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codeName="ЭтаКнига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irinaivanitskaya/Desktop/Собрание 05 апреля 2025/"/>
    </mc:Choice>
  </mc:AlternateContent>
  <xr:revisionPtr revIDLastSave="0" documentId="13_ncr:1_{C51FD935-B0D7-8F4D-BB23-D376FD06F80B}" xr6:coauthVersionLast="47" xr6:coauthVersionMax="47" xr10:uidLastSave="{00000000-0000-0000-0000-000000000000}"/>
  <bookViews>
    <workbookView xWindow="7460" yWindow="7660" windowWidth="29400" windowHeight="16920" activeTab="1" xr2:uid="{00000000-000D-0000-FFFF-FFFF00000000}"/>
  </bookViews>
  <sheets>
    <sheet name="Смета по годам месяцам _202 (2)" sheetId="15" state="hidden" r:id="rId1"/>
    <sheet name="Смета по годам месяцам _2024" sheetId="18" r:id="rId2"/>
    <sheet name="Смета по месяцам _2023" sheetId="8" r:id="rId3"/>
    <sheet name="Смета по годам месяцам_2022" sheetId="9" state="hidden" r:id="rId4"/>
    <sheet name="исполнение сметы 20-22" sheetId="10" state="hidden" r:id="rId5"/>
    <sheet name="Смета по годам месяцам_20-22" sheetId="7" state="hidden" r:id="rId6"/>
    <sheet name="Группировка расходов по месяцам" sheetId="6" state="hidden" r:id="rId7"/>
    <sheet name="Лист2" sheetId="12" state="hidden" r:id="rId8"/>
    <sheet name="Выгрузка банка (Платежи)" sheetId="1" r:id="rId9"/>
    <sheet name="Лист3" sheetId="17" r:id="rId10"/>
    <sheet name="Смета_исходный" sheetId="2" state="hidden" r:id="rId11"/>
  </sheets>
  <definedNames>
    <definedName name="_xlnm._FilterDatabase" localSheetId="8" hidden="1">'Выгрузка банка (Платежи)'!$A$1:$M$2409</definedName>
    <definedName name="_xlnm._FilterDatabase" localSheetId="10" hidden="1">Смета_исходный!$A$2:$XEQ$1910</definedName>
  </definedNames>
  <calcPr calcId="191029"/>
  <pivotCaches>
    <pivotCache cacheId="28" r:id="rId12"/>
    <pivotCache cacheId="29" r:id="rId13"/>
    <pivotCache cacheId="30" r:id="rId14"/>
    <pivotCache cacheId="3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17" i="1" l="1"/>
  <c r="N30" i="18"/>
  <c r="C1167" i="1"/>
  <c r="F1167" i="1" s="1"/>
  <c r="F1166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M29" i="18"/>
  <c r="H23" i="18"/>
  <c r="E20" i="18"/>
  <c r="E15" i="18"/>
  <c r="F22" i="18" a="1"/>
  <c r="F22" i="18" s="1"/>
  <c r="G22" i="18" a="1"/>
  <c r="G22" i="18" s="1"/>
  <c r="H22" i="18" a="1"/>
  <c r="H22" i="18" s="1"/>
  <c r="I22" i="18" a="1"/>
  <c r="I22" i="18" s="1"/>
  <c r="J22" i="18" a="1"/>
  <c r="J22" i="18"/>
  <c r="K22" i="18" a="1"/>
  <c r="K22" i="18" s="1"/>
  <c r="L22" i="18" a="1"/>
  <c r="L22" i="18" s="1"/>
  <c r="M22" i="18" a="1"/>
  <c r="M22" i="18" s="1"/>
  <c r="N22" i="18" a="1"/>
  <c r="N22" i="18"/>
  <c r="P22" i="18" a="1"/>
  <c r="P22" i="18" s="1"/>
  <c r="Q22" i="18" a="1"/>
  <c r="Q22" i="18" s="1"/>
  <c r="R22" i="18" a="1"/>
  <c r="R22" i="18" s="1"/>
  <c r="E22" i="18" a="1"/>
  <c r="E22" i="18" s="1"/>
  <c r="D22" i="18" a="1"/>
  <c r="D22" i="18" s="1"/>
  <c r="Q20" i="18"/>
  <c r="I20" i="18"/>
  <c r="L15" i="18"/>
  <c r="K15" i="18"/>
  <c r="M15" i="18"/>
  <c r="P20" i="18"/>
  <c r="G20" i="18"/>
  <c r="G15" i="18"/>
  <c r="F15" i="18"/>
  <c r="O15" i="18"/>
  <c r="O20" i="18"/>
  <c r="F20" i="18"/>
  <c r="D15" i="18"/>
  <c r="R15" i="18"/>
  <c r="N20" i="18"/>
  <c r="D20" i="18"/>
  <c r="Q15" i="18"/>
  <c r="N15" i="18"/>
  <c r="J15" i="18"/>
  <c r="L20" i="18"/>
  <c r="M20" i="18"/>
  <c r="Q29" i="18"/>
  <c r="K20" i="18"/>
  <c r="I15" i="18"/>
  <c r="R20" i="18"/>
  <c r="J20" i="18"/>
  <c r="P15" i="18"/>
  <c r="O14" i="18"/>
  <c r="R23" i="18" l="1"/>
  <c r="O22" i="18" a="1"/>
  <c r="O22" i="18" s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24" i="1"/>
  <c r="F1123" i="1"/>
  <c r="F1122" i="1"/>
  <c r="F1121" i="1"/>
  <c r="F1120" i="1"/>
  <c r="F1119" i="1"/>
  <c r="F1118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S20" i="18"/>
  <c r="S15" i="18"/>
  <c r="V38" i="18"/>
  <c r="W38" i="18"/>
  <c r="E21" i="18"/>
  <c r="E10" i="18"/>
  <c r="E5" i="18"/>
  <c r="R16" i="18"/>
  <c r="R11" i="18"/>
  <c r="R6" i="18"/>
  <c r="R21" i="18"/>
  <c r="S2" i="18"/>
  <c r="S22" i="18" s="1" a="1"/>
  <c r="S22" i="18" s="1"/>
  <c r="E23" i="18" l="1"/>
  <c r="R24" i="18"/>
  <c r="R25" i="18"/>
  <c r="E6" i="18"/>
  <c r="P29" i="18"/>
  <c r="N29" i="18"/>
  <c r="E24" i="18" l="1"/>
  <c r="E25" i="18"/>
  <c r="R31" i="18"/>
  <c r="R30" i="18"/>
  <c r="X38" i="18"/>
  <c r="Y25" i="18"/>
  <c r="Y26" i="18" s="1"/>
  <c r="Y28" i="18" s="1"/>
  <c r="Y29" i="18" s="1"/>
  <c r="Y30" i="18" s="1"/>
  <c r="Y31" i="18" s="1"/>
  <c r="Y32" i="18" s="1"/>
  <c r="Y33" i="18" s="1"/>
  <c r="Y34" i="18" s="1"/>
  <c r="Y35" i="18" s="1"/>
  <c r="Y36" i="18" s="1"/>
  <c r="Y37" i="18" s="1"/>
  <c r="H25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D21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D16" i="18"/>
  <c r="H11" i="18"/>
  <c r="H6" i="18"/>
  <c r="N10" i="18"/>
  <c r="L10" i="18"/>
  <c r="F5" i="18"/>
  <c r="G10" i="18"/>
  <c r="D10" i="18"/>
  <c r="K10" i="18"/>
  <c r="F10" i="18"/>
  <c r="M10" i="18"/>
  <c r="J5" i="18"/>
  <c r="O10" i="18"/>
  <c r="O5" i="18"/>
  <c r="N5" i="18"/>
  <c r="D5" i="18"/>
  <c r="P5" i="18"/>
  <c r="Q10" i="18"/>
  <c r="P10" i="18"/>
  <c r="Q5" i="18"/>
  <c r="M5" i="18"/>
  <c r="I5" i="18"/>
  <c r="K5" i="18"/>
  <c r="I10" i="18"/>
  <c r="L5" i="18"/>
  <c r="G5" i="18"/>
  <c r="J10" i="18"/>
  <c r="J23" i="18" l="1"/>
  <c r="J25" i="18" s="1"/>
  <c r="L23" i="18"/>
  <c r="L25" i="18" s="1"/>
  <c r="K23" i="18"/>
  <c r="K24" i="18" s="1"/>
  <c r="O23" i="18"/>
  <c r="O24" i="18" s="1"/>
  <c r="M23" i="18"/>
  <c r="M25" i="18" s="1"/>
  <c r="N23" i="18"/>
  <c r="N25" i="18" s="1"/>
  <c r="P23" i="18"/>
  <c r="P25" i="18" s="1"/>
  <c r="I23" i="18"/>
  <c r="I25" i="18" s="1"/>
  <c r="Q23" i="18"/>
  <c r="Q24" i="18" s="1"/>
  <c r="S5" i="18"/>
  <c r="S6" i="18" s="1"/>
  <c r="D23" i="18"/>
  <c r="S21" i="18"/>
  <c r="S16" i="18"/>
  <c r="Q11" i="18"/>
  <c r="P11" i="18"/>
  <c r="O11" i="18"/>
  <c r="N11" i="18"/>
  <c r="M11" i="18"/>
  <c r="L11" i="18"/>
  <c r="K11" i="18"/>
  <c r="J11" i="18"/>
  <c r="I11" i="18"/>
  <c r="G11" i="18"/>
  <c r="F11" i="18"/>
  <c r="S10" i="18"/>
  <c r="S11" i="18" s="1"/>
  <c r="D11" i="18"/>
  <c r="H24" i="18"/>
  <c r="Q6" i="18"/>
  <c r="P6" i="18"/>
  <c r="O6" i="18"/>
  <c r="N6" i="18"/>
  <c r="M6" i="18"/>
  <c r="L6" i="18"/>
  <c r="K6" i="18"/>
  <c r="J6" i="18"/>
  <c r="I6" i="18"/>
  <c r="G6" i="18"/>
  <c r="G23" i="18"/>
  <c r="G24" i="18" s="1"/>
  <c r="F23" i="18"/>
  <c r="F25" i="18" s="1"/>
  <c r="F6" i="18"/>
  <c r="D6" i="18"/>
  <c r="R29" i="18"/>
  <c r="R33" i="18" s="1"/>
  <c r="Y38" i="18"/>
  <c r="I22" i="8" a="1"/>
  <c r="I22" i="8" s="1"/>
  <c r="J22" i="8" a="1"/>
  <c r="J22" i="8" s="1"/>
  <c r="K22" i="8" a="1"/>
  <c r="K22" i="8" s="1"/>
  <c r="L22" i="8" a="1"/>
  <c r="L22" i="8" s="1"/>
  <c r="M22" i="8" a="1"/>
  <c r="M22" i="8" s="1"/>
  <c r="N22" i="8" a="1"/>
  <c r="N22" i="8" s="1"/>
  <c r="O22" i="8" a="1"/>
  <c r="O22" i="8" s="1"/>
  <c r="P3" i="9"/>
  <c r="M3" i="9"/>
  <c r="N3" i="9"/>
  <c r="O3" i="9"/>
  <c r="L3" i="9"/>
  <c r="I3" i="9"/>
  <c r="J3" i="9"/>
  <c r="K3" i="9"/>
  <c r="H3" i="9"/>
  <c r="E3" i="9"/>
  <c r="F3" i="9"/>
  <c r="D3" i="9"/>
  <c r="X20" i="8"/>
  <c r="Q20" i="8"/>
  <c r="S20" i="8" s="1"/>
  <c r="W20" i="8" s="1"/>
  <c r="Q15" i="8"/>
  <c r="J23" i="8"/>
  <c r="M23" i="8"/>
  <c r="O23" i="8"/>
  <c r="H23" i="8"/>
  <c r="E23" i="8"/>
  <c r="Q5" i="8"/>
  <c r="F23" i="8"/>
  <c r="G23" i="8"/>
  <c r="K23" i="8"/>
  <c r="N23" i="8"/>
  <c r="X15" i="8"/>
  <c r="Y15" i="8" s="1"/>
  <c r="X10" i="8"/>
  <c r="Y10" i="8" s="1"/>
  <c r="W37" i="8"/>
  <c r="I23" i="8"/>
  <c r="L23" i="8"/>
  <c r="P23" i="8"/>
  <c r="D23" i="8"/>
  <c r="X25" i="8"/>
  <c r="X5" i="8" s="1"/>
  <c r="Y5" i="8" s="1"/>
  <c r="V25" i="8"/>
  <c r="V37" i="8" s="1"/>
  <c r="E22" i="8" a="1"/>
  <c r="E22" i="8" s="1"/>
  <c r="F22" i="8" a="1"/>
  <c r="F22" i="8" s="1"/>
  <c r="G22" i="8" a="1"/>
  <c r="G22" i="8" s="1"/>
  <c r="H22" i="8" a="1"/>
  <c r="H22" i="8" s="1"/>
  <c r="P22" i="8" a="1"/>
  <c r="P22" i="8" s="1"/>
  <c r="D22" i="8" a="1"/>
  <c r="D22" i="8" s="1"/>
  <c r="Q28" i="8"/>
  <c r="S23" i="18" l="1"/>
  <c r="S25" i="18" s="1"/>
  <c r="D24" i="18"/>
  <c r="D25" i="18"/>
  <c r="K25" i="18"/>
  <c r="P24" i="18"/>
  <c r="M24" i="18"/>
  <c r="I24" i="18"/>
  <c r="F24" i="18"/>
  <c r="N24" i="18"/>
  <c r="Q25" i="18"/>
  <c r="L24" i="18"/>
  <c r="J24" i="18"/>
  <c r="O25" i="18"/>
  <c r="G25" i="18"/>
  <c r="K25" i="8"/>
  <c r="J25" i="8"/>
  <c r="N25" i="8"/>
  <c r="D25" i="8"/>
  <c r="P25" i="8"/>
  <c r="O25" i="8"/>
  <c r="I25" i="8"/>
  <c r="F25" i="8"/>
  <c r="H25" i="8"/>
  <c r="E25" i="8"/>
  <c r="L25" i="8"/>
  <c r="G25" i="8"/>
  <c r="M25" i="8"/>
  <c r="Y25" i="8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X37" i="8"/>
  <c r="Y37" i="8" s="1"/>
  <c r="Y20" i="8"/>
  <c r="O24" i="8"/>
  <c r="P24" i="8"/>
  <c r="F24" i="8"/>
  <c r="I24" i="8"/>
  <c r="E24" i="8"/>
  <c r="H24" i="8"/>
  <c r="L24" i="8"/>
  <c r="N24" i="8"/>
  <c r="M24" i="8"/>
  <c r="K24" i="8"/>
  <c r="J24" i="8"/>
  <c r="D24" i="8"/>
  <c r="G24" i="8"/>
  <c r="Q23" i="8"/>
  <c r="G21" i="8"/>
  <c r="P21" i="8"/>
  <c r="O21" i="8"/>
  <c r="N21" i="8"/>
  <c r="M21" i="8"/>
  <c r="L21" i="8"/>
  <c r="K21" i="8"/>
  <c r="J21" i="8"/>
  <c r="I21" i="8"/>
  <c r="H21" i="8"/>
  <c r="F21" i="8"/>
  <c r="E21" i="8"/>
  <c r="D21" i="8"/>
  <c r="Q19" i="8"/>
  <c r="Q18" i="8"/>
  <c r="Q17" i="8"/>
  <c r="Q10" i="8"/>
  <c r="G16" i="8"/>
  <c r="I16" i="8"/>
  <c r="J16" i="8"/>
  <c r="K16" i="8"/>
  <c r="L16" i="8"/>
  <c r="M16" i="8"/>
  <c r="N16" i="8"/>
  <c r="O16" i="8"/>
  <c r="P16" i="8"/>
  <c r="H16" i="8"/>
  <c r="E16" i="8"/>
  <c r="F16" i="8"/>
  <c r="S24" i="18" l="1"/>
  <c r="R28" i="8"/>
  <c r="Q21" i="8"/>
  <c r="D16" i="8" l="1"/>
  <c r="Q14" i="8"/>
  <c r="Q13" i="8"/>
  <c r="Q12" i="8"/>
  <c r="N11" i="8"/>
  <c r="Q16" i="8" l="1"/>
  <c r="D11" i="8"/>
  <c r="O11" i="8"/>
  <c r="P11" i="8"/>
  <c r="M11" i="8"/>
  <c r="L11" i="8"/>
  <c r="K11" i="8"/>
  <c r="J11" i="8"/>
  <c r="I11" i="8"/>
  <c r="H11" i="8"/>
  <c r="G11" i="8"/>
  <c r="F11" i="8"/>
  <c r="E11" i="8"/>
  <c r="Q9" i="8"/>
  <c r="Q8" i="8" l="1"/>
  <c r="H8" i="10" l="1"/>
  <c r="F8" i="10"/>
  <c r="I31" i="10"/>
  <c r="J31" i="10"/>
  <c r="Q7" i="8"/>
  <c r="Q11" i="8" s="1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2" i="10"/>
  <c r="J17" i="10"/>
  <c r="Q10" i="9" l="1"/>
  <c r="U12" i="9"/>
  <c r="U9" i="9"/>
  <c r="U7" i="9"/>
  <c r="R31" i="8"/>
  <c r="P11" i="9" l="1"/>
  <c r="U11" i="9" s="1"/>
  <c r="O14" i="9" s="1"/>
  <c r="U14" i="9" s="1"/>
  <c r="P10" i="9"/>
  <c r="L2" i="9"/>
  <c r="J2" i="9"/>
  <c r="I2" i="9"/>
  <c r="H2" i="9"/>
  <c r="G2" i="9"/>
  <c r="F2" i="9"/>
  <c r="O3" i="7"/>
  <c r="E3" i="7"/>
  <c r="K3" i="7"/>
  <c r="F3" i="7"/>
  <c r="G3" i="7"/>
  <c r="D3" i="7"/>
  <c r="L3" i="7"/>
  <c r="I3" i="7"/>
  <c r="J3" i="7"/>
  <c r="M3" i="7"/>
  <c r="P3" i="7"/>
  <c r="H3" i="7"/>
  <c r="N3" i="7"/>
  <c r="Q2" i="9" l="1"/>
  <c r="Q3" i="9"/>
  <c r="R3" i="9" s="1"/>
  <c r="M4" i="9"/>
  <c r="D4" i="9"/>
  <c r="P4" i="9"/>
  <c r="F4" i="9"/>
  <c r="G4" i="9"/>
  <c r="U8" i="9"/>
  <c r="O10" i="9" s="1"/>
  <c r="U10" i="9" s="1"/>
  <c r="N4" i="9"/>
  <c r="H4" i="9"/>
  <c r="U13" i="9"/>
  <c r="U15" i="9" s="1"/>
  <c r="O4" i="9"/>
  <c r="I4" i="9"/>
  <c r="J4" i="9"/>
  <c r="K4" i="9"/>
  <c r="L4" i="9"/>
  <c r="D4" i="7"/>
  <c r="Q4" i="9" l="1"/>
  <c r="F2" i="7" l="1"/>
  <c r="L2" i="7"/>
  <c r="J2" i="7"/>
  <c r="I2" i="7"/>
  <c r="H2" i="7"/>
  <c r="G2" i="7"/>
  <c r="Q10" i="7"/>
  <c r="Q8" i="7"/>
  <c r="Q7" i="7"/>
  <c r="Q2" i="7" l="1"/>
  <c r="S8" i="7"/>
  <c r="S7" i="7"/>
  <c r="S10" i="7"/>
  <c r="Q3" i="7" l="1"/>
  <c r="I4" i="7"/>
  <c r="J4" i="7"/>
  <c r="H4" i="7"/>
  <c r="L4" i="7"/>
  <c r="K4" i="7"/>
  <c r="M4" i="7"/>
  <c r="O4" i="7"/>
  <c r="P4" i="7"/>
  <c r="F4" i="7"/>
  <c r="G4" i="7"/>
  <c r="N4" i="7"/>
  <c r="Q4" i="7" l="1"/>
  <c r="P8" i="7" l="1"/>
  <c r="P9" i="7"/>
  <c r="U9" i="7" s="1"/>
  <c r="O11" i="7" s="1"/>
  <c r="U11" i="7" s="1"/>
  <c r="R30" i="8"/>
  <c r="R29" i="8"/>
  <c r="Q4" i="8"/>
  <c r="R10" i="7"/>
  <c r="R7" i="7"/>
  <c r="T7" i="7"/>
  <c r="R8" i="7"/>
  <c r="T10" i="7"/>
  <c r="P6" i="8" l="1"/>
  <c r="U10" i="7"/>
  <c r="U12" i="7" s="1"/>
  <c r="U7" i="7"/>
  <c r="O8" i="7" s="1"/>
  <c r="U8" i="7" s="1"/>
  <c r="R32" i="8"/>
  <c r="D6" i="8"/>
  <c r="E6" i="8"/>
  <c r="G6" i="8"/>
  <c r="H6" i="8"/>
  <c r="I6" i="8"/>
  <c r="J6" i="8"/>
  <c r="K6" i="8"/>
  <c r="L6" i="8"/>
  <c r="M6" i="8"/>
  <c r="N6" i="8"/>
  <c r="O6" i="8"/>
  <c r="F6" i="8"/>
  <c r="Q2" i="8"/>
  <c r="Q3" i="8"/>
  <c r="Q6" i="8" l="1"/>
  <c r="Q22" i="8" a="1"/>
  <c r="Q22" i="8" s="1"/>
  <c r="Q25" i="8" s="1"/>
  <c r="Q24" i="8" l="1"/>
  <c r="C29" i="8"/>
  <c r="Y818" i="2"/>
  <c r="X1820" i="2"/>
  <c r="Z1820" i="2" s="1"/>
  <c r="Y1819" i="2"/>
  <c r="Z1819" i="2" s="1"/>
  <c r="X1782" i="2"/>
  <c r="Z1782" i="2" s="1"/>
  <c r="Y1781" i="2"/>
  <c r="Z1781" i="2" s="1"/>
  <c r="Y954" i="2"/>
  <c r="Y942" i="2"/>
  <c r="Y914" i="2"/>
  <c r="Y902" i="2"/>
  <c r="Y813" i="2"/>
  <c r="Y144" i="2"/>
  <c r="Y94" i="2"/>
  <c r="Y83" i="2"/>
  <c r="S1837" i="2"/>
  <c r="Z1837" i="2" s="1"/>
  <c r="S1894" i="2"/>
  <c r="Z1894" i="2" s="1"/>
  <c r="O1856" i="2"/>
  <c r="Z1856" i="2" s="1"/>
  <c r="O1815" i="2"/>
  <c r="Z1815" i="2" s="1"/>
  <c r="O1813" i="2"/>
  <c r="Z1813" i="2" s="1"/>
  <c r="V1870" i="2"/>
  <c r="Z1870" i="2" s="1"/>
  <c r="V1842" i="2"/>
  <c r="Z1842" i="2" s="1"/>
  <c r="M1886" i="2"/>
  <c r="Z1886" i="2" s="1"/>
  <c r="M1783" i="2"/>
  <c r="Z1783" i="2" s="1"/>
  <c r="H1771" i="2"/>
  <c r="Z1771" i="2" s="1"/>
  <c r="T1869" i="2"/>
  <c r="Z1869" i="2" s="1"/>
  <c r="T1841" i="2"/>
  <c r="Z1841" i="2" s="1"/>
  <c r="T1775" i="2"/>
  <c r="Z1775" i="2" s="1"/>
  <c r="K1889" i="2"/>
  <c r="Z1889" i="2" s="1"/>
  <c r="K1867" i="2"/>
  <c r="Z1867" i="2" s="1"/>
  <c r="K1834" i="2"/>
  <c r="Z1834" i="2" s="1"/>
  <c r="K1804" i="2"/>
  <c r="Z1804" i="2" s="1"/>
  <c r="K1766" i="2"/>
  <c r="Z1766" i="2" s="1"/>
  <c r="R1907" i="2"/>
  <c r="R1904" i="2"/>
  <c r="R1901" i="2"/>
  <c r="R1896" i="2"/>
  <c r="R1895" i="2"/>
  <c r="Z1895" i="2" s="1"/>
  <c r="R1892" i="2"/>
  <c r="Z1892" i="2" s="1"/>
  <c r="R1890" i="2"/>
  <c r="Z1890" i="2" s="1"/>
  <c r="R1888" i="2"/>
  <c r="Z1888" i="2" s="1"/>
  <c r="R1881" i="2"/>
  <c r="Z1881" i="2" s="1"/>
  <c r="R1876" i="2"/>
  <c r="Z1876" i="2" s="1"/>
  <c r="R1868" i="2"/>
  <c r="Z1868" i="2" s="1"/>
  <c r="R1865" i="2"/>
  <c r="Z1865" i="2" s="1"/>
  <c r="R1861" i="2"/>
  <c r="Z1861" i="2" s="1"/>
  <c r="R1860" i="2"/>
  <c r="Z1860" i="2" s="1"/>
  <c r="R1847" i="2"/>
  <c r="Z1847" i="2" s="1"/>
  <c r="R1845" i="2"/>
  <c r="Z1845" i="2" s="1"/>
  <c r="R1844" i="2"/>
  <c r="Z1844" i="2" s="1"/>
  <c r="R1843" i="2"/>
  <c r="Z1843" i="2" s="1"/>
  <c r="R1828" i="2"/>
  <c r="Z1828" i="2" s="1"/>
  <c r="R1826" i="2"/>
  <c r="Z1826" i="2" s="1"/>
  <c r="R1824" i="2"/>
  <c r="Z1824" i="2" s="1"/>
  <c r="R1823" i="2"/>
  <c r="Z1823" i="2" s="1"/>
  <c r="R1818" i="2"/>
  <c r="Z1818" i="2" s="1"/>
  <c r="R1814" i="2"/>
  <c r="Z1814" i="2" s="1"/>
  <c r="R1811" i="2"/>
  <c r="Z1811" i="2" s="1"/>
  <c r="R1807" i="2"/>
  <c r="Z1807" i="2" s="1"/>
  <c r="R1797" i="2"/>
  <c r="Z1797" i="2" s="1"/>
  <c r="R1794" i="2"/>
  <c r="Z1794" i="2" s="1"/>
  <c r="R1793" i="2"/>
  <c r="Z1793" i="2" s="1"/>
  <c r="R1792" i="2"/>
  <c r="Z1792" i="2" s="1"/>
  <c r="R1787" i="2"/>
  <c r="Z1787" i="2" s="1"/>
  <c r="R1786" i="2"/>
  <c r="Z1786" i="2" s="1"/>
  <c r="R1772" i="2"/>
  <c r="Z1772" i="2" s="1"/>
  <c r="R1768" i="2"/>
  <c r="Z1768" i="2" s="1"/>
  <c r="Q1866" i="2"/>
  <c r="Z1866" i="2" s="1"/>
  <c r="F1903" i="2"/>
  <c r="Z1903" i="2" s="1"/>
  <c r="F1893" i="2"/>
  <c r="Z1893" i="2" s="1"/>
  <c r="F1854" i="2"/>
  <c r="Z1854" i="2" s="1"/>
  <c r="F1853" i="2"/>
  <c r="Z1853" i="2" s="1"/>
  <c r="F1836" i="2"/>
  <c r="Z1836" i="2" s="1"/>
  <c r="F1808" i="2"/>
  <c r="Z1808" i="2" s="1"/>
  <c r="F1803" i="2"/>
  <c r="Z1803" i="2" s="1"/>
  <c r="F1789" i="2"/>
  <c r="Z1789" i="2" s="1"/>
  <c r="F1788" i="2"/>
  <c r="Z1788" i="2" s="1"/>
  <c r="I1902" i="2"/>
  <c r="Z1902" i="2" s="1"/>
  <c r="I1900" i="2"/>
  <c r="Z1900" i="2" s="1"/>
  <c r="I1899" i="2"/>
  <c r="Z1899" i="2" s="1"/>
  <c r="I1898" i="2"/>
  <c r="Z1898" i="2" s="1"/>
  <c r="I1897" i="2"/>
  <c r="Z1897" i="2" s="1"/>
  <c r="I1875" i="2"/>
  <c r="Z1875" i="2" s="1"/>
  <c r="I1873" i="2"/>
  <c r="Z1873" i="2" s="1"/>
  <c r="I1872" i="2"/>
  <c r="Z1872" i="2" s="1"/>
  <c r="I1863" i="2"/>
  <c r="Z1863" i="2" s="1"/>
  <c r="I1822" i="2"/>
  <c r="Z1822" i="2" s="1"/>
  <c r="I1817" i="2"/>
  <c r="Z1817" i="2" s="1"/>
  <c r="I1791" i="2"/>
  <c r="Z1791" i="2" s="1"/>
  <c r="I1785" i="2"/>
  <c r="Z1785" i="2" s="1"/>
  <c r="I1780" i="2"/>
  <c r="Z1780" i="2" s="1"/>
  <c r="U1891" i="2"/>
  <c r="Z1891" i="2" s="1"/>
  <c r="U1883" i="2"/>
  <c r="Z1883" i="2" s="1"/>
  <c r="U1839" i="2"/>
  <c r="Z1839" i="2" s="1"/>
  <c r="U1769" i="2"/>
  <c r="Z1769" i="2" s="1"/>
  <c r="G1774" i="2"/>
  <c r="Z1774" i="2" s="1"/>
  <c r="P1871" i="2"/>
  <c r="Z1871" i="2" s="1"/>
  <c r="P1833" i="2"/>
  <c r="Z1833" i="2" s="1"/>
  <c r="P1825" i="2"/>
  <c r="Z1825" i="2" s="1"/>
  <c r="P1765" i="2"/>
  <c r="Z1765" i="2" s="1"/>
  <c r="K1835" i="2"/>
  <c r="Z1835" i="2" s="1"/>
  <c r="K1821" i="2"/>
  <c r="Z1821" i="2" s="1"/>
  <c r="K1767" i="2"/>
  <c r="Z1767" i="2" s="1"/>
  <c r="L1864" i="2"/>
  <c r="Z1864" i="2" s="1"/>
  <c r="L1810" i="2"/>
  <c r="Z1810" i="2" s="1"/>
  <c r="G1908" i="2"/>
  <c r="Z1908" i="2" s="1"/>
  <c r="G1885" i="2"/>
  <c r="Z1885" i="2" s="1"/>
  <c r="G1884" i="2"/>
  <c r="Z1884" i="2" s="1"/>
  <c r="G1880" i="2"/>
  <c r="Z1880" i="2" s="1"/>
  <c r="G1862" i="2"/>
  <c r="Z1862" i="2" s="1"/>
  <c r="G1858" i="2"/>
  <c r="Z1858" i="2" s="1"/>
  <c r="G1857" i="2"/>
  <c r="Z1857" i="2" s="1"/>
  <c r="G1855" i="2"/>
  <c r="Z1855" i="2" s="1"/>
  <c r="G1840" i="2"/>
  <c r="Z1840" i="2" s="1"/>
  <c r="G1838" i="2"/>
  <c r="Z1838" i="2" s="1"/>
  <c r="G1832" i="2"/>
  <c r="Z1832" i="2" s="1"/>
  <c r="G1806" i="2"/>
  <c r="Z1806" i="2" s="1"/>
  <c r="G1805" i="2"/>
  <c r="Z1805" i="2" s="1"/>
  <c r="G1802" i="2"/>
  <c r="Z1802" i="2" s="1"/>
  <c r="G1798" i="2"/>
  <c r="Z1798" i="2" s="1"/>
  <c r="G1779" i="2"/>
  <c r="Z1779" i="2" s="1"/>
  <c r="G1778" i="2"/>
  <c r="Z1778" i="2" s="1"/>
  <c r="G1777" i="2"/>
  <c r="Z1777" i="2" s="1"/>
  <c r="E1906" i="2"/>
  <c r="Z1906" i="2" s="1"/>
  <c r="E1905" i="2"/>
  <c r="Z1905" i="2" s="1"/>
  <c r="E1887" i="2"/>
  <c r="Z1887" i="2" s="1"/>
  <c r="E1879" i="2"/>
  <c r="Z1879" i="2" s="1"/>
  <c r="E1878" i="2"/>
  <c r="Z1878" i="2" s="1"/>
  <c r="E1877" i="2"/>
  <c r="Z1877" i="2" s="1"/>
  <c r="E1874" i="2"/>
  <c r="Z1874" i="2" s="1"/>
  <c r="E1859" i="2"/>
  <c r="Z1859" i="2" s="1"/>
  <c r="E1852" i="2"/>
  <c r="Z1852" i="2" s="1"/>
  <c r="E1851" i="2"/>
  <c r="Z1851" i="2" s="1"/>
  <c r="E1850" i="2"/>
  <c r="Z1850" i="2" s="1"/>
  <c r="E1848" i="2"/>
  <c r="Z1848" i="2" s="1"/>
  <c r="E1846" i="2"/>
  <c r="Z1846" i="2" s="1"/>
  <c r="E1831" i="2"/>
  <c r="Z1831" i="2" s="1"/>
  <c r="E1830" i="2"/>
  <c r="Z1830" i="2" s="1"/>
  <c r="E1829" i="2"/>
  <c r="Z1829" i="2" s="1"/>
  <c r="E1827" i="2"/>
  <c r="Z1827" i="2" s="1"/>
  <c r="E1816" i="2"/>
  <c r="Z1816" i="2" s="1"/>
  <c r="E1812" i="2"/>
  <c r="Z1812" i="2" s="1"/>
  <c r="E1809" i="2"/>
  <c r="Z1809" i="2" s="1"/>
  <c r="E1801" i="2"/>
  <c r="Z1801" i="2" s="1"/>
  <c r="E1800" i="2"/>
  <c r="Z1800" i="2" s="1"/>
  <c r="E1796" i="2"/>
  <c r="Z1796" i="2" s="1"/>
  <c r="E1795" i="2"/>
  <c r="Z1795" i="2" s="1"/>
  <c r="E1790" i="2"/>
  <c r="Z1790" i="2" s="1"/>
  <c r="E1784" i="2"/>
  <c r="Z1784" i="2" s="1"/>
  <c r="E1776" i="2"/>
  <c r="Z1776" i="2" s="1"/>
  <c r="E1773" i="2"/>
  <c r="Z1773" i="2" s="1"/>
  <c r="J1882" i="2"/>
  <c r="Z1882" i="2" s="1"/>
  <c r="J1770" i="2"/>
  <c r="Z1770" i="2" s="1"/>
  <c r="Z1907" i="2"/>
  <c r="Z1904" i="2"/>
  <c r="Z1901" i="2"/>
  <c r="Z1896" i="2"/>
  <c r="B1909" i="2"/>
  <c r="B1849" i="2"/>
  <c r="B1799" i="2"/>
  <c r="C31" i="8" l="1"/>
  <c r="C32" i="8" s="1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765" i="2"/>
  <c r="B853" i="2" l="1"/>
  <c r="Z818" i="2"/>
  <c r="Z819" i="2"/>
  <c r="AA818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652" i="2"/>
  <c r="Z654" i="2"/>
  <c r="Z655" i="2"/>
  <c r="Z656" i="2"/>
  <c r="Z657" i="2"/>
  <c r="Z658" i="2"/>
  <c r="Z659" i="2"/>
  <c r="Z661" i="2"/>
  <c r="Z662" i="2"/>
  <c r="Z663" i="2"/>
  <c r="Z664" i="2"/>
  <c r="Z665" i="2"/>
  <c r="Z666" i="2"/>
  <c r="Z667" i="2"/>
  <c r="Z668" i="2"/>
  <c r="Z669" i="2"/>
  <c r="Z670" i="2"/>
  <c r="Z671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F1764" i="2"/>
  <c r="G1764" i="2"/>
  <c r="H1764" i="2"/>
  <c r="I1764" i="2"/>
  <c r="J1764" i="2"/>
  <c r="K1764" i="2"/>
  <c r="L1764" i="2"/>
  <c r="M1764" i="2"/>
  <c r="N1764" i="2"/>
  <c r="O1764" i="2"/>
  <c r="P1764" i="2"/>
  <c r="Q1764" i="2"/>
  <c r="R1764" i="2"/>
  <c r="T1764" i="2"/>
  <c r="U1764" i="2"/>
  <c r="V1764" i="2"/>
  <c r="W1764" i="2"/>
  <c r="X1764" i="2"/>
  <c r="Y1764" i="2"/>
  <c r="E1764" i="2"/>
  <c r="F1254" i="2"/>
  <c r="H1254" i="2"/>
  <c r="J1254" i="2"/>
  <c r="L1254" i="2"/>
  <c r="M1254" i="2"/>
  <c r="N1254" i="2"/>
  <c r="O1254" i="2"/>
  <c r="P1254" i="2"/>
  <c r="Q1254" i="2"/>
  <c r="R1254" i="2"/>
  <c r="S1254" i="2"/>
  <c r="T1254" i="2"/>
  <c r="U1254" i="2"/>
  <c r="W1254" i="2"/>
  <c r="X1254" i="2"/>
  <c r="Y1254" i="2"/>
  <c r="H650" i="2"/>
  <c r="J650" i="2"/>
  <c r="M650" i="2"/>
  <c r="P650" i="2"/>
  <c r="Q650" i="2"/>
  <c r="R650" i="2"/>
  <c r="U650" i="2"/>
  <c r="W650" i="2"/>
  <c r="Y650" i="2"/>
  <c r="Z136" i="2"/>
  <c r="Z137" i="2"/>
  <c r="Z138" i="2"/>
  <c r="Z140" i="2"/>
  <c r="Z144" i="2"/>
  <c r="Z145" i="2"/>
  <c r="Z146" i="2"/>
  <c r="Z147" i="2"/>
  <c r="Z148" i="2"/>
  <c r="Z149" i="2"/>
  <c r="Z151" i="2"/>
  <c r="Z152" i="2"/>
  <c r="Z153" i="2"/>
  <c r="Z154" i="2"/>
  <c r="Z156" i="2"/>
  <c r="Z157" i="2"/>
  <c r="Z166" i="2"/>
  <c r="Z167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3" i="2"/>
  <c r="Z1252" i="2"/>
  <c r="Z1251" i="2"/>
  <c r="Z1250" i="2"/>
  <c r="Z1249" i="2"/>
  <c r="Z1248" i="2"/>
  <c r="Z1247" i="2"/>
  <c r="Z1246" i="2"/>
  <c r="Z1244" i="2"/>
  <c r="I1245" i="2"/>
  <c r="Z1245" i="2" s="1"/>
  <c r="Z711" i="2"/>
  <c r="Z1234" i="2"/>
  <c r="B802" i="2"/>
  <c r="B896" i="2"/>
  <c r="B952" i="2"/>
  <c r="B1046" i="2"/>
  <c r="B1109" i="2"/>
  <c r="B1166" i="2"/>
  <c r="B1220" i="2"/>
  <c r="B1253" i="2"/>
  <c r="I1254" i="2" l="1"/>
  <c r="Z1465" i="2"/>
  <c r="Z1519" i="2"/>
  <c r="Z1577" i="2"/>
  <c r="Z1578" i="2"/>
  <c r="Z1579" i="2"/>
  <c r="B1662" i="2"/>
  <c r="Z1563" i="2"/>
  <c r="Z997" i="2"/>
  <c r="G997" i="2"/>
  <c r="V863" i="2"/>
  <c r="Z606" i="2"/>
  <c r="Z607" i="2"/>
  <c r="Z610" i="2"/>
  <c r="Z611" i="2"/>
  <c r="Z614" i="2"/>
  <c r="Z615" i="2"/>
  <c r="Z616" i="2"/>
  <c r="Z619" i="2"/>
  <c r="Z623" i="2"/>
  <c r="Z624" i="2"/>
  <c r="Z627" i="2"/>
  <c r="Z631" i="2"/>
  <c r="Z632" i="2"/>
  <c r="Z635" i="2"/>
  <c r="Z638" i="2"/>
  <c r="Z639" i="2"/>
  <c r="Z643" i="2"/>
  <c r="Z644" i="2"/>
  <c r="Z646" i="2"/>
  <c r="Z647" i="2"/>
  <c r="Z648" i="2"/>
  <c r="Z214" i="2"/>
  <c r="B1622" i="2"/>
  <c r="B1763" i="2"/>
  <c r="B1723" i="2"/>
  <c r="B1701" i="2"/>
  <c r="B1605" i="2"/>
  <c r="B1554" i="2"/>
  <c r="B1486" i="2"/>
  <c r="B1449" i="2"/>
  <c r="B1412" i="2"/>
  <c r="B1359" i="2"/>
  <c r="B1317" i="2"/>
  <c r="B999" i="2"/>
  <c r="B760" i="2"/>
  <c r="B649" i="2"/>
  <c r="B602" i="2"/>
  <c r="B562" i="2"/>
  <c r="B495" i="2"/>
  <c r="B433" i="2"/>
  <c r="B379" i="2"/>
  <c r="B328" i="2"/>
  <c r="B285" i="2"/>
  <c r="B236" i="2"/>
  <c r="B188" i="2"/>
  <c r="B79" i="2"/>
  <c r="B710" i="2"/>
  <c r="B134" i="2"/>
  <c r="S1666" i="2"/>
  <c r="S1764" i="2" s="1"/>
  <c r="G3" i="2"/>
  <c r="G4" i="2"/>
  <c r="O9" i="2"/>
  <c r="O650" i="2" s="1"/>
  <c r="G10" i="2"/>
  <c r="E11" i="2"/>
  <c r="I13" i="2"/>
  <c r="E14" i="2"/>
  <c r="E15" i="2"/>
  <c r="E19" i="2"/>
  <c r="E21" i="2"/>
  <c r="E23" i="2"/>
  <c r="E34" i="2"/>
  <c r="E35" i="2"/>
  <c r="E41" i="2"/>
  <c r="F44" i="2"/>
  <c r="F45" i="2"/>
  <c r="G46" i="2"/>
  <c r="F48" i="2"/>
  <c r="F49" i="2"/>
  <c r="E51" i="2"/>
  <c r="E80" i="2"/>
  <c r="E81" i="2"/>
  <c r="G82" i="2"/>
  <c r="E85" i="2"/>
  <c r="G90" i="2"/>
  <c r="E93" i="2"/>
  <c r="G95" i="2"/>
  <c r="G96" i="2"/>
  <c r="K97" i="2"/>
  <c r="I103" i="2"/>
  <c r="I104" i="2"/>
  <c r="I105" i="2"/>
  <c r="E109" i="2"/>
  <c r="N112" i="2"/>
  <c r="E113" i="2"/>
  <c r="G123" i="2"/>
  <c r="F124" i="2"/>
  <c r="F125" i="2"/>
  <c r="E126" i="2"/>
  <c r="F127" i="2"/>
  <c r="E128" i="2"/>
  <c r="F129" i="2"/>
  <c r="G130" i="2"/>
  <c r="G131" i="2"/>
  <c r="I132" i="2"/>
  <c r="E133" i="2"/>
  <c r="E135" i="2"/>
  <c r="E139" i="2"/>
  <c r="Z139" i="2" s="1"/>
  <c r="I141" i="2"/>
  <c r="Z141" i="2" s="1"/>
  <c r="E142" i="2"/>
  <c r="Z142" i="2" s="1"/>
  <c r="I143" i="2"/>
  <c r="Z143" i="2" s="1"/>
  <c r="E150" i="2"/>
  <c r="Z150" i="2" s="1"/>
  <c r="E155" i="2"/>
  <c r="Z155" i="2" s="1"/>
  <c r="G158" i="2"/>
  <c r="Z158" i="2" s="1"/>
  <c r="G159" i="2"/>
  <c r="Z159" i="2" s="1"/>
  <c r="I160" i="2"/>
  <c r="Z160" i="2" s="1"/>
  <c r="F161" i="2"/>
  <c r="Z161" i="2" s="1"/>
  <c r="F162" i="2"/>
  <c r="Z162" i="2" s="1"/>
  <c r="F163" i="2"/>
  <c r="Z163" i="2" s="1"/>
  <c r="F164" i="2"/>
  <c r="Z164" i="2" s="1"/>
  <c r="I165" i="2"/>
  <c r="Z165" i="2" s="1"/>
  <c r="E168" i="2"/>
  <c r="Z168" i="2" s="1"/>
  <c r="G185" i="2"/>
  <c r="Z185" i="2" s="1"/>
  <c r="E186" i="2"/>
  <c r="Z186" i="2" s="1"/>
  <c r="E187" i="2"/>
  <c r="Z187" i="2" s="1"/>
  <c r="E189" i="2"/>
  <c r="I193" i="2"/>
  <c r="I194" i="2"/>
  <c r="Z194" i="2" s="1"/>
  <c r="E196" i="2"/>
  <c r="G197" i="2"/>
  <c r="E198" i="2"/>
  <c r="Z198" i="2" s="1"/>
  <c r="F201" i="2"/>
  <c r="E204" i="2"/>
  <c r="Z204" i="2" s="1"/>
  <c r="G205" i="2"/>
  <c r="G206" i="2"/>
  <c r="E207" i="2"/>
  <c r="Z207" i="2" s="1"/>
  <c r="G208" i="2"/>
  <c r="Z208" i="2" s="1"/>
  <c r="E210" i="2"/>
  <c r="G211" i="2"/>
  <c r="F212" i="2"/>
  <c r="Z212" i="2" s="1"/>
  <c r="F215" i="2"/>
  <c r="Z215" i="2" s="1"/>
  <c r="F217" i="2"/>
  <c r="F219" i="2"/>
  <c r="F220" i="2"/>
  <c r="Z220" i="2" s="1"/>
  <c r="F221" i="2"/>
  <c r="G223" i="2"/>
  <c r="G224" i="2"/>
  <c r="E225" i="2"/>
  <c r="Z225" i="2" s="1"/>
  <c r="E226" i="2"/>
  <c r="L227" i="2"/>
  <c r="L650" i="2" s="1"/>
  <c r="F234" i="2"/>
  <c r="E235" i="2"/>
  <c r="Z235" i="2" s="1"/>
  <c r="E237" i="2"/>
  <c r="F242" i="2"/>
  <c r="G243" i="2"/>
  <c r="G244" i="2"/>
  <c r="Z244" i="2" s="1"/>
  <c r="F245" i="2"/>
  <c r="Z245" i="2" s="1"/>
  <c r="E246" i="2"/>
  <c r="E248" i="2"/>
  <c r="I258" i="2"/>
  <c r="Z258" i="2" s="1"/>
  <c r="K259" i="2"/>
  <c r="Z259" i="2" s="1"/>
  <c r="G263" i="2"/>
  <c r="G264" i="2"/>
  <c r="E265" i="2"/>
  <c r="Z265" i="2" s="1"/>
  <c r="E266" i="2"/>
  <c r="Z266" i="2" s="1"/>
  <c r="F267" i="2"/>
  <c r="G268" i="2"/>
  <c r="E270" i="2"/>
  <c r="Z270" i="2" s="1"/>
  <c r="F271" i="2"/>
  <c r="Z271" i="2" s="1"/>
  <c r="F274" i="2"/>
  <c r="E276" i="2"/>
  <c r="E277" i="2"/>
  <c r="Z277" i="2" s="1"/>
  <c r="E279" i="2"/>
  <c r="E280" i="2"/>
  <c r="I281" i="2"/>
  <c r="I282" i="2"/>
  <c r="Z282" i="2" s="1"/>
  <c r="E283" i="2"/>
  <c r="Z283" i="2" s="1"/>
  <c r="E284" i="2"/>
  <c r="E291" i="2"/>
  <c r="E295" i="2"/>
  <c r="Z295" i="2" s="1"/>
  <c r="G296" i="2"/>
  <c r="Z296" i="2" s="1"/>
  <c r="E297" i="2"/>
  <c r="G298" i="2"/>
  <c r="E299" i="2"/>
  <c r="Z299" i="2" s="1"/>
  <c r="G308" i="2"/>
  <c r="G310" i="2"/>
  <c r="F313" i="2"/>
  <c r="E322" i="2"/>
  <c r="Z322" i="2" s="1"/>
  <c r="N323" i="2"/>
  <c r="Z323" i="2" s="1"/>
  <c r="E324" i="2"/>
  <c r="F325" i="2"/>
  <c r="E326" i="2"/>
  <c r="Z326" i="2" s="1"/>
  <c r="G327" i="2"/>
  <c r="E329" i="2"/>
  <c r="F330" i="2"/>
  <c r="E331" i="2"/>
  <c r="Z331" i="2" s="1"/>
  <c r="F332" i="2"/>
  <c r="Z332" i="2" s="1"/>
  <c r="G333" i="2"/>
  <c r="F334" i="2"/>
  <c r="G346" i="2"/>
  <c r="Z346" i="2" s="1"/>
  <c r="E347" i="2"/>
  <c r="Z347" i="2" s="1"/>
  <c r="G348" i="2"/>
  <c r="E349" i="2"/>
  <c r="G350" i="2"/>
  <c r="Z350" i="2" s="1"/>
  <c r="F351" i="2"/>
  <c r="F352" i="2"/>
  <c r="I355" i="2"/>
  <c r="I356" i="2"/>
  <c r="Z356" i="2" s="1"/>
  <c r="E360" i="2"/>
  <c r="I361" i="2"/>
  <c r="F364" i="2"/>
  <c r="E369" i="2"/>
  <c r="Z369" i="2" s="1"/>
  <c r="G370" i="2"/>
  <c r="E372" i="2"/>
  <c r="G373" i="2"/>
  <c r="E374" i="2"/>
  <c r="Z374" i="2" s="1"/>
  <c r="F375" i="2"/>
  <c r="Z375" i="2" s="1"/>
  <c r="E377" i="2"/>
  <c r="F378" i="2"/>
  <c r="E380" i="2"/>
  <c r="Z380" i="2" s="1"/>
  <c r="G381" i="2"/>
  <c r="Z381" i="2" s="1"/>
  <c r="E424" i="2"/>
  <c r="E427" i="2"/>
  <c r="E428" i="2"/>
  <c r="Z428" i="2" s="1"/>
  <c r="E432" i="2"/>
  <c r="Z432" i="2" s="1"/>
  <c r="G434" i="2"/>
  <c r="F435" i="2"/>
  <c r="F437" i="2"/>
  <c r="Z437" i="2" s="1"/>
  <c r="F444" i="2"/>
  <c r="Z444" i="2" s="1"/>
  <c r="F445" i="2"/>
  <c r="F446" i="2"/>
  <c r="E451" i="2"/>
  <c r="Z451" i="2" s="1"/>
  <c r="G452" i="2"/>
  <c r="Z452" i="2" s="1"/>
  <c r="G453" i="2"/>
  <c r="E456" i="2"/>
  <c r="E457" i="2"/>
  <c r="Z457" i="2" s="1"/>
  <c r="F480" i="2"/>
  <c r="Z480" i="2" s="1"/>
  <c r="E489" i="2"/>
  <c r="E490" i="2"/>
  <c r="I491" i="2"/>
  <c r="G492" i="2"/>
  <c r="E493" i="2"/>
  <c r="F494" i="2"/>
  <c r="E497" i="2"/>
  <c r="Z497" i="2" s="1"/>
  <c r="E514" i="2"/>
  <c r="Z514" i="2" s="1"/>
  <c r="G515" i="2"/>
  <c r="E517" i="2"/>
  <c r="G518" i="2"/>
  <c r="G519" i="2"/>
  <c r="E520" i="2"/>
  <c r="E521" i="2"/>
  <c r="G522" i="2"/>
  <c r="E536" i="2"/>
  <c r="Z536" i="2" s="1"/>
  <c r="S537" i="2"/>
  <c r="S650" i="2" s="1"/>
  <c r="E653" i="2"/>
  <c r="Z653" i="2" s="1"/>
  <c r="K660" i="2"/>
  <c r="Z660" i="2" s="1"/>
  <c r="G672" i="2"/>
  <c r="Z672" i="2" s="1"/>
  <c r="G673" i="2"/>
  <c r="Z673" i="2" s="1"/>
  <c r="E674" i="2"/>
  <c r="Z674" i="2" s="1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5" i="2"/>
  <c r="Z1236" i="2"/>
  <c r="Z1237" i="2"/>
  <c r="Z1238" i="2"/>
  <c r="Z1239" i="2"/>
  <c r="Z1240" i="2"/>
  <c r="Z1241" i="2"/>
  <c r="Z1242" i="2"/>
  <c r="Z1243" i="2"/>
  <c r="Z996" i="2"/>
  <c r="Z948" i="2"/>
  <c r="Z949" i="2"/>
  <c r="Z950" i="2"/>
  <c r="Z951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8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862" i="2"/>
  <c r="Z580" i="2"/>
  <c r="Z651" i="2"/>
  <c r="Z710" i="2"/>
  <c r="Z761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4" i="2"/>
  <c r="Z855" i="2"/>
  <c r="Z856" i="2"/>
  <c r="Z857" i="2"/>
  <c r="Z858" i="2"/>
  <c r="Z859" i="2"/>
  <c r="Z860" i="2"/>
  <c r="Z861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605" i="2"/>
  <c r="Z608" i="2"/>
  <c r="Z609" i="2"/>
  <c r="Z612" i="2"/>
  <c r="Z613" i="2"/>
  <c r="Z617" i="2"/>
  <c r="Z618" i="2"/>
  <c r="Z620" i="2"/>
  <c r="Z621" i="2"/>
  <c r="Z622" i="2"/>
  <c r="Z625" i="2"/>
  <c r="Z626" i="2"/>
  <c r="Z628" i="2"/>
  <c r="Z629" i="2"/>
  <c r="Z630" i="2"/>
  <c r="Z633" i="2"/>
  <c r="Z634" i="2"/>
  <c r="Z636" i="2"/>
  <c r="Z637" i="2"/>
  <c r="Z640" i="2"/>
  <c r="Z641" i="2"/>
  <c r="Z642" i="2"/>
  <c r="Z645" i="2"/>
  <c r="Z487" i="2"/>
  <c r="Z342" i="2"/>
  <c r="Z290" i="2"/>
  <c r="Z190" i="2"/>
  <c r="Z191" i="2"/>
  <c r="Z192" i="2"/>
  <c r="Z195" i="2"/>
  <c r="Z199" i="2"/>
  <c r="Z200" i="2"/>
  <c r="Z202" i="2"/>
  <c r="Z203" i="2"/>
  <c r="Z209" i="2"/>
  <c r="Z213" i="2"/>
  <c r="Z216" i="2"/>
  <c r="Z218" i="2"/>
  <c r="Z222" i="2"/>
  <c r="Z228" i="2"/>
  <c r="Z229" i="2"/>
  <c r="Z230" i="2"/>
  <c r="Z231" i="2"/>
  <c r="Z232" i="2"/>
  <c r="Z233" i="2"/>
  <c r="Z238" i="2"/>
  <c r="Z239" i="2"/>
  <c r="Z240" i="2"/>
  <c r="Z241" i="2"/>
  <c r="Z247" i="2"/>
  <c r="Z249" i="2"/>
  <c r="Z250" i="2"/>
  <c r="Z251" i="2"/>
  <c r="Z252" i="2"/>
  <c r="Z253" i="2"/>
  <c r="Z254" i="2"/>
  <c r="Z255" i="2"/>
  <c r="Z256" i="2"/>
  <c r="Z257" i="2"/>
  <c r="Z260" i="2"/>
  <c r="Z261" i="2"/>
  <c r="Z269" i="2"/>
  <c r="Z272" i="2"/>
  <c r="Z273" i="2"/>
  <c r="Z275" i="2"/>
  <c r="Z278" i="2"/>
  <c r="Z286" i="2"/>
  <c r="Z287" i="2"/>
  <c r="Z292" i="2"/>
  <c r="Z293" i="2"/>
  <c r="Z294" i="2"/>
  <c r="Z300" i="2"/>
  <c r="Z301" i="2"/>
  <c r="Z302" i="2"/>
  <c r="Z303" i="2"/>
  <c r="Z304" i="2"/>
  <c r="Z305" i="2"/>
  <c r="Z306" i="2"/>
  <c r="Z307" i="2"/>
  <c r="Z309" i="2"/>
  <c r="Z311" i="2"/>
  <c r="Z312" i="2"/>
  <c r="Z314" i="2"/>
  <c r="Z315" i="2"/>
  <c r="Z316" i="2"/>
  <c r="Z317" i="2"/>
  <c r="Z318" i="2"/>
  <c r="Z319" i="2"/>
  <c r="Z320" i="2"/>
  <c r="Z321" i="2"/>
  <c r="Z335" i="2"/>
  <c r="Z336" i="2"/>
  <c r="Z337" i="2"/>
  <c r="Z338" i="2"/>
  <c r="Z339" i="2"/>
  <c r="Z340" i="2"/>
  <c r="Z341" i="2"/>
  <c r="Z343" i="2"/>
  <c r="Z344" i="2"/>
  <c r="Z345" i="2"/>
  <c r="Z353" i="2"/>
  <c r="Z354" i="2"/>
  <c r="Z357" i="2"/>
  <c r="Z358" i="2"/>
  <c r="Z359" i="2"/>
  <c r="Z362" i="2"/>
  <c r="Z363" i="2"/>
  <c r="Z365" i="2"/>
  <c r="Z366" i="2"/>
  <c r="Z367" i="2"/>
  <c r="Z368" i="2"/>
  <c r="Z371" i="2"/>
  <c r="Z376" i="2"/>
  <c r="Z382" i="2"/>
  <c r="Z384" i="2"/>
  <c r="Z385" i="2"/>
  <c r="Z386" i="2"/>
  <c r="Z387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5" i="2"/>
  <c r="Z426" i="2"/>
  <c r="Z429" i="2"/>
  <c r="Z430" i="2"/>
  <c r="Z431" i="2"/>
  <c r="Z436" i="2"/>
  <c r="Z438" i="2"/>
  <c r="Z439" i="2"/>
  <c r="Z440" i="2"/>
  <c r="Z441" i="2"/>
  <c r="Z442" i="2"/>
  <c r="Z443" i="2"/>
  <c r="Z447" i="2"/>
  <c r="Z448" i="2"/>
  <c r="Z449" i="2"/>
  <c r="Z450" i="2"/>
  <c r="Z454" i="2"/>
  <c r="Z455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3" i="2"/>
  <c r="Z474" i="2"/>
  <c r="Z475" i="2"/>
  <c r="Z476" i="2"/>
  <c r="Z477" i="2"/>
  <c r="Z478" i="2"/>
  <c r="Z479" i="2"/>
  <c r="Z481" i="2"/>
  <c r="Z482" i="2"/>
  <c r="Z483" i="2"/>
  <c r="Z484" i="2"/>
  <c r="Z485" i="2"/>
  <c r="Z486" i="2"/>
  <c r="Z488" i="2"/>
  <c r="Z496" i="2"/>
  <c r="Z498" i="2"/>
  <c r="Z499" i="2"/>
  <c r="Z500" i="2"/>
  <c r="Z501" i="2"/>
  <c r="Z502" i="2"/>
  <c r="Z503" i="2"/>
  <c r="Z505" i="2"/>
  <c r="Z506" i="2"/>
  <c r="Z507" i="2"/>
  <c r="Z508" i="2"/>
  <c r="Z509" i="2"/>
  <c r="Z510" i="2"/>
  <c r="Z511" i="2"/>
  <c r="Z512" i="2"/>
  <c r="Z513" i="2"/>
  <c r="Z516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3" i="2"/>
  <c r="Z60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5" i="2"/>
  <c r="Z1556" i="2"/>
  <c r="Z1557" i="2"/>
  <c r="Z1558" i="2"/>
  <c r="Z1559" i="2"/>
  <c r="Z1560" i="2"/>
  <c r="Z1561" i="2"/>
  <c r="Z1562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3" i="2"/>
  <c r="Z1664" i="2"/>
  <c r="Z1665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83" i="2"/>
  <c r="Z84" i="2"/>
  <c r="Z86" i="2"/>
  <c r="Z87" i="2"/>
  <c r="Z89" i="2"/>
  <c r="Z91" i="2"/>
  <c r="Z92" i="2"/>
  <c r="Z94" i="2"/>
  <c r="Z98" i="2"/>
  <c r="Z99" i="2"/>
  <c r="Z100" i="2"/>
  <c r="Z101" i="2"/>
  <c r="Z102" i="2"/>
  <c r="Z106" i="2"/>
  <c r="Z107" i="2"/>
  <c r="Z108" i="2"/>
  <c r="Z110" i="2"/>
  <c r="Z111" i="2"/>
  <c r="Z114" i="2"/>
  <c r="Z115" i="2"/>
  <c r="Z116" i="2"/>
  <c r="Z117" i="2"/>
  <c r="Z118" i="2"/>
  <c r="Z119" i="2"/>
  <c r="Z120" i="2"/>
  <c r="Z121" i="2"/>
  <c r="Z122" i="2"/>
  <c r="Z863" i="2" l="1"/>
  <c r="V1254" i="2"/>
  <c r="G1254" i="2"/>
  <c r="K1254" i="2"/>
  <c r="E1254" i="2"/>
  <c r="F650" i="2"/>
  <c r="G650" i="2"/>
  <c r="N650" i="2"/>
  <c r="I650" i="2"/>
  <c r="K650" i="2"/>
  <c r="Z1666" i="2"/>
  <c r="B1254" i="2"/>
  <c r="B1764" i="2"/>
  <c r="E650" i="2"/>
  <c r="Z446" i="2"/>
  <c r="Z355" i="2"/>
  <c r="Z281" i="2"/>
  <c r="Z219" i="2"/>
  <c r="Z427" i="2"/>
  <c r="Z325" i="2"/>
  <c r="Z211" i="2"/>
  <c r="Z206" i="2"/>
  <c r="Z224" i="2"/>
  <c r="Z521" i="2"/>
  <c r="Z490" i="2"/>
  <c r="Z276" i="2"/>
  <c r="Z201" i="2"/>
  <c r="Z522" i="2"/>
  <c r="Z518" i="2"/>
  <c r="Z493" i="2"/>
  <c r="Z489" i="2"/>
  <c r="Z453" i="2"/>
  <c r="Z445" i="2"/>
  <c r="Z424" i="2"/>
  <c r="Z310" i="2"/>
  <c r="Z520" i="2"/>
  <c r="Z377" i="2"/>
  <c r="Z361" i="2"/>
  <c r="Z333" i="2"/>
  <c r="Z329" i="2"/>
  <c r="Z324" i="2"/>
  <c r="Z267" i="2"/>
  <c r="Z263" i="2"/>
  <c r="Z210" i="2"/>
  <c r="Z351" i="2"/>
  <c r="Z308" i="2"/>
  <c r="Z279" i="2"/>
  <c r="Z237" i="2"/>
  <c r="Z226" i="2"/>
  <c r="Z519" i="2"/>
  <c r="Z515" i="2"/>
  <c r="Z434" i="2"/>
  <c r="Z372" i="2"/>
  <c r="Z360" i="2"/>
  <c r="Z352" i="2"/>
  <c r="Z348" i="2"/>
  <c r="Z327" i="2"/>
  <c r="Z274" i="2"/>
  <c r="Z246" i="2"/>
  <c r="Z242" i="2"/>
  <c r="Z221" i="2"/>
  <c r="Z217" i="2"/>
  <c r="Z205" i="2"/>
  <c r="Z197" i="2"/>
  <c r="Z189" i="2"/>
  <c r="Z196" i="2"/>
  <c r="Z494" i="2"/>
  <c r="Z435" i="2"/>
  <c r="Z373" i="2"/>
  <c r="Z364" i="2"/>
  <c r="Z349" i="2"/>
  <c r="Z330" i="2"/>
  <c r="Z298" i="2"/>
  <c r="Z291" i="2"/>
  <c r="Z243" i="2"/>
  <c r="Z234" i="2"/>
  <c r="Z193" i="2"/>
  <c r="Z135" i="2"/>
  <c r="B650" i="2"/>
  <c r="Z517" i="2"/>
  <c r="Z492" i="2"/>
  <c r="Z456" i="2"/>
  <c r="Z378" i="2"/>
  <c r="Z370" i="2"/>
  <c r="Z334" i="2"/>
  <c r="Z313" i="2"/>
  <c r="Z297" i="2"/>
  <c r="Z284" i="2"/>
  <c r="Z280" i="2"/>
  <c r="Z268" i="2"/>
  <c r="Z264" i="2"/>
  <c r="Z248" i="2"/>
  <c r="Z223" i="2"/>
  <c r="Z491" i="2"/>
  <c r="Z227" i="2"/>
  <c r="Z537" i="2"/>
  <c r="V504" i="2"/>
  <c r="V472" i="2"/>
  <c r="T388" i="2"/>
  <c r="T650" i="2" s="1"/>
  <c r="V383" i="2"/>
  <c r="V288" i="2"/>
  <c r="V289" i="2"/>
  <c r="Z133" i="2"/>
  <c r="Z132" i="2"/>
  <c r="Z131" i="2"/>
  <c r="Z130" i="2"/>
  <c r="Z129" i="2"/>
  <c r="Z128" i="2"/>
  <c r="Z127" i="2"/>
  <c r="Z126" i="2"/>
  <c r="Z125" i="2"/>
  <c r="Z124" i="2"/>
  <c r="Z123" i="2"/>
  <c r="Z113" i="2"/>
  <c r="Z112" i="2"/>
  <c r="Z109" i="2"/>
  <c r="Z105" i="2"/>
  <c r="Z104" i="2"/>
  <c r="Z103" i="2"/>
  <c r="Z97" i="2"/>
  <c r="Z96" i="2"/>
  <c r="Z95" i="2"/>
  <c r="Z93" i="2"/>
  <c r="Z90" i="2"/>
  <c r="Z85" i="2"/>
  <c r="Z82" i="2"/>
  <c r="Z81" i="2"/>
  <c r="Z80" i="2"/>
  <c r="Z16" i="2"/>
  <c r="Z17" i="2"/>
  <c r="Z18" i="2"/>
  <c r="Z20" i="2"/>
  <c r="Z22" i="2"/>
  <c r="Z24" i="2"/>
  <c r="Z25" i="2"/>
  <c r="Z26" i="2"/>
  <c r="Z27" i="2"/>
  <c r="Z28" i="2"/>
  <c r="Z29" i="2"/>
  <c r="Z30" i="2"/>
  <c r="Z31" i="2"/>
  <c r="Z32" i="2"/>
  <c r="Z33" i="2"/>
  <c r="Z36" i="2"/>
  <c r="Z37" i="2"/>
  <c r="Z38" i="2"/>
  <c r="Z39" i="2"/>
  <c r="Z40" i="2"/>
  <c r="Z42" i="2"/>
  <c r="Z43" i="2"/>
  <c r="Z47" i="2"/>
  <c r="Z50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51" i="2"/>
  <c r="Z49" i="2"/>
  <c r="Z48" i="2"/>
  <c r="Z46" i="2"/>
  <c r="Z45" i="2"/>
  <c r="Z41" i="2"/>
  <c r="Z35" i="2"/>
  <c r="Z34" i="2"/>
  <c r="Z23" i="2"/>
  <c r="Z21" i="2"/>
  <c r="Z19" i="2"/>
  <c r="Z15" i="2"/>
  <c r="Z14" i="2"/>
  <c r="X12" i="2"/>
  <c r="Z10" i="2"/>
  <c r="Z9" i="2"/>
  <c r="X7" i="2"/>
  <c r="X6" i="2"/>
  <c r="X5" i="2"/>
  <c r="X8" i="2"/>
  <c r="Z4" i="2"/>
  <c r="Z3" i="2"/>
  <c r="X650" i="2" l="1"/>
  <c r="V650" i="2"/>
  <c r="Z7" i="2"/>
  <c r="Z383" i="2"/>
  <c r="Z5" i="2"/>
  <c r="Z6" i="2"/>
  <c r="Z8" i="2"/>
  <c r="Z289" i="2"/>
  <c r="Z472" i="2"/>
  <c r="Z504" i="2"/>
  <c r="Z12" i="2"/>
  <c r="Z288" i="2"/>
  <c r="Z388" i="2"/>
  <c r="Z44" i="2"/>
  <c r="Z11" i="2"/>
  <c r="Z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Dzyamko-Gamulets Adriana</author>
  </authors>
  <commentList>
    <comment ref="N30" authorId="0" shapeId="0" xr:uid="{9A1ECDD2-A415-47BC-808F-5A4C35876F02}">
      <text>
        <r>
          <rPr>
            <b/>
            <sz val="9"/>
            <color rgb="FF000000"/>
            <rFont val="Tahoma"/>
            <family val="2"/>
            <charset val="204"/>
          </rPr>
          <t>Dzyamko-Gamulets Adriana: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75 руб это комиссия банка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<sst xmlns="http://schemas.openxmlformats.org/spreadsheetml/2006/main" count="24112" uniqueCount="3522">
  <si>
    <t>Дата выписки</t>
  </si>
  <si>
    <t>Дебет</t>
  </si>
  <si>
    <t>Контрагент</t>
  </si>
  <si>
    <t>Назначение платежа</t>
  </si>
  <si>
    <t>ООО "КОМУС"</t>
  </si>
  <si>
    <t>ООО "Тиражные решения 1С-Рарус"</t>
  </si>
  <si>
    <t>ЖСК ЖСК ДАРЬИН</t>
  </si>
  <si>
    <t>АО "Райффайзенбанк" г. Москва</t>
  </si>
  <si>
    <t>ООО "МВК ЭКОДАР"</t>
  </si>
  <si>
    <t>ШКРЕБА ВИКТОРИЯ СЕРГЕЕВНА</t>
  </si>
  <si>
    <t>АРХИПОВ ИГОРЬ ВИКТОРОВИЧ</t>
  </si>
  <si>
    <t>Оплата ремонта КПП по договору №26/10 от 26.10.2022. НДС не облагается</t>
  </si>
  <si>
    <t>Комиссия за переводы в пользу ФЛ сверх нетарифицируемой суммы платежей в месяц</t>
  </si>
  <si>
    <t>Леонов Денис Андреевич</t>
  </si>
  <si>
    <t>Индивидуальный предприниматель Смирнов Дмитрий Евгеньевич</t>
  </si>
  <si>
    <t>Индивидуальный предприниматель Чусовской Денис Евгеньевич</t>
  </si>
  <si>
    <t>Иваницкая Ирина Васильевна</t>
  </si>
  <si>
    <t>Индивидуальный предприниматель Капалин Евгений Владимирович</t>
  </si>
  <si>
    <t>Стрелкова Юлия Геннадьевна</t>
  </si>
  <si>
    <t>Оплата ремонта КПП по договору №26/10 от 26.10.2022. В том числе НДС</t>
  </si>
  <si>
    <t>Департамент финансов города Москвы (ГБУ "ЖИЛИЩНИК РАЙОНА СЕВЕРНЫЙ"  л/с 2694142000800921)</t>
  </si>
  <si>
    <t>Муниципальное унитарное предприятие "Инженерные сети г. Долгопрудного"</t>
  </si>
  <si>
    <t>ООО "УДАРНИК"</t>
  </si>
  <si>
    <t>Управление федерального казначейства по г. Москве (Департамент городского имущества города Москвы л/с 04732071000)</t>
  </si>
  <si>
    <t>ГУП "ЭКОТЕХПРОМ"</t>
  </si>
  <si>
    <t>ПАО "ВЫМПЕЛКОМ"</t>
  </si>
  <si>
    <t>Оплата Заработная плата за Декабрь 2022 г. на основании ПЛАТЕЖНАЯ ВЕДОМОСТЬ N 65 от 29.12.2022</t>
  </si>
  <si>
    <t>Выплата заработной платы за декабрь 2022, НДС не облагается</t>
  </si>
  <si>
    <t>АО "Мосэнергосбыт"</t>
  </si>
  <si>
    <t>Счет NoЭ-61-43339 от 31.08.2022, ПД No43339,No43339 ЗА ЭЛ. ЭНЕРГИЮ (МОЩНОСТЬ) за август 2022г. По договору с ИКУ No97644161 ОТ 20.07.2015Г. В том числе НДС 20.00% - 298.03</t>
  </si>
  <si>
    <t>СЧЕТСЧЕТ NoЭ-61-11559 от 31.03.2022, ПД No11559 ЗА ЭЛ. ЭНЕРГИЮ (МОЩНОСТЬ) ЗА март 2022 Г. ПО ДОГОВОРУ С ИКУ No97644161 ОТ 20.07.2015Г. В том числе НДС 20.00% - 80 236.12</t>
  </si>
  <si>
    <t>Счет oЭ-61-20321 от 30.04.2022, ПД No20321,No20321 ЗА ЭЛ. ЭНЕРГИЮ (МОЩНОСТЬ) за апрель 2022 по договору с ИКУ No97644161 ОТ 20.07.2015Г. В том числе НДС 20.00% - 91 462.66</t>
  </si>
  <si>
    <t>ООО ЧОО "Р1-МСК"</t>
  </si>
  <si>
    <t>Оплата услуг охраны по акту сверки за 2022 год по счету №326 от 30.12.2022. НДС не облагается</t>
  </si>
  <si>
    <t>Оплата юридических услуг за декабрь по счету №№2251306 от 30.12.2022. по договору №БН от 19.09.2022. НДС не облагается</t>
  </si>
  <si>
    <t>Перечисление денежных средств для зачисления на счет Иваницкой И. В. заработная плата за декабрь 2022. НДС не облагается</t>
  </si>
  <si>
    <t>Счет oЭ-61-26027 от 31.05.2022, ПД No26027 ЗА ЭЛ. ЭНЕРГИЮ (МОЩНОСТЬ) за май 2022г.  По договору с ИКУ No97644161 ОТ 20.07.2015Г. В том числе НДС 20.00% - 68 205.61</t>
  </si>
  <si>
    <t>Оплата покупки по карте. CARD **4411 IRINA MIGUNOVA 27DEC RUR 2718.4 LEROY MERLIN 4 MKAD</t>
  </si>
  <si>
    <t>комиссия за обработку ведомости №65 29.12.2022</t>
  </si>
  <si>
    <t>Комиссия за исходящие платежи в рублях, переданные по системе Банк-Клиент по счету 40703810800001434983 за период с 29.12.2022 по 30.12.2022</t>
  </si>
  <si>
    <t>Оплата покупки по карте. CARD **4411 IRINA MIGUNOVA 27DEC RUR 864 IP BADULIN V.V. MYTISHHI</t>
  </si>
  <si>
    <t>Счет 1-31746 от 30.06.2022, ПД No31746 ЗА ЭЛ. ЭНЕРГИЮ (МОЩНОСТЬ) за июнь 2022г.  По договору с ИКУ No97644161 ОТ 20.07.2015Г. В том числе НДС 20.00% - 47 851.65</t>
  </si>
  <si>
    <t>Оплата услуг по очистке КНС по счету №4 от 28.12.2022. НДС не облагается</t>
  </si>
  <si>
    <t>Оплата самозанятому за видеонаблюдение по счету №2234337 от 29.12.2022 НДС не облагается</t>
  </si>
  <si>
    <t>Ежемесячная комиссия за обслуживание по пакету за период с 01.12.2022 по 31.12.2022</t>
  </si>
  <si>
    <t>Оплата бухгалтерских услуг за декабрь 2022 по счету №345 от 29.12.2022 НДС не облагается</t>
  </si>
  <si>
    <t>Комиссия за исходящие платежи в рублях, переданные по системе Банк-Клиент по счету 40703810800001434983 за период с 30.11.2022 по 29.12.2022</t>
  </si>
  <si>
    <t>ООО "ГАЗСЕРВИС"</t>
  </si>
  <si>
    <t>Оплата за техническое обслуживание газопровода в декабре 2022 по счету №63 от 22.11.2022 по договору №ОГ-19/7 от 01.12.2019.  НДС не облагается</t>
  </si>
  <si>
    <t>ЗА ЭЛ. ЭНЕРГИЮ (МОЩНОСТЬ) ЗА НОЯБРЬ 2022 Г. ПО ДОГОВОРУ С ИКУ No97644161 ОТ 20.07.2015Г. СЧЕТ No Э-61-60717 от 30.11.2022 Г. В том числе НДС 20.00% - 0.01</t>
  </si>
  <si>
    <t>Оплата услуг по уборке территорий земель общего пользования в декабре 2022 по счету №3 от 28.12.2022. НДС не облагается</t>
  </si>
  <si>
    <t>Оплата за техническое обслуживание газопровода в январе 2023 по счету №69 от 21.12.2022 по договору №ОГ-19/7 от 01.12.2019.  НДС не облагается</t>
  </si>
  <si>
    <t>Департамент финансов города Москвы (ГБУК Г. МОСКВЫ "ОКЦ СВАО" л/с 2605642000800841)</t>
  </si>
  <si>
    <t>(131.131.02.2) Оплата услуг по организации мероприятия по адресу 3-я Северная линия, дом 17 по счету №00ГУ-000304 от 02.12.2022. В том числе НДС 20.00% - 2 850.00</t>
  </si>
  <si>
    <t>ИП Кулабухов Дмитрий Александрович</t>
  </si>
  <si>
    <t>Работы по диагностике, монтажу, демонтажу скважинного насоса по счету №46 от 19.12.2022 НДС не облагается</t>
  </si>
  <si>
    <t>ИП Гаврилин Александр Сергеевич</t>
  </si>
  <si>
    <t>Оплата транспортных услуг вакуумной илососной машиной по счету №78 от 23.12.2022 НДС не облагается</t>
  </si>
  <si>
    <t>ЗА ЭЛ. ЭНЕРГИЮ (МОЩНОСТЬ) ЗА НОЯБРЬ 2022 Г. ПО ДОГОВОРУ С ИКУ No97644161 ОТ 20.07.2015Г. СЧЕТ No Э-61-60717 от 30.11.2022 Г. В том числе НДС 20.00% - 97 181.33</t>
  </si>
  <si>
    <t>ИП Кабиров Антон Евгеньевич</t>
  </si>
  <si>
    <t>Оплата работ по замене участка напорной канализации по договору №23122022 от 23.12.2022 НДС не облагается</t>
  </si>
  <si>
    <t>ООО "ЦЕНТР "ОВМ"</t>
  </si>
  <si>
    <t>Оплата запасных частей и работ по ременту насоса по счету №С-676-22 от 21.12.2022 В том числе НДС 20.00% - 17 869.02</t>
  </si>
  <si>
    <t>комиссия за обработку ведомости №64 16.12.2022</t>
  </si>
  <si>
    <t>Оплата Компенсация служебной поездки за Декабрь 2022 г. на основании ПЛАТЕЖНАЯ ВЕДОМОСТЬ N 64 от 16.12.2022</t>
  </si>
  <si>
    <t>Оплата запасных частей для для водопроводной стстемы по счету № 71781/Р120 от 18.12.2022. В том числе НДС 20.00% - 118.33</t>
  </si>
  <si>
    <t>Оплата Аванс за Декабрь 2022 г. на основании ПЛАТЕЖНАЯ ВЕДОМОСТЬ N 63 от 15.12.2022</t>
  </si>
  <si>
    <t>ООО "СИРИУС"</t>
  </si>
  <si>
    <t>Оплата за ремонт компьютера по счету №138582493 от 15.12.2022. НДС не облагается</t>
  </si>
  <si>
    <t>комиссия за обработку ведомости №63 15.12.2022</t>
  </si>
  <si>
    <t>Оплата покупки по карте. CARD **4411 IRINA MIGUNOVA 13DEC RUR 6770 LEROY MERLIN 4 MKAD</t>
  </si>
  <si>
    <t>Оплата покупки по карте. CARD **4411 IRINA MIGUNOVA 13DEC RUR 32488 LEROY MERLIN 4 MKAD</t>
  </si>
  <si>
    <t>УФК по г. Москве (Инспекция ФНС России № 15 по г. Москве)</t>
  </si>
  <si>
    <t>Страховые взносы на выплату страховой части трудовой пенсии НДС не облагается</t>
  </si>
  <si>
    <t>Страховые взносы на обязательное медицинское страхование НДС не облагается</t>
  </si>
  <si>
    <t>Перечисление денежных средств для зачисления на счет Иваницкой И. В. Аванс по заработной плате за декабрь 2022. Сумма 30000-00 В том числе НДС</t>
  </si>
  <si>
    <t>Оплата услуг охраны за март 2022 по счету№ 54 от 31.03.2022 В том числе НДС</t>
  </si>
  <si>
    <t>УФК по г. Москве (ГУ - Московское региональное отделение Фонда социального страхования Российской Федерации)</t>
  </si>
  <si>
    <t>Взносы на обязательное страхование от несчастных случаев. Регистрационный номер в ФСС 7704004815 НДС не облагается</t>
  </si>
  <si>
    <t>Взносы на обязательное социальное страхование НДС не облагается</t>
  </si>
  <si>
    <t>Оплата за стоки в ноябре 2022 по счету № В5278 от 30.11.2022г. В том числе НДС 20.00% - 14 463.64</t>
  </si>
  <si>
    <t>Оплата сервисного обслуживания за 3 квартал 2022 и запасных частей по счету № 71781/Р115 от 30.11.2022. В том числе НДС 20.00% - 3 007.67</t>
  </si>
  <si>
    <t>Оплата покупки по карте. CARD **4411 IRINA MIGUNOVA 08DEC RUR 5385 LEROY MERLIN 4 MKAD</t>
  </si>
  <si>
    <t>Оплата юридических услуг за ноябрь по счету №2030761 от 09.12.2022. по договору №БН от 19.09.2022. НДС не облагается</t>
  </si>
  <si>
    <t>Оплата юридических услуг за ноябрь по счету №2030784 от 09.12.2022. по договору №БН от 03.11.2022. НДС не облагается</t>
  </si>
  <si>
    <t>Оплата за услуги связи в ноябре 2022 года по счету №100934463955 от 30.11.2022 Лицевой счет абонента 669010285 В том числе НДС 20.00% - 1 203.48</t>
  </si>
  <si>
    <t>Оплата за вывоз и утилизацию ТКО в ноябре 2022 по счету №СВАО-059513 от 30.11.2022. НДС не облагается</t>
  </si>
  <si>
    <t>Оплата обслуживания и поддержки сервера, сайта за ноябрь 2022 по счету №51 от 07.12.2022 НДС не облагается</t>
  </si>
  <si>
    <t>ООО "ПРОСТЫЕ РЕШЕНИЯ"</t>
  </si>
  <si>
    <t>Оплата консультаций по програме 1с ЖКХ в пакете на 3 часа по счету №5054 от 05.12.2022. НДС не облагается</t>
  </si>
  <si>
    <t>Оплата запчастей для снегоуборочной машины по счету №435 от 09.12.2022. НДС не облагается</t>
  </si>
  <si>
    <t>Снятие наличных денежных средств с карты в банкомате Банка. CARD **4411 IRINA MIGUNOVA 08DEC RUR 20000 RBA ATM 45321 MOSKVA</t>
  </si>
  <si>
    <t>Комиссия за снятие наличных в банкомате. Cash Advance Fee. CARD **4411 IRINA MIGUNOVA 08DEC RUR 20000 RBA ATM 45321 MOSKVA</t>
  </si>
  <si>
    <t>Оплата покупки по карте. CARD **4411 IRINA MIGUNOVA 05DEC RUR 5057.43 GAZPROM MEZHREGIONGAZ SPB</t>
  </si>
  <si>
    <t>Оплата услуг по уборке территорий земель общего пользования в ноябре 2022 по счету №1 от 05.12.2022. НДС не облагается</t>
  </si>
  <si>
    <t>ООО "ХЭДХАНТЕР"</t>
  </si>
  <si>
    <t>Пополнение лицевого счета для работы с услугами HeadHunter по счёту № 9394006/1 от 01.12.2022 В том числе НДС 20.00% - 787.83</t>
  </si>
  <si>
    <t>Оплата запасных частей по счету № 71781/Р118 от 02.12.2022. В том числе НДС 20.00% - 200.00</t>
  </si>
  <si>
    <t>Оплата услуг сторожа в ноябре 2022 по счету №2 от 05.12.2022. НДС не облагается</t>
  </si>
  <si>
    <t>Оплата Заработная плата за Ноябрь 2022 г. на основании ПЛАТЕЖНАЯ ВЕДОМОСТЬ N 62 от 01.12.2022</t>
  </si>
  <si>
    <t>Налог на доходы физических лиц НДС не облагается</t>
  </si>
  <si>
    <t>Ежемесячная комиссия за обслуживание по пакету за период с 01.11.2022 по 30.11.2022</t>
  </si>
  <si>
    <t>Перечисление денежных средств для зачисления на счет Иваницкой И В Заработная плата за ноябрь 2022 Сумма 35250-00 НДС не облагается</t>
  </si>
  <si>
    <t>комиссия за обработку ведомости №62 01.12.2022</t>
  </si>
  <si>
    <t>Оплата бухгалтерских услуг за ноябрь 2022 по счету №307 от 30.11.2022 НДС не облагается</t>
  </si>
  <si>
    <t>Комиссия за исходящие платежи в рублях, переданные по системе Банк-Клиент по счету 40703810800001434983 за период с 31.10.2022 по 30.11.2022</t>
  </si>
  <si>
    <t>комиссия за обработку ведомости №61 28.11.2022</t>
  </si>
  <si>
    <t>Оплата Окончательный расчет при увольнении за Ноябрь 2022 г. на основании ПЛАТЕЖНАЯ ВЕДОМОСТЬ N 61 от 28.11.2022</t>
  </si>
  <si>
    <t>ЖСК "Дарьин"</t>
  </si>
  <si>
    <t>Перевод средств целевых расходов на другой счет организации. НДС не облагается</t>
  </si>
  <si>
    <t>(131.131.02.2) Оплата услуг по организации мероприятия по адресу 3-я Северная линия, дом 17 по счету №00ГУ-000276 от 15.11.2022. В том числе НДС 20.00% - 2 850.00</t>
  </si>
  <si>
    <t>комиссия за обработку ведомости №58 16.11.2022</t>
  </si>
  <si>
    <t>Филиал ФГУП "Охрана" Росгвардии по г. Москве</t>
  </si>
  <si>
    <t>Оплата услуг пультовой охраны объекта, техническое обслуживание комплекса в ноябре 2022 по договору №7721N10011 от 12.11.2012. В том числе НДС 20.00% - 1 572.04</t>
  </si>
  <si>
    <t>комиссия за обработку ведомости №60 16.11.2022</t>
  </si>
  <si>
    <t>Оплата Аванс за Ноябрь 2022 г. на основании ПЛАТЕЖНАЯ ВЕДОМОСТЬ N 60 от 16.11.2022</t>
  </si>
  <si>
    <t>Оплата за техническое обслуживание газопровода в ноябре 2022 по договору №ОГ-19/7 от 01.12.2019.  НДС не облагается</t>
  </si>
  <si>
    <t>Перечисление денежных средств для зачисления на счет Иваницкой И. В. Аванс по заработной плате за ноябрь 2022. Сумма 30000-00 НДС не облагается</t>
  </si>
  <si>
    <t>комиссия за обработку ведомости №59 16.11.2022</t>
  </si>
  <si>
    <t>Перевод средств целевых расходов на другой счет организации. В том числе НДС</t>
  </si>
  <si>
    <t>Оплата Аванс за Ноябрь 2022 г. на основании ПЛАТЕЖНАЯ ВЕДОМОСТЬ N 58 от 16.11.2022</t>
  </si>
  <si>
    <t>Оплата Компенсация служебной поездки за Ноябрь 2022 г. на основании ПЛАТЕЖНАЯ ВЕДОМОСТЬ N 59 от 16.11.2022</t>
  </si>
  <si>
    <t>Оплата информационно-технологического сопровождения компьютерной программы 1с-ЖКХ на 12 месяцев по счету №НФB0-012919 от 20.10.2022. НДС не облагается</t>
  </si>
  <si>
    <t>Оплата за стоки в октябре 2022 по счету № В4472 от 31.10.2022г. В том числе НДС 20.00% - 16 577.42</t>
  </si>
  <si>
    <t>Оплата за услуги связи в октябре 2022 года по счету № 100927065302 от 31.10.2022 Лицевой счет абонента 669010285 В том числе НДС 20.00% - 1 207.12</t>
  </si>
  <si>
    <t>Оплата работ по  демонтажу и монтажу технических средств охраны по счету №7722м306222 от 09.11.2022 по договору №7722м306222 от 09.11.2012. В том числе НДС 20.00% - 1 952.92</t>
  </si>
  <si>
    <t>ЗА ЭЛ. ЭНЕРГИЮ (МОЩНОСТЬ) ЗА ОКТЯБРЬ 2022 Г. ПО ДОГОВОРУ С ИКУ No97644161 ОТ 20.07.2015Г. СЧЕТ No Э-61-54887 ОТ 31.10.2022 Г. В том числе НДС 20.00% - 68 204.33</t>
  </si>
  <si>
    <t>Оплата за вывоз и утилизацию ТКО в октябре 2022 по счету №СВАО-054197 от 31.10.2022. НДС не облагается</t>
  </si>
  <si>
    <t>Оплата покупки по карте. CARD **4411 IRINA MIGUNOVA 09NOV RUR 708 STD PETROVICH MYTISHHI</t>
  </si>
  <si>
    <t>Оплата покупки по карте. CARD **4411 IRINA MIGUNOVA 09NOV RUR 2567.2 LEROY MERLIN 4 MKAD</t>
  </si>
  <si>
    <t>Оплата покупки по карте. CARD **4411 IRINA MIGUNOVA 09NOV RUR 5470 ELEKTROMONTAZH MOSKVA</t>
  </si>
  <si>
    <t>ООО "Эколоджис"</t>
  </si>
  <si>
    <t>Оплата за исследования проб воды по счету №k-1239 от 20.09.2022.  НДС не облагается</t>
  </si>
  <si>
    <t>Оплата обслуживания и поддержки сервера, сайта за октябрь 2022 по счету №47 от 02.11.2022 НДС не облагается</t>
  </si>
  <si>
    <t>Оплата покупки по карте. CARD **4411 IRINA MIGUNOVA 07NOV RUR 4015.74 GAZPROM MEZHREGIONGAZ SPB</t>
  </si>
  <si>
    <t>ПОДБЕРЕЦКИЙ ВАСИЛИЙ СТЕПАНОВИЧ</t>
  </si>
  <si>
    <t>Доплата услуг сторожа за октябрь 2022 по счету №1713178 от 08.11.2022 НДС не облагается</t>
  </si>
  <si>
    <t>МЕДВЕДЕВ АНАТОЛИЙ АНАТОЛЬЕВИЧ</t>
  </si>
  <si>
    <t>Оплата первого этапа работ управляющего хозяйственной деятельностью за октябрь 2022. НДС не облагается</t>
  </si>
  <si>
    <t>Оплата услуг сторожа за октябрь 2022 по счету №№1699183 от 07.11.2022. НДС не облагается</t>
  </si>
  <si>
    <t>ВИНОГРАДОВ ИВАН ДМИТРИЕВИЧ</t>
  </si>
  <si>
    <t>Оплата услуг по уборке территории за октябрь по счету №1702954 от 07.11.2022 НДС не облагается</t>
  </si>
  <si>
    <t>Оплата юридических услуг по счету №1673681 от 03.11.2022. НДС не облагается</t>
  </si>
  <si>
    <t>Оплата обслуживания и поддержки сервера, сайта за сентябрь 2022 по счету №42 от 17.10.2022 НДС не облагается</t>
  </si>
  <si>
    <t>Оплата услуг пультовой охраны объекта, техническое обслуживание комплекса в августе 2022 по счету №77000477615 от01.08.2022 по договору №7721N10011 от 12.11.2012. В том числе НДС 20.00% - 1 572.04</t>
  </si>
  <si>
    <t>Оплата бухгалтерских услуг за октябрь 2022 по счету №281 от 31.10.2022 НДС не облагается</t>
  </si>
  <si>
    <t>Оплата за техническое обслуживание газопровода в октябре 2022 по счету №59 от 22.09.2022 по договору №ОГ-19/7 от 01.12.2019.  НДС не облагается</t>
  </si>
  <si>
    <t>Налог на доходы физических лиц за октябрь 2022 года</t>
  </si>
  <si>
    <t>ДОГАДИН СЕРГЕЙ ВЛАДИСЛАВОВИЧ</t>
  </si>
  <si>
    <t>ИСПОЛ ЛИСТ ФС 040585251 ВЫД 22.08.2022 АРБИТРАЖНЫМ СУДОМ Г МОСКВЫ ПО ДЕЛУ А40-221786/20-50-1394</t>
  </si>
  <si>
    <t>ООО "ГРУППА КОМПАНИЙ "ЭДЕЛЬВЕЙС"</t>
  </si>
  <si>
    <t>Оплата за светильник по счету №662 от 12.04.2022.   В том числе НДС 20.00% - 1 133.33</t>
  </si>
  <si>
    <t>Оплата Заработная плата за Октябрь 2022 г. на основании ПЛАТЕЖНАЯ ВЕДОМОСТЬ N 57 от 01.11.2022</t>
  </si>
  <si>
    <t>Взносы на обязательное страхование от несчастных случаев. Регистрационный номер в ФСС 7704004815</t>
  </si>
  <si>
    <t>Страховые взносы на выплату страховой части трудовой пенсии</t>
  </si>
  <si>
    <t>комиссия за обработку ведомости №56 01.11.2022</t>
  </si>
  <si>
    <t>Взносы на обязательное социальное страхование</t>
  </si>
  <si>
    <t>комиссия за обработку ведомости №57 01.11.2022</t>
  </si>
  <si>
    <t>Страховые взносы на обязательное медицинское страхование</t>
  </si>
  <si>
    <t>Перечисление денежных средств для зачисления на счет Иваницкой И В Заработная плата за октябрь 2022 Сумма 35250-00 Без налога (НДС)</t>
  </si>
  <si>
    <t>Оплата Заработная плата за Октябрь 2022 г. на основании ПЛАТЕЖНАЯ ВЕДОМОСТЬ N 56 от 01.11.2022</t>
  </si>
  <si>
    <t>Оплата канцелярских товаров и хозтоваров, ремонт орг. техники по счету №0JT/596079/39093 от 31/10/2022.  В том числе НДС 20.00% - 1 691.67</t>
  </si>
  <si>
    <t>Ежемесячная комиссия за обслуживание по пакету за период с 01.10.2022 по 31.10.2022</t>
  </si>
  <si>
    <t>Комиссия за исходящие платежи в рублях, переданные по системе Банк-Клиент по счету 40703810800001434983 за период с 30.09.2022 по 31.10.2022</t>
  </si>
  <si>
    <t>ООО "ВСЕИНСТРУМЕНТЫ.РУ"</t>
  </si>
  <si>
    <t>Оплата насоса и инструментов по счету №2210-231043-28085 от 25.10.2022 НДС не облагается</t>
  </si>
  <si>
    <t>Оплата лицензии на сайт ЖСК на 12 месяцев по счету №НФB0-012963 от 21.10.2022. НДС не облагается</t>
  </si>
  <si>
    <t>Оплата канцелярских товаров и хозтоваров по счету №0VT/596079/42322090 от 26/10/2022.  В том числе НДС 20.00% - 1 206.98</t>
  </si>
  <si>
    <t>Оплата покупки по карте. CARD **4411 IRINA MIGUNOVA 20OCT RUR 12326 MOTORNYYE MASLA MOSKVA</t>
  </si>
  <si>
    <t>Комиссия за снятие наличных в банкомате. Cash Advance Fee. CARD **4411 IRINA MIGUNOVA 20OCT RUR 5000 RBA ATM 45321 MOSKVA</t>
  </si>
  <si>
    <t>Снятие наличных денежных средств с карты в банкомате Банка. CARD **4411 IRINA MIGUNOVA 20OCT RUR 5000 RBA ATM 45321 MOSKVA</t>
  </si>
  <si>
    <t>Перевод средств на другой счет организации. НДС не облагается</t>
  </si>
  <si>
    <t>Водный налог за 3 квартал 2022 года НДС не облагается</t>
  </si>
  <si>
    <t>Счет №СВАО-047810 от 30.09.2022. Оплата за прием ТКО, транспортировку, обработку, обезвреживание, утилизацию, захоронение за сентябрь 2022. НДС не облагается</t>
  </si>
  <si>
    <t>Оплата счета от 01.10.2022. Оплата услуг пультовой охраны объекта, техническое обслуживание комплекса в октябре 2022 по договору №7721N10011 от 12.11.2012. В том числе НДС 20.00% - 1 572.04</t>
  </si>
  <si>
    <t>комиссия за обработку ведомости №55 14.10.2022</t>
  </si>
  <si>
    <t>комиссия за обработку ведомости №54 14.10.2022</t>
  </si>
  <si>
    <t>Оплата за стоки в сентябре 2022 по счету №В4255 от 30.09.2022г. В том числе НДС 20.00% - 8 112.81</t>
  </si>
  <si>
    <t>Оплата Компенсация служебной поездки за Октябрь 2022 г. на основании ПЛАТЕЖНАЯ ВЕДОМОСТЬ N 54 от 14.10.2022</t>
  </si>
  <si>
    <t>Оплата за техническое обслуживание газопровода в сентябре 2022 по счету №48 от 31.08.2022 по договору №ОГ-19/7 от 01.12.2019.  НДС не облагается</t>
  </si>
  <si>
    <t>Перечисление денежных средств для зачисления на счет Иваницкой И В Аванс за октябрь 2022. Сумма 30000-00 НДС не облагается</t>
  </si>
  <si>
    <t>комиссия за обработку ведомости №53 14.10.2022</t>
  </si>
  <si>
    <t>СЧЕТ NoЭ-61-49098 от 30.09.2022, ПД No49098,No49098 ЗА ЭЛ. ЭНЕРГИЮ (МОЩНОСТЬ) за сентябрь 2022г.,НЕУСТОЙКА (ПЕНИ) По договору с ИКУ No97644161 ОТ 20.07.2015Г.  В том числе НДС 20.00% - 78 991.22</t>
  </si>
  <si>
    <t>Оплата услуг охраны за февраль 2022 по счету №27 от 28.02.2022 НДС не облагается</t>
  </si>
  <si>
    <t>Оплата Аванс за Октябрь 2022 г. на основании ПЛАТЕЖНАЯ ВЕДОМОСТЬ N 53 от 14.10.2022</t>
  </si>
  <si>
    <t>Оплата Аванс за Октябрь 2022 г. на основании ПЛАТЕЖНАЯ ВЕДОМОСТЬ N 55 от 14.10.2022</t>
  </si>
  <si>
    <t>Оплата покупки по карте. CARD **4411 IRINA MIGUNOVA 13OCT RUR 3084 VSEINSTRUMENTI.RU KOTELNIKI</t>
  </si>
  <si>
    <t>Оплата покупки по карте. CARD **4411 IRINA MIGUNOVA 10OCT RUR 4448.04 GAZPROM MEZHREGIONGAZ SPB</t>
  </si>
  <si>
    <t>ИП Степочкин Денис Валерьевич</t>
  </si>
  <si>
    <t>Счет на оплату No 00985 от 22.09.022 г. Березовая метла "Стандарт", доставка. НДС не облагается</t>
  </si>
  <si>
    <t>ООО "ЛЕРУА МЕРЛЕН ВОСТОК"</t>
  </si>
  <si>
    <t>Оплата по счету №62 000-641282/2796 от 11.10.2022. Цемент, пескобетон, доставка. В том числе НДС 20.00% - 1 036.67</t>
  </si>
  <si>
    <t>Оплата юридических услуг по счету №1460686 от 07.10.2022. НДС не облагается</t>
  </si>
  <si>
    <t>Оплата услуг сторожа за сентябрь 2022 по счету №1447836 от 06.10.2022. НДС не облагается</t>
  </si>
  <si>
    <t>Оплата за исследования проб воды по счету №k-1085 от 16.06.2022.  НДС не облагается</t>
  </si>
  <si>
    <t>Шевченко Владимир Федорович</t>
  </si>
  <si>
    <t>Оплата по счету №1429588 от 04.10.2022 за работы по дог. 26/10-2022 от 03.10.2022  НДС не облагается</t>
  </si>
  <si>
    <t>ЧУСОВСКОЙ ДЕНИС ЕВГЕНЬЕВИЧ</t>
  </si>
  <si>
    <t>Оплата за уборку в сентябре 2022 по счету №1439488 от 05.10.2022. НДС не облагается</t>
  </si>
  <si>
    <t>Оплата по счету № 100919656556 от 30.09.2022 За услуги связи в сентябре 2022г. № лс 669010285  В том числе НДС 20.00% - 1 198.27</t>
  </si>
  <si>
    <t>Оплата бухгалтерских услуг за сентябрь 2022 по счету №244 от 30.09.2022 НДС не облагается</t>
  </si>
  <si>
    <t>Арендная плата за землю за 4 квартал 2022 ФЛС №М-02-013174-001 НДС не облагается</t>
  </si>
  <si>
    <t>Оплата обслуживания и поддержки сервера, сайта за август 2022 по счету №37 от 28.09.2022 НДС не облагается</t>
  </si>
  <si>
    <t>Налог на доходы физических лиц за сентябрь 2022 года</t>
  </si>
  <si>
    <t>Оплата Заработная плата за Сентябрь 2022 г. на основании ПЛАТЕЖНАЯ ВЕДОМОСТЬ N 51 от 30.09.2022</t>
  </si>
  <si>
    <t>Перечисление денежных средств для зачисления на счет Иваницкой И В Заработная плата за  Сумма 35250-00 Без налога (НДС)</t>
  </si>
  <si>
    <t>комиссия за обработку ведомости №52 30.09.2022</t>
  </si>
  <si>
    <t>Арендная плата за землю за 3 квартал 2022 ФЛС №М-02-013174-001 НДС не облагается</t>
  </si>
  <si>
    <t>Оплата Заработная плата за Сентябрь 2022 г. на основании ПЛАТЕЖНАЯ ВЕДОМОСТЬ N 52 от 30.09.2022</t>
  </si>
  <si>
    <t>комиссия за обработку ведомости №51 30.09.2022</t>
  </si>
  <si>
    <t>Ежемесячная комиссия за обслуживание по пакету за период с 01.09.2022 по 30.09.2022</t>
  </si>
  <si>
    <t>Комиссия за исходящие платежи в рублях, переданные по системе Банк-Клиент по счету 40703810800001434983 за период с 31.08.2022 по 30.09.2022</t>
  </si>
  <si>
    <t>Счет №218 от 04.09.2022 к дог. №157/18-18/ФО от01.06.2018г.  За услуги физ. охраны с 01.09. по 04.09.2022.  НДС не облагается</t>
  </si>
  <si>
    <t>Счет NoЭ-61-43339 от 31.08.2022, ПД No43339,No43339 ЗА ЭЛ. ЭНЕРГИЮ (МОЩНОСТЬ) за август 2022г.,НЕУСТОЙКА (ПЕНИ) По договору с ИКУ No97644161 ОТ 20.07.2015Г.  В том числе НДС 20.00% - 69 770.55</t>
  </si>
  <si>
    <t>Комиссия за снятие наличных в банкомате. Cash Advance Fee. CARD **4411 IRINA MIGUNOVA 23SEP RUR 20000 RBA ATM 45321 MOSKVA</t>
  </si>
  <si>
    <t>Снятие наличных денежных средств с карты в банкомате Банка. CARD **4411 IRINA MIGUNOVA 23SEP RUR 10000 RBA ATM 45321 MOSKVA</t>
  </si>
  <si>
    <t>Снятие наличных денежных средств с карты в банкомате Банка. CARD **4411 IRINA MIGUNOVA 23SEP RUR 20000 RBA ATM 45321 MOSKVA</t>
  </si>
  <si>
    <t>ООО "ОТЕЛЬ ВИНОГРАДОВО"</t>
  </si>
  <si>
    <t>Счет на оплату № 960 от 22 сентября 2022 г.  Услуги по аренде зала 24.09. В том числе НДС 20.00% - 2 500.00</t>
  </si>
  <si>
    <t>Комиссия за снятие наличных в банкомате. Cash Advance Fee. CARD **4411 IRINA MIGUNOVA 23SEP RUR 10000 RBA ATM 45321 MOSKVA</t>
  </si>
  <si>
    <t>Оплата Отпускные за Сентябрь 2022 г. на основании ПЛАТЕЖНАЯ ВЕДОМОСТЬ N 50 от 20.09.2022</t>
  </si>
  <si>
    <t>комиссия за обработку ведомости №50 20.09.2022</t>
  </si>
  <si>
    <t>Оплата за техническое обслуживание газопровода в августе 2022 по счету №73 от 31.08.2022 по договору №ОГ-19/7 от 01.12.2019.  НДС не облагается</t>
  </si>
  <si>
    <t>ООО "РАНЕТ ЭНЕРГО"</t>
  </si>
  <si>
    <t>Оплата услуг по поверке расходомеров "Акрон-01" (канализация) по счету №78 от 31.08.2022.  В том числе НДС 20.00% - 4 200.00</t>
  </si>
  <si>
    <t>Налог на доходы физических лиц за сентябрь 2022 года НДС не облагается</t>
  </si>
  <si>
    <t>Счет№СВАО-042447 от31.08.2022. Оплата за прием ТКО, транспортировку, обработку, обезвреживание, утилизацию, захоронение за август 2022. НДС не облагается</t>
  </si>
  <si>
    <t>Счет №190 от 31.08.2022. Оплата услуг охраны за август 2022 по ДС№4 от 15.07.22 к Дог.№157818-18/ФО от 01.06.2018. НДС не облагается</t>
  </si>
  <si>
    <t>комиссия за обработку ведомости №49 16.09.2022</t>
  </si>
  <si>
    <t>Оплата Заработная плата за Август 2022 г. на основании ПЛАТЕЖНАЯ ВЕДОМОСТЬ N 45 от 15.09.2022</t>
  </si>
  <si>
    <t>Оплата Аванс за Сентябрь 2022 г. на основании ПЛАТЕЖНАЯ ВЕДОМОСТЬ N 48 от 15.09.2022</t>
  </si>
  <si>
    <t>комиссия за обработку ведомости №48 15.09.2022</t>
  </si>
  <si>
    <t>Оплата Компенсация служебной поездки за Сентябрь 2022 г. на основании ПЛАТЕЖНАЯ ВЕДОМОСТЬ N 49 от 16.09.2022</t>
  </si>
  <si>
    <t>Оплата за стоки в августе 2022 по счету № В3557  от 31  Августа  2022г. В том числе НДС 20.00% - 16 277.83</t>
  </si>
  <si>
    <t>комиссия за обработку ведомости №45 15.09.2022</t>
  </si>
  <si>
    <t>Перечисление денежных средств для зачисления на счет Иваницкой И В Аванс за сентябрь 2022. Сумма 30000-00 НДС не облагается</t>
  </si>
  <si>
    <t>счет№ 77000549259 от 01.09.2022. Оплата услуг пультовой охраны объекта, техническое обслуживание комплекса в сентябре 2022 по договору №7721N10011 от 12.11.2012. В том числе НДС 20.00% - 1 572.04</t>
  </si>
  <si>
    <t>Пени по страховым взносам на обязательное медицинское страхование</t>
  </si>
  <si>
    <t>Оплата по счету № 71781/Р112 от 06.09.2022 За сервисное бсслуживание. В том числе НДС 20.00% - 2 837.50</t>
  </si>
  <si>
    <t>Оплата самозанятому за видеонаблюдение по счету №1224324 от 06.09.2022. НДС не облагается</t>
  </si>
  <si>
    <t>Пени по налогу при упрощенной системе налогообложения за 2022 год</t>
  </si>
  <si>
    <t>Пени по страховым взносам на выплату страховой части трудовой пенсии</t>
  </si>
  <si>
    <t>Пени по водному налогу</t>
  </si>
  <si>
    <t>Оплата за прием ТКО, транспортировку, обработку, обезвреживание, утилизацию, захоронение за июнь 2022. НДС не облагается</t>
  </si>
  <si>
    <t>Оплата Отпускные за Сентябрь 2022 г. на основании ПЛАТЕЖНАЯ ВЕДОМОСТЬ N 47 от 01.09.2022</t>
  </si>
  <si>
    <t>Перечисление денежных средств для зачисления на счет Иваницкой И В Заработная плата за Август 2022 Сумма 35250-00 Без налога (НДС)</t>
  </si>
  <si>
    <t>комиссия за обработку ведомости №47 01.09.2022</t>
  </si>
  <si>
    <t>комиссия за обработку ведомости №46 01.09.2022</t>
  </si>
  <si>
    <t>Оплата бухгалтерских услуг за август 2022 по счету №196 от 31.08.2022 НДС не облагается</t>
  </si>
  <si>
    <t>Оплата по счету № 100911803270 от 31.08.2022 За услуги связи в августе 2022г. № лс 669010285  В том числе НДС 20.00% - 1 439.67</t>
  </si>
  <si>
    <t>Оплата за стоки в апреле 2022 по счету №В1774 от 30.04.2022г.  В том числе НДС 20.00% - 41 542.92</t>
  </si>
  <si>
    <t>Оплата Заработная плата за Август 2022 г. на основании ПЛАТЕЖНАЯ ВЕДОМОСТЬ N 46 от 01.09.2022</t>
  </si>
  <si>
    <t>Оплата обслуживания и поддержки сервера, сайта, выезд специалиста по счету №34 от 05.08.2022. НДС не облагается</t>
  </si>
  <si>
    <t>ИП Паульский Виктор Викторович</t>
  </si>
  <si>
    <t>Оплата услуг по уборке территории в августе 2022 по счету от 31.08.2022.  НДС не облагается</t>
  </si>
  <si>
    <t>Налог на доходы физических лиц за август 2022 года</t>
  </si>
  <si>
    <t>Ежемесячная комиссия за обслуживание по пакету за период с 01.08.2022 по 31.08.2022</t>
  </si>
  <si>
    <t>Комиссия за исходящие платежи в рублях, переданные по системе Банк-Клиент по счету 40703810800001434983 за период с 31.07.2022 по 31.08.2022</t>
  </si>
  <si>
    <t>Оплата за стоки в июне 2022 по счету № В2562 от 30  Июня  2022г. В том числе НДС 20.00% - 21 067.21</t>
  </si>
  <si>
    <t>Оплата по счету № 71781/Р107 от 20.04.2022 за блок каскадного управления компрессорами. В том числе НДС 20.00% - 2 265.00</t>
  </si>
  <si>
    <t>Перечисление денежных средств для зачисления на счет Иваницкой И В Аванс за август 2022. Сумма 30000-00 НДС не облагается</t>
  </si>
  <si>
    <t>Оплата за прием ТКО, транспортировку, обработку, обезвреживание, утилизацию, захоронение за июль 2022 по счету №СВАО-035260 от 31 июля 2022 г. НДС не облагается</t>
  </si>
  <si>
    <t>Оплата Отпускные за Август 2022 г. на основании ПЛАТЕЖНАЯ ВЕДОМОСТЬ N 43 от 26.08.2022</t>
  </si>
  <si>
    <t>Оплата Отпускные за Сентябрь 2022 г. на основании ПЛАТЕЖНАЯ ВЕДОМОСТЬ N 44 от 26.08.2022</t>
  </si>
  <si>
    <t>комиссия за обработку ведомости №43 26.08.2022</t>
  </si>
  <si>
    <t>Оплата за прием ТКО, транспортировку, обработку, обезвреживание, утилизацию, захоронение за январь 2022 г. НДС не облагается</t>
  </si>
  <si>
    <t>комиссия за обработку ведомости №44 26.08.2022</t>
  </si>
  <si>
    <t>Оплата обслуживания и поддержки сервера, сайта, выезд специалиста по счету №33 от 08.07.2022. НДС не облагается</t>
  </si>
  <si>
    <t>Оплата за стоки в июле 2022 по счету № В3012  от 31  Июля  2022г. В том числе НДС 20.00% - 18 408.26</t>
  </si>
  <si>
    <t>Оплата за техническое обслуживание газопровода в июле 2022 по счету №47 от 26.06.2022 по договору №ОГ-19/7 от 01.12.2019. НДС не облагается</t>
  </si>
  <si>
    <t>Счет №oЭ-61-37486 от 31.07.2022,ПД No37486,No37486 ЗА ЭЛ. ЭНЕРГИЮ (МОЩНОСТЬ) за июль 2022г.,НЕУСТОЙКА (ПЕНИ)   По договору с ИКУ No97644161 ОТ 20.07.2015Г.  В том числе НДС 20.00% - 81 836.85</t>
  </si>
  <si>
    <t>Налог на доходы физических лиц за июль 2022 года</t>
  </si>
  <si>
    <t>Перечисление денежных средств для зачисления на счет Иваницкой И В Заработная плата за  Июль 2022. Сумма 3107-43 Без налога (НДС)</t>
  </si>
  <si>
    <t>комиссия за обработку ведомости №42 22.08.2022</t>
  </si>
  <si>
    <t>УФК по г. Москве (Филиал ФБУЗ "Центр гигиены и эпидемиологии в городе Москве" в СВАО города Москвы л/с 20736U27210)</t>
  </si>
  <si>
    <t>Оплата анализа проб воды по счету №1671/11/09 от 11.07.2022.  НДС не облагается</t>
  </si>
  <si>
    <t>Оплата Компенсация служебной поездки за Август 2022 г. на основании ПЛАТЕЖНАЯ ВЕДОМОСТЬ N 42 от 22.08.2022</t>
  </si>
  <si>
    <t>Оплата покупки по карте. CARD **4411 IRINA MIGUNOVA 19AUG RUR 1800 IP KRUMOV V. G. GRIBKI</t>
  </si>
  <si>
    <t>Оплата по счету № 100903835698 от 31.07.2022 За услуги связи в июле 2022г. № лс 669010285  В том числе НДС 20.00% - 1 625.46</t>
  </si>
  <si>
    <t>Оплата услуг пультовой охраны объекта, техническое обслуживание комплекса по счету №77000406854 от 01.07.2022 по договору №7721N10011 от 12.11.2012. В том числе НДС 20.00% - 1 572.04</t>
  </si>
  <si>
    <t>Оплата услуг пультовой охраны объекта, техническое обслуживание комплекса за июнь 2022 по договору №7721N10011 от 12.11.2012. В том числе НДС 20.00% - 1 572.04</t>
  </si>
  <si>
    <t>комиссия за обработку ведомости №38 18.08.2022</t>
  </si>
  <si>
    <t>Оплата Заработная плата за Июль 2022 г. на основании ПЛАТЕЖНАЯ ВЕДОМОСТЬ N 39 от 18.08.2022</t>
  </si>
  <si>
    <t>Оплата Заработная плата за Июль 2022 г. на основании ПЛАТЕЖНАЯ ВЕДОМОСТЬ N 38 от 18.08.2022</t>
  </si>
  <si>
    <t>комиссия за обработку ведомости №39 18.08.2022</t>
  </si>
  <si>
    <t>комиссия за обработку ведомости №41 15.08.2022</t>
  </si>
  <si>
    <t>Оплата Аванс за Август 2022 г. на основании ПЛАТЕЖНАЯ ВЕДОМОСТЬ N 41 от 15.08.2022</t>
  </si>
  <si>
    <t>Оплата бухгалтерских услуг за июль 2022 по счету №187 от 31.07.2022 НДС не облагается</t>
  </si>
  <si>
    <t>комиссия за обработку ведомости №40 15.08.2022</t>
  </si>
  <si>
    <t>Оплата услуг охраны за июль 2022  НДС не облагается</t>
  </si>
  <si>
    <t>Оплата Аванс за Август 2022 г. на основании ПЛАТЕЖНАЯ ВЕДОМОСТЬ N 40 от 15.08.2022</t>
  </si>
  <si>
    <t>Оплата услуг по уборке территории в июле 2022 по счету N212 от 31.07.2022.  НДС не облагается</t>
  </si>
  <si>
    <t>Возмещение суммы НДС Возмещение суммы НДС по комиссии за изготовление и заверение копий протоколов, решений,  приказов, паспортов    счет-фактура №220817/100/00000045</t>
  </si>
  <si>
    <t>Комиссия за изготовление и заверение копий протоколов, решений,  приказов, паспортов     счет-фактура №220817/100/00000045</t>
  </si>
  <si>
    <t>Оплата покупки по карте. CARD **4411 IRINA MIGUNOVA 11AUG RUR 2275 AMBARCUMYAN G.E. MYTISHHI</t>
  </si>
  <si>
    <t>Комиссия за снятие наличных в банкомате. Cash Advance Fee. CARD **4411 IRINA MIGUNOVA 11AUG RUR 10000 RBA ATM 45321 MOSKVA</t>
  </si>
  <si>
    <t>Комиссия за снятие наличных в банкомате. Cash Advance Fee. CARD **4411 IRINA MIGUNOVA 11AUG RUR 20000 RBA ATM 45321 MOSKVA</t>
  </si>
  <si>
    <t>Снятие наличных денежных средств с карты в банкомате Банка. CARD **4411 IRINA MIGUNOVA 11AUG RUR 20000 RBA ATM 45321 MOSKVA</t>
  </si>
  <si>
    <t>Снятие наличных денежных средств с карты в банкомате Банка. CARD **4411 IRINA MIGUNOVA 11AUG RUR 10000 RBA ATM 45321 MOSKVA</t>
  </si>
  <si>
    <t>Комиссия за исходящие платежи в рублях, переданные по системе Банк-Клиент по счету 40703810800001434983 за период с 30.06.2022 по 31.07.2022</t>
  </si>
  <si>
    <t>Ежемесячная комиссия за обслуживание по пакету за период с 01.07.2022 по 31.07.2022</t>
  </si>
  <si>
    <t>Оплата аренды хостинг-площадки по счету №НФB0-010186 от 14.07.2022. НДС не облагается</t>
  </si>
  <si>
    <t>ДЕПАРТАМЕНТ ФИНАНСОВ ГОРОДА МОСКВЫ (ГБУК Г. МОСКВЫ "ОКЦ СВАО" Л/С 2605642000800841)</t>
  </si>
  <si>
    <t>Сче №00ГУ-000119 от 13.07.2022 (131.131.02.2) Услуги по организации и проведению меропр. -"Круглый стол" в ОСП Северный по адр. 3-я Северная линия, д.17. Дог. №655 от 13.07.2022 НДС не облагается</t>
  </si>
  <si>
    <t>СЧЕТ№Э-61-5857  от 28.02.2022 ЗА ЭЛ. ЭНЕРГИЮ (МОЩНОСТЬ) ЗА февраль 2022 Г. ПО ДОГОВОРУ С ИКУ No97644161 ОТ 20.07.2015Г.  В том числе НДС 20.00% - 6 666.67</t>
  </si>
  <si>
    <t>СЧЕТ№Э-61-5857  от 28.02.2022 ЗА ЭЛ. ЭНЕРГИЮ (МОЩНОСТЬ) ЗА февраль 2022 Г. ПО ДОГОВОРУ С ИКУ No97644161 ОТ 20.07.2015Г.  В том числе НДС 20.00% - 8 333.33</t>
  </si>
  <si>
    <t>ИП Петренко Елена Алексеевна</t>
  </si>
  <si>
    <t>Оплата юридических услуг по счету №7 от 05.07.2022 НДС не облагается</t>
  </si>
  <si>
    <t>Водный налог за 2 квартал 2022 года</t>
  </si>
  <si>
    <t>Корнев Александр Валентинович</t>
  </si>
  <si>
    <t>Для зачисления на счет Корнева Александра Валентиновича Заработная плата за Июль 2022 г. Сумма 34 284.61. НДС не облагается</t>
  </si>
  <si>
    <t>Оплата Аванс за Июль 2022 г. на основании ПЛАТЕЖНАЯ ВЕДОМОСТЬ N 37 от 15.07.2022</t>
  </si>
  <si>
    <t>комиссия за обработку ведомости №36 15.07.2022</t>
  </si>
  <si>
    <t>Оплата Компенсация служебной поездки за Июль 2022 г. на основании ПЛАТЕЖНАЯ ВЕДОМОСТЬ N 35 от 15.07.2022</t>
  </si>
  <si>
    <t>комиссия за обработку ведомости №37 15.07.2022</t>
  </si>
  <si>
    <t>Оплата Аванс за Июль 2022 г. на основании ПЛАТЕЖНАЯ ВЕДОМОСТЬ N 36 от 15.07.2022</t>
  </si>
  <si>
    <t>комиссия за обработку ведомости №35 15.07.2022</t>
  </si>
  <si>
    <t>СЧЕТ№Э-61-5857  от 28.02.2022 ЗА ЭЛ. ЭНЕРГИЮ (МОЩНОСТЬ) ЗА февраль 2022 Г. ПО ДОГОВОРУ С ИКУ No97644161 ОТ 20.07.2015Г.  В том числе НДС 20.00% - 15 000.00</t>
  </si>
  <si>
    <t>Для зачисления на счет Корнева Александра Валентиновича Заработная плата за Июнь 2022 г. Сумма 36004-00 Без налога (НДС)</t>
  </si>
  <si>
    <t>СЧЕТ№Э-61-5857  от 28.02.2022 ЗА ЭЛ. ЭНЕРГИЮ (МОЩНОСТЬ) ЗА февраль 2022 Г. ПО ДОГОВОРУ С ИКУ No97644161 ОТ 20.07.2015Г.  В том числе НДС 20.00% - 13 333.33</t>
  </si>
  <si>
    <t>Оплата услуг по уборке территории в июне 2022 по счету N178 от 30.06.2022.  НДС не облагается</t>
  </si>
  <si>
    <t>Оплата за стоки в мае 2022 по счету № В2089 от 31.05.2022г.  В том числе НДС 20.00% - 20 628.30</t>
  </si>
  <si>
    <t>Оплата по счету СВАО-022254 от 31 мая 2022 г. Прием ТКО, транспортировка, обработка, обезвреживание, утилизация, захоронение по СВАО за май 2022г. НДС не облагается</t>
  </si>
  <si>
    <t>СЧЕТ№Э-61-5857  от 28.02.2022 ЗА ЭЛ. ЭНЕРГИЮ (МОЩНОСТЬ) ЗА февраль 2022 Г. ПО ДОГОВОРУ С ИКУ No97644161 ОТ 20.07.2015Г.  В том числе НДС 20.00% - 10 000.00</t>
  </si>
  <si>
    <t>Для зачисления на счет Корнева Александра Валентиновича Аванс за июнь 2022 г. Сумма 30000-00 Без налога (НДС)</t>
  </si>
  <si>
    <t>Оплата по счету № 71781/Р110 от 02.06.2022 Сервисное обслуживание. В том числе НДС 20.00% - 2 837.50</t>
  </si>
  <si>
    <t>Для зачисления на счет Корнева Александра Валентиновича Оплата Компенсация служебной поездки за июль 2022 г. Сумма 71,43 НДС не облагается</t>
  </si>
  <si>
    <t>Гулько Александр Львович</t>
  </si>
  <si>
    <t>Оплата по договору №0303/22/ЮЛ-АБ на оказание юридической помощи от 03.03.2022г. 05-АБ от 01 июля 2022 г. НДС не облагается</t>
  </si>
  <si>
    <t>Оплата по счету №100896163525 от 30.06.2022 За услуги связи в июне 2022г. № лс 669010285  В том числе НДС 20.00% - 1 467.98</t>
  </si>
  <si>
    <t>Налог на доходы физических лиц за июль 2022 года НДС не облагается</t>
  </si>
  <si>
    <t>Оплата бухгалтерских услуг за июнь 2022 по счету №154 от 30.06.2022 НДС не облагается</t>
  </si>
  <si>
    <t>Взносы на обязательное страхование от несчастных случаев. Регистрационный номер в ФСС 7704004815 В том числе НДС 119.72</t>
  </si>
  <si>
    <t>Оплата юридических услуг по счету №6 от 03.06.2022 НДС не облагается</t>
  </si>
  <si>
    <t>Оплата Заработная плата за Июнь 2022 г. на основании ПЛАТЕЖНАЯ ВЕДОМОСТЬ N 34 от 30.06.2022</t>
  </si>
  <si>
    <t>комиссия за обработку ведомости №34 30.06.2022</t>
  </si>
  <si>
    <t>комиссия за обработку ведомости №33 30.06.2022</t>
  </si>
  <si>
    <t>Налог на доходы физических лиц за июнь 2022 года НДС не облагается</t>
  </si>
  <si>
    <t>Ежемесячная комиссия за обслуживание по пакету за период с 01.06.2022 по 30.06.2022</t>
  </si>
  <si>
    <t>Оплата Заработная плата за Июнь 2022 г. на основании ПЛАТЕЖНАЯ ВЕДОМОСТЬ N 33 от 30.06.2022</t>
  </si>
  <si>
    <t>Комиссия за исходящие платежи в рублях, переданные по системе Банк-Клиент по счету 40703810800001434983 за период с 31.05.2022 по 30.06.2022</t>
  </si>
  <si>
    <t>ИФНС РОССИИ № 14 ПО Г. МОСКВЕ</t>
  </si>
  <si>
    <t>Госпошлина  НДС не облагается</t>
  </si>
  <si>
    <t>комиссия за обработку ведомости №32 27.06.2022</t>
  </si>
  <si>
    <t>Оплата Отпускные за Июль 2022 г. на основании ПЛАТЕЖНАЯ ВЕДОМОСТЬ N 32 от 27.06.2022</t>
  </si>
  <si>
    <t>Оплата услуг по уборке территории в мае 2022 по счету N152 от 31.05.2022.  НДС не облагается</t>
  </si>
  <si>
    <t>СЧЕТ№Э-61-5857  от 28.02.2022 ЗА ЭЛ. ЭНЕРГИЮ (МОЩНОСТЬ) ЗА февраль 2022 Г. ПО ДОГОВОРУ С ИКУ No97644161 ОТ 20.07.2015Г.  В том числе НДС 20.00% - 5 000.00</t>
  </si>
  <si>
    <t>Для зачисления на счет Корнева Александра Валентиновича Оплата Компенсация служебной поездки за июнь 2022 г. Сумма 1500-00  НДС не облагается</t>
  </si>
  <si>
    <t>СЧЕТ№Э-61-5857  от 28.02.2022 ЗА ЭЛ. ЭНЕРГИЮ (МОЩНОСТЬ) ЗА февраль 2022 Г. ПО ДОГОВОРУ С ИКУ No97644161 ОТ 20.07.2015Г.  В том числе НДС 20.00% - 11 666.67</t>
  </si>
  <si>
    <t>Оплата обслуживания и поддержки сервера, сайта, выезд специалиста по счету №25 от 14.06.2022. НДС не облагается</t>
  </si>
  <si>
    <t>Оплата обслуживания и поддержки сервера, сайта, выезд специалиста (обновление 1с+перенастройка автообзвона)                             по счету №23 от 05.05.2022. НДС не облагается</t>
  </si>
  <si>
    <t>СЧЕТ№Э-61-5857  от 28.02.2022 ЗА ЭЛ. ЭНЕРГИЮ (МОЩНОСТЬ) ЗА февраль 2022 Г. ПО ДОГОВОРУ С ИКУ No97644161 ОТ 20.07.2015Г.  В том числе НДС 20.00% - 7 500.00</t>
  </si>
  <si>
    <t>Оплата госпошлины  НДС не облагается</t>
  </si>
  <si>
    <t>Оплата Компенсация служебной поездки за Июнь 2022 г. на основании ПЛАТЕЖНАЯ ВЕДОМОСТЬ N 31 от 15.06.2022</t>
  </si>
  <si>
    <t>комиссия за обработку ведомости №30 15.06.2022</t>
  </si>
  <si>
    <t>Оплата Аванс за Июнь 2022 г. на основании ПЛАТЕЖНАЯ ВЕДОМОСТЬ N 30 от 15.06.2022</t>
  </si>
  <si>
    <t>комиссия за обработку ведомости №31 15.06.2022</t>
  </si>
  <si>
    <t>Для зачисления на счет Корнева Александра Валентиновича Заработная плата за Май 2022 г. Сумма 36004-00 Без налога (НДС)</t>
  </si>
  <si>
    <t>ООО "Нохоре"</t>
  </si>
  <si>
    <t>Оплата за вывоз мусора в мае 2021 по счету №180 от 30.05.2022. В том числе НДС 20.00% - 4 000.00</t>
  </si>
  <si>
    <t>Оплата покупки по карте. CARD **4411 IRINA MIGUNOVA 09JUN RUR 5480 VSEINSTRUMENTI.RU KOTELNIKI</t>
  </si>
  <si>
    <t>Оплата покупки по карте. CARD **4411 IRINA MIGUNOVA 10JUN RUR 1599 GAZPROM MEZHREGIONGAZ SPB</t>
  </si>
  <si>
    <t>Оплата по счету №СВАО-011462 от 31.03.2022г. Прием ТКО, транспортировка, обработка, обезвреживание, утилизация, захоронение по СВАО за март 2022г. НДС не облагается</t>
  </si>
  <si>
    <t>Оплата по счету №100888868073 от 31.05.2022 За услуги связи в мае 2022г. № лс 669010285  В том числе НДС 20.00% - 1 397.38</t>
  </si>
  <si>
    <t>Оплата за техническое обслуживание газопровода в 05-06/2022г. по счету  по договору №ОГ-19/7 от 01.12.2019. За май-июнь. Счет№30 от 02.06.2022 НДС не облагается</t>
  </si>
  <si>
    <t>Комиссия за снятие наличных в банкомате. Cash Advance Fee. CARD **4411 IRINA MIGUNOVA 09JUN RUR 10000 RBA ATM 45321 MOSKVA</t>
  </si>
  <si>
    <t>Снятие наличных денежных средств с карты в банкомате Банка. CARD **4411 IRINA MIGUNOVA 09JUN RUR 10000 RBA ATM 45321 MOSKVA</t>
  </si>
  <si>
    <t>Предоплата по договору №0303/22/ЮЛ-АБ на оказание юридической помощи от 03.03.2022г. Счет №04-АБ от 01.06.2022. НДС не облагается</t>
  </si>
  <si>
    <t>Оплата по счету №СВАО-016731 от 30.04.2022г. Прием ТКО, транспортировка, обработка, обезвреживание, утилизация, захоронение по СВАО за апрель 2022г. НДС не облагается</t>
  </si>
  <si>
    <t>УФК по г. Москве (Инспекция ФНС России № 17 по г. Москве)</t>
  </si>
  <si>
    <t>Оплата услуг охраны за январь 2022 по счету от 31.01.2022 НДС не облагается</t>
  </si>
  <si>
    <t>Оплата услуг пультовой охраны объекта, техническое обслуживание комплекса по счету №77000304937 от 01.05.2022 по договору №7721N10011 от 12.11.2012. В том числе НДС 20.00% - 1 572.04</t>
  </si>
  <si>
    <t>Оплата Отпускные за Июнь 2022 г. на основании ПЛАТЕЖНАЯ ВЕДОМОСТЬ N 29 от 03.06.2022</t>
  </si>
  <si>
    <t>комиссия за обработку ведомости №28 31.05.2022</t>
  </si>
  <si>
    <t>Оплата Заработная плата за Май 2022 г. на основании ПЛАТЕЖНАЯ ВЕДОМОСТЬ N 28 от 31.05.2022</t>
  </si>
  <si>
    <t>Оплата бухгалтерских услуг за май 2022 по счету №119 от 31.05.2022 НДС не облагается</t>
  </si>
  <si>
    <t>комиссия за обработку ведомости №29 03.06.2022</t>
  </si>
  <si>
    <t>Оплата Заработная плата за Май 2022 г. на основании ПЛАТЕЖНАЯ ВЕДОМОСТЬ N 27 от 31.05.2022</t>
  </si>
  <si>
    <t>комиссия за обработку ведомости №27 31.05.2022</t>
  </si>
  <si>
    <t>СЧЕТ No Э-61-165 ОТ 31.01.2022 Г.ЗА ЭЛ. ЭНЕРГИЮ (МОЩНОСТЬ) ЗА ЯНВАРЬ 2022 Г. ПО ДОГОВОРУ С ИКУ No97644161 ОТ 20.07.2015Г.  В том числе НДС 20.00% - 6 666.67</t>
  </si>
  <si>
    <t>Ежемесячная комиссия за обслуживание по пакету за период с 01.05.2022 по 31.05.2022</t>
  </si>
  <si>
    <t>Налог на доходы физических лиц за май 2022 года НДС не облагается</t>
  </si>
  <si>
    <t>Комиссия за исходящие платежи в рублях, переданные по системе Банк-Клиент по счету 40703810800001434983 за период с 30.04.2022 по 31.05.2022</t>
  </si>
  <si>
    <t>Для зачисления на счет Корнева Александра Валентиновича Аванс за май 2022 г. Сумма 30000-00 Без налога (НДС)</t>
  </si>
  <si>
    <t>СЧЕТ No Э-61-165 ОТ 31.01.2022 Г.ЗА ЭЛ. ЭНЕРГИЮ (МОЩНОСТЬ) ЗА ЯНВАРЬ 2022 Г. ПО ДОГОВОРУ С ИКУ No97644161 ОТ 20.07.2015Г.  В том числе НДС 20.00% - 16 666.67</t>
  </si>
  <si>
    <t>СЧЕТ No Э-61-165 ОТ 31.01.2022 Г.ЗА ЭЛ. ЭНЕРГИЮ (МОЩНОСТЬ) ЗА ЯНВАРЬ 2022 Г. ПО ДОГОВОРУ С ИКУ No97644161 ОТ 20.07.2015Г.  В том числе НДС 20.00% - 13 333.33</t>
  </si>
  <si>
    <t>Оплата покупки по карте. CARD **4411 IRINA MIGUNOVA 26MAY RUR 9760 IP KRUMOV V. G. GRIBKI</t>
  </si>
  <si>
    <t>СЧЕТ No Э-61-165 ОТ 31.01.2022 Г.ЗА ЭЛ. ЭНЕРГИЮ (МОЩНОСТЬ) ЗА ЯНВАРЬ 2022 Г. ПО ДОГОВОРУ С ИКУ No97644161 ОТ 20.07.2015Г.  В том числе НДС 20.00% - 8 333.33</t>
  </si>
  <si>
    <t>Оплата за юридические услуги в апреле 2022 по счету №5 от 16.04.2022 НДС не облагается</t>
  </si>
  <si>
    <t>ИП Чернобаев Владимир Геннадьевич</t>
  </si>
  <si>
    <t>Оплата прочистки канализации гидродинамическим методом по счету №138 от 24.05.2022. НДС не облагается</t>
  </si>
  <si>
    <t>Оплата услуг по уборке территории в апреле 2022 по счету N127 от 30.04.2022.  НДС не облагается</t>
  </si>
  <si>
    <t>ИП Пушкарев Алексей Владимирович</t>
  </si>
  <si>
    <t>Оплата услуг по испытанию трансформаторного масла на пробой по счету №46 от 20.04.2022. НДС не облагается</t>
  </si>
  <si>
    <t>Оплата по Счету №0ЕР/596079/15932012 от 13.05.2022 За картриджи.  В том числе НДС 20.00% - 1 781.50</t>
  </si>
  <si>
    <t>СЧЕТ No Э-61-165 ОТ 31.01.2022 Г.ЗА ЭЛ. ЭНЕРГИЮ (МОЩНОСТЬ) ЗА ЯНВАРЬ 2022 Г. ПО ДОГОВОРУ С ИКУ No97644161 ОТ 20.07.2015Г.  В том числе НДС 20.00% - 15 000.00</t>
  </si>
  <si>
    <t>Оплата покупки по карте. CARD **4411 IRINA MIGUNOVA 19MAY RUR 4000 IP KRUMOV V. G. GRIBKI</t>
  </si>
  <si>
    <t>СЧЕТ No Э-61-165 ОТ 31.01.2022 Г.ЗА ЭЛ. ЭНЕРГИЮ (МОЩНОСТЬ) ЗА ЯНВАРЬ 2022 Г. ПО ДОГОВОРУ С ИКУ No97644161 ОТ 20.07.2015Г.  В том числе НДС 20.00% - 13 346.80</t>
  </si>
  <si>
    <t>Оплата услуг по измерению параметров электрооборудования по счету №61 от 17.05.2022. НДС не облагается</t>
  </si>
  <si>
    <t>ИП Рабцевич Анастасия Михайловна</t>
  </si>
  <si>
    <t>Замена ограничителя, настройка платы,настройка положений шлагбаума по счету №30907 от 13.05.2022. НДС не облагается</t>
  </si>
  <si>
    <t>Оплата Аванс за Май 2022 г. на основании ПЛАТЕЖНАЯ ВЕДОМОСТЬ N 25 от 13.05.2022</t>
  </si>
  <si>
    <t>комиссия за обработку ведомости №25 13.05.2022</t>
  </si>
  <si>
    <t>Для зачисления на счет Корнева Александра Валентиновича Оплата Компенсация служебной поездки за май 2022 г. Сумма 1500-00  НДС не облагается</t>
  </si>
  <si>
    <t>комиссия за обработку ведомости №24 13.05.2022</t>
  </si>
  <si>
    <t>Оплата Компенсация служебной поездки за Май 2022 г. на основании ПЛАТЕЖНАЯ ВЕДОМОСТЬ N 23 от 13.05.2022</t>
  </si>
  <si>
    <t>Оплата Аванс за Май 2022 г. на основании ПЛАТЕЖНАЯ ВЕДОМОСТЬ N 24 от 13.05.2022</t>
  </si>
  <si>
    <t>комиссия за обработку ведомости №26 13.05.2022</t>
  </si>
  <si>
    <t>комиссия за обработку ведомости №23 13.05.2022</t>
  </si>
  <si>
    <t>Оплата Отпускные за Май 2022 г. на основании ПЛАТЕЖНАЯ ВЕДОМОСТЬ N 26 от 13.05.2022</t>
  </si>
  <si>
    <t>Оплата за исследования проб воды по счету №k-88 от 16.03.2022.  НДС не облагается</t>
  </si>
  <si>
    <t>Оплата покупки по карте. CARD **4411 IRINA MIGUNOVA 12MAY RUR 2958.42 GAZPROM MEZHREGIONGAZ SPB</t>
  </si>
  <si>
    <t>Налог на доходы физических лиц за май 2022 года</t>
  </si>
  <si>
    <t>(131.131.02.2)Механизированная уборка терр.ЖСКпо адр:г.Москва, Долгопрудная аллея,д.1,к1-121. Дог.27/21 от10.11.2021 за февраль 2021г. Счет№ 0099-000096 от 28.02.2022 В том числе НДС 20.00% - 25 000.00</t>
  </si>
  <si>
    <t>Для зачисления на счет Корнева Александра Валентиновича Заработная плата за Апрель 2022 г. Сумма 36004-00 Без налога (НДС)</t>
  </si>
  <si>
    <t>Оплата за стоки в марте 2022 по счету №В1224 от 28.02.2022 с учетом переплаты за февраль 2022. В том числе НДС 20.00% - 15 378.90</t>
  </si>
  <si>
    <t>СЧЕТ No Э-61-165 ОТ 31.01.2022 Г.ЗА ЭЛ. ЭНЕРГИЮ (МОЩНОСТЬ) ЗА ЯНВАРЬ 2022 Г. ПО ДОГОВОРУ С ИКУ No97644161 ОТ 20.07.2015Г.  В том числе НДС 20.00% - 20 000.00</t>
  </si>
  <si>
    <t>Оплата по счету № 71781/Р109 от 22.04.2022 Передаточный механизм V2. Замена. Сборка Сумма 30146-00 В т.ч. НДС  (20%) 5024-33</t>
  </si>
  <si>
    <t>Арендная плата за землю за 2 квартал 2022 год. ФЛС №М-02-013174-001 НДС не облагается</t>
  </si>
  <si>
    <t>Оплата по счету №100879792010 от 30.04.2022 За услуги связи в апреле 2022г. № лс 669010285 Сумма 8390-36 В т.ч. НДС  (20%) 1398-39 В том числе НДС 1 662.45</t>
  </si>
  <si>
    <t>комиссия за обработку ведомости №21 28.04.2022</t>
  </si>
  <si>
    <t>ООО "ПЛАНЭКС"</t>
  </si>
  <si>
    <t>Оплата работ по постановке на кадастровый учет инженерных сетей по счету №8 от 13.04.2022 НДС не облагается</t>
  </si>
  <si>
    <t>Налог на доходы физических лиц за апрель 2022 года В том числе НДС 7 257.80</t>
  </si>
  <si>
    <t>Комиссия за исходящие платежи в рублях, переданные по системе Банк-Клиент по счету 40703810800001434983 за период с 31.03.2022 по 30.04.2022</t>
  </si>
  <si>
    <t>комиссия за обработку ведомости №22 28.04.2022</t>
  </si>
  <si>
    <t>Оплата Заработная плата за Апрель 2022 г. на основании ПЛАТЕЖНАЯ ВЕДОМОСТЬ N 22 от 28.04.2022</t>
  </si>
  <si>
    <t>Оплата бухгалтерских услуг за апрель 2022 по счету №103 от 30.04.2022 НДС не облагается</t>
  </si>
  <si>
    <t>Оплата Заработная плата за Апрель 2022 г. на основании ПЛАТЕЖНАЯ ВЕДОМОСТЬ N 21 от 28.04.2022</t>
  </si>
  <si>
    <t>Ежемесячная комиссия за обслуживание по пакету за период с 01.04.2022 по 30.04.2022</t>
  </si>
  <si>
    <t>Для зачисления на счет Корнева Александра Валентиновича Оплата Компенсация служебной поездки за апрель 2022 г. Сумма 1500-00  НДС не облагается</t>
  </si>
  <si>
    <t>Управление Федерального казначейства по г. Москве (Инспекция Федеральной налоговой службы № 14 по г.Москве)</t>
  </si>
  <si>
    <t>Оплата госпошлины. НДС не облагается</t>
  </si>
  <si>
    <t>Предоплата по договору №0303/22/ЮЛ-АБ на оказание юридической помощи от 03.03.2022г. Счет №03-АБ от 27.04.2022. НДС не облагается</t>
  </si>
  <si>
    <t>Оплата за юридические услуги в марте 2022 по счету №48 от 25.03.2022 НДС не облагается</t>
  </si>
  <si>
    <t>СЧЕТ No Э-61-165 ОТ 31.01.2022 Г.ЗА ЭЛ. ЭНЕРГИЮ (МОЩНОСТЬ) ЗА ЯНВАРЬ 2022 Г. ПО ДОГОВОРУ С ИКУ No97644161 ОТ 20.07.2015Г.  В том числе НДС 20.00% - 12 500.00</t>
  </si>
  <si>
    <t>Оплата за техническое обслуживание газопровода в 01/2022г. по счету  по договору №ОГ-19/7 от 01.12.2019. За январь. НДС не облагается</t>
  </si>
  <si>
    <t>ИП Шишков Владимир Юрьевич</t>
  </si>
  <si>
    <t>Оплата по счету № ЭЭ-43 от 19 апреля 2022. Прививка гепатит А (вторая)  НДС не облагается</t>
  </si>
  <si>
    <t>Оплата по Счету №0VT-596079/39634379 от 20.04.2022 За бумагу.  В том числе НДС 20.00% - 700.00</t>
  </si>
  <si>
    <t>Управление Федерального казначейства по г. Москве (Инспекция Федеральной налоговой службы № 23 по г.Москве)</t>
  </si>
  <si>
    <t>7707 - Инспекция ФНС России № 7 по г.Москве</t>
  </si>
  <si>
    <t>Оплата за стоки в феврале 2022 по счету № В585 от 28.02.2022 В том числе НДС 20.00% - 16 495.55</t>
  </si>
  <si>
    <t>Оплата обслуживания и поддержки сервера, сайта за март 2022 по счету №15 от 01.04.2022. НДС не облагается</t>
  </si>
  <si>
    <t>Счет №34 от 23.03.2022г. Испытание КТПН. НДС не облагается</t>
  </si>
  <si>
    <t>комиссия за обработку ведомости №20 15.04.2022</t>
  </si>
  <si>
    <t>Для зачисления на счет Корнева Александра Валентиновича Аванс за апрель 2022 г. Сумма 30000-00 Без налога (НДС)</t>
  </si>
  <si>
    <t>Оплата Компенсация служебной поездки за Апрель 2022 г. на основании ПЛАТЕЖНАЯ ВЕДОМОСТЬ N 18 от 15.04.2022</t>
  </si>
  <si>
    <t>Оплата Аванс за Апрель 2022 г. на основании ПЛАТЕЖНАЯ ВЕДОМОСТЬ N 19 от 15.04.2022</t>
  </si>
  <si>
    <t>Оплата Аванс за Апрель 2022 г. на основании ПЛАТЕЖНАЯ ВЕДОМОСТЬ N 20 от 15.04.2022</t>
  </si>
  <si>
    <t>комиссия за обработку ведомости №18 15.04.2022</t>
  </si>
  <si>
    <t>комиссия за обработку ведомости №19 15.04.2022</t>
  </si>
  <si>
    <t>(131.131.02.2)Механизированная уборка терр.ЖСКпо адр:г.Москва, Долгопрудная аллея,д.1,к1-121. Дог.27/21 от10.11.2021 за январь 2021г. Счет№ 0099-000095 от 31.01.2022 В том числе НДС 20.00% - 25 000.00</t>
  </si>
  <si>
    <t>Оплата диагностики неисправности по счету №29555 от 07.04.2022. НДС не облагается</t>
  </si>
  <si>
    <t>Оплата по счету № ЭЭ-39 от 06.04.2022. Прививка гепатит А (вторая) Сумма 3600-00 Без налога (НДС)</t>
  </si>
  <si>
    <t>ФГУП "ОХРАНА" РОСГВАРДИИ</t>
  </si>
  <si>
    <t>Оплата по счету № 77000237251 от 01.04.2022 Услуга пультовой охраны. Техническое обслуживание комплекса. За апрель 2022г. Сумма 9432-24 В т.ч. НДС  (20%) 1572-04</t>
  </si>
  <si>
    <t>Оплата обслуживания и поддержки сервера, сайта за февраль 2022 по счету №12 от 24.03.2022 НДС не облагается</t>
  </si>
  <si>
    <t>ООО "УК ФИЗТЕХ-21"</t>
  </si>
  <si>
    <t>Оплата по Счету № 40 от 26.03.2022 за аренду помещения 26.03.2022 В том числе НДС 18.00% - 457.63</t>
  </si>
  <si>
    <t>Оплата по счету №СВАО-004941 от 28.02.2022г. Прием ТКО, транспортировка, обработка, обезвреживание, утилизация, захоронение по СВАО за февраль 2022г. НДС не облагается</t>
  </si>
  <si>
    <t>ИП Ромащенко Александр Владимирович</t>
  </si>
  <si>
    <t>Оплата по счету № 406181 от 07.04.2022 Услуги по составлению реестра собственников. Сумма 3933-00 Без налога (НДС)</t>
  </si>
  <si>
    <t>Оплата по счету № 100872357165 от 31.03.2022 За услуги связи в марте 2022г. № лс 669010285 Сумма 8390-36 В т.ч. НДС  (20%) 1398-39</t>
  </si>
  <si>
    <t>Для зачисления на счет Корнева Александра Валентиновича Заработная плата за Март 2022 г. Сумма 36004-00 Без налога (НДС)</t>
  </si>
  <si>
    <t>СЧЕТ№Э-61-71458 от 31.12.2021 ЗА ЭЛ. ЭНЕРГИЮ (МОЩНОСТЬ) ЗА декабрь 2021 Г. ПО ДОГОВОРУ С ИКУ No97644161 ОТ 20.07.2015Г.  В том числе НДС 20.00% - 17 468.78</t>
  </si>
  <si>
    <t>СЧЕТ№Э-61-71458 от 31.12.2021 ЗА ЭЛ. ЭНЕРГИЮ (МОЩНОСТЬ) ЗА декабрь 2021 Г. ПО ДОГОВОРУ С ИКУ No97644161 ОТ 20.07.2015Г.  В том числе НДС 20.00% - 8 333.33</t>
  </si>
  <si>
    <t>Оплата покупки по карте. CARD **4411 IRINA MIGUNOVA 08APR RUR 4031.36 GAZPROM MEZHREGIONGAZ SPB</t>
  </si>
  <si>
    <t>СЧЕТ№Э-61-71458 от 31.12.2021 ЗА ЭЛ. ЭНЕРГИЮ (МОЩНОСТЬ) ЗА декабрь 2021 Г. ПО ДОГОВОРУ С ИКУ No97644161 ОТ 20.07.2015Г.  В том числе НДС 20.00% - 25 000.00</t>
  </si>
  <si>
    <t>Предоплата по договору №0303/22/ЮЛ-АБ на оказание юридической помощи от 03.03.2022г. Счет №02-АБ от 01.04.2022. НДС не облагается</t>
  </si>
  <si>
    <t>СЧЕТ№Э-61-71458 от 31.12.2021 ЗА ЭЛ. ЭНЕРГИЮ (МОЩНОСТЬ) ЗА декабрь 2021 Г. ПО ДОГОВОРУ С ИКУ No97644161 ОТ 20.07.2015Г.  В том числе НДС 20.00% - 16 666.67</t>
  </si>
  <si>
    <t>Оплата услуг пультовой охраны объекта, техническое обслуживание комплекса по счету №77000172224 от 01.03.2022 по договору №7721N10011 от 12.11.2012. В том числе НДС 20.00% - 1 572.04</t>
  </si>
  <si>
    <t>Оплата обслуживания и поддержки сервера, сайта за январь 2022 по счету №10 от 04.02.2022. НДС не облагается</t>
  </si>
  <si>
    <t>Налог на доходы физических лиц за март 2022 года</t>
  </si>
  <si>
    <t>Водный налог за 1 квартал 2022 года</t>
  </si>
  <si>
    <t>Оплата услуг по уборке территории в марте 2022 по счету N98 от 31.03.2022.  НДС не облагается</t>
  </si>
  <si>
    <t>комиссия за обработку ведомости №16 31.03.2022</t>
  </si>
  <si>
    <t>Оплата бухгалтерских услуг за март 2022 по счету №66 от 29.03.2022 НДС не облагается</t>
  </si>
  <si>
    <t>Оплата услуг охраны за декабрь 2021 по счету №367 от 31.12.2021.   НДС не облагается</t>
  </si>
  <si>
    <t>Оплата Заработная плата за Март 2022 г. на основании ПЛАТЕЖНАЯ ВЕДОМОСТЬ N 16 от 31.03.2022</t>
  </si>
  <si>
    <t>ООО "С-ПРОДЖЕКТ"</t>
  </si>
  <si>
    <t>Оплата работ по проекту организации дорожного движения по счету №2492А/2022/3-2 от22.03.2022.  НДС не облагается</t>
  </si>
  <si>
    <t>комиссия за обработку ведомости №17 31.03.2022</t>
  </si>
  <si>
    <t>Комиссия за снятие наличных в банкомате. Cash Advance Fee. CARD **4411 IRINA MIGUNOVA 04APR RUR 20000 RBA ATM 45321 MOSKVA</t>
  </si>
  <si>
    <t>Снятие наличных денежных средств с карты в банкомате Банка. CARD **4411 IRINA MIGUNOVA 04APR RUR 20000 RBA ATM 45321 MOSKVA</t>
  </si>
  <si>
    <t>Оплата Заработная плата за Март 2022 г. на основании ПЛАТЕЖНАЯ ВЕДОМОСТЬ N 17 от 31.03.2022</t>
  </si>
  <si>
    <t>Ежемесячная комиссия за обслуживание по пакету за период с 01.03.2022 по 31.03.2022</t>
  </si>
  <si>
    <t>Оплата работ по проекту организации дорожного движения по счету №2492А/2022/03-3 от 23.03.2022 НДС не облагается</t>
  </si>
  <si>
    <t>Комиссия за исходящие платежи в рублях, переданные по системе Банк-Клиент по счету 40703810800001434983 за период с 28.02.2022 по 31.03.2022</t>
  </si>
  <si>
    <t>СЧЕТ№Э-61-71458 от 31.12.2021 ЗА ЭЛ. ЭНЕРГИЮ (МОЩНОСТЬ) ЗА декабрь 2021 Г. ПО ДОГОВОРУ С ИКУ No97644161 ОТ 20.07.2015Г.  В том числе НДС 20.00% - 10 000.00</t>
  </si>
  <si>
    <t>СЧЕТЭ/61/65766 от 30.11.2021 ЗА ЭЛ. ЭНЕРГИЮ (МОЩНОСТЬ) ЗА НОЯБРЬ 2021 Г. ПО ДОГОВОРУ С ИКУ No97644161 ОТ 20.07.2015Г.  В том числе НДС 20.00% - 8 196.56</t>
  </si>
  <si>
    <t>СЧЕТ№Э-61-71458 от 31.12.2021 ЗА ЭЛ. ЭНЕРГИЮ (МОЩНОСТЬ) ЗА декабрь 2021 Г. ПО ДОГОВОРУ С ИКУ No97644161 ОТ 20.07.2015Г.  В том числе НДС 20.00% - 6 666.67</t>
  </si>
  <si>
    <t>Оплата за техническое обслуживание газопровода в 04/2022г. по счету №10 от 25.03.2022г  по договору №ОГ-19/7 от 01.12.2019.  НДС не облагается</t>
  </si>
  <si>
    <t>СЧЕТЭ/61/65766 от 30.11.2021 ЗА ЭЛ. ЭНЕРГИЮ (МОЩНОСТЬ) ЗА НОЯБРЬ 2021 Г. ПО ДОГОВОРУ С ИКУ No97644161 ОТ 20.07.2015Г.  В том числе НДС 20.00% - 11 666.67</t>
  </si>
  <si>
    <t>СЧЕТЭ/61/65766 от 30.11.2021 ЗА ЭЛ. ЭНЕРГИЮ (МОЩНОСТЬ) ЗА НОЯБРЬ 2021 Г. ПО ДОГОВОРУ С ИКУ No97644161 ОТ 20.07.2015Г.  В том числе НДС 20.00% - 20 000.00</t>
  </si>
  <si>
    <t>Оплата за юридические услуги в феврале 2022 по счету №47 от 27.02.2022 НДС не облагается</t>
  </si>
  <si>
    <t>Оплата мобильного приложения по счету НФB0-000983 от 26 января 2022 г. НДС не облагается</t>
  </si>
  <si>
    <t>Оплата лицензии на онлайн-чат по счетуНФB0-000985 от 26 января 2022 г. НДС не облагается</t>
  </si>
  <si>
    <t>ПАО "ВымпелКом"</t>
  </si>
  <si>
    <t>Оплата за услуги связи за февраль 2022 г. по счету №100864456004 от 28.02.2022 г. В том числе НДС 20.00% - 1 245.02</t>
  </si>
  <si>
    <t>ООО "СИБИЭС ГРУПП - АУДИТ"</t>
  </si>
  <si>
    <t>Оплата по счету №85 от  15.03.2022. Услуги по договору №58а от 25.02.2022. Оплата 50% НДС не облагается</t>
  </si>
  <si>
    <t>Оплата покупки по карте. CARD **4411 IRINA MIGUNOVA 17MAR RUR 7203.33 GAZPROM MEZHREGIONGAZ SPB</t>
  </si>
  <si>
    <t>ООО "СМАРТПАРКОВКА"</t>
  </si>
  <si>
    <t>Оплата по счету 1096 от11.03.2022. Аренда машиноместа по дог. оферты №416-ДО от 11.03.2022 за 26.03.2022. НДС не облагается</t>
  </si>
  <si>
    <t>Оплата по Счету № 33 от 11.03.2022 за аренду помещения 26.03.2022 В том числе НДС 18.00% - 2 288.14</t>
  </si>
  <si>
    <t>комиссия за обработку ведомости №15 15.03.2022</t>
  </si>
  <si>
    <t>Для зачисления на счет Корнева Александра Валентиновича Аванс за март 2022 г. Сумма 30000-00 Без налога (НДС)</t>
  </si>
  <si>
    <t>Оплата Аванс за Март 2022 г. на основании ПЛАТЕЖНАЯ ВЕДОМОСТЬ N 14 от 15.03.2022</t>
  </si>
  <si>
    <t>комиссия за обработку ведомости №13 15.03.2022</t>
  </si>
  <si>
    <t>Оплата Аванс за Март 2022 г. на основании ПЛАТЕЖНАЯ ВЕДОМОСТЬ N 15 от 15.03.2022</t>
  </si>
  <si>
    <t>Оплата Компенсация служебной поездки за Март 2022 г. на основании ПЛАТЕЖНАЯ ВЕДОМОСТЬ N 13 от 15.03.2022</t>
  </si>
  <si>
    <t>комиссия за обработку ведомости №14 15.03.2022</t>
  </si>
  <si>
    <t>Для зачисления на счет Корнева Александра Валентиновича Оплата Компенсация служебной поездки за март 2022 г. Сумма 1500-00  НДС не облагается</t>
  </si>
  <si>
    <t>СЧЕТЭ/61/65766 от 30.11.2021 ЗА ЭЛ. ЭНЕРГИЮ (МОЩНОСТЬ) ЗА НОЯБРЬ 2021 Г. ПО ДОГОВОРУ С ИКУ No97644161 ОТ 20.07.2015Г.  В том числе НДС 20.00% - 10 000.00</t>
  </si>
  <si>
    <t>Оплата работ по топосъемке по счету №5 от 09.03.2022 НДС не облагается</t>
  </si>
  <si>
    <t>Оплата за исследования проб воды по счету №k-397 от 28.10.2021.  НДС не облагается</t>
  </si>
  <si>
    <t>Предоплата за юридические услуги по счету №01-АБ от 03.03.2022.  НДС не облагается</t>
  </si>
  <si>
    <t>Оплата работ по проекту организации дорожного движения по счету №2492А/2022/03-1 от 10.03.2022 НДС не облагается</t>
  </si>
  <si>
    <t>УФК по г. Москве (ИФНС России № 18 по г.Москве)</t>
  </si>
  <si>
    <t>Госпошлина НДС не облагается</t>
  </si>
  <si>
    <t>СЧЕТЭ/61/65766 от 30.11.2021 ЗА ЭЛ. ЭНЕРГИЮ (МОЩНОСТЬ) ЗА НОЯБРЬ 2021 Г. ПО ДОГОВОРУ С ИКУ No97644161 ОТ 20.07.2015Г.  В том числе НДС 20.00% - 13 333.33</t>
  </si>
  <si>
    <t>УФК по МО (Межрайонная ИФНС России № 13 по МО)</t>
  </si>
  <si>
    <t>Оплата за сервисное обслуживание водоочистки по счету №71781/Р105 от 09.03.2022 В том числе НДС 20.00% - 2 837.50</t>
  </si>
  <si>
    <t>Оплата за стоки в январе 2022 по счету № В174 от 31  Января  2022 В том числе НДС 20.00% - 16 495.55</t>
  </si>
  <si>
    <t>Оплата Премии за Февраль 2022 г. на основании ПЛАТЕЖНАЯ ВЕДОМОСТЬ N 12 от 03.03.2022</t>
  </si>
  <si>
    <t>СЧЕТЭ/61/65766 от 30.11.2021 ЗА ЭЛ. ЭНЕРГИЮ (МОЩНОСТЬ) ЗА НОЯБРЬ 2021 Г. ПО ДОГОВОРУ С ИКУ No97644161 ОТ 20.07.2015Г.  В том числе НДС 20.00% - 16 666.67</t>
  </si>
  <si>
    <t>комиссия за обработку ведомости №12 03.03.2022</t>
  </si>
  <si>
    <t>СЧЕТЭ/61/65766 от 30.11.2021 ЗА ЭЛ. ЭНЕРГИЮ (МОЩНОСТЬ) ЗА НОЯБРЬ 2021 Г. ПО ДОГОВОРУ С ИКУ No97644161 ОТ 20.07.2015Г.  В том числе НДС 20.00% - 8 333.33</t>
  </si>
  <si>
    <t>Счет на оплату No 00174 от 03 марта 2022 г. Березовая метла "Стандарт", доставка. НДС не облагается</t>
  </si>
  <si>
    <t>Оплата за техническое обслуживание газопровода в 03/2022г. по счету №7 от 24.02.2022г  по договору №ОГ-19/7 от 01.12.2019.  НДС не облагается</t>
  </si>
  <si>
    <t>Оплата услуг охраны за ноябрь 2021 по счету №342 от 30.11.2021.   НДС не облагается</t>
  </si>
  <si>
    <t>Оплата по требованию №23947 от 24.02.2022г. Водный налог. Пени.</t>
  </si>
  <si>
    <t>Оплата услуг по уборке территории в феврале 2022 по счету N72 от 28.02.2022.  НДС не облагается</t>
  </si>
  <si>
    <t>Для зачисления на счет Корнева Александра Валентиновича Заработная плата за Февраль 2022 г. Сумма 36004-00 Без налога (НДС)</t>
  </si>
  <si>
    <t>Водный налог за 4 квартал 2021 года НДС не облагается</t>
  </si>
  <si>
    <t>Для зачисления на счет Корнева Александра Валентиновича Заработная плата за Январь 2022 г. Сумма 36004-00 Без налога (НДС)</t>
  </si>
  <si>
    <t>Оплата бухгалтерских услуг за февраль 2021 по счету №33 от 28.02.2022 НДС не облагается</t>
  </si>
  <si>
    <t>комиссия за обработку ведомости №10 28.02.2022</t>
  </si>
  <si>
    <t>Оплата Заработная плата за Февраль 2022 г. на основании ПЛАТЕЖНАЯ ВЕДОМОСТЬ N 11 от 28.02.2022</t>
  </si>
  <si>
    <t>комиссия за обработку ведомости №11 28.02.2022</t>
  </si>
  <si>
    <t>Оплата Заработная плата за Февраль 2022 г. на основании ПЛАТЕЖНАЯ ВЕДОМОСТЬ N 10 от 28.02.2022</t>
  </si>
  <si>
    <t>Ежемесячная комиссия за обслуживание по пакету за период с 01.02.2022 по 28.02.2022</t>
  </si>
  <si>
    <t>Комиссия за исходящие платежи в рублях, переданные по системе Банк-Клиент по счету 40703810800001434983 за период с 31.01.2022 по 28.02.2022</t>
  </si>
  <si>
    <t>Оплата за оказание юридических услуг в январе 2022 по счету №1 от 30.01.2022 НДС не облагается</t>
  </si>
  <si>
    <t>ООО "ТСК МЕГАПОЛИС"</t>
  </si>
  <si>
    <t>Окончательная оплата по договору No01-02/22К от 10.02.2022 за работы по ремонту напорного трубопровода канализации, В том числе НДС 20 833.33</t>
  </si>
  <si>
    <t>Оплата покупки по карте. CARD **4411 IRINA MIGUNOVA 17FEB RUR 11995.13 GAZPROM MEZHREGIONGAZ SPB</t>
  </si>
  <si>
    <t>Для зачисления на счет Корнева Александра Валентиновича Аванс за февраль 2022 г. Сумма 30000-00 Без налога (НДС)</t>
  </si>
  <si>
    <t>ООО "КОМТЕХ"</t>
  </si>
  <si>
    <t>Оплата юридических услуг по взысканию задолженности в порядке искового производства по счету №15 от 10.02.2022. НДС не облагается</t>
  </si>
  <si>
    <t>Для зачисления на счет Корнева Александра Валентиновича Оплата Компенсация служебной поездки за февраль 2022 г. Сумма 1500-00  НДС не облагается</t>
  </si>
  <si>
    <t>Оплата юридических услуг по взысканию задолженности в порядке искового производства по счету №14 от 10.02.2022. НДС не облагается</t>
  </si>
  <si>
    <t>Снятие наличных денежных средств с карты в банкомате Банка. CARD **4411 IRINA MIGUNOVA 17FEB RUR 20000 RBA ATM 45321 MOSKVA</t>
  </si>
  <si>
    <t>Оплата Компенсация служебной поездки за Февраль 2022 г. на основании ПЛАТЕЖНАЯ ВЕДОМОСТЬ N 7 от 15.02.2022</t>
  </si>
  <si>
    <t>комиссия за обработку ведомости №7 15.02.2022</t>
  </si>
  <si>
    <t>Комиссия за снятие наличных в банкомате. Cash Advance Fee. CARD **4411 IRINA MIGUNOVA 17FEB RUR 20000 RBA ATM 45321 MOSKVA</t>
  </si>
  <si>
    <t>Оплата Аванс за Февраль 2022 г. на основании ПЛАТЕЖНАЯ ВЕДОМОСТЬ N 8 от 15.02.2022</t>
  </si>
  <si>
    <t>комиссия за обработку ведомости №9 15.02.2022</t>
  </si>
  <si>
    <t>комиссия за обработку ведомости №8 15.02.2022</t>
  </si>
  <si>
    <t>Оплата Аванс за Февраль 2022 г. на основании ПЛАТЕЖНАЯ ВЕДОМОСТЬ N 9 от 15.02.2022</t>
  </si>
  <si>
    <t>Оплата услуг по уборке территории в январе 2022 по счету N45 от 31.01.2022.  НДС не облагается</t>
  </si>
  <si>
    <t>ИП Талаш Алена Алексеевна</t>
  </si>
  <si>
    <t>Оплата юридической консультации по счету №206/02/2022 от 15.02.2022. НДС не облагается</t>
  </si>
  <si>
    <t>Оплата за техническое обслуживание газопровода в 02/2022г. по счету №3 31.01.2022г  по договору №ОГ-19/7 от 01.12.2019.  НДС не облагается</t>
  </si>
  <si>
    <t>Оплата услуг пультовой охраны объекта, техническое обслуживание комплекса по счету №77000103120 от 01.02.2022 по договору №7721N10011 от 12.11.2012. В том числе НДС 20.00% - 1 572.04</t>
  </si>
  <si>
    <t>Налог на доходы физических лиц за январь 2022 года</t>
  </si>
  <si>
    <t>Оплата диагностики поломки шлагбаума по счету №27483 от 07.02.2022. НДС не облагается</t>
  </si>
  <si>
    <t>Аванс по Договору No01-02/22К от 10.02.2022 за работы по ремонту напорного трубопровода канализации, В том числе НДС 20 833.33</t>
  </si>
  <si>
    <t>Оплата за стоки за декабрь 2021 по счету №В4765 от 31  Декабря  2021 В том числе НДС 20.00% - 13 151.11</t>
  </si>
  <si>
    <t>Оплата за услуги связи за январь 2022 г. по счету №100856444636 от 31.12.2021 г. В том числе НДС 20.00% - 1 269.00</t>
  </si>
  <si>
    <t>(131.131.02.2)Механизированная уборка терр.ЖСКпо адр:г.Москва, Долгопрудная аллея,д.1,к1-121. Дог.27/21 от10.11.2021 за декабрь 2021г. Счет№ 0099-000001 от11.01.2022 В том числе НДС 20.00% - 25 000.00</t>
  </si>
  <si>
    <t>Оплата Заработная плата за Январь 2022 г. на основании ПЛАТЕЖНАЯ ВЕДОМОСТЬ N 6 от 01.02.2022</t>
  </si>
  <si>
    <t>комиссия за обработку ведомости №6 01.02.2022</t>
  </si>
  <si>
    <t>Оплата бухгалтерских услуг за январь 2022 по счету №16 от 01.02.2022 НДС не облагается</t>
  </si>
  <si>
    <t>Оплата Заработная плата за Январь 2022 г. на основании ПЛАТЕЖНАЯ ВЕДОМОСТЬ N 5 от 01.02.2022</t>
  </si>
  <si>
    <t>комиссия за обработку ведомости №5 01.02.2022</t>
  </si>
  <si>
    <t>Индивидуальный предприниматель Фомин Руслан Александрович</t>
  </si>
  <si>
    <t>Оплата работ по обустройству скважины по счету №1909/21 от 19.09.2021  по договору №109/21 от 06.09.2021.  НДС не облагается</t>
  </si>
  <si>
    <t>Ежемесячная комиссия за обслуживание по пакету за период с 01.01.2022 по 31.01.2022</t>
  </si>
  <si>
    <t>Комиссия за исходящие платежи в рублях, переданные по системе Банк-Клиент по счету 40703810800001434983 за период с 31.12.2021 по 31.01.2022</t>
  </si>
  <si>
    <t>Оплата за стоки за ноябрь 2021 по счету №В4456 от 30.11.2021 г.  В том числе НДС 20.00% - 9 649.20</t>
  </si>
  <si>
    <t>Оплата за стоки за ноябрь 2021 по счету №В4456 от 30.11.2021 г.  В том числе НДС 20.00% - 5 000.00</t>
  </si>
  <si>
    <t>УФК по г. Москве (ИФНС РОССИИ № 43 ПО Г. МОСКВЕ)</t>
  </si>
  <si>
    <t>Оплата услуг охраны за октябрь 2021 по счету №305 от 31.10.2021.   НДС не облагается</t>
  </si>
  <si>
    <t>Оплата за оказание юридических услуг в декабре 2021 по счету №44 от 23.12.2021 НДС не облагается</t>
  </si>
  <si>
    <t>Оплата за исследования проб воды по счету №k-453 от 02.12.2021.  НДС не облагается</t>
  </si>
  <si>
    <t>Оплата обслуживания и поддержки сервера, сайта за декабрь 2021 по счету №1 от 11.01.2022. НДС не облагается</t>
  </si>
  <si>
    <t>Для зачисления на счет Корнева Александра Валентиновича Оплата Компенсация служебной поездки за январь 2022 г. Сумма 1500-00  НДС не облагается</t>
  </si>
  <si>
    <t>Оплата за вывоз мусора в декабре 2021 по счету №531 от 31.12.2021 по договору №40-Н от 01.01.2020 г. В том числе НДС 20.00% - 9 750.00</t>
  </si>
  <si>
    <t>Оплата Аванс за Январь 2022 г. на основании ПЛАТЕЖНАЯ ВЕДОМОСТЬ N 2 от 14.01.2022</t>
  </si>
  <si>
    <t>Для зачисления на счет Корнева Александра Валентиновича Аванс за январь 2022 г. Сумма 30000-00 Без налога (НДС)</t>
  </si>
  <si>
    <t>комиссия за обработку ведомости №2 14.01.2022</t>
  </si>
  <si>
    <t>Оплата услуг пультовой охраны объекта, техническое обслуживание комплекса по счету №77000005579 от 01.01.2022 по договору №7721N10011 от 12.11.2012. В том числе НДС 20.00% - 1 572.04</t>
  </si>
  <si>
    <t>Счет №1 от 14.01.2022 Демонтаж/монтаж, чистка насоса КНС. НДС не облагается</t>
  </si>
  <si>
    <t>комиссия за обработку ведомости №4 14.01.2022</t>
  </si>
  <si>
    <t>Оплата услуг по уборке территории в декабре 2021 по счету No 383 от 31.12. 2021 г.  НДС не облагается</t>
  </si>
  <si>
    <t>Оплата за доменное имя и аренду хостинг-площадки. Тариф Старт (5ГБ на 12 месяцев) (gskdarin.ru) по счету №НФB0-000270 от 12.01.2022 НДС не облагается</t>
  </si>
  <si>
    <t>Оплата Аванс за Январь 2022 г. на основании ПЛАТЕЖНАЯ ВЕДОМОСТЬ N 4 от 14.01.2022</t>
  </si>
  <si>
    <t>комиссия за обработку ведомости №3 14.01.2022</t>
  </si>
  <si>
    <t>Оплата Компенсация служебной поездки за Январь 2022 г. на основании ПЛАТЕЖНАЯ ВЕДОМОСТЬ N 3 от 14.01.2022</t>
  </si>
  <si>
    <t>Оплата за услуги связи за декабрь 2021 г. по счету №100848430078 от 31.12.2021 г. В том числе НДС 20.00% - 1 277.98</t>
  </si>
  <si>
    <t>Арендная плата за землю за 1 квартал 2022 год. ФЛС №М-02-013174-001 НДС не облагается</t>
  </si>
  <si>
    <t>ЗА ЭЛ. ЭНЕРГИЮ (МОЩНОСТЬ) ЗА НОЯБРЬ 2021 Г. ПО ДОГОВОРУ С ИКУ No97644161 ОТ 20.07.2015Г. СЧЕТЭ/61/65766 от 30.11.2021 В том числе НДС 20.00% - 16 666.67</t>
  </si>
  <si>
    <t>Оплата Заработная плата за Декабрь 2021 г. на основании ПЛАТЕЖНАЯ ВЕДОМОСТЬ N 1 от 10.01.2022</t>
  </si>
  <si>
    <t>Для зачисления на счет Корнева Александра Валентиновича Заработная плата за Декабрь 2021 г. Сумма 35250-00 Без налога (НДС)</t>
  </si>
  <si>
    <t>Оплата Заработная плата за Декабрь 2021 г. на основании ПЛАТЕЖНАЯ ВЕДОМОСТЬ N 47 от 10.01.2022</t>
  </si>
  <si>
    <t>комиссия за обработку ведомости №47 10.01.2022</t>
  </si>
  <si>
    <t>комиссия за обработку ведомости №1 10.01.2022</t>
  </si>
  <si>
    <t>Оплата бухгалтерских услуг за декабрь 2021 по счету №248 от 26.12.2021 НДС не облагается</t>
  </si>
  <si>
    <t>Оплата покупки по карте. CARD **4411 IRINA MIGUNOVA 31DEC RUR 4489.71 GAZPROM MEZHREGIONGAZ SPB</t>
  </si>
  <si>
    <t>Налог на доходы физических лиц за декабрь 2021 года</t>
  </si>
  <si>
    <t>Комиссия за исходящие платежи в рублях, переданные по системе Банк-Клиент по счету 40703810800001434983 за период с 29.12.2021 по 30.12.2021</t>
  </si>
  <si>
    <t>Ежемесячная комиссия за обслуживание по пакету за период с 01.12.2021 по 31.12.2021</t>
  </si>
  <si>
    <t>Комиссия за исходящие платежи в рублях, переданные по системе Банк-Клиент по счету 40703810800001434983 за период с 30.11.2021 по 29.12.2021</t>
  </si>
  <si>
    <t>Комиссия за снятие наличных в банкомате. Cash Advance Fee. CARD **4411 IRINA MIGUNOVA 27DEC RUR 10000 RBA ATM 45321 MOSKVA</t>
  </si>
  <si>
    <t>Оплата за техническое обслуживание газопровода в декабре 2021 по счету №66 от 24.12.2021 по договору №ОГ-19/7 от 01.12.2019.  НДС не облагается</t>
  </si>
  <si>
    <t>Оплата вакцинации персонала по счёту No ЭЭ-103 от 25 ноября 2021. НДС не облагается</t>
  </si>
  <si>
    <t>Оплата обслуживания и поддержки сервера, сайта за ноябрь 2021 по счету №61 от 23.12.2021. НДС не облагается</t>
  </si>
  <si>
    <t>Для зачисления на счет Корнева Александра Валентиновича Аванс за декабрь 2021 г. Сумма 30000-00 Без налога (НДС)</t>
  </si>
  <si>
    <t>Снятие наличных денежных средств с карты в банкомате Банка. CARD **4411 IRINA MIGUNOVA 27DEC RUR 10000 RBA ATM 45321 MOSKVA</t>
  </si>
  <si>
    <t>Оплата за оказание юридических услуг в ноябре 2021 по счету №42 от 29.11.2021 НДС не облагается</t>
  </si>
  <si>
    <t>Счёт No ЭЭ-102 от 25 ноября 2021. Коплекс услуг. НДС не облагается</t>
  </si>
  <si>
    <t>Оплата по счету № 71781/Р102 от 09.12.2021 Сервисное обслуживание. Сумма 17025-00 В т.ч. НДС  (20%) 2837-50</t>
  </si>
  <si>
    <t>Оплата услуг пультовой охраны объекта, техническое обслуживание комплекса по счету №77000771635 от 01.12.2021 по договору №7721N10011 от 12.11.2012. В том числе НДС 20.00% - 1 572.04</t>
  </si>
  <si>
    <t>Оплата за вывоз мусора в ноябре 2021 по счету №476 от 30.11.2021 по договору №40-Н от 01.01.2020 г. В том числе НДС 20.00% - 13 000.00</t>
  </si>
  <si>
    <t>Оплата услуг охраны за сентябрь 2021 по счету   НДС не облагается</t>
  </si>
  <si>
    <t>ЗА ЭЛ. ЭНЕРГИЮ (МОЩНОСТЬ) ЗА ОКТЯБРЬ 2021 Г. ПО ДОГОВОРУ С ИКУ No97644161 ОТ 20.07.2015Г. СЧЕТ Э-61-60102 от 31.10.2021 В том числе НДС 20.00% - 13 676.80</t>
  </si>
  <si>
    <t>комиссия за обработку ведомости №45 16.12.2021</t>
  </si>
  <si>
    <t>Оплата Аванс за Декабрь 2021 г. на основании ПЛАТЕЖНАЯ ВЕДОМОСТЬ N 46 от 16.12.2021</t>
  </si>
  <si>
    <t>Оплата Аванс за Декабрь 2021 г. на основании ПЛАТЕЖНАЯ ВЕДОМОСТЬ N 45 от 16.12.2021</t>
  </si>
  <si>
    <t>комиссия за обработку ведомости №46 16.12.2021</t>
  </si>
  <si>
    <t>Для зачисления на счет Корнева Александра Валентиновича Оплата Компенсация служебной поездки за декабрь 2021 г. Сумма 1500-00  НДС не облагается</t>
  </si>
  <si>
    <t>комиссия за обработку ведомости №44 16.12.2021</t>
  </si>
  <si>
    <t>Оплата Компенсация служебной поездки за Декабрь 2021 г. на основании ПЛАТЕЖНАЯ ВЕДОМОСТЬ N 44 от 16.12.2021</t>
  </si>
  <si>
    <t>ЗА ЭЛ. ЭНЕРГИЮ (МОЩНОСТЬ) ЗА ОКТЯБРЬ 2021 Г. ПО ДОГОВОРУ С ИКУ No97644161 ОТ 20.07.2015Г. СЧЕТ Э-61-60102 от 31.10.2021 В том числе НДС 20.00% - 18 333.33</t>
  </si>
  <si>
    <t>Оплата услуг по уборке территории в ноябре 2021 по счету No 378 от 30 ноября 2021 г.  НДС не облагается</t>
  </si>
  <si>
    <t>Оплата покупки по карте. CARD **4411 IRINA MIGUNOVA 10DEC RUR 5958.5 GAZPROM MEZHREGIONGAZ SPB</t>
  </si>
  <si>
    <t>ЗА ЭЛ. ЭНЕРГИЮ (МОЩНОСТЬ) ЗА ОКТЯБРЬ 2021 Г. ПО ДОГОВОРУ С ИКУ No97644161 ОТ 20.07.2015Г. СЧЕТ Э-61-60102 от 31.10.2021 В том числе НДС 20.00% - 7 500.00</t>
  </si>
  <si>
    <t>ЗА ЭЛ. ЭНЕРГИЮ (МОЩНОСТЬ) ЗА ОКТЯБРЬ 2021 Г. ПО ДОГОВОРУ С ИКУ No97644161 ОТ 20.07.2015Г. СЧЕТ Э-61-60102 от 31.10.2021 В том числе НДС 20.00% - 10 000.00</t>
  </si>
  <si>
    <t>ЗА ЭЛ. ЭНЕРГИЮ (МОЩНОСТЬ) ЗА ОКТЯБРЬ 2021 Г. ПО ДОГОВОРУ С ИКУ No97644161 ОТ 20.07.2015Г. СЧЕТ Э-61-60102 от 31.10.2021 В том числе НДС 20.00% - 10 833.33</t>
  </si>
  <si>
    <t>Оплата за оказание юридических услуг в ноябре 2021 по счету №43 от 30.11.2021 НДС не облагается</t>
  </si>
  <si>
    <t>Оплата за услуги связи за октябрь  2021 г. по счету №100840112361 от 30.11.2021 г. В том числе НДС 20.00% - 1 295.12</t>
  </si>
  <si>
    <t>Оплата за стоки за сентябрь 2021 по счету №В3510 от 30.09.2021 г.  В том числе НДС 20.00% - 20 450.43</t>
  </si>
  <si>
    <t>ЗА ЭЛ. ЭНЕРГИЮ (МОЩНОСТЬ) ЗА ОКТЯБРЬ 2021 Г. ПО ДОГОВОРУ С ИКУ No97644161 ОТ 20.07.2015Г. СЧЕТ Э-61-60102 от 31.10.2021 В том числе НДС 20.00% - 11 666.67</t>
  </si>
  <si>
    <t>Для зачисления на счет Корнева Александра Валентиновича Заработная плата за Ноябрь 2021 г. Сумма 35250-00 Без налога (НДС)</t>
  </si>
  <si>
    <t>Оплата за техническое обслуживание газопровода в ноябре 2021 по счету №63 от 26.10.2021 по договору №ОГ-19/7 от 01.12.2019.  НДС не облагается</t>
  </si>
  <si>
    <t>Комиссия за снятие наличных в банкомате. Cash Advance Fee. CARD **4411 IRINA MIGUNOVA 03DEC RUR 20000 RBA ATM 45321 MOSKVA</t>
  </si>
  <si>
    <t>Снятие наличных денежных средств с карты в банкомате Банка. CARD **4411 IRINA MIGUNOVA 03DEC RUR 20000 RBA ATM 45321 MOSKVA</t>
  </si>
  <si>
    <t>Оплата обслуживания и поддержки сервера, сайта, выезд специалиста за октябрь 2021 по счету №55 от 05.11.2021. НДС не облагается</t>
  </si>
  <si>
    <t>Оплата бухгалтерских услуг за ноябрь 2021 по счету №210 от 30.11.2021 НДС не облагается</t>
  </si>
  <si>
    <t>Оплата Заработная плата за Ноябрь 2021 г. на основании ПЛАТЕЖНАЯ ВЕДОМОСТЬ N 43 от 01.12.2021</t>
  </si>
  <si>
    <t>комиссия за обработку ведомости №43 01.12.2021</t>
  </si>
  <si>
    <t>комиссия за обработку ведомости №42 01.12.2021</t>
  </si>
  <si>
    <t>Оплата Заработная плата за Ноябрь 2021 г. на основании ПЛАТЕЖНАЯ ВЕДОМОСТЬ N 42 от 01.12.2021</t>
  </si>
  <si>
    <t>Ежемесячная комиссия за обслуживание по пакету за период с 01.11.2021 по 30.11.2021</t>
  </si>
  <si>
    <t>Налог на доходы физических лиц за ноябрь 2021 года</t>
  </si>
  <si>
    <t>ЗА ЭЛ. ЭНЕРГИЮ (МОЩНОСТЬ) ЗА СЕНТЯБРЬ 2021 Г. ПО ДОГОВОРУ С ИКУ No97644161 ОТ 20.07.2015Г. СЧЕТ No Э-61-54463 ОТ 30.09.2021 Г. В том числе НДС 20.00% - 22 302.59</t>
  </si>
  <si>
    <t>Оплата за вывоз мусора в октябре 2021 по счету №436 от 31.10.2021 по договору №40-Н от 01.01.2020 г. В том числе НДС 20.00% - 8 916.67</t>
  </si>
  <si>
    <t>Оплата обслуживания и поддержки сервера, сайта, выезд специалиста за сентябрь 2021 по счету №54от 05.10.2021. НДС не облагается</t>
  </si>
  <si>
    <t>Комиссия за исходящие платежи в рублях, переданные по системе Банк-Клиент по счету 40703810800001434983 за период с 31.10.2021 по 30.11.2021</t>
  </si>
  <si>
    <t>Оплата услуг охраны за сентябрь 2021   НДС не облагается</t>
  </si>
  <si>
    <t>Оплата за вывоз мусора в октябре 2021 по счету №436 от 31.10.2021 по договору №40-Н от 01.01.2020 г. В том числе НДС 20.00% - 11 666.67</t>
  </si>
  <si>
    <t>ЗА ЭЛ. ЭНЕРГИЮ (МОЩНОСТЬ) ЗА СЕНТЯБРЬ 2021 Г. ПО ДОГОВОРУ С ИКУ No97644161 ОТ 20.07.2015Г. СЧЕТ No Э-61-54463 ОТ 30.09.2021 Г. В том числе НДС 20.00% - 21 666.67</t>
  </si>
  <si>
    <t>Оплата за оказание юридических услуг в октябре 2021 по счету №41 от 01.11.2021 НДС не облагается</t>
  </si>
  <si>
    <t>ИП Шишов Андрей Юрьевич</t>
  </si>
  <si>
    <t>Оплата по счету No 02041 от 09.11.2021. За компрессор. НДС не облагается</t>
  </si>
  <si>
    <t>Оплата за стоки за октябрь 2021 по счету №В3970 от 31  Октября  2021г. В том числе НДС 20.00% - 18 934.97</t>
  </si>
  <si>
    <t>ЗА ЭЛ. ЭНЕРГИЮ (МОЩНОСТЬ) ЗА СЕНТЯБРЬ 2021 Г. ПО ДОГОВОРУ С ИКУ No97644161 ОТ 20.07.2015Г. СЧЕТ No Э-61-54463 ОТ 30.09.2021 Г. В том числе НДС 20.00% - 7 500.00</t>
  </si>
  <si>
    <t>Для зачисления на счет Корнева Александра Валентиновича Аванс за ноябрь 2021 г. Сумма 30000-00 Без налога (НДС)</t>
  </si>
  <si>
    <t>комиссия за обработку ведомости №40 14.11.2021</t>
  </si>
  <si>
    <t>Оплата Аванс за Ноябрь 2021 г. на основании ПЛАТЕЖНАЯ ВЕДОМОСТЬ N 41 от 14.11.2021</t>
  </si>
  <si>
    <t>Оплата Компенсация служебной поездки за Ноябрь 2021 г. на основании ПЛАТЕЖНАЯ ВЕДОМОСТЬ N 40 от 14.11.2021</t>
  </si>
  <si>
    <t>комиссия за обработку ведомости №41 14.11.2021</t>
  </si>
  <si>
    <t>ЗА ЭЛ. ЭНЕРГИЮ (МОЩНОСТЬ) ЗА СЕНТЯБРЬ 2021 Г. ПО ДОГОВОРУ С ИКУ No97644161 ОТ 20.07.2015Г. СЧЕТ No Э-61-54463 ОТ 30.09.2021 Г. В том числе НДС 20.00% - 14 166.67</t>
  </si>
  <si>
    <t>ИП Малых Яков Борисович</t>
  </si>
  <si>
    <t>Счет№17 от 18.11.21. Квартальное обследование фекальной канализации НДС не облагается</t>
  </si>
  <si>
    <t>Для зачисления на счет Корнева Александра Валентиновича Оплата Компенсация служебной поездки за ноябрь 2021 г. Сумма 1500-00  НДС не облагается</t>
  </si>
  <si>
    <t>Оплата покупки по карте. CARD **4411 IRINA MIGUNOVA 12NOV RUR 9526.31 GAZPROM MEZHREGIONGAZ SPB</t>
  </si>
  <si>
    <t>Оплата покупки по карте. CARD **4411 IRINA MIGUNOVA 11NOV RUR 3222.22 11042 VINOGRADOVO MYTISHHI</t>
  </si>
  <si>
    <t>Оплата покупки по карте. CARD **4411 IRINA MIGUNOVA 11NOV RUR 2891.72 METRO STORE 1014 MOSCOW</t>
  </si>
  <si>
    <t>Снятие наличных денежных средств с карты в банкомате Банка. CARD **4411 IRINA MIGUNOVA 11NOV RUR 20000 RBA ATM 45321 MOSKVA</t>
  </si>
  <si>
    <t>Комиссия за снятие наличных в банкомате. Cash Advance Fee. CARD **4411 IRINA MIGUNOVA 11NOV RUR 20000 RBA ATM 45321 MOSKVA</t>
  </si>
  <si>
    <t>Оплата услуг по уборке территории в октябре 2021 по счету No 351 от 31 октября 2021 г.  НДС не облагается</t>
  </si>
  <si>
    <t>ЗА ЭЛ. ЭНЕРГИЮ (МОЩНОСТЬ) ЗА СЕНТЯБРЬ 2021 Г. ПО ДОГОВОРУ С ИКУ No97644161 ОТ 20.07.2015Г. СЧЕТ No Э-61-54463 ОТ 30.09.2021 Г. В том числе НДС 20.00% - 11 666.67</t>
  </si>
  <si>
    <t>Оплата услуг пультовой охраны объекта, техническое обслуживание комплекса по счету №77000719699 от 01.11.2021 по договору №7721N10011 от 12.11.2012. В том числе НДС 20.00% - 1 572.04</t>
  </si>
  <si>
    <t>Оплата работ по обустройству скважины по счету №1510/21 от 15.10.2021  по договору №109/21 от 06.09.2021.  НДС не облагается</t>
  </si>
  <si>
    <t>Оплата за услуги связи за октябрь  2021 г. по счету №100831608520 от 31.10.2021 г. В том числе НДС 20.00% - 1 288.10</t>
  </si>
  <si>
    <t>Оплата бухгалтерских услуг за октябрь 2021 по счету №185 от 01/11/2021 НДС не облагается</t>
  </si>
  <si>
    <t>Оплата по счету НФB0-009372 от 20 октября 2021 г. 1С: Сайт управляющей компании ЖКХ, ТСЖи ЖСК. Стандарт (на платформе1С-Битрикс). Продление лицензии на 12мес. НДС не облагается</t>
  </si>
  <si>
    <t>Для зачисления на счет Корнева Александра Валентиновича Заработная плата за Октябрь 2021 г. Сумма 35250-00 Без налога (НДС)</t>
  </si>
  <si>
    <t>комиссия за обработку ведомости №39 01.11.2021</t>
  </si>
  <si>
    <t>Оплата Заработная плата за Октябрь 2021 г. на основании ПЛАТЕЖНАЯ ВЕДОМОСТЬ N 39 от 01.11.2021</t>
  </si>
  <si>
    <t>Арендная плата за землю за 4 квартал 2021 год. ФЛС №М-02-013174-001 НДС не облагается</t>
  </si>
  <si>
    <t>ЗА ЭЛ. ЭНЕРГИЮ (МОЩНОСТЬ) ЗА АВГУСТ 2021 Г. ПО ДОГОВОРУ С ИКУ No97644161 ОТ 20.07.2015Г. СЧЕТ No Э-61-48840 ОТ 31.08.2021 Г. В том числе НДС 20.00% - 15 075.87</t>
  </si>
  <si>
    <t>Комиссия за исходящие платежи в рублях, переданные по системе Банк-Клиент по счету 40703810400000002936 за период с 30.09.2021 по 31.10.2021</t>
  </si>
  <si>
    <t>Оплата услуг пультовой охраны объекта за октябрь 2021 по счету №77000638859 от 01.10.2021 по договору №7721N10011 от 12.11.2012. В том числе НДС 20.00% - 1 572.04</t>
  </si>
  <si>
    <t>Налог на доходы физических лиц за октябрь 2021 года</t>
  </si>
  <si>
    <t>Комиссия за исходящие платежи в рублях, переданные по системе Банк-Клиент по счету 40703810800001434983 за период с 30.09.2021 по 31.10.2021</t>
  </si>
  <si>
    <t>Ежемесячная комиссия за обслуживание по пакету за период с 01.10.2021 по 31.10.2021</t>
  </si>
  <si>
    <t>комиссия за обработку ведомости №38 01.11.2021</t>
  </si>
  <si>
    <t>Оплата Заработная плата за Октябрь 2021 г. на основании ПЛАТЕЖНАЯ ВЕДОМОСТЬ N 38 от 01.11.2021</t>
  </si>
  <si>
    <t>ЗА ЭЛ. ЭНЕРГИЮ (МОЩНОСТЬ) ЗА АВГУСТ 2021 Г. ПО ДОГОВОРУ С ИКУ No97644161 ОТ 20.07.2015Г. СЧЕТ No Э-61-48840 ОТ 31.08.2021 Г. В том числе НДС 20.00% - 10 833.33</t>
  </si>
  <si>
    <t>Для зачисления на счет Корнева Александра Валентиновича Аванс за октябрь 2021 г. Сумма 30000-00 Без налога (НДС)</t>
  </si>
  <si>
    <t>Оплата сопровождения програмных продуктов 1с по счету НФB0-009364 от 20 октября 2021 г. НДС не облагается</t>
  </si>
  <si>
    <t>Оплата за оказание юридических услуг в сентябре 2021 по счету №40 от 03.10.2021 НДС не облагается</t>
  </si>
  <si>
    <t>Для зачисления на счет Корнева Александра Валентиновича Оплата Компенсация служебной поездки за октябрь 2021 г. Сумма 1500-00  НДС не облагается</t>
  </si>
  <si>
    <t>Водный налог за 3 квартал 2021 года</t>
  </si>
  <si>
    <t>Оплата Компенсация служебной поездки за Октябрь 2021 г. на основании ПЛАТЕЖНАЯ ВЕДОМОСТЬ N 37 от 15.10.2021</t>
  </si>
  <si>
    <t>комиссия за обработку ведомости №37 15.10.2021</t>
  </si>
  <si>
    <t>Оплата Аванс за Октябрь 2021 г. на основании ПЛАТЕЖНАЯ ВЕДОМОСТЬ N 36 от 15.10.2021</t>
  </si>
  <si>
    <t>комиссия за обработку ведомости №36 15.10.2021</t>
  </si>
  <si>
    <t>ПАО "РОССЕТИ МОСКОВСКИЙ РЕГИОН"</t>
  </si>
  <si>
    <t>СЧЕТ No 380575 от 12 октября 2021 г. Оплата за услуги присоединения энергоприн. уст-в к эл. сети, подоговору No С8-20-304-24098(219293)  12.10.2021г.В том числе НДС 20.00% - 166.67</t>
  </si>
  <si>
    <t>ЗА ЭЛ. ЭНЕРГИЮ (МОЩНОСТЬ) ЗА АВГУСТ 2021 Г. ПО ДОГОВОРУ С ИКУ No97644161 ОТ 20.07.2015Г. СЧЕТ No Э-61-48840 ОТ 31.08.2021 Г. В том числе НДС 20.00% - 6 666.67</t>
  </si>
  <si>
    <t>Оплата услуг охраны за август 2021 по счету №253 от 31.08.2021.   НДС не облагается</t>
  </si>
  <si>
    <t>Оплата за исследования проб воды по счету №k-372 от 15.09.2021. НДС не облагается</t>
  </si>
  <si>
    <t>ЗА ЭЛ. ЭНЕРГИЮ (МОЩНОСТЬ) ЗА АВГУСТ 2021 Г. ПО ДОГОВОРУ С ИКУ No97644161 ОТ 20.07.2015Г. СЧЕТ No Э-61-48840 ОТ 31.08.2021 Г. В том числе НДС 20.00% - 12 500.00</t>
  </si>
  <si>
    <t>Оплата услуг по уборке территории в сентябре 2021 по счету №326 от 30.09.2021.  НДС не облагается</t>
  </si>
  <si>
    <t>Оплата за вывоз мусора в сентябре 2021 по счету №392 от 30.09.2021 по договору №40-Н от 01.01.2020 г. В том числе НДС 20.00% - 16 250.00</t>
  </si>
  <si>
    <t>ЗА ЭЛ. ЭНЕРГИЮ (МОЩНОСТЬ) ЗА АВГУСТ 2021 Г. ПО ДОГОВОРУ С ИКУ No97644161 ОТ 20.07.2015Г. СЧЕТ No Э-61-48840 ОТ 31.08.2021 Г. В том числе НДС 20.00% - 10 000.00</t>
  </si>
  <si>
    <t>Оплата за услуги связи за сентябрь  2021 г. по счету №100823343197  от 30.09.2021 г. В том числе НДС 20.00% - 1 265.59</t>
  </si>
  <si>
    <t>ИФНС РОССИИ № 18 ПО Г.МОСКВЕ</t>
  </si>
  <si>
    <t>Оплата бухгалтерских услуг за сентябрь 2021 по счету №173 от 01/10/2021 НДС не облагается</t>
  </si>
  <si>
    <t>Оплата Заработная плата за Сентябрь 2021 г. на основании ПЛАТЕЖНАЯ ВЕДОМОСТЬ N 35 от 01.10.2021</t>
  </si>
  <si>
    <t>Для зачисления на счет Корнева Александра Валентиновича Заработная плата за Сентябрь 2021 г. Сумма 35250-00 Без налога (НДС)</t>
  </si>
  <si>
    <t>комиссия за обработку ведомости №35 01.10.2021</t>
  </si>
  <si>
    <t>Ежемесячная комиссия за обслуживание по пакету за период с 01.09.2021 по 30.09.2021</t>
  </si>
  <si>
    <t>Налог на доходы физических лиц за сентябрь 2021 года</t>
  </si>
  <si>
    <t>Комиссия за исходящие платежи в рублях, переданные по системе Банк-Клиент по счету 40703810800001434983 за период с 31.08.2021 по 30.09.2021</t>
  </si>
  <si>
    <t>Оплата за техническое обслуживание газопровода в октябре 2021 по счету №46  от 24.09.2021 по договору №ОГ-19/7 от 01.12.2019.  НДС не облагается</t>
  </si>
  <si>
    <t>Комиссия за исходящие платежи в рублях, переданные по системе Банк-Клиент по счету 40703810400000002936 за период с 31.08.2021 по 30.09.2021</t>
  </si>
  <si>
    <t>ЗА ЭЛ. ЭНЕРГИЮ (МОЩНОСТЬ) ЗА АВГУСТ 2021 Г. ПО ДОГОВОРУ С ИКУ No97644161 ОТ 20.07.2015Г. СЧЕТ No Э-61-48840 ОТ 31.08.2021 Г. В том числе НДС 20.00% - 8 333.33</t>
  </si>
  <si>
    <t>ЗА ЭЛ. ЭНЕРГИЮ (МОЩНОСТЬ) ЗА АВГУСТ 2021 Г. ПО ДОГОВОРУ С ИКУ No97644161 ОТ 20.07.2015Г. СЧЕТ No Э-61-48840 ОТ 31.08.2021 Г. В том числе НДС 20.00% - 13 333.33</t>
  </si>
  <si>
    <t>Комиссия за снятие наличных в банкомате. Cash Advance Fee. CARD **4411 IRINA MIGUNOVA 27SEP RUR 30000 RBA ATM 45321 MOSKVA</t>
  </si>
  <si>
    <t>Снятие наличных денежных средств с карты в банкомате Банка. CARD **4411 IRINA MIGUNOVA 27SEP RUR 30000 RBA ATM 45321 MOSKVA</t>
  </si>
  <si>
    <t>Предоплата расходных материалов для обустройства скважины по счету №1919/21 от 19.09.2021  по договору №109/21 от 06.09.2021.  НДС не облагается</t>
  </si>
  <si>
    <t>Оплата за стоки за август 2021 по счету №В2962 от 31.08.2021 г.  В том числе НДС 20.00% - 17 225.25</t>
  </si>
  <si>
    <t>Перевод целевых средств на другой счет организации в банке.  НДС не облагается</t>
  </si>
  <si>
    <t>Оплата услуг по уборке территории в августе 2021 по счету №302 от 31.08.2021.  НДС не облагается</t>
  </si>
  <si>
    <t>УФК по г. Москве (Инспекция ФНС России № 43 по г. Москве)</t>
  </si>
  <si>
    <t>УФК по Московской области (л/с 04482001050 Управление по обеспечению деятельности мировых судей МО)</t>
  </si>
  <si>
    <t>Для зачисления на счет Корнева Александра Валентиновича Аванс за сентябрь 2021 г. Сумма 30000-00 Без налога (НДС)</t>
  </si>
  <si>
    <t>УФК по г.Москве (Алтуфьевский ОСП ГУФССП России по г. Москве л/с 05731W01670)</t>
  </si>
  <si>
    <t>"Постановление 77028/21/868433 от 2021-09-15 выдан Алтуфьевский ОСП  исп.пр. 157902/21/77028-ИП"</t>
  </si>
  <si>
    <t>Оплата Компенсация служебной поездки за Сентябрь 2021 г. на основании ПЛАТЕЖНАЯ ВЕДОМОСТЬ N 34 от 15.09.2021</t>
  </si>
  <si>
    <t>Для зачисления на счет Корнева Александра Валентиновича Оплата Компенсация служебной поездки за сентябрь 2021 г. Сумма 1500-00  НДС не облагается</t>
  </si>
  <si>
    <t>комиссия за обработку ведомости №33 15.09.2021</t>
  </si>
  <si>
    <t>Оплата Аванс за Сентябрь 2021 г. на основании ПЛАТЕЖНАЯ ВЕДОМОСТЬ N 33 от 15.09.2021</t>
  </si>
  <si>
    <t>комиссия за обработку ведомости №34 15.09.2021</t>
  </si>
  <si>
    <t>Оплата по счету № 71781/Р100 от 08.09.2021 Сервисное обслуживание. Сумма 17025-00 В т.ч. НДС  (20%) 2837-50</t>
  </si>
  <si>
    <t>Оплата за техническое обслуживание газопровода в сентябре 2021 по счету №41  от 25.09.2021 по договору №ОГ-19/7 от 01.12.2019.  НДС не облагается</t>
  </si>
  <si>
    <t>Оплата услуг пультовой охраны объекта за июль 2021 по счету №77000463761 от 01.07.2021 по договору №7721N10011 от 12.11.2012. В том числе НДС 20.00% - 1 572.04</t>
  </si>
  <si>
    <t>Оплата обслуживания и поддержки сервера, сайта, выезд специалиста за июнь 2021 по счету №39 от 15.07.2021. НДС не облагается</t>
  </si>
  <si>
    <t>ЗА ЭЛ. ЭНЕРГИЮ (МОЩНОСТЬ) ЗА ИЮЛЬ 2021 Г. ПО ДОГОВОРУ С ИКУ №97644161 ОТ 20.07.2015Г. СЧЕТ № Э-61-43206 ОТ 31.07.2021 Г. В том числе НДС 20.00% - 2 198.91</t>
  </si>
  <si>
    <t>ЗА ЭЛ. ЭНЕРГИЮ (МОЩНОСТЬ) ЗА ИЮЛЬ 2021 Г. ПО ДОГОВОРУ С ИКУ №97644161 ОТ 20.07.2015Г. СЧЕТ № Э-61-43206 ОТ 31.07.2021 Г. В том числе НДС 20.00% - 13 333.33</t>
  </si>
  <si>
    <t>Оплата обслуживания и поддержки сервера, сайта, выезд специалиста за август 2021 по счету №48 от 07.09.2021. НДС не облагается</t>
  </si>
  <si>
    <t>Оплата услуг пультовой охраны объекта за сентябрь 2021 по счету №77000598564 от 01.09.2021 по договору №7721N10011 от 12.11.2012. В том числе НДС 20.00% - 1 572.04</t>
  </si>
  <si>
    <t>Оплата за услуги связи за август 2021 г. по счету №100815325152 от 31.08.2021 г. В том числе НДС 20.00% - 1 284.04</t>
  </si>
  <si>
    <t>ИП Егорченков Антон Александрович</t>
  </si>
  <si>
    <t>Оплата услуг электролаборатории по счету №1-09 от 08.09.2021.  НДС не облагается</t>
  </si>
  <si>
    <t>Предоплата работ по обустройству скважины по счету №609/21 от 06.09.2021  по договору №109/21 от 06.09.2021. НДС не облагается</t>
  </si>
  <si>
    <t>ЗА ЭЛ. ЭНЕРГИЮ (МОЩНОСТЬ) ЗА ИЮЛЬ 2021 Г. ПО ДОГОВОРУ С ИКУ №97644161 ОТ 20.07.2015Г. СЧЕТ № Э-61-43206 ОТ 31.07.2021 Г. В том числе НДС 20.00% - 16 666.67</t>
  </si>
  <si>
    <t>Оплата за оказание юридических услуг в августе 2021 по счету №39 от 23.08.2021 НДС не облагается</t>
  </si>
  <si>
    <t>Оплата за вывоз мусора в августе 2021 по счету №344 от 31.08.2021 по договору №40-Н от 01.01.2020 г. В том числе НДС 20.00% - 14 083.33</t>
  </si>
  <si>
    <t>Оплата бухгалтерских услуг за август 2021 по счету №137 от 02.09.2021 г. НДС не облагается</t>
  </si>
  <si>
    <t>Оплата за техническое обслуживание газопровода в августе 2021 по договору №ОГ-19/7 от 01.12.2019.  НДС не облагается</t>
  </si>
  <si>
    <t>Оплата услуг охраны за июль 2021 по счету №234 от 31.07.2021.   НДС не облагается</t>
  </si>
  <si>
    <t>Для зачисления на счет Корнева Александра Валентиновича Заработная плата за Август 2021 г. Сумма 35250-00 Без налога (НДС)</t>
  </si>
  <si>
    <t>Ежемесячная комиссия за обслуживание по пакету за период с 01.08.2021 по 31.08.2021</t>
  </si>
  <si>
    <t>Оплата Заработная плата за Август 2021 г. на основании ПЛАТЕЖНАЯ ВЕДОМОСТЬ N 32 от 31.08.2021</t>
  </si>
  <si>
    <t>Налог на доходы физических лиц за август 2021 года</t>
  </si>
  <si>
    <t>комиссия за обработку ведомости №32 31.08.2021</t>
  </si>
  <si>
    <t>Комиссия за исходящие платежи в рублях, переданные по системе Банк-Клиент по счету 40703810800001434983 за период с 31.07.2021 по 31.08.2021</t>
  </si>
  <si>
    <t>Оплата услуг по поверке расходомеров "Акрон-01" (канализация) по счету №96 от 16.07.2021. В том числе НДС 20.00% - 9 700.00</t>
  </si>
  <si>
    <t>ЗА ЭЛ. ЭНЕРГИЮ (МОЩНОСТЬ) ЗА ИЮЛЬ 2021 Г. ПО ДОГОВОРУ С ИКУ №97644161 ОТ 20.07.2015Г. СЧЕТ № Э-61-43206 ОТ 31.07.2021 Г. В том числе НДС 20.00% - 11 666.67</t>
  </si>
  <si>
    <t>Оплата за техническое обслуживание газопровода в июле 2021 по договору №ОГ-19/7 от 01.12.2019.  НДС не облагается</t>
  </si>
  <si>
    <t>ЗА ЭЛ. ЭНЕРГИЮ (МОЩНОСТЬ) ЗА ИЮЛЬ 2021 Г. ПО ДОГОВОРУ С ИКУ №97644161 ОТ 20.07.2015Г. СЧЕТ № Э-61-43206 ОТ 31.07.2021 Г. В том числе НДС 20.00% - 8 333.33</t>
  </si>
  <si>
    <t>ЗА ЭЛ. ЭНЕРГИЮ (МОЩНОСТЬ) ЗА ИЮЛЬ 2021 Г. ПО ДОГОВОРУ С ИКУ №97644161 ОТ 20.07.2015Г. СЧЕТ № Э-61-43206 ОТ 31.07.2021 Г. В том числе НДС 20.00% - 10 000.00</t>
  </si>
  <si>
    <t>ЗА ЭЛ. ЭНЕРГИЮ (МОЩНОСТЬ) ЗА ИЮНЬ 2021 Г. ПО ДОГОВОРУ С ИКУ №97644161 ОТ 20.07.2015Г. СЧЕТ № Э-61-32466 ОТ 30.06.2021 Г. В том числе НДС 20.00% - 12 251.88</t>
  </si>
  <si>
    <t>Для зачисления на счет Корнева Александра Валентиновича Оплата Компенсация служебной поездки за Август 2021 г. Сумма 1500-00</t>
  </si>
  <si>
    <t>Для зачисления на счет Корнева Александра Валентиновича Аванс за Август 2021 г. Сумма 30000-00 Без налога (НДС)</t>
  </si>
  <si>
    <t>комиссия за обработку ведомости №30 16.08.2021</t>
  </si>
  <si>
    <t>Оплата Компенсация служебной поездки за Август 2021 г. на основании ПЛАТЕЖНАЯ ВЕДОМОСТЬ N 30 от 16.08.2021</t>
  </si>
  <si>
    <t>комиссия за обработку ведомости №31 16.08.2021</t>
  </si>
  <si>
    <t>Оплата Отпускные за Август 2021 г. на основании ПЛАТЕЖНАЯ ВЕДОМОСТЬ N 29 от 16.08.2021</t>
  </si>
  <si>
    <t>комиссия за обработку ведомости №29 16.08.2021</t>
  </si>
  <si>
    <t>Оплата Аванс за Август 2021 г. на основании ПЛАТЕЖНАЯ ВЕДОМОСТЬ N 31 от 16.08.2021</t>
  </si>
  <si>
    <t>Оплата услуг по уборке территории в июле 2021 по счету №274 от 31.07.2021.  НДС не облагается</t>
  </si>
  <si>
    <t>Оплата за стоки за июль 2021 по счету № В2555 от 31.07.2021 г.  В том числе НДС 20.00% - 17 755.94</t>
  </si>
  <si>
    <t>ЗА ЭЛ. ЭНЕРГИЮ (МОЩНОСТЬ) ЗА ИЮНЬ 2021 Г. ПО ДОГОВОРУ С ИКУ №97644161 ОТ 20.07.2015Г. СЧЕТ № Э-61-32466 ОТ 30.06.2021 Г. В том числе НДС 20.00% - 13 333.33</t>
  </si>
  <si>
    <t>Оплата обслуживания и поддержки сервера, сайта, выезд специалиста за июль 2021 по счету №44 от 05.08.2021. НДС не облагается</t>
  </si>
  <si>
    <t>ЗА ЭЛ. ЭНЕРГИЮ (МОЩНОСТЬ) ЗА МАЙ 2021 Г. ПО ДОГОВОРУ С ИКУ №97644161 ОТ 20.07.2015Г. СЧЕТ № Э-61-26937 ОТ 31.05.2021 Г. В том числе НДС 20.00% - 26 666.67</t>
  </si>
  <si>
    <t>Для зачисления на счет Корнева Александра Валентиновича Заработная плата за Июль 2021 г. Сумма 35250-00 Без налога (НДС)</t>
  </si>
  <si>
    <t>ЗА ЭЛ. ЭНЕРГИЮ (МОЩНОСТЬ) ЗА ИЮНЬ 2021 Г. ПО ДОГОВОРУ С ИКУ №97644161 ОТ 20.07.2015Г. СЧЕТ № Э-61-32466 ОТ 30.06.2021 Г. В том числе НДС 20.00% - 6 666.67</t>
  </si>
  <si>
    <t>Оплата за услуги связи за июль 2021 г. по счету №100806990959 от 31.07.2021 г. В том числе НДС 20.00% - 1 356.33</t>
  </si>
  <si>
    <t>Оплата услуг охраны за июнь 2021 по счету №199 от 30.06.2021.   НДС не облагается</t>
  </si>
  <si>
    <t>Оплата за вывоз мусора в июле 2021 по счету №297 от 31.07.2021 по договору №40-Н от 01.01.2020 г. В том числе НДС 20.00% - 14 083.33</t>
  </si>
  <si>
    <t>Оплата за оказание юридических услуг в июле 2021 по счету №37 от 23.07.2021 г. Сумма 70000-00 Без налога (НДС)</t>
  </si>
  <si>
    <t>ЗА ЭЛ. ЭНЕРГИЮ (МОЩНОСТЬ) ЗА МАЙ 2021 Г. ПО ДОГОВОРУ С ИКУ №97644161 ОТ 20.07.2015Г. СЧЕТ № Э-61-26937 ОТ 31.05.2021 Г. В том числе НДС 20.00% - 6 666.67</t>
  </si>
  <si>
    <t>комиссия за обработку ведомости №28 02.08.2021</t>
  </si>
  <si>
    <t>Оплата Отпускных за период с 05.08.2021г по 18.08.2021 г. на основании ПЛАТЕЖНАЯ ВЕДОМОСТЬ N 28 от 02.08.2021</t>
  </si>
  <si>
    <t>Комиссия за исходящие платежи в рублях, переданные по системе Банк-Клиент по счету 40703810800001434983 за период с 30.06.2021 по 31.07.2021</t>
  </si>
  <si>
    <t>Оплата бухгалтерских услуг за июль 2021 по счету №118 от 30.07.2021 г. НДС не облагается</t>
  </si>
  <si>
    <t>Налог на доходы физических лиц за июль 2021 года</t>
  </si>
  <si>
    <t>Ежемесячная комиссия за обслуживание по пакету за период с 01.07.2021 по 31.07.2021</t>
  </si>
  <si>
    <t>Оплата Заработная плата за Июль 2021 г. на основании ПЛАТЕЖНАЯ ВЕДОМОСТЬ N 27 от 30.07.2021</t>
  </si>
  <si>
    <t>комиссия за обработку ведомости №27 30.07.2021</t>
  </si>
  <si>
    <t>ЗА ЭЛ. ЭНЕРГИЮ (МОЩНОСТЬ) ЗА ИЮНЬ 2021 Г. ПО ДОГОВОРУ С ИКУ №97644161 ОТ 20.07.2015Г. СЧЕТ № Э-61-32466 ОТ 30.06.2021 Г. В том числе НДС 20.00% - 20 000.00</t>
  </si>
  <si>
    <t>Оплата услуг пультовой охраны объекта за июнь 2021 по счету №77000402679 от 01.06.2021 по договору №7721N10011 от 12.11.2012. В том числе НДС 20.00% - 1 572.04</t>
  </si>
  <si>
    <t>ЗА ЭЛ. ЭНЕРГИЮ (МОЩНОСТЬ) ЗА ИЮНЬ 2021 Г. ПО ДОГОВОРУ С ИКУ №97644161 ОТ 20.07.2015Г. СЧЕТ № Э-61-32466 ОТ 30.06.2021 Г. В том числе НДС 20.00% - 8 333.33</t>
  </si>
  <si>
    <t>УПРАВЛЕНИЕ ФЕДЕРАЛЬНОГО КАЗНАЧЕЙСТВА ПО Г. МОСКВЕ (ИФНС РОССИИ № 7 ПО Г. МОСКВЕ)</t>
  </si>
  <si>
    <t>Водный налог за 2 квартал 2021 года</t>
  </si>
  <si>
    <t>Оплата за техническое обслуживание газопровода в июне 2021 по счету №21 от 22.06.2021, Договор ОГ-19/7 от 01.12.2019.  НДС не облагается</t>
  </si>
  <si>
    <t>Оплата услуги по составлению реестра собственников помещений по адресу: г Москва, Долгопрудная аллея, влд 1 по счету No382887 от 16.07.2021.  НДС не облагается</t>
  </si>
  <si>
    <t>Оплата услуг пультовой охраны объекта за май 2021 по счету №77000463761 от 01.07.2021 по договору №7721N10011 от 12.11.2012. В том числе НДС 20.00% - 1 572.04</t>
  </si>
  <si>
    <t>Арендная плата за землю за 3 квартал 2021 год. ФЛС №М-02-013174-001 НДС не облагается</t>
  </si>
  <si>
    <t>ЗА ЭЛ. ЭНЕРГИЮ (МОЩНОСТЬ) ЗА МАЙ 2021 Г. ПО ДОГОВОРУ С ИКУ №97644161 ОТ 20.07.2015Г. СЧЕТ № Э-61-26937 ОТ 31.05.2021 Г. В том числе НДС 20.00% - 8 333.33</t>
  </si>
  <si>
    <t>комиссия за обработку ведомости №25 15.07.2021</t>
  </si>
  <si>
    <t>Оплата Аванс за Июль 2021 г. на основании ПЛАТЕЖНАЯ ВЕДОМОСТЬ N 26 от 15.07.2021</t>
  </si>
  <si>
    <t>Для зачисления на счет Корнева Александра Валентиновича Заработная плата за Июль 2021 г. Сумма 30000-00 Без налога (НДС)</t>
  </si>
  <si>
    <t>Для зачисления на счет Корнева Александра Валентиновича Заработная плата за Июль 2021 г. Сумма 1500-00 Без налога (НДС)</t>
  </si>
  <si>
    <t>Оплата Компенсация служебной поездки за Июль 2021 г. на основании ПЛАТЕЖНАЯ ВЕДОМОСТЬ N 25 от 15.07.2021</t>
  </si>
  <si>
    <t>комиссия за обработку ведомости №26 15.07.2021</t>
  </si>
  <si>
    <t>Оплата за стоки за май 2021 по счету №В2138 от 30.06.2021 г.  В том числе НДС 20.00% - 10 719.20</t>
  </si>
  <si>
    <t>АНО ДПО "ИЦ ПМП"</t>
  </si>
  <si>
    <t>Оплата услуг по внеочередной проверке знаний по охране труда и пожарно-техническому минимуму. НДС не облагается</t>
  </si>
  <si>
    <t>ЗА ЭЛ. ЭНЕРГИЮ (МОЩНОСТЬ) ЗА МАЙ 2021 Г. ПО ДОГОВОРУ С ИКУ №97644161 ОТ 20.07.2015Г. СЧЕТ № Э-61-26937 ОТ 31.05.2021 Г. В том числе НДС 20.00% - 12 295.51</t>
  </si>
  <si>
    <t>Оплата за стоки за май 2021 по счету №В2138 от 30.06.2021 г.  В том числе НДС 20.00% - 10 000.00</t>
  </si>
  <si>
    <t>Оплата услуг по уборке территории в июне 2021 по счету №248 от 30.06.2021.  НДС не облагается</t>
  </si>
  <si>
    <t>ЗА ЭЛ. ЭНЕРГИЮ (МОЩНОСТЬ) ЗА МАЙ 2021 Г. ПО ДОГОВОРУ С ИКУ №97644161 ОТ 20.07.2015Г. СЧЕТ № Э-61-26937 ОТ 31.05.2021 Г. В том числе НДС 20.00% - 16 666.67</t>
  </si>
  <si>
    <t>Оплата покупки по карте. CARD **4411 IRINA MIGUNOVA 08JUL RUR 4896.7 METRO STORE 1014 MOSCOW</t>
  </si>
  <si>
    <t>Комиссия за снятие наличных в банкомате. Cash Advance Fee. CARD **4411 IRINA MIGUNOVA 08JUL RUR 30000 RBA ATM 45321 MOSKVA</t>
  </si>
  <si>
    <t>Оплата услуг охраны за май 2021 по счету №167 от 31.05.2021.   НДС не облагается</t>
  </si>
  <si>
    <t>Оплата за услуги связи за июнь 2021 г. по счету №100798298172 от 30.06.2021 г. В том числе НДС 20.00% - 1 267.66</t>
  </si>
  <si>
    <t>Оплата за вывоз мусора в июне 2021 по счету №256 от 30.06.2021 по договору №40-Н от 01.01.2020 г. В том числе НДС 20.00% - 15 166.67</t>
  </si>
  <si>
    <t>ЗА ЭЛ. ЭНЕРГИЮ (МОЩНОСТЬ) ЗА ИЮНЬ 2021 Г. ПО ДОГОВОРУ С ИКУ №97698261 ОТ 06.02.2017Г. СЧЕТ № Э-61-32469 ОТ 30.06.2021 Г. В том числе НДС 20.00% - 64.93</t>
  </si>
  <si>
    <t>Снятие наличных денежных средств с карты в банкомате Банка. CARD **4411 IRINA MIGUNOVA 08JUL RUR 30000 RBA ATM 45321 MOSKVA</t>
  </si>
  <si>
    <t>Оплата за оказание юридических услуг в июне 2021 по счету №6 от 25.06.2021 г. Сумма 70000-00 Без налога (НДС)</t>
  </si>
  <si>
    <t>Оплата бухгалтерских услуг за июнь 2021 по счету №115 от 06.07.2021 г. НДС не облагается</t>
  </si>
  <si>
    <t>Оплата за стоки за май 2021 по счету №В1712 от 31.05.2021 г.  В том числе НДС 20.00% - 31 308.42</t>
  </si>
  <si>
    <t>Для зачисления на счет Корнева Александра Валентиновича Заработная плата за Июнь 2021 г. Сумма 35250-00 Без налога (НДС)</t>
  </si>
  <si>
    <t>Отпускные за Июль 2021 г. на основании ПЛАТЕЖНАЯ ВЕДОМОСТЬ N 23 от 01.07.2021</t>
  </si>
  <si>
    <t>комиссия за обработку ведомости №24 01.07.2021</t>
  </si>
  <si>
    <t>комиссия за обработку ведомости №23 01.07.2021</t>
  </si>
  <si>
    <t>Налог на доходы физических лиц за июнь 2021 года</t>
  </si>
  <si>
    <t>Оплата Заработная плата за Июнь 2021 г. на основании ПЛАТЕЖНАЯ ВЕДОМОСТЬ N 24 от 01.07.2021</t>
  </si>
  <si>
    <t>Ежемесячная комиссия за обслуживание по пакету за период с 01.06.2021 по 30.06.2021</t>
  </si>
  <si>
    <t>Комиссия за исходящие платежи в рублях, переданные по системе Банк-Клиент по счету 40703810800001434983 за период с 31.05.2021 по 30.06.2021</t>
  </si>
  <si>
    <t>ЖСК "ДАРЬИН"</t>
  </si>
  <si>
    <t>Перевод целевых средств на ремонт скважины на другой счет организации в банке. НДС не облагается</t>
  </si>
  <si>
    <t>ЗА ЭЛ. ЭНЕРГИЮ (МОЩНОСТЬ) ЗА АПРЕЛЬ 2021 Г. ПО ДОГОВОРУ С ИКУ №97644161 ОТ 20.07.2015Г. СЧЕТ № Э-61-21395 ОТ 30.04.2021 Г. В том числе НДС 20.00% - 35 130.21</t>
  </si>
  <si>
    <t>Оплата за стоки за апрель 2021 по счету №В1532 от 30.04.2021 г.  В том числе НДС 20.00% - 14 323.76</t>
  </si>
  <si>
    <t>комиссия за обработку ведомости №22 15.06.2021</t>
  </si>
  <si>
    <t>комиссия за обработку ведомости №21 15.06.2021</t>
  </si>
  <si>
    <t>Для зачисления на счет Корнева Александра Валентиновича Аванс за Июнь 2021 г. Сумма 30000-00 Без налога (НДС)</t>
  </si>
  <si>
    <t>Оплата за стоки за июль 2020 по счету №В2492 от 31.07.2020 г.  В том числе НДС 20.00% - 8 011.23</t>
  </si>
  <si>
    <t>Оплата Аванс за Июнь 2021 г. на основании ПЛАТЕЖНАЯ ВЕДОМОСТЬ N 21 от 15.06.2021</t>
  </si>
  <si>
    <t>комиссия за обработку ведомости №20 15.06.2021</t>
  </si>
  <si>
    <t>Для зачисления на счет Корнева Александра Валентиновича Компенсация за использование личного транспорта в служебных целях за Июнь 2021 г. Сумма 1500-00 Без налога (НДС)</t>
  </si>
  <si>
    <t>ЗА ЭЛ. ЭНЕРГИЮ (МОЩНОСТЬ) ЗА АПРЕЛЬ 2021 Г. ПО ДОГОВОРУ С ИКУ №97644161 ОТ 20.07.2015Г. СЧЕТ № Э-61-21395 ОТ 30.04.2021 Г. В том числе НДС 20.00% - 16 666.67</t>
  </si>
  <si>
    <t>Оплата за стоки за апрель 2021 по счету №В1532 от 30.04.2021 г.  В том числе НДС 20.00% - 11 666.67</t>
  </si>
  <si>
    <t>Отпускные за Июнь 2021 г. на основании ПЛАТЕЖНАЯ ВЕДОМОСТЬ N 20 от 15.06.2021</t>
  </si>
  <si>
    <t>Оплата Компенсация служебной поездки за Июнь 2021 г. на основании ПЛАТЕЖНАЯ ВЕДОМОСТЬ N 22 от 15.06.2021</t>
  </si>
  <si>
    <t>ЗА ЭЛ. ЭНЕРГИЮ (МОЩНОСТЬ) ЗА АПРЕЛЬ 2021 Г. ПО ДОГОВОРУ С ИКУ №97644161 ОТ 20.07.2015Г. СЧЕТ № Э-61-21395 ОТ 30.04.2021 Г. В том числе НДС 20.00% - 13 333.33</t>
  </si>
  <si>
    <t>Оплата обслуживания и поддержки сервера, сайта, выезд специалиста за май 2021 по счету №35 от 09.06.2021. НДС не облагается</t>
  </si>
  <si>
    <t>Снятие наличных денежных средств с карты в банкомате Банка. CARD **4411 IRINA MIGUNOVA 10JUN RUR 20000 RBA ATM 45321 MOSKVA</t>
  </si>
  <si>
    <t>Оплата технического обслуживания системы водоочистки по счету №71781/Р97 от 07.06.2021.  В том числе НДС 20.00% - 5 150.05</t>
  </si>
  <si>
    <t>Комиссия за снятие наличных в банкомате. Cash Advance Fee. CARD **4411 IRINA MIGUNOVA 10JUN RUR 20000 RBA ATM 45321 MOSKVA</t>
  </si>
  <si>
    <t>Оплата за исследования проб воды по счету №k-173 от 10.06.2021. НДС не облагается</t>
  </si>
  <si>
    <t>Оплата за стоки за апрель 2021 по счету №В1532 от 30.04.2021 г.  В том числе НДС 20.00% - 13 333.33</t>
  </si>
  <si>
    <t>Оплата покупки по карте. CARD **4411 IRINA MIGUNOVA 07JUN RUR 1819.54 GAZPROM MEZHREGIONGAZ SPB</t>
  </si>
  <si>
    <t>Налог на доходы физических лиц за май 2021 года</t>
  </si>
  <si>
    <t>комиссия за обработку ведомости №19 08.06.2021</t>
  </si>
  <si>
    <t>Оплата за услуги связи за май 2021 г. по счету №100789676658 от 31.05.2021 г. В том числе НДС 20.00% - 1 171.06</t>
  </si>
  <si>
    <t>Оплата премии за Май 2021 г. на основании ПЛАТЕЖНАЯ ВЕДОМОСТЬ N 19 от 08.06.2021</t>
  </si>
  <si>
    <t>Оплата услуг охраны за апрель 2021 по счету №105 от 30.04.2021.   НДС не облагается</t>
  </si>
  <si>
    <t>Оплата за оказание юридических услуг в мае 2021 по счету №5 от 26.05.2021 г. Сумма 70000-00 Без налога (НДС)</t>
  </si>
  <si>
    <t>Оплата за вывоз мусора в мае 2021 по счету №214 от 31.05.2021 по договору №40-Н от 01.01.2020 г. В том числе НДС 20.00% - 19 500.00</t>
  </si>
  <si>
    <t>Для зачисления на счет Корнева Александра Валентиновича Заработная плата за Май 2021 г. Сумма 35250-00 Без налога (НДС)</t>
  </si>
  <si>
    <t>Оплата за техническое обслуживание газопровода в мае 2021 по счету №20 от 26.05.2021, Договор ОГ-19/7 от 01.12.2019.  НДС не облагается</t>
  </si>
  <si>
    <t>Оплата за техническое обслуживание газопровода в марте 2021 по счету №19 от 27.04.2021, Договор ОГ-19/7 от 01.12.2019.  НДС не облагается</t>
  </si>
  <si>
    <t>Оплата бухгалтерских услуг за май 2021 по счету №65 от 28.05.2021 г. НДС не облагается</t>
  </si>
  <si>
    <t>комиссия за обработку ведомости №18 01.06.2021</t>
  </si>
  <si>
    <t>ЗА ЭЛ. ЭНЕРГИЮ (МОЩНОСТЬ) ЗА АПРЕЛЬ 2021 Г. ПО ДОГОВОРУ С ИКУ №97644161 ОТ 20.07.2015Г. СЧЕТ № Э-61-21395 ОТ 30.04.2021 Г. В том числе НДС 20.00% - 10 000.00</t>
  </si>
  <si>
    <t>Оплата Заработная плата за Апрель 2021 г. на основании ПЛАТЕЖНАЯ ВЕДОМОСТЬ N 18 от 01.06.2021</t>
  </si>
  <si>
    <t>Ежемесячная комиссия за обслуживание по пакету за период с 01.05.2021 по 31.05.2021</t>
  </si>
  <si>
    <t>Комиссия за исходящие платежи в рублях, переданные по системе Банк-Клиент по счету 40703810800001434983 за период с 30.04.2021 по 31.05.2021</t>
  </si>
  <si>
    <t>Оплата услуг по уборке территории в апреле 2021 по счету №213 от 30.04.2021.  НДС не облагается</t>
  </si>
  <si>
    <t>Оплата услуг по уборке территории в мае 2021 по счету №214 от 31.05.2021.  НДС не облагается</t>
  </si>
  <si>
    <t>Налог на доходы физических лиц за май 2021 года НДС не облагается</t>
  </si>
  <si>
    <t>Управление Федерального казначейства по Московской области (Межрайонная инспекция Федеральной налоговой службы №13 по Московской области)</t>
  </si>
  <si>
    <t>комиссия за обработку ведомости №16 26.05.2021</t>
  </si>
  <si>
    <t>Оплата Отпускные за Май 2021 г. на основании ПЛАТЕЖНАЯ ВЕДОМОСТЬ N 17 от 26.05.2021</t>
  </si>
  <si>
    <t>комиссия за обработку ведомости №17 26.05.2021</t>
  </si>
  <si>
    <t>Оплата Материальная помощь за Май 2021 г. на основании ПЛАТЕЖНАЯ ВЕДОМОСТЬ N 16 от 26.05.2021</t>
  </si>
  <si>
    <t>ЗА ЭЛ. ЭНЕРГИЮ (МОЩНОСТЬ) ЗА МАРТ 2021 Г. ПО ДОГОВОРУ С ИКУ №97644161 ОТ 20.07.2015Г. СЧЕТ № Э-61-15889 ОТ 31.03.2021 Г. В том числе НДС 20.00% - 7 712.92</t>
  </si>
  <si>
    <t>Оплата за вывоз мусора в апреле 2021 по счету №167 от 30.04.2021 по договору №40-Н от 01.01.2020 г. В том числе НДС 20.00% - 1 083.33</t>
  </si>
  <si>
    <t>ЗА ЭЛ. ЭНЕРГИЮ (МОЩНОСТЬ) ЗА МАРТ 2021 Г. ПО ДОГОВОРУ С ИКУ №97644161 ОТ 20.07.2015Г. СЧЕТ № Э-61-15889 ОТ 31.03.2021 Г. В том числе НДС 20.00% - 11 666.67</t>
  </si>
  <si>
    <t>Оплата обслуживания и поддержки сервера, сайта, выезд специалиста за апрель 2021 по счету №30 от 18.03.2021. НДС не облагается</t>
  </si>
  <si>
    <t>ЗА ЭЛ. ЭНЕРГИЮ (МОЩНОСТЬ) ЗА МАРТ 2021 Г. ПО ДОГОВОРУ С ИКУ №97644161 ОТ 20.07.2015Г. СЧЕТ № Э-61-15889 ОТ 31.03.2021 Г. В том числе НДС 20.00% - 10 000.00</t>
  </si>
  <si>
    <t>Оплата услуг пультовой охраны объекта за май 2021 по счету №77000327614 от 01.05.2021 по договору №7721N10011 от 12.11.2012. В том числе НДС 20.00% - 1 572.04</t>
  </si>
  <si>
    <t>ЗА ЭЛ. ЭНЕРГИЮ (МОЩНОСТЬ) ЗА МАРТ 2021 Г. ПО ДОГОВОРУ С ИКУ №97644161 ОТ 20.07.2015Г. СЧЕТ № Э-61-15889 ОТ 31.03.2021 Г. В том числе НДС 20.00% - 18 333.33</t>
  </si>
  <si>
    <t>Оплата за стоки за июль 2020 по счету №В2492 от 31.07.2020 г.  В том числе НДС 20.00% - 10 000.00</t>
  </si>
  <si>
    <t>комиссия за обработку ведомости №14 14.05.2021</t>
  </si>
  <si>
    <t>ЗА ЭЛ. ЭНЕРГИЮ (МОЩНОСТЬ) ЗА МАРТ 2021 Г. ПО ДОГОВОРУ С ИКУ №97644161 ОТ 20.07.2015Г. СЧЕТ № Э-61-15889 ОТ 31.03.2021 Г. В том числе НДС 20.00% - 13 333.33</t>
  </si>
  <si>
    <t>КОРНЕВ АЛЕКСАНДР ВАЛЕНТИНОВИЧ</t>
  </si>
  <si>
    <t>Компенсация за использование личного транспорта в служебных целях за май 2021 г. . НДС не облагается</t>
  </si>
  <si>
    <t>Оплата Компенсация служебной поездки за Май 2021 г. на основании ПЛАТЕЖНАЯ ВЕДОМОСТЬ N 15 от 14.05.2021</t>
  </si>
  <si>
    <t>комиссия за обработку ведомости №15 14.05.2021</t>
  </si>
  <si>
    <t>Выплата аванса по заработной плате за май 2021. НДС не облагается.</t>
  </si>
  <si>
    <t>Оплата Аванс за Май 2021 г. на основании ПЛАТЕЖНАЯ ВЕДОМОСТЬ N 14 от 14.05.2021</t>
  </si>
  <si>
    <t>Налог на доходы физических лиц за апрель 2021 года</t>
  </si>
  <si>
    <t>ООО "УНИВЕРСАРИЙ"</t>
  </si>
  <si>
    <t>Оплата картриджа для принтера по счету №407 от 11.05.2021. В том числе НДС 20.00% - 172.00</t>
  </si>
  <si>
    <t>ЗА ЭЛ. ЭНЕРГИЮ (МОЩНОСТЬ) ЗА МАРТ 2021 Г. ПО ДОГОВОРУ С ИКУ №97644161 ОТ 20.07.2015Г. СЧЕТ № Э-61-15889 ОТ 31.03.2021 Г. В том числе НДС 20.00% - 18 000.00</t>
  </si>
  <si>
    <t>Оплата за оказание юридических услуг в марте 2021 по счету №34 от 24.04.2021 г. Сумма 70000-00 Без налога (НДС)</t>
  </si>
  <si>
    <t>Для зачисления на счет Корнева Александра Валентиновича Заработная плата за Апрель 2021 г. Сумма 36004-00 Без налога (НДС)</t>
  </si>
  <si>
    <t>Оплата за услуги связи за апрель 2021 г. по счету №100781067940 от 30.04.2021 г. В том числе НДС 20.00% - 1 017.82</t>
  </si>
  <si>
    <t>Управление Федерального казначейства по Ленинградской области (Инспекция Федеральной налоговой службы по Выборгскому району Ленинградской области)</t>
  </si>
  <si>
    <t>Оплата госпошлины.  НДС не облагается</t>
  </si>
  <si>
    <t>ЗА ЭЛ. ЭНЕРГИЮ (МОЩНОСТЬ) ЗА МАРТ 2021 Г. ПО ДОГОВОРУ С ИКУ №97644161 ОТ 20.07.2015Г. СЧЕТ № Э-61-15889 ОТ 31.03.2021 Г. В том числе НДС 20.00% - 9 166.67</t>
  </si>
  <si>
    <t>Оплата запчастей для системы водоочистки по счету №71781/Р94 от 09.12.2020.  В том числе НДС 20.00% - 41.33</t>
  </si>
  <si>
    <t>Оплата покупки по карте. CARD **4411 IRINA MIGUNOVA 06MAY RUR 1496.07 GAZPROM MEZHREGIONGAZ SPB</t>
  </si>
  <si>
    <t>Оплата бухгалтерских услуг за апрель 2021 по счету №50 от 27.04.2021 г. Без налога (НДС)</t>
  </si>
  <si>
    <t>Оплата за вывоз мусора в апреле 2021 по счету №156 от 27.04.2021 по договору №40-Н от 01.01.2020 г. В том числе НДС 20.00% - 9 500.00</t>
  </si>
  <si>
    <t>Оплата услуг охраны за март 2021 по счету №72 от 31.03.2021.   НДС не облагается</t>
  </si>
  <si>
    <t>Ежемесячная комиссия за обслуживание по пакету за период с 01.04.2021 по 30.04.2021</t>
  </si>
  <si>
    <t>ООО "ИНЖЕНЕРНЫЕ СИСТЕМЫ"</t>
  </si>
  <si>
    <t>Услуги по промывке канализации по счету №61 от 28.04.2021. В том числе НДС 20.00% - 1 666.67</t>
  </si>
  <si>
    <t>Оплата за вывоз мусора в апреле 2021 по счету №156 от 27.04.2021 по договору №40-Н от 01.01.2020 г. В том числе НДС 20.00% - 10 000.00</t>
  </si>
  <si>
    <t>Оплата Заработная плата за Апрель 2021 г. на основании ПЛАТЕЖНАЯ ВЕДОМОСТЬ N 13 от 29.04.2021</t>
  </si>
  <si>
    <t>комиссия за обработку ведомости №13 29.04.2021</t>
  </si>
  <si>
    <t>Комиссия за исходящие платежи в рублях, переданные по системе Банк-Клиент по счету 40703810800001434983 за период с 31.03.2021 по 30.04.2021</t>
  </si>
  <si>
    <t>Арендная плата за землю за 2 квартал 2021 год. ФЛС №М-02-013174-001 НДС не облагается</t>
  </si>
  <si>
    <t>ЗА ЭЛ. ЭНЕРГИЮ (МОЩНОСТЬ) ЗА МАРТ 2021 Г. ПО ДОГОВОРУ С ИКУ №97644161 ОТ 20.07.2015Г. СЧЕТ № Э-61-15889 ОТ 31.03.2021 Г. В том числе НДС 20.00% - 8 333.33</t>
  </si>
  <si>
    <t>ЗА ЭЛ. ЭНЕРГИЮ (МОЩНОСТЬ) ЗА ФЕВРАЛЬ 2021 Г. ПО ДОГОВОРУ С ИКУ №97644161 ОТ 20.07.2015Г. СЧЕТ № Э-61-10436 ОТ 28.02.2021 Г. В том числе НДС 20.00% - 12 195.10</t>
  </si>
  <si>
    <t>ЗА ЭЛ. ЭНЕРГИЮ (МОЩНОСТЬ) ЗА ФЕВРАЛЬ 2021 Г. ПО ДОГОВОРУ С ИКУ №97644161 ОТ 20.07.2015Г. СЧЕТ № Э-61-10436 ОТ 28.02.2021 Г. В том числе НДС 20.00% - 10 000.00</t>
  </si>
  <si>
    <t>Оплата за стоки за март 2021 по счету №В901 от 31.03.2021 г.  В том числе НДС 20.00% - 21 215.82</t>
  </si>
  <si>
    <t>Оплата Компенсация служебной поездки за Апрель 2021 г. на основании ПЛАТЕЖНАЯ ВЕДОМОСТЬ N 12 от 16.04.2021</t>
  </si>
  <si>
    <t>Компенсация за использование личного транспорта в служебных целях за апрель 2021 г. . НДС не облагается</t>
  </si>
  <si>
    <t>Оплата Аванс за Апрель 2021 г. на основании ПЛАТЕЖНАЯ ВЕДОМОСТЬ N 11 от 16.04.2021</t>
  </si>
  <si>
    <t>комиссия за обработку ведомости №11 16.04.2021</t>
  </si>
  <si>
    <t>Выплата аванса по заработной плате за апрель 2021. НДС не облагается.</t>
  </si>
  <si>
    <t>Оплата услуг пультовой охраны объекта за март 2021 по счету №77000197065 от 01.03.2021 по договору №7721N10011 от 12.11.2012. В том числе НДС 20.00% - 1 572.04</t>
  </si>
  <si>
    <t>комиссия за обработку ведомости №12 16.04.2021</t>
  </si>
  <si>
    <t>Оплата обслуживания и поддержки сервера, сайта, выезд специалиста за февраль 2021 по счету №15 от 23.03.2021 г. . НДС не облагается</t>
  </si>
  <si>
    <t>Оплата услуг пультовой охраны объекта за апрель 2021 по счету №77000268471 от 01.04.2021 по договору №7721N10011 от 12.11.2012. В том числе НДС 20.00% - 1 572.04</t>
  </si>
  <si>
    <t>Водный налог за 1 квартал 2021 года</t>
  </si>
  <si>
    <t>ЗА ЭЛ. ЭНЕРГИЮ (МОЩНОСТЬ) ЗА ФЕВРАЛЬ 2021 Г. ПО ДОГОВОРУ С ИКУ №97644161 ОТ 20.07.2015Г. СЧЕТ № Э-61-10436 ОТ 28.02.2021 Г. В том числе НДС 20.00% - 16 666.67</t>
  </si>
  <si>
    <t>Оплата покупки по карте. CARD **4411 IRINA MIGUNOVA 09APR RUR 6489.68 GAZPROM MEZHREGIONGAZ SPB</t>
  </si>
  <si>
    <t>Оплата покупки по карте. CARD **4411 IRINA MIGUNOVA 09APR RUR 11710 OP YANDEKS.MARKET MOSCOW</t>
  </si>
  <si>
    <t>Оплата сопровождения програмных продуктов 1с по счету №НФЖЛ-000047 от 12.03.2021. НДС не облагается</t>
  </si>
  <si>
    <t>Оплата обслуживания и поддержки сервера, сайта, выезд специалиста за март 2021 по счету №20 от 08.04.2021 г. . НДС не облагается</t>
  </si>
  <si>
    <t>Снятие наличных денежных средств с карты в банкомате Банка. CARD **4411 IRINA MIGUNOVA 08APR RUR 30000 RBA ATM 45321 MOSKVA</t>
  </si>
  <si>
    <t>Управление Федерального казначейства по г. Москве (Инспекция Федеральной налоговой службы № 43 по г. Москве)</t>
  </si>
  <si>
    <t>Комиссия за снятие наличных в банкомате. Cash Advance Fee. CARD **4411 IRINA MIGUNOVA 08APR RUR 30000 RBA ATM 45321 MOSKVA</t>
  </si>
  <si>
    <t>Управление Федерального казначейства по г. Москве (Инспекция Федеральной налоговой службы № 17 по г.Москве)</t>
  </si>
  <si>
    <t>Оплата за оказание юридических услуг в марте 2021 по счету №3 от 31.03.2021 г. Сумма 70000-00 Без налога (НДС)</t>
  </si>
  <si>
    <t>Оплата по по договору №669010285 за услуги связи за март 2021 г. по счету №100772415084 от 31.03.2021 г. В том числе НДС 20.00% - 1 017.73</t>
  </si>
  <si>
    <t>Оплата за исследования проб воды по счету №k-73 от 16.03.2021. НДС не облагается</t>
  </si>
  <si>
    <t>ЗА ЭЛ. ЭНЕРГИЮ (МОЩНОСТЬ) ЗА ФЕВРАЛЬ 2021 Г. ПО ДОГОВОРУ С ИКУ №97644161 ОТ 20.07.2015Г. СЧЕТ № Э-61-10436 ОТ 28.02.2021 Г. В том числе НДС 20.00% - 20 000.00</t>
  </si>
  <si>
    <t>Оплата за вывоз мусора в марте 2021 по счету №105 от 31.03.2021 по договору №40-Н от 01.01.2020 г. В том числе НДС 20.00% - 10 833.33</t>
  </si>
  <si>
    <t>ООО "ИнжСпецМонтаж"</t>
  </si>
  <si>
    <t>Оплата работ по ремонту электрокабеля по счету №065/21 от 31.03.2021. НДС не облагается</t>
  </si>
  <si>
    <t>Для зачисления на счет Корнева Александра Валентиновича Заработная плата за Март 2021 г. Сумма 36004-00 Без налога (НДС)</t>
  </si>
  <si>
    <t>Оплата Заработная плата за Март 2021 г. на основании ПЛАТЕЖНАЯ ВЕДОМОСТЬ N 10 от 01.04.2021</t>
  </si>
  <si>
    <t>Налог на доходы физических лиц за март 2021 года</t>
  </si>
  <si>
    <t>Оплата услуг охраны за февраль 2021 по счету от 28.02.2021.   НДС не облагается</t>
  </si>
  <si>
    <t>Оплата за ремонт трубопровода по счету №7 от 31.03.2021.  НДС не облагается</t>
  </si>
  <si>
    <t>Ежемесячная комиссия за обслуживание по пакету за период с 01.03.2021 по 31.03.2021</t>
  </si>
  <si>
    <t>комиссия за обработку ведомости №10 01.04.2021</t>
  </si>
  <si>
    <t>ЗА ЭЛ. ЭНЕРГИЮ (МОЩНОСТЬ) ЗА ЯНВАРЬ 2021 Г. ПО ДОГОВОРУ С ИКУ No97644161 ОТ 20.07.2015Г. СЧЕТ No Э-61-163 ОТ 31.01.2021 Г. В том числе НДС 20.00% - 50 358.07</t>
  </si>
  <si>
    <t>Оплата бухгалтерских услуг за март 2021 по счету №31 от 01.03.2021 г. Без налога (НДС)</t>
  </si>
  <si>
    <t>Комиссия за внесение наличных. ОВН №5. г. Москва</t>
  </si>
  <si>
    <t>Комиссия за исходящие платежи в рублях, переданные по системе Банк-Клиент по счету 40703810800001434983 за период с 28.02.2021 по 31.03.2021</t>
  </si>
  <si>
    <t>ООО "Бизнес-Инвестпром"</t>
  </si>
  <si>
    <t>Оплата материалов для ремонта кабеля по счету №16032021-001 от 16.03.2021. В том числе НДС 20.00% - 6 783.52</t>
  </si>
  <si>
    <t>Оплата покупки по карте. CARD **4411 IRINA MIGUNOVA 25MAR RUR 1705 LM004 MITISCHINSKIJ</t>
  </si>
  <si>
    <t>ЗА ЭЛ. ЭНЕРГИЮ (МОЩНОСТЬ) ЗА ЯНВАРЬ 2021 Г. ПО ДОГОВОРУ С ИКУ No97644161 ОТ 20.07.2015Г. СЧЕТ No Э-61-163 ОТ 31.01.2021 Г. В том числе НДС 20.00% - 10 000.00</t>
  </si>
  <si>
    <t>Оплата за техническое обслуживание газопровода в апреле 2021 по счету №5 от 25.03.2021, Договор ОГ-19/7 от 01.12.2019.  НДС не облагается</t>
  </si>
  <si>
    <t>Компенсация за использование личного транспорта в служебных целях за март 2021 г. . НДС не облагается</t>
  </si>
  <si>
    <t>ООО "РДВ-софт"</t>
  </si>
  <si>
    <t>Оплата лицензии на использование базы данных сайта rabota.ru по счету №ЛС-0666161 от 18.03.2021 НДС не облагается</t>
  </si>
  <si>
    <t>ЗА ЭЛ. ЭНЕРГИЮ (МОЩНОСТЬ) ЗА ЯНВАРЬ 2021 Г. ПО ДОГОВОРУ С ИКУ No97644161 ОТ 20.07.2015Г. СЧЕТ No Э-61-163 ОТ 31.01.2021 Г. В том числе НДС 20.00% - 11 666.67</t>
  </si>
  <si>
    <t>Выплата аванса по заработной плате за март 2021. НДС не облагается.</t>
  </si>
  <si>
    <t>Оплата сервисного обслуживания системы водоочистки по счету №71789/Р96 от 05.03.2021.  В том числе НДС 20.00% - 2 837.50</t>
  </si>
  <si>
    <t>УФК по г. Москве (Инспекция ФНС России №10 по г. Москве)</t>
  </si>
  <si>
    <t>Оплата Компенсация служебной поездки за Март 2021 г. на основании ПЛАТЕЖНАЯ ВЕДОМОСТЬ N 9 от 15.03.2021</t>
  </si>
  <si>
    <t>комиссия за обработку ведомости №8 15.03.2021</t>
  </si>
  <si>
    <t>Оплата Аванс за Март 2021 г. на основании ПЛАТЕЖНАЯ ВЕДОМОСТЬ N 8 от 15.03.2021</t>
  </si>
  <si>
    <t>комиссия за обработку ведомости №9 15.03.2021</t>
  </si>
  <si>
    <t>ЗА ЭЛ. ЭНЕРГИЮ (МОЩНОСТЬ) ЗА ЯНВАРЬ 2021 Г. ПО ДОГОВОРУ С ИКУ No97644161 ОТ 20.07.2015Г. СЧЕТ No Э-61-163 ОТ 31.01.2021 Г. В том числе НДС 20.00% - 16 666.67</t>
  </si>
  <si>
    <t>ЗА ЭЛ. ЭНЕРГИЮ (МОЩНОСТЬ) ЗА ЯНВАРЬ 2021 Г. ПО ДОГОВОРУ С ИКУ No97644161 ОТ 20.07.2015Г. СЧЕТ No Э-61-163 ОТ 31.01.2021 Г. В том числе НДС 20.00% - 13 666.67</t>
  </si>
  <si>
    <t>Оплата за стоки за февраль 2021 по счету №В513 от 28.02.2021.  В том числе НДС 20.00% - 15 475.32</t>
  </si>
  <si>
    <t>Оплата покупки по карте. CARD **4411 IRINA MIGUNOVA 09MAR RUR 6909.19 GAZPROM MEZHREGIONGAZ SPB</t>
  </si>
  <si>
    <t>Оплата обслуживания и поддержки сервера, сайта, выезд специалиста за янврь 2021 по счету №10 от 19.02.2021 г. . НДС не облагается</t>
  </si>
  <si>
    <t>Оплата за вывоз мусора в феврале 2021 по счету №59 от 28.02.2021 по договору №40-Н от 01.01.2020 г. В том числе НДС 20.00% - 6 666.67</t>
  </si>
  <si>
    <t>Оплата покупки по карте. CARD **4411 IRINA MIGUNOVA 05MAR RUR 3686.41 METRO STORE 1014 MOSCOW</t>
  </si>
  <si>
    <t>Для зачисления на счет Корнева Александра Валентиновича Заработная плата за Февраль 2021 г. Сумма 36004-00 Без налога (НДС)</t>
  </si>
  <si>
    <t>Оплата бухгалтерских услуг за февраль 2021 по счету №15 от 26.02.2021 г. Без налога (НДС)</t>
  </si>
  <si>
    <t>Управление Федерального казначейства по г. Москве (Инспекция Федеральной налоговой службы № 15 по г. Москве)</t>
  </si>
  <si>
    <t>Уплата водного налога. НДС не облагается</t>
  </si>
  <si>
    <t>Оплата за вывоз мусора в феврале 2021 по счету №59 от 28.02.2021 по договору №40-Н от 01.01.2020 г. В том числе НДС 20.00% - 5 916.67</t>
  </si>
  <si>
    <t>Оплата за стоки за июль 2020 по счету №В2492 от 31.07.2020 г.  В том числе НДС 20.00% - 8 333.33</t>
  </si>
  <si>
    <t>Оплата по по договору №669010285 за услуги связи за февраль 2021 г. по счету №100763661178 от 28.02.2021 г. В том числе НДС 20.00% - 945.06</t>
  </si>
  <si>
    <t>Оплата за оказание юридических услуг за февраль 2021 по счету №2 от 25.02.2021 г. Сумма 70000-00 Без налога (НДС)</t>
  </si>
  <si>
    <t>Оплата лицензии на онлайн-чат по счету №НФB0-000997 от 28.01.2021. НДС не облагается</t>
  </si>
  <si>
    <t>комиссия за обработку ведомости №7 01.03.2021</t>
  </si>
  <si>
    <t>Оплата Заработная плата за Февраль 2021 г. на основании ПЛАТЕЖНАЯ ВЕДОМОСТЬ N 7 от 01.03.2021</t>
  </si>
  <si>
    <t>Обслуживание Мобильного приложения 2.2021</t>
  </si>
  <si>
    <t>Комиссия за снятие наличных в банкомате. Cash Advance Fee. CARD **4411 IRINA MIGUNOVA 05MAR RUR 10000 RBA ATM 45321 MOSKVA</t>
  </si>
  <si>
    <t>Снятие наличных денежных средств с карты в банкомате Банка. CARD **4411 IRINA MIGUNOVA 05MAR RUR 10000 RBA ATM 45321 MOSKVA</t>
  </si>
  <si>
    <t>Оплата мобильного приложения по счету №НФB0-000921 от 27.01.2021. НДС не облагается</t>
  </si>
  <si>
    <t>Налог на доходы физических лиц за февраль 2021 года</t>
  </si>
  <si>
    <t>Снятие наличных денежных средств с карты в банкомате Банка. CARD **4411 IRINA MIGUNOVA 02MAR RUR 10000 RBA ATM 45321 MOSKVA</t>
  </si>
  <si>
    <t>Комиссия за снятие наличных в банкомате. Cash Advance Fee. CARD **4411 IRINA MIGUNOVA 02MAR RUR 10000 RBA ATM 45321 MOSKVA</t>
  </si>
  <si>
    <t>Ежемесячная комиссия за обслуживание по пакету за период с 01.02.2021 по 28.02.2021</t>
  </si>
  <si>
    <t>Комиссия за исходящие платежи в рублях, переданные по системе Банк-Клиент по счету 40703810800001434983 за период с 31.01.2021 по 28.02.2021</t>
  </si>
  <si>
    <t>Оплата услуг охраны за январь 2021 по счету №16 от 31.01.2021.   НДС не облагается</t>
  </si>
  <si>
    <t>ЗА ЭЛ. ЭНЕРГИЮ (МОЩНОСТЬ) ЗА ДЕКАБРЬ 2020 Г. ПО ДОГОВОРУ С ИКУ №97644161 ОТ 20.07.2015Г. СЧЕТ № Э-61-66656 ОТ 31.12.2020 Г. В том числе НДС 20.00% - 18 117.63</t>
  </si>
  <si>
    <t>Общество с ограниченной ответственностью "Ударник"</t>
  </si>
  <si>
    <t>Оплата за запчасти по снегоуборочной машине по счету №80 от 25.02.2021.  НДС не облагается</t>
  </si>
  <si>
    <t>ЗА ЭЛ. ЭНЕРГИЮ (МОЩНОСТЬ) ЗА ДЕКАБРЬ 2020 Г. ПО ДОГОВОРУ С ИКУ №97644161 ОТ 20.07.2015Г. СЧЕТ № Э-61-66656 ОТ 31.12.2020 Г. В том числе НДС 20.00% - 11 666.67</t>
  </si>
  <si>
    <t>Уплата налога УСН. НДС не облагается</t>
  </si>
  <si>
    <t>Уплата страховых взносов на ОМС. НДС не облагается</t>
  </si>
  <si>
    <t>Уплата НДФЛ. НДС не облагается</t>
  </si>
  <si>
    <t>Уплата страховых взносов на ОСС. НДС не облагается</t>
  </si>
  <si>
    <t>Уплата страховых взносов на ОПС. НДС не облагается</t>
  </si>
  <si>
    <t>ЗА ЭЛ. ЭНЕРГИЮ (МОЩНОСТЬ) ЗА ДЕКАБРЬ 2020 Г. ПО ДОГОВОРУ С ИКУ №97644161 ОТ 20.07.2015Г. СЧЕТ № Э-61-66656 ОТ 31.12.2020 Г. В том числе НДС 20.00% - 8 333.33</t>
  </si>
  <si>
    <t>Оплата за стоки в январе 2021 по счету №В142 от 31.01.2021 г.  В том числе НДС 20.00% - 18 754.08</t>
  </si>
  <si>
    <t>ЗА ЭЛ. ЭНЕРГИЮ (МОЩНОСТЬ) ЗА ДЕКАБРЬ 2020 Г. ПО ДОГОВОРУ С ИКУ №97644161 ОТ 20.07.2015Г. СЧЕТ № Э-61-66656 ОТ 31.12.2020 Г. В том числе НДС 20.00% - 16 666.67</t>
  </si>
  <si>
    <t>Компенсация за использование личного транспорта в служебных целях за февраль 2021 г. . НДС не облагается</t>
  </si>
  <si>
    <t>Оплата Аванс за Февраль 2021 г. на основании ПЛАТЕЖНАЯ ВЕДОМОСТЬ N 5 от 15.02.2021</t>
  </si>
  <si>
    <t>комиссия за обработку ведомости №5 15.02.2021</t>
  </si>
  <si>
    <t>комиссия за обработку ведомости №6 15.02.2021</t>
  </si>
  <si>
    <t>Оплата услуг пультовой охраны объекта за февраль 2021 по договору №7721N10011 от 12.11.2012. В том числе НДС 20.00% - 1 572.04</t>
  </si>
  <si>
    <t>Оплата Компенсация служебной поездки за Февраль 2021 г. на основании ПЛАТЕЖНАЯ ВЕДОМОСТЬ N 6 от 15.02.2021</t>
  </si>
  <si>
    <t>Выплата аванса по заработной плате за февраль 2021. НДС не облагается.</t>
  </si>
  <si>
    <t>Оплата за техническое обслуживание газопровода в феврале 2021 по счету №2 от 28.01.2021, Договор ОГ-19/7 от 01.12.2019.  НДС не облагается</t>
  </si>
  <si>
    <t>Индивидуальный предприниматель Зайцев Владимир Александрович</t>
  </si>
  <si>
    <t>Оплата формирования реестра собственников по счету №01194 от 11.02.2021. НДС не облагается</t>
  </si>
  <si>
    <t>Комиссия за снятие наличных в банкомате. Cash Advance Fee. CARD **4411 IRINA MIGUNOVA 10FEB RUR 20000 RBA ATM 45321 MOSKVA</t>
  </si>
  <si>
    <t>Оплата за стоки за ноябрь 2020 по счету №В3941 от 30.11.2020 г.  В том числе НДС 20.00% - 15 272.40</t>
  </si>
  <si>
    <t>Снятие наличных денежных средств с карты в банкомате Банка. CARD **4411 IRINA MIGUNOVA 10FEB RUR 20000 RBA ATM 45321 MOSKVA</t>
  </si>
  <si>
    <t>Оплата за вывоз мусора в январе 2020 по счету №9 от 31.01.2021 по договору №40-Н от 01.01.2020 г.   В том числе НДС 20.00% - 10 666.67</t>
  </si>
  <si>
    <t>Оплата ремонта системы водоочистки по счету №71781/Р95 от 02.02.2021.  В том числе НДС 20.00% - 1 544.53</t>
  </si>
  <si>
    <t>Оплата за вывоз мусора в январе 2020 по договору №40-Н от 01.01.2020 г.   В том числе НДС 20.00% - 6 666.67</t>
  </si>
  <si>
    <t>Оплата за оказание юридических услуг за январь 2021 по счету №1 от 27.01.2021 г. Сумма 70000-00 Без налога (НДС)</t>
  </si>
  <si>
    <t>Оплата услуг пультовой охраны объекта за январь 2021 по договору №7721N10011 от 12.11.2012. В том числе НДС 20.00% - 1 572.04</t>
  </si>
  <si>
    <t>Оплата по по договору №669010285 за услуги связи за январь 2021 г. по счету №100755400922 от 31.01.2021 г. В том числе НДС 20.00% - 898.46</t>
  </si>
  <si>
    <t>Оплата услуг охраны за декабрь 2020 по счету №426 от 31.12.2020.   НДС не облагается</t>
  </si>
  <si>
    <t>ЗА ЭЛ. ЭНЕРГИЮ (МОЩНОСТЬ) ЗА ДЕКАБРЬ 2020 Г. ПО ДОГОВОРУ С ИКУ №97644161 ОТ 20.07.2015Г. СЧЕТ № Э-61-66656 ОТ 31.12.2020 Г. В том числе НДС 20.00% - 20 000.00</t>
  </si>
  <si>
    <t>Обслуживание Мобильного приложения 1.2021</t>
  </si>
  <si>
    <t>Для зачисления на счет Корнева Александра Валентиновича Заработная плата за Январь 2021 г. Сумма 36004-00 Без налога (НДС)</t>
  </si>
  <si>
    <t>Оплата за стоки за декабрь 2020 по счету №В4338 от 31.12.2020 г.  В том числе НДС 20.00% - 11 683.92</t>
  </si>
  <si>
    <t>Оплата Заработная плата за Январь 2021 г. на основании ПЛАТЕЖНАЯ ВЕДОМОСТЬ N 4 от 01.02.2021</t>
  </si>
  <si>
    <t>Ежемесячная комиссия за обслуживание по пакету за период с 01.01.2021 по 31.01.2021</t>
  </si>
  <si>
    <t>Комиссия за исходящие платежи в рублях, переданные по системе Банк-Клиент по счету 40703810800001434983 за период с 31.12.2020 по 31.01.2021</t>
  </si>
  <si>
    <t>комиссия за обработку ведомости №4 01.02.2021</t>
  </si>
  <si>
    <t>Управление Федерального казначейства по г. Москве (Инспекция ФНС России № 15 по г. Москве)</t>
  </si>
  <si>
    <t>Налог на доходы физических лиц за январь 2021 года НДС не облагается</t>
  </si>
  <si>
    <t>Оплата бухгалтерских услуг за январь 2021 по счету №4 от 01.02.2021 г. Без налога (НДС)</t>
  </si>
  <si>
    <t>Оплата обслуживания и поддержки сервера, сайта, выезд специалиста за декабрь 2020 по счету №58 от 31.12.2020 г. . НДС не облагается</t>
  </si>
  <si>
    <t>ЛАШКАРОВ МУХАМЕДИКБОЛ АБДУЛКОСИМОВИЧ</t>
  </si>
  <si>
    <t>Оплата самозанятому услуг по уборке территории общего пользования за январь 2021. НДС не облагается</t>
  </si>
  <si>
    <t>УФК по г. Москве (для ИФНС №10 по г. Москве)</t>
  </si>
  <si>
    <t>Предоплата за вывоз мусора в декабре 2020 по договору №40-Н от 01.01.2020 г.   В том числе НДС 20.00% - 16 250.00</t>
  </si>
  <si>
    <t>Арендная плата за землю за 1 квартал 2021 год. ФЛС №М-02-013174-001 НДС не облагается</t>
  </si>
  <si>
    <t>Оплата за техническое обслуживание газопровода в январе 2021 по счету №69 от 25.12.2020, Договор ОГ-19/7 от 01.12.2019.  НДС не облагается</t>
  </si>
  <si>
    <t>Оплата услуг охраны за декабрь 2020.   НДС не облагается</t>
  </si>
  <si>
    <t>ЗА ЭЛ. ЭНЕРГИЮ (МОЩНОСТЬ) ЗА НОЯБРЬ 2020 Г. ПО ДОГОВОРУ С ИКУ No97644161 ОТ 20.07.2015Г. СЧЕТ No Э-61-52545 ОТ 30.11.2020 Г. В том числе НДС 20.00% - 16 666.67</t>
  </si>
  <si>
    <t>ЗА ЭЛ. ЭНЕРГИЮ (МОЩНОСТЬ) ЗА НОЯБРЬ 2020 Г. ПО ДОГОВОРУ С ИКУ No97644161 ОТ 20.07.2015Г. СЧЕТ No Э-61-52545 ОТ 30.11.2020 Г. В том числе НДС 20.00% - 30 153.69</t>
  </si>
  <si>
    <t>комиссия за обработку ведомости №1 15.01.2021</t>
  </si>
  <si>
    <t>Компенсация за использование личного транспорта в служебных целях за январь 2021 г. . НДС не облагается</t>
  </si>
  <si>
    <t>Отпускные  за Январь 2021 г. на основании ПЛАТЕЖНАЯ ВЕДОМОСТЬ N 1 от 15.01.2021</t>
  </si>
  <si>
    <t>Выплата аванса по заработной плате за январь 2021. НДС не облагается.</t>
  </si>
  <si>
    <t>Оплата по по договору №669010285 за услуги связи за декабрь 2020 г. по счету №100744614737 от 31.12.2020 г. В том числе НДС 20.00% - 898.81</t>
  </si>
  <si>
    <t>комиссия за обработку ведомости №2 15.01.2021</t>
  </si>
  <si>
    <t>Оплата Компенсация служебной поездки за Январь 2021 г. на основании ПЛАТЕЖНАЯ ВЕДОМОСТЬ N 3 от 15.01.2021</t>
  </si>
  <si>
    <t>Оплата Аванс за Январь 2021 г. на основании ПЛАТЕЖНАЯ ВЕДОМОСТЬ N 2 от 15.01.2021</t>
  </si>
  <si>
    <t>комиссия за обработку ведомости №3 15.01.2021</t>
  </si>
  <si>
    <t>Управление Федерального казначейства по г. Москве (ИФНС России № 15 по г. Москве)</t>
  </si>
  <si>
    <t>Налог на доходы физических лиц за январь 2021 года</t>
  </si>
  <si>
    <t>Снятие наличных денежных средств с карты в банкомате Банка. CARD **4411 IRINA MIGUNOVA 14JAN RUR 10000 RBA ATM 45321 MOSKVA</t>
  </si>
  <si>
    <t>Комиссия за снятие наличных в банкомате. Cash Advance Fee. CARD **4411 IRINA MIGUNOVA 14JAN RUR 10000 RBA ATM 45321 MOSKVA</t>
  </si>
  <si>
    <t>КРУЧИНИН ЮРИЙ МИХАЙЛОВИЧ</t>
  </si>
  <si>
    <t>Оплата работ по механизированной уборке территории общего пользования от снега за январь 2021 по договору с самозанятым №б/н от 19.11.2020. НДС не облагается</t>
  </si>
  <si>
    <t>Оплата услуг охраны за ноябрь 2020 по счету №380 от 30.101.2020 г.   НДС не облагается</t>
  </si>
  <si>
    <t>Обслуживание Мобильного приложения 12.2020</t>
  </si>
  <si>
    <t>Оплата сследования проб воды по счету №k-654 от 23.12.2020. НДС не облагается</t>
  </si>
  <si>
    <t>Налог на доходы физических лиц за декабрь 2020 года</t>
  </si>
  <si>
    <t>комиссия за обработку ведомости №37 28.12.2020</t>
  </si>
  <si>
    <t>комиссия за обработку ведомости №36 16.12.2020</t>
  </si>
  <si>
    <t>УФК по г. Москве (для ИФНС №7 по г. Москве)</t>
  </si>
  <si>
    <t>УФК по г. Москве (ИФНС России №26 по г. Москве)</t>
  </si>
  <si>
    <t>комиссия за обработку ведомости №35 10.12.2020</t>
  </si>
  <si>
    <t>комиссия за обработку ведомости №34 09.12.2020</t>
  </si>
  <si>
    <t>ИП Селиванов Геннадий Юрьевич</t>
  </si>
  <si>
    <t>Оплата зеркала дорожного по счету №116 от 24.11.2020. НДС не облагается</t>
  </si>
  <si>
    <t>Обслуживание Мобильного приложения 11.2020</t>
  </si>
  <si>
    <t>Налог на доходы физических лиц за ноябрь 2020 года</t>
  </si>
  <si>
    <t>комиссия за обработку ведомости №33 01.12.2020</t>
  </si>
  <si>
    <t>Оплата услуг охраны за октябрь 2020 по счету от 31.10.2020 г.   НДС не облагается</t>
  </si>
  <si>
    <t>комиссия за обработку ведомости №32 16.11.2020</t>
  </si>
  <si>
    <t>Выплата аванса по заработной плате за ноябрь 2020. НДС не облагается.</t>
  </si>
  <si>
    <t>комиссия за обработку ведомости №31 16.11.2020</t>
  </si>
  <si>
    <t>Обслуживание Мобильного приложения 10.2020</t>
  </si>
  <si>
    <t>комиссия за обработку ведомости №30 02.11.2020</t>
  </si>
  <si>
    <t>Выплата заработной платы за октябрь 2020. НДС не облагается.</t>
  </si>
  <si>
    <t>Налог на доходы физических лиц за октябрь 2020 года</t>
  </si>
  <si>
    <t>ООО "ТДСЗ"</t>
  </si>
  <si>
    <t>Водный налог за 3 квартал 2020 года,  НДС не облагается</t>
  </si>
  <si>
    <t>ООО "ПромВестНадзор"</t>
  </si>
  <si>
    <t>Выплата аванса по заработной плате за Октябрь 2020. НДС не облагается.</t>
  </si>
  <si>
    <t>УФК по г. Москве (для ИФНС №16 по г. Москве)</t>
  </si>
  <si>
    <t>комиссия за обработку ведомости №29 16.10.2020</t>
  </si>
  <si>
    <t>комиссия за обработку ведомости №28 16.10.2020</t>
  </si>
  <si>
    <t>ООО "ВсеИнструменты.ру"</t>
  </si>
  <si>
    <t>Налог на доходы физических лиц за сентябрь 2020 года</t>
  </si>
  <si>
    <t>Выплата заработной платы за сентябрь 2020. НДС не облагается.</t>
  </si>
  <si>
    <t>комиссия за обработку ведомости №27 01.10.2020</t>
  </si>
  <si>
    <t>комиссия за обработку ведомости №26 18.09.2020</t>
  </si>
  <si>
    <t>комиссия за обработку ведомости №25 16.09.2020</t>
  </si>
  <si>
    <t>Выплата аванса по заработной плате за сентябрь 2020. НДС не облагается.</t>
  </si>
  <si>
    <t>ООО "ИНТЕР"</t>
  </si>
  <si>
    <t>комиссия за обработку ведомости №24 03.09.2020</t>
  </si>
  <si>
    <t>комиссия за обработку ведомости №23 31.08.2020</t>
  </si>
  <si>
    <t>Оплата НДФЛ за сентябрь 2020 года</t>
  </si>
  <si>
    <t>Страховые взносы на ОПС. Рег.№ 087-317-000813.</t>
  </si>
  <si>
    <t>Выплата заработной платы за август 2020. НДС не облагается.</t>
  </si>
  <si>
    <t>Оплата НДФЛ за август 2020 года</t>
  </si>
  <si>
    <t>комиссия за обработку ведомости №22 26.08.2020</t>
  </si>
  <si>
    <t>Общество с ограниченной ответственностью "Альфа"</t>
  </si>
  <si>
    <t>комиссия за обработку ведомости №21 18.08.2020</t>
  </si>
  <si>
    <t>Страховые взносы на ОПС. Рег.№ 087-317-000813. НДС не облагается</t>
  </si>
  <si>
    <t>АСАН УУЛУ АЙДАР</t>
  </si>
  <si>
    <t>НУРЛАН УУЛУ БЕКСУЛТАН</t>
  </si>
  <si>
    <t>Страховые взносы на ОМС. НДС не облагается</t>
  </si>
  <si>
    <t>Оплата НДФЛ. НДС не облагается</t>
  </si>
  <si>
    <t>МИГУНОВА ИРИНА АНАТОЛЬЕВНА</t>
  </si>
  <si>
    <t>Выплата заработной платы за июль 2020. НДС не облагается.</t>
  </si>
  <si>
    <t>БАРАБАНОВ АЛЕКСАНДР ЕВГЕНЬЕВИЧ</t>
  </si>
  <si>
    <t>Оплата Заработная плата за Июль 2020 г. НДС не облагается.</t>
  </si>
  <si>
    <t>ПРЕОБРАЖЕНСКИЙ АЛЕКСЕЙ ЮРЬЕВИЧ</t>
  </si>
  <si>
    <t>ЕВПОЛОВ МИХАИЛ АНАТОЛЬЕВИЧ</t>
  </si>
  <si>
    <t>Оплата юридических услуг по счету № 21 от 24.07.2020г. НДС не облагается</t>
  </si>
  <si>
    <t>Общество с ограниченной ответственностью "ТГС"</t>
  </si>
  <si>
    <t>Водный налог за 2 квартал 2020 года, НДС не облагается</t>
  </si>
  <si>
    <t>комиссия за обработку ведомости №19 14.07.2020</t>
  </si>
  <si>
    <t>Выплата аванса по заработной плате за июль 2020. НДС не облагается.</t>
  </si>
  <si>
    <t>комиссия за обработку ведомости №17 06.07.2020</t>
  </si>
  <si>
    <t>Оплата юридических услуг по счету № 20 от 28.06.2020г. НДС не облагается</t>
  </si>
  <si>
    <t>ООО "КАНЮК"</t>
  </si>
  <si>
    <t>комиссия за обработку ведомости №16 30.06.2020</t>
  </si>
  <si>
    <t>Выплата заработной платы за июнь 2020. НДС не облагается.</t>
  </si>
  <si>
    <t>Оплата труб по счету №1105 от 25.06.2020. В том числе НДС 20.00% - 5 987.50</t>
  </si>
  <si>
    <t>Оплата транспортных услуг по счету №149 от 25.06.2020. НДС не облагается</t>
  </si>
  <si>
    <t>Оплата проб воды по счету №к-223 от 15.06.2020. НДС не облагается</t>
  </si>
  <si>
    <t>ООО "Газсервис"</t>
  </si>
  <si>
    <t>ЗАО "МПО Электромонтаж"</t>
  </si>
  <si>
    <t>Выплата аванса по заработной плате за июнь 2020. НДС не облагается.</t>
  </si>
  <si>
    <t>комиссия за обработку ведомости №15 15.06.2020</t>
  </si>
  <si>
    <t>ООО "ЭсАрДжи-ЭКО"</t>
  </si>
  <si>
    <t>Оплата юридических услуг по счету № 19 от 25.05.2020г. НДС не облагается</t>
  </si>
  <si>
    <t>OОО "ВсеИнструменты.ру"</t>
  </si>
  <si>
    <t>Выплата заработной платы за май 2020. НДС не облагается.</t>
  </si>
  <si>
    <t>комиссия за обработку ведомости №14 29.05.2020</t>
  </si>
  <si>
    <t>комиссия за обработку ведомости №13 27.05.2020</t>
  </si>
  <si>
    <t>комиссия за обработку ведомости №12 15.05.2020</t>
  </si>
  <si>
    <t>Выплата аванса по заработной плате за май 2020. НДС не облагается.</t>
  </si>
  <si>
    <t>Выплата заработной платы за апрель 2020. НДС не облагается.</t>
  </si>
  <si>
    <t>комиссия за обработку ведомости №11 30.04.2020</t>
  </si>
  <si>
    <t>Оплата налога УСН. НДС не облагается</t>
  </si>
  <si>
    <t>комиссия за обработку ведомости №10 22.04.2020</t>
  </si>
  <si>
    <t>Водный налог за 1 квартал 2020 года, НДС не облагается</t>
  </si>
  <si>
    <t>комиссия за обработку ведомости №9 15.04.2020</t>
  </si>
  <si>
    <t>Выплата аванса по заработной плате за апрель 2020. НДС не облагается.</t>
  </si>
  <si>
    <t>Обслуживание Мобильного приложения 3.2020</t>
  </si>
  <si>
    <t>Оплата юридических услуг по счету № 15 от 25.03.2020г. НДС не облагается</t>
  </si>
  <si>
    <t>Выплата заработной платы за март 2020. НДС не облагается.</t>
  </si>
  <si>
    <t>комиссия за обработку ведомости №8 31.03.2020</t>
  </si>
  <si>
    <t>Оплата по Счету № k-127 от 12.03.2020  за исследование воды. НДС не облагается.</t>
  </si>
  <si>
    <t>Комиссия за внесение наличных. ОВН №2. г. Москва</t>
  </si>
  <si>
    <t>Выплата аванса по заработной плате за март 2020. НДС не облагается.</t>
  </si>
  <si>
    <t>комиссия за обработку ведомости №7 13.03.2020</t>
  </si>
  <si>
    <t>Обслуживание Мобильного приложения 2.2020</t>
  </si>
  <si>
    <t>Комиссия за внесение наличных. ОВН №3. г. Москва</t>
  </si>
  <si>
    <t>Оплата юридических услуг по счету № 14 от 24.02.2020г. НДС не облагается</t>
  </si>
  <si>
    <t>комиссия за обработку ведомости №6 28.02.2020</t>
  </si>
  <si>
    <t>Выплата заработной платы за февраль 2020. НДС не облагается.</t>
  </si>
  <si>
    <t>комиссия за обработку ведомости №5 14.02.2020</t>
  </si>
  <si>
    <t>Выплата аванса по заработной плате за февраль 2020. НДС не облагается.</t>
  </si>
  <si>
    <t>Выплата премии за февраль 2020. НДС не облагается.</t>
  </si>
  <si>
    <t>комиссия за обработку ведомости №4 07.02.2020</t>
  </si>
  <si>
    <t>Обслуживание Мобильного приложения 1.2020</t>
  </si>
  <si>
    <t>Выплата заработной платы за январь 2020. НДС не облагается.</t>
  </si>
  <si>
    <t>комиссия за обработку ведомости №3 31.01.2020</t>
  </si>
  <si>
    <t>Водный налог за 4 квартал 2019 года, НДС не облагается</t>
  </si>
  <si>
    <t>комиссия за обработку ведомости №1 16.01.2020</t>
  </si>
  <si>
    <t>Выплата аванса по заработной плате за январь 2020. НДС не облагается.</t>
  </si>
  <si>
    <t>комиссия за обработку ведомости №2 14.01.2020</t>
  </si>
  <si>
    <t>ООО "Ударник"</t>
  </si>
  <si>
    <t>ООО "ОРИОН-ОВК"</t>
  </si>
  <si>
    <t>ИП Чусовской Денис Евгеньевич</t>
  </si>
  <si>
    <t>ИП Смирнов Дмитрий Евгеньевич</t>
  </si>
  <si>
    <t>Департамент финансов города Москвы</t>
  </si>
  <si>
    <t xml:space="preserve"> (Инспекция ФНС России № 15 по г. Москве)</t>
  </si>
  <si>
    <t>УФК по г. Москве</t>
  </si>
  <si>
    <t xml:space="preserve">УФК по г. Москве </t>
  </si>
  <si>
    <t>"Инженерные сети г. Долгопрудного"</t>
  </si>
  <si>
    <t>ИП Капалин Евгений Владимирович</t>
  </si>
  <si>
    <t>(Инспекция ФНС России № 15 по г. Москве)</t>
  </si>
  <si>
    <t xml:space="preserve">Департамент финансов города Москвы </t>
  </si>
  <si>
    <t xml:space="preserve"> "Инженерные сети г. Долгопрудного"</t>
  </si>
  <si>
    <t xml:space="preserve"> Фонда социального страхования </t>
  </si>
  <si>
    <t xml:space="preserve"> (Департамент городского имущества</t>
  </si>
  <si>
    <t>Департамент городского имущества</t>
  </si>
  <si>
    <t>Фонда социального страхования Российской Федерации)</t>
  </si>
  <si>
    <t xml:space="preserve"> ИП Колесникова Инна Владимировна</t>
  </si>
  <si>
    <t>Инспекция ФНС России № 15 по г. Москве)</t>
  </si>
  <si>
    <t xml:space="preserve"> ИП Смирнов Дмитрий Евгеньевич</t>
  </si>
  <si>
    <t>Фонда социального страхования РФ</t>
  </si>
  <si>
    <t>ИФНС России №15 по г. Москве)</t>
  </si>
  <si>
    <t>ИФНС России № 15 по г. Москве)</t>
  </si>
  <si>
    <t>МУП "Инженерные сети г. Долгопрудного"</t>
  </si>
  <si>
    <t>ИП Миронов Владимир Николавич</t>
  </si>
  <si>
    <t>ООО "МЕТАЛЛОБАЗА"</t>
  </si>
  <si>
    <t>УФССП России по г. Москве, л/с 05731W01670)</t>
  </si>
  <si>
    <t>МРИ ФНС России №13 по МО)</t>
  </si>
  <si>
    <t xml:space="preserve"> Департамента городского имущества города Москвы)</t>
  </si>
  <si>
    <t xml:space="preserve"> ИП Афиногенов Павел Анатольевич</t>
  </si>
  <si>
    <t xml:space="preserve"> Осипов Сергей Иванович</t>
  </si>
  <si>
    <t>ИФНС России №14 по г. Москве)</t>
  </si>
  <si>
    <t>(ИФНС России №14 по г. Москве)</t>
  </si>
  <si>
    <t>для Департамента городского имущества города Москвы)</t>
  </si>
  <si>
    <t xml:space="preserve"> ИФНС России №13 по Московской области)</t>
  </si>
  <si>
    <t>ИФНС России № 2 по г. Москве)</t>
  </si>
  <si>
    <t>ИФНС России по Выборгскому району Ленинградской об)</t>
  </si>
  <si>
    <t xml:space="preserve"> ООО ПК "ГЕОПРОМ"</t>
  </si>
  <si>
    <t>ИП Афиногенов Павел Анатольевич</t>
  </si>
  <si>
    <t xml:space="preserve">Межрайонная ИФНС России №13 </t>
  </si>
  <si>
    <t>ИП Кобылинский Денис Вячеславович</t>
  </si>
  <si>
    <t>Департамент городского имущества города Москвы</t>
  </si>
  <si>
    <t>ИП Зайцев Владимир Александрович</t>
  </si>
  <si>
    <t>(Инспекция Федеральной налоговой службы № 15</t>
  </si>
  <si>
    <t>Инспекция ФНС России №10 по г. Москве)</t>
  </si>
  <si>
    <t xml:space="preserve"> налоговой службы №13 по Московской обл</t>
  </si>
  <si>
    <t xml:space="preserve"> налоговой службы № 17 по г.Москве</t>
  </si>
  <si>
    <t xml:space="preserve">Инспекция Федеральной налоговой службы № 43 </t>
  </si>
  <si>
    <t>Инспекция Федеральной налоговой службы № 23</t>
  </si>
  <si>
    <t xml:space="preserve">Инспекция Федеральной налоговой службы № 23 </t>
  </si>
  <si>
    <t xml:space="preserve"> налоговой службы №13 )</t>
  </si>
  <si>
    <t xml:space="preserve">Департамент городского имущества города Москвы </t>
  </si>
  <si>
    <t xml:space="preserve"> налоговой службы по Выборгскому </t>
  </si>
  <si>
    <t xml:space="preserve"> налоговой службы №13 </t>
  </si>
  <si>
    <t xml:space="preserve"> налоговой службы №13</t>
  </si>
  <si>
    <t xml:space="preserve"> Фонда социального страхования РФ</t>
  </si>
  <si>
    <t xml:space="preserve">Департамент городского имущества </t>
  </si>
  <si>
    <t xml:space="preserve">ИФНС РОССИИ № 7 </t>
  </si>
  <si>
    <t>ИП Фомин Руслан Александрович</t>
  </si>
  <si>
    <t xml:space="preserve">Алтуфьевский ОСП ГУФССП России </t>
  </si>
  <si>
    <t xml:space="preserve"> Управление по обеспечению деятельности мировых судей</t>
  </si>
  <si>
    <t>Инспекция ФНС России № 43</t>
  </si>
  <si>
    <t>ИПФомин Руслан Александрович</t>
  </si>
  <si>
    <t xml:space="preserve">Департамент городского имущества  </t>
  </si>
  <si>
    <t xml:space="preserve">ГБУ "ЖИЛИЩНИК РАЙОНА СЕВЕРНЫЙ" </t>
  </si>
  <si>
    <t xml:space="preserve">ГБУ "ЖИЛИЩНИК РАЙОНА СЕВЕРНЫЙ"  </t>
  </si>
  <si>
    <t xml:space="preserve"> налоговой службы № 23 по г.Москве)</t>
  </si>
  <si>
    <t>налоговой службы № 23 по г.Москве)</t>
  </si>
  <si>
    <t xml:space="preserve"> налоговой службы № 14 по г.Москве)</t>
  </si>
  <si>
    <t xml:space="preserve">ГБУ "ЖИЛИЩНИК РАЙОНА </t>
  </si>
  <si>
    <t>Центр гигиены и эпидемиологии в городе Москве</t>
  </si>
  <si>
    <t xml:space="preserve"> Заработная плата за Декабрь 2022 г. </t>
  </si>
  <si>
    <t xml:space="preserve"> ЗА ЭЛ. ЭНЕРГИЮ (МОЩНОСТЬ) за август 2022г.  20.07.2015Г.</t>
  </si>
  <si>
    <t>ЗА ЭНЕРГИЮ (МОЩНОСТЬ) ЗА март 2022</t>
  </si>
  <si>
    <t xml:space="preserve"> ЗА ЭЛ. ЭНЕРГИЮ (МОЩНОСТЬ) за апрель 2022 </t>
  </si>
  <si>
    <t xml:space="preserve">Оплата услуг охраны по акту сверки за 2022 </t>
  </si>
  <si>
    <t xml:space="preserve">Оплата юридических услуг за декабрь </t>
  </si>
  <si>
    <t xml:space="preserve"> Иваницкой И. В. заработная плата за декабрь </t>
  </si>
  <si>
    <t xml:space="preserve">Комиссия за переводы в пользу ФЛ </t>
  </si>
  <si>
    <t xml:space="preserve"> ЗА ЭЛ. ЭНЕРГИЮ (МОЩНОСТЬ) за май 2022г.   </t>
  </si>
  <si>
    <t xml:space="preserve">Оплата покупки по карте. CARD **4411 </t>
  </si>
  <si>
    <t xml:space="preserve">Комиссия за исходящие платежи в рублях, </t>
  </si>
  <si>
    <t>ЗА ЭЛ. ЭНЕРГИЮ (МОЩНОСТЬ) за июнь 2022г.</t>
  </si>
  <si>
    <t>Оплата услуг по очистке КНС по счету №4 от 28.12.2022.</t>
  </si>
  <si>
    <t xml:space="preserve">Оплата самозанятому за видеонаблюдение </t>
  </si>
  <si>
    <t xml:space="preserve">Ежемесячная комиссия за обслуживание по пакету </t>
  </si>
  <si>
    <t xml:space="preserve">Оплата бухгалтерских услуг за декабрь 2022 </t>
  </si>
  <si>
    <t xml:space="preserve">ЗА ЭЛ. ЭНЕРГИЮ (МОЩНОСТЬ) ЗА НОЯБРЬ 2022 </t>
  </si>
  <si>
    <t xml:space="preserve">Оплата услуг по уборке </t>
  </si>
  <si>
    <t xml:space="preserve">Оплата транспортных услуг вакуумной илососной машиной </t>
  </si>
  <si>
    <t xml:space="preserve">Оплата работ по замене участка напорной канализации </t>
  </si>
  <si>
    <t xml:space="preserve">Оплата запасных частей и работ по ременту насоса </t>
  </si>
  <si>
    <t>Комиссия за переводы в пользу ФЛ</t>
  </si>
  <si>
    <t xml:space="preserve">Оплата ремонта КПП </t>
  </si>
  <si>
    <t xml:space="preserve">Оплата Компенсация служебной поездки за Декабрь 2022 г. </t>
  </si>
  <si>
    <t xml:space="preserve">Оплата запасных частей для для водопроводной стстемы </t>
  </si>
  <si>
    <t xml:space="preserve">Оплата Аванс за Декабрь 2022 г. </t>
  </si>
  <si>
    <t xml:space="preserve">Оплата за ремонт компьютера </t>
  </si>
  <si>
    <t>комиссия за обработку ведомости</t>
  </si>
  <si>
    <t xml:space="preserve">Страховые взносы на обязательное медицинское страхование </t>
  </si>
  <si>
    <t xml:space="preserve"> Иваницкой И. В. Аванс по заработной плате за декабрь 2022</t>
  </si>
  <si>
    <t xml:space="preserve">Оплата услуг охраны за март 2022 по счету№ 54 от 31.03.2022 </t>
  </si>
  <si>
    <t xml:space="preserve">Взносы на обязательное страхование от несчастных случаев. </t>
  </si>
  <si>
    <t xml:space="preserve">Комиссия за переводы в пользу </t>
  </si>
  <si>
    <t xml:space="preserve">Оплата за стоки в ноябре 2022 </t>
  </si>
  <si>
    <t xml:space="preserve">Оплата сервисного обслуживания за 3 квартал 2022 и запасных частей </t>
  </si>
  <si>
    <t xml:space="preserve">Комиссия за переводы в пользу ФЛ сверх нетарифицируемой суммы </t>
  </si>
  <si>
    <t xml:space="preserve">Оплата покупки по карте. CARD **4411 IRINA MIGUNOVA </t>
  </si>
  <si>
    <t xml:space="preserve">Оплата юридических услуг за ноябрь </t>
  </si>
  <si>
    <t xml:space="preserve">Оплата за услуги связи в ноябре 2022 года </t>
  </si>
  <si>
    <t xml:space="preserve">Оплата за вывоз и утилизацию ТКО в ноябре 2022 </t>
  </si>
  <si>
    <t xml:space="preserve">Оплата обслуживания и поддержки сервера, сайта за ноябрь 2022 </t>
  </si>
  <si>
    <t xml:space="preserve">Оплата консультаций по програме 1с ЖКХ в пакете на 3 часа </t>
  </si>
  <si>
    <t xml:space="preserve">Оплата запчастей для снегоуборочной машины по счету №435 от 09.12.2022. </t>
  </si>
  <si>
    <t xml:space="preserve">Снятие наличных денежных средств с карты в банкомате Банка. </t>
  </si>
  <si>
    <t xml:space="preserve">Комиссия за снятие наличных в банкомате. Cash Advance Fee. CARD **4411 </t>
  </si>
  <si>
    <t xml:space="preserve">Снятие наличных денежных средств с карты в банкомате Банка. CARD **4411 </t>
  </si>
  <si>
    <t xml:space="preserve">Оплата услуг по уборке территорий земель общего пользования в ноябре 2022 </t>
  </si>
  <si>
    <t xml:space="preserve">Пополнение лицевого счета для работы с услугами HeadHunter </t>
  </si>
  <si>
    <t xml:space="preserve">Оплата запасных частей по счету № 71781/Р118 от 02.12.2022. </t>
  </si>
  <si>
    <t xml:space="preserve">Оплата услуг сторожа в ноябре 2022 по счету №2 от 05.12.2022. </t>
  </si>
  <si>
    <t xml:space="preserve">Оплата Заработная плата за Ноябрь 2022 г. </t>
  </si>
  <si>
    <t>Иваницкой И В Заработная плата за ноябрь 2022 Сумма 35250-00</t>
  </si>
  <si>
    <t xml:space="preserve">Оплата бухгалтерских услуг за ноябрь 2022 по счету №307 от 30.11.2022 </t>
  </si>
  <si>
    <t xml:space="preserve">Комиссия за исходящие платежи в рублях, переданные по системе Банк-Клиент </t>
  </si>
  <si>
    <t xml:space="preserve">Оплата Окончательный расчет при увольнении за Ноябрь 2022 г. </t>
  </si>
  <si>
    <t xml:space="preserve">Комиссия за переводы в пользу ФЛ сверх нетарифицируемой </t>
  </si>
  <si>
    <t xml:space="preserve">Оплата Аванс за Ноябрь 2022 г. на основании ПЛАТЕЖНАЯ ВЕДОМОСТЬ </t>
  </si>
  <si>
    <t xml:space="preserve">Оплата за техническое обслуживание газопровода в ноябре 2022 </t>
  </si>
  <si>
    <t>Иваницкой И. В. Аванс по заработной плате за ноябрь 2022.</t>
  </si>
  <si>
    <t xml:space="preserve">Оплата Аванс за Ноябрь 2022 г. </t>
  </si>
  <si>
    <t xml:space="preserve">Оплата Компенсация служебной поездки за Ноябрь 2022 г. </t>
  </si>
  <si>
    <t xml:space="preserve">Оплата за стоки в октябре 2022 по счету № В4472 от 31.10.2022г. </t>
  </si>
  <si>
    <t xml:space="preserve">Оплата информационно-технологического сопровождения компьютерной </t>
  </si>
  <si>
    <t xml:space="preserve">Оплата за услуги связи в октябре 2022 года по счету № 100927065302 от 31.10.2022 </t>
  </si>
  <si>
    <t xml:space="preserve">Оплата работ по  демонтажу и монтажу технических средств охраны </t>
  </si>
  <si>
    <t xml:space="preserve">ЗА ЭЛ. ЭНЕРГИЮ (МОЩНОСТЬ) ЗА ОКТЯБРЬ 2022 Г. ПО ДОГОВОРУ </t>
  </si>
  <si>
    <t xml:space="preserve">Оплата покупки по карте. CARD **4411 IRINA MIGUNOVA 09NOV RUR </t>
  </si>
  <si>
    <t xml:space="preserve">Оплата покупки по карте. CARD **4411 IRINA MIGUNOVA 09NOV RUR 2567.2 </t>
  </si>
  <si>
    <t>Оплата покупки по карте. CARD **4411 IRINA MIGUNOVA 09NOV RUR 5470</t>
  </si>
  <si>
    <t xml:space="preserve">Оплата за исследования проб воды по счету №k-1239 от 20.09.2022.  </t>
  </si>
  <si>
    <t>Оплата обслуживания и поддержки сервера, сайта за октябрь 2022</t>
  </si>
  <si>
    <t xml:space="preserve">Оплата покупки по карте. CARD **4411 IRINA MIGUNOVA 07NOV RUR 4015.74 </t>
  </si>
  <si>
    <t xml:space="preserve">Доплата услуг сторожа за октябрь 2022 по счету №1713178 </t>
  </si>
  <si>
    <t xml:space="preserve">Оплата 1 этапа работ управляющего хозяйственной деятельностью за октябрь 2022. </t>
  </si>
  <si>
    <t>Оплата услуг сторожа за октябрь 2022 по счету №№1699183 от 07.11.2022.</t>
  </si>
  <si>
    <t xml:space="preserve">Оплата услуг по уборке территории за октябрь по счету №1702954 от 07.11.2022 </t>
  </si>
  <si>
    <t xml:space="preserve">Оплата обслуживания и поддержки сервера, сайта за сентябрь 2022 </t>
  </si>
  <si>
    <t>Оплата услуг пультовой охраны объекта</t>
  </si>
  <si>
    <t xml:space="preserve">Оплата бухгалтерских услуг за октябрь 2022 </t>
  </si>
  <si>
    <t xml:space="preserve">Оплата за техническое обслуживание газопровода в октябре 2022 </t>
  </si>
  <si>
    <t xml:space="preserve">ИСПОЛ ЛИСТ ФС 040585251 ВЫД 22.08.2022 АРБИТРАЖНЫМ СУДОМ Г МОСКВЫ </t>
  </si>
  <si>
    <t xml:space="preserve">Оплата за светильник по счету №662 от 12.04.2022.  </t>
  </si>
  <si>
    <t xml:space="preserve">Оплата Заработная плата за Октябрь 2022 г. </t>
  </si>
  <si>
    <t xml:space="preserve">Иваницкой И В Заработная плата за октябрь 2022 Сумма 35250-00 </t>
  </si>
  <si>
    <t>Оплата Заработная плата за Октябрь 2022 г.</t>
  </si>
  <si>
    <t xml:space="preserve">Оплата канцелярских товаров и хозтоваров, ремонт орг. техники </t>
  </si>
  <si>
    <t xml:space="preserve">Ежемесячная комиссия за обслуживание </t>
  </si>
  <si>
    <t>Комиссия за исходящие платежи в рублях</t>
  </si>
  <si>
    <t xml:space="preserve">Оплата насоса и инструментов </t>
  </si>
  <si>
    <t xml:space="preserve">Оплата лицензии на сайт ЖСК на 12 месяцев </t>
  </si>
  <si>
    <t xml:space="preserve">Оплата канцелярских товаров и хозтоваров </t>
  </si>
  <si>
    <t xml:space="preserve">Счет №СВАО-047810 от 30.09.2022. Оплата за прием ТКО, </t>
  </si>
  <si>
    <t>Оплата счета от 01.10.2022. Оплата услуг пультовой охраны объекта</t>
  </si>
  <si>
    <t xml:space="preserve">Оплата за стоки в сентябре 2022 по счету №В4255 от 30.09.2022г. </t>
  </si>
  <si>
    <t>Оплата Компенсация служебной поездки за Октябрь 2022 г</t>
  </si>
  <si>
    <t xml:space="preserve">Оплата за техническое обслуживание газопровода в сентябре 2022 </t>
  </si>
  <si>
    <t xml:space="preserve"> Иваницкой И В Аванс за октябрь 2022. Сумма 30000-00 НДС не облагается</t>
  </si>
  <si>
    <t>ЗА ЭЛ. ЭНЕРГИЮ (МОЩНОСТЬ) за сентябрь 2022г.,НЕУСТОЙКА (ПЕНИ)</t>
  </si>
  <si>
    <t xml:space="preserve">Оплата услуг охраны за февраль 2022 </t>
  </si>
  <si>
    <t xml:space="preserve">Оплата Аванс за Октябрь 2022 г. </t>
  </si>
  <si>
    <t xml:space="preserve">Счет на оплату No 00985 от 22.09.022 г. Березовая метла </t>
  </si>
  <si>
    <t>Оплата по счету №62 000-641282/2796 от 11.10.2022. Цемент, пескобетон, доставка.</t>
  </si>
  <si>
    <t xml:space="preserve">Оплата юридических услуг </t>
  </si>
  <si>
    <t xml:space="preserve">Оплата услуг сторожа за сентябрь 2022 </t>
  </si>
  <si>
    <t xml:space="preserve">Оплата за исследования проб воды по счету </t>
  </si>
  <si>
    <t xml:space="preserve">Оплата по счету №1429588 от 04.10.2022 </t>
  </si>
  <si>
    <t xml:space="preserve">Оплата за уборку в сентябре 2022 по счету №1439488 от 05.10.2022. </t>
  </si>
  <si>
    <t>Оплата по счету № 100919656556 от 30.09.2022 За услуги связи в сентябре 2022г</t>
  </si>
  <si>
    <t xml:space="preserve">Оплата бухгалтерских услуг за сентябрь 2022 по счету №244 от 30.09.2022 </t>
  </si>
  <si>
    <t xml:space="preserve">Арендная плата за землю за 4 квартал 2022 ФЛС №М-02-013174-001 </t>
  </si>
  <si>
    <t xml:space="preserve">Оплата обслуживания и поддержки сервера, сайта за август 2022 </t>
  </si>
  <si>
    <t xml:space="preserve">Оплата Заработная плата за Сентябрь 2022 г. </t>
  </si>
  <si>
    <t xml:space="preserve"> Иваницкой И В Заработная плата за  Сумма 35250-00</t>
  </si>
  <si>
    <t xml:space="preserve">Арендная плата за землю за 3 квартал 2022 ФЛС №М-02-013174-001 </t>
  </si>
  <si>
    <t xml:space="preserve"> комиссия за обслуживание по пакету за период с 01.09.2022 по 30.09.2022</t>
  </si>
  <si>
    <t xml:space="preserve"> За услуги физ. охраны с 01.09. по 04.09.2022.  </t>
  </si>
  <si>
    <t xml:space="preserve"> ЗА ЭЛ. ЭНЕРГИЮ (МОЩНОСТЬ) за август 2022г.,НЕУСТОЙКА (ПЕНИ) </t>
  </si>
  <si>
    <t>Комиссия за снятие наличных в банкомате.</t>
  </si>
  <si>
    <t>Снятие наличных денежных средств с карты в банкомате Банка. CARD **4411</t>
  </si>
  <si>
    <t xml:space="preserve">Счет на оплату № 960 от 22 сентября 2022 г.  Услуги по аренде зала 24.09. </t>
  </si>
  <si>
    <t xml:space="preserve">Оплата Отпускные за Сентябрь 2022 г. </t>
  </si>
  <si>
    <t xml:space="preserve"> обслуживание газопровода в августе 2022 </t>
  </si>
  <si>
    <t xml:space="preserve">Оплата услуг по поверке расходомеров "Акрон-01" (канализация) </t>
  </si>
  <si>
    <t xml:space="preserve">Оплата за прием ТКО, транспортировку, обработку,, захоронение за август 2022. </t>
  </si>
  <si>
    <t xml:space="preserve">Счет №190 от 31.08.2022. Оплата услуг охраны за август 2022 по ДС№4 от 15.07.22 </t>
  </si>
  <si>
    <t xml:space="preserve">Оплата Заработная плата за Август 2022 г. </t>
  </si>
  <si>
    <t>Оплата Аванс за Сентябрь 2022 г.</t>
  </si>
  <si>
    <t>Оплата Компенсация служебной поездки за Сентябрь 2022 г.</t>
  </si>
  <si>
    <t>Оплата за стоки в августе 2022 по счету № В3557  от 31  Августа  2022г.</t>
  </si>
  <si>
    <t xml:space="preserve"> Иваницкой И В Аванс за сентябрь 2022. </t>
  </si>
  <si>
    <t xml:space="preserve">Оплата услуг пультовой охраны объекта, в сентябре 2022 </t>
  </si>
  <si>
    <t xml:space="preserve"> За сервисное бсслуживание. </t>
  </si>
  <si>
    <t>Оплата за прием ТКО, за июнь 2022</t>
  </si>
  <si>
    <t>Оплата Отпускные за Сентябрь 2022 г.</t>
  </si>
  <si>
    <t>Иваницкой И В Заработная плата за Август 2022</t>
  </si>
  <si>
    <t xml:space="preserve">Оплата бухгалтерских услуг за август 2022 по счету №196 от 31.08.2022 </t>
  </si>
  <si>
    <t xml:space="preserve"> За услуги связи в августе 2022г.</t>
  </si>
  <si>
    <t xml:space="preserve">Оплата за стоки в апреле 2022 по счету №В1774 от 30.04.2022г. </t>
  </si>
  <si>
    <t xml:space="preserve">Оплата обслуживания и поддержки сервера, сайта, выезд специалиста </t>
  </si>
  <si>
    <t>Оплата услуг по уборке территории в августе 2022 по счету от 31.08.2022.</t>
  </si>
  <si>
    <t xml:space="preserve"> комиссия за обслуживание по пакету за период с 01.08.2022 по 31.08.2022</t>
  </si>
  <si>
    <t xml:space="preserve">Оплата за стоки в июне 2022 по счету № В2562 от 30  Июня  2022г. </t>
  </si>
  <si>
    <t xml:space="preserve"> Иваницкой И В Аванс за август 2022. </t>
  </si>
  <si>
    <t xml:space="preserve">Оплата за прием ТКО, за июль 2022 по счету №СВАО-035260 от 31 июля 2022 г. </t>
  </si>
  <si>
    <t>Оплата за прием ТКО за январь 2022 г. НДС не облагается</t>
  </si>
  <si>
    <t>Оплата за стоки в июле 2022 по счету № В3012  от 31  Июля  2022г.</t>
  </si>
  <si>
    <t xml:space="preserve">Оплата за техническое обслуживание газопровода в июле 2022 </t>
  </si>
  <si>
    <t xml:space="preserve"> ЗА ЭЛ. ЭНЕРГИЮ (МОЩНОСТЬ) за июль 2022г.,НЕУСТОЙКА (ПЕНИ)  </t>
  </si>
  <si>
    <t>Иваницкой И В Заработная плата за  Июль 2022</t>
  </si>
  <si>
    <t xml:space="preserve">Оплата Компенсация служебной поездки за Август 2022 г. </t>
  </si>
  <si>
    <t xml:space="preserve">Оплата по счету № 100903835698 от 31.07.2022 За услуги связи в июле 2022г. </t>
  </si>
  <si>
    <t>Оплата услуг пультовой охраны объекта,от 01.07.2022</t>
  </si>
  <si>
    <t xml:space="preserve">Оплата услуг пультовой охраны объекта,  за июнь 2022 </t>
  </si>
  <si>
    <t>Оплата Заработная плата за Июль 2022 г.</t>
  </si>
  <si>
    <t xml:space="preserve">Оплата Заработная плата за Июль 2022 г. </t>
  </si>
  <si>
    <t xml:space="preserve">Оплата Аванс за Август 2022 г. на основании </t>
  </si>
  <si>
    <t xml:space="preserve">Оплата бухгалтерских услуг за июль 2022 </t>
  </si>
  <si>
    <t xml:space="preserve">Оплата Аванс за Август 2022 г. </t>
  </si>
  <si>
    <t xml:space="preserve">Оплата услуг по уборке территории в июле 2022 по счету N212 от 31.07.2022.  </t>
  </si>
  <si>
    <t>Комиссия за изготовление и заверение копий протоколов, решений</t>
  </si>
  <si>
    <t xml:space="preserve">Комиссия за снятие наличных в банкомате. </t>
  </si>
  <si>
    <t>Оплата аренды хостинг-площадки по счету №НФB0-010186 от 14.07.2022.</t>
  </si>
  <si>
    <t xml:space="preserve"> Услуги по организации и проведению меропр. -"Круглый стол" в ОСП Северный</t>
  </si>
  <si>
    <t xml:space="preserve"> ЗА ЭЛ. ЭНЕРГИЮ (МОЩНОСТЬ) ЗА февраль 2022 Г. </t>
  </si>
  <si>
    <t xml:space="preserve">ЗА ЭЛ. ЭНЕРГИЮ (МОЩНОСТЬ) ЗА февраль 2022 Г. </t>
  </si>
  <si>
    <t xml:space="preserve"> Корнева Александра Валентиновича Заработная плата за Июль 2022 г. </t>
  </si>
  <si>
    <t xml:space="preserve">Оплата Аванс за Июль 2022 г. </t>
  </si>
  <si>
    <t xml:space="preserve">Оплата Компенсация служебной поездки за Июль 2022 г. </t>
  </si>
  <si>
    <t>СЧЕТ№Э-61-5857  от 28.02.2022 ЗА ЭЛ. ЭНЕРГИЮ (МОЩНОСТЬ) ЗА февраль 2022 Г.</t>
  </si>
  <si>
    <t xml:space="preserve">Оплата услуг охраны за февраль 2022 по счету №27 от 28.02.2022 </t>
  </si>
  <si>
    <t xml:space="preserve"> Корнева Александра Валентиновича Заработная плата за Июнь 2022 г.</t>
  </si>
  <si>
    <t xml:space="preserve"> ЗА ЭЛ. ЭНЕРГИЮ (МОЩНОСТЬ) ЗА февраль 2022 Г. ПО ДОГОВОРУ С ИКУ No97644161 </t>
  </si>
  <si>
    <t xml:space="preserve">Оплата услуг по уборке территории в июне 2022 </t>
  </si>
  <si>
    <t xml:space="preserve">Оплата за стоки в мае 2022 по счету № В2089 от 31.05.2022г.  </t>
  </si>
  <si>
    <t xml:space="preserve"> Прием ТКО, за май 2022г. </t>
  </si>
  <si>
    <t xml:space="preserve"> Корнева Александра Валентиновича Аванс за июнь 2022 г. </t>
  </si>
  <si>
    <t>Оплата по счету № 71781/Р110 от 02.06.2022 Сервисное обслуживание.</t>
  </si>
  <si>
    <t>на оказание юридической помощи от 03.03.2022г.</t>
  </si>
  <si>
    <t>Оплата по счету №100896163525 от 30.06.2022 За услуги связи в июне 2022г</t>
  </si>
  <si>
    <t xml:space="preserve">Оплата бухгалтерских услуг за июнь 2022 по счету №154 от 30.06.2022 </t>
  </si>
  <si>
    <t xml:space="preserve">Оплата Заработная плата за Июнь 2022 г. </t>
  </si>
  <si>
    <t xml:space="preserve"> комиссия за обслуживание по пакету за период с 01.06.2022 по 30.06.2022</t>
  </si>
  <si>
    <t>Оплата Заработная плата за Июнь 2022 г.</t>
  </si>
  <si>
    <t>Оплата Отпускные за Июль 2022 г. ПЛАТЕЖНАЯ ВЕДОМОСТЬ N 32 от 27.06.2022</t>
  </si>
  <si>
    <t xml:space="preserve">Оплата услуг по уборке территории в мае 2022 по счету N152 от 31.05.2022. </t>
  </si>
  <si>
    <t xml:space="preserve">СЧЕТ№Э-61-5857  от 28.02.2022 ЗА ЭЛ. ЭНЕРГИЮ (МОЩНОСТЬ) ЗА февраль 2022 Г. </t>
  </si>
  <si>
    <t xml:space="preserve"> ЭЛ. ЭНЕРГИЮ (МОЩНОСТЬ) ЗА февраль 2022 Г.</t>
  </si>
  <si>
    <t xml:space="preserve"> поддержки сервера, сайта, выезд специалиста по счету №25 от 14.06.2022. </t>
  </si>
  <si>
    <t xml:space="preserve"> ЗА ЭЛ. ЭНЕРГИЮ (МОЩНОСТЬ) ЗА февраль 2022 </t>
  </si>
  <si>
    <t xml:space="preserve">Оплата обслуживания и поддержки сервера, сайта, выезд специалиста              </t>
  </si>
  <si>
    <t>Оплата Компенсация служебной поездки за Июнь 2022 г.</t>
  </si>
  <si>
    <t xml:space="preserve">Оплата Аванс за Июнь 2022 г. </t>
  </si>
  <si>
    <t xml:space="preserve">Корнева Александра Валентиновича Заработная плата за Май 2022 г. </t>
  </si>
  <si>
    <t>Оплата за вывоз мусора в мае 2021 по счету №180 от 30.05.2022.</t>
  </si>
  <si>
    <t xml:space="preserve">Оплата покупки по карте. CARD **4411 IRINA </t>
  </si>
  <si>
    <t xml:space="preserve"> Прием ТКО, транспортировка  захоронение по СВАО за март 2022г. </t>
  </si>
  <si>
    <t xml:space="preserve"> За услуги связи в мае 2022г. № лс 669010285  </t>
  </si>
  <si>
    <t xml:space="preserve"> обслуживание газопровода в 05-06/2022г.  За май-июнь. </t>
  </si>
  <si>
    <t xml:space="preserve">на оказание юридической помощи от 03.03.2022г. </t>
  </si>
  <si>
    <t>Прием ТКО, транспортировка,  за апрель 2022г. НДС не облагается</t>
  </si>
  <si>
    <t xml:space="preserve">Оплата услуг пультовой охраны объекта, техническое обслуживание комплекса </t>
  </si>
  <si>
    <t xml:space="preserve">Оплата Отпускные за Июнь 2022 г. </t>
  </si>
  <si>
    <t xml:space="preserve">Оплата Заработная плата за Май 2022 г. </t>
  </si>
  <si>
    <t xml:space="preserve">Оплата бухгалтерских услуг за май 2022 </t>
  </si>
  <si>
    <t xml:space="preserve">СЧЕТ No Э-61-165 ОТ 31.01.2022 Г.ЗА ЭЛ. ЭНЕРГИЮ (МОЩНОСТЬ) ЗА ЯНВАРЬ 2022 Г. </t>
  </si>
  <si>
    <t>Ежемесячная комиссия за обслуживание  за период с 01.05.2022 по 31.05.2022</t>
  </si>
  <si>
    <t xml:space="preserve"> Корнева Александра Валентиновича Аванс за май 2022 г. </t>
  </si>
  <si>
    <t xml:space="preserve">ЗА ЭЛ. ЭНЕРГИЮ (МОЩНОСТЬ) ЗА ЯНВАРЬ 2022 Г. </t>
  </si>
  <si>
    <t xml:space="preserve">.ЗА ЭЛ. ЭНЕРГИЮ (МОЩНОСТЬ) ЗА ЯНВАРЬ 2022 Г. </t>
  </si>
  <si>
    <t>.ЗА ЭЛ. ЭНЕРГИЮ (МОЩНОСТЬ) ЗА ЯНВАРЬ 2022 Г.</t>
  </si>
  <si>
    <t>Оплата за юридические услуги в апреле 2022 по счету №5 от 16.04.2022</t>
  </si>
  <si>
    <t xml:space="preserve">прочистки канализации гидродинамическим методом по счету №138 от 24.05.2022. </t>
  </si>
  <si>
    <t xml:space="preserve"> прочистки канализации гидродинамическим методом по счету №138 от 24.05.2022.</t>
  </si>
  <si>
    <t xml:space="preserve"> уборке территории в апреле 2022 по счету N127 от 30.04.2022.  </t>
  </si>
  <si>
    <t xml:space="preserve">Оплата услуг по испытанию трансформаторного масла на пробой </t>
  </si>
  <si>
    <t xml:space="preserve">Оплата по Счету №0ЕР/596079/15932012 от 13.05.2022 За картриджи.  </t>
  </si>
  <si>
    <t>Оплата покупки по карте. CARD **4411</t>
  </si>
  <si>
    <t xml:space="preserve">Оплата услуг по измерению параметров электрооборудования </t>
  </si>
  <si>
    <t>Замена ограничителя, настройка платы,настройка положений шлагбаума</t>
  </si>
  <si>
    <t xml:space="preserve">Оплата Компенсация служебной поездки за Май 2022 г. </t>
  </si>
  <si>
    <t>Оплата Аванс за Май 2022 г.</t>
  </si>
  <si>
    <t>Оплата Отпускные за Май 2022 г.</t>
  </si>
  <si>
    <t xml:space="preserve">Механизированная уборка терр.ЖСК за февраль 2021г. </t>
  </si>
  <si>
    <t xml:space="preserve">Корнева Александра Валентиновича Заработная плата за Апрель 2022 г. </t>
  </si>
  <si>
    <t>за стоки в марте 2022 с учетом переплаты за февраль 2022.</t>
  </si>
  <si>
    <t xml:space="preserve">Оплата по счету № 71781/Р109 от 22.04.2022 Передаточный механизм V2. Замена. </t>
  </si>
  <si>
    <t>Оплата по счету №100879792010 от 30.04.2022 За услуги связи в апреле 2022г.</t>
  </si>
  <si>
    <t xml:space="preserve">Арендная плата за землю за 2 квартал 2022 год. ФЛС №М-02-013174-001 </t>
  </si>
  <si>
    <t>Оплата работ по постановке на кадастровый учет инженерных сетей</t>
  </si>
  <si>
    <t>Оплата Заработная плата за Апрель 2022 г.</t>
  </si>
  <si>
    <t xml:space="preserve">Оплата бухгалтерских услуг за апрель 2022 </t>
  </si>
  <si>
    <t xml:space="preserve">Предоплата по договору  на оказание юридической помощи от 03.03.2022г. </t>
  </si>
  <si>
    <t xml:space="preserve">Оплата за юридические услуги в марте 2022 по счету №48 от 25.03.2022 </t>
  </si>
  <si>
    <t xml:space="preserve">СЧЕТ No Э-61-165 ОТ 31.01.2022 Г.ЗА ЭЛ. ЭНЕРГИЮ (МОЩНОСТЬ) ЗА ЯНВАРЬ 2022 </t>
  </si>
  <si>
    <t xml:space="preserve">Оплата за техническое обслуживание газопровода в 01/2022г. </t>
  </si>
  <si>
    <t xml:space="preserve">Оплата по счету № ЭЭ-43 от 19 апреля 2022. Прививка гепатит А (вторая)  </t>
  </si>
  <si>
    <t xml:space="preserve">Оплата по Счету №0VT-596079/39634379 от 20.04.2022 За бумагу.  </t>
  </si>
  <si>
    <t>Оплата за стоки в феврале 2022 по счету № В585 от 28.02.2022</t>
  </si>
  <si>
    <t xml:space="preserve">Оплата за юридические услуги в марте 2022 </t>
  </si>
  <si>
    <t xml:space="preserve">Оплата обслуживания и поддержки сервера, сайта за март 2022 </t>
  </si>
  <si>
    <t xml:space="preserve">Для зачисления на счет Корнева Александра Валентиновича Аванс за апрель 2022 г. </t>
  </si>
  <si>
    <t xml:space="preserve">Оплата Компенсация служебной поездки за Апрель 2022 г. </t>
  </si>
  <si>
    <t xml:space="preserve">Механизированная уборка терр.ЖСКпо адр:г. за январь 2021г. </t>
  </si>
  <si>
    <t>Оплата диагностики неисправности по счету №29555 от 07.04.2022.</t>
  </si>
  <si>
    <t xml:space="preserve">Оплата по счету № ЭЭ-39 от 06.04.2022. Прививка гепатит А (вторая) </t>
  </si>
  <si>
    <t xml:space="preserve"> Услуга пультовой охраны. Техническое обслуживание комплекса. За апрель 2022г. </t>
  </si>
  <si>
    <t xml:space="preserve"> поддержки сервера, сайта за февраль 2022 по счету №12 от 24.03.2022 </t>
  </si>
  <si>
    <t xml:space="preserve">Оплата по Счету № 40 от 26.03.2022 за аренду помещения 26.03.2022 </t>
  </si>
  <si>
    <t xml:space="preserve">Оплата по счету №СВАО-004941 от 28.02.2022г. Прием ТКО,  за февраль 2022г. </t>
  </si>
  <si>
    <t xml:space="preserve"> по счету № 406181 от 07.04.2022 Услуги по составлению реестра собственников. </t>
  </si>
  <si>
    <t xml:space="preserve">Оплата по счету № 100872357165 от 31.03.2022 За услуги связи в марте 2022г. </t>
  </si>
  <si>
    <t>Корнева Александра Валентиновича Заработная плата за Март 2022 г.</t>
  </si>
  <si>
    <t>ЗА ЭЛ. ЭНЕРГИЮ (МОЩНОСТЬ) ЗА декабрь 2021 Г.</t>
  </si>
  <si>
    <t xml:space="preserve">ЗА ЭЛ. ЭНЕРГИЮ (МОЩНОСТЬ) ЗА декабрь 2021 Г. </t>
  </si>
  <si>
    <t>СЧЕТ№Э-61-71458 от 31.12.2021 ЗА ЭЛ. ЭНЕРГИЮ (МОЩНОСТЬ) ЗА декабрь 2021 Г.</t>
  </si>
  <si>
    <t xml:space="preserve">Предоплата по договору №0303/22/ЮЛ-АБ  юридической помощи от 03.03.2022г. </t>
  </si>
  <si>
    <t xml:space="preserve"> ЗА ЭЛ. ЭНЕРГИЮ (МОЩНОСТЬ) ЗА декабрь 2021 Г.</t>
  </si>
  <si>
    <t xml:space="preserve">Оплата услуг пультовой охраны объекта, по счету №77000172224 от 01.03.2022 </t>
  </si>
  <si>
    <t xml:space="preserve"> поддержки сервера, сайта за январь 2022 по счету №10 от 04.02.2022.</t>
  </si>
  <si>
    <t xml:space="preserve">Оплата услуг по уборке территории в марте 2022 по счету N98 от 31.03.2022.  </t>
  </si>
  <si>
    <t xml:space="preserve">Оплата бухгалтерских услуг за март 2022 по счету №66 от 29.03.2022 </t>
  </si>
  <si>
    <t xml:space="preserve">Оплата услуг охраны за декабрь 2021 по счету №367 от 31.12.2021.   </t>
  </si>
  <si>
    <t xml:space="preserve">Оплата Заработная плата за Март 2022 г. </t>
  </si>
  <si>
    <t xml:space="preserve">Оплата работ по проекту организации дорожного движения </t>
  </si>
  <si>
    <t>Оплата Заработная плата за Март 2022 г.</t>
  </si>
  <si>
    <t xml:space="preserve"> комиссия за обслуживание по пакету за период с 01.03.2022 по 31.03.2022</t>
  </si>
  <si>
    <t xml:space="preserve">СЧЕТЭ/61/65766 от 30.11.2021 ЗА ЭЛ. ЭНЕРГИЮ (МОЩНОСТЬ) ЗА НОЯБРЬ 2021 Г. </t>
  </si>
  <si>
    <t xml:space="preserve"> техническое обслуживание газопровода в 04/2022г. по счету №10 от 25.03.2022г </t>
  </si>
  <si>
    <t xml:space="preserve">Оплата услуг охраны за декабрь 2021 по счету №367 от 31.12.2021. </t>
  </si>
  <si>
    <t xml:space="preserve">Оплата за юридические услуги в феврале 2022 по счету №47 от 27.02.2022 </t>
  </si>
  <si>
    <t xml:space="preserve">Оплата мобильного приложения по счету НФB0-000983 от 26 января 2022 г. </t>
  </si>
  <si>
    <t xml:space="preserve">Оплата лицензии на онлайн-чат по счетуНФB0-000985 от 26 января 2022 г. </t>
  </si>
  <si>
    <t>Оплата за услуги связи за февраль 2022 г. по счету №100864456004 от 28.02.2022 г.</t>
  </si>
  <si>
    <t xml:space="preserve">Оплата по счету №85 от  15.03.2022. Услуги по договору №58а от 25.02.2022. </t>
  </si>
  <si>
    <t>Оплата по счету 1096 от11.03.2022. Аренда машиноместа по дог. Оферты</t>
  </si>
  <si>
    <t xml:space="preserve">Оплата по Счету № 33 от 11.03.2022 за аренду помещения 26.03.2022 </t>
  </si>
  <si>
    <t xml:space="preserve">Корнева Александра Валентиновича Аванс за март 2022 г. </t>
  </si>
  <si>
    <t>Оплата Аванс за Март 2022 г.</t>
  </si>
  <si>
    <t xml:space="preserve">Оплата Компенсация служебной поездки за Март 2022 г. </t>
  </si>
  <si>
    <t xml:space="preserve"> ЗА ЭЛ. ЭНЕРГИЮ (МОЩНОСТЬ) ЗА НОЯБРЬ 2021 Г. </t>
  </si>
  <si>
    <t>Взносы на обязательное страхование от несчастных случаев.</t>
  </si>
  <si>
    <t xml:space="preserve">Оплата за исследования проб воды по счету №k-397 от 28.10.2021.  </t>
  </si>
  <si>
    <t xml:space="preserve">Предоплата за юридические услуги по счету №01-АБ от 03.03.2022.  </t>
  </si>
  <si>
    <t>Оплата работ по проекту организации дорожного движения по счету</t>
  </si>
  <si>
    <t>СЧЕТЭ/61/65766 от 30.11.2021 ЗА ЭЛ. ЭНЕРГИЮ (МОЩНОСТЬ) ЗА НОЯБРЬ 2021 Г.</t>
  </si>
  <si>
    <t xml:space="preserve"> сервисное обслуживание водоочистки по счету №71781/Р105 от 09.03.2022 </t>
  </si>
  <si>
    <t xml:space="preserve"> стоки в январе 2022 по счету № В174 от 31  Января  2022 </t>
  </si>
  <si>
    <t xml:space="preserve">Оплата Премии за Февраль 2022 г. </t>
  </si>
  <si>
    <t xml:space="preserve"> ЗА ЭЛ. ЭНЕРГИЮ (МОЩНОСТЬ) ЗА НОЯБРЬ 2021 Г.</t>
  </si>
  <si>
    <t xml:space="preserve">Оплата услуг охраны за декабрь 2021 по счету №367 от 31.12.2021.  </t>
  </si>
  <si>
    <t>Счет на оплату No 00174 от 03 марта 2022 г. Березовая метла "Стандарт",</t>
  </si>
  <si>
    <t xml:space="preserve">техническое обслуживание газопровода в 03/2022г. по счету №7 от 24.02.2022г  </t>
  </si>
  <si>
    <t xml:space="preserve">Оплата услуг охраны за ноябрь 2021 по счету №342 от 30.11.2021.  </t>
  </si>
  <si>
    <t xml:space="preserve">Оплата услуг по уборке территории в феврале 2022 по счету N72 от 28.02.2022.  </t>
  </si>
  <si>
    <t xml:space="preserve"> Корнева Александра Валентиновича Заработная плата за Февраль 2022 г. </t>
  </si>
  <si>
    <t xml:space="preserve">Корнева Александра Валентиновича Заработная плата за Январь 2022 г. </t>
  </si>
  <si>
    <t xml:space="preserve">Оплата бухгалтерских услуг за февраль 2021 </t>
  </si>
  <si>
    <t>Оплата Заработная плата за Февраль 2022 г.</t>
  </si>
  <si>
    <t xml:space="preserve">Оплата Заработная плата за Февраль 2022 г. </t>
  </si>
  <si>
    <t>Комиссия за исходящие платежи в рублях,</t>
  </si>
  <si>
    <t xml:space="preserve">Оплата за оказание юридических услуг в январе 2022 </t>
  </si>
  <si>
    <t xml:space="preserve"> Корнева Александра Валентиновича Аванс за февраль 2022 г. </t>
  </si>
  <si>
    <t xml:space="preserve">Оплата юридических услуг по взысканию задолженности  искового производства </t>
  </si>
  <si>
    <t xml:space="preserve"> Корнева Александра Валентиновича Компенсация  поездки февраль 2022 г.</t>
  </si>
  <si>
    <t xml:space="preserve">Оплата юридических услуг по взысканию задолженности  </t>
  </si>
  <si>
    <t>Оплата Компенсация служебной поездки за Февраль 2022 г.</t>
  </si>
  <si>
    <t xml:space="preserve">Оплата Аванс за Февраль 2022 г. </t>
  </si>
  <si>
    <t>Оплата Аванс за Февраль 2022 г.</t>
  </si>
  <si>
    <t xml:space="preserve">Оплата услуг по уборке территории в январе 2022 по счету N45 от 31.01.2022. </t>
  </si>
  <si>
    <t xml:space="preserve">Оплата юридической консультации по счету №206/02/2022 от 15.02.2022. </t>
  </si>
  <si>
    <t>Оплата за техническое обслуживание газопровода в 02/2022г.</t>
  </si>
  <si>
    <t xml:space="preserve">Оплата услуг охраны за ноябрь 2021 по счету №342 от 30.11.2021.   </t>
  </si>
  <si>
    <t xml:space="preserve">Оплата диагностики поломки шлагбаума по счету №27483 от 07.02.2022. </t>
  </si>
  <si>
    <t xml:space="preserve">Аванс по Договору No01-02/22К по ремонту напорного трубопровода канализации, </t>
  </si>
  <si>
    <t xml:space="preserve">Оплата за стоки за декабрь 2021 </t>
  </si>
  <si>
    <t>Оплата за услуги связи за январь 2022 г.</t>
  </si>
  <si>
    <t>Механизированная уборка терр.ЖСКпо адр:г.Москва, за декабрь 2021г.</t>
  </si>
  <si>
    <t>Оплата Заработная плата за Январь 2022 г.</t>
  </si>
  <si>
    <t xml:space="preserve">Оплата бухгалтерских услуг за январь 2022 по счету №16 от 01.02.2022 </t>
  </si>
  <si>
    <t xml:space="preserve">Оплата Заработная плата за Январь 2022 г. </t>
  </si>
  <si>
    <t xml:space="preserve"> по обустройству скважины по счету №1909/21 от 19.09.2021 </t>
  </si>
  <si>
    <t xml:space="preserve">Оплата работ по обустройству скважины по счету №1909/21 от 19.09.2021 </t>
  </si>
  <si>
    <t xml:space="preserve">Оплата за стоки за ноябрь 2021 по счету №В4456 от 30.11.2021 г.  </t>
  </si>
  <si>
    <t xml:space="preserve">Оплата услуг охраны за октябрь 2021 по счету №305 от 31.10.2021.  </t>
  </si>
  <si>
    <t xml:space="preserve">Оплата за оказание юридических услуг в декабре 2021 </t>
  </si>
  <si>
    <t xml:space="preserve">Оплата услуг охраны за октябрь 2021 по счету №305 от 31.10.2021.   </t>
  </si>
  <si>
    <t xml:space="preserve">Оплата за исследования проб воды по счету №k-453 от 02.12.2021. </t>
  </si>
  <si>
    <t xml:space="preserve">Оплата за оказание юридических услуг в декабре 2021 по счету №44 от 23.12.2021 </t>
  </si>
  <si>
    <t xml:space="preserve"> поддержки сервера, сайта за декабрь 2021 по счету №1 от 11.01.2022. </t>
  </si>
  <si>
    <t xml:space="preserve"> Корнева Александра Валентиновича Компенсация поездки за январь 2022 г. </t>
  </si>
  <si>
    <t xml:space="preserve">Оплата за вывоз мусора в декабре 2021 по счету №531 от 31.12.2021 </t>
  </si>
  <si>
    <t xml:space="preserve">Оплата Аванс за Январь 2022 г. </t>
  </si>
  <si>
    <t xml:space="preserve">Для зачисления на счет Корнева Александра Валентиновича Аванс за январь 2022 г. </t>
  </si>
  <si>
    <t xml:space="preserve">Оплата услуг пультовой охраны объекта, техническое обслуживание  от 01.01.2022 </t>
  </si>
  <si>
    <t xml:space="preserve">Оплата услуг по уборке территории в декабре 2021 по счету No 383 от 31.12. 2021 г. </t>
  </si>
  <si>
    <t xml:space="preserve">за домен и аренду хостинг-площадки. Тариф Старт (5ГБ на 12 месяцев) 12.01.2022 </t>
  </si>
  <si>
    <t xml:space="preserve">Оплата Компенсация служебной поездки за Январь 2022 г. </t>
  </si>
  <si>
    <t>Оплата за услуги связи за декабрь 2021 г. по счету №100848430078 от 31.12.2021 г.</t>
  </si>
  <si>
    <t xml:space="preserve">Арендная плата за землю за 1 квартал 2022 год. ФЛС №М-02-013174-001 </t>
  </si>
  <si>
    <t xml:space="preserve">Оплата услуг охраны за октябрь 2021 по счету №305 от 31.10.2021. </t>
  </si>
  <si>
    <t xml:space="preserve">ЗА ЭЛ. ЭНЕРГИЮ (МОЩНОСТЬ) ЗА НОЯБРЬ 2021 Г. </t>
  </si>
  <si>
    <t xml:space="preserve">Оплата Заработная плата за Декабрь 2021 г. </t>
  </si>
  <si>
    <t xml:space="preserve">Корнева Александра Валентиновича Заработная плата за Декабрь 2021 г. </t>
  </si>
  <si>
    <t>Оплата Заработная плата за Декабрь 2021 г.</t>
  </si>
  <si>
    <t xml:space="preserve">Оплата работ по обустройству скважины по счету №1909/21 от 19.09.2021  </t>
  </si>
  <si>
    <t xml:space="preserve">Оплата бухгалтерских услуг за декабрь 2021 по счету №248 от 26.12.2021 </t>
  </si>
  <si>
    <t>Оплата работ по обустройству скважины по счету №1909/21 от 19.09.2021</t>
  </si>
  <si>
    <t xml:space="preserve">Ежемесячная комиссия за обслуживание по пакету за период </t>
  </si>
  <si>
    <t xml:space="preserve"> обслуживание газопровода в декабре 2021 по счету №66 от 24.12.2021 </t>
  </si>
  <si>
    <t>Оплата вакцинации персонала по счёту No ЭЭ-103 от 25 ноября 2021.</t>
  </si>
  <si>
    <t>поддержки сервера, сайта за ноябрь 2021 по счету №61 от 23.12.2021.</t>
  </si>
  <si>
    <t xml:space="preserve"> Корнева Александра Валентиновича Аванс за декабрь 2021 г. </t>
  </si>
  <si>
    <t xml:space="preserve">Оплата за оказание юридических услуг в ноябре 2021 по счету №42 от 29.11.2021 </t>
  </si>
  <si>
    <t xml:space="preserve">Оплата по счету № 71781/Р102 от 09.12.2021 Сервисное обслуживание. </t>
  </si>
  <si>
    <t xml:space="preserve">Оплата услуг пультовой охраны объекта от 12.11.2012. </t>
  </si>
  <si>
    <t xml:space="preserve">Оплата за вывоз мусора в ноябре 2021 по счету №476 от 30.11.2021 </t>
  </si>
  <si>
    <t xml:space="preserve">ЗА ЭЛ. ЭНЕРГИЮ (МОЩНОСТЬ) ЗА ОКТЯБРЬ 2021 Г. </t>
  </si>
  <si>
    <t>Оплата Аванс за Декабрь 2021 г.</t>
  </si>
  <si>
    <t xml:space="preserve"> Корнева Александра Валентиновича Компенсация  поездки за декабрь 2021 г. </t>
  </si>
  <si>
    <t>Оплата Компенсация служебной поездки за Декабрь 2021 г.</t>
  </si>
  <si>
    <t>ЗА ЭЛ. ЭНЕРГИЮ (МОЩНОСТЬ) ЗА ОКТЯБРЬ 2021 Г.</t>
  </si>
  <si>
    <t xml:space="preserve">Оплата услуг по уборке территории в ноябре 2021 по счету No 378 от 30 ноября 2021 г.  </t>
  </si>
  <si>
    <t xml:space="preserve">Оплата за оказание юридических услуг в ноябре 2021 по счету №43 от 30.11.2021 </t>
  </si>
  <si>
    <t xml:space="preserve">Оплата за услуги связи за октябрь  2021 г. по счету №100840112361 от 30.11.2021 г. </t>
  </si>
  <si>
    <t xml:space="preserve">Оплата за стоки за сентябрь 2021 по счету №В3510 от 30.09.2021 г.  </t>
  </si>
  <si>
    <t xml:space="preserve"> Корнева Александра Валентиновича Заработная плата за Ноябрь 2021 г</t>
  </si>
  <si>
    <t xml:space="preserve">Оплата за техническое обслуживание газопровода в ноябре 2021 </t>
  </si>
  <si>
    <t xml:space="preserve"> поддержки сервера, сайта, выезд специалиста за октябрь 2021</t>
  </si>
  <si>
    <t xml:space="preserve">Оплата бухгалтерских услуг за ноябрь 2021 </t>
  </si>
  <si>
    <t xml:space="preserve">Оплата Заработная плата за Ноябрь 2021 г. </t>
  </si>
  <si>
    <t xml:space="preserve">ЗА ЭЛ. ЭНЕРГИЮ (МОЩНОСТЬ) ЗА СЕНТЯБРЬ 2021 Г. </t>
  </si>
  <si>
    <t xml:space="preserve">Оплата за вывоз мусора в октябре 2021 </t>
  </si>
  <si>
    <t xml:space="preserve"> поддержки сервера, сайта, выезд специалиста за сентябрь 2021</t>
  </si>
  <si>
    <t xml:space="preserve">Оплата за оказание юридических услуг в октябре 2021 по счету №41 от 01.11.2021 </t>
  </si>
  <si>
    <t xml:space="preserve">Оплата за вывоз мусора в октябре 2021 по счету №436 от 31.10.2021 </t>
  </si>
  <si>
    <t xml:space="preserve">Оплата за стоки за октябрь 2021 по счету №В3970 от 31  Октября  2021г. </t>
  </si>
  <si>
    <t xml:space="preserve">Корнева Александра Валентиновича Аванс за ноябрь 2021 г. </t>
  </si>
  <si>
    <t xml:space="preserve"> Аванс за Ноябрь 2021 г. на основании ПЛАТЕЖНАЯ ВЕДОМОСТЬ N 41 от 14.11.2021</t>
  </si>
  <si>
    <t xml:space="preserve">Оплата Компенсация служебной поездки за Ноябрь 2021 г. </t>
  </si>
  <si>
    <t>ЗА ЭЛ. ЭНЕРГИЮ (МОЩНОСТЬ) ЗА СЕНТЯБРЬ 2021 Г.</t>
  </si>
  <si>
    <t xml:space="preserve">Счет№17 от 18.11.21. Квартальное обследование фекальной канализации </t>
  </si>
  <si>
    <t xml:space="preserve">Корнева Александра Валентиновича Компенсация поездки за ноябрь 2021 г. </t>
  </si>
  <si>
    <t>Оплата покупки по карте. CARD **4411 I</t>
  </si>
  <si>
    <t xml:space="preserve"> уборке территории в октябре 2021 по счету No 351 от 31 октября 2021 г. </t>
  </si>
  <si>
    <t xml:space="preserve">Оплата услуг пультовой охраны объекта, от 12.11.2012. </t>
  </si>
  <si>
    <t xml:space="preserve">Оплата работ по обустройству скважины по счету №1510/21 от 15.10.2021  </t>
  </si>
  <si>
    <t>Оплата за услуги связи за октябрь  2021 г. по счету №100831608520 от 31.10.2021 г.</t>
  </si>
  <si>
    <t xml:space="preserve">Оплата бухгалтерских услуг за октябрь 2021 по счету №185 от 01/11/2021 </t>
  </si>
  <si>
    <t xml:space="preserve">Оплата  от 20 октября 2021 г. 1С: Сайт Продление лицензии на 12мес. </t>
  </si>
  <si>
    <t xml:space="preserve"> Корнева Александра Валентиновича Заработная плата за Октябрь 2021 г. </t>
  </si>
  <si>
    <t xml:space="preserve">Оплата Заработная плата за Октябрь 2021 г. </t>
  </si>
  <si>
    <t xml:space="preserve">Арендная плата за землю за 4 квартал 2021 год. ФЛС №М-02-013174-001 </t>
  </si>
  <si>
    <t>ЗА ЭЛ. ЭНЕРГИЮ (МОЩНОСТЬ) ЗА АВГУСТ 2021 Г.</t>
  </si>
  <si>
    <t xml:space="preserve">Оплата услуг пультовой охраны объекта за октябрь </t>
  </si>
  <si>
    <t>Ежемесячная комиссия за обслуживание по пакету</t>
  </si>
  <si>
    <t xml:space="preserve">по обустройству скважины   по договору №109/21 от 06.09.2021. </t>
  </si>
  <si>
    <t xml:space="preserve"> Корнева Александра Валентиновича Аванс за октябрь 2021 г. </t>
  </si>
  <si>
    <t>Оплата за оказание юридических услуг в сентябре 2021 по счету №40</t>
  </si>
  <si>
    <t xml:space="preserve"> Корнева Александра Валентиновича  служебной поездки за октябрь 2021 г.</t>
  </si>
  <si>
    <t xml:space="preserve">Оплата Компенсация служебной поездки за Октябрь 2021 г. </t>
  </si>
  <si>
    <t>Оплата Аванс за Октябрь 2021 г.</t>
  </si>
  <si>
    <t xml:space="preserve"> сопровождения продуктов 1с по счету НФB0-009364 от 20 октября 2021 г. </t>
  </si>
  <si>
    <t>СЧЕТ No 380575 от 12 октября 2021 г. Оплата за услуги присоединения энергоприн.</t>
  </si>
  <si>
    <t xml:space="preserve">Оплата услуг охраны за август 2021 по счету №253 от 31.08.2021.  </t>
  </si>
  <si>
    <t xml:space="preserve">Оплата за исследования проб воды по счету №k-372 от 15.09.2021. </t>
  </si>
  <si>
    <t xml:space="preserve">ЗА ЭЛ. ЭНЕРГИЮ (МОЩНОСТЬ) ЗА АВГУСТ 2021 Г. </t>
  </si>
  <si>
    <t xml:space="preserve">Оплата услуг охраны за август 2021 по счету №253 от 31.08.2021.   </t>
  </si>
  <si>
    <t xml:space="preserve">Оплата услуг по уборке территории в сентябре 2021 по счету №326 от 30.09.2021.  </t>
  </si>
  <si>
    <t>Оплата за вывоз мусора в сентябре 2021 по счету №392 от 30.09.2021</t>
  </si>
  <si>
    <t xml:space="preserve">Оплата за услуги связи за сентябрь  2021 г. по счету №100823343197  от 30.09.2021 г. </t>
  </si>
  <si>
    <t xml:space="preserve">Оплата бухгалтерских услуг за сентябрь 2021 по счету №173 от 01/10/2021 </t>
  </si>
  <si>
    <t xml:space="preserve">Оплата Заработная плата за Сентябрь 2021 г. </t>
  </si>
  <si>
    <t>Корнева Александра Валентиновича Заработная плата за Сентябрь 2021 г.</t>
  </si>
  <si>
    <t>Оплата за техническое обслуживание газопровода в октябре 2021</t>
  </si>
  <si>
    <t>Перевод целевых средств на другой счет организации в банке.</t>
  </si>
  <si>
    <t xml:space="preserve">Оплата услуг по уборке территории в августе 2021 по счету №302 от 31.08.2021.  </t>
  </si>
  <si>
    <t xml:space="preserve">Корнева Александра Валентиновича Аванс за сентябрь 2021 г. </t>
  </si>
  <si>
    <t xml:space="preserve">Оплата Компенсация служебной поездки за Сентябрь 2021 г. </t>
  </si>
  <si>
    <t>Корнева Александра Валентиновича Оплата   поездки за сентябрь 2021 г.</t>
  </si>
  <si>
    <t xml:space="preserve">Оплата за стоки за август 2021 </t>
  </si>
  <si>
    <t xml:space="preserve">Оплата Аванс за Сентябрь 2021 г. </t>
  </si>
  <si>
    <t xml:space="preserve">Оплата по счету № 71781/Р100 от 08.09.2021 Сервисное обслуживание. </t>
  </si>
  <si>
    <t xml:space="preserve"> обслуживание газопровода в сентябре 2021 по счету №41  от 25.09.2021 </t>
  </si>
  <si>
    <t xml:space="preserve">Оплата услуг пультовой охраны объекта за июль 2021 </t>
  </si>
  <si>
    <t xml:space="preserve">обслуживания и поддержки сервера, сайта, выезд специалиста за июнь 2021 </t>
  </si>
  <si>
    <t xml:space="preserve">ЗА ЭЛ. ЭНЕРГИЮ (МОЩНОСТЬ) ЗА ИЮЛЬ 2021 Г. </t>
  </si>
  <si>
    <t xml:space="preserve">обслуживания и поддержки сервера, сайта, выезд специалиста за август 2021 </t>
  </si>
  <si>
    <t xml:space="preserve">Оплата услуг пультовой охраны объекта за сентябрь 2021 </t>
  </si>
  <si>
    <t xml:space="preserve">Оплата за услуги связи за август 2021 г. </t>
  </si>
  <si>
    <t xml:space="preserve">Оплата услуг электролаборатории </t>
  </si>
  <si>
    <t xml:space="preserve">Предоплата работ по обустройству скважины по счету №609/21 от 06.09.2021  </t>
  </si>
  <si>
    <t xml:space="preserve">Оплата за оказание юридических услуг в августе 2021 </t>
  </si>
  <si>
    <t xml:space="preserve">Оплата за вывоз мусора в августе 2021 по счету №344 от 31.08.2021 </t>
  </si>
  <si>
    <t>Оплата бухгалтерских услуг за август 2021 по счету №137 от 02.09.2021 г.</t>
  </si>
  <si>
    <t xml:space="preserve">Оплата за техническое обслуживание газопровода в августе 2021 </t>
  </si>
  <si>
    <t xml:space="preserve">Оплата услуг охраны за июль 2021 по счету №234 от 31.07.2021. </t>
  </si>
  <si>
    <t xml:space="preserve"> Корнева Александра Валентиновича Заработная плата за Август 2021 г.  </t>
  </si>
  <si>
    <t xml:space="preserve"> Алтуфьевский ОСП  исп.пр. 157902/21/77028-ИП"</t>
  </si>
  <si>
    <t xml:space="preserve"> материалов для обустройства скважины по счету №1919/21 от 19.09.2021 </t>
  </si>
  <si>
    <t xml:space="preserve">Оплата Заработная плата за Август 2021 г. </t>
  </si>
  <si>
    <t xml:space="preserve">Оплата услуг охраны за июль 2021 по счету №234 от 31.07.2021.  </t>
  </si>
  <si>
    <t xml:space="preserve">Оплата за техническое обслуживание газопровода в июле 2021 </t>
  </si>
  <si>
    <t>ЗА ЭЛ. ЭНЕРГИЮ (МОЩНОСТЬ) ЗА ИЮЛЬ 2021 Г.</t>
  </si>
  <si>
    <t xml:space="preserve">Оплата услуг охраны за июль 2021 по счету №234 от 31.07.2021.   </t>
  </si>
  <si>
    <t xml:space="preserve">ЗА ЭЛ. ЭНЕРГИЮ (МОЩНОСТЬ) ЗА ИЮНЬ 2021 Г. </t>
  </si>
  <si>
    <t xml:space="preserve"> Корнева Александра  Компенсация служебной поездки за Август 2021 г. </t>
  </si>
  <si>
    <t>Для зачисления на счет Корнева  Аванс за Август 2021 г.</t>
  </si>
  <si>
    <t xml:space="preserve">Оплата Компенсация служебной поездки за Август 2021 г. </t>
  </si>
  <si>
    <t xml:space="preserve">Оплата Отпускные за Август 2021 г. </t>
  </si>
  <si>
    <t xml:space="preserve">Оплата Аванс за Август 2021 г. </t>
  </si>
  <si>
    <t xml:space="preserve">Оплата услуг по уборке территории в июле 2021 </t>
  </si>
  <si>
    <t xml:space="preserve">Оплата за стоки за июль 2021 по счету № В2555 от 31.07.2021 г.  </t>
  </si>
  <si>
    <t>ЗА ЭЛ. ЭНЕРГИЮ (МОЩНОСТЬ) ЗА ИЮНЬ 2021 Г.</t>
  </si>
  <si>
    <t>поддержки сервера, сайта, за июль 2021 по счету №44 от 05.08.2021.</t>
  </si>
  <si>
    <t xml:space="preserve">ЗА ЭЛ. ЭНЕРГИЮ (МОЩНОСТЬ) ЗА МАЙ 2021 Г. </t>
  </si>
  <si>
    <t>Для зачисления на счет Корнева  Заработная плата за Июль 2021 г.</t>
  </si>
  <si>
    <t xml:space="preserve">Оплата за услуги связи за июль 2021 г. </t>
  </si>
  <si>
    <t xml:space="preserve">Оплата услуг охраны за июнь 2021 по счету №199 от 30.06.2021.   </t>
  </si>
  <si>
    <t xml:space="preserve">Оплата за вывоз мусора в июле 2021 по счету №297 от 31.07.2021 </t>
  </si>
  <si>
    <t xml:space="preserve">Оплата услуг охраны за июнь 2021 по счету №199 от 30.06.2021.  </t>
  </si>
  <si>
    <t>Оплата за оказание юридических услуг в июле 2021 по счету №37 от 23.07.2021 г.</t>
  </si>
  <si>
    <t>Оплата Отпускных за период с 05.08.2021г по 18.08.2021 г.</t>
  </si>
  <si>
    <t>Оплата бухгалтерских услуг за июль 2021</t>
  </si>
  <si>
    <t xml:space="preserve">Оплата Заработная плата за Июль 2021 г. </t>
  </si>
  <si>
    <t xml:space="preserve">Перевод целевых средств на другой счет организации в банке.  </t>
  </si>
  <si>
    <t xml:space="preserve">Оплата услуг пультовой охраны объекта за июнь 2021 </t>
  </si>
  <si>
    <t xml:space="preserve">Оплата за техническое обслуживание газопровода в июне 2021 </t>
  </si>
  <si>
    <t>Оплата услуги по составлению реестра собственников помещений по адресу:</t>
  </si>
  <si>
    <t xml:space="preserve">Оплата услуг пультовой охраны объекта за май 2021 </t>
  </si>
  <si>
    <t xml:space="preserve">Арендная плата за землю за 3 квартал 2021 год. </t>
  </si>
  <si>
    <t xml:space="preserve">Оплата Аванс за Июль 2021 г. </t>
  </si>
  <si>
    <t xml:space="preserve">Для зачисления на счет Корнева Заработная плата за Июль 2021 г. </t>
  </si>
  <si>
    <t>Оплата за стоки за май 2021 по счету №В2138 от 30.06.2021 г.</t>
  </si>
  <si>
    <t>Оплата услуг по внеочередной проверке знаний по охране труда и пожарн</t>
  </si>
  <si>
    <t xml:space="preserve">Оплата за стоки за май 2021 по счету №В2138 от 30.06.2021 г.  </t>
  </si>
  <si>
    <t xml:space="preserve">Оплата услуг по уборке территории в июне 2021 по счету №248 от 30.06.2021. </t>
  </si>
  <si>
    <t xml:space="preserve">Оплата услуг охраны за май 2021 по счету №167 от 31.05.2021.   </t>
  </si>
  <si>
    <t xml:space="preserve">Оплата за услуги связи за июнь 2021 г. по счету №100798298172 от 30.06.2021 г. </t>
  </si>
  <si>
    <t xml:space="preserve">Оплата за стоки за май 2021 по счету №В1712 от 31.05.2021 г. </t>
  </si>
  <si>
    <t xml:space="preserve">Отпускные за Июль 2021 г. </t>
  </si>
  <si>
    <t xml:space="preserve">Оплата за вывоз мусора в июне 2021 </t>
  </si>
  <si>
    <t xml:space="preserve">Снятие наличных денежных средств с карты в банкомате </t>
  </si>
  <si>
    <t xml:space="preserve">Оплата за оказание юридических услуг в июне 2021 по счету №6 от 25.06.2021 г. </t>
  </si>
  <si>
    <t xml:space="preserve">Оплата бухгалтерских услуг за июнь 2021 по счету №115 от 06.07.2021 г. </t>
  </si>
  <si>
    <t xml:space="preserve">Для зачисления на счет КорневаЗаработная плата за Июнь 2021 г. </t>
  </si>
  <si>
    <t>Оплата Заработная плата за Июнь 2021 г.</t>
  </si>
  <si>
    <t xml:space="preserve">Перевод целевых средств на ремонт скважины </t>
  </si>
  <si>
    <t xml:space="preserve">ЗА ЭЛ. ЭНЕРГИЮ (МОЩНОСТЬ) ЗА АПРЕЛЬ 2021 Г. </t>
  </si>
  <si>
    <t>Оплата за стоки за апрель 2021 по счету №В1532 от 30.04.2021 г.</t>
  </si>
  <si>
    <t>Для зачисления на счет Корнева  Аванс за Июнь 2021 г. С</t>
  </si>
  <si>
    <t xml:space="preserve">Оплата за стоки за июль 2020 по счету №В2492 от 31.07.2020 г. </t>
  </si>
  <si>
    <t xml:space="preserve">Оплата Аванс за Июнь 2021 г. </t>
  </si>
  <si>
    <t xml:space="preserve"> Корнева за использование личного транспорта в служебных целях за Июнь 2021 г. </t>
  </si>
  <si>
    <t xml:space="preserve">Оплата за стоки за апрель 2021 по счету №В1532 от 30.04.2021 г.  </t>
  </si>
  <si>
    <t xml:space="preserve">Отпускные за Июнь 2021 г. на основании ПЛАТЕЖНАЯ ВЕДОМОСТЬ N 20 </t>
  </si>
  <si>
    <t xml:space="preserve">Оплата Компенсация служебной поездки за Июнь 2021 г. </t>
  </si>
  <si>
    <t xml:space="preserve"> поддержки сервера, сайта, выезд специалиста за май 2021 </t>
  </si>
  <si>
    <t>Снятие наличных денежных средств с карты в банкомате Банка</t>
  </si>
  <si>
    <t xml:space="preserve">Оплата технического обслуживания системы водоочистки  07.06.2021. </t>
  </si>
  <si>
    <t xml:space="preserve">Оплата за исследования проб воды по счету №k-173 от 10.06.2021. </t>
  </si>
  <si>
    <t xml:space="preserve">Оплата за услуги связи за май 2021 г. </t>
  </si>
  <si>
    <t xml:space="preserve">Оплата премии за Май 2021 г. </t>
  </si>
  <si>
    <t xml:space="preserve">Оплата услуг охраны за апрель 2021 </t>
  </si>
  <si>
    <t xml:space="preserve">Оплата за оказание юридических услуг в мае 2021 </t>
  </si>
  <si>
    <t xml:space="preserve">Оплата за вывоз мусора в мае 2021 по счету №214 от 31.05.2021 </t>
  </si>
  <si>
    <t>Для зачисления на счет Корнева Заработная плата за Май 2021 г.</t>
  </si>
  <si>
    <t xml:space="preserve">Оплата услуг охраны за апрель 2021 по счету №105 от 30.04.2021.  </t>
  </si>
  <si>
    <t xml:space="preserve">Оплата за техническое обслуживание газопровода в мае 2021 </t>
  </si>
  <si>
    <t xml:space="preserve">Оплата за техническое обслуживание газопровода в марте 2021 </t>
  </si>
  <si>
    <t xml:space="preserve">Оплата бухгалтерских услуг за май 2021 </t>
  </si>
  <si>
    <t>ЗА ЭЛ. ЭНЕРГИЮ (МОЩНОСТЬ) ЗА АПРЕЛЬ 2021 Г.</t>
  </si>
  <si>
    <t xml:space="preserve">Оплата Заработная плата за Апрель 2021 г. </t>
  </si>
  <si>
    <t>Оплата услуг по уборке территории в апреле 2021</t>
  </si>
  <si>
    <t xml:space="preserve">Оплата услуг по уборке территории в мае 2021 </t>
  </si>
  <si>
    <t xml:space="preserve">Оплата услуг охраны за апрель 2021 по счету №105 от 30.04.2021.   </t>
  </si>
  <si>
    <t xml:space="preserve">Оплата Отпускные за Май 2021 г. </t>
  </si>
  <si>
    <t>Оплата Материальная помощь за Май 2021 г.</t>
  </si>
  <si>
    <t xml:space="preserve">ЗА ЭЛ. ЭНЕРГИЮ (МОЩНОСТЬ) ЗА МАРТ 2021 Г. </t>
  </si>
  <si>
    <t xml:space="preserve">Оплата за вывоз мусора в апреле 2021 </t>
  </si>
  <si>
    <t xml:space="preserve">поддержки сервера, сайта, выезд специалиста за апрель 2021 </t>
  </si>
  <si>
    <t>Оплата услуг пультовой охраны объекта за май 2021</t>
  </si>
  <si>
    <t xml:space="preserve"> использование личного транспорта в служебных целях за май 2021 г. </t>
  </si>
  <si>
    <t xml:space="preserve">Оплата Компенсация служебной поездки за Май 2021 г. </t>
  </si>
  <si>
    <t xml:space="preserve">Выплата аванса по заработной плате за май 2021. </t>
  </si>
  <si>
    <t xml:space="preserve">Оплата Аванс за Май 2021 г. </t>
  </si>
  <si>
    <t xml:space="preserve">Оплата картриджа для принтера по счету №407 от 11.05.2021. </t>
  </si>
  <si>
    <t>Оплата за оказание юридических услуг в марте 2021</t>
  </si>
  <si>
    <t>Для зачисления на счет Корнева  Заработная плата за Апрель 2021 г.</t>
  </si>
  <si>
    <t xml:space="preserve">Оплата за услуги связи за апрель 2021 г. по счету №100781067940 от 30.04.2021 г. </t>
  </si>
  <si>
    <t xml:space="preserve">Оплата запчастей для системы водоочистки по счету №71781/Р94 от 09.12.2020.  </t>
  </si>
  <si>
    <t>Оплата бухгалтерских услуг за апрель 2021 по счету №50 от 27.04.2021 г.</t>
  </si>
  <si>
    <t xml:space="preserve">Оплата за вывоз мусора в апреле 2021 по счету №156 от 27.04.2021 </t>
  </si>
  <si>
    <t>Услуги по промывке канализации по счету №61 от 28.04.2021.</t>
  </si>
  <si>
    <t xml:space="preserve">Арендная плата за землю за 2 квартал 2021 год. ФЛС №М-02-013174-001 </t>
  </si>
  <si>
    <t>ЗА ЭЛ. ЭНЕРГИЮ (МОЩНОСТЬ) ЗА МАРТ 2021 Г.</t>
  </si>
  <si>
    <t xml:space="preserve">ЗА ЭЛ. ЭНЕРГИЮ (МОЩНОСТЬ) ЗА ФЕВРАЛЬ 2021 Г. </t>
  </si>
  <si>
    <t xml:space="preserve">Оплата за стоки за март 2021 по счету №В901 от 31.03.2021 г. </t>
  </si>
  <si>
    <t xml:space="preserve">Оплата Компенсация служебной поездки за Апрель 2021 г. </t>
  </si>
  <si>
    <t xml:space="preserve"> использование личного транспорта в служебных целях за апрель 2021 г. .</t>
  </si>
  <si>
    <t xml:space="preserve">Оплата Аванс за Апрель 2021 г. </t>
  </si>
  <si>
    <t xml:space="preserve">Оплата услуг пультовой охраны объекта за март 2021 </t>
  </si>
  <si>
    <t xml:space="preserve"> поддержки сервера, сайта, выезд специалиста за февраль 2021 </t>
  </si>
  <si>
    <t xml:space="preserve">Оплата услуг пультовой охраны объекта за апрель 2021 </t>
  </si>
  <si>
    <t>ЗА ЭЛ. ЭНЕРГИЮ (МОЩНОСТЬ) ЗА ФЕВРАЛЬ 2021 Г.</t>
  </si>
  <si>
    <t xml:space="preserve"> сопровождения програмных продуктов 1с по счету №НФЖЛ-000047 от 12.03.2021.</t>
  </si>
  <si>
    <t xml:space="preserve">Оплата услуг охраны за март 2021 по счету №72 от 31.03.2021.   </t>
  </si>
  <si>
    <t xml:space="preserve"> поддержки сервера, сайта, выезд специалиста за март 2021 </t>
  </si>
  <si>
    <t xml:space="preserve">Комиссия за снятие наличных в банкомате. Cash Advance </t>
  </si>
  <si>
    <t xml:space="preserve">Оплата за оказание юридических услуг в марте 2021 </t>
  </si>
  <si>
    <t>Оплата по по договору №669010285 за услуги связи за март 2021 г.</t>
  </si>
  <si>
    <t xml:space="preserve">Оплата за исследования проб воды по счету №k-73 от 16.03.2021. </t>
  </si>
  <si>
    <t xml:space="preserve">Оплата за вывоз мусора в марте 2021 по счету №105 от 31.03.2021 </t>
  </si>
  <si>
    <t xml:space="preserve">Оплата работ по ремонту электрокабеля по счету №065/21 от 31.03.2021. </t>
  </si>
  <si>
    <t xml:space="preserve">Для зачисления на счет Корнева  Заработная плата за Март 2021 г. </t>
  </si>
  <si>
    <t xml:space="preserve">Оплата Заработная плата за Март 2021 г. </t>
  </si>
  <si>
    <t xml:space="preserve">Оплата за стоки за июль 2020 по счету №В2492 от 31.07.2020 г.  </t>
  </si>
  <si>
    <t xml:space="preserve">ЗА ЭЛ. ЭНЕРГИЮ (МОЩНОСТЬ) ЗА ЯНВАРЬ 2021 Г. </t>
  </si>
  <si>
    <t xml:space="preserve">Оплата бухгалтерских услуг за март 2021 по счету №31 от 01.03.2021 г. </t>
  </si>
  <si>
    <t xml:space="preserve">Оплата материалов для ремонта кабеля по счету №16032021-001 от 16.03.2021. </t>
  </si>
  <si>
    <t>ЗА ЭЛ. ЭНЕРГИЮ (МОЩНОСТЬ) ЗА ЯНВАРЬ 2021 Г.</t>
  </si>
  <si>
    <t xml:space="preserve">Оплата за техническое обслуживание газопровода в апреле 2021 </t>
  </si>
  <si>
    <t xml:space="preserve">использование личного транспорта в служебных целях за март 2021 г. </t>
  </si>
  <si>
    <t xml:space="preserve">Оплата  обслуживания системы водоочистки по счету №71789/Р96 от 05.03.2021.  </t>
  </si>
  <si>
    <t>Оплата Компенсация служебной поездки за Март 2021 г.</t>
  </si>
  <si>
    <t xml:space="preserve">Оплата Аванс за Март 2021 г. </t>
  </si>
  <si>
    <t xml:space="preserve">Оплата за стоки за февраль 2021 по счету №В513 от 28.02.2021.  </t>
  </si>
  <si>
    <t xml:space="preserve"> поддержки сервера, сайта, выезд специалиста за янврь 2021 </t>
  </si>
  <si>
    <t xml:space="preserve">Оплата за вывоз мусора в феврале 2021 по счету №59 от 28.02.2021 </t>
  </si>
  <si>
    <t xml:space="preserve">Для зачисления на счет Корнева  Заработная плата за Февраль 2021 г. </t>
  </si>
  <si>
    <t xml:space="preserve">Оплата бухгалтерских услуг за февраль 2021 по счету №15 от 26.02.2021 г. </t>
  </si>
  <si>
    <t>Оплата по по договору №669010285 за услуги связи за февраль 2021 г.</t>
  </si>
  <si>
    <t>Оплата за оказание юридических услуг за февраль 2021</t>
  </si>
  <si>
    <t xml:space="preserve">Оплата лицензии на онлайн-чат по счету №НФB0-000997 от 28.01.2021. </t>
  </si>
  <si>
    <t xml:space="preserve">Оплата Заработная плата за Февраль 2021 г. </t>
  </si>
  <si>
    <t xml:space="preserve">Оплата мобильного приложения по счету №НФB0-000921 от 27.01.2021. </t>
  </si>
  <si>
    <t xml:space="preserve">Оплата услуг охраны за январь 2021 по счету №16 от 31.01.2021.   </t>
  </si>
  <si>
    <t xml:space="preserve">ЗА ЭЛ. ЭНЕРГИЮ (МОЩНОСТЬ) ЗА ДЕКАБРЬ 2020 Г. </t>
  </si>
  <si>
    <t xml:space="preserve">Оплата за запчасти по снегоуборочной машине по счету №80 от 25.02.2021. </t>
  </si>
  <si>
    <t xml:space="preserve">Оплата за стоки в январе 2021 по счету №В142 от 31.01.2021 г. </t>
  </si>
  <si>
    <t xml:space="preserve">Оплата услуг охраны за январь 2021 по счету №16 от 31.01.2021.  </t>
  </si>
  <si>
    <t xml:space="preserve"> использование личного транспорта в служебных целях за февраль 2021 г. </t>
  </si>
  <si>
    <t xml:space="preserve">Оплата Аванс за Февраль 2021 г. </t>
  </si>
  <si>
    <t>Оплата услуг пультовой охраны объекта за февраль 2021</t>
  </si>
  <si>
    <t xml:space="preserve">Оплата Компенсация служебной поездки за Февраль 2021 </t>
  </si>
  <si>
    <t>Оплата за техническое обслуживание газопровода в феврале 2021</t>
  </si>
  <si>
    <t>Оплата формирования реестра собственников по счету №01194 от 11.02.2021.</t>
  </si>
  <si>
    <t xml:space="preserve">Оплата за стоки за ноябрь 2020 по счету №В3941 от 30.11.2020 г. </t>
  </si>
  <si>
    <t>Оплата за вывоз мусора в январе 2020 по счету №9 от 31.01.2021</t>
  </si>
  <si>
    <t xml:space="preserve">Оплата ремонта системы водоочистки по счету №71781/Р95 от 02.02.2021. </t>
  </si>
  <si>
    <t xml:space="preserve">Оплата за вывоз мусора в январе 2020 по договору №40-Н от 01.01.2020 г.   </t>
  </si>
  <si>
    <t xml:space="preserve">Оплата за оказание юридических услуг за январь 2021 </t>
  </si>
  <si>
    <t xml:space="preserve">Оплата услуг пультовой охраны объекта за январь 2021 </t>
  </si>
  <si>
    <t xml:space="preserve">Оплата по по договору №669010285 за услуги связи за январь 2021 </t>
  </si>
  <si>
    <t xml:space="preserve">Оплата услуг охраны за декабрь 2020 по счету №426 от 31.12.2020.   </t>
  </si>
  <si>
    <t>Для зачисления на счет Корнева Заработная плата за Январь 2021 г</t>
  </si>
  <si>
    <t xml:space="preserve">Оплата за стоки за декабрь 2020 по счету №В4338 от 31.12.2020 г.  </t>
  </si>
  <si>
    <t xml:space="preserve">Оплата Заработная плата за Январь 2021 г. </t>
  </si>
  <si>
    <t xml:space="preserve">Оплата бухгалтерских услуг за январь 2021 по счету №4 от 01.02.2021 г. </t>
  </si>
  <si>
    <t xml:space="preserve"> поддержки сервера, сайта, выезд специалиста за декабрь 2020 </t>
  </si>
  <si>
    <t xml:space="preserve">Оплата самозанятому услуг по уборке территории  за январь 2021. </t>
  </si>
  <si>
    <t xml:space="preserve">Предоплата за вывоз мусора в декабре 2020 по договору №40-Н от 01.01.2020 г. </t>
  </si>
  <si>
    <t xml:space="preserve">Арендная плата за землю за 1 квартал 2021 год. </t>
  </si>
  <si>
    <t xml:space="preserve">Оплата за техническое обслуживание газопровода в январе 2021 </t>
  </si>
  <si>
    <t xml:space="preserve">ЗА ЭЛ. ЭНЕРГИЮ (МОЩНОСТЬ) ЗА НОЯБРЬ 2020 Г. </t>
  </si>
  <si>
    <t xml:space="preserve"> использование личного транспорта в служебных целях за январь 2021 г. </t>
  </si>
  <si>
    <t xml:space="preserve">Отпускные  за Январь 2021 г. </t>
  </si>
  <si>
    <t xml:space="preserve">Оплата по по договору №669010285 за услуги связи за декабрь 2020 г. </t>
  </si>
  <si>
    <t>Оплата Компенсация служебной поездки за Январь 2021 г.</t>
  </si>
  <si>
    <t xml:space="preserve">Оплата Аванс за Январь 2021 г. </t>
  </si>
  <si>
    <t xml:space="preserve">Оплата работ по механизированной уборке территории от снега за январь 2021 </t>
  </si>
  <si>
    <t xml:space="preserve">Оплата услуг охраны за ноябрь 2020 по счету №380 от 30.101.2020 г.  </t>
  </si>
  <si>
    <t>Комиссия за исходящие платежи в рублях, переданные по системе Банк-Клиент</t>
  </si>
  <si>
    <t xml:space="preserve">Для зачисления на счет Корнева  Заработная плата за Декабрь 2020 г. </t>
  </si>
  <si>
    <t xml:space="preserve"> комиссия за обслуживание по пакету за период с 01.12.2020 по 31.12.2020</t>
  </si>
  <si>
    <t xml:space="preserve">Оплата хостинга п продления доменного имени  от 24.12.2020. </t>
  </si>
  <si>
    <t xml:space="preserve">Оплата самозанятому услуг по уборке территории  за декабрь 2020. </t>
  </si>
  <si>
    <t xml:space="preserve">Оплата за оказание юридических услуг за декабрь 2020 </t>
  </si>
  <si>
    <t xml:space="preserve">Доплата работ по механизированной уборке территории от снега за декабрь 2020 </t>
  </si>
  <si>
    <t xml:space="preserve">Оплата бухгалтерских услуг за декабрь 2020 по счету №164 от 27.12.2020 г. </t>
  </si>
  <si>
    <t xml:space="preserve">Оплата Заработная плата за Декабрь 2020 г. </t>
  </si>
  <si>
    <t xml:space="preserve">Оплата работ по механизированной уборке территории от снега </t>
  </si>
  <si>
    <t xml:space="preserve">ЗА ЭЛ. ЭНЕРГИЮ (МОЩНОСТЬ) ЗА ОКТЯБРЬ 2020 Г. </t>
  </si>
  <si>
    <t>Оплата севисного обслуживания водоочистки по счету №71781/Р92 от 07.12.2020.</t>
  </si>
  <si>
    <t xml:space="preserve">Оплата услуг пультовой охраны объекта за декабрь 2020 </t>
  </si>
  <si>
    <t xml:space="preserve">Оплата услуг пультовой охраны объекта за ноябрь 2020 </t>
  </si>
  <si>
    <t xml:space="preserve">Оплата семинара по бухгалтерскому учету ЖСК </t>
  </si>
  <si>
    <t xml:space="preserve">Выплата аванса по заработной плате за декабрь 2020. </t>
  </si>
  <si>
    <t>использование личного транспорта в служебных целях за декабрь 2020 г. .</t>
  </si>
  <si>
    <t>Оплата Аванс за Декабрь 2020 г. на основании</t>
  </si>
  <si>
    <t xml:space="preserve">Предоплата за вывоз мусора в ноябре 2020 по счету №481 от 30.11.2020 </t>
  </si>
  <si>
    <t xml:space="preserve">поддержки сервера сайта, выезд специалиста за октябрь 2020 </t>
  </si>
  <si>
    <t xml:space="preserve">Оплата обслуживания и поддержки сервера сайта, выезд специалиста за ноябрь 2020 </t>
  </si>
  <si>
    <t xml:space="preserve"> оказание юридических услуг за ноябрь 2020 по счету №28 от 09.12.2020 г. Сумма 70000-00 Без налога (НДС)</t>
  </si>
  <si>
    <t xml:space="preserve"> Компенсация служебной поездки за Ноябрь 2020 г. </t>
  </si>
  <si>
    <t xml:space="preserve">Оплата услуг охраны за октябрь 2020 по счету №343 от 31.10.2020 г.   </t>
  </si>
  <si>
    <t xml:space="preserve">Оплата по по договору №669010285 за услуги связи за ноябрь 2020 г. </t>
  </si>
  <si>
    <t xml:space="preserve">Оплата услуг охраны за октябрь 2020 по счету №343 от 31.10.2020 г.  </t>
  </si>
  <si>
    <t xml:space="preserve"> использование личного транспорта в служебных целях за ноябрь 2020 г. </t>
  </si>
  <si>
    <t>Оплата Премия за Ноябрь 2020 г.  ПЛАТЕЖНАЯ ВЕДОМОСТЬ N 34 от 09.12.2020</t>
  </si>
  <si>
    <t xml:space="preserve">Оплата бухгалтерских услуг за ноябрь 2020 по счету №140 от 03.12.2020 г. </t>
  </si>
  <si>
    <t xml:space="preserve">Для зачисления на счет Корнева  Заработная плата за Ноябрь 2020 </t>
  </si>
  <si>
    <t xml:space="preserve">Оплата Заработная плата за Ноябрь 2020 г. </t>
  </si>
  <si>
    <t xml:space="preserve">Оплата за стоки за октябрь 2020 по счету №В3515 от 31.10.2020 г.  </t>
  </si>
  <si>
    <t>ЗА ЭЛ. ЭНЕРГИЮ (МОЩНОСТЬ) ЗА ОКТЯБРЬ 2020 Г.</t>
  </si>
  <si>
    <t xml:space="preserve">Оплата за стоки за сентябрь 2020 по счету №В3037 от 30.09.2020 г.  </t>
  </si>
  <si>
    <t xml:space="preserve">ЗА ЭЛ. ЭНЕРГИЮ (МОЩНОСТЬ) ЗА СЕНТЯБРЬ 2020 Г. </t>
  </si>
  <si>
    <t xml:space="preserve">Оплата работ по устранению прорыва ХВС по счету №05-10/20 от 05.10.2020.  </t>
  </si>
  <si>
    <t xml:space="preserve">Оплата Аванс за Ноябрь 2020 г. </t>
  </si>
  <si>
    <t xml:space="preserve"> техническое обслуживание газопровода в сентябре 2020 </t>
  </si>
  <si>
    <t xml:space="preserve">Оплата за оказание юридических услуг по счету №26 от 01.11.2020 г. </t>
  </si>
  <si>
    <t xml:space="preserve">Доплата за вывоз мусора в октябре 2020 </t>
  </si>
  <si>
    <t xml:space="preserve">Оплата сливных решеток по счету №10978 от 05.11.2020. </t>
  </si>
  <si>
    <t xml:space="preserve">Оплата продления лицензии на 1с ЖСК по счету №НФB0-008430 от 23.10.2020. </t>
  </si>
  <si>
    <t xml:space="preserve">Оплата по по договору №669010285 за услуги связи за октябрь 2020 г. </t>
  </si>
  <si>
    <t xml:space="preserve">Оплата Компенсация служебной поездки за Ноябрь 2020 г. </t>
  </si>
  <si>
    <t xml:space="preserve">Оплата услуг охраны за сентябрь 2020 по счету №297 от 30.09.2020 г.   </t>
  </si>
  <si>
    <t>Доплата за вывоз мусора в октябре 2020 г,</t>
  </si>
  <si>
    <t xml:space="preserve">Оплата по счету № НФЖЛ-000116 от 28.10.2020 Услуги веб.разработки. </t>
  </si>
  <si>
    <t xml:space="preserve">Оплата Заработная плата за Октябрь 2020 г. </t>
  </si>
  <si>
    <t>Оплата бухгалтерских услуг за октябрь 2020 по счету №98/1 от 01.11.2020 г.</t>
  </si>
  <si>
    <t>Оплата за техническое обслуживание газопровода в ноябре 2020</t>
  </si>
  <si>
    <t xml:space="preserve">Оплата за техническое обслуживание газопровода в октябре 2020 </t>
  </si>
  <si>
    <t xml:space="preserve">Оплата обслуживания и поддержки сервера сайта, выезд специалиста </t>
  </si>
  <si>
    <t xml:space="preserve">Оплата оплата оборудования и инструментов по счету №ТДИ-7936623 от 19.10.2020 </t>
  </si>
  <si>
    <t xml:space="preserve">Оплата услуг охраны за сентябрь 2020 по счету №297 от 30.09.2020 г. </t>
  </si>
  <si>
    <t xml:space="preserve">Оплата за светильники по счету №1499 от 20.10.2020.  </t>
  </si>
  <si>
    <t xml:space="preserve">Оплата обучения в области электробезопасности </t>
  </si>
  <si>
    <t xml:space="preserve">Оплата Аванс за Октябрь 2020 г. </t>
  </si>
  <si>
    <t xml:space="preserve">Арендная плата за землю за 4 квартал 2020 год. ФЛС № М-02-013174-001 . </t>
  </si>
  <si>
    <t xml:space="preserve">Оплата услуг охраны за август 2020 по счету №256 от 31.08.2020 г.   </t>
  </si>
  <si>
    <t xml:space="preserve"> использование личного транспорта в служебных целях за Октябрь 2020 г. </t>
  </si>
  <si>
    <t xml:space="preserve">Оплата Компенсация служебной поездки за Октябрь 2020 г. </t>
  </si>
  <si>
    <t xml:space="preserve">ЗА ЭЛ. ЭНЕРГИЮ (МОЩНОСТЬ) ЗА август 2020 Г. </t>
  </si>
  <si>
    <t>Доплата за вывоз мусора в сентябре 2020 г</t>
  </si>
  <si>
    <t>Оплата за оказание юридических услуг по счету №23 от 23.09.2020 г.</t>
  </si>
  <si>
    <t xml:space="preserve">Оплата продления лицензии за сайт по счету №НФB0-008042 от 08.10.2020. </t>
  </si>
  <si>
    <t xml:space="preserve">Доплата за компьютер по договору №202008 от 01.08.2020. </t>
  </si>
  <si>
    <t xml:space="preserve">Оплата лицензии на использование базы данных сайта rabota.ru </t>
  </si>
  <si>
    <t xml:space="preserve">Оплата услуг пультовой охраны объекта за сентябрь 2020 </t>
  </si>
  <si>
    <t>Оплата по по договору 669010285 за услуги связи за сентябрь 2020 г.</t>
  </si>
  <si>
    <t xml:space="preserve">Оплата за анализ воды по счету №k-498 от 10.09.2020.  </t>
  </si>
  <si>
    <t xml:space="preserve">Оплата бухгалтерских услуг за услуги по формированию новой квитанции </t>
  </si>
  <si>
    <t xml:space="preserve">Оплата услуг пультовой охраны объекта за октябрь 2020 </t>
  </si>
  <si>
    <t xml:space="preserve">Оплата машины подметальной по счету №2009-200104-00857 от 29.09.2020. </t>
  </si>
  <si>
    <t xml:space="preserve">Оплата бухгалтерских услуг за сентябрь 2020 по счету №106 от 02.10.2020 г.  </t>
  </si>
  <si>
    <t xml:space="preserve">Оплата Заработная плата за Август 2020 г. </t>
  </si>
  <si>
    <t xml:space="preserve">Оплата обслуживания и поддержки сервера сайта специалиста  от 01.11.2013. </t>
  </si>
  <si>
    <t>Предоплата за вывоз мусора в сентябре 2020</t>
  </si>
  <si>
    <t xml:space="preserve">Оплата Компенсация служебной поездки за Сентябрь 2020 г. </t>
  </si>
  <si>
    <t>Bспользование личного транспорта в служебных целях за сентябрь 2020 г</t>
  </si>
  <si>
    <t xml:space="preserve"> севисного обслуживания водоочистки по счету №71781/Р90 от 08.09.2020. </t>
  </si>
  <si>
    <t xml:space="preserve">Оплата Аванс за Сентябрь 2020 г. </t>
  </si>
  <si>
    <t xml:space="preserve">Оплата за стоки за август 2020 по счету №В2836 от 31.08.2020 г. </t>
  </si>
  <si>
    <t xml:space="preserve">Оплата по по договору 669010285 за услуги связи за август 2020 г. </t>
  </si>
  <si>
    <t xml:space="preserve">Оплата за техническое обслуживание газопровода в августе 2020 </t>
  </si>
  <si>
    <t>Доплата за вывоз мусора в августе 2020 г</t>
  </si>
  <si>
    <t xml:space="preserve">Оплата за оказание юридических услуг  по счету №22 от 01.09.2020 г.  </t>
  </si>
  <si>
    <t xml:space="preserve">Оплата бухгалтерских услуг за август 2020 по счету №98 от 03.09.2020 г.  </t>
  </si>
  <si>
    <t xml:space="preserve">ЗА ЭЛ. ЭНЕРГИЮ (МОЩНОСТЬ) ЗА июль 2020 Г. </t>
  </si>
  <si>
    <t xml:space="preserve">Оплата за метлы по счету №85 от 04.09.2020. </t>
  </si>
  <si>
    <t>Оплата компьютера по счету №42 от 26.08.2020 г.</t>
  </si>
  <si>
    <t xml:space="preserve">Оплата Заработная плата за Сентябрь 2020 г. </t>
  </si>
  <si>
    <t>Оплата за вывоз мусора в июле 2020 г</t>
  </si>
  <si>
    <t xml:space="preserve">Оплата за стоки по счету №В4169 от 30.11.2019 г.  </t>
  </si>
  <si>
    <t xml:space="preserve">Оплата за стоки по счету №В4427 от 31.12.2019 г.  </t>
  </si>
  <si>
    <t xml:space="preserve">Оплата Компенсация служебной поездки за Август 2020 г. </t>
  </si>
  <si>
    <t>использование личного транспорта в служебных целях за август 2020 г.</t>
  </si>
  <si>
    <t>Оплата  услуг пультовой охраны объекта за октябрь 2017</t>
  </si>
  <si>
    <t xml:space="preserve">Доплата за услуги охраны за июль 2020 по счету №223 от 31.07.2020 г.   </t>
  </si>
  <si>
    <t xml:space="preserve">Оплата по СЧЕТУ-ОФЕРТЕ No MAAA4-00-1752-6204 от 13.08.2020. </t>
  </si>
  <si>
    <t xml:space="preserve">Оплата  услуг пультовой охраны объекта за август 2020 </t>
  </si>
  <si>
    <t>Оплата по по договору 669010285 за услуги связи за июль 2020 г.</t>
  </si>
  <si>
    <t xml:space="preserve">Оплата Аванс за Август 2020 г. </t>
  </si>
  <si>
    <t xml:space="preserve">Выплата аванса по заработной плате за август 2020. </t>
  </si>
  <si>
    <t xml:space="preserve">Оплата услуг охраны за июль 2020 по счету №223 от 31.07.2020 г.   </t>
  </si>
  <si>
    <t xml:space="preserve">Страховые взносы на ОПС. Рег.№ 087-317-000813. </t>
  </si>
  <si>
    <t xml:space="preserve">Оплата бухгалтерских услуг за июль 2020 по счету №85 от 31.07.2020 г.  </t>
  </si>
  <si>
    <t>Осуществление вал.контроля по операциям без оформ.</t>
  </si>
  <si>
    <t xml:space="preserve"> Осуществление вал.контроля по операциям без оформ.УК   </t>
  </si>
  <si>
    <t>Страховые взносы на обязательное социальное страхование</t>
  </si>
  <si>
    <t xml:space="preserve"> Договору подряда с самозанятым физ. лицом за уборку  территории </t>
  </si>
  <si>
    <t xml:space="preserve">Ком.за осуществ.вал.контроля по опер. без оформ.УК </t>
  </si>
  <si>
    <t xml:space="preserve">Страховые взносы от несчастных случаев на производстве </t>
  </si>
  <si>
    <t xml:space="preserve"> использование личного транспорта в служебных целях за Июль 2020 г. </t>
  </si>
  <si>
    <t xml:space="preserve">Комиссия за переводы в пользу ФЛ сверх нетарифицируемой суммы платежей </t>
  </si>
  <si>
    <t xml:space="preserve">Оплата за вывоз мусора в июле 2020 г, </t>
  </si>
  <si>
    <t>Оплата по Счету №00188 от 29.07.2020 за головку режущую и доставку</t>
  </si>
  <si>
    <t xml:space="preserve"> использование личного транспорта в служебных целях за Июль 2020 г.</t>
  </si>
  <si>
    <t xml:space="preserve"> использование личного транспорта в служебных целях за Апрель -Июль 2020 г. </t>
  </si>
  <si>
    <t xml:space="preserve">использование личного транспорта в служебных целях за Июль 2020 г. </t>
  </si>
  <si>
    <t xml:space="preserve">Оплата услуг охраны за июнь 2020 по счету №189 от 30.06.2020 г.   </t>
  </si>
  <si>
    <t xml:space="preserve">Оплата ремонта напорной трассы канализации по счету №15-07/20 от 24.07.2020. </t>
  </si>
  <si>
    <t xml:space="preserve">Оплата работ по удалению аварийных деревьев по счету №17-07/20 от 24.07.2020.  </t>
  </si>
  <si>
    <t xml:space="preserve">Компенсация за использование личного транспорта  за Апрель - Июль 2020 г. </t>
  </si>
  <si>
    <t xml:space="preserve">работ по ремонту контейнерной площадки по счету №21-07/20 от 24.07.2020.  </t>
  </si>
  <si>
    <t xml:space="preserve">ЗА ЭЛ. ЭНЕРГИЮ (МОЩНОСТЬ) ЗА июнь 2020 Г. </t>
  </si>
  <si>
    <t xml:space="preserve">Оплата за катушку триммерную и доставку по счету  от 22 Июля 2020 г. </t>
  </si>
  <si>
    <t>ЗА ЭЛ. ЭНЕРГИЮ (МОЩНОСТЬ) ЗА июнь 2020 Г.</t>
  </si>
  <si>
    <t xml:space="preserve">Оплата по Счету №501 от 20 июля 2020г. за щебень гравийный 5*20 </t>
  </si>
  <si>
    <t xml:space="preserve">Оплата услуг охраны за июнь 2020 по счету №189 от 30.06.2020 г.  </t>
  </si>
  <si>
    <t xml:space="preserve">Арендная плата за землю за 3 квартал 2020 год. </t>
  </si>
  <si>
    <t xml:space="preserve">Оплата Аванс за Июль 2020 г. на основании </t>
  </si>
  <si>
    <t xml:space="preserve">Оплата  услуг пультовой охраны объекта за июль 2020 </t>
  </si>
  <si>
    <t xml:space="preserve">Оплата за стоки по счету №В2136 от 30.06.2020 г.  В том числе </t>
  </si>
  <si>
    <t xml:space="preserve">Комиссия за снятие наличных в банкомате. Cash Advance Fee. </t>
  </si>
  <si>
    <t xml:space="preserve">Комиссия за снятие наличных в банкомате. Cash Advance Fee. CARD </t>
  </si>
  <si>
    <t xml:space="preserve">Оплата финансовых санкций по делу об административном правонарушении </t>
  </si>
  <si>
    <t xml:space="preserve">Оплата Компенсация служебной поездки за Июнь 2020 г. </t>
  </si>
  <si>
    <t xml:space="preserve">Оплата за стоки по счету №В692 от 29.02.2020 г.  В том числе </t>
  </si>
  <si>
    <t xml:space="preserve">Оплата по по договору 669010285 за услуги связи за июнь 2020 г. </t>
  </si>
  <si>
    <t xml:space="preserve">Оплата за стоки по счету №В1678 от 31.05.2020 г.  </t>
  </si>
  <si>
    <t xml:space="preserve">Оплата бухгалтерских услуг за июнь 2020 по счету №76 от 06.07.2020 г.  </t>
  </si>
  <si>
    <t xml:space="preserve">Оплата газа для горелок по счету №6730 от 02.07.2020.  </t>
  </si>
  <si>
    <t xml:space="preserve">ЗА ЭЛ. ЭНЕРГИЮ (МОЩНОСТЬ) ЗА май 2020 Г. </t>
  </si>
  <si>
    <t xml:space="preserve">Оплата за цепь для бензопилы по счету №ТД-01663451 от 03.07.2020. </t>
  </si>
  <si>
    <t xml:space="preserve">Оплата за вывоз мусора в июне 2020 г, согласно Договора №40-Н от 01.01.2020 г. </t>
  </si>
  <si>
    <t xml:space="preserve">Оплата за уборку территории за июнь 2020 по счету №39 от 02.07.2020 </t>
  </si>
  <si>
    <t xml:space="preserve">Оплата по Счету №34 от 02.07.2020 за тех обслуж газопровода  в июле 2020 </t>
  </si>
  <si>
    <t>Страховые взносы от несчастных случаев  за июнь 2020г.</t>
  </si>
  <si>
    <t xml:space="preserve">Страховые взносы на обязательное социальное страхование </t>
  </si>
  <si>
    <t>Комиссия за переводы в пользу ФЛ сверх нетарифицируемой суммы</t>
  </si>
  <si>
    <t>Оплата Заработная плата за Июнь 2020 г.</t>
  </si>
  <si>
    <t>Оплата инструментов по счету №6666 от 25.06.2020. В том числе</t>
  </si>
  <si>
    <t>ЗА ЭЛ. ЭНЕРГИЮ (МОЩНОСТЬ) ЗА май 2020 Г.</t>
  </si>
  <si>
    <t xml:space="preserve">Оплата тарнсформаора и комплектующих по счету №2Е50566 от 10.06.2020. </t>
  </si>
  <si>
    <t>Оплата Аванс за Июнь 2020 г.</t>
  </si>
  <si>
    <t xml:space="preserve">Оплата услуг охраны за май 2020 по счету №155 от 31.05.2020 г.   </t>
  </si>
  <si>
    <t xml:space="preserve">Оплата по Счету №0VT-596079/29635313 от 08.06.2020 за канцтовары. </t>
  </si>
  <si>
    <t xml:space="preserve">от 08.06.2020 г за  услуги по специальной оценке условий труда </t>
  </si>
  <si>
    <t xml:space="preserve">Оплата услуг охраны за май 2020 по счету №155 от 31.05.2020 г.  </t>
  </si>
  <si>
    <t xml:space="preserve">Оплата  услуг пультовой охраны объекта за июнь 2020 </t>
  </si>
  <si>
    <t>Оплата за передаточный механизм по счету No 71781/Р86 от 03 июня 2020 г.</t>
  </si>
  <si>
    <t xml:space="preserve">Оплата  услуг пультовой охраны объекта за апрель 2020 </t>
  </si>
  <si>
    <t xml:space="preserve">Оплата  услуг пультовой охраны объекта за май 2020 по договору </t>
  </si>
  <si>
    <t xml:space="preserve">Оплата по Счету № 20 от 12.05.20 за тех обслуж газопровода </t>
  </si>
  <si>
    <t xml:space="preserve">Оплата за вывоз мусора в мае 2020 </t>
  </si>
  <si>
    <t xml:space="preserve">Оплата обслуживания и поддержки сервера сайта, выезд специалиста  01.11.2013. </t>
  </si>
  <si>
    <t xml:space="preserve">Оплата бухгалтерских услуг за май 2020 по счету №65 от 01.06.2020 г. </t>
  </si>
  <si>
    <t xml:space="preserve">Оплата  за услуги связи за май 2020г по Счету № 100673024554 от 20.06.2020г. </t>
  </si>
  <si>
    <t xml:space="preserve">Оплата по Счету № 2006-200100-48416 от "03" июня 2020 года за инструменты </t>
  </si>
  <si>
    <t xml:space="preserve">ЗА ЭЛ. ЭНЕРГИЮ (МОЩНОСТЬ) ЗА АПРЕЛЬ 2020 Г. </t>
  </si>
  <si>
    <t xml:space="preserve">Страховые взносы от несчастных случаев на производстве  за май 2020г. </t>
  </si>
  <si>
    <t xml:space="preserve">Оплата Заработная плата за Май 2020 г. </t>
  </si>
  <si>
    <t>Оплата Заработная плата за Май 2020 г.</t>
  </si>
  <si>
    <t>Оплата по Счету №0VT-596079-29338182 от 14.05.2020 за канцтовары.</t>
  </si>
  <si>
    <t xml:space="preserve">Оплата услуг охраны за апрель 2020 по счету №126 от 30.04.2020 г.  </t>
  </si>
  <si>
    <t xml:space="preserve">Оплата Аванс за Май 2020 г. на основании ПЛАТЕЖНАЯ ВЕДОМОСТЬ </t>
  </si>
  <si>
    <t xml:space="preserve">Оплата услуг охраны за апрель 2020 по счету №126 от 30.04.2020 г.   </t>
  </si>
  <si>
    <t xml:space="preserve">Оплата по по договору 669010285 за услуги связи за апрель 2020г </t>
  </si>
  <si>
    <t xml:space="preserve">Оплата за вывоз мусора в апреле 2020 г, </t>
  </si>
  <si>
    <t xml:space="preserve">Оплата бухгалтерских услуг за апрель 2020 </t>
  </si>
  <si>
    <t xml:space="preserve">Оплата Заработная плата за Апрель 2020 г. </t>
  </si>
  <si>
    <t xml:space="preserve"> обслуживания и поддержки сервера сайта, выезд специалиста  от 05.04.2020 г. </t>
  </si>
  <si>
    <t xml:space="preserve"> юридических услуг по счету № 16 от 27.04.2020г. НДС не облагается</t>
  </si>
  <si>
    <t xml:space="preserve">Страховые взносы на ОМС. </t>
  </si>
  <si>
    <t>Страховые взносы от несчастных случаев на производстве  за апрель 2020г.</t>
  </si>
  <si>
    <t xml:space="preserve">ЗА ЭЛ. ЭНЕРГИЮ (МОЩНОСТЬ) ЗА март 2020 Г. </t>
  </si>
  <si>
    <t xml:space="preserve">Оплата Премии за Апрель 2020 г. </t>
  </si>
  <si>
    <t xml:space="preserve">Оплата  услуг пультовой охраны объекта за март 2020 </t>
  </si>
  <si>
    <t xml:space="preserve">Оплата за стоки по счету №В863 от 31.03.2020 г.  </t>
  </si>
  <si>
    <t xml:space="preserve">Оплата по по договору 669010285 за услуги связи за март 2020г </t>
  </si>
  <si>
    <t xml:space="preserve">Оплата за вывоз мусора в марте 2020 г, </t>
  </si>
  <si>
    <t xml:space="preserve">Оплата услуг охраны за март 2020 </t>
  </si>
  <si>
    <t xml:space="preserve">Оплата бухгалтерских услуг за март 2020 по счету №42 </t>
  </si>
  <si>
    <t xml:space="preserve">Оплата Аванс за Апрель 2020 г. </t>
  </si>
  <si>
    <t xml:space="preserve">Оплата по Счету № 17 от 25.03.20 за тех обслуж газопровода </t>
  </si>
  <si>
    <t xml:space="preserve">Оплата услуг охраны за февраль 2020 по счету №56 от 29.02.2020 г.  </t>
  </si>
  <si>
    <t xml:space="preserve">Оплата Заработная плата за Март 2020 г. </t>
  </si>
  <si>
    <t xml:space="preserve">Страховые взносы от несчастных случаев на производстве за март 2020г. </t>
  </si>
  <si>
    <t xml:space="preserve">По решению о взыскании № 30147 от 30.12.2019 </t>
  </si>
  <si>
    <t xml:space="preserve">Оплата услуг охраны за декабрь 2019 </t>
  </si>
  <si>
    <t xml:space="preserve">Оплата за уборку территории за декабрь 2019 </t>
  </si>
  <si>
    <t xml:space="preserve">Оплата за вывоз мусора в декабре 2019 г, </t>
  </si>
  <si>
    <t xml:space="preserve">Оплата сервисного обслуживания по счету №71781/Р80 от 13.12.2019 г. </t>
  </si>
  <si>
    <t xml:space="preserve">Оплата Аванс за Январь 2020  </t>
  </si>
  <si>
    <t xml:space="preserve">Оплата по Счету № 61 от 25.12.19 за тех обслуж газопровода </t>
  </si>
  <si>
    <t xml:space="preserve">ЗА ЭЛ. ЭНЕРГИЮ (МОЩНОСТЬ) ЗА декабрь 2019 Г. </t>
  </si>
  <si>
    <t>Оплата за передаточный механизм по счету No 71781/Р83 от 16 января 2020 г.</t>
  </si>
  <si>
    <t>Оплата по по договору 669010285 за услуги связи за декабрь 2019г.</t>
  </si>
  <si>
    <t xml:space="preserve">Оплата Заработная плата за Январь 2020 г. </t>
  </si>
  <si>
    <t xml:space="preserve">Оплата обслуживания и поддержки сервера, сайта за декабрь 2019г. </t>
  </si>
  <si>
    <t xml:space="preserve">Оплата обслуживания и поддержки сервера, сайта 06.12.2019 г. </t>
  </si>
  <si>
    <t xml:space="preserve">Страховые взносы на ОПС в РФ, зачисляемые  в ПФ РФ начиная с 01 января 2017г. </t>
  </si>
  <si>
    <t>Страховые взносы на социальное страхование , начиная с 01 января 2017</t>
  </si>
  <si>
    <t xml:space="preserve">Страховые взносы на ОМС, штраф, начиная с 01 января 2017г. </t>
  </si>
  <si>
    <t xml:space="preserve">Оплата  услуг пультовой охраны объекта за январь 2019 </t>
  </si>
  <si>
    <t xml:space="preserve">Оплата за уборку территории за январь 2020 </t>
  </si>
  <si>
    <t xml:space="preserve"> за Аренду хостинг-площадки, регистрацию доменного имени.</t>
  </si>
  <si>
    <t xml:space="preserve">Оплата юридических услуг по счету № 13 от 26.01.2020г. </t>
  </si>
  <si>
    <t xml:space="preserve"> за уборку территории за январь 2020 </t>
  </si>
  <si>
    <t xml:space="preserve">Оплата по Счету № 184 от 31.01.2020 за аренду помещения 15.02.2020 </t>
  </si>
  <si>
    <t xml:space="preserve">Страховые взносы от несчастных случаев  за январь 2020г. </t>
  </si>
  <si>
    <t>Оплата Заработная плата за Январь 2020 г.</t>
  </si>
  <si>
    <t xml:space="preserve"> февраля 2020г. за Лицензию ЖКХ:Онлайн чат на 1 год для одного оператора.</t>
  </si>
  <si>
    <t xml:space="preserve">Оплата за вывоз мусора в январе 2020 г, согласно Договора №40-Н от 12.12.2018 г. </t>
  </si>
  <si>
    <t xml:space="preserve">Оплата по по договору 669010285 за услуги связи за январь 2020г </t>
  </si>
  <si>
    <t xml:space="preserve">Оплата по счету № No НФB0-000711 от 24 января 2020г. за Доступ к </t>
  </si>
  <si>
    <t xml:space="preserve">ЗА ЭЛ. ЭНЕРГИЮ (МОЩНОСТЬ) ЗА январь 2020 Г. </t>
  </si>
  <si>
    <t xml:space="preserve">Оплата Аванс за Февраль 2020 г. </t>
  </si>
  <si>
    <t xml:space="preserve">Оплата  услуг пультовой охраны объекта за февраль 2020 </t>
  </si>
  <si>
    <t>Страховые взносы от несчастных случаев  за февраль 2020г.</t>
  </si>
  <si>
    <t xml:space="preserve">Оплата Заработная плата за Февраль 2020 г. </t>
  </si>
  <si>
    <t xml:space="preserve">Оплата обслуживания и поддержки сервера, </t>
  </si>
  <si>
    <t>Оплата за уборку территории за февраль 2020 .</t>
  </si>
  <si>
    <t xml:space="preserve">Оплата бухгалтерских услуг за феврале 2020 по счету №24 от 03.03.2020 г. </t>
  </si>
  <si>
    <t>Оплата за вывоз мусора в феврале 2020 г</t>
  </si>
  <si>
    <t xml:space="preserve">Оплата по по договору 669010285 за услуги связи за февраль 2020г </t>
  </si>
  <si>
    <t xml:space="preserve">Оплата Аванс за Март 2020 г. </t>
  </si>
  <si>
    <t xml:space="preserve">Оплата обслуживания и поддержки сервера, Счет № 13 от 10.03.2020 г. </t>
  </si>
  <si>
    <t xml:space="preserve">Оплата по Счету № 5 от 13.03.20 за тех обслуж газопровода </t>
  </si>
  <si>
    <t xml:space="preserve">ЗА ЭЛ. ЭНЕРГИЮ (МОЩНОСТЬ) ЗА февраль 2020 Г. </t>
  </si>
  <si>
    <t>Оплата за уборку территории за март 2020</t>
  </si>
  <si>
    <t xml:space="preserve">Оплата по счету № НФB0-002556 от 17 марта 2020 г. за услуги за веб-разработки. </t>
  </si>
  <si>
    <t xml:space="preserve">Оплата за передаточный механизм по счету No 71781/Р84 от 12 марта 2020 г. </t>
  </si>
  <si>
    <t xml:space="preserve">Оплата услуг охраны за февраль 2020 по счету №56 от 29.02.2020 г. </t>
  </si>
  <si>
    <t>Ежемесячная комиссия за обслуживание по пакету з</t>
  </si>
  <si>
    <t xml:space="preserve">Оплата за стоки по счету №В1354 от 30.04.2020 г. </t>
  </si>
  <si>
    <t>Оплата блока каскадного управления компрессорами по счету</t>
  </si>
  <si>
    <t xml:space="preserve">Оплата работ по счету №71781/Р87 от 04.06.2020.  </t>
  </si>
  <si>
    <t xml:space="preserve">Оплата техобслуживания газопровода со счету №21 от 01.06.2020. </t>
  </si>
  <si>
    <t xml:space="preserve"> самозанятым физ. лицом за уборку  территории от 13.07.2020г. </t>
  </si>
  <si>
    <t xml:space="preserve">Оплата лицензии на использование базы данных сайта rabota.ru  18.03.2021 </t>
  </si>
  <si>
    <t>Для зачисления на счет Корнева Заработная плата за Июль 2021 г. С</t>
  </si>
  <si>
    <t xml:space="preserve">Оплата Компенсация служебной поездки за Июль 2021 г. </t>
  </si>
  <si>
    <t xml:space="preserve"> оплата по договору по ремонту напорного трубопровода канализации,</t>
  </si>
  <si>
    <t xml:space="preserve">Корнева А Компенсация служебной поездки за март 2022 г. </t>
  </si>
  <si>
    <t xml:space="preserve">Оплата Аванс за Апрель 2022 г. </t>
  </si>
  <si>
    <t xml:space="preserve"> Корнева Александра  Компенсация служебной поездки апрель 2022 г.</t>
  </si>
  <si>
    <t xml:space="preserve">Оплата за исследования проб воды по счету №k-88 от 16.03.2022. </t>
  </si>
  <si>
    <t>Корнева  Оплата Компенсация служебной поездки за май 2022 г.</t>
  </si>
  <si>
    <t xml:space="preserve"> Аванс за Май 2022 г. на основании ПЛАТЕЖНАЯ ВЕДОМОСТЬ N 25 от 13.05.2022</t>
  </si>
  <si>
    <t xml:space="preserve">Корнева   Компенсация служебной поездки за июнь 2022 г. </t>
  </si>
  <si>
    <t xml:space="preserve">Корнева а Компенсация служебной поездки за июль 2022 г. </t>
  </si>
  <si>
    <t xml:space="preserve"> Возмещение суммы НДС по комиссии за изготовление  копий протоколов, </t>
  </si>
  <si>
    <t xml:space="preserve">Оплата анализа проб воды по счету №1671/11/09 от 11.07.2022.  </t>
  </si>
  <si>
    <t>Оплата Отпускные за Август 2022 г.</t>
  </si>
  <si>
    <t xml:space="preserve">Оплата по счету № 71781/Р107за блок каскадного управления компрессорами. </t>
  </si>
  <si>
    <t xml:space="preserve">Оплата за вывоз и утилизацию ТКО в октябре 2022 </t>
  </si>
  <si>
    <t>Оплата услуг пультовой охраны объекта, тех обслуживание комплекса в ноябре 2022</t>
  </si>
  <si>
    <t xml:space="preserve">(131.131.02.2) Оплата услуг по организации мероприятия по адресу 3-я Северная </t>
  </si>
  <si>
    <t xml:space="preserve">Перевод средств целевых расходов на другой счет организации. </t>
  </si>
  <si>
    <t xml:space="preserve">Расходы банковской выписки, разнесенные по статьям сметы за ноябрь  (цвет серый) и декабрь (цвет голубой) </t>
  </si>
  <si>
    <t>Коммунальные платежи</t>
  </si>
  <si>
    <t>Резервный</t>
  </si>
  <si>
    <t>банк</t>
  </si>
  <si>
    <t>налог</t>
  </si>
  <si>
    <t>ЗП</t>
  </si>
  <si>
    <t>транспорт</t>
  </si>
  <si>
    <t>нал+офис</t>
  </si>
  <si>
    <t>аренда</t>
  </si>
  <si>
    <t>связь/сайт</t>
  </si>
  <si>
    <t>бухгалтер</t>
  </si>
  <si>
    <t>уборка</t>
  </si>
  <si>
    <t>охрана</t>
  </si>
  <si>
    <t>юрист</t>
  </si>
  <si>
    <t>газ</t>
  </si>
  <si>
    <t>рем работ</t>
  </si>
  <si>
    <t>вода</t>
  </si>
  <si>
    <t>стоки</t>
  </si>
  <si>
    <t>мусор</t>
  </si>
  <si>
    <t>электрич</t>
  </si>
  <si>
    <t>фонд</t>
  </si>
  <si>
    <t xml:space="preserve">Оплата за тех обслуживание газопровода в январе 2023 </t>
  </si>
  <si>
    <t xml:space="preserve"> Оплата услуг по организации мероприятия </t>
  </si>
  <si>
    <t>Работы по диагностике, демонтажу скважинного насоса</t>
  </si>
  <si>
    <t>Оплата за тех обслуживание газопровода в декабре 2022</t>
  </si>
  <si>
    <t xml:space="preserve">Страховые взносы на выплату страховой  пенсии </t>
  </si>
  <si>
    <t xml:space="preserve">Оплата услуг охраны за март 2022 </t>
  </si>
  <si>
    <t xml:space="preserve">Взносы на обязательное социальное страхование </t>
  </si>
  <si>
    <t xml:space="preserve">Целевой </t>
  </si>
  <si>
    <t>ИТОГО</t>
  </si>
  <si>
    <t xml:space="preserve"> Премии за Февраль 2020 г. </t>
  </si>
  <si>
    <t xml:space="preserve"> бухгалтерских услуг за январе 2020 по счету №9 от 03.02.2020 г. </t>
  </si>
  <si>
    <t xml:space="preserve">Оплата услуг охраны за январь 2020 по счету №22 от 31.01.2020 г.  </t>
  </si>
  <si>
    <t xml:space="preserve"> Сопровождение программных продуктов 1С: Предприятие". </t>
  </si>
  <si>
    <t xml:space="preserve">Оплата за стоки по счету №В331 от 31.01.2020 г.  </t>
  </si>
  <si>
    <t>Штрафы</t>
  </si>
  <si>
    <t xml:space="preserve"> </t>
  </si>
  <si>
    <t>проекты</t>
  </si>
  <si>
    <t>Итого</t>
  </si>
  <si>
    <t>Общий итог</t>
  </si>
  <si>
    <t>Сумма по полю Дебет</t>
  </si>
  <si>
    <t>2020</t>
  </si>
  <si>
    <t>фев</t>
  </si>
  <si>
    <t>янв</t>
  </si>
  <si>
    <t>мар</t>
  </si>
  <si>
    <t>Годы</t>
  </si>
  <si>
    <t>Кварталы</t>
  </si>
  <si>
    <t>Бухгалтерские услуги</t>
  </si>
  <si>
    <t xml:space="preserve">Уборка территории </t>
  </si>
  <si>
    <t>Вывоз мусора</t>
  </si>
  <si>
    <t>Комиссия банка</t>
  </si>
  <si>
    <t>НДФЛ</t>
  </si>
  <si>
    <t>Налоги с ФОТ</t>
  </si>
  <si>
    <t>Пени по налогам</t>
  </si>
  <si>
    <t>Госпошлины</t>
  </si>
  <si>
    <t>Зарплата</t>
  </si>
  <si>
    <t>Штрафы по налогам</t>
  </si>
  <si>
    <t>Налоги (УСН, водный и прочие)</t>
  </si>
  <si>
    <t>Служебные поездки сотрудников</t>
  </si>
  <si>
    <t>Юридические услуги</t>
  </si>
  <si>
    <t>Охрана труда</t>
  </si>
  <si>
    <t>Наем персонала</t>
  </si>
  <si>
    <t>Транспортные расходы</t>
  </si>
  <si>
    <t xml:space="preserve">Обучение персонала </t>
  </si>
  <si>
    <t>Аренда земли</t>
  </si>
  <si>
    <t xml:space="preserve">Участие в круглых столах </t>
  </si>
  <si>
    <t>Аренда помещений</t>
  </si>
  <si>
    <t>Мобильная связь</t>
  </si>
  <si>
    <t>Услуги по охране</t>
  </si>
  <si>
    <t>Охрана. Система видеонаблюдения</t>
  </si>
  <si>
    <t>Газопровод. Обслуживание</t>
  </si>
  <si>
    <t>Проектные работы</t>
  </si>
  <si>
    <t>Инженерные и кадастровые работы</t>
  </si>
  <si>
    <t>Приобретение запчастей, инструмента, стройматериалов</t>
  </si>
  <si>
    <t>Ремонт КНС и насосов</t>
  </si>
  <si>
    <t>Ремонт электрооборудования</t>
  </si>
  <si>
    <t>Ремонт и обсустройство скважины</t>
  </si>
  <si>
    <t>Ремонт прочего имущества</t>
  </si>
  <si>
    <t>Вакцинация персонала. Мед услуги</t>
  </si>
  <si>
    <t>Охрана. Пультовая</t>
  </si>
  <si>
    <t>Вода. Пробы воды</t>
  </si>
  <si>
    <t>Стоки</t>
  </si>
  <si>
    <t>Электроэнергия</t>
  </si>
  <si>
    <t>Штрафы/взыскания</t>
  </si>
  <si>
    <t>Офисные расходы. Снятие наличных/карта</t>
  </si>
  <si>
    <t>Электроэнергия. Из резервного фонда</t>
  </si>
  <si>
    <t>Офисные расходы. IT техподдержка</t>
  </si>
  <si>
    <t>Офисные расходы. Канцтовары</t>
  </si>
  <si>
    <t>Охрана. Система видеонаблюдения. Резервный фонд</t>
  </si>
  <si>
    <t>Группировка затрат</t>
  </si>
  <si>
    <t>Содержание штата сотрудников</t>
  </si>
  <si>
    <t>Административные расходы</t>
  </si>
  <si>
    <t>Текущие расходы администрации ЖСК</t>
  </si>
  <si>
    <t>Прочие /непредвиденные расходы</t>
  </si>
  <si>
    <t xml:space="preserve">Регулярные расходы </t>
  </si>
  <si>
    <t>Контрольное отношение</t>
  </si>
  <si>
    <t>Вид расхода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</si>
  <si>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</si>
  <si>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</si>
  <si>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</si>
  <si>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</si>
  <si>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</si>
  <si>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</si>
  <si>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</si>
  <si>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</si>
  <si>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</si>
  <si>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(несколько элементов)</t>
  </si>
  <si>
    <t>Смета</t>
  </si>
  <si>
    <t>Банк</t>
  </si>
  <si>
    <t>Налоги</t>
  </si>
  <si>
    <t>Транспортные</t>
  </si>
  <si>
    <t>Бухгалтерия</t>
  </si>
  <si>
    <t>Наличные и офисные расходы</t>
  </si>
  <si>
    <t>Сервер/сайт/связь</t>
  </si>
  <si>
    <t>Уборка территории</t>
  </si>
  <si>
    <t>Охрана</t>
  </si>
  <si>
    <t>Проекты</t>
  </si>
  <si>
    <t>Вода. Обслуживание</t>
  </si>
  <si>
    <t>Аренда</t>
  </si>
  <si>
    <t>Мусор</t>
  </si>
  <si>
    <t>2022</t>
  </si>
  <si>
    <t>Услуги по охране. Из резервного фонда</t>
  </si>
  <si>
    <t>Ремонт и содержание имущества</t>
  </si>
  <si>
    <t>Ремонт и обсустройство скважины. Целевые</t>
  </si>
  <si>
    <t>Комиссия банка. Целевые</t>
  </si>
  <si>
    <t>2021</t>
  </si>
  <si>
    <t>Банковское приложение</t>
  </si>
  <si>
    <t>Охрана. Ремонт КПП</t>
  </si>
  <si>
    <t>Ремонт КНС и насосов. Из резервного фонда</t>
  </si>
  <si>
    <t>Вода. Ремонтные работы</t>
  </si>
  <si>
    <t>Вода. Сервисное обслуживание.</t>
  </si>
  <si>
    <t>Период</t>
  </si>
  <si>
    <t>(Все)</t>
  </si>
  <si>
    <t>МЫТИЩИНСКИЙ ФИЛИАЛ "ТВОЙ ДОМ" АО "КРОКУС"</t>
  </si>
  <si>
    <t>ИП Соколов Максим Максимович</t>
  </si>
  <si>
    <t>ОСФР ПО Г. МОСКВЕ И МОСКОВСКОЙ ОБЛАСТИ</t>
  </si>
  <si>
    <t>Управление Федерального казначейства по Тульской области (Межрегиональная инспекция Федеральной налоговой службы по управлению долгом)</t>
  </si>
  <si>
    <t>ООО "ИНКО"</t>
  </si>
  <si>
    <t>ИП Ветрова Жанна Сергеевна</t>
  </si>
  <si>
    <t>Мильяненко Михаил Александрович</t>
  </si>
  <si>
    <t>ООО "АКР-СОФТ"</t>
  </si>
  <si>
    <t>ООО "ЕВРОДАГ"</t>
  </si>
  <si>
    <t>ИП Анохин Алексей Юрьевич</t>
  </si>
  <si>
    <t>ИП Смирнов Ираклий Гурамович</t>
  </si>
  <si>
    <t>ООО "ЦПИ"</t>
  </si>
  <si>
    <t>Оплата покупки по карте. CARD **4411 IRINA MIGUNOVA 30DEC RUR 6570.62 GAZPROM MEZHREGIONGAZ SPB</t>
  </si>
  <si>
    <t>Оплата за услуги связи в декабре 2022 года по счету №100941472289 от 31.12.2022 Лицевой счет абонента 669010285 В том числе НДС 20.00% - 1 209.12</t>
  </si>
  <si>
    <t>Оплата домена и хостинга на 1 год по счету №НФB0-015239 от 26.12.2022 НДС не облагается</t>
  </si>
  <si>
    <t>Оплата за гранит по счету №1877172 от 09.01.2023 В том числе НДС 20.00% - 3 838.50</t>
  </si>
  <si>
    <t>Оплата за вывоз и утилизацию ТКО в декабре 2022 по счету №СВАО-064944 от 31.12.2022. НДС не облагается</t>
  </si>
  <si>
    <t>Арендная плата за землю за 1 квартал 2023 ФЛС №М-02-013174-001 НДС не облагается</t>
  </si>
  <si>
    <t>Оплата транспортных расходов по доставке из магазина "Твой дом" по счету №494 от 09.01.2023 НДС не облагается</t>
  </si>
  <si>
    <t>Оплата запчастей для снегоуборочной машины по счету №7 от 12.01.2023 НДС не облагается</t>
  </si>
  <si>
    <t>комиссия за обработку ведомости №2 16.01.2023</t>
  </si>
  <si>
    <t>Оплата Компенсация служебной поездки за Январь 2023 г. на основании ПЛАТЕЖНАЯ ВЕДОМОСТЬ N 2 от 16.01.2023</t>
  </si>
  <si>
    <t>Оплата за стоки в декабре 2022 по счету № В5371 от 31.12.2022г. В том числе НДС 20.00% - 15 723.15</t>
  </si>
  <si>
    <t>комиссия за обработку ведомости №1 16.01.2023</t>
  </si>
  <si>
    <t>Перечисление заработной платы за первую половину января 2023 для зачисления на счет Стрелковой Ю. Г. НДС не облагается</t>
  </si>
  <si>
    <t>Перечисление заработной платы за первую половину января 2023 для зачисления на счет Иваницкой И. В. НДС не облагается</t>
  </si>
  <si>
    <t>Оплата Аванс за Январь 2023 г. на основании ПЛАТЕЖНАЯ ВЕДОМОСТЬ N 1 от 16.01.2023</t>
  </si>
  <si>
    <t>Оплата за маршрутизатор по счету №0EP/596079/16764521 от 18/01/2023. В том числе НДС 20.00% - 995.00</t>
  </si>
  <si>
    <t>Перевод собственных средств на счет финансирования целевых программ. НДС не облагается</t>
  </si>
  <si>
    <t>Перевод собственных средств на счет резервного фонда. НДС не облагается</t>
  </si>
  <si>
    <t>(131.131.02.2)Механизированная уборка терр.ЖСКпо адр:г.Москва, Долгопрудная аллея,д.1,к1-121. Дог.27/21 от10.11.2021 за декабрь 2022г. Счет№ 0099-000540 от 31.12.2022 В том числе НДС 20.00% - 25 000.00</t>
  </si>
  <si>
    <t>Комиссия за снятие наличных в банкомате. Cash Advance Fee. CARD **4411 IRINA MIGUNOVA 20JAN RUR 25000 RBA ATM 45321 MOSKVA</t>
  </si>
  <si>
    <t>Снятие наличных денежных средств с карты в банкомате Банка. CARD **4411 IRINA MIGUNOVA 20JAN RUR 25000 RBA ATM 45321 MOSKVA</t>
  </si>
  <si>
    <t>Оплата покупки по карте. CARD **4411 IRINA MIGUNOVA 20JAN RUR 10225.2 LEROY MERLIN 4 MKAD</t>
  </si>
  <si>
    <t>Взносы на обязательное страхование от несчастных случаев. Регистрационный номер в ФСС 7704004815 НДС не облагается.</t>
  </si>
  <si>
    <t>Единый налоговый платеж. НДС не облагается</t>
  </si>
  <si>
    <t>Комиссия за снятие наличных в банкомате. Cash Advance Fee. CARD **4411 IRINA MIGUNOVA 27JAN RUR 17000 RBA ATM 54301 MOSKVA</t>
  </si>
  <si>
    <t>Снятие наличных денежных средств с карты в банкомате Банка. CARD **4411 IRINA MIGUNOVA 27JAN RUR 17000 RBA ATM 54301 MOSKVA</t>
  </si>
  <si>
    <t>Оплата насоса по счету №74 от 19.01.2023 В том числе НДС 20.00% - 20 814.86</t>
  </si>
  <si>
    <t>Оплата покупки по карте. CARD **4411 IRINA MIGUNOVA 27JAN RUR 9334 LEROY MERLIN 4 MKAD</t>
  </si>
  <si>
    <t>Оплата покупки по карте. CARD **4411 IRINA MIGUNOVA 27JAN RUR 225 LEROY MERLIN 4 MKAD</t>
  </si>
  <si>
    <t>Комиссия за исходящие платежи в рублях, переданные по системе Банк-Клиент по счету 40703810800001434983 за период с 09.01.2023 по 31.01.2023</t>
  </si>
  <si>
    <t>комиссия за обработку ведомости №3 27.01.2023</t>
  </si>
  <si>
    <t>Оплата покупки по карте. CARD **4411 IRINA MIGUNOVA 27JAN RUR 12334 LEROY MERLIN 4 MKAD</t>
  </si>
  <si>
    <t>Оплата Окончательный расчет при увольнении за Январь 2023 г. на основании ПЛАТЕЖНАЯ ВЕДОМОСТЬ N 3 от 27.01.2023</t>
  </si>
  <si>
    <t>комиссия за обработку ведомости №4 01.02.2023</t>
  </si>
  <si>
    <t>Ежемесячная комиссия за обслуживание по пакету за период с 01.01.2023 по 31.01.2023</t>
  </si>
  <si>
    <t>Оплата Заработная плата за Январь 2023 г. на основании ПЛАТЕЖНАЯ ВЕДОМОСТЬ N 4 от 01.02.2023</t>
  </si>
  <si>
    <t>Взносы на обязательное страхование от несчастных случаев. Регистрационный номер в ФСС 7704004815 . НДС не облагается</t>
  </si>
  <si>
    <t>Оплата обслуживания и поддержки сервера, сайта за декабрь 2022 по счету №1 от 11.01.2023 НДС не облагается</t>
  </si>
  <si>
    <t>Окончательный расчет при увольнении за Январь 2023г., для зачисления на счет Стрелковой Ю. Г. НДС не облагается</t>
  </si>
  <si>
    <t>Перечисление заработной платы за Январь 2023 для зачисления на счет Иваницкой И. В. НДС не облагается</t>
  </si>
  <si>
    <t>Оплата услуг по уборке территории общего пользования в январе 2023 по счету №6 от 27.01.2023 НДС не облагается</t>
  </si>
  <si>
    <t>Оплата бухгалтерских услуг за январь 2023 по счету №11 от 31.01.2023 НДС не облагается</t>
  </si>
  <si>
    <t>Оплата самозанятому за монтаж и пуско-наладочные работы видеонаблюдения по счету №2489490 от 03.02.2023 НДС не облагается</t>
  </si>
  <si>
    <t>Оплата юридических услуг за январь по счету №2493922 от 03.02.2022 по договору №БН от 03.10.2022. НДС не облагается</t>
  </si>
  <si>
    <t>Оплата юридических услуг за январь по счету №2493896 от 03.02.2023 по договору №БН от 19.09.2022 НДС не облагается</t>
  </si>
  <si>
    <t>Комиссия за снятие наличных в банкомате. Cash Advance Fee. CARD **4411 IRINA MIGUNOVA 07FEB RUR 10000 RBA ATM 45321 MOSKVA</t>
  </si>
  <si>
    <t>Снятие наличных денежных средств с карты в банкомате Банка. CARD **4411 IRINA MIGUNOVA 07FEB RUR 10000 RBA ATM 45321 MOSKVA</t>
  </si>
  <si>
    <t>Оплата сервисного осбуживания системы водоочистки по счету №71781/Р119 от 03.02.2023 В том числе НДС 20.00% - 3 004.17</t>
  </si>
  <si>
    <t>Оплата доступа к мобильному приложению "ЖКХ-личный кабинет" на 1 год по счету №НФB0-000751 от 19.01.2023 НДС не облагается</t>
  </si>
  <si>
    <t>Оплата канцелярских товаров по счету №0VT/596079/43995791 от 09.02.2023. В том числе НДС 833-21 руб.</t>
  </si>
  <si>
    <t>Оплата покупки по карте. CARD **4411 IRINA MIGUNOVA 07FEB RUR 3800 LEROY MERLIN 4 MKAD</t>
  </si>
  <si>
    <t>Оплата покупки по карте. CARD **4411 IRINA MIGUNOVA 07FEB RUR 8975 LEROY MERLIN 4 MKAD</t>
  </si>
  <si>
    <t>Оплата покупки по карте. CARD **4411 IRINA MIGUNOVA 09FEB RUR 10962.44 GAZPROM MEZHREGIONGAZ SPB</t>
  </si>
  <si>
    <t>Оплата покупки по карте. CARD **4411 IRINA MIGUNOVA 09FEB RUR 13227 LEROY MERLIN 4 MKAD</t>
  </si>
  <si>
    <t>Окончательный расчет за ремонт КПП по договору №26/10 от 26.10.2022. НДС не облагается</t>
  </si>
  <si>
    <t>комиссия за обработку ведомости №6 16.02.2023</t>
  </si>
  <si>
    <t>комиссия за обработку ведомости №5 16.02.2023</t>
  </si>
  <si>
    <t>Оплата Компенсация служебной поездки за Февраль 2023 г. на основании ПЛАТЕЖНАЯ ВЕДОМОСТЬ N 6 от 16.02.2023</t>
  </si>
  <si>
    <t>Оплата за техническое обслуживание газопровода в феврале 2023 по счету №1 от 31.01.2023 по договору №ОГ-19/7 от 01.12.2019. В том числе НДС</t>
  </si>
  <si>
    <t>Оплата за услуги связи в январе 2023 года по счету №100948763124 от 31.01.2023 Лицевой счет абонента 669010285 В том числе НДС 20.00% - 1 207.12</t>
  </si>
  <si>
    <t>Оплата доступа к "ЖКХ-онлайн чат" на 1 год по счету №НФB0-001654 от 06.02.2023 НДС не облагается</t>
  </si>
  <si>
    <t>Оплата за исследования проб воды по счету №k-1287 от 30.11.2022. В том числе НДС</t>
  </si>
  <si>
    <t>Перечисление заработной платы за первую половину февраля 2023 для зачисления на счет Иваницкой И. В. НДС не облагается</t>
  </si>
  <si>
    <t>Оплата за вывоз и утилизацию ТКО в январе 2023 по счету №СВАО-004769 от 31.01.2023 НДС не облагается</t>
  </si>
  <si>
    <t>Оплата Аванс за Февраль 2023 г. на основании ПЛАТЕЖНАЯ ВЕДОМОСТЬ N 5 от 16.02.2023</t>
  </si>
  <si>
    <t>Оплата за стоки в январе 2023 по счету №В456 от 31.01.2023 В том числе НДС 20.00% - 24 910.27</t>
  </si>
  <si>
    <t>ЗА ЭЛ. ЭНЕРГИЮ (МОЩНОСТЬ) ЗА ДЕКАБРЬ 2022 Г. ПО ДОГОВОРУ С ИКУ No97698261 ОТ 06.02.2017Г. СЧЕТ No Э-61-0 ОТ 31.12.2022 Г В том числе НДС 20.00% - 103 204.24</t>
  </si>
  <si>
    <t>Оплата покупки по карте. CARD **4411 IRINA MIGUNOVA 14FEB RUR 1264 LEROY MERLIN 4 MKAD</t>
  </si>
  <si>
    <t>Оплата покупки по карте. CARD **4411 IRINA MIGUNOVA 14FEB RUR 3107 LEROY MERLIN 4 MKAD</t>
  </si>
  <si>
    <t>Оплата покупки по карте. CARD **4411 IRINA MIGUNOVA 16FEB RUR 5696 LEROY MERLIN 4 MKAD</t>
  </si>
  <si>
    <t>Оплата самозанятому за монтаж и пуско-наладочные работы видеонаблюдения по счету №2673443 от 24.02.2023 НДС не облагается</t>
  </si>
  <si>
    <t>Комиссия за исходящие платежи в рублях, переданные по системе Банк-Клиент по счету 40703810800001434983 за период с 31.01.2023 по 28.02.2023</t>
  </si>
  <si>
    <t>Ежемесячная комиссия за обслуживание по пакету за период с 01.02.2023 по 28.02.2023</t>
  </si>
  <si>
    <t>комиссия за обработку ведомости №8 01.03.2023</t>
  </si>
  <si>
    <t>комиссия за обработку ведомости №7 28.02.2023</t>
  </si>
  <si>
    <t>Единый налоговый платеж(взносы). НДС не облагается</t>
  </si>
  <si>
    <t>Перечисление заработной платы за февраль 2023 для зачисления на счет Иваницкой И. В. НДС не облагается</t>
  </si>
  <si>
    <t>Оплата юридических услуг за февраль по договору №БН от 03.10.2022. НДС не облагается</t>
  </si>
  <si>
    <t>Оплата Заработная плата за Февраль 2023 г. на основании ПЛАТЕЖНАЯ ВЕДОМОСТЬ N 8 от 01.03.2023</t>
  </si>
  <si>
    <t>Оплата Окончательный расчет при увольнении за Февраль 2023 г. на основании ПЛАТЕЖНАЯ ВЕДОМОСТЬ N 7 от 28.02.2023</t>
  </si>
  <si>
    <t>Доплата за ремонт КПП по договору №26/10 от 26.10.2022. НДС не облагается</t>
  </si>
  <si>
    <t>Предоплата за насос фекальный по счету №УТ-69 от 02.03.2023 НДС не облагается</t>
  </si>
  <si>
    <t>Оплата самозанятому за работы инженера по отчету за февраль 2023. НДС не облагается</t>
  </si>
  <si>
    <t>Оплата компьютера и сетевого оборудования по счету №24 от 01.03.2023. НДС не облагается</t>
  </si>
  <si>
    <t>Оплата бухгалтерских услуг за февраль 2023 по счету №28 от 28.02.2023 НДС не облагается</t>
  </si>
  <si>
    <t>Оплата услуг по уборке территории общего пользования в февале 2023 по счету №10 от 03.03.2023 НДС не облагается</t>
  </si>
  <si>
    <t>Оплата дорожного знака по счету №00112 от 28.02.2023. В том числе НДС 20.00% - 358.00</t>
  </si>
  <si>
    <t>Оплата за услуги связи в феврале 2023 года по счету №100955145321 от 28.02.2023 Лицевой счет абонента 669010285 В том числе НДС 20.00% - 1 180.07</t>
  </si>
  <si>
    <t>Доплата за насос фекальный по счету №УТ-69 от 02.03.2023 В том числе НДС 20.00% - 9 940.00</t>
  </si>
  <si>
    <t>Оплата за стоки в феврале 2023 по счету №В738 от 28.02.2023 В том числе НДС 20.00% - 18 193.03</t>
  </si>
  <si>
    <t>Оплата за потребленную электроэнергию (мощность) по договору/контракту No 77610001009699 (номер договора до 01.01.2023 - 97644161) за январь 2023 года, по счету No 11520123016224 В том числе НДС 20.00% - 117 14</t>
  </si>
  <si>
    <t>Оплата покупки по карте. CARD **4411 IRINA MIGUNOVA 06MAR RUR 7629.98 GAZPROM MEZHREGIONGAZ SPB</t>
  </si>
  <si>
    <t>Оплата покупки по карте. CARD **4411 IRINA MIGUNOVA 07MAR RUR 330 ZAO OREKH MOSCOW</t>
  </si>
  <si>
    <t>Оплата покупки по карте. CARD **4411 IRINA MIGUNOVA 10MAR RUR 4449 MOSCOW TC RIO DMITROVSKOE MOSKVA</t>
  </si>
  <si>
    <t>Комиссия за снятие наличных в банкомате. Cash Advance Fee. CARD **4411 IRINA MIGUNOVA 15MAR RUR 20000 RBA ATM 45321 MOSKVA</t>
  </si>
  <si>
    <t>Снятие наличных денежных средств с карты в банкомате Банка. CARD **4411 IRINA MIGUNOVA 15MAR RUR 20000 RBA ATM 45321 MOSKVA</t>
  </si>
  <si>
    <t>Оплата покупки по карте. CARD **4411 IRINA MIGUNOVA 13MAR RUR 40175 ELEKTROMONTAZH MOSKVA</t>
  </si>
  <si>
    <t>комиссия за обработку ведомости №10 16.03.2023</t>
  </si>
  <si>
    <t>комиссия за обработку ведомости №9 16.03.2023</t>
  </si>
  <si>
    <t>Оплата Компенсация служебной поездки за Март 2023 г. на основании ПЛАТЕЖНАЯ ВЕДОМОСТЬ N 10 от 16.03.2023</t>
  </si>
  <si>
    <t>Оплата услуг прототипирования полиуретановой манжеты по счету №430 от 16.03.2023. НДС не облагается</t>
  </si>
  <si>
    <t>Оплата услуг по проведению мероприятия 25.03.2023 по счету №283 от 14.03.2023. В том числе НДС 20.00% - 2 833.33</t>
  </si>
  <si>
    <t>Оплата за вывоз и утилизацию ТКО в феврале 2023 по счету №СВАО-011382 от 28.02.2023 НДС не облагается</t>
  </si>
  <si>
    <t>Перечисление заработной платы за первую половину марта 2023 для зачисления на счет Иваницкой И. В. НДС не облагается</t>
  </si>
  <si>
    <t>Оплата Аванс за Март 2023 г. на основании ПЛАТЕЖНАЯ ВЕДОМОСТЬ N 9 от 16.03.2023</t>
  </si>
  <si>
    <t>(131.131.02.2)Механизированная уборка терр.ЖСКпо адр:г.Москва, Долгопрудная аллея,д.1,к1-121. Дог.5/22 от15.11.2022 за январь 2023г. Счет№ 0099-000023 от 31.01.2023 В том числе НДС 20.00% - 25 000.00</t>
  </si>
  <si>
    <t>Оплата самозанятому за монтаж и обслуживание видеонаблюдения по счету №2876027 от 15.03.2023 НДС не облагается</t>
  </si>
  <si>
    <t>Оплата работ поддержки и обслуживания сервера и компьютерного обеспечения по счету №6 от 13.03.2023. НДС не облагается</t>
  </si>
  <si>
    <t>Оплата услуг илососной машины по счету №24/23 от 20.03.2023. НДС не облагается</t>
  </si>
  <si>
    <t>Оплата за вывоз и утилизацию ТКО в июне 2022. НДС не облагается</t>
  </si>
  <si>
    <t>Оплата работ по демонтажу и монтажу насоса КНС по счету №5 от 13.03.2023. В том числе НДС 20.00% - 4 166.67</t>
  </si>
  <si>
    <t>Единый налоговый платеж(ндфл). НДС не облагается</t>
  </si>
  <si>
    <t>Оплата за исследования проб воды по счету №k-52 от 09.03.2023. НДС не облагается</t>
  </si>
  <si>
    <t>Оплата аварийных работ в КНС по счету №9 от 22.03.2023. В том числе НДС 20.00% - 3 683.33</t>
  </si>
  <si>
    <t>Предоплата работ по демонтажу насоса КНС по счету №4 от 21.03.2023. В том числе НДС 20.00% - 4 850.00</t>
  </si>
  <si>
    <t>Оплата покупки по карте. CARD **4411 IRINA MIGUNOVA 23MAR RUR 558.47 TSENTRALNYY TELEGRAF GOROD MOSKVA</t>
  </si>
  <si>
    <t>Оплата покупки по карте. CARD **4411 IRINA MIGUNOVA 23MAR RUR 571.63 TSENTRALNYY TELEGRAF GOROD MOSKVA</t>
  </si>
  <si>
    <t>Оплата покупки по карте. CARD **4411 IRINA MIGUNOVA 23MAR RUR 574.92 TSENTRALNYY TELEGRAF GOROD MOSKVA</t>
  </si>
  <si>
    <t>Оплата покупки по карте. CARD **4411 IRINA MIGUNOVA 23MAR RUR 581.5 TSENTRALNYY TELEGRAF GOROD MOSKVA</t>
  </si>
  <si>
    <t>Оплата покупки по карте. CARD **4411 IRINA MIGUNOVA 23MAR RUR 3189 ELEKTROMONTAZH MOSKVA</t>
  </si>
  <si>
    <t>Оплата покупки по карте. CARD **4411 IRINA MIGUNOVA 24MAR RUR 930.01 PYATEROCHKA 20619 MOSCOW</t>
  </si>
  <si>
    <t>Единый налоговый платеж (усн) НДС не облагается</t>
  </si>
  <si>
    <t>Счет на оплату УТ-12515  от 29 марта 2023г. В том числе НДС 20.00% - 981.67</t>
  </si>
  <si>
    <t>комиссия за обработку ведомости №11 31.03.2023</t>
  </si>
  <si>
    <t>Комиссия за исходящие платежи в рублях, переданные по системе Банк-Клиент по счету 40703810800001434983 за период с 28.02.2023 по 31.03.2023</t>
  </si>
  <si>
    <t>Оплата покупки по карте. CARD **4411 IRINA MIGUNOVA 28MAR RUR 7912 LEROY MERLIN 4 MKAD</t>
  </si>
  <si>
    <t>Оплата Заработная плата за Март 2023 г. на основании ПЛАТЕЖНАЯ ВЕДОМОСТЬ N 11 от 31.03.2023</t>
  </si>
  <si>
    <t>Газ в котельной</t>
  </si>
  <si>
    <t>Газ и обслуживание</t>
  </si>
  <si>
    <t>Офисные расходы. IT оборудование</t>
  </si>
  <si>
    <t>Операционные</t>
  </si>
  <si>
    <t>Штраф, котрый вернули</t>
  </si>
  <si>
    <t>Перевод средств между счетами</t>
  </si>
  <si>
    <t xml:space="preserve">Не  расходы /Движения </t>
  </si>
  <si>
    <t>Обустройство территории ЖСК</t>
  </si>
  <si>
    <t>Компенсация личного авто</t>
  </si>
  <si>
    <t>Начислено по смете</t>
  </si>
  <si>
    <t>Январь</t>
  </si>
  <si>
    <t>Февраль</t>
  </si>
  <si>
    <t xml:space="preserve">Март </t>
  </si>
  <si>
    <t>Оплачено в 1 Кв 2023</t>
  </si>
  <si>
    <r>
      <t xml:space="preserve">Разница 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</si>
  <si>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Банковский счет</t>
  </si>
  <si>
    <t>40703810800001400000</t>
  </si>
  <si>
    <t>Баланс на 01.01.2023</t>
  </si>
  <si>
    <t>Поступило</t>
  </si>
  <si>
    <t>Текущий</t>
  </si>
  <si>
    <t>Перевод между счетами</t>
  </si>
  <si>
    <t>Оплата Коммунальные</t>
  </si>
  <si>
    <t>40703810400000000000</t>
  </si>
  <si>
    <t>Целевой</t>
  </si>
  <si>
    <t>40703810300000004199</t>
  </si>
  <si>
    <t xml:space="preserve">Оплачено по смете </t>
  </si>
  <si>
    <t>Оплата прочих расходов</t>
  </si>
  <si>
    <t>баланс средств на банковских счетах на</t>
  </si>
  <si>
    <t>Баланс на конец периода</t>
  </si>
  <si>
    <t>Баланс Входящй</t>
  </si>
  <si>
    <t>Начало периода</t>
  </si>
  <si>
    <t>Вид счета</t>
  </si>
  <si>
    <t>Оплата Коммунальные +Аренда земли</t>
  </si>
  <si>
    <t>Январь-декабрь 2022</t>
  </si>
  <si>
    <t>Не  расходы /Движения меж счетами</t>
  </si>
  <si>
    <t>Оплачено в 2022</t>
  </si>
  <si>
    <t>ВТБ банк</t>
  </si>
  <si>
    <t>Счет ВТБ Банк</t>
  </si>
  <si>
    <t>Плановая смета на год</t>
  </si>
  <si>
    <t>Плановая смета 2020-2022</t>
  </si>
  <si>
    <t>Ремонт и обустройство скважины</t>
  </si>
  <si>
    <t>Штраф, который вернули</t>
  </si>
  <si>
    <t>Юдина Анна Владимировна</t>
  </si>
  <si>
    <t>ООО "МЕТАЛЛОБАЗА-НС"</t>
  </si>
  <si>
    <t>ООО ЧОО "АКБ"</t>
  </si>
  <si>
    <t>ООО ТК "ХИМАБСОЛЮТ"</t>
  </si>
  <si>
    <t>ИП Федосов Евгений Игоревич</t>
  </si>
  <si>
    <t>Комиссия за снятие наличных в банкомате. Cash Advance Fee. CARD **4411 IRINA MIGUNOVA 03APR RUR 5000 RBA ATM 45321 MOSKVA</t>
  </si>
  <si>
    <t>Комиссия за снятие наличных в банкомате. Cash Advance Fee. CARD **4411 IRINA MIGUNOVA 03APR RUR 15000 RBA ATM 45321 MOSKVA</t>
  </si>
  <si>
    <t>Ежемесячная комиссия за обслуживание по пакету за период с 01.03.2023 по 31.03.2023</t>
  </si>
  <si>
    <t>Снятие наличных денежных средств с карты в банкомате Банка. CARD **4411 IRINA MIGUNOVA 03APR RUR 5000 RBA ATM 45321 MOSKVA</t>
  </si>
  <si>
    <t>Снятие наличных денежных средств с карты в банкомате Банка. CARD **4411 IRINA MIGUNOVA 03APR RUR 15000 RBA ATM 45321 MOSKVA</t>
  </si>
  <si>
    <t>Перечисление заработной платы за март 2023 для зачисления на счет Иваницкой И. В. НДС не облагается</t>
  </si>
  <si>
    <t>Единый налоговый платеж(ндфл+взносы). НДС не облагается</t>
  </si>
  <si>
    <t>Арендная плата за землю за 2 квартал 2023 ФЛС №М-02-013174-001 НДС не облагается</t>
  </si>
  <si>
    <t>Оплата за потребленную электроэнергию (мощность) по договору/контракту No 77610001009699 (номер договора до 01.01.2023 - 97644161) за февраль 2023 года, по счету No 11520223030235  НДС 20.00% - 94 178.77</t>
  </si>
  <si>
    <t>Оплата самозанятому за обслуживание системы видеонаблюдения по счету №3034476 от 30.03.2023 НДС не облагается</t>
  </si>
  <si>
    <t>Оплата покупки по карте. CARD **4411 IRINA MIGUNOVA 03APR RUR 2072.7 METRO STORE 1014 MOSCOW</t>
  </si>
  <si>
    <t>Оплата дорожных знаков по счету №00201 от 04.04.2023 В том числе НДС 20.00% - 736.20</t>
  </si>
  <si>
    <t>Оплата юридических услуг за март по счету №3106550 от 05.04.20 по договору №БН от 20.03.2023 НДС не облагается</t>
  </si>
  <si>
    <t>Оплата юридических услуг за март по счету №3106518 от 05.04.2023 по договору №БН от 19.09.2022. НДС не облагается</t>
  </si>
  <si>
    <t>Оплата самозанятому за работы инженера по отчету за март 2023. НДС не облагается</t>
  </si>
  <si>
    <t>Оплата покупки по карте. CARD **4411 IRINA MIGUNOVA 06APR RUR 6062.61 GAZPROM MEZHREGIONGAZ SPB</t>
  </si>
  <si>
    <t>Оплата покупки по карте. CARD **4411 IRINA MIGUNOVA 07APR RUR 290 YM *reestrs Moscow</t>
  </si>
  <si>
    <t>Оплата покупки по карте. CARD **4411 IRINA MIGUNOVA 07APR RUR 5137 LEROY MERLIN 4 MKAD</t>
  </si>
  <si>
    <t>Оплата за услуги связи в марте 2023 года по счету №100962606797 от 31.03.2023 Лицевой счет абонента 669010285 В том числе НДС 20.00% - 1 187.67</t>
  </si>
  <si>
    <t>Оплата консультаций по програме 1с ЖКХ в пакете на 3 часа по счету №1810 от 06.04.2023. НДС не облагается</t>
  </si>
  <si>
    <t>Оплата самозанятому за работы с документацией ЖСК "Дарьин" за март 2023 по счету N3144889 от 07.04.2024 НДС не облагается</t>
  </si>
  <si>
    <t>Доплата самозанятому за работы инженера по отчету за март 2023. НДС не облагается</t>
  </si>
  <si>
    <t>Оплата покупки по карте. CARD **4411 IRINA MIGUNOVA 11APR RUR 1623.5 POST RUS.SERVICE.127204 MOSKVA</t>
  </si>
  <si>
    <t>Оплата за техническое обслуживание газопровода в марте 2023 договору №ОГ-19/7 от 01.12.2019. В том числе НДС</t>
  </si>
  <si>
    <t>Оплата бухгалтерских услуг за март 2023 по счету №77 от 31.03.2023 НДС не облагается</t>
  </si>
  <si>
    <t>Оплата труб по счету №23914 от 11.04.2023 В том числе НДС 20.00% - 25 677.00</t>
  </si>
  <si>
    <t>Оплата охраны территории поселка за март 2023 по счету №752 от 31.03.2023 по договору №347-2-23-ФО от 15.02.2023 НДС не облагается</t>
  </si>
  <si>
    <t>Оплата за стоки в марте 2023 по счету В1227 от 31 Марта 2023 В том числе НДС 20.00% - 46 191.35</t>
  </si>
  <si>
    <t>комиссия за обработку ведомости №13 14.04.2023</t>
  </si>
  <si>
    <t>комиссия за обработку ведомости №12 14.04.2023</t>
  </si>
  <si>
    <t>Оплата Компенсация служебной поездки за Апрель 2023 г. на основании ПЛАТЕЖНАЯ ВЕДОМОСТЬ N 13 от 14.04.2023</t>
  </si>
  <si>
    <t>Перечисление заработной платы за первую половину апреля 2023 для зачисления на счет Иваницкой И. В. НДС не облагается</t>
  </si>
  <si>
    <t>Оплата Аванс за Апрель 2023 г. на основании ПЛАТЕЖНАЯ ВЕДОМОСТЬ N 12 от 14.04.2023</t>
  </si>
  <si>
    <t>Оплата услуг по демонтажу, монтажу, поверке расходомеров "Акрон-01" (канализация) по счету №52 от 17.04.2023. В том числе НДС 20.00% - 9 170.00</t>
  </si>
  <si>
    <t>Оплата за материалы по счету №420/000003 от 20.04.2023 В том числе НДС 20.00% - 516.66</t>
  </si>
  <si>
    <t>Оплата за насос фекальный с доставкой по счету №УТ-143 от 17.04.2023 В том числе НДС 20.00% - 18 150.00</t>
  </si>
  <si>
    <t>(131.131.02.2)Механизированная уборка терр.ЖСКпо адр:г.Москва, Долгопрудная аллея,д.1,к1-121. Дог.5/22 от15.11.2022 за февраль 2023г., март 2023г. В том числе НДС 20.00% - 50 000.00</t>
  </si>
  <si>
    <t>Оплата за потребленную электроэнергию (мощность) по договору/контракту No 77610001009699 (номер договора до 01.01.2023 - 97644161) за март 2023 года, по счету No 11520323025833 В том числе НДС - 86 940.84</t>
  </si>
  <si>
    <t>Оплата покупки по карте. CARD **4411 IRINA MIGUNOVA 18APR RUR 3139 LEROY MERLIN 4 MKAD</t>
  </si>
  <si>
    <t>Оплата покупки по карте. CARD **4411 IRINA MIGUNOVA 20APR RUR 13202 LEROY MERLIN 4 MKAD</t>
  </si>
  <si>
    <t>Счет на оплату № 21 от 20 апреля 2023г. Шлагбаум, светодиоды. НДС не облагается</t>
  </si>
  <si>
    <t>Предоплата самозанятому за работы инженера по отчету за апрель 2023. НДС не облагается</t>
  </si>
  <si>
    <t>Оплата работ поддержки и обслуживания сервера и компьютерного обеспечения за март 2023 по счету №8 от 18.04.2023. НДС не облагается</t>
  </si>
  <si>
    <t>Оплата работ в КНС по счету №16 от 12.04.2023. В том числе НДС 20.00% - 30 480.67</t>
  </si>
  <si>
    <t>Оплата покупки по карте. CARD **4411 IRINA MIGUNOVA 24APR RUR 6440 LEROY MERLIN 4 MKAD</t>
  </si>
  <si>
    <t>Апрель</t>
  </si>
  <si>
    <r>
      <t>Разница за 1ый квартал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</si>
  <si>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Оплата покупки по карте. CARD
**4411 IRINA MIGUNOVA 27APR RUR 150 CONF.GURU MYTISHHI</t>
  </si>
  <si>
    <t>Оплата покупки по карте. CARD
**4411 IRINA MIGUNOVA 29APR RUR 1943.74 GAZPROM MEZHREGIONGAZ SPB</t>
  </si>
  <si>
    <t>комиссия за обработку ведомости
№14 28.04.2023</t>
  </si>
  <si>
    <t>Комиссия за исходящие платежи в рублях, переданные по системе Банк-Клиент по счету 40703810800001434983 за период с 31.03.2023 по 30.04.2023</t>
  </si>
  <si>
    <t>ООО "ЭКОСПЕЦТОРГ"</t>
  </si>
  <si>
    <t>Оплата фильтров для водоочистки по счету №2494 от 26.04.2023 В том числе НДС 20.00% - 283.33</t>
  </si>
  <si>
    <t>Оплата самозанятому за услуги администратора за апрель 2023 по счету 3371026 от 28 апреля 2023 г.
НДС не облагается</t>
  </si>
  <si>
    <t>Перечисление заработной платы за апрель 2023 для зачисления на счет Иваницкой И. В. НДС не облагается</t>
  </si>
  <si>
    <t>Оплата Заработная плата за Апрель 2023 г. на основании ПЛАТЕЖНАЯ ВЕДОМОСТЬ N 14 от 28.04.2023</t>
  </si>
  <si>
    <t>Единый налоговый платеж (ндфл+взносы). НДС не облагается</t>
  </si>
  <si>
    <t>Оплата за вывоз и утилизацию ТКО в марте 2023. НДС не облагается</t>
  </si>
  <si>
    <t>Оплата самозанятому за работы инженера по отчету за апрель 2023.
НДС не облагается</t>
  </si>
  <si>
    <t>УФК по г. Москве (Отделение Фонда пенсионного и социального страхования Российской Федерации по г.
Москва и Московской области л/с 04734Ф73010)</t>
  </si>
  <si>
    <t>Пени по требованию 770423100514302 от 19.04.2023г.
Рег.номер 7704004815. НДС не облагается</t>
  </si>
  <si>
    <t>Недоимка по требованию 770423100514302 от 19.04.2023г.
Рег.номер 7704004815. НДС не облагается</t>
  </si>
  <si>
    <t>Единый налоговый платеж(ндфл премия Барабанов). НДС не облагается</t>
  </si>
  <si>
    <t>Оплата Премия за Апрель 2023 г. на основании ПЛАТЕЖНАЯ ВЕДОМОСТЬ N 15 от 02.05.2023</t>
  </si>
  <si>
    <t>Комиссия за снятие наличных в банкомате. Cash Advance Fee. CARD **4411 IRINA MIGUNOVA 04MAY RUR 30000 RBA ATM
45321 MOSKVA</t>
  </si>
  <si>
    <t>Снятие наличных денежных средств с карты в банкомате Банка. CARD **4411 IRINA MIGUNOVA 04MAY RUR 30000 RBA ATM
45321 MOSKVA</t>
  </si>
  <si>
    <t>Комиссия за снятие наличных в банкомате. Cash Advance Fee. CARD **4411 IRINA MIGUNOVA 11MAY RUR 15000 RBA ATM
45321 MOSKVA</t>
  </si>
  <si>
    <t>Единый налоговый платеж(взносы премия Барабанов). НДС не облагается</t>
  </si>
  <si>
    <t>Снятие наличных денежных средств с карты в банкомате Банка. CARD **4411 IRINA MIGUNOVA 11MAY RUR 15000 RBA ATM
45321 MOSKVA</t>
  </si>
  <si>
    <t>Оплата бухгалтерских услуг за апрель 2023 по счету №94 от 30.04.2023 НДС не облагается</t>
  </si>
  <si>
    <t>Оплата за вывоз мусора в апреле 2023г. по счету №166 от 30.04.2023.
В том числе НДС 20.00% - 11 916.67</t>
  </si>
  <si>
    <t>Оплата госпошлины за рассмотрение апелляционной жалобы по делу № А40- 173342/2022 НДС не облагается</t>
  </si>
  <si>
    <t>Оплата самозанятому за обслуживание системы видеонаблюдения по счету
№3517361 от 12.05.2023 НДС не
облагается</t>
  </si>
  <si>
    <t>Оплата покупки по карте. CARD
**4411 IRINA MIGUNOVA 12MAY RUR 6244 LEROY MERLIN 4 MKAD</t>
  </si>
  <si>
    <t>Оплата за услуги связи в апреле 2023 года по счету №100969106419 от 30.04.2023 Лицевой счет абонента 669010285 В том числе НДС 20.00% - 1 079.48</t>
  </si>
  <si>
    <t>Оплата юридических услуг за март по счету №3499406 от 11 мая 2023 г. по договору №БН от 19.09.2022.
НДС не облагается</t>
  </si>
  <si>
    <t>ООО "С- ПРОДЖЕКТ"</t>
  </si>
  <si>
    <t>Оплата печати проектрой документации по счету
№2903А/2023/-1-1 от 12.05.2023
НДС не облагается</t>
  </si>
  <si>
    <t>Оплата за стоки в апреле 2023 по счету №В1816 от 30 апреля 2023 В том числе НДС 20.00% - 20 581.12</t>
  </si>
  <si>
    <t>Оплата покупки по карте. CARD
**4411 IRINA MIGUNOVA 15MAY RUR 260 POCHTOMATRU DOLGOPRUDNYY</t>
  </si>
  <si>
    <t>Перечисление аванса с заработной платы за май 2023 г. НДС не облагается</t>
  </si>
  <si>
    <t>комиссия за обработку ведомости
№17 16.05.2023</t>
  </si>
  <si>
    <t>комиссия за обработку ведомости
№16 16.05.2023</t>
  </si>
  <si>
    <t>Оплата Компенсация служебной поездки за Май 2023 г. на основании ПЛАТЕЖНАЯ ВЕДОМОСТЬ N 17 от 16.05.2023</t>
  </si>
  <si>
    <t>Оплата юридических услуг за май по счету №3591231 от 18 мая 2023 г. по договору №БН от 03.10.2022.
НДС не облагается</t>
  </si>
  <si>
    <t>Единый налоговый платеж(ндфл отпуск). НДС не облагается</t>
  </si>
  <si>
    <t>ООО "АВТОМОЛ"</t>
  </si>
  <si>
    <t>Оплата по счету № 75 от 15 мая 2023г. За баннер. В том числе НДС 20.00% - 2 116.67</t>
  </si>
  <si>
    <t>Единый налоговый платеж(ндфл).
НДС не облагается</t>
  </si>
  <si>
    <t>Перечисление аванса с заработной платы за май 2023 для зачисления на счет Иваницкой И. В. НДС не облагается</t>
  </si>
  <si>
    <t>Предоплата самозанятому за работы инженера за май 2023. НДС не облагается</t>
  </si>
  <si>
    <t>Оплата Аванс за Май 2023 г. на основании ПЛАТЕЖНАЯ ВЕДОМОСТЬ N 16 от 16.05.2023</t>
  </si>
  <si>
    <t>Перечисление отпускных для зачисления на счет Иваницкой И. В. НДС не облагается</t>
  </si>
  <si>
    <t>ИП Смирнов Дмитрий Владимирович</t>
  </si>
  <si>
    <t>Оплата кадастровых работ по счету
№ 13 от 16.05.2023. НДС не
облагается</t>
  </si>
  <si>
    <t>Предоплата самозанятому по договору №БН от 15.02.2023  НДС не облагается</t>
  </si>
  <si>
    <t>Предоплата самозанятому по договору №БН от 15.02.2023 НДС не облагается</t>
  </si>
  <si>
    <t>Комиссия за снятие наличных в банкомате. Cash Advance Fee. CARD **4411 IRINA MIGUNOVA 29MAY RUR 25000 RBA ATM
45321 G MOSKVA</t>
  </si>
  <si>
    <t>Оплата за техническое обслуживание газопровода в апреле 2023 договору №ОГ-19/7 от 01.12.2019. В том числе НДС</t>
  </si>
  <si>
    <t>Снятие наличных денежных средств с карты в банкомате Банка. CARD **4411 IRINA MIGUNOVA 29MAY RUR 25000 RBA ATM
45321 G MOSKVA</t>
  </si>
  <si>
    <t>Оплата за вывоз и утилизацию ТКО в апреле 2023. НДС не облагается</t>
  </si>
  <si>
    <t>Оплата охраны территории поселка за апрель 2023 по счету №964 от 30.04.2023 по договору №347-2-23- ФО от 15.02.2023 НДС не
облагается</t>
  </si>
  <si>
    <t>ИП Карцева Светлана Олеговна</t>
  </si>
  <si>
    <t>Оплата по счету № 202 от 29 мая 2023г. За заглушки.  В том числе НДС 20.00% - 133.33</t>
  </si>
  <si>
    <t>Комиссия за исходящие платежи в рублях, переданные по системе Банк-Клиент по счету 40703810800001434983 за период с 30.04.2023 по 31.05.2023</t>
  </si>
  <si>
    <t>Май</t>
  </si>
  <si>
    <t>Ремонт и содержание имущества Итог</t>
  </si>
  <si>
    <t>Регулярные расходы  Итог</t>
  </si>
  <si>
    <t>Содержание штата сотрудников Итог</t>
  </si>
  <si>
    <t>Текущие расходы администрации ЖСК Итог</t>
  </si>
  <si>
    <t>Административные расходы Итог</t>
  </si>
  <si>
    <t>Проектные работы Итог</t>
  </si>
  <si>
    <t>комиссия за обработку ведомости
№18 31.05.2023</t>
  </si>
  <si>
    <t>Ежемесячная комиссия за обслуживание по пакету за период с 01.05.2023 по 31.05.2023</t>
  </si>
  <si>
    <t>Единый налоговый платеж(НДФЛ).
НДС не облагается</t>
  </si>
  <si>
    <t>Перечисление  заработной платы за май 2023 для зачисления на счет Иваницкой И. В. НДС не облагается</t>
  </si>
  <si>
    <t>Перечисление заработной платы за май 2023 г. НДС не облагается</t>
  </si>
  <si>
    <t>Оплата Заработная плата за Май 2023 г. на основании ПЛАТЕЖНАЯ ВЕДОМОСТЬ N 18 от 31.05.2023</t>
  </si>
  <si>
    <t>Единый налоговый платеж (Взносы). НДС не облагается</t>
  </si>
  <si>
    <t>Оплата самозанятому за май 2023 по договору №БН от 15.02.2023 НДС не облагается</t>
  </si>
  <si>
    <t>Оплата за потребленную электроэнергию (мощность) по договору/контракту No 77610001009699 (номер договора до 01.01.2023 - 97644161) за апрель
2023 года, по счету No 11520423026579 В том числе НДС -
87 929.90</t>
  </si>
  <si>
    <t>Оплата покупки по карте. CARD
**4411 IRINA MIGUNOVA 07JUN RUR 2843.2 LEROY MERLIN 4 MKAD</t>
  </si>
  <si>
    <t>Оплата покупки по карте. CARD
**4411 IRINA MIGUNOVA 09JUN RUR 2900 SHILOV EV MYTISHHI</t>
  </si>
  <si>
    <t>Оплата покупки по карте. CARD
**4411 IRINA MIGUNOVA 09JUN RUR 3510.4 MAGAZIN ELEKTRIKA MYTISHHI</t>
  </si>
  <si>
    <t>Оплата покупки по карте. CARD
**4411 IRINA MIGUNOVA 09JUN RUR 2180 LEROY MERLIN 4 MKAD</t>
  </si>
  <si>
    <t>Оплата за вывоз и утилизацию ТКО за май 2023, по Счету №СВАО- 030408 от 31.05.2023г НДС не
облагается</t>
  </si>
  <si>
    <t>Оплата за вывоз мусора за май 2023г. по счету №208 от 31.05.2023.
В том числе НДС 20.00% - 11 916.67</t>
  </si>
  <si>
    <t>комиссия за обработку ведомости
№19 16.06.2023</t>
  </si>
  <si>
    <t>Оплата Аванс за Июнь 2023 г. на основании ПЛАТЕЖНАЯ ВЕДОМОСТЬ N 19 от 16.06.2023</t>
  </si>
  <si>
    <t>Взносы на обязательное страхование от несчастных случаев за май 2023г.. Регистрационный номер в ФСС 7704004815 НДС не облагается</t>
  </si>
  <si>
    <t>Оплата за право использования системы "Контур.Экстерн", соласно Счета-оферты №23932347683 от 13.06.2023г. В том числе НДС 20.00% - 627.90</t>
  </si>
  <si>
    <t>Предоплата за материалы, согласно Счета №24 от 05.06.2023г. В том числе НДС 20.00% - 6 357.33</t>
  </si>
  <si>
    <t>Оплата бухгалтерских услуг за май 2023 по счету №125 от 31.05.2023 НДС не облагается</t>
  </si>
  <si>
    <t>Оплата за услуги связи за май 2023 года по счету №100975863563 от 31.05.2023 Лицевой счет абонента 669010285 В том числе НДС 20.00% - 1 087.91</t>
  </si>
  <si>
    <t>Оплата за насос фекальный, согласно Счета №20 от 14.06.2023г. и материалы, согласно Счета №19 от 14.06.2023г. НДС не облагается</t>
  </si>
  <si>
    <t>комиссия за обработку ведомости
№20 22.06.2023</t>
  </si>
  <si>
    <t>Перечисление заработной платы за июнь 2023 г. НДС не облагается</t>
  </si>
  <si>
    <t>Оплата Отпускные за Июнь 2023 г. на основании ПЛАТЕЖНАЯ ВЕДОМОСТЬ N 20 от 22.06.2023</t>
  </si>
  <si>
    <t>Оплата за материалы на ремонт колодцев водопровода по счету №9 от 23.06.2023г. Сумма 59990-00 Без налога (НДС)</t>
  </si>
  <si>
    <t>Оплата за насос фекальный, согласно Счета №УТ-277 от 15.06.2023г. Сумма 73000-00 В т.ч.
НДС  (20%) 12166-67</t>
  </si>
  <si>
    <t>Оплата по Решению АС по делу
№А40-264330/2022, задолженность
-214526,66, неустойка -33438,22, госпошлина-13425,00, пени 16089,50.. по договору No 77610001009699  Сумма 277479-30
Без налога (НДС)</t>
  </si>
  <si>
    <t>Оплата покупки по карте. CARD
**4411 IRINA MIGUNOVA 22JUN RUR 3687 LEROY MERLIN 4 MKAD</t>
  </si>
  <si>
    <t>Оплата за потребленную электроэнергию (мощность) по дог/контракту No 77610001009699 (номер договора до 01.01.2023 - 97644161) за май 2023 года, по счету No1520523026815 В том числе НДС 20.00% - 46 550.93</t>
  </si>
  <si>
    <t>Оплата работ по поддержке и обслуживанию по Договору
№0120131101 от 01.11.2013 на
обслуживание компьютерной техники за февраль, апрель, май 2023г. НДС не облагается</t>
  </si>
  <si>
    <t>Единый налоговый платеж (Страховые взносы). НДС не облагается</t>
  </si>
  <si>
    <t>Оплата за стоки, согласно Счета
№В2401 от 31.05.2023г. В том числе НДС 20.00% - 26 692.17</t>
  </si>
  <si>
    <t>Оплата за материалы, согласно Счета №71781/Р114 от 28.06.2023г.
В том числе НДС 20.00% - 56 125.83</t>
  </si>
  <si>
    <t>Комиссия за исходящие платежи в рублях, переданные по системе Банк-Клиент по счету 40703810800001434983 за период с 31.05.2023 по 30.06.2023</t>
  </si>
  <si>
    <t>Ежемесячная комиссия за обслуживание по пакету за период с 01.06.2023 по 30.06.2023</t>
  </si>
  <si>
    <t>комиссия за обработку ведомости
№21 04.07.2023</t>
  </si>
  <si>
    <t>Оплата за техническое обслуживание газопровода июнь 2023 по договору №ОГ-19/7 от 01.12.2019, согласно Счета №18 от 23.05.2023г.. В том числе НДС</t>
  </si>
  <si>
    <t>Перечисление  заработной платы за июнь 2023 для зачисления на счет Иваницкой И. В. НДС не облагается</t>
  </si>
  <si>
    <t>Оплата Заработная плата за Июнь 2023 г. на основании ПЛАТЕЖНАЯ ВЕДОМОСТЬ N 21 от 04.07.2023</t>
  </si>
  <si>
    <t>Оплата за услуги бухгалтерского сопровождения за июнь 2023г., согласно Счета №27 от 03.07.2023г.
В том числе НДС 20.00% - 8 333.33</t>
  </si>
  <si>
    <t>Предоплата самозанятому по договору №БН от 15.02.2023 (уборка) НДС не облагается</t>
  </si>
  <si>
    <t>Предоплата самозанятому по договору №БН от 15.02.2023 (корзина, акт 4/6) НДС не облагается</t>
  </si>
  <si>
    <t>Арендная плата за землю за 3 квартал 2023, доплата за 1,2 кв 2023г. ФЛС №М-02-013174-001 В
том числе НДС</t>
  </si>
  <si>
    <t>Оплата охраны территории поселка за июнь 2023 по счету №1295 от 30.06.2023 по договору №347-2-23- ФО от 15.02.2023 НДС не
облагается</t>
  </si>
  <si>
    <t>Оплата за лебедку ручную, согласно Счета №19303 от 06.07.2023г. В том числе НДС 20.00% - 383.33</t>
  </si>
  <si>
    <t>Предоплата самозанятому по договору №БН от 15.02.2023 (озеленение) НДС не облагается</t>
  </si>
  <si>
    <t>Оплата юридических услуг за июнь по счету №4219458 от 06 июля 2023 г. по договору №БН от 19.09.2022.
НДС не облагается</t>
  </si>
  <si>
    <t>Оплата покупки по карте. CARD
**4411 IRINA MIGUNOVA 06JUL RUR 1832 POST RUS.SERVICE.
127204 MOSKVA</t>
  </si>
  <si>
    <t>комиссия за обработку ведомости
№22 17.07.2023</t>
  </si>
  <si>
    <t>Оплата Заработная плата за Июнь 2023 г. на основании ПЛАТЕЖНАЯ ВЕДОМОСТЬ N 22 от 17.07.2023</t>
  </si>
  <si>
    <t>Оплата за вывоз мусора за июнь 2023г. по счету №272 от 30.06.2023. В том числе НДС 20.00% - 9 750.00</t>
  </si>
  <si>
    <t>Оплата за монтажные и пуско- наладочные работы, согласно Счета
№71781/Р114 от 28.06.2023г. В том числе НДС 20.00% - 36 300.00</t>
  </si>
  <si>
    <t>Оплата за потребленную электроэнергию (мощность) по дог/контракту No 77610001009699 (номер договора до 01.01.2023 - 97644161) за июнь 2023 года, по счету No1520623069028 В том числе НДС 20.00% - 59 819.13</t>
  </si>
  <si>
    <t>Оплата покупки по карте. CARD
**4411 IRINA MIGUNOVA 20JUL RUR 1824 IP BADULIN V.V. MYTISHHI</t>
  </si>
  <si>
    <t>НДС не облагается</t>
  </si>
  <si>
    <t>Оплата за вывоз и утилизацию ТКО за июнь 2023, по Счету №СВАО- 036322 от 30.06.2023г НДС не
облагается</t>
  </si>
  <si>
    <t>Оплата за ремонтные работы по Счету №71781/Р120 от 16.12.2022г.,
за сервисное обслуживание по Счету №71781/Р123 от 30.05.2023г. В том числе НДС 20.00% - 4 195.83</t>
  </si>
  <si>
    <t>Оплата госпошлины за выдачу судебного приказка в отнощении Зыбиной Т.К. НДС не облагается</t>
  </si>
  <si>
    <t>Оплата за стоки, согласно Счета
№В2984 от 30.06.2023г. В том числе НДС 20.00% - 19 816.98</t>
  </si>
  <si>
    <t>Выполненные работы по Договору
№2023/07/25-1 от25.07.2023г. по
ремонту колодцев на объекте по адресу:г.Москва, Дмитровское шоссе, д.167, корп.1, согласно Счета №24 от 05.06.2023г. В том числе НДС 20.00% - 25 33</t>
  </si>
  <si>
    <t>Комиссия за снятие наличных в банкомате. Cash Advance Fee. CARD **4411 IRINA MIGUNOVA 27JUL RUR 45000 RBA REC 75131 G MOSKVA</t>
  </si>
  <si>
    <t>Снятие наличных денежных средств с карты в банкомате Банка. CARD **4411 IRINA MIGUNOVA 27JUL RUR 45000 RBA REC 75131 G MOSKVA</t>
  </si>
  <si>
    <t>Комиссия за отмену платежных инструкций  N 192 от 2023-07-29</t>
  </si>
  <si>
    <t>комиссия за обработку ведомости
№23 31.07.2023</t>
  </si>
  <si>
    <t>Комиссия за исходящие платежи в рублях, переданные по системе Банк-Клиент по счету 40703810800001434983 за период с 30.06.2023 по 31.07.2023</t>
  </si>
  <si>
    <t>Оплата Заработная плата за Июнь 2023 г. на основании ПЛАТЕЖНАЯ ВЕДОМОСТЬ N 23 от 31.07.2023</t>
  </si>
  <si>
    <t>Взносы на обязательное страхование от несчастных случаев за июль 2023г.. Регистрационный номер в ФСС 7704004815 НДС не облагается</t>
  </si>
  <si>
    <t>Ежемесячная комиссия за обслуживание по пакету за период с 01.07.2023 по 31.07.2023</t>
  </si>
  <si>
    <t>Оплата за услуги связи за июнь 2023 года по счету №100982870995 от 30.06.2023 Лицевой счет абонента 669010285 В том числе НДС 20.00% - 1 360.50</t>
  </si>
  <si>
    <t>Перечисление заработной платы за июль 2023 г. НДС не облагается</t>
  </si>
  <si>
    <t>Единый налоговый платеж(НДФЛ июль 2023). НДС не облагается</t>
  </si>
  <si>
    <t>Единый налоговый платеж (Страховые взносы июль 2023).
НДС не облагается</t>
  </si>
  <si>
    <t>Перечисление  заработной платы за июль 2023 для зачисления на счет Иваницкой И. В. НДС не облагается</t>
  </si>
  <si>
    <t>Оплата госпошлины за выдачу судебного приказка в отнощении Абдулгамидов Низами Абдулгамидович НДС не облагается</t>
  </si>
  <si>
    <t>Оплата за услуги бухгалтерского сопровождения за июль 2023г., согласно Счета №29 от 01.08.2023г.
НДС не облагается</t>
  </si>
  <si>
    <t>Оплата юридических услуг за июль по счету №4566302 от 02.08 2023 г, по счету №4574190 от 02.08.2023г. по договору №БН от 19.09.2022.
НДС не облагается</t>
  </si>
  <si>
    <t>Предоплата самозанятому по договору №БН от 15.02.2023 (уборка, кнс) НДС не облагается</t>
  </si>
  <si>
    <t>Оплата за ремонтные работы по Счету №71781/Р125 от 01.08.2023г. В том числе НДС 20.00% - 292.50</t>
  </si>
  <si>
    <t>Оплата покупки по карте. CARD
**4411 IRINA MIGUNOVA 07AUG RUR 5027 LEROYMERLIN_004 MYTISCHI</t>
  </si>
  <si>
    <t>Оплата за услуги адаптации и сопровождению адаптированных программ "1:С Предприятие", согласно Счета №2609 от 27.07.2023г. НДС не облагается</t>
  </si>
  <si>
    <t>Оплата за вывоз и утилизацию ТКО за июль 2023, по Счету №СВАО- 041910 от 31.07.2023г НДС не
облагается</t>
  </si>
  <si>
    <t>Оплата за техническое обслуживание газопровода июнь 2023 по договору №ОГ-19/7 от 01.12.2019, согласно Счета №33 от 27.075.2023г.. НДС не облагается</t>
  </si>
  <si>
    <t>Оплата за вывоз мусора за июль 2023г. по счету №309 от 31.07.2023. В том числе НДС 20.00% - 9 750.00</t>
  </si>
  <si>
    <t>Оплата охраны территории поселка за июль 2023 по счету №1565 от 31.07.2023 по договору №347-2-23- ФО от 15.02.2023 НДС не
облагается</t>
  </si>
  <si>
    <t>Оплата охраны территории поселка за 2023 год по акту сверки от 21.07.2023 по договору №347-2-23- ФО от 15.02.2023 НДС не
облагается</t>
  </si>
  <si>
    <t>Комиссия за снятие наличных в банкомате. Cash Advance Fee. CARD **4411 IRINA MIGUNOVA 14AUG RUR 200 RBA REC 75131 G MOSKVA</t>
  </si>
  <si>
    <t>Комиссия за снятие наличных в банкомате. Cash Advance Fee. CARD **4411 IRINA MIGUNOVA 14AUG RUR 12000 RBA REC 75131 G MOSKVA</t>
  </si>
  <si>
    <t>Снятие наличных денежных средств с карты в банкомате Банка. CARD **4411 IRINA MIGUNOVA 14AUG RUR 200 RBA REC 75131 G MOSKVA</t>
  </si>
  <si>
    <t>Снятие наличных денежных  средств с карты в банкомате Банка. CARD **4411 IRINA MIGUNOVA 14AUG RUR 12000 RBA REC 75131 G MOSKVA</t>
  </si>
  <si>
    <t>Комиссия за снятие наличных в банкомате. Cash Advance Fee. CARD **4411 IRINA MIGUNOVA 16AUG RUR 31100 RBA REC 75131 G MOSKVA</t>
  </si>
  <si>
    <t>Снятие наличных денежных  средств с карты в банкомате Банка. CARD **4411 IRINA MIGUNOVA 16AUG RUR 31100 RBA REC 75131 G MOSKVA</t>
  </si>
  <si>
    <t>комиссия за обработку ведомости
№24 17.08.2023</t>
  </si>
  <si>
    <t>Взносы на обязательное страхование от несчастных случаев за август 2023г.. Регистрационный номер в ФСС 7704004815 НДС не облагается</t>
  </si>
  <si>
    <t>Оплата за метлы березовые, согласно Счета №127 от 17.08.20223г. НДС не облагается</t>
  </si>
  <si>
    <t>Пополнение резервного фонда.
НДС не облагается</t>
  </si>
  <si>
    <t>Перечисление заработной платы за август 2023 г. НДС не облагается</t>
  </si>
  <si>
    <t>Оплата Заработная плата за Июнь 2023 г. на основании ПЛАТЕЖНАЯ ВЕДОМОСТЬ N 24 от 17.08.2023</t>
  </si>
  <si>
    <t>Перечисление  заработной платы за август 2023 для зачисления на счет Иваницкой И. В. НДС не облагается</t>
  </si>
  <si>
    <t>Оплата за потребленную электроэнергию (мощность) по дог/контракту No 77610001009699 (номер договора до 01.01.2023 - 97644161) за июль 2023 года, по счету No11520723013436 В том числе НДС 20.00% - 64 576.68</t>
  </si>
  <si>
    <t>Оплата покупки по карте. CARD
**4411 IRINA MIGUNOVA 17AUG RUR 4785 AUCHAN ONLINE MOSCOW</t>
  </si>
  <si>
    <t>Оплата за услуги связи за июль 2023 года по счету  от 31.06.2023 Лицевой счет абонента 669010285 В том числе НДС 20.00% - 1 357.28</t>
  </si>
  <si>
    <t>Оплата по Решению АС по делу
№А40-173342/22, задолженность
-337473,41, неустойка -134907,78,
госпошлина-30857,00, пени 17003,03 по договору No 77610001009699  Сумма 520241.22
Без налога (НДС)</t>
  </si>
  <si>
    <t>Оплата покупки по карте. CARD
**4411 IRINA MIGUNOVA 24AUG RUR 23010 SADOVYY TSENTR MOSCOW</t>
  </si>
  <si>
    <t>Оплата госпошлины за выдачу судебного приказа. НДС не облагается</t>
  </si>
  <si>
    <t>Оплата за материалы по Счету
№71781/Р126 от 02.08.2023г. В том числе НДС 20.00% - 158.33</t>
  </si>
  <si>
    <t>Единый налоговый платеж(НДФЛ август 2023). НДС не облагается</t>
  </si>
  <si>
    <t>Единый налоговый платеж (Страховые взносы август 2023).
НДС не облагается</t>
  </si>
  <si>
    <t>Оплата госпошлины за выдачу судебного приказа Бруй А.Г. НДС не облагается</t>
  </si>
  <si>
    <t>Оплата госпошлины за выдачу судебного приказа Корнев А.В. НДС не облагается</t>
  </si>
  <si>
    <t>Оплата за визуализацию, согласно Счета №1 от 25.08.2023г. НДС не облагается</t>
  </si>
  <si>
    <t>Комиссия за исходящие платежи в рублях, переданные по системе Банк-Клиент по счету 40703810800001434983 за период с 31.07.2023 по 31.08.2023</t>
  </si>
  <si>
    <t>Ежемесячная комиссия за обслуживание по пакету за период с 01.08.2023 по 31.08.2023</t>
  </si>
  <si>
    <t>комиссия за обработку ведомости
№25 04.09.2023</t>
  </si>
  <si>
    <t>Оплата Заработная плата за Август 2023 г. на основании ПЛАТЕЖНАЯ ВЕДОМОСТЬ N 25 от 04.09.2023</t>
  </si>
  <si>
    <t>Госпошлина за регистрацию прав на недвижимое имущество и сделок с ним. НДС не облагается</t>
  </si>
  <si>
    <t>Оплата за услуги бухгалтерского сопровождения за август 2023г., согласно Счета №30 от 01.09.2023г.
НДС не облагается</t>
  </si>
  <si>
    <t>Оплата за материалы для ремонта колодцев, согласно Счета
№15719987/SА от 06.09.2023г. В
том числе НДС 20.00% - 15 595.18</t>
  </si>
  <si>
    <t>Предоплата самозанятому по договору №БН от 15.02.2023г. НДС не облагается</t>
  </si>
  <si>
    <t>Доплата за материалы для ремонта колодцев, согласно Счета
№15719987/SА от 06.09.2023г. В
том числе НДС 20.00% - 441.67</t>
  </si>
  <si>
    <t>Выполненные работы по Договору подряда №2023/09/05-2 от05.
09.2023 по выезду на осмотр и осмечивание материалов дляколодцев на объекте по адресу: г.Москва, Дмитровское шоссе, д.
167, корп.1В том числе НДС 20.00%</t>
  </si>
  <si>
    <t>Выполненные работы по Договору подряда №2023/09/05-1 от05.
09.2023 по ремонту скважинного оголовка  поадресу: г.Москва, Дмитровское шоссе, д.167, корп.1, по Счету №52 от 06.09.2023г. В тч НДС 20.00% - 6 000.00</t>
  </si>
  <si>
    <t>Оплата за материалы для ремонта колодцев, согласно Счета №СП- 1834 от 07.09.2023г. В том числе НДС 20.00% - 6 724.42</t>
  </si>
  <si>
    <t>Взносы на обязательное страхование от несчастных случаев за сентябрь 2023г..
Регистрационный номер в ФСС 7704004815 НДС не облагается</t>
  </si>
  <si>
    <t>Оплата за баннер, согласно Счета
№164 от 11.09.2023г. В том числе НДС 20.00% - 370.83</t>
  </si>
  <si>
    <t>Оплата по Договору №09/08-2023 от 09.08.2023г. за кадастровые работы. НДС не облагается</t>
  </si>
  <si>
    <t>Комиссия за снятие наличных в банкомате. Cash Advance Fee. CARD **4411 IRINA MIGUNOVA 14SEP RUR 30000 RBA REC 75131 G MOSKVA</t>
  </si>
  <si>
    <t>Снятие наличных денежных средств с карты в банкомате Банка. CARD **4411 IRINA MIGUNOVA 14SEP RUR 30000 RBA REC 75131 G MOSKVA</t>
  </si>
  <si>
    <t>комиссия за обработку ведомости
№26 18.09.2023</t>
  </si>
  <si>
    <t>Комиссия за платежные требования и инкасс. поручения по счету 40703810800001434983  0.3499360</t>
  </si>
  <si>
    <t>Перечисление заработной платы за сентябрь 2023 г. НДС не облагается</t>
  </si>
  <si>
    <t>Единый налоговый платеж(НДФЛ сентябрь 2023). НДС не облагается</t>
  </si>
  <si>
    <t>Оплата за услуги по проведению мероприятия 23.09.2023г., согласно Счета №1110 от 13.09.2023г. В том числе НДС 20.00% - 2 833.33</t>
  </si>
  <si>
    <t>Оплата за вывоз и утилизацию ТКО за август 2023, по Счету №СВАО- 048265 от 31.08.2023г НДС не
облагается</t>
  </si>
  <si>
    <t>ИСПОЛ ЛИСТ ФС № 044304984 ВЫД. 16.08.2023 АРБИТРАЖНЫМ СУДОМ ГОРОДА МОСКВЫ ПО ДЕЛУ № А40-173342/22-22-1323.</t>
  </si>
  <si>
    <t>Перечисление  заработной платы за сентябрь 2023 для зачисления на счет Иваницкой И. В. НДС не облагается</t>
  </si>
  <si>
    <t>Оплата за вывоз мусора за агуст 2023г. по счету №352 от 31.08.2023. В том числе НДС 20.00% - 7 583.33</t>
  </si>
  <si>
    <t>Оплата Заработная плата за Сентябрь 2023 г. на основании ПЛАТЕЖНАЯ ВЕДОМОСТЬ N 26 от 18.09.2023</t>
  </si>
  <si>
    <t>Оплата за стоки, согласно Счета
№В3801 от 31.08.2023г. В том числе НДС 20.00% - 14 510.89</t>
  </si>
  <si>
    <t>Оплата работ по поддержке и обслуживанию по Договору
№0120131101 от 01.11.2013 на
обслуживание компьютерной техники за июнь, июль, август 2023г. и допработы НДС не облагается</t>
  </si>
  <si>
    <t>Оплата покупки по карте. CARD
**4411 IRINA MIGUNOVA 18SEP RUR 1752 PLASTIK-SEVER MOSCOW</t>
  </si>
  <si>
    <t>Оплата покупки по карте. CARD
**4411 IRINA MIGUNOVA 20SEP RUR 8720 LEROYMERLIN_004 MYTISCHI</t>
  </si>
  <si>
    <t>Оплата покупки по карте. CARD
**4411 IRINA MIGUNOVA 20SEP RUR 233 NEFTMAGISTRAL 14 MOSCOW</t>
  </si>
  <si>
    <t>Оплата за потребленную электроэнергию (мощность) по дог/контракту No 77610001009699 (номер договора до 01.01.2023 - 97644161) за август 2023 года, по счету No11520823019035 В том числе НДС 20.00% - 65 700.86</t>
  </si>
  <si>
    <t>Оплата за юридические услуги, согласно Счета №5406273 от 29.09.2023г. НДС не облагается</t>
  </si>
  <si>
    <t>Оплата за техническое обслуживание газопровода октябрь 2023 по договору №ОГ-19/7 от 01.12.2019, согласно Счета №43 от 25.09.2023г.. НДС не облагается</t>
  </si>
  <si>
    <t>Оплата за пробы воды, согласно Счета №k-237 от 14.06.2023г.  В том числе НДС 20.00% - 2 500.00</t>
  </si>
  <si>
    <t>Оплата за сервисное обслкживание по Счету №71781/Р128 от 01.09.2023г. В том числе НДС 20.00% - 3 004.17</t>
  </si>
  <si>
    <t>Единый налоговый платеж (Страховые взносы сентябрь 2023).
НДС не облагается</t>
  </si>
  <si>
    <t>Ежемесячная комиссия за обслуживание по пакету за период с 01.10.2023 по 31.10.2023</t>
  </si>
  <si>
    <t>Оплата покупки по карте. CARD
**4411 IRINA MIGUNOVA 30OCT RUR 2500 IP KRUMOV V. G. GRIBKI</t>
  </si>
  <si>
    <t>Комиссия за снятие наличных в банкомате. Cash Advance Fee. CARD **4411 IRINA MIGUNOVA 02NOV RUR 5000 RBA REC 75131 G MOSKVA</t>
  </si>
  <si>
    <t>Комиссия за снятие наличных в банкомате. Cash Advance Fee. CARD **4411 IRINA MIGUNOVA 02NOV RUR 15000 RBA REC 75131 G MOSKVA</t>
  </si>
  <si>
    <t>Снятие наличных денежных средств с карты в банкомате Банка. CARD **4411 IRINA MIGUNOVA 02NOV RUR 5000 RBA REC 75131 G MOSKVA</t>
  </si>
  <si>
    <t>Снятие наличных денежных  средств с карты в банкомате Банка. CARD **4411 IRINA MIGUNOVA 02NOV RUR 15000 RBA REC 75131 G MOSKVA</t>
  </si>
  <si>
    <t>Оплата за услуг илососной машины, согласно Счету-договору
№255/23 от 02.11.2023г. НДС не
облагается</t>
  </si>
  <si>
    <t>Арендная плата за землю за 4 квартал 2023,  ФЛС №М-02-013174-
001 В том числе НДС</t>
  </si>
  <si>
    <t>Комиссия за взнос наличных денежных средств согласно тарифам банка. Cash In Fee. CARD
**4411 IRINA MIGUNOVA 03NOV RUR 18200 SBOL VISA DIRECT</t>
  </si>
  <si>
    <t>Перечисление заработной платы за октябрь 2023 г. НДС не облагается</t>
  </si>
  <si>
    <t>Перечисление  заработной платы за октябрь 2023 для зачисления на счет Иваницкой И. В. НДС не облагается</t>
  </si>
  <si>
    <t>Оплата Заработная плата за Октябрь 2023 г. на основании ПЛАТЕЖНАЯ ВЕДОМОСТЬ N 29 от 03.11.2023</t>
  </si>
  <si>
    <t>Оплата за техническое обслуживание газопровода ноябрь 2023 по договору №ОГ-19/7 от 01.12.2019, согласно Счета №43 от 25.09.2023г.. НДС не облагается</t>
  </si>
  <si>
    <t>Оплата за услуги связи за октябрь 2023 года по счету №101011272668 от 31.10.2023 Лицевой счет абонента 669010285 В том числе НДС 20.00% - 1 088.88</t>
  </si>
  <si>
    <t>Оплата госпошлины по материалам дела №М-1963/2023. НДС не облагается</t>
  </si>
  <si>
    <t>Оплата за услуги бухгалтерского сопровождения за октябрь 2023г., согласно Счета №35 от 01.11.2023г.
НДС не облагается</t>
  </si>
  <si>
    <t>Оплата за вывоз мусора за октябрь 2023г. по счету №459 от 31.10.2023.
В том числе НДС 20.00% - 10 833.33</t>
  </si>
  <si>
    <t>Оплата охраны территории поселка за октябрь  2023 год по договору
№347-2-23-ФО от 15.02.2023 НДС
не облагается</t>
  </si>
  <si>
    <t>Оплата покупки по карте. CARD
**4411 IRINA MIGUNOVA 07NOV RUR 1392 POST RUS.SERVICE.
127204 MOSKVA</t>
  </si>
  <si>
    <t>Оплата за вывоз и утилизацию ТКО за октябрь 2023, по Счету №СВАО- 061336 от 31.10.2023г НДС не
облагается</t>
  </si>
  <si>
    <t>Оплата юридических услуг за октябрь по счету №6074957 от
09.11 2023 г., по договору №БН от 19.09.2022. НДС не облагается</t>
  </si>
  <si>
    <t>Оплата покупки по карте. CARD
**4411 IRINA MIGUNOVA 09NOV RUR 5137.02 GAZPROM MEZHREGIONGAZ SPB</t>
  </si>
  <si>
    <t>Оплата покупки по карте. CARD
**4411 IRINA MIGUNOVA 16NOV RUR 3645 IP KRUMOV V. G. GRIBKI</t>
  </si>
  <si>
    <t>Взносы на обязательное страхование от несчастных случаев за ноябрь 2023г.. Регистрационный номер в ФСС 7704004815 НДС не облагается</t>
  </si>
  <si>
    <t>Оплата по Счету №1724468044 от 13.11.2023. за ТО шлабаума. НДС не облагается</t>
  </si>
  <si>
    <t>Перечисление заработной платы за ноябрь 2023 г. НДС не облагается</t>
  </si>
  <si>
    <t>Единый налоговый платеж(НДФЛ ноябрь 2023). НДС не облагается</t>
  </si>
  <si>
    <t>Перечисление  заработной платы за ноябрь 2023 для зачисления на счет Иваницкой И. В. НДС не облагается</t>
  </si>
  <si>
    <t>Оплата Заработная плата за Ноябрь 2023 г. на основании ПЛАТЕЖНАЯ ВЕДОМОСТЬ N 30 от 20.11.2023</t>
  </si>
  <si>
    <t>Оплата за потребленную электроэнергию (мощность) по дог/контракту No 77610001009699 (номер договора до 01.01.2023 - 97644161) за август 2023 года, по счету No11521023019359 В том числе НДС 20.00% - 72 723.23</t>
  </si>
  <si>
    <t>Перевод собствнных средств  в резервный фонд на ремонт колодцев по Протоколу 73 от
23.10.23. НДС не облагается</t>
  </si>
  <si>
    <t>Целевой взнос на приобретение тратора по Протоколу 73 от 23.10.23г. НДС не облагается</t>
  </si>
  <si>
    <t>Оплата покупки по карте. CARD
**4411 IRINA MIGUNOVA 24NOV RUR 4856.95 11042 VINOGRADOVO MYTISHHI</t>
  </si>
  <si>
    <t>Оплата покупки по карте. CARD
**4411 IRINA MIGUNOVA 27NOV RUR 3627 Y.M*AVITO MOSKVA</t>
  </si>
  <si>
    <t>Комиссия за исходящие платежи в рублях, переданные по системе Банк-Клиент по счету 40703810800001434983 за период с 31.10.2023 по 30.11.2023</t>
  </si>
  <si>
    <t>Единый налоговый платеж (Страховые взносы ноябрь) НДС не облагается</t>
  </si>
  <si>
    <t>Оплата покупки по карте. CARD
**4411 IRINA MIGUNOVA 28DEC RUR 5046 11042 VINOGRADOVO MYTISHHI</t>
  </si>
  <si>
    <t>Оплата покупки по карте. CARD
**4411 IRINA MIGUNOVA 29DEC RUR 6079.96 GAZPROM MEZHREGIONGAZ SPB</t>
  </si>
  <si>
    <t>Комиссия за исходящие платежи в рублях, переданные по системе Банк-Клиент по счету 40703810800001434983 за период с 29.12.2023 по 09.01.2024</t>
  </si>
  <si>
    <t>Перевод средств по Договору
№0592019269 Паленов Александр Юрьевич, за услуги. НДС не облагается</t>
  </si>
  <si>
    <t>Оплата охраны территории поселка за декабрь  2023 год по договору
№347-2-23-ФО от 15.02.2023 НДС
не облагается</t>
  </si>
  <si>
    <t>Предоплата самозанятому по договору №БН от 15.02.2023г. (за уборку территории) НДС не облагается</t>
  </si>
  <si>
    <t>Оплата за пробы воды, согласно Счета №k-336 от 20.11.2023г. В том числе НДС 20.00% - 5 033.33</t>
  </si>
  <si>
    <t>Оплата покупки по карте. CARD
**4411 IRINA MIGUNOVA 11JAN RUR 1218 POST RUS.SERVICE.
127204 MOSKVA</t>
  </si>
  <si>
    <t>Комиссия за платежные требования и инкасс. поручения по счету 40703810800001434983  0.3522940</t>
  </si>
  <si>
    <t>Комиссия за платежные требования и инкасс. поручения по счету 40703810800001434983  0.3522941</t>
  </si>
  <si>
    <t>Взносы на обязательное страхование от несчастных случаев за январь 2024г.. Регистрационный номер в ФСС 7704004815 НДС не облагается</t>
  </si>
  <si>
    <t>неуст с 27.12.2023 по 15.01.2024 г. ИСПОЛ ЛИСТ ФС № 044548494 ВЫД. 01.12.2023 АРБИТРАЖНЫЙ СУД ГОРОДА МОСКВЫ ПО ДЕЛУ № А40-187632/23-16-1253</t>
  </si>
  <si>
    <t>Перечисление заработной платы за январь 2024 г. НДС не облагается</t>
  </si>
  <si>
    <t>Единый налоговый платеж(НДФЛ янаврь 2024). НДС не облагается</t>
  </si>
  <si>
    <t>Перечисление  заработной платы за январь 2024 для зачисления на счет Иваницкой И. В. НДС не облагается</t>
  </si>
  <si>
    <t>Оплата Заработная плата за Декабрь 2023 г. на основании ПЛАТЕЖНАЯ ВЕДОМОСТЬ N 1 от 15.01.2024</t>
  </si>
  <si>
    <t>Частичная оплата аванса по Договору №УП/НХБК-25/12/2023 от 25.12.2023г., по Счету №39 от 27.12.2023г. НДС не облагается</t>
  </si>
  <si>
    <t>ИСПОЛ ЛИСТ ФС № 044548494 ВЫД. 01.12.2023 АРБИТРАЖНЫЙ СУД ГОРОДА МОСКВЫ ПО ДЕЛУ № А40-187632/23-16-1253</t>
  </si>
  <si>
    <t>Предоплата самозанятому по договору №БН от 15.02.2023г. (за уборку территории, трактор) НДС не облагается</t>
  </si>
  <si>
    <t>Оплата покупки по карте. CARD
**4411 IRINA MIGUNOVA 18JAN RUR 2400 IP KRUMOV V. G. GRIBKI</t>
  </si>
  <si>
    <t>Оплата покупки по карте. CARD
**4411 IRINA MIGUNOVA 18JAN RUR 2870 IP FAKHRTDINOV MYTISHHI</t>
  </si>
  <si>
    <t>Госдарственная пошлина за рассмотрение иска в Арбитражном суде г.Москвы к ИП Смирнов Дмитрий Владимирович, сумма иска 105249.42. НДС не облагается</t>
  </si>
  <si>
    <t>Оплата за подшипники, согласно Счета №55 от 23.01.2024г. В том числе НДС 20.00% - 750.00</t>
  </si>
  <si>
    <t>Оплата за регистрацию доменного имени (gskdarin.ru), аренду хостинг- площадки, согласно Счета №ТРЦБ- 013636 от 25.12.2023г. Дог №ТР- w23/0059 от 25.12.2023г. НДС не
облагается</t>
  </si>
  <si>
    <t>Оплата покупки по карте. CARD
**4411 IRINA MIGUNOVA 22JAN RUR 420 IP ZEYNETDINOV E.M. MYTISHHI</t>
  </si>
  <si>
    <t>Предоплата самозанятому по договору №БН от 15.02.2023г. (за ремонт снегоуборщика) НДС не облагается</t>
  </si>
  <si>
    <t>Оплата покупки по карте. CARD
**4411 IRINA MIGUNOVA 22JAN
RUR 4179 YM *market.yandex Moscow</t>
  </si>
  <si>
    <t>Оплата покупки по карте. CARD
**4411 IRINA MIGUNOVA 22JAN RUR 16440 PLANETA ZHELEZYAKA NAGORNOE</t>
  </si>
  <si>
    <t>Оплата за проведение досудебной экспертизы по Договвору №17/01 от 17.01.2024г. НДС не облагается</t>
  </si>
  <si>
    <t>Оплата аванса по Договору
№УП/НХБК-25/12/2023 от
25.12.2023г., по Счету №39 от 27.12.2023г. НДС не облагается</t>
  </si>
  <si>
    <t>Оплата покупки по карте. CARD
**4411 IRINA MIGUNOVA 22JAN RUR 8250 PLANETA ZHELEZYAKA MYTISHHI</t>
  </si>
  <si>
    <t>Арендная плата за землю за 1 квартал 2024,  ФЛС №М-02-013174-
001 В том числе НДС</t>
  </si>
  <si>
    <t>Оплата покупки по карте. CARD
**4411 IRINA MIGUNOVA 24JAN RUR 3451.44 11042 VINOGRADOVO MYTISHHI</t>
  </si>
  <si>
    <t>Оплата за техническое обслуживание газопровода январь 2024 по договору №ОГ-19/7 от 01.12.2019, согласно Счета №1 от 26.01.2024г. НДС не облагается</t>
  </si>
  <si>
    <t>Оплата за услуги связи за декабрь 2023 года по счету №101024603844 от 31.12.2023 Лицевой счет абонента 669010285 В том числе НДС 20.00% - 1 087.91</t>
  </si>
  <si>
    <t>Предоплата самозанятому по договору №БН от 15.02.2023г. (уборка, трактор) НДС не облагается</t>
  </si>
  <si>
    <t>Оплата за слесарные работы по ремонту снегоуборщиковв, согласно Счета №5 от 30.01.2024В том числе НДС 20.00% - 3 833.33</t>
  </si>
  <si>
    <t>Оплата аванса по Договору
№УП/НХБК-25/12/2023 от
25.12.2023г. НДС не облагается</t>
  </si>
  <si>
    <t>Комиссия за исходящие платежи в рублях, переданные по системе Банк-Клиент по счету 40703810800001434983 за период с 09.01.2024 по 31.01.2024</t>
  </si>
  <si>
    <t>Оплата за допуслуги по составлению таблиц к ТЭО  2018- 2022г., согласно Счета №1 от 30.01.2024г. НДС не облагается</t>
  </si>
  <si>
    <t>Оплата Заработная плата за Декабрь 2023 г. на основании ПЛАТЕЖНАЯ ВЕДОМОСТЬ N 2 от 31.01.2024</t>
  </si>
  <si>
    <t>Оплата юридических услуг по счету
№7457108 от 31.01 2024 г., по
договору №БН от 19.09.2022. НДС не облагается</t>
  </si>
  <si>
    <t>Единый налоговый платеж (Страховые взносы январь 2024) НДС не облагается</t>
  </si>
  <si>
    <t>Ежемесячная комиссия за обслуживание по пакету за период с 01.01.2024 по 31.01.2024</t>
  </si>
  <si>
    <t>Оплата с/з по Договору б/н от 01.02.2024, за сборку сервера. НДС не облагается</t>
  </si>
  <si>
    <t>Предоплата самозанятому по договору №БН от 15.02.2023г.(за чистку камер) НДС не облагается</t>
  </si>
  <si>
    <t>Оплата Заработная плата за Январь 2024 г. на основании ПЛАТЕЖНАЯ ВЕДОМОСТЬ N 4 от 01.02.2024</t>
  </si>
  <si>
    <t>Оплата за стоки, согласно Счета
№В5909 от 31.12.2023,гг. В том числе НДС 20.00% - 12 940.40</t>
  </si>
  <si>
    <t>Оплата по Договору №УП/НХБК- 25/12/2023 от 25.12.2023г. НДС не
облагается</t>
  </si>
  <si>
    <t>Единый налоговый платеж(НДФЛ февраль 2024). НДС не облагается</t>
  </si>
  <si>
    <t>Перечисление отпускных за февраль  2024 г. НДС не облагается</t>
  </si>
  <si>
    <t>Перечисление  отпускных за февраль 2024 для зачисления на счет Иваницкой И. В. НДС не облагается</t>
  </si>
  <si>
    <t>Оплата за услуги бухгалтерского сопровождения за январь 2024г., согласно Счета №2 от 31.01.2024г.
НДС не облагается</t>
  </si>
  <si>
    <t>Госдарственная пошлина за рассмотрение иска в АC Московской области к ИП Смирнов Дмитрий Владимирович, сумма иска 116316,83. НДС не облагается</t>
  </si>
  <si>
    <t>Оплата покупки по карте. CARD
**4411 IRINA MIGUNOVA 08FEB RUR 1305 POST RUS.SERVICE.
127204 MOSKVA</t>
  </si>
  <si>
    <t>Оплата за техпластину, согласно Счета №40899 от 08.02.2024г. В том числе НДС 20.00% - 377.67</t>
  </si>
  <si>
    <t>Оплата покупки по карте. CARD
**4411 IRINA MIGUNOVA 09FEB RUR 4532.3 11042 VINOGRADOVO MYTISHHI</t>
  </si>
  <si>
    <t>Оплата по Договору №УП/НХБК- 25/12/2023 от 25.12.2023г. по Счету
№43 от 29.01.2024г. НДС не
облагается</t>
  </si>
  <si>
    <t>Взносы на обязательное страхование от несчастных случаев за февраль 2024г..
Регистрационный номер в ФСС 7704004815 НДС не облагается</t>
  </si>
  <si>
    <t>Аванс  на проведение работ по подготовке заявки для постановки на учет объекта, согласно Счета
№01/02-1-С от 13.02.2024г. НДС не
облагается</t>
  </si>
  <si>
    <t>Оплата за техническое обслуживание газопровода февраль 2024 по договору №ОГ-19/7 от 01.12.2019, согласно Счета №1 от 26.01.2024г. НДС не облагается</t>
  </si>
  <si>
    <t>Оплата за услуги связи за январь 2024 года по счету №101031049360 от 31.01.2024 Лицевой счет абонента 669010285 В том числе НДС 20.00% - 1 087.91</t>
  </si>
  <si>
    <t>Оплата за прием ТКО, транспортирование, обработка, обезвреживание, утилизация, захоронение по СВАО за январь 2024г., согласно Счета №СВАО- 005438 от 31.01.2024г. НДС не
облагается</t>
  </si>
  <si>
    <t>Оплата за вывоз мусора за январь 2024г., по УПД №5 от 31.01.2024г.
НДС не облагается</t>
  </si>
  <si>
    <t>Оплата за услуги прототипирования резинового кольца, согласно Счета
№481 от 12.02.2024г. НДС не
облагается</t>
  </si>
  <si>
    <t>Предоплата самозанятому по договору №БН от 15.02.2023г.(за чистку снега трактор) НДС не облагается</t>
  </si>
  <si>
    <t>Оплата самозанятому за заправку картриджей. НДС не облагается</t>
  </si>
  <si>
    <t>Перечисление заработной платы за февраль  2024 г. НДС не облагается</t>
  </si>
  <si>
    <t>Оплата за оформление порубочного билета, согласно Счета №6 от 14.02.2024г. НДС не облагается</t>
  </si>
  <si>
    <t>Перечисление заработной платы за февраль 2024 для зачисления на счет Иваницкой И. В. НДС не облагается</t>
  </si>
  <si>
    <t>Оплата Заработная плата за Декабрь 2023 г. на основании ПЛАТЕЖНАЯ ВЕДОМОСТЬ N 5 от 16.02.2024</t>
  </si>
  <si>
    <t>Оплата покупки по карте. CARD
**4411 IRINA MIGUNOVA 15FEB RUR 1211 OZON MOSKVA</t>
  </si>
  <si>
    <t>Предоплата самозанятому по договору №БН от 15.02.2023г.(за мехуборку) НДС не облагается</t>
  </si>
  <si>
    <t>Оплата охраны территории поселка за январь  2024 год по договору
№347-2-23-ФО от 15.02.2023 НДС
не облагается</t>
  </si>
  <si>
    <t>Оплата за снегоборщик, соласно Счета №808719642 от 19.02.2024г.
В том числе НДС 20.00% - 28 119.17</t>
  </si>
  <si>
    <t>Оплата за масло для снегоуборочной, согласно Счета
№808719643 от 21.02.2024г. НДС
не облагается</t>
  </si>
  <si>
    <t>Оплата за потребленную эл/э (мощность) по дог/контракту No 77610001009699 (номер дог до 01.01.2023 - 97644161) за декабрь
2023 года, по счету 11521223230745 от 15.01.2024 В том числе НДС 20.00% - 48 802.83</t>
  </si>
  <si>
    <t>Оплата покупки по карте. CARD
**4411 IRINA MIGUNOVA 21FEB RUR 15896.99 GAZPROM MEZHREGIONGAZ SPB</t>
  </si>
  <si>
    <t>Предоплата самозанятому по договору №БН от 15.02.2023г.(за уборку офиса, аванс за февраль) НДС не облагается</t>
  </si>
  <si>
    <t>Комиссия за исходящие платежи в рублях, переданные по системе Банк-Клиент по счету 40703810800001434983 за период с 31.01.2024 по 29.02.2024</t>
  </si>
  <si>
    <t>Единый налоговый платеж (Страховые взносы февраль 2024) НДС не облагается</t>
  </si>
  <si>
    <t>Оплата Заработная плата за Декабрь 2023 г. на основании ПЛАТЕЖНАЯ ВЕДОМОСТЬ N 6 от 29.02.2024</t>
  </si>
  <si>
    <t>Итог</t>
  </si>
  <si>
    <t>АО "ПФ "СКБ КОНТУР"</t>
  </si>
  <si>
    <t>ИП Сидоров Кирилл Алексеевич</t>
  </si>
  <si>
    <t>ИП Радыгин Виктор Геннадьевич</t>
  </si>
  <si>
    <t>Данилов Денис Витальевич</t>
  </si>
  <si>
    <t>ИП Бойченко Роман Юрьевич</t>
  </si>
  <si>
    <t>Экспертиза</t>
  </si>
  <si>
    <t>ИП Ковалевская Анастасия Ивановна</t>
  </si>
  <si>
    <t>ИП Куркин Сергей Петрович</t>
  </si>
  <si>
    <t>ООО "ВИЛС"</t>
  </si>
  <si>
    <t>Январь 2024</t>
  </si>
  <si>
    <t>Февраль 2024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</si>
  <si>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</si>
  <si>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</si>
  <si>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</si>
  <si>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</si>
  <si>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</si>
  <si>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</si>
  <si>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</si>
  <si>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</si>
  <si>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</si>
  <si>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</si>
  <si>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Декабрь 2023</t>
  </si>
  <si>
    <t>Ежемесячная комиссия за обслуживание по пакету за период с 01.11.2023 по 30.11.2023</t>
  </si>
  <si>
    <t>Оплата Заработная плата за Ноябрь 2023 г. на основании ПЛАТЕЖНАЯ ВЕДОМОСТЬ N 31 от 30.11.2023</t>
  </si>
  <si>
    <t>Оплата за услуги связи за ноябрь 2023 года по счету №101017896516 от 30.11.2023 Лицевой счет абонента 669010285 В том числе НДС 20.00% - 1 079.48</t>
  </si>
  <si>
    <t>Оплата за компрессор проф., согласно Счета №АА-0000877 от 04.12.2023г. НДС не облагается</t>
  </si>
  <si>
    <t>Оплата за вывоз мусора за ноябрь 2023г. по счету №518 от 30.11.2023.
В том числе НДС 20.00% - 11 916.67</t>
  </si>
  <si>
    <t>Оплата охраны территории поселка за ноябрь  2023 год по договору
№347-2-23-ФО от 15.02.2023 НДС
не облагается</t>
  </si>
  <si>
    <t>Вознаграждение ха юридичекую помощь по соглашению СГ23-3/145 от 11.10.2023г.  Адвокат Глушенков А.В., согласно Счета №456 от 05.12.2023г. НДС не облагается</t>
  </si>
  <si>
    <t>Оплата юридических услуг за ноябрь по счету №6508604 от 04.12 2023 г., по договору №БН от 19.09.2022. НДС не облагается</t>
  </si>
  <si>
    <t>Оплата покупки по карте. CARD
**4411 IRINA MIGUNOVA 07DEC RUR 5316.35 GAZPROM MEZHREGIONGAZ SPB</t>
  </si>
  <si>
    <t>Взносы на обязательное страхование от несчастных случаев за декабрь 2023г.. Регистрационный номер в ФСС 7704004815 НДС не облагается</t>
  </si>
  <si>
    <t>Оплата самозанятому за обслуживание системы видеонаблюдения по счету
№6663056 от 12.12.2023г. НДС не
облагается</t>
  </si>
  <si>
    <t>Оплата работ по поддержке и обслуживанию по Договору
№0120131101 от 01.11.2013 на
обслуживание компьютерной техники за октябрь-ноябрь 2023г. и допработы по Счетам  №30,31 от 07.12.2023г. НДС не облагается</t>
  </si>
  <si>
    <t>Оплата за вывоз и утилизацию ТКО за ноябрь 2023, по Счету №СВАО- 067527 от 30.11.2023г НДС не
облагается</t>
  </si>
  <si>
    <t>Оплата юридических услуг по счету
№6662831 от 12.12 2023 г., по
договору №БН от 03.10.2022. НДС не облагается</t>
  </si>
  <si>
    <t>Оплата за услуги бухгалтерского сопровождения за ноябрь 2023г., согласно Счета №37 от 01.12.2023г.
НДС не облагается</t>
  </si>
  <si>
    <t>Оплата за стоки, согласно УПД
№В4510 от 31.10.2023,гг. В том числе НДС 20.00% - 19 683.58</t>
  </si>
  <si>
    <t>Оплата за потребленную электроэнергию (мощность) по дог/контракту No 77610001009699 (номер договора до 01.01.2023 - 97644161) за ноябрь 2023 года, по счету No11521123019870 В том числе НДС 20.00% - 76 798.85</t>
  </si>
  <si>
    <t>Оплата за техническое обслуживание газопровода декабрь 2023 по договору №ОГ-19/7 от 01.12.2019, согласно Счета №53 от 24.11.2023г.. НДС не облагается</t>
  </si>
  <si>
    <t>Оплата покупки по карте. CARD
**4411 IRINA MIGUNOVA 13DEC RUR 300 POST RUS.SERVICE.
127204 MOSKVA</t>
  </si>
  <si>
    <t>Оплата покупки по карте. CARD
**4411 IRINA MIGUNOVA 13DEC RUR 1782.5 POST RUS.SERVICE.
127204 MOSKVA</t>
  </si>
  <si>
    <t>Перечисление заработной платы за декабрь 2023 г. НДС не облагается</t>
  </si>
  <si>
    <t>Единый налоговый платеж(НДФЛ декабрь 2023). НДС не облагается</t>
  </si>
  <si>
    <t>Перечисление  заработной платы за декабрь 2023 для зачисления на счет Иваницкой И. В. НДС не облагается</t>
  </si>
  <si>
    <t>Оплата Заработная плата за Декабрь 2023 г. на основании ПЛАТЕЖНАЯ ВЕДОМОСТЬ N 32 от 15.12.2023</t>
  </si>
  <si>
    <t>Оплата покупки по карте. CARD
**4411 IRINA MIGUNOVA 13DEC RUR 5005.92 11042 VINOGRADOVO MYTISHHI</t>
  </si>
  <si>
    <t>Оплата разведывательной проходки для выполнения санации трубы методом гнб, соласно Счета №346 от 18.12.2023г. НДС не облагается</t>
  </si>
  <si>
    <t>Оплата за организацию работ по замене участка напорной канализации в р-не Новодачного шоссе под железнодорожным полотном, согласно Счета
№11/12/23-1 от 11.12.2023г.  В том числе НДС 20.00% - 84 666.39</t>
  </si>
  <si>
    <t>Оплата пени по Решению АС по делу №А40-264330/2022,  по договору No 77610001009699 Сумма 0-08. В том числе НДС</t>
  </si>
  <si>
    <t>Комиссия за снятие наличных в банкомате. Cash Advance Fee. CARD **4411 IRINA MIGUNOVA 19DEC RUR 14000 ATM 11098117 GRIBKI</t>
  </si>
  <si>
    <t>Снятие наличных денежных средств с карты в банкомате стороннего банка. CARD **4411 IRINA MIGUNOVA 19DEC RUR 14000 ATM 11098117 GRIBKI</t>
  </si>
  <si>
    <t>Комиссия за снятие наличных в банкомате. Cash Advance Fee. CARD **4411 IRINA MIGUNOVA 22DEC RUR 14000 RBA REC 75131 G MOSKVA</t>
  </si>
  <si>
    <t>Оплата покупки по карте. CARD
**4411 IRINA MIGUNOVA 20DEC RUR 331.5 POST RUS.SERVICE.
127204 MOSKVA</t>
  </si>
  <si>
    <t>Оплата за услуги присоединения энергоприн. ст-в к эд.сети, по Дог.
№С8-23-304-160040(386469) по Счету №1802670 от 22.12.2023г.  В
том числе НДС 20.00% - 166.67</t>
  </si>
  <si>
    <t>Снятие наличных денежных средств с карты в банкомате Банка. CARD **4411 IRINA MIGUNOVA 22DEC RUR 14000 RBA REC 75131 G MOSKVA</t>
  </si>
  <si>
    <t>Оплата за  сервисное обслуживание, согласно Счета
№71781/Р131 от 20.12.2023г.  В том числе НДС 20.00% - 3 004.17</t>
  </si>
  <si>
    <t>Опплата за стоки за ноябрь 2023г., по сч/ф В5090 от 30.11.2023г. В том числе НДС 20.00% - 35 062.41</t>
  </si>
  <si>
    <t>Оплата за потребленную эл/эн (мощность) по дог/контракту No 77610001009699 (номер дог до 01.01.2023 - 97644161) за  2023 г, по
счету No 10070623498897,10070723442134,
10070823470258 В том числе НДС 20.00% - 1 5</t>
  </si>
  <si>
    <t>Оплата за потребленную эл/эн (мощность) по дог/контракту No 77610001009699 (номер дог до 01.01.2023 - 97644161) за 2023г, по счету No10070923456148, 10071023031127, 10071123031132
В том числе НДС 20.00% - 2 89</t>
  </si>
  <si>
    <t>Оплата за потребленную эл/эн (мощность) по дог/контракту No 77610001009699 (номер договора до 01.01.2023 - 97644161) за 2023 года,
по счету No 11520123016224, № 11520323025833 В том числе НДС 20.00% - 15 060.55</t>
  </si>
  <si>
    <t>Оплата за потребленную эл/э (мощность) по дог/контракту No 77610001009699 (номер дог до 01.01.2023 - 97644161) за 2023 года,
по с/ф NЭ/61/018116, по счету 10070623025486 В том числе НДС 20.00% - 30 579.42</t>
  </si>
  <si>
    <t>Аванс по Договору №УП/НХБК- 25/12/2023 от 25.12.2023г., согласно Счетв №38 от 25.12.2023г.   В том числе НДС 20.00% - 36 174.95</t>
  </si>
  <si>
    <t>Комиссия за исходящие платежи в рублях, переданные по системе Банк-Клиент по счету 40703810800001434983 за период с 30.11.2023 по 28.12.2023</t>
  </si>
  <si>
    <t>Ежемесячная комиссия за обслуживание по пакету за период с 01.12.2023 по 31.12.2023</t>
  </si>
  <si>
    <t>Единый налоговый платеж (Страховые взносы декабрь) НДС не облагается</t>
  </si>
  <si>
    <t>Оплата юридических услуг по счету
№6965574 от 27.12 2023 г., по
договору №БН от 19.09.2022. НДС не облагается</t>
  </si>
  <si>
    <t>Оплата за услуги бухгалтерского сопровождения за декабрь 2023г., согласно Счета №38 от 27.12.2023г.
НДС не облагается</t>
  </si>
  <si>
    <t>Оплата Заработная плата за Декабрь 2023 г. на основании ПЛАТЕЖНАЯ ВЕДОМОСТЬ N 33 от 28.12.2023</t>
  </si>
  <si>
    <t>Оплата за инструменты, соласно Счета №2312-100125-81839 от
28.12.2023.  В том числе НДС 20.00% - 10 318.67</t>
  </si>
  <si>
    <t>Комиссия за исходящие платежи в рублях, переданные по системе Банк-Клиент по счету 40703810800001434983 за период с 28.12.2023 по 29.12.2023</t>
  </si>
  <si>
    <t>Авановый платеж по Соглашению об оказании юридической помощи
№149 от 25.12.2023., согласно Счета №238 от 25.12.2023г. НДС не облагается</t>
  </si>
  <si>
    <t>Оплата за вывоз мусора за декабрь 2023г.  В том числе НДС 20.00% - 7 583.33</t>
  </si>
  <si>
    <t>Оплата по Договору, за услуги.
НДС не облагается</t>
  </si>
  <si>
    <t>Оплата покупки по карте. CARD
**4411 IRINA MIGUNOVA 28DEC RUR 295 ZELENII SLON GRIBKI</t>
  </si>
  <si>
    <t>Оплата покупки по карте. CARD
**4411 IRINA MIGUNOVA 28DEC RUR 4500 IP KRUMOV V. G. GRIBKI</t>
  </si>
  <si>
    <t>ООО "АСКОР АЛЬЯНС"</t>
  </si>
  <si>
    <t>АО
"Райффайзенбанк" г.
Москва</t>
  </si>
  <si>
    <t>АБ "ЗАБРАЛОВА, КРЫЛОВА И ПАРТНЕРЫ"</t>
  </si>
  <si>
    <t>АО
"Мосэнергосбыт"</t>
  </si>
  <si>
    <t>ИП Даниленко Людмила Эммануиловна</t>
  </si>
  <si>
    <t>Казначейство России (ФНС России)</t>
  </si>
  <si>
    <t>МКА "МЕЖРЕГИОН"</t>
  </si>
  <si>
    <t>Паленов Александр Юрьевич</t>
  </si>
  <si>
    <t>ООО "ВСЕИНСТРУМЕНТ Ы.РУ"</t>
  </si>
  <si>
    <t>ООО "РУСПРОМПОДШИ ПНИК"</t>
  </si>
  <si>
    <t>Охрана/Безопасность/Средства обеспечения</t>
  </si>
  <si>
    <t>Июнь</t>
  </si>
  <si>
    <t>Оплачено в 2 Кв 2023</t>
  </si>
  <si>
    <r>
      <t>Разница за 2ый квартал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</si>
  <si>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Комиссия за обработку ведомости
№15 02.05.2023</t>
  </si>
  <si>
    <r>
      <t>Разница за 3ый квартал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</si>
  <si>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Июль</t>
  </si>
  <si>
    <t>Август</t>
  </si>
  <si>
    <t>Сентябрь</t>
  </si>
  <si>
    <t>Оплачено в 3 Кв 2023</t>
  </si>
  <si>
    <t>Октябрь</t>
  </si>
  <si>
    <t>Ноябрь</t>
  </si>
  <si>
    <t>Декабрь</t>
  </si>
  <si>
    <t>Оплачено в 4 Кв 2023</t>
  </si>
  <si>
    <r>
      <t>Разница за 4ый квартал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</si>
  <si>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Комиссия за снятие наличных в банкомате. Cash Advance Fee. CARD **4411 IRINA MIGUNOVA 02OCT RUR 15000 RBA REC 75131 G MOSKVA</t>
  </si>
  <si>
    <t>Комиссия за исходящие платежи в рублях, переданные по системе Банк-Клиент по счету 40703810800001434983 за период с 31.08.2023 по 30.09.2023</t>
  </si>
  <si>
    <t>Ежемесячная комиссия за обслуживание по пакету за период с 01.09.2023 по 30.09.2023</t>
  </si>
  <si>
    <t>Снятие наличных денежных средств с карты в банкомате Банка. CARD **4411 IRINA MIGUNOVA 02OCT RUR 15000 RBA REC 75131 G MOSKVA</t>
  </si>
  <si>
    <t>Оплата Заработная плата за Сентябрь 2023 г. на основании ПЛАТЕЖНАЯ ВЕДОМОСТЬ N 27 от 02.10.2023</t>
  </si>
  <si>
    <t>Оплата за лопаты снеговые, согласно Счета №002951 от 03.10.2023г. В том числе НДС 20.00% - 599.50</t>
  </si>
  <si>
    <t>Оплата за услуги связи за июль 2023 года по счету №100997515789 от 31.08.2023 Лицевой счет абонента 669010285 В том числе НДС 20.00% - 1 088.44</t>
  </si>
  <si>
    <t>Оплата покупки по карте. CARD
**4411 IRINA MIGUNOVA 02OCT RUR 1348.4 METRO STORE 1014 MOSCOW</t>
  </si>
  <si>
    <t>Оплата покупки по карте. CARD
**4411 IRINA MIGUNOVA 03OCT RUR 13801 MOTORNYYE MASLA MOSKVA</t>
  </si>
  <si>
    <t>Выполненные работы по Договору подряда №2023/09/18-2 от18.
09.2023 по ремонту скважинного оголовка  по адресу: г.Москва, Дмитровское шоссе, д.167, корп.1, по Счету №61 от 06.09.2023г. В тч НДС 20.00% - 6 000.00</t>
  </si>
  <si>
    <t>Выполненные работы по Договору№2023/09/18-2 от18. 09.2023 по ремонту колодев поадресу: г.Москва, Дмитровское шоссе, д.167, корп.1, по Счету №54 от 04.10.2023г. В том числе НДС 20.00% - 48 000.00</t>
  </si>
  <si>
    <t>Оплата за услуги связи за сентябрь 2023 года по счету №101003994214 от 30.09.2023 Лицевой счет абонента 669010285 В том числе НДС 20.00% - 1 079.48</t>
  </si>
  <si>
    <t>Оплата за вывоз и утилизацию ТКО за сентябрь 2023, по Счету
№СВАО-055052 от 30.09.2023г
НДС не облагается</t>
  </si>
  <si>
    <t>Оплата за вывоз мусора за сентябрь 2023г. по счету №407 от 30.09.2023. В том числе НДС 20.00% - 7 583.33</t>
  </si>
  <si>
    <t>Оплата юридических услуг за сентябрь по счету №5584555 от
10.10 2023 г., по договору №БН от 19.09.2022. НДС не облагается</t>
  </si>
  <si>
    <t>Оплата за услуги бухгалтерского сопровождения за сентябрь 2023г., согласно Счета №32 от 01.10.2023г.
НДС не облагается</t>
  </si>
  <si>
    <t>Оплата покупки по карте. CARD
**4411 IRINA MIGUNOVA 09OCT RUR 1245 POST RUS.SERVICE.
127204 MOSKVA</t>
  </si>
  <si>
    <t>Оплата за выполнение кадастровых работ по Договору от 11.10.2023
№18/09-2023. НДС не облагается</t>
  </si>
  <si>
    <t>Вознаграждение  за юридичекую помощь по соглашению СГ23-3/145 от 11.10.2023г. , соласно Счета
№378 от 11.10.2023г. Адвокат Глушенков А.В. НДС не облагается</t>
  </si>
  <si>
    <t>Оплата покупки по карте. CARD
**4411 IRINA MIGUNOVA 09OCT RUR 873.52 GAZPROM MEZHREGIONGAZ SPB</t>
  </si>
  <si>
    <t>Взносы на обязательное страхование от несчастных случаев за октябрь 2023г.. Регистрационный номер в ФСС 7704004815 НДС не облагается</t>
  </si>
  <si>
    <t>Оплата охраны территории поселка за 2023 год по акту сверки от 12.10.2023 по договору №347-2-23- ФО от 15.02.2023 НДС не
облагается</t>
  </si>
  <si>
    <t>Единый налоговый платеж(НДФЛ октябрь 2023). НДС не облагается</t>
  </si>
  <si>
    <t>Оплата за техническое обслуживание расходомеров, сласно Сччета №153 от 10.10.2023.
В том числе НДС 20.00% - 3 800.00</t>
  </si>
  <si>
    <t>Оплата Заработная плата за Октябрь 2023 г. на основании ПЛАТЕЖНАЯ ВЕДОМОСТЬ N 28 от 17.10.2023</t>
  </si>
  <si>
    <t>Оплата за потребленную электроэнергию (мощность) по дог/контракту No 77610001009699 (номер договора до 01.01.2023 - 97644161) за сентябрь 2023 года, по счету No11520923018996 В том числе НДС 20.00% - 65 197.62</t>
  </si>
  <si>
    <t>Оплата за услуги по проведению мероприятия 21.10.2023г., согласно Счета №1296 от 16.10.2023г. В том числе НДС 20.00% - 2 833.33</t>
  </si>
  <si>
    <t>Оплата работ по поддержке и обслуживанию по Договору
№0120131101 от 01.11.2013 на
обслуживание компьютерной техники за сентябрь 2023г. и допработы по Счету №25 от 25.10.2023г. НДС не облагается</t>
  </si>
  <si>
    <t>Оплпата за 1С Сайт управляяющей компани ЖСК, лицензия 12 мес., согласно Счета №ТРЦБ-010849 от 23.10.2023г.1 С:КП Отраслевой ПРОФ для баз версий ПП на 12 мес, Счет №ТРЦБ-010643 от 18.10.2023
НДС не облагается</t>
  </si>
  <si>
    <t>Единый налоговый платеж (Страховые взносы октябрь 2023).
НДС не облагается</t>
  </si>
  <si>
    <t>Оплата за стоки, согласно УПД
№В3153 от 31.07.2023, №В4421 от
30.09.2023г. В том числе НДС 20.00% - 34 333.23</t>
  </si>
  <si>
    <t>Оплата по Решению АС по делу
№А40-112242/2023, задолженность
-374460,80, неустойка -41599,04, госпошлина-11321,00, пени 37086,02 по дог No 77610001009699
Сумма 520241.22 Без налога (НДС)</t>
  </si>
  <si>
    <t>Комиссия за исходящие платежи в рублях, переданные по системе Банк-Клиент по счету 40703810800001434983 за период с 30.09.2023 по 31.10.2023</t>
  </si>
  <si>
    <t>Октябрь 2023</t>
  </si>
  <si>
    <t>Управление федерального казначейства по г.
Москве (Департамент городского имущества города Москвы л/с 04732071000)</t>
  </si>
  <si>
    <t>ООО "АРТВУД"</t>
  </si>
  <si>
    <t>АО "ЭКОТЕХПРОМ"</t>
  </si>
  <si>
    <t>АНО МЦЭО</t>
  </si>
  <si>
    <t>ИП Елисов Алексей Алексеевич</t>
  </si>
  <si>
    <t>ИП Скворцов Роман Иванович</t>
  </si>
  <si>
    <t>ИП Носова Юлия Игоревна</t>
  </si>
  <si>
    <t>ИП Штода Дмитрий Анатольевич</t>
  </si>
  <si>
    <t>ИП Квардонова Мария Владимировна</t>
  </si>
  <si>
    <t>ООО "ПЛАН ЭКСПЕРТ"</t>
  </si>
  <si>
    <t>Организация ремонтных работ</t>
  </si>
  <si>
    <t>Итого по смете:</t>
  </si>
  <si>
    <t>Итого расходование средств:</t>
  </si>
  <si>
    <r>
      <t>Разница за 2023 год квартал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</si>
  <si>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40703810800001434983</t>
  </si>
  <si>
    <t>Баланс на 01012023</t>
  </si>
  <si>
    <t>Приход за год</t>
  </si>
  <si>
    <t xml:space="preserve">Оплаты </t>
  </si>
  <si>
    <t>Сальдо на конец нарастающим итогом</t>
  </si>
  <si>
    <t>проверка!</t>
  </si>
  <si>
    <t>Январь 2022</t>
  </si>
  <si>
    <t>Февраль 2022</t>
  </si>
  <si>
    <t>Март 2022</t>
  </si>
  <si>
    <t>Апрель 2022</t>
  </si>
  <si>
    <t>Май 2022</t>
  </si>
  <si>
    <t>Июнь 2022</t>
  </si>
  <si>
    <t>Июль 2022</t>
  </si>
  <si>
    <t>Август 2022</t>
  </si>
  <si>
    <t>Сентябрь 2022</t>
  </si>
  <si>
    <t>Октябрь 2022</t>
  </si>
  <si>
    <t>Ноябрь 2022</t>
  </si>
  <si>
    <t>Декабрь 2022</t>
  </si>
  <si>
    <t>40703810400000002936</t>
  </si>
  <si>
    <t>Аренда зала</t>
  </si>
  <si>
    <t>Вода. Обслуживание. 
Налог</t>
  </si>
  <si>
    <t>Баланс на 01.01.2024</t>
  </si>
  <si>
    <t>Платежи с расчетного счета  ЖСК "Дарьин" за период с 01.01.2023 по 31.12.2023 года</t>
  </si>
  <si>
    <t>% отклонения от сметы</t>
  </si>
  <si>
    <t>Комиссия за исходящие платежи в рублях, переданные по системе Банк-Клиент по счету 40703810300000004199 за период с 31.07.2023 по 31.08.2023</t>
  </si>
  <si>
    <t>АО "Райффайзенбанк" г.Москва</t>
  </si>
  <si>
    <t>Комиссия за исходящие платежи в рублях, переданные по системе Банк-Клиент по счету 40703810300000004199 за период с 30.11.2023 по 28.12.2023</t>
  </si>
  <si>
    <t>Выполненные работы по Договору №2023/0/2-1 от 12.04.2023г. По реконструкции КНС по адресу:г. Москва, Дмитровское шоссе, д.167, корп.1. В том числе НДС 20.00% - 52 400.00</t>
  </si>
  <si>
    <t>ПАЛ ВТБ</t>
  </si>
  <si>
    <t>Ok!</t>
  </si>
  <si>
    <t>Разница за 1ый квартал("-" платеж больше чем смета)</t>
  </si>
  <si>
    <t>Разница за 2ый квартал("-" платеж больше чем смета)</t>
  </si>
  <si>
    <t>Разница за 3ый квартал("-" платеж больше чем смета)</t>
  </si>
  <si>
    <t>Разница за 4ый квартал("-" платеж больше чем смета)</t>
  </si>
  <si>
    <t>Разница за 2023 год квартал("-" платеж больше чем смета)</t>
  </si>
  <si>
    <t xml:space="preserve">181'690,00Опдатой </t>
  </si>
  <si>
    <t>Март 2024</t>
  </si>
  <si>
    <t>Ежемесячная комиссия за обслуживание по пакету за период с 01.02.2024 по 29.02.2024</t>
  </si>
  <si>
    <t>Оплата за услуги связи за февраль 2024 года по счету №101037591424  от 29.02.2024 Лицевой счет абонента 669010285 В том числе НДС 20.00% - 924.30</t>
  </si>
  <si>
    <t>Оплата за проведение работ, указанных в п.1.1  Договора №01/02-Д от 13.02.2024г., согласно Счета №01/02-2-С от 06.03.2024г. НДС не облагается</t>
  </si>
  <si>
    <t>Оплата за тех.обслуживание гозопровода и газового оборудования за март 2024г., согласно Счета №2 от 01.03.2024г. НДС не облагается</t>
  </si>
  <si>
    <t>Оплата за счетчики, согласно Счета №311571 от 07.03.2024г. В том числе НДС 20.00% - 3 090.08</t>
  </si>
  <si>
    <t>Оплата за сервисное обслуживание по Договору №71781/ДСО2 от 05.03.2024г.., согласно Счета №71781/Р133 от 05.03.2024г.  В том числе НДС 20.00% - 3 251.67</t>
  </si>
  <si>
    <t>Оплата покупки по карте. CARD **4411 IRINA MIGUNOVA 06MAR RUR 3881.69 GAZPROM MEZHREGIONGAZ SPB</t>
  </si>
  <si>
    <t>Оплата покупки по карте. CARD **4411 IRINA MIGUNOVA 07MAR RUR 1290 IP KRUMOV V. G. GRIBKI</t>
  </si>
  <si>
    <t>Оплата за оказание юридической помощи по Доп.соглашению №1 от 28.02.2024 к оглашению №149 от  25.12.2023г., согласно Счета №29 от 28.02.2024г. НДС не облагается</t>
  </si>
  <si>
    <t>Предоплата самозанятому по договору №БН от 15.02.2023г.(за уборку офиса, аванс за март) НДС не облагается</t>
  </si>
  <si>
    <t>Оплата юридических услуг по счету №8195677 от 12.03 2024 г., по договору №БН от 19.09.2022. НДС не облагается</t>
  </si>
  <si>
    <t>Оплата покупки по карте. CARD **4411 IRINA MIGUNOVA 11MAR RUR 2081 POST RUS.SERVICE.127204 MOSKVA</t>
  </si>
  <si>
    <t>Оплата за предоставление доступа к мобильному приложению "ЖСК:Личный кабинет" лицензия на год, согласно Счета №ТРЦБ-003402 от 14.03.2024 НДС не облагается</t>
  </si>
  <si>
    <t>Оплата работ по поддержке и обслуживанию по Договору №0120131101 от 01.11.2013 на обслуживание компьютерной техники за декабрь 2023-февраль 2024г. по Счетам  №33 от 31.12.2023г., №3.4 от 01.03 НДС не облагается</t>
  </si>
  <si>
    <t>Оплата за услуги бухгалтерского сопровождения за февраль 2024г., согласно Счета №4 от 01.03.2024г. НДС не облагается</t>
  </si>
  <si>
    <t>Оплата охраны территории поселка за февраль  2024 год по договору №347-2-23-ФО от 15.02.2023 НДС не облагается</t>
  </si>
  <si>
    <t>Оплата покупки по карте. CARD **4411 IRINA MIGUNOVA 13MAR RUR 400 IP KRUMOV V. G. GRIBKI</t>
  </si>
  <si>
    <t>Взносы на обязательное страхование от несчастных случаев за март 2024г.. Регистрационный номер в ФСС 7704004815 НДС не облагается</t>
  </si>
  <si>
    <t>Единый налоговый платеж(Водный налог 2023). НДС не облагается</t>
  </si>
  <si>
    <t>Перечисление заработной платы за март  2024 г. НДС не облагается</t>
  </si>
  <si>
    <t>Единый налоговый платеж(НДФЛ март 2024). НДС не облагается</t>
  </si>
  <si>
    <t>Перечисление заработной платы за март 2024 для зачисления на счет Иваницкой И. В. НДС не облагается</t>
  </si>
  <si>
    <t>Оплата Заработная плата за Декабрь 2023 г. на основании ПЛАТЕЖНАЯ ВЕДОМОСТЬ N 7 от 15.03.2024</t>
  </si>
  <si>
    <t>Комиссия за снятие наличных в банкомате. Cash Advance Fee. CARD **4411 IRINA MIGUNOVA 18MAR RUR 15000 RBA REC 75131 G MOSKVA</t>
  </si>
  <si>
    <t>Снятие наличных денежных средств с карты в банкомате Банка. CARD **4411 IRINA MIGUNOVA 18MAR RUR 15000 RBA REC 75131 G MOSKVA</t>
  </si>
  <si>
    <t>Предоплата самозанятому по договору №БН от 15.02.2023г.(за трактор) НДС не облагается</t>
  </si>
  <si>
    <t>Пени по арендной плате за землю за период с 06.04.2022 по 31.12.2023г.,  ФЛС №М-02-013174-001 В том числе НДС</t>
  </si>
  <si>
    <t>Оплата за прием ТКО, транспортирование, обработка, обезвреживание, утилизация, захоронение по СВАО за февраль 2024г., согласно Счета №СВАО-0011661 от 29.01.2024г. НДС не облагается</t>
  </si>
  <si>
    <t>Оплата за сервисное обслуживание по Договору №71781/ДСО2 от 05.03.2024г.., согласно Счета №71781/Р135 от 15.03.2024г. В том числе НДС 20.00% - 2 435.00</t>
  </si>
  <si>
    <t>Оплата за вывоз мусора за февраль 2024г., по УПД №46 от 29.02.2024г. НДС не облагается</t>
  </si>
  <si>
    <t>Единый налоговый платеж (Страховые взносы март 2024) НДС не облагается</t>
  </si>
  <si>
    <t>Оплата Заработная плата за Март 2024 г. на основании ПЛАТЕЖНАЯ ВЕДОМОСТЬ N 8 от 27.03.2024</t>
  </si>
  <si>
    <t>Оплата за стоки, согласно УПД  №В846 от 29.02.2024г. В том числе НДС 20.00% - 17 646.00</t>
  </si>
  <si>
    <t>Предоплата самозанятому по договору №БН от 15.02.2023г.(за уборку территории) НДС не облагается</t>
  </si>
  <si>
    <t>Оплата за услуи присоединения энергоприн. уст-в к эл.сети, по Договору №С8-24-304-167475) по Счету №1870306 от 28.03.2024г. В том числе НДС 20.00% - 166.67</t>
  </si>
  <si>
    <t>Оплата за  фотоэлементы и монтажные работы, согласно Счета №17 от 27.03.2024г. НДС не облагается</t>
  </si>
  <si>
    <t>Апрель 2024</t>
  </si>
  <si>
    <t>Комиссия за исходящие платежи в рублях, переданные по системе Банк-Клиент по счету 40703810800001434983 за период с 29.02.2024 по 31.03.2024</t>
  </si>
  <si>
    <t>Ежемесячная комиссия за обслуживание по пакету за период с 01.03.2024 по 31.03.2024</t>
  </si>
  <si>
    <t>Оплата покупки по карте. CARD **4411 IRINA MIGUNOVA 28MAR RUR 3626.9 OKEY MOSCOW</t>
  </si>
  <si>
    <t>Оплата покупки по карте. CARD **4411 IRINA MIGUNOVA 02APR RUR 1305 POST RUS.SERVICE.127204 MOSKVA</t>
  </si>
  <si>
    <t>Оплата за заправку картриджей, согласно Счета №8658925 от 04.04.2024г. НДС не облагается</t>
  </si>
  <si>
    <t>Оплата за тех.обслуживание гозопровода и газового оборудования за апрель 2024г., согласно Счета №3 от 25.03.2024г. НДС не облагается</t>
  </si>
  <si>
    <t>Оплата за лицензию "ЖКХ: Онлайн чат" на 1 год, согласно Счета №ТРЦБ-004412 от 04.04.2024г. В том числе НДС 20.00% - 1 485.00</t>
  </si>
  <si>
    <t>Оплата за вывоз мусора за март 2024г., по УПД №80 от 31.03.2024г. НДС не облагается</t>
  </si>
  <si>
    <t>Оплата за услуги аренды зала, согласно Счета №480 от 02.04.2024г. В том числе НДС 20.00% - 2 833.33</t>
  </si>
  <si>
    <t>Оплата юридических услуг по счету №8751988 от 09.04 2024 г., №8752020 от 09.04.2024г. по договору №БН от 19.09.2022. НДС не облагается</t>
  </si>
  <si>
    <t>Взносы на обязательное страхование от несчастных случаев за апрель 2024г.. Регистрационный номер в ФСС 7704004815 НДС не облагается</t>
  </si>
  <si>
    <t>Оплата покупки по карте. CARD **4411 IRINA MIGUNOVA 12APR RUR 1305 POST RUS.SERVICE.127204 MOSKVA</t>
  </si>
  <si>
    <t>Оплата за услуги связи за март 2024 года по счету №101043990874   от 31.03.2024 Лицевой счет абонента 669010285 В том числе НДС 20.00% - 826.46</t>
  </si>
  <si>
    <t>Оплата за бумагу туалетную, полотенца бумажные, согласно Счета №5909 от 11.04.2024г. В том числе НДС 20.00% - 856.08</t>
  </si>
  <si>
    <t>Оплата за прием ТКО, транспортирование, обработка, обезвреживание, утилизация, захоронение по СВАО за март 2024г., согласно Счета №СВАО-0178038 от 31.03.2024г. НДС не облагается</t>
  </si>
  <si>
    <t>Оплата за услуги бухгалтерского сопровождения за март 2024г., согласно Счета №7 от 11.04.2024г. НДС не облагается</t>
  </si>
  <si>
    <t>Оплата за потребленную эл/э (мощность) по дог/контракту No 77610001009699 (номер дог до 01.01.2023 - 97644161) за январь 2024 года, по счету 11520124020079 от 09.02.2024 В том числе НДС 20.00% - 122 395.19</t>
  </si>
  <si>
    <t>Перечисление заработной платы за апрель  2024 г. НДС не облагается</t>
  </si>
  <si>
    <t>Единый налоговый платеж(НДФЛ апрель 2024). НДС не облагается</t>
  </si>
  <si>
    <t>Перечисление заработной платы за апрель 2024 для зачисления на счет Иваницкой И. В. НДС не облагается</t>
  </si>
  <si>
    <t>Оплата Заработная плата за Декабрь 2023 г. на основании ПЛАТЕЖНАЯ ВЕДОМОСТЬ N 9 от 16.04.2024</t>
  </si>
  <si>
    <t>Оплата за стоки, согласно УПД  №В1415 от 31.03.2024г. В том числе НДС 20.00% - 41 174.00</t>
  </si>
  <si>
    <t>Оплата охраны территории поселка за март  2024 год по договору №347-2-23-ФО от 15.02.2023 НДС не облагается</t>
  </si>
  <si>
    <t>Окончательная оплата по Доп.соглашению №2 от 29.01.2024г. к Договору №УП/НХБК-25/12/2023 от 25.12.2023г., согласно Счета №45 от 26.02.2024г. НДС не облагается</t>
  </si>
  <si>
    <t>Оплата покупки по карте. CARD **4411 IRINA MIGUNOVA 22APR RUR 8422.86 GAZPROM MEZHREGIONGAZ G. SANKT-PETE</t>
  </si>
  <si>
    <t>Оплата за вывоз мусора за апрель  2024г., по Счету №174 от 25.04.2024г. НДС не облагается</t>
  </si>
  <si>
    <t>Единый налоговый платеж(водный налог 1кв 2024). НДС не облагается</t>
  </si>
  <si>
    <t>Оплата работ по поддержке и обслуживанию по Договору №0120131101 от 01.11.2013 на обслуживание компьютерной техники за апрель 2024г.  НДС не облагается</t>
  </si>
  <si>
    <t>Оплата за услуги по адаптации и сопровождению адаптированных программ "1С:Предприятие", согласно Счета №2074 от 08.04.2024г. В том числе НДС 20.00% - 1 575.00</t>
  </si>
  <si>
    <t>Оплата за сервисное обслуживание по Договору №71781/ДСО2 от 05.03.2024г.., согласно Счета №71781/Р138 от 11.04.2024г. В том числе НДС 20.00% - 2 271.67</t>
  </si>
  <si>
    <t>Оплата за сервисное обслуживание по Договору №71781/ДСО2 от 05.03.2024г.., согласно Счета №71781/Р137 от 01.04.2024г. В том числе НДС 20.00% - 4 208.67</t>
  </si>
  <si>
    <t>Оплата за прием ТКО, транспортирование, обработка, обезвреживание, утилизация, захоронение по СВАО за апрель 2024г., по Договору № 3-15-6484 от 22.12.2021 НДС не облагается</t>
  </si>
  <si>
    <t>Единый налоговый платеж (Страховые взносы апрель 2024) НДС не облагается</t>
  </si>
  <si>
    <t>Оплата Заработная плата за Декабрь 2023 г. на основании ПЛАТЕЖНАЯ ВЕДОМОСТЬ N 10 от 27.04.2024</t>
  </si>
  <si>
    <t>Арендная плата за землю за 2 квартал 2024,  ФЛС №М-02-013174-001 В том числе НДС</t>
  </si>
  <si>
    <t>Оплата за стоки за апрель 2024г., согласно Договора № 94В от 19.12.2003г. В том числе НДС 20.00% - 33 953.85</t>
  </si>
  <si>
    <t>Оплата покупки по карте. CARD **4411 IRINA MIGUNOVA 27APR RUR 1915.16 GAZPROM MEZHREGIONGAZ G. SANKT-PETE</t>
  </si>
  <si>
    <t>Май 2024</t>
  </si>
  <si>
    <t>Комиссия за исходящие платежи в рублях, переданные по системе Банк-Клиент по счету 40703810800001434983 за период с 31.03.2024 по 30.04.2024</t>
  </si>
  <si>
    <t>Ежемесячная комиссия за обслуживание по пакету за период с 01.04.2024 по 30.04.2024</t>
  </si>
  <si>
    <t>Оплата юридических услуг по счету №9229407 от 03.05 2024 г., по договору №БН от 19.09.2022. НДС не облагается</t>
  </si>
  <si>
    <t>Оплата за услуги бухгалтерского сопровождения за апрель 2024г., согласно Счета №8 от 02.05.2024г. НДС не облагается</t>
  </si>
  <si>
    <t>Оплата покупки по карте. CARD **4411 IRINA MIGUNOVA 02MAY RUR 4632 LEROYMERLIN_004 MYTISCHI</t>
  </si>
  <si>
    <t>Оплата покупки по карте. CARD **4411 IRINA MIGUNOVA 08MAY RUR 1753.14 POST RUS.SERVICE.127204 MOSKVA</t>
  </si>
  <si>
    <t>Взносы на обязательное страхование от несчастных случаев за май 2024г.. Регистрационный номер в ФСС 7704004815 НДС не облагается</t>
  </si>
  <si>
    <t>Перечисление заработной платы за май  2024 г. НДС не облагается</t>
  </si>
  <si>
    <t>Единый налоговый платеж(НДФЛ май 2024). НДС не облагается</t>
  </si>
  <si>
    <t>Перечисление заработной платы за май 2024 для зачисления на счет Иваницкой И. В. НДС не облагается</t>
  </si>
  <si>
    <t>Оплата Заработная плата за Декабрь 2023 г. на основании ПЛАТЕЖНАЯ ВЕДОМОСТЬ N 11 от 15.05.2024</t>
  </si>
  <si>
    <t>Оплата за тех.обслуживание гозопровода и газового оборудования за май 2024г., НДС не облагается</t>
  </si>
  <si>
    <t>Оплата пени за потребленную эл/э (мощность) по дог/контракту No 77610001009699 (номер дог до 01.01.2023 - 97644161) , по счету 10070424029328 от 14.05.2024 В том числе НДС 20.00% - 1 016.33</t>
  </si>
  <si>
    <t>Оплата за прием ТКО, транспортирование, обработка, обезвреживание, утилизация, захоронение по СВАО за апрель 2024г., по Счету №СВАО-024113 от 30.04.2024г. по Договору № 3-15-6484 от 22.12.2021 НДС не облагается</t>
  </si>
  <si>
    <t>Оплата по Договор №24-9951-Д/0015 от14.05.2024. а выполнение работ, по Счету №9951/2024/6 от 15.05.2024г. В том числе НДС 20.00% - 6 666.67</t>
  </si>
  <si>
    <t>Оплата за потребленную эл/э (мощность) по дог/контракту No 77610001009699 (номер дог до 01.01.2023 - 97644161) за арель 2024 года, по счету 11520424020637 от 13.05.2024 В том числе НДС 20.00% - 6 881.17</t>
  </si>
  <si>
    <t>Оплата охраны территории поселка за апрель  2024 год по договору №347-2-23-ФО от 15.02.2023 НДС не облагается</t>
  </si>
  <si>
    <t>Оплата покупки по карте. CARD **4411 IRINA MIGUNOVA 16MAY RUR 1752.83 GAZPROM MEZHREGIONGAZ G. SANKT-PETE</t>
  </si>
  <si>
    <t>Оплата покупки по карте. CARD **4411 IRINA MIGUNOVA 23MAY RUR 3835 NEFTMAGISTRAL 020 DOLGOPRUDNYJ</t>
  </si>
  <si>
    <t>Оплата за услуги связи за март 2024 года по счету №101049969203   от 30.04.2024 Лицевой счет абонента 669010285 В том числе НДС 20.00% - 826.46</t>
  </si>
  <si>
    <t>Единый налоговый платеж (Страховые взносы за май 2024) НДС не облагается</t>
  </si>
  <si>
    <t>Оплата за потребленную эл/э (мощность) по дог/контрNo 77610001009699 (№ дог до 01.01.2023 - 97644161) за 02.2024г, по №11520224020609 от 11.03.2024, 10070224032837, 10070324032504  - В том числе НДС 20.00% - 10</t>
  </si>
  <si>
    <t>Комиссия за исходящие платежи в рублях, переданные по системе Банк-Клиент по счету 40703810800001434983 за период с 30.04.2024 по 31.05.2024</t>
  </si>
  <si>
    <t>Оплата работ по поддержке и обслуживанию по Договору №0120131101 от 01.11.2013 на обслуживание компьютерной техники за май 2024г.  НДС не облагается</t>
  </si>
  <si>
    <t>Оплата покупки по карте. CARD **4411 IRINA MIGUNOVA 29MAY RUR 26978 LEROYMERLIN_004 MYTISCHI</t>
  </si>
  <si>
    <t>Оплата за прием ТКО, транспортирование, обработка, обезвреживание, утилизация, захоронение по СВАО за май 2024г. по Договору № 3-15-6484 от 22.12.2021 НДС не облагается</t>
  </si>
  <si>
    <t>Оплата Заработная плата за Декабрь 2023 г. на основании ПЛАТЕЖНАЯ ВЕДОМОСТЬ N 12 от 31.05.2024</t>
  </si>
  <si>
    <t>Оплата за стоки за апрель 2024г., согласно Договора № 94В от 19.12.2003г. В том числе НДС 20.00% - 14 655.02</t>
  </si>
  <si>
    <t>Оплата за вывоз мусора за май  2024г., по Счету №228 от 31.05.2024г. В том числе НДС 20.00% - 17 500.00</t>
  </si>
  <si>
    <t>Июнь 2024</t>
  </si>
  <si>
    <t>Ежемесячная комиссия за обслуживание по пакету за период с 01.05.2024 по 31.05.2024</t>
  </si>
  <si>
    <t>Комиссия за снятие наличных в банкомате. Cash Advance Fee. CARD **4411 IRINA MIGUNOVA 05JUN RUR 15000 RBA REC 75131 G MOSKVA</t>
  </si>
  <si>
    <t>Снятие наличных денежных средств с карты в банкомате Банка. CARD **4411 IRINA MIGUNOVA 05JUN RUR 15000 RBA REC 75131 G MOSKVA</t>
  </si>
  <si>
    <t>Взносы на обязательное страхование от несчастных случаев за июнь 2024г.. Регистрационный номер в ФСС 7704004815 НДС не облагается</t>
  </si>
  <si>
    <t>Оплата за услуги связи за май 2024 года по счету №101056250143   от 31.05.2024 Лицевой счет абонента 669010285 В том числе НДС 20.00% - 860.19</t>
  </si>
  <si>
    <t>Оплата за тех.обслуживание гозопровода и газового оборудования за июнь 2024г., НДС не облагается</t>
  </si>
  <si>
    <t>Оплата покупки по карте. CARD **4411 IRINA MIGUNOVA 04JUN RUR 15164.5 LEROYMERLIN_004 MYTISCHI</t>
  </si>
  <si>
    <t>Оплата за материалы, согласно Счета №2406-100103-52639 от 05.06.2024г. В том числе НДС 20.00% - 6 007.83</t>
  </si>
  <si>
    <t>Оплата юридических услуг по счету №9917956 от 06.06 2024 г., по договору №БН от 19.09.2022. НДС не облагается</t>
  </si>
  <si>
    <t>Оплата юридических услуг по счету №9918047 от 06.06 2024 г., по договору №БН от 03.11.2023. НДС не облагается</t>
  </si>
  <si>
    <t>Оплата за услуги бухгалтерского сопровождения за май 2024г., согласно Счета №11 от 03.06.2024г. НДС не облагается</t>
  </si>
  <si>
    <t>Оплата покупки по карте. CARD **4411 IRINA MIGUNOVA 05JUN RUR 3364 LEROYMERLIN_004 MYTISCHI</t>
  </si>
  <si>
    <t>Единый налоговый платеж(НДФЛ июнь 2024). НДС не облагается</t>
  </si>
  <si>
    <t>Оплата за сервисное обслуживание, по Договору №71781/ДСО2 от 05.03.2024г., согласно Счета №71781/Р139 от 06.06.2024г. В том числе НДС 20.00% - 3 004.17</t>
  </si>
  <si>
    <t>Перечисление заработной платы за июнь 2024г. (отпускные) для зачисления на счет Иваницкой И. В. НДС не облагается</t>
  </si>
  <si>
    <t>Оплата за потребленную эл/э (мощность) по дог/контрNo 77610001009699 (№ дог до 01.01.2023 - 97644161) за  май.2024г, по №11520524022231 от 11.06.2024,  В том числе НДС 20.00% - 15 242.32</t>
  </si>
  <si>
    <t>Оплата покупки по карте. CARD **4411 IRINA MIGUNOVA 14JUN RUR 2505 POST RUS.SERVICE.127495 MOSKVA</t>
  </si>
  <si>
    <t>Перечисление заработной платы за июнь 2024г. для зачисления на счет Иваницкой И. В. НДС не облагается</t>
  </si>
  <si>
    <t>Оплата Заработная плата за Декабрь 2023 г. на основании ПЛАТЕЖНАЯ ВЕДОМОСТЬ N 13 от 17.06.2024</t>
  </si>
  <si>
    <t>Оплата за бензиновый триммер, согласно Счета №2406-100117-47669 от 19.06.2024г. В том числе НДС 20.00% - 1 774.00</t>
  </si>
  <si>
    <t>Оплата за исследование проб воды, согласно Счета №к-306 от 27.09.2023г. НДС не облагается</t>
  </si>
  <si>
    <t>Оплата за дератизацию, дезинсекцию, замеры микроклимата, медоосмотры, согласно Счета №33 от 24.06.2024г. НДС не облагается</t>
  </si>
  <si>
    <t>Оплата работ по поддержке и обслуживанию по Договору №0120131101 от 01.11.2013 на обслуживание компьютерной техники за июнь 2024г.  НДС не облагается</t>
  </si>
  <si>
    <t>Оплата за исследование проб воды за 2-й кв 2024г. НДС не облагается</t>
  </si>
  <si>
    <t>Оплата за прием ТКО, транспортирование, обработка, обезвреживание, утилизация, захоронение по СВАО за июнь 2024г. по Договору № 3-15-6484 от 22.12.2021 НДС не облагается</t>
  </si>
  <si>
    <t>Единый налоговый платеж (Страховые взносы за июнь 2024) НДС не облагается</t>
  </si>
  <si>
    <t>Оплата Заработная плата за Декабрь 2023 г. на основании ПЛАТЕЖНАЯ ВЕДОМОСТЬ N 14 от 28.06.2024</t>
  </si>
  <si>
    <t>Оплата за вывоз мусора за июнь  2024г., по Счету №288 от 28.06.2024г. В том числе НДС 20.00% - 16 250.00</t>
  </si>
  <si>
    <t>Оплата за стоки за июнь 2024г., согласно Договора № 94В от 19.12.2003г. В том числе НДС 20.00% - 28 069.00</t>
  </si>
  <si>
    <t>ОТДЕЛЕНИЕ ТУЛА БАНКА РОССИИ//УФК ПО ТУЛЬСКОЙ ОБЛАСТИ Г ТУЛА / МИФНС по
управлению долгом</t>
  </si>
  <si>
    <t>СМОЛЕНСКОЕ ОТДЕЛЕНИЕ N8609 ПАО СБЕРБАНК Г СМОЛЕНСК</t>
  </si>
  <si>
    <t>ГУ БАНКА РОССИИ ПО ЦФО//УФК ПО Г. МОСКВЕ Г МОСКВА
(Управление Росреестра по г. Москве л/с 04731W00660)</t>
  </si>
  <si>
    <t>ООО "САНТЕХКОМПЛЕ КТ"</t>
  </si>
  <si>
    <t>ООО "АСПМАРКЕТ"</t>
  </si>
  <si>
    <t>Попов Юрий Владимирович</t>
  </si>
  <si>
    <t>ОТДЕЛЕНИЕ МАРИЙ ЭЛ N8614 ПАО СБЕРБАНК Г ЙОШКАР-ОЛА</t>
  </si>
  <si>
    <t>Муниципальное унитарное предприятие "Инженерные сети г.
Долгопрудного"</t>
  </si>
  <si>
    <t>ОТДЕЛЕНИЕ ТУЛА БАНКА РОССИИ//УФК ПО ТУЛЬСКОЙ ОБЛАСТИ Г ТУЛА</t>
  </si>
  <si>
    <t>Мосэнергосбыт ОАО</t>
  </si>
  <si>
    <t>ООО "СОЛЯРИС"</t>
  </si>
  <si>
    <t>Вепржицкий Иван Юрьевич</t>
  </si>
  <si>
    <t>ООО "КИРЕЛИС"</t>
  </si>
  <si>
    <t>Ковалёв Марк Викторович</t>
  </si>
  <si>
    <t>ООО "ГЛАВМАГ"</t>
  </si>
  <si>
    <t>АБ "ЗАБРАЛОВА</t>
  </si>
  <si>
    <t>ИП Игнатенко Дмитрий Владимирович</t>
  </si>
  <si>
    <t>ООО "ДЕЛОКС"</t>
  </si>
  <si>
    <t>ФИЛИАЛ ППК "РОСКАДАСТР"</t>
  </si>
  <si>
    <t>Регистрация опасного объекта</t>
  </si>
  <si>
    <t>Аренда земли Итог</t>
  </si>
  <si>
    <t>Аренда помещений Итог</t>
  </si>
  <si>
    <t>Бухгалтерские услуги Итог</t>
  </si>
  <si>
    <t>Вода. Пробы воды Итог</t>
  </si>
  <si>
    <t>Вода. Сервисное обслуживание. Итог</t>
  </si>
  <si>
    <t>Вывоз мусора Итог</t>
  </si>
  <si>
    <t>Газ в котельной Итог</t>
  </si>
  <si>
    <t>Газопровод. Обслуживание Итог</t>
  </si>
  <si>
    <t>Госпошлины Итог</t>
  </si>
  <si>
    <t>Зарплата Итог</t>
  </si>
  <si>
    <t>Комиссия банка Итог</t>
  </si>
  <si>
    <t>Мобильная связь Итог</t>
  </si>
  <si>
    <t>Налоги (УСН, водный и прочие) Итог</t>
  </si>
  <si>
    <t>Налоги с ФОТ Итог</t>
  </si>
  <si>
    <t>Организация ремонтных работ Итог</t>
  </si>
  <si>
    <t>Офисные расходы. IT оборудование Итог</t>
  </si>
  <si>
    <t>Офисные расходы. IT техподдержка Итог</t>
  </si>
  <si>
    <t>Офисные расходы. Снятие наличных/карта Итог</t>
  </si>
  <si>
    <t>Охрана. Ремонт КПП Итог</t>
  </si>
  <si>
    <t>Охрана. Система видеонаблюдения Итог</t>
  </si>
  <si>
    <t>Приобретение запчастей, инструмента, стройматериалов Итог</t>
  </si>
  <si>
    <t>Ремонт КНС и насосов Итог</t>
  </si>
  <si>
    <t>Ремонт прочего имущества Итог</t>
  </si>
  <si>
    <t>Стоки Итог</t>
  </si>
  <si>
    <t>Уборка территории Итог</t>
  </si>
  <si>
    <t>Уборка территории  Итог</t>
  </si>
  <si>
    <t>Услуги по охране Итог</t>
  </si>
  <si>
    <t>Экспертиза Итог</t>
  </si>
  <si>
    <t>Электроэнергия Итог</t>
  </si>
  <si>
    <t>Юридические услуги Итог</t>
  </si>
  <si>
    <t>Регистрация опасного объекта Итог</t>
  </si>
  <si>
    <t>Баланс на 01012024</t>
  </si>
  <si>
    <t>Оплачено в 1 Кв 2024</t>
  </si>
  <si>
    <t>Оплачено в 2 Кв 2024</t>
  </si>
  <si>
    <t>Оплачено в 4 Кв 2024</t>
  </si>
  <si>
    <t>Оплачено в 3 Кв 2024</t>
  </si>
  <si>
    <t>Проекты и непредвиденные расходы</t>
  </si>
  <si>
    <r>
      <t xml:space="preserve">Разница за 6 месяцев 2024 </t>
    </r>
    <r>
      <rPr>
        <sz val="11"/>
        <color rgb="FFC00000"/>
        <rFont val="Calibri"/>
        <family val="2"/>
        <charset val="204"/>
        <scheme val="minor"/>
      </rPr>
      <t>("-" платеж больше чем смета</t>
    </r>
    <r>
      <rPr>
        <sz val="11"/>
        <color indexed="8"/>
        <rFont val="Calibri"/>
        <family val="2"/>
        <scheme val="minor"/>
      </rPr>
      <t>)</t>
    </r>
  </si>
  <si>
    <t>Июль 2024</t>
  </si>
  <si>
    <t>Авуст 2024</t>
  </si>
  <si>
    <t>Сентябрь 2024</t>
  </si>
  <si>
    <t>Октябрь 2024</t>
  </si>
  <si>
    <t>Ноябрь 2024</t>
  </si>
  <si>
    <t>ООО "ПЕТРОЛАБ", ИНН: 7811615495</t>
  </si>
  <si>
    <t>УФК по г. Москве (Управление Роспотребнадзора по г.Москве л/с 04731787820), ИНН: 7717528710</t>
  </si>
  <si>
    <t>ООО "МОСБУРСТРОЙ", ИНН: 7736678292</t>
  </si>
  <si>
    <t>ООО "ПРОМДЕТАЛЬ", ИНН: 5044114967</t>
  </si>
  <si>
    <t>ИП Бережной Артем Сергеевич, ИНН: 262409527763</t>
  </si>
  <si>
    <t>Комиссия за исходящие платежи в рублях, переданные по системе Банк-Клиент по счету 40703810800001434983 за период с 31.05.2024 по 30.06.2024</t>
  </si>
  <si>
    <t>Ежемесячная комиссия за обслуживание по пакету за период с 01.06.2024 по 30.06.2024</t>
  </si>
  <si>
    <t>Предоплата самозанятому по договору №БН от 15.02.2023г.(за ремонт забора) НДС не облагается</t>
  </si>
  <si>
    <t>Оплата покупки по карте. CARD **4411 IRINA MIGUNOVA 02JUL RUR 3305 OZON HTTPS://WWW.O</t>
  </si>
  <si>
    <t>Оплата за ремни привода хода, шнека и прочие расходыне материалы, согласноо Счета №00232 от 03.07.2024г. НДС не облагается</t>
  </si>
  <si>
    <t>Комиссия за снятие наличных в банкомате. Cash Advance Fee. CARD **4411 IRINA MIGUNOVA 05JUL RUR 15000 RBA REC 75131 G MOSKVA</t>
  </si>
  <si>
    <t>Снятие наличных денежных средств с карты в банкомате Банка. CARD **4411 IRINA MIGUNOVA 05JUL RUR 15000 RBA REC 75131 G MOSKVA</t>
  </si>
  <si>
    <t>Арендная плата за землю за 3 квартал 2024,  ФЛС №М-02-013174-001 В том числе НДС</t>
  </si>
  <si>
    <t>Оплата покупки по карте. CARD **4411 IRINA MIGUNOVA 04JUL RUR 3528 LEROYMERLIN_004 MYTISCHI</t>
  </si>
  <si>
    <t>Оплата покупки по карте. CARD **4411 IRINA MIGUNOVA 05JUL RUR 3653 NEFTMAGISTRAL 020 DOLGOPRUDNYJ</t>
  </si>
  <si>
    <t>Оплата юридических услуг по счету №10601741 от 08.07 2024 г., по договору №БН от 03.11.2023. НДС не облагается</t>
  </si>
  <si>
    <t>Оплата юридических услуг по счету №10601728 от 0.07 2024 г., по договору №БН от 19.09.2022. НДС не облагается</t>
  </si>
  <si>
    <t>Оплата покупки по карте. CARD **4411 IRINA MIGUNOVA 09JUL RUR 1426 POST RUS.SERVICE.127204 MOSKVA</t>
  </si>
  <si>
    <t>Оплата покупки по карте. CARD **4411 IRINA MIGUNOVA 08JUL RUR 2984 LEROYMERLIN_004 MYTISCHI</t>
  </si>
  <si>
    <t>Долата за ремни привода хода, шнека и прочие расходыне материалы, согласноо Счета №00232 от 03.07.2024г. НДС не облагается</t>
  </si>
  <si>
    <t>Оплата за услуги связи за июнь 2024 года по счету №101062565826  от 30.06.2024 Лицевой счет абонента 669010285 В том числе НДС 20.00% - 860.19</t>
  </si>
  <si>
    <t>Доплата за стоки за июнь 2024г., согласно Договора № 94В от 19.12.2003г., согласно Счета №В2743 от 30.06.2024г. В том числе НДС 20.00% - 905.73</t>
  </si>
  <si>
    <t>Оплата за тех.обслуживание гозопровода и газового оборудования за июль 2024г., НДС не облагается</t>
  </si>
  <si>
    <t>Доплата за прием ТКО, транспортирование, обработка, обезвреживание, утилизация, захоронение по СВАО за июнь 2024г. по Договору № 3-15-6484 от 22.12.2021 по Счету №СВАО-037671 от 30.06.2024г.НДС не облагается</t>
  </si>
  <si>
    <t>Оплата  за оказание юридической помощи по соглашению №152 от 27.12.2023г., согласно Счета №51 от 19.03.2024г. НДС не облагается</t>
  </si>
  <si>
    <t>Юридические услуги по Договору на оказание юридических услуг от 31.05.2024 (за июнь 2024), согласно Счета №10574942 от 07.07.2024г. НДС не облагается</t>
  </si>
  <si>
    <t>Оплата за услуги бухгалтерского сопровождения за июнь 2024г., согласно Счета №15 от 12.07.2024г. НДС не облагается</t>
  </si>
  <si>
    <t>Оплата за потребленную эл/э (мощность) по дог/контрNo 77610001009699 (№ дог до 01.01.2023 - 97644161) за  мюнь.2024г, по № 11520624020496 от 09.07.2024, В том числе НДС 20.00% - 12 264.15</t>
  </si>
  <si>
    <t>Оплата охраны территории поселка за июнь 2024 год по договору №347-2-23-ФО от 15.02.2023 НДС не облагается</t>
  </si>
  <si>
    <t>Взносы на обязательное страхование от несчастных случаев за июль 2024г.. Регистрационный номер в ФСС 7704004815 НДС не облагается</t>
  </si>
  <si>
    <t>Перечисление заработной платы за июль  2024 г. НДС не облагается</t>
  </si>
  <si>
    <t>Единый налоговый платеж (НДФЛ июль 2024). НДС не облагается</t>
  </si>
  <si>
    <t>Оплата Заработная плата за Декабрь 2023 г. на основании ПЛАТЕЖНАЯ ВЕДОМОСТЬ N 15 от 16.07.2024</t>
  </si>
  <si>
    <t>Перечисление заработной платы за июль 2024г. для зачисления на счет Иваницкой И. В. НДС не облагается</t>
  </si>
  <si>
    <t>Оплата покупки по карте. CARD **4411 IRINA MIGUNOVA 16JUL RUR 3329 OZON HTTPS://WWW.O</t>
  </si>
  <si>
    <t>Оплата покупки по карте. CARD **4411 IRINA MIGUNOVA 16JUL RUR 19969 OZON HTTPS://WWW.O</t>
  </si>
  <si>
    <t>Оплата за устройство плавного пуска, согласно Счета №ММ-1601/2024 от 17.07.2024г. В том числе НДС 20.00% - 9 241.33</t>
  </si>
  <si>
    <t>Оплата покупки по карте. CARD **4411 IRINA MIGUNOVA 18JUL RUR 1127 LEROYMERLIN_004 MYTISCHI</t>
  </si>
  <si>
    <t>Оплата покупки по карте. CARD **4411 IRINA MIGUNOVA 19JUL RUR 651 POST RUS.SERVICE.127204 MOSKVA</t>
  </si>
  <si>
    <t>Оплата покупки по карте. CARD **4411 IRINA MIGUNOVA 22JUL RUR 312.09 POST RUS.SERVICE.127204 MOSKVA</t>
  </si>
  <si>
    <t>Оплата за заправку картриджей, согласно Счета №10850322 от 19.07.2024г. НДС не облагается</t>
  </si>
  <si>
    <t>Оплата покупки по карте. CARD **4411 IRINA MIGUNOVA 22JUL RUR 7975 METRO STORE 1014 MOSCOW</t>
  </si>
  <si>
    <t>Оплата за ремонт и чистку аварийного участка трубопровода, согласно Счета №Р345 от 18.07.2024г. НДС не облагается</t>
  </si>
  <si>
    <t>Оплата покупки по карте. CARD **4411 IRINA MIGUNOVA 25JUL RUR 2993 OZON HTTPS://WWW.O</t>
  </si>
  <si>
    <t>Комиссия за снятие наличных в банкомате. Cash Advance Fee. CARD **4411 IRINA MIGUNOVA 29JUL RUR 6000 RBA REC 75131 G MOSKVA</t>
  </si>
  <si>
    <t>Оплата покупки по карте. CARD **4411 IRINA MIGUNOVA 25JUL RUR 300 EVO STROJMATERIALY GOROD MOSKVA</t>
  </si>
  <si>
    <t>Снятие наличных денежных средств с карты в банкомате Банка. CARD **4411 IRINA MIGUNOVA 29JUL RUR 6000 RBA REC 75131 G MOSKVA</t>
  </si>
  <si>
    <t>Оплата покупки по карте. CARD **4411 IRINA MIGUNOVA 29JUL RUR 230 OZON HTTPS://WWW.O</t>
  </si>
  <si>
    <t>Комиссия за исходящие платежи в рублях, переданные по системе Банк-Клиент по счету 40703810800001434983 за период с 30.06.2024 по 31.07.2024</t>
  </si>
  <si>
    <t>Ежемесячная комиссия за обслуживание по пакету за период с 01.07.2024 по 31.07.2024</t>
  </si>
  <si>
    <t>Оплата за услуги связи за июль 2024 года  Лицевой счет абонента 669010285 В том числе НДС 20.00% - 860.00</t>
  </si>
  <si>
    <t>Оплата за тех.обслуживание гозопровода и газового оборудования за август 2024г., НДС не облагается</t>
  </si>
  <si>
    <t>Оплата работ по поддержке и обслуживанию по Договору №0120131101 от 01.11.2013 на обслуживание компьютерной техники за июль 2024г. НДС не облагается</t>
  </si>
  <si>
    <t>Оплата за исследование проб воды, согласно Счета №к-49 от 15.03.2024г. НДС не облагается</t>
  </si>
  <si>
    <t>Оплата за сервисное обслуживание, по Договору №71781/ДСО2 от 05.03.2024г., согласно Счета №71781/Р140 от 16.07.2024г. В том числе НДС 20.00% - 3 349.40</t>
  </si>
  <si>
    <t>Доплата за прием ТКО, транспортирование, обработка, обезвреживание, утилизация, захоронение по СВАО за июль 2024г. по Договору № 3-15-6484 от 22.12.2021г. НДС не облагается</t>
  </si>
  <si>
    <t>Оплата юридических услуг по счету №11160975 от 02.08 2024 г., по договору №БН от 19.09.2022. НДС не облагается</t>
  </si>
  <si>
    <t>Оплата юридических услуг по счету №11161009 от 02.08 2024 г., по договору №БН от 03.11.2023. НДС не облагается</t>
  </si>
  <si>
    <t>Единый налоговый платеж (Страховые взносы за июль 2024) НДС не облагается</t>
  </si>
  <si>
    <t>Оплата за услуги бухгалтерского сопровождения за июль 2024г., согласно Счета №16 от 02.08.2024г. НДС не облагается</t>
  </si>
  <si>
    <t>Оплата Заработная плата за Июль 2024 г. на основании ПЛАТЕЖНАЯ ВЕДОМОСТЬ N 16 от 03.08.2024</t>
  </si>
  <si>
    <t>Оплата за вывоз мусора за июль  2024г., по УПД №242 от 31.07.2024г. В том числе НДС 20.00% - 11 250.00</t>
  </si>
  <si>
    <t>Доплата за стоки за июль 2024г., согласно Договора № 94В от 19.12.2003г., В том числе НДС 20.00% - 22 975.17</t>
  </si>
  <si>
    <t>Оплата за услуги присоединения энергоприн. уст-в к эл. сети, по договору № С8-24-304-184659(419117) по счёту № 1979867 от 01.08.2024г В том числе НДС 20.00% - 166.67</t>
  </si>
  <si>
    <t>Оплата за чистку скважины, согласно Счета №18 от 06.08.2024г. НДС не облагается</t>
  </si>
  <si>
    <t>Оплата покупки по карте. CARD **4411 IRINA MIGUNOVA 07AUG RUR 2640 POST RUS.SERVICE.127204 MOSKVA</t>
  </si>
  <si>
    <t>Оплата покупки по карте. CARD **4411 IRINA MIGUNOVA 08AUG RUR 849 OFIS DMITROVSKIY MOSKVA</t>
  </si>
  <si>
    <t>Перечисление заработной платы за август 2024г., отпускные, для зачисления на счет Иваницкой И. В. НДС не облагается</t>
  </si>
  <si>
    <t>Взносы на обязательное страхование от несчастных случаев за август 2024г.. Регистрационный номер в ФСС 7704004815 НДС не облагается</t>
  </si>
  <si>
    <t>Перечисление заработной платы за август 2024 г., отпускные НДС не облагается</t>
  </si>
  <si>
    <t>Единый налоговый платеж (НДФЛ август 2024). НДС не облагается</t>
  </si>
  <si>
    <t>Оплата Заработная плата за Август 2024 г. на основании ПЛАТЕЖНАЯ ВЕДОМОСТЬ N 17 от 15.08.2024</t>
  </si>
  <si>
    <t>Оплата за потребленную эл/э (мощность) по дог/контрNo 77610001009699 (№ дог до 01.01.2023 - 97644161) за 07.2024г, по № 11520724003538 от 09.08.2024, В том числе НДС 20.00% - 11 861.77</t>
  </si>
  <si>
    <t>Доплата за стоки за май и июль 2024г., согласно Договора № 94В от 19.12.2003г., В том числе НДС 20.00% - 13 286.20</t>
  </si>
  <si>
    <t>Оплата охраны территории поселка за июль 2024 год по договору №347-2-23-ФО от 15.02.2023 НДС не облагается</t>
  </si>
  <si>
    <t>Оплата покупки по карте. CARD **4411 IRINA MIGUNOVA 15AUG RUR 3709 NEFTMAGISTRAL 020 Dolgoprudnyj</t>
  </si>
  <si>
    <t>Оплата за бухгалтерские услуги по Договору №1 от 01.03.2024г.  НДС не облагается</t>
  </si>
  <si>
    <t>Оплата за потребленную эл/э (мощность) по дог/контрNo 77610001009699 (№ дог до 01.01.2023 - 97644161) за 2024г,  В том числе НДС 20.00% - 15.00</t>
  </si>
  <si>
    <t>Оплата покупки по карте. CARD **4411 IRINA MIGUNOVA 22AUG RUR 1454.68 METRO STORE 1014 MOSCOW</t>
  </si>
  <si>
    <t>Оплата за услуги аренды техники Экскаватор-погрузчик, согласно Счета №530 от 26.08.2024г. В том числе НДС 20.00% - 4 333.33</t>
  </si>
  <si>
    <t>Оплата покупки по карте. CARD **4411 IRINA MIGUNOVA 26AUG RUR 1372 OZON HTTPS://WWW.O</t>
  </si>
  <si>
    <t>Оплата 50% за услуги по восстановлению бухгалтерского учета 2020-2022гг., согласно Счета №19 от 28.08.2024г. НДС не облагается</t>
  </si>
  <si>
    <t>Оплата за аварийные ремонтные работы канализации, согласно Счета №Р435 от 27.08.2024г. НДС не облагается</t>
  </si>
  <si>
    <t>Пеня  по арендной плате за землю  на 30.06.2024,  ФЛС №М-02-013174-001 В том числе НДС</t>
  </si>
  <si>
    <t>Оплата работ по поддержке и обслуживанию по Договору №0120131101 от 01.11.2013 на обслуживание компьютерной техники за август 2024г. НДС не облагается</t>
  </si>
  <si>
    <t>Оплата юридических услуг по счету №11758883 от 30.08 2024 г., по договору №БН от 03.11.2023. НДС не облагается</t>
  </si>
  <si>
    <t>Доплата за прием ТКО, транспортирование, обработка, обезвреживание, утилизация, захоронение по СВАО за август 2024г. по Договору № 3-15-6484 от 22.12.2021г. доплата по акту сверки от 26.08.24 НДС не облагается</t>
  </si>
  <si>
    <t>Оплата юридических услуг по счету №11758156 от 30.08 2024 г., по договору  на оказание юридических услуг №БН от 19.09.2022. НДС не облагается</t>
  </si>
  <si>
    <t>Оплата за вывоз мусора за август  2024г.,  В том числе НДС 20.00% - 10 000.00</t>
  </si>
  <si>
    <t>Оплата Заработная плата за Август 2024 г. на основании ПЛАТЕЖНАЯ ВЕДОМОСТЬ N 18 от 30.08.2024</t>
  </si>
  <si>
    <t>Единый налоговый платеж (Страховые взносы за август 2024) НДС не облагается</t>
  </si>
  <si>
    <t>Доплата за стоки за август 2024г., согласно Договора № 94В от 19.12.2003г., В том числе НДС 20.00% - 26 687.53</t>
  </si>
  <si>
    <t>Комиссия за исходящие платежи в рублях, переданные по системе Банк-Клиент по счету 40703810800001434983 за период с 31.07.2024 по 31.08.2024</t>
  </si>
  <si>
    <t>Ежемесячная комиссия за обслуживание по пакету за период с 01.08.2024 по 31.08.2024</t>
  </si>
  <si>
    <t>Оплата за услуги связи за август 2024 года  Лицевой счет абонента 669010285 В том числе НДС 20.00% - 860.00</t>
  </si>
  <si>
    <t>Оплата за тех.обслуживание гозопровода и газового оборудования за сентябрь 2024г., НДС не облагается</t>
  </si>
  <si>
    <t>Оплата за стройматериалы, согласно Счета № 122 000-641282/6026 от 04.09.2024г. В том числе НДС 20.00% - 1 464.17</t>
  </si>
  <si>
    <t>Оплата за услуги бухгалтерского сопровождения за июль 2024г., согласно Счета №20 от 04.09.2024г. НДС не облагается</t>
  </si>
  <si>
    <t>Оплата покупки по карте. CARD **4411 IRINA MIGUNOVA 03SEP RUR 1332 ST7711488 GOROD MOSKVA</t>
  </si>
  <si>
    <t>Оплата покупки по карте. CARD **4411 IRINA MIGUNOVA 03SEP RUR 5440 ST7711488 GOROD MOSKVA</t>
  </si>
  <si>
    <t>Государственная пошлина за рассмотрение иска в Арбитражном суде  города Москвы к Управлению Федеральной службы государственной регистрации, кадастра и картографии по Москве. НДС не облагается</t>
  </si>
  <si>
    <t>Оплата за корректировку проекта ППК, согласно Счета №149 от 05.09.2024г.  НДС не облагается</t>
  </si>
  <si>
    <t>Оплата покупки по карте. CARD **4411 IRINA MIGUNOVA 06SEP RUR 276 POST RUS.SERVICE.127204 MOSKVA</t>
  </si>
  <si>
    <t>Оплата покупки по карте. CARD **4411 IRINA MIGUNOVA 06SEP RUR 1305.5 POST RUS.SERVICE.127204 MOSKVA</t>
  </si>
  <si>
    <t>Оплата за сервисное обслуживание, по Договору №71781/ДСО2 от 05.03.2024г., согласно Счета №71781/Р142 от 06.09.2024г. В том числе НДС 20.00% - 3 004.17</t>
  </si>
  <si>
    <t>Оплата покупки по карте. CARD **4411 IRINA MIGUNOVA 11SEP RUR 4450 KARTASHOVA A A Mytishchi</t>
  </si>
  <si>
    <t>Оплата покупки по карте. CARD **4411 IRINA MIGUNOVA 12SEP RUR 623 STD PETROVICH Mytishhi</t>
  </si>
  <si>
    <t>Оплата покупки по карте. CARD **4411 IRINA MIGUNOVA 12SEP RUR 1950 KARTASHOVA A A Mytishchi</t>
  </si>
  <si>
    <t>Оплата Заработная плата за Сентябрь 2024 г. на основании ПЛАТЕЖНАЯ ВЕДОМОСТЬ N 19 от 16.09.2024</t>
  </si>
  <si>
    <t>Взносы на обязательное страхование от несчастных случаев за сентябрь 2024г.. Регистрационный номер в ФСС 7704004815 НДС не облагается</t>
  </si>
  <si>
    <t>Перечисление заработной платы за сентябрь 2024 г. НДС не облагается</t>
  </si>
  <si>
    <t>Оплата покупки по карте. CARD **4411 IRINA MIGUNOVA 17SEP RUR 1000 KARTASHOVA A A g Mytishchi</t>
  </si>
  <si>
    <t>Оплата с/з за монтаж оборудования КНС по Договору №12-09/24 от 12.09.2024, согласно Счета №12230516 от 19.09.2024г.. НДС не облагается</t>
  </si>
  <si>
    <t>Штраф 50%, согласно Постановления №30-00518 от 12.09.2024г. НДС не облагается</t>
  </si>
  <si>
    <t>Оплата за потребленную эл/э (мощность) по дог/контрNo 77610001009699 (№ дог до 01.01.2023 - 97644161) за август 2024г, Счет №11520824020429 от 11.09.2024г. пени В том числе НДС 20.00% - 10 339.06</t>
  </si>
  <si>
    <t>Оплата покупки по карте. CARD **4411 IRINA MIGUNOVA 23SEP RUR 614 OZON HTTPS://WWW.O</t>
  </si>
  <si>
    <t>Оплата за  материалы, согласно Счета №71781/Р144 от 26.09.2024г. В том числе НДС 20.00% - 280.00</t>
  </si>
  <si>
    <t>Доплата за вывоз мусора за август  2024г., В том числе НДС 20.00% - 1 250.00</t>
  </si>
  <si>
    <t>Оплата за каонференц услуги, согласно Счета №1392 от 26.09.2024г. В том числе НДС 20.00% - 2 833.33</t>
  </si>
  <si>
    <t>Единый налоговый платеж (Страховые взносы за сентябрь 2024) НДС не облагается</t>
  </si>
  <si>
    <t>Оплата покупки по карте. CARD **4411 IRINA MIGUNOVA 26SEP RUR 716 OZON HTTPS://WWW.O</t>
  </si>
  <si>
    <t>Комиссия за исходящие платежи в рублях, переданные по системе Банк-Клиент по счету 40703810800001434983 за период с 31.08.2024 по 30.09.2024</t>
  </si>
  <si>
    <t>Оплата работ по поддержке и обслуживанию по Договору №0120131101 от 01.11.2013 на обслуживание компьютерной техники за сентябрь 2024г. НДС не облагается</t>
  </si>
  <si>
    <t>Оплата госпошлины по А40-92728/2024, эл/э (мощность) по дог/контрNo 77610001009699 (№ дог до 01.01.2023 - 97644161)  В том числе НДС 20.00% - 2 637.33</t>
  </si>
  <si>
    <t>Единый налоговый платеж (НДФЛ сентябрь 2024). НДС не облагается</t>
  </si>
  <si>
    <t>Оплата за прием ТКО, транспортирование, обработк, обезвреживание, утилизацию, захоронение по СВАО за сентябрь 2024г. по Договору № 3-15-6484 от 22.12.2021г.  НДС не облагается</t>
  </si>
  <si>
    <t>Перечисление заработной платы за сентябрь 2024г.,  для зачисления на счет Иваницкой И. В. НДС не облагается</t>
  </si>
  <si>
    <t>Оплата Заработная плата за Сентябрь 2024 г. на основании ПЛАТЕЖНАЯ ВЕДОМОСТЬ N 20 от 30.09.2024</t>
  </si>
  <si>
    <t>Доплата за вывоз мусора за сентярь  2024г., соггласно Счета №466 от 30.09.2024г. В том числе НДС 20.00% - 11 250.00</t>
  </si>
  <si>
    <t>Оплата за стоки за сентябрь 2024г., согласно Договора № 94В от 19.12.2003г., В том числе НДС 20.00% - 13 995.33</t>
  </si>
  <si>
    <t>Оплата за уборку территории ЖСК, по Договору №09-24/1 от 01.09.2024г, согласно Счета №4 от 30.09.2024г. НДС не облагается</t>
  </si>
  <si>
    <t>Оплата охраны территории поселка за авуст 2024 год по договору №347-2-23-ФО от 15.02.2023 НДС не облагается</t>
  </si>
  <si>
    <t>Оплата за потребленную эл/э (мощность) по дог/контрNo 77610001009699 (№ дог до 01.01.2023 - 97644161) за март 2024г, Счет №11520324022302 от 08.04.2024г. В том числе НДС 20.00% - 65 914.57</t>
  </si>
  <si>
    <t>Ежемесячная комиссия за обслуживание по пакету за период с 01.09.2024 по 30.09.2024</t>
  </si>
  <si>
    <t>Оплата за услуги связи за сентябрь 2024 года  Лицевой счет абонента 669010285 В том числе НДС 20.00% - 940.19</t>
  </si>
  <si>
    <t>Оплата за тех.обслуживание газопровода и газового оборудования за октябрь 2024г., согласно Счета №50 от 25.09.2024г. НДС не облагается</t>
  </si>
  <si>
    <t>Оплата за услуги сверления, согласно Счета №2198 от 08.10.2024г. НДС не облагается</t>
  </si>
  <si>
    <t>Оплата за сетильники и крепления, согласно Счета №2810 от 04.10.2024г. В том числе НДС 20.00% - 2 670.83</t>
  </si>
  <si>
    <t>Оплата за контроллер управления, согласно Счета №1858 от 08.10.2024г. В том числе НДС 20.00% - 2 900.00</t>
  </si>
  <si>
    <t>Оплата за услуги бухгалтерского сопровождения за сентябрь 2024г., согласно Счета №25 от 08.10.2024г. НДС не облагается</t>
  </si>
  <si>
    <t>Арендная плата за землю за 4 квартал 2024,  ФЛС №М-02-013174-001 В том числе НДС</t>
  </si>
  <si>
    <t>Оплата юридических услуг по счету №12742090 от 09.10 2024 г., по договору №БН от 03.11.2023. НДС не облагается</t>
  </si>
  <si>
    <t>Оплата юридических услуг по счету №12742147 от 09.10 2024 г., по договору  на оказание юридических услуг №БН от 19.09.2022. НДС не облагается</t>
  </si>
  <si>
    <t>Оплата покупки по карте. CARD **4411 IRINA MIGUNOVA 09OCT RUR 200 EVO_STROJMATERIALY MOSCOW</t>
  </si>
  <si>
    <t>Оплата покупки по карте. CARD **4411 IRINA MIGUNOVA 09OCT RUR 2200 IP ALAVERDYAN MOSCOW</t>
  </si>
  <si>
    <t>Оплата покупки по карте. CARD **4411 IRINA MIGUNOVA 09OCT RUR 3877 NEFTMAGISTRAL 020 Dolgoprudnyj</t>
  </si>
  <si>
    <t>Оплата за Плату управления Protherm GRYZZLY0020035009, согласно Счета №7609 от 10.10.2024г.  В том числе НДС 20.00% - 1 166.67</t>
  </si>
  <si>
    <t>Оплата покупки по карте. CARD **4411 IRINA MIGUNOVA 14OCT RUR 2003 OZON HTTPS://WWW.O</t>
  </si>
  <si>
    <t>Оплата услуг по размещению информаионных материалов в газете "Вечерняя Москва", согласно Счета №6242 от 16.10.2024г.  В том числе НДС 20.00% - 1 653.33</t>
  </si>
  <si>
    <t>Оплата Заработная плата за Октябрь 2024 г. на основании ПЛАТЕЖНАЯ ВЕДОМОСТЬ N 21 от 17.10.2024</t>
  </si>
  <si>
    <t>Комиссия за снятие наличных в банкомате. Cash Advance Fee. CARD **4411 IRINA MIGUNOVA 18OCT RUR 1000 RBA REC 75131 G MOSKVA</t>
  </si>
  <si>
    <t>Комиссия за снятие наличных в банкомате. Cash Advance Fee. CARD **4411 IRINA MIGUNOVA 18OCT RUR 9000 RBA REC 75131 G MOSKVA</t>
  </si>
  <si>
    <t>Снятие наличных денежных средств с карты в банкомате Банка. CARD **4411 IRINA MIGUNOVA 18OCT RUR 1000 RBA REC 75131 G MOSKVA</t>
  </si>
  <si>
    <t>Перечисление заработной платы за октябрь 2024 г. НДС не облагается</t>
  </si>
  <si>
    <t>Снятие наличных денежных средств с карты в банкомате Банка. CARD **4411 IRINA MIGUNOVA 18OCT RUR 9000 RBA REC 75131 G MOSKVA</t>
  </si>
  <si>
    <t>Единый налоговый платеж (НДФЛ октябрь 2024). НДС не облагается</t>
  </si>
  <si>
    <t>Перечисление заработной платы за октябрь 2024г.,  для зачисления на счет Иваницкой И. В. НДС не облагается</t>
  </si>
  <si>
    <t>Оплата покупки по карте. CARD **4411 IRINA MIGUNOVA 21OCT RUR 1876.4 GAZPROM MEZHREGIONGAZ G. SANKT-PETE</t>
  </si>
  <si>
    <t>Оплата покупки по карте. CARD **4411 IRINA MIGUNOVA 21OCT RUR 4100 OZON HTTPS://WWW.O</t>
  </si>
  <si>
    <t>Взносы на обязательное страхование от несчастных случаев за октябрь 2024г.. Регистрационный номер в ФСС 7704004815 НДС не облагается</t>
  </si>
  <si>
    <t>Оплата работ по поддержке и обслуживанию по Договору №0120131101 от 01.11.2013 на обслуживание компьютерной техники за октябрь 2024г. НДС не облагается</t>
  </si>
  <si>
    <t>Оплата за прием ТКО, транспортирование, обработк, обезвреживание, утилизацию, захоронение по СВАО за октябрь 2024г. по Договору № 3-15-6484 от 22.12.2021г. НДС не облагается</t>
  </si>
  <si>
    <t>Оплата юридических услуг по счету №13126569 от 25.10 2024 г., по договору  на оказание юридических услуг №БН от 19.09.2022. НДС не облагается</t>
  </si>
  <si>
    <t>Оплата юридических услуг по счету №13126550 от 25.10 2024 г., по договору №БН от 03.11.2023. НДС не облагается</t>
  </si>
  <si>
    <t>Единый налоговый платеж (Страховые взносы за октябрь 2024) НДС не облагается</t>
  </si>
  <si>
    <t>Оплата за услуги по восстановлению бухгалтерского учета 2020-2022гг., согласно Счета №19 от 28.08.2024г. НДС не облагается</t>
  </si>
  <si>
    <t>Оплата за потребленную эл/э (мощность) по дог/контрNo 77610001009699 (№ дог до 01.01.2023 - 97644161) за 2024г, Счет №11520924020627 от 09.10.2024г., пени В том числе НДС 20.00% - 13 776.00</t>
  </si>
  <si>
    <t>Оплата за вывоз мусора за октярь  2024г. В том числе НДС 20.00% - 15 000.00</t>
  </si>
  <si>
    <t>Оплата за стоки за октябрь 2024г., согласно Договора № 94В от 19.12.2003г., В том числе НДС 20.00% - 18 155.72</t>
  </si>
  <si>
    <t>Оплата за уборку территории ЖСК, по Договору №09-24/1 от 01.09.2024г, согласно Счета №1 от 24.10.2024г. НДС не облагается</t>
  </si>
  <si>
    <t>Оплата охраны территории поселка за сентябрь 2024 год по договору №347-2-23-ФО от 15.02.2023 НДС не облагается</t>
  </si>
  <si>
    <t>Оплата покупки по карте. CARD **4411 IRINA MIGUNOVA 28OCT RUR 1391 POST RUS.SERVICE.127204 MOSKVA</t>
  </si>
  <si>
    <t>Комиссия за исходящие платежи в рублях, переданные по системе Банк-Клиент по счету 40703810800001434983 за период с 30.09.2024 по 31.10.2024</t>
  </si>
  <si>
    <t>Ежемесячная комиссия за обслуживание по пакету за период с 01.10.2024 по 31.10.2024</t>
  </si>
  <si>
    <t>Оплата Заработная плата за Октябрь 2024 г. на основании ПЛАТЕЖНАЯ ВЕДОМОСТЬ N 22 от 01.11.2024</t>
  </si>
  <si>
    <t>Оплата за услуги связи за октябрь 2024 года  Лицевой счет абонента 669010285 В том числе НДС 20.00% - 940.19</t>
  </si>
  <si>
    <t>Оплата за тех.обслуживание газопровода и газового оборудования за ноябрь 2024г., согласно Счета №50 от 25.09.2024г. НДС не облагается</t>
  </si>
  <si>
    <t>Оплата покупки по карте. CARD **4411 IRINA MIGUNOVA 11NOV RUR 165 POST RUS.SERVICE.127204 MOSKVA</t>
  </si>
  <si>
    <t>Взносы на обязательное страхование от несчастных случаев за ноябрь 2024г.. Регистрационный номер в ФСС 7704004815 НДС не облагается</t>
  </si>
  <si>
    <t>Оплата покупки по карте. CARD **4411 IRINA MIGUNOVA 11NOV RUR 480 POST RUS.SERVICE.127204 MOSKVA</t>
  </si>
  <si>
    <t>Оплата покупки по карте. CARD **4411 IRINA MIGUNOVA 11NOV RUR 747.5 POST RUS.SERVICE.127204 MOSKVA</t>
  </si>
  <si>
    <t>Единый налоговый платеж (НДФЛ ноябрь 2024). НДС не облагается</t>
  </si>
  <si>
    <t>Оплата  по Соглашению к Трудовому договору от 22.10.2024. НДС не облагается</t>
  </si>
  <si>
    <t>Оплата за услуги бухгалтерского сопровождения за сентябрь 2024г., согласно Счета №27 от 13.11.2024г. НДС не облагается</t>
  </si>
  <si>
    <t>Перечисление заработной платы за ноябрь 2024 г. НДС не облагается</t>
  </si>
  <si>
    <t>Оплата за стоки за октябрь 2024г., согласно Договора № 94В от 19.12.2003г., согласно УПД №В4929 от 31.10.2024 В том числе НДС 20.00% - 18 155.72</t>
  </si>
  <si>
    <t>Оплата Заработная плата за Ноябрь 2024 г. на основании ПЛАТЕЖНАЯ ВЕДОМОСТЬ N 23 от 18.11.2024</t>
  </si>
  <si>
    <t>Оплата за потребленную эл/э (мощность) по дог/контрNo 77610001009699 (№ дог до 01.01.2023 - 97644161) за 2024г, Счет №11521024021079 от 11.11.2024г., пени по №А40-173627/2024/1 В том числе НДС 20.00% - 13 776.0</t>
  </si>
  <si>
    <t>Оплата покупки по карте. CARD **4411 IRINA MIGUNOVA 18NOV RUR 4042.83 11042 VINOGRADOVO Mytishhi</t>
  </si>
  <si>
    <t>Комиссия за платежные требования и инкасс. поручения по счету 40703810800001434983  241122RIOMN000004027</t>
  </si>
  <si>
    <t>Оплата покупки по карте. CARD **4411 IRINA MIGUNOVA 22NOV RUR 9573.17 GAZPROM MEZHREGIONGAZ G. SANKT-PETE</t>
  </si>
  <si>
    <t>ИСПОЛ. ЛИСТ ФС № 047897834 ВЫД. 25.10.2024 АРБИТРАЖНЫМ СУДОМ Г. МОСКВЫ ПО ДЕЛУ № А40-173627/24-22-1668</t>
  </si>
  <si>
    <t>Оплата работ по поддержке и обслуживанию по Договору №0120131101 от 01.11.2013 на обслуживание компьютерной техники за ноябрь 2024г. В том числе НДС</t>
  </si>
  <si>
    <t>Оплата за прием ТКО, транспортирование, обработк, обезвреживание, утилизацию, захоронение по СВАО за ноябрь 2024г. по Договору № 3-15-6484 от 22.12.2021г. В том числе НДС 20.00% - 4 514.29</t>
  </si>
  <si>
    <t>Оплата за вывоз мусора за ноябрь  2024г. В том числе НДС 20.00% - 17 750.00</t>
  </si>
  <si>
    <t>Оплата охраны территории поселка за октябрь 2024 год по договору №347-2-23-ФО от 15.02.2023 В том числе НДС</t>
  </si>
  <si>
    <t>Оплата за выполнение работ по эксплуатации инженерных систем и обслуживанию территории, согласно Счета №7 от 28.11.2024. НДС не облагается</t>
  </si>
  <si>
    <t>Оплата за стоки за ноябрь 2024г., согласно Договора № 94В от 19.12.2003г., В том числе НДС 20.00% - 59 303.33</t>
  </si>
  <si>
    <t>ИП Солдатов Сергей Сергеевич</t>
  </si>
  <si>
    <t>ГАРИБЯН ЮРИЙ СЕРГЕЕВИЧ</t>
  </si>
  <si>
    <t>ООО "СИЛИУМ"</t>
  </si>
  <si>
    <t>ИП Гарибян Мхитар Романович</t>
  </si>
  <si>
    <t>ПАО "РОССЕТИ МОСКОВСКИЙ РЕГИОН", ПАО "РОССЕТИ МР"</t>
  </si>
  <si>
    <t>ИП Дзвиняцкий Александр Викторович</t>
  </si>
  <si>
    <t>Ремонт и обслуживание</t>
  </si>
  <si>
    <t>Дзямко-Гамулец Адриана Сергеевна</t>
  </si>
  <si>
    <t>ООО "КРАВЦ"</t>
  </si>
  <si>
    <t>ООО "ЛЕ МОНЛИД"</t>
  </si>
  <si>
    <t>ООО "ГК "ЭДЕЛЬВЕЙС"</t>
  </si>
  <si>
    <t>АО "РЕДАКЦИЯ ГАЗЕТЫ "ВЕЧЕРНЯЯ МОСКВА"</t>
  </si>
  <si>
    <t>Комиссия за платежные требования и инкасс. поручения по счету 40703810400000002936  241002RIOMN000000131</t>
  </si>
  <si>
    <t>АО "МОСЭНЕРГОСБЫТ"</t>
  </si>
  <si>
    <t>ИСПОЛ ЛИСТ ФС № 047850762 ВЫД. 15.08.2024 АРБИТРАЖНЫМ СУДОМ ГОРОДА МОСКВЫ ПО ДЕЛУ № A40-92728/24-47-841</t>
  </si>
  <si>
    <t>Оплата за обслуживание системы видеонаблюдения, согласно Счета №12976094 от 18.10.2024г. НДС не облагается</t>
  </si>
  <si>
    <t>ООО "ФСТ"</t>
  </si>
  <si>
    <t>Оплата за  метлу березовую, согласно Счета №601 от 22.10.2024. НДС не облагается</t>
  </si>
  <si>
    <t>ИП Табанский Валерий Николаевич</t>
  </si>
  <si>
    <t>Оплата за стройматериалы, согласно Сччета №32 от 23.10.2024г. НДС не облагается</t>
  </si>
  <si>
    <t>ИП Нестерук Лилия Зуфаровна</t>
  </si>
  <si>
    <t>Оплата за доску, брус антисептированные, фанеру, согласно Счета №27 от 23.10.2024г. НДС не облагается</t>
  </si>
  <si>
    <t>Комиссия за исходящие платежи в рублях, переданные по системе Банк-Клиент по счету 40703810400000002936 за период с 30.09.2024 по 31.10.2024</t>
  </si>
  <si>
    <t>Козулин Михаил Юрьевич</t>
  </si>
  <si>
    <t>Оплата за 1:С Сайт управляющей компании стандарт, согласно Счета №ТРЦБ-011805 от 02.11.2024г. НДС не облагается</t>
  </si>
  <si>
    <t>Оплата за 1С:КП Отраслевой ПРОФ для базовых версий ПП на 12 месяцев, согласно Счета №ТРЦБ-011637 от 30 октября 2024 г.НДС не облагается</t>
  </si>
  <si>
    <t>Оплата за диагностику и техническое обслуживание расходомеров АКРОН-01 зав. № 8227 и № 8228, согласно Счета №112 от 22.10.2024г.  В том числе НДС 20.00% - 4 180.00</t>
  </si>
  <si>
    <t>Итого по смете за год 2024:</t>
  </si>
  <si>
    <t>Комиссия за исходящие платежи в рублях, переданные по системе Банк-Клиент по счету 40703810800001434983 за период с 31.10.2024
по 30.11.2024</t>
  </si>
  <si>
    <t>Ежемесячная комиссия за обслуживание по пакету за период с 01.11.2024 по 30.11.2024</t>
  </si>
  <si>
    <t>Оплата Заработная плата за Ноябрь 2024 г. на основании ПЛАТЕЖНАЯ ВЕДОМОСТЬ N 24 от 03.12.2024</t>
  </si>
  <si>
    <t>Оплата покупки по карте. CARD **4411 IRINA MIGUNOVA 02DEC RUR 2949 LEMANAPROGPB004 MYTISCHI</t>
  </si>
  <si>
    <t>Оплата за услуги связи за ноябрь 2024 года Лицевой счет абонента 669010285 В том числе НДС 20.00% - 940.19</t>
  </si>
  <si>
    <t>Оплата за тех.обслуживание газопровода и газового оборудования за декабрь 2024г., согласно Счета №50 от 25.09.2024г. НДС не облагается</t>
  </si>
  <si>
    <t>Единый налоговый платеж (НДФЛ ноябрь 2024). В том числе НДС</t>
  </si>
  <si>
    <t>Оплата покупки по карте. CARD **4411 IRINA MIGUNOVA 02DEC RUR 13801 MOTORNYYE MASLA MOSKVA</t>
  </si>
  <si>
    <t>Перечисление заработной платы за ноябрь 2024 г. В том числе НДС</t>
  </si>
  <si>
    <t>Единый налоговый платеж (Страховые взносы за ноябрь 2024) НДС не облагается</t>
  </si>
  <si>
    <t>Оплата юридических услуг по счету
№13987770 от 29.11 2024 г., по договору  на оказание юридических услуг №БН от 19.09.2022. В том числе НДС</t>
  </si>
  <si>
    <t>Оплата юридических услуг по счету
№13987872 от 29.11 2024 г., по договору
№БН от 03.11.2023. В том числе НДС</t>
  </si>
  <si>
    <t>За проведение судебной экспертизы по делу
№33-52066/2024 Московский Городской Суд.
НДС не облагается</t>
  </si>
  <si>
    <t>Оплата за услуги бухгалтерского сопровождения за сентябрь 2024г., согласно Счета №28 от 06.12.2024г. НДС не облагается</t>
  </si>
  <si>
    <t>Оплата покупки по карте. CARD **4411 IRINA MIGUNOVA 06DEC RUR 3250.74 11042 VINOGRADOVO Mytishhi</t>
  </si>
  <si>
    <t>Оплата покупки по карте. CARD **4411 IRINA MIGUNOVA 09DEC RUR 440.51 POST RUS.SERVICE.127204 MOSKVA</t>
  </si>
  <si>
    <t>Оплата покупки по карте. CARD **4411 IRINA MIGUNOVA 09DEC RUR 600 POST RUS.SERVICE.127204 MOSKVA</t>
  </si>
  <si>
    <t>Оплата покупки по карте. CARD **4411 IRINA MIGUNOVA 09DEC RUR 914 POST RUS.SERVICE.127204 MOSKVA</t>
  </si>
  <si>
    <t>Оплата покупки по карте. CARD **4411 IRINA MIGUNOVA 12DEC RUR 1078 OZON HTTPS://WWW.O</t>
  </si>
  <si>
    <t>Взносы на обязательное страхование от несчастных случаев за декабрь 2024г..
Регистрационный номер в ФСС 7704004815 В том числе НДС</t>
  </si>
  <si>
    <t>Оплата за разработку, адаптацию, модификацию программ, согласно Счета
№ТРЦБ-013706 от 12.12.2024г. НДС не
облагается</t>
  </si>
  <si>
    <t>Перечисление заработной платы за декабрь 2024 г. В том числе НДС</t>
  </si>
  <si>
    <t>Оплата за услуги трактора, согласно Счета
№19 от 16.11.2024. НДС не облагается</t>
  </si>
  <si>
    <t>Единый налоговый платеж (НДФЛ декабрь 2024). В том числе НДС</t>
  </si>
  <si>
    <t>Оплата за сервисное обслуживание, согласно Счета №71781/Р147 от 12.12.2024г. В том числе НДС 20.00% - 3 004.17</t>
  </si>
  <si>
    <t>Оплата за выполнение кадастровых работ по Договору №38/11-2024, авансовый платеж, согласно Счета №18 от 12.12.2024г. НДС не облагается</t>
  </si>
  <si>
    <t>Перечисление заработной платы за декабрь 2024г.,  для зачисления на счет Иваницкой И. В. НДС не облагается</t>
  </si>
  <si>
    <t>Оплата Заработная плата за Декабрь 2024 г. на основании ПЛАТЕЖНАЯ ВЕДОМОСТЬ N 25 от 16.12.2024</t>
  </si>
  <si>
    <t>За проведение судебной экспертизы по делу
№02-5673/2024 Бутырский районный Суд.
НДС не облагается</t>
  </si>
  <si>
    <t>Оплата покупки по карте. CARD **4411 IRINA MIGUNOVA 17DEC RUR 844 OZON HTTPS://WWW.O</t>
  </si>
  <si>
    <t>Оплата покупки по карте. CARD **4411 IRINA MIGUNOVA 17DEC RUR 3587.32 11042 VINOGRADOVO Mytishhi</t>
  </si>
  <si>
    <t>Оплата покупки по карте. CARD **4411 IRINA MIGUNOVA 20DEC RUR 8900.5 GAZPROM MEZHREGIONGAZ G. SANKT- PETE</t>
  </si>
  <si>
    <t>Оплата охраны территории поселка акту сверки за 2024 год по договору №347-2-23- ФО от 15.02.2023 В том числе НДС</t>
  </si>
  <si>
    <t>Оплата покупки по карте. CARD **4411 IRINA MIGUNOVA 22DEC RUR 601 OOO OZON MOSCOW</t>
  </si>
  <si>
    <t>Оплата работ по поддержке и обслуживанию по Договору №0120131101 от 01.11.2013 на обслуживание компьютерной техники за декабрь 2024г. В том числе НДС</t>
  </si>
  <si>
    <t>Оплата за услуги трактора, согласно Счета
№20 от 26.12.2024. НДС не облагается</t>
  </si>
  <si>
    <t>Оплата за потребленную эл/э (мощность) по дог/контрNo 77610001009699 (№ дог до 01.01.2023 - 97644161) за 2024г. В том числе НДС 20.00% - 3 149.13</t>
  </si>
  <si>
    <t>Оплата за прием ТКО, транспортирование, обработк, обезвреживание, утилизацию, захоронение по СВАО за декабрь 2024г. по Договору № 3-15-6484 от 22.12.2021г. В том числе НДС 20.00% - 4 514.29</t>
  </si>
  <si>
    <t>Оплата за стоки за декабрь 2024г., согласно Договора № 94В от 19.12.2003г., В том числе НДС 20.00% - 14 712.50</t>
  </si>
  <si>
    <t>Оплата за выполнение работ по эксплуатации инженерных систем и обслуживанию территории, согласно Счета №8 от 26.12.2024.
НДС не облагается</t>
  </si>
  <si>
    <t>Комиссия за исходящие платежи в рублях, переданные по системе Банк-Клиент по счету 40703810800001434983 за период с 30.11.2024
по 27.12.2024</t>
  </si>
  <si>
    <t>Ежемесячная комиссия за обслуживание по пакету за период с 01.12.2024 по 31.12.2024</t>
  </si>
  <si>
    <t>Оплата самозанятому за обслуживание системы видеонаблюдения по счету
№14817142 от 27.12.2024г. НДС не
облагается</t>
  </si>
  <si>
    <t>Оплата за исследование проб воды, за 4- квартал 2024г.. НДС не облагается</t>
  </si>
  <si>
    <t>Перевод собственных средств между счетами.
НДС не облагается</t>
  </si>
  <si>
    <t>Оплата юридических услуг по счету
№14817334 от 27.12 2024 г., по договору  на оказание юридических услуг №БН от 19.09.2022. В том числе НДС</t>
  </si>
  <si>
    <t>Единый налоговый платеж (Страховые взносы за декабрь 2024) НДС не облагается</t>
  </si>
  <si>
    <t>Оплата за услуги бухгалтерского сопровождения за декабрь 2024г., согласно Счета №29 от 26.12.2024г. НДС не облагается</t>
  </si>
  <si>
    <t>Оплата Заработная плата за Декабрь 2024 г. на основании ПЛАТЕЖНАЯ ВЕДОМОСТЬ N 26 от 27.12.2024</t>
  </si>
  <si>
    <t>Оплата юридических услуг по счету
№14817291 от 27.12 2024 г., по договору
№БН от 03.11.2023. НДС не облагается</t>
  </si>
  <si>
    <t>Оплата за вывоз мусора за декабрь  2024г., согласно Счета №674 от 27.12.2024г. В том числе НДС 20.00% - 14 000.00</t>
  </si>
  <si>
    <t>Перевод собственных средств между счетами.
Целевые 2024. НДС не облагается</t>
  </si>
  <si>
    <t>УФК по г.Москве (Управление Судебного Департамента в г. Москве л/с05731372610)</t>
  </si>
  <si>
    <t>ООО "ТИРАЖНЫЕ РЕШЕНИЯ 1С-РАРУС"</t>
  </si>
  <si>
    <t>ИП Хасратов Шамиль Нуралиевич</t>
  </si>
  <si>
    <t>ДАРЬИН</t>
  </si>
  <si>
    <t>Декабрь 2024</t>
  </si>
  <si>
    <t>Платежи с расчетного счета  ЖСК "Дарьин" за период с 01.01.2024 по 31.12.2024 года</t>
  </si>
  <si>
    <t>Баланс на 01.01.2025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</si>
</sst>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;[Red]0.00"/>
    <numFmt numFmtId="165" formatCode="dd/mm/yy;@"/>
    <numFmt numFmtId="166" formatCode="#,##0.00\ _₽;[Red]\-#,##0.00\ _₽"/>
    <numFmt numFmtId="167" formatCode="_-* #,##0.00\ _₽_-;\-* #,##0.00\ _₽_-;_-* &quot;-&quot;??\ _₽_-;_-@_-"/>
    <numFmt numFmtId="168" formatCode="_-* #,##0.00000_-;\-* #,##0.00000_-;_-* &quot;-&quot;??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i/>
      <sz val="8"/>
      <color theme="2" tint="-0.74999237037263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90">
    <xf numFmtId="0" fontId="0" fillId="0" borderId="0" xfId="0"/>
    <xf numFmtId="14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/>
    <xf numFmtId="0" fontId="0" fillId="0" borderId="1" xfId="0" applyBorder="1"/>
    <xf numFmtId="0" fontId="5" fillId="0" borderId="0" xfId="0" applyFont="1" applyAlignment="1">
      <alignment horizontal="left"/>
    </xf>
    <xf numFmtId="4" fontId="6" fillId="0" borderId="0" xfId="0" applyNumberFormat="1" applyFont="1" applyAlignment="1">
      <alignment horizontal="left"/>
    </xf>
    <xf numFmtId="14" fontId="0" fillId="3" borderId="0" xfId="0" applyNumberFormat="1" applyFill="1" applyAlignment="1">
      <alignment horizontal="left"/>
    </xf>
    <xf numFmtId="0" fontId="0" fillId="3" borderId="0" xfId="0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5" fillId="4" borderId="0" xfId="0" applyFont="1" applyFill="1" applyAlignment="1">
      <alignment horizontal="left"/>
    </xf>
    <xf numFmtId="164" fontId="0" fillId="0" borderId="0" xfId="0" applyNumberFormat="1" applyAlignment="1">
      <alignment horizontal="right"/>
    </xf>
    <xf numFmtId="164" fontId="6" fillId="0" borderId="0" xfId="0" applyNumberFormat="1" applyFont="1" applyAlignment="1">
      <alignment horizontal="right"/>
    </xf>
    <xf numFmtId="43" fontId="0" fillId="0" borderId="1" xfId="1" applyFont="1" applyBorder="1"/>
    <xf numFmtId="43" fontId="0" fillId="0" borderId="0" xfId="1" applyFont="1" applyAlignment="1">
      <alignment horizontal="left"/>
    </xf>
    <xf numFmtId="43" fontId="0" fillId="0" borderId="0" xfId="1" applyFont="1"/>
    <xf numFmtId="0" fontId="0" fillId="0" borderId="0" xfId="0" pivotButton="1"/>
    <xf numFmtId="43" fontId="4" fillId="0" borderId="1" xfId="1" applyFont="1" applyBorder="1"/>
    <xf numFmtId="43" fontId="0" fillId="0" borderId="0" xfId="1" applyFont="1" applyAlignment="1">
      <alignment horizontal="right"/>
    </xf>
    <xf numFmtId="43" fontId="0" fillId="0" borderId="0" xfId="1" applyFont="1" applyFill="1"/>
    <xf numFmtId="0" fontId="10" fillId="0" borderId="0" xfId="0" applyFont="1" applyAlignment="1">
      <alignment vertical="center"/>
    </xf>
    <xf numFmtId="43" fontId="4" fillId="0" borderId="4" xfId="1" applyFont="1" applyBorder="1" applyAlignment="1">
      <alignment horizontal="center"/>
    </xf>
    <xf numFmtId="43" fontId="4" fillId="0" borderId="1" xfId="1" applyFont="1" applyFill="1" applyBorder="1"/>
    <xf numFmtId="43" fontId="0" fillId="2" borderId="0" xfId="1" applyFont="1" applyFill="1" applyAlignment="1">
      <alignment horizontal="left"/>
    </xf>
    <xf numFmtId="43" fontId="0" fillId="0" borderId="0" xfId="1" applyFont="1" applyFill="1" applyAlignment="1">
      <alignment horizontal="right"/>
    </xf>
    <xf numFmtId="43" fontId="3" fillId="0" borderId="0" xfId="1" applyFont="1" applyAlignment="1">
      <alignment horizontal="left"/>
    </xf>
    <xf numFmtId="43" fontId="0" fillId="0" borderId="0" xfId="1" applyFont="1" applyFill="1" applyAlignment="1">
      <alignment horizontal="left"/>
    </xf>
    <xf numFmtId="43" fontId="0" fillId="3" borderId="0" xfId="1" applyFont="1" applyFill="1" applyAlignment="1">
      <alignment horizontal="left"/>
    </xf>
    <xf numFmtId="43" fontId="0" fillId="4" borderId="0" xfId="1" applyFont="1" applyFill="1" applyAlignment="1">
      <alignment horizontal="left"/>
    </xf>
    <xf numFmtId="43" fontId="6" fillId="0" borderId="0" xfId="1" applyFont="1" applyAlignment="1">
      <alignment horizontal="left"/>
    </xf>
    <xf numFmtId="43" fontId="0" fillId="0" borderId="0" xfId="1" applyFont="1" applyBorder="1"/>
    <xf numFmtId="43" fontId="0" fillId="0" borderId="5" xfId="1" applyFont="1" applyBorder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5" xfId="0" applyFont="1" applyFill="1" applyBorder="1"/>
    <xf numFmtId="43" fontId="4" fillId="2" borderId="5" xfId="1" applyFont="1" applyFill="1" applyBorder="1"/>
    <xf numFmtId="0" fontId="0" fillId="2" borderId="0" xfId="0" applyFill="1"/>
    <xf numFmtId="0" fontId="0" fillId="0" borderId="0" xfId="0" applyAlignment="1">
      <alignment vertical="center"/>
    </xf>
    <xf numFmtId="43" fontId="0" fillId="2" borderId="0" xfId="1" applyFont="1" applyFill="1"/>
    <xf numFmtId="4" fontId="0" fillId="0" borderId="0" xfId="0" applyNumberFormat="1" applyAlignment="1">
      <alignment vertical="center"/>
    </xf>
    <xf numFmtId="0" fontId="11" fillId="5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17" fontId="12" fillId="8" borderId="0" xfId="0" applyNumberFormat="1" applyFont="1" applyFill="1" applyAlignment="1" applyProtection="1">
      <alignment horizontal="center" vertical="center" wrapText="1"/>
      <protection locked="0"/>
    </xf>
    <xf numFmtId="0" fontId="12" fillId="8" borderId="0" xfId="0" applyFont="1" applyFill="1" applyAlignment="1" applyProtection="1">
      <alignment horizontal="center" vertical="center" wrapText="1"/>
      <protection locked="0"/>
    </xf>
    <xf numFmtId="43" fontId="12" fillId="8" borderId="0" xfId="1" applyFont="1" applyFill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/>
      <protection locked="0"/>
    </xf>
    <xf numFmtId="17" fontId="0" fillId="0" borderId="0" xfId="0" applyNumberFormat="1" applyAlignment="1" applyProtection="1">
      <alignment horizontal="center"/>
      <protection locked="0"/>
    </xf>
    <xf numFmtId="4" fontId="0" fillId="0" borderId="0" xfId="0" applyNumberFormat="1" applyProtection="1">
      <protection locked="0"/>
    </xf>
    <xf numFmtId="0" fontId="0" fillId="0" borderId="0" xfId="0" applyProtection="1">
      <protection locked="0"/>
    </xf>
    <xf numFmtId="43" fontId="0" fillId="0" borderId="0" xfId="1" applyFont="1" applyProtection="1">
      <protection locked="0"/>
    </xf>
    <xf numFmtId="14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0" fontId="5" fillId="2" borderId="0" xfId="0" applyFont="1" applyFill="1" applyAlignment="1">
      <alignment horizontal="left"/>
    </xf>
    <xf numFmtId="4" fontId="0" fillId="2" borderId="0" xfId="0" applyNumberFormat="1" applyFill="1"/>
    <xf numFmtId="43" fontId="0" fillId="9" borderId="0" xfId="1" applyFont="1" applyFill="1" applyAlignment="1">
      <alignment horizontal="left"/>
    </xf>
    <xf numFmtId="0" fontId="0" fillId="9" borderId="0" xfId="0" applyFill="1" applyAlignment="1">
      <alignment horizontal="left"/>
    </xf>
    <xf numFmtId="0" fontId="5" fillId="9" borderId="0" xfId="0" applyFont="1" applyFill="1" applyAlignment="1">
      <alignment horizontal="left"/>
    </xf>
    <xf numFmtId="43" fontId="0" fillId="9" borderId="0" xfId="1" applyFont="1" applyFill="1"/>
    <xf numFmtId="43" fontId="8" fillId="9" borderId="0" xfId="1" applyFont="1" applyFill="1" applyAlignment="1">
      <alignment horizontal="left"/>
    </xf>
    <xf numFmtId="43" fontId="6" fillId="9" borderId="0" xfId="1" applyFont="1" applyFill="1" applyAlignment="1">
      <alignment horizontal="right"/>
    </xf>
    <xf numFmtId="0" fontId="0" fillId="9" borderId="0" xfId="0" applyFill="1"/>
    <xf numFmtId="14" fontId="0" fillId="9" borderId="0" xfId="0" quotePrefix="1" applyNumberFormat="1" applyFill="1" applyAlignment="1">
      <alignment horizontal="left"/>
    </xf>
    <xf numFmtId="14" fontId="0" fillId="10" borderId="0" xfId="0" applyNumberFormat="1" applyFill="1" applyAlignment="1">
      <alignment horizontal="left"/>
    </xf>
    <xf numFmtId="43" fontId="0" fillId="10" borderId="0" xfId="1" applyFont="1" applyFill="1" applyAlignment="1">
      <alignment horizontal="left"/>
    </xf>
    <xf numFmtId="0" fontId="0" fillId="10" borderId="0" xfId="0" applyFill="1" applyAlignment="1">
      <alignment horizontal="left"/>
    </xf>
    <xf numFmtId="0" fontId="5" fillId="10" borderId="0" xfId="0" applyFont="1" applyFill="1" applyAlignment="1">
      <alignment horizontal="left"/>
    </xf>
    <xf numFmtId="0" fontId="0" fillId="10" borderId="0" xfId="0" applyFill="1"/>
    <xf numFmtId="4" fontId="0" fillId="10" borderId="0" xfId="0" applyNumberFormat="1" applyFill="1"/>
    <xf numFmtId="43" fontId="0" fillId="10" borderId="0" xfId="1" applyFont="1" applyFill="1"/>
    <xf numFmtId="14" fontId="0" fillId="11" borderId="0" xfId="0" applyNumberFormat="1" applyFill="1" applyAlignment="1">
      <alignment horizontal="left"/>
    </xf>
    <xf numFmtId="43" fontId="0" fillId="11" borderId="0" xfId="1" applyFont="1" applyFill="1" applyAlignment="1">
      <alignment horizontal="left"/>
    </xf>
    <xf numFmtId="0" fontId="0" fillId="11" borderId="0" xfId="0" applyFill="1" applyAlignment="1">
      <alignment horizontal="left"/>
    </xf>
    <xf numFmtId="0" fontId="5" fillId="11" borderId="0" xfId="0" applyFont="1" applyFill="1" applyAlignment="1">
      <alignment horizontal="left"/>
    </xf>
    <xf numFmtId="0" fontId="0" fillId="11" borderId="0" xfId="0" applyFill="1"/>
    <xf numFmtId="4" fontId="0" fillId="11" borderId="0" xfId="0" applyNumberFormat="1" applyFill="1"/>
    <xf numFmtId="43" fontId="0" fillId="11" borderId="0" xfId="1" applyFont="1" applyFill="1"/>
    <xf numFmtId="0" fontId="5" fillId="0" borderId="0" xfId="0" applyFont="1"/>
    <xf numFmtId="14" fontId="0" fillId="12" borderId="0" xfId="0" applyNumberFormat="1" applyFill="1" applyAlignment="1">
      <alignment horizontal="left"/>
    </xf>
    <xf numFmtId="43" fontId="0" fillId="12" borderId="0" xfId="1" applyFont="1" applyFill="1"/>
    <xf numFmtId="0" fontId="0" fillId="12" borderId="0" xfId="0" applyFill="1"/>
    <xf numFmtId="43" fontId="0" fillId="0" borderId="0" xfId="0" applyNumberFormat="1"/>
    <xf numFmtId="165" fontId="0" fillId="0" borderId="0" xfId="0" applyNumberFormat="1"/>
    <xf numFmtId="0" fontId="13" fillId="13" borderId="0" xfId="0" applyFont="1" applyFill="1" applyAlignment="1">
      <alignment horizontal="center" vertical="center" wrapText="1"/>
    </xf>
    <xf numFmtId="0" fontId="0" fillId="15" borderId="0" xfId="0" applyFill="1"/>
    <xf numFmtId="4" fontId="0" fillId="15" borderId="0" xfId="0" applyNumberFormat="1" applyFill="1"/>
    <xf numFmtId="43" fontId="0" fillId="0" borderId="0" xfId="1" applyFont="1" applyAlignment="1">
      <alignment vertical="center"/>
    </xf>
    <xf numFmtId="0" fontId="0" fillId="0" borderId="6" xfId="0" applyBorder="1" applyAlignment="1">
      <alignment vertical="center"/>
    </xf>
    <xf numFmtId="0" fontId="13" fillId="16" borderId="0" xfId="0" applyFont="1" applyFill="1" applyAlignment="1">
      <alignment horizontal="center" vertical="center" wrapText="1"/>
    </xf>
    <xf numFmtId="17" fontId="0" fillId="0" borderId="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43" fontId="9" fillId="17" borderId="7" xfId="1" applyFont="1" applyFill="1" applyBorder="1" applyAlignment="1">
      <alignment vertical="center"/>
    </xf>
    <xf numFmtId="43" fontId="14" fillId="17" borderId="8" xfId="1" applyFont="1" applyFill="1" applyBorder="1"/>
    <xf numFmtId="43" fontId="9" fillId="17" borderId="8" xfId="1" applyFont="1" applyFill="1" applyBorder="1" applyAlignment="1">
      <alignment vertical="center"/>
    </xf>
    <xf numFmtId="43" fontId="15" fillId="17" borderId="8" xfId="1" applyFont="1" applyFill="1" applyBorder="1" applyAlignment="1">
      <alignment vertical="center"/>
    </xf>
    <xf numFmtId="43" fontId="0" fillId="0" borderId="9" xfId="0" applyNumberFormat="1" applyBorder="1" applyAlignment="1">
      <alignment vertical="center"/>
    </xf>
    <xf numFmtId="43" fontId="9" fillId="17" borderId="10" xfId="1" applyFont="1" applyFill="1" applyBorder="1" applyAlignment="1">
      <alignment vertical="center"/>
    </xf>
    <xf numFmtId="43" fontId="14" fillId="17" borderId="6" xfId="1" applyFont="1" applyFill="1" applyBorder="1"/>
    <xf numFmtId="43" fontId="9" fillId="17" borderId="6" xfId="1" applyFont="1" applyFill="1" applyBorder="1" applyAlignment="1">
      <alignment vertical="center"/>
    </xf>
    <xf numFmtId="43" fontId="15" fillId="17" borderId="6" xfId="1" applyFont="1" applyFill="1" applyBorder="1" applyAlignment="1">
      <alignment vertical="center"/>
    </xf>
    <xf numFmtId="43" fontId="0" fillId="0" borderId="11" xfId="0" applyNumberFormat="1" applyBorder="1" applyAlignment="1">
      <alignment vertical="center"/>
    </xf>
    <xf numFmtId="43" fontId="14" fillId="17" borderId="13" xfId="1" applyFont="1" applyFill="1" applyBorder="1"/>
    <xf numFmtId="43" fontId="9" fillId="17" borderId="13" xfId="1" applyFont="1" applyFill="1" applyBorder="1" applyAlignment="1">
      <alignment vertical="center"/>
    </xf>
    <xf numFmtId="43" fontId="15" fillId="17" borderId="13" xfId="1" applyFont="1" applyFill="1" applyBorder="1" applyAlignment="1">
      <alignment vertical="center"/>
    </xf>
    <xf numFmtId="43" fontId="0" fillId="0" borderId="14" xfId="0" applyNumberFormat="1" applyBorder="1" applyAlignment="1">
      <alignment vertical="center"/>
    </xf>
    <xf numFmtId="0" fontId="12" fillId="0" borderId="0" xfId="0" applyFont="1" applyAlignment="1">
      <alignment horizontal="right" vertical="center"/>
    </xf>
    <xf numFmtId="43" fontId="12" fillId="0" borderId="0" xfId="0" applyNumberFormat="1" applyFont="1" applyAlignment="1">
      <alignment vertical="center"/>
    </xf>
    <xf numFmtId="0" fontId="0" fillId="0" borderId="15" xfId="0" applyBorder="1"/>
    <xf numFmtId="0" fontId="0" fillId="0" borderId="16" xfId="0" applyBorder="1" applyAlignment="1">
      <alignment horizontal="right" vertical="center"/>
    </xf>
    <xf numFmtId="166" fontId="0" fillId="0" borderId="16" xfId="0" applyNumberFormat="1" applyBorder="1" applyAlignment="1">
      <alignment vertical="center"/>
    </xf>
    <xf numFmtId="43" fontId="0" fillId="0" borderId="17" xfId="0" applyNumberForma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0" fillId="0" borderId="15" xfId="0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43" fontId="0" fillId="0" borderId="22" xfId="1" applyFont="1" applyBorder="1" applyAlignment="1">
      <alignment vertical="center"/>
    </xf>
    <xf numFmtId="0" fontId="0" fillId="0" borderId="7" xfId="0" applyBorder="1" applyAlignment="1">
      <alignment vertical="center"/>
    </xf>
    <xf numFmtId="43" fontId="0" fillId="0" borderId="8" xfId="1" applyFont="1" applyBorder="1" applyAlignment="1">
      <alignment vertical="center"/>
    </xf>
    <xf numFmtId="43" fontId="0" fillId="0" borderId="8" xfId="1" applyFont="1" applyBorder="1"/>
    <xf numFmtId="43" fontId="0" fillId="0" borderId="9" xfId="1" applyFont="1" applyBorder="1" applyAlignment="1">
      <alignment vertical="center"/>
    </xf>
    <xf numFmtId="0" fontId="0" fillId="0" borderId="10" xfId="0" applyBorder="1" applyAlignment="1">
      <alignment vertical="center"/>
    </xf>
    <xf numFmtId="43" fontId="0" fillId="0" borderId="6" xfId="1" applyFont="1" applyBorder="1" applyAlignment="1">
      <alignment vertical="center"/>
    </xf>
    <xf numFmtId="43" fontId="0" fillId="0" borderId="11" xfId="1" applyFont="1" applyBorder="1" applyAlignment="1">
      <alignment vertical="center"/>
    </xf>
    <xf numFmtId="0" fontId="0" fillId="0" borderId="12" xfId="0" applyBorder="1" applyAlignment="1">
      <alignment vertical="center"/>
    </xf>
    <xf numFmtId="43" fontId="0" fillId="0" borderId="13" xfId="1" applyFont="1" applyBorder="1" applyAlignment="1">
      <alignment vertical="center"/>
    </xf>
    <xf numFmtId="0" fontId="0" fillId="0" borderId="13" xfId="0" applyBorder="1" applyAlignment="1">
      <alignment vertical="center"/>
    </xf>
    <xf numFmtId="43" fontId="0" fillId="0" borderId="14" xfId="1" applyFont="1" applyBorder="1" applyAlignment="1">
      <alignment vertical="center"/>
    </xf>
    <xf numFmtId="43" fontId="0" fillId="14" borderId="6" xfId="1" applyFont="1" applyFill="1" applyBorder="1" applyAlignment="1">
      <alignment vertical="center"/>
    </xf>
    <xf numFmtId="43" fontId="0" fillId="14" borderId="13" xfId="1" applyFont="1" applyFill="1" applyBorder="1" applyAlignment="1">
      <alignment vertical="center"/>
    </xf>
    <xf numFmtId="43" fontId="0" fillId="14" borderId="8" xfId="1" applyFont="1" applyFill="1" applyBorder="1" applyAlignment="1">
      <alignment vertical="center"/>
    </xf>
    <xf numFmtId="0" fontId="17" fillId="0" borderId="16" xfId="0" applyFont="1" applyBorder="1" applyAlignment="1">
      <alignment vertical="center" wrapText="1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14" fontId="12" fillId="7" borderId="16" xfId="0" applyNumberFormat="1" applyFont="1" applyFill="1" applyBorder="1" applyAlignment="1">
      <alignment vertical="center"/>
    </xf>
    <xf numFmtId="43" fontId="12" fillId="7" borderId="17" xfId="0" applyNumberFormat="1" applyFont="1" applyFill="1" applyBorder="1" applyAlignment="1">
      <alignment vertical="center"/>
    </xf>
    <xf numFmtId="14" fontId="0" fillId="0" borderId="7" xfId="0" applyNumberFormat="1" applyBorder="1" applyAlignment="1">
      <alignment vertical="center"/>
    </xf>
    <xf numFmtId="14" fontId="0" fillId="0" borderId="12" xfId="0" applyNumberFormat="1" applyBorder="1" applyAlignment="1">
      <alignment vertical="center"/>
    </xf>
    <xf numFmtId="43" fontId="0" fillId="0" borderId="8" xfId="1" applyFont="1" applyFill="1" applyBorder="1" applyAlignment="1">
      <alignment vertical="center"/>
    </xf>
    <xf numFmtId="43" fontId="0" fillId="14" borderId="22" xfId="1" applyFont="1" applyFill="1" applyBorder="1" applyAlignment="1">
      <alignment vertical="center"/>
    </xf>
    <xf numFmtId="14" fontId="0" fillId="0" borderId="24" xfId="0" applyNumberFormat="1" applyBorder="1" applyAlignment="1">
      <alignment vertical="center"/>
    </xf>
    <xf numFmtId="43" fontId="0" fillId="0" borderId="25" xfId="1" applyFont="1" applyBorder="1" applyAlignment="1">
      <alignment vertical="center"/>
    </xf>
    <xf numFmtId="43" fontId="0" fillId="0" borderId="25" xfId="1" applyFont="1" applyBorder="1"/>
    <xf numFmtId="43" fontId="0" fillId="14" borderId="25" xfId="1" applyFont="1" applyFill="1" applyBorder="1" applyAlignment="1">
      <alignment vertical="center"/>
    </xf>
    <xf numFmtId="43" fontId="0" fillId="0" borderId="26" xfId="1" applyFont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7" fillId="0" borderId="20" xfId="0" applyFont="1" applyBorder="1" applyAlignment="1">
      <alignment horizontal="right" vertical="center"/>
    </xf>
    <xf numFmtId="0" fontId="7" fillId="0" borderId="21" xfId="0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7" fillId="0" borderId="15" xfId="0" applyFont="1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7" fillId="0" borderId="21" xfId="0" quotePrefix="1" applyFont="1" applyBorder="1" applyAlignment="1">
      <alignment horizontal="right" vertical="center"/>
    </xf>
    <xf numFmtId="165" fontId="12" fillId="8" borderId="0" xfId="1" applyNumberFormat="1" applyFont="1" applyFill="1" applyAlignment="1" applyProtection="1">
      <alignment horizontal="center" vertical="center" wrapText="1"/>
      <protection locked="0"/>
    </xf>
    <xf numFmtId="165" fontId="0" fillId="0" borderId="0" xfId="1" applyNumberFormat="1" applyFont="1"/>
    <xf numFmtId="165" fontId="0" fillId="0" borderId="0" xfId="0" applyNumberFormat="1" applyProtection="1">
      <protection locked="0"/>
    </xf>
    <xf numFmtId="165" fontId="0" fillId="0" borderId="0" xfId="1" applyNumberFormat="1" applyFont="1" applyProtection="1">
      <protection locked="0"/>
    </xf>
    <xf numFmtId="43" fontId="0" fillId="18" borderId="0" xfId="1" applyFont="1" applyFill="1"/>
    <xf numFmtId="0" fontId="0" fillId="18" borderId="0" xfId="0" applyFill="1"/>
    <xf numFmtId="4" fontId="0" fillId="18" borderId="0" xfId="0" applyNumberFormat="1" applyFill="1" applyProtection="1">
      <protection locked="0"/>
    </xf>
    <xf numFmtId="0" fontId="0" fillId="18" borderId="0" xfId="0" applyFill="1" applyProtection="1">
      <protection locked="0"/>
    </xf>
    <xf numFmtId="43" fontId="12" fillId="0" borderId="21" xfId="1" applyFont="1" applyBorder="1" applyAlignment="1">
      <alignment vertical="center"/>
    </xf>
    <xf numFmtId="43" fontId="12" fillId="0" borderId="22" xfId="1" applyFont="1" applyBorder="1" applyAlignment="1">
      <alignment vertical="center"/>
    </xf>
    <xf numFmtId="43" fontId="12" fillId="0" borderId="23" xfId="0" applyNumberFormat="1" applyFont="1" applyBorder="1" applyAlignment="1">
      <alignment vertical="center"/>
    </xf>
    <xf numFmtId="167" fontId="0" fillId="0" borderId="0" xfId="0" applyNumberFormat="1" applyAlignment="1">
      <alignment vertical="center"/>
    </xf>
    <xf numFmtId="43" fontId="0" fillId="19" borderId="13" xfId="1" applyFont="1" applyFill="1" applyBorder="1" applyAlignment="1">
      <alignment vertical="center"/>
    </xf>
    <xf numFmtId="43" fontId="0" fillId="19" borderId="8" xfId="1" applyFont="1" applyFill="1" applyBorder="1" applyAlignment="1">
      <alignment vertical="center"/>
    </xf>
    <xf numFmtId="0" fontId="7" fillId="0" borderId="8" xfId="0" applyFont="1" applyBorder="1" applyAlignment="1">
      <alignment horizontal="right" vertical="center"/>
    </xf>
    <xf numFmtId="14" fontId="0" fillId="0" borderId="6" xfId="0" applyNumberFormat="1" applyBorder="1" applyAlignment="1">
      <alignment vertical="center"/>
    </xf>
    <xf numFmtId="0" fontId="7" fillId="0" borderId="10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7" fillId="0" borderId="12" xfId="0" quotePrefix="1" applyFont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4" fontId="0" fillId="0" borderId="13" xfId="0" applyNumberFormat="1" applyBorder="1" applyAlignment="1">
      <alignment vertical="center"/>
    </xf>
    <xf numFmtId="0" fontId="7" fillId="0" borderId="7" xfId="0" applyFon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14" fontId="0" fillId="0" borderId="8" xfId="0" applyNumberFormat="1" applyBorder="1" applyAlignment="1">
      <alignment vertical="center"/>
    </xf>
    <xf numFmtId="0" fontId="7" fillId="0" borderId="27" xfId="0" applyFont="1" applyBorder="1" applyAlignment="1">
      <alignment horizontal="right" vertical="center"/>
    </xf>
    <xf numFmtId="0" fontId="0" fillId="0" borderId="28" xfId="0" applyBorder="1" applyAlignment="1">
      <alignment horizontal="center" vertical="center"/>
    </xf>
    <xf numFmtId="14" fontId="0" fillId="0" borderId="28" xfId="0" applyNumberFormat="1" applyBorder="1" applyAlignment="1">
      <alignment vertical="center"/>
    </xf>
    <xf numFmtId="43" fontId="0" fillId="0" borderId="28" xfId="1" applyFont="1" applyBorder="1" applyAlignment="1">
      <alignment vertical="center"/>
    </xf>
    <xf numFmtId="43" fontId="0" fillId="14" borderId="28" xfId="1" applyFont="1" applyFill="1" applyBorder="1" applyAlignment="1">
      <alignment vertical="center"/>
    </xf>
    <xf numFmtId="43" fontId="0" fillId="0" borderId="29" xfId="1" applyFont="1" applyBorder="1" applyAlignment="1">
      <alignment vertical="center"/>
    </xf>
    <xf numFmtId="43" fontId="0" fillId="20" borderId="8" xfId="1" applyFont="1" applyFill="1" applyBorder="1" applyAlignment="1">
      <alignment vertical="center"/>
    </xf>
    <xf numFmtId="43" fontId="0" fillId="9" borderId="6" xfId="1" applyFont="1" applyFill="1" applyBorder="1" applyAlignment="1">
      <alignment vertical="center"/>
    </xf>
    <xf numFmtId="43" fontId="0" fillId="20" borderId="6" xfId="1" applyFont="1" applyFill="1" applyBorder="1" applyAlignment="1">
      <alignment vertical="center"/>
    </xf>
    <xf numFmtId="43" fontId="0" fillId="20" borderId="28" xfId="1" applyFont="1" applyFill="1" applyBorder="1" applyAlignment="1">
      <alignment vertical="center"/>
    </xf>
    <xf numFmtId="0" fontId="11" fillId="5" borderId="0" xfId="0" applyFont="1" applyFill="1"/>
    <xf numFmtId="0" fontId="13" fillId="21" borderId="0" xfId="0" applyFont="1" applyFill="1" applyAlignment="1">
      <alignment horizontal="center" vertical="center" wrapText="1"/>
    </xf>
    <xf numFmtId="4" fontId="11" fillId="21" borderId="0" xfId="0" applyNumberFormat="1" applyFont="1" applyFill="1"/>
    <xf numFmtId="0" fontId="13" fillId="21" borderId="0" xfId="0" applyFont="1" applyFill="1" applyAlignment="1">
      <alignment horizontal="center" vertical="center"/>
    </xf>
    <xf numFmtId="0" fontId="0" fillId="14" borderId="15" xfId="0" applyFill="1" applyBorder="1"/>
    <xf numFmtId="0" fontId="0" fillId="14" borderId="16" xfId="0" applyFill="1" applyBorder="1" applyAlignment="1">
      <alignment horizontal="right" vertical="center"/>
    </xf>
    <xf numFmtId="166" fontId="0" fillId="14" borderId="16" xfId="0" applyNumberFormat="1" applyFill="1" applyBorder="1" applyAlignment="1">
      <alignment vertical="center"/>
    </xf>
    <xf numFmtId="0" fontId="13" fillId="6" borderId="0" xfId="0" applyFont="1" applyFill="1" applyAlignment="1">
      <alignment horizontal="center" vertical="center" wrapText="1"/>
    </xf>
    <xf numFmtId="167" fontId="0" fillId="0" borderId="0" xfId="0" applyNumberFormat="1"/>
    <xf numFmtId="43" fontId="9" fillId="17" borderId="30" xfId="1" applyFont="1" applyFill="1" applyBorder="1" applyAlignment="1">
      <alignment vertical="center"/>
    </xf>
    <xf numFmtId="43" fontId="14" fillId="17" borderId="31" xfId="1" applyFont="1" applyFill="1" applyBorder="1"/>
    <xf numFmtId="0" fontId="0" fillId="22" borderId="0" xfId="0" applyFill="1"/>
    <xf numFmtId="0" fontId="10" fillId="0" borderId="0" xfId="0" applyFont="1"/>
    <xf numFmtId="0" fontId="0" fillId="23" borderId="0" xfId="0" applyFill="1"/>
    <xf numFmtId="4" fontId="0" fillId="23" borderId="0" xfId="0" applyNumberFormat="1" applyFill="1" applyAlignment="1">
      <alignment vertical="center"/>
    </xf>
    <xf numFmtId="4" fontId="0" fillId="23" borderId="0" xfId="0" applyNumberFormat="1" applyFill="1"/>
    <xf numFmtId="49" fontId="0" fillId="0" borderId="0" xfId="0" applyNumberFormat="1" applyAlignment="1" applyProtection="1">
      <alignment horizontal="center"/>
      <protection locked="0"/>
    </xf>
    <xf numFmtId="17" fontId="0" fillId="0" borderId="0" xfId="0" applyNumberFormat="1"/>
    <xf numFmtId="0" fontId="0" fillId="0" borderId="0" xfId="0" applyAlignment="1">
      <alignment wrapText="1"/>
    </xf>
    <xf numFmtId="43" fontId="9" fillId="17" borderId="32" xfId="1" applyFont="1" applyFill="1" applyBorder="1" applyAlignment="1">
      <alignment vertical="center"/>
    </xf>
    <xf numFmtId="43" fontId="14" fillId="17" borderId="33" xfId="1" applyFont="1" applyFill="1" applyBorder="1"/>
    <xf numFmtId="0" fontId="12" fillId="0" borderId="0" xfId="0" applyFont="1"/>
    <xf numFmtId="0" fontId="0" fillId="19" borderId="15" xfId="0" applyFill="1" applyBorder="1"/>
    <xf numFmtId="0" fontId="0" fillId="19" borderId="16" xfId="0" applyFill="1" applyBorder="1" applyAlignment="1">
      <alignment horizontal="right" vertical="center"/>
    </xf>
    <xf numFmtId="166" fontId="0" fillId="19" borderId="16" xfId="0" applyNumberFormat="1" applyFill="1" applyBorder="1" applyAlignment="1">
      <alignment vertical="center"/>
    </xf>
    <xf numFmtId="0" fontId="13" fillId="16" borderId="0" xfId="0" applyFont="1" applyFill="1"/>
    <xf numFmtId="0" fontId="13" fillId="16" borderId="0" xfId="0" applyFont="1" applyFill="1" applyAlignment="1">
      <alignment horizontal="right" vertical="center"/>
    </xf>
    <xf numFmtId="166" fontId="13" fillId="16" borderId="0" xfId="0" applyNumberFormat="1" applyFont="1" applyFill="1" applyAlignment="1">
      <alignment vertical="center"/>
    </xf>
    <xf numFmtId="0" fontId="7" fillId="0" borderId="0" xfId="0" quotePrefix="1" applyFont="1" applyAlignment="1">
      <alignment horizontal="right" vertical="center"/>
    </xf>
    <xf numFmtId="43" fontId="0" fillId="19" borderId="6" xfId="1" applyFont="1" applyFill="1" applyBorder="1" applyAlignment="1">
      <alignment vertical="center"/>
    </xf>
    <xf numFmtId="43" fontId="0" fillId="19" borderId="0" xfId="1" applyFont="1" applyFill="1"/>
    <xf numFmtId="43" fontId="11" fillId="22" borderId="0" xfId="1" applyFont="1" applyFill="1"/>
    <xf numFmtId="43" fontId="22" fillId="22" borderId="0" xfId="1" applyFont="1" applyFill="1" applyAlignment="1">
      <alignment horizontal="center" vertical="center" wrapText="1"/>
    </xf>
    <xf numFmtId="43" fontId="24" fillId="0" borderId="0" xfId="1" applyFont="1"/>
    <xf numFmtId="0" fontId="24" fillId="0" borderId="0" xfId="0" applyFont="1"/>
    <xf numFmtId="0" fontId="23" fillId="0" borderId="0" xfId="0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4" fontId="25" fillId="0" borderId="0" xfId="0" applyNumberFormat="1" applyFont="1"/>
    <xf numFmtId="4" fontId="25" fillId="0" borderId="0" xfId="1" applyNumberFormat="1" applyFont="1" applyAlignment="1">
      <alignment vertical="center"/>
    </xf>
    <xf numFmtId="4" fontId="25" fillId="0" borderId="0" xfId="1" applyNumberFormat="1" applyFont="1"/>
    <xf numFmtId="4" fontId="24" fillId="0" borderId="0" xfId="1" applyNumberFormat="1" applyFont="1"/>
    <xf numFmtId="168" fontId="11" fillId="22" borderId="0" xfId="1" applyNumberFormat="1" applyFont="1" applyFill="1"/>
    <xf numFmtId="166" fontId="0" fillId="0" borderId="0" xfId="0" applyNumberFormat="1" applyAlignment="1">
      <alignment vertical="center"/>
    </xf>
    <xf numFmtId="0" fontId="0" fillId="24" borderId="0" xfId="0" applyFill="1"/>
    <xf numFmtId="0" fontId="0" fillId="24" borderId="0" xfId="0" applyFill="1" applyAlignment="1">
      <alignment vertical="center"/>
    </xf>
    <xf numFmtId="43" fontId="0" fillId="24" borderId="0" xfId="1" applyFont="1" applyFill="1"/>
    <xf numFmtId="0" fontId="0" fillId="0" borderId="0" xfId="0" applyAlignment="1" applyProtection="1">
      <alignment wrapText="1"/>
      <protection locked="0"/>
    </xf>
    <xf numFmtId="0" fontId="12" fillId="24" borderId="0" xfId="0" applyFont="1" applyFill="1" applyAlignment="1">
      <alignment horizontal="right" vertical="center"/>
    </xf>
    <xf numFmtId="43" fontId="12" fillId="24" borderId="0" xfId="1" applyFont="1" applyFill="1" applyAlignment="1">
      <alignment vertical="center"/>
    </xf>
    <xf numFmtId="43" fontId="12" fillId="24" borderId="0" xfId="0" applyNumberFormat="1" applyFont="1" applyFill="1" applyAlignment="1">
      <alignment vertical="center"/>
    </xf>
    <xf numFmtId="0" fontId="12" fillId="24" borderId="0" xfId="0" applyFont="1" applyFill="1"/>
    <xf numFmtId="10" fontId="18" fillId="24" borderId="0" xfId="2" applyNumberFormat="1" applyFont="1" applyFill="1" applyAlignment="1">
      <alignment vertical="center"/>
    </xf>
    <xf numFmtId="10" fontId="17" fillId="24" borderId="0" xfId="2" applyNumberFormat="1" applyFont="1" applyFill="1" applyAlignment="1">
      <alignment vertical="center"/>
    </xf>
    <xf numFmtId="43" fontId="0" fillId="0" borderId="13" xfId="1" applyFont="1" applyFill="1" applyBorder="1" applyAlignment="1">
      <alignment vertical="center"/>
    </xf>
    <xf numFmtId="17" fontId="0" fillId="12" borderId="0" xfId="0" applyNumberFormat="1" applyFill="1" applyAlignment="1" applyProtection="1">
      <alignment horizontal="center"/>
      <protection locked="0"/>
    </xf>
    <xf numFmtId="165" fontId="0" fillId="12" borderId="0" xfId="0" applyNumberFormat="1" applyFill="1"/>
    <xf numFmtId="0" fontId="0" fillId="12" borderId="0" xfId="0" applyFill="1" applyAlignment="1">
      <alignment wrapText="1"/>
    </xf>
    <xf numFmtId="49" fontId="0" fillId="19" borderId="0" xfId="0" applyNumberFormat="1" applyFill="1" applyAlignment="1" applyProtection="1">
      <alignment horizontal="center"/>
      <protection locked="0"/>
    </xf>
    <xf numFmtId="165" fontId="0" fillId="19" borderId="0" xfId="0" applyNumberFormat="1" applyFill="1"/>
    <xf numFmtId="0" fontId="0" fillId="19" borderId="0" xfId="0" applyFill="1"/>
    <xf numFmtId="0" fontId="7" fillId="24" borderId="0" xfId="0" quotePrefix="1" applyFont="1" applyFill="1" applyAlignment="1">
      <alignment horizontal="right" vertical="center"/>
    </xf>
    <xf numFmtId="0" fontId="7" fillId="24" borderId="0" xfId="0" applyFont="1" applyFill="1" applyAlignment="1">
      <alignment horizontal="right" vertical="center"/>
    </xf>
    <xf numFmtId="14" fontId="26" fillId="0" borderId="0" xfId="0" applyNumberFormat="1" applyFont="1" applyAlignment="1">
      <alignment horizontal="center" vertical="top" wrapText="1"/>
    </xf>
    <xf numFmtId="14" fontId="26" fillId="0" borderId="0" xfId="0" applyNumberFormat="1" applyFont="1" applyAlignment="1">
      <alignment horizontal="right" vertical="top" wrapText="1"/>
    </xf>
    <xf numFmtId="4" fontId="26" fillId="0" borderId="0" xfId="0" applyNumberFormat="1" applyFont="1" applyAlignment="1">
      <alignment horizontal="right" vertical="top" wrapText="1"/>
    </xf>
    <xf numFmtId="0" fontId="26" fillId="0" borderId="0" xfId="0" applyFont="1" applyAlignment="1">
      <alignment horizontal="left" vertical="top" wrapText="1"/>
    </xf>
    <xf numFmtId="0" fontId="0" fillId="25" borderId="12" xfId="0" applyFill="1" applyBorder="1" applyAlignment="1">
      <alignment vertical="center"/>
    </xf>
    <xf numFmtId="43" fontId="0" fillId="25" borderId="13" xfId="1" applyFont="1" applyFill="1" applyBorder="1" applyAlignment="1">
      <alignment vertical="center"/>
    </xf>
    <xf numFmtId="0" fontId="0" fillId="25" borderId="13" xfId="0" applyFill="1" applyBorder="1" applyAlignment="1">
      <alignment vertical="center"/>
    </xf>
    <xf numFmtId="43" fontId="0" fillId="25" borderId="11" xfId="1" applyFont="1" applyFill="1" applyBorder="1" applyAlignment="1">
      <alignment vertical="center"/>
    </xf>
    <xf numFmtId="43" fontId="0" fillId="0" borderId="6" xfId="1" applyFont="1" applyFill="1" applyBorder="1" applyAlignment="1">
      <alignment vertical="center"/>
    </xf>
    <xf numFmtId="43" fontId="9" fillId="17" borderId="34" xfId="1" applyFont="1" applyFill="1" applyBorder="1" applyAlignment="1">
      <alignment vertical="center"/>
    </xf>
    <xf numFmtId="43" fontId="9" fillId="17" borderId="35" xfId="1" applyFont="1" applyFill="1" applyBorder="1" applyAlignment="1">
      <alignment vertical="center"/>
    </xf>
    <xf numFmtId="43" fontId="9" fillId="17" borderId="36" xfId="1" applyFont="1" applyFill="1" applyBorder="1" applyAlignment="1">
      <alignment vertical="center"/>
    </xf>
    <xf numFmtId="10" fontId="17" fillId="24" borderId="0" xfId="2" applyNumberFormat="1" applyFont="1" applyFill="1" applyAlignment="1">
      <alignment horizontal="right" vertical="center"/>
    </xf>
    <xf numFmtId="4" fontId="27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left" vertical="top" wrapText="1"/>
    </xf>
    <xf numFmtId="0" fontId="2" fillId="7" borderId="0" xfId="0" applyFont="1" applyFill="1" applyAlignment="1">
      <alignment horizontal="center" vertical="center" wrapText="1"/>
    </xf>
    <xf numFmtId="0" fontId="0" fillId="14" borderId="0" xfId="0" applyFill="1"/>
    <xf numFmtId="0" fontId="6" fillId="0" borderId="0" xfId="0" applyFont="1"/>
    <xf numFmtId="0" fontId="1" fillId="0" borderId="0" xfId="0" applyFont="1"/>
    <xf numFmtId="49" fontId="0" fillId="2" borderId="0" xfId="0" applyNumberFormat="1" applyFill="1" applyAlignment="1" applyProtection="1">
      <alignment horizontal="center"/>
      <protection locked="0"/>
    </xf>
    <xf numFmtId="4" fontId="27" fillId="18" borderId="0" xfId="0" applyNumberFormat="1" applyFont="1" applyFill="1" applyAlignment="1">
      <alignment horizontal="right" vertical="top" wrapText="1"/>
    </xf>
    <xf numFmtId="17" fontId="0" fillId="17" borderId="0" xfId="0" applyNumberFormat="1" applyFill="1"/>
    <xf numFmtId="0" fontId="0" fillId="17" borderId="0" xfId="0" applyFill="1"/>
    <xf numFmtId="4" fontId="0" fillId="17" borderId="0" xfId="0" applyNumberFormat="1" applyFill="1" applyAlignment="1">
      <alignment vertical="center"/>
    </xf>
    <xf numFmtId="4" fontId="0" fillId="17" borderId="0" xfId="0" applyNumberFormat="1" applyFill="1"/>
    <xf numFmtId="43" fontId="0" fillId="17" borderId="0" xfId="1" applyFont="1" applyFill="1"/>
    <xf numFmtId="10" fontId="19" fillId="24" borderId="0" xfId="2" applyNumberFormat="1" applyFont="1" applyFill="1" applyAlignment="1">
      <alignment vertical="center"/>
    </xf>
    <xf numFmtId="43" fontId="4" fillId="0" borderId="2" xfId="1" applyFont="1" applyBorder="1" applyAlignment="1">
      <alignment horizontal="center"/>
    </xf>
    <xf numFmtId="43" fontId="4" fillId="0" borderId="3" xfId="1" applyFont="1" applyBorder="1" applyAlignment="1">
      <alignment horizontal="center"/>
    </xf>
    <xf numFmtId="43" fontId="4" fillId="0" borderId="4" xfId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320"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5" tint="0.39997558519241921"/>
        </patternFill>
      </fill>
    </dxf>
    <dxf>
      <alignment vertical="center"/>
    </dxf>
    <dxf>
      <alignment horizontal="center"/>
    </dxf>
    <dxf>
      <alignment wrapText="1"/>
    </dxf>
    <dxf>
      <font>
        <b/>
        <charset val="204"/>
      </font>
    </dxf>
    <dxf>
      <font>
        <color theme="0"/>
      </font>
    </dxf>
    <dxf>
      <fill>
        <patternFill patternType="solid">
          <bgColor rgb="FFC00000"/>
        </patternFill>
      </fill>
    </dxf>
    <dxf>
      <alignment wrapText="1"/>
    </dxf>
    <dxf>
      <alignment horizontal="center"/>
    </dxf>
    <dxf>
      <alignment vertical="center"/>
    </dxf>
    <dxf>
      <font>
        <b/>
        <charset val="204"/>
      </font>
    </dxf>
    <dxf>
      <font>
        <color theme="0"/>
      </font>
    </dxf>
    <dxf>
      <fill>
        <patternFill patternType="solid">
          <bgColor rgb="FF7030A0"/>
        </patternFill>
      </fill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center"/>
    </dxf>
    <dxf>
      <font>
        <b/>
        <charset val="204"/>
      </font>
    </dxf>
    <dxf>
      <font>
        <color theme="0"/>
      </font>
    </dxf>
    <dxf>
      <fill>
        <patternFill patternType="solid">
          <bgColor rgb="FF00206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ont>
        <b/>
        <charset val="204"/>
      </font>
    </dxf>
    <dxf>
      <font>
        <color theme="0"/>
      </font>
    </dxf>
    <dxf>
      <fill>
        <patternFill patternType="solid">
          <bgColor rgb="FF7030A0"/>
        </patternFill>
      </fill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ont>
        <b/>
        <charset val="204"/>
      </font>
    </dxf>
    <dxf>
      <font>
        <color theme="0"/>
      </font>
    </dxf>
    <dxf>
      <fill>
        <patternFill patternType="solid">
          <bgColor rgb="FF7030A0"/>
        </patternFill>
      </fill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0"/>
      </font>
      <fill>
        <patternFill patternType="solid">
          <fgColor indexed="64"/>
          <bgColor rgb="FFC00000"/>
        </patternFill>
      </fill>
      <alignment horizontal="center" vertical="center" wrapText="1"/>
    </dxf>
    <dxf>
      <alignment wrapText="1"/>
    </dxf>
    <dxf>
      <alignment horizontal="center"/>
    </dxf>
    <dxf>
      <alignment vertical="center"/>
    </dxf>
    <dxf>
      <font>
        <b/>
        <charset val="204"/>
      </font>
    </dxf>
    <dxf>
      <font>
        <color theme="0"/>
      </font>
    </dxf>
    <dxf>
      <fill>
        <patternFill patternType="solid">
          <bgColor rgb="FF7030A0"/>
        </patternFill>
      </fill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rgb="FFC00000"/>
        </patternFill>
      </fill>
    </dxf>
    <dxf>
      <alignment horizontal="center"/>
    </dxf>
    <dxf>
      <alignment vertical="center"/>
    </dxf>
    <dxf>
      <fill>
        <patternFill patternType="solid">
          <bgColor rgb="FF7030A0"/>
        </patternFill>
      </fill>
    </dxf>
    <dxf>
      <font>
        <color theme="0"/>
      </font>
    </dxf>
    <dxf>
      <font>
        <b/>
        <charset val="204"/>
      </font>
    </dxf>
    <dxf>
      <alignment wrapText="1"/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rgb="FFC00000"/>
        </patternFill>
      </fill>
    </dxf>
    <dxf>
      <alignment horizontal="center"/>
    </dxf>
    <dxf>
      <alignment vertical="center"/>
    </dxf>
    <dxf>
      <fill>
        <patternFill patternType="solid">
          <bgColor rgb="FF7030A0"/>
        </patternFill>
      </fill>
    </dxf>
    <dxf>
      <font>
        <color theme="0"/>
      </font>
    </dxf>
    <dxf>
      <font>
        <b/>
        <charset val="204"/>
      </font>
    </dxf>
    <dxf>
      <alignment wrapText="1"/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rgb="FFC00000"/>
        </patternFill>
      </fill>
    </dxf>
    <dxf>
      <alignment horizontal="center"/>
    </dxf>
    <dxf>
      <alignment vertical="center"/>
    </dxf>
    <dxf>
      <fill>
        <patternFill patternType="solid">
          <bgColor rgb="FF7030A0"/>
        </patternFill>
      </fill>
    </dxf>
    <dxf>
      <font>
        <color theme="0"/>
      </font>
    </dxf>
    <dxf>
      <font>
        <b/>
        <charset val="204"/>
      </font>
    </dxf>
    <dxf>
      <alignment wrapText="1"/>
    </dxf>
    <dxf>
      <fill>
        <patternFill patternType="solid">
          <bgColor theme="7" tint="-0.249977111117893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wrapText="1"/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alignment horizontal="center"/>
    </dxf>
    <dxf>
      <alignment vertical="center"/>
    </dxf>
    <dxf>
      <alignment wrapText="1"/>
    </dxf>
    <dxf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FF0000"/>
      </font>
    </dxf>
    <dxf>
      <font>
        <color rgb="FFFF0000"/>
      </font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" refreshedDate="45034.992613194445" createdVersion="7" refreshedVersion="7" minRefreshableVersion="3" recordCount="5683" xr:uid="{E48A719C-BD00-4A35-906D-6E17A86B07A3}">
  <cacheSource type="worksheet">
    <worksheetSource ref="A1:I2402" sheet="Выгрузка банка (Платежи)"/>
  </cacheSource>
  <cacheFields count="13">
    <cacheField name="Период" numFmtId="17">
      <sharedItems containsSemiMixedTypes="0" containsNonDate="0" containsDate="1" containsString="0" minDate="2011-12-27T00:00:00" maxDate="2023-04-01T00:00:00" count="1568">
        <d v="2023-01-02T00:00:00"/>
        <d v="2023-01-10T00:00:00"/>
        <d v="2023-01-12T00:00:00"/>
        <d v="2023-01-16T00:00:00"/>
        <d v="2023-01-17T00:00:00"/>
        <d v="2023-01-18T00:00:00"/>
        <d v="2023-01-20T00:00:00"/>
        <d v="2023-01-23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0T00:00:00"/>
        <d v="2023-02-11T00:00:00"/>
        <d v="2023-02-13T00:00:00"/>
        <d v="2023-02-14T00:00:00"/>
        <d v="2023-02-16T00:00:00"/>
        <d v="2023-02-17T00:00:00"/>
        <d v="2023-02-20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5T00:00:00"/>
        <d v="2023-03-16T00:00:00"/>
        <d v="2023-03-17T00:00:00"/>
        <d v="2023-03-21T00:00:00"/>
        <d v="2023-03-23T00:00:00"/>
        <d v="2023-03-24T00:00:00"/>
        <d v="2023-03-25T00:00:00"/>
        <d v="2023-03-27T00:00:00"/>
        <d v="2023-03-29T00:00:00"/>
        <d v="2023-03-31T00:00:00"/>
        <d v="2022-12-30T00:00:00"/>
        <d v="2022-12-29T00:00:00"/>
        <d v="2022-12-28T00:00:00"/>
        <d v="2022-12-27T00:00:00"/>
        <d v="2022-12-23T00:00:00"/>
        <d v="2022-12-22T00:00:00"/>
        <d v="2022-12-20T00:00:00"/>
        <d v="2022-12-19T00:00:00"/>
        <d v="2022-12-16T00:00:00"/>
        <d v="2022-12-15T00:00:00"/>
        <d v="2022-12-13T00:00:00"/>
        <d v="2022-12-12T00:00:00"/>
        <d v="2022-12-09T00:00:00"/>
        <d v="2022-12-08T00:00:00"/>
        <d v="2022-12-07T00:00:00"/>
        <d v="2022-12-06T00:00:00"/>
        <d v="2022-12-05T00:00:00"/>
        <d v="2022-12-01T00:00:00"/>
        <d v="2022-11-30T00:00:00"/>
        <d v="2022-11-28T00:00:00"/>
        <d v="2022-11-25T00:00:00"/>
        <d v="2022-11-16T00:00:00"/>
        <d v="2022-11-14T00:00:00"/>
        <d v="2022-11-12T00:00:00"/>
        <d v="2022-11-10T00:00:00"/>
        <d v="2022-11-09T00:00:00"/>
        <d v="2022-11-08T00:00:00"/>
        <d v="2022-11-07T00:00:00"/>
        <d v="2022-11-03T00:00:00"/>
        <d v="2022-11-02T00:00:00"/>
        <d v="2022-11-01T00:00:00"/>
        <d v="2022-10-31T00:00:00"/>
        <d v="2022-10-27T00:00:00"/>
        <d v="2022-10-22T00:00:00"/>
        <d v="2022-10-20T00:00:00"/>
        <d v="2022-10-19T00:00:00"/>
        <d v="2022-10-17T00:00:00"/>
        <d v="2022-10-15T00:00:00"/>
        <d v="2022-10-13T00:00:00"/>
        <d v="2022-10-12T00:00:00"/>
        <d v="2022-10-11T00:00:00"/>
        <d v="2022-10-10T00:00:00"/>
        <d v="2022-10-06T00:00:00"/>
        <d v="2022-10-05T00:00:00"/>
        <d v="2022-10-04T00:00:00"/>
        <d v="2022-10-03T00:00:00"/>
        <d v="2022-09-30T00:00:00"/>
        <d v="2022-09-27T00:00:00"/>
        <d v="2022-09-26T00:00:00"/>
        <d v="2022-09-23T00:00:00"/>
        <d v="2022-09-22T00:00:00"/>
        <d v="2022-09-21T00:00:00"/>
        <d v="2022-09-20T00:00:00"/>
        <d v="2022-09-19T00:00:00"/>
        <d v="2022-09-15T00:00:00"/>
        <d v="2022-09-14T00:00:00"/>
        <d v="2022-09-08T00:00:00"/>
        <d v="2022-09-06T00:00:00"/>
        <d v="2022-09-01T00:00:00"/>
        <d v="2022-08-31T00:00:00"/>
        <d v="2022-08-30T00:00:00"/>
        <d v="2022-08-29T00:00:00"/>
        <d v="2022-08-25T00:00:00"/>
        <d v="2022-08-22T00:00:00"/>
        <d v="2022-08-19T00:00:00"/>
        <d v="2022-08-18T00:00:00"/>
        <d v="2022-08-17T00:00:00"/>
        <d v="2022-08-15T00:00:00"/>
        <d v="2022-08-11T00:00:00"/>
        <d v="2022-08-01T00:00:00"/>
        <d v="2022-07-25T00:00:00"/>
        <d v="2022-07-21T00:00:00"/>
        <d v="2022-07-20T00:00:00"/>
        <d v="2022-07-19T00:00:00"/>
        <d v="2022-07-18T00:00:00"/>
        <d v="2022-07-15T00:00:00"/>
        <d v="2022-07-14T00:00:00"/>
        <d v="2022-07-13T00:00:00"/>
        <d v="2022-07-12T00:00:00"/>
        <d v="2022-07-11T00:00:00"/>
        <d v="2022-07-08T00:00:00"/>
        <d v="2022-07-07T00:00:00"/>
        <d v="2022-07-05T00:00:00"/>
        <d v="2022-07-04T00:00:00"/>
        <d v="2022-07-01T00:00:00"/>
        <d v="2022-06-30T00:00:00"/>
        <d v="2022-06-28T00:00:00"/>
        <d v="2022-06-27T00:00:00"/>
        <d v="2022-06-23T00:00:00"/>
        <d v="2022-06-21T00:00:00"/>
        <d v="2022-06-17T00:00:00"/>
        <d v="2022-06-16T00:00:00"/>
        <d v="2022-06-15T00:00:00"/>
        <d v="2022-06-14T00:00:00"/>
        <d v="2022-06-13T00:00:00"/>
        <d v="2022-06-10T00:00:00"/>
        <d v="2022-06-09T00:00:00"/>
        <d v="2022-06-08T00:00:00"/>
        <d v="2022-06-07T00:00:00"/>
        <d v="2022-06-06T00:00:00"/>
        <d v="2022-06-03T00:00:00"/>
        <d v="2022-06-02T00:00:00"/>
        <d v="2022-06-01T00:00:00"/>
        <d v="2022-05-31T00:00:00"/>
        <d v="2022-05-30T00:00:00"/>
        <d v="2022-05-28T00:00:00"/>
        <d v="2022-05-27T00:00:00"/>
        <d v="2022-05-26T00:00:00"/>
        <d v="2022-05-25T00:00:00"/>
        <d v="2022-05-24T00:00:00"/>
        <d v="2022-05-23T00:00:00"/>
        <d v="2022-05-21T00:00:00"/>
        <d v="2022-05-20T00:00:00"/>
        <d v="2022-05-19T00:00:00"/>
        <d v="2022-05-18T00:00:00"/>
        <d v="2022-05-17T00:00:00"/>
        <d v="2022-05-16T00:00:00"/>
        <d v="2022-05-14T00:00:00"/>
        <d v="2022-05-13T00:00:00"/>
        <d v="2022-05-12T00:00:00"/>
        <d v="2022-05-11T00:00:00"/>
        <d v="2022-05-06T00:00:00"/>
        <d v="2022-05-04T00:00:00"/>
        <d v="2022-04-29T00:00:00"/>
        <d v="2022-04-28T00:00:00"/>
        <d v="2022-04-25T00:00:00"/>
        <d v="2022-04-22T00:00:00"/>
        <d v="2022-04-19T00:00:00"/>
        <d v="2022-04-18T00:00:00"/>
        <d v="2022-04-15T00:00:00"/>
        <d v="2022-04-14T00:00:00"/>
        <d v="2022-04-13T00:00:00"/>
        <d v="2022-04-12T00:00:00"/>
        <d v="2022-04-11T00:00:00"/>
        <d v="2022-04-08T00:00:00"/>
        <d v="2022-04-07T00:00:00"/>
        <d v="2022-04-05T00:00:00"/>
        <d v="2022-04-04T00:00:00"/>
        <d v="2022-04-01T00:00:00"/>
        <d v="2022-03-31T00:00:00"/>
        <d v="2022-03-30T00:00:00"/>
        <d v="2022-03-28T00:00:00"/>
        <d v="2022-03-25T00:00:00"/>
        <d v="2022-03-23T00:00:00"/>
        <d v="2022-03-21T00:00:00"/>
        <d v="2022-03-19T00:00:00"/>
        <d v="2022-03-18T00:00:00"/>
        <d v="2022-03-17T00:00:00"/>
        <d v="2022-03-16T00:00:00"/>
        <d v="2022-03-14T00:00:00"/>
        <d v="2022-03-11T00:00:00"/>
        <d v="2022-03-09T00:00:00"/>
        <d v="2022-03-05T00:00:00"/>
        <d v="2022-03-04T00:00:00"/>
        <d v="2022-03-03T00:00:00"/>
        <d v="2022-03-02T00:00:00"/>
        <d v="2022-03-01T00:00:00"/>
        <d v="2022-02-28T00:00:00"/>
        <d v="2022-02-22T00:00:00"/>
        <d v="2022-02-19T00:00:00"/>
        <d v="2022-02-18T00:00:00"/>
        <d v="2022-02-17T00:00:00"/>
        <d v="2022-02-16T00:00:00"/>
        <d v="2022-02-15T00:00:00"/>
        <d v="2022-02-14T00:00:00"/>
        <d v="2022-02-11T00:00:00"/>
        <d v="2022-02-10T00:00:00"/>
        <d v="2022-02-08T00:00:00"/>
        <d v="2022-02-07T00:00:00"/>
        <d v="2022-02-04T00:00:00"/>
        <d v="2022-02-03T00:00:00"/>
        <d v="2022-02-02T00:00:00"/>
        <d v="2022-02-01T00:00:00"/>
        <d v="2022-01-31T00:00:00"/>
        <d v="2022-01-27T00:00:00"/>
        <d v="2022-01-26T00:00:00"/>
        <d v="2022-01-24T00:00:00"/>
        <d v="2022-01-20T00:00:00"/>
        <d v="2022-01-17T00:00:00"/>
        <d v="2022-01-14T00:00:00"/>
        <d v="2022-01-13T00:00:00"/>
        <d v="2022-01-12T00:00:00"/>
        <d v="2022-01-11T00:00:00"/>
        <d v="2022-01-10T00:00:00"/>
        <d v="2022-01-03T00:00:00"/>
        <d v="2021-12-30T00:00:00"/>
        <d v="2021-12-29T00:00:00"/>
        <d v="2021-12-27T00:00:00"/>
        <d v="2021-12-24T00:00:00"/>
        <d v="2021-12-23T00:00:00"/>
        <d v="2021-12-22T00:00:00"/>
        <d v="2021-12-20T00:00:00"/>
        <d v="2021-12-17T00:00:00"/>
        <d v="2021-12-15T00:00:00"/>
        <d v="2021-12-13T00:00:00"/>
        <d v="2021-12-10T00:00:00"/>
        <d v="2021-12-09T00:00:00"/>
        <d v="2021-12-08T00:00:00"/>
        <d v="2021-12-07T00:00:00"/>
        <d v="2021-12-06T00:00:00"/>
        <d v="2021-12-03T00:00:00"/>
        <d v="2021-12-02T00:00:00"/>
        <d v="2021-12-01T00:00:00"/>
        <d v="2021-11-30T00:00:00"/>
        <d v="2021-11-26T00:00:00"/>
        <d v="2021-11-24T00:00:00"/>
        <d v="2021-11-22T00:00:00"/>
        <d v="2021-11-18T00:00:00"/>
        <d v="2021-11-17T00:00:00"/>
        <d v="2021-11-16T00:00:00"/>
        <d v="2021-11-15T00:00:00"/>
        <d v="2021-11-13T00:00:00"/>
        <d v="2021-11-12T00:00:00"/>
        <d v="2021-11-11T00:00:00"/>
        <d v="2021-11-09T00:00:00"/>
        <d v="2021-11-08T00:00:00"/>
        <d v="2021-11-03T00:00:00"/>
        <d v="2021-11-01T00:00:00"/>
        <d v="2021-10-27T00:00:00"/>
        <d v="2021-10-26T00:00:00"/>
        <d v="2021-10-22T00:00:00"/>
        <d v="2021-10-21T00:00:00"/>
        <d v="2021-10-20T00:00:00"/>
        <d v="2021-10-18T00:00:00"/>
        <d v="2021-10-15T00:00:00"/>
        <d v="2021-10-14T00:00:00"/>
        <d v="2021-10-13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4T00:00:00"/>
        <d v="2021-09-23T00:00:00"/>
        <d v="2021-09-21T00:00:00"/>
        <d v="2021-09-17T00:00:00"/>
        <d v="2021-09-16T00:00:00"/>
        <d v="2021-09-15T00:00:00"/>
        <d v="2021-09-13T00:00:00"/>
        <d v="2021-09-10T00:00:00"/>
        <d v="2021-09-09T00:00:00"/>
        <d v="2021-09-08T00:00:00"/>
        <d v="2021-09-07T00:00:00"/>
        <d v="2021-09-06T00:00:00"/>
        <d v="2021-09-03T00:00:00"/>
        <d v="2021-09-02T00:00:00"/>
        <d v="2021-09-01T00:00:00"/>
        <d v="2021-08-31T00:00:00"/>
        <d v="2021-08-30T00:00:00"/>
        <d v="2021-08-27T00:00:00"/>
        <d v="2021-08-25T00:00:00"/>
        <d v="2021-08-23T00:00:00"/>
        <d v="2021-08-20T00:00:00"/>
        <d v="2021-08-17T00:00:00"/>
        <d v="2021-08-16T00:00:00"/>
        <d v="2021-08-13T00:00:00"/>
        <d v="2021-08-11T00:00:00"/>
        <d v="2021-08-10T00:00:00"/>
        <d v="2021-08-09T00:00:00"/>
        <d v="2021-08-06T00:00:00"/>
        <d v="2021-08-05T00:00:00"/>
        <d v="2021-08-04T00:00:00"/>
        <d v="2021-08-03T00:00:00"/>
        <d v="2021-08-02T00:00:00"/>
        <d v="2021-07-30T00:00:00"/>
        <d v="2021-07-28T00:00:00"/>
        <d v="2021-07-27T00:00:00"/>
        <d v="2021-07-21T00:00:00"/>
        <d v="2021-07-20T00:00:00"/>
        <d v="2021-07-19T00:00:00"/>
        <d v="2021-07-15T00:00:00"/>
        <d v="2021-07-13T00:00:00"/>
        <d v="2021-07-12T00:00:00"/>
        <d v="2021-07-10T00:00:00"/>
        <d v="2021-07-08T00:00:00"/>
        <d v="2021-07-06T00:00:00"/>
        <d v="2021-07-02T00:00:00"/>
        <d v="2021-07-01T00:00:00"/>
        <d v="2021-06-30T00:00:00"/>
        <d v="2021-06-25T00:00:00"/>
        <d v="2021-06-23T00:00:00"/>
        <d v="2021-06-15T00:00:00"/>
        <d v="2021-06-10T00:00:00"/>
        <d v="2021-06-09T00:00:00"/>
        <d v="2021-06-08T00:00:00"/>
        <d v="2021-06-07T00:00:00"/>
        <d v="2021-06-04T00:00:00"/>
        <d v="2021-06-03T00:00:00"/>
        <d v="2021-06-02T00:00:00"/>
        <d v="2021-06-01T00:00:00"/>
        <d v="2021-05-31T00:00:00"/>
        <d v="2021-05-28T00:00:00"/>
        <d v="2021-05-27T00:00:00"/>
        <d v="2021-05-26T00:00:00"/>
        <d v="2021-05-24T00:00:00"/>
        <d v="2021-05-21T00:00:00"/>
        <d v="2021-05-20T00:00:00"/>
        <d v="2021-05-19T00:00:00"/>
        <d v="2021-05-17T00:00:00"/>
        <d v="2021-05-14T00:00:00"/>
        <d v="2021-05-13T00:00:00"/>
        <d v="2021-05-12T00:00:00"/>
        <d v="2021-05-11T00:00:00"/>
        <d v="2021-05-08T00:00:00"/>
        <d v="2021-05-07T00:00:00"/>
        <d v="2021-05-06T00:00:00"/>
        <d v="2021-05-04T00:00:00"/>
        <d v="2021-04-30T00:00:00"/>
        <d v="2021-04-29T00:00:00"/>
        <d v="2021-04-28T00:00:00"/>
        <d v="2021-04-27T00:00:00"/>
        <d v="2021-04-26T00:00:00"/>
        <d v="2021-04-23T00:00:00"/>
        <d v="2021-04-20T00:00:00"/>
        <d v="2021-04-19T00:00:00"/>
        <d v="2021-04-16T00:00:00"/>
        <d v="2021-04-15T00:00:00"/>
        <d v="2021-04-14T00:00:00"/>
        <d v="2021-04-13T00:00:00"/>
        <d v="2021-04-12T00:00:00"/>
        <d v="2021-04-09T00:00:00"/>
        <d v="2021-04-08T00:00:00"/>
        <d v="2021-04-07T00:00:00"/>
        <d v="2021-04-06T00:00:00"/>
        <d v="2021-04-05T00:00:00"/>
        <d v="2021-04-02T00:00:00"/>
        <d v="2021-04-01T00:00:00"/>
        <d v="2021-03-31T00:00:00"/>
        <d v="2021-03-30T00:00:00"/>
        <d v="2021-03-27T00:00:00"/>
        <d v="2021-03-26T00:00:00"/>
        <d v="2021-03-23T00:00:00"/>
        <d v="2021-03-22T00:00:00"/>
        <d v="2021-03-19T00:00:00"/>
        <d v="2021-03-18T00:00:00"/>
        <d v="2021-03-16T00:00:00"/>
        <d v="2021-03-15T00:00:00"/>
        <d v="2021-03-12T00:00:00"/>
        <d v="2021-03-11T00:00:00"/>
        <d v="2021-03-10T00:00:00"/>
        <d v="2021-03-09T00:00:00"/>
        <d v="2021-03-05T00:00:00"/>
        <d v="2021-03-02T00:00:00"/>
        <d v="2021-03-01T00:00:00"/>
        <d v="2021-02-26T00:00:00"/>
        <d v="2021-02-25T00:00:00"/>
        <d v="2021-02-24T00:00:00"/>
        <d v="2021-02-20T00:00:00"/>
        <d v="2021-02-19T00:00:00"/>
        <d v="2021-02-17T00:00:00"/>
        <d v="2021-02-16T00:00:00"/>
        <d v="2021-02-15T00:00:00"/>
        <d v="2021-02-12T00:00:00"/>
        <d v="2021-02-11T00:00:00"/>
        <d v="2021-02-10T00:00:00"/>
        <d v="2021-02-09T00:00:00"/>
        <d v="2021-02-08T00:00:00"/>
        <d v="2021-02-05T00:00:00"/>
        <d v="2021-02-03T00:00:00"/>
        <d v="2021-02-01T00:00:00"/>
        <d v="2021-01-28T00:00:00"/>
        <d v="2021-01-26T00:00:00"/>
        <d v="2021-01-22T00:00:00"/>
        <d v="2021-01-19T00:00:00"/>
        <d v="2021-01-18T00:00:00"/>
        <d v="2021-01-15T00:00:00"/>
        <d v="2021-01-14T00:00:00"/>
        <d v="2021-01-13T00:00:00"/>
        <d v="2021-01-11T00:00:00"/>
        <d v="2020-12-31T00:00:00"/>
        <d v="2020-12-30T00:00:00"/>
        <d v="2020-12-29T00:00:00"/>
        <d v="2020-12-28T00:00:00"/>
        <d v="2020-12-25T00:00:00"/>
        <d v="2020-12-21T00:00:00"/>
        <d v="2020-12-18T00:00:00"/>
        <d v="2020-12-17T00:00:00"/>
        <d v="2020-12-16T00:00:00"/>
        <d v="2020-12-15T00:00:00"/>
        <d v="2020-12-14T00:00:00"/>
        <d v="2020-12-11T00:00:00"/>
        <d v="2020-12-10T00:00:00"/>
        <d v="2020-12-09T00:00:00"/>
        <d v="2020-12-08T00:00:00"/>
        <d v="2020-12-07T00:00:00"/>
        <d v="2020-12-04T00:00:00"/>
        <d v="2020-12-03T00:00:00"/>
        <d v="2020-12-02T00:00:00"/>
        <d v="2020-12-01T00:00:00"/>
        <d v="2020-11-30T00:00:00"/>
        <d v="2020-11-26T00:00:00"/>
        <d v="2020-11-25T00:00:00"/>
        <d v="2020-11-24T00:00:00"/>
        <d v="2020-11-23T00:00:00"/>
        <d v="2020-11-20T00:00:00"/>
        <d v="2020-11-19T00:00:00"/>
        <d v="2020-11-17T00:00:00"/>
        <d v="2020-11-16T00:00:00"/>
        <d v="2020-11-13T00:00:00"/>
        <d v="2020-11-05T00:00:00"/>
        <d v="2020-11-03T00:00:00"/>
        <d v="2020-11-02T00:00:00"/>
        <d v="2020-10-30T00:00:00"/>
        <d v="2020-10-27T00:00:00"/>
        <d v="2020-10-26T00:00:00"/>
        <d v="2020-10-23T00:00:00"/>
        <d v="2020-10-22T00:00:00"/>
        <d v="2020-10-21T00:00:00"/>
        <d v="2020-10-20T00:00:00"/>
        <d v="2020-10-19T00:00:00"/>
        <d v="2020-10-16T00:00:00"/>
        <d v="2020-10-15T00:00:00"/>
        <d v="2020-10-14T00:00:00"/>
        <d v="2020-10-12T00:00:00"/>
        <d v="2020-10-09T00:00:00"/>
        <d v="2020-10-08T00:00:00"/>
        <d v="2020-10-07T00:00:00"/>
        <d v="2020-10-06T00:00:00"/>
        <d v="2020-10-05T00:00:00"/>
        <d v="2020-10-02T00:00:00"/>
        <d v="2020-10-01T00:00:00"/>
        <d v="2020-09-30T00:00:00"/>
        <d v="2020-09-28T00:00:00"/>
        <d v="2020-09-22T00:00:00"/>
        <d v="2020-09-18T00:00:00"/>
        <d v="2020-09-17T00:00:00"/>
        <d v="2020-09-16T00:00:00"/>
        <d v="2020-09-14T00:00:00"/>
        <d v="2020-09-11T00:00:00"/>
        <d v="2020-09-10T00:00:00"/>
        <d v="2020-09-09T00:00:00"/>
        <d v="2020-09-08T00:00:00"/>
        <d v="2020-09-07T00:00:00"/>
        <d v="2020-09-04T00:00:00"/>
        <d v="2020-09-03T00:00:00"/>
        <d v="2020-09-02T00:00:00"/>
        <d v="2020-09-01T00:00:00"/>
        <d v="2020-08-31T00:00:00"/>
        <d v="2020-08-28T00:00:00"/>
        <d v="2020-08-26T00:00:00"/>
        <d v="2020-08-25T00:00:00"/>
        <d v="2020-08-21T00:00:00"/>
        <d v="2020-08-20T00:00:00"/>
        <d v="2020-08-04T00:00:00"/>
        <d v="2020-08-03T00:00:00"/>
        <d v="2020-07-31T00:00:00"/>
        <d v="2020-07-30T00:00:00"/>
        <d v="2020-07-28T00:00:00"/>
        <d v="2020-07-27T00:00:00"/>
        <d v="2020-07-24T00:00:00"/>
        <d v="2020-07-22T00:00:00"/>
        <d v="2020-07-20T00:00:00"/>
        <d v="2020-07-17T00:00:00"/>
        <d v="2020-07-16T00:00:00"/>
        <d v="2020-07-15T00:00:00"/>
        <d v="2020-07-14T00:00:00"/>
        <d v="2020-07-13T00:00:00"/>
        <d v="2020-07-10T00:00:00"/>
        <d v="2020-07-09T00:00:00"/>
        <d v="2020-07-07T00:00:00"/>
        <d v="2020-07-06T00:00:00"/>
        <d v="2020-07-03T00:00:00"/>
        <d v="2020-07-02T00:00:00"/>
        <d v="2020-06-30T00:00:00"/>
        <d v="2020-06-29T00:00:00"/>
        <d v="2020-06-23T00:00:00"/>
        <d v="2020-06-19T00:00:00"/>
        <d v="2020-06-18T00:00:00"/>
        <d v="2020-06-16T00:00:00"/>
        <d v="2020-06-15T00:00:00"/>
        <d v="2020-06-10T00:00:00"/>
        <d v="2020-06-09T00:00:00"/>
        <d v="2020-06-05T00:00:00"/>
        <d v="2020-06-04T00:00:00"/>
        <d v="2020-06-03T00:00:00"/>
        <d v="2020-06-02T00:00:00"/>
        <d v="2020-06-01T00:00:00"/>
        <d v="2020-05-28T00:00:00"/>
        <d v="2020-05-27T00:00:00"/>
        <d v="2020-05-25T00:00:00"/>
        <d v="2020-05-18T00:00:00"/>
        <d v="2020-05-15T00:00:00"/>
        <d v="2020-05-13T00:00:00"/>
        <d v="2020-05-12T00:00:00"/>
        <d v="2020-05-08T00:00:00"/>
        <d v="2020-05-07T00:00:00"/>
        <d v="2020-05-06T00:00:00"/>
        <d v="2020-04-30T00:00:00"/>
        <d v="2020-04-28T00:00:00"/>
        <d v="2020-04-27T00:00:00"/>
        <d v="2020-04-24T00:00:00"/>
        <d v="2020-04-23T00:00:00"/>
        <d v="2020-04-21T00:00:00"/>
        <d v="2020-04-20T00:00:00"/>
        <d v="2020-04-16T00:00:00"/>
        <d v="2020-04-15T00:00:00"/>
        <d v="2020-04-08T00:00:00"/>
        <d v="2020-04-06T00:00:00"/>
        <d v="2020-04-03T00:00:00"/>
        <d v="2020-04-01T00:00:00"/>
        <d v="2020-03-31T00:00:00"/>
        <d v="2020-03-30T00:00:00"/>
        <d v="2020-03-27T00:00:00"/>
        <d v="2020-03-19T00:00:00"/>
        <d v="2020-03-17T00:00:00"/>
        <d v="2020-03-13T00:00:00"/>
        <d v="2020-03-11T00:00:00"/>
        <d v="2020-03-05T00:00:00"/>
        <d v="2020-03-02T00:00:00"/>
        <d v="2020-02-28T00:00:00"/>
        <d v="2020-02-19T00:00:00"/>
        <d v="2020-02-18T00:00:00"/>
        <d v="2020-02-14T00:00:00"/>
        <d v="2020-02-13T00:00:00"/>
        <d v="2020-02-11T00:00:00"/>
        <d v="2020-02-10T00:00:00"/>
        <d v="2020-02-07T00:00:00"/>
        <d v="2020-02-05T00:00:00"/>
        <d v="2020-02-04T00:00:00"/>
        <d v="2020-02-03T00:00:00"/>
        <d v="2020-01-31T00:00:00"/>
        <d v="2020-01-30T00:00:00"/>
        <d v="2020-01-27T00:00:00"/>
        <d v="2020-01-23T00:00:00"/>
        <d v="2020-01-21T00:00:00"/>
        <d v="2020-01-20T00:00:00"/>
        <d v="2020-01-17T00:00:00"/>
        <d v="2020-01-15T00:00:00"/>
        <d v="2020-01-14T00:00:00"/>
        <d v="2020-01-09T00:00:00"/>
        <d v="2019-12-31T00:00:00"/>
        <d v="2019-12-30T00:00:00"/>
        <d v="2019-12-27T00:00:00"/>
        <d v="2019-12-26T00:00:00"/>
        <d v="2019-12-19T00:00:00"/>
        <d v="2019-12-16T00:00:00"/>
        <d v="2019-12-13T00:00:00"/>
        <d v="2019-12-10T00:00:00"/>
        <d v="2019-12-09T00:00:00"/>
        <d v="2019-12-05T00:00:00"/>
        <d v="2019-12-04T00:00:00"/>
        <d v="2019-12-02T00:00:00"/>
        <d v="2019-11-29T00:00:00"/>
        <d v="2019-11-25T00:00:00"/>
        <d v="2019-11-18T00:00:00"/>
        <d v="2019-11-15T00:00:00"/>
        <d v="2019-11-14T00:00:00"/>
        <d v="2019-11-13T00:00:00"/>
        <d v="2019-11-12T00:00:00"/>
        <d v="2019-11-08T00:00:00"/>
        <d v="2019-11-05T00:00:00"/>
        <d v="2019-11-01T00:00:00"/>
        <d v="2019-10-31T00:00:00"/>
        <d v="2019-10-30T00:00:00"/>
        <d v="2019-10-29T00:00:00"/>
        <d v="2019-10-22T00:00:00"/>
        <d v="2019-10-21T00:00:00"/>
        <d v="2019-10-17T00:00:00"/>
        <d v="2019-10-16T00:00:00"/>
        <d v="2019-10-15T00:00:00"/>
        <d v="2019-10-11T00:00:00"/>
        <d v="2019-10-07T00:00:00"/>
        <d v="2019-10-04T00:00:00"/>
        <d v="2019-10-01T00:00:00"/>
        <d v="2019-09-30T00:00:00"/>
        <d v="2019-09-26T00:00:00"/>
        <d v="2019-09-25T00:00:00"/>
        <d v="2019-09-24T00:00:00"/>
        <d v="2019-09-18T00:00:00"/>
        <d v="2019-09-16T00:00:00"/>
        <d v="2019-09-13T00:00:00"/>
        <d v="2019-09-12T00:00:00"/>
        <d v="2019-09-09T00:00:00"/>
        <d v="2019-09-05T00:00:00"/>
        <d v="2019-09-04T00:00:00"/>
        <d v="2019-09-02T00:00:00"/>
        <d v="2019-08-30T00:00:00"/>
        <d v="2019-08-27T00:00:00"/>
        <d v="2019-08-22T00:00:00"/>
        <d v="2019-08-19T00:00:00"/>
        <d v="2019-08-15T00:00:00"/>
        <d v="2019-08-14T00:00:00"/>
        <d v="2019-08-13T00:00:00"/>
        <d v="2019-08-08T00:00:00"/>
        <d v="2019-08-06T00:00:00"/>
        <d v="2019-08-05T00:00:00"/>
        <d v="2019-08-02T00:00:00"/>
        <d v="2019-08-01T00:00:00"/>
        <d v="2019-07-31T00:00:00"/>
        <d v="2019-07-29T00:00:00"/>
        <d v="2019-07-26T00:00:00"/>
        <d v="2019-07-23T00:00:00"/>
        <d v="2019-07-19T00:00:00"/>
        <d v="2019-07-15T00:00:00"/>
        <d v="2019-07-10T00:00:00"/>
        <d v="2019-07-08T00:00:00"/>
        <d v="2019-07-05T00:00:00"/>
        <d v="2019-07-03T00:00:00"/>
        <d v="2019-07-02T00:00:00"/>
        <d v="2019-07-01T00:00:00"/>
        <d v="2019-06-28T00:00:00"/>
        <d v="2019-06-24T00:00:00"/>
        <d v="2019-06-20T00:00:00"/>
        <d v="2019-06-18T00:00:00"/>
        <d v="2019-06-14T00:00:00"/>
        <d v="2019-06-11T00:00:00"/>
        <d v="2019-06-10T00:00:00"/>
        <d v="2019-06-05T00:00:00"/>
        <d v="2019-06-04T00:00:00"/>
        <d v="2019-06-03T00:00:00"/>
        <d v="2019-05-31T00:00:00"/>
        <d v="2019-05-30T00:00:00"/>
        <d v="2019-05-29T00:00:00"/>
        <d v="2019-05-23T00:00:00"/>
        <d v="2019-05-21T00:00:00"/>
        <d v="2019-05-20T00:00:00"/>
        <d v="2019-05-15T00:00:00"/>
        <d v="2019-05-08T00:00:00"/>
        <d v="2019-05-06T00:00:00"/>
        <d v="2019-04-30T00:00:00"/>
        <d v="2019-04-29T00:00:00"/>
        <d v="2019-04-24T00:00:00"/>
        <d v="2019-04-22T00:00:00"/>
        <d v="2019-04-18T00:00:00"/>
        <d v="2019-04-15T00:00:00"/>
        <d v="2019-04-12T00:00:00"/>
        <d v="2019-04-11T00:00:00"/>
        <d v="2019-04-09T00:00:00"/>
        <d v="2019-04-05T00:00:00"/>
        <d v="2019-04-03T00:00:00"/>
        <d v="2019-04-02T00:00:00"/>
        <d v="2019-04-01T00:00:00"/>
        <d v="2019-03-25T00:00:00"/>
        <d v="2019-03-19T00:00:00"/>
        <d v="2019-03-15T00:00:00"/>
        <d v="2019-03-12T00:00:00"/>
        <d v="2019-03-07T00:00:00"/>
        <d v="2019-03-06T00:00:00"/>
        <d v="2019-03-05T00:00:00"/>
        <d v="2019-03-01T00:00:00"/>
        <d v="2019-02-28T00:00:00"/>
        <d v="2019-02-22T00:00:00"/>
        <d v="2019-02-18T00:00:00"/>
        <d v="2019-02-15T00:00:00"/>
        <d v="2019-02-12T00:00:00"/>
        <d v="2019-02-11T00:00:00"/>
        <d v="2019-02-08T00:00:00"/>
        <d v="2019-02-05T00:00:00"/>
        <d v="2019-02-04T00:00:00"/>
        <d v="2019-02-01T00:00:00"/>
        <d v="2019-01-31T00:00:00"/>
        <d v="2019-01-23T00:00:00"/>
        <d v="2019-01-22T00:00:00"/>
        <d v="2019-01-14T00:00:00"/>
        <d v="2019-01-11T00:00:00"/>
        <d v="2019-01-09T00:00:00"/>
        <d v="2018-12-28T00:00:00"/>
        <d v="2018-12-20T00:00:00"/>
        <d v="2018-12-17T00:00:00"/>
        <d v="2018-12-11T00:00:00"/>
        <d v="2018-12-10T00:00:00"/>
        <d v="2018-12-07T00:00:00"/>
        <d v="2018-12-06T00:00:00"/>
        <d v="2018-12-05T00:00:00"/>
        <d v="2018-12-04T00:00:00"/>
        <d v="2018-12-03T00:00:00"/>
        <d v="2018-11-30T00:00:00"/>
        <d v="2018-11-20T00:00:00"/>
        <d v="2018-11-16T00:00:00"/>
        <d v="2018-11-15T00:00:00"/>
        <d v="2018-11-09T00:00:00"/>
        <d v="2018-11-08T00:00:00"/>
        <d v="2018-11-07T00:00:00"/>
        <d v="2018-11-06T00:00:00"/>
        <d v="2018-11-02T00:00:00"/>
        <d v="2018-11-01T00:00:00"/>
        <d v="2018-10-31T00:00:00"/>
        <d v="2018-10-26T00:00:00"/>
        <d v="2018-10-24T00:00:00"/>
        <d v="2018-10-22T00:00:00"/>
        <d v="2018-10-18T00:00:00"/>
        <d v="2018-10-15T00:00:00"/>
        <d v="2018-10-08T00:00:00"/>
        <d v="2018-10-05T00:00:00"/>
        <d v="2018-10-02T00:00:00"/>
        <d v="2018-10-01T00:00:00"/>
        <d v="2018-09-28T00:00:00"/>
        <d v="2018-09-27T00:00:00"/>
        <d v="2018-09-25T00:00:00"/>
        <d v="2018-09-13T00:00:00"/>
        <d v="2018-09-10T00:00:00"/>
        <d v="2018-09-06T00:00:00"/>
        <d v="2018-09-05T00:00:00"/>
        <d v="2018-09-03T00:00:00"/>
        <d v="2018-08-31T00:00:00"/>
        <d v="2018-08-20T00:00:00"/>
        <d v="2018-08-17T00:00:00"/>
        <d v="2018-08-16T00:00:00"/>
        <d v="2018-08-06T00:00:00"/>
        <d v="2018-08-03T00:00:00"/>
        <d v="2018-08-01T00:00:00"/>
        <d v="2018-07-31T00:00:00"/>
        <d v="2018-07-27T00:00:00"/>
        <d v="2018-07-18T00:00:00"/>
        <d v="2018-07-17T00:00:00"/>
        <d v="2018-07-13T00:00:00"/>
        <d v="2018-07-09T00:00:00"/>
        <d v="2018-07-06T00:00:00"/>
        <d v="2018-07-05T00:00:00"/>
        <d v="2018-07-04T00:00:00"/>
        <d v="2018-07-03T00:00:00"/>
        <d v="2018-07-02T00:00:00"/>
        <d v="2018-06-29T00:00:00"/>
        <d v="2018-06-26T00:00:00"/>
        <d v="2018-06-22T00:00:00"/>
        <d v="2018-06-20T00:00:00"/>
        <d v="2018-06-15T00:00:00"/>
        <d v="2018-06-09T00:00:00"/>
        <d v="2018-06-07T00:00:00"/>
        <d v="2018-06-05T00:00:00"/>
        <d v="2018-06-01T00:00:00"/>
        <d v="2018-05-31T00:00:00"/>
        <d v="2018-05-22T00:00:00"/>
        <d v="2018-05-18T00:00:00"/>
        <d v="2018-05-17T00:00:00"/>
        <d v="2018-05-15T00:00:00"/>
        <d v="2018-05-14T00:00:00"/>
        <d v="2018-05-10T00:00:00"/>
        <d v="2018-05-07T00:00:00"/>
        <d v="2018-05-04T00:00:00"/>
        <d v="2018-04-28T00:00:00"/>
        <d v="2018-04-25T00:00:00"/>
        <d v="2018-04-19T00:00:00"/>
        <d v="2018-04-12T00:00:00"/>
        <d v="2018-04-05T00:00:00"/>
        <d v="2018-04-02T00:00:00"/>
        <d v="2018-03-30T00:00:00"/>
        <d v="2018-03-28T00:00:00"/>
        <d v="2018-03-22T00:00:00"/>
        <d v="2018-03-15T00:00:00"/>
        <d v="2018-03-05T00:00:00"/>
        <d v="2018-03-01T00:00:00"/>
        <d v="2018-02-28T00:00:00"/>
        <d v="2018-02-15T00:00:00"/>
        <d v="2018-02-08T00:00:00"/>
        <d v="2018-02-05T00:00:00"/>
        <d v="2018-02-02T00:00:00"/>
        <d v="2018-02-01T00:00:00"/>
        <d v="2018-01-31T00:00:00"/>
        <d v="2018-01-29T00:00:00"/>
        <d v="2018-01-24T00:00:00"/>
        <d v="2018-01-22T00:00:00"/>
        <d v="2018-01-17T00:00:00"/>
        <d v="2018-01-16T00:00:00"/>
        <d v="2018-01-10T00:00:00"/>
        <d v="2017-12-29T00:00:00"/>
        <d v="2017-12-28T00:00:00"/>
        <d v="2017-12-27T00:00:00"/>
        <d v="2017-12-19T00:00:00"/>
        <d v="2017-12-15T00:00:00"/>
        <d v="2017-12-13T00:00:00"/>
        <d v="2017-12-12T00:00:00"/>
        <d v="2017-12-11T00:00:00"/>
        <d v="2017-12-05T00:00:00"/>
        <d v="2017-12-01T00:00:00"/>
        <d v="2017-11-30T00:00:00"/>
        <d v="2017-11-29T00:00:00"/>
        <d v="2017-11-24T00:00:00"/>
        <d v="2017-11-22T00:00:00"/>
        <d v="2017-11-20T00:00:00"/>
        <d v="2017-11-16T00:00:00"/>
        <d v="2017-11-15T00:00:00"/>
        <d v="2017-11-14T00:00:00"/>
        <d v="2017-11-10T00:00:00"/>
        <d v="2017-11-08T00:00:00"/>
        <d v="2017-11-07T00:00:00"/>
        <d v="2017-11-03T00:00:00"/>
        <d v="2017-11-02T00:00:00"/>
        <d v="2017-11-01T00:00:00"/>
        <d v="2017-10-30T00:00:00"/>
        <d v="2017-10-27T00:00:00"/>
        <d v="2017-10-25T00:00:00"/>
        <d v="2017-10-23T00:00:00"/>
        <d v="2017-10-18T00:00:00"/>
        <d v="2017-10-16T00:00:00"/>
        <d v="2017-10-13T00:00:00"/>
        <d v="2017-10-11T00:00:00"/>
        <d v="2017-10-05T00:00:00"/>
        <d v="2017-10-04T00:00:00"/>
        <d v="2017-10-03T00:00:00"/>
        <d v="2017-10-02T00:00:00"/>
        <d v="2017-09-27T00:00:00"/>
        <d v="2017-09-21T00:00:00"/>
        <d v="2017-09-15T00:00:00"/>
        <d v="2017-09-12T00:00:00"/>
        <d v="2017-09-11T00:00:00"/>
        <d v="2017-09-06T00:00:00"/>
        <d v="2017-09-05T00:00:00"/>
        <d v="2017-09-04T00:00:00"/>
        <d v="2017-09-01T00:00:00"/>
        <d v="2017-08-31T00:00:00"/>
        <d v="2017-08-29T00:00:00"/>
        <d v="2017-08-28T00:00:00"/>
        <d v="2017-08-24T00:00:00"/>
        <d v="2017-08-16T00:00:00"/>
        <d v="2017-08-11T00:00:00"/>
        <d v="2017-08-10T00:00:00"/>
        <d v="2017-08-07T00:00:00"/>
        <d v="2017-08-04T00:00:00"/>
        <d v="2017-08-03T00:00:00"/>
        <d v="2017-08-01T00:00:00"/>
        <d v="2017-07-31T00:00:00"/>
        <d v="2017-07-19T00:00:00"/>
        <d v="2017-07-17T00:00:00"/>
        <d v="2017-07-14T00:00:00"/>
        <d v="2017-07-10T00:00:00"/>
        <d v="2017-07-05T00:00:00"/>
        <d v="2017-07-04T00:00:00"/>
        <d v="2017-07-03T00:00:00"/>
        <d v="2017-06-30T00:00:00"/>
        <d v="2017-06-29T00:00:00"/>
        <d v="2017-06-26T00:00:00"/>
        <d v="2017-06-22T00:00:00"/>
        <d v="2017-06-20T00:00:00"/>
        <d v="2017-06-19T00:00:00"/>
        <d v="2017-06-15T00:00:00"/>
        <d v="2017-06-14T00:00:00"/>
        <d v="2017-06-13T00:00:00"/>
        <d v="2017-06-07T00:00:00"/>
        <d v="2017-06-06T00:00:00"/>
        <d v="2017-06-05T00:00:00"/>
        <d v="2017-06-02T00:00:00"/>
        <d v="2017-06-01T00:00:00"/>
        <d v="2017-05-31T00:00:00"/>
        <d v="2017-05-23T00:00:00"/>
        <d v="2017-05-16T00:00:00"/>
        <d v="2017-05-15T00:00:00"/>
        <d v="2017-05-11T00:00:00"/>
        <d v="2017-05-10T00:00:00"/>
        <d v="2017-05-05T00:00:00"/>
        <d v="2017-05-04T00:00:00"/>
        <d v="2017-05-02T00:00:00"/>
        <d v="2017-04-25T00:00:00"/>
        <d v="2017-04-21T00:00:00"/>
        <d v="2017-04-18T00:00:00"/>
        <d v="2017-04-14T00:00:00"/>
        <d v="2017-04-11T00:00:00"/>
        <d v="2017-04-10T00:00:00"/>
        <d v="2017-04-06T00:00:00"/>
        <d v="2017-04-05T00:00:00"/>
        <d v="2017-04-04T00:00:00"/>
        <d v="2017-04-03T00:00:00"/>
        <d v="2017-03-31T00:00:00"/>
        <d v="2017-03-30T00:00:00"/>
        <d v="2017-03-29T00:00:00"/>
        <d v="2017-03-24T00:00:00"/>
        <d v="2017-03-23T00:00:00"/>
        <d v="2017-03-21T00:00:00"/>
        <d v="2017-03-16T00:00:00"/>
        <d v="2017-03-06T00:00:00"/>
        <d v="2017-03-02T00:00:00"/>
        <d v="2017-03-01T00:00:00"/>
        <d v="2017-02-28T00:00:00"/>
        <d v="2017-02-14T00:00:00"/>
        <d v="2017-02-13T00:00:00"/>
        <d v="2017-02-09T00:00:00"/>
        <d v="2017-02-06T00:00:00"/>
        <d v="2017-02-02T00:00:00"/>
        <d v="2017-02-01T00:00:00"/>
        <d v="2017-01-27T00:00:00"/>
        <d v="2017-01-26T00:00:00"/>
        <d v="2017-01-20T00:00:00"/>
        <d v="2017-01-17T00:00:00"/>
        <d v="2017-01-16T00:00:00"/>
        <d v="2017-01-13T00:00:00"/>
        <d v="2017-01-12T00:00:00"/>
        <d v="2017-01-11T00:00:00"/>
        <d v="2017-01-09T00:00:00"/>
        <d v="2016-12-30T00:00:00"/>
        <d v="2016-12-29T00:00:00"/>
        <d v="2016-12-27T00:00:00"/>
        <d v="2016-12-26T00:00:00"/>
        <d v="2016-12-22T00:00:00"/>
        <d v="2016-12-19T00:00:00"/>
        <d v="2016-12-16T00:00:00"/>
        <d v="2016-12-14T00:00:00"/>
        <d v="2016-12-13T00:00:00"/>
        <d v="2016-12-08T00:00:00"/>
        <d v="2016-12-07T00:00:00"/>
        <d v="2016-12-06T00:00:00"/>
        <d v="2016-12-05T00:00:00"/>
        <d v="2016-12-02T00:00:00"/>
        <d v="2016-12-01T00:00:00"/>
        <d v="2016-11-30T00:00:00"/>
        <d v="2016-11-29T00:00:00"/>
        <d v="2016-11-25T00:00:00"/>
        <d v="2016-11-18T00:00:00"/>
        <d v="2016-11-15T00:00:00"/>
        <d v="2016-11-09T00:00:00"/>
        <d v="2016-11-08T00:00:00"/>
        <d v="2016-11-07T00:00:00"/>
        <d v="2016-11-01T00:00:00"/>
        <d v="2016-10-28T00:00:00"/>
        <d v="2016-10-27T00:00:00"/>
        <d v="2016-10-25T00:00:00"/>
        <d v="2016-10-24T00:00:00"/>
        <d v="2016-10-20T00:00:00"/>
        <d v="2016-10-19T00:00:00"/>
        <d v="2016-10-18T00:00:00"/>
        <d v="2016-10-11T00:00:00"/>
        <d v="2016-10-10T00:00:00"/>
        <d v="2016-10-07T00:00:00"/>
        <d v="2016-10-06T00:00:00"/>
        <d v="2016-10-05T00:00:00"/>
        <d v="2016-10-04T00:00:00"/>
        <d v="2016-10-03T00:00:00"/>
        <d v="2016-09-29T00:00:00"/>
        <d v="2016-09-23T00:00:00"/>
        <d v="2016-09-22T00:00:00"/>
        <d v="2016-09-21T00:00:00"/>
        <d v="2016-09-19T00:00:00"/>
        <d v="2016-09-15T00:00:00"/>
        <d v="2016-09-14T00:00:00"/>
        <d v="2016-09-09T00:00:00"/>
        <d v="2016-09-07T00:00:00"/>
        <d v="2016-09-06T00:00:00"/>
        <d v="2016-09-05T00:00:00"/>
        <d v="2016-09-02T00:00:00"/>
        <d v="2016-09-01T00:00:00"/>
        <d v="2016-08-30T00:00:00"/>
        <d v="2016-08-22T00:00:00"/>
        <d v="2016-08-19T00:00:00"/>
        <d v="2016-08-15T00:00:00"/>
        <d v="2016-08-08T00:00:00"/>
        <d v="2016-08-05T00:00:00"/>
        <d v="2016-08-04T00:00:00"/>
        <d v="2016-08-03T00:00:00"/>
        <d v="2016-08-02T00:00:00"/>
        <d v="2016-08-01T00:00:00"/>
        <d v="2016-07-28T00:00:00"/>
        <d v="2016-07-26T00:00:00"/>
        <d v="2016-07-20T00:00:00"/>
        <d v="2016-07-15T00:00:00"/>
        <d v="2016-07-14T00:00:00"/>
        <d v="2016-07-08T00:00:00"/>
        <d v="2016-07-07T00:00:00"/>
        <d v="2016-07-06T00:00:00"/>
        <d v="2016-07-05T00:00:00"/>
        <d v="2016-07-04T00:00:00"/>
        <d v="2016-07-01T00:00:00"/>
        <d v="2016-06-30T00:00:00"/>
        <d v="2016-06-29T00:00:00"/>
        <d v="2016-06-24T00:00:00"/>
        <d v="2016-06-20T00:00:00"/>
        <d v="2016-06-16T00:00:00"/>
        <d v="2016-06-15T00:00:00"/>
        <d v="2016-06-14T00:00:00"/>
        <d v="2016-06-09T00:00:00"/>
        <d v="2016-06-08T00:00:00"/>
        <d v="2016-06-06T00:00:00"/>
        <d v="2016-06-01T00:00:00"/>
        <d v="2016-05-27T00:00:00"/>
        <d v="2016-05-26T00:00:00"/>
        <d v="2016-05-20T00:00:00"/>
        <d v="2016-05-17T00:00:00"/>
        <d v="2016-05-16T00:00:00"/>
        <d v="2016-05-13T00:00:00"/>
        <d v="2016-05-11T00:00:00"/>
        <d v="2016-05-05T00:00:00"/>
        <d v="2016-05-04T00:00:00"/>
        <d v="2016-04-25T00:00:00"/>
        <d v="2016-04-21T00:00:00"/>
        <d v="2016-04-18T00:00:00"/>
        <d v="2016-04-15T00:00:00"/>
        <d v="2016-04-14T00:00:00"/>
        <d v="2016-04-12T00:00:00"/>
        <d v="2016-04-11T00:00:00"/>
        <d v="2016-04-07T00:00:00"/>
        <d v="2016-04-05T00:00:00"/>
        <d v="2016-04-04T00:00:00"/>
        <d v="2016-04-01T00:00:00"/>
        <d v="2016-03-31T00:00:00"/>
        <d v="2016-03-30T00:00:00"/>
        <d v="2016-03-25T00:00:00"/>
        <d v="2016-03-23T00:00:00"/>
        <d v="2016-03-21T00:00:00"/>
        <d v="2016-03-17T00:00:00"/>
        <d v="2016-03-15T00:00:00"/>
        <d v="2016-03-10T00:00:00"/>
        <d v="2016-03-09T00:00:00"/>
        <d v="2016-03-04T00:00:00"/>
        <d v="2016-03-01T00:00:00"/>
        <d v="2016-02-29T00:00:00"/>
        <d v="2016-02-26T00:00:00"/>
        <d v="2016-02-15T00:00:00"/>
        <d v="2016-02-10T00:00:00"/>
        <d v="2016-02-08T00:00:00"/>
        <d v="2016-02-05T00:00:00"/>
        <d v="2016-02-04T00:00:00"/>
        <d v="2016-02-01T00:00:00"/>
        <d v="2016-01-29T00:00:00"/>
        <d v="2016-01-26T00:00:00"/>
        <d v="2016-01-21T00:00:00"/>
        <d v="2016-01-18T00:00:00"/>
        <d v="2016-01-15T00:00:00"/>
        <d v="2016-01-13T00:00:00"/>
        <d v="2016-01-12T00:00:00"/>
        <d v="2015-12-30T00:00:00"/>
        <d v="2015-12-29T00:00:00"/>
        <d v="2015-12-28T00:00:00"/>
        <d v="2015-12-25T00:00:00"/>
        <d v="2015-12-22T00:00:00"/>
        <d v="2015-12-17T00:00:00"/>
        <d v="2015-12-15T00:00:00"/>
        <d v="2015-12-09T00:00:00"/>
        <d v="2015-12-07T00:00:00"/>
        <d v="2015-12-04T00:00:00"/>
        <d v="2015-12-02T00:00:00"/>
        <d v="2015-12-01T00:00:00"/>
        <d v="2015-11-30T00:00:00"/>
        <d v="2015-11-24T00:00:00"/>
        <d v="2015-11-18T00:00:00"/>
        <d v="2015-11-16T00:00:00"/>
        <d v="2015-11-11T00:00:00"/>
        <d v="2015-11-10T00:00:00"/>
        <d v="2015-11-09T00:00:00"/>
        <d v="2015-11-06T00:00:00"/>
        <d v="2015-11-05T00:00:00"/>
        <d v="2015-11-03T00:00:00"/>
        <d v="2015-11-02T00:00:00"/>
        <d v="2015-10-29T00:00:00"/>
        <d v="2015-10-28T00:00:00"/>
        <d v="2015-10-26T00:00:00"/>
        <d v="2015-10-23T00:00:00"/>
        <d v="2015-10-21T00:00:00"/>
        <d v="2015-10-20T00:00:00"/>
        <d v="2015-10-19T00:00:00"/>
        <d v="2015-10-16T00:00:00"/>
        <d v="2015-10-14T00:00:00"/>
        <d v="2015-10-13T00:00:00"/>
        <d v="2015-10-07T00:00:00"/>
        <d v="2015-10-06T00:00:00"/>
        <d v="2015-10-05T00:00:00"/>
        <d v="2015-10-01T00:00:00"/>
        <d v="2015-09-30T00:00:00"/>
        <d v="2015-09-25T00:00:00"/>
        <d v="2015-09-23T00:00:00"/>
        <d v="2015-09-18T00:00:00"/>
        <d v="2015-09-16T00:00:00"/>
        <d v="2015-09-15T00:00:00"/>
        <d v="2015-09-14T00:00:00"/>
        <d v="2015-09-09T00:00:00"/>
        <d v="2015-09-08T00:00:00"/>
        <d v="2015-09-04T00:00:00"/>
        <d v="2015-09-03T00:00:00"/>
        <d v="2015-09-02T00:00:00"/>
        <d v="2015-09-01T00:00:00"/>
        <d v="2015-08-31T00:00:00"/>
        <d v="2015-08-26T00:00:00"/>
        <d v="2015-08-24T00:00:00"/>
        <d v="2015-08-17T00:00:00"/>
        <d v="2015-08-14T00:00:00"/>
        <d v="2015-08-13T00:00:00"/>
        <d v="2015-08-12T00:00:00"/>
        <d v="2015-08-04T00:00:00"/>
        <d v="2015-08-03T00:00:00"/>
        <d v="2015-07-31T00:00:00"/>
        <d v="2015-07-29T00:00:00"/>
        <d v="2015-07-27T00:00:00"/>
        <d v="2015-07-22T00:00:00"/>
        <d v="2015-07-21T00:00:00"/>
        <d v="2015-07-16T00:00:00"/>
        <d v="2015-07-10T00:00:00"/>
        <d v="2015-07-08T00:00:00"/>
        <d v="2015-07-06T00:00:00"/>
        <d v="2015-07-03T00:00:00"/>
        <d v="2015-07-01T00:00:00"/>
        <d v="2015-06-30T00:00:00"/>
        <d v="2015-06-29T00:00:00"/>
        <d v="2015-06-24T00:00:00"/>
        <d v="2015-06-18T00:00:00"/>
        <d v="2015-06-17T00:00:00"/>
        <d v="2015-06-15T00:00:00"/>
        <d v="2015-06-10T00:00:00"/>
        <d v="2015-06-08T00:00:00"/>
        <d v="2015-06-04T00:00:00"/>
        <d v="2015-06-01T00:00:00"/>
        <d v="2015-05-29T00:00:00"/>
        <d v="2015-05-28T00:00:00"/>
        <d v="2015-05-25T00:00:00"/>
        <d v="2015-05-22T00:00:00"/>
        <d v="2015-05-18T00:00:00"/>
        <d v="2015-05-15T00:00:00"/>
        <d v="2015-05-14T00:00:00"/>
        <d v="2015-05-13T00:00:00"/>
        <d v="2015-05-12T00:00:00"/>
        <d v="2015-05-08T00:00:00"/>
        <d v="2015-05-06T00:00:00"/>
        <d v="2015-05-05T00:00:00"/>
        <d v="2015-04-27T00:00:00"/>
        <d v="2015-04-23T00:00:00"/>
        <d v="2015-04-22T00:00:00"/>
        <d v="2015-04-17T00:00:00"/>
        <d v="2015-04-16T00:00:00"/>
        <d v="2015-04-15T00:00:00"/>
        <d v="2015-04-06T00:00:00"/>
        <d v="2015-04-03T00:00:00"/>
        <d v="2015-04-01T00:00:00"/>
        <d v="2015-03-31T00:00:00"/>
        <d v="2015-03-30T00:00:00"/>
        <d v="2015-03-27T00:00:00"/>
        <d v="2015-03-19T00:00:00"/>
        <d v="2015-03-17T00:00:00"/>
        <d v="2015-03-13T00:00:00"/>
        <d v="2015-03-12T00:00:00"/>
        <d v="2015-03-11T00:00:00"/>
        <d v="2015-03-10T00:00:00"/>
        <d v="2015-03-04T00:00:00"/>
        <d v="2015-03-03T00:00:00"/>
        <d v="2015-03-02T00:00:00"/>
        <d v="2015-02-27T00:00:00"/>
        <d v="2015-02-19T00:00:00"/>
        <d v="2015-02-16T00:00:00"/>
        <d v="2015-02-13T00:00:00"/>
        <d v="2015-02-12T00:00:00"/>
        <d v="2015-02-10T00:00:00"/>
        <d v="2015-02-04T00:00:00"/>
        <d v="2015-02-03T00:00:00"/>
        <d v="2015-02-02T00:00:00"/>
        <d v="2015-01-30T00:00:00"/>
        <d v="2015-01-27T00:00:00"/>
        <d v="2015-01-26T00:00:00"/>
        <d v="2015-01-22T00:00:00"/>
        <d v="2015-01-20T00:00:00"/>
        <d v="2015-01-19T00:00:00"/>
        <d v="2015-01-16T00:00:00"/>
        <d v="2015-01-15T00:00:00"/>
        <d v="2015-01-13T00:00:00"/>
        <d v="2014-12-30T00:00:00"/>
        <d v="2014-12-29T00:00:00"/>
        <d v="2014-12-24T00:00:00"/>
        <d v="2014-12-19T00:00:00"/>
        <d v="2014-12-16T00:00:00"/>
        <d v="2014-12-11T00:00:00"/>
        <d v="2014-12-10T00:00:00"/>
        <d v="2014-12-09T00:00:00"/>
        <d v="2014-12-04T00:00:00"/>
        <d v="2014-12-01T00:00:00"/>
        <d v="2014-11-28T00:00:00"/>
        <d v="2014-11-25T00:00:00"/>
        <d v="2014-11-20T00:00:00"/>
        <d v="2014-11-14T00:00:00"/>
        <d v="2014-11-13T00:00:00"/>
        <d v="2014-11-10T00:00:00"/>
        <d v="2014-11-06T00:00:00"/>
        <d v="2014-11-05T00:00:00"/>
        <d v="2014-10-31T00:00:00"/>
        <d v="2014-10-29T00:00:00"/>
        <d v="2014-10-28T00:00:00"/>
        <d v="2014-10-20T00:00:00"/>
        <d v="2014-10-17T00:00:00"/>
        <d v="2014-10-15T00:00:00"/>
        <d v="2014-10-10T00:00:00"/>
        <d v="2014-10-07T00:00:00"/>
        <d v="2014-10-06T00:00:00"/>
        <d v="2014-10-03T00:00:00"/>
        <d v="2014-10-02T00:00:00"/>
        <d v="2014-10-01T00:00:00"/>
        <d v="2014-09-30T00:00:00"/>
        <d v="2014-09-26T00:00:00"/>
        <d v="2014-09-24T00:00:00"/>
        <d v="2014-09-23T00:00:00"/>
        <d v="2014-09-22T00:00:00"/>
        <d v="2014-09-18T00:00:00"/>
        <d v="2014-09-17T00:00:00"/>
        <d v="2014-09-16T00:00:00"/>
        <d v="2014-09-15T00:00:00"/>
        <d v="2014-09-12T00:00:00"/>
        <d v="2014-09-05T00:00:00"/>
        <d v="2014-09-04T00:00:00"/>
        <d v="2014-09-02T00:00:00"/>
        <d v="2014-09-01T00:00:00"/>
        <d v="2014-08-27T00:00:00"/>
        <d v="2014-08-26T00:00:00"/>
        <d v="2014-08-25T00:00:00"/>
        <d v="2014-08-14T00:00:00"/>
        <d v="2014-08-13T00:00:00"/>
        <d v="2014-08-12T00:00:00"/>
        <d v="2014-08-08T00:00:00"/>
        <d v="2014-08-07T00:00:00"/>
        <d v="2014-08-05T00:00:00"/>
        <d v="2014-08-04T00:00:00"/>
        <d v="2014-08-01T00:00:00"/>
        <d v="2014-07-31T00:00:00"/>
        <d v="2014-07-30T00:00:00"/>
        <d v="2014-07-29T00:00:00"/>
        <d v="2014-07-28T00:00:00"/>
        <d v="2014-07-23T00:00:00"/>
        <d v="2014-07-21T00:00:00"/>
        <d v="2014-07-18T00:00:00"/>
        <d v="2014-07-17T00:00:00"/>
        <d v="2014-07-15T00:00:00"/>
        <d v="2014-07-14T00:00:00"/>
        <d v="2014-07-09T00:00:00"/>
        <d v="2014-07-08T00:00:00"/>
        <d v="2014-07-07T00:00:00"/>
        <d v="2014-07-04T00:00:00"/>
        <d v="2014-07-01T00:00:00"/>
        <d v="2014-06-30T00:00:00"/>
        <d v="2014-06-24T00:00:00"/>
        <d v="2014-06-19T00:00:00"/>
        <d v="2014-06-17T00:00:00"/>
        <d v="2014-06-11T00:00:00"/>
        <d v="2014-06-10T00:00:00"/>
        <d v="2014-06-09T00:00:00"/>
        <d v="2014-06-05T00:00:00"/>
        <d v="2014-06-04T00:00:00"/>
        <d v="2014-06-03T00:00:00"/>
        <d v="2014-06-02T00:00:00"/>
        <d v="2014-05-30T00:00:00"/>
        <d v="2014-05-28T00:00:00"/>
        <d v="2014-05-27T00:00:00"/>
        <d v="2014-05-26T00:00:00"/>
        <d v="2014-05-22T00:00:00"/>
        <d v="2014-05-20T00:00:00"/>
        <d v="2014-05-16T00:00:00"/>
        <d v="2014-05-15T00:00:00"/>
        <d v="2014-05-14T00:00:00"/>
        <d v="2014-05-13T00:00:00"/>
        <d v="2014-05-08T00:00:00"/>
        <d v="2014-05-05T00:00:00"/>
        <d v="2014-04-30T00:00:00"/>
        <d v="2014-04-28T00:00:00"/>
        <d v="2014-04-25T00:00:00"/>
        <d v="2014-04-24T00:00:00"/>
        <d v="2014-04-23T00:00:00"/>
        <d v="2014-04-21T00:00:00"/>
        <d v="2014-04-17T00:00:00"/>
        <d v="2014-04-15T00:00:00"/>
        <d v="2014-04-14T00:00:00"/>
        <d v="2014-04-10T00:00:00"/>
        <d v="2014-04-07T00:00:00"/>
        <d v="2014-04-04T00:00:00"/>
        <d v="2014-04-02T00:00:00"/>
        <d v="2014-04-01T00:00:00"/>
        <d v="2014-03-31T00:00:00"/>
        <d v="2014-03-28T00:00:00"/>
        <d v="2014-03-27T00:00:00"/>
        <d v="2014-03-25T00:00:00"/>
        <d v="2014-03-17T00:00:00"/>
        <d v="2014-03-14T00:00:00"/>
        <d v="2014-03-07T00:00:00"/>
        <d v="2014-03-04T00:00:00"/>
        <d v="2014-03-03T00:00:00"/>
        <d v="2014-02-28T00:00:00"/>
        <d v="2014-02-26T00:00:00"/>
        <d v="2014-02-24T00:00:00"/>
        <d v="2014-02-21T00:00:00"/>
        <d v="2014-02-18T00:00:00"/>
        <d v="2014-02-14T00:00:00"/>
        <d v="2014-02-12T00:00:00"/>
        <d v="2014-02-10T00:00:00"/>
        <d v="2014-02-07T00:00:00"/>
        <d v="2014-02-06T00:00:00"/>
        <d v="2014-02-05T00:00:00"/>
        <d v="2014-02-04T00:00:00"/>
        <d v="2014-02-03T00:00:00"/>
        <d v="2014-01-31T00:00:00"/>
        <d v="2014-01-30T00:00:00"/>
        <d v="2014-01-27T00:00:00"/>
        <d v="2014-01-24T00:00:00"/>
        <d v="2014-01-22T00:00:00"/>
        <d v="2014-01-17T00:00:00"/>
        <d v="2014-01-14T00:00:00"/>
        <d v="2013-12-31T00:00:00"/>
        <d v="2013-12-30T00:00:00"/>
        <d v="2013-12-27T00:00:00"/>
        <d v="2013-12-25T00:00:00"/>
        <d v="2013-12-24T00:00:00"/>
        <d v="2013-12-19T00:00:00"/>
        <d v="2013-12-18T00:00:00"/>
        <d v="2013-12-17T00:00:00"/>
        <d v="2013-12-16T00:00:00"/>
        <d v="2013-12-11T00:00:00"/>
        <d v="2013-12-10T00:00:00"/>
        <d v="2013-12-06T00:00:00"/>
        <d v="2013-12-05T00:00:00"/>
        <d v="2013-12-04T00:00:00"/>
        <d v="2013-12-03T00:00:00"/>
        <d v="2013-12-02T00:00:00"/>
        <d v="2013-11-29T00:00:00"/>
        <d v="2013-11-21T00:00:00"/>
        <d v="2013-11-14T00:00:00"/>
        <d v="2013-11-11T00:00:00"/>
        <d v="2013-11-07T00:00:00"/>
        <d v="2013-11-05T00:00:00"/>
        <d v="2013-11-01T00:00:00"/>
        <d v="2013-10-31T00:00:00"/>
        <d v="2013-10-24T00:00:00"/>
        <d v="2013-10-22T00:00:00"/>
        <d v="2013-10-18T00:00:00"/>
        <d v="2013-10-14T00:00:00"/>
        <d v="2013-10-11T00:00:00"/>
        <d v="2013-10-08T00:00:00"/>
        <d v="2013-10-07T00:00:00"/>
        <d v="2013-10-04T00:00:00"/>
        <d v="2013-10-01T00:00:00"/>
        <d v="2013-09-30T00:00:00"/>
        <d v="2013-09-26T00:00:00"/>
        <d v="2013-09-25T00:00:00"/>
        <d v="2013-09-24T00:00:00"/>
        <d v="2013-09-18T00:00:00"/>
        <d v="2013-09-16T00:00:00"/>
        <d v="2013-09-09T00:00:00"/>
        <d v="2013-09-05T00:00:00"/>
        <d v="2013-09-04T00:00:00"/>
        <d v="2013-09-02T00:00:00"/>
        <d v="2013-08-30T00:00:00"/>
        <d v="2013-08-29T00:00:00"/>
        <d v="2013-08-26T00:00:00"/>
        <d v="2013-08-23T00:00:00"/>
        <d v="2013-08-21T00:00:00"/>
        <d v="2013-08-19T00:00:00"/>
        <d v="2013-08-15T00:00:00"/>
        <d v="2013-08-14T00:00:00"/>
        <d v="2013-08-07T00:00:00"/>
        <d v="2013-08-05T00:00:00"/>
        <d v="2013-08-01T00:00:00"/>
        <d v="2013-07-31T00:00:00"/>
        <d v="2013-07-30T00:00:00"/>
        <d v="2013-07-26T00:00:00"/>
        <d v="2013-07-22T00:00:00"/>
        <d v="2013-07-18T00:00:00"/>
        <d v="2013-07-15T00:00:00"/>
        <d v="2013-07-10T00:00:00"/>
        <d v="2013-07-09T00:00:00"/>
        <d v="2013-07-04T00:00:00"/>
        <d v="2013-07-03T00:00:00"/>
        <d v="2013-07-02T00:00:00"/>
        <d v="2013-07-01T00:00:00"/>
        <d v="2013-06-27T00:00:00"/>
        <d v="2013-06-26T00:00:00"/>
        <d v="2013-06-25T00:00:00"/>
        <d v="2013-06-14T00:00:00"/>
        <d v="2013-06-13T00:00:00"/>
        <d v="2013-06-10T00:00:00"/>
        <d v="2013-06-07T00:00:00"/>
        <d v="2013-06-05T00:00:00"/>
        <d v="2013-06-04T00:00:00"/>
        <d v="2013-06-03T00:00:00"/>
        <d v="2013-05-30T00:00:00"/>
        <d v="2013-05-29T00:00:00"/>
        <d v="2013-05-23T00:00:00"/>
        <d v="2013-05-16T00:00:00"/>
        <d v="2013-05-14T00:00:00"/>
        <d v="2013-05-06T00:00:00"/>
        <d v="2013-04-30T00:00:00"/>
        <d v="2013-04-26T00:00:00"/>
        <d v="2013-04-25T00:00:00"/>
        <d v="2013-04-24T00:00:00"/>
        <d v="2013-04-18T00:00:00"/>
        <d v="2013-04-16T00:00:00"/>
        <d v="2013-04-08T00:00:00"/>
        <d v="2013-04-04T00:00:00"/>
        <d v="2013-04-03T00:00:00"/>
        <d v="2013-04-02T00:00:00"/>
        <d v="2013-04-01T00:00:00"/>
        <d v="2013-03-29T00:00:00"/>
        <d v="2013-03-28T00:00:00"/>
        <d v="2013-03-26T00:00:00"/>
        <d v="2013-03-21T00:00:00"/>
        <d v="2013-03-18T00:00:00"/>
        <d v="2013-03-06T00:00:00"/>
        <d v="2013-03-04T00:00:00"/>
        <d v="2013-02-28T00:00:00"/>
        <d v="2013-02-26T00:00:00"/>
        <d v="2013-02-20T00:00:00"/>
        <d v="2013-02-15T00:00:00"/>
        <d v="2013-02-12T00:00:00"/>
        <d v="2013-02-06T00:00:00"/>
        <d v="2013-02-04T00:00:00"/>
        <d v="2013-02-01T00:00:00"/>
        <d v="2013-01-31T00:00:00"/>
        <d v="2013-01-29T00:00:00"/>
        <d v="2013-01-25T00:00:00"/>
        <d v="2013-01-24T00:00:00"/>
        <d v="2013-01-22T00:00:00"/>
        <d v="2013-01-16T00:00:00"/>
        <d v="2013-01-15T00:00:00"/>
        <d v="2013-01-09T00:00:00"/>
        <d v="2012-12-28T00:00:00"/>
        <d v="2012-12-27T00:00:00"/>
        <d v="2012-12-26T00:00:00"/>
        <d v="2012-12-21T00:00:00"/>
        <d v="2012-12-18T00:00:00"/>
        <d v="2012-12-17T00:00:00"/>
        <d v="2012-12-14T00:00:00"/>
        <d v="2012-12-13T00:00:00"/>
        <d v="2012-12-12T00:00:00"/>
        <d v="2012-12-11T00:00:00"/>
        <d v="2012-12-06T00:00:00"/>
        <d v="2012-12-04T00:00:00"/>
        <d v="2012-12-03T00:00:00"/>
        <d v="2012-11-30T00:00:00"/>
        <d v="2012-11-29T00:00:00"/>
        <d v="2012-11-28T00:00:00"/>
        <d v="2012-11-27T00:00:00"/>
        <d v="2012-11-21T00:00:00"/>
        <d v="2012-11-16T00:00:00"/>
        <d v="2012-11-13T00:00:00"/>
        <d v="2012-11-09T00:00:00"/>
        <d v="2012-11-08T00:00:00"/>
        <d v="2012-11-06T00:00:00"/>
        <d v="2012-11-01T00:00:00"/>
        <d v="2012-10-31T00:00:00"/>
        <d v="2012-10-30T00:00:00"/>
        <d v="2012-10-29T00:00:00"/>
        <d v="2012-10-18T00:00:00"/>
        <d v="2012-10-12T00:00:00"/>
        <d v="2012-10-11T00:00:00"/>
        <d v="2012-10-09T00:00:00"/>
        <d v="2012-10-04T00:00:00"/>
        <d v="2012-10-03T00:00:00"/>
        <d v="2012-10-02T00:00:00"/>
        <d v="2012-10-01T00:00:00"/>
        <d v="2012-09-29T00:00:00"/>
        <d v="2012-09-27T00:00:00"/>
        <d v="2012-09-26T00:00:00"/>
        <d v="2012-09-21T00:00:00"/>
        <d v="2012-09-17T00:00:00"/>
        <d v="2012-09-14T00:00:00"/>
        <d v="2012-09-13T00:00:00"/>
        <d v="2012-09-12T00:00:00"/>
        <d v="2012-09-10T00:00:00"/>
        <d v="2012-09-05T00:00:00"/>
        <d v="2012-09-04T00:00:00"/>
        <d v="2012-08-31T00:00:00"/>
        <d v="2012-08-30T00:00:00"/>
        <d v="2012-08-28T00:00:00"/>
        <d v="2012-08-27T00:00:00"/>
        <d v="2012-08-22T00:00:00"/>
        <d v="2012-08-20T00:00:00"/>
        <d v="2012-08-17T00:00:00"/>
        <d v="2012-08-15T00:00:00"/>
        <d v="2012-08-09T00:00:00"/>
        <d v="2012-08-04T00:00:00"/>
        <d v="2012-08-01T00:00:00"/>
        <d v="2012-07-31T00:00:00"/>
        <d v="2012-07-26T00:00:00"/>
        <d v="2012-07-25T00:00:00"/>
        <d v="2012-07-16T00:00:00"/>
        <d v="2012-07-13T00:00:00"/>
        <d v="2012-07-06T00:00:00"/>
        <d v="2012-07-04T00:00:00"/>
        <d v="2012-07-03T00:00:00"/>
        <d v="2012-07-02T00:00:00"/>
        <d v="2012-06-30T00:00:00"/>
        <d v="2012-06-28T00:00:00"/>
        <d v="2012-06-27T00:00:00"/>
        <d v="2012-06-26T00:00:00"/>
        <d v="2012-06-22T00:00:00"/>
        <d v="2012-06-21T00:00:00"/>
        <d v="2012-06-18T00:00:00"/>
        <d v="2012-06-15T00:00:00"/>
        <d v="2012-06-13T00:00:00"/>
        <d v="2012-06-07T00:00:00"/>
        <d v="2012-06-05T00:00:00"/>
        <d v="2012-06-04T00:00:00"/>
        <d v="2012-06-01T00:00:00"/>
        <d v="2012-05-31T00:00:00"/>
        <d v="2012-05-30T00:00:00"/>
        <d v="2012-05-29T00:00:00"/>
        <d v="2012-05-23T00:00:00"/>
        <d v="2012-05-17T00:00:00"/>
        <d v="2012-05-14T00:00:00"/>
        <d v="2012-05-11T00:00:00"/>
        <d v="2012-05-04T00:00:00"/>
        <d v="2012-05-03T00:00:00"/>
        <d v="2012-05-02T00:00:00"/>
        <d v="2012-04-29T00:00:00"/>
        <d v="2012-04-28T00:00:00"/>
        <d v="2012-04-23T00:00:00"/>
        <d v="2012-04-20T00:00:00"/>
        <d v="2012-04-16T00:00:00"/>
        <d v="2012-04-13T00:00:00"/>
        <d v="2012-04-10T00:00:00"/>
        <d v="2012-04-05T00:00:00"/>
        <d v="2012-04-03T00:00:00"/>
        <d v="2012-04-02T00:00:00"/>
        <d v="2012-03-31T00:00:00"/>
        <d v="2012-03-30T00:00:00"/>
        <d v="2012-03-23T00:00:00"/>
        <d v="2012-03-22T00:00:00"/>
        <d v="2012-03-20T00:00:00"/>
        <d v="2012-03-16T00:00:00"/>
        <d v="2012-03-12T00:00:00"/>
        <d v="2012-03-06T00:00:00"/>
        <d v="2012-03-01T00:00:00"/>
        <d v="2012-02-29T00:00:00"/>
        <d v="2012-02-27T00:00:00"/>
        <d v="2012-02-24T00:00:00"/>
        <d v="2012-02-22T00:00:00"/>
        <d v="2012-02-21T00:00:00"/>
        <d v="2012-02-17T00:00:00"/>
        <d v="2012-02-16T00:00:00"/>
        <d v="2012-02-07T00:00:00"/>
        <d v="2012-02-06T00:00:00"/>
        <d v="2012-02-02T00:00:00"/>
        <d v="2012-01-31T00:00:00"/>
        <d v="2012-01-25T00:00:00"/>
        <d v="2012-01-23T00:00:00"/>
        <d v="2012-01-19T00:00:00"/>
        <d v="2012-01-17T00:00:00"/>
        <d v="2012-01-16T00:00:00"/>
        <d v="2012-01-13T00:00:00"/>
        <d v="2012-01-12T00:00:00"/>
        <d v="2011-12-27T00:00:00"/>
      </sharedItems>
      <fieldGroup par="10" base="0">
        <rangePr groupBy="months" startDate="2011-12-27T00:00:00" endDate="2023-04-01T00:00:00"/>
        <groupItems count="14">
          <s v="&lt;27.12.2011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04.2023"/>
        </groupItems>
      </fieldGroup>
    </cacheField>
    <cacheField name="Дата выписки" numFmtId="0">
      <sharedItems containsSemiMixedTypes="0" containsNonDate="0" containsDate="1" containsString="0" minDate="2011-12-27T00:00:00" maxDate="2023-04-01T00:00:00" count="1568">
        <d v="2023-01-02T00:00:00"/>
        <d v="2023-01-10T00:00:00"/>
        <d v="2023-01-12T00:00:00"/>
        <d v="2023-01-16T00:00:00"/>
        <d v="2023-01-17T00:00:00"/>
        <d v="2023-01-18T00:00:00"/>
        <d v="2023-01-20T00:00:00"/>
        <d v="2023-01-23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0T00:00:00"/>
        <d v="2023-02-11T00:00:00"/>
        <d v="2023-02-13T00:00:00"/>
        <d v="2023-02-14T00:00:00"/>
        <d v="2023-02-16T00:00:00"/>
        <d v="2023-02-17T00:00:00"/>
        <d v="2023-02-20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5T00:00:00"/>
        <d v="2023-03-16T00:00:00"/>
        <d v="2023-03-17T00:00:00"/>
        <d v="2023-03-21T00:00:00"/>
        <d v="2023-03-23T00:00:00"/>
        <d v="2023-03-24T00:00:00"/>
        <d v="2023-03-25T00:00:00"/>
        <d v="2023-03-27T00:00:00"/>
        <d v="2023-03-29T00:00:00"/>
        <d v="2023-03-31T00:00:00"/>
        <d v="2022-12-30T00:00:00"/>
        <d v="2022-12-29T00:00:00"/>
        <d v="2022-12-28T00:00:00"/>
        <d v="2022-12-27T00:00:00"/>
        <d v="2022-12-23T00:00:00"/>
        <d v="2022-12-22T00:00:00"/>
        <d v="2022-12-20T00:00:00"/>
        <d v="2022-12-19T00:00:00"/>
        <d v="2022-12-16T00:00:00"/>
        <d v="2022-12-15T00:00:00"/>
        <d v="2022-12-13T00:00:00"/>
        <d v="2022-12-12T00:00:00"/>
        <d v="2022-12-09T00:00:00"/>
        <d v="2022-12-08T00:00:00"/>
        <d v="2022-12-07T00:00:00"/>
        <d v="2022-12-06T00:00:00"/>
        <d v="2022-12-05T00:00:00"/>
        <d v="2022-12-01T00:00:00"/>
        <d v="2022-11-30T00:00:00"/>
        <d v="2022-11-28T00:00:00"/>
        <d v="2022-11-25T00:00:00"/>
        <d v="2022-11-16T00:00:00"/>
        <d v="2022-11-14T00:00:00"/>
        <d v="2022-11-12T00:00:00"/>
        <d v="2022-11-10T00:00:00"/>
        <d v="2022-11-09T00:00:00"/>
        <d v="2022-11-08T00:00:00"/>
        <d v="2022-11-07T00:00:00"/>
        <d v="2022-11-03T00:00:00"/>
        <d v="2022-11-02T00:00:00"/>
        <d v="2022-11-01T00:00:00"/>
        <d v="2022-10-31T00:00:00"/>
        <d v="2022-10-27T00:00:00"/>
        <d v="2022-10-22T00:00:00"/>
        <d v="2022-10-20T00:00:00"/>
        <d v="2022-10-19T00:00:00"/>
        <d v="2022-10-17T00:00:00"/>
        <d v="2022-10-15T00:00:00"/>
        <d v="2022-10-13T00:00:00"/>
        <d v="2022-10-12T00:00:00"/>
        <d v="2022-10-11T00:00:00"/>
        <d v="2022-10-10T00:00:00"/>
        <d v="2022-10-06T00:00:00"/>
        <d v="2022-10-05T00:00:00"/>
        <d v="2022-10-04T00:00:00"/>
        <d v="2022-10-03T00:00:00"/>
        <d v="2022-09-30T00:00:00"/>
        <d v="2022-09-27T00:00:00"/>
        <d v="2022-09-26T00:00:00"/>
        <d v="2022-09-23T00:00:00"/>
        <d v="2022-09-22T00:00:00"/>
        <d v="2022-09-21T00:00:00"/>
        <d v="2022-09-20T00:00:00"/>
        <d v="2022-09-19T00:00:00"/>
        <d v="2022-09-15T00:00:00"/>
        <d v="2022-09-14T00:00:00"/>
        <d v="2022-09-08T00:00:00"/>
        <d v="2022-09-06T00:00:00"/>
        <d v="2022-09-01T00:00:00"/>
        <d v="2022-08-31T00:00:00"/>
        <d v="2022-08-30T00:00:00"/>
        <d v="2022-08-29T00:00:00"/>
        <d v="2022-08-25T00:00:00"/>
        <d v="2022-08-22T00:00:00"/>
        <d v="2022-08-19T00:00:00"/>
        <d v="2022-08-18T00:00:00"/>
        <d v="2022-08-17T00:00:00"/>
        <d v="2022-08-15T00:00:00"/>
        <d v="2022-08-11T00:00:00"/>
        <d v="2022-08-01T00:00:00"/>
        <d v="2022-07-25T00:00:00"/>
        <d v="2022-07-21T00:00:00"/>
        <d v="2022-07-20T00:00:00"/>
        <d v="2022-07-19T00:00:00"/>
        <d v="2022-07-18T00:00:00"/>
        <d v="2022-07-15T00:00:00"/>
        <d v="2022-07-14T00:00:00"/>
        <d v="2022-07-13T00:00:00"/>
        <d v="2022-07-12T00:00:00"/>
        <d v="2022-07-11T00:00:00"/>
        <d v="2022-07-08T00:00:00"/>
        <d v="2022-07-07T00:00:00"/>
        <d v="2022-07-05T00:00:00"/>
        <d v="2022-07-04T00:00:00"/>
        <d v="2022-07-01T00:00:00"/>
        <d v="2022-06-30T00:00:00"/>
        <d v="2022-06-28T00:00:00"/>
        <d v="2022-06-27T00:00:00"/>
        <d v="2022-06-23T00:00:00"/>
        <d v="2022-06-21T00:00:00"/>
        <d v="2022-06-17T00:00:00"/>
        <d v="2022-06-16T00:00:00"/>
        <d v="2022-06-15T00:00:00"/>
        <d v="2022-06-14T00:00:00"/>
        <d v="2022-06-13T00:00:00"/>
        <d v="2022-06-10T00:00:00"/>
        <d v="2022-06-09T00:00:00"/>
        <d v="2022-06-08T00:00:00"/>
        <d v="2022-06-07T00:00:00"/>
        <d v="2022-06-06T00:00:00"/>
        <d v="2022-06-03T00:00:00"/>
        <d v="2022-06-02T00:00:00"/>
        <d v="2022-06-01T00:00:00"/>
        <d v="2022-05-31T00:00:00"/>
        <d v="2022-05-30T00:00:00"/>
        <d v="2022-05-28T00:00:00"/>
        <d v="2022-05-27T00:00:00"/>
        <d v="2022-05-26T00:00:00"/>
        <d v="2022-05-25T00:00:00"/>
        <d v="2022-05-24T00:00:00"/>
        <d v="2022-05-23T00:00:00"/>
        <d v="2022-05-21T00:00:00"/>
        <d v="2022-05-20T00:00:00"/>
        <d v="2022-05-19T00:00:00"/>
        <d v="2022-05-18T00:00:00"/>
        <d v="2022-05-17T00:00:00"/>
        <d v="2022-05-16T00:00:00"/>
        <d v="2022-05-14T00:00:00"/>
        <d v="2022-05-13T00:00:00"/>
        <d v="2022-05-12T00:00:00"/>
        <d v="2022-05-11T00:00:00"/>
        <d v="2022-05-06T00:00:00"/>
        <d v="2022-05-04T00:00:00"/>
        <d v="2022-04-29T00:00:00"/>
        <d v="2022-04-28T00:00:00"/>
        <d v="2022-04-25T00:00:00"/>
        <d v="2022-04-22T00:00:00"/>
        <d v="2022-04-19T00:00:00"/>
        <d v="2022-04-18T00:00:00"/>
        <d v="2022-04-15T00:00:00"/>
        <d v="2022-04-14T00:00:00"/>
        <d v="2022-04-13T00:00:00"/>
        <d v="2022-04-12T00:00:00"/>
        <d v="2022-04-11T00:00:00"/>
        <d v="2022-04-08T00:00:00"/>
        <d v="2022-04-07T00:00:00"/>
        <d v="2022-04-05T00:00:00"/>
        <d v="2022-04-04T00:00:00"/>
        <d v="2022-04-01T00:00:00"/>
        <d v="2022-03-31T00:00:00"/>
        <d v="2022-03-30T00:00:00"/>
        <d v="2022-03-28T00:00:00"/>
        <d v="2022-03-25T00:00:00"/>
        <d v="2022-03-23T00:00:00"/>
        <d v="2022-03-21T00:00:00"/>
        <d v="2022-03-19T00:00:00"/>
        <d v="2022-03-18T00:00:00"/>
        <d v="2022-03-17T00:00:00"/>
        <d v="2022-03-16T00:00:00"/>
        <d v="2022-03-14T00:00:00"/>
        <d v="2022-03-11T00:00:00"/>
        <d v="2022-03-09T00:00:00"/>
        <d v="2022-03-05T00:00:00"/>
        <d v="2022-03-04T00:00:00"/>
        <d v="2022-03-03T00:00:00"/>
        <d v="2022-03-02T00:00:00"/>
        <d v="2022-03-01T00:00:00"/>
        <d v="2022-02-28T00:00:00"/>
        <d v="2022-02-22T00:00:00"/>
        <d v="2022-02-19T00:00:00"/>
        <d v="2022-02-18T00:00:00"/>
        <d v="2022-02-17T00:00:00"/>
        <d v="2022-02-16T00:00:00"/>
        <d v="2022-02-15T00:00:00"/>
        <d v="2022-02-14T00:00:00"/>
        <d v="2022-02-11T00:00:00"/>
        <d v="2022-02-10T00:00:00"/>
        <d v="2022-02-08T00:00:00"/>
        <d v="2022-02-07T00:00:00"/>
        <d v="2022-02-04T00:00:00"/>
        <d v="2022-02-03T00:00:00"/>
        <d v="2022-02-02T00:00:00"/>
        <d v="2022-02-01T00:00:00"/>
        <d v="2022-01-31T00:00:00"/>
        <d v="2022-01-27T00:00:00"/>
        <d v="2022-01-26T00:00:00"/>
        <d v="2022-01-24T00:00:00"/>
        <d v="2022-01-20T00:00:00"/>
        <d v="2022-01-17T00:00:00"/>
        <d v="2022-01-14T00:00:00"/>
        <d v="2022-01-13T00:00:00"/>
        <d v="2022-01-12T00:00:00"/>
        <d v="2022-01-11T00:00:00"/>
        <d v="2022-01-10T00:00:00"/>
        <d v="2022-01-03T00:00:00"/>
        <d v="2021-12-30T00:00:00"/>
        <d v="2021-12-29T00:00:00"/>
        <d v="2021-12-27T00:00:00"/>
        <d v="2021-12-24T00:00:00"/>
        <d v="2021-12-23T00:00:00"/>
        <d v="2021-12-22T00:00:00"/>
        <d v="2021-12-20T00:00:00"/>
        <d v="2021-12-17T00:00:00"/>
        <d v="2021-12-15T00:00:00"/>
        <d v="2021-12-13T00:00:00"/>
        <d v="2021-12-10T00:00:00"/>
        <d v="2021-12-09T00:00:00"/>
        <d v="2021-12-08T00:00:00"/>
        <d v="2021-12-07T00:00:00"/>
        <d v="2021-12-06T00:00:00"/>
        <d v="2021-12-03T00:00:00"/>
        <d v="2021-12-02T00:00:00"/>
        <d v="2021-12-01T00:00:00"/>
        <d v="2021-11-30T00:00:00"/>
        <d v="2021-11-26T00:00:00"/>
        <d v="2021-11-24T00:00:00"/>
        <d v="2021-11-22T00:00:00"/>
        <d v="2021-11-18T00:00:00"/>
        <d v="2021-11-17T00:00:00"/>
        <d v="2021-11-16T00:00:00"/>
        <d v="2021-11-15T00:00:00"/>
        <d v="2021-11-13T00:00:00"/>
        <d v="2021-11-12T00:00:00"/>
        <d v="2021-11-11T00:00:00"/>
        <d v="2021-11-09T00:00:00"/>
        <d v="2021-11-08T00:00:00"/>
        <d v="2021-11-03T00:00:00"/>
        <d v="2021-11-01T00:00:00"/>
        <d v="2021-10-27T00:00:00"/>
        <d v="2021-10-26T00:00:00"/>
        <d v="2021-10-22T00:00:00"/>
        <d v="2021-10-21T00:00:00"/>
        <d v="2021-10-20T00:00:00"/>
        <d v="2021-10-18T00:00:00"/>
        <d v="2021-10-15T00:00:00"/>
        <d v="2021-10-14T00:00:00"/>
        <d v="2021-10-13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4T00:00:00"/>
        <d v="2021-09-23T00:00:00"/>
        <d v="2021-09-21T00:00:00"/>
        <d v="2021-09-17T00:00:00"/>
        <d v="2021-09-16T00:00:00"/>
        <d v="2021-09-15T00:00:00"/>
        <d v="2021-09-13T00:00:00"/>
        <d v="2021-09-10T00:00:00"/>
        <d v="2021-09-09T00:00:00"/>
        <d v="2021-09-08T00:00:00"/>
        <d v="2021-09-07T00:00:00"/>
        <d v="2021-09-06T00:00:00"/>
        <d v="2021-09-03T00:00:00"/>
        <d v="2021-09-02T00:00:00"/>
        <d v="2021-09-01T00:00:00"/>
        <d v="2021-08-31T00:00:00"/>
        <d v="2021-08-30T00:00:00"/>
        <d v="2021-08-27T00:00:00"/>
        <d v="2021-08-25T00:00:00"/>
        <d v="2021-08-23T00:00:00"/>
        <d v="2021-08-20T00:00:00"/>
        <d v="2021-08-17T00:00:00"/>
        <d v="2021-08-16T00:00:00"/>
        <d v="2021-08-13T00:00:00"/>
        <d v="2021-08-11T00:00:00"/>
        <d v="2021-08-10T00:00:00"/>
        <d v="2021-08-09T00:00:00"/>
        <d v="2021-08-06T00:00:00"/>
        <d v="2021-08-05T00:00:00"/>
        <d v="2021-08-04T00:00:00"/>
        <d v="2021-08-03T00:00:00"/>
        <d v="2021-08-02T00:00:00"/>
        <d v="2021-07-30T00:00:00"/>
        <d v="2021-07-28T00:00:00"/>
        <d v="2021-07-27T00:00:00"/>
        <d v="2021-07-21T00:00:00"/>
        <d v="2021-07-20T00:00:00"/>
        <d v="2021-07-19T00:00:00"/>
        <d v="2021-07-15T00:00:00"/>
        <d v="2021-07-13T00:00:00"/>
        <d v="2021-07-12T00:00:00"/>
        <d v="2021-07-10T00:00:00"/>
        <d v="2021-07-08T00:00:00"/>
        <d v="2021-07-06T00:00:00"/>
        <d v="2021-07-02T00:00:00"/>
        <d v="2021-07-01T00:00:00"/>
        <d v="2021-06-30T00:00:00"/>
        <d v="2021-06-25T00:00:00"/>
        <d v="2021-06-23T00:00:00"/>
        <d v="2021-06-15T00:00:00"/>
        <d v="2021-06-10T00:00:00"/>
        <d v="2021-06-09T00:00:00"/>
        <d v="2021-06-08T00:00:00"/>
        <d v="2021-06-07T00:00:00"/>
        <d v="2021-06-04T00:00:00"/>
        <d v="2021-06-03T00:00:00"/>
        <d v="2021-06-02T00:00:00"/>
        <d v="2021-06-01T00:00:00"/>
        <d v="2021-05-31T00:00:00"/>
        <d v="2021-05-28T00:00:00"/>
        <d v="2021-05-27T00:00:00"/>
        <d v="2021-05-26T00:00:00"/>
        <d v="2021-05-24T00:00:00"/>
        <d v="2021-05-21T00:00:00"/>
        <d v="2021-05-20T00:00:00"/>
        <d v="2021-05-19T00:00:00"/>
        <d v="2021-05-17T00:00:00"/>
        <d v="2021-05-14T00:00:00"/>
        <d v="2021-05-13T00:00:00"/>
        <d v="2021-05-12T00:00:00"/>
        <d v="2021-05-11T00:00:00"/>
        <d v="2021-05-08T00:00:00"/>
        <d v="2021-05-07T00:00:00"/>
        <d v="2021-05-06T00:00:00"/>
        <d v="2021-05-04T00:00:00"/>
        <d v="2021-04-30T00:00:00"/>
        <d v="2021-04-29T00:00:00"/>
        <d v="2021-04-28T00:00:00"/>
        <d v="2021-04-27T00:00:00"/>
        <d v="2021-04-26T00:00:00"/>
        <d v="2021-04-23T00:00:00"/>
        <d v="2021-04-20T00:00:00"/>
        <d v="2021-04-19T00:00:00"/>
        <d v="2021-04-16T00:00:00"/>
        <d v="2021-04-15T00:00:00"/>
        <d v="2021-04-14T00:00:00"/>
        <d v="2021-04-13T00:00:00"/>
        <d v="2021-04-12T00:00:00"/>
        <d v="2021-04-09T00:00:00"/>
        <d v="2021-04-08T00:00:00"/>
        <d v="2021-04-07T00:00:00"/>
        <d v="2021-04-06T00:00:00"/>
        <d v="2021-04-05T00:00:00"/>
        <d v="2021-04-02T00:00:00"/>
        <d v="2021-04-01T00:00:00"/>
        <d v="2021-03-31T00:00:00"/>
        <d v="2021-03-30T00:00:00"/>
        <d v="2021-03-27T00:00:00"/>
        <d v="2021-03-26T00:00:00"/>
        <d v="2021-03-23T00:00:00"/>
        <d v="2021-03-22T00:00:00"/>
        <d v="2021-03-19T00:00:00"/>
        <d v="2021-03-18T00:00:00"/>
        <d v="2021-03-16T00:00:00"/>
        <d v="2021-03-15T00:00:00"/>
        <d v="2021-03-12T00:00:00"/>
        <d v="2021-03-11T00:00:00"/>
        <d v="2021-03-10T00:00:00"/>
        <d v="2021-03-09T00:00:00"/>
        <d v="2021-03-05T00:00:00"/>
        <d v="2021-03-02T00:00:00"/>
        <d v="2021-03-01T00:00:00"/>
        <d v="2021-02-26T00:00:00"/>
        <d v="2021-02-25T00:00:00"/>
        <d v="2021-02-24T00:00:00"/>
        <d v="2021-02-20T00:00:00"/>
        <d v="2021-02-19T00:00:00"/>
        <d v="2021-02-17T00:00:00"/>
        <d v="2021-02-16T00:00:00"/>
        <d v="2021-02-15T00:00:00"/>
        <d v="2021-02-12T00:00:00"/>
        <d v="2021-02-11T00:00:00"/>
        <d v="2021-02-10T00:00:00"/>
        <d v="2021-02-09T00:00:00"/>
        <d v="2021-02-08T00:00:00"/>
        <d v="2021-02-05T00:00:00"/>
        <d v="2021-02-03T00:00:00"/>
        <d v="2021-02-01T00:00:00"/>
        <d v="2021-01-28T00:00:00"/>
        <d v="2021-01-26T00:00:00"/>
        <d v="2021-01-22T00:00:00"/>
        <d v="2021-01-19T00:00:00"/>
        <d v="2021-01-18T00:00:00"/>
        <d v="2021-01-15T00:00:00"/>
        <d v="2021-01-14T00:00:00"/>
        <d v="2021-01-13T00:00:00"/>
        <d v="2021-01-11T00:00:00"/>
        <d v="2020-12-31T00:00:00"/>
        <d v="2020-12-30T00:00:00"/>
        <d v="2020-12-29T00:00:00"/>
        <d v="2020-12-28T00:00:00"/>
        <d v="2020-12-25T00:00:00"/>
        <d v="2020-12-21T00:00:00"/>
        <d v="2020-12-18T00:00:00"/>
        <d v="2020-12-17T00:00:00"/>
        <d v="2020-12-16T00:00:00"/>
        <d v="2020-12-15T00:00:00"/>
        <d v="2020-12-14T00:00:00"/>
        <d v="2020-12-11T00:00:00"/>
        <d v="2020-12-10T00:00:00"/>
        <d v="2020-12-09T00:00:00"/>
        <d v="2020-12-08T00:00:00"/>
        <d v="2020-12-07T00:00:00"/>
        <d v="2020-12-04T00:00:00"/>
        <d v="2020-12-03T00:00:00"/>
        <d v="2020-12-02T00:00:00"/>
        <d v="2020-12-01T00:00:00"/>
        <d v="2020-11-30T00:00:00"/>
        <d v="2020-11-26T00:00:00"/>
        <d v="2020-11-25T00:00:00"/>
        <d v="2020-11-24T00:00:00"/>
        <d v="2020-11-23T00:00:00"/>
        <d v="2020-11-20T00:00:00"/>
        <d v="2020-11-19T00:00:00"/>
        <d v="2020-11-17T00:00:00"/>
        <d v="2020-11-16T00:00:00"/>
        <d v="2020-11-13T00:00:00"/>
        <d v="2020-11-05T00:00:00"/>
        <d v="2020-11-03T00:00:00"/>
        <d v="2020-11-02T00:00:00"/>
        <d v="2020-10-30T00:00:00"/>
        <d v="2020-10-27T00:00:00"/>
        <d v="2020-10-26T00:00:00"/>
        <d v="2020-10-23T00:00:00"/>
        <d v="2020-10-22T00:00:00"/>
        <d v="2020-10-21T00:00:00"/>
        <d v="2020-10-20T00:00:00"/>
        <d v="2020-10-19T00:00:00"/>
        <d v="2020-10-16T00:00:00"/>
        <d v="2020-10-15T00:00:00"/>
        <d v="2020-10-14T00:00:00"/>
        <d v="2020-10-12T00:00:00"/>
        <d v="2020-10-09T00:00:00"/>
        <d v="2020-10-08T00:00:00"/>
        <d v="2020-10-07T00:00:00"/>
        <d v="2020-10-06T00:00:00"/>
        <d v="2020-10-05T00:00:00"/>
        <d v="2020-10-02T00:00:00"/>
        <d v="2020-10-01T00:00:00"/>
        <d v="2020-09-30T00:00:00"/>
        <d v="2020-09-28T00:00:00"/>
        <d v="2020-09-22T00:00:00"/>
        <d v="2020-09-18T00:00:00"/>
        <d v="2020-09-17T00:00:00"/>
        <d v="2020-09-16T00:00:00"/>
        <d v="2020-09-14T00:00:00"/>
        <d v="2020-09-11T00:00:00"/>
        <d v="2020-09-10T00:00:00"/>
        <d v="2020-09-09T00:00:00"/>
        <d v="2020-09-08T00:00:00"/>
        <d v="2020-09-07T00:00:00"/>
        <d v="2020-09-04T00:00:00"/>
        <d v="2020-09-03T00:00:00"/>
        <d v="2020-09-02T00:00:00"/>
        <d v="2020-09-01T00:00:00"/>
        <d v="2020-08-31T00:00:00"/>
        <d v="2020-08-28T00:00:00"/>
        <d v="2020-08-26T00:00:00"/>
        <d v="2020-08-25T00:00:00"/>
        <d v="2020-08-21T00:00:00"/>
        <d v="2020-08-20T00:00:00"/>
        <d v="2020-08-04T00:00:00"/>
        <d v="2020-08-03T00:00:00"/>
        <d v="2020-07-31T00:00:00"/>
        <d v="2020-07-30T00:00:00"/>
        <d v="2020-07-28T00:00:00"/>
        <d v="2020-07-27T00:00:00"/>
        <d v="2020-07-24T00:00:00"/>
        <d v="2020-07-22T00:00:00"/>
        <d v="2020-07-20T00:00:00"/>
        <d v="2020-07-17T00:00:00"/>
        <d v="2020-07-16T00:00:00"/>
        <d v="2020-07-15T00:00:00"/>
        <d v="2020-07-14T00:00:00"/>
        <d v="2020-07-13T00:00:00"/>
        <d v="2020-07-10T00:00:00"/>
        <d v="2020-07-09T00:00:00"/>
        <d v="2020-07-07T00:00:00"/>
        <d v="2020-07-06T00:00:00"/>
        <d v="2020-07-03T00:00:00"/>
        <d v="2020-07-02T00:00:00"/>
        <d v="2020-06-30T00:00:00"/>
        <d v="2020-06-29T00:00:00"/>
        <d v="2020-06-23T00:00:00"/>
        <d v="2020-06-19T00:00:00"/>
        <d v="2020-06-18T00:00:00"/>
        <d v="2020-06-16T00:00:00"/>
        <d v="2020-06-15T00:00:00"/>
        <d v="2020-06-10T00:00:00"/>
        <d v="2020-06-09T00:00:00"/>
        <d v="2020-06-05T00:00:00"/>
        <d v="2020-06-04T00:00:00"/>
        <d v="2020-06-03T00:00:00"/>
        <d v="2020-06-02T00:00:00"/>
        <d v="2020-06-01T00:00:00"/>
        <d v="2020-05-28T00:00:00"/>
        <d v="2020-05-27T00:00:00"/>
        <d v="2020-05-25T00:00:00"/>
        <d v="2020-05-18T00:00:00"/>
        <d v="2020-05-15T00:00:00"/>
        <d v="2020-05-13T00:00:00"/>
        <d v="2020-05-12T00:00:00"/>
        <d v="2020-05-08T00:00:00"/>
        <d v="2020-05-07T00:00:00"/>
        <d v="2020-05-06T00:00:00"/>
        <d v="2020-04-30T00:00:00"/>
        <d v="2020-04-28T00:00:00"/>
        <d v="2020-04-27T00:00:00"/>
        <d v="2020-04-24T00:00:00"/>
        <d v="2020-04-23T00:00:00"/>
        <d v="2020-04-21T00:00:00"/>
        <d v="2020-04-20T00:00:00"/>
        <d v="2020-04-16T00:00:00"/>
        <d v="2020-04-15T00:00:00"/>
        <d v="2020-04-08T00:00:00"/>
        <d v="2020-04-06T00:00:00"/>
        <d v="2020-04-03T00:00:00"/>
        <d v="2020-04-01T00:00:00"/>
        <d v="2020-03-31T00:00:00"/>
        <d v="2020-03-30T00:00:00"/>
        <d v="2020-03-27T00:00:00"/>
        <d v="2020-03-19T00:00:00"/>
        <d v="2020-03-17T00:00:00"/>
        <d v="2020-03-13T00:00:00"/>
        <d v="2020-03-11T00:00:00"/>
        <d v="2020-03-05T00:00:00"/>
        <d v="2020-03-02T00:00:00"/>
        <d v="2020-02-28T00:00:00"/>
        <d v="2020-02-19T00:00:00"/>
        <d v="2020-02-18T00:00:00"/>
        <d v="2020-02-14T00:00:00"/>
        <d v="2020-02-13T00:00:00"/>
        <d v="2020-02-11T00:00:00"/>
        <d v="2020-02-10T00:00:00"/>
        <d v="2020-02-07T00:00:00"/>
        <d v="2020-02-05T00:00:00"/>
        <d v="2020-02-04T00:00:00"/>
        <d v="2020-02-03T00:00:00"/>
        <d v="2020-01-31T00:00:00"/>
        <d v="2020-01-30T00:00:00"/>
        <d v="2020-01-27T00:00:00"/>
        <d v="2020-01-23T00:00:00"/>
        <d v="2020-01-21T00:00:00"/>
        <d v="2020-01-20T00:00:00"/>
        <d v="2020-01-17T00:00:00"/>
        <d v="2020-01-15T00:00:00"/>
        <d v="2020-01-14T00:00:00"/>
        <d v="2020-01-09T00:00:00"/>
        <d v="2019-12-31T00:00:00"/>
        <d v="2019-12-30T00:00:00"/>
        <d v="2019-12-27T00:00:00"/>
        <d v="2019-12-26T00:00:00"/>
        <d v="2019-12-19T00:00:00"/>
        <d v="2019-12-16T00:00:00"/>
        <d v="2019-12-13T00:00:00"/>
        <d v="2019-12-10T00:00:00"/>
        <d v="2019-12-09T00:00:00"/>
        <d v="2019-12-05T00:00:00"/>
        <d v="2019-12-04T00:00:00"/>
        <d v="2019-12-02T00:00:00"/>
        <d v="2019-11-29T00:00:00"/>
        <d v="2019-11-25T00:00:00"/>
        <d v="2019-11-18T00:00:00"/>
        <d v="2019-11-15T00:00:00"/>
        <d v="2019-11-14T00:00:00"/>
        <d v="2019-11-13T00:00:00"/>
        <d v="2019-11-12T00:00:00"/>
        <d v="2019-11-08T00:00:00"/>
        <d v="2019-11-05T00:00:00"/>
        <d v="2019-11-01T00:00:00"/>
        <d v="2019-10-31T00:00:00"/>
        <d v="2019-10-30T00:00:00"/>
        <d v="2019-10-29T00:00:00"/>
        <d v="2019-10-22T00:00:00"/>
        <d v="2019-10-21T00:00:00"/>
        <d v="2019-10-17T00:00:00"/>
        <d v="2019-10-16T00:00:00"/>
        <d v="2019-10-15T00:00:00"/>
        <d v="2019-10-11T00:00:00"/>
        <d v="2019-10-07T00:00:00"/>
        <d v="2019-10-04T00:00:00"/>
        <d v="2019-10-01T00:00:00"/>
        <d v="2019-09-30T00:00:00"/>
        <d v="2019-09-26T00:00:00"/>
        <d v="2019-09-25T00:00:00"/>
        <d v="2019-09-24T00:00:00"/>
        <d v="2019-09-18T00:00:00"/>
        <d v="2019-09-16T00:00:00"/>
        <d v="2019-09-13T00:00:00"/>
        <d v="2019-09-12T00:00:00"/>
        <d v="2019-09-09T00:00:00"/>
        <d v="2019-09-05T00:00:00"/>
        <d v="2019-09-04T00:00:00"/>
        <d v="2019-09-02T00:00:00"/>
        <d v="2019-08-30T00:00:00"/>
        <d v="2019-08-27T00:00:00"/>
        <d v="2019-08-22T00:00:00"/>
        <d v="2019-08-19T00:00:00"/>
        <d v="2019-08-15T00:00:00"/>
        <d v="2019-08-14T00:00:00"/>
        <d v="2019-08-13T00:00:00"/>
        <d v="2019-08-08T00:00:00"/>
        <d v="2019-08-06T00:00:00"/>
        <d v="2019-08-05T00:00:00"/>
        <d v="2019-08-02T00:00:00"/>
        <d v="2019-08-01T00:00:00"/>
        <d v="2019-07-31T00:00:00"/>
        <d v="2019-07-29T00:00:00"/>
        <d v="2019-07-26T00:00:00"/>
        <d v="2019-07-23T00:00:00"/>
        <d v="2019-07-19T00:00:00"/>
        <d v="2019-07-15T00:00:00"/>
        <d v="2019-07-10T00:00:00"/>
        <d v="2019-07-08T00:00:00"/>
        <d v="2019-07-05T00:00:00"/>
        <d v="2019-07-03T00:00:00"/>
        <d v="2019-07-02T00:00:00"/>
        <d v="2019-07-01T00:00:00"/>
        <d v="2019-06-28T00:00:00"/>
        <d v="2019-06-24T00:00:00"/>
        <d v="2019-06-20T00:00:00"/>
        <d v="2019-06-18T00:00:00"/>
        <d v="2019-06-14T00:00:00"/>
        <d v="2019-06-11T00:00:00"/>
        <d v="2019-06-10T00:00:00"/>
        <d v="2019-06-05T00:00:00"/>
        <d v="2019-06-04T00:00:00"/>
        <d v="2019-06-03T00:00:00"/>
        <d v="2019-05-31T00:00:00"/>
        <d v="2019-05-30T00:00:00"/>
        <d v="2019-05-29T00:00:00"/>
        <d v="2019-05-23T00:00:00"/>
        <d v="2019-05-21T00:00:00"/>
        <d v="2019-05-20T00:00:00"/>
        <d v="2019-05-15T00:00:00"/>
        <d v="2019-05-08T00:00:00"/>
        <d v="2019-05-06T00:00:00"/>
        <d v="2019-04-30T00:00:00"/>
        <d v="2019-04-29T00:00:00"/>
        <d v="2019-04-24T00:00:00"/>
        <d v="2019-04-22T00:00:00"/>
        <d v="2019-04-18T00:00:00"/>
        <d v="2019-04-15T00:00:00"/>
        <d v="2019-04-12T00:00:00"/>
        <d v="2019-04-11T00:00:00"/>
        <d v="2019-04-09T00:00:00"/>
        <d v="2019-04-05T00:00:00"/>
        <d v="2019-04-03T00:00:00"/>
        <d v="2019-04-02T00:00:00"/>
        <d v="2019-04-01T00:00:00"/>
        <d v="2019-03-25T00:00:00"/>
        <d v="2019-03-19T00:00:00"/>
        <d v="2019-03-15T00:00:00"/>
        <d v="2019-03-12T00:00:00"/>
        <d v="2019-03-07T00:00:00"/>
        <d v="2019-03-06T00:00:00"/>
        <d v="2019-03-05T00:00:00"/>
        <d v="2019-03-01T00:00:00"/>
        <d v="2019-02-28T00:00:00"/>
        <d v="2019-02-22T00:00:00"/>
        <d v="2019-02-18T00:00:00"/>
        <d v="2019-02-15T00:00:00"/>
        <d v="2019-02-12T00:00:00"/>
        <d v="2019-02-11T00:00:00"/>
        <d v="2019-02-08T00:00:00"/>
        <d v="2019-02-05T00:00:00"/>
        <d v="2019-02-04T00:00:00"/>
        <d v="2019-02-01T00:00:00"/>
        <d v="2019-01-31T00:00:00"/>
        <d v="2019-01-23T00:00:00"/>
        <d v="2019-01-22T00:00:00"/>
        <d v="2019-01-14T00:00:00"/>
        <d v="2019-01-11T00:00:00"/>
        <d v="2019-01-09T00:00:00"/>
        <d v="2018-12-28T00:00:00"/>
        <d v="2018-12-20T00:00:00"/>
        <d v="2018-12-17T00:00:00"/>
        <d v="2018-12-11T00:00:00"/>
        <d v="2018-12-10T00:00:00"/>
        <d v="2018-12-07T00:00:00"/>
        <d v="2018-12-06T00:00:00"/>
        <d v="2018-12-05T00:00:00"/>
        <d v="2018-12-04T00:00:00"/>
        <d v="2018-12-03T00:00:00"/>
        <d v="2018-11-30T00:00:00"/>
        <d v="2018-11-20T00:00:00"/>
        <d v="2018-11-16T00:00:00"/>
        <d v="2018-11-15T00:00:00"/>
        <d v="2018-11-09T00:00:00"/>
        <d v="2018-11-08T00:00:00"/>
        <d v="2018-11-07T00:00:00"/>
        <d v="2018-11-06T00:00:00"/>
        <d v="2018-11-02T00:00:00"/>
        <d v="2018-11-01T00:00:00"/>
        <d v="2018-10-31T00:00:00"/>
        <d v="2018-10-26T00:00:00"/>
        <d v="2018-10-24T00:00:00"/>
        <d v="2018-10-22T00:00:00"/>
        <d v="2018-10-18T00:00:00"/>
        <d v="2018-10-15T00:00:00"/>
        <d v="2018-10-08T00:00:00"/>
        <d v="2018-10-05T00:00:00"/>
        <d v="2018-10-02T00:00:00"/>
        <d v="2018-10-01T00:00:00"/>
        <d v="2018-09-28T00:00:00"/>
        <d v="2018-09-27T00:00:00"/>
        <d v="2018-09-25T00:00:00"/>
        <d v="2018-09-13T00:00:00"/>
        <d v="2018-09-10T00:00:00"/>
        <d v="2018-09-06T00:00:00"/>
        <d v="2018-09-05T00:00:00"/>
        <d v="2018-09-03T00:00:00"/>
        <d v="2018-08-31T00:00:00"/>
        <d v="2018-08-20T00:00:00"/>
        <d v="2018-08-17T00:00:00"/>
        <d v="2018-08-16T00:00:00"/>
        <d v="2018-08-06T00:00:00"/>
        <d v="2018-08-03T00:00:00"/>
        <d v="2018-08-01T00:00:00"/>
        <d v="2018-07-31T00:00:00"/>
        <d v="2018-07-27T00:00:00"/>
        <d v="2018-07-18T00:00:00"/>
        <d v="2018-07-17T00:00:00"/>
        <d v="2018-07-13T00:00:00"/>
        <d v="2018-07-09T00:00:00"/>
        <d v="2018-07-06T00:00:00"/>
        <d v="2018-07-05T00:00:00"/>
        <d v="2018-07-04T00:00:00"/>
        <d v="2018-07-03T00:00:00"/>
        <d v="2018-07-02T00:00:00"/>
        <d v="2018-06-29T00:00:00"/>
        <d v="2018-06-26T00:00:00"/>
        <d v="2018-06-22T00:00:00"/>
        <d v="2018-06-20T00:00:00"/>
        <d v="2018-06-15T00:00:00"/>
        <d v="2018-06-09T00:00:00"/>
        <d v="2018-06-07T00:00:00"/>
        <d v="2018-06-05T00:00:00"/>
        <d v="2018-06-01T00:00:00"/>
        <d v="2018-05-31T00:00:00"/>
        <d v="2018-05-22T00:00:00"/>
        <d v="2018-05-18T00:00:00"/>
        <d v="2018-05-17T00:00:00"/>
        <d v="2018-05-15T00:00:00"/>
        <d v="2018-05-14T00:00:00"/>
        <d v="2018-05-10T00:00:00"/>
        <d v="2018-05-07T00:00:00"/>
        <d v="2018-05-04T00:00:00"/>
        <d v="2018-04-28T00:00:00"/>
        <d v="2018-04-25T00:00:00"/>
        <d v="2018-04-19T00:00:00"/>
        <d v="2018-04-12T00:00:00"/>
        <d v="2018-04-05T00:00:00"/>
        <d v="2018-04-02T00:00:00"/>
        <d v="2018-03-30T00:00:00"/>
        <d v="2018-03-28T00:00:00"/>
        <d v="2018-03-22T00:00:00"/>
        <d v="2018-03-15T00:00:00"/>
        <d v="2018-03-05T00:00:00"/>
        <d v="2018-03-01T00:00:00"/>
        <d v="2018-02-28T00:00:00"/>
        <d v="2018-02-15T00:00:00"/>
        <d v="2018-02-08T00:00:00"/>
        <d v="2018-02-05T00:00:00"/>
        <d v="2018-02-02T00:00:00"/>
        <d v="2018-02-01T00:00:00"/>
        <d v="2018-01-31T00:00:00"/>
        <d v="2018-01-29T00:00:00"/>
        <d v="2018-01-24T00:00:00"/>
        <d v="2018-01-22T00:00:00"/>
        <d v="2018-01-17T00:00:00"/>
        <d v="2018-01-16T00:00:00"/>
        <d v="2018-01-10T00:00:00"/>
        <d v="2017-12-29T00:00:00"/>
        <d v="2017-12-28T00:00:00"/>
        <d v="2017-12-27T00:00:00"/>
        <d v="2017-12-19T00:00:00"/>
        <d v="2017-12-15T00:00:00"/>
        <d v="2017-12-13T00:00:00"/>
        <d v="2017-12-12T00:00:00"/>
        <d v="2017-12-11T00:00:00"/>
        <d v="2017-12-05T00:00:00"/>
        <d v="2017-12-01T00:00:00"/>
        <d v="2017-11-30T00:00:00"/>
        <d v="2017-11-29T00:00:00"/>
        <d v="2017-11-24T00:00:00"/>
        <d v="2017-11-22T00:00:00"/>
        <d v="2017-11-20T00:00:00"/>
        <d v="2017-11-16T00:00:00"/>
        <d v="2017-11-15T00:00:00"/>
        <d v="2017-11-14T00:00:00"/>
        <d v="2017-11-10T00:00:00"/>
        <d v="2017-11-08T00:00:00"/>
        <d v="2017-11-07T00:00:00"/>
        <d v="2017-11-03T00:00:00"/>
        <d v="2017-11-02T00:00:00"/>
        <d v="2017-11-01T00:00:00"/>
        <d v="2017-10-30T00:00:00"/>
        <d v="2017-10-27T00:00:00"/>
        <d v="2017-10-25T00:00:00"/>
        <d v="2017-10-23T00:00:00"/>
        <d v="2017-10-18T00:00:00"/>
        <d v="2017-10-16T00:00:00"/>
        <d v="2017-10-13T00:00:00"/>
        <d v="2017-10-11T00:00:00"/>
        <d v="2017-10-05T00:00:00"/>
        <d v="2017-10-04T00:00:00"/>
        <d v="2017-10-03T00:00:00"/>
        <d v="2017-10-02T00:00:00"/>
        <d v="2017-09-27T00:00:00"/>
        <d v="2017-09-21T00:00:00"/>
        <d v="2017-09-15T00:00:00"/>
        <d v="2017-09-12T00:00:00"/>
        <d v="2017-09-11T00:00:00"/>
        <d v="2017-09-06T00:00:00"/>
        <d v="2017-09-05T00:00:00"/>
        <d v="2017-09-04T00:00:00"/>
        <d v="2017-09-01T00:00:00"/>
        <d v="2017-08-31T00:00:00"/>
        <d v="2017-08-29T00:00:00"/>
        <d v="2017-08-28T00:00:00"/>
        <d v="2017-08-24T00:00:00"/>
        <d v="2017-08-16T00:00:00"/>
        <d v="2017-08-11T00:00:00"/>
        <d v="2017-08-10T00:00:00"/>
        <d v="2017-08-07T00:00:00"/>
        <d v="2017-08-04T00:00:00"/>
        <d v="2017-08-03T00:00:00"/>
        <d v="2017-08-01T00:00:00"/>
        <d v="2017-07-31T00:00:00"/>
        <d v="2017-07-19T00:00:00"/>
        <d v="2017-07-17T00:00:00"/>
        <d v="2017-07-14T00:00:00"/>
        <d v="2017-07-10T00:00:00"/>
        <d v="2017-07-05T00:00:00"/>
        <d v="2017-07-04T00:00:00"/>
        <d v="2017-07-03T00:00:00"/>
        <d v="2017-06-30T00:00:00"/>
        <d v="2017-06-29T00:00:00"/>
        <d v="2017-06-26T00:00:00"/>
        <d v="2017-06-22T00:00:00"/>
        <d v="2017-06-20T00:00:00"/>
        <d v="2017-06-19T00:00:00"/>
        <d v="2017-06-15T00:00:00"/>
        <d v="2017-06-14T00:00:00"/>
        <d v="2017-06-13T00:00:00"/>
        <d v="2017-06-07T00:00:00"/>
        <d v="2017-06-06T00:00:00"/>
        <d v="2017-06-05T00:00:00"/>
        <d v="2017-06-02T00:00:00"/>
        <d v="2017-06-01T00:00:00"/>
        <d v="2017-05-31T00:00:00"/>
        <d v="2017-05-23T00:00:00"/>
        <d v="2017-05-16T00:00:00"/>
        <d v="2017-05-15T00:00:00"/>
        <d v="2017-05-11T00:00:00"/>
        <d v="2017-05-10T00:00:00"/>
        <d v="2017-05-05T00:00:00"/>
        <d v="2017-05-04T00:00:00"/>
        <d v="2017-05-02T00:00:00"/>
        <d v="2017-04-25T00:00:00"/>
        <d v="2017-04-21T00:00:00"/>
        <d v="2017-04-18T00:00:00"/>
        <d v="2017-04-14T00:00:00"/>
        <d v="2017-04-11T00:00:00"/>
        <d v="2017-04-10T00:00:00"/>
        <d v="2017-04-06T00:00:00"/>
        <d v="2017-04-05T00:00:00"/>
        <d v="2017-04-04T00:00:00"/>
        <d v="2017-04-03T00:00:00"/>
        <d v="2017-03-31T00:00:00"/>
        <d v="2017-03-30T00:00:00"/>
        <d v="2017-03-29T00:00:00"/>
        <d v="2017-03-24T00:00:00"/>
        <d v="2017-03-23T00:00:00"/>
        <d v="2017-03-21T00:00:00"/>
        <d v="2017-03-16T00:00:00"/>
        <d v="2017-03-06T00:00:00"/>
        <d v="2017-03-02T00:00:00"/>
        <d v="2017-03-01T00:00:00"/>
        <d v="2017-02-28T00:00:00"/>
        <d v="2017-02-14T00:00:00"/>
        <d v="2017-02-13T00:00:00"/>
        <d v="2017-02-09T00:00:00"/>
        <d v="2017-02-06T00:00:00"/>
        <d v="2017-02-02T00:00:00"/>
        <d v="2017-02-01T00:00:00"/>
        <d v="2017-01-27T00:00:00"/>
        <d v="2017-01-26T00:00:00"/>
        <d v="2017-01-20T00:00:00"/>
        <d v="2017-01-17T00:00:00"/>
        <d v="2017-01-16T00:00:00"/>
        <d v="2017-01-13T00:00:00"/>
        <d v="2017-01-12T00:00:00"/>
        <d v="2017-01-11T00:00:00"/>
        <d v="2017-01-09T00:00:00"/>
        <d v="2016-12-30T00:00:00"/>
        <d v="2016-12-29T00:00:00"/>
        <d v="2016-12-27T00:00:00"/>
        <d v="2016-12-26T00:00:00"/>
        <d v="2016-12-22T00:00:00"/>
        <d v="2016-12-19T00:00:00"/>
        <d v="2016-12-16T00:00:00"/>
        <d v="2016-12-14T00:00:00"/>
        <d v="2016-12-13T00:00:00"/>
        <d v="2016-12-08T00:00:00"/>
        <d v="2016-12-07T00:00:00"/>
        <d v="2016-12-06T00:00:00"/>
        <d v="2016-12-05T00:00:00"/>
        <d v="2016-12-02T00:00:00"/>
        <d v="2016-12-01T00:00:00"/>
        <d v="2016-11-30T00:00:00"/>
        <d v="2016-11-29T00:00:00"/>
        <d v="2016-11-25T00:00:00"/>
        <d v="2016-11-18T00:00:00"/>
        <d v="2016-11-15T00:00:00"/>
        <d v="2016-11-09T00:00:00"/>
        <d v="2016-11-08T00:00:00"/>
        <d v="2016-11-07T00:00:00"/>
        <d v="2016-11-01T00:00:00"/>
        <d v="2016-10-28T00:00:00"/>
        <d v="2016-10-27T00:00:00"/>
        <d v="2016-10-25T00:00:00"/>
        <d v="2016-10-24T00:00:00"/>
        <d v="2016-10-20T00:00:00"/>
        <d v="2016-10-19T00:00:00"/>
        <d v="2016-10-18T00:00:00"/>
        <d v="2016-10-11T00:00:00"/>
        <d v="2016-10-10T00:00:00"/>
        <d v="2016-10-07T00:00:00"/>
        <d v="2016-10-06T00:00:00"/>
        <d v="2016-10-05T00:00:00"/>
        <d v="2016-10-04T00:00:00"/>
        <d v="2016-10-03T00:00:00"/>
        <d v="2016-09-29T00:00:00"/>
        <d v="2016-09-23T00:00:00"/>
        <d v="2016-09-22T00:00:00"/>
        <d v="2016-09-21T00:00:00"/>
        <d v="2016-09-19T00:00:00"/>
        <d v="2016-09-15T00:00:00"/>
        <d v="2016-09-14T00:00:00"/>
        <d v="2016-09-09T00:00:00"/>
        <d v="2016-09-07T00:00:00"/>
        <d v="2016-09-06T00:00:00"/>
        <d v="2016-09-05T00:00:00"/>
        <d v="2016-09-02T00:00:00"/>
        <d v="2016-09-01T00:00:00"/>
        <d v="2016-08-30T00:00:00"/>
        <d v="2016-08-22T00:00:00"/>
        <d v="2016-08-19T00:00:00"/>
        <d v="2016-08-15T00:00:00"/>
        <d v="2016-08-08T00:00:00"/>
        <d v="2016-08-05T00:00:00"/>
        <d v="2016-08-04T00:00:00"/>
        <d v="2016-08-03T00:00:00"/>
        <d v="2016-08-02T00:00:00"/>
        <d v="2016-08-01T00:00:00"/>
        <d v="2016-07-28T00:00:00"/>
        <d v="2016-07-26T00:00:00"/>
        <d v="2016-07-20T00:00:00"/>
        <d v="2016-07-15T00:00:00"/>
        <d v="2016-07-14T00:00:00"/>
        <d v="2016-07-08T00:00:00"/>
        <d v="2016-07-07T00:00:00"/>
        <d v="2016-07-06T00:00:00"/>
        <d v="2016-07-05T00:00:00"/>
        <d v="2016-07-04T00:00:00"/>
        <d v="2016-07-01T00:00:00"/>
        <d v="2016-06-30T00:00:00"/>
        <d v="2016-06-29T00:00:00"/>
        <d v="2016-06-24T00:00:00"/>
        <d v="2016-06-20T00:00:00"/>
        <d v="2016-06-16T00:00:00"/>
        <d v="2016-06-15T00:00:00"/>
        <d v="2016-06-14T00:00:00"/>
        <d v="2016-06-09T00:00:00"/>
        <d v="2016-06-08T00:00:00"/>
        <d v="2016-06-06T00:00:00"/>
        <d v="2016-06-01T00:00:00"/>
        <d v="2016-05-27T00:00:00"/>
        <d v="2016-05-26T00:00:00"/>
        <d v="2016-05-20T00:00:00"/>
        <d v="2016-05-17T00:00:00"/>
        <d v="2016-05-16T00:00:00"/>
        <d v="2016-05-13T00:00:00"/>
        <d v="2016-05-11T00:00:00"/>
        <d v="2016-05-05T00:00:00"/>
        <d v="2016-05-04T00:00:00"/>
        <d v="2016-04-25T00:00:00"/>
        <d v="2016-04-21T00:00:00"/>
        <d v="2016-04-18T00:00:00"/>
        <d v="2016-04-15T00:00:00"/>
        <d v="2016-04-14T00:00:00"/>
        <d v="2016-04-12T00:00:00"/>
        <d v="2016-04-11T00:00:00"/>
        <d v="2016-04-07T00:00:00"/>
        <d v="2016-04-05T00:00:00"/>
        <d v="2016-04-04T00:00:00"/>
        <d v="2016-04-01T00:00:00"/>
        <d v="2016-03-31T00:00:00"/>
        <d v="2016-03-30T00:00:00"/>
        <d v="2016-03-25T00:00:00"/>
        <d v="2016-03-23T00:00:00"/>
        <d v="2016-03-21T00:00:00"/>
        <d v="2016-03-17T00:00:00"/>
        <d v="2016-03-15T00:00:00"/>
        <d v="2016-03-10T00:00:00"/>
        <d v="2016-03-09T00:00:00"/>
        <d v="2016-03-04T00:00:00"/>
        <d v="2016-03-01T00:00:00"/>
        <d v="2016-02-29T00:00:00"/>
        <d v="2016-02-26T00:00:00"/>
        <d v="2016-02-15T00:00:00"/>
        <d v="2016-02-10T00:00:00"/>
        <d v="2016-02-08T00:00:00"/>
        <d v="2016-02-05T00:00:00"/>
        <d v="2016-02-04T00:00:00"/>
        <d v="2016-02-01T00:00:00"/>
        <d v="2016-01-29T00:00:00"/>
        <d v="2016-01-26T00:00:00"/>
        <d v="2016-01-21T00:00:00"/>
        <d v="2016-01-18T00:00:00"/>
        <d v="2016-01-15T00:00:00"/>
        <d v="2016-01-13T00:00:00"/>
        <d v="2016-01-12T00:00:00"/>
        <d v="2015-12-30T00:00:00"/>
        <d v="2015-12-29T00:00:00"/>
        <d v="2015-12-28T00:00:00"/>
        <d v="2015-12-25T00:00:00"/>
        <d v="2015-12-22T00:00:00"/>
        <d v="2015-12-17T00:00:00"/>
        <d v="2015-12-15T00:00:00"/>
        <d v="2015-12-09T00:00:00"/>
        <d v="2015-12-07T00:00:00"/>
        <d v="2015-12-04T00:00:00"/>
        <d v="2015-12-02T00:00:00"/>
        <d v="2015-12-01T00:00:00"/>
        <d v="2015-11-30T00:00:00"/>
        <d v="2015-11-24T00:00:00"/>
        <d v="2015-11-18T00:00:00"/>
        <d v="2015-11-16T00:00:00"/>
        <d v="2015-11-11T00:00:00"/>
        <d v="2015-11-10T00:00:00"/>
        <d v="2015-11-09T00:00:00"/>
        <d v="2015-11-06T00:00:00"/>
        <d v="2015-11-05T00:00:00"/>
        <d v="2015-11-03T00:00:00"/>
        <d v="2015-11-02T00:00:00"/>
        <d v="2015-10-29T00:00:00"/>
        <d v="2015-10-28T00:00:00"/>
        <d v="2015-10-26T00:00:00"/>
        <d v="2015-10-23T00:00:00"/>
        <d v="2015-10-21T00:00:00"/>
        <d v="2015-10-20T00:00:00"/>
        <d v="2015-10-19T00:00:00"/>
        <d v="2015-10-16T00:00:00"/>
        <d v="2015-10-14T00:00:00"/>
        <d v="2015-10-13T00:00:00"/>
        <d v="2015-10-07T00:00:00"/>
        <d v="2015-10-06T00:00:00"/>
        <d v="2015-10-05T00:00:00"/>
        <d v="2015-10-01T00:00:00"/>
        <d v="2015-09-30T00:00:00"/>
        <d v="2015-09-25T00:00:00"/>
        <d v="2015-09-23T00:00:00"/>
        <d v="2015-09-18T00:00:00"/>
        <d v="2015-09-16T00:00:00"/>
        <d v="2015-09-15T00:00:00"/>
        <d v="2015-09-14T00:00:00"/>
        <d v="2015-09-09T00:00:00"/>
        <d v="2015-09-08T00:00:00"/>
        <d v="2015-09-04T00:00:00"/>
        <d v="2015-09-03T00:00:00"/>
        <d v="2015-09-02T00:00:00"/>
        <d v="2015-09-01T00:00:00"/>
        <d v="2015-08-31T00:00:00"/>
        <d v="2015-08-26T00:00:00"/>
        <d v="2015-08-24T00:00:00"/>
        <d v="2015-08-17T00:00:00"/>
        <d v="2015-08-14T00:00:00"/>
        <d v="2015-08-13T00:00:00"/>
        <d v="2015-08-12T00:00:00"/>
        <d v="2015-08-04T00:00:00"/>
        <d v="2015-08-03T00:00:00"/>
        <d v="2015-07-31T00:00:00"/>
        <d v="2015-07-29T00:00:00"/>
        <d v="2015-07-27T00:00:00"/>
        <d v="2015-07-22T00:00:00"/>
        <d v="2015-07-21T00:00:00"/>
        <d v="2015-07-16T00:00:00"/>
        <d v="2015-07-10T00:00:00"/>
        <d v="2015-07-08T00:00:00"/>
        <d v="2015-07-06T00:00:00"/>
        <d v="2015-07-03T00:00:00"/>
        <d v="2015-07-01T00:00:00"/>
        <d v="2015-06-30T00:00:00"/>
        <d v="2015-06-29T00:00:00"/>
        <d v="2015-06-24T00:00:00"/>
        <d v="2015-06-18T00:00:00"/>
        <d v="2015-06-17T00:00:00"/>
        <d v="2015-06-15T00:00:00"/>
        <d v="2015-06-10T00:00:00"/>
        <d v="2015-06-08T00:00:00"/>
        <d v="2015-06-04T00:00:00"/>
        <d v="2015-06-01T00:00:00"/>
        <d v="2015-05-29T00:00:00"/>
        <d v="2015-05-28T00:00:00"/>
        <d v="2015-05-25T00:00:00"/>
        <d v="2015-05-22T00:00:00"/>
        <d v="2015-05-18T00:00:00"/>
        <d v="2015-05-15T00:00:00"/>
        <d v="2015-05-14T00:00:00"/>
        <d v="2015-05-13T00:00:00"/>
        <d v="2015-05-12T00:00:00"/>
        <d v="2015-05-08T00:00:00"/>
        <d v="2015-05-06T00:00:00"/>
        <d v="2015-05-05T00:00:00"/>
        <d v="2015-04-27T00:00:00"/>
        <d v="2015-04-23T00:00:00"/>
        <d v="2015-04-22T00:00:00"/>
        <d v="2015-04-17T00:00:00"/>
        <d v="2015-04-16T00:00:00"/>
        <d v="2015-04-15T00:00:00"/>
        <d v="2015-04-06T00:00:00"/>
        <d v="2015-04-03T00:00:00"/>
        <d v="2015-04-01T00:00:00"/>
        <d v="2015-03-31T00:00:00"/>
        <d v="2015-03-30T00:00:00"/>
        <d v="2015-03-27T00:00:00"/>
        <d v="2015-03-19T00:00:00"/>
        <d v="2015-03-17T00:00:00"/>
        <d v="2015-03-13T00:00:00"/>
        <d v="2015-03-12T00:00:00"/>
        <d v="2015-03-11T00:00:00"/>
        <d v="2015-03-10T00:00:00"/>
        <d v="2015-03-04T00:00:00"/>
        <d v="2015-03-03T00:00:00"/>
        <d v="2015-03-02T00:00:00"/>
        <d v="2015-02-27T00:00:00"/>
        <d v="2015-02-19T00:00:00"/>
        <d v="2015-02-16T00:00:00"/>
        <d v="2015-02-13T00:00:00"/>
        <d v="2015-02-12T00:00:00"/>
        <d v="2015-02-10T00:00:00"/>
        <d v="2015-02-04T00:00:00"/>
        <d v="2015-02-03T00:00:00"/>
        <d v="2015-02-02T00:00:00"/>
        <d v="2015-01-30T00:00:00"/>
        <d v="2015-01-27T00:00:00"/>
        <d v="2015-01-26T00:00:00"/>
        <d v="2015-01-22T00:00:00"/>
        <d v="2015-01-20T00:00:00"/>
        <d v="2015-01-19T00:00:00"/>
        <d v="2015-01-16T00:00:00"/>
        <d v="2015-01-15T00:00:00"/>
        <d v="2015-01-13T00:00:00"/>
        <d v="2014-12-30T00:00:00"/>
        <d v="2014-12-29T00:00:00"/>
        <d v="2014-12-24T00:00:00"/>
        <d v="2014-12-19T00:00:00"/>
        <d v="2014-12-16T00:00:00"/>
        <d v="2014-12-11T00:00:00"/>
        <d v="2014-12-10T00:00:00"/>
        <d v="2014-12-09T00:00:00"/>
        <d v="2014-12-04T00:00:00"/>
        <d v="2014-12-01T00:00:00"/>
        <d v="2014-11-28T00:00:00"/>
        <d v="2014-11-25T00:00:00"/>
        <d v="2014-11-20T00:00:00"/>
        <d v="2014-11-14T00:00:00"/>
        <d v="2014-11-13T00:00:00"/>
        <d v="2014-11-10T00:00:00"/>
        <d v="2014-11-06T00:00:00"/>
        <d v="2014-11-05T00:00:00"/>
        <d v="2014-10-31T00:00:00"/>
        <d v="2014-10-29T00:00:00"/>
        <d v="2014-10-28T00:00:00"/>
        <d v="2014-10-20T00:00:00"/>
        <d v="2014-10-17T00:00:00"/>
        <d v="2014-10-15T00:00:00"/>
        <d v="2014-10-10T00:00:00"/>
        <d v="2014-10-07T00:00:00"/>
        <d v="2014-10-06T00:00:00"/>
        <d v="2014-10-03T00:00:00"/>
        <d v="2014-10-02T00:00:00"/>
        <d v="2014-10-01T00:00:00"/>
        <d v="2014-09-30T00:00:00"/>
        <d v="2014-09-26T00:00:00"/>
        <d v="2014-09-24T00:00:00"/>
        <d v="2014-09-23T00:00:00"/>
        <d v="2014-09-22T00:00:00"/>
        <d v="2014-09-18T00:00:00"/>
        <d v="2014-09-17T00:00:00"/>
        <d v="2014-09-16T00:00:00"/>
        <d v="2014-09-15T00:00:00"/>
        <d v="2014-09-12T00:00:00"/>
        <d v="2014-09-05T00:00:00"/>
        <d v="2014-09-04T00:00:00"/>
        <d v="2014-09-02T00:00:00"/>
        <d v="2014-09-01T00:00:00"/>
        <d v="2014-08-27T00:00:00"/>
        <d v="2014-08-26T00:00:00"/>
        <d v="2014-08-25T00:00:00"/>
        <d v="2014-08-14T00:00:00"/>
        <d v="2014-08-13T00:00:00"/>
        <d v="2014-08-12T00:00:00"/>
        <d v="2014-08-08T00:00:00"/>
        <d v="2014-08-07T00:00:00"/>
        <d v="2014-08-05T00:00:00"/>
        <d v="2014-08-04T00:00:00"/>
        <d v="2014-08-01T00:00:00"/>
        <d v="2014-07-31T00:00:00"/>
        <d v="2014-07-30T00:00:00"/>
        <d v="2014-07-29T00:00:00"/>
        <d v="2014-07-28T00:00:00"/>
        <d v="2014-07-23T00:00:00"/>
        <d v="2014-07-21T00:00:00"/>
        <d v="2014-07-18T00:00:00"/>
        <d v="2014-07-17T00:00:00"/>
        <d v="2014-07-15T00:00:00"/>
        <d v="2014-07-14T00:00:00"/>
        <d v="2014-07-09T00:00:00"/>
        <d v="2014-07-08T00:00:00"/>
        <d v="2014-07-07T00:00:00"/>
        <d v="2014-07-04T00:00:00"/>
        <d v="2014-07-01T00:00:00"/>
        <d v="2014-06-30T00:00:00"/>
        <d v="2014-06-24T00:00:00"/>
        <d v="2014-06-19T00:00:00"/>
        <d v="2014-06-17T00:00:00"/>
        <d v="2014-06-11T00:00:00"/>
        <d v="2014-06-10T00:00:00"/>
        <d v="2014-06-09T00:00:00"/>
        <d v="2014-06-05T00:00:00"/>
        <d v="2014-06-04T00:00:00"/>
        <d v="2014-06-03T00:00:00"/>
        <d v="2014-06-02T00:00:00"/>
        <d v="2014-05-30T00:00:00"/>
        <d v="2014-05-28T00:00:00"/>
        <d v="2014-05-27T00:00:00"/>
        <d v="2014-05-26T00:00:00"/>
        <d v="2014-05-22T00:00:00"/>
        <d v="2014-05-20T00:00:00"/>
        <d v="2014-05-16T00:00:00"/>
        <d v="2014-05-15T00:00:00"/>
        <d v="2014-05-14T00:00:00"/>
        <d v="2014-05-13T00:00:00"/>
        <d v="2014-05-08T00:00:00"/>
        <d v="2014-05-05T00:00:00"/>
        <d v="2014-04-30T00:00:00"/>
        <d v="2014-04-28T00:00:00"/>
        <d v="2014-04-25T00:00:00"/>
        <d v="2014-04-24T00:00:00"/>
        <d v="2014-04-23T00:00:00"/>
        <d v="2014-04-21T00:00:00"/>
        <d v="2014-04-17T00:00:00"/>
        <d v="2014-04-15T00:00:00"/>
        <d v="2014-04-14T00:00:00"/>
        <d v="2014-04-10T00:00:00"/>
        <d v="2014-04-07T00:00:00"/>
        <d v="2014-04-04T00:00:00"/>
        <d v="2014-04-02T00:00:00"/>
        <d v="2014-04-01T00:00:00"/>
        <d v="2014-03-31T00:00:00"/>
        <d v="2014-03-28T00:00:00"/>
        <d v="2014-03-27T00:00:00"/>
        <d v="2014-03-25T00:00:00"/>
        <d v="2014-03-17T00:00:00"/>
        <d v="2014-03-14T00:00:00"/>
        <d v="2014-03-07T00:00:00"/>
        <d v="2014-03-04T00:00:00"/>
        <d v="2014-03-03T00:00:00"/>
        <d v="2014-02-28T00:00:00"/>
        <d v="2014-02-26T00:00:00"/>
        <d v="2014-02-24T00:00:00"/>
        <d v="2014-02-21T00:00:00"/>
        <d v="2014-02-18T00:00:00"/>
        <d v="2014-02-14T00:00:00"/>
        <d v="2014-02-12T00:00:00"/>
        <d v="2014-02-10T00:00:00"/>
        <d v="2014-02-07T00:00:00"/>
        <d v="2014-02-06T00:00:00"/>
        <d v="2014-02-05T00:00:00"/>
        <d v="2014-02-04T00:00:00"/>
        <d v="2014-02-03T00:00:00"/>
        <d v="2014-01-31T00:00:00"/>
        <d v="2014-01-30T00:00:00"/>
        <d v="2014-01-27T00:00:00"/>
        <d v="2014-01-24T00:00:00"/>
        <d v="2014-01-22T00:00:00"/>
        <d v="2014-01-17T00:00:00"/>
        <d v="2014-01-14T00:00:00"/>
        <d v="2013-12-31T00:00:00"/>
        <d v="2013-12-30T00:00:00"/>
        <d v="2013-12-27T00:00:00"/>
        <d v="2013-12-25T00:00:00"/>
        <d v="2013-12-24T00:00:00"/>
        <d v="2013-12-19T00:00:00"/>
        <d v="2013-12-18T00:00:00"/>
        <d v="2013-12-17T00:00:00"/>
        <d v="2013-12-16T00:00:00"/>
        <d v="2013-12-11T00:00:00"/>
        <d v="2013-12-10T00:00:00"/>
        <d v="2013-12-06T00:00:00"/>
        <d v="2013-12-05T00:00:00"/>
        <d v="2013-12-04T00:00:00"/>
        <d v="2013-12-03T00:00:00"/>
        <d v="2013-12-02T00:00:00"/>
        <d v="2013-11-29T00:00:00"/>
        <d v="2013-11-21T00:00:00"/>
        <d v="2013-11-14T00:00:00"/>
        <d v="2013-11-11T00:00:00"/>
        <d v="2013-11-07T00:00:00"/>
        <d v="2013-11-05T00:00:00"/>
        <d v="2013-11-01T00:00:00"/>
        <d v="2013-10-31T00:00:00"/>
        <d v="2013-10-24T00:00:00"/>
        <d v="2013-10-22T00:00:00"/>
        <d v="2013-10-18T00:00:00"/>
        <d v="2013-10-14T00:00:00"/>
        <d v="2013-10-11T00:00:00"/>
        <d v="2013-10-08T00:00:00"/>
        <d v="2013-10-07T00:00:00"/>
        <d v="2013-10-04T00:00:00"/>
        <d v="2013-10-01T00:00:00"/>
        <d v="2013-09-30T00:00:00"/>
        <d v="2013-09-26T00:00:00"/>
        <d v="2013-09-25T00:00:00"/>
        <d v="2013-09-24T00:00:00"/>
        <d v="2013-09-18T00:00:00"/>
        <d v="2013-09-16T00:00:00"/>
        <d v="2013-09-09T00:00:00"/>
        <d v="2013-09-05T00:00:00"/>
        <d v="2013-09-04T00:00:00"/>
        <d v="2013-09-02T00:00:00"/>
        <d v="2013-08-30T00:00:00"/>
        <d v="2013-08-29T00:00:00"/>
        <d v="2013-08-26T00:00:00"/>
        <d v="2013-08-23T00:00:00"/>
        <d v="2013-08-21T00:00:00"/>
        <d v="2013-08-19T00:00:00"/>
        <d v="2013-08-15T00:00:00"/>
        <d v="2013-08-14T00:00:00"/>
        <d v="2013-08-07T00:00:00"/>
        <d v="2013-08-05T00:00:00"/>
        <d v="2013-08-01T00:00:00"/>
        <d v="2013-07-31T00:00:00"/>
        <d v="2013-07-30T00:00:00"/>
        <d v="2013-07-26T00:00:00"/>
        <d v="2013-07-22T00:00:00"/>
        <d v="2013-07-18T00:00:00"/>
        <d v="2013-07-15T00:00:00"/>
        <d v="2013-07-10T00:00:00"/>
        <d v="2013-07-09T00:00:00"/>
        <d v="2013-07-04T00:00:00"/>
        <d v="2013-07-03T00:00:00"/>
        <d v="2013-07-02T00:00:00"/>
        <d v="2013-07-01T00:00:00"/>
        <d v="2013-06-27T00:00:00"/>
        <d v="2013-06-26T00:00:00"/>
        <d v="2013-06-25T00:00:00"/>
        <d v="2013-06-14T00:00:00"/>
        <d v="2013-06-13T00:00:00"/>
        <d v="2013-06-10T00:00:00"/>
        <d v="2013-06-07T00:00:00"/>
        <d v="2013-06-05T00:00:00"/>
        <d v="2013-06-04T00:00:00"/>
        <d v="2013-06-03T00:00:00"/>
        <d v="2013-05-30T00:00:00"/>
        <d v="2013-05-29T00:00:00"/>
        <d v="2013-05-23T00:00:00"/>
        <d v="2013-05-16T00:00:00"/>
        <d v="2013-05-14T00:00:00"/>
        <d v="2013-05-06T00:00:00"/>
        <d v="2013-04-30T00:00:00"/>
        <d v="2013-04-26T00:00:00"/>
        <d v="2013-04-25T00:00:00"/>
        <d v="2013-04-24T00:00:00"/>
        <d v="2013-04-18T00:00:00"/>
        <d v="2013-04-16T00:00:00"/>
        <d v="2013-04-08T00:00:00"/>
        <d v="2013-04-04T00:00:00"/>
        <d v="2013-04-03T00:00:00"/>
        <d v="2013-04-02T00:00:00"/>
        <d v="2013-04-01T00:00:00"/>
        <d v="2013-03-29T00:00:00"/>
        <d v="2013-03-28T00:00:00"/>
        <d v="2013-03-26T00:00:00"/>
        <d v="2013-03-21T00:00:00"/>
        <d v="2013-03-18T00:00:00"/>
        <d v="2013-03-06T00:00:00"/>
        <d v="2013-03-04T00:00:00"/>
        <d v="2013-02-28T00:00:00"/>
        <d v="2013-02-26T00:00:00"/>
        <d v="2013-02-20T00:00:00"/>
        <d v="2013-02-15T00:00:00"/>
        <d v="2013-02-12T00:00:00"/>
        <d v="2013-02-06T00:00:00"/>
        <d v="2013-02-04T00:00:00"/>
        <d v="2013-02-01T00:00:00"/>
        <d v="2013-01-31T00:00:00"/>
        <d v="2013-01-29T00:00:00"/>
        <d v="2013-01-25T00:00:00"/>
        <d v="2013-01-24T00:00:00"/>
        <d v="2013-01-22T00:00:00"/>
        <d v="2013-01-16T00:00:00"/>
        <d v="2013-01-15T00:00:00"/>
        <d v="2013-01-09T00:00:00"/>
        <d v="2012-12-28T00:00:00"/>
        <d v="2012-12-27T00:00:00"/>
        <d v="2012-12-26T00:00:00"/>
        <d v="2012-12-21T00:00:00"/>
        <d v="2012-12-18T00:00:00"/>
        <d v="2012-12-17T00:00:00"/>
        <d v="2012-12-14T00:00:00"/>
        <d v="2012-12-13T00:00:00"/>
        <d v="2012-12-12T00:00:00"/>
        <d v="2012-12-11T00:00:00"/>
        <d v="2012-12-06T00:00:00"/>
        <d v="2012-12-04T00:00:00"/>
        <d v="2012-12-03T00:00:00"/>
        <d v="2012-11-30T00:00:00"/>
        <d v="2012-11-29T00:00:00"/>
        <d v="2012-11-28T00:00:00"/>
        <d v="2012-11-27T00:00:00"/>
        <d v="2012-11-21T00:00:00"/>
        <d v="2012-11-16T00:00:00"/>
        <d v="2012-11-13T00:00:00"/>
        <d v="2012-11-09T00:00:00"/>
        <d v="2012-11-08T00:00:00"/>
        <d v="2012-11-06T00:00:00"/>
        <d v="2012-11-01T00:00:00"/>
        <d v="2012-10-31T00:00:00"/>
        <d v="2012-10-30T00:00:00"/>
        <d v="2012-10-29T00:00:00"/>
        <d v="2012-10-18T00:00:00"/>
        <d v="2012-10-12T00:00:00"/>
        <d v="2012-10-11T00:00:00"/>
        <d v="2012-10-09T00:00:00"/>
        <d v="2012-10-04T00:00:00"/>
        <d v="2012-10-03T00:00:00"/>
        <d v="2012-10-02T00:00:00"/>
        <d v="2012-10-01T00:00:00"/>
        <d v="2012-09-29T00:00:00"/>
        <d v="2012-09-27T00:00:00"/>
        <d v="2012-09-26T00:00:00"/>
        <d v="2012-09-21T00:00:00"/>
        <d v="2012-09-17T00:00:00"/>
        <d v="2012-09-14T00:00:00"/>
        <d v="2012-09-13T00:00:00"/>
        <d v="2012-09-12T00:00:00"/>
        <d v="2012-09-10T00:00:00"/>
        <d v="2012-09-05T00:00:00"/>
        <d v="2012-09-04T00:00:00"/>
        <d v="2012-08-31T00:00:00"/>
        <d v="2012-08-30T00:00:00"/>
        <d v="2012-08-28T00:00:00"/>
        <d v="2012-08-27T00:00:00"/>
        <d v="2012-08-22T00:00:00"/>
        <d v="2012-08-20T00:00:00"/>
        <d v="2012-08-17T00:00:00"/>
        <d v="2012-08-15T00:00:00"/>
        <d v="2012-08-09T00:00:00"/>
        <d v="2012-08-04T00:00:00"/>
        <d v="2012-08-01T00:00:00"/>
        <d v="2012-07-31T00:00:00"/>
        <d v="2012-07-26T00:00:00"/>
        <d v="2012-07-25T00:00:00"/>
        <d v="2012-07-16T00:00:00"/>
        <d v="2012-07-13T00:00:00"/>
        <d v="2012-07-06T00:00:00"/>
        <d v="2012-07-04T00:00:00"/>
        <d v="2012-07-03T00:00:00"/>
        <d v="2012-07-02T00:00:00"/>
        <d v="2012-06-30T00:00:00"/>
        <d v="2012-06-28T00:00:00"/>
        <d v="2012-06-27T00:00:00"/>
        <d v="2012-06-26T00:00:00"/>
        <d v="2012-06-22T00:00:00"/>
        <d v="2012-06-21T00:00:00"/>
        <d v="2012-06-18T00:00:00"/>
        <d v="2012-06-15T00:00:00"/>
        <d v="2012-06-13T00:00:00"/>
        <d v="2012-06-07T00:00:00"/>
        <d v="2012-06-05T00:00:00"/>
        <d v="2012-06-04T00:00:00"/>
        <d v="2012-06-01T00:00:00"/>
        <d v="2012-05-31T00:00:00"/>
        <d v="2012-05-30T00:00:00"/>
        <d v="2012-05-29T00:00:00"/>
        <d v="2012-05-23T00:00:00"/>
        <d v="2012-05-17T00:00:00"/>
        <d v="2012-05-14T00:00:00"/>
        <d v="2012-05-11T00:00:00"/>
        <d v="2012-05-04T00:00:00"/>
        <d v="2012-05-03T00:00:00"/>
        <d v="2012-05-02T00:00:00"/>
        <d v="2012-04-29T00:00:00"/>
        <d v="2012-04-28T00:00:00"/>
        <d v="2012-04-23T00:00:00"/>
        <d v="2012-04-20T00:00:00"/>
        <d v="2012-04-16T00:00:00"/>
        <d v="2012-04-13T00:00:00"/>
        <d v="2012-04-10T00:00:00"/>
        <d v="2012-04-05T00:00:00"/>
        <d v="2012-04-03T00:00:00"/>
        <d v="2012-04-02T00:00:00"/>
        <d v="2012-03-31T00:00:00"/>
        <d v="2012-03-30T00:00:00"/>
        <d v="2012-03-23T00:00:00"/>
        <d v="2012-03-22T00:00:00"/>
        <d v="2012-03-20T00:00:00"/>
        <d v="2012-03-16T00:00:00"/>
        <d v="2012-03-12T00:00:00"/>
        <d v="2012-03-06T00:00:00"/>
        <d v="2012-03-01T00:00:00"/>
        <d v="2012-02-29T00:00:00"/>
        <d v="2012-02-27T00:00:00"/>
        <d v="2012-02-24T00:00:00"/>
        <d v="2012-02-22T00:00:00"/>
        <d v="2012-02-21T00:00:00"/>
        <d v="2012-02-17T00:00:00"/>
        <d v="2012-02-16T00:00:00"/>
        <d v="2012-02-07T00:00:00"/>
        <d v="2012-02-06T00:00:00"/>
        <d v="2012-02-02T00:00:00"/>
        <d v="2012-01-31T00:00:00"/>
        <d v="2012-01-25T00:00:00"/>
        <d v="2012-01-23T00:00:00"/>
        <d v="2012-01-19T00:00:00"/>
        <d v="2012-01-17T00:00:00"/>
        <d v="2012-01-16T00:00:00"/>
        <d v="2012-01-13T00:00:00"/>
        <d v="2012-01-12T00:00:00"/>
        <d v="2011-12-27T00:00:00"/>
      </sharedItems>
      <fieldGroup par="12" base="1">
        <rangePr groupBy="months" startDate="2011-12-27T00:00:00" endDate="2023-04-01T00:00:00"/>
        <groupItems count="14">
          <s v="&lt;27.12.2011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04.2023"/>
        </groupItems>
      </fieldGroup>
    </cacheField>
    <cacheField name="Дебет" numFmtId="0">
      <sharedItems containsSemiMixedTypes="0" containsString="0" containsNumber="1" minValue="0.04" maxValue="1053035.5"/>
    </cacheField>
    <cacheField name="Контрагент" numFmtId="0">
      <sharedItems/>
    </cacheField>
    <cacheField name="Назначение платежа" numFmtId="0">
      <sharedItems/>
    </cacheField>
    <cacheField name="Контрольное отношение" numFmtId="0">
      <sharedItems/>
    </cacheField>
    <cacheField name="Вид расхода" numFmtId="0">
      <sharedItems count="63">
        <s v="Газ в котельной"/>
        <s v="Мобильная связь"/>
        <s v="Офисные расходы. IT техподдержка"/>
        <s v="Приобретение запчастей, инструмента, стройматериалов"/>
        <s v="Вывоз мусора"/>
        <s v="Аренда земли"/>
        <s v="Транспортные расходы"/>
        <s v="Комиссия банка"/>
        <s v="Служебные поездки сотрудников"/>
        <s v="Стоки"/>
        <s v="Зарплата"/>
        <s v="Офисные расходы. IT оборудование"/>
        <s v="Перевод средств между счетами"/>
        <s v="Уборка территории "/>
        <s v="Офисные расходы. Снятие наличных/карта"/>
        <s v="Охрана. Ремонт КПП"/>
        <s v="Налоги с ФОТ"/>
        <s v="Ремонт КНС и насосов. Из резервного фонда"/>
        <s v="Бухгалтерские услуги"/>
        <s v="Охрана. Система видеонаблюдения. Резервный фонд"/>
        <s v="Юридические услуги"/>
        <s v="Вода. Ремонтные работы"/>
        <s v="Офисные расходы. Канцтовары"/>
        <s v="Газопровод. Обслуживание"/>
        <s v="Вода. Пробы воды"/>
        <s v="Электроэнергия"/>
        <s v="Проектные работы"/>
        <s v="Аренда помещений"/>
        <s v="НДФЛ"/>
        <s v="Налоги (УСН, водный и прочие)"/>
        <s v="Электроэнергия. Из резервного фонда"/>
        <s v="Услуги по охране. Из резервного фонда"/>
        <s v="Участие в круглых столах "/>
        <s v="Услуги по охране"/>
        <s v="Вода. Сервисное обслуживание."/>
        <s v="Наем персонала"/>
        <s v="Охрана. Пультовая"/>
        <s v="Штрафы/взыскания"/>
        <s v="Пени по налогам"/>
        <s v="Охрана. Система видеонаблюдения"/>
        <s v="Госпошлины"/>
        <s v="Ремонт электрооборудования"/>
        <s v="Инженерные и кадастровые работы"/>
        <s v="Вакцинация персонала. Мед услуги"/>
        <s v="Ремонт КНС и насосов"/>
        <s v="Ремонт и обсустройство скважины"/>
        <s v="Комиссия банка. Целевые"/>
        <s v="Ремонт и обсустройство скважины. Целевые"/>
        <s v="Штраф, котрый вернули"/>
        <s v="Охрана труда"/>
        <s v="Компенсация личного авто"/>
        <s v="Банковское приложение"/>
        <s v="Обучение персонала "/>
        <s v="Обустройство территории ЖСК"/>
        <s v="Штрафы по налогам"/>
        <s v="Переплата, которую вернули"/>
        <s v="Аудит Бухгалтерский"/>
        <s v="Ремонт прочего имущества"/>
        <s v="Страхование"/>
        <s v="Пож безопасность"/>
        <e v="#N/A" u="1"/>
        <s v="Налоги (УСН, водный налог)" u="1"/>
        <s v="Охрана.Ремонт КПП" u="1"/>
      </sharedItems>
    </cacheField>
    <cacheField name="Группировка затрат" numFmtId="0">
      <sharedItems count="9">
        <s v="Регулярные расходы "/>
        <s v="Ремонт и содержание имущества"/>
        <s v="Административные расходы"/>
        <s v="Содержание штата сотрудников"/>
        <s v="Текущие расходы администрации ЖСК"/>
        <s v="Операционные"/>
        <s v="Проектные работы"/>
        <s v="Прочие /непредвиденные расходы"/>
        <e v="#N/A" u="1"/>
      </sharedItems>
    </cacheField>
    <cacheField name="Смета" numFmtId="0">
      <sharedItems count="21">
        <s v="Газ и обслуживание"/>
        <s v="Сервер/сайт/связь"/>
        <s v="Ремонт и содержание имущества"/>
        <s v="Мусор"/>
        <s v="Аренда"/>
        <s v="Транспортные"/>
        <s v="Банк"/>
        <s v="Зарплата"/>
        <s v="Стоки"/>
        <s v="Наличные и офисные расходы"/>
        <s v="Не  расходы /Движения "/>
        <s v="Уборка территории"/>
        <s v="Бухгалтерия"/>
        <s v="Юридические услуги"/>
        <s v="Вода. Обслуживание"/>
        <s v="Электроэнергия"/>
        <s v="Проекты"/>
        <s v="Налоги"/>
        <s v="Охрана"/>
        <s v="Штрафы"/>
        <e v="#N/A" u="1"/>
      </sharedItems>
    </cacheField>
    <cacheField name="Кварталы" numFmtId="0" databaseField="0">
      <fieldGroup base="0">
        <rangePr groupBy="quarters" startDate="2011-12-27T00:00:00" endDate="2023-04-01T00:00:00"/>
        <groupItems count="6">
          <s v="&lt;27.12.2011"/>
          <s v="Кв-л1"/>
          <s v="Кв-л2"/>
          <s v="Кв-л3"/>
          <s v="Кв-л4"/>
          <s v="&gt;01.04.2023"/>
        </groupItems>
      </fieldGroup>
    </cacheField>
    <cacheField name="Годы" numFmtId="0" databaseField="0">
      <fieldGroup base="0">
        <rangePr groupBy="years" startDate="2011-12-27T00:00:00" endDate="2023-04-01T00:00:00"/>
        <groupItems count="15">
          <s v="&lt;27.12.20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.04.2023"/>
        </groupItems>
      </fieldGroup>
    </cacheField>
    <cacheField name="Кварталы2" numFmtId="0" databaseField="0">
      <fieldGroup base="1">
        <rangePr groupBy="quarters" startDate="2011-12-27T00:00:00" endDate="2023-04-01T00:00:00"/>
        <groupItems count="6">
          <s v="&lt;27.12.2011"/>
          <s v="Кв-л1"/>
          <s v="Кв-л2"/>
          <s v="Кв-л3"/>
          <s v="Кв-л4"/>
          <s v="&gt;01.04.2023"/>
        </groupItems>
      </fieldGroup>
    </cacheField>
    <cacheField name="Годы2" numFmtId="0" databaseField="0">
      <fieldGroup base="1">
        <rangePr groupBy="years" startDate="2011-12-27T00:00:00" endDate="2023-04-01T00:00:00"/>
        <groupItems count="15">
          <s v="&lt;27.12.20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.04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zyamko-Gamulets Adriana" refreshedDate="45561.735770601852" createdVersion="7" refreshedVersion="7" minRefreshableVersion="3" recordCount="2096" xr:uid="{38BBC986-A358-439C-AF27-F5826CDCBE0F}">
  <cacheSource type="worksheet">
    <worksheetSource ref="A1:I2402" sheet="Выгрузка банка (Платежи)"/>
  </cacheSource>
  <cacheFields count="9">
    <cacheField name="Период" numFmtId="0">
      <sharedItems containsDate="1" containsBlank="1" containsMixedTypes="1" minDate="2011-12-27T00:00:00" maxDate="2024-03-01T00:00:00" count="1731">
        <s v="Январь 2023"/>
        <s v="Февраль 2023"/>
        <s v="Март 2023"/>
        <s v="Апрель 2023"/>
        <s v="Май 2023"/>
        <s v="Июнь 2023"/>
        <s v="Июль 2023"/>
        <s v="Август 2023"/>
        <s v="Сентябрь 2023"/>
        <s v="Октябрь 2023"/>
        <s v="Ноябрь 2023"/>
        <s v="Декабрь 2023"/>
        <s v="Январь 2024"/>
        <s v="Февраль 2024"/>
        <s v="Март 2024"/>
        <s v="Апрель 2024"/>
        <s v="Май 2024"/>
        <s v="Июнь 2024"/>
        <s v="Декабрь 2022"/>
        <s v="Ноябрь 2022"/>
        <s v="Октябрь 2022"/>
        <s v="Сентябрь 2022"/>
        <s v="Август 2022"/>
        <s v="Июль 2022"/>
        <s v="Июнь 2022"/>
        <s v="Май 2022"/>
        <s v="Апрель 2022"/>
        <s v="Март 2022"/>
        <s v="Февраль 2022"/>
        <s v="Январь 2022"/>
        <d v="2021-12-30T00:00:00"/>
        <d v="2021-12-29T00:00:00"/>
        <d v="2021-12-27T00:00:00"/>
        <d v="2021-12-24T00:00:00"/>
        <d v="2021-12-23T00:00:00"/>
        <d v="2021-12-22T00:00:00"/>
        <d v="2021-12-20T00:00:00"/>
        <d v="2021-12-17T00:00:00"/>
        <d v="2021-12-15T00:00:00"/>
        <d v="2021-12-13T00:00:00"/>
        <d v="2021-12-10T00:00:00"/>
        <d v="2021-12-09T00:00:00"/>
        <d v="2021-12-08T00:00:00"/>
        <d v="2021-12-07T00:00:00"/>
        <d v="2021-12-06T00:00:00"/>
        <d v="2021-12-03T00:00:00"/>
        <d v="2021-12-02T00:00:00"/>
        <d v="2021-12-01T00:00:00"/>
        <d v="2021-11-30T00:00:00"/>
        <d v="2021-11-26T00:00:00"/>
        <d v="2021-11-24T00:00:00"/>
        <d v="2021-11-22T00:00:00"/>
        <d v="2021-11-18T00:00:00"/>
        <d v="2021-11-17T00:00:00"/>
        <d v="2021-11-16T00:00:00"/>
        <d v="2021-11-15T00:00:00"/>
        <d v="2021-11-13T00:00:00"/>
        <d v="2021-11-12T00:00:00"/>
        <d v="2021-11-11T00:00:00"/>
        <d v="2021-11-09T00:00:00"/>
        <d v="2021-11-08T00:00:00"/>
        <d v="2021-11-03T00:00:00"/>
        <d v="2021-11-01T00:00:00"/>
        <d v="2021-10-27T00:00:00"/>
        <d v="2021-10-26T00:00:00"/>
        <d v="2021-10-22T00:00:00"/>
        <d v="2021-10-21T00:00:00"/>
        <d v="2021-10-20T00:00:00"/>
        <d v="2021-10-18T00:00:00"/>
        <d v="2021-10-15T00:00:00"/>
        <d v="2021-10-14T00:00:00"/>
        <d v="2021-10-13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4T00:00:00"/>
        <d v="2021-09-23T00:00:00"/>
        <d v="2021-09-21T00:00:00"/>
        <d v="2021-09-17T00:00:00"/>
        <d v="2021-09-16T00:00:00"/>
        <d v="2021-09-15T00:00:00"/>
        <d v="2021-09-13T00:00:00"/>
        <d v="2021-09-10T00:00:00"/>
        <d v="2021-09-09T00:00:00"/>
        <d v="2021-09-08T00:00:00"/>
        <d v="2021-09-07T00:00:00"/>
        <d v="2021-09-06T00:00:00"/>
        <d v="2021-09-03T00:00:00"/>
        <d v="2021-09-02T00:00:00"/>
        <d v="2021-09-01T00:00:00"/>
        <d v="2021-08-31T00:00:00"/>
        <d v="2021-08-30T00:00:00"/>
        <d v="2021-08-27T00:00:00"/>
        <d v="2021-08-25T00:00:00"/>
        <d v="2021-08-23T00:00:00"/>
        <d v="2021-08-20T00:00:00"/>
        <d v="2021-08-17T00:00:00"/>
        <d v="2021-08-16T00:00:00"/>
        <d v="2021-08-13T00:00:00"/>
        <d v="2021-08-11T00:00:00"/>
        <d v="2021-08-10T00:00:00"/>
        <d v="2021-08-09T00:00:00"/>
        <d v="2021-08-06T00:00:00"/>
        <d v="2021-08-05T00:00:00"/>
        <d v="2021-08-04T00:00:00"/>
        <d v="2021-08-03T00:00:00"/>
        <d v="2021-08-02T00:00:00"/>
        <d v="2021-07-30T00:00:00"/>
        <d v="2021-07-28T00:00:00"/>
        <d v="2021-07-27T00:00:00"/>
        <d v="2021-07-21T00:00:00"/>
        <d v="2021-07-20T00:00:00"/>
        <d v="2021-07-19T00:00:00"/>
        <d v="2021-07-15T00:00:00"/>
        <d v="2021-07-13T00:00:00"/>
        <d v="2021-07-12T00:00:00"/>
        <d v="2021-07-10T00:00:00"/>
        <d v="2021-07-08T00:00:00"/>
        <d v="2021-07-06T00:00:00"/>
        <d v="2021-07-02T00:00:00"/>
        <d v="2021-07-01T00:00:00"/>
        <d v="2021-06-30T00:00:00"/>
        <d v="2021-06-25T00:00:00"/>
        <d v="2021-06-23T00:00:00"/>
        <d v="2021-06-15T00:00:00"/>
        <d v="2021-06-10T00:00:00"/>
        <d v="2021-06-09T00:00:00"/>
        <d v="2021-06-08T00:00:00"/>
        <d v="2021-06-07T00:00:00"/>
        <d v="2021-06-04T00:00:00"/>
        <d v="2021-06-03T00:00:00"/>
        <d v="2021-06-02T00:00:00"/>
        <d v="2021-06-01T00:00:00"/>
        <d v="2021-05-31T00:00:00"/>
        <d v="2021-05-28T00:00:00"/>
        <d v="2021-05-27T00:00:00"/>
        <d v="2021-05-26T00:00:00"/>
        <d v="2021-05-24T00:00:00"/>
        <d v="2021-05-21T00:00:00"/>
        <d v="2021-05-20T00:00:00"/>
        <d v="2021-05-19T00:00:00"/>
        <d v="2021-05-17T00:00:00"/>
        <d v="2021-05-14T00:00:00"/>
        <d v="2021-05-13T00:00:00"/>
        <d v="2021-05-12T00:00:00"/>
        <d v="2021-05-11T00:00:00"/>
        <d v="2021-05-08T00:00:00"/>
        <d v="2021-05-07T00:00:00"/>
        <d v="2021-05-06T00:00:00"/>
        <d v="2021-05-04T00:00:00"/>
        <d v="2021-04-30T00:00:00"/>
        <d v="2021-04-29T00:00:00"/>
        <d v="2021-04-28T00:00:00"/>
        <d v="2021-04-27T00:00:00"/>
        <d v="2021-04-26T00:00:00"/>
        <d v="2021-04-23T00:00:00"/>
        <d v="2021-04-20T00:00:00"/>
        <d v="2021-04-19T00:00:00"/>
        <d v="2021-04-16T00:00:00"/>
        <d v="2021-04-15T00:00:00"/>
        <d v="2021-04-14T00:00:00"/>
        <d v="2021-04-13T00:00:00"/>
        <d v="2021-04-12T00:00:00"/>
        <d v="2021-04-09T00:00:00"/>
        <d v="2021-04-08T00:00:00"/>
        <d v="2021-04-07T00:00:00"/>
        <d v="2021-04-06T00:00:00"/>
        <d v="2021-04-05T00:00:00"/>
        <d v="2021-04-02T00:00:00"/>
        <d v="2021-04-01T00:00:00"/>
        <d v="2021-03-31T00:00:00"/>
        <d v="2021-03-30T00:00:00"/>
        <d v="2021-03-27T00:00:00"/>
        <d v="2021-03-26T00:00:00"/>
        <d v="2021-03-23T00:00:00"/>
        <d v="2021-03-22T00:00:00"/>
        <d v="2021-03-19T00:00:00"/>
        <d v="2021-03-18T00:00:00"/>
        <d v="2021-03-16T00:00:00"/>
        <d v="2021-03-15T00:00:00"/>
        <d v="2021-03-12T00:00:00"/>
        <d v="2021-03-11T00:00:00"/>
        <d v="2021-03-10T00:00:00"/>
        <d v="2021-03-09T00:00:00"/>
        <d v="2021-03-05T00:00:00"/>
        <d v="2021-03-02T00:00:00"/>
        <d v="2021-03-01T00:00:00"/>
        <d v="2021-02-26T00:00:00"/>
        <d v="2021-02-25T00:00:00"/>
        <d v="2021-02-24T00:00:00"/>
        <d v="2021-02-20T00:00:00"/>
        <d v="2021-02-19T00:00:00"/>
        <d v="2021-02-17T00:00:00"/>
        <d v="2021-02-16T00:00:00"/>
        <d v="2021-02-15T00:00:00"/>
        <d v="2021-02-12T00:00:00"/>
        <d v="2021-02-11T00:00:00"/>
        <d v="2021-02-10T00:00:00"/>
        <d v="2021-02-09T00:00:00"/>
        <d v="2021-02-08T00:00:00"/>
        <d v="2021-02-05T00:00:00"/>
        <d v="2021-02-03T00:00:00"/>
        <d v="2021-02-01T00:00:00"/>
        <d v="2021-01-28T00:00:00"/>
        <d v="2021-01-26T00:00:00"/>
        <d v="2021-01-22T00:00:00"/>
        <d v="2021-01-19T00:00:00"/>
        <d v="2021-01-18T00:00:00"/>
        <d v="2021-01-15T00:00:00"/>
        <d v="2021-01-14T00:00:00"/>
        <d v="2021-01-13T00:00:00"/>
        <d v="2021-01-11T00:00:00"/>
        <m u="1"/>
        <d v="2012-09-29T00:00:00" u="1"/>
        <d v="2012-11-21T00:00:00" u="1"/>
        <d v="2016-09-29T00:00:00" u="1"/>
        <d v="2013-11-21T00:00:00" u="1"/>
        <d v="2012-12-17T00:00:00" u="1"/>
        <d v="2016-10-25T00:00:00" u="1"/>
        <d v="2013-12-17T00:00:00" u="1"/>
        <d v="2017-10-25T00:00:00" u="1"/>
        <d v="2015-12-17T00:00:00" u="1"/>
        <d v="2023-09-29T00:00:00" u="1"/>
        <d v="2018-12-17T00:00:00" u="1"/>
        <d v="2020-12-17T00:00:00" u="1"/>
        <d v="2016-10-27T00:00:00" u="1"/>
        <d v="2013-12-19T00:00:00" u="1"/>
        <d v="2017-10-27T00:00:00" u="1"/>
        <d v="2014-12-19T00:00:00" u="1"/>
        <d v="2016-12-19T00:00:00" u="1"/>
        <d v="2020-10-27T00:00:00" u="1"/>
        <d v="2017-12-19T00:00:00" u="1"/>
        <d v="2020-11-23T00:00:00" u="1"/>
        <d v="2022-10-27T00:00:00" u="1"/>
        <d v="2019-12-19T00:00:00" u="1"/>
        <d v="2023-11-23T00:00:00" u="1"/>
        <d v="2022-12-19T00:00:00" u="1"/>
        <d v="2012-10-29T00:00:00" u="1"/>
        <d v="2014-10-29T00:00:00" u="1"/>
        <d v="2015-10-29T00:00:00" u="1"/>
        <d v="2012-12-21T00:00:00" u="1"/>
        <d v="2014-11-25T00:00:00" u="1"/>
        <d v="2016-11-25T00:00:00" u="1"/>
        <d v="2019-10-29T00:00:00" u="1"/>
        <d v="2019-11-25T00:00:00" u="1"/>
        <d v="2021-10-29T00:00:00" u="1"/>
        <d v="2020-11-25T00:00:00" u="1"/>
        <d v="2020-12-21T00:00:00" u="1"/>
        <d v="2022-11-25T00:00:00" u="1"/>
        <d v="2023-01-02T00:00:00" u="1"/>
        <d v="2012-10-31T00:00:00" u="1"/>
        <d v="2013-10-31T00:00:00" u="1"/>
        <d v="2012-11-27T00:00:00" u="1"/>
        <d v="2014-10-31T00:00:00" u="1"/>
        <d v="2018-10-31T00:00:00" u="1"/>
        <d v="2019-10-31T00:00:00" u="1"/>
        <d v="2022-10-31T00:00:00" u="1"/>
        <d v="2023-11-27T00:00:00" u="1"/>
        <d v="2022-12-23T00:00:00" u="1"/>
        <d v="2012-11-29T00:00:00" u="1"/>
        <d v="2013-11-29T00:00:00" u="1"/>
        <d v="2013-12-25T00:00:00" u="1"/>
        <d v="2016-11-29T00:00:00" u="1"/>
        <d v="2015-12-25T00:00:00" u="1"/>
        <d v="2017-11-29T00:00:00" u="1"/>
        <d v="2019-11-29T00:00:00" u="1"/>
        <d v="2020-12-25T00:00:00" u="1"/>
        <d v="2023-11-29T00:00:00" u="1"/>
        <d v="2012-02-02T00:00:00" u="1"/>
        <d v="2015-02-02T00:00:00" u="1"/>
        <d v="2017-02-02T00:00:00" u="1"/>
        <d v="2018-02-02T00:00:00" u="1"/>
        <d v="2022-02-02T00:00:00" u="1"/>
        <d v="2023-02-02T00:00:00" u="1"/>
        <d v="2024-02-02T00:00:00" u="1"/>
        <d v="2011-12-27T00:00:00" u="1"/>
        <d v="2012-12-27T00:00:00" u="1"/>
        <d v="2013-12-27T00:00:00" u="1"/>
        <d v="2016-12-27T00:00:00" u="1"/>
        <d v="2017-12-27T00:00:00" u="1"/>
        <d v="2019-12-27T00:00:00" u="1"/>
        <d v="2022-12-27T00:00:00" u="1"/>
        <d v="2013-02-04T00:00:00" u="1"/>
        <d v="2014-02-04T00:00:00" u="1"/>
        <d v="2015-02-04T00:00:00" u="1"/>
        <d v="2016-02-04T00:00:00" u="1"/>
        <d v="2019-02-04T00:00:00" u="1"/>
        <d v="2020-02-04T00:00:00" u="1"/>
        <d v="2022-02-04T00:00:00" u="1"/>
        <d v="2014-12-29T00:00:00" u="1"/>
        <d v="2015-12-29T00:00:00" u="1"/>
        <d v="2016-12-29T00:00:00" u="1"/>
        <d v="2017-12-29T00:00:00" u="1"/>
        <d v="2020-12-29T00:00:00" u="1"/>
        <d v="2022-12-29T00:00:00" u="1"/>
        <d v="2012-02-06T00:00:00" u="1"/>
        <d v="2013-02-06T00:00:00" u="1"/>
        <d v="2014-02-06T00:00:00" u="1"/>
        <d v="2018-01-10T00:00:00" u="1"/>
        <d v="2015-03-02T00:00:00" u="1"/>
        <d v="2017-02-06T00:00:00" u="1"/>
        <d v="2017-03-02T00:00:00" u="1"/>
        <d v="2022-01-10T00:00:00" u="1"/>
        <d v="2023-01-10T00:00:00" u="1"/>
        <d v="2020-03-02T00:00:00" u="1"/>
        <d v="2023-02-06T00:00:00" u="1"/>
        <d v="2022-03-02T00:00:00" u="1"/>
        <d v="2023-03-02T00:00:00" u="1"/>
        <d v="2013-12-31T00:00:00" u="1"/>
        <d v="2019-12-31T00:00:00" u="1"/>
        <d v="2020-12-31T00:00:00" u="1"/>
        <d v="2012-01-12T00:00:00" u="1"/>
        <d v="2016-01-12T00:00:00" u="1"/>
        <d v="2013-03-04T00:00:00" u="1"/>
        <d v="2017-01-12T00:00:00" u="1"/>
        <d v="2014-03-04T00:00:00" u="1"/>
        <d v="2016-02-08T00:00:00" u="1"/>
        <d v="2015-03-04T00:00:00" u="1"/>
        <d v="2016-03-04T00:00:00" u="1"/>
        <d v="2018-02-08T00:00:00" u="1"/>
        <d v="2019-02-08T00:00:00" u="1"/>
        <d v="2022-01-12T00:00:00" u="1"/>
        <d v="2023-01-12T00:00:00" u="1"/>
        <d v="2022-02-08T00:00:00" u="1"/>
        <d v="2022-03-04T00:00:00" u="1"/>
        <d v="2014-01-14T00:00:00" u="1"/>
        <d v="2012-03-06T00:00:00" u="1"/>
        <d v="2014-02-10T00:00:00" u="1"/>
        <d v="2013-03-06T00:00:00" u="1"/>
        <d v="2015-02-10T00:00:00" u="1"/>
        <d v="2012-04-02T00:00:00" u="1"/>
        <d v="2016-02-10T00:00:00" u="1"/>
        <d v="2013-04-02T00:00:00" u="1"/>
        <d v="2019-01-14T00:00:00" u="1"/>
        <d v="2014-04-02T00:00:00" u="1"/>
        <d v="2020-01-14T00:00:00" u="1"/>
        <d v="2017-03-06T00:00:00" u="1"/>
        <d v="2020-02-10T00:00:00" u="1"/>
        <d v="2022-01-14T00:00:00" u="1"/>
        <d v="2019-03-06T00:00:00" u="1"/>
        <d v="2018-04-02T00:00:00" u="1"/>
        <d v="2022-02-10T00:00:00" u="1"/>
        <d v="2019-04-02T00:00:00" u="1"/>
        <d v="2023-02-10T00:00:00" u="1"/>
        <d v="2024-02-10T00:00:00" u="1"/>
        <d v="2023-03-06T00:00:00" u="1"/>
        <d v="2012-01-16T00:00:00" u="1"/>
        <d v="2013-01-16T00:00:00" u="1"/>
        <d v="2013-02-12T00:00:00" u="1"/>
        <d v="2015-01-16T00:00:00" u="1"/>
        <d v="2014-02-12T00:00:00" u="1"/>
        <d v="2015-02-12T00:00:00" u="1"/>
        <d v="2017-01-16T00:00:00" u="1"/>
        <d v="2018-01-16T00:00:00" u="1"/>
        <d v="2013-04-04T00:00:00" u="1"/>
        <d v="2014-04-04T00:00:00" u="1"/>
        <d v="2019-02-12T00:00:00" u="1"/>
        <d v="2016-04-04T00:00:00" u="1"/>
        <d v="2017-04-04T00:00:00" u="1"/>
        <d v="2023-01-16T00:00:00" u="1"/>
        <d v="2024-01-16T00:00:00" u="1"/>
        <d v="2024-02-12T00:00:00" u="1"/>
        <d v="2023-03-08T00:00:00" u="1"/>
        <d v="2022-04-04T00:00:00" u="1"/>
        <d v="2023-04-04T00:00:00" u="1"/>
        <d v="2014-02-14T00:00:00" u="1"/>
        <d v="2016-01-18T00:00:00" u="1"/>
        <d v="2015-03-10T00:00:00" u="1"/>
        <d v="2017-02-14T00:00:00" u="1"/>
        <d v="2012-05-02T00:00:00" u="1"/>
        <d v="2016-03-10T00:00:00" u="1"/>
        <d v="2015-04-06T00:00:00" u="1"/>
        <d v="2020-02-14T00:00:00" u="1"/>
        <d v="2017-04-06T00:00:00" u="1"/>
        <d v="2023-01-18T00:00:00" u="1"/>
        <d v="2022-02-14T00:00:00" u="1"/>
        <d v="2017-05-02T00:00:00" u="1"/>
        <d v="2023-02-14T00:00:00" u="1"/>
        <d v="2020-04-06T00:00:00" u="1"/>
        <d v="2024-02-14T00:00:00" u="1"/>
        <d v="2023-03-10T00:00:00" u="1"/>
        <d v="2023-05-02T00:00:00" u="1"/>
        <d v="2012-02-16T00:00:00" u="1"/>
        <d v="2015-01-20T00:00:00" u="1"/>
        <d v="2012-03-12T00:00:00" u="1"/>
        <d v="2015-02-16T00:00:00" u="1"/>
        <d v="2017-01-20T00:00:00" u="1"/>
        <d v="2013-04-08T00:00:00" u="1"/>
        <d v="2015-03-12T00:00:00" u="1"/>
        <d v="2012-05-04T00:00:00" u="1"/>
        <d v="2020-01-20T00:00:00" u="1"/>
        <d v="2022-01-20T00:00:00" u="1"/>
        <d v="2019-03-12T00:00:00" u="1"/>
        <d v="2023-01-20T00:00:00" u="1"/>
        <d v="2016-05-04T00:00:00" u="1"/>
        <d v="2022-02-16T00:00:00" u="1"/>
        <d v="2024-01-20T00:00:00" u="1"/>
        <d v="2017-05-04T00:00:00" u="1"/>
        <d v="2023-02-16T00:00:00" u="1"/>
        <d v="2018-05-04T00:00:00" u="1"/>
        <d v="2020-04-08T00:00:00" u="1"/>
        <d v="2024-02-16T00:00:00" u="1"/>
        <d v="2022-04-08T00:00:00" u="1"/>
        <d v="2023-04-08T00:00:00" u="1"/>
        <d v="2022-05-04T00:00:00" u="1"/>
        <d v="2023-05-04T00:00:00" u="1"/>
        <d v="2013-01-22T00:00:00" u="1"/>
        <d v="2014-01-22T00:00:00" u="1"/>
        <d v="2015-01-22T00:00:00" u="1"/>
        <d v="2014-02-18T00:00:00" u="1"/>
        <d v="2012-04-10T00:00:00" u="1"/>
        <d v="2014-03-14T00:00:00" u="1"/>
        <d v="2018-01-22T00:00:00" u="1"/>
        <d v="2019-01-22T00:00:00" u="1"/>
        <d v="2014-04-10T00:00:00" u="1"/>
        <d v="2013-05-06T00:00:00" u="1"/>
        <d v="2019-02-18T00:00:00" u="1"/>
        <d v="2020-02-18T00:00:00" u="1"/>
        <d v="2015-05-06T00:00:00" u="1"/>
        <d v="2017-04-10T00:00:00" u="1"/>
        <d v="2014-06-02T00:00:00" u="1"/>
        <d v="2022-02-18T00:00:00" u="1"/>
        <d v="2022-03-14T00:00:00" u="1"/>
        <d v="2017-06-02T00:00:00" u="1"/>
        <d v="2019-05-06T00:00:00" u="1"/>
        <d v="2020-05-06T00:00:00" u="1"/>
        <d v="2023-04-10T00:00:00" u="1"/>
        <d v="2020-06-02T00:00:00" u="1"/>
        <d v="2022-05-06T00:00:00" u="1"/>
        <d v="2022-06-02T00:00:00" u="1"/>
        <d v="2013-01-24T00:00:00" u="1"/>
        <d v="2014-01-24T00:00:00" u="1"/>
        <d v="2013-02-20T00:00:00" u="1"/>
        <d v="2012-03-16T00:00:00" u="1"/>
        <d v="2018-01-24T00:00:00" u="1"/>
        <d v="2017-03-16T00:00:00" u="1"/>
        <d v="2012-06-04T00:00:00" u="1"/>
        <d v="2014-05-08T00:00:00" u="1"/>
        <d v="2016-04-12T00:00:00" u="1"/>
        <d v="2022-01-24T00:00:00" u="1"/>
        <d v="2013-06-04T00:00:00" u="1"/>
        <d v="2015-05-08T00:00:00" u="1"/>
        <d v="2014-06-04T00:00:00" u="1"/>
        <d v="2018-04-12T00:00:00" u="1"/>
        <d v="2024-01-24T00:00:00" u="1"/>
        <d v="2015-06-04T00:00:00" u="1"/>
        <d v="2019-04-12T00:00:00" u="1"/>
        <d v="2023-02-20T00:00:00" u="1"/>
        <d v="2022-03-16T00:00:00" u="1"/>
        <d v="2024-02-20T00:00:00" u="1"/>
        <d v="2019-05-08T00:00:00" u="1"/>
        <d v="2023-03-16T00:00:00" u="1"/>
        <d v="2020-05-08T00:00:00" u="1"/>
        <d v="2022-04-12T00:00:00" u="1"/>
        <d v="2019-06-04T00:00:00" u="1"/>
        <d v="2020-06-04T00:00:00" u="1"/>
        <d v="2012-02-22T00:00:00" u="1"/>
        <d v="2015-01-26T00:00:00" u="1"/>
        <d v="2016-01-26T00:00:00" u="1"/>
        <d v="2013-03-18T00:00:00" u="1"/>
        <d v="2017-01-26T00:00:00" u="1"/>
        <d v="2014-04-14T00:00:00" u="1"/>
        <d v="2019-02-22T00:00:00" u="1"/>
        <d v="2016-04-14T00:00:00" u="1"/>
        <d v="2022-01-26T00:00:00" u="1"/>
        <d v="2017-04-14T00:00:00" u="1"/>
        <d v="2012-07-02T00:00:00" u="1"/>
        <d v="2022-02-22T00:00:00" u="1"/>
        <d v="2013-07-02T00:00:00" u="1"/>
        <d v="2017-05-10T00:00:00" u="1"/>
        <d v="2016-06-06T00:00:00" u="1"/>
        <d v="2018-05-10T00:00:00" u="1"/>
        <d v="2022-03-18T00:00:00" u="1"/>
        <d v="2024-02-22T00:00:00" u="1"/>
        <d v="2017-06-06T00:00:00" u="1"/>
        <d v="2022-04-14T00:00:00" u="1"/>
        <d v="2018-07-02T00:00:00" u="1"/>
        <d v="2019-07-02T00:00:00" u="1"/>
        <d v="2020-07-02T00:00:00" u="1"/>
        <d v="2022-06-06T00:00:00" u="1"/>
        <d v="2012-02-24T00:00:00" u="1"/>
        <d v="2012-03-20T00:00:00" u="1"/>
        <d v="2014-02-24T00:00:00" u="1"/>
        <d v="2012-04-16T00:00:00" u="1"/>
        <d v="2013-04-16T00:00:00" u="1"/>
        <d v="2015-04-16T00:00:00" u="1"/>
        <d v="2015-05-12T00:00:00" u="1"/>
        <d v="2012-07-04T00:00:00" u="1"/>
        <d v="2013-07-04T00:00:00" u="1"/>
        <d v="2015-06-08T00:00:00" u="1"/>
        <d v="2014-07-04T00:00:00" u="1"/>
        <d v="2016-06-08T00:00:00" u="1"/>
        <d v="2020-04-16T00:00:00" u="1"/>
        <d v="2016-07-04T00:00:00" u="1"/>
        <d v="2020-05-12T00:00:00" u="1"/>
        <d v="2017-07-04T00:00:00" u="1"/>
        <d v="2018-07-04T00:00:00" u="1"/>
        <d v="2022-05-12T00:00:00" u="1"/>
        <d v="2022-06-08T00:00:00" u="1"/>
        <d v="2022-07-04T00:00:00" u="1"/>
        <d v="2023-07-04T00:00:00" u="1"/>
        <d v="2014-01-30T00:00:00" u="1"/>
        <d v="2013-02-26T00:00:00" u="1"/>
        <d v="2015-01-30T00:00:00" u="1"/>
        <d v="2012-03-22T00:00:00" u="1"/>
        <d v="2014-02-26T00:00:00" u="1"/>
        <d v="2016-02-26T00:00:00" u="1"/>
        <d v="2013-04-18T00:00:00" u="1"/>
        <d v="2012-05-14T00:00:00" u="1"/>
        <d v="2020-01-30T00:00:00" u="1"/>
        <d v="2013-05-14T00:00:00" u="1"/>
        <d v="2014-05-14T00:00:00" u="1"/>
        <d v="2016-04-18T00:00:00" u="1"/>
        <d v="2018-03-22T00:00:00" u="1"/>
        <d v="2013-06-10T00:00:00" u="1"/>
        <d v="2015-05-14T00:00:00" u="1"/>
        <d v="2017-04-18T00:00:00" u="1"/>
        <d v="2023-01-30T00:00:00" u="1"/>
        <d v="2012-07-06T00:00:00" u="1"/>
        <d v="2014-06-10T00:00:00" u="1"/>
        <d v="2024-01-30T00:00:00" u="1"/>
        <d v="2015-06-10T00:00:00" u="1"/>
        <d v="2019-04-18T00:00:00" u="1"/>
        <d v="2018-05-14T00:00:00" u="1"/>
        <d v="2024-02-26T00:00:00" u="1"/>
        <d v="2015-07-06T00:00:00" u="1"/>
        <d v="2016-07-06T00:00:00" u="1"/>
        <d v="2022-04-18T00:00:00" u="1"/>
        <d v="2019-06-10T00:00:00" u="1"/>
        <d v="2023-04-18T00:00:00" u="1"/>
        <d v="2016-08-02T00:00:00" u="1"/>
        <d v="2018-07-06T00:00:00" u="1"/>
        <d v="2020-06-10T00:00:00" u="1"/>
        <d v="2022-05-14T00:00:00" u="1"/>
        <d v="2020-07-06T00:00:00" u="1"/>
        <d v="2022-06-10T00:00:00" u="1"/>
        <d v="2019-08-02T00:00:00" u="1"/>
        <d v="2023-06-10T00:00:00" u="1"/>
        <d v="2023-07-06T00:00:00" u="1"/>
        <d v="2023-08-02T00:00:00" u="1"/>
        <d v="2013-02-28T00:00:00" u="1"/>
        <d v="2014-02-28T00:00:00" u="1"/>
        <d v="2012-04-20T00:00:00" u="1"/>
        <d v="2017-02-28T00:00:00" u="1"/>
        <d v="2018-02-28T00:00:00" u="1"/>
        <d v="2013-05-16T00:00:00" u="1"/>
        <d v="2017-03-24T00:00:00" u="1"/>
        <d v="2019-02-28T00:00:00" u="1"/>
        <d v="2014-05-16T00:00:00" u="1"/>
        <d v="2020-02-28T00:00:00" u="1"/>
        <d v="2016-05-16T00:00:00" u="1"/>
        <d v="2022-02-28T00:00:00" u="1"/>
        <d v="2017-05-16T00:00:00" u="1"/>
        <d v="2023-02-28T00:00:00" u="1"/>
        <d v="2012-08-04T00:00:00" u="1"/>
        <d v="2014-07-08T00:00:00" u="1"/>
        <d v="2020-04-20T00:00:00" u="1"/>
        <d v="2024-02-28T00:00:00" u="1"/>
        <d v="2015-07-08T00:00:00" u="1"/>
        <d v="2023-03-24T00:00:00" u="1"/>
        <d v="2014-08-04T00:00:00" u="1"/>
        <d v="2016-07-08T00:00:00" u="1"/>
        <d v="2015-08-04T00:00:00" u="1"/>
        <d v="2023-04-20T00:00:00" u="1"/>
        <d v="2016-08-04T00:00:00" u="1"/>
        <d v="2022-05-16T00:00:00" u="1"/>
        <d v="2017-08-04T00:00:00" u="1"/>
        <d v="2019-07-08T00:00:00" u="1"/>
        <d v="2023-05-16T00:00:00" u="1"/>
        <d v="2023-06-12T00:00:00" u="1"/>
        <d v="2020-08-04T00:00:00" u="1"/>
        <d v="2022-07-08T00:00:00" u="1"/>
        <d v="2023-07-08T00:00:00" u="1"/>
        <d v="2013-03-26T00:00:00" u="1"/>
        <d v="2015-04-22T00:00:00" u="1"/>
        <d v="2013-06-14T00:00:00" u="1"/>
        <d v="2015-05-18T00:00:00" u="1"/>
        <d v="2013-07-10T00:00:00" u="1"/>
        <d v="2019-04-22T00:00:00" u="1"/>
        <d v="2016-06-14T00:00:00" u="1"/>
        <d v="2018-05-18T00:00:00" u="1"/>
        <d v="2015-07-10T00:00:00" u="1"/>
        <d v="2017-06-14T00:00:00" u="1"/>
        <d v="2020-05-18T00:00:00" u="1"/>
        <d v="2022-04-22T00:00:00" u="1"/>
        <d v="2013-09-02T00:00:00" u="1"/>
        <d v="2017-07-10T00:00:00" u="1"/>
        <d v="2019-06-14T00:00:00" u="1"/>
        <d v="2014-09-02T00:00:00" u="1"/>
        <d v="2022-05-18T00:00:00" u="1"/>
        <d v="2015-09-02T00:00:00" u="1"/>
        <d v="2019-07-10T00:00:00" u="1"/>
        <d v="2023-05-18T00:00:00" u="1"/>
        <d v="2016-09-02T00:00:00" u="1"/>
        <d v="2018-08-06T00:00:00" u="1"/>
        <d v="2020-07-10T00:00:00" u="1"/>
        <d v="2022-06-14T00:00:00" u="1"/>
        <d v="2019-08-06T00:00:00" u="1"/>
        <d v="2023-06-14T00:00:00" u="1"/>
        <d v="2019-09-02T00:00:00" u="1"/>
        <d v="2020-09-02T00:00:00" u="1"/>
        <d v="2013-03-28T00:00:00" u="1"/>
        <d v="2014-03-28T00:00:00" u="1"/>
        <d v="2013-04-24T00:00:00" u="1"/>
        <d v="2014-04-24T00:00:00" u="1"/>
        <d v="2014-05-20T00:00:00" u="1"/>
        <d v="2018-03-28T00:00:00" u="1"/>
        <d v="2016-05-20T00:00:00" u="1"/>
        <d v="2019-04-24T00:00:00" u="1"/>
        <d v="2016-06-16T00:00:00" u="1"/>
        <d v="2020-04-24T00:00:00" u="1"/>
        <d v="2022-03-28T00:00:00" u="1"/>
        <d v="2019-05-20T00:00:00" u="1"/>
        <d v="2012-09-04T00:00:00" u="1"/>
        <d v="2014-08-08T00:00:00" u="1"/>
        <d v="2013-09-04T00:00:00" u="1"/>
        <d v="2023-04-24T00:00:00" u="1"/>
        <d v="2014-09-04T00:00:00" u="1"/>
        <d v="2016-08-08T00:00:00" u="1"/>
        <d v="2020-06-16T00:00:00" u="1"/>
        <d v="2022-05-20T00:00:00" u="1"/>
        <d v="2015-09-04T00:00:00" u="1"/>
        <d v="2022-06-16T00:00:00" u="1"/>
        <d v="2017-09-04T00:00:00" u="1"/>
        <d v="2019-08-08T00:00:00" u="1"/>
        <d v="2023-06-16T00:00:00" u="1"/>
        <d v="2022-07-12T00:00:00" u="1"/>
        <d v="2019-09-04T00:00:00" u="1"/>
        <d v="2020-09-04T00:00:00" u="1"/>
        <d v="2023-09-04T00:00:00" u="1"/>
        <d v="2012-03-30T00:00:00" u="1"/>
        <d v="2013-04-26T00:00:00" u="1"/>
        <d v="2015-03-30T00:00:00" u="1"/>
        <d v="2016-03-30T00:00:00" u="1"/>
        <d v="2017-03-30T00:00:00" u="1"/>
        <d v="2012-06-18T00:00:00" u="1"/>
        <d v="2014-05-22T00:00:00" u="1"/>
        <d v="2018-03-30T00:00:00" u="1"/>
        <d v="2015-05-22T00:00:00" u="1"/>
        <d v="2020-03-30T00:00:00" u="1"/>
        <d v="2015-06-18T00:00:00" u="1"/>
        <d v="2014-07-14T00:00:00" u="1"/>
        <d v="2018-05-22T00:00:00" u="1"/>
        <d v="2022-03-30T00:00:00" u="1"/>
        <d v="2016-07-14T00:00:00" u="1"/>
        <d v="2017-07-14T00:00:00" u="1"/>
        <d v="2019-06-18T00:00:00" u="1"/>
        <d v="2023-04-26T00:00:00" u="1"/>
        <d v="2012-10-02T00:00:00" u="1"/>
        <d v="2020-06-18T00:00:00" u="1"/>
        <d v="2017-08-10T00:00:00" u="1"/>
        <d v="2014-10-02T00:00:00" u="1"/>
        <d v="2016-09-06T00:00:00" u="1"/>
        <d v="2020-07-14T00:00:00" u="1"/>
        <d v="2017-09-06T00:00:00" u="1"/>
        <d v="2018-09-06T00:00:00" u="1"/>
        <d v="2022-07-14T00:00:00" u="1"/>
        <d v="2017-10-02T00:00:00" u="1"/>
        <d v="2018-10-02T00:00:00" u="1"/>
        <d v="2020-10-02T00:00:00" u="1"/>
        <d v="2022-09-06T00:00:00" u="1"/>
        <d v="2023-09-06T00:00:00" u="1"/>
        <d v="2012-04-28T00:00:00" u="1"/>
        <d v="2014-04-28T00:00:00" u="1"/>
        <d v="2012-07-16T00:00:00" u="1"/>
        <d v="2018-04-28T00:00:00" u="1"/>
        <d v="2016-06-20T00:00:00" u="1"/>
        <d v="2020-04-28T00:00:00" u="1"/>
        <d v="2015-07-16T00:00:00" u="1"/>
        <d v="2017-06-20T00:00:00" u="1"/>
        <d v="2014-08-12T00:00:00" u="1"/>
        <d v="2018-06-20T00:00:00" u="1"/>
        <d v="2022-04-28T00:00:00" u="1"/>
        <d v="2015-08-12T00:00:00" u="1"/>
        <d v="2019-06-20T00:00:00" u="1"/>
        <d v="2012-10-04T00:00:00" u="1"/>
        <d v="2022-05-24T00:00:00" u="1"/>
        <d v="2013-10-04T00:00:00" u="1"/>
        <d v="2015-09-08T00:00:00" u="1"/>
        <d v="2020-07-16T00:00:00" u="1"/>
        <d v="2023-06-20T00:00:00" u="1"/>
        <d v="2016-10-04T00:00:00" u="1"/>
        <d v="2017-10-04T00:00:00" u="1"/>
        <d v="2020-09-08T00:00:00" u="1"/>
        <d v="2019-10-04T00:00:00" u="1"/>
        <d v="2022-09-08T00:00:00" u="1"/>
        <d v="2023-09-08T00:00:00" u="1"/>
        <d v="2022-10-04T00:00:00" u="1"/>
        <d v="2013-04-30T00:00:00" u="1"/>
        <d v="2014-04-30T00:00:00" u="1"/>
        <d v="2012-06-22T00:00:00" u="1"/>
        <d v="2014-05-26T00:00:00" u="1"/>
        <d v="2016-05-26T00:00:00" u="1"/>
        <d v="2013-07-18T00:00:00" u="1"/>
        <d v="2019-04-30T00:00:00" u="1"/>
        <d v="2014-07-18T00:00:00" u="1"/>
        <d v="2020-04-30T00:00:00" u="1"/>
        <d v="2013-08-14T00:00:00" u="1"/>
        <d v="2017-06-22T00:00:00" u="1"/>
        <d v="2012-09-10T00:00:00" u="1"/>
        <d v="2014-08-14T00:00:00" u="1"/>
        <d v="2018-06-22T00:00:00" u="1"/>
        <d v="2015-08-14T00:00:00" u="1"/>
        <d v="2018-07-18T00:00:00" u="1"/>
        <d v="2022-05-26T00:00:00" u="1"/>
        <d v="2023-05-26T00:00:00" u="1"/>
        <d v="2014-10-06T00:00:00" u="1"/>
        <d v="2015-10-06T00:00:00" u="1"/>
        <d v="2019-08-14T00:00:00" u="1"/>
        <d v="2023-06-22T00:00:00" u="1"/>
        <d v="2016-10-06T00:00:00" u="1"/>
        <d v="2018-09-10T00:00:00" u="1"/>
        <d v="2022-07-18T00:00:00" u="1"/>
        <d v="2015-11-02T00:00:00" u="1"/>
        <d v="2020-09-10T00:00:00" u="1"/>
        <d v="2017-11-02T00:00:00" u="1"/>
        <d v="2023-08-14T00:00:00" u="1"/>
        <d v="2018-11-02T00:00:00" u="1"/>
        <d v="2020-10-06T00:00:00" u="1"/>
        <d v="2020-11-02T00:00:00" u="1"/>
        <d v="2022-10-06T00:00:00" u="1"/>
        <d v="2022-11-02T00:00:00" u="1"/>
        <d v="2023-11-02T00:00:00" u="1"/>
        <d v="2014-05-28T00:00:00" u="1"/>
        <d v="2015-05-28T00:00:00" u="1"/>
        <d v="2014-06-24T00:00:00" u="1"/>
        <d v="2015-06-24T00:00:00" u="1"/>
        <d v="2016-06-24T00:00:00" u="1"/>
        <d v="2012-09-12T00:00:00" u="1"/>
        <d v="2016-07-20T00:00:00" u="1"/>
        <d v="2020-05-28T00:00:00" u="1"/>
        <d v="2019-06-24T00:00:00" u="1"/>
        <d v="2014-09-12T00:00:00" u="1"/>
        <d v="2022-05-28T00:00:00" u="1"/>
        <d v="2013-10-08T00:00:00" u="1"/>
        <d v="2017-08-16T00:00:00" u="1"/>
        <d v="2018-08-16T00:00:00" u="1"/>
        <d v="2020-07-20T00:00:00" u="1"/>
        <d v="2017-09-12T00:00:00" u="1"/>
        <d v="2022-07-20T00:00:00" u="1"/>
        <d v="2019-09-12T00:00:00" u="1"/>
        <d v="2018-10-08T00:00:00" u="1"/>
        <d v="2023-08-16T00:00:00" u="1"/>
        <d v="2020-10-08T00:00:00" u="1"/>
        <d v="2012-05-30T00:00:00" u="1"/>
        <d v="2013-05-30T00:00:00" u="1"/>
        <d v="2012-06-26T00:00:00" u="1"/>
        <d v="2014-05-30T00:00:00" u="1"/>
        <d v="2013-06-26T00:00:00" u="1"/>
        <d v="2013-07-22T00:00:00" u="1"/>
        <d v="2015-07-22T00:00:00" u="1"/>
        <d v="2017-06-26T00:00:00" u="1"/>
        <d v="2019-05-30T00:00:00" u="1"/>
        <d v="2012-09-14T00:00:00" u="1"/>
        <d v="2018-06-26T00:00:00" u="1"/>
        <d v="2022-05-30T00:00:00" u="1"/>
        <d v="2015-09-14T00:00:00" u="1"/>
        <d v="2023-05-30T00:00:00" u="1"/>
        <d v="2012-11-06T00:00:00" u="1"/>
        <d v="2014-10-10T00:00:00" u="1"/>
        <d v="2016-09-14T00:00:00" u="1"/>
        <d v="2020-07-22T00:00:00" u="1"/>
        <d v="2023-06-26T00:00:00" u="1"/>
        <d v="2014-11-06T00:00:00" u="1"/>
        <d v="2016-10-10T00:00:00" u="1"/>
        <d v="2013-12-02T00:00:00" u="1"/>
        <d v="2015-11-06T00:00:00" u="1"/>
        <d v="2020-09-14T00:00:00" u="1"/>
        <d v="2022-08-18T00:00:00" u="1"/>
        <d v="2015-12-02T00:00:00" u="1"/>
        <d v="2023-08-18T00:00:00" u="1"/>
        <d v="2016-12-02T00:00:00" u="1"/>
        <d v="2018-11-06T00:00:00" u="1"/>
        <d v="2022-09-14T00:00:00" u="1"/>
        <d v="2023-09-14T00:00:00" u="1"/>
        <d v="2022-10-10T00:00:00" u="1"/>
        <d v="2019-12-02T00:00:00" u="1"/>
        <d v="2020-12-02T00:00:00" u="1"/>
        <d v="2012-06-28T00:00:00" u="1"/>
        <d v="2012-08-20T00:00:00" u="1"/>
        <d v="2013-09-16T00:00:00" u="1"/>
        <d v="2019-06-28T00:00:00" u="1"/>
        <d v="2012-10-12T00:00:00" u="1"/>
        <d v="2014-09-16T00:00:00" u="1"/>
        <d v="2015-09-16T00:00:00" u="1"/>
        <d v="2012-11-08T00:00:00" u="1"/>
        <d v="2018-08-20T00:00:00" u="1"/>
        <d v="2020-07-24T00:00:00" u="1"/>
        <d v="2022-06-28T00:00:00" u="1"/>
        <d v="2012-12-04T00:00:00" u="1"/>
        <d v="2020-08-20T00:00:00" u="1"/>
        <d v="2013-12-04T00:00:00" u="1"/>
        <d v="2019-09-16T00:00:00" u="1"/>
        <d v="2023-07-24T00:00:00" u="1"/>
        <d v="2014-12-04T00:00:00" u="1"/>
        <d v="2016-11-08T00:00:00" u="1"/>
        <d v="2020-09-16T00:00:00" u="1"/>
        <d v="2015-12-04T00:00:00" u="1"/>
        <d v="2017-11-08T00:00:00" u="1"/>
        <d v="2018-11-08T00:00:00" u="1"/>
        <d v="2020-10-12T00:00:00" u="1"/>
        <d v="2019-11-08T00:00:00" u="1"/>
        <d v="2018-12-04T00:00:00" u="1"/>
        <d v="2022-10-12T00:00:00" u="1"/>
        <d v="2019-12-04T00:00:00" u="1"/>
        <d v="2020-12-04T00:00:00" u="1"/>
        <d v="2022-11-08T00:00:00" u="1"/>
        <d v="2023-11-08T00:00:00" u="1"/>
        <d v="2012-06-30T00:00:00" u="1"/>
        <d v="2012-07-26T00:00:00" u="1"/>
        <d v="2014-06-30T00:00:00" u="1"/>
        <d v="2013-07-26T00:00:00" u="1"/>
        <d v="2015-06-30T00:00:00" u="1"/>
        <d v="2012-08-22T00:00:00" u="1"/>
        <d v="2016-06-30T00:00:00" u="1"/>
        <d v="2017-06-30T00:00:00" u="1"/>
        <d v="2016-07-26T00:00:00" u="1"/>
        <d v="2013-09-18T00:00:00" u="1"/>
        <d v="2014-09-18T00:00:00" u="1"/>
        <d v="2016-08-22T00:00:00" u="1"/>
        <d v="2020-06-30T00:00:00" u="1"/>
        <d v="2013-10-14T00:00:00" u="1"/>
        <d v="2015-09-18T00:00:00" u="1"/>
        <d v="2019-07-26T00:00:00" u="1"/>
        <d v="2022-06-30T00:00:00" u="1"/>
        <d v="2015-10-14T00:00:00" u="1"/>
        <d v="2019-08-22T00:00:00" u="1"/>
        <d v="2023-06-30T00:00:00" u="1"/>
        <d v="2012-12-06T00:00:00" u="1"/>
        <d v="2014-11-10T00:00:00" u="1"/>
        <d v="2013-12-06T00:00:00" u="1"/>
        <d v="2015-11-10T00:00:00" u="1"/>
        <d v="2019-09-18T00:00:00" u="1"/>
        <d v="2023-07-26T00:00:00" u="1"/>
        <d v="2020-09-18T00:00:00" u="1"/>
        <d v="2022-08-22T00:00:00" u="1"/>
        <d v="2017-11-10T00:00:00" u="1"/>
        <d v="2016-12-06T00:00:00" u="1"/>
        <d v="2020-10-14T00:00:00" u="1"/>
        <d v="2023-09-18T00:00:00" u="1"/>
        <d v="2018-12-06T00:00:00" u="1"/>
        <d v="2022-11-10T00:00:00" u="1"/>
        <d v="2022-12-06T00:00:00" u="1"/>
        <d v="2014-07-28T00:00:00" u="1"/>
        <d v="2016-07-28T00:00:00" u="1"/>
        <d v="2015-08-24T00:00:00" u="1"/>
        <d v="2017-08-24T00:00:00" u="1"/>
        <d v="2020-07-28T00:00:00" u="1"/>
        <d v="2015-10-16T00:00:00" u="1"/>
        <d v="2017-10-16T00:00:00" u="1"/>
        <d v="2019-10-16T00:00:00" u="1"/>
        <d v="2016-12-08T00:00:00" u="1"/>
        <d v="2020-10-16T00:00:00" u="1"/>
        <d v="2022-09-20T00:00:00" u="1"/>
        <d v="2019-11-12T00:00:00" u="1"/>
        <d v="2020-12-08T00:00:00" u="1"/>
        <d v="2022-11-12T00:00:00" u="1"/>
        <d v="2022-12-08T00:00:00" u="1"/>
        <d v="2013-07-30T00:00:00" u="1"/>
        <d v="2014-07-30T00:00:00" u="1"/>
        <d v="2013-08-26T00:00:00" u="1"/>
        <d v="2014-08-26T00:00:00" u="1"/>
        <d v="2015-08-26T00:00:00" u="1"/>
        <d v="2012-10-18T00:00:00" u="1"/>
        <d v="2014-09-22T00:00:00" u="1"/>
        <d v="2013-10-18T00:00:00" u="1"/>
        <d v="2016-09-22T00:00:00" u="1"/>
        <d v="2020-07-30T00:00:00" u="1"/>
        <d v="2013-11-14T00:00:00" u="1"/>
        <d v="2014-11-14T00:00:00" u="1"/>
        <d v="2016-10-18T00:00:00" u="1"/>
        <d v="2020-08-26T00:00:00" u="1"/>
        <d v="2013-12-10T00:00:00" u="1"/>
        <d v="2017-10-18T00:00:00" u="1"/>
        <d v="2014-12-10T00:00:00" u="1"/>
        <d v="2018-10-18T00:00:00" u="1"/>
        <d v="2020-09-22T00:00:00" u="1"/>
        <d v="2017-11-14T00:00:00" u="1"/>
        <d v="2022-09-22T00:00:00" u="1"/>
        <d v="2019-11-14T00:00:00" u="1"/>
        <d v="2023-09-22T00:00:00" u="1"/>
        <d v="2018-12-10T00:00:00" u="1"/>
        <d v="2019-12-10T00:00:00" u="1"/>
        <d v="2020-12-10T00:00:00" u="1"/>
        <d v="2022-11-14T00:00:00" u="1"/>
        <d v="2012-08-28T00:00:00" u="1"/>
        <d v="2013-09-24T00:00:00" u="1"/>
        <d v="2014-09-24T00:00:00" u="1"/>
        <d v="2017-08-28T00:00:00" u="1"/>
        <d v="2012-11-16T00:00:00" u="1"/>
        <d v="2014-10-20T00:00:00" u="1"/>
        <d v="2015-10-20T00:00:00" u="1"/>
        <d v="2012-12-12T00:00:00" u="1"/>
        <d v="2016-10-20T00:00:00" u="1"/>
        <d v="2020-08-28T00:00:00" u="1"/>
        <d v="2015-11-16T00:00:00" u="1"/>
        <d v="2019-09-24T00:00:00" u="1"/>
        <d v="2017-11-16T00:00:00" u="1"/>
        <d v="2023-08-28T00:00:00" u="1"/>
        <d v="2018-11-16T00:00:00" u="1"/>
        <d v="2020-10-20T00:00:00" u="1"/>
        <d v="2017-12-12T00:00:00" u="1"/>
        <d v="2020-11-16T00:00:00" u="1"/>
        <d v="2022-10-20T00:00:00" u="1"/>
        <d v="2022-11-16T00:00:00" u="1"/>
        <d v="2022-12-12T00:00:00" u="1"/>
        <d v="2012-08-30T00:00:00" u="1"/>
        <d v="2013-08-30T00:00:00" u="1"/>
        <d v="2012-09-26T00:00:00" u="1"/>
        <d v="2013-09-26T00:00:00" u="1"/>
        <d v="2014-09-26T00:00:00" u="1"/>
        <d v="2016-08-30T00:00:00" u="1"/>
        <d v="2013-10-22T00:00:00" u="1"/>
        <d v="2019-08-30T00:00:00" u="1"/>
        <d v="2012-12-14T00:00:00" u="1"/>
        <d v="2015-11-18T00:00:00" u="1"/>
        <d v="2019-09-26T00:00:00" u="1"/>
        <d v="2016-11-18T00:00:00" u="1"/>
        <d v="2018-10-22T00:00:00" u="1"/>
        <d v="2022-08-30T00:00:00" u="1"/>
        <d v="2019-10-22T00:00:00" u="1"/>
        <d v="2023-08-30T00:00:00" u="1"/>
        <d v="2016-12-14T00:00:00" u="1"/>
        <d v="2020-10-22T00:00:00" u="1"/>
        <d v="2022-09-26T00:00:00" u="1"/>
        <d v="2019-11-18T00:00:00" u="1"/>
        <d v="2022-10-22T00:00:00" u="1"/>
        <d v="2020-12-14T00:00:00" u="1"/>
        <d v="2023-11-18T00:00:00" u="1"/>
        <d v="2013-10-24T00:00:00" u="1"/>
        <d v="2014-11-20T00:00:00" u="1"/>
        <d v="2016-10-24T00:00:00" u="1"/>
        <d v="2018-09-28T00:00:00" u="1"/>
        <d v="2013-12-16T00:00:00" u="1"/>
        <d v="2014-12-16T00:00:00" u="1"/>
        <d v="2018-10-24T00:00:00" u="1"/>
        <d v="2020-09-28T00:00:00" u="1"/>
        <d v="2017-11-20T00:00:00" u="1"/>
        <d v="2016-12-16T00:00:00" u="1"/>
        <d v="2018-11-20T00:00:00" u="1"/>
        <d v="2020-11-20T00:00:00" u="1"/>
        <d v="2019-12-16T00:00:00" u="1"/>
        <d v="2020-12-16T00:00:00" u="1"/>
        <d v="2023-11-20T00:00:00" u="1"/>
        <d v="2022-12-16T00:00:00" u="1"/>
        <d v="2013-09-30T00:00:00" u="1"/>
        <d v="2014-09-30T00:00:00" u="1"/>
        <d v="2015-09-30T00:00:00" u="1"/>
        <d v="2015-10-26T00:00:00" u="1"/>
        <d v="2012-12-18T00:00:00" u="1"/>
        <d v="2013-12-18T00:00:00" u="1"/>
        <d v="2019-09-30T00:00:00" u="1"/>
        <d v="2018-10-26T00:00:00" u="1"/>
        <d v="2020-09-30T00:00:00" u="1"/>
        <d v="2017-11-22T00:00:00" u="1"/>
        <d v="2020-10-26T00:00:00" u="1"/>
        <d v="2022-09-30T00:00:00" u="1"/>
        <d v="2020-12-18T00:00:00" u="1"/>
        <d v="2014-10-28T00:00:00" u="1"/>
        <d v="2015-10-28T00:00:00" u="1"/>
        <d v="2016-10-28T00:00:00" u="1"/>
        <d v="2015-11-24T00:00:00" u="1"/>
        <d v="2017-11-24T00:00:00" u="1"/>
        <d v="2018-12-20T00:00:00" u="1"/>
        <d v="2020-11-24T00:00:00" u="1"/>
        <d v="2022-12-20T00:00:00" u="1"/>
        <d v="2022-01-01T00:00:00" u="1"/>
        <d v="2024-01-01T00:00:00" u="1"/>
        <d v="2012-10-30T00:00:00" u="1"/>
        <d v="2017-10-30T00:00:00" u="1"/>
        <d v="2015-12-22T00:00:00" u="1"/>
        <d v="2019-10-30T00:00:00" u="1"/>
        <d v="2016-12-22T00:00:00" u="1"/>
        <d v="2020-10-30T00:00:00" u="1"/>
        <d v="2020-11-26T00:00:00" u="1"/>
        <d v="2022-12-22T00:00:00" u="1"/>
        <d v="2022-01-03T00:00:00" u="1"/>
        <d v="2023-01-03T00:00:00" u="1"/>
        <d v="2012-11-28T00:00:00" u="1"/>
        <d v="2014-11-28T00:00:00" u="1"/>
        <d v="2013-12-24T00:00:00" u="1"/>
        <d v="2014-12-24T00:00:00" u="1"/>
        <d v="2022-11-28T00:00:00" u="1"/>
        <d v="2013-02-01T00:00:00" u="1"/>
        <d v="2016-02-01T00:00:00" u="1"/>
        <d v="2017-02-01T00:00:00" u="1"/>
        <d v="2018-02-01T00:00:00" u="1"/>
        <d v="2019-02-01T00:00:00" u="1"/>
        <d v="2022-02-01T00:00:00" u="1"/>
        <d v="2023-02-01T00:00:00" u="1"/>
        <d v="2024-02-01T00:00:00" u="1"/>
        <d v="2012-11-30T00:00:00" u="1"/>
        <d v="2012-12-26T00:00:00" u="1"/>
        <d v="2015-11-30T00:00:00" u="1"/>
        <d v="2016-11-30T00:00:00" u="1"/>
        <d v="2017-11-30T00:00:00" u="1"/>
        <d v="2016-12-26T00:00:00" u="1"/>
        <d v="2018-11-30T00:00:00" u="1"/>
        <d v="2020-11-30T00:00:00" u="1"/>
        <d v="2019-12-26T00:00:00" u="1"/>
        <d v="2020-12-26T00:00:00" u="1"/>
        <d v="2022-11-30T00:00:00" u="1"/>
        <d v="2023-11-30T00:00:00" u="1"/>
        <d v="2014-02-03T00:00:00" u="1"/>
        <d v="2015-02-03T00:00:00" u="1"/>
        <d v="2020-02-03T00:00:00" u="1"/>
        <d v="2022-02-03T00:00:00" u="1"/>
        <d v="2023-02-03T00:00:00" u="1"/>
        <d v="2012-12-28T00:00:00" u="1"/>
        <d v="2015-12-28T00:00:00" u="1"/>
        <d v="2017-12-28T00:00:00" u="1"/>
        <d v="2018-12-28T00:00:00" u="1"/>
        <d v="2020-12-28T00:00:00" u="1"/>
        <d v="2022-12-28T00:00:00" u="1"/>
        <d v="2013-01-09T00:00:00" u="1"/>
        <d v="2012-03-01T00:00:00" u="1"/>
        <d v="2014-02-05T00:00:00" u="1"/>
        <d v="2017-01-09T00:00:00" u="1"/>
        <d v="2016-02-05T00:00:00" u="1"/>
        <d v="2019-01-09T00:00:00" u="1"/>
        <d v="2016-03-01T00:00:00" u="1"/>
        <d v="2018-02-05T00:00:00" u="1"/>
        <d v="2020-01-09T00:00:00" u="1"/>
        <d v="2017-03-01T00:00:00" u="1"/>
        <d v="2019-02-05T00:00:00" u="1"/>
        <d v="2018-03-01T00:00:00" u="1"/>
        <d v="2020-02-05T00:00:00" u="1"/>
        <d v="2019-03-01T00:00:00" u="1"/>
        <d v="2024-01-09T00:00:00" u="1"/>
        <d v="2022-03-01T00:00:00" u="1"/>
        <d v="2023-03-01T00:00:00" u="1"/>
        <d v="2013-12-30T00:00:00" u="1"/>
        <d v="2014-12-30T00:00:00" u="1"/>
        <d v="2015-12-30T00:00:00" u="1"/>
        <d v="2016-12-30T00:00:00" u="1"/>
        <d v="2019-12-30T00:00:00" u="1"/>
        <d v="2020-12-30T00:00:00" u="1"/>
        <d v="2022-12-30T00:00:00" u="1"/>
        <d v="2012-02-07T00:00:00" u="1"/>
        <d v="2014-02-07T00:00:00" u="1"/>
        <d v="2017-01-11T00:00:00" u="1"/>
        <d v="2014-03-03T00:00:00" u="1"/>
        <d v="2015-03-03T00:00:00" u="1"/>
        <d v="2019-01-11T00:00:00" u="1"/>
        <d v="2020-02-07T00:00:00" u="1"/>
        <d v="2022-01-11T00:00:00" u="1"/>
        <d v="2022-02-07T00:00:00" u="1"/>
        <d v="2024-01-11T00:00:00" u="1"/>
        <d v="2023-02-07T00:00:00" u="1"/>
        <d v="2022-03-03T00:00:00" u="1"/>
        <d v="2024-02-07T00:00:00" u="1"/>
        <d v="2023-03-03T00:00:00" u="1"/>
        <d v="2012-01-13T00:00:00" u="1"/>
        <d v="2015-01-13T00:00:00" u="1"/>
        <d v="2016-01-13T00:00:00" u="1"/>
        <d v="2017-01-13T00:00:00" u="1"/>
        <d v="2013-04-01T00:00:00" u="1"/>
        <d v="2017-02-09T00:00:00" u="1"/>
        <d v="2014-04-01T00:00:00" u="1"/>
        <d v="2015-04-01T00:00:00" u="1"/>
        <d v="2016-04-01T00:00:00" u="1"/>
        <d v="2018-03-05T00:00:00" u="1"/>
        <d v="2022-01-13T00:00:00" u="1"/>
        <d v="2019-03-05T00:00:00" u="1"/>
        <d v="2020-03-05T00:00:00" u="1"/>
        <d v="2024-01-13T00:00:00" u="1"/>
        <d v="2019-04-01T00:00:00" u="1"/>
        <d v="2023-02-09T00:00:00" u="1"/>
        <d v="2020-04-01T00:00:00" u="1"/>
        <d v="2022-03-05T00:00:00" u="1"/>
        <d v="2022-04-01T00:00:00" u="1"/>
        <d v="2013-01-15T00:00:00" u="1"/>
        <d v="2015-01-15T00:00:00" u="1"/>
        <d v="2016-01-15T00:00:00" u="1"/>
        <d v="2012-04-03T00:00:00" u="1"/>
        <d v="2014-03-07T00:00:00" u="1"/>
        <d v="2013-04-03T00:00:00" u="1"/>
        <d v="2020-01-15T00:00:00" u="1"/>
        <d v="2015-04-03T00:00:00" u="1"/>
        <d v="2019-02-11T00:00:00" u="1"/>
        <d v="2020-02-11T00:00:00" u="1"/>
        <d v="2017-04-03T00:00:00" u="1"/>
        <d v="2019-03-07T00:00:00" u="1"/>
        <d v="2022-02-11T00:00:00" u="1"/>
        <d v="2024-01-15T00:00:00" u="1"/>
        <d v="2019-04-03T00:00:00" u="1"/>
        <d v="2023-02-11T00:00:00" u="1"/>
        <d v="2020-04-03T00:00:00" u="1"/>
        <d v="2023-03-07T00:00:00" u="1"/>
        <d v="2023-04-03T00:00:00" u="1"/>
        <d v="2012-01-17T00:00:00" u="1"/>
        <d v="2014-01-17T00:00:00" u="1"/>
        <d v="2015-02-13T00:00:00" u="1"/>
        <d v="2017-01-17T00:00:00" u="1"/>
        <d v="2012-04-05T00:00:00" u="1"/>
        <d v="2018-01-17T00:00:00" u="1"/>
        <d v="2017-02-13T00:00:00" u="1"/>
        <d v="2016-03-09T00:00:00" u="1"/>
        <d v="2020-01-17T00:00:00" u="1"/>
        <d v="2016-04-05T00:00:00" u="1"/>
        <d v="2020-02-13T00:00:00" u="1"/>
        <d v="2022-01-17T00:00:00" u="1"/>
        <d v="2017-04-05T00:00:00" u="1"/>
        <d v="2023-01-17T00:00:00" u="1"/>
        <d v="2018-04-05T00:00:00" u="1"/>
        <d v="2019-04-05T00:00:00" u="1"/>
        <d v="2023-02-13T00:00:00" u="1"/>
        <d v="2022-03-09T00:00:00" u="1"/>
        <d v="2022-04-05T00:00:00" u="1"/>
        <d v="2023-04-05T00:00:00" u="1"/>
        <d v="2022-05-01T00:00:00" u="1"/>
        <d v="2023-05-01T00:00:00" u="1"/>
        <d v="2012-01-19T00:00:00" u="1"/>
        <d v="2013-02-15T00:00:00" u="1"/>
        <d v="2015-01-19T00:00:00" u="1"/>
        <d v="2016-02-15T00:00:00" u="1"/>
        <d v="2015-03-11T00:00:00" u="1"/>
        <d v="2012-05-03T00:00:00" u="1"/>
        <d v="2014-04-07T00:00:00" u="1"/>
        <d v="2018-02-15T00:00:00" u="1"/>
        <d v="2019-02-15T00:00:00" u="1"/>
        <d v="2016-04-07T00:00:00" u="1"/>
        <d v="2020-03-11T00:00:00" u="1"/>
        <d v="2022-02-15T00:00:00" u="1"/>
        <d v="2022-03-11T00:00:00" u="1"/>
        <d v="2024-02-15T00:00:00" u="1"/>
        <d v="2022-04-07T00:00:00" u="1"/>
        <d v="2023-05-03T00:00:00" u="1"/>
        <d v="2012-02-17T00:00:00" u="1"/>
        <d v="2016-01-21T00:00:00" u="1"/>
        <d v="2015-03-13T00:00:00" u="1"/>
        <d v="2020-01-21T00:00:00" u="1"/>
        <d v="2012-06-01T00:00:00" u="1"/>
        <d v="2014-05-05T00:00:00" u="1"/>
        <d v="2015-05-05T00:00:00" u="1"/>
        <d v="2016-05-05T00:00:00" u="1"/>
        <d v="2020-03-13T00:00:00" u="1"/>
        <d v="2022-02-17T00:00:00" u="1"/>
        <d v="2015-06-01T00:00:00" u="1"/>
        <d v="2017-05-05T00:00:00" u="1"/>
        <d v="2019-04-09T00:00:00" u="1"/>
        <d v="2023-02-17T00:00:00" u="1"/>
        <d v="2016-06-01T00:00:00" u="1"/>
        <d v="2024-02-17T00:00:00" u="1"/>
        <d v="2017-06-01T00:00:00" u="1"/>
        <d v="2023-03-13T00:00:00" u="1"/>
        <d v="2018-06-01T00:00:00" u="1"/>
        <d v="2020-06-01T00:00:00" u="1"/>
        <d v="2022-06-01T00:00:00" u="1"/>
        <d v="2023-06-01T00:00:00" u="1"/>
        <d v="2012-01-23T00:00:00" u="1"/>
        <d v="2015-02-19T00:00:00" u="1"/>
        <d v="2019-01-23T00:00:00" u="1"/>
        <d v="2016-03-15T00:00:00" u="1"/>
        <d v="2020-01-23T00:00:00" u="1"/>
        <d v="2016-04-11T00:00:00" u="1"/>
        <d v="2018-03-15T00:00:00" u="1"/>
        <d v="2020-02-19T00:00:00" u="1"/>
        <d v="2013-06-03T00:00:00" u="1"/>
        <d v="2017-04-11T00:00:00" u="1"/>
        <d v="2019-03-15T00:00:00" u="1"/>
        <d v="2023-01-23T00:00:00" u="1"/>
        <d v="2014-06-03T00:00:00" u="1"/>
        <d v="2022-02-19T00:00:00" u="1"/>
        <d v="2024-01-23T00:00:00" u="1"/>
        <d v="2019-04-11T00:00:00" u="1"/>
        <d v="2018-05-07T00:00:00" u="1"/>
        <d v="2024-02-19T00:00:00" u="1"/>
        <d v="2023-03-15T00:00:00" u="1"/>
        <d v="2020-05-07T00:00:00" u="1"/>
        <d v="2022-04-11T00:00:00" u="1"/>
        <d v="2019-06-03T00:00:00" u="1"/>
        <d v="2020-06-03T00:00:00" u="1"/>
        <d v="2022-06-03T00:00:00" u="1"/>
        <d v="2012-01-25T00:00:00" u="1"/>
        <d v="2013-01-25T00:00:00" u="1"/>
        <d v="2012-02-21T00:00:00" u="1"/>
        <d v="2014-02-21T00:00:00" u="1"/>
        <d v="2012-04-13T00:00:00" u="1"/>
        <d v="2014-03-17T00:00:00" u="1"/>
        <d v="2015-03-17T00:00:00" u="1"/>
        <d v="2016-03-17T00:00:00" u="1"/>
        <d v="2012-06-05T00:00:00" u="1"/>
        <d v="2013-06-05T00:00:00" u="1"/>
        <d v="2023-01-25T00:00:00" u="1"/>
        <d v="2014-06-05T00:00:00" u="1"/>
        <d v="2020-03-17T00:00:00" u="1"/>
        <d v="2024-01-25T00:00:00" u="1"/>
        <d v="2013-07-01T00:00:00" u="1"/>
        <d v="2014-07-01T00:00:00" u="1"/>
        <d v="2022-03-17T00:00:00" u="1"/>
        <d v="2015-07-01T00:00:00" u="1"/>
        <d v="2017-06-05T00:00:00" u="1"/>
        <d v="2023-03-17T00:00:00" u="1"/>
        <d v="2016-07-01T00:00:00" u="1"/>
        <d v="2018-06-05T00:00:00" u="1"/>
        <d v="2022-04-13T00:00:00" u="1"/>
        <d v="2019-06-05T00:00:00" u="1"/>
        <d v="2023-04-13T00:00:00" u="1"/>
        <d v="2020-06-05T00:00:00" u="1"/>
        <d v="2019-07-01T00:00:00" u="1"/>
        <d v="2022-07-01T00:00:00" u="1"/>
        <d v="2014-01-27T00:00:00" u="1"/>
        <d v="2015-01-27T00:00:00" u="1"/>
        <d v="2017-01-27T00:00:00" u="1"/>
        <d v="2015-03-19T00:00:00" u="1"/>
        <d v="2012-05-11T00:00:00" u="1"/>
        <d v="2014-04-15T00:00:00" u="1"/>
        <d v="2020-01-27T00:00:00" u="1"/>
        <d v="2015-04-15T00:00:00" u="1"/>
        <d v="2012-06-07T00:00:00" u="1"/>
        <d v="2016-04-15T00:00:00" u="1"/>
        <d v="2022-01-27T00:00:00" u="1"/>
        <d v="2013-06-07T00:00:00" u="1"/>
        <d v="2019-03-19T00:00:00" u="1"/>
        <d v="2023-01-27T00:00:00" u="1"/>
        <d v="2012-07-03T00:00:00" u="1"/>
        <d v="2016-05-11T00:00:00" u="1"/>
        <d v="2020-03-19T00:00:00" u="1"/>
        <d v="2024-01-27T00:00:00" u="1"/>
        <d v="2013-07-03T00:00:00" u="1"/>
        <d v="2017-05-11T00:00:00" u="1"/>
        <d v="2019-04-15T00:00:00" u="1"/>
        <d v="2020-04-15T00:00:00" u="1"/>
        <d v="2022-03-19T00:00:00" u="1"/>
        <d v="2024-02-23T00:00:00" u="1"/>
        <d v="2015-07-03T00:00:00" u="1"/>
        <d v="2017-06-07T00:00:00" u="1"/>
        <d v="2018-06-07T00:00:00" u="1"/>
        <d v="2022-04-15T00:00:00" u="1"/>
        <d v="2017-07-03T00:00:00" u="1"/>
        <d v="2018-07-03T00:00:00" u="1"/>
        <d v="2022-05-11T00:00:00" u="1"/>
        <d v="2019-07-03T00:00:00" u="1"/>
        <d v="2023-05-11T00:00:00" u="1"/>
        <d v="2020-07-03T00:00:00" u="1"/>
        <d v="2022-06-07T00:00:00" u="1"/>
        <d v="2023-07-03T00:00:00" u="1"/>
        <d v="2013-01-29T00:00:00" u="1"/>
        <d v="2016-01-29T00:00:00" u="1"/>
        <d v="2013-03-21T00:00:00" u="1"/>
        <d v="2018-01-29T00:00:00" u="1"/>
        <d v="2014-04-17T00:00:00" u="1"/>
        <d v="2016-03-21T00:00:00" u="1"/>
        <d v="2015-04-17T00:00:00" u="1"/>
        <d v="2017-03-21T00:00:00" u="1"/>
        <d v="2021-01-29T00:00:00" u="1"/>
        <d v="2014-05-13T00:00:00" u="1"/>
        <d v="2015-05-13T00:00:00" u="1"/>
        <d v="2014-06-09T00:00:00" u="1"/>
        <d v="2016-05-13T00:00:00" u="1"/>
        <d v="2024-01-29T00:00:00" u="1"/>
        <d v="2012-08-01T00:00:00" u="1"/>
        <d v="2016-06-09T00:00:00" u="1"/>
        <d v="2022-03-21T00:00:00" u="1"/>
        <d v="2013-08-01T00:00:00" u="1"/>
        <d v="2023-03-21T00:00:00" u="1"/>
        <d v="2014-08-01T00:00:00" u="1"/>
        <d v="2016-07-05T00:00:00" u="1"/>
        <d v="2018-06-09T00:00:00" u="1"/>
        <d v="2020-05-13T00:00:00" u="1"/>
        <d v="2017-07-05T00:00:00" u="1"/>
        <d v="2023-04-17T00:00:00" u="1"/>
        <d v="2016-08-01T00:00:00" u="1"/>
        <d v="2018-07-05T00:00:00" u="1"/>
        <d v="2020-06-09T00:00:00" u="1"/>
        <d v="2022-05-13T00:00:00" u="1"/>
        <d v="2017-08-01T00:00:00" u="1"/>
        <d v="2019-07-05T00:00:00" u="1"/>
        <d v="2018-08-01T00:00:00" u="1"/>
        <d v="2022-06-09T00:00:00" u="1"/>
        <d v="2019-08-01T00:00:00" u="1"/>
        <d v="2022-07-05T00:00:00" u="1"/>
        <d v="2022-08-01T00:00:00" u="1"/>
        <d v="2023-08-01T00:00:00" u="1"/>
        <d v="2012-01-31T00:00:00" u="1"/>
        <d v="2013-01-31T00:00:00" u="1"/>
        <d v="2012-02-27T00:00:00" u="1"/>
        <d v="2014-01-31T00:00:00" u="1"/>
        <d v="2012-03-23T00:00:00" u="1"/>
        <d v="2015-02-27T00:00:00" u="1"/>
        <d v="2018-01-31T00:00:00" u="1"/>
        <d v="2019-01-31T00:00:00" u="1"/>
        <d v="2016-03-23T00:00:00" u="1"/>
        <d v="2020-01-31T00:00:00" u="1"/>
        <d v="2017-03-23T00:00:00" u="1"/>
        <d v="2014-05-15T00:00:00" u="1"/>
        <d v="2022-01-31T00:00:00" u="1"/>
        <d v="2015-05-15T00:00:00" u="1"/>
        <d v="2023-01-31T00:00:00" u="1"/>
        <d v="2014-06-11T00:00:00" u="1"/>
        <d v="2018-04-19T00:00:00" u="1"/>
        <d v="2024-01-31T00:00:00" u="1"/>
        <d v="2017-05-15T00:00:00" u="1"/>
        <d v="2023-02-27T00:00:00" u="1"/>
        <d v="2014-07-07T00:00:00" u="1"/>
        <d v="2018-05-15T00:00:00" u="1"/>
        <d v="2022-03-23T00:00:00" u="1"/>
        <d v="2024-02-27T00:00:00" u="1"/>
        <d v="2019-05-15T00:00:00" u="1"/>
        <d v="2023-03-23T00:00:00" u="1"/>
        <d v="2016-07-07T00:00:00" u="1"/>
        <d v="2020-05-15T00:00:00" u="1"/>
        <d v="2022-04-19T00:00:00" u="1"/>
        <d v="2015-08-03T00:00:00" u="1"/>
        <d v="2019-06-11T00:00:00" u="1"/>
        <d v="2016-08-03T00:00:00" u="1"/>
        <d v="2017-08-03T00:00:00" u="1"/>
        <d v="2023-05-15T00:00:00" u="1"/>
        <d v="2018-08-03T00:00:00" u="1"/>
        <d v="2020-07-07T00:00:00" u="1"/>
        <d v="2020-08-03T00:00:00" u="1"/>
        <d v="2022-07-07T00:00:00" u="1"/>
        <d v="2023-08-03T00:00:00" u="1"/>
        <d v="2012-02-29T00:00:00" u="1"/>
        <d v="2014-03-25T00:00:00" u="1"/>
        <d v="2016-02-29T00:00:00" u="1"/>
        <d v="2012-05-17T00:00:00" u="1"/>
        <d v="2014-04-21T00:00:00" u="1"/>
        <d v="2016-03-25T00:00:00" u="1"/>
        <d v="2012-06-13T00:00:00" u="1"/>
        <d v="2016-04-21T00:00:00" u="1"/>
        <d v="2013-06-13T00:00:00" u="1"/>
        <d v="2017-04-21T00:00:00" u="1"/>
        <d v="2019-03-25T00:00:00" u="1"/>
        <d v="2016-05-17T00:00:00" u="1"/>
        <d v="2013-07-09T00:00:00" u="1"/>
        <d v="2014-07-09T00:00:00" u="1"/>
        <d v="2018-05-17T00:00:00" u="1"/>
        <d v="2020-04-21T00:00:00" u="1"/>
        <d v="2022-03-25T00:00:00" u="1"/>
        <d v="2024-02-29T00:00:00" u="1"/>
        <d v="2013-08-05T00:00:00" u="1"/>
        <d v="2017-06-13T00:00:00" u="1"/>
        <d v="2023-03-25T00:00:00" u="1"/>
        <d v="2014-08-05T00:00:00" u="1"/>
        <d v="2023-04-21T00:00:00" u="1"/>
        <d v="2014-09-01T00:00:00" u="1"/>
        <d v="2016-08-05T00:00:00" u="1"/>
        <d v="2018-07-09T00:00:00" u="1"/>
        <d v="2022-05-17T00:00:00" u="1"/>
        <d v="2015-09-01T00:00:00" u="1"/>
        <d v="2023-05-17T00:00:00" u="1"/>
        <d v="2016-09-01T00:00:00" u="1"/>
        <d v="2020-07-09T00:00:00" u="1"/>
        <d v="2022-06-13T00:00:00" u="1"/>
        <d v="2017-09-01T00:00:00" u="1"/>
        <d v="2019-08-05T00:00:00" u="1"/>
        <d v="2023-06-13T00:00:00" u="1"/>
        <d v="2020-09-01T00:00:00" u="1"/>
        <d v="2022-09-01T00:00:00" u="1"/>
        <d v="2023-09-01T00:00:00" u="1"/>
        <d v="2012-04-23T00:00:00" u="1"/>
        <d v="2014-03-27T00:00:00" u="1"/>
        <d v="2015-03-27T00:00:00" u="1"/>
        <d v="2014-04-23T00:00:00" u="1"/>
        <d v="2015-04-23T00:00:00" u="1"/>
        <d v="2012-06-15T00:00:00" u="1"/>
        <d v="2020-03-27T00:00:00" u="1"/>
        <d v="2015-06-15T00:00:00" u="1"/>
        <d v="2016-06-15T00:00:00" u="1"/>
        <d v="2020-04-23T00:00:00" u="1"/>
        <d v="2013-08-07T00:00:00" u="1"/>
        <d v="2017-06-15T00:00:00" u="1"/>
        <d v="2023-03-27T00:00:00" u="1"/>
        <d v="2014-08-07T00:00:00" u="1"/>
        <d v="2018-06-15T00:00:00" u="1"/>
        <d v="2020-06-15T00:00:00" u="1"/>
        <d v="2022-05-19T00:00:00" u="1"/>
        <d v="2015-09-03T00:00:00" u="1"/>
        <d v="2017-08-07T00:00:00" u="1"/>
        <d v="2022-06-15T00:00:00" u="1"/>
        <d v="2018-09-03T00:00:00" u="1"/>
        <d v="2022-07-11T00:00:00" u="1"/>
        <d v="2020-09-03T00:00:00" u="1"/>
        <d v="2013-03-29T00:00:00" u="1"/>
        <d v="2013-04-25T00:00:00" u="1"/>
        <d v="2014-04-25T00:00:00" u="1"/>
        <d v="2017-03-29T00:00:00" u="1"/>
        <d v="2016-04-25T00:00:00" u="1"/>
        <d v="2017-04-25T00:00:00" u="1"/>
        <d v="2012-07-13T00:00:00" u="1"/>
        <d v="2014-06-17T00:00:00" u="1"/>
        <d v="2018-04-25T00:00:00" u="1"/>
        <d v="2015-06-17T00:00:00" u="1"/>
        <d v="2012-08-09T00:00:00" u="1"/>
        <d v="2019-05-21T00:00:00" u="1"/>
        <d v="2023-03-29T00:00:00" u="1"/>
        <d v="2012-09-05T00:00:00" u="1"/>
        <d v="2022-04-25T00:00:00" u="1"/>
        <d v="2013-09-05T00:00:00" u="1"/>
        <d v="2023-04-25T00:00:00" u="1"/>
        <d v="2012-10-01T00:00:00" u="1"/>
        <d v="2014-09-05T00:00:00" u="1"/>
        <d v="2018-07-13T00:00:00" u="1"/>
        <d v="2022-05-21T00:00:00" u="1"/>
        <d v="2013-10-01T00:00:00" u="1"/>
        <d v="2014-10-01T00:00:00" u="1"/>
        <d v="2016-09-05T00:00:00" u="1"/>
        <d v="2020-07-13T00:00:00" u="1"/>
        <d v="2022-06-17T00:00:00" u="1"/>
        <d v="2015-10-01T00:00:00" u="1"/>
        <d v="2017-09-05T00:00:00" u="1"/>
        <d v="2018-09-05T00:00:00" u="1"/>
        <d v="2022-07-13T00:00:00" u="1"/>
        <d v="2019-09-05T00:00:00" u="1"/>
        <d v="2018-10-01T00:00:00" u="1"/>
        <d v="2019-10-01T00:00:00" u="1"/>
        <d v="2023-08-09T00:00:00" u="1"/>
        <d v="2020-10-01T00:00:00" u="1"/>
        <d v="2023-09-05T00:00:00" u="1"/>
        <d v="2022-10-01T00:00:00" u="1"/>
        <d v="2012-03-31T00:00:00" u="1"/>
        <d v="2014-03-31T00:00:00" u="1"/>
        <d v="2015-03-31T00:00:00" u="1"/>
        <d v="2012-05-23T00:00:00" u="1"/>
        <d v="2016-03-31T00:00:00" u="1"/>
        <d v="2013-05-23T00:00:00" u="1"/>
        <d v="2015-04-27T00:00:00" u="1"/>
        <d v="2017-03-31T00:00:00" u="1"/>
        <d v="2014-06-19T00:00:00" u="1"/>
        <d v="2020-03-31T00:00:00" u="1"/>
        <d v="2013-07-15T00:00:00" u="1"/>
        <d v="2017-05-23T00:00:00" u="1"/>
        <d v="2014-07-15T00:00:00" u="1"/>
        <d v="2020-04-27T00:00:00" u="1"/>
        <d v="2022-03-31T00:00:00" u="1"/>
        <d v="2017-06-19T00:00:00" u="1"/>
        <d v="2019-05-23T00:00:00" u="1"/>
        <d v="2023-03-31T00:00:00" u="1"/>
        <d v="2016-07-15T00:00:00" u="1"/>
        <d v="2023-04-27T00:00:00" u="1"/>
        <d v="2012-10-03T00:00:00" u="1"/>
        <d v="2020-06-19T00:00:00" u="1"/>
        <d v="2022-05-23T00:00:00" u="1"/>
        <d v="2017-08-11T00:00:00" u="1"/>
        <d v="2019-07-15T00:00:00" u="1"/>
        <d v="2014-10-03T00:00:00" u="1"/>
        <d v="2016-09-07T00:00:00" u="1"/>
        <d v="2020-07-15T00:00:00" u="1"/>
        <d v="2023-06-19T00:00:00" u="1"/>
        <d v="2016-10-03T00:00:00" u="1"/>
        <d v="2022-07-15T00:00:00" u="1"/>
        <d v="2017-10-03T00:00:00" u="1"/>
        <d v="2020-09-07T00:00:00" u="1"/>
        <d v="2022-08-11T00:00:00" u="1"/>
        <d v="2023-08-11T00:00:00" u="1"/>
        <d v="2023-09-07T00:00:00" u="1"/>
        <d v="2022-10-03T00:00:00" u="1"/>
        <d v="2012-04-29T00:00:00" u="1"/>
        <d v="2012-06-21T00:00:00" u="1"/>
        <d v="2015-05-25T00:00:00" u="1"/>
        <d v="2019-04-29T00:00:00" u="1"/>
        <d v="2014-07-17T00:00:00" u="1"/>
        <d v="2014-08-13T00:00:00" u="1"/>
        <d v="2020-05-25T00:00:00" u="1"/>
        <d v="2022-04-29T00:00:00" u="1"/>
        <d v="2013-09-09T00:00:00" u="1"/>
        <d v="2015-08-13T00:00:00" u="1"/>
        <d v="2017-07-17T00:00:00" u="1"/>
        <d v="2018-07-17T00:00:00" u="1"/>
        <d v="2022-05-25T00:00:00" u="1"/>
        <d v="2015-09-09T00:00:00" u="1"/>
        <d v="2023-05-25T00:00:00" u="1"/>
        <d v="2012-11-01T00:00:00" u="1"/>
        <d v="2016-09-09T00:00:00" u="1"/>
        <d v="2020-07-17T00:00:00" u="1"/>
        <d v="2022-06-21T00:00:00" u="1"/>
        <d v="2013-11-01T00:00:00" u="1"/>
        <d v="2015-10-05T00:00:00" u="1"/>
        <d v="2019-08-13T00:00:00" u="1"/>
        <d v="2016-10-05T00:00:00" u="1"/>
        <d v="2017-10-05T00:00:00" u="1"/>
        <d v="2019-09-09T00:00:00" u="1"/>
        <d v="2023-07-17T00:00:00" u="1"/>
        <d v="2016-11-01T00:00:00" u="1"/>
        <d v="2018-10-05T00:00:00" u="1"/>
        <d v="2020-09-09T00:00:00" u="1"/>
        <d v="2017-11-01T00:00:00" u="1"/>
        <d v="2018-11-01T00:00:00" u="1"/>
        <d v="2020-10-05T00:00:00" u="1"/>
        <d v="2019-11-01T00:00:00" u="1"/>
        <d v="2022-10-05T00:00:00" u="1"/>
        <d v="2022-11-01T00:00:00" u="1"/>
        <d v="2023-11-01T00:00:00" u="1"/>
        <d v="2014-05-27T00:00:00" u="1"/>
        <d v="2016-05-27T00:00:00" u="1"/>
        <d v="2012-08-15T00:00:00" u="1"/>
        <d v="2013-08-15T00:00:00" u="1"/>
        <d v="2020-05-27T00:00:00" u="1"/>
        <d v="2017-07-19T00:00:00" u="1"/>
        <d v="2016-08-15T00:00:00" u="1"/>
        <d v="2020-06-23T00:00:00" u="1"/>
        <d v="2022-05-27T00:00:00" u="1"/>
        <d v="2013-10-07T00:00:00" u="1"/>
        <d v="2019-07-19T00:00:00" u="1"/>
        <d v="2014-10-07T00:00:00" u="1"/>
        <d v="2022-06-23T00:00:00" u="1"/>
        <d v="2015-10-07T00:00:00" u="1"/>
        <d v="2017-09-11T00:00:00" u="1"/>
        <d v="2019-08-15T00:00:00" u="1"/>
        <d v="2023-06-23T00:00:00" u="1"/>
        <d v="2016-10-07T00:00:00" u="1"/>
        <d v="2022-07-19T00:00:00" u="1"/>
        <d v="2015-11-03T00:00:00" u="1"/>
        <d v="2020-09-11T00:00:00" u="1"/>
        <d v="2022-08-15T00:00:00" u="1"/>
        <d v="2017-11-03T00:00:00" u="1"/>
        <d v="2019-10-07T00:00:00" u="1"/>
        <d v="2020-10-07T00:00:00" u="1"/>
        <d v="2023-09-11T00:00:00" u="1"/>
        <d v="2020-11-03T00:00:00" u="1"/>
        <d v="2022-11-03T00:00:00" u="1"/>
        <d v="2023-11-03T00:00:00" u="1"/>
        <d v="2012-05-29T00:00:00" u="1"/>
        <d v="2013-05-29T00:00:00" u="1"/>
        <d v="2013-06-25T00:00:00" u="1"/>
        <d v="2015-05-29T00:00:00" u="1"/>
        <d v="2012-08-17T00:00:00" u="1"/>
        <d v="2014-07-21T00:00:00" u="1"/>
        <d v="2015-07-21T00:00:00" u="1"/>
        <d v="2019-05-29T00:00:00" u="1"/>
        <d v="2012-09-13T00:00:00" u="1"/>
        <d v="2015-08-17T00:00:00" u="1"/>
        <d v="2012-10-09T00:00:00" u="1"/>
        <d v="2023-05-29T00:00:00" u="1"/>
        <d v="2018-08-17T00:00:00" u="1"/>
        <d v="2013-11-05T00:00:00" u="1"/>
        <d v="2014-11-05T00:00:00" u="1"/>
        <d v="2018-09-13T00:00:00" u="1"/>
        <d v="2022-07-21T00:00:00" u="1"/>
        <d v="2015-11-05T00:00:00" u="1"/>
        <d v="2019-09-13T00:00:00" u="1"/>
        <d v="2014-12-01T00:00:00" u="1"/>
        <d v="2022-08-17T00:00:00" u="1"/>
        <d v="2015-12-01T00:00:00" u="1"/>
        <d v="2023-08-17T00:00:00" u="1"/>
        <d v="2016-12-01T00:00:00" u="1"/>
        <d v="2020-10-09T00:00:00" u="1"/>
        <d v="2017-12-01T00:00:00" u="1"/>
        <d v="2019-11-05T00:00:00" u="1"/>
        <d v="2020-11-05T00:00:00" u="1"/>
        <d v="2020-12-01T00:00:00" u="1"/>
        <d v="2022-12-01T00:00:00" u="1"/>
        <d v="2012-05-31T00:00:00" u="1"/>
        <d v="2012-06-27T00:00:00" u="1"/>
        <d v="2013-06-27T00:00:00" u="1"/>
        <d v="2017-05-31T00:00:00" u="1"/>
        <d v="2014-07-23T00:00:00" u="1"/>
        <d v="2018-05-31T00:00:00" u="1"/>
        <d v="2013-08-19T00:00:00" u="1"/>
        <d v="2019-05-31T00:00:00" u="1"/>
        <d v="2012-10-11T00:00:00" u="1"/>
        <d v="2014-09-15T00:00:00" u="1"/>
        <d v="2016-08-19T00:00:00" u="1"/>
        <d v="2022-05-31T00:00:00" u="1"/>
        <d v="2013-10-11T00:00:00" u="1"/>
        <d v="2015-09-15T00:00:00" u="1"/>
        <d v="2019-07-23T00:00:00" u="1"/>
        <d v="2023-05-31T00:00:00" u="1"/>
        <d v="2016-09-15T00:00:00" u="1"/>
        <d v="2022-06-27T00:00:00" u="1"/>
        <d v="2013-11-07T00:00:00" u="1"/>
        <d v="2017-09-15T00:00:00" u="1"/>
        <d v="2019-08-19T00:00:00" u="1"/>
        <d v="2012-12-03T00:00:00" u="1"/>
        <d v="2016-10-11T00:00:00" u="1"/>
        <d v="2013-12-03T00:00:00" u="1"/>
        <d v="2017-10-11T00:00:00" u="1"/>
        <d v="2016-11-07T00:00:00" u="1"/>
        <d v="2022-08-19T00:00:00" u="1"/>
        <d v="2017-11-07T00:00:00" u="1"/>
        <d v="2019-10-11T00:00:00" u="1"/>
        <d v="2023-08-19T00:00:00" u="1"/>
        <d v="2018-11-07T00:00:00" u="1"/>
        <d v="2022-09-15T00:00:00" u="1"/>
        <d v="2018-12-03T00:00:00" u="1"/>
        <d v="2022-10-11T00:00:00" u="1"/>
        <d v="2020-12-03T00:00:00" u="1"/>
        <d v="2022-11-07T00:00:00" u="1"/>
        <d v="2012-07-25T00:00:00" u="1"/>
        <d v="2015-06-29T00:00:00" u="1"/>
        <d v="2016-06-29T00:00:00" u="1"/>
        <d v="2013-08-21T00:00:00" u="1"/>
        <d v="2017-06-29T00:00:00" u="1"/>
        <d v="2012-09-17T00:00:00" u="1"/>
        <d v="2018-06-29T00:00:00" u="1"/>
        <d v="2014-09-17T00:00:00" u="1"/>
        <d v="2020-06-29T00:00:00" u="1"/>
        <d v="2012-11-09T00:00:00" u="1"/>
        <d v="2015-10-13T00:00:00" u="1"/>
        <d v="2023-06-29T00:00:00" u="1"/>
        <d v="2020-08-21T00:00:00" u="1"/>
        <d v="2022-07-25T00:00:00" u="1"/>
        <d v="2013-12-05T00:00:00" u="1"/>
        <d v="2015-11-09T00:00:00" u="1"/>
        <d v="2017-10-13T00:00:00" u="1"/>
        <d v="2023-07-25T00:00:00" u="1"/>
        <d v="2016-11-09T00:00:00" u="1"/>
        <d v="2020-09-17T00:00:00" u="1"/>
        <d v="2023-08-21T00:00:00" u="1"/>
        <d v="2016-12-05T00:00:00" u="1"/>
        <d v="2018-11-09T00:00:00" u="1"/>
        <d v="2017-12-05T00:00:00" u="1"/>
        <d v="2018-12-05T00:00:00" u="1"/>
        <d v="2022-10-13T00:00:00" u="1"/>
        <d v="2019-12-05T00:00:00" u="1"/>
        <d v="2022-11-09T00:00:00" u="1"/>
        <d v="2023-11-09T00:00:00" u="1"/>
        <d v="2022-12-05T00:00:00" u="1"/>
        <d v="2013-08-23T00:00:00" u="1"/>
        <d v="2015-07-27T00:00:00" u="1"/>
        <d v="2018-07-27T00:00:00" u="1"/>
        <d v="2014-10-15T00:00:00" u="1"/>
        <d v="2016-09-19T00:00:00" u="1"/>
        <d v="2020-07-27T00:00:00" u="1"/>
        <d v="2013-11-11T00:00:00" u="1"/>
        <d v="2015-11-11T00:00:00" u="1"/>
        <d v="2023-07-27T00:00:00" u="1"/>
        <d v="2018-10-15T00:00:00" u="1"/>
        <d v="2015-12-07T00:00:00" u="1"/>
        <d v="2019-10-15T00:00:00" u="1"/>
        <d v="2016-12-07T00:00:00" u="1"/>
        <d v="2020-10-15T00:00:00" u="1"/>
        <d v="2022-09-19T00:00:00" u="1"/>
        <d v="2023-09-19T00:00:00" u="1"/>
        <d v="2018-12-07T00:00:00" u="1"/>
        <d v="2022-10-15T00:00:00" u="1"/>
        <d v="2020-12-07T00:00:00" u="1"/>
        <d v="2023-11-11T00:00:00" u="1"/>
        <d v="2022-12-07T00:00:00" u="1"/>
        <d v="2014-07-29T00:00:00" u="1"/>
        <d v="2015-07-29T00:00:00" u="1"/>
        <d v="2012-09-21T00:00:00" u="1"/>
        <d v="2014-08-25T00:00:00" u="1"/>
        <d v="2019-07-29T00:00:00" u="1"/>
        <d v="2012-11-13T00:00:00" u="1"/>
        <d v="2014-10-17T00:00:00" u="1"/>
        <d v="2016-09-21T00:00:00" u="1"/>
        <d v="2017-09-21T00:00:00" u="1"/>
        <d v="2014-11-13T00:00:00" u="1"/>
        <d v="2020-08-25T00:00:00" u="1"/>
        <d v="2014-12-09T00:00:00" u="1"/>
        <d v="2022-08-25T00:00:00" u="1"/>
        <d v="2015-12-09T00:00:00" u="1"/>
        <d v="2019-10-17T00:00:00" u="1"/>
        <d v="2023-08-25T00:00:00" u="1"/>
        <d v="2022-09-21T00:00:00" u="1"/>
        <d v="2019-11-13T00:00:00" u="1"/>
        <d v="2020-11-13T00:00:00" u="1"/>
        <d v="2022-10-17T00:00:00" u="1"/>
        <d v="2019-12-09T00:00:00" u="1"/>
        <d v="2020-12-09T00:00:00" u="1"/>
        <d v="2022-12-09T00:00:00" u="1"/>
        <d v="2012-07-31T00:00:00" u="1"/>
        <d v="2013-07-31T00:00:00" u="1"/>
        <d v="2012-08-27T00:00:00" u="1"/>
        <d v="2014-07-31T00:00:00" u="1"/>
        <d v="2015-07-31T00:00:00" u="1"/>
        <d v="2014-08-27T00:00:00" u="1"/>
        <d v="2017-07-31T00:00:00" u="1"/>
        <d v="2014-09-23T00:00:00" u="1"/>
        <d v="2018-07-31T00:00:00" u="1"/>
        <d v="2015-09-23T00:00:00" u="1"/>
        <d v="2019-07-31T00:00:00" u="1"/>
        <d v="2016-09-23T00:00:00" u="1"/>
        <d v="2020-07-31T00:00:00" u="1"/>
        <d v="2015-10-19T00:00:00" u="1"/>
        <d v="2019-08-27T00:00:00" u="1"/>
        <d v="2012-12-11T00:00:00" u="1"/>
        <d v="2016-10-19T00:00:00" u="1"/>
        <d v="2013-12-11T00:00:00" u="1"/>
        <d v="2023-07-31T00:00:00" u="1"/>
        <d v="2014-12-11T00:00:00" u="1"/>
        <d v="2016-11-15T00:00:00" u="1"/>
        <d v="2017-11-15T00:00:00" u="1"/>
        <d v="2018-11-15T00:00:00" u="1"/>
        <d v="2020-10-19T00:00:00" u="1"/>
        <d v="2022-09-23T00:00:00" u="1"/>
        <d v="2017-12-11T00:00:00" u="1"/>
        <d v="2019-11-15T00:00:00" u="1"/>
        <d v="2023-09-23T00:00:00" u="1"/>
        <d v="2018-12-11T00:00:00" u="1"/>
        <d v="2022-10-19T00:00:00" u="1"/>
        <d v="2020-12-11T00:00:00" u="1"/>
        <d v="2013-08-29T00:00:00" u="1"/>
        <d v="2013-09-25T00:00:00" u="1"/>
        <d v="2015-09-25T00:00:00" u="1"/>
        <d v="2017-08-29T00:00:00" u="1"/>
        <d v="2015-10-21T00:00:00" u="1"/>
        <d v="2012-12-13T00:00:00" u="1"/>
        <d v="2018-09-25T00:00:00" u="1"/>
        <d v="2019-09-25T00:00:00" u="1"/>
        <d v="2022-08-29T00:00:00" u="1"/>
        <d v="2019-10-21T00:00:00" u="1"/>
        <d v="2023-08-29T00:00:00" u="1"/>
        <d v="2016-12-13T00:00:00" u="1"/>
        <d v="2020-10-21T00:00:00" u="1"/>
        <d v="2017-12-13T00:00:00" u="1"/>
        <d v="2023-09-25T00:00:00" u="1"/>
        <d v="2020-11-17T00:00:00" u="1"/>
        <d v="2019-12-13T00:00:00" u="1"/>
        <d v="2023-11-17T00:00:00" u="1"/>
        <d v="2022-12-13T00:00:00" u="1"/>
        <d v="2012-08-31T00:00:00" u="1"/>
        <d v="2012-09-27T00:00:00" u="1"/>
        <d v="2015-08-31T00:00:00" u="1"/>
        <d v="2017-08-31T00:00:00" u="1"/>
        <d v="2018-08-31T00:00:00" u="1"/>
        <d v="2015-10-23T00:00:00" u="1"/>
        <d v="2017-09-27T00:00:00" u="1"/>
        <d v="2018-09-27T00:00:00" u="1"/>
        <d v="2020-08-31T00:00:00" u="1"/>
        <d v="2017-10-23T00:00:00" u="1"/>
        <d v="2022-08-31T00:00:00" u="1"/>
        <d v="2015-12-15T00:00:00" u="1"/>
        <d v="2023-08-31T00:00:00" u="1"/>
        <d v="2020-10-23T00:00:00" u="1"/>
        <d v="2022-09-27T00:00:00" u="1"/>
        <d v="2017-12-15T00:00:00" u="1"/>
        <d v="2020-11-19T00:00:00" u="1"/>
        <d v="2020-12-15T00:00:00" u="1"/>
        <d v="2022-12-15T00:00:00" u="1"/>
      </sharedItems>
    </cacheField>
    <cacheField name="Дата выписки" numFmtId="0">
      <sharedItems containsSemiMixedTypes="0" containsNonDate="0" containsDate="1" containsString="0" minDate="2011-12-27T00:00:00" maxDate="2024-06-29T00:00:00" count="1775">
        <d v="2023-01-02T00:00:00"/>
        <d v="2023-01-10T00:00:00"/>
        <d v="2023-01-12T00:00:00"/>
        <d v="2023-01-16T00:00:00"/>
        <d v="2023-01-17T00:00:00"/>
        <d v="2023-01-18T00:00:00"/>
        <d v="2023-01-20T00:00:00"/>
        <d v="2023-01-23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0T00:00:00"/>
        <d v="2023-02-11T00:00:00"/>
        <d v="2023-02-13T00:00:00"/>
        <d v="2023-02-14T00:00:00"/>
        <d v="2023-02-16T00:00:00"/>
        <d v="2023-02-17T00:00:00"/>
        <d v="2023-02-20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5T00:00:00"/>
        <d v="2023-03-16T00:00:00"/>
        <d v="2023-03-17T00:00:00"/>
        <d v="2023-03-21T00:00:00"/>
        <d v="2023-03-23T00:00:00"/>
        <d v="2023-03-24T00:00:00"/>
        <d v="2023-03-25T00:00:00"/>
        <d v="2023-03-27T00:00:00"/>
        <d v="2023-03-29T00:00:00"/>
        <d v="2023-03-31T00:00:00"/>
        <d v="2023-04-03T00:00:00"/>
        <d v="2023-04-04T00:00:00"/>
        <d v="2023-04-05T00:00:00"/>
        <d v="2023-04-08T00:00:00"/>
        <d v="2023-04-10T00:00:00"/>
        <d v="2023-04-13T00:00:00"/>
        <d v="2023-04-17T00:00:00"/>
        <d v="2023-04-18T00:00:00"/>
        <d v="2023-04-20T00:00:00"/>
        <d v="2023-04-21T00:00:00"/>
        <d v="2023-04-24T00:00:00"/>
        <d v="2023-04-25T00:00:00"/>
        <d v="2023-04-26T00:00:00"/>
        <d v="2023-04-27T00:00:00"/>
        <d v="2023-05-01T00:00:00"/>
        <d v="2023-05-02T00:00:00"/>
        <d v="2023-05-03T00:00:00"/>
        <d v="2023-05-04T00:00:00"/>
        <d v="2023-05-11T00:00:00"/>
        <d v="2023-05-15T00:00:00"/>
        <d v="2023-05-16T00:00:00"/>
        <d v="2023-05-17T00:00:00"/>
        <d v="2023-05-18T00:00:00"/>
        <d v="2023-05-25T00:00:00"/>
        <d v="2023-05-26T00:00:00"/>
        <d v="2023-05-29T00:00:00"/>
        <d v="2023-05-30T00:00:00"/>
        <d v="2023-05-31T00:00:00"/>
        <d v="2023-06-01T00:00:00"/>
        <d v="2023-06-10T00:00:00"/>
        <d v="2023-06-12T00:00:00"/>
        <d v="2023-06-13T00:00:00"/>
        <d v="2023-06-14T00:00:00"/>
        <d v="2023-06-16T00:00:00"/>
        <d v="2023-06-19T00:00:00"/>
        <d v="2023-06-20T00:00:00"/>
        <d v="2023-06-22T00:00:00"/>
        <d v="2023-06-23T00:00:00"/>
        <d v="2023-06-26T00:00:00"/>
        <d v="2023-06-29T00:00:00"/>
        <d v="2023-06-30T00:00:00"/>
        <d v="2023-07-03T00:00:00"/>
        <d v="2023-07-04T00:00:00"/>
        <d v="2023-07-06T00:00:00"/>
        <d v="2023-07-08T00:00:00"/>
        <d v="2023-07-17T00:00:00"/>
        <d v="2023-07-24T00:00:00"/>
        <d v="2023-07-25T00:00:00"/>
        <d v="2023-07-26T00:00:00"/>
        <d v="2023-07-27T00:00:00"/>
        <d v="2023-07-31T00:00:00"/>
        <d v="2023-08-01T00:00:00"/>
        <d v="2023-08-02T00:00:00"/>
        <d v="2023-08-03T00:00:00"/>
        <d v="2023-08-09T00:00:00"/>
        <d v="2023-08-11T00:00:00"/>
        <d v="2023-08-14T00:00:00"/>
        <d v="2023-08-16T00:00:00"/>
        <d v="2023-08-17T00:00:00"/>
        <d v="2023-08-18T00:00:00"/>
        <d v="2023-08-19T00:00:00"/>
        <d v="2023-08-21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4T00:00:00"/>
        <d v="2023-09-18T00:00:00"/>
        <d v="2023-09-19T00:00:00"/>
        <d v="2023-09-22T00:00:00"/>
        <d v="2023-09-23T00:00:00"/>
        <d v="2023-09-25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2T00:00:00"/>
        <d v="2023-10-13T00:00:00"/>
        <d v="2023-10-17T00:00:00"/>
        <d v="2023-10-19T00:00:00"/>
        <d v="2023-10-27T00:00:00"/>
        <d v="2023-10-31T00:00:00"/>
        <d v="2023-11-01T00:00:00"/>
        <d v="2023-11-02T00:00:00"/>
        <d v="2023-11-03T00:00:00"/>
        <d v="2023-11-08T00:00:00"/>
        <d v="2023-11-09T00:00:00"/>
        <d v="2023-11-11T00:00:00"/>
        <d v="2023-11-17T00:00:00"/>
        <d v="2023-11-18T00:00:00"/>
        <d v="2023-11-20T00:00:00"/>
        <d v="2023-11-23T00:00:00"/>
        <d v="2023-11-27T00:00:00"/>
        <d v="2023-11-29T00:00:00"/>
        <d v="2023-11-30T00:00:00"/>
        <d v="2023-12-01T00:00:00"/>
        <d v="2023-12-04T00:00:00"/>
        <d v="2023-12-06T00:00:00"/>
        <d v="2023-12-09T00:00:00"/>
        <d v="2023-12-12T00:00:00"/>
        <d v="2023-12-14T00:00:00"/>
        <d v="2023-12-15T00:00:00"/>
        <d v="2023-12-16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3-12-30T00:00:00"/>
        <d v="2024-01-01T00:00:00"/>
        <d v="2024-01-09T00:00:00"/>
        <d v="2024-01-11T00:00:00"/>
        <d v="2024-01-13T00:00:00"/>
        <d v="2024-01-15T00:00:00"/>
        <d v="2024-01-16T00:00:00"/>
        <d v="2024-01-20T00:00:00"/>
        <d v="2024-01-23T00:00:00"/>
        <d v="2024-01-24T00:00:00"/>
        <d v="2024-01-25T00:00:00"/>
        <d v="2024-01-27T00:00:00"/>
        <d v="2024-01-29T00:00:00"/>
        <d v="2024-01-30T00:00:00"/>
        <d v="2024-01-31T00:00:00"/>
        <d v="2024-02-01T00:00:00"/>
        <d v="2024-02-02T00:00:00"/>
        <d v="2024-02-07T00:00:00"/>
        <d v="2024-02-10T00:00:00"/>
        <d v="2024-02-12T00:00:00"/>
        <d v="2024-02-14T00:00:00"/>
        <d v="2024-02-15T00:00:00"/>
        <d v="2024-02-16T00:00:00"/>
        <d v="2024-02-17T00:00:00"/>
        <d v="2024-02-19T00:00:00"/>
        <d v="2024-02-20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7T00:00:00"/>
        <d v="2024-03-08T00:00:00"/>
        <d v="2024-03-09T00:00:00"/>
        <d v="2024-03-12T00:00:00"/>
        <d v="2024-03-13T00:00:00"/>
        <d v="2024-03-14T00:00:00"/>
        <d v="2024-03-15T00:00:00"/>
        <d v="2024-03-18T00:00:00"/>
        <d v="2024-03-19T00:00:00"/>
        <d v="2024-03-27T00:00:00"/>
        <d v="2024-03-28T00:00:00"/>
        <d v="2024-03-29T00:00:00"/>
        <d v="2024-04-01T00:00:00"/>
        <d v="2024-04-04T00:00:00"/>
        <d v="2024-04-05T00:00:00"/>
        <d v="2024-04-09T00:00:00"/>
        <d v="2024-04-15T00:00:00"/>
        <d v="2024-04-16T00:00:00"/>
        <d v="2024-04-17T00:00:00"/>
        <d v="2024-04-24T00:00:00"/>
        <d v="2024-04-25T00:00:00"/>
        <d v="2024-04-27T00:00:00"/>
        <d v="2024-04-29T00:00:00"/>
        <d v="2024-05-02T00:00:00"/>
        <d v="2024-05-03T00:00:00"/>
        <d v="2024-05-06T00:00:00"/>
        <d v="2024-05-10T00:00:00"/>
        <d v="2024-05-16T00:00:00"/>
        <d v="2024-05-17T00:00:00"/>
        <d v="2024-05-18T00:00:00"/>
        <d v="2024-05-23T00:00:00"/>
        <d v="2024-05-27T00:00:00"/>
        <d v="2024-05-29T00:00:00"/>
        <d v="2024-05-31T00:00:00"/>
        <d v="2024-06-03T00:00:00"/>
        <d v="2024-06-04T00:00:00"/>
        <d v="2024-06-05T00:00:00"/>
        <d v="2024-06-06T00:00:00"/>
        <d v="2024-06-08T00:00:00"/>
        <d v="2024-06-10T00:00:00"/>
        <d v="2024-06-17T00:00:00"/>
        <d v="2024-06-24T00:00:00"/>
        <d v="2024-06-28T00:00:00"/>
        <d v="2022-12-30T00:00:00"/>
        <d v="2022-12-29T00:00:00"/>
        <d v="2022-12-28T00:00:00"/>
        <d v="2022-12-27T00:00:00"/>
        <d v="2022-12-23T00:00:00"/>
        <d v="2022-12-22T00:00:00"/>
        <d v="2022-12-20T00:00:00"/>
        <d v="2022-12-19T00:00:00"/>
        <d v="2022-12-16T00:00:00"/>
        <d v="2022-12-15T00:00:00"/>
        <d v="2022-12-13T00:00:00"/>
        <d v="2022-12-12T00:00:00"/>
        <d v="2022-12-09T00:00:00"/>
        <d v="2022-12-08T00:00:00"/>
        <d v="2022-12-07T00:00:00"/>
        <d v="2022-12-06T00:00:00"/>
        <d v="2022-12-05T00:00:00"/>
        <d v="2022-12-01T00:00:00"/>
        <d v="2022-11-30T00:00:00"/>
        <d v="2022-11-28T00:00:00"/>
        <d v="2022-11-25T00:00:00"/>
        <d v="2022-11-16T00:00:00"/>
        <d v="2022-11-14T00:00:00"/>
        <d v="2022-11-12T00:00:00"/>
        <d v="2022-11-10T00:00:00"/>
        <d v="2022-11-09T00:00:00"/>
        <d v="2022-11-08T00:00:00"/>
        <d v="2022-11-07T00:00:00"/>
        <d v="2022-11-03T00:00:00"/>
        <d v="2022-11-02T00:00:00"/>
        <d v="2022-11-01T00:00:00"/>
        <d v="2022-10-31T00:00:00"/>
        <d v="2022-10-27T00:00:00"/>
        <d v="2022-10-22T00:00:00"/>
        <d v="2022-10-20T00:00:00"/>
        <d v="2022-10-19T00:00:00"/>
        <d v="2022-10-17T00:00:00"/>
        <d v="2022-10-15T00:00:00"/>
        <d v="2022-10-13T00:00:00"/>
        <d v="2022-10-12T00:00:00"/>
        <d v="2022-10-11T00:00:00"/>
        <d v="2022-10-10T00:00:00"/>
        <d v="2022-10-06T00:00:00"/>
        <d v="2022-10-05T00:00:00"/>
        <d v="2022-10-04T00:00:00"/>
        <d v="2022-10-03T00:00:00"/>
        <d v="2022-09-30T00:00:00"/>
        <d v="2022-09-27T00:00:00"/>
        <d v="2022-09-26T00:00:00"/>
        <d v="2022-09-23T00:00:00"/>
        <d v="2022-09-22T00:00:00"/>
        <d v="2022-09-21T00:00:00"/>
        <d v="2022-09-20T00:00:00"/>
        <d v="2022-09-19T00:00:00"/>
        <d v="2022-09-15T00:00:00"/>
        <d v="2022-09-14T00:00:00"/>
        <d v="2022-09-08T00:00:00"/>
        <d v="2022-09-06T00:00:00"/>
        <d v="2022-09-01T00:00:00"/>
        <d v="2022-08-31T00:00:00"/>
        <d v="2022-08-30T00:00:00"/>
        <d v="2022-08-29T00:00:00"/>
        <d v="2022-08-25T00:00:00"/>
        <d v="2022-08-22T00:00:00"/>
        <d v="2022-08-19T00:00:00"/>
        <d v="2022-08-18T00:00:00"/>
        <d v="2022-08-17T00:00:00"/>
        <d v="2022-08-15T00:00:00"/>
        <d v="2022-08-11T00:00:00"/>
        <d v="2022-08-01T00:00:00"/>
        <d v="2022-07-25T00:00:00"/>
        <d v="2022-07-21T00:00:00"/>
        <d v="2022-07-20T00:00:00"/>
        <d v="2022-07-19T00:00:00"/>
        <d v="2022-07-18T00:00:00"/>
        <d v="2022-07-15T00:00:00"/>
        <d v="2022-07-14T00:00:00"/>
        <d v="2022-07-13T00:00:00"/>
        <d v="2022-07-12T00:00:00"/>
        <d v="2022-07-11T00:00:00"/>
        <d v="2022-07-08T00:00:00"/>
        <d v="2022-07-07T00:00:00"/>
        <d v="2022-07-05T00:00:00"/>
        <d v="2022-07-04T00:00:00"/>
        <d v="2022-07-01T00:00:00"/>
        <d v="2022-06-30T00:00:00"/>
        <d v="2022-06-28T00:00:00"/>
        <d v="2022-06-27T00:00:00"/>
        <d v="2022-06-23T00:00:00"/>
        <d v="2022-06-21T00:00:00"/>
        <d v="2022-06-17T00:00:00"/>
        <d v="2022-06-16T00:00:00"/>
        <d v="2022-06-15T00:00:00"/>
        <d v="2022-06-14T00:00:00"/>
        <d v="2022-06-13T00:00:00"/>
        <d v="2022-06-10T00:00:00"/>
        <d v="2022-06-09T00:00:00"/>
        <d v="2022-06-08T00:00:00"/>
        <d v="2022-06-07T00:00:00"/>
        <d v="2022-06-06T00:00:00"/>
        <d v="2022-06-03T00:00:00"/>
        <d v="2022-06-02T00:00:00"/>
        <d v="2022-06-01T00:00:00"/>
        <d v="2022-05-31T00:00:00"/>
        <d v="2022-05-30T00:00:00"/>
        <d v="2022-05-28T00:00:00"/>
        <d v="2022-05-27T00:00:00"/>
        <d v="2022-05-26T00:00:00"/>
        <d v="2022-05-25T00:00:00"/>
        <d v="2022-05-24T00:00:00"/>
        <d v="2022-05-23T00:00:00"/>
        <d v="2022-05-21T00:00:00"/>
        <d v="2022-05-20T00:00:00"/>
        <d v="2022-05-19T00:00:00"/>
        <d v="2022-05-18T00:00:00"/>
        <d v="2022-05-17T00:00:00"/>
        <d v="2022-05-16T00:00:00"/>
        <d v="2022-05-14T00:00:00"/>
        <d v="2022-05-13T00:00:00"/>
        <d v="2022-05-12T00:00:00"/>
        <d v="2022-05-11T00:00:00"/>
        <d v="2022-05-06T00:00:00"/>
        <d v="2022-05-04T00:00:00"/>
        <d v="2022-04-29T00:00:00"/>
        <d v="2022-04-28T00:00:00"/>
        <d v="2022-04-25T00:00:00"/>
        <d v="2022-04-22T00:00:00"/>
        <d v="2022-04-19T00:00:00"/>
        <d v="2022-04-18T00:00:00"/>
        <d v="2022-04-15T00:00:00"/>
        <d v="2022-04-14T00:00:00"/>
        <d v="2022-04-13T00:00:00"/>
        <d v="2022-04-12T00:00:00"/>
        <d v="2022-04-11T00:00:00"/>
        <d v="2022-04-08T00:00:00"/>
        <d v="2022-04-07T00:00:00"/>
        <d v="2022-04-05T00:00:00"/>
        <d v="2022-04-04T00:00:00"/>
        <d v="2022-04-01T00:00:00"/>
        <d v="2022-03-31T00:00:00"/>
        <d v="2022-03-30T00:00:00"/>
        <d v="2022-03-28T00:00:00"/>
        <d v="2022-03-25T00:00:00"/>
        <d v="2022-03-23T00:00:00"/>
        <d v="2022-03-21T00:00:00"/>
        <d v="2022-03-19T00:00:00"/>
        <d v="2022-03-18T00:00:00"/>
        <d v="2022-03-17T00:00:00"/>
        <d v="2022-03-16T00:00:00"/>
        <d v="2022-03-14T00:00:00"/>
        <d v="2022-03-11T00:00:00"/>
        <d v="2022-03-09T00:00:00"/>
        <d v="2022-03-05T00:00:00"/>
        <d v="2022-03-04T00:00:00"/>
        <d v="2022-03-03T00:00:00"/>
        <d v="2022-03-02T00:00:00"/>
        <d v="2022-03-01T00:00:00"/>
        <d v="2022-02-28T00:00:00"/>
        <d v="2022-02-22T00:00:00"/>
        <d v="2022-02-19T00:00:00"/>
        <d v="2022-02-18T00:00:00"/>
        <d v="2022-02-17T00:00:00"/>
        <d v="2022-02-16T00:00:00"/>
        <d v="2022-02-15T00:00:00"/>
        <d v="2022-02-14T00:00:00"/>
        <d v="2022-02-11T00:00:00"/>
        <d v="2022-02-10T00:00:00"/>
        <d v="2022-02-08T00:00:00"/>
        <d v="2022-02-07T00:00:00"/>
        <d v="2022-02-04T00:00:00"/>
        <d v="2022-02-03T00:00:00"/>
        <d v="2022-02-02T00:00:00"/>
        <d v="2022-02-01T00:00:00"/>
        <d v="2022-01-31T00:00:00"/>
        <d v="2022-01-27T00:00:00"/>
        <d v="2022-01-26T00:00:00"/>
        <d v="2022-01-24T00:00:00"/>
        <d v="2022-01-20T00:00:00"/>
        <d v="2022-01-17T00:00:00"/>
        <d v="2022-01-14T00:00:00"/>
        <d v="2022-01-13T00:00:00"/>
        <d v="2022-01-12T00:00:00"/>
        <d v="2022-01-11T00:00:00"/>
        <d v="2022-01-10T00:00:00"/>
        <d v="2022-01-03T00:00:00"/>
        <d v="2021-12-30T00:00:00"/>
        <d v="2021-12-29T00:00:00"/>
        <d v="2021-12-27T00:00:00"/>
        <d v="2021-12-24T00:00:00"/>
        <d v="2021-12-23T00:00:00"/>
        <d v="2021-12-22T00:00:00"/>
        <d v="2021-12-20T00:00:00"/>
        <d v="2021-12-17T00:00:00"/>
        <d v="2021-12-15T00:00:00"/>
        <d v="2021-12-13T00:00:00"/>
        <d v="2021-12-10T00:00:00"/>
        <d v="2021-12-09T00:00:00"/>
        <d v="2021-12-08T00:00:00"/>
        <d v="2021-12-07T00:00:00"/>
        <d v="2021-12-06T00:00:00"/>
        <d v="2021-12-03T00:00:00"/>
        <d v="2021-12-02T00:00:00"/>
        <d v="2021-12-01T00:00:00"/>
        <d v="2021-11-30T00:00:00"/>
        <d v="2021-11-26T00:00:00"/>
        <d v="2021-11-24T00:00:00"/>
        <d v="2021-11-22T00:00:00"/>
        <d v="2021-11-18T00:00:00"/>
        <d v="2021-11-17T00:00:00"/>
        <d v="2021-11-16T00:00:00"/>
        <d v="2021-11-15T00:00:00"/>
        <d v="2021-11-13T00:00:00"/>
        <d v="2021-11-12T00:00:00"/>
        <d v="2021-11-11T00:00:00"/>
        <d v="2021-11-09T00:00:00"/>
        <d v="2021-11-08T00:00:00"/>
        <d v="2021-11-03T00:00:00"/>
        <d v="2021-11-01T00:00:00"/>
        <d v="2021-10-27T00:00:00"/>
        <d v="2021-10-26T00:00:00"/>
        <d v="2021-10-22T00:00:00"/>
        <d v="2021-10-21T00:00:00"/>
        <d v="2021-10-20T00:00:00"/>
        <d v="2021-10-18T00:00:00"/>
        <d v="2021-10-15T00:00:00"/>
        <d v="2021-10-14T00:00:00"/>
        <d v="2021-10-13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4T00:00:00"/>
        <d v="2021-09-23T00:00:00"/>
        <d v="2021-09-21T00:00:00"/>
        <d v="2021-09-17T00:00:00"/>
        <d v="2021-09-16T00:00:00"/>
        <d v="2021-09-15T00:00:00"/>
        <d v="2021-09-13T00:00:00"/>
        <d v="2021-09-10T00:00:00"/>
        <d v="2021-09-09T00:00:00"/>
        <d v="2021-09-08T00:00:00"/>
        <d v="2021-09-07T00:00:00"/>
        <d v="2021-09-06T00:00:00"/>
        <d v="2021-09-03T00:00:00"/>
        <d v="2021-09-02T00:00:00"/>
        <d v="2021-09-01T00:00:00"/>
        <d v="2021-08-31T00:00:00"/>
        <d v="2021-08-30T00:00:00"/>
        <d v="2021-08-27T00:00:00"/>
        <d v="2021-08-25T00:00:00"/>
        <d v="2021-08-23T00:00:00"/>
        <d v="2021-08-20T00:00:00"/>
        <d v="2021-08-17T00:00:00"/>
        <d v="2021-08-16T00:00:00"/>
        <d v="2021-08-13T00:00:00"/>
        <d v="2021-08-11T00:00:00"/>
        <d v="2021-08-10T00:00:00"/>
        <d v="2021-08-09T00:00:00"/>
        <d v="2021-08-06T00:00:00"/>
        <d v="2021-08-05T00:00:00"/>
        <d v="2021-08-04T00:00:00"/>
        <d v="2021-08-03T00:00:00"/>
        <d v="2021-08-02T00:00:00"/>
        <d v="2021-07-30T00:00:00"/>
        <d v="2021-07-28T00:00:00"/>
        <d v="2021-07-27T00:00:00"/>
        <d v="2021-07-21T00:00:00"/>
        <d v="2021-07-20T00:00:00"/>
        <d v="2021-07-19T00:00:00"/>
        <d v="2021-07-15T00:00:00"/>
        <d v="2021-07-13T00:00:00"/>
        <d v="2021-07-12T00:00:00"/>
        <d v="2021-07-10T00:00:00"/>
        <d v="2021-07-08T00:00:00"/>
        <d v="2021-07-06T00:00:00"/>
        <d v="2021-07-02T00:00:00"/>
        <d v="2021-07-01T00:00:00"/>
        <d v="2021-06-30T00:00:00"/>
        <d v="2021-06-25T00:00:00"/>
        <d v="2021-06-23T00:00:00"/>
        <d v="2021-06-15T00:00:00"/>
        <d v="2021-06-10T00:00:00"/>
        <d v="2021-06-09T00:00:00"/>
        <d v="2021-06-08T00:00:00"/>
        <d v="2021-06-07T00:00:00"/>
        <d v="2021-06-04T00:00:00"/>
        <d v="2021-06-03T00:00:00"/>
        <d v="2021-06-02T00:00:00"/>
        <d v="2021-06-01T00:00:00"/>
        <d v="2021-05-31T00:00:00"/>
        <d v="2021-05-28T00:00:00"/>
        <d v="2021-05-27T00:00:00"/>
        <d v="2021-05-26T00:00:00"/>
        <d v="2021-05-24T00:00:00"/>
        <d v="2021-05-21T00:00:00"/>
        <d v="2021-05-20T00:00:00"/>
        <d v="2021-05-19T00:00:00"/>
        <d v="2021-05-17T00:00:00"/>
        <d v="2021-05-14T00:00:00"/>
        <d v="2021-05-13T00:00:00"/>
        <d v="2021-05-12T00:00:00"/>
        <d v="2021-05-11T00:00:00"/>
        <d v="2021-05-08T00:00:00"/>
        <d v="2021-05-07T00:00:00"/>
        <d v="2021-05-06T00:00:00"/>
        <d v="2021-05-04T00:00:00"/>
        <d v="2021-04-30T00:00:00"/>
        <d v="2021-04-29T00:00:00"/>
        <d v="2021-04-28T00:00:00"/>
        <d v="2021-04-27T00:00:00"/>
        <d v="2021-04-26T00:00:00"/>
        <d v="2021-04-23T00:00:00"/>
        <d v="2021-04-20T00:00:00"/>
        <d v="2021-04-19T00:00:00"/>
        <d v="2021-04-16T00:00:00"/>
        <d v="2021-04-15T00:00:00"/>
        <d v="2021-04-14T00:00:00"/>
        <d v="2021-04-13T00:00:00"/>
        <d v="2021-04-12T00:00:00"/>
        <d v="2021-04-09T00:00:00"/>
        <d v="2021-04-08T00:00:00"/>
        <d v="2021-04-07T00:00:00"/>
        <d v="2021-04-06T00:00:00"/>
        <d v="2021-04-05T00:00:00"/>
        <d v="2021-04-02T00:00:00"/>
        <d v="2021-04-01T00:00:00"/>
        <d v="2021-03-31T00:00:00"/>
        <d v="2021-03-30T00:00:00"/>
        <d v="2021-03-27T00:00:00"/>
        <d v="2021-03-26T00:00:00"/>
        <d v="2021-03-23T00:00:00"/>
        <d v="2021-03-22T00:00:00"/>
        <d v="2021-03-19T00:00:00"/>
        <d v="2021-03-18T00:00:00"/>
        <d v="2021-03-16T00:00:00"/>
        <d v="2021-03-15T00:00:00"/>
        <d v="2021-03-12T00:00:00"/>
        <d v="2021-03-11T00:00:00"/>
        <d v="2021-03-10T00:00:00"/>
        <d v="2021-03-09T00:00:00"/>
        <d v="2021-03-05T00:00:00"/>
        <d v="2021-03-02T00:00:00"/>
        <d v="2021-03-01T00:00:00"/>
        <d v="2021-02-26T00:00:00"/>
        <d v="2021-02-25T00:00:00"/>
        <d v="2021-02-24T00:00:00"/>
        <d v="2021-02-20T00:00:00"/>
        <d v="2021-02-19T00:00:00"/>
        <d v="2021-02-17T00:00:00"/>
        <d v="2021-02-16T00:00:00"/>
        <d v="2021-02-15T00:00:00"/>
        <d v="2021-02-12T00:00:00"/>
        <d v="2021-02-11T00:00:00"/>
        <d v="2021-02-10T00:00:00"/>
        <d v="2021-02-09T00:00:00"/>
        <d v="2021-02-08T00:00:00"/>
        <d v="2021-02-05T00:00:00"/>
        <d v="2021-02-03T00:00:00"/>
        <d v="2021-02-01T00:00:00"/>
        <d v="2021-01-28T00:00:00"/>
        <d v="2021-01-26T00:00:00"/>
        <d v="2021-01-22T00:00:00"/>
        <d v="2021-01-19T00:00:00"/>
        <d v="2021-01-18T00:00:00"/>
        <d v="2021-01-15T00:00:00"/>
        <d v="2021-01-14T00:00:00"/>
        <d v="2021-01-13T00:00:00"/>
        <d v="2021-01-11T00:00:00"/>
        <d v="2012-09-29T00:00:00" u="1"/>
        <d v="2012-11-21T00:00:00" u="1"/>
        <d v="2016-09-29T00:00:00" u="1"/>
        <d v="2013-11-21T00:00:00" u="1"/>
        <d v="2012-12-17T00:00:00" u="1"/>
        <d v="2016-10-25T00:00:00" u="1"/>
        <d v="2013-12-17T00:00:00" u="1"/>
        <d v="2017-10-25T00:00:00" u="1"/>
        <d v="2015-12-17T00:00:00" u="1"/>
        <d v="2018-12-17T00:00:00" u="1"/>
        <d v="2020-12-17T00:00:00" u="1"/>
        <d v="2016-10-27T00:00:00" u="1"/>
        <d v="2013-12-19T00:00:00" u="1"/>
        <d v="2017-10-27T00:00:00" u="1"/>
        <d v="2014-12-19T00:00:00" u="1"/>
        <d v="2016-12-19T00:00:00" u="1"/>
        <d v="2020-10-27T00:00:00" u="1"/>
        <d v="2017-12-19T00:00:00" u="1"/>
        <d v="2020-11-23T00:00:00" u="1"/>
        <d v="2019-12-19T00:00:00" u="1"/>
        <d v="2012-10-29T00:00:00" u="1"/>
        <d v="2014-10-29T00:00:00" u="1"/>
        <d v="2015-10-29T00:00:00" u="1"/>
        <d v="2012-12-21T00:00:00" u="1"/>
        <d v="2014-11-25T00:00:00" u="1"/>
        <d v="2016-11-25T00:00:00" u="1"/>
        <d v="2019-10-29T00:00:00" u="1"/>
        <d v="2019-11-25T00:00:00" u="1"/>
        <d v="2021-10-29T00:00:00" u="1"/>
        <d v="2020-11-25T00:00:00" u="1"/>
        <d v="2020-12-21T00:00:00" u="1"/>
        <d v="2012-10-31T00:00:00" u="1"/>
        <d v="2013-10-31T00:00:00" u="1"/>
        <d v="2012-11-27T00:00:00" u="1"/>
        <d v="2014-10-31T00:00:00" u="1"/>
        <d v="2018-10-31T00:00:00" u="1"/>
        <d v="2019-10-31T00:00:00" u="1"/>
        <d v="2012-11-29T00:00:00" u="1"/>
        <d v="2013-11-29T00:00:00" u="1"/>
        <d v="2013-12-25T00:00:00" u="1"/>
        <d v="2016-11-29T00:00:00" u="1"/>
        <d v="2015-12-25T00:00:00" u="1"/>
        <d v="2017-11-29T00:00:00" u="1"/>
        <d v="2019-11-29T00:00:00" u="1"/>
        <d v="2020-12-25T00:00:00" u="1"/>
        <d v="2012-02-02T00:00:00" u="1"/>
        <d v="2015-02-02T00:00:00" u="1"/>
        <d v="2017-02-02T00:00:00" u="1"/>
        <d v="2018-02-02T00:00:00" u="1"/>
        <d v="2011-12-27T00:00:00" u="1"/>
        <d v="2012-12-27T00:00:00" u="1"/>
        <d v="2013-12-27T00:00:00" u="1"/>
        <d v="2016-12-27T00:00:00" u="1"/>
        <d v="2017-12-27T00:00:00" u="1"/>
        <d v="2019-12-27T00:00:00" u="1"/>
        <d v="2013-02-04T00:00:00" u="1"/>
        <d v="2014-02-04T00:00:00" u="1"/>
        <d v="2015-02-04T00:00:00" u="1"/>
        <d v="2016-02-04T00:00:00" u="1"/>
        <d v="2019-02-04T00:00:00" u="1"/>
        <d v="2020-02-04T00:00:00" u="1"/>
        <d v="2014-12-29T00:00:00" u="1"/>
        <d v="2015-12-29T00:00:00" u="1"/>
        <d v="2016-12-29T00:00:00" u="1"/>
        <d v="2017-12-29T00:00:00" u="1"/>
        <d v="2020-12-29T00:00:00" u="1"/>
        <d v="2012-02-06T00:00:00" u="1"/>
        <d v="2013-02-06T00:00:00" u="1"/>
        <d v="2014-02-06T00:00:00" u="1"/>
        <d v="2018-01-10T00:00:00" u="1"/>
        <d v="2015-03-02T00:00:00" u="1"/>
        <d v="2017-02-06T00:00:00" u="1"/>
        <d v="2017-03-02T00:00:00" u="1"/>
        <d v="2020-03-02T00:00:00" u="1"/>
        <d v="2013-12-31T00:00:00" u="1"/>
        <d v="2019-12-31T00:00:00" u="1"/>
        <d v="2020-12-31T00:00:00" u="1"/>
        <d v="2012-01-12T00:00:00" u="1"/>
        <d v="2016-01-12T00:00:00" u="1"/>
        <d v="2013-03-04T00:00:00" u="1"/>
        <d v="2017-01-12T00:00:00" u="1"/>
        <d v="2014-03-04T00:00:00" u="1"/>
        <d v="2016-02-08T00:00:00" u="1"/>
        <d v="2015-03-04T00:00:00" u="1"/>
        <d v="2016-03-04T00:00:00" u="1"/>
        <d v="2018-02-08T00:00:00" u="1"/>
        <d v="2019-02-08T00:00:00" u="1"/>
        <d v="2014-01-14T00:00:00" u="1"/>
        <d v="2012-03-06T00:00:00" u="1"/>
        <d v="2014-02-10T00:00:00" u="1"/>
        <d v="2013-03-06T00:00:00" u="1"/>
        <d v="2015-02-10T00:00:00" u="1"/>
        <d v="2012-04-02T00:00:00" u="1"/>
        <d v="2016-02-10T00:00:00" u="1"/>
        <d v="2013-04-02T00:00:00" u="1"/>
        <d v="2019-01-14T00:00:00" u="1"/>
        <d v="2014-04-02T00:00:00" u="1"/>
        <d v="2020-01-14T00:00:00" u="1"/>
        <d v="2017-03-06T00:00:00" u="1"/>
        <d v="2020-02-10T00:00:00" u="1"/>
        <d v="2019-03-06T00:00:00" u="1"/>
        <d v="2018-04-02T00:00:00" u="1"/>
        <d v="2019-04-02T00:00:00" u="1"/>
        <d v="2012-01-16T00:00:00" u="1"/>
        <d v="2013-01-16T00:00:00" u="1"/>
        <d v="2013-02-12T00:00:00" u="1"/>
        <d v="2015-01-16T00:00:00" u="1"/>
        <d v="2014-02-12T00:00:00" u="1"/>
        <d v="2015-02-12T00:00:00" u="1"/>
        <d v="2017-01-16T00:00:00" u="1"/>
        <d v="2018-01-16T00:00:00" u="1"/>
        <d v="2013-04-04T00:00:00" u="1"/>
        <d v="2014-04-04T00:00:00" u="1"/>
        <d v="2019-02-12T00:00:00" u="1"/>
        <d v="2016-04-04T00:00:00" u="1"/>
        <d v="2017-04-04T00:00:00" u="1"/>
        <d v="2014-02-14T00:00:00" u="1"/>
        <d v="2016-01-18T00:00:00" u="1"/>
        <d v="2015-03-10T00:00:00" u="1"/>
        <d v="2017-02-14T00:00:00" u="1"/>
        <d v="2012-05-02T00:00:00" u="1"/>
        <d v="2016-03-10T00:00:00" u="1"/>
        <d v="2015-04-06T00:00:00" u="1"/>
        <d v="2020-02-14T00:00:00" u="1"/>
        <d v="2017-04-06T00:00:00" u="1"/>
        <d v="2017-05-02T00:00:00" u="1"/>
        <d v="2020-04-06T00:00:00" u="1"/>
        <d v="2012-02-16T00:00:00" u="1"/>
        <d v="2015-01-20T00:00:00" u="1"/>
        <d v="2012-03-12T00:00:00" u="1"/>
        <d v="2015-02-16T00:00:00" u="1"/>
        <d v="2017-01-20T00:00:00" u="1"/>
        <d v="2013-04-08T00:00:00" u="1"/>
        <d v="2015-03-12T00:00:00" u="1"/>
        <d v="2012-05-04T00:00:00" u="1"/>
        <d v="2020-01-20T00:00:00" u="1"/>
        <d v="2019-03-12T00:00:00" u="1"/>
        <d v="2016-05-04T00:00:00" u="1"/>
        <d v="2017-05-04T00:00:00" u="1"/>
        <d v="2018-05-04T00:00:00" u="1"/>
        <d v="2020-04-08T00:00:00" u="1"/>
        <d v="2013-01-22T00:00:00" u="1"/>
        <d v="2014-01-22T00:00:00" u="1"/>
        <d v="2015-01-22T00:00:00" u="1"/>
        <d v="2014-02-18T00:00:00" u="1"/>
        <d v="2012-04-10T00:00:00" u="1"/>
        <d v="2014-03-14T00:00:00" u="1"/>
        <d v="2018-01-22T00:00:00" u="1"/>
        <d v="2019-01-22T00:00:00" u="1"/>
        <d v="2014-04-10T00:00:00" u="1"/>
        <d v="2013-05-06T00:00:00" u="1"/>
        <d v="2019-02-18T00:00:00" u="1"/>
        <d v="2020-02-18T00:00:00" u="1"/>
        <d v="2015-05-06T00:00:00" u="1"/>
        <d v="2017-04-10T00:00:00" u="1"/>
        <d v="2014-06-02T00:00:00" u="1"/>
        <d v="2017-06-02T00:00:00" u="1"/>
        <d v="2019-05-06T00:00:00" u="1"/>
        <d v="2020-05-06T00:00:00" u="1"/>
        <d v="2020-06-02T00:00:00" u="1"/>
        <d v="2013-01-24T00:00:00" u="1"/>
        <d v="2014-01-24T00:00:00" u="1"/>
        <d v="2013-02-20T00:00:00" u="1"/>
        <d v="2012-03-16T00:00:00" u="1"/>
        <d v="2018-01-24T00:00:00" u="1"/>
        <d v="2017-03-16T00:00:00" u="1"/>
        <d v="2012-06-04T00:00:00" u="1"/>
        <d v="2014-05-08T00:00:00" u="1"/>
        <d v="2016-04-12T00:00:00" u="1"/>
        <d v="2013-06-04T00:00:00" u="1"/>
        <d v="2015-05-08T00:00:00" u="1"/>
        <d v="2014-06-04T00:00:00" u="1"/>
        <d v="2018-04-12T00:00:00" u="1"/>
        <d v="2015-06-04T00:00:00" u="1"/>
        <d v="2019-04-12T00:00:00" u="1"/>
        <d v="2019-05-08T00:00:00" u="1"/>
        <d v="2020-05-08T00:00:00" u="1"/>
        <d v="2019-06-04T00:00:00" u="1"/>
        <d v="2020-06-04T00:00:00" u="1"/>
        <d v="2012-02-22T00:00:00" u="1"/>
        <d v="2015-01-26T00:00:00" u="1"/>
        <d v="2016-01-26T00:00:00" u="1"/>
        <d v="2013-03-18T00:00:00" u="1"/>
        <d v="2017-01-26T00:00:00" u="1"/>
        <d v="2014-04-14T00:00:00" u="1"/>
        <d v="2019-02-22T00:00:00" u="1"/>
        <d v="2016-04-14T00:00:00" u="1"/>
        <d v="2017-04-14T00:00:00" u="1"/>
        <d v="2012-07-02T00:00:00" u="1"/>
        <d v="2013-07-02T00:00:00" u="1"/>
        <d v="2017-05-10T00:00:00" u="1"/>
        <d v="2016-06-06T00:00:00" u="1"/>
        <d v="2018-05-10T00:00:00" u="1"/>
        <d v="2017-06-06T00:00:00" u="1"/>
        <d v="2018-07-02T00:00:00" u="1"/>
        <d v="2019-07-02T00:00:00" u="1"/>
        <d v="2020-07-02T00:00:00" u="1"/>
        <d v="2012-02-24T00:00:00" u="1"/>
        <d v="2012-03-20T00:00:00" u="1"/>
        <d v="2014-02-24T00:00:00" u="1"/>
        <d v="2012-04-16T00:00:00" u="1"/>
        <d v="2013-04-16T00:00:00" u="1"/>
        <d v="2015-04-16T00:00:00" u="1"/>
        <d v="2015-05-12T00:00:00" u="1"/>
        <d v="2012-07-04T00:00:00" u="1"/>
        <d v="2013-07-04T00:00:00" u="1"/>
        <d v="2015-06-08T00:00:00" u="1"/>
        <d v="2014-07-04T00:00:00" u="1"/>
        <d v="2016-06-08T00:00:00" u="1"/>
        <d v="2020-04-16T00:00:00" u="1"/>
        <d v="2016-07-04T00:00:00" u="1"/>
        <d v="2020-05-12T00:00:00" u="1"/>
        <d v="2017-07-04T00:00:00" u="1"/>
        <d v="2018-07-04T00:00:00" u="1"/>
        <d v="2014-01-30T00:00:00" u="1"/>
        <d v="2013-02-26T00:00:00" u="1"/>
        <d v="2015-01-30T00:00:00" u="1"/>
        <d v="2012-03-22T00:00:00" u="1"/>
        <d v="2014-02-26T00:00:00" u="1"/>
        <d v="2016-02-26T00:00:00" u="1"/>
        <d v="2013-04-18T00:00:00" u="1"/>
        <d v="2012-05-14T00:00:00" u="1"/>
        <d v="2020-01-30T00:00:00" u="1"/>
        <d v="2013-05-14T00:00:00" u="1"/>
        <d v="2014-05-14T00:00:00" u="1"/>
        <d v="2016-04-18T00:00:00" u="1"/>
        <d v="2018-03-22T00:00:00" u="1"/>
        <d v="2013-06-10T00:00:00" u="1"/>
        <d v="2015-05-14T00:00:00" u="1"/>
        <d v="2017-04-18T00:00:00" u="1"/>
        <d v="2012-07-06T00:00:00" u="1"/>
        <d v="2014-06-10T00:00:00" u="1"/>
        <d v="2015-06-10T00:00:00" u="1"/>
        <d v="2019-04-18T00:00:00" u="1"/>
        <d v="2018-05-14T00:00:00" u="1"/>
        <d v="2015-07-06T00:00:00" u="1"/>
        <d v="2016-07-06T00:00:00" u="1"/>
        <d v="2019-06-10T00:00:00" u="1"/>
        <d v="2016-08-02T00:00:00" u="1"/>
        <d v="2018-07-06T00:00:00" u="1"/>
        <d v="2020-06-10T00:00:00" u="1"/>
        <d v="2020-07-06T00:00:00" u="1"/>
        <d v="2019-08-02T00:00:00" u="1"/>
        <d v="2013-02-28T00:00:00" u="1"/>
        <d v="2014-02-28T00:00:00" u="1"/>
        <d v="2012-04-20T00:00:00" u="1"/>
        <d v="2017-02-28T00:00:00" u="1"/>
        <d v="2018-02-28T00:00:00" u="1"/>
        <d v="2013-05-16T00:00:00" u="1"/>
        <d v="2017-03-24T00:00:00" u="1"/>
        <d v="2019-02-28T00:00:00" u="1"/>
        <d v="2014-05-16T00:00:00" u="1"/>
        <d v="2020-02-28T00:00:00" u="1"/>
        <d v="2016-05-16T00:00:00" u="1"/>
        <d v="2017-05-16T00:00:00" u="1"/>
        <d v="2012-08-04T00:00:00" u="1"/>
        <d v="2014-07-08T00:00:00" u="1"/>
        <d v="2020-04-20T00:00:00" u="1"/>
        <d v="2015-07-08T00:00:00" u="1"/>
        <d v="2014-08-04T00:00:00" u="1"/>
        <d v="2016-07-08T00:00:00" u="1"/>
        <d v="2015-08-04T00:00:00" u="1"/>
        <d v="2016-08-04T00:00:00" u="1"/>
        <d v="2017-08-04T00:00:00" u="1"/>
        <d v="2019-07-08T00:00:00" u="1"/>
        <d v="2020-08-04T00:00:00" u="1"/>
        <d v="2013-03-26T00:00:00" u="1"/>
        <d v="2015-04-22T00:00:00" u="1"/>
        <d v="2013-06-14T00:00:00" u="1"/>
        <d v="2015-05-18T00:00:00" u="1"/>
        <d v="2013-07-10T00:00:00" u="1"/>
        <d v="2019-04-22T00:00:00" u="1"/>
        <d v="2016-06-14T00:00:00" u="1"/>
        <d v="2018-05-18T00:00:00" u="1"/>
        <d v="2015-07-10T00:00:00" u="1"/>
        <d v="2017-06-14T00:00:00" u="1"/>
        <d v="2020-05-18T00:00:00" u="1"/>
        <d v="2013-09-02T00:00:00" u="1"/>
        <d v="2017-07-10T00:00:00" u="1"/>
        <d v="2019-06-14T00:00:00" u="1"/>
        <d v="2014-09-02T00:00:00" u="1"/>
        <d v="2015-09-02T00:00:00" u="1"/>
        <d v="2019-07-10T00:00:00" u="1"/>
        <d v="2016-09-02T00:00:00" u="1"/>
        <d v="2018-08-06T00:00:00" u="1"/>
        <d v="2020-07-10T00:00:00" u="1"/>
        <d v="2019-08-06T00:00:00" u="1"/>
        <d v="2019-09-02T00:00:00" u="1"/>
        <d v="2020-09-02T00:00:00" u="1"/>
        <d v="2013-03-28T00:00:00" u="1"/>
        <d v="2014-03-28T00:00:00" u="1"/>
        <d v="2013-04-24T00:00:00" u="1"/>
        <d v="2014-04-24T00:00:00" u="1"/>
        <d v="2014-05-20T00:00:00" u="1"/>
        <d v="2018-03-28T00:00:00" u="1"/>
        <d v="2016-05-20T00:00:00" u="1"/>
        <d v="2019-04-24T00:00:00" u="1"/>
        <d v="2016-06-16T00:00:00" u="1"/>
        <d v="2020-04-24T00:00:00" u="1"/>
        <d v="2019-05-20T00:00:00" u="1"/>
        <d v="2012-09-04T00:00:00" u="1"/>
        <d v="2014-08-08T00:00:00" u="1"/>
        <d v="2013-09-04T00:00:00" u="1"/>
        <d v="2014-09-04T00:00:00" u="1"/>
        <d v="2016-08-08T00:00:00" u="1"/>
        <d v="2020-06-16T00:00:00" u="1"/>
        <d v="2015-09-04T00:00:00" u="1"/>
        <d v="2017-09-04T00:00:00" u="1"/>
        <d v="2019-08-08T00:00:00" u="1"/>
        <d v="2019-09-04T00:00:00" u="1"/>
        <d v="2020-09-04T00:00:00" u="1"/>
        <d v="2012-03-30T00:00:00" u="1"/>
        <d v="2013-04-26T00:00:00" u="1"/>
        <d v="2015-03-30T00:00:00" u="1"/>
        <d v="2016-03-30T00:00:00" u="1"/>
        <d v="2017-03-30T00:00:00" u="1"/>
        <d v="2012-06-18T00:00:00" u="1"/>
        <d v="2014-05-22T00:00:00" u="1"/>
        <d v="2018-03-30T00:00:00" u="1"/>
        <d v="2015-05-22T00:00:00" u="1"/>
        <d v="2020-03-30T00:00:00" u="1"/>
        <d v="2015-06-18T00:00:00" u="1"/>
        <d v="2014-07-14T00:00:00" u="1"/>
        <d v="2018-05-22T00:00:00" u="1"/>
        <d v="2016-07-14T00:00:00" u="1"/>
        <d v="2017-07-14T00:00:00" u="1"/>
        <d v="2019-06-18T00:00:00" u="1"/>
        <d v="2012-10-02T00:00:00" u="1"/>
        <d v="2020-06-18T00:00:00" u="1"/>
        <d v="2017-08-10T00:00:00" u="1"/>
        <d v="2014-10-02T00:00:00" u="1"/>
        <d v="2016-09-06T00:00:00" u="1"/>
        <d v="2020-07-14T00:00:00" u="1"/>
        <d v="2017-09-06T00:00:00" u="1"/>
        <d v="2018-09-06T00:00:00" u="1"/>
        <d v="2017-10-02T00:00:00" u="1"/>
        <d v="2018-10-02T00:00:00" u="1"/>
        <d v="2020-10-02T00:00:00" u="1"/>
        <d v="2012-04-28T00:00:00" u="1"/>
        <d v="2014-04-28T00:00:00" u="1"/>
        <d v="2012-07-16T00:00:00" u="1"/>
        <d v="2018-04-28T00:00:00" u="1"/>
        <d v="2016-06-20T00:00:00" u="1"/>
        <d v="2020-04-28T00:00:00" u="1"/>
        <d v="2015-07-16T00:00:00" u="1"/>
        <d v="2017-06-20T00:00:00" u="1"/>
        <d v="2014-08-12T00:00:00" u="1"/>
        <d v="2018-06-20T00:00:00" u="1"/>
        <d v="2015-08-12T00:00:00" u="1"/>
        <d v="2019-06-20T00:00:00" u="1"/>
        <d v="2012-10-04T00:00:00" u="1"/>
        <d v="2013-10-04T00:00:00" u="1"/>
        <d v="2015-09-08T00:00:00" u="1"/>
        <d v="2020-07-16T00:00:00" u="1"/>
        <d v="2016-10-04T00:00:00" u="1"/>
        <d v="2017-10-04T00:00:00" u="1"/>
        <d v="2020-09-08T00:00:00" u="1"/>
        <d v="2019-10-04T00:00:00" u="1"/>
        <d v="2013-04-30T00:00:00" u="1"/>
        <d v="2014-04-30T00:00:00" u="1"/>
        <d v="2012-06-22T00:00:00" u="1"/>
        <d v="2014-05-26T00:00:00" u="1"/>
        <d v="2016-05-26T00:00:00" u="1"/>
        <d v="2013-07-18T00:00:00" u="1"/>
        <d v="2019-04-30T00:00:00" u="1"/>
        <d v="2014-07-18T00:00:00" u="1"/>
        <d v="2020-04-30T00:00:00" u="1"/>
        <d v="2013-08-14T00:00:00" u="1"/>
        <d v="2017-06-22T00:00:00" u="1"/>
        <d v="2012-09-10T00:00:00" u="1"/>
        <d v="2014-08-14T00:00:00" u="1"/>
        <d v="2018-06-22T00:00:00" u="1"/>
        <d v="2015-08-14T00:00:00" u="1"/>
        <d v="2018-07-18T00:00:00" u="1"/>
        <d v="2014-10-06T00:00:00" u="1"/>
        <d v="2015-10-06T00:00:00" u="1"/>
        <d v="2019-08-14T00:00:00" u="1"/>
        <d v="2016-10-06T00:00:00" u="1"/>
        <d v="2018-09-10T00:00:00" u="1"/>
        <d v="2015-11-02T00:00:00" u="1"/>
        <d v="2020-09-10T00:00:00" u="1"/>
        <d v="2017-11-02T00:00:00" u="1"/>
        <d v="2018-11-02T00:00:00" u="1"/>
        <d v="2020-10-06T00:00:00" u="1"/>
        <d v="2020-11-02T00:00:00" u="1"/>
        <d v="2014-05-28T00:00:00" u="1"/>
        <d v="2015-05-28T00:00:00" u="1"/>
        <d v="2014-06-24T00:00:00" u="1"/>
        <d v="2015-06-24T00:00:00" u="1"/>
        <d v="2016-06-24T00:00:00" u="1"/>
        <d v="2012-09-12T00:00:00" u="1"/>
        <d v="2016-07-20T00:00:00" u="1"/>
        <d v="2020-05-28T00:00:00" u="1"/>
        <d v="2019-06-24T00:00:00" u="1"/>
        <d v="2014-09-12T00:00:00" u="1"/>
        <d v="2013-10-08T00:00:00" u="1"/>
        <d v="2017-08-16T00:00:00" u="1"/>
        <d v="2018-08-16T00:00:00" u="1"/>
        <d v="2020-07-20T00:00:00" u="1"/>
        <d v="2017-09-12T00:00:00" u="1"/>
        <d v="2019-09-12T00:00:00" u="1"/>
        <d v="2018-10-08T00:00:00" u="1"/>
        <d v="2020-10-08T00:00:00" u="1"/>
        <d v="2012-05-30T00:00:00" u="1"/>
        <d v="2013-05-30T00:00:00" u="1"/>
        <d v="2012-06-26T00:00:00" u="1"/>
        <d v="2014-05-30T00:00:00" u="1"/>
        <d v="2013-06-26T00:00:00" u="1"/>
        <d v="2013-07-22T00:00:00" u="1"/>
        <d v="2015-07-22T00:00:00" u="1"/>
        <d v="2017-06-26T00:00:00" u="1"/>
        <d v="2019-05-30T00:00:00" u="1"/>
        <d v="2012-09-14T00:00:00" u="1"/>
        <d v="2018-06-26T00:00:00" u="1"/>
        <d v="2015-09-14T00:00:00" u="1"/>
        <d v="2012-11-06T00:00:00" u="1"/>
        <d v="2014-10-10T00:00:00" u="1"/>
        <d v="2016-09-14T00:00:00" u="1"/>
        <d v="2020-07-22T00:00:00" u="1"/>
        <d v="2014-11-06T00:00:00" u="1"/>
        <d v="2016-10-10T00:00:00" u="1"/>
        <d v="2013-12-02T00:00:00" u="1"/>
        <d v="2015-11-06T00:00:00" u="1"/>
        <d v="2020-09-14T00:00:00" u="1"/>
        <d v="2015-12-02T00:00:00" u="1"/>
        <d v="2016-12-02T00:00:00" u="1"/>
        <d v="2018-11-06T00:00:00" u="1"/>
        <d v="2019-12-02T00:00:00" u="1"/>
        <d v="2020-12-02T00:00:00" u="1"/>
        <d v="2012-06-28T00:00:00" u="1"/>
        <d v="2012-08-20T00:00:00" u="1"/>
        <d v="2013-09-16T00:00:00" u="1"/>
        <d v="2019-06-28T00:00:00" u="1"/>
        <d v="2012-10-12T00:00:00" u="1"/>
        <d v="2014-09-16T00:00:00" u="1"/>
        <d v="2015-09-16T00:00:00" u="1"/>
        <d v="2012-11-08T00:00:00" u="1"/>
        <d v="2018-08-20T00:00:00" u="1"/>
        <d v="2020-07-24T00:00:00" u="1"/>
        <d v="2012-12-04T00:00:00" u="1"/>
        <d v="2020-08-20T00:00:00" u="1"/>
        <d v="2013-12-04T00:00:00" u="1"/>
        <d v="2019-09-16T00:00:00" u="1"/>
        <d v="2014-12-04T00:00:00" u="1"/>
        <d v="2016-11-08T00:00:00" u="1"/>
        <d v="2020-09-16T00:00:00" u="1"/>
        <d v="2015-12-04T00:00:00" u="1"/>
        <d v="2017-11-08T00:00:00" u="1"/>
        <d v="2018-11-08T00:00:00" u="1"/>
        <d v="2020-10-12T00:00:00" u="1"/>
        <d v="2019-11-08T00:00:00" u="1"/>
        <d v="2018-12-04T00:00:00" u="1"/>
        <d v="2019-12-04T00:00:00" u="1"/>
        <d v="2020-12-04T00:00:00" u="1"/>
        <d v="2012-06-30T00:00:00" u="1"/>
        <d v="2012-07-26T00:00:00" u="1"/>
        <d v="2014-06-30T00:00:00" u="1"/>
        <d v="2013-07-26T00:00:00" u="1"/>
        <d v="2015-06-30T00:00:00" u="1"/>
        <d v="2012-08-22T00:00:00" u="1"/>
        <d v="2016-06-30T00:00:00" u="1"/>
        <d v="2017-06-30T00:00:00" u="1"/>
        <d v="2016-07-26T00:00:00" u="1"/>
        <d v="2013-09-18T00:00:00" u="1"/>
        <d v="2014-09-18T00:00:00" u="1"/>
        <d v="2016-08-22T00:00:00" u="1"/>
        <d v="2020-06-30T00:00:00" u="1"/>
        <d v="2013-10-14T00:00:00" u="1"/>
        <d v="2015-09-18T00:00:00" u="1"/>
        <d v="2019-07-26T00:00:00" u="1"/>
        <d v="2015-10-14T00:00:00" u="1"/>
        <d v="2019-08-22T00:00:00" u="1"/>
        <d v="2012-12-06T00:00:00" u="1"/>
        <d v="2014-11-10T00:00:00" u="1"/>
        <d v="2013-12-06T00:00:00" u="1"/>
        <d v="2015-11-10T00:00:00" u="1"/>
        <d v="2019-09-18T00:00:00" u="1"/>
        <d v="2020-09-18T00:00:00" u="1"/>
        <d v="2017-11-10T00:00:00" u="1"/>
        <d v="2016-12-06T00:00:00" u="1"/>
        <d v="2020-10-14T00:00:00" u="1"/>
        <d v="2018-12-06T00:00:00" u="1"/>
        <d v="2014-07-28T00:00:00" u="1"/>
        <d v="2016-07-28T00:00:00" u="1"/>
        <d v="2015-08-24T00:00:00" u="1"/>
        <d v="2017-08-24T00:00:00" u="1"/>
        <d v="2020-07-28T00:00:00" u="1"/>
        <d v="2015-10-16T00:00:00" u="1"/>
        <d v="2017-10-16T00:00:00" u="1"/>
        <d v="2019-10-16T00:00:00" u="1"/>
        <d v="2016-12-08T00:00:00" u="1"/>
        <d v="2020-10-16T00:00:00" u="1"/>
        <d v="2019-11-12T00:00:00" u="1"/>
        <d v="2020-12-08T00:00:00" u="1"/>
        <d v="2013-07-30T00:00:00" u="1"/>
        <d v="2014-07-30T00:00:00" u="1"/>
        <d v="2013-08-26T00:00:00" u="1"/>
        <d v="2014-08-26T00:00:00" u="1"/>
        <d v="2015-08-26T00:00:00" u="1"/>
        <d v="2012-10-18T00:00:00" u="1"/>
        <d v="2014-09-22T00:00:00" u="1"/>
        <d v="2013-10-18T00:00:00" u="1"/>
        <d v="2016-09-22T00:00:00" u="1"/>
        <d v="2020-07-30T00:00:00" u="1"/>
        <d v="2013-11-14T00:00:00" u="1"/>
        <d v="2014-11-14T00:00:00" u="1"/>
        <d v="2016-10-18T00:00:00" u="1"/>
        <d v="2020-08-26T00:00:00" u="1"/>
        <d v="2013-12-10T00:00:00" u="1"/>
        <d v="2017-10-18T00:00:00" u="1"/>
        <d v="2014-12-10T00:00:00" u="1"/>
        <d v="2018-10-18T00:00:00" u="1"/>
        <d v="2020-09-22T00:00:00" u="1"/>
        <d v="2017-11-14T00:00:00" u="1"/>
        <d v="2019-11-14T00:00:00" u="1"/>
        <d v="2018-12-10T00:00:00" u="1"/>
        <d v="2019-12-10T00:00:00" u="1"/>
        <d v="2020-12-10T00:00:00" u="1"/>
        <d v="2012-08-28T00:00:00" u="1"/>
        <d v="2013-09-24T00:00:00" u="1"/>
        <d v="2014-09-24T00:00:00" u="1"/>
        <d v="2017-08-28T00:00:00" u="1"/>
        <d v="2012-11-16T00:00:00" u="1"/>
        <d v="2014-10-20T00:00:00" u="1"/>
        <d v="2015-10-20T00:00:00" u="1"/>
        <d v="2012-12-12T00:00:00" u="1"/>
        <d v="2016-10-20T00:00:00" u="1"/>
        <d v="2020-08-28T00:00:00" u="1"/>
        <d v="2015-11-16T00:00:00" u="1"/>
        <d v="2019-09-24T00:00:00" u="1"/>
        <d v="2017-11-16T00:00:00" u="1"/>
        <d v="2018-11-16T00:00:00" u="1"/>
        <d v="2020-10-20T00:00:00" u="1"/>
        <d v="2017-12-12T00:00:00" u="1"/>
        <d v="2020-11-16T00:00:00" u="1"/>
        <d v="2012-08-30T00:00:00" u="1"/>
        <d v="2013-08-30T00:00:00" u="1"/>
        <d v="2012-09-26T00:00:00" u="1"/>
        <d v="2013-09-26T00:00:00" u="1"/>
        <d v="2014-09-26T00:00:00" u="1"/>
        <d v="2016-08-30T00:00:00" u="1"/>
        <d v="2013-10-22T00:00:00" u="1"/>
        <d v="2019-08-30T00:00:00" u="1"/>
        <d v="2012-12-14T00:00:00" u="1"/>
        <d v="2015-11-18T00:00:00" u="1"/>
        <d v="2019-09-26T00:00:00" u="1"/>
        <d v="2016-11-18T00:00:00" u="1"/>
        <d v="2018-10-22T00:00:00" u="1"/>
        <d v="2019-10-22T00:00:00" u="1"/>
        <d v="2016-12-14T00:00:00" u="1"/>
        <d v="2020-10-22T00:00:00" u="1"/>
        <d v="2019-11-18T00:00:00" u="1"/>
        <d v="2020-12-14T00:00:00" u="1"/>
        <d v="2013-10-24T00:00:00" u="1"/>
        <d v="2014-11-20T00:00:00" u="1"/>
        <d v="2016-10-24T00:00:00" u="1"/>
        <d v="2018-09-28T00:00:00" u="1"/>
        <d v="2013-12-16T00:00:00" u="1"/>
        <d v="2014-12-16T00:00:00" u="1"/>
        <d v="2018-10-24T00:00:00" u="1"/>
        <d v="2020-09-28T00:00:00" u="1"/>
        <d v="2017-11-20T00:00:00" u="1"/>
        <d v="2016-12-16T00:00:00" u="1"/>
        <d v="2018-11-20T00:00:00" u="1"/>
        <d v="2020-11-20T00:00:00" u="1"/>
        <d v="2019-12-16T00:00:00" u="1"/>
        <d v="2020-12-16T00:00:00" u="1"/>
        <d v="2013-09-30T00:00:00" u="1"/>
        <d v="2014-09-30T00:00:00" u="1"/>
        <d v="2015-09-30T00:00:00" u="1"/>
        <d v="2015-10-26T00:00:00" u="1"/>
        <d v="2012-12-18T00:00:00" u="1"/>
        <d v="2013-12-18T00:00:00" u="1"/>
        <d v="2019-09-30T00:00:00" u="1"/>
        <d v="2018-10-26T00:00:00" u="1"/>
        <d v="2020-09-30T00:00:00" u="1"/>
        <d v="2017-11-22T00:00:00" u="1"/>
        <d v="2020-10-26T00:00:00" u="1"/>
        <d v="2020-12-18T00:00:00" u="1"/>
        <d v="2014-10-28T00:00:00" u="1"/>
        <d v="2015-10-28T00:00:00" u="1"/>
        <d v="2016-10-28T00:00:00" u="1"/>
        <d v="2015-11-24T00:00:00" u="1"/>
        <d v="2017-11-24T00:00:00" u="1"/>
        <d v="2018-12-20T00:00:00" u="1"/>
        <d v="2020-11-24T00:00:00" u="1"/>
        <d v="2022-01-01T00:00:00" u="1"/>
        <d v="2012-10-30T00:00:00" u="1"/>
        <d v="2017-10-30T00:00:00" u="1"/>
        <d v="2015-12-22T00:00:00" u="1"/>
        <d v="2019-10-30T00:00:00" u="1"/>
        <d v="2016-12-22T00:00:00" u="1"/>
        <d v="2020-10-30T00:00:00" u="1"/>
        <d v="2020-11-26T00:00:00" u="1"/>
        <d v="2023-01-03T00:00:00" u="1"/>
        <d v="2012-11-28T00:00:00" u="1"/>
        <d v="2014-11-28T00:00:00" u="1"/>
        <d v="2013-12-24T00:00:00" u="1"/>
        <d v="2014-12-24T00:00:00" u="1"/>
        <d v="2013-02-01T00:00:00" u="1"/>
        <d v="2016-02-01T00:00:00" u="1"/>
        <d v="2017-02-01T00:00:00" u="1"/>
        <d v="2018-02-01T00:00:00" u="1"/>
        <d v="2019-02-01T00:00:00" u="1"/>
        <d v="2012-11-30T00:00:00" u="1"/>
        <d v="2012-12-26T00:00:00" u="1"/>
        <d v="2015-11-30T00:00:00" u="1"/>
        <d v="2016-11-30T00:00:00" u="1"/>
        <d v="2017-11-30T00:00:00" u="1"/>
        <d v="2016-12-26T00:00:00" u="1"/>
        <d v="2018-11-30T00:00:00" u="1"/>
        <d v="2020-11-30T00:00:00" u="1"/>
        <d v="2019-12-26T00:00:00" u="1"/>
        <d v="2020-12-26T00:00:00" u="1"/>
        <d v="2014-02-03T00:00:00" u="1"/>
        <d v="2015-02-03T00:00:00" u="1"/>
        <d v="2020-02-03T00:00:00" u="1"/>
        <d v="2012-12-28T00:00:00" u="1"/>
        <d v="2015-12-28T00:00:00" u="1"/>
        <d v="2017-12-28T00:00:00" u="1"/>
        <d v="2018-12-28T00:00:00" u="1"/>
        <d v="2020-12-28T00:00:00" u="1"/>
        <d v="2013-01-09T00:00:00" u="1"/>
        <d v="2012-03-01T00:00:00" u="1"/>
        <d v="2014-02-05T00:00:00" u="1"/>
        <d v="2017-01-09T00:00:00" u="1"/>
        <d v="2016-02-05T00:00:00" u="1"/>
        <d v="2019-01-09T00:00:00" u="1"/>
        <d v="2016-03-01T00:00:00" u="1"/>
        <d v="2018-02-05T00:00:00" u="1"/>
        <d v="2020-01-09T00:00:00" u="1"/>
        <d v="2017-03-01T00:00:00" u="1"/>
        <d v="2019-02-05T00:00:00" u="1"/>
        <d v="2018-03-01T00:00:00" u="1"/>
        <d v="2020-02-05T00:00:00" u="1"/>
        <d v="2019-03-01T00:00:00" u="1"/>
        <d v="2013-12-30T00:00:00" u="1"/>
        <d v="2014-12-30T00:00:00" u="1"/>
        <d v="2015-12-30T00:00:00" u="1"/>
        <d v="2016-12-30T00:00:00" u="1"/>
        <d v="2019-12-30T00:00:00" u="1"/>
        <d v="2020-12-30T00:00:00" u="1"/>
        <d v="2012-02-07T00:00:00" u="1"/>
        <d v="2014-02-07T00:00:00" u="1"/>
        <d v="2017-01-11T00:00:00" u="1"/>
        <d v="2014-03-03T00:00:00" u="1"/>
        <d v="2015-03-03T00:00:00" u="1"/>
        <d v="2019-01-11T00:00:00" u="1"/>
        <d v="2020-02-07T00:00:00" u="1"/>
        <d v="2012-01-13T00:00:00" u="1"/>
        <d v="2015-01-13T00:00:00" u="1"/>
        <d v="2016-01-13T00:00:00" u="1"/>
        <d v="2017-01-13T00:00:00" u="1"/>
        <d v="2013-04-01T00:00:00" u="1"/>
        <d v="2017-02-09T00:00:00" u="1"/>
        <d v="2014-04-01T00:00:00" u="1"/>
        <d v="2015-04-01T00:00:00" u="1"/>
        <d v="2016-04-01T00:00:00" u="1"/>
        <d v="2018-03-05T00:00:00" u="1"/>
        <d v="2019-03-05T00:00:00" u="1"/>
        <d v="2020-03-05T00:00:00" u="1"/>
        <d v="2019-04-01T00:00:00" u="1"/>
        <d v="2020-04-01T00:00:00" u="1"/>
        <d v="2013-01-15T00:00:00" u="1"/>
        <d v="2015-01-15T00:00:00" u="1"/>
        <d v="2016-01-15T00:00:00" u="1"/>
        <d v="2012-04-03T00:00:00" u="1"/>
        <d v="2014-03-07T00:00:00" u="1"/>
        <d v="2013-04-03T00:00:00" u="1"/>
        <d v="2020-01-15T00:00:00" u="1"/>
        <d v="2015-04-03T00:00:00" u="1"/>
        <d v="2019-02-11T00:00:00" u="1"/>
        <d v="2020-02-11T00:00:00" u="1"/>
        <d v="2017-04-03T00:00:00" u="1"/>
        <d v="2019-03-07T00:00:00" u="1"/>
        <d v="2019-04-03T00:00:00" u="1"/>
        <d v="2020-04-03T00:00:00" u="1"/>
        <d v="2012-01-17T00:00:00" u="1"/>
        <d v="2014-01-17T00:00:00" u="1"/>
        <d v="2015-02-13T00:00:00" u="1"/>
        <d v="2017-01-17T00:00:00" u="1"/>
        <d v="2012-04-05T00:00:00" u="1"/>
        <d v="2018-01-17T00:00:00" u="1"/>
        <d v="2017-02-13T00:00:00" u="1"/>
        <d v="2016-03-09T00:00:00" u="1"/>
        <d v="2020-01-17T00:00:00" u="1"/>
        <d v="2016-04-05T00:00:00" u="1"/>
        <d v="2020-02-13T00:00:00" u="1"/>
        <d v="2017-04-05T00:00:00" u="1"/>
        <d v="2018-04-05T00:00:00" u="1"/>
        <d v="2019-04-05T00:00:00" u="1"/>
        <d v="2022-05-01T00:00:00" u="1"/>
        <d v="2012-01-19T00:00:00" u="1"/>
        <d v="2013-02-15T00:00:00" u="1"/>
        <d v="2015-01-19T00:00:00" u="1"/>
        <d v="2016-02-15T00:00:00" u="1"/>
        <d v="2015-03-11T00:00:00" u="1"/>
        <d v="2012-05-03T00:00:00" u="1"/>
        <d v="2014-04-07T00:00:00" u="1"/>
        <d v="2018-02-15T00:00:00" u="1"/>
        <d v="2019-02-15T00:00:00" u="1"/>
        <d v="2016-04-07T00:00:00" u="1"/>
        <d v="2020-03-11T00:00:00" u="1"/>
        <d v="2012-02-17T00:00:00" u="1"/>
        <d v="2016-01-21T00:00:00" u="1"/>
        <d v="2015-03-13T00:00:00" u="1"/>
        <d v="2020-01-21T00:00:00" u="1"/>
        <d v="2012-06-01T00:00:00" u="1"/>
        <d v="2014-05-05T00:00:00" u="1"/>
        <d v="2015-05-05T00:00:00" u="1"/>
        <d v="2016-05-05T00:00:00" u="1"/>
        <d v="2020-03-13T00:00:00" u="1"/>
        <d v="2015-06-01T00:00:00" u="1"/>
        <d v="2017-05-05T00:00:00" u="1"/>
        <d v="2019-04-09T00:00:00" u="1"/>
        <d v="2016-06-01T00:00:00" u="1"/>
        <d v="2017-06-01T00:00:00" u="1"/>
        <d v="2018-06-01T00:00:00" u="1"/>
        <d v="2020-06-01T00:00:00" u="1"/>
        <d v="2012-01-23T00:00:00" u="1"/>
        <d v="2015-02-19T00:00:00" u="1"/>
        <d v="2019-01-23T00:00:00" u="1"/>
        <d v="2016-03-15T00:00:00" u="1"/>
        <d v="2020-01-23T00:00:00" u="1"/>
        <d v="2016-04-11T00:00:00" u="1"/>
        <d v="2018-03-15T00:00:00" u="1"/>
        <d v="2020-02-19T00:00:00" u="1"/>
        <d v="2013-06-03T00:00:00" u="1"/>
        <d v="2017-04-11T00:00:00" u="1"/>
        <d v="2019-03-15T00:00:00" u="1"/>
        <d v="2014-06-03T00:00:00" u="1"/>
        <d v="2019-04-11T00:00:00" u="1"/>
        <d v="2018-05-07T00:00:00" u="1"/>
        <d v="2020-05-07T00:00:00" u="1"/>
        <d v="2019-06-03T00:00:00" u="1"/>
        <d v="2020-06-03T00:00:00" u="1"/>
        <d v="2012-01-25T00:00:00" u="1"/>
        <d v="2013-01-25T00:00:00" u="1"/>
        <d v="2012-02-21T00:00:00" u="1"/>
        <d v="2014-02-21T00:00:00" u="1"/>
        <d v="2012-04-13T00:00:00" u="1"/>
        <d v="2014-03-17T00:00:00" u="1"/>
        <d v="2015-03-17T00:00:00" u="1"/>
        <d v="2016-03-17T00:00:00" u="1"/>
        <d v="2012-06-05T00:00:00" u="1"/>
        <d v="2013-06-05T00:00:00" u="1"/>
        <d v="2014-06-05T00:00:00" u="1"/>
        <d v="2020-03-17T00:00:00" u="1"/>
        <d v="2013-07-01T00:00:00" u="1"/>
        <d v="2014-07-01T00:00:00" u="1"/>
        <d v="2015-07-01T00:00:00" u="1"/>
        <d v="2017-06-05T00:00:00" u="1"/>
        <d v="2016-07-01T00:00:00" u="1"/>
        <d v="2018-06-05T00:00:00" u="1"/>
        <d v="2019-06-05T00:00:00" u="1"/>
        <d v="2020-06-05T00:00:00" u="1"/>
        <d v="2019-07-01T00:00:00" u="1"/>
        <d v="2014-01-27T00:00:00" u="1"/>
        <d v="2015-01-27T00:00:00" u="1"/>
        <d v="2017-01-27T00:00:00" u="1"/>
        <d v="2015-03-19T00:00:00" u="1"/>
        <d v="2012-05-11T00:00:00" u="1"/>
        <d v="2014-04-15T00:00:00" u="1"/>
        <d v="2020-01-27T00:00:00" u="1"/>
        <d v="2015-04-15T00:00:00" u="1"/>
        <d v="2012-06-07T00:00:00" u="1"/>
        <d v="2016-04-15T00:00:00" u="1"/>
        <d v="2013-06-07T00:00:00" u="1"/>
        <d v="2019-03-19T00:00:00" u="1"/>
        <d v="2012-07-03T00:00:00" u="1"/>
        <d v="2016-05-11T00:00:00" u="1"/>
        <d v="2020-03-19T00:00:00" u="1"/>
        <d v="2013-07-03T00:00:00" u="1"/>
        <d v="2017-05-11T00:00:00" u="1"/>
        <d v="2019-04-15T00:00:00" u="1"/>
        <d v="2020-04-15T00:00:00" u="1"/>
        <d v="2015-07-03T00:00:00" u="1"/>
        <d v="2017-06-07T00:00:00" u="1"/>
        <d v="2018-06-07T00:00:00" u="1"/>
        <d v="2017-07-03T00:00:00" u="1"/>
        <d v="2018-07-03T00:00:00" u="1"/>
        <d v="2019-07-03T00:00:00" u="1"/>
        <d v="2020-07-03T00:00:00" u="1"/>
        <d v="2013-01-29T00:00:00" u="1"/>
        <d v="2016-01-29T00:00:00" u="1"/>
        <d v="2013-03-21T00:00:00" u="1"/>
        <d v="2018-01-29T00:00:00" u="1"/>
        <d v="2014-04-17T00:00:00" u="1"/>
        <d v="2016-03-21T00:00:00" u="1"/>
        <d v="2015-04-17T00:00:00" u="1"/>
        <d v="2017-03-21T00:00:00" u="1"/>
        <d v="2021-01-29T00:00:00" u="1"/>
        <d v="2014-05-13T00:00:00" u="1"/>
        <d v="2015-05-13T00:00:00" u="1"/>
        <d v="2014-06-09T00:00:00" u="1"/>
        <d v="2016-05-13T00:00:00" u="1"/>
        <d v="2012-08-01T00:00:00" u="1"/>
        <d v="2016-06-09T00:00:00" u="1"/>
        <d v="2013-08-01T00:00:00" u="1"/>
        <d v="2014-08-01T00:00:00" u="1"/>
        <d v="2016-07-05T00:00:00" u="1"/>
        <d v="2018-06-09T00:00:00" u="1"/>
        <d v="2020-05-13T00:00:00" u="1"/>
        <d v="2017-07-05T00:00:00" u="1"/>
        <d v="2016-08-01T00:00:00" u="1"/>
        <d v="2018-07-05T00:00:00" u="1"/>
        <d v="2020-06-09T00:00:00" u="1"/>
        <d v="2017-08-01T00:00:00" u="1"/>
        <d v="2019-07-05T00:00:00" u="1"/>
        <d v="2018-08-01T00:00:00" u="1"/>
        <d v="2019-08-01T00:00:00" u="1"/>
        <d v="2012-01-31T00:00:00" u="1"/>
        <d v="2013-01-31T00:00:00" u="1"/>
        <d v="2012-02-27T00:00:00" u="1"/>
        <d v="2014-01-31T00:00:00" u="1"/>
        <d v="2012-03-23T00:00:00" u="1"/>
        <d v="2015-02-27T00:00:00" u="1"/>
        <d v="2018-01-31T00:00:00" u="1"/>
        <d v="2019-01-31T00:00:00" u="1"/>
        <d v="2016-03-23T00:00:00" u="1"/>
        <d v="2020-01-31T00:00:00" u="1"/>
        <d v="2017-03-23T00:00:00" u="1"/>
        <d v="2014-05-15T00:00:00" u="1"/>
        <d v="2015-05-15T00:00:00" u="1"/>
        <d v="2014-06-11T00:00:00" u="1"/>
        <d v="2018-04-19T00:00:00" u="1"/>
        <d v="2017-05-15T00:00:00" u="1"/>
        <d v="2014-07-07T00:00:00" u="1"/>
        <d v="2018-05-15T00:00:00" u="1"/>
        <d v="2019-05-15T00:00:00" u="1"/>
        <d v="2016-07-07T00:00:00" u="1"/>
        <d v="2020-05-15T00:00:00" u="1"/>
        <d v="2015-08-03T00:00:00" u="1"/>
        <d v="2019-06-11T00:00:00" u="1"/>
        <d v="2016-08-03T00:00:00" u="1"/>
        <d v="2017-08-03T00:00:00" u="1"/>
        <d v="2018-08-03T00:00:00" u="1"/>
        <d v="2020-07-07T00:00:00" u="1"/>
        <d v="2020-08-03T00:00:00" u="1"/>
        <d v="2012-02-29T00:00:00" u="1"/>
        <d v="2014-03-25T00:00:00" u="1"/>
        <d v="2016-02-29T00:00:00" u="1"/>
        <d v="2012-05-17T00:00:00" u="1"/>
        <d v="2014-04-21T00:00:00" u="1"/>
        <d v="2016-03-25T00:00:00" u="1"/>
        <d v="2012-06-13T00:00:00" u="1"/>
        <d v="2016-04-21T00:00:00" u="1"/>
        <d v="2013-06-13T00:00:00" u="1"/>
        <d v="2017-04-21T00:00:00" u="1"/>
        <d v="2019-03-25T00:00:00" u="1"/>
        <d v="2016-05-17T00:00:00" u="1"/>
        <d v="2013-07-09T00:00:00" u="1"/>
        <d v="2014-07-09T00:00:00" u="1"/>
        <d v="2018-05-17T00:00:00" u="1"/>
        <d v="2020-04-21T00:00:00" u="1"/>
        <d v="2013-08-05T00:00:00" u="1"/>
        <d v="2017-06-13T00:00:00" u="1"/>
        <d v="2014-08-05T00:00:00" u="1"/>
        <d v="2014-09-01T00:00:00" u="1"/>
        <d v="2016-08-05T00:00:00" u="1"/>
        <d v="2018-07-09T00:00:00" u="1"/>
        <d v="2015-09-01T00:00:00" u="1"/>
        <d v="2016-09-01T00:00:00" u="1"/>
        <d v="2020-07-09T00:00:00" u="1"/>
        <d v="2017-09-01T00:00:00" u="1"/>
        <d v="2019-08-05T00:00:00" u="1"/>
        <d v="2020-09-01T00:00:00" u="1"/>
        <d v="2012-04-23T00:00:00" u="1"/>
        <d v="2014-03-27T00:00:00" u="1"/>
        <d v="2015-03-27T00:00:00" u="1"/>
        <d v="2014-04-23T00:00:00" u="1"/>
        <d v="2015-04-23T00:00:00" u="1"/>
        <d v="2012-06-15T00:00:00" u="1"/>
        <d v="2020-03-27T00:00:00" u="1"/>
        <d v="2015-06-15T00:00:00" u="1"/>
        <d v="2016-06-15T00:00:00" u="1"/>
        <d v="2020-04-23T00:00:00" u="1"/>
        <d v="2013-08-07T00:00:00" u="1"/>
        <d v="2017-06-15T00:00:00" u="1"/>
        <d v="2014-08-07T00:00:00" u="1"/>
        <d v="2018-06-15T00:00:00" u="1"/>
        <d v="2020-06-15T00:00:00" u="1"/>
        <d v="2015-09-03T00:00:00" u="1"/>
        <d v="2017-08-07T00:00:00" u="1"/>
        <d v="2018-09-03T00:00:00" u="1"/>
        <d v="2020-09-03T00:00:00" u="1"/>
        <d v="2013-03-29T00:00:00" u="1"/>
        <d v="2013-04-25T00:00:00" u="1"/>
        <d v="2014-04-25T00:00:00" u="1"/>
        <d v="2017-03-29T00:00:00" u="1"/>
        <d v="2016-04-25T00:00:00" u="1"/>
        <d v="2017-04-25T00:00:00" u="1"/>
        <d v="2012-07-13T00:00:00" u="1"/>
        <d v="2014-06-17T00:00:00" u="1"/>
        <d v="2018-04-25T00:00:00" u="1"/>
        <d v="2015-06-17T00:00:00" u="1"/>
        <d v="2012-08-09T00:00:00" u="1"/>
        <d v="2019-05-21T00:00:00" u="1"/>
        <d v="2012-09-05T00:00:00" u="1"/>
        <d v="2013-09-05T00:00:00" u="1"/>
        <d v="2012-10-01T00:00:00" u="1"/>
        <d v="2014-09-05T00:00:00" u="1"/>
        <d v="2018-07-13T00:00:00" u="1"/>
        <d v="2013-10-01T00:00:00" u="1"/>
        <d v="2014-10-01T00:00:00" u="1"/>
        <d v="2016-09-05T00:00:00" u="1"/>
        <d v="2020-07-13T00:00:00" u="1"/>
        <d v="2015-10-01T00:00:00" u="1"/>
        <d v="2017-09-05T00:00:00" u="1"/>
        <d v="2018-09-05T00:00:00" u="1"/>
        <d v="2019-09-05T00:00:00" u="1"/>
        <d v="2018-10-01T00:00:00" u="1"/>
        <d v="2019-10-01T00:00:00" u="1"/>
        <d v="2020-10-01T00:00:00" u="1"/>
        <d v="2022-10-01T00:00:00" u="1"/>
        <d v="2012-03-31T00:00:00" u="1"/>
        <d v="2014-03-31T00:00:00" u="1"/>
        <d v="2015-03-31T00:00:00" u="1"/>
        <d v="2012-05-23T00:00:00" u="1"/>
        <d v="2016-03-31T00:00:00" u="1"/>
        <d v="2013-05-23T00:00:00" u="1"/>
        <d v="2015-04-27T00:00:00" u="1"/>
        <d v="2017-03-31T00:00:00" u="1"/>
        <d v="2014-06-19T00:00:00" u="1"/>
        <d v="2020-03-31T00:00:00" u="1"/>
        <d v="2013-07-15T00:00:00" u="1"/>
        <d v="2017-05-23T00:00:00" u="1"/>
        <d v="2014-07-15T00:00:00" u="1"/>
        <d v="2020-04-27T00:00:00" u="1"/>
        <d v="2017-06-19T00:00:00" u="1"/>
        <d v="2019-05-23T00:00:00" u="1"/>
        <d v="2016-07-15T00:00:00" u="1"/>
        <d v="2012-10-03T00:00:00" u="1"/>
        <d v="2020-06-19T00:00:00" u="1"/>
        <d v="2017-08-11T00:00:00" u="1"/>
        <d v="2019-07-15T00:00:00" u="1"/>
        <d v="2014-10-03T00:00:00" u="1"/>
        <d v="2016-09-07T00:00:00" u="1"/>
        <d v="2020-07-15T00:00:00" u="1"/>
        <d v="2016-10-03T00:00:00" u="1"/>
        <d v="2017-10-03T00:00:00" u="1"/>
        <d v="2020-09-07T00:00:00" u="1"/>
        <d v="2012-04-29T00:00:00" u="1"/>
        <d v="2012-06-21T00:00:00" u="1"/>
        <d v="2015-05-25T00:00:00" u="1"/>
        <d v="2019-04-29T00:00:00" u="1"/>
        <d v="2014-07-17T00:00:00" u="1"/>
        <d v="2014-08-13T00:00:00" u="1"/>
        <d v="2020-05-25T00:00:00" u="1"/>
        <d v="2013-09-09T00:00:00" u="1"/>
        <d v="2015-08-13T00:00:00" u="1"/>
        <d v="2017-07-17T00:00:00" u="1"/>
        <d v="2018-07-17T00:00:00" u="1"/>
        <d v="2015-09-09T00:00:00" u="1"/>
        <d v="2012-11-01T00:00:00" u="1"/>
        <d v="2016-09-09T00:00:00" u="1"/>
        <d v="2020-07-17T00:00:00" u="1"/>
        <d v="2013-11-01T00:00:00" u="1"/>
        <d v="2015-10-05T00:00:00" u="1"/>
        <d v="2019-08-13T00:00:00" u="1"/>
        <d v="2016-10-05T00:00:00" u="1"/>
        <d v="2017-10-05T00:00:00" u="1"/>
        <d v="2019-09-09T00:00:00" u="1"/>
        <d v="2016-11-01T00:00:00" u="1"/>
        <d v="2018-10-05T00:00:00" u="1"/>
        <d v="2020-09-09T00:00:00" u="1"/>
        <d v="2017-11-01T00:00:00" u="1"/>
        <d v="2018-11-01T00:00:00" u="1"/>
        <d v="2020-10-05T00:00:00" u="1"/>
        <d v="2019-11-01T00:00:00" u="1"/>
        <d v="2014-05-27T00:00:00" u="1"/>
        <d v="2016-05-27T00:00:00" u="1"/>
        <d v="2012-08-15T00:00:00" u="1"/>
        <d v="2013-08-15T00:00:00" u="1"/>
        <d v="2020-05-27T00:00:00" u="1"/>
        <d v="2017-07-19T00:00:00" u="1"/>
        <d v="2016-08-15T00:00:00" u="1"/>
        <d v="2020-06-23T00:00:00" u="1"/>
        <d v="2013-10-07T00:00:00" u="1"/>
        <d v="2019-07-19T00:00:00" u="1"/>
        <d v="2014-10-07T00:00:00" u="1"/>
        <d v="2015-10-07T00:00:00" u="1"/>
        <d v="2017-09-11T00:00:00" u="1"/>
        <d v="2019-08-15T00:00:00" u="1"/>
        <d v="2016-10-07T00:00:00" u="1"/>
        <d v="2015-11-03T00:00:00" u="1"/>
        <d v="2020-09-11T00:00:00" u="1"/>
        <d v="2017-11-03T00:00:00" u="1"/>
        <d v="2019-10-07T00:00:00" u="1"/>
        <d v="2020-10-07T00:00:00" u="1"/>
        <d v="2020-11-03T00:00:00" u="1"/>
        <d v="2012-05-29T00:00:00" u="1"/>
        <d v="2013-05-29T00:00:00" u="1"/>
        <d v="2013-06-25T00:00:00" u="1"/>
        <d v="2015-05-29T00:00:00" u="1"/>
        <d v="2012-08-17T00:00:00" u="1"/>
        <d v="2014-07-21T00:00:00" u="1"/>
        <d v="2015-07-21T00:00:00" u="1"/>
        <d v="2019-05-29T00:00:00" u="1"/>
        <d v="2012-09-13T00:00:00" u="1"/>
        <d v="2015-08-17T00:00:00" u="1"/>
        <d v="2012-10-09T00:00:00" u="1"/>
        <d v="2018-08-17T00:00:00" u="1"/>
        <d v="2013-11-05T00:00:00" u="1"/>
        <d v="2014-11-05T00:00:00" u="1"/>
        <d v="2018-09-13T00:00:00" u="1"/>
        <d v="2015-11-05T00:00:00" u="1"/>
        <d v="2019-09-13T00:00:00" u="1"/>
        <d v="2014-12-01T00:00:00" u="1"/>
        <d v="2015-12-01T00:00:00" u="1"/>
        <d v="2016-12-01T00:00:00" u="1"/>
        <d v="2020-10-09T00:00:00" u="1"/>
        <d v="2017-12-01T00:00:00" u="1"/>
        <d v="2019-11-05T00:00:00" u="1"/>
        <d v="2020-11-05T00:00:00" u="1"/>
        <d v="2020-12-01T00:00:00" u="1"/>
        <d v="2012-05-31T00:00:00" u="1"/>
        <d v="2012-06-27T00:00:00" u="1"/>
        <d v="2013-06-27T00:00:00" u="1"/>
        <d v="2017-05-31T00:00:00" u="1"/>
        <d v="2014-07-23T00:00:00" u="1"/>
        <d v="2018-05-31T00:00:00" u="1"/>
        <d v="2013-08-19T00:00:00" u="1"/>
        <d v="2019-05-31T00:00:00" u="1"/>
        <d v="2012-10-11T00:00:00" u="1"/>
        <d v="2014-09-15T00:00:00" u="1"/>
        <d v="2016-08-19T00:00:00" u="1"/>
        <d v="2013-10-11T00:00:00" u="1"/>
        <d v="2015-09-15T00:00:00" u="1"/>
        <d v="2019-07-23T00:00:00" u="1"/>
        <d v="2016-09-15T00:00:00" u="1"/>
        <d v="2013-11-07T00:00:00" u="1"/>
        <d v="2017-09-15T00:00:00" u="1"/>
        <d v="2019-08-19T00:00:00" u="1"/>
        <d v="2012-12-03T00:00:00" u="1"/>
        <d v="2016-10-11T00:00:00" u="1"/>
        <d v="2013-12-03T00:00:00" u="1"/>
        <d v="2017-10-11T00:00:00" u="1"/>
        <d v="2016-11-07T00:00:00" u="1"/>
        <d v="2017-11-07T00:00:00" u="1"/>
        <d v="2019-10-11T00:00:00" u="1"/>
        <d v="2018-11-07T00:00:00" u="1"/>
        <d v="2018-12-03T00:00:00" u="1"/>
        <d v="2020-12-03T00:00:00" u="1"/>
        <d v="2012-07-25T00:00:00" u="1"/>
        <d v="2015-06-29T00:00:00" u="1"/>
        <d v="2016-06-29T00:00:00" u="1"/>
        <d v="2013-08-21T00:00:00" u="1"/>
        <d v="2017-06-29T00:00:00" u="1"/>
        <d v="2012-09-17T00:00:00" u="1"/>
        <d v="2018-06-29T00:00:00" u="1"/>
        <d v="2014-09-17T00:00:00" u="1"/>
        <d v="2020-06-29T00:00:00" u="1"/>
        <d v="2012-11-09T00:00:00" u="1"/>
        <d v="2015-10-13T00:00:00" u="1"/>
        <d v="2020-08-21T00:00:00" u="1"/>
        <d v="2013-12-05T00:00:00" u="1"/>
        <d v="2015-11-09T00:00:00" u="1"/>
        <d v="2017-10-13T00:00:00" u="1"/>
        <d v="2016-11-09T00:00:00" u="1"/>
        <d v="2020-09-17T00:00:00" u="1"/>
        <d v="2016-12-05T00:00:00" u="1"/>
        <d v="2018-11-09T00:00:00" u="1"/>
        <d v="2017-12-05T00:00:00" u="1"/>
        <d v="2018-12-05T00:00:00" u="1"/>
        <d v="2019-12-05T00:00:00" u="1"/>
        <d v="2013-08-23T00:00:00" u="1"/>
        <d v="2015-07-27T00:00:00" u="1"/>
        <d v="2018-07-27T00:00:00" u="1"/>
        <d v="2014-10-15T00:00:00" u="1"/>
        <d v="2016-09-19T00:00:00" u="1"/>
        <d v="2020-07-27T00:00:00" u="1"/>
        <d v="2013-11-11T00:00:00" u="1"/>
        <d v="2015-11-11T00:00:00" u="1"/>
        <d v="2018-10-15T00:00:00" u="1"/>
        <d v="2015-12-07T00:00:00" u="1"/>
        <d v="2019-10-15T00:00:00" u="1"/>
        <d v="2016-12-07T00:00:00" u="1"/>
        <d v="2020-10-15T00:00:00" u="1"/>
        <d v="2018-12-07T00:00:00" u="1"/>
        <d v="2020-12-07T00:00:00" u="1"/>
        <d v="2014-07-29T00:00:00" u="1"/>
        <d v="2015-07-29T00:00:00" u="1"/>
        <d v="2012-09-21T00:00:00" u="1"/>
        <d v="2014-08-25T00:00:00" u="1"/>
        <d v="2019-07-29T00:00:00" u="1"/>
        <d v="2012-11-13T00:00:00" u="1"/>
        <d v="2014-10-17T00:00:00" u="1"/>
        <d v="2016-09-21T00:00:00" u="1"/>
        <d v="2017-09-21T00:00:00" u="1"/>
        <d v="2014-11-13T00:00:00" u="1"/>
        <d v="2020-08-25T00:00:00" u="1"/>
        <d v="2014-12-09T00:00:00" u="1"/>
        <d v="2015-12-09T00:00:00" u="1"/>
        <d v="2019-10-17T00:00:00" u="1"/>
        <d v="2019-11-13T00:00:00" u="1"/>
        <d v="2020-11-13T00:00:00" u="1"/>
        <d v="2019-12-09T00:00:00" u="1"/>
        <d v="2020-12-09T00:00:00" u="1"/>
        <d v="2012-07-31T00:00:00" u="1"/>
        <d v="2013-07-31T00:00:00" u="1"/>
        <d v="2012-08-27T00:00:00" u="1"/>
        <d v="2014-07-31T00:00:00" u="1"/>
        <d v="2015-07-31T00:00:00" u="1"/>
        <d v="2014-08-27T00:00:00" u="1"/>
        <d v="2017-07-31T00:00:00" u="1"/>
        <d v="2014-09-23T00:00:00" u="1"/>
        <d v="2018-07-31T00:00:00" u="1"/>
        <d v="2015-09-23T00:00:00" u="1"/>
        <d v="2019-07-31T00:00:00" u="1"/>
        <d v="2016-09-23T00:00:00" u="1"/>
        <d v="2020-07-31T00:00:00" u="1"/>
        <d v="2015-10-19T00:00:00" u="1"/>
        <d v="2019-08-27T00:00:00" u="1"/>
        <d v="2012-12-11T00:00:00" u="1"/>
        <d v="2016-10-19T00:00:00" u="1"/>
        <d v="2013-12-11T00:00:00" u="1"/>
        <d v="2014-12-11T00:00:00" u="1"/>
        <d v="2016-11-15T00:00:00" u="1"/>
        <d v="2017-11-15T00:00:00" u="1"/>
        <d v="2018-11-15T00:00:00" u="1"/>
        <d v="2020-10-19T00:00:00" u="1"/>
        <d v="2017-12-11T00:00:00" u="1"/>
        <d v="2019-11-15T00:00:00" u="1"/>
        <d v="2018-12-11T00:00:00" u="1"/>
        <d v="2020-12-11T00:00:00" u="1"/>
        <d v="2013-08-29T00:00:00" u="1"/>
        <d v="2013-09-25T00:00:00" u="1"/>
        <d v="2015-09-25T00:00:00" u="1"/>
        <d v="2017-08-29T00:00:00" u="1"/>
        <d v="2015-10-21T00:00:00" u="1"/>
        <d v="2012-12-13T00:00:00" u="1"/>
        <d v="2018-09-25T00:00:00" u="1"/>
        <d v="2019-09-25T00:00:00" u="1"/>
        <d v="2019-10-21T00:00:00" u="1"/>
        <d v="2016-12-13T00:00:00" u="1"/>
        <d v="2020-10-21T00:00:00" u="1"/>
        <d v="2017-12-13T00:00:00" u="1"/>
        <d v="2020-11-17T00:00:00" u="1"/>
        <d v="2019-12-13T00:00:00" u="1"/>
        <d v="2012-08-31T00:00:00" u="1"/>
        <d v="2012-09-27T00:00:00" u="1"/>
        <d v="2015-08-31T00:00:00" u="1"/>
        <d v="2017-08-31T00:00:00" u="1"/>
        <d v="2018-08-31T00:00:00" u="1"/>
        <d v="2015-10-23T00:00:00" u="1"/>
        <d v="2017-09-27T00:00:00" u="1"/>
        <d v="2018-09-27T00:00:00" u="1"/>
        <d v="2020-08-31T00:00:00" u="1"/>
        <d v="2017-10-23T00:00:00" u="1"/>
        <d v="2015-12-15T00:00:00" u="1"/>
        <d v="2020-10-23T00:00:00" u="1"/>
        <d v="2017-12-15T00:00:00" u="1"/>
        <d v="2020-11-19T00:00:00" u="1"/>
        <d v="2020-12-15T00:00:00" u="1"/>
      </sharedItems>
    </cacheField>
    <cacheField name="Дебет" numFmtId="0">
      <sharedItems containsSemiMixedTypes="0" containsString="0" containsNumber="1" minValue="0.06" maxValue="1088000"/>
    </cacheField>
    <cacheField name="Контрагент" numFmtId="0">
      <sharedItems count="225">
        <s v="АО &quot;Райффайзенбанк&quot; г. Москва"/>
        <s v="ПАО &quot;ВЫМПЕЛКОМ&quot;"/>
        <s v="ООО &quot;Тиражные решения 1С-Рарус&quot;"/>
        <s v="МЫТИЩИНСКИЙ ФИЛИАЛ &quot;ТВОЙ ДОМ&quot; АО &quot;КРОКУС&quot;"/>
        <s v="ГУП &quot;ЭКОТЕХПРОМ&quot;"/>
        <s v="Управление федерального казначейства по г. Москве (Департамент городского имущества города Москвы л/с 04732071000)"/>
        <s v="ИП Соколов Максим Максимович"/>
        <s v="ООО &quot;УДАРНИК&quot;"/>
        <s v="Муниципальное унитарное предприятие &quot;Инженерные сети г. Долгопрудного&quot;"/>
        <s v="Стрелкова Юлия Геннадьевна"/>
        <s v="Иваницкая Ирина Васильевна"/>
        <s v="ООО &quot;КОМУС&quot;"/>
        <s v="ЖСК &quot;Дарьин&quot;"/>
        <s v="Департамент финансов города Москвы (ГБУ &quot;ЖИЛИЩНИК РАЙОНА СЕВЕРНЫЙ&quot;  л/с 2694142000800921)"/>
        <s v="АРХИПОВ ИГОРЬ ВИКТОРОВИЧ"/>
        <s v="ОСФР ПО Г. МОСКВЕ И МОСКОВСКОЙ ОБЛАСТИ"/>
        <s v="Управление Федерального казначейства по Тульской области (Межрегиональная инспекция Федеральной налоговой службы по управлению долгом)"/>
        <s v="ООО &quot;ИНКО&quot;"/>
        <s v="Индивидуальный предприниматель Капалин Евгений Владимирович"/>
        <s v="Индивидуальный предприниматель Чусовской Денис Евгеньевич"/>
        <s v="Индивидуальный предприниматель Смирнов Дмитрий Евгеньевич"/>
        <s v="Леонов Денис Андреевич"/>
        <s v="ШКРЕБА ВИКТОРИЯ СЕРГЕЕВНА"/>
        <s v="ООО &quot;МВК ЭКОДАР&quot;"/>
        <s v="ООО &quot;ГАЗСЕРВИС&quot;"/>
        <s v="ООО &quot;Эколоджис&quot;"/>
        <s v="АО &quot;Мосэнергосбыт&quot;"/>
        <s v="ИП Ветрова Жанна Сергеевна"/>
        <s v="Мильяненко Михаил Александрович"/>
        <s v="ООО &quot;АКР-СОФТ&quot;"/>
        <s v="ООО &quot;ЕВРОДАГ&quot;"/>
        <s v="ИП Анохин Алексей Юрьевич"/>
        <s v="ООО &quot;ОТЕЛЬ ВИНОГРАДОВО&quot;"/>
        <s v="ИП Смирнов Ираклий Гурамович"/>
        <s v="ООО &quot;ОРИОН-ОВК&quot;"/>
        <s v="ООО &quot;ЦПИ&quot;"/>
        <s v="ООО &quot;ПРОСТЫЕ РЕШЕНИЯ&quot;"/>
        <s v="Юдина Анна Владимировна"/>
        <s v="ООО &quot;МЕТАЛЛОБАЗА-НС&quot;"/>
        <s v="ООО ЧОО &quot;АКБ&quot;"/>
        <s v="ООО &quot;РАНЕТ ЭНЕРГО&quot;"/>
        <s v="ООО ТК &quot;ХИМАБСОЛЮТ&quot;"/>
        <s v="ИП Федосов Евгений Игоревич"/>
        <s v="ООО &quot;ЭКОСПЕЦТОРГ&quot;"/>
        <s v="УФК по г. Москве (Отделение Фонда пенсионного и социального страхования Российской Федерации по г._x000a_Москва и Московской области л/с 04734Ф73010)"/>
        <s v="ООО &quot;Нохоре&quot;"/>
        <s v="ООО &quot;С- ПРОДЖЕКТ&quot;"/>
        <s v="ООО &quot;АВТОМОЛ&quot;"/>
        <s v="ИП Смирнов Дмитрий Владимирович"/>
        <s v="ИП Карцева Светлана Олеговна"/>
        <s v="Казначейство России (ФНС России)"/>
        <s v="АО &quot;ПФ &quot;СКБ КОНТУР&quot;"/>
        <s v="ИП Квардонова Мария Владимировна"/>
        <s v="ИП Штода Дмитрий Анатольевич"/>
        <s v="ИП Ковалевская Анастасия Ивановна"/>
        <s v="Управление федерального казначейства по г._x000a_Москве (Департамент городского имущества города Москвы л/с 04732071000)"/>
        <s v="ООО &quot;ВИЛС&quot;"/>
        <s v="ОТДЕЛЕНИЕ ТУЛА БАНКА РОССИИ//УФК ПО ТУЛЬСКОЙ ОБЛАСТИ Г ТУЛА / МИФНС по_x000a_управлению долгом"/>
        <s v="СМОЛЕНСКОЕ ОТДЕЛЕНИЕ N8609 ПАО СБЕРБАНК Г СМОЛЕНСК"/>
        <s v="ИП Носова Юлия Игоревна"/>
        <s v="ИП Скворцов Роман Иванович"/>
        <s v="АО_x000a_&quot;Райффайзенбанк&quot; г._x000a_Москва"/>
        <s v="ГУ БАНКА РОССИИ ПО ЦФО//УФК ПО Г. МОСКВЕ Г МОСКВА_x000a_(Управление Росреестра по г. Москве л/с 04731W00660)"/>
        <s v="ООО &quot;САНТЕХКОМПЛЕ КТ&quot;"/>
        <s v="ООО &quot;АСПМАРКЕТ&quot;"/>
        <s v="Шевченко Владимир Федорович"/>
        <s v="Попов Юрий Владимирович"/>
        <s v="ООО &quot;АРТВУД&quot;"/>
        <s v="ООО &quot;ПЛАН ЭКСПЕРТ&quot;"/>
        <s v="МКА &quot;МЕЖРЕГИОН&quot;"/>
        <s v="ОТДЕЛЕНИЕ МАРИЙ ЭЛ N8614 ПАО СБЕРБАНК Г ЙОШКАР-ОЛА"/>
        <s v="Муниципальное унитарное предприятие &quot;Инженерные сети г._x000a_Долгопрудного&quot;"/>
        <s v="ОТДЕЛЕНИЕ ТУЛА БАНКА РОССИИ//УФК ПО ТУЛЬСКОЙ ОБЛАСТИ Г ТУЛА"/>
        <s v="ИП Бойченко Роман Юрьевич"/>
        <s v="ООО &quot;АСКОР АЛЬЯНС&quot;"/>
        <s v="АО &quot;ЭКОТЕХПРОМ&quot;"/>
        <s v="АО_x000a_&quot;Мосэнергосбыт&quot;"/>
        <s v="ИП Даниленко Людмила Эммануиловна"/>
        <s v="ИП Елисов Алексей Алексеевич"/>
        <s v="Мосэнергосбыт ОАО"/>
        <s v="ПАО &quot;РОССЕТИ МОСКОВСКИЙ РЕГИОН&quot;"/>
        <s v="ИП Куркин Сергей Петрович"/>
        <s v="ООО &quot;ВСЕИНСТРУМЕНТ Ы.РУ&quot;"/>
        <s v="АБ &quot;ЗАБРАЛОВА, КРЫЛОВА И ПАРТНЕРЫ&quot;"/>
        <s v="Паленов Александр Юрьевич"/>
        <s v="АО &quot;Райффайзенбанк&quot; г.Москва"/>
        <s v="ПАЛ ВТБ"/>
        <s v="ООО &quot;РУСПРОМПОДШИ ПНИК&quot;"/>
        <s v="АНО МЦЭО"/>
        <s v="ООО &quot;СОЛЯРИС&quot;"/>
        <s v="Вепржицкий Иван Юрьевич"/>
        <s v="ООО &quot;КИРЕЛИС&quot;"/>
        <s v="Данилов Денис Витальевич"/>
        <s v="Ковалёв Марк Викторович"/>
        <s v="ИП Сидоров Кирилл Алексеевич"/>
        <s v="ИП Радыгин Виктор Геннадьевич"/>
        <s v="ООО &quot;ГЛАВМАГ&quot;"/>
        <s v="АБ &quot;ЗАБРАЛОВА"/>
        <s v="ИП Игнатенко Дмитрий Владимирович"/>
        <s v="ООО &quot;ДЕЛОКС&quot;"/>
        <s v="ФИЛИАЛ ППК &quot;РОСКАДАСТР&quot;"/>
        <s v="ООО &quot;ВСЕИНСТРУМЕНТЫ.РУ&quot;"/>
        <s v="ИП Шишков Владимир Юрьевич"/>
        <s v="ООО ЧОО &quot;Р1-МСК&quot;"/>
        <s v="Департамент финансов города Москвы (ГБУК Г. МОСКВЫ &quot;ОКЦ СВАО&quot; л/с 2605642000800841)"/>
        <s v="ИП Кулабухов Дмитрий Александрович"/>
        <s v="ИП Гаврилин Александр Сергеевич"/>
        <s v="ИП Кабиров Антон Евгеньевич"/>
        <s v="ООО &quot;ЦЕНТР &quot;ОВМ&quot;"/>
        <s v="ООО &quot;СИРИУС&quot;"/>
        <s v="УФК по г. Москве (Инспекция ФНС России № 15 по г. Москве)"/>
        <s v="УФК по г. Москве (ГУ - Московское региональное отделение Фонда социального страхования Российской Федерации)"/>
        <s v="ООО &quot;ХЭДХАНТЕР&quot;"/>
        <s v="Филиал ФГУП &quot;Охрана&quot; Росгвардии по г. Москве"/>
        <s v="ПОДБЕРЕЦКИЙ ВАСИЛИЙ СТЕПАНОВИЧ"/>
        <s v="МЕДВЕДЕВ АНАТОЛИЙ АНАТОЛЬЕВИЧ"/>
        <s v="ВИНОГРАДОВ ИВАН ДМИТРИЕВИЧ"/>
        <s v="ДОГАДИН СЕРГЕЙ ВЛАДИСЛАВОВИЧ"/>
        <s v="ООО &quot;ГРУППА КОМПАНИЙ &quot;ЭДЕЛЬВЕЙС&quot;"/>
        <s v="ИП Степочкин Денис Валерьевич"/>
        <s v="ООО &quot;ЛЕРУА МЕРЛЕН ВОСТОК&quot;"/>
        <s v="ЧУСОВСКОЙ ДЕНИС ЕВГЕНЬЕВИЧ"/>
        <s v="ИП Паульский Виктор Викторович"/>
        <s v="УФК по г. Москве (Филиал ФБУЗ &quot;Центр гигиены и эпидемиологии в городе Москве&quot; в СВАО города Москвы л/с 20736U27210)"/>
        <s v="ИП Петренко Елена Алексеевна"/>
        <s v="Корнев Александр Валентинович"/>
        <s v="Гулько Александр Львович"/>
        <s v="ИФНС РОССИИ № 14 ПО Г. МОСКВЕ"/>
        <s v="УФК по г. Москве (Инспекция ФНС России № 17 по г. Москве)"/>
        <s v="ИП Чернобаев Владимир Геннадьевич"/>
        <s v="ИП Пушкарев Алексей Владимирович"/>
        <s v="ИП Рабцевич Анастасия Михайловна"/>
        <s v="ООО &quot;ПЛАНЭКС&quot;"/>
        <s v="Управление Федерального казначейства по г. Москве (Инспекция Федеральной налоговой службы № 14 по г.Москве)"/>
        <s v="Управление Федерального казначейства по г. Москве (Инспекция Федеральной налоговой службы № 23 по г.Москве)"/>
        <s v="7707 - Инспекция ФНС России № 7 по г.Москве"/>
        <s v="ООО &quot;УК ФИЗТЕХ-21&quot;"/>
        <s v="ИП Ромащенко Александр Владимирович"/>
        <s v="ООО &quot;С-ПРОДЖЕКТ&quot;"/>
        <s v="ООО &quot;СИБИЭС ГРУПП - АУДИТ&quot;"/>
        <s v="ООО &quot;СМАРТПАРКОВКА&quot;"/>
        <s v="УФК по г. Москве (ИФНС России № 18 по г.Москве)"/>
        <s v="УФК по МО (Межрайонная ИФНС России № 13 по МО)"/>
        <s v="ООО &quot;ТСК МЕГАПОЛИС&quot;"/>
        <s v="ООО &quot;КОМТЕХ&quot;"/>
        <s v="ИП Талаш Алена Алексеевна"/>
        <s v="Индивидуальный предприниматель Фомин Руслан Александрович"/>
        <s v="УФК по г. Москве (ИФНС РОССИИ № 43 ПО Г. МОСКВЕ)"/>
        <s v="ИП Шишов Андрей Юрьевич"/>
        <s v="ИП Малых Яков Борисович"/>
        <s v="ИФНС РОССИИ № 18 ПО Г.МОСКВЕ"/>
        <s v="УФК по г. Москве (Инспекция ФНС России № 43 по г. Москве)"/>
        <s v="УФК по Московской области (л/с 04482001050 Управление по обеспечению деятельности мировых судей МО)"/>
        <s v="УФК по г.Москве (Алтуфьевский ОСП ГУФССП России по г. Москве л/с 05731W01670)"/>
        <s v="ИП Егорченков Антон Александрович"/>
        <s v="УПРАВЛЕНИЕ ФЕДЕРАЛЬНОГО КАЗНАЧЕЙСТВА ПО Г. МОСКВЕ (ИФНС РОССИИ № 7 ПО Г. МОСКВЕ)"/>
        <s v="АНО ДПО &quot;ИЦ ПМП&quot;"/>
        <s v="Управление Федерального казначейства по Московской области (Межрайонная инспекция Федеральной налоговой службы №13 по Московской области)"/>
        <s v="ООО &quot;УНИВЕРСАРИЙ&quot;"/>
        <s v="Управление Федерального казначейства по Ленинградской области (Инспекция Федеральной налоговой службы по Выборгскому району Ленинградской области)"/>
        <s v="ООО &quot;ИНЖЕНЕРНЫЕ СИСТЕМЫ&quot;"/>
        <s v="Управление Федерального казначейства по г. Москве (Инспекция Федеральной налоговой службы № 43 по г. Москве)"/>
        <s v="Управление Федерального казначейства по г. Москве (Инспекция Федеральной налоговой службы № 17 по г.Москве)"/>
        <s v="ООО &quot;ИнжСпецМонтаж&quot;"/>
        <s v="ООО &quot;Бизнес-Инвестпром&quot;"/>
        <s v="ООО &quot;РДВ-софт&quot;"/>
        <s v="УФК по г. Москве (Инспекция ФНС России №10 по г. Москве)"/>
        <s v="Управление Федерального казначейства по г. Москве (Инспекция Федеральной налоговой службы № 15 по г. Москве)"/>
        <s v="Общество с ограниченной ответственностью &quot;Ударник&quot;"/>
        <s v="Индивидуальный предприниматель Зайцев Владимир Александрович"/>
        <s v="Управление Федерального казначейства по г. Москве (Инспекция ФНС России № 15 по г. Москве)"/>
        <s v="ЛАШКАРОВ МУХАМЕДИКБОЛ АБДУЛКОСИМОВИЧ"/>
        <s v="УФК по г. Москве (для ИФНС №10 по г. Москве)"/>
        <s v="Управление Федерального казначейства по г. Москве (ИФНС России № 15 по г. Москве)"/>
        <s v="КРУЧИНИН ЮРИЙ МИХАЙЛОВИЧ"/>
        <s v="ПАО &quot;РОССЕТИ МОСКОВСКИЙ РЕГИОН&quot;, ПАО &quot;РОССЕТИ МР&quot;, ИНН: 5036065113" u="1"/>
        <s v="АО &quot;Мосэнергосбыт&quot;, ИНН: 7736520080" u="1"/>
        <s v="ООО &quot;ОТЕЛЬ ВИНОГРАДОВО&quot;, ИНН: 9715373215" u="1"/>
        <s v="Ковалёв Марк Викторович, ИНН: 771380646925" u="1"/>
        <s v="АО &quot;ЭКОТЕХПРОМ&quot;, ИНН: 9706038813" u="1"/>
        <s v="Паленов Александр Юрьевич, ИНН: 672602743255" u="1"/>
        <s v="ООО &quot;Эколоджис&quot;, ИНН: 7728323546" u="1"/>
        <s v="Казначейство России (ФНС России), ИНН: 7727406020" u="1"/>
        <s v="ОСФР ПО Г. МОСКВЕ И МОСКОВСКОЙ ОБЛАСТИ, ИНН: 7703363868" u="1"/>
        <s v="ООО &quot;ДЕЛОКС&quot;, ИНН: 5075019008" u="1"/>
        <s v="ГУ БАНКА РОССИИ ПО ЦФО//УФК ПО Г. МОСКВЕ Г МОСКВА_x000a_(Управление Росреестра по г. Москве л/с 04731W00660), ИНН:_x000a_7705031674" u="1"/>
        <s v="ОТДЕЛЕНИЕ МАРИЙ ЭЛ N8614 ПАО СБЕРБАНК Г ЙОШКАР-ОЛА, ИНН: 1215143804" u="1"/>
        <s v="ООО &quot;ВСЕИНСТРУМЕНТЫ.РУ&quot;, ИНН: 7722753969" u="1"/>
        <s v="ООО &quot;СОЛЯРИС&quot;, ИНН: 5018206869" u="1"/>
        <s v="ООО &quot;ГАЗСЕРВИС&quot;, ИНН: 7733055772" u="1"/>
        <s v="АО_x000a_&quot;Райффайзенбанк&quot; г._x000a_Москва, ИНН: 7744000302" u="1"/>
        <s v="ИП Ковалевская Анастасия Ивановна, ИНН: 324101388300" u="1"/>
        <s v="ОТДЕЛЕНИЕ ТУЛА БАНКА РОССИИ//УФК ПО ТУЛЬСКОЙ ОБЛАСТИ Г ТУЛА / МИФНС по_x000a_управлению долгом, ИНН: 7727406020" u="1"/>
        <s v="Попов Юрий Владимирович, ИНН: 501706791416" u="1"/>
        <s v="Управление федерального казначейства по г._x000a_Москве (Департамент городского имущества города Москвы л/с 04732071000), ИНН:_x000a_7705031674" u="1"/>
        <s v="Управление федерального казначейства по г. Москве (Департамент городского имущества города Москвы л/с 04732071000), ИНН: 7705031674" u="1"/>
        <s v="ОТДЕЛЕНИЕ ТУЛА БАНКА РОССИИ//УФК ПО ТУЛЬСКОЙ ОБЛАСТИ Г ТУЛА, ИНН: 7727406020" u="1"/>
        <s v="ШКРЕБА ВИКТОРИЯ СЕРГЕЕВНА, ИНН: 770171056261" u="1"/>
        <s v="Мильяненко Михаил Александрович, ИНН: 772487579575" u="1"/>
        <s v="Ковалёв Марк Викторович, ИНН:" u="1"/>
        <s v="Муниципальное унитарное предприятие &quot;Инженерные сети г._x000a_Долгопрудного&quot;, ИНН: 5008032317" u="1"/>
        <s v="Муниципальное унитарное предприятие &quot;Инженерные сети г. Долгопрудного&quot;, ИНН: 5008032317" u="1"/>
        <s v="ФИЛИАЛ ППК &quot;РОСКАДАСТР&quot;, ИНН: 7708410783" u="1"/>
        <s v="ООО &quot;Нохоре&quot;, ИНН: 7742000025" u="1"/>
        <s v="ИП Игнатенко Дмитрий Владимирович, ИНН: 500345223675" u="1"/>
        <s v="Юдина Анна Владимировна, ИНН: 773423859530" u="1"/>
        <s v="Индивидуальный предприниматель Капалин Евгений Владимирович, ИНН: 504407702283" u="1"/>
        <s v="ООО &quot;ОРИОН-ОВК&quot;, ИНН: 7720795410" u="1"/>
        <s v="ПАО &quot;ВЫМПЕЛКОМ&quot;, ИНН: 7713076301" u="1"/>
        <s v="Мосэнергосбыт ОАО, ИНН: 7736520080" u="1"/>
        <s v="ООО &quot;МВК ЭКОДАР&quot;, ИНН: 7728607072" u="1"/>
        <s v="ООО &quot;ПРОСТЫЕ РЕШЕНИЯ&quot;, ИНН: 6732028414" u="1"/>
        <s v="ООО ЧОО &quot;АКБ&quot;, ИНН: 7707701701" u="1"/>
        <s v="ООО &quot;АСПМАРКЕТ&quot;, ИНН: 5074068958" u="1"/>
        <s v="СМОЛЕНСКОЕ ОТДЕЛЕНИЕ N8609 ПАО СБЕРБАНК Г СМОЛЕНСК, ИНН: 6732028414" u="1"/>
        <s v="Данилов Денис Витальевич, ИНН: 366308386731" u="1"/>
        <s v="АБ &quot;ЗАБРАЛОВА, КРЫЛОВА И ПАРТНЕРЫ&quot;, ИНН: 7704261393" u="1"/>
        <s v="ООО &quot;КИРЕЛИС&quot;, ИНН: 5027141583" u="1"/>
        <s v="Иваницкая Ирина Васильевна, ИНН: 771402183712" u="1"/>
        <s v="ООО &quot;ГЛАВМАГ&quot;, ИНН: 7724416493" u="1"/>
        <s v="АО &quot;Райффайзенбанк&quot; г. Москва, ИНН: 7744000302" u="1"/>
        <s v="Вепржицкий Иван Юрьевич, ИНН: 772971266656" u="1"/>
        <s v="ИП Шишков Владимир Юрьевич, ИНН: 391610436740" u="1"/>
        <s v="ООО &quot;САНТЕХКОМПЛЕ КТ&quot;, ИНН: 7736192449" u="1"/>
        <s v="ИП Куркин Сергей Петрович, ИНН: 130102571809" u="1"/>
      </sharedItems>
    </cacheField>
    <cacheField name="Назначение платежа" numFmtId="0">
      <sharedItems/>
    </cacheField>
    <cacheField name="Контрольное отношение" numFmtId="0">
      <sharedItems/>
    </cacheField>
    <cacheField name="Вид расхода" numFmtId="0">
      <sharedItems containsBlank="1" count="62">
        <s v="Газ в котельной"/>
        <s v="Мобильная связь"/>
        <s v="Офисные расходы. IT техподдержка"/>
        <s v="Охрана. Ремонт КПП"/>
        <s v="Вывоз мусора"/>
        <s v="Аренда земли"/>
        <s v="Транспортные расходы"/>
        <s v="Приобретение запчастей, инструмента, стройматериалов"/>
        <s v="Комиссия банка"/>
        <s v="Компенсация личного авто"/>
        <s v="Стоки"/>
        <s v="Зарплата"/>
        <s v="Офисные расходы. IT оборудование"/>
        <s v="Перевод средств между счетами"/>
        <s v="Уборка территории "/>
        <s v="Офисные расходы. Снятие наличных/карта"/>
        <s v="Налоги с ФОТ"/>
        <s v="Ремонт КНС и насосов"/>
        <s v="Бухгалтерские услуги"/>
        <s v="Охрана. Система видеонаблюдения"/>
        <s v="Юридические услуги"/>
        <s v="Вода. Сервисное обслуживание."/>
        <s v="Офисные расходы. Канцтовары"/>
        <s v="Газопровод. Обслуживание"/>
        <s v="Вода. Пробы воды"/>
        <s v="Электроэнергия"/>
        <s v="Организация ремонтных работ"/>
        <s v="Проектные работы"/>
        <s v="Ремонт электрооборудования"/>
        <s v="Аренда помещений"/>
        <s v="Услуги по охране"/>
        <s v="Госпошлины"/>
        <s v="Обустройство территории ЖСК"/>
        <s v="Инженерные и кадастровые работы"/>
        <s v="Вода. Ремонтные работы"/>
        <s v="Ремонт прочего имущества"/>
        <s v="Экспертиза"/>
        <s v="Регистрация опасного объекта"/>
        <s v="Уборка территории"/>
        <s v="Налоги (УСН, водный и прочие)"/>
        <s v="Наем персонала"/>
        <s v="НДФЛ"/>
        <s v="Охрана. Пультовая"/>
        <s v="Штрафы/взыскания"/>
        <s v="Пени по налогам"/>
        <s v="Вакцинация персонала. Мед услуги"/>
        <s v="Ремонт и обустройство скважины"/>
        <s v="Штраф, который вернули"/>
        <s v="Охрана труда"/>
        <s v="Банковское приложение"/>
        <m u="1"/>
        <s v="Пож безопасность" u="1"/>
        <s v="Переплата, которую вернули" u="1"/>
        <s v="Страхование" u="1"/>
        <s v="Ремонт и обсустройство скважины. Целевые" u="1"/>
        <s v="Ремонт и обсустройство скважины" u="1"/>
        <s v="Управление работами " u="1"/>
        <s v="Штрафы по налогам" u="1"/>
        <s v="Аудит Бухгалтерский" u="1"/>
        <s v="Контроль и управление" u="1"/>
        <s v="Штраф, котрый вернули" u="1"/>
        <s v="Обучение персонала " u="1"/>
      </sharedItems>
    </cacheField>
    <cacheField name="Группировка затрат" numFmtId="0">
      <sharedItems containsBlank="1" count="9">
        <s v="Регулярные расходы "/>
        <s v="Ремонт и содержание имущества"/>
        <s v="Административные расходы"/>
        <s v="Содержание штата сотрудников"/>
        <s v="Текущие расходы администрации ЖСК"/>
        <s v="Операционные"/>
        <s v="Проектные работы"/>
        <s v="Прочие /непредвиденные расходы"/>
        <m u="1"/>
      </sharedItems>
    </cacheField>
    <cacheField name="Смета" numFmtId="0">
      <sharedItems containsBlank="1" count="21">
        <s v="Газ и обслуживание"/>
        <s v="Сервер/сайт/связь"/>
        <s v="Охрана"/>
        <s v="Мусор"/>
        <s v="Аренда земли"/>
        <s v="Транспортные"/>
        <s v="Уборка территории"/>
        <s v="Банк"/>
        <s v="Стоки"/>
        <s v="Зарплата"/>
        <s v="Не  расходы /Движения "/>
        <s v="Наличные и офисные расходы"/>
        <s v="Ремонт и содержание имущества"/>
        <s v="Бухгалтерия"/>
        <s v="Юридические услуги"/>
        <s v="Вода. Обслуживание"/>
        <s v="Электроэнергия"/>
        <s v="Проекты"/>
        <s v="Аренда"/>
        <s v="Штрафы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zyamko-Gamulets Adriana" refreshedDate="45561.74677719907" createdVersion="7" refreshedVersion="7" minRefreshableVersion="3" recordCount="703" xr:uid="{B644FA8B-757A-4319-BB1F-5EE846D4C3B4}">
  <cacheSource type="worksheet">
    <worksheetSource ref="A1:I704" sheet="Выгрузка банка (Платежи)"/>
  </cacheSource>
  <cacheFields count="9">
    <cacheField name="Период" numFmtId="0">
      <sharedItems count="14">
        <s v="Январь 2023"/>
        <s v="Февраль 2023"/>
        <s v="Март 2023"/>
        <s v="Апрель 2023"/>
        <s v="Май 2023"/>
        <s v="Июнь 2023"/>
        <s v="Июль 2023"/>
        <s v="Август 2023"/>
        <s v="Сентябрь 2023"/>
        <s v="Октябрь 2023"/>
        <s v="Ноябрь 2023"/>
        <s v="Декабрь 2023"/>
        <s v="Январь 2024"/>
        <s v="Февраль 2024"/>
      </sharedItems>
    </cacheField>
    <cacheField name="Дата выписки" numFmtId="165">
      <sharedItems containsSemiMixedTypes="0" containsNonDate="0" containsDate="1" containsString="0" minDate="2023-01-02T00:00:00" maxDate="2024-03-01T00:00:00" count="202">
        <d v="2023-01-02T00:00:00"/>
        <d v="2023-01-10T00:00:00"/>
        <d v="2023-01-12T00:00:00"/>
        <d v="2023-01-16T00:00:00"/>
        <d v="2023-01-17T00:00:00"/>
        <d v="2023-01-18T00:00:00"/>
        <d v="2023-01-20T00:00:00"/>
        <d v="2023-01-23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0T00:00:00"/>
        <d v="2023-02-11T00:00:00"/>
        <d v="2023-02-13T00:00:00"/>
        <d v="2023-02-14T00:00:00"/>
        <d v="2023-02-16T00:00:00"/>
        <d v="2023-02-17T00:00:00"/>
        <d v="2023-02-20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5T00:00:00"/>
        <d v="2023-03-16T00:00:00"/>
        <d v="2023-03-17T00:00:00"/>
        <d v="2023-03-21T00:00:00"/>
        <d v="2023-03-23T00:00:00"/>
        <d v="2023-03-24T00:00:00"/>
        <d v="2023-03-25T00:00:00"/>
        <d v="2023-03-27T00:00:00"/>
        <d v="2023-03-29T00:00:00"/>
        <d v="2023-03-31T00:00:00"/>
        <d v="2023-04-03T00:00:00"/>
        <d v="2023-04-04T00:00:00"/>
        <d v="2023-04-05T00:00:00"/>
        <d v="2023-04-08T00:00:00"/>
        <d v="2023-04-10T00:00:00"/>
        <d v="2023-04-13T00:00:00"/>
        <d v="2023-04-17T00:00:00"/>
        <d v="2023-04-18T00:00:00"/>
        <d v="2023-04-20T00:00:00"/>
        <d v="2023-04-21T00:00:00"/>
        <d v="2023-04-24T00:00:00"/>
        <d v="2023-04-25T00:00:00"/>
        <d v="2023-04-26T00:00:00"/>
        <d v="2023-04-27T00:00:00"/>
        <d v="2023-05-01T00:00:00"/>
        <d v="2023-05-02T00:00:00"/>
        <d v="2023-05-03T00:00:00"/>
        <d v="2023-05-04T00:00:00"/>
        <d v="2023-05-11T00:00:00"/>
        <d v="2023-05-15T00:00:00"/>
        <d v="2023-05-16T00:00:00"/>
        <d v="2023-05-17T00:00:00"/>
        <d v="2023-05-18T00:00:00"/>
        <d v="2023-05-25T00:00:00"/>
        <d v="2023-05-26T00:00:00"/>
        <d v="2023-05-29T00:00:00"/>
        <d v="2023-05-30T00:00:00"/>
        <d v="2023-05-31T00:00:00"/>
        <d v="2023-06-01T00:00:00"/>
        <d v="2023-06-10T00:00:00"/>
        <d v="2023-06-12T00:00:00"/>
        <d v="2023-06-13T00:00:00"/>
        <d v="2023-06-14T00:00:00"/>
        <d v="2023-06-16T00:00:00"/>
        <d v="2023-06-19T00:00:00"/>
        <d v="2023-06-20T00:00:00"/>
        <d v="2023-06-22T00:00:00"/>
        <d v="2023-06-23T00:00:00"/>
        <d v="2023-06-26T00:00:00"/>
        <d v="2023-06-29T00:00:00"/>
        <d v="2023-06-30T00:00:00"/>
        <d v="2023-07-03T00:00:00"/>
        <d v="2023-07-04T00:00:00"/>
        <d v="2023-07-06T00:00:00"/>
        <d v="2023-07-08T00:00:00"/>
        <d v="2023-07-17T00:00:00"/>
        <d v="2023-07-24T00:00:00"/>
        <d v="2023-07-25T00:00:00"/>
        <d v="2023-07-26T00:00:00"/>
        <d v="2023-07-27T00:00:00"/>
        <d v="2023-07-31T00:00:00"/>
        <d v="2023-08-01T00:00:00"/>
        <d v="2023-08-02T00:00:00"/>
        <d v="2023-08-03T00:00:00"/>
        <d v="2023-08-09T00:00:00"/>
        <d v="2023-08-11T00:00:00"/>
        <d v="2023-08-14T00:00:00"/>
        <d v="2023-08-16T00:00:00"/>
        <d v="2023-08-17T00:00:00"/>
        <d v="2023-08-18T00:00:00"/>
        <d v="2023-08-19T00:00:00"/>
        <d v="2023-08-21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4T00:00:00"/>
        <d v="2023-09-18T00:00:00"/>
        <d v="2023-09-19T00:00:00"/>
        <d v="2023-09-22T00:00:00"/>
        <d v="2023-09-23T00:00:00"/>
        <d v="2023-09-25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2T00:00:00"/>
        <d v="2023-10-13T00:00:00"/>
        <d v="2023-10-17T00:00:00"/>
        <d v="2023-10-19T00:00:00"/>
        <d v="2023-10-27T00:00:00"/>
        <d v="2023-10-31T00:00:00"/>
        <d v="2023-11-01T00:00:00"/>
        <d v="2023-11-02T00:00:00"/>
        <d v="2023-11-03T00:00:00"/>
        <d v="2023-11-08T00:00:00"/>
        <d v="2023-11-09T00:00:00"/>
        <d v="2023-11-11T00:00:00"/>
        <d v="2023-11-17T00:00:00"/>
        <d v="2023-11-18T00:00:00"/>
        <d v="2023-11-20T00:00:00"/>
        <d v="2023-11-23T00:00:00"/>
        <d v="2023-11-27T00:00:00"/>
        <d v="2023-11-29T00:00:00"/>
        <d v="2023-11-30T00:00:00"/>
        <d v="2023-12-01T00:00:00"/>
        <d v="2023-12-04T00:00:00"/>
        <d v="2023-12-06T00:00:00"/>
        <d v="2023-12-09T00:00:00"/>
        <d v="2023-12-12T00:00:00"/>
        <d v="2023-12-14T00:00:00"/>
        <d v="2023-12-15T00:00:00"/>
        <d v="2023-12-16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3-12-30T00:00:00"/>
        <d v="2024-01-01T00:00:00"/>
        <d v="2024-01-09T00:00:00"/>
        <d v="2024-01-11T00:00:00"/>
        <d v="2024-01-13T00:00:00"/>
        <d v="2024-01-15T00:00:00"/>
        <d v="2024-01-16T00:00:00"/>
        <d v="2024-01-20T00:00:00"/>
        <d v="2024-01-23T00:00:00"/>
        <d v="2024-01-24T00:00:00"/>
        <d v="2024-01-25T00:00:00"/>
        <d v="2024-01-27T00:00:00"/>
        <d v="2024-01-29T00:00:00"/>
        <d v="2024-01-30T00:00:00"/>
        <d v="2024-01-31T00:00:00"/>
        <d v="2024-02-01T00:00:00"/>
        <d v="2024-02-02T00:00:00"/>
        <d v="2024-02-07T00:00:00"/>
        <d v="2024-02-10T00:00:00"/>
        <d v="2024-02-12T00:00:00"/>
        <d v="2024-02-14T00:00:00"/>
        <d v="2024-02-15T00:00:00"/>
        <d v="2024-02-16T00:00:00"/>
        <d v="2024-02-17T00:00:00"/>
        <d v="2024-02-19T00:00:00"/>
        <d v="2024-02-20T00:00:00"/>
        <d v="2024-02-22T00:00:00"/>
        <d v="2024-02-23T00:00:00"/>
        <d v="2024-02-26T00:00:00"/>
        <d v="2024-02-27T00:00:00"/>
        <d v="2024-02-28T00:00:00"/>
        <d v="2024-02-29T00:00:00"/>
        <d v="2023-01-03T00:00:00" u="1"/>
      </sharedItems>
    </cacheField>
    <cacheField name="Дебет" numFmtId="43">
      <sharedItems containsSemiMixedTypes="0" containsString="0" containsNumber="1" minValue="0.08" maxValue="1088000"/>
    </cacheField>
    <cacheField name="Контрагент" numFmtId="0">
      <sharedItems/>
    </cacheField>
    <cacheField name="Назначение платежа" numFmtId="0">
      <sharedItems/>
    </cacheField>
    <cacheField name="Контрольное отношение" numFmtId="0">
      <sharedItems/>
    </cacheField>
    <cacheField name="Вид расхода" numFmtId="0">
      <sharedItems containsBlank="1" count="44">
        <s v="Газ в котельной"/>
        <s v="Мобильная связь"/>
        <s v="Офисные расходы. IT техподдержка"/>
        <s v="Охрана. Ремонт КПП"/>
        <s v="Вывоз мусора"/>
        <s v="Аренда земли"/>
        <s v="Транспортные расходы"/>
        <s v="Приобретение запчастей, инструмента, стройматериалов"/>
        <s v="Комиссия банка"/>
        <s v="Компенсация личного авто"/>
        <s v="Стоки"/>
        <s v="Зарплата"/>
        <s v="Офисные расходы. IT оборудование"/>
        <s v="Перевод средств между счетами"/>
        <s v="Уборка территории "/>
        <s v="Офисные расходы. Снятие наличных/карта"/>
        <s v="Налоги с ФОТ"/>
        <s v="Ремонт КНС и насосов"/>
        <s v="Бухгалтерские услуги"/>
        <s v="Охрана. Система видеонаблюдения"/>
        <s v="Юридические услуги"/>
        <s v="Вода. Сервисное обслуживание."/>
        <s v="Офисные расходы. Канцтовары"/>
        <s v="Газопровод. Обслуживание"/>
        <s v="Вода. Пробы воды"/>
        <s v="Электроэнергия"/>
        <s v="Организация ремонтных работ"/>
        <s v="Проектные работы"/>
        <s v="Ремонт электрооборудования"/>
        <s v="Аренда помещений"/>
        <s v="Услуги по охране"/>
        <s v="Госпошлины"/>
        <s v="Обустройство территории ЖСК"/>
        <s v="Инженерные и кадастровые работы"/>
        <s v="Вода. Ремонтные работы"/>
        <s v="Ремонт прочего имущества"/>
        <s v="Экспертиза"/>
        <s v="Регистрация опасного объекта"/>
        <s v="Уборка территории"/>
        <m u="1"/>
        <s v="НДФЛ" u="1"/>
        <s v="Офисные расходы. IT" u="1"/>
        <s v="Контроль и управление" u="1"/>
        <s v="Налоги (УСН, водный и прочие)" u="1"/>
      </sharedItems>
    </cacheField>
    <cacheField name="Группировка затрат" numFmtId="0">
      <sharedItems containsBlank="1" count="9">
        <s v="Регулярные расходы "/>
        <s v="Ремонт и содержание имущества"/>
        <s v="Административные расходы"/>
        <s v="Содержание штата сотрудников"/>
        <s v="Текущие расходы администрации ЖСК"/>
        <s v="Операционные"/>
        <s v="Проектные работы"/>
        <m u="1"/>
        <s v="Регулярные расходы" u="1"/>
      </sharedItems>
    </cacheField>
    <cacheField name="Смета" numFmtId="0">
      <sharedItems containsBlank="1" count="20">
        <s v="Газ и обслуживание"/>
        <s v="Сервер/сайт/связь"/>
        <s v="Охрана"/>
        <s v="Мусор"/>
        <s v="Аренда земли"/>
        <s v="Транспортные"/>
        <s v="Уборка территории"/>
        <s v="Банк"/>
        <s v="Стоки"/>
        <s v="Зарплата"/>
        <s v="Не  расходы /Движения "/>
        <s v="Наличные и офисные расходы"/>
        <s v="Ремонт и содержание имущества"/>
        <s v="Бухгалтерия"/>
        <s v="Юридические услуги"/>
        <s v="Вода. Обслуживание"/>
        <s v="Электроэнергия"/>
        <s v="Проекты"/>
        <s v="Аренда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zyamko-Gamulets Adriana" refreshedDate="45712.460038888887" createdVersion="7" refreshedVersion="7" minRefreshableVersion="3" recordCount="1182" xr:uid="{D85CC232-7AC3-48A0-A145-1F3EDA97CBEC}">
  <cacheSource type="worksheet">
    <worksheetSource ref="A1:I1183" sheet="Выгрузка банка (Платежи)"/>
  </cacheSource>
  <cacheFields count="9">
    <cacheField name="Период" numFmtId="0">
      <sharedItems count="24">
        <s v="Январь 2023"/>
        <s v="Февраль 2023"/>
        <s v="Март 2023"/>
        <s v="Апрель 2023"/>
        <s v="Май 2023"/>
        <s v="Июнь 2023"/>
        <s v="Июль 2023"/>
        <s v="Август 2023"/>
        <s v="Сентябрь 2023"/>
        <s v="Октябрь 2023"/>
        <s v="Ноябрь 2023"/>
        <s v="Декабрь 2023"/>
        <s v="Январь 2024"/>
        <s v="Февраль 2024"/>
        <s v="Март 2024"/>
        <s v="Апрель 2024"/>
        <s v="Май 2024"/>
        <s v="Июнь 2024"/>
        <s v="Июль 2024"/>
        <s v="Авуст 2024"/>
        <s v="Сентябрь 2024"/>
        <s v="Октябрь 2024"/>
        <s v="Ноябрь 2024"/>
        <s v="Декабрь 2024"/>
      </sharedItems>
    </cacheField>
    <cacheField name="Дата выписки" numFmtId="0">
      <sharedItems containsSemiMixedTypes="0" containsNonDate="0" containsDate="1" containsString="0" minDate="2023-01-02T00:00:00" maxDate="2024-12-28T00:00:00" count="333">
        <d v="2023-01-02T00:00:00"/>
        <d v="2023-01-10T00:00:00"/>
        <d v="2023-01-12T00:00:00"/>
        <d v="2023-01-16T00:00:00"/>
        <d v="2023-01-17T00:00:00"/>
        <d v="2023-01-18T00:00:00"/>
        <d v="2023-01-20T00:00:00"/>
        <d v="2023-01-23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0T00:00:00"/>
        <d v="2023-02-11T00:00:00"/>
        <d v="2023-02-13T00:00:00"/>
        <d v="2023-02-14T00:00:00"/>
        <d v="2023-02-16T00:00:00"/>
        <d v="2023-02-17T00:00:00"/>
        <d v="2023-02-20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10T00:00:00"/>
        <d v="2023-03-13T00:00:00"/>
        <d v="2023-03-15T00:00:00"/>
        <d v="2023-03-16T00:00:00"/>
        <d v="2023-03-17T00:00:00"/>
        <d v="2023-03-21T00:00:00"/>
        <d v="2023-03-23T00:00:00"/>
        <d v="2023-03-24T00:00:00"/>
        <d v="2023-03-25T00:00:00"/>
        <d v="2023-03-27T00:00:00"/>
        <d v="2023-03-29T00:00:00"/>
        <d v="2023-03-31T00:00:00"/>
        <d v="2023-04-03T00:00:00"/>
        <d v="2023-04-04T00:00:00"/>
        <d v="2023-04-05T00:00:00"/>
        <d v="2023-04-08T00:00:00"/>
        <d v="2023-04-10T00:00:00"/>
        <d v="2023-04-13T00:00:00"/>
        <d v="2023-04-17T00:00:00"/>
        <d v="2023-04-18T00:00:00"/>
        <d v="2023-04-20T00:00:00"/>
        <d v="2023-04-21T00:00:00"/>
        <d v="2023-04-24T00:00:00"/>
        <d v="2023-04-25T00:00:00"/>
        <d v="2023-04-26T00:00:00"/>
        <d v="2023-04-27T00:00:00"/>
        <d v="2023-05-01T00:00:00"/>
        <d v="2023-05-02T00:00:00"/>
        <d v="2023-05-03T00:00:00"/>
        <d v="2023-05-04T00:00:00"/>
        <d v="2023-05-11T00:00:00"/>
        <d v="2023-05-15T00:00:00"/>
        <d v="2023-05-16T00:00:00"/>
        <d v="2023-05-17T00:00:00"/>
        <d v="2023-05-18T00:00:00"/>
        <d v="2023-05-25T00:00:00"/>
        <d v="2023-05-26T00:00:00"/>
        <d v="2023-05-29T00:00:00"/>
        <d v="2023-05-30T00:00:00"/>
        <d v="2023-05-31T00:00:00"/>
        <d v="2023-06-01T00:00:00"/>
        <d v="2023-06-10T00:00:00"/>
        <d v="2023-06-12T00:00:00"/>
        <d v="2023-06-13T00:00:00"/>
        <d v="2023-06-14T00:00:00"/>
        <d v="2023-06-16T00:00:00"/>
        <d v="2023-06-19T00:00:00"/>
        <d v="2023-06-20T00:00:00"/>
        <d v="2023-06-22T00:00:00"/>
        <d v="2023-06-23T00:00:00"/>
        <d v="2023-06-26T00:00:00"/>
        <d v="2023-06-29T00:00:00"/>
        <d v="2023-06-30T00:00:00"/>
        <d v="2023-07-03T00:00:00"/>
        <d v="2023-07-04T00:00:00"/>
        <d v="2023-07-06T00:00:00"/>
        <d v="2023-07-08T00:00:00"/>
        <d v="2023-07-17T00:00:00"/>
        <d v="2023-07-24T00:00:00"/>
        <d v="2023-07-25T00:00:00"/>
        <d v="2023-07-26T00:00:00"/>
        <d v="2023-07-27T00:00:00"/>
        <d v="2023-07-31T00:00:00"/>
        <d v="2023-08-01T00:00:00"/>
        <d v="2023-08-02T00:00:00"/>
        <d v="2023-08-03T00:00:00"/>
        <d v="2023-08-09T00:00:00"/>
        <d v="2023-08-11T00:00:00"/>
        <d v="2023-08-14T00:00:00"/>
        <d v="2023-08-16T00:00:00"/>
        <d v="2023-08-17T00:00:00"/>
        <d v="2023-08-18T00:00:00"/>
        <d v="2023-08-19T00:00:00"/>
        <d v="2023-08-21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4T00:00:00"/>
        <d v="2023-09-18T00:00:00"/>
        <d v="2023-09-19T00:00:00"/>
        <d v="2023-09-22T00:00:00"/>
        <d v="2023-09-23T00:00:00"/>
        <d v="2023-09-25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2T00:00:00"/>
        <d v="2023-10-13T00:00:00"/>
        <d v="2023-10-17T00:00:00"/>
        <d v="2023-10-19T00:00:00"/>
        <d v="2023-10-27T00:00:00"/>
        <d v="2023-10-31T00:00:00"/>
        <d v="2023-11-01T00:00:00"/>
        <d v="2023-11-02T00:00:00"/>
        <d v="2023-11-03T00:00:00"/>
        <d v="2023-11-08T00:00:00"/>
        <d v="2023-11-09T00:00:00"/>
        <d v="2023-11-11T00:00:00"/>
        <d v="2023-11-17T00:00:00"/>
        <d v="2023-11-18T00:00:00"/>
        <d v="2023-11-20T00:00:00"/>
        <d v="2023-11-23T00:00:00"/>
        <d v="2023-11-27T00:00:00"/>
        <d v="2023-11-29T00:00:00"/>
        <d v="2023-11-30T00:00:00"/>
        <d v="2023-12-01T00:00:00"/>
        <d v="2023-12-04T00:00:00"/>
        <d v="2023-12-06T00:00:00"/>
        <d v="2023-12-09T00:00:00"/>
        <d v="2023-12-12T00:00:00"/>
        <d v="2023-12-14T00:00:00"/>
        <d v="2023-12-15T00:00:00"/>
        <d v="2023-12-16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3-12-30T00:00:00"/>
        <d v="2024-01-01T00:00:00"/>
        <d v="2024-01-09T00:00:00"/>
        <d v="2024-01-11T00:00:00"/>
        <d v="2024-01-13T00:00:00"/>
        <d v="2024-01-15T00:00:00"/>
        <d v="2024-01-16T00:00:00"/>
        <d v="2024-01-20T00:00:00"/>
        <d v="2024-01-23T00:00:00"/>
        <d v="2024-01-24T00:00:00"/>
        <d v="2024-01-25T00:00:00"/>
        <d v="2024-01-27T00:00:00"/>
        <d v="2024-01-29T00:00:00"/>
        <d v="2024-01-30T00:00:00"/>
        <d v="2024-01-31T00:00:00"/>
        <d v="2024-02-01T00:00:00"/>
        <d v="2024-02-02T00:00:00"/>
        <d v="2024-02-07T00:00:00"/>
        <d v="2024-02-10T00:00:00"/>
        <d v="2024-02-12T00:00:00"/>
        <d v="2024-02-14T00:00:00"/>
        <d v="2024-02-15T00:00:00"/>
        <d v="2024-02-16T00:00:00"/>
        <d v="2024-02-17T00:00:00"/>
        <d v="2024-02-19T00:00:00"/>
        <d v="2024-02-20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7T00:00:00"/>
        <d v="2024-03-08T00:00:00"/>
        <d v="2024-03-09T00:00:00"/>
        <d v="2024-03-12T00:00:00"/>
        <d v="2024-03-13T00:00:00"/>
        <d v="2024-03-14T00:00:00"/>
        <d v="2024-03-15T00:00:00"/>
        <d v="2024-03-18T00:00:00"/>
        <d v="2024-03-19T00:00:00"/>
        <d v="2024-03-27T00:00:00"/>
        <d v="2024-03-28T00:00:00"/>
        <d v="2024-03-29T00:00:00"/>
        <d v="2024-04-01T00:00:00"/>
        <d v="2024-04-04T00:00:00"/>
        <d v="2024-04-05T00:00:00"/>
        <d v="2024-04-09T00:00:00"/>
        <d v="2024-04-15T00:00:00"/>
        <d v="2024-04-16T00:00:00"/>
        <d v="2024-04-17T00:00:00"/>
        <d v="2024-04-24T00:00:00"/>
        <d v="2024-04-25T00:00:00"/>
        <d v="2024-04-27T00:00:00"/>
        <d v="2024-04-29T00:00:00"/>
        <d v="2024-05-02T00:00:00"/>
        <d v="2024-05-03T00:00:00"/>
        <d v="2024-05-06T00:00:00"/>
        <d v="2024-05-10T00:00:00"/>
        <d v="2024-05-16T00:00:00"/>
        <d v="2024-05-17T00:00:00"/>
        <d v="2024-05-18T00:00:00"/>
        <d v="2024-05-23T00:00:00"/>
        <d v="2024-05-27T00:00:00"/>
        <d v="2024-05-29T00:00:00"/>
        <d v="2024-05-31T00:00:00"/>
        <d v="2024-06-03T00:00:00"/>
        <d v="2024-06-04T00:00:00"/>
        <d v="2024-06-05T00:00:00"/>
        <d v="2024-06-06T00:00:00"/>
        <d v="2024-06-08T00:00:00"/>
        <d v="2024-06-10T00:00:00"/>
        <d v="2024-06-17T00:00:00"/>
        <d v="2024-06-24T00:00:00"/>
        <d v="2024-06-28T00:00:00"/>
        <d v="2024-07-01T00:00:00"/>
        <d v="2024-07-02T00:00:00"/>
        <d v="2024-07-04T00:00:00"/>
        <d v="2024-07-05T00:00:00"/>
        <d v="2024-07-08T00:00:00"/>
        <d v="2024-07-11T00:00:00"/>
        <d v="2024-07-12T00:00:00"/>
        <d v="2024-07-15T00:00:00"/>
        <d v="2024-07-16T00:00:00"/>
        <d v="2024-07-18T00:00:00"/>
        <d v="2024-07-20T00:00:00"/>
        <d v="2024-07-22T00:00:00"/>
        <d v="2024-07-24T00:00:00"/>
        <d v="2024-07-26T00:00:00"/>
        <d v="2024-07-27T00:00:00"/>
        <d v="2024-07-29T00:00:00"/>
        <d v="2024-07-30T00:00:00"/>
        <d v="2024-07-31T00:00:00"/>
        <d v="2024-08-01T00:00:00"/>
        <d v="2024-08-05T00:00:00"/>
        <d v="2024-08-08T00:00:00"/>
        <d v="2024-08-09T00:00:00"/>
        <d v="2024-08-10T00:00:00"/>
        <d v="2024-08-13T00:00:00"/>
        <d v="2024-08-15T00:00:00"/>
        <d v="2024-08-19T00:00:00"/>
        <d v="2024-08-20T00:00:00"/>
        <d v="2024-08-24T00:00:00"/>
        <d v="2024-08-26T00:00:00"/>
        <d v="2024-08-28T00:00:00"/>
        <d v="2024-08-29T00:00:00"/>
        <d v="2024-08-30T00:00:00"/>
        <d v="2024-09-02T00:00:00"/>
        <d v="2024-09-04T00:00:00"/>
        <d v="2024-09-06T00:00:00"/>
        <d v="2024-09-09T00:00:00"/>
        <d v="2024-09-12T00:00:00"/>
        <d v="2024-09-13T00:00:00"/>
        <d v="2024-09-14T00:00:00"/>
        <d v="2024-09-16T00:00:00"/>
        <d v="2024-09-17T00:00:00"/>
        <d v="2024-09-19T00:00:00"/>
        <d v="2024-09-20T00:00:00"/>
        <d v="2024-09-25T00:00:00"/>
        <d v="2024-09-26T00:00:00"/>
        <d v="2024-09-28T00:00:00"/>
        <d v="2024-09-30T00:00:00"/>
        <d v="2024-10-01T00:00:00"/>
        <d v="2024-10-08T00:00:00"/>
        <d v="2024-10-10T00:00:00"/>
        <d v="2024-10-11T00:00:00"/>
        <d v="2024-10-12T00:00:00"/>
        <d v="2024-10-14T00:00:00"/>
        <d v="2024-10-16T00:00:00"/>
        <d v="2024-10-17T00:00:00"/>
        <d v="2024-10-18T00:00:00"/>
        <d v="2024-10-22T00:00:00"/>
        <d v="2024-10-23T00:00:00"/>
        <d v="2024-10-25T00:00:00"/>
        <d v="2024-10-30T00:00:00"/>
        <d v="2024-10-31T00:00:00"/>
        <d v="2024-10-07T00:00:00"/>
        <d v="2024-11-01T00:00:00"/>
        <d v="2024-11-02T00:00:00"/>
        <d v="2024-11-05T00:00:00"/>
        <d v="2024-11-13T00:00:00"/>
        <d v="2024-11-07T00:00:00"/>
        <d v="2024-11-19T00:00:00"/>
        <d v="2024-11-21T00:00:00"/>
        <d v="2024-11-25T00:00:00"/>
        <d v="2024-11-28T00:00:00"/>
        <d v="2024-12-02T00:00:00"/>
        <d v="2024-12-03T00:00:00"/>
        <d v="2024-12-04T00:00:00"/>
        <d v="2024-12-05T00:00:00"/>
        <d v="2024-12-06T00:00:00"/>
        <d v="2024-12-09T00:00:00"/>
        <d v="2024-12-11T00:00:00"/>
        <d v="2024-12-14T00:00:00"/>
        <d v="2024-12-16T00:00:00"/>
        <d v="2024-12-18T00:00:00"/>
        <d v="2024-12-19T00:00:00"/>
        <d v="2024-12-20T00:00:00"/>
        <d v="2024-12-23T00:00:00"/>
        <d v="2024-12-24T00:00:00"/>
        <d v="2024-12-25T00:00:00"/>
        <d v="2024-12-26T00:00:00"/>
        <d v="2024-12-27T00:00:00"/>
      </sharedItems>
    </cacheField>
    <cacheField name="Дебет" numFmtId="0">
      <sharedItems containsSemiMixedTypes="0" containsString="0" containsNumber="1" minValue="0.08" maxValue="1088000"/>
    </cacheField>
    <cacheField name="Контрагент" numFmtId="0">
      <sharedItems/>
    </cacheField>
    <cacheField name="Назначение платежа" numFmtId="0">
      <sharedItems/>
    </cacheField>
    <cacheField name="Контрольное отношение" numFmtId="0">
      <sharedItems/>
    </cacheField>
    <cacheField name="Вид расхода" numFmtId="0">
      <sharedItems count="42">
        <s v="Газ в котельной"/>
        <s v="Мобильная связь"/>
        <s v="Офисные расходы. IT техподдержка"/>
        <s v="Охрана. Ремонт КПП"/>
        <s v="Вывоз мусора"/>
        <s v="Аренда земли"/>
        <s v="Транспортные расходы"/>
        <s v="Приобретение запчастей, инструмента, стройматериалов"/>
        <s v="Комиссия банка"/>
        <s v="Компенсация личного авто"/>
        <s v="Стоки"/>
        <s v="Зарплата"/>
        <s v="Офисные расходы. IT оборудование"/>
        <s v="Перевод средств между счетами"/>
        <s v="Уборка территории "/>
        <s v="Офисные расходы. Снятие наличных/карта"/>
        <s v="Налоги с ФОТ"/>
        <s v="Ремонт КНС и насосов"/>
        <s v="Бухгалтерские услуги"/>
        <s v="Охрана. Система видеонаблюдения"/>
        <s v="Юридические услуги"/>
        <s v="Вода. Сервисное обслуживание."/>
        <s v="Офисные расходы. Канцтовары"/>
        <s v="Газопровод. Обслуживание"/>
        <s v="Вода. Пробы воды"/>
        <s v="Электроэнергия"/>
        <s v="Организация ремонтных работ"/>
        <s v="Проектные работы"/>
        <s v="Ремонт электрооборудования"/>
        <s v="Аренда помещений"/>
        <s v="Услуги по охране"/>
        <s v="Госпошлины"/>
        <s v="Обустройство территории ЖСК"/>
        <s v="Инженерные и кадастровые работы"/>
        <s v="Вода. Ремонтные работы"/>
        <s v="Ремонт прочего имущества"/>
        <s v="Экспертиза"/>
        <s v="Регистрация опасного объекта"/>
        <s v="Уборка территории"/>
        <s v="Налоги (УСН, водный и прочие)"/>
        <s v="Ремонт и обслуживание"/>
        <s v="Штрафы/взыскания"/>
      </sharedItems>
    </cacheField>
    <cacheField name="Группировка затрат" numFmtId="0">
      <sharedItems count="8">
        <s v="Регулярные расходы "/>
        <s v="Ремонт и содержание имущества"/>
        <s v="Административные расходы"/>
        <s v="Содержание штата сотрудников"/>
        <s v="Текущие расходы администрации ЖСК"/>
        <s v="Операционные"/>
        <s v="Проектные работы"/>
        <s v="Прочие /непредвиденные расходы"/>
      </sharedItems>
    </cacheField>
    <cacheField name="Смета" numFmtId="0">
      <sharedItems count="19">
        <s v="Газ и обслуживание"/>
        <s v="Сервер/сайт/связь"/>
        <s v="Охрана"/>
        <s v="Мусор"/>
        <s v="Аренда земли"/>
        <s v="Транспортные"/>
        <s v="Уборка территории"/>
        <s v="Банк"/>
        <s v="Стоки"/>
        <s v="Зарплата"/>
        <s v="Не  расходы /Движения "/>
        <s v="Наличные и офисные расходы"/>
        <s v="Ремонт и содержание имущества"/>
        <s v="Бухгалтерия"/>
        <s v="Юридические услуги"/>
        <s v="Вода. Обслуживание"/>
        <s v="Электроэнергия"/>
        <s v="Проекты"/>
        <s v="Арен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83">
  <r>
    <x v="0"/>
    <x v="0"/>
    <n v="6570.62"/>
    <s v="АО &quot;Райффайзенбанк&quot; г. Москва"/>
    <s v="Оплата покупки по карте. CARD **4411 IRINA MIGUNOVA 30DEC RUR 6570.62 GAZPROM MEZHREGIONGAZ SPB"/>
    <s v="449286570,62"/>
    <x v="0"/>
    <x v="0"/>
    <x v="0"/>
  </r>
  <r>
    <x v="1"/>
    <x v="1"/>
    <n v="7254.74"/>
    <s v="ПАО &quot;ВЫМПЕЛКОМ&quot;"/>
    <s v="Оплата за услуги связи в декабре 2022 года по счету №100941472289 от 31.12.2022 Лицевой счет абонента 669010285 В том числе НДС 20.00% - 1 209.12"/>
    <s v="449367254,74"/>
    <x v="1"/>
    <x v="0"/>
    <x v="1"/>
  </r>
  <r>
    <x v="1"/>
    <x v="1"/>
    <n v="7980"/>
    <s v="ООО &quot;Тиражные решения 1С-Рарус&quot;"/>
    <s v="Оплата домена и хостинга на 1 год по счету №НФB0-015239 от 26.12.2022 НДС не облагается"/>
    <s v="449367980"/>
    <x v="2"/>
    <x v="0"/>
    <x v="1"/>
  </r>
  <r>
    <x v="1"/>
    <x v="1"/>
    <n v="23031"/>
    <s v="МЫТИЩИНСКИЙ ФИЛИАЛ &quot;ТВОЙ ДОМ&quot; АО &quot;КРОКУС&quot;"/>
    <s v="Оплата за гранит по счету №1877172 от 09.01.2023 В том числе НДС 20.00% - 3 838.50"/>
    <s v="4493623031"/>
    <x v="3"/>
    <x v="1"/>
    <x v="2"/>
  </r>
  <r>
    <x v="1"/>
    <x v="1"/>
    <n v="53873.279999999999"/>
    <s v="ГУП &quot;ЭКОТЕХПРОМ&quot;"/>
    <s v="Оплата за вывоз и утилизацию ТКО в декабре 2022 по счету №СВАО-064944 от 31.12.2022. НДС не облагается"/>
    <s v="4493653873,28"/>
    <x v="4"/>
    <x v="0"/>
    <x v="3"/>
  </r>
  <r>
    <x v="1"/>
    <x v="1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1 квартал 2023 ФЛС №М-02-013174-001 НДС не облагается"/>
    <s v="44936134403,35"/>
    <x v="5"/>
    <x v="0"/>
    <x v="4"/>
  </r>
  <r>
    <x v="2"/>
    <x v="2"/>
    <n v="3065"/>
    <s v="ИП Соколов Максим Максимович"/>
    <s v="Оплата транспортных расходов по доставке из магазина &quot;Твой дом&quot; по счету №494 от 09.01.2023 НДС не облагается"/>
    <s v="449383065"/>
    <x v="6"/>
    <x v="2"/>
    <x v="5"/>
  </r>
  <r>
    <x v="2"/>
    <x v="2"/>
    <n v="11000"/>
    <s v="ООО &quot;УДАРНИК&quot;"/>
    <s v="Оплата запчастей для снегоуборочной машины по счету №7 от 12.01.2023 НДС не облагается"/>
    <s v="4493811000"/>
    <x v="3"/>
    <x v="1"/>
    <x v="2"/>
  </r>
  <r>
    <x v="3"/>
    <x v="3"/>
    <n v="15.6"/>
    <s v="АО &quot;Райффайзенбанк&quot; г. Москва"/>
    <s v="комиссия за обработку ведомости №2 16.01.2023"/>
    <s v="4494215,6"/>
    <x v="7"/>
    <x v="2"/>
    <x v="6"/>
  </r>
  <r>
    <x v="3"/>
    <x v="3"/>
    <n v="3900"/>
    <s v="АО &quot;Райффайзенбанк&quot; г. Москва"/>
    <s v="Оплата Компенсация служебной поездки за Январь 2023 г. на основании ПЛАТЕЖНАЯ ВЕДОМОСТЬ N 2 от 16.01.2023"/>
    <s v="449423900"/>
    <x v="8"/>
    <x v="3"/>
    <x v="7"/>
  </r>
  <r>
    <x v="3"/>
    <x v="3"/>
    <n v="94338.87"/>
    <s v="Муниципальное унитарное предприятие &quot;Инженерные сети г. Долгопрудного&quot;"/>
    <s v="Оплата за стоки в декабре 2022 по счету № В5371 от 31.12.2022г. В том числе НДС 20.00% - 15 723.15"/>
    <s v="4494294338,87"/>
    <x v="9"/>
    <x v="0"/>
    <x v="8"/>
  </r>
  <r>
    <x v="4"/>
    <x v="4"/>
    <n v="200.1"/>
    <s v="АО &quot;Райффайзенбанк&quot; г. Москва"/>
    <s v="комиссия за обработку ведомости №1 16.01.2023"/>
    <s v="44943200,1"/>
    <x v="7"/>
    <x v="2"/>
    <x v="6"/>
  </r>
  <r>
    <x v="4"/>
    <x v="4"/>
    <n v="30450"/>
    <s v="Стрелкова Юлия Геннадьевна"/>
    <s v="Перечисление заработной платы за первую половину января 2023 для зачисления на счет Стрелковой Ю. Г. НДС не облагается"/>
    <s v="4494330450"/>
    <x v="10"/>
    <x v="3"/>
    <x v="7"/>
  </r>
  <r>
    <x v="4"/>
    <x v="4"/>
    <n v="43500"/>
    <s v="Иваницкая Ирина Васильевна"/>
    <s v="Перечисление заработной платы за первую половину января 2023 для зачисления на счет Иваницкой И. В. НДС не облагается"/>
    <s v="4494343500"/>
    <x v="10"/>
    <x v="3"/>
    <x v="7"/>
  </r>
  <r>
    <x v="4"/>
    <x v="4"/>
    <n v="50025"/>
    <s v="АО &quot;Райффайзенбанк&quot; г. Москва"/>
    <s v="Оплата Аванс за Январь 2023 г. на основании ПЛАТЕЖНАЯ ВЕДОМОСТЬ N 1 от 16.01.2023"/>
    <s v="4494350025"/>
    <x v="10"/>
    <x v="3"/>
    <x v="7"/>
  </r>
  <r>
    <x v="5"/>
    <x v="5"/>
    <n v="5970"/>
    <s v="ООО &quot;КОМУС&quot;"/>
    <s v="Оплата за маршрутизатор по счету №0EP/596079/16764521 от 18/01/2023. В том числе НДС 20.00% - 995.00"/>
    <s v="449445970"/>
    <x v="11"/>
    <x v="4"/>
    <x v="9"/>
  </r>
  <r>
    <x v="5"/>
    <x v="5"/>
    <n v="87630.080000000002"/>
    <s v="ЖСК ЖСК ДАРЬИН"/>
    <s v="Перевод собственных средств на счет финансирования целевых программ. НДС не облагается"/>
    <s v="4494487630,08"/>
    <x v="12"/>
    <x v="5"/>
    <x v="10"/>
  </r>
  <r>
    <x v="5"/>
    <x v="5"/>
    <n v="88156.05"/>
    <s v="ЖСК ЖСК ДАРЬИН"/>
    <s v="Перевод собственных средств на счет резервного фонда. НДС не облагается"/>
    <s v="4494488156,05"/>
    <x v="12"/>
    <x v="5"/>
    <x v="10"/>
  </r>
  <r>
    <x v="5"/>
    <x v="5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декабрь 2022г. Счет№ 0099-000540 от 31.12.2022 В том числе НДС 20.00% - 25 000.00"/>
    <s v="44944150000"/>
    <x v="13"/>
    <x v="0"/>
    <x v="11"/>
  </r>
  <r>
    <x v="6"/>
    <x v="6"/>
    <n v="375"/>
    <s v="АО &quot;Райффайзенбанк&quot; г. Москва"/>
    <s v="Комиссия за снятие наличных в банкомате. Cash Advance Fee. CARD **4411 IRINA MIGUNOVA 20JAN RUR 25000 RBA ATM 45321 MOSKVA"/>
    <s v="44946375"/>
    <x v="7"/>
    <x v="2"/>
    <x v="6"/>
  </r>
  <r>
    <x v="6"/>
    <x v="6"/>
    <n v="25000"/>
    <s v="АО &quot;Райффайзенбанк&quot; г. Москва"/>
    <s v="Снятие наличных денежных средств с карты в банкомате Банка. CARD **4411 IRINA MIGUNOVA 20JAN RUR 25000 RBA ATM 45321 MOSKVA"/>
    <s v="4494625000"/>
    <x v="14"/>
    <x v="4"/>
    <x v="9"/>
  </r>
  <r>
    <x v="7"/>
    <x v="7"/>
    <n v="10225.200000000001"/>
    <s v="АО &quot;Райффайзенбанк&quot; г. Москва"/>
    <s v="Оплата покупки по карте. CARD **4411 IRINA MIGUNOVA 20JAN RUR 10225.2 LEROY MERLIN 4 MKAD"/>
    <s v="4494910225,2"/>
    <x v="3"/>
    <x v="1"/>
    <x v="2"/>
  </r>
  <r>
    <x v="7"/>
    <x v="7"/>
    <n v="25000"/>
    <s v="АРХИПОВ ИГОРЬ ВИКТОРОВИЧ"/>
    <s v="Оплата ремонта КПП по договору №26/10 от 26.10.2022. В том числе НДС"/>
    <s v="4494925000"/>
    <x v="15"/>
    <x v="1"/>
    <x v="2"/>
  </r>
  <r>
    <x v="8"/>
    <x v="8"/>
    <n v="530.3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."/>
    <s v="44951530,33"/>
    <x v="16"/>
    <x v="3"/>
    <x v="7"/>
  </r>
  <r>
    <x v="8"/>
    <x v="8"/>
    <n v="106606.1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1106606,1"/>
    <x v="16"/>
    <x v="3"/>
    <x v="7"/>
  </r>
  <r>
    <x v="9"/>
    <x v="9"/>
    <n v="255"/>
    <s v="АО &quot;Райффайзенбанк&quot; г. Москва"/>
    <s v="Комиссия за снятие наличных в банкомате. Cash Advance Fee. CARD **4411 IRINA MIGUNOVA 27JAN RUR 17000 RBA ATM 54301 MOSKVA"/>
    <s v="44953255"/>
    <x v="7"/>
    <x v="2"/>
    <x v="6"/>
  </r>
  <r>
    <x v="9"/>
    <x v="9"/>
    <n v="17000"/>
    <s v="АО &quot;Райффайзенбанк&quot; г. Москва"/>
    <s v="Снятие наличных денежных средств с карты в банкомате Банка. CARD **4411 IRINA MIGUNOVA 27JAN RUR 17000 RBA ATM 54301 MOSKVA"/>
    <s v="4495317000"/>
    <x v="14"/>
    <x v="4"/>
    <x v="9"/>
  </r>
  <r>
    <x v="9"/>
    <x v="9"/>
    <n v="124889.2"/>
    <s v="ООО &quot;ИНКО&quot;"/>
    <s v="Оплата насоса по счету №74 от 19.01.2023 В том числе НДС 20.00% - 20 814.86"/>
    <s v="44953124889,2"/>
    <x v="17"/>
    <x v="1"/>
    <x v="2"/>
  </r>
  <r>
    <x v="10"/>
    <x v="10"/>
    <n v="9334"/>
    <s v="АО &quot;Райффайзенбанк&quot; г. Москва"/>
    <s v="Оплата покупки по карте. CARD **4411 IRINA MIGUNOVA 27JAN RUR 9334 LEROY MERLIN 4 MKAD"/>
    <s v="449569334"/>
    <x v="3"/>
    <x v="1"/>
    <x v="2"/>
  </r>
  <r>
    <x v="11"/>
    <x v="11"/>
    <n v="225"/>
    <s v="АО &quot;Райффайзенбанк&quot; г. Москва"/>
    <s v="Оплата покупки по карте. CARD **4411 IRINA MIGUNOVA 27JAN RUR 225 LEROY MERLIN 4 MKAD"/>
    <s v="44957225"/>
    <x v="3"/>
    <x v="1"/>
    <x v="2"/>
  </r>
  <r>
    <x v="11"/>
    <x v="11"/>
    <n v="3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23 по 31.01.2023"/>
    <s v="44957300"/>
    <x v="7"/>
    <x v="2"/>
    <x v="6"/>
  </r>
  <r>
    <x v="11"/>
    <x v="11"/>
    <n v="344.55"/>
    <s v="АО &quot;Райффайзенбанк&quot; г. Москва"/>
    <s v="комиссия за обработку ведомости №3 27.01.2023"/>
    <s v="44957344,55"/>
    <x v="7"/>
    <x v="2"/>
    <x v="6"/>
  </r>
  <r>
    <x v="11"/>
    <x v="11"/>
    <n v="12334"/>
    <s v="АО &quot;Райффайзенбанк&quot; г. Москва"/>
    <s v="Оплата покупки по карте. CARD **4411 IRINA MIGUNOVA 27JAN RUR 12334 LEROY MERLIN 4 MKAD"/>
    <s v="4495712334"/>
    <x v="3"/>
    <x v="1"/>
    <x v="2"/>
  </r>
  <r>
    <x v="11"/>
    <x v="11"/>
    <n v="86136.28"/>
    <s v="АО &quot;Райффайзенбанк&quot; г. Москва"/>
    <s v="Оплата Окончательный расчет при увольнении за Январь 2023 г. на основании ПЛАТЕЖНАЯ ВЕДОМОСТЬ N 3 от 27.01.2023"/>
    <s v="4495786136,28"/>
    <x v="10"/>
    <x v="3"/>
    <x v="7"/>
  </r>
  <r>
    <x v="12"/>
    <x v="12"/>
    <n v="213.56"/>
    <s v="АО &quot;Райффайзенбанк&quot; г. Москва"/>
    <s v="комиссия за обработку ведомости №4 01.02.2023"/>
    <s v="44958213,56"/>
    <x v="7"/>
    <x v="2"/>
    <x v="6"/>
  </r>
  <r>
    <x v="12"/>
    <x v="12"/>
    <n v="990"/>
    <s v="АО &quot;Райффайзенбанк&quot; г. Москва"/>
    <s v="Ежемесячная комиссия за обслуживание по пакету за период с 01.01.2023 по 31.01.2023"/>
    <s v="44958990"/>
    <x v="7"/>
    <x v="2"/>
    <x v="6"/>
  </r>
  <r>
    <x v="12"/>
    <x v="12"/>
    <n v="53389"/>
    <s v="АО &quot;Райффайзенбанк&quot; г. Москва"/>
    <s v="Оплата Заработная плата за Январь 2023 г. на основании ПЛАТЕЖНАЯ ВЕДОМОСТЬ N 4 от 01.02.2023"/>
    <s v="4495853389"/>
    <x v="10"/>
    <x v="3"/>
    <x v="7"/>
  </r>
  <r>
    <x v="13"/>
    <x v="13"/>
    <n v="560.8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. НДС не облагается"/>
    <s v="44959560,83"/>
    <x v="16"/>
    <x v="3"/>
    <x v="7"/>
  </r>
  <r>
    <x v="13"/>
    <x v="13"/>
    <n v="13000"/>
    <s v="Индивидуальный предприниматель Капалин Евгений Владимирович"/>
    <s v="Оплата обслуживания и поддержки сервера, сайта за декабрь 2022 по счету №1 от 11.01.2023 НДС не облагается"/>
    <s v="4495913000"/>
    <x v="2"/>
    <x v="0"/>
    <x v="1"/>
  </r>
  <r>
    <x v="13"/>
    <x v="13"/>
    <n v="23459.39"/>
    <s v="Стрелкова Юлия Геннадьевна"/>
    <s v="Окончательный расчет при увольнении за Январь 2023г., для зачисления на счет Стрелковой Ю. Г. НДС не облагается"/>
    <s v="4495923459,39"/>
    <x v="10"/>
    <x v="3"/>
    <x v="7"/>
  </r>
  <r>
    <x v="13"/>
    <x v="13"/>
    <n v="43500"/>
    <s v="Иваницкая Ирина Васильевна"/>
    <s v="Перечисление заработной платы за Январь 2023 для зачисления на счет Иваницкой И. В. НДС не облагается"/>
    <s v="4495943500"/>
    <x v="10"/>
    <x v="3"/>
    <x v="7"/>
  </r>
  <r>
    <x v="13"/>
    <x v="13"/>
    <n v="70000"/>
    <s v="Индивидуальный предприниматель Чусовской Денис Евгеньевич"/>
    <s v="Оплата услуг по уборке территории общего пользования в январе 2023 по счету №6 от 27.01.2023 НДС не облагается"/>
    <s v="4495970000"/>
    <x v="13"/>
    <x v="0"/>
    <x v="11"/>
  </r>
  <r>
    <x v="13"/>
    <x v="13"/>
    <n v="71808.50999999999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971808,51"/>
    <x v="16"/>
    <x v="3"/>
    <x v="7"/>
  </r>
  <r>
    <x v="14"/>
    <x v="14"/>
    <n v="524.72"/>
    <s v="АО &quot;Райффайзенбанк&quot; г. Москва"/>
    <s v="Комиссия за переводы в пользу ФЛ сверх нетарифицируемой суммы платежей в месяц"/>
    <s v="44960524,72"/>
    <x v="7"/>
    <x v="2"/>
    <x v="6"/>
  </r>
  <r>
    <x v="14"/>
    <x v="14"/>
    <n v="50000"/>
    <s v="Индивидуальный предприниматель Смирнов Дмитрий Евгеньевич"/>
    <s v="Оплата бухгалтерских услуг за январь 2023 по счету №11 от 31.01.2023 НДС не облагается"/>
    <s v="4496050000"/>
    <x v="18"/>
    <x v="0"/>
    <x v="12"/>
  </r>
  <r>
    <x v="14"/>
    <x v="14"/>
    <n v="85513"/>
    <s v="Леонов Денис Андреевич"/>
    <s v="Оплата самозанятому за монтаж и пуско-наладочные работы видеонаблюдения по счету №2489490 от 03.02.2023 НДС не облагается"/>
    <s v="4496085513"/>
    <x v="19"/>
    <x v="1"/>
    <x v="2"/>
  </r>
  <r>
    <x v="15"/>
    <x v="15"/>
    <n v="1100"/>
    <s v="АО &quot;Райффайзенбанк&quot; г. Москва"/>
    <s v="Комиссия за переводы в пользу ФЛ сверх нетарифицируемой суммы платежей в месяц"/>
    <s v="449631100"/>
    <x v="7"/>
    <x v="2"/>
    <x v="6"/>
  </r>
  <r>
    <x v="15"/>
    <x v="15"/>
    <n v="20000"/>
    <s v="ШКРЕБА ВИКТОРИЯ СЕРГЕЕВНА"/>
    <s v="Оплата юридических услуг за январь по счету №2493922 от 03.02.2022 по договору №БН от 03.10.2022. НДС не облагается"/>
    <s v="4496320000"/>
    <x v="20"/>
    <x v="0"/>
    <x v="13"/>
  </r>
  <r>
    <x v="15"/>
    <x v="15"/>
    <n v="40000"/>
    <s v="АРХИПОВ ИГОРЬ ВИКТОРОВИЧ"/>
    <s v="Оплата ремонта КПП по договору №26/10 от 26.10.2022. НДС не облагается"/>
    <s v="4496340000"/>
    <x v="15"/>
    <x v="1"/>
    <x v="2"/>
  </r>
  <r>
    <x v="15"/>
    <x v="15"/>
    <n v="50000"/>
    <s v="ШКРЕБА ВИКТОРИЯ СЕРГЕЕВНА"/>
    <s v="Оплата юридических услуг за январь по счету №2493896 от 03.02.2023 по договору №БН от 19.09.2022 НДС не облагается"/>
    <s v="4496350000"/>
    <x v="20"/>
    <x v="0"/>
    <x v="13"/>
  </r>
  <r>
    <x v="16"/>
    <x v="16"/>
    <n v="150"/>
    <s v="АО &quot;Райффайзенбанк&quot; г. Москва"/>
    <s v="Комиссия за снятие наличных в банкомате. Cash Advance Fee. CARD **4411 IRINA MIGUNOVA 07FEB RUR 10000 RBA ATM 45321 MOSKVA"/>
    <s v="44964150"/>
    <x v="7"/>
    <x v="2"/>
    <x v="6"/>
  </r>
  <r>
    <x v="16"/>
    <x v="16"/>
    <n v="10000"/>
    <s v="АО &quot;Райффайзенбанк&quot; г. Москва"/>
    <s v="Снятие наличных денежных средств с карты в банкомате Банка. CARD **4411 IRINA MIGUNOVA 07FEB RUR 10000 RBA ATM 45321 MOSKVA"/>
    <s v="4496410000"/>
    <x v="14"/>
    <x v="4"/>
    <x v="9"/>
  </r>
  <r>
    <x v="16"/>
    <x v="16"/>
    <n v="18025"/>
    <s v="ООО &quot;МВК ЭКОДАР&quot;"/>
    <s v="Оплата сервисного осбуживания системы водоочистки по счету №71781/Р119 от 03.02.2023 В том числе НДС 20.00% - 3 004.17"/>
    <s v="4496418025"/>
    <x v="21"/>
    <x v="1"/>
    <x v="2"/>
  </r>
  <r>
    <x v="17"/>
    <x v="17"/>
    <n v="243.74"/>
    <s v="ЖСК ЖСК ДАРЬИН"/>
    <s v="Перевод собственных средств на счет финансирования целевых программ. НДС не облагается"/>
    <s v="44966243,74"/>
    <x v="12"/>
    <x v="5"/>
    <x v="10"/>
  </r>
  <r>
    <x v="17"/>
    <x v="17"/>
    <n v="216672.48"/>
    <s v="ЖСК ЖСК ДАРЬИН"/>
    <s v="Перевод собственных средств на счет резервного фонда. НДС не облагается"/>
    <s v="44966216672,48"/>
    <x v="12"/>
    <x v="5"/>
    <x v="10"/>
  </r>
  <r>
    <x v="18"/>
    <x v="18"/>
    <n v="3500"/>
    <s v="ООО &quot;Тиражные решения 1С-Рарус&quot;"/>
    <s v="Оплата доступа к мобильному приложению &quot;ЖКХ-личный кабинет&quot; на 1 год по счету №НФB0-000751 от 19.01.2023 НДС не облагается"/>
    <s v="449673500"/>
    <x v="2"/>
    <x v="0"/>
    <x v="1"/>
  </r>
  <r>
    <x v="18"/>
    <x v="18"/>
    <n v="5019.0200000000004"/>
    <s v="ООО &quot;КОМУС&quot;"/>
    <s v="Оплата канцелярских товаров по счету №0VT/596079/43995791 от 09.02.2023. В том числе НДС 833-21 руб."/>
    <s v="449675019,02"/>
    <x v="22"/>
    <x v="4"/>
    <x v="9"/>
  </r>
  <r>
    <x v="19"/>
    <x v="19"/>
    <n v="3800"/>
    <s v="АО &quot;Райффайзенбанк&quot; г. Москва"/>
    <s v="Оплата покупки по карте. CARD **4411 IRINA MIGUNOVA 07FEB RUR 3800 LEROY MERLIN 4 MKAD"/>
    <s v="449683800"/>
    <x v="3"/>
    <x v="1"/>
    <x v="2"/>
  </r>
  <r>
    <x v="19"/>
    <x v="19"/>
    <n v="8975"/>
    <s v="АО &quot;Райффайзенбанк&quot; г. Москва"/>
    <s v="Оплата покупки по карте. CARD **4411 IRINA MIGUNOVA 07FEB RUR 8975 LEROY MERLIN 4 MKAD"/>
    <s v="449688975"/>
    <x v="3"/>
    <x v="1"/>
    <x v="2"/>
  </r>
  <r>
    <x v="19"/>
    <x v="19"/>
    <n v="10962.44"/>
    <s v="АО &quot;Райффайзенбанк&quot; г. Москва"/>
    <s v="Оплата покупки по карте. CARD **4411 IRINA MIGUNOVA 09FEB RUR 10962.44 GAZPROM MEZHREGIONGAZ SPB"/>
    <s v="4496810962,44"/>
    <x v="0"/>
    <x v="0"/>
    <x v="0"/>
  </r>
  <r>
    <x v="20"/>
    <x v="20"/>
    <n v="13227"/>
    <s v="АО &quot;Райффайзенбанк&quot; г. Москва"/>
    <s v="Оплата покупки по карте. CARD **4411 IRINA MIGUNOVA 09FEB RUR 13227 LEROY MERLIN 4 MKAD"/>
    <s v="4497013227"/>
    <x v="3"/>
    <x v="1"/>
    <x v="2"/>
  </r>
  <r>
    <x v="21"/>
    <x v="21"/>
    <n v="346.5"/>
    <s v="АО &quot;Райффайзенбанк&quot; г. Москва"/>
    <s v="Комиссия за переводы в пользу ФЛ сверх нетарифицируемой суммы платежей в месяц"/>
    <s v="44971346,5"/>
    <x v="7"/>
    <x v="2"/>
    <x v="6"/>
  </r>
  <r>
    <x v="21"/>
    <x v="21"/>
    <n v="34650"/>
    <s v="АРХИПОВ ИГОРЬ ВИКТОРОВИЧ"/>
    <s v="Окончательный расчет за ремонт КПП по договору №26/10 от 26.10.2022. НДС не облагается"/>
    <s v="4497134650"/>
    <x v="15"/>
    <x v="1"/>
    <x v="2"/>
  </r>
  <r>
    <x v="22"/>
    <x v="22"/>
    <n v="15.6"/>
    <s v="АО &quot;Райффайзенбанк&quot; г. Москва"/>
    <s v="комиссия за обработку ведомости №6 16.02.2023"/>
    <s v="4497315,6"/>
    <x v="7"/>
    <x v="2"/>
    <x v="6"/>
  </r>
  <r>
    <x v="22"/>
    <x v="22"/>
    <n v="200.1"/>
    <s v="АО &quot;Райффайзенбанк&quot; г. Москва"/>
    <s v="комиссия за обработку ведомости №5 16.02.2023"/>
    <s v="44973200,1"/>
    <x v="7"/>
    <x v="2"/>
    <x v="6"/>
  </r>
  <r>
    <x v="22"/>
    <x v="22"/>
    <n v="841.23"/>
    <s v="АО &quot;Райффайзенбанк&quot; г. Москва"/>
    <s v="Комиссия за переводы в пользу ФЛ сверх нетарифицируемой суммы платежей в месяц"/>
    <s v="44973841,23"/>
    <x v="7"/>
    <x v="2"/>
    <x v="6"/>
  </r>
  <r>
    <x v="22"/>
    <x v="22"/>
    <n v="3900"/>
    <s v="АО &quot;Райффайзенбанк&quot; г. Москва"/>
    <s v="Оплата Компенсация служебной поездки за Февраль 2023 г. на основании ПЛАТЕЖНАЯ ВЕДОМОСТЬ N 6 от 16.02.2023"/>
    <s v="449733900"/>
    <x v="8"/>
    <x v="3"/>
    <x v="7"/>
  </r>
  <r>
    <x v="22"/>
    <x v="22"/>
    <n v="5000"/>
    <s v="ООО &quot;ГАЗСЕРВИС&quot;"/>
    <s v="Оплата за техническое обслуживание газопровода в феврале 2023 по счету №1 от 31.01.2023 по договору №ОГ-19/7 от 01.12.2019. В том числе НДС"/>
    <s v="449735000"/>
    <x v="23"/>
    <x v="0"/>
    <x v="0"/>
  </r>
  <r>
    <x v="22"/>
    <x v="22"/>
    <n v="7242.7"/>
    <s v="ПАО &quot;ВЫМПЕЛКОМ&quot;"/>
    <s v="Оплата за услуги связи в январе 2023 года по счету №100948763124 от 31.01.2023 Лицевой счет абонента 669010285 В том числе НДС 20.00% - 1 207.12"/>
    <s v="449737242,7"/>
    <x v="1"/>
    <x v="0"/>
    <x v="1"/>
  </r>
  <r>
    <x v="22"/>
    <x v="22"/>
    <n v="8910"/>
    <s v="ООО &quot;Тиражные решения 1С-Рарус&quot;"/>
    <s v="Оплата доступа к &quot;ЖКХ-онлайн чат&quot; на 1 год по счету №НФB0-001654 от 06.02.2023 НДС не облагается"/>
    <s v="449738910"/>
    <x v="2"/>
    <x v="0"/>
    <x v="1"/>
  </r>
  <r>
    <x v="22"/>
    <x v="22"/>
    <n v="1397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7313975"/>
    <x v="16"/>
    <x v="3"/>
    <x v="7"/>
  </r>
  <r>
    <x v="22"/>
    <x v="22"/>
    <n v="30200"/>
    <s v="ООО &quot;Эколоджис&quot;"/>
    <s v="Оплата за исследования проб воды по счету №k-1287 от 30.11.2022. В том числе НДС"/>
    <s v="4497330200"/>
    <x v="24"/>
    <x v="0"/>
    <x v="14"/>
  </r>
  <r>
    <x v="22"/>
    <x v="22"/>
    <n v="43500"/>
    <s v="Иваницкая Ирина Васильевна"/>
    <s v="Перечисление заработной платы за первую половину февраля 2023 для зачисления на счет Иваницкой И. В. НДС не облагается"/>
    <s v="4497343500"/>
    <x v="10"/>
    <x v="3"/>
    <x v="7"/>
  </r>
  <r>
    <x v="22"/>
    <x v="22"/>
    <n v="47139.12"/>
    <s v="ГУП &quot;ЭКОТЕХПРОМ&quot;"/>
    <s v="Оплата за вывоз и утилизацию ТКО в январе 2023 по счету №СВАО-004769 от 31.01.2023 НДС не облагается"/>
    <s v="4497347139,12"/>
    <x v="4"/>
    <x v="0"/>
    <x v="3"/>
  </r>
  <r>
    <x v="22"/>
    <x v="22"/>
    <n v="50025"/>
    <s v="АО &quot;Райффайзенбанк&quot; г. Москва"/>
    <s v="Оплата Аванс за Февраль 2023 г. на основании ПЛАТЕЖНАЯ ВЕДОМОСТЬ N 5 от 16.02.2023"/>
    <s v="4497350025"/>
    <x v="10"/>
    <x v="3"/>
    <x v="7"/>
  </r>
  <r>
    <x v="22"/>
    <x v="22"/>
    <n v="149461.62"/>
    <s v="Муниципальное унитарное предприятие &quot;Инженерные сети г. Долгопрудного&quot;"/>
    <s v="Оплата за стоки в январе 2023 по счету №В456 от 31.01.2023 В том числе НДС 20.00% - 24 910.27"/>
    <s v="44973149461,62"/>
    <x v="9"/>
    <x v="0"/>
    <x v="8"/>
  </r>
  <r>
    <x v="22"/>
    <x v="22"/>
    <n v="619225.43000000005"/>
    <s v="АО &quot;Мосэнергосбыт&quot;"/>
    <s v="ЗА ЭЛ. ЭНЕРГИЮ (МОЩНОСТЬ) ЗА ДЕКАБРЬ 2022 Г. ПО ДОГОВОРУ С ИКУ No97698261 ОТ 06.02.2017Г. СЧЕТ No Э-61-0 ОТ 31.12.2022 Г В том числе НДС 20.00% - 103 204.24"/>
    <s v="44973619225,43"/>
    <x v="25"/>
    <x v="0"/>
    <x v="15"/>
  </r>
  <r>
    <x v="23"/>
    <x v="23"/>
    <n v="1264"/>
    <s v="АО &quot;Райффайзенбанк&quot; г. Москва"/>
    <s v="Оплата покупки по карте. CARD **4411 IRINA MIGUNOVA 14FEB RUR 1264 LEROY MERLIN 4 MKAD"/>
    <s v="449741264"/>
    <x v="3"/>
    <x v="1"/>
    <x v="2"/>
  </r>
  <r>
    <x v="23"/>
    <x v="23"/>
    <n v="3107"/>
    <s v="АО &quot;Райффайзенбанк&quot; г. Москва"/>
    <s v="Оплата покупки по карте. CARD **4411 IRINA MIGUNOVA 14FEB RUR 3107 LEROY MERLIN 4 MKAD"/>
    <s v="449743107"/>
    <x v="3"/>
    <x v="1"/>
    <x v="2"/>
  </r>
  <r>
    <x v="24"/>
    <x v="24"/>
    <n v="5696"/>
    <s v="АО &quot;Райффайзенбанк&quot; г. Москва"/>
    <s v="Оплата покупки по карте. CARD **4411 IRINA MIGUNOVA 16FEB RUR 5696 LEROY MERLIN 4 MKAD"/>
    <s v="449775696"/>
    <x v="3"/>
    <x v="1"/>
    <x v="2"/>
  </r>
  <r>
    <x v="25"/>
    <x v="25"/>
    <n v="158.36000000000001"/>
    <s v="АО &quot;Райффайзенбанк&quot; г. Москва"/>
    <s v="Комиссия за переводы в пользу ФЛ сверх нетарифицируемой суммы платежей в месяц"/>
    <s v="44984158,36"/>
    <x v="7"/>
    <x v="2"/>
    <x v="6"/>
  </r>
  <r>
    <x v="25"/>
    <x v="25"/>
    <n v="7918"/>
    <s v="Леонов Денис Андреевич"/>
    <s v="Оплата самозанятому за монтаж и пуско-наладочные работы видеонаблюдения по счету №2673443 от 24.02.2023 НДС не облагается"/>
    <s v="449847918"/>
    <x v="19"/>
    <x v="1"/>
    <x v="2"/>
  </r>
  <r>
    <x v="26"/>
    <x v="26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3 по 28.02.2023"/>
    <s v="44985525"/>
    <x v="7"/>
    <x v="2"/>
    <x v="6"/>
  </r>
  <r>
    <x v="27"/>
    <x v="27"/>
    <n v="990"/>
    <s v="АО &quot;Райффайзенбанк&quot; г. Москва"/>
    <s v="Ежемесячная комиссия за обслуживание по пакету за период с 01.02.2023 по 28.02.2023"/>
    <s v="44986990"/>
    <x v="7"/>
    <x v="2"/>
    <x v="6"/>
  </r>
  <r>
    <x v="28"/>
    <x v="28"/>
    <n v="212.1"/>
    <s v="АО &quot;Райффайзенбанк&quot; г. Москва"/>
    <s v="комиссия за обработку ведомости №8 01.03.2023"/>
    <s v="44987212,1"/>
    <x v="7"/>
    <x v="2"/>
    <x v="6"/>
  </r>
  <r>
    <x v="28"/>
    <x v="28"/>
    <n v="405.35"/>
    <s v="АО &quot;Райффайзенбанк&quot; г. Москва"/>
    <s v="комиссия за обработку ведомости №7 28.02.2023"/>
    <s v="44987405,35"/>
    <x v="7"/>
    <x v="2"/>
    <x v="6"/>
  </r>
  <r>
    <x v="28"/>
    <x v="28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4987436,9"/>
    <x v="16"/>
    <x v="3"/>
    <x v="7"/>
  </r>
  <r>
    <x v="28"/>
    <x v="28"/>
    <n v="42512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взносы). НДС не облагается"/>
    <s v="4498742512,4"/>
    <x v="16"/>
    <x v="3"/>
    <x v="7"/>
  </r>
  <r>
    <x v="28"/>
    <x v="28"/>
    <n v="43500"/>
    <s v="Иваницкая Ирина Васильевна"/>
    <s v="Перечисление заработной платы за февраль 2023 для зачисления на счет Иваницкой И. В. НДС не облагается"/>
    <s v="4498743500"/>
    <x v="10"/>
    <x v="3"/>
    <x v="7"/>
  </r>
  <r>
    <x v="28"/>
    <x v="28"/>
    <n v="50000"/>
    <s v="ШКРЕБА ВИКТОРИЯ СЕРГЕЕВНА"/>
    <s v="Оплата юридических услуг за февраль по договору №БН от 03.10.2022. НДС не облагается"/>
    <s v="4498750000"/>
    <x v="20"/>
    <x v="0"/>
    <x v="13"/>
  </r>
  <r>
    <x v="28"/>
    <x v="28"/>
    <n v="53025"/>
    <s v="АО &quot;Райффайзенбанк&quot; г. Москва"/>
    <s v="Оплата Заработная плата за Февраль 2023 г. на основании ПЛАТЕЖНАЯ ВЕДОМОСТЬ N 8 от 01.03.2023"/>
    <s v="4498753025"/>
    <x v="10"/>
    <x v="3"/>
    <x v="7"/>
  </r>
  <r>
    <x v="28"/>
    <x v="28"/>
    <n v="101336.8"/>
    <s v="АО &quot;Райффайзенбанк&quot; г. Москва"/>
    <s v="Оплата Окончательный расчет при увольнении за Февраль 2023 г. на основании ПЛАТЕЖНАЯ ВЕДОМОСТЬ N 7 от 28.02.2023"/>
    <s v="44987101336,8"/>
    <x v="10"/>
    <x v="3"/>
    <x v="7"/>
  </r>
  <r>
    <x v="29"/>
    <x v="29"/>
    <n v="396.22"/>
    <s v="АО &quot;Райффайзенбанк&quot; г. Москва"/>
    <s v="Комиссия за переводы в пользу ФЛ сверх нетарифицируемой суммы платежей в месяц"/>
    <s v="44988396,22"/>
    <x v="7"/>
    <x v="2"/>
    <x v="6"/>
  </r>
  <r>
    <x v="29"/>
    <x v="29"/>
    <n v="7486"/>
    <s v="АРХИПОВ ИГОРЬ ВИКТОРОВИЧ"/>
    <s v="Доплата за ремонт КПП по договору №26/10 от 26.10.2022. НДС не облагается"/>
    <s v="449887486"/>
    <x v="15"/>
    <x v="1"/>
    <x v="2"/>
  </r>
  <r>
    <x v="29"/>
    <x v="29"/>
    <n v="9660"/>
    <s v="ИП Ветрова Жанна Сергеевна"/>
    <s v="Предоплата за насос фекальный по счету №УТ-69 от 02.03.2023 НДС не облагается"/>
    <s v="449889660"/>
    <x v="17"/>
    <x v="1"/>
    <x v="2"/>
  </r>
  <r>
    <x v="29"/>
    <x v="29"/>
    <n v="38636.36"/>
    <s v="Мильяненко Михаил Александрович"/>
    <s v="Оплата самозанятому за работы инженера по отчету за февраль 2023. НДС не облагается"/>
    <s v="4498838636,36"/>
    <x v="10"/>
    <x v="3"/>
    <x v="7"/>
  </r>
  <r>
    <x v="29"/>
    <x v="29"/>
    <n v="38700"/>
    <s v="ООО &quot;АКР-СОФТ&quot;"/>
    <s v="Оплата компьютера и сетевого оборудования по счету №24 от 01.03.2023. НДС не облагается"/>
    <s v="4498838700"/>
    <x v="11"/>
    <x v="4"/>
    <x v="9"/>
  </r>
  <r>
    <x v="29"/>
    <x v="29"/>
    <n v="50000"/>
    <s v="Индивидуальный предприниматель Смирнов Дмитрий Евгеньевич"/>
    <s v="Оплата бухгалтерских услуг за февраль 2023 по счету №28 от 28.02.2023 НДС не облагается"/>
    <s v="4498850000"/>
    <x v="18"/>
    <x v="0"/>
    <x v="12"/>
  </r>
  <r>
    <x v="30"/>
    <x v="30"/>
    <n v="80000"/>
    <s v="Индивидуальный предприниматель Чусовской Денис Евгеньевич"/>
    <s v="Оплата услуг по уборке территории общего пользования в февале 2023 по счету №10 от 03.03.2023 НДС не облагается"/>
    <s v="4499180000"/>
    <x v="13"/>
    <x v="0"/>
    <x v="11"/>
  </r>
  <r>
    <x v="31"/>
    <x v="31"/>
    <n v="2148"/>
    <s v="ООО &quot;ЕВРОДАГ&quot;"/>
    <s v="Оплата дорожного знака по счету №00112 от 28.02.2023. В том числе НДС 20.00% - 358.00"/>
    <s v="449922148"/>
    <x v="26"/>
    <x v="6"/>
    <x v="16"/>
  </r>
  <r>
    <x v="31"/>
    <x v="31"/>
    <n v="7080.42"/>
    <s v="ПАО &quot;ВЫМПЕЛКОМ&quot;"/>
    <s v="Оплата за услуги связи в феврале 2023 года по счету №100955145321 от 28.02.2023 Лицевой счет абонента 669010285 В том числе НДС 20.00% - 1 180.07"/>
    <s v="449927080,42"/>
    <x v="1"/>
    <x v="0"/>
    <x v="1"/>
  </r>
  <r>
    <x v="31"/>
    <x v="31"/>
    <n v="59640"/>
    <s v="ИП Ветрова Жанна Сергеевна"/>
    <s v="Доплата за насос фекальный по счету №УТ-69 от 02.03.2023 В том числе НДС 20.00% - 9 940.00"/>
    <s v="4499259640"/>
    <x v="17"/>
    <x v="1"/>
    <x v="2"/>
  </r>
  <r>
    <x v="31"/>
    <x v="31"/>
    <n v="109158.16"/>
    <s v="Муниципальное унитарное предприятие &quot;Инженерные сети г. Долгопрудного&quot;"/>
    <s v="Оплата за стоки в феврале 2023 по счету №В738 от 28.02.2023 В том числе НДС 20.00% - 18 193.03"/>
    <s v="44992109158,16"/>
    <x v="9"/>
    <x v="0"/>
    <x v="8"/>
  </r>
  <r>
    <x v="31"/>
    <x v="31"/>
    <n v="702851.1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январь 2023 года, по счету No 11520123016224 В том числе НДС 20.00% - 117 14"/>
    <s v="44992702851,11"/>
    <x v="25"/>
    <x v="0"/>
    <x v="15"/>
  </r>
  <r>
    <x v="32"/>
    <x v="32"/>
    <n v="7629.98"/>
    <s v="АО &quot;Райффайзенбанк&quot; г. Москва"/>
    <s v="Оплата покупки по карте. CARD **4411 IRINA MIGUNOVA 06MAR RUR 7629.98 GAZPROM MEZHREGIONGAZ SPB"/>
    <s v="449937629,98"/>
    <x v="0"/>
    <x v="0"/>
    <x v="0"/>
  </r>
  <r>
    <x v="33"/>
    <x v="33"/>
    <n v="330"/>
    <s v="АО &quot;Райффайзенбанк&quot; г. Москва"/>
    <s v="Оплата покупки по карте. CARD **4411 IRINA MIGUNOVA 07MAR RUR 330 ZAO OREKH MOSCOW"/>
    <s v="44995330"/>
    <x v="14"/>
    <x v="4"/>
    <x v="9"/>
  </r>
  <r>
    <x v="34"/>
    <x v="34"/>
    <n v="4449"/>
    <s v="АО &quot;Райффайзенбанк&quot; г. Москва"/>
    <s v="Оплата покупки по карте. CARD **4411 IRINA MIGUNOVA 10MAR RUR 4449 MOSCOW TC RIO DMITROVSKOE MOSKVA"/>
    <s v="449984449"/>
    <x v="14"/>
    <x v="4"/>
    <x v="9"/>
  </r>
  <r>
    <x v="35"/>
    <x v="35"/>
    <n v="300"/>
    <s v="АО &quot;Райффайзенбанк&quot; г. Москва"/>
    <s v="Комиссия за снятие наличных в банкомате. Cash Advance Fee. CARD **4411 IRINA MIGUNOVA 15MAR RUR 20000 RBA ATM 45321 MOSKVA"/>
    <s v="45000300"/>
    <x v="7"/>
    <x v="2"/>
    <x v="6"/>
  </r>
  <r>
    <x v="35"/>
    <x v="35"/>
    <n v="20000"/>
    <s v="АО &quot;Райффайзенбанк&quot; г. Москва"/>
    <s v="Снятие наличных денежных средств с карты в банкомате Банка. CARD **4411 IRINA MIGUNOVA 15MAR RUR 20000 RBA ATM 45321 MOSKVA"/>
    <s v="4500020000"/>
    <x v="14"/>
    <x v="4"/>
    <x v="9"/>
  </r>
  <r>
    <x v="35"/>
    <x v="35"/>
    <n v="40175"/>
    <s v="АО &quot;Райффайзенбанк&quot; г. Москва"/>
    <s v="Оплата покупки по карте. CARD **4411 IRINA MIGUNOVA 13MAR RUR 40175 ELEKTROMONTAZH MOSKVA"/>
    <s v="4500040175"/>
    <x v="3"/>
    <x v="1"/>
    <x v="2"/>
  </r>
  <r>
    <x v="36"/>
    <x v="36"/>
    <n v="15.6"/>
    <s v="АО &quot;Райффайзенбанк&quot; г. Москва"/>
    <s v="комиссия за обработку ведомости №10 16.03.2023"/>
    <s v="4500115,6"/>
    <x v="7"/>
    <x v="2"/>
    <x v="6"/>
  </r>
  <r>
    <x v="36"/>
    <x v="36"/>
    <n v="200.1"/>
    <s v="АО &quot;Райффайзенбанк&quot; г. Москва"/>
    <s v="комиссия за обработку ведомости №9 16.03.2023"/>
    <s v="45001200,1"/>
    <x v="7"/>
    <x v="2"/>
    <x v="6"/>
  </r>
  <r>
    <x v="36"/>
    <x v="36"/>
    <n v="435"/>
    <s v="АО &quot;Райффайзенбанк&quot; г. Москва"/>
    <s v="Комиссия за переводы в пользу ФЛ сверх нетарифицируемой суммы платежей в месяц"/>
    <s v="45001435"/>
    <x v="7"/>
    <x v="2"/>
    <x v="6"/>
  </r>
  <r>
    <x v="36"/>
    <x v="36"/>
    <n v="3900"/>
    <s v="АО &quot;Райффайзенбанк&quot; г. Москва"/>
    <s v="Оплата Компенсация служебной поездки за Март 2023 г. на основании ПЛАТЕЖНАЯ ВЕДОМОСТЬ N 10 от 16.03.2023"/>
    <s v="450013900"/>
    <x v="8"/>
    <x v="3"/>
    <x v="7"/>
  </r>
  <r>
    <x v="36"/>
    <x v="36"/>
    <n v="6200"/>
    <s v="ИП Анохин Алексей Юрьевич"/>
    <s v="Оплата услуг прототипирования полиуретановой манжеты по счету №430 от 16.03.2023. НДС не облагается"/>
    <s v="450016200"/>
    <x v="17"/>
    <x v="1"/>
    <x v="2"/>
  </r>
  <r>
    <x v="36"/>
    <x v="36"/>
    <n v="17000"/>
    <s v="ООО &quot;ОТЕЛЬ ВИНОГРАДОВО&quot;"/>
    <s v="Оплата услуг по проведению мероприятия 25.03.2023 по счету №283 от 14.03.2023. В том числе НДС 20.00% - 2 833.33"/>
    <s v="4500117000"/>
    <x v="27"/>
    <x v="2"/>
    <x v="4"/>
  </r>
  <r>
    <x v="36"/>
    <x v="36"/>
    <n v="40404.959999999999"/>
    <s v="ГУП &quot;ЭКОТЕХПРОМ&quot;"/>
    <s v="Оплата за вывоз и утилизацию ТКО в феврале 2023 по счету №СВАО-011382 от 28.02.2023 НДС не облагается"/>
    <s v="4500140404,96"/>
    <x v="4"/>
    <x v="0"/>
    <x v="3"/>
  </r>
  <r>
    <x v="36"/>
    <x v="36"/>
    <n v="43500"/>
    <s v="Иваницкая Ирина Васильевна"/>
    <s v="Перечисление заработной платы за первую половину марта 2023 для зачисления на счет Иваницкой И. В. НДС не облагается"/>
    <s v="4500143500"/>
    <x v="10"/>
    <x v="3"/>
    <x v="7"/>
  </r>
  <r>
    <x v="36"/>
    <x v="36"/>
    <n v="50025"/>
    <s v="АО &quot;Райффайзенбанк&quot; г. Москва"/>
    <s v="Оплата Аванс за Март 2023 г. на основании ПЛАТЕЖНАЯ ВЕДОМОСТЬ N 9 от 16.03.2023"/>
    <s v="4500150025"/>
    <x v="10"/>
    <x v="3"/>
    <x v="7"/>
  </r>
  <r>
    <x v="36"/>
    <x v="36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5/22 от15.11.2022 за январь 2023г. Счет№ 0099-000023 от 31.01.2023 В том числе НДС 20.00% - 25 000.00"/>
    <s v="45001150000"/>
    <x v="13"/>
    <x v="0"/>
    <x v="11"/>
  </r>
  <r>
    <x v="37"/>
    <x v="37"/>
    <n v="939.58"/>
    <s v="АО &quot;Райффайзенбанк&quot; г. Москва"/>
    <s v="Комиссия за переводы в пользу ФЛ сверх нетарифицируемой суммы платежей в месяц"/>
    <s v="45002939,58"/>
    <x v="7"/>
    <x v="2"/>
    <x v="6"/>
  </r>
  <r>
    <x v="37"/>
    <x v="37"/>
    <n v="93958"/>
    <s v="Леонов Денис Андреевич"/>
    <s v="Оплата самозанятому за монтаж и обслуживание видеонаблюдения по счету №2876027 от 15.03.2023 НДС не облагается"/>
    <s v="4500293958"/>
    <x v="19"/>
    <x v="1"/>
    <x v="2"/>
  </r>
  <r>
    <x v="38"/>
    <x v="38"/>
    <n v="10000"/>
    <s v="Индивидуальный предприниматель Капалин Евгений Владимирович"/>
    <s v="Оплата работ поддержки и обслуживания сервера и компьютерного обеспечения по счету №6 от 13.03.2023. НДС не облагается"/>
    <s v="4500610000"/>
    <x v="2"/>
    <x v="0"/>
    <x v="1"/>
  </r>
  <r>
    <x v="38"/>
    <x v="38"/>
    <n v="14800"/>
    <s v="ИП Смирнов Ираклий Гурамович"/>
    <s v="Оплата услуг илососной машины по счету №24/23 от 20.03.2023. НДС не облагается"/>
    <s v="4500614800"/>
    <x v="17"/>
    <x v="1"/>
    <x v="2"/>
  </r>
  <r>
    <x v="38"/>
    <x v="38"/>
    <n v="20142"/>
    <s v="ГУП &quot;ЭКОТЕХПРОМ&quot;"/>
    <s v="Оплата за вывоз и утилизацию ТКО в июне 2022. НДС не облагается"/>
    <s v="4500620142"/>
    <x v="4"/>
    <x v="0"/>
    <x v="3"/>
  </r>
  <r>
    <x v="38"/>
    <x v="38"/>
    <n v="25000"/>
    <s v="ООО &quot;ОРИОН-ОВК&quot;"/>
    <s v="Оплата работ по демонтажу и монтажу насоса КНС по счету №5 от 13.03.2023. В том числе НДС 20.00% - 4 166.67"/>
    <s v="4500625000"/>
    <x v="17"/>
    <x v="1"/>
    <x v="2"/>
  </r>
  <r>
    <x v="38"/>
    <x v="38"/>
    <n v="28398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 НДС не облагается"/>
    <s v="4500628398"/>
    <x v="28"/>
    <x v="3"/>
    <x v="7"/>
  </r>
  <r>
    <x v="39"/>
    <x v="39"/>
    <n v="15000"/>
    <s v="ООО &quot;Эколоджис&quot;"/>
    <s v="Оплата за исследования проб воды по счету №k-52 от 09.03.2023. НДС не облагается"/>
    <s v="4500815000"/>
    <x v="24"/>
    <x v="0"/>
    <x v="14"/>
  </r>
  <r>
    <x v="40"/>
    <x v="40"/>
    <n v="22100"/>
    <s v="ООО &quot;ОРИОН-ОВК&quot;"/>
    <s v="Оплата аварийных работ в КНС по счету №9 от 22.03.2023. В том числе НДС 20.00% - 3 683.33"/>
    <s v="4500922100"/>
    <x v="17"/>
    <x v="1"/>
    <x v="2"/>
  </r>
  <r>
    <x v="40"/>
    <x v="40"/>
    <n v="29100"/>
    <s v="ООО &quot;ОРИОН-ОВК&quot;"/>
    <s v="Предоплата работ по демонтажу насоса КНС по счету №4 от 21.03.2023. В том числе НДС 20.00% - 4 850.00"/>
    <s v="4500929100"/>
    <x v="17"/>
    <x v="1"/>
    <x v="2"/>
  </r>
  <r>
    <x v="41"/>
    <x v="41"/>
    <n v="558.47"/>
    <s v="АО &quot;Райффайзенбанк&quot; г. Москва"/>
    <s v="Оплата покупки по карте. CARD **4411 IRINA MIGUNOVA 23MAR RUR 558.47 TSENTRALNYY TELEGRAF GOROD MOSKVA"/>
    <s v="45010558,47"/>
    <x v="14"/>
    <x v="4"/>
    <x v="9"/>
  </r>
  <r>
    <x v="41"/>
    <x v="41"/>
    <n v="571.63"/>
    <s v="АО &quot;Райффайзенбанк&quot; г. Москва"/>
    <s v="Оплата покупки по карте. CARD **4411 IRINA MIGUNOVA 23MAR RUR 571.63 TSENTRALNYY TELEGRAF GOROD MOSKVA"/>
    <s v="45010571,63"/>
    <x v="14"/>
    <x v="4"/>
    <x v="9"/>
  </r>
  <r>
    <x v="41"/>
    <x v="41"/>
    <n v="574.91999999999996"/>
    <s v="АО &quot;Райффайзенбанк&quot; г. Москва"/>
    <s v="Оплата покупки по карте. CARD **4411 IRINA MIGUNOVA 23MAR RUR 574.92 TSENTRALNYY TELEGRAF GOROD MOSKVA"/>
    <s v="45010574,92"/>
    <x v="14"/>
    <x v="4"/>
    <x v="9"/>
  </r>
  <r>
    <x v="41"/>
    <x v="41"/>
    <n v="581.5"/>
    <s v="АО &quot;Райффайзенбанк&quot; г. Москва"/>
    <s v="Оплата покупки по карте. CARD **4411 IRINA MIGUNOVA 23MAR RUR 581.5 TSENTRALNYY TELEGRAF GOROD MOSKVA"/>
    <s v="45010581,5"/>
    <x v="14"/>
    <x v="4"/>
    <x v="9"/>
  </r>
  <r>
    <x v="41"/>
    <x v="41"/>
    <n v="3189"/>
    <s v="АО &quot;Райффайзенбанк&quot; г. Москва"/>
    <s v="Оплата покупки по карте. CARD **4411 IRINA MIGUNOVA 23MAR RUR 3189 ELEKTROMONTAZH MOSKVA"/>
    <s v="450103189"/>
    <x v="3"/>
    <x v="1"/>
    <x v="2"/>
  </r>
  <r>
    <x v="42"/>
    <x v="42"/>
    <n v="930.01"/>
    <s v="АО &quot;Райффайзенбанк&quot; г. Москва"/>
    <s v="Оплата покупки по карте. CARD **4411 IRINA MIGUNOVA 24MAR RUR 930.01 PYATEROCHKA 20619 MOSCOW"/>
    <s v="45012930,01"/>
    <x v="14"/>
    <x v="4"/>
    <x v="9"/>
  </r>
  <r>
    <x v="43"/>
    <x v="43"/>
    <n v="4319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 (усн) НДС не облагается"/>
    <s v="450144319"/>
    <x v="29"/>
    <x v="2"/>
    <x v="17"/>
  </r>
  <r>
    <x v="43"/>
    <x v="43"/>
    <n v="5890"/>
    <s v="ООО &quot;ЦПИ&quot;"/>
    <s v="Счет на оплату УТ-12515  от 29 марта 2023г. В том числе НДС 20.00% - 981.67"/>
    <s v="450145890"/>
    <x v="3"/>
    <x v="1"/>
    <x v="2"/>
  </r>
  <r>
    <x v="44"/>
    <x v="44"/>
    <n v="212.1"/>
    <s v="АО &quot;Райффайзенбанк&quot; г. Москва"/>
    <s v="комиссия за обработку ведомости №11 31.03.2023"/>
    <s v="45016212,1"/>
    <x v="7"/>
    <x v="2"/>
    <x v="6"/>
  </r>
  <r>
    <x v="44"/>
    <x v="44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23 по 31.03.2023"/>
    <s v="45016650"/>
    <x v="7"/>
    <x v="2"/>
    <x v="6"/>
  </r>
  <r>
    <x v="44"/>
    <x v="44"/>
    <n v="7912"/>
    <s v="АО &quot;Райффайзенбанк&quot; г. Москва"/>
    <s v="Оплата покупки по карте. CARD **4411 IRINA MIGUNOVA 28MAR RUR 7912 LEROY MERLIN 4 MKAD"/>
    <s v="450167912"/>
    <x v="3"/>
    <x v="1"/>
    <x v="2"/>
  </r>
  <r>
    <x v="44"/>
    <x v="44"/>
    <n v="53025"/>
    <s v="АО &quot;Райффайзенбанк&quot; г. Москва"/>
    <s v="Оплата Заработная плата за Март 2023 г. на основании ПЛАТЕЖНАЯ ВЕДОМОСТЬ N 11 от 31.03.2023"/>
    <s v="4501653025"/>
    <x v="10"/>
    <x v="3"/>
    <x v="7"/>
  </r>
  <r>
    <x v="45"/>
    <x v="45"/>
    <n v="100269.41"/>
    <s v="АО &quot;Райффайзенбанк&quot; г. Москва"/>
    <s v="Оплата Заработная плата за Декабрь 2022 г. на основании ПЛАТЕЖНАЯ ВЕДОМОСТЬ N 65 от 29.12.2022"/>
    <s v="44925100269,41"/>
    <x v="10"/>
    <x v="3"/>
    <x v="7"/>
  </r>
  <r>
    <x v="45"/>
    <x v="45"/>
    <n v="35986.639999999999"/>
    <s v="Стрелкова Юлия Геннадьевна"/>
    <s v="Выплата заработной платы за декабрь 2022, НДС не облагается"/>
    <s v="4492535986,64"/>
    <x v="10"/>
    <x v="3"/>
    <x v="7"/>
  </r>
  <r>
    <x v="45"/>
    <x v="45"/>
    <n v="1788.19"/>
    <s v="АО &quot;Мосэнергосбыт&quot;"/>
    <s v="Счет NoЭ-61-43339 от 31.08.2022, ПД No43339,No43339 ЗА ЭЛ. ЭНЕРГИЮ (МОЩНОСТЬ) за август 2022г. По договору с ИКУ No97644161 ОТ 20.07.2015Г. В том числе НДС 20.00% - 298.03"/>
    <s v="449251788,19"/>
    <x v="30"/>
    <x v="0"/>
    <x v="15"/>
  </r>
  <r>
    <x v="45"/>
    <x v="45"/>
    <n v="481416.74"/>
    <s v="АО &quot;Мосэнергосбыт&quot;"/>
    <s v="СЧЕТСЧЕТ NoЭ-61-11559 от 31.03.2022, ПД No11559 ЗА ЭЛ. ЭНЕРГИЮ (МОЩНОСТЬ) ЗА март 2022 Г. ПО ДОГОВОРУ С ИКУ No97644161 ОТ 20.07.2015Г. В том числе НДС 20.00% - 80 236.12"/>
    <s v="44925481416,74"/>
    <x v="30"/>
    <x v="0"/>
    <x v="15"/>
  </r>
  <r>
    <x v="45"/>
    <x v="45"/>
    <n v="548775.99"/>
    <s v="АО &quot;Мосэнергосбыт&quot;"/>
    <s v="Счет oЭ-61-20321 от 30.04.2022, ПД No20321,No20321 ЗА ЭЛ. ЭНЕРГИЮ (МОЩНОСТЬ) за апрель 2022 по договору с ИКУ No97644161 ОТ 20.07.2015Г. В том числе НДС 20.00% - 91 462.66"/>
    <s v="44925548775,99"/>
    <x v="30"/>
    <x v="0"/>
    <x v="15"/>
  </r>
  <r>
    <x v="45"/>
    <x v="45"/>
    <n v="609999.9"/>
    <s v="ООО ЧОО &quot;Р1-МСК&quot;"/>
    <s v="Оплата услуг охраны по акту сверки за 2022 год по счету №326 от 30.12.2022. НДС не облагается"/>
    <s v="44925609999,9"/>
    <x v="31"/>
    <x v="0"/>
    <x v="18"/>
  </r>
  <r>
    <x v="45"/>
    <x v="45"/>
    <n v="50000"/>
    <s v="ШКРЕБА ВИКТОРИЯ СЕРГЕЕВНА"/>
    <s v="Оплата юридических услуг за декабрь по счету №№2251306 от 30.12.2022. по договору №БН от 19.09.2022. НДС не облагается"/>
    <s v="4492550000"/>
    <x v="20"/>
    <x v="0"/>
    <x v="13"/>
  </r>
  <r>
    <x v="45"/>
    <x v="45"/>
    <n v="35250"/>
    <s v="Иваницкая Ирина Васильевна"/>
    <s v="Перечисление денежных средств для зачисления на счет Иваницкой И. В. заработная плата за декабрь 2022. НДС не облагается"/>
    <s v="4492535250"/>
    <x v="10"/>
    <x v="3"/>
    <x v="7"/>
  </r>
  <r>
    <x v="45"/>
    <x v="45"/>
    <n v="2287.56"/>
    <s v="АО &quot;Райффайзенбанк&quot; г. Москва"/>
    <s v="Комиссия за переводы в пользу ФЛ сверх нетарифицируемой суммы платежей в месяц"/>
    <s v="449252287,56"/>
    <x v="7"/>
    <x v="2"/>
    <x v="6"/>
  </r>
  <r>
    <x v="45"/>
    <x v="45"/>
    <n v="409233.65"/>
    <s v="АО &quot;Мосэнергосбыт&quot;"/>
    <s v="Счет oЭ-61-26027 от 31.05.2022, ПД No26027 ЗА ЭЛ. ЭНЕРГИЮ (МОЩНОСТЬ) за май 2022г.  По договору с ИКУ No97644161 ОТ 20.07.2015Г. В том числе НДС 20.00% - 68 205.61"/>
    <s v="44925409233,65"/>
    <x v="30"/>
    <x v="0"/>
    <x v="15"/>
  </r>
  <r>
    <x v="45"/>
    <x v="45"/>
    <n v="2718.4"/>
    <s v="АО &quot;Райффайзенбанк&quot; г. Москва"/>
    <s v="Оплата покупки по карте. CARD **4411 IRINA MIGUNOVA 27DEC RUR 2718.4 LEROY MERLIN 4 MKAD"/>
    <s v="449252718,4"/>
    <x v="3"/>
    <x v="1"/>
    <x v="2"/>
  </r>
  <r>
    <x v="45"/>
    <x v="45"/>
    <n v="401.08"/>
    <s v="АО &quot;Райффайзенбанк&quot; г. Москва"/>
    <s v="комиссия за обработку ведомости №65 29.12.2022"/>
    <s v="44925401,08"/>
    <x v="7"/>
    <x v="2"/>
    <x v="6"/>
  </r>
  <r>
    <x v="45"/>
    <x v="45"/>
    <n v="2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12.2022 по 30.12.2022"/>
    <s v="44925225"/>
    <x v="7"/>
    <x v="2"/>
    <x v="6"/>
  </r>
  <r>
    <x v="45"/>
    <x v="45"/>
    <n v="864"/>
    <s v="АО &quot;Райффайзенбанк&quot; г. Москва"/>
    <s v="Оплата покупки по карте. CARD **4411 IRINA MIGUNOVA 27DEC RUR 864 IP BADULIN V.V. MYTISHHI"/>
    <s v="44925864"/>
    <x v="14"/>
    <x v="4"/>
    <x v="9"/>
  </r>
  <r>
    <x v="45"/>
    <x v="45"/>
    <n v="287109.88"/>
    <s v="АО &quot;Мосэнергосбыт&quot;"/>
    <s v="Счет 1-31746 от 30.06.2022, ПД No31746 ЗА ЭЛ. ЭНЕРГИЮ (МОЩНОСТЬ) за июнь 2022г.  По договору с ИКУ No97644161 ОТ 20.07.2015Г. В том числе НДС 20.00% - 47 851.65"/>
    <s v="44925287109,88"/>
    <x v="30"/>
    <x v="0"/>
    <x v="15"/>
  </r>
  <r>
    <x v="46"/>
    <x v="46"/>
    <n v="40000"/>
    <s v="Индивидуальный предприниматель Чусовской Денис Евгеньевич"/>
    <s v="Оплата услуг по очистке КНС по счету №4 от 28.12.2022. НДС не облагается"/>
    <s v="4492440000"/>
    <x v="17"/>
    <x v="1"/>
    <x v="2"/>
  </r>
  <r>
    <x v="46"/>
    <x v="46"/>
    <n v="1070.98"/>
    <s v="АО &quot;Райффайзенбанк&quot; г. Москва"/>
    <s v="Комиссия за переводы в пользу ФЛ сверх нетарифицируемой суммы платежей в месяц"/>
    <s v="449241070,98"/>
    <x v="7"/>
    <x v="2"/>
    <x v="6"/>
  </r>
  <r>
    <x v="46"/>
    <x v="46"/>
    <n v="107098"/>
    <s v="Леонов Денис Андреевич"/>
    <s v="Оплата самозанятому за видеонаблюдение по счету №2234337 от 29.12.2022 НДС не облагается"/>
    <s v="44924107098"/>
    <x v="19"/>
    <x v="1"/>
    <x v="2"/>
  </r>
  <r>
    <x v="46"/>
    <x v="46"/>
    <n v="990"/>
    <s v="АО &quot;Райффайзенбанк&quot; г. Москва"/>
    <s v="Ежемесячная комиссия за обслуживание по пакету за период с 01.12.2022 по 31.12.2022"/>
    <s v="44924990"/>
    <x v="7"/>
    <x v="2"/>
    <x v="6"/>
  </r>
  <r>
    <x v="46"/>
    <x v="46"/>
    <n v="50000"/>
    <s v="Индивидуальный предприниматель Смирнов Дмитрий Евгеньевич"/>
    <s v="Оплата бухгалтерских услуг за декабрь 2022 по счету №345 от 29.12.2022 НДС не облагается"/>
    <s v="4492450000"/>
    <x v="18"/>
    <x v="0"/>
    <x v="12"/>
  </r>
  <r>
    <x v="46"/>
    <x v="46"/>
    <n v="8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22 по 29.12.2022"/>
    <s v="44924825"/>
    <x v="7"/>
    <x v="2"/>
    <x v="6"/>
  </r>
  <r>
    <x v="47"/>
    <x v="47"/>
    <n v="5000"/>
    <s v="ООО &quot;ГАЗСЕРВИС&quot;"/>
    <s v="Оплата за техническое обслуживание газопровода в декабре 2022 по счету №63 от 22.11.2022 по договору №ОГ-19/7 от 01.12.2019.  НДС не облагается"/>
    <s v="449235000"/>
    <x v="23"/>
    <x v="0"/>
    <x v="0"/>
  </r>
  <r>
    <x v="47"/>
    <x v="47"/>
    <n v="0.06"/>
    <s v="АО &quot;Мосэнергосбыт&quot;"/>
    <s v="ЗА ЭЛ. ЭНЕРГИЮ (МОЩНОСТЬ) ЗА НОЯБРЬ 2022 Г. ПО ДОГОВОРУ С ИКУ No97644161 ОТ 20.07.2015Г. СЧЕТ No Э-61-60717 от 30.11.2022 Г. В том числе НДС 20.00% - 0.01"/>
    <s v="449230,06"/>
    <x v="25"/>
    <x v="0"/>
    <x v="15"/>
  </r>
  <r>
    <x v="47"/>
    <x v="47"/>
    <n v="105000"/>
    <s v="Индивидуальный предприниматель Чусовской Денис Евгеньевич"/>
    <s v="Оплата услуг по уборке территорий земель общего пользования в декабре 2022 по счету №3 от 28.12.2022. НДС не облагается"/>
    <s v="44923105000"/>
    <x v="13"/>
    <x v="0"/>
    <x v="11"/>
  </r>
  <r>
    <x v="47"/>
    <x v="47"/>
    <n v="5000"/>
    <s v="ООО &quot;ГАЗСЕРВИС&quot;"/>
    <s v="Оплата за техническое обслуживание газопровода в январе 2023 по счету №69 от 21.12.2022 по договору №ОГ-19/7 от 01.12.2019.  НДС не облагается"/>
    <s v="449235000"/>
    <x v="23"/>
    <x v="0"/>
    <x v="0"/>
  </r>
  <r>
    <x v="47"/>
    <x v="47"/>
    <n v="17100"/>
    <s v="Департамент финансов города Москвы (ГБУК Г. МОСКВЫ &quot;ОКЦ СВАО&quot; л/с 2605642000800841)"/>
    <s v="(131.131.02.2) Оплата услуг по организации мероприятия по адресу 3-я Северная линия, дом 17 по счету №00ГУ-000304 от 02.12.2022. В том числе НДС 20.00% - 2 850.00"/>
    <s v="4492317100"/>
    <x v="32"/>
    <x v="2"/>
    <x v="9"/>
  </r>
  <r>
    <x v="48"/>
    <x v="48"/>
    <n v="38000"/>
    <s v="ИП Кулабухов Дмитрий Александрович"/>
    <s v="Работы по диагностике, монтажу, демонтажу скважинного насоса по счету №46 от 19.12.2022 НДС не облагается"/>
    <s v="4492238000"/>
    <x v="17"/>
    <x v="1"/>
    <x v="2"/>
  </r>
  <r>
    <x v="49"/>
    <x v="49"/>
    <n v="21000"/>
    <s v="ИП Гаврилин Александр Сергеевич"/>
    <s v="Оплата транспортных услуг вакуумной илососной машиной по счету №78 от 23.12.2022 НДС не облагается"/>
    <s v="4491821000"/>
    <x v="17"/>
    <x v="1"/>
    <x v="2"/>
  </r>
  <r>
    <x v="49"/>
    <x v="49"/>
    <n v="583087.96"/>
    <s v="АО &quot;Мосэнергосбыт&quot;"/>
    <s v="ЗА ЭЛ. ЭНЕРГИЮ (МОЩНОСТЬ) ЗА НОЯБРЬ 2022 Г. ПО ДОГОВОРУ С ИКУ No97644161 ОТ 20.07.2015Г. СЧЕТ No Э-61-60717 от 30.11.2022 Г. В том числе НДС 20.00% - 97 181.33"/>
    <s v="44918583087,96"/>
    <x v="30"/>
    <x v="0"/>
    <x v="15"/>
  </r>
  <r>
    <x v="49"/>
    <x v="49"/>
    <n v="452127"/>
    <s v="ИП Кабиров Антон Евгеньевич"/>
    <s v="Оплата работ по замене участка напорной канализации по договору №23122022 от 23.12.2022 НДС не облагается"/>
    <s v="44918452127"/>
    <x v="17"/>
    <x v="1"/>
    <x v="2"/>
  </r>
  <r>
    <x v="50"/>
    <x v="50"/>
    <n v="107214.1"/>
    <s v="ООО &quot;ЦЕНТР &quot;ОВМ&quot;"/>
    <s v="Оплата запасных частей и работ по ременту насоса по счету №С-676-22 от 21.12.2022 В том числе НДС 20.00% - 17 869.02"/>
    <s v="44917107214,1"/>
    <x v="17"/>
    <x v="1"/>
    <x v="2"/>
  </r>
  <r>
    <x v="51"/>
    <x v="51"/>
    <n v="15.6"/>
    <s v="АО &quot;Райффайзенбанк&quot; г. Москва"/>
    <s v="комиссия за обработку ведомости №64 16.12.2022"/>
    <s v="4491515,6"/>
    <x v="7"/>
    <x v="2"/>
    <x v="6"/>
  </r>
  <r>
    <x v="51"/>
    <x v="51"/>
    <n v="439.35"/>
    <s v="АО &quot;Райффайзенбанк&quot; г. Москва"/>
    <s v="Комиссия за переводы в пользу ФЛ сверх нетарифицируемой суммы платежей в месяц"/>
    <s v="44915439,35"/>
    <x v="7"/>
    <x v="2"/>
    <x v="6"/>
  </r>
  <r>
    <x v="51"/>
    <x v="51"/>
    <n v="43935"/>
    <s v="АРХИПОВ ИГОРЬ ВИКТОРОВИЧ"/>
    <s v="Оплата ремонта КПП по договору №26/10 от 26.10.2022. В том числе НДС"/>
    <s v="4491543935"/>
    <x v="15"/>
    <x v="1"/>
    <x v="2"/>
  </r>
  <r>
    <x v="51"/>
    <x v="51"/>
    <n v="3900"/>
    <s v="АО &quot;Райффайзенбанк&quot; г. Москва"/>
    <s v="Оплата Компенсация служебной поездки за Декабрь 2022 г. на основании ПЛАТЕЖНАЯ ВЕДОМОСТЬ N 64 от 16.12.2022"/>
    <s v="449153900"/>
    <x v="8"/>
    <x v="3"/>
    <x v="7"/>
  </r>
  <r>
    <x v="52"/>
    <x v="52"/>
    <n v="710"/>
    <s v="ООО &quot;МВК ЭКОДАР&quot;"/>
    <s v="Оплата запасных частей для для водопроводной стстемы по счету № 71781/Р120 от 18.12.2022. В том числе НДС 20.00% - 118.33"/>
    <s v="44914710"/>
    <x v="21"/>
    <x v="1"/>
    <x v="2"/>
  </r>
  <r>
    <x v="52"/>
    <x v="52"/>
    <n v="32000"/>
    <s v="АО &quot;Райффайзенбанк&quot; г. Москва"/>
    <s v="Оплата Аванс за Декабрь 2022 г. на основании ПЛАТЕЖНАЯ ВЕДОМОСТЬ N 63 от 15.12.2022"/>
    <s v="4491432000"/>
    <x v="10"/>
    <x v="3"/>
    <x v="7"/>
  </r>
  <r>
    <x v="52"/>
    <x v="52"/>
    <n v="16810"/>
    <s v="ООО &quot;СИРИУС&quot;"/>
    <s v="Оплата за ремонт компьютера по счету №138582493 от 15.12.2022. НДС не облагается"/>
    <s v="4491416810"/>
    <x v="11"/>
    <x v="4"/>
    <x v="9"/>
  </r>
  <r>
    <x v="52"/>
    <x v="52"/>
    <n v="128"/>
    <s v="АО &quot;Райффайзенбанк&quot; г. Москва"/>
    <s v="комиссия за обработку ведомости №63 15.12.2022"/>
    <s v="44914128"/>
    <x v="7"/>
    <x v="2"/>
    <x v="6"/>
  </r>
  <r>
    <x v="53"/>
    <x v="53"/>
    <n v="6770"/>
    <s v="АО &quot;Райффайзенбанк&quot; г. Москва"/>
    <s v="Оплата покупки по карте. CARD **4411 IRINA MIGUNOVA 13DEC RUR 6770 LEROY MERLIN 4 MKAD"/>
    <s v="449116770"/>
    <x v="3"/>
    <x v="1"/>
    <x v="2"/>
  </r>
  <r>
    <x v="53"/>
    <x v="53"/>
    <n v="32488"/>
    <s v="АО &quot;Райффайзенбанк&quot; г. Москва"/>
    <s v="Оплата покупки по карте. CARD **4411 IRINA MIGUNOVA 13DEC RUR 32488 LEROY MERLIN 4 MKAD"/>
    <s v="4491132488"/>
    <x v="3"/>
    <x v="1"/>
    <x v="2"/>
  </r>
  <r>
    <x v="54"/>
    <x v="54"/>
    <n v="35186.89"/>
    <s v="УФК по г. Москве (Инспекция ФНС России № 15 по г. Москве)"/>
    <s v="Страховые взносы на выплату страховой части трудовой пенсии НДС не облагается"/>
    <s v="4491035186,89"/>
    <x v="16"/>
    <x v="3"/>
    <x v="7"/>
  </r>
  <r>
    <x v="54"/>
    <x v="54"/>
    <n v="13495.9"/>
    <s v="УФК по г. Москве (Инспекция ФНС России № 15 по г. Москве)"/>
    <s v="Страховые взносы на обязательное медицинское страхование НДС не облагается"/>
    <s v="4491013495,9"/>
    <x v="16"/>
    <x v="3"/>
    <x v="7"/>
  </r>
  <r>
    <x v="54"/>
    <x v="54"/>
    <n v="30000"/>
    <s v="Иваницкая Ирина Васильевна"/>
    <s v="Перечисление денежных средств для зачисления на счет Иваницкой И. В. Аванс по заработной плате за декабрь 2022. Сумма 30000-00 В том числе НДС"/>
    <s v="4491030000"/>
    <x v="10"/>
    <x v="3"/>
    <x v="7"/>
  </r>
  <r>
    <x v="54"/>
    <x v="54"/>
    <n v="120000"/>
    <s v="ООО ЧОО &quot;Р1-МСК&quot;"/>
    <s v="Оплата услуг охраны за март 2022 по счету№ 54 от 31.03.2022 В том числе НДС"/>
    <s v="44910120000"/>
    <x v="33"/>
    <x v="0"/>
    <x v="18"/>
  </r>
  <r>
    <x v="54"/>
    <x v="54"/>
    <n v="537.0499999999999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 НДС не облагается"/>
    <s v="44910537,05"/>
    <x v="16"/>
    <x v="3"/>
    <x v="7"/>
  </r>
  <r>
    <x v="54"/>
    <x v="54"/>
    <n v="1611.24"/>
    <s v="УФК по г. Москве (Инспекция ФНС России № 15 по г. Москве)"/>
    <s v="Взносы на обязательное социальное страхование НДС не облагается"/>
    <s v="449101611,24"/>
    <x v="16"/>
    <x v="3"/>
    <x v="7"/>
  </r>
  <r>
    <x v="54"/>
    <x v="54"/>
    <n v="40000"/>
    <s v="ООО ЧОО &quot;Р1-МСК&quot;"/>
    <s v="Оплата услуг охраны за март 2022 по счету№ 54 от 31.03.2022 В том числе НДС"/>
    <s v="4491040000"/>
    <x v="33"/>
    <x v="0"/>
    <x v="18"/>
  </r>
  <r>
    <x v="54"/>
    <x v="54"/>
    <n v="300"/>
    <s v="АО &quot;Райффайзенбанк&quot; г. Москва"/>
    <s v="Комиссия за переводы в пользу ФЛ сверх нетарифицируемой суммы платежей в месяц"/>
    <s v="44910300"/>
    <x v="7"/>
    <x v="2"/>
    <x v="6"/>
  </r>
  <r>
    <x v="55"/>
    <x v="55"/>
    <n v="86781.82"/>
    <s v="Муниципальное унитарное предприятие &quot;Инженерные сети г. Долгопрудного&quot;"/>
    <s v="Оплата за стоки в ноябре 2022 по счету № В5278 от 30.11.2022г. В том числе НДС 20.00% - 14 463.64"/>
    <s v="4490886781,82"/>
    <x v="9"/>
    <x v="0"/>
    <x v="8"/>
  </r>
  <r>
    <x v="56"/>
    <x v="56"/>
    <n v="18046"/>
    <s v="ООО &quot;МВК ЭКОДАР&quot;"/>
    <s v="Оплата сервисного обслуживания за 3 квартал 2022 и запасных частей по счету № 71781/Р115 от 30.11.2022. В том числе НДС 20.00% - 3 007.67"/>
    <s v="4490718046"/>
    <x v="34"/>
    <x v="0"/>
    <x v="14"/>
  </r>
  <r>
    <x v="56"/>
    <x v="56"/>
    <n v="52.5"/>
    <s v="АО &quot;Райффайзенбанк&quot; г. Москва"/>
    <s v="Комиссия за переводы в пользу ФЛ сверх нетарифицируемой суммы платежей в месяц"/>
    <s v="4490752,5"/>
    <x v="7"/>
    <x v="2"/>
    <x v="6"/>
  </r>
  <r>
    <x v="56"/>
    <x v="56"/>
    <n v="5385"/>
    <s v="АО &quot;Райффайзенбанк&quot; г. Москва"/>
    <s v="Оплата покупки по карте. CARD **4411 IRINA MIGUNOVA 08DEC RUR 5385 LEROY MERLIN 4 MKAD"/>
    <s v="449075385"/>
    <x v="3"/>
    <x v="1"/>
    <x v="2"/>
  </r>
  <r>
    <x v="56"/>
    <x v="56"/>
    <n v="50000"/>
    <s v="ШКРЕБА ВИКТОРИЯ СЕРГЕЕВНА"/>
    <s v="Оплата юридических услуг за ноябрь по счету №2030761 от 09.12.2022. по договору №БН от 19.09.2022. НДС не облагается"/>
    <s v="4490750000"/>
    <x v="20"/>
    <x v="0"/>
    <x v="13"/>
  </r>
  <r>
    <x v="56"/>
    <x v="56"/>
    <n v="20000"/>
    <s v="ШКРЕБА ВИКТОРИЯ СЕРГЕЕВНА"/>
    <s v="Оплата юридических услуг за ноябрь по счету №2030784 от 09.12.2022. по договору №БН от 03.11.2022. НДС не облагается"/>
    <s v="4490720000"/>
    <x v="20"/>
    <x v="0"/>
    <x v="13"/>
  </r>
  <r>
    <x v="57"/>
    <x v="57"/>
    <n v="7220.89"/>
    <s v="ПАО &quot;ВЫМПЕЛКОМ&quot;"/>
    <s v="Оплата за услуги связи в ноябре 2022 года по счету №100934463955 от 30.11.2022 Лицевой счет абонента 669010285 В том числе НДС 20.00% - 1 203.48"/>
    <s v="449047220,89"/>
    <x v="1"/>
    <x v="0"/>
    <x v="1"/>
  </r>
  <r>
    <x v="57"/>
    <x v="57"/>
    <n v="87279.92"/>
    <s v="ГУП &quot;ЭКОТЕХПРОМ&quot;"/>
    <s v="Оплата за вывоз и утилизацию ТКО в ноябре 2022 по счету №СВАО-059513 от 30.11.2022. НДС не облагается"/>
    <s v="4490487279,92"/>
    <x v="4"/>
    <x v="0"/>
    <x v="3"/>
  </r>
  <r>
    <x v="57"/>
    <x v="57"/>
    <n v="7000"/>
    <s v="Индивидуальный предприниматель Капалин Евгений Владимирович"/>
    <s v="Оплата обслуживания и поддержки сервера, сайта за ноябрь 2022 по счету №51 от 07.12.2022 НДС не облагается"/>
    <s v="449047000"/>
    <x v="2"/>
    <x v="0"/>
    <x v="1"/>
  </r>
  <r>
    <x v="57"/>
    <x v="57"/>
    <n v="7500"/>
    <s v="ООО &quot;ПРОСТЫЕ РЕШЕНИЯ&quot;"/>
    <s v="Оплата консультаций по програме 1с ЖКХ в пакете на 3 часа по счету №5054 от 05.12.2022. НДС не облагается"/>
    <s v="449047500"/>
    <x v="18"/>
    <x v="0"/>
    <x v="12"/>
  </r>
  <r>
    <x v="57"/>
    <x v="57"/>
    <n v="13400"/>
    <s v="ООО &quot;УДАРНИК&quot;"/>
    <s v="Оплата запчастей для снегоуборочной машины по счету №435 от 09.12.2022. НДС не облагается"/>
    <s v="4490413400"/>
    <x v="3"/>
    <x v="1"/>
    <x v="2"/>
  </r>
  <r>
    <x v="58"/>
    <x v="58"/>
    <n v="20000"/>
    <s v="АО &quot;Райффайзенбанк&quot; г. Москва"/>
    <s v="Снятие наличных денежных средств с карты в банкомате Банка. CARD **4411 IRINA MIGUNOVA 08DEC RUR 20000 RBA ATM 45321 MOSKVA"/>
    <s v="4490320000"/>
    <x v="14"/>
    <x v="4"/>
    <x v="9"/>
  </r>
  <r>
    <x v="58"/>
    <x v="58"/>
    <n v="300"/>
    <s v="АО &quot;Райффайзенбанк&quot; г. Москва"/>
    <s v="Комиссия за снятие наличных в банкомате. Cash Advance Fee. CARD **4411 IRINA MIGUNOVA 08DEC RUR 20000 RBA ATM 45321 MOSKVA"/>
    <s v="44903300"/>
    <x v="7"/>
    <x v="2"/>
    <x v="6"/>
  </r>
  <r>
    <x v="58"/>
    <x v="58"/>
    <n v="300"/>
    <s v="АО &quot;Райффайзенбанк&quot; г. Москва"/>
    <s v="Комиссия за снятие наличных в банкомате. Cash Advance Fee. CARD **4411 IRINA MIGUNOVA 08DEC RUR 20000 RBA ATM 45321 MOSKVA"/>
    <s v="44903300"/>
    <x v="7"/>
    <x v="2"/>
    <x v="6"/>
  </r>
  <r>
    <x v="58"/>
    <x v="58"/>
    <n v="20000"/>
    <s v="АО &quot;Райффайзенбанк&quot; г. Москва"/>
    <s v="Снятие наличных денежных средств с карты в банкомате Банка. CARD **4411 IRINA MIGUNOVA 08DEC RUR 20000 RBA ATM 45321 MOSKVA"/>
    <s v="4490320000"/>
    <x v="14"/>
    <x v="4"/>
    <x v="9"/>
  </r>
  <r>
    <x v="59"/>
    <x v="59"/>
    <n v="5057.43"/>
    <s v="АО &quot;Райффайзенбанк&quot; г. Москва"/>
    <s v="Оплата покупки по карте. CARD **4411 IRINA MIGUNOVA 05DEC RUR 5057.43 GAZPROM MEZHREGIONGAZ SPB"/>
    <s v="449025057,43"/>
    <x v="0"/>
    <x v="0"/>
    <x v="0"/>
  </r>
  <r>
    <x v="60"/>
    <x v="60"/>
    <n v="70000"/>
    <s v="Индивидуальный предприниматель Чусовской Денис Евгеньевич"/>
    <s v="Оплата услуг по уборке территорий земель общего пользования в ноябре 2022 по счету №1 от 05.12.2022. НДС не облагается"/>
    <s v="4490170000"/>
    <x v="13"/>
    <x v="0"/>
    <x v="11"/>
  </r>
  <r>
    <x v="61"/>
    <x v="61"/>
    <n v="4727"/>
    <s v="ООО &quot;ХЭДХАНТЕР&quot;"/>
    <s v="Пополнение лицевого счета для работы с услугами HeadHunter по счёту № 9394006/1 от 01.12.2022 В том числе НДС 20.00% - 787.83"/>
    <s v="449004727"/>
    <x v="35"/>
    <x v="3"/>
    <x v="7"/>
  </r>
  <r>
    <x v="61"/>
    <x v="61"/>
    <n v="1200"/>
    <s v="ООО &quot;МВК ЭКОДАР&quot;"/>
    <s v="Оплата запасных частей по счету № 71781/Р118 от 02.12.2022. В том числе НДС 20.00% - 200.00"/>
    <s v="449001200"/>
    <x v="21"/>
    <x v="1"/>
    <x v="2"/>
  </r>
  <r>
    <x v="61"/>
    <x v="61"/>
    <n v="15000"/>
    <s v="Индивидуальный предприниматель Чусовской Денис Евгеньевич"/>
    <s v="Оплата услуг сторожа в ноябре 2022 по счету №2 от 05.12.2022. НДС не облагается"/>
    <s v="4490015000"/>
    <x v="33"/>
    <x v="0"/>
    <x v="18"/>
  </r>
  <r>
    <x v="62"/>
    <x v="62"/>
    <n v="54584.05"/>
    <s v="АО &quot;Райффайзенбанк&quot; г. Москва"/>
    <s v="Оплата Заработная плата за Ноябрь 2022 г. на основании ПЛАТЕЖНАЯ ВЕДОМОСТЬ N 62 от 01.12.2022"/>
    <s v="4489654584,05"/>
    <x v="10"/>
    <x v="3"/>
    <x v="7"/>
  </r>
  <r>
    <x v="62"/>
    <x v="62"/>
    <n v="12167"/>
    <s v="УФК по г. Москве (Инспекция ФНС России № 15 по г. Москве)"/>
    <s v="Налог на доходы физических лиц НДС не облагается"/>
    <s v="4489612167"/>
    <x v="28"/>
    <x v="3"/>
    <x v="7"/>
  </r>
  <r>
    <x v="62"/>
    <x v="62"/>
    <n v="23777"/>
    <s v="УФК по г. Москве (Инспекция ФНС России № 15 по г. Москве)"/>
    <s v="Налог на доходы физических лиц НДС не облагается"/>
    <s v="4489623777"/>
    <x v="28"/>
    <x v="3"/>
    <x v="7"/>
  </r>
  <r>
    <x v="62"/>
    <x v="62"/>
    <n v="990"/>
    <s v="АО &quot;Райффайзенбанк&quot; г. Москва"/>
    <s v="Ежемесячная комиссия за обслуживание по пакету за период с 01.11.2022 по 30.11.2022"/>
    <s v="44896990"/>
    <x v="7"/>
    <x v="2"/>
    <x v="6"/>
  </r>
  <r>
    <x v="62"/>
    <x v="62"/>
    <n v="35250"/>
    <s v="Иваницкая Ирина Васильевна"/>
    <s v="Перечисление денежных средств для зачисления на счет Иваницкой И В Заработная плата за ноябрь 2022 Сумма 35250-00 НДС не облагается"/>
    <s v="4489635250"/>
    <x v="10"/>
    <x v="3"/>
    <x v="7"/>
  </r>
  <r>
    <x v="62"/>
    <x v="62"/>
    <n v="218.34"/>
    <s v="АО &quot;Райффайзенбанк&quot; г. Москва"/>
    <s v="комиссия за обработку ведомости №62 01.12.2022"/>
    <s v="44896218,34"/>
    <x v="7"/>
    <x v="2"/>
    <x v="6"/>
  </r>
  <r>
    <x v="62"/>
    <x v="62"/>
    <n v="50000"/>
    <s v="Индивидуальный предприниматель Смирнов Дмитрий Евгеньевич"/>
    <s v="Оплата бухгалтерских услуг за ноябрь 2022 по счету №307 от 30.11.2022 НДС не облагается"/>
    <s v="4489650000"/>
    <x v="18"/>
    <x v="0"/>
    <x v="12"/>
  </r>
  <r>
    <x v="63"/>
    <x v="63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2 по 30.11.2022"/>
    <s v="44895600"/>
    <x v="7"/>
    <x v="2"/>
    <x v="6"/>
  </r>
  <r>
    <x v="64"/>
    <x v="64"/>
    <n v="611.14"/>
    <s v="АО &quot;Райффайзенбанк&quot; г. Москва"/>
    <s v="комиссия за обработку ведомости №61 28.11.2022"/>
    <s v="44893611,14"/>
    <x v="7"/>
    <x v="2"/>
    <x v="6"/>
  </r>
  <r>
    <x v="64"/>
    <x v="64"/>
    <n v="152786.20000000001"/>
    <s v="АО &quot;Райффайзенбанк&quot; г. Москва"/>
    <s v="Оплата Окончательный расчет при увольнении за Ноябрь 2022 г. на основании ПЛАТЕЖНАЯ ВЕДОМОСТЬ N 61 от 28.11.2022"/>
    <s v="44893152786,2"/>
    <x v="10"/>
    <x v="3"/>
    <x v="7"/>
  </r>
  <r>
    <x v="65"/>
    <x v="65"/>
    <n v="47247.8"/>
    <s v="ЖСК &quot;Дарьин&quot;"/>
    <s v="Перевод средств целевых расходов на другой счет организации. НДС не облагается"/>
    <s v="4489047247,8"/>
    <x v="12"/>
    <x v="5"/>
    <x v="10"/>
  </r>
  <r>
    <x v="65"/>
    <x v="65"/>
    <n v="17100"/>
    <s v="Департамент финансов города Москвы (ГБУК Г. МОСКВЫ &quot;ОКЦ СВАО&quot; л/с 2605642000800841)"/>
    <s v="(131.131.02.2) Оплата услуг по организации мероприятия по адресу 3-я Северная линия, дом 17 по счету №00ГУ-000276 от 15.11.2022. В том числе НДС 20.00% - 2 850.00"/>
    <s v="4489017100"/>
    <x v="32"/>
    <x v="2"/>
    <x v="9"/>
  </r>
  <r>
    <x v="66"/>
    <x v="66"/>
    <n v="128"/>
    <s v="АО &quot;Райффайзенбанк&quot; г. Москва"/>
    <s v="комиссия за обработку ведомости №58 16.11.2022"/>
    <s v="44881128"/>
    <x v="7"/>
    <x v="2"/>
    <x v="6"/>
  </r>
  <r>
    <x v="66"/>
    <x v="66"/>
    <n v="300"/>
    <s v="АО &quot;Райффайзенбанк&quot; г. Москва"/>
    <s v="Комиссия за переводы в пользу ФЛ сверх нетарифицируемой суммы платежей в месяц"/>
    <s v="44881300"/>
    <x v="7"/>
    <x v="2"/>
    <x v="6"/>
  </r>
  <r>
    <x v="66"/>
    <x v="66"/>
    <n v="160000"/>
    <s v="ООО ЧОО &quot;Р1-МСК&quot;"/>
    <s v="Оплата услуг охраны за март 2022 по счету№ 54 от 31.03.2022 В том числе НДС"/>
    <s v="44881160000"/>
    <x v="33"/>
    <x v="0"/>
    <x v="18"/>
  </r>
  <r>
    <x v="66"/>
    <x v="66"/>
    <n v="9432.24"/>
    <s v="Филиал ФГУП &quot;Охрана&quot; Росгвардии по г. Москве"/>
    <s v="Оплата услуг пультовой охраны объекта, техническое обслуживание комплекса в ноябре 2022 по договору №7721N10011 от 12.11.2012. В том числе НДС 20.00% - 1 572.04"/>
    <s v="448819432,24"/>
    <x v="36"/>
    <x v="0"/>
    <x v="18"/>
  </r>
  <r>
    <x v="66"/>
    <x v="66"/>
    <n v="160"/>
    <s v="АО &quot;Райффайзенбанк&quot; г. Москва"/>
    <s v="комиссия за обработку ведомости №60 16.11.2022"/>
    <s v="44881160"/>
    <x v="7"/>
    <x v="2"/>
    <x v="6"/>
  </r>
  <r>
    <x v="66"/>
    <x v="66"/>
    <n v="40000"/>
    <s v="АО &quot;Райффайзенбанк&quot; г. Москва"/>
    <s v="Оплата Аванс за Ноябрь 2022 г. на основании ПЛАТЕЖНАЯ ВЕДОМОСТЬ N 60 от 16.11.2022"/>
    <s v="4488140000"/>
    <x v="10"/>
    <x v="3"/>
    <x v="7"/>
  </r>
  <r>
    <x v="66"/>
    <x v="66"/>
    <n v="5000"/>
    <s v="ООО &quot;ГАЗСЕРВИС&quot;"/>
    <s v="Оплата за техническое обслуживание газопровода в ноябре 2022 по договору №ОГ-19/7 от 01.12.2019.  НДС не облагается"/>
    <s v="448815000"/>
    <x v="23"/>
    <x v="0"/>
    <x v="0"/>
  </r>
  <r>
    <x v="66"/>
    <x v="66"/>
    <n v="30000"/>
    <s v="Иваницкая Ирина Васильевна"/>
    <s v="Перечисление денежных средств для зачисления на счет Иваницкой И. В. Аванс по заработной плате за ноябрь 2022. Сумма 30000-00 НДС не облагается"/>
    <s v="4488130000"/>
    <x v="10"/>
    <x v="3"/>
    <x v="7"/>
  </r>
  <r>
    <x v="66"/>
    <x v="66"/>
    <n v="20.399999999999999"/>
    <s v="АО &quot;Райффайзенбанк&quot; г. Москва"/>
    <s v="комиссия за обработку ведомости №59 16.11.2022"/>
    <s v="4488120,4"/>
    <x v="7"/>
    <x v="2"/>
    <x v="6"/>
  </r>
  <r>
    <x v="66"/>
    <x v="66"/>
    <n v="87247.89"/>
    <s v="ЖСК &quot;Дарьин&quot;"/>
    <s v="Перевод средств целевых расходов на другой счет организации. В том числе НДС"/>
    <s v="4488187247,89"/>
    <x v="12"/>
    <x v="5"/>
    <x v="10"/>
  </r>
  <r>
    <x v="66"/>
    <x v="66"/>
    <n v="32000"/>
    <s v="АО &quot;Райффайзенбанк&quot; г. Москва"/>
    <s v="Оплата Аванс за Ноябрь 2022 г. на основании ПЛАТЕЖНАЯ ВЕДОМОСТЬ N 58 от 16.11.2022"/>
    <s v="4488132000"/>
    <x v="10"/>
    <x v="3"/>
    <x v="7"/>
  </r>
  <r>
    <x v="66"/>
    <x v="66"/>
    <n v="5100"/>
    <s v="АО &quot;Райффайзенбанк&quot; г. Москва"/>
    <s v="Оплата Компенсация служебной поездки за Ноябрь 2022 г. на основании ПЛАТЕЖНАЯ ВЕДОМОСТЬ N 59 от 16.11.2022"/>
    <s v="448815100"/>
    <x v="8"/>
    <x v="3"/>
    <x v="7"/>
  </r>
  <r>
    <x v="67"/>
    <x v="67"/>
    <n v="6800"/>
    <s v="ООО &quot;Тиражные решения 1С-Рарус&quot;"/>
    <s v="Оплата информационно-технологического сопровождения компьютерной программы 1с-ЖКХ на 12 месяцев по счету №НФB0-012919 от 20.10.2022. НДС не облагается"/>
    <s v="448796800"/>
    <x v="2"/>
    <x v="0"/>
    <x v="1"/>
  </r>
  <r>
    <x v="67"/>
    <x v="67"/>
    <n v="99464.54"/>
    <s v="Муниципальное унитарное предприятие &quot;Инженерные сети г. Долгопрудного&quot;"/>
    <s v="Оплата за стоки в октябре 2022 по счету № В4472 от 31.10.2022г. В том числе НДС 20.00% - 16 577.42"/>
    <s v="4487999464,54"/>
    <x v="9"/>
    <x v="0"/>
    <x v="8"/>
  </r>
  <r>
    <x v="67"/>
    <x v="67"/>
    <n v="7242.7"/>
    <s v="ПАО &quot;ВЫМПЕЛКОМ&quot;"/>
    <s v="Оплата за услуги связи в октябре 2022 года по счету № 100927065302 от 31.10.2022 Лицевой счет абонента 669010285 В том числе НДС 20.00% - 1 207.12"/>
    <s v="448797242,7"/>
    <x v="1"/>
    <x v="0"/>
    <x v="1"/>
  </r>
  <r>
    <x v="67"/>
    <x v="67"/>
    <n v="11717.5"/>
    <s v="Филиал ФГУП &quot;Охрана&quot; Росгвардии по г. Москве"/>
    <s v="Оплата работ по  демонтажу и монтажу технических средств охраны по счету №7722м306222 от 09.11.2022 по договору №7722м306222 от 09.11.2012. В том числе НДС 20.00% - 1 952.92"/>
    <s v="4487911717,5"/>
    <x v="36"/>
    <x v="0"/>
    <x v="18"/>
  </r>
  <r>
    <x v="67"/>
    <x v="67"/>
    <n v="409226"/>
    <s v="АО &quot;Мосэнергосбыт&quot;"/>
    <s v="ЗА ЭЛ. ЭНЕРГИЮ (МОЩНОСТЬ) ЗА ОКТЯБРЬ 2022 Г. ПО ДОГОВОРУ С ИКУ No97644161 ОТ 20.07.2015Г. СЧЕТ No Э-61-54887 ОТ 31.10.2022 Г. В том числе НДС 20.00% - 68 204.33"/>
    <s v="44879409226"/>
    <x v="25"/>
    <x v="0"/>
    <x v="15"/>
  </r>
  <r>
    <x v="67"/>
    <x v="67"/>
    <n v="100707.6"/>
    <s v="ГУП &quot;ЭКОТЕХПРОМ&quot;"/>
    <s v="Оплата за вывоз и утилизацию ТКО в октябре 2022 по счету №СВАО-054197 от 31.10.2022. НДС не облагается"/>
    <s v="44879100707,6"/>
    <x v="4"/>
    <x v="0"/>
    <x v="3"/>
  </r>
  <r>
    <x v="68"/>
    <x v="68"/>
    <n v="708"/>
    <s v="АО &quot;Райффайзенбанк&quot; г. Москва"/>
    <s v="Оплата покупки по карте. CARD **4411 IRINA MIGUNOVA 09NOV RUR 708 STD PETROVICH MYTISHHI"/>
    <s v="44877708"/>
    <x v="3"/>
    <x v="1"/>
    <x v="2"/>
  </r>
  <r>
    <x v="68"/>
    <x v="68"/>
    <n v="2567.1999999999998"/>
    <s v="АО &quot;Райффайзенбанк&quot; г. Москва"/>
    <s v="Оплата покупки по карте. CARD **4411 IRINA MIGUNOVA 09NOV RUR 2567.2 LEROY MERLIN 4 MKAD"/>
    <s v="448772567,2"/>
    <x v="3"/>
    <x v="1"/>
    <x v="2"/>
  </r>
  <r>
    <x v="68"/>
    <x v="68"/>
    <n v="5470"/>
    <s v="АО &quot;Райффайзенбанк&quot; г. Москва"/>
    <s v="Оплата покупки по карте. CARD **4411 IRINA MIGUNOVA 09NOV RUR 5470 ELEKTROMONTAZH MOSKVA"/>
    <s v="448775470"/>
    <x v="3"/>
    <x v="1"/>
    <x v="2"/>
  </r>
  <r>
    <x v="69"/>
    <x v="69"/>
    <n v="15000"/>
    <s v="ООО &quot;Эколоджис&quot;"/>
    <s v="Оплата за исследования проб воды по счету №k-1239 от 20.09.2022.  НДС не облагается"/>
    <s v="4487515000"/>
    <x v="24"/>
    <x v="0"/>
    <x v="14"/>
  </r>
  <r>
    <x v="69"/>
    <x v="69"/>
    <n v="7000"/>
    <s v="Индивидуальный предприниматель Капалин Евгений Владимирович"/>
    <s v="Оплата обслуживания и поддержки сервера, сайта за октябрь 2022 по счету №47 от 02.11.2022 НДС не облагается"/>
    <s v="448757000"/>
    <x v="2"/>
    <x v="0"/>
    <x v="1"/>
  </r>
  <r>
    <x v="70"/>
    <x v="70"/>
    <n v="4015.74"/>
    <s v="АО &quot;Райффайзенбанк&quot; г. Москва"/>
    <s v="Оплата покупки по карте. CARD **4411 IRINA MIGUNOVA 07NOV RUR 4015.74 GAZPROM MEZHREGIONGAZ SPB"/>
    <s v="448744015,74"/>
    <x v="0"/>
    <x v="0"/>
    <x v="0"/>
  </r>
  <r>
    <x v="71"/>
    <x v="71"/>
    <n v="50"/>
    <s v="АО &quot;Райффайзенбанк&quot; г. Москва"/>
    <s v="Комиссия за переводы в пользу ФЛ сверх нетарифицируемой суммы платежей в месяц"/>
    <s v="4487350"/>
    <x v="7"/>
    <x v="2"/>
    <x v="6"/>
  </r>
  <r>
    <x v="71"/>
    <x v="71"/>
    <n v="5000"/>
    <s v="ПОДБЕРЕЦКИЙ ВАСИЛИЙ СТЕПАНОВИЧ"/>
    <s v="Доплата услуг сторожа за октябрь 2022 по счету №1713178 от 08.11.2022 НДС не облагается"/>
    <s v="448735000"/>
    <x v="33"/>
    <x v="0"/>
    <x v="18"/>
  </r>
  <r>
    <x v="72"/>
    <x v="72"/>
    <n v="32600"/>
    <s v="МЕДВЕДЕВ АНАТОЛИЙ АНАТОЛЬЕВИЧ"/>
    <s v="Оплата первого этапа работ управляющего хозяйственной деятельностью за октябрь 2022. НДС не облагается"/>
    <s v="4487232600"/>
    <x v="10"/>
    <x v="3"/>
    <x v="7"/>
  </r>
  <r>
    <x v="72"/>
    <x v="72"/>
    <n v="40000"/>
    <s v="ПОДБЕРЕЦКИЙ ВАСИЛИЙ СТЕПАНОВИЧ"/>
    <s v="Оплата услуг сторожа за октябрь 2022 по счету №№1699183 от 07.11.2022. НДС не облагается"/>
    <s v="4487240000"/>
    <x v="33"/>
    <x v="0"/>
    <x v="18"/>
  </r>
  <r>
    <x v="72"/>
    <x v="72"/>
    <n v="1278.5"/>
    <s v="АО &quot;Райффайзенбанк&quot; г. Москва"/>
    <s v="Комиссия за переводы в пользу ФЛ сверх нетарифицируемой суммы платежей в месяц"/>
    <s v="448721278,5"/>
    <x v="7"/>
    <x v="2"/>
    <x v="6"/>
  </r>
  <r>
    <x v="72"/>
    <x v="72"/>
    <n v="70000"/>
    <s v="ВИНОГРАДОВ ИВАН ДМИТРИЕВИЧ"/>
    <s v="Оплата услуг по уборке территории за октябрь по счету №1702954 от 07.11.2022 НДС не облагается"/>
    <s v="4487270000"/>
    <x v="13"/>
    <x v="0"/>
    <x v="11"/>
  </r>
  <r>
    <x v="73"/>
    <x v="73"/>
    <n v="50000"/>
    <s v="ШКРЕБА ВИКТОРИЯ СЕРГЕЕВНА"/>
    <s v="Оплата юридических услуг по счету №1673681 от 03.11.2022. НДС не облагается"/>
    <s v="4486850000"/>
    <x v="20"/>
    <x v="0"/>
    <x v="13"/>
  </r>
  <r>
    <x v="73"/>
    <x v="73"/>
    <n v="10000"/>
    <s v="Индивидуальный предприниматель Капалин Евгений Владимирович"/>
    <s v="Оплата обслуживания и поддержки сервера, сайта за сентябрь 2022 по счету №42 от 17.10.2022 НДС не облагается"/>
    <s v="4486810000"/>
    <x v="2"/>
    <x v="0"/>
    <x v="1"/>
  </r>
  <r>
    <x v="73"/>
    <x v="73"/>
    <n v="9432.24"/>
    <s v="Филиал ФГУП &quot;Охрана&quot; Росгвардии по г. Москве"/>
    <s v="Оплата услуг пультовой охраны объекта, техническое обслуживание комплекса в августе 2022 по счету №77000477615 от01.08.2022 по договору №7721N10011 от 12.11.2012. В том числе НДС 20.00% - 1 572.04"/>
    <s v="448689432,24"/>
    <x v="36"/>
    <x v="0"/>
    <x v="18"/>
  </r>
  <r>
    <x v="73"/>
    <x v="73"/>
    <n v="50000"/>
    <s v="Индивидуальный предприниматель Смирнов Дмитрий Евгеньевич"/>
    <s v="Оплата бухгалтерских услуг за октябрь 2022 по счету №281 от 31.10.2022 НДС не облагается"/>
    <s v="4486850000"/>
    <x v="18"/>
    <x v="0"/>
    <x v="12"/>
  </r>
  <r>
    <x v="73"/>
    <x v="73"/>
    <n v="5000"/>
    <s v="ООО &quot;ГАЗСЕРВИС&quot;"/>
    <s v="Оплата за техническое обслуживание газопровода в октябре 2022 по счету №59 от 22.09.2022 по договору №ОГ-19/7 от 01.12.2019.  НДС не облагается"/>
    <s v="448685000"/>
    <x v="23"/>
    <x v="0"/>
    <x v="0"/>
  </r>
  <r>
    <x v="74"/>
    <x v="74"/>
    <n v="35977"/>
    <s v="УФК по г. Москве (Инспекция ФНС России № 15 по г. Москве)"/>
    <s v="Налог на доходы физических лиц за октябрь 2022 года"/>
    <s v="4486735977"/>
    <x v="28"/>
    <x v="3"/>
    <x v="7"/>
  </r>
  <r>
    <x v="74"/>
    <x v="74"/>
    <n v="35000"/>
    <s v="ДОГАДИН СЕРГЕЙ ВЛАДИСЛАВОВИЧ"/>
    <s v="ИСПОЛ ЛИСТ ФС 040585251 ВЫД 22.08.2022 АРБИТРАЖНЫМ СУДОМ Г МОСКВЫ ПО ДЕЛУ А40-221786/20-50-1394"/>
    <s v="4486735000"/>
    <x v="37"/>
    <x v="7"/>
    <x v="19"/>
  </r>
  <r>
    <x v="74"/>
    <x v="74"/>
    <n v="6800"/>
    <s v="ООО &quot;ГРУППА КОМПАНИЙ &quot;ЭДЕЛЬВЕЙС&quot;"/>
    <s v="Оплата за светильник по счету №662 от 12.04.2022.   В том числе НДС 20.00% - 1 133.33"/>
    <s v="448676800"/>
    <x v="3"/>
    <x v="1"/>
    <x v="2"/>
  </r>
  <r>
    <x v="74"/>
    <x v="74"/>
    <n v="61167.71"/>
    <s v="АО &quot;Райффайзенбанк&quot; г. Москва"/>
    <s v="Оплата Заработная плата за Октябрь 2022 г. на основании ПЛАТЕЖНАЯ ВЕДОМОСТЬ N 57 от 01.11.2022"/>
    <s v="4486761167,71"/>
    <x v="10"/>
    <x v="3"/>
    <x v="7"/>
  </r>
  <r>
    <x v="74"/>
    <x v="74"/>
    <n v="556.2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867556,29"/>
    <x v="16"/>
    <x v="3"/>
    <x v="7"/>
  </r>
  <r>
    <x v="74"/>
    <x v="74"/>
    <n v="36148.31"/>
    <s v="УФК по г. Москве (Инспекция ФНС России № 15 по г. Москве)"/>
    <s v="Страховые взносы на выплату страховой части трудовой пенсии"/>
    <s v="4486736148,31"/>
    <x v="16"/>
    <x v="3"/>
    <x v="7"/>
  </r>
  <r>
    <x v="74"/>
    <x v="74"/>
    <n v="200"/>
    <s v="АО &quot;Райффайзенбанк&quot; г. Москва"/>
    <s v="комиссия за обработку ведомости №56 01.11.2022"/>
    <s v="44867200"/>
    <x v="7"/>
    <x v="2"/>
    <x v="6"/>
  </r>
  <r>
    <x v="74"/>
    <x v="74"/>
    <n v="2014.05"/>
    <s v="УФК по г. Москве (Инспекция ФНС России № 15 по г. Москве)"/>
    <s v="Взносы на обязательное социальное страхование"/>
    <s v="448672014,05"/>
    <x v="16"/>
    <x v="3"/>
    <x v="7"/>
  </r>
  <r>
    <x v="74"/>
    <x v="74"/>
    <n v="244.67"/>
    <s v="АО &quot;Райффайзенбанк&quot; г. Москва"/>
    <s v="комиссия за обработку ведомости №57 01.11.2022"/>
    <s v="44867244,67"/>
    <x v="7"/>
    <x v="2"/>
    <x v="6"/>
  </r>
  <r>
    <x v="74"/>
    <x v="74"/>
    <n v="13976.61"/>
    <s v="УФК по г. Москве (Инспекция ФНС России № 15 по г. Москве)"/>
    <s v="Страховые взносы на обязательное медицинское страхование"/>
    <s v="4486713976,61"/>
    <x v="16"/>
    <x v="3"/>
    <x v="7"/>
  </r>
  <r>
    <x v="74"/>
    <x v="74"/>
    <n v="35250"/>
    <s v="Иваницкая Ирина Васильевна"/>
    <s v="Перечисление денежных средств для зачисления на счет Иваницкой И В Заработная плата за октябрь 2022 Сумма 35250-00 Без налога (НДС)"/>
    <s v="4486735250"/>
    <x v="10"/>
    <x v="3"/>
    <x v="7"/>
  </r>
  <r>
    <x v="74"/>
    <x v="74"/>
    <n v="50000"/>
    <s v="АО &quot;Райффайзенбанк&quot; г. Москва"/>
    <s v="Оплата Заработная плата за Октябрь 2022 г. на основании ПЛАТЕЖНАЯ ВЕДОМОСТЬ N 56 от 01.11.2022"/>
    <s v="4486750000"/>
    <x v="10"/>
    <x v="3"/>
    <x v="7"/>
  </r>
  <r>
    <x v="74"/>
    <x v="74"/>
    <n v="10150"/>
    <s v="ООО &quot;КОМУС&quot;"/>
    <s v="Оплата канцелярских товаров и хозтоваров, ремонт орг. техники по счету №0JT/596079/39093 от 31/10/2022.  В том числе НДС 20.00% - 1 691.67"/>
    <s v="4486710150"/>
    <x v="22"/>
    <x v="4"/>
    <x v="9"/>
  </r>
  <r>
    <x v="75"/>
    <x v="75"/>
    <n v="990"/>
    <s v="АО &quot;Райффайзенбанк&quot; г. Москва"/>
    <s v="Ежемесячная комиссия за обслуживание по пакету за период с 01.10.2022 по 31.10.2022"/>
    <s v="44866990"/>
    <x v="7"/>
    <x v="2"/>
    <x v="6"/>
  </r>
  <r>
    <x v="76"/>
    <x v="76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2 по 31.10.2022"/>
    <s v="44865525"/>
    <x v="7"/>
    <x v="2"/>
    <x v="6"/>
  </r>
  <r>
    <x v="77"/>
    <x v="77"/>
    <n v="12573"/>
    <s v="ООО &quot;ВСЕИНСТРУМЕНТЫ.РУ&quot;"/>
    <s v="Оплата насоса и инструментов по счету №2210-231043-28085 от 25.10.2022 НДС не облагается"/>
    <s v="4486112573"/>
    <x v="3"/>
    <x v="1"/>
    <x v="2"/>
  </r>
  <r>
    <x v="77"/>
    <x v="77"/>
    <n v="8250"/>
    <s v="ООО &quot;Тиражные решения 1С-Рарус&quot;"/>
    <s v="Оплата лицензии на сайт ЖСК на 12 месяцев по счету №НФB0-012963 от 21.10.2022. НДС не облагается"/>
    <s v="448618250"/>
    <x v="2"/>
    <x v="0"/>
    <x v="1"/>
  </r>
  <r>
    <x v="77"/>
    <x v="77"/>
    <n v="58580"/>
    <s v="АРХИПОВ ИГОРЬ ВИКТОРОВИЧ"/>
    <s v="Оплата ремонта КПП по договору №26/10 от 26.10.2022. НДС не облагается"/>
    <s v="4486158580"/>
    <x v="15"/>
    <x v="1"/>
    <x v="2"/>
  </r>
  <r>
    <x v="77"/>
    <x v="77"/>
    <n v="585.79999999999995"/>
    <s v="АО &quot;Райффайзенбанк&quot; г. Москва"/>
    <s v="Комиссия за переводы в пользу ФЛ сверх нетарифицируемой суммы платежей в месяц"/>
    <s v="44861585,8"/>
    <x v="7"/>
    <x v="2"/>
    <x v="6"/>
  </r>
  <r>
    <x v="77"/>
    <x v="77"/>
    <n v="10688.99"/>
    <s v="ООО &quot;КОМУС&quot;"/>
    <s v="Оплата канцелярских товаров и хозтоваров по счету №0VT/596079/42322090 от 26/10/2022.  В том числе НДС 20.00% - 1 206.98"/>
    <s v="4486110688,99"/>
    <x v="22"/>
    <x v="4"/>
    <x v="9"/>
  </r>
  <r>
    <x v="78"/>
    <x v="78"/>
    <n v="12326"/>
    <s v="АО &quot;Райффайзенбанк&quot; г. Москва"/>
    <s v="Оплата покупки по карте. CARD **4411 IRINA MIGUNOVA 20OCT RUR 12326 MOTORNYYE MASLA MOSKVA"/>
    <s v="4485612326"/>
    <x v="3"/>
    <x v="1"/>
    <x v="2"/>
  </r>
  <r>
    <x v="79"/>
    <x v="79"/>
    <n v="75"/>
    <s v="АО &quot;Райффайзенбанк&quot; г. Москва"/>
    <s v="Комиссия за снятие наличных в банкомате. Cash Advance Fee. CARD **4411 IRINA MIGUNOVA 20OCT RUR 5000 RBA ATM 45321 MOSKVA"/>
    <s v="4485475"/>
    <x v="7"/>
    <x v="2"/>
    <x v="6"/>
  </r>
  <r>
    <x v="79"/>
    <x v="79"/>
    <n v="5000"/>
    <s v="АО &quot;Райффайзенбанк&quot; г. Москва"/>
    <s v="Снятие наличных денежных средств с карты в банкомате Банка. CARD **4411 IRINA MIGUNOVA 20OCT RUR 5000 RBA ATM 45321 MOSKVA"/>
    <s v="448545000"/>
    <x v="14"/>
    <x v="4"/>
    <x v="9"/>
  </r>
  <r>
    <x v="80"/>
    <x v="80"/>
    <n v="187890.28"/>
    <s v="ЖСК &quot;Дарьин&quot;"/>
    <s v="Перевод средств на другой счет организации. НДС не облагается"/>
    <s v="44853187890,28"/>
    <x v="12"/>
    <x v="5"/>
    <x v="10"/>
  </r>
  <r>
    <x v="80"/>
    <x v="80"/>
    <n v="5048"/>
    <s v="УФК по г. Москве (Инспекция ФНС России № 15 по г. Москве)"/>
    <s v="Водный налог за 3 квартал 2022 года НДС не облагается"/>
    <s v="448535048"/>
    <x v="29"/>
    <x v="2"/>
    <x v="17"/>
  </r>
  <r>
    <x v="81"/>
    <x v="81"/>
    <n v="73852.240000000005"/>
    <s v="ГУП &quot;ЭКОТЕХПРОМ&quot;"/>
    <s v="Счет №СВАО-047810 от 30.09.2022. Оплата за прием ТКО, транспортировку, обработку, обезвреживание, утилизацию, захоронение за сентябрь 2022. НДС не облагается"/>
    <s v="4485173852,24"/>
    <x v="4"/>
    <x v="0"/>
    <x v="3"/>
  </r>
  <r>
    <x v="81"/>
    <x v="81"/>
    <n v="300"/>
    <s v="АО &quot;Райффайзенбанк&quot; г. Москва"/>
    <s v="Комиссия за переводы в пользу ФЛ сверх нетарифицируемой суммы платежей в месяц"/>
    <s v="44851300"/>
    <x v="7"/>
    <x v="2"/>
    <x v="6"/>
  </r>
  <r>
    <x v="81"/>
    <x v="81"/>
    <n v="9432.24"/>
    <s v="Филиал ФГУП &quot;Охрана&quot; Росгвардии по г. Москве"/>
    <s v="Оплата счета от 01.10.2022. Оплата услуг пультовой охраны объекта, техническое обслуживание комплекса в октябре 2022 по договору №7721N10011 от 12.11.2012. В том числе НДС 20.00% - 1 572.04"/>
    <s v="448519432,24"/>
    <x v="36"/>
    <x v="0"/>
    <x v="18"/>
  </r>
  <r>
    <x v="81"/>
    <x v="81"/>
    <n v="160"/>
    <s v="АО &quot;Райффайзенбанк&quot; г. Москва"/>
    <s v="комиссия за обработку ведомости №55 14.10.2022"/>
    <s v="44851160"/>
    <x v="7"/>
    <x v="2"/>
    <x v="6"/>
  </r>
  <r>
    <x v="81"/>
    <x v="81"/>
    <n v="19.260000000000002"/>
    <s v="АО &quot;Райффайзенбанк&quot; г. Москва"/>
    <s v="комиссия за обработку ведомости №54 14.10.2022"/>
    <s v="4485119,26"/>
    <x v="7"/>
    <x v="2"/>
    <x v="6"/>
  </r>
  <r>
    <x v="81"/>
    <x v="81"/>
    <n v="48676.83"/>
    <s v="Муниципальное унитарное предприятие &quot;Инженерные сети г. Долгопрудного&quot;"/>
    <s v="Оплата за стоки в сентябре 2022 по счету №В4255 от 30.09.2022г. В том числе НДС 20.00% - 8 112.81"/>
    <s v="4485148676,83"/>
    <x v="9"/>
    <x v="0"/>
    <x v="8"/>
  </r>
  <r>
    <x v="81"/>
    <x v="81"/>
    <n v="4814.29"/>
    <s v="АО &quot;Райффайзенбанк&quot; г. Москва"/>
    <s v="Оплата Компенсация служебной поездки за Октябрь 2022 г. на основании ПЛАТЕЖНАЯ ВЕДОМОСТЬ N 54 от 14.10.2022"/>
    <s v="448514814,29"/>
    <x v="8"/>
    <x v="3"/>
    <x v="7"/>
  </r>
  <r>
    <x v="81"/>
    <x v="81"/>
    <n v="5000"/>
    <s v="ООО &quot;ГАЗСЕРВИС&quot;"/>
    <s v="Оплата за техническое обслуживание газопровода в сентябре 2022 по счету №48 от 31.08.2022 по договору №ОГ-19/7 от 01.12.2019.  НДС не облагается"/>
    <s v="448515000"/>
    <x v="23"/>
    <x v="0"/>
    <x v="0"/>
  </r>
  <r>
    <x v="81"/>
    <x v="81"/>
    <n v="30000"/>
    <s v="Иваницкая Ирина Васильевна"/>
    <s v="Перечисление денежных средств для зачисления на счет Иваницкой И В Аванс за октябрь 2022. Сумма 30000-00 НДС не облагается"/>
    <s v="4485130000"/>
    <x v="10"/>
    <x v="3"/>
    <x v="7"/>
  </r>
  <r>
    <x v="81"/>
    <x v="81"/>
    <n v="102.99"/>
    <s v="АО &quot;Райффайзенбанк&quot; г. Москва"/>
    <s v="комиссия за обработку ведомости №53 14.10.2022"/>
    <s v="44851102,99"/>
    <x v="7"/>
    <x v="2"/>
    <x v="6"/>
  </r>
  <r>
    <x v="81"/>
    <x v="81"/>
    <n v="473947.3"/>
    <s v="АО &quot;Мосэнергосбыт&quot;"/>
    <s v="СЧЕТ NoЭ-61-49098 от 30.09.2022, ПД No49098,No49098 ЗА ЭЛ. ЭНЕРГИЮ (МОЩНОСТЬ) за сентябрь 2022г.,НЕУСТОЙКА (ПЕНИ) По договору с ИКУ No97644161 ОТ 20.07.2015Г.  В том числе НДС 20.00% - 78 991.22"/>
    <s v="44851473947,3"/>
    <x v="25"/>
    <x v="0"/>
    <x v="15"/>
  </r>
  <r>
    <x v="81"/>
    <x v="81"/>
    <n v="160000"/>
    <s v="ООО ЧОО &quot;Р1-МСК&quot;"/>
    <s v="Оплата услуг охраны за февраль 2022 по счету №27 от 28.02.2022 НДС не облагается"/>
    <s v="44851160000"/>
    <x v="33"/>
    <x v="0"/>
    <x v="18"/>
  </r>
  <r>
    <x v="81"/>
    <x v="81"/>
    <n v="25748.39"/>
    <s v="АО &quot;Райффайзенбанк&quot; г. Москва"/>
    <s v="Оплата Аванс за Октябрь 2022 г. на основании ПЛАТЕЖНАЯ ВЕДОМОСТЬ N 53 от 14.10.2022"/>
    <s v="4485125748,39"/>
    <x v="10"/>
    <x v="3"/>
    <x v="7"/>
  </r>
  <r>
    <x v="81"/>
    <x v="81"/>
    <n v="40000"/>
    <s v="АО &quot;Райффайзенбанк&quot; г. Москва"/>
    <s v="Оплата Аванс за Октябрь 2022 г. на основании ПЛАТЕЖНАЯ ВЕДОМОСТЬ N 55 от 14.10.2022"/>
    <s v="4485140000"/>
    <x v="10"/>
    <x v="3"/>
    <x v="7"/>
  </r>
  <r>
    <x v="82"/>
    <x v="82"/>
    <n v="3084"/>
    <s v="АО &quot;Райффайзенбанк&quot; г. Москва"/>
    <s v="Оплата покупки по карте. CARD **4411 IRINA MIGUNOVA 13OCT RUR 3084 VSEINSTRUMENTI.RU KOTELNIKI"/>
    <s v="448493084"/>
    <x v="3"/>
    <x v="1"/>
    <x v="2"/>
  </r>
  <r>
    <x v="83"/>
    <x v="83"/>
    <n v="13345.87"/>
    <s v="УФК по г. Москве (Инспекция ФНС России № 15 по г. Москве)"/>
    <s v="Страховые взносы на обязательное медицинское страхование"/>
    <s v="4484713345,87"/>
    <x v="16"/>
    <x v="3"/>
    <x v="7"/>
  </r>
  <r>
    <x v="83"/>
    <x v="83"/>
    <n v="34144.85"/>
    <s v="УФК по г. Москве (Инспекция ФНС России № 15 по г. Москве)"/>
    <s v="Страховые взносы на выплату страховой части трудовой пенсии"/>
    <s v="4484734144,85"/>
    <x v="16"/>
    <x v="3"/>
    <x v="7"/>
  </r>
  <r>
    <x v="83"/>
    <x v="83"/>
    <n v="1648.01"/>
    <s v="УФК по г. Москве (Инспекция ФНС России № 15 по г. Москве)"/>
    <s v="Взносы на обязательное социальное страхование"/>
    <s v="448471648,01"/>
    <x v="16"/>
    <x v="3"/>
    <x v="7"/>
  </r>
  <r>
    <x v="83"/>
    <x v="83"/>
    <n v="531.3099999999999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847531,31"/>
    <x v="16"/>
    <x v="3"/>
    <x v="7"/>
  </r>
  <r>
    <x v="84"/>
    <x v="84"/>
    <n v="4448.04"/>
    <s v="АО &quot;Райффайзенбанк&quot; г. Москва"/>
    <s v="Оплата покупки по карте. CARD **4411 IRINA MIGUNOVA 10OCT RUR 4448.04 GAZPROM MEZHREGIONGAZ SPB"/>
    <s v="448464448,04"/>
    <x v="0"/>
    <x v="0"/>
    <x v="0"/>
  </r>
  <r>
    <x v="85"/>
    <x v="85"/>
    <n v="9700"/>
    <s v="ИП Степочкин Денис Валерьевич"/>
    <s v="Счет на оплату No 00985 от 22.09.022 г. Березовая метла &quot;Стандарт&quot;, доставка. НДС не облагается"/>
    <s v="448459700"/>
    <x v="13"/>
    <x v="0"/>
    <x v="11"/>
  </r>
  <r>
    <x v="85"/>
    <x v="85"/>
    <n v="6220"/>
    <s v="ООО &quot;ЛЕРУА МЕРЛЕН ВОСТОК&quot;"/>
    <s v="Оплата по счету №62 000-641282/2796 от 11.10.2022. Цемент, пескобетон, доставка. В том числе НДС 20.00% - 1 036.67"/>
    <s v="448456220"/>
    <x v="3"/>
    <x v="1"/>
    <x v="2"/>
  </r>
  <r>
    <x v="86"/>
    <x v="86"/>
    <n v="250"/>
    <s v="АО &quot;Райффайзенбанк&quot; г. Москва"/>
    <s v="Комиссия за переводы в пользу ФЛ сверх нетарифицируемой суммы платежей в месяц"/>
    <s v="44844250"/>
    <x v="7"/>
    <x v="2"/>
    <x v="6"/>
  </r>
  <r>
    <x v="86"/>
    <x v="86"/>
    <n v="25000"/>
    <s v="ШКРЕБА ВИКТОРИЯ СЕРГЕЕВНА"/>
    <s v="Оплата юридических услуг по счету №1460686 от 07.10.2022. НДС не облагается"/>
    <s v="4484425000"/>
    <x v="20"/>
    <x v="0"/>
    <x v="13"/>
  </r>
  <r>
    <x v="87"/>
    <x v="87"/>
    <n v="400"/>
    <s v="АО &quot;Райффайзенбанк&quot; г. Москва"/>
    <s v="Комиссия за переводы в пользу ФЛ сверх нетарифицируемой суммы платежей в месяц"/>
    <s v="44840400"/>
    <x v="7"/>
    <x v="2"/>
    <x v="6"/>
  </r>
  <r>
    <x v="87"/>
    <x v="87"/>
    <n v="40000"/>
    <s v="ПОДБЕРЕЦКИЙ ВАСИЛИЙ СТЕПАНОВИЧ"/>
    <s v="Оплата услуг сторожа за сентябрь 2022 по счету №1447836 от 06.10.2022. НДС не облагается"/>
    <s v="4484040000"/>
    <x v="33"/>
    <x v="0"/>
    <x v="18"/>
  </r>
  <r>
    <x v="88"/>
    <x v="88"/>
    <n v="15000"/>
    <s v="ООО &quot;Эколоджис&quot;"/>
    <s v="Оплата за исследования проб воды по счету №k-1085 от 16.06.2022.  НДС не облагается"/>
    <s v="4483915000"/>
    <x v="24"/>
    <x v="0"/>
    <x v="14"/>
  </r>
  <r>
    <x v="88"/>
    <x v="88"/>
    <n v="222.5"/>
    <s v="АО &quot;Райффайзенбанк&quot; г. Москва"/>
    <s v="Комиссия за переводы в пользу ФЛ сверх нетарифицируемой суммы платежей в месяц"/>
    <s v="44839222,5"/>
    <x v="7"/>
    <x v="2"/>
    <x v="6"/>
  </r>
  <r>
    <x v="88"/>
    <x v="88"/>
    <n v="17000"/>
    <s v="Шевченко Владимир Федорович"/>
    <s v="Оплата по счету №1429588 от 04.10.2022 за работы по дог. 26/10-2022 от 03.10.2022  НДС не облагается"/>
    <s v="4483917000"/>
    <x v="10"/>
    <x v="3"/>
    <x v="7"/>
  </r>
  <r>
    <x v="88"/>
    <x v="88"/>
    <n v="70000"/>
    <s v="ЧУСОВСКОЙ ДЕНИС ЕВГЕНЬЕВИЧ"/>
    <s v="Оплата за уборку в сентябре 2022 по счету №1439488 от 05.10.2022. НДС не облагается"/>
    <s v="4483970000"/>
    <x v="13"/>
    <x v="0"/>
    <x v="11"/>
  </r>
  <r>
    <x v="88"/>
    <x v="88"/>
    <n v="7189.63"/>
    <s v="ПАО &quot;ВЫМПЕЛКОМ&quot;"/>
    <s v="Оплата по счету № 100919656556 от 30.09.2022 За услуги связи в сентябре 2022г. № лс 669010285  В том числе НДС 20.00% - 1 198.27"/>
    <s v="448397189,63"/>
    <x v="1"/>
    <x v="0"/>
    <x v="1"/>
  </r>
  <r>
    <x v="89"/>
    <x v="89"/>
    <n v="50000"/>
    <s v="Индивидуальный предприниматель Смирнов Дмитрий Евгеньевич"/>
    <s v="Оплата бухгалтерских услуг за сентябрь 2022 по счету №244 от 30.09.2022 НДС не облагается"/>
    <s v="4483850000"/>
    <x v="18"/>
    <x v="0"/>
    <x v="12"/>
  </r>
  <r>
    <x v="89"/>
    <x v="89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4 квартал 2022 ФЛС №М-02-013174-001 НДС не облагается"/>
    <s v="44838134403,35"/>
    <x v="5"/>
    <x v="0"/>
    <x v="4"/>
  </r>
  <r>
    <x v="89"/>
    <x v="89"/>
    <n v="7000"/>
    <s v="Индивидуальный предприниматель Капалин Евгений Владимирович"/>
    <s v="Оплата обслуживания и поддержки сервера, сайта за август 2022 по счету №37 от 28.09.2022 НДС не облагается"/>
    <s v="448387000"/>
    <x v="2"/>
    <x v="0"/>
    <x v="1"/>
  </r>
  <r>
    <x v="89"/>
    <x v="89"/>
    <n v="25605"/>
    <s v="УФК по г. Москве (Инспекция ФНС России № 15 по г. Москве)"/>
    <s v="Налог на доходы физических лиц за сентябрь 2022 года"/>
    <s v="4483825605"/>
    <x v="28"/>
    <x v="3"/>
    <x v="7"/>
  </r>
  <r>
    <x v="89"/>
    <x v="89"/>
    <n v="40154.269999999997"/>
    <s v="АО &quot;Райффайзенбанк&quot; г. Москва"/>
    <s v="Оплата Заработная плата за Сентябрь 2022 г. на основании ПЛАТЕЖНАЯ ВЕДОМОСТЬ N 51 от 30.09.2022"/>
    <s v="4483840154,27"/>
    <x v="10"/>
    <x v="3"/>
    <x v="7"/>
  </r>
  <r>
    <x v="89"/>
    <x v="89"/>
    <n v="35250"/>
    <s v="Иваницкая Ирина Васильевна"/>
    <s v="Перечисление денежных средств для зачисления на счет Иваницкой И В Заработная плата за  Сумма 35250-00 Без налога (НДС)"/>
    <s v="4483835250"/>
    <x v="10"/>
    <x v="3"/>
    <x v="7"/>
  </r>
  <r>
    <x v="89"/>
    <x v="89"/>
    <n v="196.37"/>
    <s v="АО &quot;Райффайзенбанк&quot; г. Москва"/>
    <s v="комиссия за обработку ведомости №52 30.09.2022"/>
    <s v="44838196,37"/>
    <x v="7"/>
    <x v="2"/>
    <x v="6"/>
  </r>
  <r>
    <x v="89"/>
    <x v="89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3 квартал 2022 ФЛС №М-02-013174-001 НДС не облагается"/>
    <s v="44838134403,35"/>
    <x v="5"/>
    <x v="0"/>
    <x v="4"/>
  </r>
  <r>
    <x v="89"/>
    <x v="89"/>
    <n v="49091.73"/>
    <s v="АО &quot;Райффайзенбанк&quot; г. Москва"/>
    <s v="Оплата Заработная плата за Сентябрь 2022 г. на основании ПЛАТЕЖНАЯ ВЕДОМОСТЬ N 52 от 30.09.2022"/>
    <s v="4483849091,73"/>
    <x v="10"/>
    <x v="3"/>
    <x v="7"/>
  </r>
  <r>
    <x v="89"/>
    <x v="89"/>
    <n v="160.62"/>
    <s v="АО &quot;Райффайзенбанк&quot; г. Москва"/>
    <s v="комиссия за обработку ведомости №51 30.09.2022"/>
    <s v="44838160,62"/>
    <x v="7"/>
    <x v="2"/>
    <x v="6"/>
  </r>
  <r>
    <x v="90"/>
    <x v="90"/>
    <n v="990"/>
    <s v="АО &quot;Райффайзенбанк&quot; г. Москва"/>
    <s v="Ежемесячная комиссия за обслуживание по пакету за период с 01.09.2022 по 30.09.2022"/>
    <s v="44837990"/>
    <x v="7"/>
    <x v="2"/>
    <x v="6"/>
  </r>
  <r>
    <x v="91"/>
    <x v="91"/>
    <n v="4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2 по 30.09.2022"/>
    <s v="44834475"/>
    <x v="7"/>
    <x v="2"/>
    <x v="6"/>
  </r>
  <r>
    <x v="92"/>
    <x v="92"/>
    <n v="33333.33"/>
    <s v="ООО ЧОО &quot;Р1-МСК&quot;"/>
    <s v="Счет №218 от 04.09.2022 к дог. №157/18-18/ФО от01.06.2018г.  За услуги физ. охраны с 01.09. по 04.09.2022.  НДС не облагается"/>
    <s v="4483133333,33"/>
    <x v="33"/>
    <x v="0"/>
    <x v="18"/>
  </r>
  <r>
    <x v="93"/>
    <x v="93"/>
    <n v="418623.3"/>
    <s v="АО &quot;Мосэнергосбыт&quot;"/>
    <s v="Счет NoЭ-61-43339 от 31.08.2022, ПД No43339,No43339 ЗА ЭЛ. ЭНЕРГИЮ (МОЩНОСТЬ) за август 2022г.,НЕУСТОЙКА (ПЕНИ) По договору с ИКУ No97644161 ОТ 20.07.2015Г.  В том числе НДС 20.00% - 69 770.55"/>
    <s v="44830418623,3"/>
    <x v="25"/>
    <x v="0"/>
    <x v="15"/>
  </r>
  <r>
    <x v="94"/>
    <x v="94"/>
    <n v="300"/>
    <s v="АО &quot;Райффайзенбанк&quot; г. Москва"/>
    <s v="Комиссия за снятие наличных в банкомате. Cash Advance Fee. CARD **4411 IRINA MIGUNOVA 23SEP RUR 20000 RBA ATM 45321 MOSKVA"/>
    <s v="44827300"/>
    <x v="7"/>
    <x v="2"/>
    <x v="6"/>
  </r>
  <r>
    <x v="94"/>
    <x v="94"/>
    <n v="10000"/>
    <s v="АО &quot;Райффайзенбанк&quot; г. Москва"/>
    <s v="Снятие наличных денежных средств с карты в банкомате Банка. CARD **4411 IRINA MIGUNOVA 23SEP RUR 10000 RBA ATM 45321 MOSKVA"/>
    <s v="4482710000"/>
    <x v="14"/>
    <x v="4"/>
    <x v="9"/>
  </r>
  <r>
    <x v="94"/>
    <x v="94"/>
    <n v="20000"/>
    <s v="АО &quot;Райффайзенбанк&quot; г. Москва"/>
    <s v="Снятие наличных денежных средств с карты в банкомате Банка. CARD **4411 IRINA MIGUNOVA 23SEP RUR 20000 RBA ATM 45321 MOSKVA"/>
    <s v="4482720000"/>
    <x v="14"/>
    <x v="4"/>
    <x v="9"/>
  </r>
  <r>
    <x v="94"/>
    <x v="94"/>
    <n v="15000"/>
    <s v="ООО &quot;ОТЕЛЬ ВИНОГРАДОВО&quot;"/>
    <s v="Счет на оплату № 960 от 22 сентября 2022 г.  Услуги по аренде зала 24.09. В том числе НДС 20.00% - 2 500.00"/>
    <s v="4482715000"/>
    <x v="27"/>
    <x v="2"/>
    <x v="4"/>
  </r>
  <r>
    <x v="94"/>
    <x v="94"/>
    <n v="150"/>
    <s v="АО &quot;Райффайзенбанк&quot; г. Москва"/>
    <s v="Комиссия за снятие наличных в банкомате. Cash Advance Fee. CARD **4411 IRINA MIGUNOVA 23SEP RUR 10000 RBA ATM 45321 MOSKVA"/>
    <s v="44827150"/>
    <x v="7"/>
    <x v="2"/>
    <x v="6"/>
  </r>
  <r>
    <x v="95"/>
    <x v="95"/>
    <n v="14653.14"/>
    <s v="АО &quot;Райффайзенбанк&quot; г. Москва"/>
    <s v="Оплата Отпускные за Сентябрь 2022 г. на основании ПЛАТЕЖНАЯ ВЕДОМОСТЬ N 50 от 20.09.2022"/>
    <s v="4482614653,14"/>
    <x v="10"/>
    <x v="3"/>
    <x v="7"/>
  </r>
  <r>
    <x v="95"/>
    <x v="95"/>
    <n v="58.61"/>
    <s v="АО &quot;Райффайзенбанк&quot; г. Москва"/>
    <s v="комиссия за обработку ведомости №50 20.09.2022"/>
    <s v="4482658,61"/>
    <x v="7"/>
    <x v="2"/>
    <x v="6"/>
  </r>
  <r>
    <x v="96"/>
    <x v="96"/>
    <n v="5000"/>
    <s v="ООО &quot;ГАЗСЕРВИС&quot;"/>
    <s v="Оплата за техническое обслуживание газопровода в августе 2022 по счету №73 от 31.08.2022 по договору №ОГ-19/7 от 01.12.2019.  НДС не облагается"/>
    <s v="448255000"/>
    <x v="23"/>
    <x v="0"/>
    <x v="0"/>
  </r>
  <r>
    <x v="96"/>
    <x v="96"/>
    <n v="25200"/>
    <s v="ООО &quot;РАНЕТ ЭНЕРГО&quot;"/>
    <s v="Оплата услуг по поверке расходомеров &quot;Акрон-01&quot; (канализация) по счету №78 от 31.08.2022.  В том числе НДС 20.00% - 4 200.00"/>
    <s v="4482525200"/>
    <x v="9"/>
    <x v="0"/>
    <x v="8"/>
  </r>
  <r>
    <x v="96"/>
    <x v="96"/>
    <n v="2189"/>
    <s v="УФК по г. Москве (Инспекция ФНС России № 15 по г. Москве)"/>
    <s v="Налог на доходы физических лиц за сентябрь 2022 года НДС не облагается"/>
    <s v="448252189"/>
    <x v="28"/>
    <x v="3"/>
    <x v="7"/>
  </r>
  <r>
    <x v="97"/>
    <x v="97"/>
    <n v="87279.92"/>
    <s v="ГУП &quot;ЭКОТЕХПРОМ&quot;"/>
    <s v="Счет№СВАО-042447 от31.08.2022. Оплата за прием ТКО, транспортировку, обработку, обезвреживание, утилизацию, захоронение за август 2022. НДС не облагается"/>
    <s v="4482487279,92"/>
    <x v="4"/>
    <x v="0"/>
    <x v="3"/>
  </r>
  <r>
    <x v="97"/>
    <x v="97"/>
    <n v="250000"/>
    <s v="ООО ЧОО &quot;Р1-МСК&quot;"/>
    <s v="Счет №190 от 31.08.2022. Оплата услуг охраны за август 2022 по ДС№4 от 15.07.22 к Дог.№157818-18/ФО от 01.06.2018. НДС не облагается"/>
    <s v="44824250000"/>
    <x v="33"/>
    <x v="0"/>
    <x v="18"/>
  </r>
  <r>
    <x v="98"/>
    <x v="98"/>
    <n v="12.71"/>
    <s v="АО &quot;Райффайзенбанк&quot; г. Москва"/>
    <s v="комиссия за обработку ведомости №49 16.09.2022"/>
    <s v="4482312,71"/>
    <x v="7"/>
    <x v="2"/>
    <x v="6"/>
  </r>
  <r>
    <x v="98"/>
    <x v="98"/>
    <n v="50001"/>
    <s v="АО &quot;Райффайзенбанк&quot; г. Москва"/>
    <s v="Оплата Заработная плата за Август 2022 г. на основании ПЛАТЕЖНАЯ ВЕДОМОСТЬ N 45 от 15.09.2022"/>
    <s v="4482350001"/>
    <x v="10"/>
    <x v="3"/>
    <x v="7"/>
  </r>
  <r>
    <x v="98"/>
    <x v="98"/>
    <n v="18000"/>
    <s v="АО &quot;Райффайзенбанк&quot; г. Москва"/>
    <s v="Оплата Аванс за Сентябрь 2022 г. на основании ПЛАТЕЖНАЯ ВЕДОМОСТЬ N 48 от 15.09.2022"/>
    <s v="4482318000"/>
    <x v="10"/>
    <x v="3"/>
    <x v="7"/>
  </r>
  <r>
    <x v="98"/>
    <x v="98"/>
    <n v="72"/>
    <s v="АО &quot;Райффайзенбанк&quot; г. Москва"/>
    <s v="комиссия за обработку ведомости №48 15.09.2022"/>
    <s v="4482372"/>
    <x v="7"/>
    <x v="2"/>
    <x v="6"/>
  </r>
  <r>
    <x v="98"/>
    <x v="98"/>
    <n v="3177.28"/>
    <s v="АО &quot;Райффайзенбанк&quot; г. Москва"/>
    <s v="Оплата Компенсация служебной поездки за Сентябрь 2022 г. на основании ПЛАТЕЖНАЯ ВЕДОМОСТЬ N 49 от 16.09.2022"/>
    <s v="448233177,28"/>
    <x v="8"/>
    <x v="3"/>
    <x v="7"/>
  </r>
  <r>
    <x v="98"/>
    <x v="98"/>
    <n v="97666.99"/>
    <s v="Муниципальное унитарное предприятие &quot;Инженерные сети г. Долгопрудного&quot;"/>
    <s v="Оплата за стоки в августе 2022 по счету № В3557  от 31  Августа  2022г. В том числе НДС 20.00% - 16 277.83"/>
    <s v="4482397666,99"/>
    <x v="9"/>
    <x v="0"/>
    <x v="8"/>
  </r>
  <r>
    <x v="98"/>
    <x v="98"/>
    <n v="200"/>
    <s v="АО &quot;Райффайзенбанк&quot; г. Москва"/>
    <s v="комиссия за обработку ведомости №45 15.09.2022"/>
    <s v="44823200"/>
    <x v="7"/>
    <x v="2"/>
    <x v="6"/>
  </r>
  <r>
    <x v="98"/>
    <x v="98"/>
    <n v="30000"/>
    <s v="Иваницкая Ирина Васильевна"/>
    <s v="Перечисление денежных средств для зачисления на счет Иваницкой И В Аванс за сентябрь 2022. Сумма 30000-00 НДС не облагается"/>
    <s v="4482330000"/>
    <x v="10"/>
    <x v="3"/>
    <x v="7"/>
  </r>
  <r>
    <x v="99"/>
    <x v="99"/>
    <n v="32927.599999999999"/>
    <s v="УФК по г. Москве (Инспекция ФНС России № 15 по г. Москве)"/>
    <s v="Страховые взносы на выплату страховой части трудовой пенсии"/>
    <s v="4481932927,6"/>
    <x v="16"/>
    <x v="3"/>
    <x v="7"/>
  </r>
  <r>
    <x v="100"/>
    <x v="100"/>
    <n v="9432.24"/>
    <s v="Филиал ФГУП &quot;Охрана&quot; Росгвардии по г. Москве"/>
    <s v="счет№ 77000549259 от 01.09.2022. Оплата услуг пультовой охраны объекта, техническое обслуживание комплекса в сентябре 2022 по договору №7721N10011 от 12.11.2012. В том числе НДС 20.00% - 1 572.04"/>
    <s v="448189432,24"/>
    <x v="36"/>
    <x v="0"/>
    <x v="18"/>
  </r>
  <r>
    <x v="100"/>
    <x v="100"/>
    <n v="13515.71"/>
    <s v="УФК по г. Москве (Инспекция ФНС России № 15 по г. Москве)"/>
    <s v="Страховые взносы на обязательное медицинское страхование"/>
    <s v="4481813515,71"/>
    <x v="16"/>
    <x v="3"/>
    <x v="7"/>
  </r>
  <r>
    <x v="100"/>
    <x v="100"/>
    <n v="76.77"/>
    <s v="УФК по г. Москве (Инспекция ФНС России № 15 по г. Москве)"/>
    <s v="Пени по страховым взносам на обязательное медицинское страхование"/>
    <s v="4481876,77"/>
    <x v="38"/>
    <x v="7"/>
    <x v="17"/>
  </r>
  <r>
    <x v="100"/>
    <x v="100"/>
    <n v="17025"/>
    <s v="ООО &quot;МВК ЭКОДАР&quot;"/>
    <s v="Оплата по счету № 71781/Р112 от 06.09.2022 За сервисное бсслуживание. В том числе НДС 20.00% - 2 837.50"/>
    <s v="4481817025"/>
    <x v="34"/>
    <x v="0"/>
    <x v="14"/>
  </r>
  <r>
    <x v="100"/>
    <x v="100"/>
    <n v="599.41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818599,41"/>
    <x v="16"/>
    <x v="3"/>
    <x v="7"/>
  </r>
  <r>
    <x v="101"/>
    <x v="101"/>
    <n v="2500"/>
    <s v="Леонов Денис Андреевич"/>
    <s v="Оплата самозанятому за видеонаблюдение по счету №1224324 от 06.09.2022. НДС не облагается"/>
    <s v="448122500"/>
    <x v="39"/>
    <x v="1"/>
    <x v="2"/>
  </r>
  <r>
    <x v="101"/>
    <x v="101"/>
    <n v="2171.91"/>
    <s v="УФК по г. Москве (Инспекция ФНС России № 15 по г. Москве)"/>
    <s v="Пени по налогу при упрощенной системе налогообложения за 2022 год"/>
    <s v="448122171,91"/>
    <x v="38"/>
    <x v="7"/>
    <x v="17"/>
  </r>
  <r>
    <x v="101"/>
    <x v="101"/>
    <n v="214.42"/>
    <s v="УФК по г. Москве (Инспекция ФНС России № 15 по г. Москве)"/>
    <s v="Пени по страховым взносам на выплату страховой части трудовой пенсии"/>
    <s v="44812214,42"/>
    <x v="38"/>
    <x v="7"/>
    <x v="17"/>
  </r>
  <r>
    <x v="101"/>
    <x v="101"/>
    <n v="20.02"/>
    <s v="УФК по г. Москве (Инспекция ФНС России № 15 по г. Москве)"/>
    <s v="Пени по водному налогу"/>
    <s v="4481220,02"/>
    <x v="38"/>
    <x v="7"/>
    <x v="17"/>
  </r>
  <r>
    <x v="102"/>
    <x v="102"/>
    <n v="67138.399999999994"/>
    <s v="ГУП &quot;ЭКОТЕХПРОМ&quot;"/>
    <s v="Оплата за прием ТКО, транспортировку, обработку, обезвреживание, утилизацию, захоронение за июнь 2022. НДС не облагается"/>
    <s v="4481067138,4"/>
    <x v="4"/>
    <x v="0"/>
    <x v="3"/>
  </r>
  <r>
    <x v="102"/>
    <x v="102"/>
    <n v="43880.38"/>
    <s v="АО &quot;Райффайзенбанк&quot; г. Москва"/>
    <s v="Оплата Отпускные за Сентябрь 2022 г. на основании ПЛАТЕЖНАЯ ВЕДОМОСТЬ N 47 от 01.09.2022"/>
    <s v="4481043880,38"/>
    <x v="10"/>
    <x v="3"/>
    <x v="7"/>
  </r>
  <r>
    <x v="102"/>
    <x v="102"/>
    <n v="35250"/>
    <s v="Иваницкая Ирина Васильевна"/>
    <s v="Перечисление денежных средств для зачисления на счет Иваницкой И В Заработная плата за Август 2022 Сумма 35250-00 Без налога (НДС)"/>
    <s v="4481035250"/>
    <x v="10"/>
    <x v="3"/>
    <x v="7"/>
  </r>
  <r>
    <x v="102"/>
    <x v="102"/>
    <n v="175.52"/>
    <s v="АО &quot;Райффайзенбанк&quot; г. Москва"/>
    <s v="комиссия за обработку ведомости №47 01.09.2022"/>
    <s v="44810175,52"/>
    <x v="7"/>
    <x v="2"/>
    <x v="6"/>
  </r>
  <r>
    <x v="102"/>
    <x v="102"/>
    <n v="148.28"/>
    <s v="АО &quot;Райффайзенбанк&quot; г. Москва"/>
    <s v="комиссия за обработку ведомости №46 01.09.2022"/>
    <s v="44810148,28"/>
    <x v="7"/>
    <x v="2"/>
    <x v="6"/>
  </r>
  <r>
    <x v="102"/>
    <x v="102"/>
    <n v="50000"/>
    <s v="Индивидуальный предприниматель Смирнов Дмитрий Евгеньевич"/>
    <s v="Оплата бухгалтерских услуг за август 2022 по счету №196 от 31.08.2022 НДС не облагается"/>
    <s v="4481050000"/>
    <x v="18"/>
    <x v="0"/>
    <x v="12"/>
  </r>
  <r>
    <x v="102"/>
    <x v="102"/>
    <n v="8638.0400000000009"/>
    <s v="ПАО &quot;ВЫМПЕЛКОМ&quot;"/>
    <s v="Оплата по счету № 100911803270 от 31.08.2022 За услуги связи в августе 2022г. № лс 669010285  В том числе НДС 20.00% - 1 439.67"/>
    <s v="448108638,04"/>
    <x v="1"/>
    <x v="0"/>
    <x v="1"/>
  </r>
  <r>
    <x v="102"/>
    <x v="102"/>
    <n v="249257.52"/>
    <s v="Муниципальное унитарное предприятие &quot;Инженерные сети г. Долгопрудного&quot;"/>
    <s v="Оплата за стоки в апреле 2022 по счету №В1774 от 30.04.2022г.  В том числе НДС 20.00% - 41 542.92"/>
    <s v="44810249257,52"/>
    <x v="9"/>
    <x v="0"/>
    <x v="8"/>
  </r>
  <r>
    <x v="102"/>
    <x v="102"/>
    <n v="37070"/>
    <s v="АО &quot;Райффайзенбанк&quot; г. Москва"/>
    <s v="Оплата Заработная плата за Август 2022 г. на основании ПЛАТЕЖНАЯ ВЕДОМОСТЬ N 46 от 01.09.2022"/>
    <s v="4481037070"/>
    <x v="10"/>
    <x v="3"/>
    <x v="7"/>
  </r>
  <r>
    <x v="102"/>
    <x v="102"/>
    <n v="14000"/>
    <s v="Индивидуальный предприниматель Капалин Евгений Владимирович"/>
    <s v="Оплата обслуживания и поддержки сервера, сайта, выезд специалиста по счету №34 от 05.08.2022. НДС не облагается"/>
    <s v="4481014000"/>
    <x v="2"/>
    <x v="0"/>
    <x v="1"/>
  </r>
  <r>
    <x v="102"/>
    <x v="102"/>
    <n v="70000"/>
    <s v="ИП Паульский Виктор Викторович"/>
    <s v="Оплата услуг по уборке территории в августе 2022 по счету от 31.08.2022.  НДС не облагается"/>
    <s v="4481070000"/>
    <x v="13"/>
    <x v="0"/>
    <x v="11"/>
  </r>
  <r>
    <x v="102"/>
    <x v="102"/>
    <n v="32036"/>
    <s v="УФК по г. Москве (Инспекция ФНС России № 15 по г. Москве)"/>
    <s v="Налог на доходы физических лиц за август 2022 года"/>
    <s v="4481032036"/>
    <x v="28"/>
    <x v="3"/>
    <x v="7"/>
  </r>
  <r>
    <x v="102"/>
    <x v="102"/>
    <n v="6739"/>
    <s v="УФК по г. Москве (Инспекция ФНС России № 15 по г. Москве)"/>
    <s v="Налог на доходы физических лиц за сентябрь 2022 года"/>
    <s v="448106739"/>
    <x v="28"/>
    <x v="3"/>
    <x v="7"/>
  </r>
  <r>
    <x v="103"/>
    <x v="103"/>
    <n v="990"/>
    <s v="АО &quot;Райффайзенбанк&quot; г. Москва"/>
    <s v="Ежемесячная комиссия за обслуживание по пакету за период с 01.08.2022 по 31.08.2022"/>
    <s v="44805990"/>
    <x v="7"/>
    <x v="2"/>
    <x v="6"/>
  </r>
  <r>
    <x v="104"/>
    <x v="104"/>
    <n v="3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2 по 31.08.2022"/>
    <s v="44804375"/>
    <x v="7"/>
    <x v="2"/>
    <x v="6"/>
  </r>
  <r>
    <x v="105"/>
    <x v="105"/>
    <n v="126403.25"/>
    <s v="Муниципальное унитарное предприятие &quot;Инженерные сети г. Долгопрудного&quot;"/>
    <s v="Оплата за стоки в июне 2022 по счету № В2562 от 30  Июня  2022г. В том числе НДС 20.00% - 21 067.21"/>
    <s v="44803126403,25"/>
    <x v="9"/>
    <x v="0"/>
    <x v="8"/>
  </r>
  <r>
    <x v="105"/>
    <x v="105"/>
    <n v="13590"/>
    <s v="ООО &quot;МВК ЭКОДАР&quot;"/>
    <s v="Оплата по счету № 71781/Р107 от 20.04.2022 за блок каскадного управления компрессорами. В том числе НДС 20.00% - 2 265.00"/>
    <s v="4480313590"/>
    <x v="21"/>
    <x v="1"/>
    <x v="2"/>
  </r>
  <r>
    <x v="105"/>
    <x v="105"/>
    <n v="30000"/>
    <s v="Иваницкая Ирина Васильевна"/>
    <s v="Перечисление денежных средств для зачисления на счет Иваницкой И В Аванс за август 2022. Сумма 30000-00 НДС не облагается"/>
    <s v="4480330000"/>
    <x v="10"/>
    <x v="3"/>
    <x v="7"/>
  </r>
  <r>
    <x v="106"/>
    <x v="106"/>
    <n v="80566.080000000002"/>
    <s v="ГУП &quot;ЭКОТЕХПРОМ&quot;"/>
    <s v="Оплата за прием ТКО, транспортировку, обработку, обезвреживание, утилизацию, захоронение за июль 2022 по счету №СВАО-035260 от 31 июля 2022 г. НДС не облагается"/>
    <s v="4480280566,08"/>
    <x v="4"/>
    <x v="0"/>
    <x v="3"/>
  </r>
  <r>
    <x v="106"/>
    <x v="106"/>
    <n v="6746"/>
    <s v="УФК по г. Москве (Инспекция ФНС России № 15 по г. Москве)"/>
    <s v="Налог на доходы физических лиц за август 2022 года"/>
    <s v="448026746"/>
    <x v="28"/>
    <x v="3"/>
    <x v="7"/>
  </r>
  <r>
    <x v="106"/>
    <x v="106"/>
    <n v="33943.17"/>
    <s v="АО &quot;Райффайзенбанк&quot; г. Москва"/>
    <s v="Оплата Отпускные за Август 2022 г. на основании ПЛАТЕЖНАЯ ВЕДОМОСТЬ N 43 от 26.08.2022"/>
    <s v="4480233943,17"/>
    <x v="10"/>
    <x v="3"/>
    <x v="7"/>
  </r>
  <r>
    <x v="106"/>
    <x v="106"/>
    <n v="23993.54"/>
    <s v="АО &quot;Райффайзенбанк&quot; г. Москва"/>
    <s v="Оплата Отпускные за Сентябрь 2022 г. на основании ПЛАТЕЖНАЯ ВЕДОМОСТЬ N 44 от 26.08.2022"/>
    <s v="4480223993,54"/>
    <x v="10"/>
    <x v="3"/>
    <x v="7"/>
  </r>
  <r>
    <x v="106"/>
    <x v="106"/>
    <n v="3376"/>
    <s v="УФК по г. Москве (Инспекция ФНС России № 15 по г. Москве)"/>
    <s v="Налог на доходы физических лиц за сентябрь 2022 года"/>
    <s v="448023376"/>
    <x v="28"/>
    <x v="3"/>
    <x v="7"/>
  </r>
  <r>
    <x v="106"/>
    <x v="106"/>
    <n v="135.77000000000001"/>
    <s v="АО &quot;Райффайзенбанк&quot; г. Москва"/>
    <s v="комиссия за обработку ведомости №43 26.08.2022"/>
    <s v="44802135,77"/>
    <x v="7"/>
    <x v="2"/>
    <x v="6"/>
  </r>
  <r>
    <x v="106"/>
    <x v="106"/>
    <n v="73852.240000000005"/>
    <s v="ГУП &quot;ЭКОТЕХПРОМ&quot;"/>
    <s v="Оплата за прием ТКО, транспортировку, обработку, обезвреживание, утилизацию, захоронение за январь 2022 г. НДС не облагается"/>
    <s v="4480273852,24"/>
    <x v="4"/>
    <x v="0"/>
    <x v="3"/>
  </r>
  <r>
    <x v="106"/>
    <x v="106"/>
    <n v="95.97"/>
    <s v="АО &quot;Райффайзенбанк&quot; г. Москва"/>
    <s v="комиссия за обработку ведомости №44 26.08.2022"/>
    <s v="4480295,97"/>
    <x v="7"/>
    <x v="2"/>
    <x v="6"/>
  </r>
  <r>
    <x v="106"/>
    <x v="106"/>
    <n v="17000"/>
    <s v="Индивидуальный предприниматель Капалин Евгений Владимирович"/>
    <s v="Оплата обслуживания и поддержки сервера, сайта, выезд специалиста по счету №33 от 08.07.2022. НДС не облагается"/>
    <s v="4480217000"/>
    <x v="2"/>
    <x v="0"/>
    <x v="1"/>
  </r>
  <r>
    <x v="107"/>
    <x v="107"/>
    <n v="110449.58"/>
    <s v="Муниципальное унитарное предприятие &quot;Инженерные сети г. Долгопрудного&quot;"/>
    <s v="Оплата за стоки в июле 2022 по счету № В3012  от 31  Июля  2022г. В том числе НДС 20.00% - 18 408.26"/>
    <s v="44798110449,58"/>
    <x v="9"/>
    <x v="0"/>
    <x v="8"/>
  </r>
  <r>
    <x v="107"/>
    <x v="107"/>
    <n v="5000"/>
    <s v="ООО &quot;ГАЗСЕРВИС&quot;"/>
    <s v="Оплата за техническое обслуживание газопровода в июле 2022 по счету №47 от 26.06.2022 по договору №ОГ-19/7 от 01.12.2019. НДС не облагается"/>
    <s v="447985000"/>
    <x v="23"/>
    <x v="0"/>
    <x v="0"/>
  </r>
  <r>
    <x v="107"/>
    <x v="107"/>
    <n v="491021.07"/>
    <s v="АО &quot;Мосэнергосбыт&quot;"/>
    <s v="Счет №oЭ-61-37486 от 31.07.2022,ПД No37486,No37486 ЗА ЭЛ. ЭНЕРГИЮ (МОЩНОСТЬ) за июль 2022г.,НЕУСТОЙКА (ПЕНИ)   По договору с ИКУ No97644161 ОТ 20.07.2015Г.  В том числе НДС 20.00% - 81 836.85"/>
    <s v="44798491021,07"/>
    <x v="25"/>
    <x v="0"/>
    <x v="15"/>
  </r>
  <r>
    <x v="107"/>
    <x v="107"/>
    <n v="25688"/>
    <s v="УФК по г. Москве (Инспекция ФНС России № 15 по г. Москве)"/>
    <s v="Налог на доходы физических лиц за июль 2022 года"/>
    <s v="4479825688"/>
    <x v="28"/>
    <x v="3"/>
    <x v="7"/>
  </r>
  <r>
    <x v="107"/>
    <x v="107"/>
    <n v="3107.43"/>
    <s v="Иваницкая Ирина Васильевна"/>
    <s v="Перечисление денежных средств для зачисления на счет Иваницкой И В Заработная плата за  Июль 2022. Сумма 3107-43 Без налога (НДС)"/>
    <s v="447983107,43"/>
    <x v="10"/>
    <x v="3"/>
    <x v="7"/>
  </r>
  <r>
    <x v="108"/>
    <x v="108"/>
    <n v="20.399999999999999"/>
    <s v="АО &quot;Райффайзенбанк&quot; г. Москва"/>
    <s v="комиссия за обработку ведомости №42 22.08.2022"/>
    <s v="4479520,4"/>
    <x v="7"/>
    <x v="2"/>
    <x v="6"/>
  </r>
  <r>
    <x v="108"/>
    <x v="108"/>
    <n v="34670.400000000001"/>
    <s v="УФК по г. Москве (Филиал ФБУЗ &quot;Центр гигиены и эпидемиологии в городе Москве&quot; в СВАО города Москвы л/с 20736U27210)"/>
    <s v="Оплата анализа проб воды по счету №1671/11/09 от 11.07.2022.  НДС не облагается"/>
    <s v="4479534670,4"/>
    <x v="24"/>
    <x v="0"/>
    <x v="14"/>
  </r>
  <r>
    <x v="108"/>
    <x v="108"/>
    <n v="5100"/>
    <s v="АО &quot;Райффайзенбанк&quot; г. Москва"/>
    <s v="Оплата Компенсация служебной поездки за Август 2022 г. на основании ПЛАТЕЖНАЯ ВЕДОМОСТЬ N 42 от 22.08.2022"/>
    <s v="447955100"/>
    <x v="8"/>
    <x v="3"/>
    <x v="7"/>
  </r>
  <r>
    <x v="108"/>
    <x v="108"/>
    <n v="1800"/>
    <s v="АО &quot;Райффайзенбанк&quot; г. Москва"/>
    <s v="Оплата покупки по карте. CARD **4411 IRINA MIGUNOVA 19AUG RUR 1800 IP KRUMOV V. G. GRIBKI"/>
    <s v="447951800"/>
    <x v="3"/>
    <x v="1"/>
    <x v="2"/>
  </r>
  <r>
    <x v="108"/>
    <x v="108"/>
    <n v="9752.75"/>
    <s v="ПАО &quot;ВЫМПЕЛКОМ&quot;"/>
    <s v="Оплата по счету № 100903835698 от 31.07.2022 За услуги связи в июле 2022г. № лс 669010285  В том числе НДС 20.00% - 1 625.46"/>
    <s v="447959752,75"/>
    <x v="1"/>
    <x v="0"/>
    <x v="1"/>
  </r>
  <r>
    <x v="108"/>
    <x v="108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406854 от 01.07.2022 по договору №7721N10011 от 12.11.2012. В том числе НДС 20.00% - 1 572.04"/>
    <s v="447959432,24"/>
    <x v="36"/>
    <x v="0"/>
    <x v="18"/>
  </r>
  <r>
    <x v="108"/>
    <x v="108"/>
    <n v="9432.24"/>
    <s v="Филиал ФГУП &quot;Охрана&quot; Росгвардии по г. Москве"/>
    <s v="Оплата услуг пультовой охраны объекта, техническое обслуживание комплекса за июнь 2022 по договору №7721N10011 от 12.11.2012. В том числе НДС 20.00% - 1 572.04"/>
    <s v="447959432,24"/>
    <x v="36"/>
    <x v="0"/>
    <x v="18"/>
  </r>
  <r>
    <x v="109"/>
    <x v="109"/>
    <n v="200"/>
    <s v="АО &quot;Райффайзенбанк&quot; г. Москва"/>
    <s v="комиссия за обработку ведомости №38 18.08.2022"/>
    <s v="44792200"/>
    <x v="7"/>
    <x v="2"/>
    <x v="6"/>
  </r>
  <r>
    <x v="109"/>
    <x v="109"/>
    <n v="58012.39"/>
    <s v="АО &quot;Райффайзенбанк&quot; г. Москва"/>
    <s v="Оплата Заработная плата за Июль 2022 г. на основании ПЛАТЕЖНАЯ ВЕДОМОСТЬ N 39 от 18.08.2022"/>
    <s v="4479258012,39"/>
    <x v="10"/>
    <x v="3"/>
    <x v="7"/>
  </r>
  <r>
    <x v="109"/>
    <x v="109"/>
    <n v="50000"/>
    <s v="АО &quot;Райффайзенбанк&quot; г. Москва"/>
    <s v="Оплата Заработная плата за Июль 2022 г. на основании ПЛАТЕЖНАЯ ВЕДОМОСТЬ N 38 от 18.08.2022"/>
    <s v="4479250000"/>
    <x v="10"/>
    <x v="3"/>
    <x v="7"/>
  </r>
  <r>
    <x v="109"/>
    <x v="109"/>
    <n v="232.05"/>
    <s v="АО &quot;Райффайзенбанк&quot; г. Москва"/>
    <s v="комиссия за обработку ведомости №39 18.08.2022"/>
    <s v="44792232,05"/>
    <x v="7"/>
    <x v="2"/>
    <x v="6"/>
  </r>
  <r>
    <x v="110"/>
    <x v="110"/>
    <n v="160"/>
    <s v="АО &quot;Райффайзенбанк&quot; г. Москва"/>
    <s v="комиссия за обработку ведомости №41 15.08.2022"/>
    <s v="44791160"/>
    <x v="7"/>
    <x v="2"/>
    <x v="6"/>
  </r>
  <r>
    <x v="110"/>
    <x v="110"/>
    <n v="15980.33"/>
    <s v="УФК по г. Москве (Инспекция ФНС России № 15 по г. Москве)"/>
    <s v="Страховые взносы на обязательное медицинское страхование"/>
    <s v="4479115980,33"/>
    <x v="16"/>
    <x v="3"/>
    <x v="7"/>
  </r>
  <r>
    <x v="110"/>
    <x v="110"/>
    <n v="40000"/>
    <s v="АО &quot;Райффайзенбанк&quot; г. Москва"/>
    <s v="Оплата Аванс за Август 2022 г. на основании ПЛАТЕЖНАЯ ВЕДОМОСТЬ N 41 от 15.08.2022"/>
    <s v="4479140000"/>
    <x v="10"/>
    <x v="3"/>
    <x v="7"/>
  </r>
  <r>
    <x v="110"/>
    <x v="110"/>
    <n v="50000"/>
    <s v="Индивидуальный предприниматель Смирнов Дмитрий Евгеньевич"/>
    <s v="Оплата бухгалтерских услуг за июль 2022 по счету №187 от 31.07.2022 НДС не облагается"/>
    <s v="4479150000"/>
    <x v="18"/>
    <x v="0"/>
    <x v="12"/>
  </r>
  <r>
    <x v="110"/>
    <x v="110"/>
    <n v="128"/>
    <s v="АО &quot;Райффайзенбанк&quot; г. Москва"/>
    <s v="комиссия за обработку ведомости №40 15.08.2022"/>
    <s v="44791128"/>
    <x v="7"/>
    <x v="2"/>
    <x v="6"/>
  </r>
  <r>
    <x v="110"/>
    <x v="110"/>
    <n v="40577.21"/>
    <s v="УФК по г. Москве (Инспекция ФНС России № 15 по г. Москве)"/>
    <s v="Страховые взносы на выплату страховой части трудовой пенсии"/>
    <s v="4479140577,21"/>
    <x v="16"/>
    <x v="3"/>
    <x v="7"/>
  </r>
  <r>
    <x v="110"/>
    <x v="110"/>
    <n v="281613"/>
    <s v="ООО ЧОО &quot;Р1-МСК&quot;"/>
    <s v="Оплата услуг охраны за июль 2022  НДС не облагается"/>
    <s v="44791281613"/>
    <x v="33"/>
    <x v="0"/>
    <x v="18"/>
  </r>
  <r>
    <x v="110"/>
    <x v="110"/>
    <n v="32000"/>
    <s v="АО &quot;Райффайзенбанк&quot; г. Москва"/>
    <s v="Оплата Аванс за Август 2022 г. на основании ПЛАТЕЖНАЯ ВЕДОМОСТЬ N 40 от 15.08.2022"/>
    <s v="4479132000"/>
    <x v="10"/>
    <x v="3"/>
    <x v="7"/>
  </r>
  <r>
    <x v="110"/>
    <x v="110"/>
    <n v="636.2999999999999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791636,3"/>
    <x v="16"/>
    <x v="3"/>
    <x v="7"/>
  </r>
  <r>
    <x v="110"/>
    <x v="110"/>
    <n v="70000"/>
    <s v="ИП Паульский Виктор Викторович"/>
    <s v="Оплата услуг по уборке территории в июле 2022 по счету N212 от 31.07.2022.  НДС не облагается"/>
    <s v="4479170000"/>
    <x v="13"/>
    <x v="0"/>
    <x v="11"/>
  </r>
  <r>
    <x v="111"/>
    <x v="111"/>
    <n v="200"/>
    <s v="АО &quot;Райффайзенбанк&quot; г. Москва"/>
    <s v="Возмещение суммы НДС Возмещение суммы НДС по комиссии за изготовление и заверение копий протоколов, решений,  приказов, паспортов    счет-фактура №220817/100/00000045"/>
    <s v="44790200"/>
    <x v="7"/>
    <x v="2"/>
    <x v="6"/>
  </r>
  <r>
    <x v="111"/>
    <x v="111"/>
    <n v="1000"/>
    <s v="АО &quot;Райффайзенбанк&quot; г. Москва"/>
    <s v="Комиссия за изготовление и заверение копий протоколов, решений,  приказов, паспортов     счет-фактура №220817/100/00000045"/>
    <s v="447901000"/>
    <x v="7"/>
    <x v="2"/>
    <x v="6"/>
  </r>
  <r>
    <x v="112"/>
    <x v="112"/>
    <n v="2275"/>
    <s v="АО &quot;Райффайзенбанк&quot; г. Москва"/>
    <s v="Оплата покупки по карте. CARD **4411 IRINA MIGUNOVA 11AUG RUR 2275 AMBARCUMYAN G.E. MYTISHHI"/>
    <s v="447882275"/>
    <x v="14"/>
    <x v="4"/>
    <x v="9"/>
  </r>
  <r>
    <x v="113"/>
    <x v="113"/>
    <n v="150"/>
    <s v="АО &quot;Райффайзенбанк&quot; г. Москва"/>
    <s v="Комиссия за снятие наличных в банкомате. Cash Advance Fee. CARD **4411 IRINA MIGUNOVA 11AUG RUR 10000 RBA ATM 45321 MOSKVA"/>
    <s v="44784150"/>
    <x v="7"/>
    <x v="2"/>
    <x v="6"/>
  </r>
  <r>
    <x v="113"/>
    <x v="113"/>
    <n v="300"/>
    <s v="АО &quot;Райффайзенбанк&quot; г. Москва"/>
    <s v="Комиссия за снятие наличных в банкомате. Cash Advance Fee. CARD **4411 IRINA MIGUNOVA 11AUG RUR 20000 RBA ATM 45321 MOSKVA"/>
    <s v="44784300"/>
    <x v="7"/>
    <x v="2"/>
    <x v="6"/>
  </r>
  <r>
    <x v="113"/>
    <x v="113"/>
    <n v="20000"/>
    <s v="АО &quot;Райффайзенбанк&quot; г. Москва"/>
    <s v="Снятие наличных денежных средств с карты в банкомате Банка. CARD **4411 IRINA MIGUNOVA 11AUG RUR 20000 RBA ATM 45321 MOSKVA"/>
    <s v="4478420000"/>
    <x v="14"/>
    <x v="4"/>
    <x v="9"/>
  </r>
  <r>
    <x v="113"/>
    <x v="113"/>
    <n v="10000"/>
    <s v="АО &quot;Райффайзенбанк&quot; г. Москва"/>
    <s v="Снятие наличных денежных средств с карты в банкомате Банка. CARD **4411 IRINA MIGUNOVA 11AUG RUR 10000 RBA ATM 45321 MOSKVA"/>
    <s v="4478410000"/>
    <x v="14"/>
    <x v="4"/>
    <x v="9"/>
  </r>
  <r>
    <x v="114"/>
    <x v="114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2 по 31.07.2022"/>
    <s v="44774575"/>
    <x v="7"/>
    <x v="2"/>
    <x v="6"/>
  </r>
  <r>
    <x v="114"/>
    <x v="114"/>
    <n v="990"/>
    <s v="АО &quot;Райффайзенбанк&quot; г. Москва"/>
    <s v="Ежемесячная комиссия за обслуживание по пакету за период с 01.07.2022 по 31.07.2022"/>
    <s v="44774990"/>
    <x v="7"/>
    <x v="2"/>
    <x v="6"/>
  </r>
  <r>
    <x v="115"/>
    <x v="115"/>
    <n v="760"/>
    <s v="ООО &quot;Тиражные решения 1С-Рарус&quot;"/>
    <s v="Оплата аренды хостинг-площадки по счету №НФB0-010186 от 14.07.2022. НДС не облагается"/>
    <s v="44767760"/>
    <x v="2"/>
    <x v="0"/>
    <x v="1"/>
  </r>
  <r>
    <x v="116"/>
    <x v="116"/>
    <n v="17100"/>
    <s v="ДЕПАРТАМЕНТ ФИНАНСОВ ГОРОДА МОСКВЫ (ГБУК Г. МОСКВЫ &quot;ОКЦ СВАО&quot; Л/С 2605642000800841)"/>
    <s v="Сче №00ГУ-000119 от 13.07.2022 (131.131.02.2) Услуги по организации и проведению меропр. -&quot;Круглый стол&quot; в ОСП Северный по адр. 3-я Северная линия, д.17. Дог. №655 от 13.07.2022 НДС не облагается"/>
    <s v="4476317100"/>
    <x v="32"/>
    <x v="2"/>
    <x v="9"/>
  </r>
  <r>
    <x v="116"/>
    <x v="116"/>
    <n v="4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6 666.67"/>
    <s v="4476340000"/>
    <x v="25"/>
    <x v="0"/>
    <x v="15"/>
  </r>
  <r>
    <x v="117"/>
    <x v="117"/>
    <n v="5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8 333.33"/>
    <s v="4476250000"/>
    <x v="25"/>
    <x v="0"/>
    <x v="15"/>
  </r>
  <r>
    <x v="118"/>
    <x v="118"/>
    <n v="40000"/>
    <s v="ИП Петренко Елена Алексеевна"/>
    <s v="Оплата юридических услуг по счету №7 от 05.07.2022 НДС не облагается"/>
    <s v="4476140000"/>
    <x v="20"/>
    <x v="0"/>
    <x v="13"/>
  </r>
  <r>
    <x v="119"/>
    <x v="119"/>
    <n v="369.09"/>
    <s v="АО &quot;Райффайзенбанк&quot; г. Москва"/>
    <s v="Комиссия за переводы в пользу ФЛ сверх нетарифицируемой суммы платежей в месяц"/>
    <s v="44760369,09"/>
    <x v="7"/>
    <x v="2"/>
    <x v="6"/>
  </r>
  <r>
    <x v="119"/>
    <x v="119"/>
    <n v="3236"/>
    <s v="УФК по г. Москве (Инспекция ФНС России № 15 по г. Москве)"/>
    <s v="Водный налог за 2 квартал 2022 года"/>
    <s v="447603236"/>
    <x v="29"/>
    <x v="2"/>
    <x v="17"/>
  </r>
  <r>
    <x v="119"/>
    <x v="119"/>
    <n v="34284.61"/>
    <s v="Корнев Александр Валентинович"/>
    <s v="Для зачисления на счет Корнева Александра Валентиновича Заработная плата за Июль 2022 г. Сумма 34 284.61. НДС не облагается"/>
    <s v="4476034284,61"/>
    <x v="10"/>
    <x v="3"/>
    <x v="7"/>
  </r>
  <r>
    <x v="120"/>
    <x v="120"/>
    <n v="40000"/>
    <s v="АО &quot;Райффайзенбанк&quot; г. Москва"/>
    <s v="Оплата Аванс за Июль 2022 г. на основании ПЛАТЕЖНАЯ ВЕДОМОСТЬ N 37 от 15.07.2022"/>
    <s v="4475740000"/>
    <x v="10"/>
    <x v="3"/>
    <x v="7"/>
  </r>
  <r>
    <x v="120"/>
    <x v="120"/>
    <n v="88"/>
    <s v="АО &quot;Райффайзенбанк&quot; г. Москва"/>
    <s v="комиссия за обработку ведомости №36 15.07.2022"/>
    <s v="4475788"/>
    <x v="7"/>
    <x v="2"/>
    <x v="6"/>
  </r>
  <r>
    <x v="120"/>
    <x v="120"/>
    <n v="4385.71"/>
    <s v="АО &quot;Райффайзенбанк&quot; г. Москва"/>
    <s v="Оплата Компенсация служебной поездки за Июль 2022 г. на основании ПЛАТЕЖНАЯ ВЕДОМОСТЬ N 35 от 15.07.2022"/>
    <s v="447574385,71"/>
    <x v="8"/>
    <x v="3"/>
    <x v="7"/>
  </r>
  <r>
    <x v="120"/>
    <x v="120"/>
    <n v="160"/>
    <s v="АО &quot;Райффайзенбанк&quot; г. Москва"/>
    <s v="комиссия за обработку ведомости №37 15.07.2022"/>
    <s v="44757160"/>
    <x v="7"/>
    <x v="2"/>
    <x v="6"/>
  </r>
  <r>
    <x v="120"/>
    <x v="120"/>
    <n v="22000"/>
    <s v="АО &quot;Райффайзенбанк&quot; г. Москва"/>
    <s v="Оплата Аванс за Июль 2022 г. на основании ПЛАТЕЖНАЯ ВЕДОМОСТЬ N 36 от 15.07.2022"/>
    <s v="4475722000"/>
    <x v="10"/>
    <x v="3"/>
    <x v="7"/>
  </r>
  <r>
    <x v="120"/>
    <x v="120"/>
    <n v="17.54"/>
    <s v="АО &quot;Райффайзенбанк&quot; г. Москва"/>
    <s v="комиссия за обработку ведомости №35 15.07.2022"/>
    <s v="4475717,54"/>
    <x v="7"/>
    <x v="2"/>
    <x v="6"/>
  </r>
  <r>
    <x v="121"/>
    <x v="121"/>
    <n v="9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5 000.00"/>
    <s v="4475690000"/>
    <x v="25"/>
    <x v="0"/>
    <x v="15"/>
  </r>
  <r>
    <x v="121"/>
    <x v="121"/>
    <n v="50000"/>
    <s v="ООО ЧОО &quot;Р1-МСК&quot;"/>
    <s v="Оплата услуг охраны за февраль 2022 по счету №27 от 28.02.2022 НДС не облагается"/>
    <s v="4475650000"/>
    <x v="33"/>
    <x v="0"/>
    <x v="18"/>
  </r>
  <r>
    <x v="122"/>
    <x v="122"/>
    <n v="35250"/>
    <s v="Корнев Александр Валентинович"/>
    <s v="Для зачисления на счет Корнева Александра Валентиновича Заработная плата за Июнь 2022 г. Сумма 36004-00 Без налога (НДС)"/>
    <s v="4475535250"/>
    <x v="10"/>
    <x v="3"/>
    <x v="7"/>
  </r>
  <r>
    <x v="123"/>
    <x v="123"/>
    <n v="8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3 333.33"/>
    <s v="4475480000"/>
    <x v="25"/>
    <x v="0"/>
    <x v="15"/>
  </r>
  <r>
    <x v="124"/>
    <x v="124"/>
    <n v="70000"/>
    <s v="ИП Паульский Виктор Викторович"/>
    <s v="Оплата услуг по уборке территории в июне 2022 по счету N178 от 30.06.2022.  НДС не облагается"/>
    <s v="4475370000"/>
    <x v="13"/>
    <x v="0"/>
    <x v="11"/>
  </r>
  <r>
    <x v="124"/>
    <x v="124"/>
    <n v="123769.81"/>
    <s v="Муниципальное унитарное предприятие &quot;Инженерные сети г. Долгопрудного&quot;"/>
    <s v="Оплата за стоки в мае 2022 по счету № В2089 от 31.05.2022г.  В том числе НДС 20.00% - 20 628.30"/>
    <s v="44753123769,81"/>
    <x v="9"/>
    <x v="0"/>
    <x v="8"/>
  </r>
  <r>
    <x v="125"/>
    <x v="125"/>
    <n v="87279.92"/>
    <s v="ГУП &quot;ЭКОТЕХПРОМ&quot;"/>
    <s v="Оплата по счету СВАО-022254 от 31 мая 2022 г. Прием ТКО, транспортировка, обработка, обезвреживание, утилизация, захоронение по СВАО за май 2022г. НДС не облагается"/>
    <s v="4475087279,92"/>
    <x v="4"/>
    <x v="0"/>
    <x v="3"/>
  </r>
  <r>
    <x v="125"/>
    <x v="125"/>
    <n v="6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0 000.00"/>
    <s v="4475060000"/>
    <x v="25"/>
    <x v="0"/>
    <x v="15"/>
  </r>
  <r>
    <x v="125"/>
    <x v="125"/>
    <n v="30000"/>
    <s v="Корнев Александр Валентинович"/>
    <s v="Для зачисления на счет Корнева Александра Валентиновича Аванс за июнь 2022 г. Сумма 30000-00 Без налога (НДС)"/>
    <s v="4475030000"/>
    <x v="10"/>
    <x v="3"/>
    <x v="7"/>
  </r>
  <r>
    <x v="125"/>
    <x v="125"/>
    <n v="17025"/>
    <s v="ООО &quot;МВК ЭКОДАР&quot;"/>
    <s v="Оплата по счету № 71781/Р110 от 02.06.2022 Сервисное обслуживание. В том числе НДС 20.00% - 2 837.50"/>
    <s v="4475017025"/>
    <x v="34"/>
    <x v="0"/>
    <x v="14"/>
  </r>
  <r>
    <x v="125"/>
    <x v="125"/>
    <n v="71.430000000000007"/>
    <s v="Корнев Александр Валентинович"/>
    <s v="Для зачисления на счет Корнева Александра Валентиновича Оплата Компенсация служебной поездки за июль 2022 г. Сумма 71,43 НДС не облагается"/>
    <s v="4475071,43"/>
    <x v="8"/>
    <x v="3"/>
    <x v="7"/>
  </r>
  <r>
    <x v="126"/>
    <x v="126"/>
    <n v="25000"/>
    <s v="Гулько Александр Львович"/>
    <s v="Оплата по договору №0303/22/ЮЛ-АБ на оказание юридической помощи от 03.03.2022г. 05-АБ от 01 июля 2022 г. НДС не облагается"/>
    <s v="4474925000"/>
    <x v="20"/>
    <x v="0"/>
    <x v="13"/>
  </r>
  <r>
    <x v="126"/>
    <x v="126"/>
    <n v="38264.959999999999"/>
    <s v="УФК по г. Москве (Инспекция ФНС России № 15 по г. Москве)"/>
    <s v="Страховые взносы на выплату страховой части трудовой пенсии НДС не облагается"/>
    <s v="4474938264,96"/>
    <x v="16"/>
    <x v="3"/>
    <x v="7"/>
  </r>
  <r>
    <x v="126"/>
    <x v="126"/>
    <n v="15034.93"/>
    <s v="УФК по г. Москве (Инспекция ФНС России № 15 по г. Москве)"/>
    <s v="Страховые взносы на обязательное медицинское страхование НДС не облагается"/>
    <s v="4474915034,93"/>
    <x v="16"/>
    <x v="3"/>
    <x v="7"/>
  </r>
  <r>
    <x v="126"/>
    <x v="126"/>
    <n v="8807.9"/>
    <s v="ПАО &quot;ВЫМПЕЛКОМ&quot;"/>
    <s v="Оплата по счету №100896163525 от 30.06.2022 За услуги связи в июне 2022г. № лс 669010285  В том числе НДС 20.00% - 1 467.98"/>
    <s v="447498807,9"/>
    <x v="1"/>
    <x v="0"/>
    <x v="1"/>
  </r>
  <r>
    <x v="127"/>
    <x v="127"/>
    <n v="5123"/>
    <s v="УФК по г. Москве (Инспекция ФНС России № 15 по г. Москве)"/>
    <s v="Налог на доходы физических лиц за июль 2022 года НДС не облагается"/>
    <s v="447475123"/>
    <x v="28"/>
    <x v="3"/>
    <x v="7"/>
  </r>
  <r>
    <x v="127"/>
    <x v="127"/>
    <n v="25000"/>
    <s v="Индивидуальный предприниматель Смирнов Дмитрий Евгеньевич"/>
    <s v="Оплата бухгалтерских услуг за июнь 2022 по счету №154 от 30.06.2022 НДС не облагается"/>
    <s v="4474725000"/>
    <x v="18"/>
    <x v="0"/>
    <x v="12"/>
  </r>
  <r>
    <x v="127"/>
    <x v="127"/>
    <n v="8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3 333.33"/>
    <s v="4474780000"/>
    <x v="25"/>
    <x v="0"/>
    <x v="15"/>
  </r>
  <r>
    <x v="127"/>
    <x v="127"/>
    <n v="25000"/>
    <s v="Индивидуальный предприниматель Смирнов Дмитрий Евгеньевич"/>
    <s v="Оплата бухгалтерских услуг за июнь 2022 по счету №154 от 30.06.2022 НДС не облагается"/>
    <s v="4474725000"/>
    <x v="18"/>
    <x v="0"/>
    <x v="12"/>
  </r>
  <r>
    <x v="127"/>
    <x v="127"/>
    <n v="598.62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 В том числе НДС 119.72"/>
    <s v="44747598,62"/>
    <x v="16"/>
    <x v="3"/>
    <x v="7"/>
  </r>
  <r>
    <x v="128"/>
    <x v="128"/>
    <n v="40000"/>
    <s v="ИП Петренко Елена Алексеевна"/>
    <s v="Оплата юридических услуг по счету №6 от 03.06.2022 НДС не облагается"/>
    <s v="4474640000"/>
    <x v="20"/>
    <x v="0"/>
    <x v="13"/>
  </r>
  <r>
    <x v="129"/>
    <x v="129"/>
    <n v="47143.57"/>
    <s v="АО &quot;Райффайзенбанк&quot; г. Москва"/>
    <s v="Оплата Заработная плата за Июнь 2022 г. на основании ПЛАТЕЖНАЯ ВЕДОМОСТЬ N 34 от 30.06.2022"/>
    <s v="4474347143,57"/>
    <x v="10"/>
    <x v="3"/>
    <x v="7"/>
  </r>
  <r>
    <x v="129"/>
    <x v="129"/>
    <n v="188.57"/>
    <s v="АО &quot;Райффайзенбанк&quot; г. Москва"/>
    <s v="комиссия за обработку ведомости №34 30.06.2022"/>
    <s v="44743188,57"/>
    <x v="7"/>
    <x v="2"/>
    <x v="6"/>
  </r>
  <r>
    <x v="129"/>
    <x v="129"/>
    <n v="40000"/>
    <s v="ООО ЧОО &quot;Р1-МСК&quot;"/>
    <s v="Оплата услуг охраны за февраль 2022 по счету №27 от 28.02.2022 НДС не облагается"/>
    <s v="4474340000"/>
    <x v="33"/>
    <x v="0"/>
    <x v="18"/>
  </r>
  <r>
    <x v="129"/>
    <x v="129"/>
    <n v="235.83"/>
    <s v="АО &quot;Райффайзенбанк&quot; г. Москва"/>
    <s v="комиссия за обработку ведомости №33 30.06.2022"/>
    <s v="44743235,83"/>
    <x v="7"/>
    <x v="2"/>
    <x v="6"/>
  </r>
  <r>
    <x v="129"/>
    <x v="129"/>
    <n v="29999"/>
    <s v="УФК по г. Москве (Инспекция ФНС России № 15 по г. Москве)"/>
    <s v="Налог на доходы физических лиц за июнь 2022 года НДС не облагается"/>
    <s v="4474329999"/>
    <x v="28"/>
    <x v="3"/>
    <x v="7"/>
  </r>
  <r>
    <x v="129"/>
    <x v="129"/>
    <n v="990"/>
    <s v="АО &quot;Райффайзенбанк&quot; г. Москва"/>
    <s v="Ежемесячная комиссия за обслуживание по пакету за период с 01.06.2022 по 30.06.2022"/>
    <s v="44743990"/>
    <x v="7"/>
    <x v="2"/>
    <x v="6"/>
  </r>
  <r>
    <x v="129"/>
    <x v="129"/>
    <n v="58958.52"/>
    <s v="АО &quot;Райффайзенбанк&quot; г. Москва"/>
    <s v="Оплата Заработная плата за Июнь 2022 г. на основании ПЛАТЕЖНАЯ ВЕДОМОСТЬ N 33 от 30.06.2022"/>
    <s v="4474358958,52"/>
    <x v="10"/>
    <x v="3"/>
    <x v="7"/>
  </r>
  <r>
    <x v="130"/>
    <x v="130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2 по 30.06.2022"/>
    <s v="44742525"/>
    <x v="7"/>
    <x v="2"/>
    <x v="6"/>
  </r>
  <r>
    <x v="130"/>
    <x v="130"/>
    <n v="1557.63"/>
    <s v="ИФНС РОССИИ № 14 ПО Г. МОСКВЕ"/>
    <s v="Госпошлина  НДС не облагается"/>
    <s v="447421557,63"/>
    <x v="40"/>
    <x v="2"/>
    <x v="17"/>
  </r>
  <r>
    <x v="131"/>
    <x v="131"/>
    <n v="58.83"/>
    <s v="АО &quot;Райффайзенбанк&quot; г. Москва"/>
    <s v="комиссия за обработку ведомости №32 27.06.2022"/>
    <s v="4474058,83"/>
    <x v="7"/>
    <x v="2"/>
    <x v="6"/>
  </r>
  <r>
    <x v="131"/>
    <x v="131"/>
    <n v="1988"/>
    <s v="УФК по г. Москве (Инспекция ФНС России № 15 по г. Москве)"/>
    <s v="Налог на доходы физических лиц за июль 2022 года НДС не облагается"/>
    <s v="447401988"/>
    <x v="28"/>
    <x v="3"/>
    <x v="7"/>
  </r>
  <r>
    <x v="131"/>
    <x v="131"/>
    <n v="14706.3"/>
    <s v="АО &quot;Райффайзенбанк&quot; г. Москва"/>
    <s v="Оплата Отпускные за Июль 2022 г. на основании ПЛАТЕЖНАЯ ВЕДОМОСТЬ N 32 от 27.06.2022"/>
    <s v="4474014706,3"/>
    <x v="10"/>
    <x v="3"/>
    <x v="7"/>
  </r>
  <r>
    <x v="131"/>
    <x v="131"/>
    <n v="1179.93"/>
    <s v="УФК по г. Москве (Инспекция ФНС России № 15 по г. Москве)"/>
    <s v="Госпошлина  НДС не облагается"/>
    <s v="447401179,93"/>
    <x v="40"/>
    <x v="2"/>
    <x v="17"/>
  </r>
  <r>
    <x v="132"/>
    <x v="132"/>
    <n v="70000"/>
    <s v="ИП Паульский Виктор Викторович"/>
    <s v="Оплата услуг по уборке территории в мае 2022 по счету N152 от 31.05.2022.  НДС не облагается"/>
    <s v="4473970000"/>
    <x v="13"/>
    <x v="0"/>
    <x v="11"/>
  </r>
  <r>
    <x v="133"/>
    <x v="133"/>
    <n v="3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5 000.00"/>
    <s v="4473530000"/>
    <x v="25"/>
    <x v="0"/>
    <x v="15"/>
  </r>
  <r>
    <x v="134"/>
    <x v="134"/>
    <n v="40000"/>
    <s v="ООО ЧОО &quot;Р1-МСК&quot;"/>
    <s v="Оплата услуг охраны за февраль 2022 по счету №27 от 28.02.2022 НДС не облагается"/>
    <s v="4473340000"/>
    <x v="33"/>
    <x v="0"/>
    <x v="18"/>
  </r>
  <r>
    <x v="134"/>
    <x v="134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июнь 2022 г. Сумма 1500-00  НДС не облагается"/>
    <s v="447331500"/>
    <x v="8"/>
    <x v="3"/>
    <x v="7"/>
  </r>
  <r>
    <x v="134"/>
    <x v="134"/>
    <n v="7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1 666.67"/>
    <s v="4473370000"/>
    <x v="25"/>
    <x v="0"/>
    <x v="15"/>
  </r>
  <r>
    <x v="135"/>
    <x v="135"/>
    <n v="30000"/>
    <s v="ООО ЧОО &quot;Р1-МСК&quot;"/>
    <s v="Оплата услуг охраны за февраль 2022 по счету №27 от 28.02.2022 НДС не облагается"/>
    <s v="4472930000"/>
    <x v="33"/>
    <x v="0"/>
    <x v="18"/>
  </r>
  <r>
    <x v="135"/>
    <x v="135"/>
    <n v="11000"/>
    <s v="Индивидуальный предприниматель Капалин Евгений Владимирович"/>
    <s v="Оплата обслуживания и поддержки сервера, сайта, выезд специалиста по счету №25 от 14.06.2022. НДС не облагается"/>
    <s v="4472911000"/>
    <x v="2"/>
    <x v="0"/>
    <x v="1"/>
  </r>
  <r>
    <x v="135"/>
    <x v="135"/>
    <n v="5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8 333.33"/>
    <s v="4472950000"/>
    <x v="25"/>
    <x v="0"/>
    <x v="15"/>
  </r>
  <r>
    <x v="135"/>
    <x v="135"/>
    <n v="13000"/>
    <s v="Индивидуальный предприниматель Капалин Евгений Владимирович"/>
    <s v="Оплата обслуживания и поддержки сервера, сайта, выезд специалиста (обновление 1с+перенастройка автообзвона)                             по счету №23 от 05.05.2022. НДС не облагается"/>
    <s v="4472913000"/>
    <x v="2"/>
    <x v="0"/>
    <x v="1"/>
  </r>
  <r>
    <x v="136"/>
    <x v="136"/>
    <n v="45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7 500.00"/>
    <s v="4472845000"/>
    <x v="25"/>
    <x v="0"/>
    <x v="15"/>
  </r>
  <r>
    <x v="136"/>
    <x v="136"/>
    <n v="2899"/>
    <s v="УФК по г. Москве (Инспекция ФНС России № 15 по г. Москве)"/>
    <s v="Оплата госпошлины  НДС не облагается"/>
    <s v="447282899"/>
    <x v="40"/>
    <x v="2"/>
    <x v="17"/>
  </r>
  <r>
    <x v="137"/>
    <x v="137"/>
    <n v="4357.1400000000003"/>
    <s v="АО &quot;Райффайзенбанк&quot; г. Москва"/>
    <s v="Оплата Компенсация служебной поездки за Июнь 2022 г. на основании ПЛАТЕЖНАЯ ВЕДОМОСТЬ N 31 от 15.06.2022"/>
    <s v="447274357,14"/>
    <x v="8"/>
    <x v="3"/>
    <x v="7"/>
  </r>
  <r>
    <x v="137"/>
    <x v="137"/>
    <n v="112"/>
    <s v="АО &quot;Райффайзенбанк&quot; г. Москва"/>
    <s v="комиссия за обработку ведомости №30 15.06.2022"/>
    <s v="44727112"/>
    <x v="7"/>
    <x v="2"/>
    <x v="6"/>
  </r>
  <r>
    <x v="137"/>
    <x v="137"/>
    <n v="28000"/>
    <s v="АО &quot;Райффайзенбанк&quot; г. Москва"/>
    <s v="Оплата Аванс за Июнь 2022 г. на основании ПЛАТЕЖНАЯ ВЕДОМОСТЬ N 30 от 15.06.2022"/>
    <s v="4472728000"/>
    <x v="10"/>
    <x v="3"/>
    <x v="7"/>
  </r>
  <r>
    <x v="137"/>
    <x v="137"/>
    <n v="17.43"/>
    <s v="АО &quot;Райффайзенбанк&quot; г. Москва"/>
    <s v="комиссия за обработку ведомости №31 15.06.2022"/>
    <s v="4472717,43"/>
    <x v="7"/>
    <x v="2"/>
    <x v="6"/>
  </r>
  <r>
    <x v="137"/>
    <x v="137"/>
    <n v="35250"/>
    <s v="Корнев Александр Валентинович"/>
    <s v="Для зачисления на счет Корнева Александра Валентиновича Заработная плата за Май 2022 г. Сумма 36004-00 Без налога (НДС)"/>
    <s v="4472735250"/>
    <x v="10"/>
    <x v="3"/>
    <x v="7"/>
  </r>
  <r>
    <x v="138"/>
    <x v="138"/>
    <n v="57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726579"/>
    <x v="16"/>
    <x v="3"/>
    <x v="7"/>
  </r>
  <r>
    <x v="138"/>
    <x v="138"/>
    <n v="14544.53"/>
    <s v="УФК по г. Москве (Инспекция ФНС России № 15 по г. Москве)"/>
    <s v="Страховые взносы на обязательное медицинское страхование"/>
    <s v="4472614544,53"/>
    <x v="16"/>
    <x v="3"/>
    <x v="7"/>
  </r>
  <r>
    <x v="138"/>
    <x v="138"/>
    <n v="24000"/>
    <s v="ООО &quot;Нохоре&quot;"/>
    <s v="Оплата за вывоз мусора в мае 2021 по счету №180 от 30.05.2022. В том числе НДС 20.00% - 4 000.00"/>
    <s v="4472624000"/>
    <x v="4"/>
    <x v="0"/>
    <x v="3"/>
  </r>
  <r>
    <x v="138"/>
    <x v="138"/>
    <n v="37284.160000000003"/>
    <s v="УФК по г. Москве (Инспекция ФНС России № 15 по г. Москве)"/>
    <s v="Страховые взносы на выплату страховой части трудовой пенсии"/>
    <s v="4472637284,16"/>
    <x v="16"/>
    <x v="3"/>
    <x v="7"/>
  </r>
  <r>
    <x v="139"/>
    <x v="139"/>
    <n v="5480"/>
    <s v="АО &quot;Райффайзенбанк&quot; г. Москва"/>
    <s v="Оплата покупки по карте. CARD **4411 IRINA MIGUNOVA 09JUN RUR 5480 VSEINSTRUMENTI.RU KOTELNIKI"/>
    <s v="447255480"/>
    <x v="3"/>
    <x v="1"/>
    <x v="2"/>
  </r>
  <r>
    <x v="139"/>
    <x v="139"/>
    <n v="1599"/>
    <s v="АО &quot;Райффайзенбанк&quot; г. Москва"/>
    <s v="Оплата покупки по карте. CARD **4411 IRINA MIGUNOVA 10JUN RUR 1599 GAZPROM MEZHREGIONGAZ SPB"/>
    <s v="447251599"/>
    <x v="0"/>
    <x v="0"/>
    <x v="0"/>
  </r>
  <r>
    <x v="140"/>
    <x v="140"/>
    <n v="67138.399999999994"/>
    <s v="ГУП &quot;ЭКОТЕХПРОМ&quot;"/>
    <s v="Оплата по счету №СВАО-011462 от 31.03.2022г. Прием ТКО, транспортировка, обработка, обезвреживание, утилизация, захоронение по СВАО за март 2022г. НДС не облагается"/>
    <s v="4472267138,4"/>
    <x v="4"/>
    <x v="0"/>
    <x v="3"/>
  </r>
  <r>
    <x v="140"/>
    <x v="140"/>
    <n v="8384.31"/>
    <s v="ПАО &quot;ВЫМПЕЛКОМ&quot;"/>
    <s v="Оплата по счету №100888868073 от 31.05.2022 За услуги связи в мае 2022г. № лс 669010285  В том числе НДС 20.00% - 1 397.38"/>
    <s v="447228384,31"/>
    <x v="1"/>
    <x v="0"/>
    <x v="1"/>
  </r>
  <r>
    <x v="140"/>
    <x v="140"/>
    <n v="10000"/>
    <s v="ООО &quot;ГАЗСЕРВИС&quot;"/>
    <s v="Оплата за техническое обслуживание газопровода в 05-06/2022г. по счету  по договору №ОГ-19/7 от 01.12.2019. За май-июнь. Счет№30 от 02.06.2022 НДС не облагается"/>
    <s v="4472210000"/>
    <x v="23"/>
    <x v="0"/>
    <x v="0"/>
  </r>
  <r>
    <x v="141"/>
    <x v="141"/>
    <n v="150"/>
    <s v="АО &quot;Райффайзенбанк&quot; г. Москва"/>
    <s v="Комиссия за снятие наличных в банкомате. Cash Advance Fee. CARD **4411 IRINA MIGUNOVA 09JUN RUR 10000 RBA ATM 45321 MOSKVA"/>
    <s v="44721150"/>
    <x v="7"/>
    <x v="2"/>
    <x v="6"/>
  </r>
  <r>
    <x v="141"/>
    <x v="141"/>
    <n v="10000"/>
    <s v="АО &quot;Райффайзенбанк&quot; г. Москва"/>
    <s v="Снятие наличных денежных средств с карты в банкомате Банка. CARD **4411 IRINA MIGUNOVA 09JUN RUR 10000 RBA ATM 45321 MOSKVA"/>
    <s v="4472110000"/>
    <x v="14"/>
    <x v="4"/>
    <x v="9"/>
  </r>
  <r>
    <x v="141"/>
    <x v="141"/>
    <n v="25000"/>
    <s v="Гулько Александр Львович"/>
    <s v="Предоплата по договору №0303/22/ЮЛ-АБ на оказание юридической помощи от 03.03.2022г. Счет №04-АБ от 01.06.2022. НДС не облагается"/>
    <s v="4472125000"/>
    <x v="20"/>
    <x v="0"/>
    <x v="13"/>
  </r>
  <r>
    <x v="142"/>
    <x v="142"/>
    <n v="87279.92"/>
    <s v="ГУП &quot;ЭКОТЕХПРОМ&quot;"/>
    <s v="Оплата по счету №СВАО-016731 от 30.04.2022г. Прием ТКО, транспортировка, обработка, обезвреживание, утилизация, захоронение по СВАО за апрель 2022г. НДС не облагается"/>
    <s v="4472087279,92"/>
    <x v="4"/>
    <x v="0"/>
    <x v="3"/>
  </r>
  <r>
    <x v="142"/>
    <x v="142"/>
    <n v="16.190000000000001"/>
    <s v="УФК по г. Москве (Инспекция ФНС России № 17 по г. Москве)"/>
    <s v="Госпошлина  НДС не облагается"/>
    <s v="4472016,19"/>
    <x v="40"/>
    <x v="2"/>
    <x v="17"/>
  </r>
  <r>
    <x v="142"/>
    <x v="142"/>
    <n v="60000"/>
    <s v="АО &quot;Мосэнергосбыт&quot;"/>
    <s v="СЧЕТ№Э-61-5857  от 28.02.2022 ЗА ЭЛ. ЭНЕРГИЮ (МОЩНОСТЬ) ЗА февраль 2022 Г. ПО ДОГОВОРУ С ИКУ No97644161 ОТ 20.07.2015Г.  В том числе НДС 20.00% - 10 000.00"/>
    <s v="4472060000"/>
    <x v="25"/>
    <x v="0"/>
    <x v="15"/>
  </r>
  <r>
    <x v="143"/>
    <x v="143"/>
    <n v="90000"/>
    <s v="ООО ЧОО &quot;Р1-МСК&quot;"/>
    <s v="Оплата услуг охраны за январь 2022 по счету от 31.01.2022 НДС не облагается"/>
    <s v="4471990000"/>
    <x v="33"/>
    <x v="0"/>
    <x v="18"/>
  </r>
  <r>
    <x v="143"/>
    <x v="143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304937 от 01.05.2022 по договору №7721N10011 от 12.11.2012. В том числе НДС 20.00% - 1 572.04"/>
    <s v="447199432,24"/>
    <x v="36"/>
    <x v="0"/>
    <x v="18"/>
  </r>
  <r>
    <x v="144"/>
    <x v="144"/>
    <n v="43893.919999999998"/>
    <s v="АО &quot;Райффайзенбанк&quot; г. Москва"/>
    <s v="Оплата Отпускные за Июнь 2022 г. на основании ПЛАТЕЖНАЯ ВЕДОМОСТЬ N 29 от 03.06.2022"/>
    <s v="4471843893,92"/>
    <x v="10"/>
    <x v="3"/>
    <x v="7"/>
  </r>
  <r>
    <x v="144"/>
    <x v="144"/>
    <n v="200"/>
    <s v="АО &quot;Райффайзенбанк&quot; г. Москва"/>
    <s v="комиссия за обработку ведомости №28 31.05.2022"/>
    <s v="44718200"/>
    <x v="7"/>
    <x v="2"/>
    <x v="6"/>
  </r>
  <r>
    <x v="144"/>
    <x v="144"/>
    <n v="50001"/>
    <s v="АО &quot;Райффайзенбанк&quot; г. Москва"/>
    <s v="Оплата Заработная плата за Май 2022 г. на основании ПЛАТЕЖНАЯ ВЕДОМОСТЬ N 28 от 31.05.2022"/>
    <s v="4471850001"/>
    <x v="10"/>
    <x v="3"/>
    <x v="7"/>
  </r>
  <r>
    <x v="144"/>
    <x v="144"/>
    <n v="56000"/>
    <s v="Индивидуальный предприниматель Смирнов Дмитрий Евгеньевич"/>
    <s v="Оплата бухгалтерских услуг за май 2022 по счету №119 от 31.05.2022 НДС не облагается"/>
    <s v="4471856000"/>
    <x v="18"/>
    <x v="0"/>
    <x v="12"/>
  </r>
  <r>
    <x v="144"/>
    <x v="144"/>
    <n v="175.58"/>
    <s v="АО &quot;Райффайзенбанк&quot; г. Москва"/>
    <s v="комиссия за обработку ведомости №29 03.06.2022"/>
    <s v="44718175,58"/>
    <x v="7"/>
    <x v="2"/>
    <x v="6"/>
  </r>
  <r>
    <x v="145"/>
    <x v="145"/>
    <n v="44082"/>
    <s v="АО &quot;Райффайзенбанк&quot; г. Москва"/>
    <s v="Оплата Заработная плата за Май 2022 г. на основании ПЛАТЕЖНАЯ ВЕДОМОСТЬ N 27 от 31.05.2022"/>
    <s v="4471544082"/>
    <x v="10"/>
    <x v="3"/>
    <x v="7"/>
  </r>
  <r>
    <x v="145"/>
    <x v="145"/>
    <n v="176.33"/>
    <s v="АО &quot;Райффайзенбанк&quot; г. Москва"/>
    <s v="комиссия за обработку ведомости №27 31.05.2022"/>
    <s v="44715176,33"/>
    <x v="7"/>
    <x v="2"/>
    <x v="6"/>
  </r>
  <r>
    <x v="145"/>
    <x v="145"/>
    <n v="6559"/>
    <s v="УФК по г. Москве (Инспекция ФНС России № 15 по г. Москве)"/>
    <s v="Налог на доходы физических лиц за июнь 2022 года НДС не облагается"/>
    <s v="447156559"/>
    <x v="28"/>
    <x v="3"/>
    <x v="7"/>
  </r>
  <r>
    <x v="146"/>
    <x v="146"/>
    <n v="4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6 666.67"/>
    <s v="4471440000"/>
    <x v="25"/>
    <x v="0"/>
    <x v="15"/>
  </r>
  <r>
    <x v="147"/>
    <x v="147"/>
    <n v="990"/>
    <s v="АО &quot;Райффайзенбанк&quot; г. Москва"/>
    <s v="Ежемесячная комиссия за обслуживание по пакету за период с 01.05.2022 по 31.05.2022"/>
    <s v="44713990"/>
    <x v="7"/>
    <x v="2"/>
    <x v="6"/>
  </r>
  <r>
    <x v="147"/>
    <x v="147"/>
    <n v="34057"/>
    <s v="УФК по г. Москве (Инспекция ФНС России № 15 по г. Москве)"/>
    <s v="Налог на доходы физических лиц за май 2022 года НДС не облагается"/>
    <s v="4471334057"/>
    <x v="28"/>
    <x v="3"/>
    <x v="7"/>
  </r>
  <r>
    <x v="148"/>
    <x v="148"/>
    <n v="7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2 по 31.05.2022"/>
    <s v="44712700"/>
    <x v="7"/>
    <x v="2"/>
    <x v="6"/>
  </r>
  <r>
    <x v="148"/>
    <x v="148"/>
    <n v="30000"/>
    <s v="Корнев Александр Валентинович"/>
    <s v="Для зачисления на счет Корнева Александра Валентиновича Аванс за май 2022 г. Сумма 30000-00 Без налога (НДС)"/>
    <s v="4471230000"/>
    <x v="10"/>
    <x v="3"/>
    <x v="7"/>
  </r>
  <r>
    <x v="149"/>
    <x v="149"/>
    <n v="10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6 666.67"/>
    <s v="44711100000"/>
    <x v="25"/>
    <x v="0"/>
    <x v="15"/>
  </r>
  <r>
    <x v="149"/>
    <x v="149"/>
    <n v="8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3 333.33"/>
    <s v="4471180000"/>
    <x v="25"/>
    <x v="0"/>
    <x v="15"/>
  </r>
  <r>
    <x v="150"/>
    <x v="150"/>
    <n v="9760"/>
    <s v="АО &quot;Райффайзенбанк&quot; г. Москва"/>
    <s v="Оплата покупки по карте. CARD **4411 IRINA MIGUNOVA 26MAY RUR 9760 IP KRUMOV V. G. GRIBKI"/>
    <s v="447099760"/>
    <x v="3"/>
    <x v="1"/>
    <x v="2"/>
  </r>
  <r>
    <x v="151"/>
    <x v="151"/>
    <n v="5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8 333.33"/>
    <s v="4470850000"/>
    <x v="25"/>
    <x v="0"/>
    <x v="15"/>
  </r>
  <r>
    <x v="152"/>
    <x v="152"/>
    <n v="40000"/>
    <s v="ИП Петренко Елена Алексеевна"/>
    <s v="Оплата за юридические услуги в апреле 2022 по счету №5 от 16.04.2022 НДС не облагается"/>
    <s v="4470740000"/>
    <x v="3"/>
    <x v="1"/>
    <x v="2"/>
  </r>
  <r>
    <x v="153"/>
    <x v="153"/>
    <n v="5000"/>
    <s v="ИП Чернобаев Владимир Геннадьевич"/>
    <s v="Оплата прочистки канализации гидродинамическим методом по счету №138 от 24.05.2022. НДС не облагается"/>
    <s v="447065000"/>
    <x v="3"/>
    <x v="1"/>
    <x v="2"/>
  </r>
  <r>
    <x v="153"/>
    <x v="153"/>
    <n v="12000"/>
    <s v="ИП Чернобаев Владимир Геннадьевич"/>
    <s v="Оплата прочистки канализации гидродинамическим методом по счету №138 от 24.05.2022. НДС не облагается"/>
    <s v="4470612000"/>
    <x v="3"/>
    <x v="1"/>
    <x v="2"/>
  </r>
  <r>
    <x v="154"/>
    <x v="154"/>
    <n v="70000"/>
    <s v="ИП Паульский Виктор Викторович"/>
    <s v="Оплата услуг по уборке территории в апреле 2022 по счету N127 от 30.04.2022.  НДС не облагается"/>
    <s v="4470570000"/>
    <x v="13"/>
    <x v="0"/>
    <x v="11"/>
  </r>
  <r>
    <x v="154"/>
    <x v="154"/>
    <n v="5000"/>
    <s v="ИП Пушкарев Алексей Владимирович"/>
    <s v="Оплата услуг по испытанию трансформаторного масла на пробой по счету №46 от 20.04.2022. НДС не облагается"/>
    <s v="447055000"/>
    <x v="41"/>
    <x v="1"/>
    <x v="2"/>
  </r>
  <r>
    <x v="155"/>
    <x v="155"/>
    <n v="10688.99"/>
    <s v="ООО &quot;КОМУС&quot;"/>
    <s v="Оплата по Счету №0ЕР/596079/15932012 от 13.05.2022 За картриджи.  В том числе НДС 20.00% - 1 781.50"/>
    <s v="4470410688,99"/>
    <x v="22"/>
    <x v="4"/>
    <x v="9"/>
  </r>
  <r>
    <x v="155"/>
    <x v="155"/>
    <n v="60000"/>
    <s v="ООО ЧОО &quot;Р1-МСК&quot;"/>
    <s v="Оплата услуг охраны за январь 2022 по счету от 31.01.2022 НДС не облагается"/>
    <s v="4470460000"/>
    <x v="33"/>
    <x v="0"/>
    <x v="18"/>
  </r>
  <r>
    <x v="155"/>
    <x v="155"/>
    <n v="9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5 000.00"/>
    <s v="4470490000"/>
    <x v="25"/>
    <x v="0"/>
    <x v="15"/>
  </r>
  <r>
    <x v="156"/>
    <x v="156"/>
    <n v="4000"/>
    <s v="АО &quot;Райффайзенбанк&quot; г. Москва"/>
    <s v="Оплата покупки по карте. CARD **4411 IRINA MIGUNOVA 19MAY RUR 4000 IP KRUMOV V. G. GRIBKI"/>
    <s v="447024000"/>
    <x v="3"/>
    <x v="1"/>
    <x v="2"/>
  </r>
  <r>
    <x v="157"/>
    <x v="157"/>
    <n v="80080.820000000007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3 346.80"/>
    <s v="4470180080,82"/>
    <x v="25"/>
    <x v="0"/>
    <x v="15"/>
  </r>
  <r>
    <x v="157"/>
    <x v="157"/>
    <n v="19700"/>
    <s v="ИП Пушкарев Алексей Владимирович"/>
    <s v="Оплата услуг по измерению параметров электрооборудования по счету №61 от 17.05.2022. НДС не облагается"/>
    <s v="4470119700"/>
    <x v="41"/>
    <x v="1"/>
    <x v="2"/>
  </r>
  <r>
    <x v="157"/>
    <x v="157"/>
    <n v="30000"/>
    <s v="ООО ЧОО &quot;Р1-МСК&quot;"/>
    <s v="Оплата услуг охраны за январь 2022 по счету от 31.01.2022 НДС не облагается"/>
    <s v="4470130000"/>
    <x v="33"/>
    <x v="0"/>
    <x v="18"/>
  </r>
  <r>
    <x v="158"/>
    <x v="158"/>
    <n v="4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6 666.67"/>
    <s v="4470040000"/>
    <x v="25"/>
    <x v="0"/>
    <x v="15"/>
  </r>
  <r>
    <x v="159"/>
    <x v="159"/>
    <n v="100000"/>
    <s v="ООО ЧОО &quot;Р1-МСК&quot;"/>
    <s v="Оплата услуг охраны за январь 2022 по счету от 31.01.2022 НДС не облагается"/>
    <s v="44699100000"/>
    <x v="33"/>
    <x v="0"/>
    <x v="18"/>
  </r>
  <r>
    <x v="160"/>
    <x v="160"/>
    <n v="6500"/>
    <s v="ИП Рабцевич Анастасия Михайловна"/>
    <s v="Замена ограничителя, настройка платы,настройка положений шлагбаума по счету №30907 от 13.05.2022. НДС не облагается"/>
    <s v="446986500"/>
    <x v="15"/>
    <x v="1"/>
    <x v="2"/>
  </r>
  <r>
    <x v="160"/>
    <x v="160"/>
    <n v="40000"/>
    <s v="АО &quot;Райффайзенбанк&quot; г. Москва"/>
    <s v="Оплата Аванс за Май 2022 г. на основании ПЛАТЕЖНАЯ ВЕДОМОСТЬ N 25 от 13.05.2022"/>
    <s v="4469840000"/>
    <x v="10"/>
    <x v="3"/>
    <x v="7"/>
  </r>
  <r>
    <x v="160"/>
    <x v="160"/>
    <n v="160"/>
    <s v="АО &quot;Райффайзенбанк&quot; г. Москва"/>
    <s v="комиссия за обработку ведомости №25 13.05.2022"/>
    <s v="44698160"/>
    <x v="7"/>
    <x v="2"/>
    <x v="6"/>
  </r>
  <r>
    <x v="161"/>
    <x v="161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май 2022 г. Сумма 1500-00  НДС не облагается"/>
    <s v="446971500"/>
    <x v="8"/>
    <x v="3"/>
    <x v="7"/>
  </r>
  <r>
    <x v="161"/>
    <x v="161"/>
    <n v="128"/>
    <s v="АО &quot;Райффайзенбанк&quot; г. Москва"/>
    <s v="комиссия за обработку ведомости №24 13.05.2022"/>
    <s v="44697128"/>
    <x v="7"/>
    <x v="2"/>
    <x v="6"/>
  </r>
  <r>
    <x v="161"/>
    <x v="161"/>
    <n v="5100"/>
    <s v="АО &quot;Райффайзенбанк&quot; г. Москва"/>
    <s v="Оплата Компенсация служебной поездки за Май 2022 г. на основании ПЛАТЕЖНАЯ ВЕДОМОСТЬ N 23 от 13.05.2022"/>
    <s v="446975100"/>
    <x v="8"/>
    <x v="3"/>
    <x v="7"/>
  </r>
  <r>
    <x v="161"/>
    <x v="161"/>
    <n v="32000"/>
    <s v="АО &quot;Райффайзенбанк&quot; г. Москва"/>
    <s v="Оплата Аванс за Май 2022 г. на основании ПЛАТЕЖНАЯ ВЕДОМОСТЬ N 24 от 13.05.2022"/>
    <s v="4469732000"/>
    <x v="10"/>
    <x v="3"/>
    <x v="7"/>
  </r>
  <r>
    <x v="161"/>
    <x v="161"/>
    <n v="90.9"/>
    <s v="АО &quot;Райффайзенбанк&quot; г. Москва"/>
    <s v="комиссия за обработку ведомости №26 13.05.2022"/>
    <s v="4469790,9"/>
    <x v="7"/>
    <x v="2"/>
    <x v="6"/>
  </r>
  <r>
    <x v="161"/>
    <x v="161"/>
    <n v="20.399999999999999"/>
    <s v="АО &quot;Райффайзенбанк&quot; г. Москва"/>
    <s v="комиссия за обработку ведомости №23 13.05.2022"/>
    <s v="4469720,4"/>
    <x v="7"/>
    <x v="2"/>
    <x v="6"/>
  </r>
  <r>
    <x v="161"/>
    <x v="161"/>
    <n v="22725.9"/>
    <s v="АО &quot;Райффайзенбанк&quot; г. Москва"/>
    <s v="Оплата Отпускные за Май 2022 г. на основании ПЛАТЕЖНАЯ ВЕДОМОСТЬ N 26 от 13.05.2022"/>
    <s v="4469722725,9"/>
    <x v="10"/>
    <x v="3"/>
    <x v="7"/>
  </r>
  <r>
    <x v="161"/>
    <x v="161"/>
    <n v="15000"/>
    <s v="ООО &quot;Эколоджис&quot;"/>
    <s v="Оплата за исследования проб воды по счету №k-88 от 16.03.2022.  НДС не облагается"/>
    <s v="4469715000"/>
    <x v="24"/>
    <x v="0"/>
    <x v="14"/>
  </r>
  <r>
    <x v="162"/>
    <x v="162"/>
    <n v="2958.42"/>
    <s v="АО &quot;Райффайзенбанк&quot; г. Москва"/>
    <s v="Оплата покупки по карте. CARD **4411 IRINA MIGUNOVA 12MAY RUR 2958.42 GAZPROM MEZHREGIONGAZ SPB"/>
    <s v="446952958,42"/>
    <x v="0"/>
    <x v="0"/>
    <x v="0"/>
  </r>
  <r>
    <x v="163"/>
    <x v="163"/>
    <n v="3396"/>
    <s v="УФК по г. Москве (Инспекция ФНС России № 15 по г. Москве)"/>
    <s v="Налог на доходы физических лиц за май 2022 года"/>
    <s v="446943396"/>
    <x v="28"/>
    <x v="3"/>
    <x v="7"/>
  </r>
  <r>
    <x v="163"/>
    <x v="163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февраль 2021г. Счет№ 0099-000096 от 28.02.2022 В том числе НДС 20.00% - 25 000.00"/>
    <s v="44694150000"/>
    <x v="13"/>
    <x v="0"/>
    <x v="11"/>
  </r>
  <r>
    <x v="164"/>
    <x v="164"/>
    <n v="13237.25"/>
    <s v="УФК по г. Москве (Инспекция ФНС России № 15 по г. Москве)"/>
    <s v="Страховые взносы на обязательное медицинское страхование"/>
    <s v="4469313237,25"/>
    <x v="16"/>
    <x v="3"/>
    <x v="7"/>
  </r>
  <r>
    <x v="164"/>
    <x v="164"/>
    <n v="8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3 333.33"/>
    <s v="4469380000"/>
    <x v="25"/>
    <x v="0"/>
    <x v="15"/>
  </r>
  <r>
    <x v="164"/>
    <x v="164"/>
    <n v="465.1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693465,15"/>
    <x v="16"/>
    <x v="3"/>
    <x v="7"/>
  </r>
  <r>
    <x v="164"/>
    <x v="164"/>
    <n v="36968.5"/>
    <s v="УФК по г. Москве (Инспекция ФНС России № 15 по г. Москве)"/>
    <s v="Страховые взносы на выплату страховой части трудовой пенсии"/>
    <s v="4469336968,5"/>
    <x v="16"/>
    <x v="3"/>
    <x v="7"/>
  </r>
  <r>
    <x v="165"/>
    <x v="165"/>
    <n v="36004"/>
    <s v="Корнев Александр Валентинович"/>
    <s v="Для зачисления на счет Корнева Александра Валентиновича Заработная плата за Апрель 2022 г. Сумма 36004-00 Без налога (НДС)"/>
    <s v="4469236004"/>
    <x v="10"/>
    <x v="3"/>
    <x v="7"/>
  </r>
  <r>
    <x v="165"/>
    <x v="165"/>
    <n v="92273.38"/>
    <s v="Муниципальное унитарное предприятие &quot;Инженерные сети г. Долгопрудного&quot;"/>
    <s v="Оплата за стоки в марте 2022 по счету №В1224 от 28.02.2022 с учетом переплаты за февраль 2022. В том числе НДС 20.00% - 15 378.90"/>
    <s v="4469292273,38"/>
    <x v="9"/>
    <x v="0"/>
    <x v="8"/>
  </r>
  <r>
    <x v="165"/>
    <x v="165"/>
    <n v="120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20 000.00"/>
    <s v="44692120000"/>
    <x v="25"/>
    <x v="0"/>
    <x v="15"/>
  </r>
  <r>
    <x v="165"/>
    <x v="165"/>
    <n v="30146"/>
    <s v="ООО &quot;МВК ЭКОДАР&quot;"/>
    <s v="Оплата по счету № 71781/Р109 от 22.04.2022 Передаточный механизм V2. Замена. Сборка Сумма 30146-00 В т.ч. НДС  (20%) 5024-33"/>
    <s v="4469230146"/>
    <x v="21"/>
    <x v="1"/>
    <x v="2"/>
  </r>
  <r>
    <x v="166"/>
    <x v="166"/>
    <n v="141268.43"/>
    <s v="Управление федерального казначейства по г. Москве (Департамент городского имущества города Москвы л/с 04732071000)"/>
    <s v="Арендная плата за землю за 2 квартал 2022 год. ФЛС №М-02-013174-001 НДС не облагается"/>
    <s v="44687141268,43"/>
    <x v="5"/>
    <x v="0"/>
    <x v="4"/>
  </r>
  <r>
    <x v="166"/>
    <x v="166"/>
    <n v="8312.24"/>
    <s v="ПАО &quot;ВЫМПЕЛКОМ&quot;"/>
    <s v="Оплата по счету №100879792010 от 30.04.2022 За услуги связи в апреле 2022г. № лс 669010285 Сумма 8390-36 В т.ч. НДС  (20%) 1398-39 В том числе НДС 1 662.45"/>
    <s v="446878312,24"/>
    <x v="1"/>
    <x v="0"/>
    <x v="1"/>
  </r>
  <r>
    <x v="167"/>
    <x v="167"/>
    <n v="200"/>
    <s v="АО &quot;Райффайзенбанк&quot; г. Москва"/>
    <s v="комиссия за обработку ведомости №21 28.04.2022"/>
    <s v="44685200"/>
    <x v="7"/>
    <x v="2"/>
    <x v="6"/>
  </r>
  <r>
    <x v="167"/>
    <x v="167"/>
    <n v="18000"/>
    <s v="ООО &quot;ПЛАНЭКС&quot;"/>
    <s v="Оплата работ по постановке на кадастровый учет инженерных сетей по счету №8 от 13.04.2022 НДС не облагается"/>
    <s v="4468518000"/>
    <x v="42"/>
    <x v="6"/>
    <x v="16"/>
  </r>
  <r>
    <x v="167"/>
    <x v="167"/>
    <n v="36289"/>
    <s v="УФК по г. Москве (Инспекция ФНС России № 15 по г. Москве)"/>
    <s v="Налог на доходы физических лиц за апрель 2022 года В том числе НДС 7 257.80"/>
    <s v="4468536289"/>
    <x v="28"/>
    <x v="3"/>
    <x v="7"/>
  </r>
  <r>
    <x v="167"/>
    <x v="167"/>
    <n v="8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2 по 30.04.2022"/>
    <s v="44685825"/>
    <x v="7"/>
    <x v="2"/>
    <x v="6"/>
  </r>
  <r>
    <x v="167"/>
    <x v="167"/>
    <n v="248.21"/>
    <s v="АО &quot;Райффайзенбанк&quot; г. Москва"/>
    <s v="комиссия за обработку ведомости №22 28.04.2022"/>
    <s v="44685248,21"/>
    <x v="7"/>
    <x v="2"/>
    <x v="6"/>
  </r>
  <r>
    <x v="167"/>
    <x v="167"/>
    <n v="62052"/>
    <s v="АО &quot;Райффайзенбанк&quot; г. Москва"/>
    <s v="Оплата Заработная плата за Апрель 2022 г. на основании ПЛАТЕЖНАЯ ВЕДОМОСТЬ N 22 от 28.04.2022"/>
    <s v="4468562052"/>
    <x v="10"/>
    <x v="3"/>
    <x v="7"/>
  </r>
  <r>
    <x v="167"/>
    <x v="167"/>
    <n v="50000"/>
    <s v="Индивидуальный предприниматель Смирнов Дмитрий Евгеньевич"/>
    <s v="Оплата бухгалтерских услуг за апрель 2022 по счету №103 от 30.04.2022 НДС не облагается"/>
    <s v="4468550000"/>
    <x v="18"/>
    <x v="0"/>
    <x v="12"/>
  </r>
  <r>
    <x v="167"/>
    <x v="167"/>
    <n v="50000"/>
    <s v="АО &quot;Райффайзенбанк&quot; г. Москва"/>
    <s v="Оплата Заработная плата за Апрель 2022 г. на основании ПЛАТЕЖНАЯ ВЕДОМОСТЬ N 21 от 28.04.2022"/>
    <s v="4468550000"/>
    <x v="10"/>
    <x v="3"/>
    <x v="7"/>
  </r>
  <r>
    <x v="167"/>
    <x v="167"/>
    <n v="990"/>
    <s v="АО &quot;Райффайзенбанк&quot; г. Москва"/>
    <s v="Ежемесячная комиссия за обслуживание по пакету за период с 01.04.2022 по 30.04.2022"/>
    <s v="44685990"/>
    <x v="7"/>
    <x v="2"/>
    <x v="6"/>
  </r>
  <r>
    <x v="168"/>
    <x v="168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апрель 2022 г. Сумма 1500-00  НДС не облагается"/>
    <s v="446801500"/>
    <x v="8"/>
    <x v="3"/>
    <x v="7"/>
  </r>
  <r>
    <x v="168"/>
    <x v="168"/>
    <n v="1693.76"/>
    <s v="Управление Федерального казначейства по г. Москве (Инспекция Федеральной налоговой службы № 14 по г.Москве)"/>
    <s v="Оплата госпошлины. НДС не облагается"/>
    <s v="446801693,76"/>
    <x v="40"/>
    <x v="2"/>
    <x v="17"/>
  </r>
  <r>
    <x v="168"/>
    <x v="168"/>
    <n v="25000"/>
    <s v="Гулько Александр Львович"/>
    <s v="Предоплата по договору №0303/22/ЮЛ-АБ на оказание юридической помощи от 03.03.2022г. Счет №03-АБ от 27.04.2022. НДС не облагается"/>
    <s v="4468025000"/>
    <x v="20"/>
    <x v="0"/>
    <x v="13"/>
  </r>
  <r>
    <x v="168"/>
    <x v="168"/>
    <n v="1338.5"/>
    <s v="Управление Федерального казначейства по г. Москве (Инспекция Федеральной налоговой службы № 14 по г.Москве)"/>
    <s v="Оплата госпошлины. НДС не облагается"/>
    <s v="446801338,5"/>
    <x v="40"/>
    <x v="2"/>
    <x v="17"/>
  </r>
  <r>
    <x v="168"/>
    <x v="168"/>
    <n v="262.56"/>
    <s v="АО &quot;Райффайзенбанк&quot; г. Москва"/>
    <s v="Комиссия за переводы в пользу ФЛ сверх нетарифицируемой суммы платежей в месяц"/>
    <s v="44680262,56"/>
    <x v="7"/>
    <x v="2"/>
    <x v="6"/>
  </r>
  <r>
    <x v="169"/>
    <x v="169"/>
    <n v="35000"/>
    <s v="ИП Петренко Елена Алексеевна"/>
    <s v="Оплата за юридические услуги в марте 2022 по счету №48 от 25.03.2022 НДС не облагается"/>
    <s v="4467935000"/>
    <x v="20"/>
    <x v="0"/>
    <x v="13"/>
  </r>
  <r>
    <x v="170"/>
    <x v="170"/>
    <n v="75000"/>
    <s v="АО &quot;Мосэнергосбыт&quot;"/>
    <s v="СЧЕТ No Э-61-165 ОТ 31.01.2022 Г.ЗА ЭЛ. ЭНЕРГИЮ (МОЩНОСТЬ) ЗА ЯНВАРЬ 2022 Г. ПО ДОГОВОРУ С ИКУ No97644161 ОТ 20.07.2015Г.  В том числе НДС 20.00% - 12 500.00"/>
    <s v="4467675000"/>
    <x v="25"/>
    <x v="0"/>
    <x v="15"/>
  </r>
  <r>
    <x v="171"/>
    <x v="171"/>
    <n v="5000"/>
    <s v="ООО &quot;ГАЗСЕРВИС&quot;"/>
    <s v="Оплата за техническое обслуживание газопровода в 01/2022г. по счету  по договору №ОГ-19/7 от 01.12.2019. За январь. НДС не облагается"/>
    <s v="446735000"/>
    <x v="23"/>
    <x v="0"/>
    <x v="0"/>
  </r>
  <r>
    <x v="171"/>
    <x v="171"/>
    <n v="900"/>
    <s v="ИП Шишков Владимир Юрьевич"/>
    <s v="Оплата по счету № ЭЭ-43 от 19 апреля 2022. Прививка гепатит А (вторая)  НДС не облагается"/>
    <s v="44673900"/>
    <x v="43"/>
    <x v="3"/>
    <x v="7"/>
  </r>
  <r>
    <x v="171"/>
    <x v="171"/>
    <n v="4200"/>
    <s v="ООО &quot;КОМУС&quot;"/>
    <s v="Оплата по Счету №0VT-596079/39634379 от 20.04.2022 За бумагу.  В том числе НДС 20.00% - 700.00"/>
    <s v="446734200"/>
    <x v="22"/>
    <x v="4"/>
    <x v="9"/>
  </r>
  <r>
    <x v="171"/>
    <x v="171"/>
    <n v="4697.3999999999996"/>
    <s v="Управление Федерального казначейства по г. Москве (Инспекция Федеральной налоговой службы № 23 по г.Москве)"/>
    <s v="Оплата госпошлины. НДС не облагается"/>
    <s v="446734697,4"/>
    <x v="40"/>
    <x v="2"/>
    <x v="17"/>
  </r>
  <r>
    <x v="171"/>
    <x v="171"/>
    <n v="5190.2"/>
    <s v="Управление Федерального казначейства по г. Москве (Инспекция Федеральной налоговой службы № 23 по г.Москве)"/>
    <s v="Оплата госпошлины. НДС не облагается"/>
    <s v="446735190,2"/>
    <x v="40"/>
    <x v="2"/>
    <x v="17"/>
  </r>
  <r>
    <x v="172"/>
    <x v="172"/>
    <n v="1803.71"/>
    <s v="7707 - Инспекция ФНС России № 7 по г.Москве"/>
    <s v="Оплата госпошлины. НДС не облагается"/>
    <s v="446701803,71"/>
    <x v="40"/>
    <x v="2"/>
    <x v="17"/>
  </r>
  <r>
    <x v="172"/>
    <x v="172"/>
    <n v="98973.31"/>
    <s v="Муниципальное унитарное предприятие &quot;Инженерные сети г. Долгопрудного&quot;"/>
    <s v="Оплата за стоки в феврале 2022 по счету № В585 от 28.02.2022 В том числе НДС 20.00% - 16 495.55"/>
    <s v="4467098973,31"/>
    <x v="9"/>
    <x v="0"/>
    <x v="8"/>
  </r>
  <r>
    <x v="173"/>
    <x v="173"/>
    <n v="35000"/>
    <s v="ИП Петренко Елена Алексеевна"/>
    <s v="Оплата за юридические услуги в марте 2022 по счету №48 от 25.03.2022 НДС не облагается"/>
    <s v="4466935000"/>
    <x v="20"/>
    <x v="0"/>
    <x v="13"/>
  </r>
  <r>
    <x v="173"/>
    <x v="173"/>
    <n v="10000"/>
    <s v="Индивидуальный предприниматель Капалин Евгений Владимирович"/>
    <s v="Оплата обслуживания и поддержки сервера, сайта за март 2022 по счету №15 от 01.04.2022. НДС не облагается"/>
    <s v="4466910000"/>
    <x v="2"/>
    <x v="0"/>
    <x v="1"/>
  </r>
  <r>
    <x v="174"/>
    <x v="174"/>
    <n v="22500"/>
    <s v="ИП Пушкарев Алексей Владимирович"/>
    <s v="Счет №34 от 23.03.2022г. Испытание КТПН. НДС не облагается"/>
    <s v="4466622500"/>
    <x v="41"/>
    <x v="1"/>
    <x v="2"/>
  </r>
  <r>
    <x v="174"/>
    <x v="174"/>
    <n v="160"/>
    <s v="АО &quot;Райффайзенбанк&quot; г. Москва"/>
    <s v="комиссия за обработку ведомости №20 15.04.2022"/>
    <s v="44666160"/>
    <x v="7"/>
    <x v="2"/>
    <x v="6"/>
  </r>
  <r>
    <x v="174"/>
    <x v="174"/>
    <n v="30000"/>
    <s v="Корнев Александр Валентинович"/>
    <s v="Для зачисления на счет Корнева Александра Валентиновича Аванс за апрель 2022 г. Сумма 30000-00 Без налога (НДС)"/>
    <s v="4466630000"/>
    <x v="10"/>
    <x v="3"/>
    <x v="7"/>
  </r>
  <r>
    <x v="174"/>
    <x v="174"/>
    <n v="5100"/>
    <s v="АО &quot;Райффайзенбанк&quot; г. Москва"/>
    <s v="Оплата Компенсация служебной поездки за Апрель 2022 г. на основании ПЛАТЕЖНАЯ ВЕДОМОСТЬ N 18 от 15.04.2022"/>
    <s v="446665100"/>
    <x v="8"/>
    <x v="3"/>
    <x v="7"/>
  </r>
  <r>
    <x v="174"/>
    <x v="174"/>
    <n v="32000"/>
    <s v="АО &quot;Райффайзенбанк&quot; г. Москва"/>
    <s v="Оплата Аванс за Апрель 2022 г. на основании ПЛАТЕЖНАЯ ВЕДОМОСТЬ N 19 от 15.04.2022"/>
    <s v="4466632000"/>
    <x v="10"/>
    <x v="3"/>
    <x v="7"/>
  </r>
  <r>
    <x v="174"/>
    <x v="174"/>
    <n v="40000"/>
    <s v="АО &quot;Райффайзенбанк&quot; г. Москва"/>
    <s v="Оплата Аванс за Апрель 2022 г. на основании ПЛАТЕЖНАЯ ВЕДОМОСТЬ N 20 от 15.04.2022"/>
    <s v="4466640000"/>
    <x v="10"/>
    <x v="3"/>
    <x v="7"/>
  </r>
  <r>
    <x v="174"/>
    <x v="174"/>
    <n v="20.399999999999999"/>
    <s v="АО &quot;Райффайзенбанк&quot; г. Москва"/>
    <s v="комиссия за обработку ведомости №18 15.04.2022"/>
    <s v="4466620,4"/>
    <x v="7"/>
    <x v="2"/>
    <x v="6"/>
  </r>
  <r>
    <x v="174"/>
    <x v="174"/>
    <n v="128"/>
    <s v="АО &quot;Райффайзенбанк&quot; г. Москва"/>
    <s v="комиссия за обработку ведомости №19 15.04.2022"/>
    <s v="44666128"/>
    <x v="7"/>
    <x v="2"/>
    <x v="6"/>
  </r>
  <r>
    <x v="175"/>
    <x v="175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январь 2021г. Счет№ 0099-000095 от 31.01.2022 В том числе НДС 20.00% - 25 000.00"/>
    <s v="44665150000"/>
    <x v="13"/>
    <x v="0"/>
    <x v="11"/>
  </r>
  <r>
    <x v="176"/>
    <x v="176"/>
    <n v="2500"/>
    <s v="ИП Рабцевич Анастасия Михайловна"/>
    <s v="Оплата диагностики неисправности по счету №29555 от 07.04.2022. НДС не облагается"/>
    <s v="446642500"/>
    <x v="15"/>
    <x v="1"/>
    <x v="2"/>
  </r>
  <r>
    <x v="176"/>
    <x v="176"/>
    <n v="3600"/>
    <s v="ИП Шишков Владимир Юрьевич"/>
    <s v="Оплата по счету № ЭЭ-39 от 06.04.2022. Прививка гепатит А (вторая) Сумма 3600-00 Без налога (НДС)"/>
    <s v="446643600"/>
    <x v="43"/>
    <x v="3"/>
    <x v="7"/>
  </r>
  <r>
    <x v="176"/>
    <x v="176"/>
    <n v="9432.24"/>
    <s v="ФГУП &quot;ОХРАНА&quot; РОСГВАРДИИ"/>
    <s v="Оплата по счету № 77000237251 от 01.04.2022 Услуга пультовой охраны. Техническое обслуживание комплекса. За апрель 2022г. Сумма 9432-24 В т.ч. НДС  (20%) 1572-04"/>
    <s v="446649432,24"/>
    <x v="36"/>
    <x v="0"/>
    <x v="18"/>
  </r>
  <r>
    <x v="176"/>
    <x v="176"/>
    <n v="7000"/>
    <s v="Индивидуальный предприниматель Капалин Евгений Владимирович"/>
    <s v="Оплата обслуживания и поддержки сервера, сайта за февраль 2022 по счету №12 от 24.03.2022 НДС не облагается"/>
    <s v="446647000"/>
    <x v="2"/>
    <x v="0"/>
    <x v="1"/>
  </r>
  <r>
    <x v="176"/>
    <x v="176"/>
    <n v="3000"/>
    <s v="ООО &quot;УК ФИЗТЕХ-21&quot;"/>
    <s v="Оплата по Счету № 40 от 26.03.2022 за аренду помещения 26.03.2022 В том числе НДС 18.00% - 457.63"/>
    <s v="446643000"/>
    <x v="27"/>
    <x v="2"/>
    <x v="4"/>
  </r>
  <r>
    <x v="177"/>
    <x v="177"/>
    <n v="14386.7"/>
    <s v="УФК по г. Москве (Инспекция ФНС России № 15 по г. Москве)"/>
    <s v="Страховые взносы на обязательное медицинское страхование"/>
    <s v="4466314386,7"/>
    <x v="16"/>
    <x v="3"/>
    <x v="7"/>
  </r>
  <r>
    <x v="177"/>
    <x v="177"/>
    <n v="36968.5"/>
    <s v="УФК по г. Москве (Инспекция ФНС России № 15 по г. Москве)"/>
    <s v="Страховые взносы на выплату страховой части трудовой пенсии"/>
    <s v="4466336968,5"/>
    <x v="16"/>
    <x v="3"/>
    <x v="7"/>
  </r>
  <r>
    <x v="177"/>
    <x v="177"/>
    <n v="46996.88"/>
    <s v="ГУП &quot;ЭКОТЕХПРОМ&quot;"/>
    <s v="Оплата по счету №СВАО-004941 от 28.02.2022г. Прием ТКО, транспортировка, обработка, обезвреживание, утилизация, захоронение по СВАО за февраль 2022г. НДС не облагается"/>
    <s v="4466346996,88"/>
    <x v="4"/>
    <x v="0"/>
    <x v="3"/>
  </r>
  <r>
    <x v="177"/>
    <x v="177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663572,69"/>
    <x v="16"/>
    <x v="3"/>
    <x v="7"/>
  </r>
  <r>
    <x v="177"/>
    <x v="177"/>
    <n v="3933"/>
    <s v="ИП Ромащенко Александр Владимирович"/>
    <s v="Оплата по счету № 406181 от 07.04.2022 Услуги по составлению реестра собственников. Сумма 3933-00 Без налога (НДС)"/>
    <s v="446633933"/>
    <x v="20"/>
    <x v="0"/>
    <x v="13"/>
  </r>
  <r>
    <x v="177"/>
    <x v="177"/>
    <n v="8390.36"/>
    <s v="ПАО &quot;ВЫМПЕЛКОМ&quot;"/>
    <s v="Оплата по счету № 100872357165 от 31.03.2022 За услуги связи в марте 2022г. № лс 669010285 Сумма 8390-36 В т.ч. НДС  (20%) 1398-39"/>
    <s v="446638390,36"/>
    <x v="1"/>
    <x v="0"/>
    <x v="1"/>
  </r>
  <r>
    <x v="178"/>
    <x v="178"/>
    <n v="36004"/>
    <s v="Корнев Александр Валентинович"/>
    <s v="Для зачисления на счет Корнева Александра Валентиновича Заработная плата за Март 2022 г. Сумма 36004-00 Без налога (НДС)"/>
    <s v="4466236004"/>
    <x v="10"/>
    <x v="3"/>
    <x v="7"/>
  </r>
  <r>
    <x v="178"/>
    <x v="178"/>
    <n v="104812.71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17 468.78"/>
    <s v="44662104812,71"/>
    <x v="25"/>
    <x v="0"/>
    <x v="15"/>
  </r>
  <r>
    <x v="178"/>
    <x v="178"/>
    <n v="50000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8 333.33"/>
    <s v="4466250000"/>
    <x v="25"/>
    <x v="0"/>
    <x v="15"/>
  </r>
  <r>
    <x v="178"/>
    <x v="178"/>
    <n v="4031.36"/>
    <s v="АО &quot;Райффайзенбанк&quot; г. Москва"/>
    <s v="Оплата покупки по карте. CARD **4411 IRINA MIGUNOVA 08APR RUR 4031.36 GAZPROM MEZHREGIONGAZ SPB"/>
    <s v="446624031,36"/>
    <x v="0"/>
    <x v="0"/>
    <x v="0"/>
  </r>
  <r>
    <x v="178"/>
    <x v="178"/>
    <n v="150000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25 000.00"/>
    <s v="44662150000"/>
    <x v="25"/>
    <x v="0"/>
    <x v="15"/>
  </r>
  <r>
    <x v="179"/>
    <x v="179"/>
    <n v="25000"/>
    <s v="Гулько Александр Львович"/>
    <s v="Предоплата по договору №0303/22/ЮЛ-АБ на оказание юридической помощи от 03.03.2022г. Счет №02-АБ от 01.04.2022. НДС не облагается"/>
    <s v="4465925000"/>
    <x v="20"/>
    <x v="0"/>
    <x v="13"/>
  </r>
  <r>
    <x v="179"/>
    <x v="179"/>
    <n v="100000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16 666.67"/>
    <s v="44659100000"/>
    <x v="25"/>
    <x v="0"/>
    <x v="15"/>
  </r>
  <r>
    <x v="179"/>
    <x v="179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172224 от 01.03.2022 по договору №7721N10011 от 12.11.2012. В том числе НДС 20.00% - 1 572.04"/>
    <s v="446599432,24"/>
    <x v="36"/>
    <x v="0"/>
    <x v="18"/>
  </r>
  <r>
    <x v="179"/>
    <x v="179"/>
    <n v="40000"/>
    <s v="ООО ЧОО &quot;Р1-МСК&quot;"/>
    <s v="Оплата услуг охраны за январь 2022 по счету от 31.01.2022 НДС не облагается"/>
    <s v="4465940000"/>
    <x v="33"/>
    <x v="0"/>
    <x v="18"/>
  </r>
  <r>
    <x v="179"/>
    <x v="179"/>
    <n v="10000"/>
    <s v="Индивидуальный предприниматель Капалин Евгений Владимирович"/>
    <s v="Оплата обслуживания и поддержки сервера, сайта за январь 2022 по счету №10 от 04.02.2022. НДС не облагается"/>
    <s v="4465910000"/>
    <x v="2"/>
    <x v="0"/>
    <x v="1"/>
  </r>
  <r>
    <x v="179"/>
    <x v="179"/>
    <n v="34806.5"/>
    <s v="УФК по г. Москве (Инспекция ФНС России № 15 по г. Москве)"/>
    <s v="Налог на доходы физических лиц за март 2022 года"/>
    <s v="4465934806,5"/>
    <x v="28"/>
    <x v="3"/>
    <x v="7"/>
  </r>
  <r>
    <x v="179"/>
    <x v="179"/>
    <n v="2734"/>
    <s v="УФК по г. Москве (Инспекция ФНС России № 15 по г. Москве)"/>
    <s v="Водный налог за 1 квартал 2022 года"/>
    <s v="446592734"/>
    <x v="29"/>
    <x v="2"/>
    <x v="17"/>
  </r>
  <r>
    <x v="180"/>
    <x v="180"/>
    <n v="70000"/>
    <s v="ИП Паульский Виктор Викторович"/>
    <s v="Оплата услуг по уборке территории в марте 2022 по счету N98 от 31.03.2022.  НДС не облагается"/>
    <s v="4465870000"/>
    <x v="13"/>
    <x v="0"/>
    <x v="11"/>
  </r>
  <r>
    <x v="181"/>
    <x v="181"/>
    <n v="200"/>
    <s v="АО &quot;Райффайзенбанк&quot; г. Москва"/>
    <s v="комиссия за обработку ведомости №16 31.03.2022"/>
    <s v="44656200"/>
    <x v="7"/>
    <x v="2"/>
    <x v="6"/>
  </r>
  <r>
    <x v="181"/>
    <x v="181"/>
    <n v="50000"/>
    <s v="Индивидуальный предприниматель Смирнов Дмитрий Евгеньевич"/>
    <s v="Оплата бухгалтерских услуг за март 2022 по счету №66 от 29.03.2022 НДС не облагается"/>
    <s v="4465650000"/>
    <x v="18"/>
    <x v="0"/>
    <x v="12"/>
  </r>
  <r>
    <x v="181"/>
    <x v="181"/>
    <n v="50000"/>
    <s v="ООО ЧОО &quot;Р1-МСК&quot;"/>
    <s v="Оплата услуг охраны за декабрь 2021 по счету №367 от 31.12.2021.   НДС не облагается"/>
    <s v="4465650000"/>
    <x v="33"/>
    <x v="0"/>
    <x v="18"/>
  </r>
  <r>
    <x v="181"/>
    <x v="181"/>
    <n v="50001"/>
    <s v="АО &quot;Райффайзенбанк&quot; г. Москва"/>
    <s v="Оплата Заработная плата за Март 2022 г. на основании ПЛАТЕЖНАЯ ВЕДОМОСТЬ N 16 от 31.03.2022"/>
    <s v="4465650001"/>
    <x v="10"/>
    <x v="3"/>
    <x v="7"/>
  </r>
  <r>
    <x v="182"/>
    <x v="182"/>
    <n v="15000"/>
    <s v="ООО ЧОО &quot;Р1-МСК&quot;"/>
    <s v="Оплата услуг охраны за декабрь 2021 по счету №367 от 31.12.2021.   НДС не облагается"/>
    <s v="4465515000"/>
    <x v="33"/>
    <x v="0"/>
    <x v="18"/>
  </r>
  <r>
    <x v="182"/>
    <x v="182"/>
    <n v="38200"/>
    <s v="ООО &quot;С-ПРОДЖЕКТ&quot;"/>
    <s v="Оплата работ по проекту организации дорожного движения по счету №2492А/2022/3-2 от22.03.2022.  НДС не облагается"/>
    <s v="4465538200"/>
    <x v="26"/>
    <x v="6"/>
    <x v="16"/>
  </r>
  <r>
    <x v="182"/>
    <x v="182"/>
    <n v="248.21"/>
    <s v="АО &quot;Райффайзенбанк&quot; г. Москва"/>
    <s v="комиссия за обработку ведомости №17 31.03.2022"/>
    <s v="44655248,21"/>
    <x v="7"/>
    <x v="2"/>
    <x v="6"/>
  </r>
  <r>
    <x v="182"/>
    <x v="182"/>
    <n v="300"/>
    <s v="АО &quot;Райффайзенбанк&quot; г. Москва"/>
    <s v="Комиссия за снятие наличных в банкомате. Cash Advance Fee. CARD **4411 IRINA MIGUNOVA 04APR RUR 20000 RBA ATM 45321 MOSKVA"/>
    <s v="44655300"/>
    <x v="7"/>
    <x v="2"/>
    <x v="6"/>
  </r>
  <r>
    <x v="182"/>
    <x v="182"/>
    <n v="20000"/>
    <s v="АО &quot;Райффайзенбанк&quot; г. Москва"/>
    <s v="Снятие наличных денежных средств с карты в банкомате Банка. CARD **4411 IRINA MIGUNOVA 04APR RUR 20000 RBA ATM 45321 MOSKVA"/>
    <s v="4465520000"/>
    <x v="14"/>
    <x v="4"/>
    <x v="9"/>
  </r>
  <r>
    <x v="182"/>
    <x v="182"/>
    <n v="62052"/>
    <s v="АО &quot;Райффайзенбанк&quot; г. Москва"/>
    <s v="Оплата Заработная плата за Март 2022 г. на основании ПЛАТЕЖНАЯ ВЕДОМОСТЬ N 17 от 31.03.2022"/>
    <s v="4465562052"/>
    <x v="10"/>
    <x v="3"/>
    <x v="7"/>
  </r>
  <r>
    <x v="183"/>
    <x v="183"/>
    <n v="990"/>
    <s v="АО &quot;Райффайзенбанк&quot; г. Москва"/>
    <s v="Ежемесячная комиссия за обслуживание по пакету за период с 01.03.2022 по 31.03.2022"/>
    <s v="44652990"/>
    <x v="7"/>
    <x v="2"/>
    <x v="6"/>
  </r>
  <r>
    <x v="183"/>
    <x v="183"/>
    <n v="3000"/>
    <s v="УФК по г. Москве (Инспекция ФНС России № 15 по г. Москве)"/>
    <s v="Госпошлина  НДС не облагается"/>
    <s v="446523000"/>
    <x v="40"/>
    <x v="2"/>
    <x v="17"/>
  </r>
  <r>
    <x v="184"/>
    <x v="184"/>
    <n v="9550"/>
    <s v="ООО &quot;С-ПРОДЖЕКТ&quot;"/>
    <s v="Оплата работ по проекту организации дорожного движения по счету №2492А/2022/03-3 от 23.03.2022 НДС не облагается"/>
    <s v="446519550"/>
    <x v="26"/>
    <x v="6"/>
    <x v="16"/>
  </r>
  <r>
    <x v="184"/>
    <x v="184"/>
    <n v="9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22 по 31.03.2022"/>
    <s v="44651950"/>
    <x v="7"/>
    <x v="2"/>
    <x v="6"/>
  </r>
  <r>
    <x v="185"/>
    <x v="185"/>
    <n v="25000"/>
    <s v="ООО ЧОО &quot;Р1-МСК&quot;"/>
    <s v="Оплата услуг охраны за декабрь 2021 по счету №367 от 31.12.2021.   НДС не облагается"/>
    <s v="4465025000"/>
    <x v="33"/>
    <x v="0"/>
    <x v="18"/>
  </r>
  <r>
    <x v="185"/>
    <x v="185"/>
    <n v="60000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10 000.00"/>
    <s v="4465060000"/>
    <x v="25"/>
    <x v="0"/>
    <x v="15"/>
  </r>
  <r>
    <x v="186"/>
    <x v="186"/>
    <n v="49179.37"/>
    <s v="АО &quot;Мосэнергосбыт&quot;"/>
    <s v="СЧЕТЭ/61/65766 от 30.11.2021 ЗА ЭЛ. ЭНЕРГИЮ (МОЩНОСТЬ) ЗА НОЯБРЬ 2021 Г. ПО ДОГОВОРУ С ИКУ No97644161 ОТ 20.07.2015Г.  В том числе НДС 20.00% - 8 196.56"/>
    <s v="4464849179,37"/>
    <x v="25"/>
    <x v="0"/>
    <x v="15"/>
  </r>
  <r>
    <x v="186"/>
    <x v="186"/>
    <n v="40000"/>
    <s v="АО &quot;Мосэнергосбыт&quot;"/>
    <s v="СЧЕТ№Э-61-71458 от 31.12.2021 ЗА ЭЛ. ЭНЕРГИЮ (МОЩНОСТЬ) ЗА декабрь 2021 Г. ПО ДОГОВОРУ С ИКУ No97644161 ОТ 20.07.2015Г.  В том числе НДС 20.00% - 6 666.67"/>
    <s v="4464840000"/>
    <x v="25"/>
    <x v="0"/>
    <x v="15"/>
  </r>
  <r>
    <x v="187"/>
    <x v="187"/>
    <n v="5000"/>
    <s v="ООО &quot;ГАЗСЕРВИС&quot;"/>
    <s v="Оплата за техническое обслуживание газопровода в 04/2022г. по счету №10 от 25.03.2022г  по договору №ОГ-19/7 от 01.12.2019.  НДС не облагается"/>
    <s v="446455000"/>
    <x v="23"/>
    <x v="0"/>
    <x v="0"/>
  </r>
  <r>
    <x v="187"/>
    <x v="187"/>
    <n v="7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1 666.67"/>
    <s v="4464570000"/>
    <x v="25"/>
    <x v="0"/>
    <x v="15"/>
  </r>
  <r>
    <x v="188"/>
    <x v="188"/>
    <n v="12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20 000.00"/>
    <s v="44643120000"/>
    <x v="25"/>
    <x v="0"/>
    <x v="15"/>
  </r>
  <r>
    <x v="188"/>
    <x v="188"/>
    <n v="100000"/>
    <s v="ООО ЧОО &quot;Р1-МСК&quot;"/>
    <s v="Оплата услуг охраны за декабрь 2021 по счету №367 от 31.12.2021.   НДС не облагается"/>
    <s v="44643100000"/>
    <x v="33"/>
    <x v="0"/>
    <x v="18"/>
  </r>
  <r>
    <x v="188"/>
    <x v="188"/>
    <n v="35000"/>
    <s v="ИП Петренко Елена Алексеевна"/>
    <s v="Оплата за юридические услуги в феврале 2022 по счету №47 от 27.02.2022 НДС не облагается"/>
    <s v="4464335000"/>
    <x v="20"/>
    <x v="0"/>
    <x v="13"/>
  </r>
  <r>
    <x v="189"/>
    <x v="189"/>
    <n v="2500"/>
    <s v="ООО &quot;Тиражные решения 1С-Рарус&quot;"/>
    <s v="Оплата мобильного приложения по счету НФB0-000983 от 26 января 2022 г. НДС не облагается"/>
    <s v="446412500"/>
    <x v="2"/>
    <x v="0"/>
    <x v="1"/>
  </r>
  <r>
    <x v="189"/>
    <x v="189"/>
    <n v="8910"/>
    <s v="ООО &quot;Тиражные решения 1С-Рарус&quot;"/>
    <s v="Оплата лицензии на онлайн-чат по счетуНФB0-000985 от 26 января 2022 г. НДС не облагается"/>
    <s v="446418910"/>
    <x v="2"/>
    <x v="0"/>
    <x v="1"/>
  </r>
  <r>
    <x v="189"/>
    <x v="189"/>
    <n v="7470.13"/>
    <s v="ПАО &quot;ВымпелКом&quot;"/>
    <s v="Оплата за услуги связи за февраль 2022 г. по счету №100864456004 от 28.02.2022 г. В том числе НДС 20.00% - 1 245.02"/>
    <s v="446417470,13"/>
    <x v="1"/>
    <x v="0"/>
    <x v="1"/>
  </r>
  <r>
    <x v="189"/>
    <x v="189"/>
    <n v="72500"/>
    <s v="ООО &quot;СИБИЭС ГРУПП - АУДИТ&quot;"/>
    <s v="Оплата по счету №85 от  15.03.2022. Услуги по договору №58а от 25.02.2022. Оплата 50% НДС не облагается"/>
    <s v="4464172500"/>
    <x v="18"/>
    <x v="0"/>
    <x v="12"/>
  </r>
  <r>
    <x v="190"/>
    <x v="190"/>
    <n v="7203.33"/>
    <s v="АО &quot;Райффайзенбанк&quot; г. Москва"/>
    <s v="Оплата покупки по карте. CARD **4411 IRINA MIGUNOVA 17MAR RUR 7203.33 GAZPROM MEZHREGIONGAZ SPB"/>
    <s v="446397203,33"/>
    <x v="0"/>
    <x v="0"/>
    <x v="0"/>
  </r>
  <r>
    <x v="191"/>
    <x v="191"/>
    <n v="15000"/>
    <s v="ООО &quot;СМАРТПАРКОВКА&quot;"/>
    <s v="Оплата по счету 1096 от11.03.2022. Аренда машиноместа по дог. оферты №416-ДО от 11.03.2022 за 26.03.2022. НДС не облагается"/>
    <s v="4463815000"/>
    <x v="27"/>
    <x v="2"/>
    <x v="4"/>
  </r>
  <r>
    <x v="192"/>
    <x v="192"/>
    <n v="15000"/>
    <s v="ООО &quot;УК ФИЗТЕХ-21&quot;"/>
    <s v="Оплата по Счету № 33 от 11.03.2022 за аренду помещения 26.03.2022 В том числе НДС 18.00% - 2 288.14"/>
    <s v="4463715000"/>
    <x v="27"/>
    <x v="2"/>
    <x v="4"/>
  </r>
  <r>
    <x v="193"/>
    <x v="193"/>
    <n v="128"/>
    <s v="АО &quot;Райффайзенбанк&quot; г. Москва"/>
    <s v="комиссия за обработку ведомости №15 15.03.2022"/>
    <s v="44636128"/>
    <x v="7"/>
    <x v="2"/>
    <x v="6"/>
  </r>
  <r>
    <x v="193"/>
    <x v="193"/>
    <n v="30000"/>
    <s v="Корнев Александр Валентинович"/>
    <s v="Для зачисления на счет Корнева Александра Валентиновича Аванс за март 2022 г. Сумма 30000-00 Без налога (НДС)"/>
    <s v="4463630000"/>
    <x v="10"/>
    <x v="3"/>
    <x v="7"/>
  </r>
  <r>
    <x v="193"/>
    <x v="193"/>
    <n v="40000"/>
    <s v="АО &quot;Райффайзенбанк&quot; г. Москва"/>
    <s v="Оплата Аванс за Март 2022 г. на основании ПЛАТЕЖНАЯ ВЕДОМОСТЬ N 14 от 15.03.2022"/>
    <s v="4463640000"/>
    <x v="10"/>
    <x v="3"/>
    <x v="7"/>
  </r>
  <r>
    <x v="193"/>
    <x v="193"/>
    <n v="20.399999999999999"/>
    <s v="АО &quot;Райффайзенбанк&quot; г. Москва"/>
    <s v="комиссия за обработку ведомости №13 15.03.2022"/>
    <s v="4463620,4"/>
    <x v="7"/>
    <x v="2"/>
    <x v="6"/>
  </r>
  <r>
    <x v="193"/>
    <x v="193"/>
    <n v="32000"/>
    <s v="АО &quot;Райффайзенбанк&quot; г. Москва"/>
    <s v="Оплата Аванс за Март 2022 г. на основании ПЛАТЕЖНАЯ ВЕДОМОСТЬ N 15 от 15.03.2022"/>
    <s v="4463632000"/>
    <x v="10"/>
    <x v="3"/>
    <x v="7"/>
  </r>
  <r>
    <x v="193"/>
    <x v="193"/>
    <n v="5100"/>
    <s v="АО &quot;Райффайзенбанк&quot; г. Москва"/>
    <s v="Оплата Компенсация служебной поездки за Март 2022 г. на основании ПЛАТЕЖНАЯ ВЕДОМОСТЬ N 13 от 15.03.2022"/>
    <s v="446365100"/>
    <x v="8"/>
    <x v="3"/>
    <x v="7"/>
  </r>
  <r>
    <x v="193"/>
    <x v="193"/>
    <n v="913.5"/>
    <s v="АО &quot;Райффайзенбанк&quot; г. Москва"/>
    <s v="Комиссия за переводы в пользу ФЛ сверх нетарифицируемой суммы платежей в месяц"/>
    <s v="44636913,5"/>
    <x v="7"/>
    <x v="2"/>
    <x v="6"/>
  </r>
  <r>
    <x v="193"/>
    <x v="193"/>
    <n v="160"/>
    <s v="АО &quot;Райффайзенбанк&quot; г. Москва"/>
    <s v="комиссия за обработку ведомости №14 15.03.2022"/>
    <s v="44636160"/>
    <x v="7"/>
    <x v="2"/>
    <x v="6"/>
  </r>
  <r>
    <x v="193"/>
    <x v="193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март 2022 г. Сумма 1500-00  НДС не облагается"/>
    <s v="446361500"/>
    <x v="8"/>
    <x v="3"/>
    <x v="7"/>
  </r>
  <r>
    <x v="194"/>
    <x v="194"/>
    <n v="6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0 000.00"/>
    <s v="4463460000"/>
    <x v="25"/>
    <x v="0"/>
    <x v="15"/>
  </r>
  <r>
    <x v="194"/>
    <x v="194"/>
    <n v="35000"/>
    <s v="ИП Петренко Елена Алексеевна"/>
    <s v="Оплата за юридические услуги в феврале 2022 по счету №47 от 27.02.2022 НДС не облагается"/>
    <s v="4463435000"/>
    <x v="20"/>
    <x v="0"/>
    <x v="13"/>
  </r>
  <r>
    <x v="194"/>
    <x v="194"/>
    <n v="40000"/>
    <s v="ООО ЧОО &quot;Р1-МСК&quot;"/>
    <s v="Оплата услуг охраны за декабрь 2021 по счету №367 от 31.12.2021.   НДС не облагается"/>
    <s v="4463440000"/>
    <x v="33"/>
    <x v="0"/>
    <x v="18"/>
  </r>
  <r>
    <x v="194"/>
    <x v="194"/>
    <n v="553.57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634553,57"/>
    <x v="16"/>
    <x v="3"/>
    <x v="7"/>
  </r>
  <r>
    <x v="194"/>
    <x v="194"/>
    <n v="13908.77"/>
    <s v="УФК по г. Москве (Инспекция ФНС России № 15 по г. Москве)"/>
    <s v="Страховые взносы на обязательное медицинское страхование"/>
    <s v="4463413908,77"/>
    <x v="16"/>
    <x v="3"/>
    <x v="7"/>
  </r>
  <r>
    <x v="194"/>
    <x v="194"/>
    <n v="36012.639999999999"/>
    <s v="УФК по г. Москве (Инспекция ФНС России № 15 по г. Москве)"/>
    <s v="Страховые взносы на выплату страховой части трудовой пенсии"/>
    <s v="4463436012,64"/>
    <x v="16"/>
    <x v="3"/>
    <x v="7"/>
  </r>
  <r>
    <x v="195"/>
    <x v="195"/>
    <n v="19000"/>
    <s v="ООО &quot;ПЛАНЭКС&quot;"/>
    <s v="Оплата работ по топосъемке по счету №5 от 09.03.2022 НДС не облагается"/>
    <s v="4463119000"/>
    <x v="42"/>
    <x v="6"/>
    <x v="16"/>
  </r>
  <r>
    <x v="195"/>
    <x v="195"/>
    <n v="7500"/>
    <s v="ООО &quot;Эколоджис&quot;"/>
    <s v="Оплата за исследования проб воды по счету №k-397 от 28.10.2021.  НДС не облагается"/>
    <s v="446317500"/>
    <x v="24"/>
    <x v="0"/>
    <x v="14"/>
  </r>
  <r>
    <x v="195"/>
    <x v="195"/>
    <n v="50000"/>
    <s v="Гулько Александр Львович"/>
    <s v="Предоплата за юридические услуги по счету №01-АБ от 03.03.2022.  НДС не облагается"/>
    <s v="4463150000"/>
    <x v="20"/>
    <x v="0"/>
    <x v="13"/>
  </r>
  <r>
    <x v="195"/>
    <x v="195"/>
    <n v="47750"/>
    <s v="ООО &quot;С-ПРОДЖЕКТ&quot;"/>
    <s v="Оплата работ по проекту организации дорожного движения по счету №2492А/2022/03-1 от 10.03.2022 НДС не облагается"/>
    <s v="4463147750"/>
    <x v="26"/>
    <x v="6"/>
    <x v="16"/>
  </r>
  <r>
    <x v="195"/>
    <x v="195"/>
    <n v="2000"/>
    <s v="УФК по г. Москве (ИФНС России № 18 по г.Москве)"/>
    <s v="Госпошлина НДС не облагается"/>
    <s v="446312000"/>
    <x v="40"/>
    <x v="2"/>
    <x v="17"/>
  </r>
  <r>
    <x v="195"/>
    <x v="195"/>
    <n v="8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3 333.33"/>
    <s v="4463180000"/>
    <x v="25"/>
    <x v="0"/>
    <x v="15"/>
  </r>
  <r>
    <x v="195"/>
    <x v="195"/>
    <n v="675"/>
    <s v="УФК по МО (Межрайонная ИФНС России № 13 по МО)"/>
    <s v="Госпошлина НДС не облагается"/>
    <s v="44631675"/>
    <x v="40"/>
    <x v="2"/>
    <x v="17"/>
  </r>
  <r>
    <x v="195"/>
    <x v="195"/>
    <n v="638.23"/>
    <s v="АО &quot;Райффайзенбанк&quot; г. Москва"/>
    <s v="Комиссия за переводы в пользу ФЛ сверх нетарифицируемой суммы платежей в месяц"/>
    <s v="44631638,23"/>
    <x v="7"/>
    <x v="2"/>
    <x v="6"/>
  </r>
  <r>
    <x v="195"/>
    <x v="195"/>
    <n v="17025"/>
    <s v="ООО &quot;МВК ЭКОДАР&quot;"/>
    <s v="Оплата за сервисное обслуживание водоочистки по счету №71781/Р105 от 09.03.2022 В том числе НДС 20.00% - 2 837.50"/>
    <s v="4463117025"/>
    <x v="34"/>
    <x v="0"/>
    <x v="14"/>
  </r>
  <r>
    <x v="195"/>
    <x v="195"/>
    <n v="50000"/>
    <s v="ООО ЧОО &quot;Р1-МСК&quot;"/>
    <s v="Оплата услуг охраны за декабрь 2021 по счету №367 от 31.12.2021.   НДС не облагается"/>
    <s v="4463150000"/>
    <x v="33"/>
    <x v="0"/>
    <x v="18"/>
  </r>
  <r>
    <x v="196"/>
    <x v="196"/>
    <n v="98973.31"/>
    <s v="Муниципальное унитарное предприятие &quot;Инженерные сети г. Долгопрудного&quot;"/>
    <s v="Оплата за стоки в январе 2022 по счету № В174 от 31  Января  2022 В том числе НДС 20.00% - 16 495.55"/>
    <s v="4462998973,31"/>
    <x v="9"/>
    <x v="0"/>
    <x v="8"/>
  </r>
  <r>
    <x v="196"/>
    <x v="196"/>
    <n v="10000"/>
    <s v="АО &quot;Райффайзенбанк&quot; г. Москва"/>
    <s v="Оплата Премии за Февраль 2022 г. на основании ПЛАТЕЖНАЯ ВЕДОМОСТЬ N 12 от 03.03.2022"/>
    <s v="4462910000"/>
    <x v="10"/>
    <x v="3"/>
    <x v="7"/>
  </r>
  <r>
    <x v="196"/>
    <x v="196"/>
    <n v="10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6 666.67"/>
    <s v="44629100000"/>
    <x v="25"/>
    <x v="0"/>
    <x v="15"/>
  </r>
  <r>
    <x v="196"/>
    <x v="196"/>
    <n v="40"/>
    <s v="АО &quot;Райффайзенбанк&quot; г. Москва"/>
    <s v="комиссия за обработку ведомости №12 03.03.2022"/>
    <s v="4462940"/>
    <x v="7"/>
    <x v="2"/>
    <x v="6"/>
  </r>
  <r>
    <x v="197"/>
    <x v="197"/>
    <n v="5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8 333.33"/>
    <s v="4462550000"/>
    <x v="25"/>
    <x v="0"/>
    <x v="15"/>
  </r>
  <r>
    <x v="197"/>
    <x v="197"/>
    <n v="40000"/>
    <s v="ООО ЧОО &quot;Р1-МСК&quot;"/>
    <s v="Оплата услуг охраны за декабрь 2021 по счету №367 от 31.12.2021.   НДС не облагается"/>
    <s v="4462540000"/>
    <x v="33"/>
    <x v="0"/>
    <x v="18"/>
  </r>
  <r>
    <x v="198"/>
    <x v="198"/>
    <n v="9700"/>
    <s v="ИП Степочкин Денис Валерьевич"/>
    <s v="Счет на оплату No 00174 от 03 марта 2022 г. Березовая метла &quot;Стандарт&quot;, доставка. НДС не облагается"/>
    <s v="446249700"/>
    <x v="13"/>
    <x v="0"/>
    <x v="11"/>
  </r>
  <r>
    <x v="198"/>
    <x v="198"/>
    <n v="5000"/>
    <s v="ООО &quot;ГАЗСЕРВИС&quot;"/>
    <s v="Оплата за техническое обслуживание газопровода в 03/2022г. по счету №7 от 24.02.2022г  по договору №ОГ-19/7 от 01.12.2019.  НДС не облагается"/>
    <s v="446245000"/>
    <x v="23"/>
    <x v="0"/>
    <x v="0"/>
  </r>
  <r>
    <x v="198"/>
    <x v="198"/>
    <n v="190000"/>
    <s v="ООО ЧОО &quot;Р1-МСК&quot;"/>
    <s v="Оплата услуг охраны за ноябрь 2021 по счету №342 от 30.11.2021.   НДС не облагается"/>
    <s v="44624190000"/>
    <x v="33"/>
    <x v="0"/>
    <x v="18"/>
  </r>
  <r>
    <x v="199"/>
    <x v="199"/>
    <n v="24.11"/>
    <s v="УФК по г. Москве (Инспекция ФНС России № 15 по г. Москве)"/>
    <s v="Оплата по требованию №23947 от 24.02.2022г. Водный налог. Пени."/>
    <s v="4462324,11"/>
    <x v="29"/>
    <x v="2"/>
    <x v="17"/>
  </r>
  <r>
    <x v="199"/>
    <x v="199"/>
    <n v="70000"/>
    <s v="ИП Паульский Виктор Викторович"/>
    <s v="Оплата услуг по уборке территории в феврале 2022 по счету N72 от 28.02.2022.  НДС не облагается"/>
    <s v="4462370000"/>
    <x v="13"/>
    <x v="0"/>
    <x v="11"/>
  </r>
  <r>
    <x v="199"/>
    <x v="199"/>
    <n v="8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3 333.33"/>
    <s v="4462380000"/>
    <x v="25"/>
    <x v="0"/>
    <x v="15"/>
  </r>
  <r>
    <x v="199"/>
    <x v="199"/>
    <n v="36004"/>
    <s v="Корнев Александр Валентинович"/>
    <s v="Для зачисления на счет Корнева Александра Валентиновича Заработная плата за Февраль 2022 г. Сумма 36004-00 Без налога (НДС)"/>
    <s v="4462336004"/>
    <x v="10"/>
    <x v="3"/>
    <x v="7"/>
  </r>
  <r>
    <x v="199"/>
    <x v="199"/>
    <n v="2146"/>
    <s v="УФК по г. Москве (Инспекция ФНС России № 15 по г. Москве)"/>
    <s v="Водный налог за 4 квартал 2021 года НДС не облагается"/>
    <s v="446232146"/>
    <x v="29"/>
    <x v="2"/>
    <x v="17"/>
  </r>
  <r>
    <x v="200"/>
    <x v="200"/>
    <n v="36004"/>
    <s v="Корнев Александр Валентинович"/>
    <s v="Для зачисления на счет Корнева Александра Валентиновича Заработная плата за Январь 2022 г. Сумма 36004-00 Без налога (НДС)"/>
    <s v="4462236004"/>
    <x v="10"/>
    <x v="3"/>
    <x v="7"/>
  </r>
  <r>
    <x v="200"/>
    <x v="200"/>
    <n v="14386.7"/>
    <s v="УФК по г. Москве (Инспекция ФНС России № 15 по г. Москве)"/>
    <s v="Страховые взносы на обязательное медицинское страхование"/>
    <s v="4462214386,7"/>
    <x v="16"/>
    <x v="3"/>
    <x v="7"/>
  </r>
  <r>
    <x v="200"/>
    <x v="200"/>
    <n v="36968.5"/>
    <s v="УФК по г. Москве (Инспекция ФНС России № 15 по г. Москве)"/>
    <s v="Страховые взносы на выплату страховой части трудовой пенсии"/>
    <s v="4462236968,5"/>
    <x v="16"/>
    <x v="3"/>
    <x v="7"/>
  </r>
  <r>
    <x v="200"/>
    <x v="200"/>
    <n v="50000"/>
    <s v="Индивидуальный предприниматель Смирнов Дмитрий Евгеньевич"/>
    <s v="Оплата бухгалтерских услуг за февраль 2021 по счету №33 от 28.02.2022 НДС не облагается"/>
    <s v="4462250000"/>
    <x v="18"/>
    <x v="0"/>
    <x v="12"/>
  </r>
  <r>
    <x v="201"/>
    <x v="201"/>
    <n v="200"/>
    <s v="АО &quot;Райффайзенбанк&quot; г. Москва"/>
    <s v="комиссия за обработку ведомости №10 28.02.2022"/>
    <s v="44621200"/>
    <x v="7"/>
    <x v="2"/>
    <x v="6"/>
  </r>
  <r>
    <x v="201"/>
    <x v="201"/>
    <n v="46045.89"/>
    <s v="АО &quot;Райффайзенбанк&quot; г. Москва"/>
    <s v="Оплата Заработная плата за Февраль 2022 г. на основании ПЛАТЕЖНАЯ ВЕДОМОСТЬ N 11 от 28.02.2022"/>
    <s v="4462146045,89"/>
    <x v="10"/>
    <x v="3"/>
    <x v="7"/>
  </r>
  <r>
    <x v="201"/>
    <x v="201"/>
    <n v="184.18"/>
    <s v="АО &quot;Райффайзенбанк&quot; г. Москва"/>
    <s v="комиссия за обработку ведомости №11 28.02.2022"/>
    <s v="44621184,18"/>
    <x v="7"/>
    <x v="2"/>
    <x v="6"/>
  </r>
  <r>
    <x v="201"/>
    <x v="201"/>
    <n v="50000"/>
    <s v="АО &quot;Райффайзенбанк&quot; г. Москва"/>
    <s v="Оплата Заработная плата за Февраль 2022 г. на основании ПЛАТЕЖНАЯ ВЕДОМОСТЬ N 10 от 28.02.2022"/>
    <s v="4462150000"/>
    <x v="10"/>
    <x v="3"/>
    <x v="7"/>
  </r>
  <r>
    <x v="201"/>
    <x v="201"/>
    <n v="990"/>
    <s v="АО &quot;Райффайзенбанк&quot; г. Москва"/>
    <s v="Ежемесячная комиссия за обслуживание по пакету за период с 01.02.2022 по 28.02.2022"/>
    <s v="44621990"/>
    <x v="7"/>
    <x v="2"/>
    <x v="6"/>
  </r>
  <r>
    <x v="202"/>
    <x v="202"/>
    <n v="4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2 по 28.02.2022"/>
    <s v="44620450"/>
    <x v="7"/>
    <x v="2"/>
    <x v="6"/>
  </r>
  <r>
    <x v="202"/>
    <x v="202"/>
    <n v="40000"/>
    <s v="ИП Петренко Елена Алексеевна"/>
    <s v="Оплата за оказание юридических услуг в январе 2022 по счету №1 от 30.01.2022 НДС не облагается"/>
    <s v="4462040000"/>
    <x v="20"/>
    <x v="0"/>
    <x v="13"/>
  </r>
  <r>
    <x v="203"/>
    <x v="203"/>
    <n v="125000"/>
    <s v="ООО &quot;ТСК МЕГАПОЛИС&quot;"/>
    <s v="Окончательная оплата по договору No01-02/22К от 10.02.2022 за работы по ремонту напорного трубопровода канализации, В том числе НДС 20 833.33"/>
    <s v="44614125000"/>
    <x v="44"/>
    <x v="1"/>
    <x v="2"/>
  </r>
  <r>
    <x v="204"/>
    <x v="204"/>
    <n v="11995.13"/>
    <s v="АО &quot;Райффайзенбанк&quot; г. Москва"/>
    <s v="Оплата покупки по карте. CARD **4411 IRINA MIGUNOVA 17FEB RUR 11995.13 GAZPROM MEZHREGIONGAZ SPB"/>
    <s v="4461111995,13"/>
    <x v="0"/>
    <x v="0"/>
    <x v="0"/>
  </r>
  <r>
    <x v="205"/>
    <x v="205"/>
    <n v="30000"/>
    <s v="Корнев Александр Валентинович"/>
    <s v="Для зачисления на счет Корнева Александра Валентиновича Аванс за февраль 2022 г. Сумма 30000-00 Без налога (НДС)"/>
    <s v="4461030000"/>
    <x v="10"/>
    <x v="3"/>
    <x v="7"/>
  </r>
  <r>
    <x v="205"/>
    <x v="205"/>
    <n v="15000"/>
    <s v="ООО &quot;КОМТЕХ&quot;"/>
    <s v="Оплата юридических услуг по взысканию задолженности в порядке искового производства по счету №15 от 10.02.2022. НДС не облагается"/>
    <s v="4461015000"/>
    <x v="20"/>
    <x v="0"/>
    <x v="13"/>
  </r>
  <r>
    <x v="205"/>
    <x v="205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февраль 2022 г. Сумма 1500-00  НДС не облагается"/>
    <s v="446101500"/>
    <x v="8"/>
    <x v="3"/>
    <x v="7"/>
  </r>
  <r>
    <x v="205"/>
    <x v="205"/>
    <n v="15000"/>
    <s v="ООО &quot;КОМТЕХ&quot;"/>
    <s v="Оплата юридических услуг по взысканию задолженности в порядке искового производства по счету №14 от 10.02.2022. НДС не облагается"/>
    <s v="4461015000"/>
    <x v="20"/>
    <x v="0"/>
    <x v="13"/>
  </r>
  <r>
    <x v="206"/>
    <x v="206"/>
    <n v="20000"/>
    <s v="АО &quot;Райффайзенбанк&quot; г. Москва"/>
    <s v="Снятие наличных денежных средств с карты в банкомате Банка. CARD **4411 IRINA MIGUNOVA 17FEB RUR 20000 RBA ATM 45321 MOSKVA"/>
    <s v="4460920000"/>
    <x v="14"/>
    <x v="4"/>
    <x v="9"/>
  </r>
  <r>
    <x v="206"/>
    <x v="206"/>
    <n v="5100"/>
    <s v="АО &quot;Райффайзенбанк&quot; г. Москва"/>
    <s v="Оплата Компенсация служебной поездки за Февраль 2022 г. на основании ПЛАТЕЖНАЯ ВЕДОМОСТЬ N 7 от 15.02.2022"/>
    <s v="446095100"/>
    <x v="8"/>
    <x v="3"/>
    <x v="7"/>
  </r>
  <r>
    <x v="206"/>
    <x v="206"/>
    <n v="20.399999999999999"/>
    <s v="АО &quot;Райффайзенбанк&quot; г. Москва"/>
    <s v="комиссия за обработку ведомости №7 15.02.2022"/>
    <s v="4460920,4"/>
    <x v="7"/>
    <x v="2"/>
    <x v="6"/>
  </r>
  <r>
    <x v="206"/>
    <x v="206"/>
    <n v="300"/>
    <s v="АО &quot;Райффайзенбанк&quot; г. Москва"/>
    <s v="Комиссия за снятие наличных в банкомате. Cash Advance Fee. CARD **4411 IRINA MIGUNOVA 17FEB RUR 20000 RBA ATM 45321 MOSKVA"/>
    <s v="44609300"/>
    <x v="7"/>
    <x v="2"/>
    <x v="6"/>
  </r>
  <r>
    <x v="206"/>
    <x v="206"/>
    <n v="32000"/>
    <s v="АО &quot;Райффайзенбанк&quot; г. Москва"/>
    <s v="Оплата Аванс за Февраль 2022 г. на основании ПЛАТЕЖНАЯ ВЕДОМОСТЬ N 8 от 15.02.2022"/>
    <s v="4460932000"/>
    <x v="10"/>
    <x v="3"/>
    <x v="7"/>
  </r>
  <r>
    <x v="206"/>
    <x v="206"/>
    <n v="160"/>
    <s v="АО &quot;Райффайзенбанк&quot; г. Москва"/>
    <s v="комиссия за обработку ведомости №9 15.02.2022"/>
    <s v="44609160"/>
    <x v="7"/>
    <x v="2"/>
    <x v="6"/>
  </r>
  <r>
    <x v="206"/>
    <x v="206"/>
    <n v="128"/>
    <s v="АО &quot;Райффайзенбанк&quot; г. Москва"/>
    <s v="комиссия за обработку ведомости №8 15.02.2022"/>
    <s v="44609128"/>
    <x v="7"/>
    <x v="2"/>
    <x v="6"/>
  </r>
  <r>
    <x v="206"/>
    <x v="206"/>
    <n v="40000"/>
    <s v="АО &quot;Райффайзенбанк&quot; г. Москва"/>
    <s v="Оплата Аванс за Февраль 2022 г. на основании ПЛАТЕЖНАЯ ВЕДОМОСТЬ N 9 от 15.02.2022"/>
    <s v="4460940000"/>
    <x v="10"/>
    <x v="3"/>
    <x v="7"/>
  </r>
  <r>
    <x v="207"/>
    <x v="207"/>
    <n v="70000"/>
    <s v="ИП Паульский Виктор Викторович"/>
    <s v="Оплата услуг по уборке территории в январе 2022 по счету N45 от 31.01.2022.  НДС не облагается"/>
    <s v="4460870000"/>
    <x v="13"/>
    <x v="0"/>
    <x v="11"/>
  </r>
  <r>
    <x v="207"/>
    <x v="207"/>
    <n v="9000"/>
    <s v="ИП Талаш Алена Алексеевна"/>
    <s v="Оплата юридической консультации по счету №206/02/2022 от 15.02.2022. НДС не облагается"/>
    <s v="446089000"/>
    <x v="20"/>
    <x v="0"/>
    <x v="13"/>
  </r>
  <r>
    <x v="207"/>
    <x v="207"/>
    <n v="5000"/>
    <s v="ООО &quot;ГАЗСЕРВИС&quot;"/>
    <s v="Оплата за техническое обслуживание газопровода в 02/2022г. по счету №3 31.01.2022г  по договору №ОГ-19/7 от 01.12.2019.  НДС не облагается"/>
    <s v="446085000"/>
    <x v="23"/>
    <x v="0"/>
    <x v="0"/>
  </r>
  <r>
    <x v="207"/>
    <x v="207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103120 от 01.02.2022 по договору №7721N10011 от 12.11.2012. В том числе НДС 20.00% - 1 572.04"/>
    <s v="446089432,24"/>
    <x v="36"/>
    <x v="0"/>
    <x v="18"/>
  </r>
  <r>
    <x v="208"/>
    <x v="208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607572,69"/>
    <x v="16"/>
    <x v="3"/>
    <x v="7"/>
  </r>
  <r>
    <x v="208"/>
    <x v="208"/>
    <n v="36968.5"/>
    <s v="УФК по г. Москве (Инспекция ФНС России № 15 по г. Москве)"/>
    <s v="Налог на доходы физических лиц за январь 2022 года"/>
    <s v="4460736968,5"/>
    <x v="28"/>
    <x v="3"/>
    <x v="7"/>
  </r>
  <r>
    <x v="208"/>
    <x v="208"/>
    <n v="14386.7"/>
    <s v="УФК по г. Москве (Инспекция ФНС России № 15 по г. Москве)"/>
    <s v="Взносы на обязательное социальное страхование"/>
    <s v="4460714386,7"/>
    <x v="16"/>
    <x v="3"/>
    <x v="7"/>
  </r>
  <r>
    <x v="208"/>
    <x v="208"/>
    <n v="2014.05"/>
    <s v="УФК по г. Москве (Инспекция ФНС России № 15 по г. Москве)"/>
    <s v="Взносы на обязательное социальное страхование"/>
    <s v="446072014,05"/>
    <x v="16"/>
    <x v="3"/>
    <x v="7"/>
  </r>
  <r>
    <x v="209"/>
    <x v="209"/>
    <n v="90000"/>
    <s v="ООО ЧОО &quot;Р1-МСК&quot;"/>
    <s v="Оплата услуг охраны за ноябрь 2021 по счету №342 от 30.11.2021.   НДС не облагается"/>
    <s v="4460690000"/>
    <x v="33"/>
    <x v="0"/>
    <x v="18"/>
  </r>
  <r>
    <x v="210"/>
    <x v="210"/>
    <n v="2500"/>
    <s v="ИП Рабцевич Анастасия Михайловна"/>
    <s v="Оплата диагностики поломки шлагбаума по счету №27483 от 07.02.2022. НДС не облагается"/>
    <s v="446032500"/>
    <x v="15"/>
    <x v="1"/>
    <x v="2"/>
  </r>
  <r>
    <x v="210"/>
    <x v="210"/>
    <n v="125000"/>
    <s v="ООО &quot;ТСК МЕГАПОЛИС&quot;"/>
    <s v="Аванс по Договору No01-02/22К от 10.02.2022 за работы по ремонту напорного трубопровода канализации, В том числе НДС 20 833.33"/>
    <s v="44603125000"/>
    <x v="44"/>
    <x v="1"/>
    <x v="2"/>
  </r>
  <r>
    <x v="211"/>
    <x v="211"/>
    <n v="30000"/>
    <s v="ИП Петренко Елена Алексеевна"/>
    <s v="Оплата за оказание юридических услуг в январе 2022 по счету №1 от 30.01.2022 НДС не облагается"/>
    <s v="4460230000"/>
    <x v="20"/>
    <x v="0"/>
    <x v="13"/>
  </r>
  <r>
    <x v="212"/>
    <x v="212"/>
    <n v="78906.67"/>
    <s v="Муниципальное унитарное предприятие &quot;Инженерные сети г. Долгопрудного&quot;"/>
    <s v="Оплата за стоки за декабрь 2021 по счету №В4765 от 31  Декабря  2021 В том числе НДС 20.00% - 13 151.11"/>
    <s v="4460078906,67"/>
    <x v="9"/>
    <x v="0"/>
    <x v="8"/>
  </r>
  <r>
    <x v="212"/>
    <x v="212"/>
    <n v="7614.02"/>
    <s v="ПАО &quot;ВымпелКом&quot;"/>
    <s v="Оплата за услуги связи за январь 2022 г. по счету №100856444636 от 31.12.2021 г. В том числе НДС 20.00% - 1 269.00"/>
    <s v="446007614,02"/>
    <x v="1"/>
    <x v="0"/>
    <x v="1"/>
  </r>
  <r>
    <x v="213"/>
    <x v="213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декабрь 2021г. Счет№ 0099-000001 от11.01.2022 В том числе НДС 20.00% - 25 000.00"/>
    <s v="44599150000"/>
    <x v="13"/>
    <x v="0"/>
    <x v="11"/>
  </r>
  <r>
    <x v="214"/>
    <x v="214"/>
    <n v="50001"/>
    <s v="АО &quot;Райффайзенбанк&quot; г. Москва"/>
    <s v="Оплата Заработная плата за Январь 2022 г. на основании ПЛАТЕЖНАЯ ВЕДОМОСТЬ N 6 от 01.02.2022"/>
    <s v="4459650001"/>
    <x v="10"/>
    <x v="3"/>
    <x v="7"/>
  </r>
  <r>
    <x v="214"/>
    <x v="214"/>
    <n v="200"/>
    <s v="АО &quot;Райффайзенбанк&quot; г. Москва"/>
    <s v="комиссия за обработку ведомости №6 01.02.2022"/>
    <s v="44596200"/>
    <x v="7"/>
    <x v="2"/>
    <x v="6"/>
  </r>
  <r>
    <x v="214"/>
    <x v="214"/>
    <n v="50000"/>
    <s v="Индивидуальный предприниматель Смирнов Дмитрий Евгеньевич"/>
    <s v="Оплата бухгалтерских услуг за январь 2022 по счету №16 от 01.02.2022 НДС не облагается"/>
    <s v="4459650000"/>
    <x v="18"/>
    <x v="0"/>
    <x v="12"/>
  </r>
  <r>
    <x v="215"/>
    <x v="215"/>
    <n v="62052"/>
    <s v="АО &quot;Райффайзенбанк&quot; г. Москва"/>
    <s v="Оплата Заработная плата за Январь 2022 г. на основании ПЛАТЕЖНАЯ ВЕДОМОСТЬ N 5 от 01.02.2022"/>
    <s v="4459562052"/>
    <x v="10"/>
    <x v="3"/>
    <x v="7"/>
  </r>
  <r>
    <x v="215"/>
    <x v="215"/>
    <n v="248.21"/>
    <s v="АО &quot;Райффайзенбанк&quot; г. Москва"/>
    <s v="комиссия за обработку ведомости №5 01.02.2022"/>
    <s v="44595248,21"/>
    <x v="7"/>
    <x v="2"/>
    <x v="6"/>
  </r>
  <r>
    <x v="216"/>
    <x v="216"/>
    <n v="396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59439600"/>
    <x v="45"/>
    <x v="1"/>
    <x v="2"/>
  </r>
  <r>
    <x v="217"/>
    <x v="217"/>
    <n v="990"/>
    <s v="АО &quot;Райффайзенбанк&quot; г. Москва"/>
    <s v="Ежемесячная комиссия за обслуживание по пакету за период с 01.01.2022 по 31.01.2022"/>
    <s v="44593990"/>
    <x v="7"/>
    <x v="2"/>
    <x v="6"/>
  </r>
  <r>
    <x v="217"/>
    <x v="217"/>
    <n v="36289"/>
    <s v="УФК по г. Москве (Инспекция ФНС России № 15 по г. Москве)"/>
    <s v="Налог на доходы физических лиц за январь 2022 года"/>
    <s v="4459336289"/>
    <x v="28"/>
    <x v="3"/>
    <x v="7"/>
  </r>
  <r>
    <x v="218"/>
    <x v="218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2.2021 по 31.01.2022"/>
    <s v="44592650"/>
    <x v="7"/>
    <x v="2"/>
    <x v="6"/>
  </r>
  <r>
    <x v="218"/>
    <x v="218"/>
    <n v="8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3 333.33"/>
    <s v="4459280000"/>
    <x v="25"/>
    <x v="0"/>
    <x v="15"/>
  </r>
  <r>
    <x v="218"/>
    <x v="218"/>
    <n v="2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59220000"/>
    <x v="45"/>
    <x v="1"/>
    <x v="2"/>
  </r>
  <r>
    <x v="218"/>
    <x v="218"/>
    <n v="40000"/>
    <s v="ООО ЧОО &quot;Р1-МСК&quot;"/>
    <s v="Оплата услуг охраны за ноябрь 2021 по счету №342 от 30.11.2021.   НДС не облагается"/>
    <s v="4459240000"/>
    <x v="33"/>
    <x v="0"/>
    <x v="18"/>
  </r>
  <r>
    <x v="218"/>
    <x v="218"/>
    <n v="57895.199999999997"/>
    <s v="Муниципальное унитарное предприятие &quot;Инженерные сети г. Долгопрудного&quot;"/>
    <s v="Оплата за стоки за ноябрь 2021 по счету №В4456 от 30.11.2021 г.  В том числе НДС 20.00% - 9 649.20"/>
    <s v="4459257895,2"/>
    <x v="9"/>
    <x v="0"/>
    <x v="8"/>
  </r>
  <r>
    <x v="219"/>
    <x v="219"/>
    <n v="30000"/>
    <s v="Муниципальное унитарное предприятие &quot;Инженерные сети г. Долгопрудного&quot;"/>
    <s v="Оплата за стоки за ноябрь 2021 по счету №В4456 от 30.11.2021 г.  В том числе НДС 20.00% - 5 000.00"/>
    <s v="4458830000"/>
    <x v="9"/>
    <x v="0"/>
    <x v="8"/>
  </r>
  <r>
    <x v="220"/>
    <x v="220"/>
    <n v="3560.97"/>
    <s v="УФК по г. Москве (ИФНС РОССИИ № 43 ПО Г. МОСКВЕ)"/>
    <s v="Госпошлина НДС не облагается"/>
    <s v="445873560,97"/>
    <x v="40"/>
    <x v="2"/>
    <x v="17"/>
  </r>
  <r>
    <x v="220"/>
    <x v="220"/>
    <n v="3015.23"/>
    <s v="УФК по г. Москве (ИФНС РОССИИ № 43 ПО Г. МОСКВЕ)"/>
    <s v="Госпошлина НДС не облагается"/>
    <s v="445873015,23"/>
    <x v="40"/>
    <x v="2"/>
    <x v="17"/>
  </r>
  <r>
    <x v="220"/>
    <x v="220"/>
    <n v="90000"/>
    <s v="ООО ЧОО &quot;Р1-МСК&quot;"/>
    <s v="Оплата услуг охраны за октябрь 2021 по счету №305 от 31.10.2021.   НДС не облагается"/>
    <s v="4458790000"/>
    <x v="33"/>
    <x v="0"/>
    <x v="18"/>
  </r>
  <r>
    <x v="221"/>
    <x v="221"/>
    <n v="40000"/>
    <s v="ИП Петренко Елена Алексеевна"/>
    <s v="Оплата за оказание юридических услуг в декабре 2021 по счету №44 от 23.12.2021 НДС не облагается"/>
    <s v="4458540000"/>
    <x v="20"/>
    <x v="0"/>
    <x v="13"/>
  </r>
  <r>
    <x v="221"/>
    <x v="221"/>
    <n v="60000"/>
    <s v="АО &quot;Мосэнергосбыт&quot;"/>
    <s v="СЧЕТЭ/61/65766 от 30.11.2021 ЗА ЭЛ. ЭНЕРГИЮ (МОЩНОСТЬ) ЗА НОЯБРЬ 2021 Г. ПО ДОГОВОРУ С ИКУ No97644161 ОТ 20.07.2015Г.  В том числе НДС 20.00% - 10 000.00"/>
    <s v="4458560000"/>
    <x v="25"/>
    <x v="0"/>
    <x v="15"/>
  </r>
  <r>
    <x v="221"/>
    <x v="221"/>
    <n v="40000"/>
    <s v="ООО ЧОО &quot;Р1-МСК&quot;"/>
    <s v="Оплата услуг охраны за октябрь 2021 по счету №305 от 31.10.2021.   НДС не облагается"/>
    <s v="4458540000"/>
    <x v="33"/>
    <x v="0"/>
    <x v="18"/>
  </r>
  <r>
    <x v="222"/>
    <x v="222"/>
    <n v="30200"/>
    <s v="ООО &quot;Эколоджис&quot;"/>
    <s v="Оплата за исследования проб воды по счету №k-453 от 02.12.2021.  НДС не облагается"/>
    <s v="4458130200"/>
    <x v="24"/>
    <x v="0"/>
    <x v="14"/>
  </r>
  <r>
    <x v="222"/>
    <x v="222"/>
    <n v="30000"/>
    <s v="ИП Петренко Елена Алексеевна"/>
    <s v="Оплата за оказание юридических услуг в декабре 2021 по счету №44 от 23.12.2021 НДС не облагается"/>
    <s v="4458130000"/>
    <x v="20"/>
    <x v="0"/>
    <x v="13"/>
  </r>
  <r>
    <x v="222"/>
    <x v="222"/>
    <n v="10000"/>
    <s v="Индивидуальный предприниматель Капалин Евгений Владимирович"/>
    <s v="Оплата обслуживания и поддержки сервера, сайта за декабрь 2021 по счету №1 от 11.01.2022. НДС не облагается"/>
    <s v="4458110000"/>
    <x v="2"/>
    <x v="0"/>
    <x v="1"/>
  </r>
  <r>
    <x v="223"/>
    <x v="223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январь 2022 г. Сумма 1500-00  НДС не облагается"/>
    <s v="445781500"/>
    <x v="8"/>
    <x v="3"/>
    <x v="7"/>
  </r>
  <r>
    <x v="223"/>
    <x v="223"/>
    <n v="58500"/>
    <s v="ООО &quot;Нохоре&quot;"/>
    <s v="Оплата за вывоз мусора в декабре 2021 по счету №531 от 31.12.2021 по договору №40-Н от 01.01.2020 г. В том числе НДС 20.00% - 9 750.00"/>
    <s v="4457858500"/>
    <x v="4"/>
    <x v="0"/>
    <x v="3"/>
  </r>
  <r>
    <x v="223"/>
    <x v="223"/>
    <n v="40000"/>
    <s v="АО &quot;Райффайзенбанк&quot; г. Москва"/>
    <s v="Оплата Аванс за Январь 2022 г. на основании ПЛАТЕЖНАЯ ВЕДОМОСТЬ N 2 от 14.01.2022"/>
    <s v="4457840000"/>
    <x v="10"/>
    <x v="3"/>
    <x v="7"/>
  </r>
  <r>
    <x v="223"/>
    <x v="223"/>
    <n v="30000"/>
    <s v="Корнев Александр Валентинович"/>
    <s v="Для зачисления на счет Корнева Александра Валентиновича Аванс за январь 2022 г. Сумма 30000-00 Без налога (НДС)"/>
    <s v="4457830000"/>
    <x v="10"/>
    <x v="3"/>
    <x v="7"/>
  </r>
  <r>
    <x v="223"/>
    <x v="223"/>
    <n v="160"/>
    <s v="АО &quot;Райффайзенбанк&quot; г. Москва"/>
    <s v="комиссия за обработку ведомости №2 14.01.2022"/>
    <s v="44578160"/>
    <x v="7"/>
    <x v="2"/>
    <x v="6"/>
  </r>
  <r>
    <x v="223"/>
    <x v="223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005579 от 01.01.2022 по договору №7721N10011 от 12.11.2012. В том числе НДС 20.00% - 1 572.04"/>
    <s v="445789432,24"/>
    <x v="36"/>
    <x v="0"/>
    <x v="18"/>
  </r>
  <r>
    <x v="223"/>
    <x v="223"/>
    <n v="22000"/>
    <s v="ИП Кулабухов Дмитрий Александрович"/>
    <s v="Счет №1 от 14.01.2022 Демонтаж/монтаж, чистка насоса КНС. НДС не облагается"/>
    <s v="4457822000"/>
    <x v="44"/>
    <x v="1"/>
    <x v="2"/>
  </r>
  <r>
    <x v="224"/>
    <x v="224"/>
    <n v="128"/>
    <s v="АО &quot;Райффайзенбанк&quot; г. Москва"/>
    <s v="комиссия за обработку ведомости №4 14.01.2022"/>
    <s v="44575128"/>
    <x v="7"/>
    <x v="2"/>
    <x v="6"/>
  </r>
  <r>
    <x v="224"/>
    <x v="224"/>
    <n v="1483.88"/>
    <s v="УФК по г. Москве (Инспекция ФНС России № 15 по г. Москве)"/>
    <s v="Взносы на обязательное социальное страхование"/>
    <s v="445751483,88"/>
    <x v="16"/>
    <x v="3"/>
    <x v="7"/>
  </r>
  <r>
    <x v="224"/>
    <x v="224"/>
    <n v="70000"/>
    <s v="ИП Паульский Виктор Викторович"/>
    <s v="Оплата услуг по уборке территории в декабре 2021 по счету No 383 от 31.12. 2021 г.  НДС не облагается"/>
    <s v="4457570000"/>
    <x v="13"/>
    <x v="0"/>
    <x v="11"/>
  </r>
  <r>
    <x v="224"/>
    <x v="224"/>
    <n v="36309.699999999997"/>
    <s v="УФК по г. Москве (Инспекция ФНС России № 15 по г. Москве)"/>
    <s v="Страховые взносы на выплату страховой части трудовой пенсии"/>
    <s v="4457536309,7"/>
    <x v="16"/>
    <x v="3"/>
    <x v="7"/>
  </r>
  <r>
    <x v="224"/>
    <x v="224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575572,69"/>
    <x v="16"/>
    <x v="3"/>
    <x v="7"/>
  </r>
  <r>
    <x v="224"/>
    <x v="224"/>
    <n v="6460"/>
    <s v="ООО &quot;Тиражные решения 1С-Рарус&quot;"/>
    <s v="Оплата за доменное имя и аренду хостинг-площадки. Тариф Старт (5ГБ на 12 месяцев) (gskdarin.ru) по счету №НФB0-000270 от 12.01.2022 НДС не облагается"/>
    <s v="445756460"/>
    <x v="2"/>
    <x v="0"/>
    <x v="1"/>
  </r>
  <r>
    <x v="224"/>
    <x v="224"/>
    <n v="14381.2"/>
    <s v="УФК по г. Москве (Инспекция ФНС России № 15 по г. Москве)"/>
    <s v="Страховые взносы на обязательное медицинское страхование"/>
    <s v="4457514381,2"/>
    <x v="16"/>
    <x v="3"/>
    <x v="7"/>
  </r>
  <r>
    <x v="224"/>
    <x v="224"/>
    <n v="32000"/>
    <s v="АО &quot;Райффайзенбанк&quot; г. Москва"/>
    <s v="Оплата Аванс за Январь 2022 г. на основании ПЛАТЕЖНАЯ ВЕДОМОСТЬ N 4 от 14.01.2022"/>
    <s v="4457532000"/>
    <x v="10"/>
    <x v="3"/>
    <x v="7"/>
  </r>
  <r>
    <x v="224"/>
    <x v="224"/>
    <n v="20.399999999999999"/>
    <s v="АО &quot;Райффайзенбанк&quot; г. Москва"/>
    <s v="комиссия за обработку ведомости №3 14.01.2022"/>
    <s v="4457520,4"/>
    <x v="7"/>
    <x v="2"/>
    <x v="6"/>
  </r>
  <r>
    <x v="224"/>
    <x v="224"/>
    <n v="5100"/>
    <s v="АО &quot;Райффайзенбанк&quot; г. Москва"/>
    <s v="Оплата Компенсация служебной поездки за Январь 2022 г. на основании ПЛАТЕЖНАЯ ВЕДОМОСТЬ N 3 от 14.01.2022"/>
    <s v="445755100"/>
    <x v="8"/>
    <x v="3"/>
    <x v="7"/>
  </r>
  <r>
    <x v="225"/>
    <x v="225"/>
    <n v="7667.88"/>
    <s v="ПАО &quot;ВымпелКом&quot;"/>
    <s v="Оплата за услуги связи за декабрь 2021 г. по счету №100848430078 от 31.12.2021 г. В том числе НДС 20.00% - 1 277.98"/>
    <s v="445747667,88"/>
    <x v="1"/>
    <x v="0"/>
    <x v="1"/>
  </r>
  <r>
    <x v="225"/>
    <x v="225"/>
    <n v="927.75"/>
    <s v="УФК по г. Москве (ИФНС РОССИИ № 43 ПО Г. МОСКВЕ)"/>
    <s v="Госпошлина НДС не облагается"/>
    <s v="44574927,75"/>
    <x v="40"/>
    <x v="2"/>
    <x v="17"/>
  </r>
  <r>
    <x v="226"/>
    <x v="226"/>
    <n v="127538.27"/>
    <s v="Управление федерального казначейства по г. Москве (Департамент городского имущества города Москвы л/с 04732071000)"/>
    <s v="Арендная плата за землю за 1 квартал 2022 год. ФЛС №М-02-013174-001 НДС не облагается"/>
    <s v="44573127538,27"/>
    <x v="5"/>
    <x v="0"/>
    <x v="4"/>
  </r>
  <r>
    <x v="227"/>
    <x v="227"/>
    <n v="50000"/>
    <s v="ООО ЧОО &quot;Р1-МСК&quot;"/>
    <s v="Оплата услуг охраны за октябрь 2021 по счету №305 от 31.10.2021.   НДС не облагается"/>
    <s v="4457250000"/>
    <x v="33"/>
    <x v="0"/>
    <x v="18"/>
  </r>
  <r>
    <x v="227"/>
    <x v="227"/>
    <n v="100000"/>
    <s v="АО &quot;Мосэнергосбыт&quot;"/>
    <s v="ЗА ЭЛ. ЭНЕРГИЮ (МОЩНОСТЬ) ЗА НОЯБРЬ 2021 Г. ПО ДОГОВОРУ С ИКУ No97644161 ОТ 20.07.2015Г. СЧЕТЭ/61/65766 от 30.11.2021 В том числе НДС 20.00% - 16 666.67"/>
    <s v="44572100000"/>
    <x v="25"/>
    <x v="0"/>
    <x v="15"/>
  </r>
  <r>
    <x v="228"/>
    <x v="228"/>
    <n v="61870"/>
    <s v="АО &quot;Райффайзенбанк&quot; г. Москва"/>
    <s v="Оплата Заработная плата за Декабрь 2021 г. на основании ПЛАТЕЖНАЯ ВЕДОМОСТЬ N 1 от 10.01.2022"/>
    <s v="4457161870"/>
    <x v="10"/>
    <x v="3"/>
    <x v="7"/>
  </r>
  <r>
    <x v="228"/>
    <x v="228"/>
    <n v="35250"/>
    <s v="Корнев Александр Валентинович"/>
    <s v="Для зачисления на счет Корнева Александра Валентиновича Заработная плата за Декабрь 2021 г. Сумма 35250-00 Без налога (НДС)"/>
    <s v="4457135250"/>
    <x v="10"/>
    <x v="3"/>
    <x v="7"/>
  </r>
  <r>
    <x v="228"/>
    <x v="228"/>
    <n v="50001"/>
    <s v="АО &quot;Райффайзенбанк&quot; г. Москва"/>
    <s v="Оплата Заработная плата за Декабрь 2021 г. на основании ПЛАТЕЖНАЯ ВЕДОМОСТЬ N 47 от 10.01.2022"/>
    <s v="4457150001"/>
    <x v="10"/>
    <x v="3"/>
    <x v="7"/>
  </r>
  <r>
    <x v="228"/>
    <x v="228"/>
    <n v="8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57180000"/>
    <x v="45"/>
    <x v="1"/>
    <x v="2"/>
  </r>
  <r>
    <x v="228"/>
    <x v="228"/>
    <n v="200"/>
    <s v="АО &quot;Райффайзенбанк&quot; г. Москва"/>
    <s v="комиссия за обработку ведомости №47 10.01.2022"/>
    <s v="44571200"/>
    <x v="7"/>
    <x v="2"/>
    <x v="6"/>
  </r>
  <r>
    <x v="228"/>
    <x v="228"/>
    <n v="247.48"/>
    <s v="АО &quot;Райффайзенбанк&quot; г. Москва"/>
    <s v="комиссия за обработку ведомости №1 10.01.2022"/>
    <s v="44571247,48"/>
    <x v="7"/>
    <x v="2"/>
    <x v="6"/>
  </r>
  <r>
    <x v="228"/>
    <x v="228"/>
    <n v="50000"/>
    <s v="Индивидуальный предприниматель Смирнов Дмитрий Евгеньевич"/>
    <s v="Оплата бухгалтерских услуг за декабрь 2021 по счету №248 от 26.12.2021 НДС не облагается"/>
    <s v="4457150000"/>
    <x v="18"/>
    <x v="0"/>
    <x v="12"/>
  </r>
  <r>
    <x v="228"/>
    <x v="228"/>
    <n v="100000"/>
    <s v="ООО ЧОО &quot;Р1-МСК&quot;"/>
    <s v="Оплата услуг охраны за октябрь 2021 по счету №305 от 31.10.2021.   НДС не облагается"/>
    <s v="44571100000"/>
    <x v="33"/>
    <x v="0"/>
    <x v="18"/>
  </r>
  <r>
    <x v="229"/>
    <x v="229"/>
    <n v="4489.71"/>
    <s v="АО &quot;Райффайзенбанк&quot; г. Москва"/>
    <s v="Оплата покупки по карте. CARD **4411 IRINA MIGUNOVA 31DEC RUR 4489.71 GAZPROM MEZHREGIONGAZ SPB"/>
    <s v="445644489,71"/>
    <x v="0"/>
    <x v="0"/>
    <x v="0"/>
  </r>
  <r>
    <x v="230"/>
    <x v="230"/>
    <n v="40000"/>
    <s v="ООО ЧОО &quot;Р1-МСК&quot;"/>
    <s v="Оплата услуг охраны за октябрь 2021 по счету №305 от 31.10.2021.   НДС не облагается"/>
    <s v="4456040000"/>
    <x v="33"/>
    <x v="0"/>
    <x v="18"/>
  </r>
  <r>
    <x v="230"/>
    <x v="230"/>
    <n v="37224"/>
    <s v="УФК по г. Москве (Инспекция ФНС России № 15 по г. Москве)"/>
    <s v="Налог на доходы физических лиц за декабрь 2021 года"/>
    <s v="4456037224"/>
    <x v="28"/>
    <x v="3"/>
    <x v="7"/>
  </r>
  <r>
    <x v="230"/>
    <x v="230"/>
    <n v="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12.2021 по 30.12.2021"/>
    <s v="4456050"/>
    <x v="7"/>
    <x v="2"/>
    <x v="6"/>
  </r>
  <r>
    <x v="230"/>
    <x v="230"/>
    <n v="4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56040000"/>
    <x v="45"/>
    <x v="1"/>
    <x v="2"/>
  </r>
  <r>
    <x v="231"/>
    <x v="231"/>
    <n v="990"/>
    <s v="АО &quot;Райффайзенбанк&quot; г. Москва"/>
    <s v="Ежемесячная комиссия за обслуживание по пакету за период с 01.12.2021 по 31.12.2021"/>
    <s v="44559990"/>
    <x v="7"/>
    <x v="2"/>
    <x v="6"/>
  </r>
  <r>
    <x v="231"/>
    <x v="231"/>
    <n v="7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21 по 29.12.2021"/>
    <s v="44559700"/>
    <x v="7"/>
    <x v="2"/>
    <x v="6"/>
  </r>
  <r>
    <x v="232"/>
    <x v="232"/>
    <n v="150"/>
    <s v="АО &quot;Райффайзенбанк&quot; г. Москва"/>
    <s v="Комиссия за снятие наличных в банкомате. Cash Advance Fee. CARD **4411 IRINA MIGUNOVA 27DEC RUR 10000 RBA ATM 45321 MOSKVA"/>
    <s v="44557150"/>
    <x v="7"/>
    <x v="2"/>
    <x v="6"/>
  </r>
  <r>
    <x v="232"/>
    <x v="232"/>
    <n v="5000"/>
    <s v="ООО &quot;ГАЗСЕРВИС&quot;"/>
    <s v="Оплата за техническое обслуживание газопровода в декабре 2021 по счету №66 от 24.12.2021 по договору №ОГ-19/7 от 01.12.2019.  НДС не облагается"/>
    <s v="445575000"/>
    <x v="23"/>
    <x v="0"/>
    <x v="0"/>
  </r>
  <r>
    <x v="232"/>
    <x v="232"/>
    <n v="13770"/>
    <s v="ИП Шишков Владимир Юрьевич"/>
    <s v="Оплата вакцинации персонала по счёту No ЭЭ-103 от 25 ноября 2021. НДС не облагается"/>
    <s v="4455713770"/>
    <x v="43"/>
    <x v="3"/>
    <x v="7"/>
  </r>
  <r>
    <x v="232"/>
    <x v="232"/>
    <n v="7000"/>
    <s v="Индивидуальный предприниматель Капалин Евгений Владимирович"/>
    <s v="Оплата обслуживания и поддержки сервера, сайта за ноябрь 2021 по счету №61 от 23.12.2021. НДС не облагается"/>
    <s v="445577000"/>
    <x v="2"/>
    <x v="0"/>
    <x v="1"/>
  </r>
  <r>
    <x v="232"/>
    <x v="232"/>
    <n v="30000"/>
    <s v="Корнев Александр Валентинович"/>
    <s v="Для зачисления на счет Корнева Александра Валентиновича Аванс за декабрь 2021 г. Сумма 30000-00 Без налога (НДС)"/>
    <s v="4455730000"/>
    <x v="10"/>
    <x v="3"/>
    <x v="7"/>
  </r>
  <r>
    <x v="232"/>
    <x v="232"/>
    <n v="10000"/>
    <s v="АО &quot;Райффайзенбанк&quot; г. Москва"/>
    <s v="Снятие наличных денежных средств с карты в банкомате Банка. CARD **4411 IRINA MIGUNOVA 27DEC RUR 10000 RBA ATM 45321 MOSKVA"/>
    <s v="4455710000"/>
    <x v="7"/>
    <x v="2"/>
    <x v="6"/>
  </r>
  <r>
    <x v="233"/>
    <x v="233"/>
    <n v="30000"/>
    <s v="ИП Петренко Елена Алексеевна"/>
    <s v="Оплата за оказание юридических услуг в ноябре 2021 по счету №42 от 29.11.2021 НДС не облагается"/>
    <s v="4455430000"/>
    <x v="20"/>
    <x v="0"/>
    <x v="13"/>
  </r>
  <r>
    <x v="234"/>
    <x v="234"/>
    <n v="43078"/>
    <s v="ИП Шишков Владимир Юрьевич"/>
    <s v="Счёт No ЭЭ-102 от 25 ноября 2021. Коплекс услуг. НДС не облагается"/>
    <s v="4455343078"/>
    <x v="43"/>
    <x v="3"/>
    <x v="7"/>
  </r>
  <r>
    <x v="234"/>
    <x v="234"/>
    <n v="17025"/>
    <s v="ООО &quot;МВК ЭКОДАР&quot;"/>
    <s v="Оплата по счету № 71781/Р102 от 09.12.2021 Сервисное обслуживание. Сумма 17025-00 В т.ч. НДС  (20%) 2837-50"/>
    <s v="4455317025"/>
    <x v="34"/>
    <x v="0"/>
    <x v="14"/>
  </r>
  <r>
    <x v="234"/>
    <x v="234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771635 от 01.12.2021 по договору №7721N10011 от 12.11.2012. В том числе НДС 20.00% - 1 572.04"/>
    <s v="445539432,24"/>
    <x v="36"/>
    <x v="0"/>
    <x v="18"/>
  </r>
  <r>
    <x v="235"/>
    <x v="235"/>
    <n v="78000"/>
    <s v="ООО &quot;Нохоре&quot;"/>
    <s v="Оплата за вывоз мусора в ноябре 2021 по счету №476 от 30.11.2021 по договору №40-Н от 01.01.2020 г. В том числе НДС 20.00% - 13 000.00"/>
    <s v="4455278000"/>
    <x v="4"/>
    <x v="0"/>
    <x v="3"/>
  </r>
  <r>
    <x v="235"/>
    <x v="235"/>
    <n v="115000"/>
    <s v="ООО ЧОО &quot;Р1-МСК&quot;"/>
    <s v="Оплата услуг охраны за сентябрь 2021 по счету   НДС не облагается"/>
    <s v="44552115000"/>
    <x v="33"/>
    <x v="0"/>
    <x v="18"/>
  </r>
  <r>
    <x v="236"/>
    <x v="236"/>
    <n v="82060.789999999994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3 676.80"/>
    <s v="4455082060,79"/>
    <x v="25"/>
    <x v="0"/>
    <x v="15"/>
  </r>
  <r>
    <x v="237"/>
    <x v="237"/>
    <n v="1188.22"/>
    <s v="УФК по г. Москве (Инспекция ФНС России № 15 по г. Москве)"/>
    <s v="Госпошлина  НДС не облагается"/>
    <s v="445471188,22"/>
    <x v="40"/>
    <x v="2"/>
    <x v="17"/>
  </r>
  <r>
    <x v="237"/>
    <x v="237"/>
    <n v="160"/>
    <s v="АО &quot;Райффайзенбанк&quot; г. Москва"/>
    <s v="комиссия за обработку ведомости №45 16.12.2021"/>
    <s v="44547160"/>
    <x v="7"/>
    <x v="2"/>
    <x v="6"/>
  </r>
  <r>
    <x v="237"/>
    <x v="237"/>
    <n v="32000"/>
    <s v="АО &quot;Райффайзенбанк&quot; г. Москва"/>
    <s v="Оплата Аванс за Декабрь 2021 г. на основании ПЛАТЕЖНАЯ ВЕДОМОСТЬ N 46 от 16.12.2021"/>
    <s v="4454732000"/>
    <x v="10"/>
    <x v="3"/>
    <x v="7"/>
  </r>
  <r>
    <x v="237"/>
    <x v="237"/>
    <n v="40000"/>
    <s v="АО &quot;Райффайзенбанк&quot; г. Москва"/>
    <s v="Оплата Аванс за Декабрь 2021 г. на основании ПЛАТЕЖНАЯ ВЕДОМОСТЬ N 45 от 16.12.2021"/>
    <s v="4454740000"/>
    <x v="10"/>
    <x v="3"/>
    <x v="7"/>
  </r>
  <r>
    <x v="237"/>
    <x v="237"/>
    <n v="128"/>
    <s v="АО &quot;Райффайзенбанк&quot; г. Москва"/>
    <s v="комиссия за обработку ведомости №46 16.12.2021"/>
    <s v="44547128"/>
    <x v="7"/>
    <x v="2"/>
    <x v="6"/>
  </r>
  <r>
    <x v="237"/>
    <x v="237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декабрь 2021 г. Сумма 1500-00  НДС не облагается"/>
    <s v="445471500"/>
    <x v="8"/>
    <x v="3"/>
    <x v="7"/>
  </r>
  <r>
    <x v="237"/>
    <x v="237"/>
    <n v="20.399999999999999"/>
    <s v="АО &quot;Райффайзенбанк&quot; г. Москва"/>
    <s v="комиссия за обработку ведомости №44 16.12.2021"/>
    <s v="4454720,4"/>
    <x v="7"/>
    <x v="2"/>
    <x v="6"/>
  </r>
  <r>
    <x v="237"/>
    <x v="237"/>
    <n v="5100"/>
    <s v="АО &quot;Райффайзенбанк&quot; г. Москва"/>
    <s v="Оплата Компенсация служебной поездки за Декабрь 2021 г. на основании ПЛАТЕЖНАЯ ВЕДОМОСТЬ N 44 от 16.12.2021"/>
    <s v="445475100"/>
    <x v="8"/>
    <x v="3"/>
    <x v="7"/>
  </r>
  <r>
    <x v="238"/>
    <x v="238"/>
    <n v="110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8 333.33"/>
    <s v="44545110000"/>
    <x v="25"/>
    <x v="0"/>
    <x v="15"/>
  </r>
  <r>
    <x v="238"/>
    <x v="238"/>
    <n v="70000"/>
    <s v="ИП Паульский Виктор Викторович"/>
    <s v="Оплата услуг по уборке территории в ноябре 2021 по счету No 378 от 30 ноября 2021 г.  НДС не облагается"/>
    <s v="4454570000"/>
    <x v="13"/>
    <x v="0"/>
    <x v="11"/>
  </r>
  <r>
    <x v="239"/>
    <x v="239"/>
    <n v="1483.88"/>
    <s v="УФК по г. Москве (Инспекция ФНС России № 15 по г. Москве)"/>
    <s v="Взносы на обязательное социальное страхование"/>
    <s v="445431483,88"/>
    <x v="16"/>
    <x v="3"/>
    <x v="7"/>
  </r>
  <r>
    <x v="239"/>
    <x v="239"/>
    <n v="5958.5"/>
    <s v="АО &quot;Райффайзенбанк&quot; г. Москва"/>
    <s v="Оплата покупки по карте. CARD **4411 IRINA MIGUNOVA 10DEC RUR 5958.5 GAZPROM MEZHREGIONGAZ SPB"/>
    <s v="445435958,5"/>
    <x v="0"/>
    <x v="0"/>
    <x v="0"/>
  </r>
  <r>
    <x v="239"/>
    <x v="239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543572,69"/>
    <x v="16"/>
    <x v="3"/>
    <x v="7"/>
  </r>
  <r>
    <x v="239"/>
    <x v="239"/>
    <n v="36309.699999999997"/>
    <s v="УФК по г. Москве (Инспекция ФНС России № 15 по г. Москве)"/>
    <s v="Страховые взносы на выплату страховой части трудовой пенсии"/>
    <s v="4454336309,7"/>
    <x v="16"/>
    <x v="3"/>
    <x v="7"/>
  </r>
  <r>
    <x v="239"/>
    <x v="239"/>
    <n v="14381.2"/>
    <s v="УФК по г. Москве (Инспекция ФНС России № 15 по г. Москве)"/>
    <s v="Страховые взносы на обязательное медицинское страхование"/>
    <s v="4454314381,2"/>
    <x v="16"/>
    <x v="3"/>
    <x v="7"/>
  </r>
  <r>
    <x v="239"/>
    <x v="239"/>
    <n v="45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7 500.00"/>
    <s v="4454345000"/>
    <x v="25"/>
    <x v="0"/>
    <x v="15"/>
  </r>
  <r>
    <x v="240"/>
    <x v="240"/>
    <n v="60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0 000.00"/>
    <s v="4454060000"/>
    <x v="25"/>
    <x v="0"/>
    <x v="15"/>
  </r>
  <r>
    <x v="241"/>
    <x v="241"/>
    <n v="65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0 833.33"/>
    <s v="4453965000"/>
    <x v="25"/>
    <x v="0"/>
    <x v="15"/>
  </r>
  <r>
    <x v="241"/>
    <x v="241"/>
    <n v="40000"/>
    <s v="ИП Петренко Елена Алексеевна"/>
    <s v="Оплата за оказание юридических услуг в ноябре 2021 по счету №43 от 30.11.2021 НДС не облагается"/>
    <s v="4453940000"/>
    <x v="20"/>
    <x v="0"/>
    <x v="13"/>
  </r>
  <r>
    <x v="242"/>
    <x v="242"/>
    <n v="60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0 000.00"/>
    <s v="4453860000"/>
    <x v="25"/>
    <x v="0"/>
    <x v="15"/>
  </r>
  <r>
    <x v="243"/>
    <x v="243"/>
    <n v="45000"/>
    <s v="ООО ЧОО &quot;Р1-МСК&quot;"/>
    <s v="Оплата услуг охраны за сентябрь 2021 по счету   НДС не облагается"/>
    <s v="4453745000"/>
    <x v="33"/>
    <x v="0"/>
    <x v="18"/>
  </r>
  <r>
    <x v="243"/>
    <x v="243"/>
    <n v="7770.71"/>
    <s v="ПАО &quot;ВымпелКом&quot;"/>
    <s v="Оплата за услуги связи за октябрь  2021 г. по счету №100840112361 от 30.11.2021 г. В том числе НДС 20.00% - 1 295.12"/>
    <s v="445377770,71"/>
    <x v="1"/>
    <x v="0"/>
    <x v="1"/>
  </r>
  <r>
    <x v="243"/>
    <x v="243"/>
    <n v="122702.56"/>
    <s v="Муниципальное унитарное предприятие &quot;Инженерные сети г. Долгопрудного&quot;"/>
    <s v="Оплата за стоки за сентябрь 2021 по счету №В3510 от 30.09.2021 г.  В том числе НДС 20.00% - 20 450.43"/>
    <s v="44537122702,56"/>
    <x v="9"/>
    <x v="0"/>
    <x v="8"/>
  </r>
  <r>
    <x v="243"/>
    <x v="243"/>
    <n v="822.39"/>
    <s v="УФК по г. Москве (Инспекция ФНС России № 15 по г. Москве)"/>
    <s v="Госпошлина  НДС не облагается"/>
    <s v="44537822,39"/>
    <x v="40"/>
    <x v="2"/>
    <x v="17"/>
  </r>
  <r>
    <x v="244"/>
    <x v="244"/>
    <n v="60000"/>
    <s v="ООО ЧОО &quot;Р1-МСК&quot;"/>
    <s v="Оплата услуг охраны за сентябрь 2021 по счету   НДС не облагается"/>
    <s v="4453660000"/>
    <x v="33"/>
    <x v="0"/>
    <x v="18"/>
  </r>
  <r>
    <x v="244"/>
    <x v="244"/>
    <n v="70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1 666.67"/>
    <s v="4453670000"/>
    <x v="25"/>
    <x v="0"/>
    <x v="15"/>
  </r>
  <r>
    <x v="244"/>
    <x v="244"/>
    <n v="35250"/>
    <s v="Корнев Александр Валентинович"/>
    <s v="Для зачисления на счет Корнева Александра Валентиновича Заработная плата за Ноябрь 2021 г. Сумма 35250-00 Без налога (НДС)"/>
    <s v="4453635250"/>
    <x v="10"/>
    <x v="3"/>
    <x v="7"/>
  </r>
  <r>
    <x v="245"/>
    <x v="245"/>
    <n v="5000"/>
    <s v="ООО &quot;ГАЗСЕРВИС&quot;"/>
    <s v="Оплата за техническое обслуживание газопровода в ноябре 2021 по счету №63 от 26.10.2021 по договору №ОГ-19/7 от 01.12.2019.  НДС не облагается"/>
    <s v="445335000"/>
    <x v="23"/>
    <x v="0"/>
    <x v="0"/>
  </r>
  <r>
    <x v="245"/>
    <x v="245"/>
    <n v="300"/>
    <s v="АО &quot;Райффайзенбанк&quot; г. Москва"/>
    <s v="Комиссия за снятие наличных в банкомате. Cash Advance Fee. CARD **4411 IRINA MIGUNOVA 03DEC RUR 20000 RBA ATM 45321 MOSKVA"/>
    <s v="44533300"/>
    <x v="7"/>
    <x v="2"/>
    <x v="6"/>
  </r>
  <r>
    <x v="245"/>
    <x v="245"/>
    <n v="20000"/>
    <s v="АО &quot;Райффайзенбанк&quot; г. Москва"/>
    <s v="Снятие наличных денежных средств с карты в банкомате Банка. CARD **4411 IRINA MIGUNOVA 03DEC RUR 20000 RBA ATM 45321 MOSKVA"/>
    <s v="4453320000"/>
    <x v="14"/>
    <x v="4"/>
    <x v="9"/>
  </r>
  <r>
    <x v="245"/>
    <x v="245"/>
    <n v="10000"/>
    <s v="Индивидуальный предприниматель Капалин Евгений Владимирович"/>
    <s v="Оплата обслуживания и поддержки сервера, сайта, выезд специалиста за октябрь 2021 по счету №55 от 05.11.2021. НДС не облагается"/>
    <s v="4453310000"/>
    <x v="2"/>
    <x v="0"/>
    <x v="1"/>
  </r>
  <r>
    <x v="245"/>
    <x v="245"/>
    <n v="50000"/>
    <s v="Индивидуальный предприниматель Смирнов Дмитрий Евгеньевич"/>
    <s v="Оплата бухгалтерских услуг за ноябрь 2021 по счету №210 от 30.11.2021 НДС не облагается"/>
    <s v="4453350000"/>
    <x v="18"/>
    <x v="0"/>
    <x v="12"/>
  </r>
  <r>
    <x v="245"/>
    <x v="245"/>
    <n v="70000"/>
    <s v="АО &quot;Мосэнергосбыт&quot;"/>
    <s v="ЗА ЭЛ. ЭНЕРГИЮ (МОЩНОСТЬ) ЗА ОКТЯБРЬ 2021 Г. ПО ДОГОВОРУ С ИКУ No97644161 ОТ 20.07.2015Г. СЧЕТ Э-61-60102 от 31.10.2021 В том числе НДС 20.00% - 11 666.67"/>
    <s v="4453370000"/>
    <x v="25"/>
    <x v="0"/>
    <x v="15"/>
  </r>
  <r>
    <x v="246"/>
    <x v="246"/>
    <n v="64856"/>
    <s v="АО &quot;Райффайзенбанк&quot; г. Москва"/>
    <s v="Оплата Заработная плата за Ноябрь 2021 г. на основании ПЛАТЕЖНАЯ ВЕДОМОСТЬ N 43 от 01.12.2021"/>
    <s v="4453264856"/>
    <x v="10"/>
    <x v="3"/>
    <x v="7"/>
  </r>
  <r>
    <x v="246"/>
    <x v="246"/>
    <n v="259.42"/>
    <s v="АО &quot;Райффайзенбанк&quot; г. Москва"/>
    <s v="комиссия за обработку ведомости №43 01.12.2021"/>
    <s v="44532259,42"/>
    <x v="7"/>
    <x v="2"/>
    <x v="6"/>
  </r>
  <r>
    <x v="246"/>
    <x v="246"/>
    <n v="200"/>
    <s v="АО &quot;Райффайзенбанк&quot; г. Москва"/>
    <s v="комиссия за обработку ведомости №42 01.12.2021"/>
    <s v="44532200"/>
    <x v="7"/>
    <x v="2"/>
    <x v="6"/>
  </r>
  <r>
    <x v="246"/>
    <x v="246"/>
    <n v="50001"/>
    <s v="АО &quot;Райффайзенбанк&quot; г. Москва"/>
    <s v="Оплата Заработная плата за Ноябрь 2021 г. на основании ПЛАТЕЖНАЯ ВЕДОМОСТЬ N 42 от 01.12.2021"/>
    <s v="4453250001"/>
    <x v="10"/>
    <x v="3"/>
    <x v="7"/>
  </r>
  <r>
    <x v="247"/>
    <x v="247"/>
    <n v="990"/>
    <s v="АО &quot;Райффайзенбанк&quot; г. Москва"/>
    <s v="Ежемесячная комиссия за обслуживание по пакету за период с 01.11.2021 по 30.11.2021"/>
    <s v="44531990"/>
    <x v="7"/>
    <x v="2"/>
    <x v="6"/>
  </r>
  <r>
    <x v="247"/>
    <x v="247"/>
    <n v="34238"/>
    <s v="УФК по г. Москве (Инспекция ФНС России № 15 по г. Москве)"/>
    <s v="Налог на доходы физических лиц за ноябрь 2021 года"/>
    <s v="4453134238"/>
    <x v="28"/>
    <x v="3"/>
    <x v="7"/>
  </r>
  <r>
    <x v="247"/>
    <x v="247"/>
    <n v="133815.54999999999"/>
    <s v="АО &quot;Мосэнергосбыт&quot;"/>
    <s v="ЗА ЭЛ. ЭНЕРГИЮ (МОЩНОСТЬ) ЗА СЕНТЯБРЬ 2021 Г. ПО ДОГОВОРУ С ИКУ No97644161 ОТ 20.07.2015Г. СЧЕТ No Э-61-54463 ОТ 30.09.2021 Г. В том числе НДС 20.00% - 22 302.59"/>
    <s v="44531133815,55"/>
    <x v="25"/>
    <x v="0"/>
    <x v="15"/>
  </r>
  <r>
    <x v="248"/>
    <x v="248"/>
    <n v="53500"/>
    <s v="ООО &quot;Нохоре&quot;"/>
    <s v="Оплата за вывоз мусора в октябре 2021 по счету №436 от 31.10.2021 по договору №40-Н от 01.01.2020 г. В том числе НДС 20.00% - 8 916.67"/>
    <s v="4453053500"/>
    <x v="4"/>
    <x v="0"/>
    <x v="3"/>
  </r>
  <r>
    <x v="248"/>
    <x v="248"/>
    <n v="10000"/>
    <s v="Индивидуальный предприниматель Капалин Евгений Владимирович"/>
    <s v="Оплата обслуживания и поддержки сервера, сайта, выезд специалиста за сентябрь 2021 по счету №54от 05.10.2021. НДС не облагается"/>
    <s v="4453010000"/>
    <x v="2"/>
    <x v="0"/>
    <x v="1"/>
  </r>
  <r>
    <x v="248"/>
    <x v="248"/>
    <n v="6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1 по 30.11.2021"/>
    <s v="44530625"/>
    <x v="7"/>
    <x v="2"/>
    <x v="6"/>
  </r>
  <r>
    <x v="249"/>
    <x v="249"/>
    <n v="5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52650000"/>
    <x v="45"/>
    <x v="1"/>
    <x v="2"/>
  </r>
  <r>
    <x v="249"/>
    <x v="249"/>
    <n v="50000"/>
    <s v="ИП Шишков Владимир Юрьевич"/>
    <s v="Счёт No ЭЭ-102 от 25 ноября 2021. Коплекс услуг. НДС не облагается"/>
    <s v="4452650000"/>
    <x v="43"/>
    <x v="3"/>
    <x v="7"/>
  </r>
  <r>
    <x v="249"/>
    <x v="249"/>
    <n v="100000"/>
    <s v="ООО ЧОО &quot;Р1-МСК&quot;"/>
    <s v="Оплата услуг охраны за сентябрь 2021   НДС не облагается"/>
    <s v="44526100000"/>
    <x v="33"/>
    <x v="0"/>
    <x v="18"/>
  </r>
  <r>
    <x v="249"/>
    <x v="249"/>
    <n v="70000"/>
    <s v="ООО &quot;Нохоре&quot;"/>
    <s v="Оплата за вывоз мусора в октябре 2021 по счету №436 от 31.10.2021 по договору №40-Н от 01.01.2020 г. В том числе НДС 20.00% - 11 666.67"/>
    <s v="4452670000"/>
    <x v="4"/>
    <x v="0"/>
    <x v="3"/>
  </r>
  <r>
    <x v="249"/>
    <x v="249"/>
    <n v="130000"/>
    <s v="АО &quot;Мосэнергосбыт&quot;"/>
    <s v="ЗА ЭЛ. ЭНЕРГИЮ (МОЩНОСТЬ) ЗА СЕНТЯБРЬ 2021 Г. ПО ДОГОВОРУ С ИКУ No97644161 ОТ 20.07.2015Г. СЧЕТ No Э-61-54463 ОТ 30.09.2021 Г. В том числе НДС 20.00% - 21 666.67"/>
    <s v="44526130000"/>
    <x v="25"/>
    <x v="0"/>
    <x v="15"/>
  </r>
  <r>
    <x v="250"/>
    <x v="250"/>
    <n v="70000"/>
    <s v="ИП Петренко Елена Алексеевна"/>
    <s v="Оплата за оказание юридических услуг в октябре 2021 по счету №41 от 01.11.2021 НДС не облагается"/>
    <s v="4452470000"/>
    <x v="20"/>
    <x v="0"/>
    <x v="13"/>
  </r>
  <r>
    <x v="250"/>
    <x v="250"/>
    <n v="3900"/>
    <s v="ИП Шишов Андрей Юрьевич"/>
    <s v="Оплата по счету No 02041 от 09.11.2021. За компрессор. НДС не облагается"/>
    <s v="445243900"/>
    <x v="3"/>
    <x v="1"/>
    <x v="2"/>
  </r>
  <r>
    <x v="251"/>
    <x v="251"/>
    <n v="113609.82"/>
    <s v="Муниципальное унитарное предприятие &quot;Инженерные сети г. Долгопрудного&quot;"/>
    <s v="Оплата за стоки за октябрь 2021 по счету №В3970 от 31  Октября  2021г. В том числе НДС 20.00% - 18 934.97"/>
    <s v="44522113609,82"/>
    <x v="9"/>
    <x v="0"/>
    <x v="8"/>
  </r>
  <r>
    <x v="252"/>
    <x v="252"/>
    <n v="45000"/>
    <s v="АО &quot;Мосэнергосбыт&quot;"/>
    <s v="ЗА ЭЛ. ЭНЕРГИЮ (МОЩНОСТЬ) ЗА СЕНТЯБРЬ 2021 Г. ПО ДОГОВОРУ С ИКУ No97644161 ОТ 20.07.2015Г. СЧЕТ No Э-61-54463 ОТ 30.09.2021 Г. В том числе НДС 20.00% - 7 500.00"/>
    <s v="4451845000"/>
    <x v="25"/>
    <x v="0"/>
    <x v="15"/>
  </r>
  <r>
    <x v="253"/>
    <x v="253"/>
    <n v="30000"/>
    <s v="Корнев Александр Валентинович"/>
    <s v="Для зачисления на счет Корнева Александра Валентиновича Аванс за ноябрь 2021 г. Сумма 30000-00 Без налога (НДС)"/>
    <s v="4451730000"/>
    <x v="10"/>
    <x v="3"/>
    <x v="7"/>
  </r>
  <r>
    <x v="253"/>
    <x v="253"/>
    <n v="20.399999999999999"/>
    <s v="АО &quot;Райффайзенбанк&quot; г. Москва"/>
    <s v="комиссия за обработку ведомости №40 14.11.2021"/>
    <s v="4451720,4"/>
    <x v="7"/>
    <x v="2"/>
    <x v="6"/>
  </r>
  <r>
    <x v="253"/>
    <x v="253"/>
    <n v="72000"/>
    <s v="АО &quot;Райффайзенбанк&quot; г. Москва"/>
    <s v="Оплата Аванс за Ноябрь 2021 г. на основании ПЛАТЕЖНАЯ ВЕДОМОСТЬ N 41 от 14.11.2021"/>
    <s v="4451772000"/>
    <x v="10"/>
    <x v="3"/>
    <x v="7"/>
  </r>
  <r>
    <x v="253"/>
    <x v="253"/>
    <n v="5100"/>
    <s v="АО &quot;Райффайзенбанк&quot; г. Москва"/>
    <s v="Оплата Компенсация служебной поездки за Ноябрь 2021 г. на основании ПЛАТЕЖНАЯ ВЕДОМОСТЬ N 40 от 14.11.2021"/>
    <s v="445175100"/>
    <x v="8"/>
    <x v="3"/>
    <x v="7"/>
  </r>
  <r>
    <x v="253"/>
    <x v="253"/>
    <n v="288"/>
    <s v="АО &quot;Райффайзенбанк&quot; г. Москва"/>
    <s v="комиссия за обработку ведомости №41 14.11.2021"/>
    <s v="44517288"/>
    <x v="7"/>
    <x v="2"/>
    <x v="6"/>
  </r>
  <r>
    <x v="254"/>
    <x v="254"/>
    <n v="85000"/>
    <s v="АО &quot;Мосэнергосбыт&quot;"/>
    <s v="ЗА ЭЛ. ЭНЕРГИЮ (МОЩНОСТЬ) ЗА СЕНТЯБРЬ 2021 Г. ПО ДОГОВОРУ С ИКУ No97644161 ОТ 20.07.2015Г. СЧЕТ No Э-61-54463 ОТ 30.09.2021 Г. В том числе НДС 20.00% - 14 166.67"/>
    <s v="4451685000"/>
    <x v="25"/>
    <x v="0"/>
    <x v="15"/>
  </r>
  <r>
    <x v="254"/>
    <x v="254"/>
    <n v="10000"/>
    <s v="ИП Малых Яков Борисович"/>
    <s v="Счет№17 от 18.11.21. Квартальное обследование фекальной канализации НДС не облагается"/>
    <s v="4451610000"/>
    <x v="44"/>
    <x v="1"/>
    <x v="2"/>
  </r>
  <r>
    <x v="254"/>
    <x v="254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ноябрь 2021 г. Сумма 1500-00  НДС не облагается"/>
    <s v="445161500"/>
    <x v="8"/>
    <x v="3"/>
    <x v="7"/>
  </r>
  <r>
    <x v="255"/>
    <x v="255"/>
    <n v="9526.31"/>
    <s v="АО &quot;Райффайзенбанк&quot; г. Москва"/>
    <s v="Оплата покупки по карте. CARD **4411 IRINA MIGUNOVA 12NOV RUR 9526.31 GAZPROM MEZHREGIONGAZ SPB"/>
    <s v="445159526,31"/>
    <x v="0"/>
    <x v="0"/>
    <x v="0"/>
  </r>
  <r>
    <x v="255"/>
    <x v="255"/>
    <n v="36309.699999999997"/>
    <s v="УФК по г. Москве (Инспекция ФНС России № 15 по г. Москве)"/>
    <s v="Страховые взносы на выплату страховой части трудовой пенсии"/>
    <s v="4451536309,7"/>
    <x v="16"/>
    <x v="3"/>
    <x v="7"/>
  </r>
  <r>
    <x v="255"/>
    <x v="255"/>
    <n v="3222.22"/>
    <s v="АО &quot;Райффайзенбанк&quot; г. Москва"/>
    <s v="Оплата покупки по карте. CARD **4411 IRINA MIGUNOVA 11NOV RUR 3222.22 11042 VINOGRADOVO MYTISHHI"/>
    <s v="445153222,22"/>
    <x v="14"/>
    <x v="4"/>
    <x v="9"/>
  </r>
  <r>
    <x v="256"/>
    <x v="256"/>
    <n v="2891.72"/>
    <s v="АО &quot;Райффайзенбанк&quot; г. Москва"/>
    <s v="Оплата покупки по карте. CARD **4411 IRINA MIGUNOVA 11NOV RUR 2891.72 METRO STORE 1014 MOSCOW"/>
    <s v="445132891,72"/>
    <x v="14"/>
    <x v="4"/>
    <x v="9"/>
  </r>
  <r>
    <x v="257"/>
    <x v="257"/>
    <n v="1854.85"/>
    <s v="УФК по г. Москве (Инспекция ФНС России № 15 по г. Москве)"/>
    <s v="Взносы на обязательное социальное страхование"/>
    <s v="445121854,85"/>
    <x v="16"/>
    <x v="3"/>
    <x v="7"/>
  </r>
  <r>
    <x v="257"/>
    <x v="257"/>
    <n v="14381.2"/>
    <s v="УФК по г. Москве (Инспекция ФНС России № 15 по г. Москве)"/>
    <s v="Страховые взносы на обязательное медицинское страхование"/>
    <s v="4451214381,2"/>
    <x v="16"/>
    <x v="3"/>
    <x v="7"/>
  </r>
  <r>
    <x v="257"/>
    <x v="257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512572,69"/>
    <x v="16"/>
    <x v="3"/>
    <x v="7"/>
  </r>
  <r>
    <x v="258"/>
    <x v="258"/>
    <n v="20000"/>
    <s v="АО &quot;Райффайзенбанк&quot; г. Москва"/>
    <s v="Снятие наличных денежных средств с карты в банкомате Банка. CARD **4411 IRINA MIGUNOVA 11NOV RUR 20000 RBA ATM 45321 MOSKVA"/>
    <s v="4451120000"/>
    <x v="14"/>
    <x v="4"/>
    <x v="9"/>
  </r>
  <r>
    <x v="258"/>
    <x v="258"/>
    <n v="300"/>
    <s v="АО &quot;Райффайзенбанк&quot; г. Москва"/>
    <s v="Комиссия за снятие наличных в банкомате. Cash Advance Fee. CARD **4411 IRINA MIGUNOVA 11NOV RUR 20000 RBA ATM 45321 MOSKVA"/>
    <s v="44511300"/>
    <x v="7"/>
    <x v="2"/>
    <x v="6"/>
  </r>
  <r>
    <x v="258"/>
    <x v="258"/>
    <n v="70000"/>
    <s v="ИП Паульский Виктор Викторович"/>
    <s v="Оплата услуг по уборке территории в октябре 2021 по счету No 351 от 31 октября 2021 г.  НДС не облагается"/>
    <s v="4451170000"/>
    <x v="13"/>
    <x v="0"/>
    <x v="11"/>
  </r>
  <r>
    <x v="259"/>
    <x v="259"/>
    <n v="70000"/>
    <s v="АО &quot;Мосэнергосбыт&quot;"/>
    <s v="ЗА ЭЛ. ЭНЕРГИЮ (МОЩНОСТЬ) ЗА СЕНТЯБРЬ 2021 Г. ПО ДОГОВОРУ С ИКУ No97644161 ОТ 20.07.2015Г. СЧЕТ No Э-61-54463 ОТ 30.09.2021 Г. В том числе НДС 20.00% - 11 666.67"/>
    <s v="4450970000"/>
    <x v="25"/>
    <x v="0"/>
    <x v="15"/>
  </r>
  <r>
    <x v="259"/>
    <x v="259"/>
    <n v="9432.24"/>
    <s v="Филиал ФГУП &quot;Охрана&quot; Росгвардии по г. Москве"/>
    <s v="Оплата услуг пультовой охраны объекта, техническое обслуживание комплекса по счету №77000719699 от 01.11.2021 по договору №7721N10011 от 12.11.2012. В том числе НДС 20.00% - 1 572.04"/>
    <s v="445099432,24"/>
    <x v="36"/>
    <x v="0"/>
    <x v="18"/>
  </r>
  <r>
    <x v="259"/>
    <x v="259"/>
    <n v="6000"/>
    <s v="УФК по г. Москве (Инспекция ФНС России № 15 по г. Москве)"/>
    <s v="Госпошлина  НДС не облагается"/>
    <s v="445096000"/>
    <x v="40"/>
    <x v="2"/>
    <x v="17"/>
  </r>
  <r>
    <x v="259"/>
    <x v="259"/>
    <n v="119700"/>
    <s v="Индивидуальный предприниматель Фомин Руслан Александрович"/>
    <s v="Оплата работ по обустройству скважины по счету №1510/21 от 15.10.2021  по договору №109/21 от 06.09.2021.  НДС не облагается"/>
    <s v="44509119700"/>
    <x v="45"/>
    <x v="1"/>
    <x v="2"/>
  </r>
  <r>
    <x v="259"/>
    <x v="259"/>
    <n v="7728.6"/>
    <s v="ПАО &quot;ВымпелКом&quot;"/>
    <s v="Оплата за услуги связи за октябрь  2021 г. по счету №100831608520 от 31.10.2021 г. В том числе НДС 20.00% - 1 288.10"/>
    <s v="445097728,6"/>
    <x v="1"/>
    <x v="0"/>
    <x v="1"/>
  </r>
  <r>
    <x v="260"/>
    <x v="260"/>
    <n v="50000"/>
    <s v="Индивидуальный предприниматель Смирнов Дмитрий Евгеньевич"/>
    <s v="Оплата бухгалтерских услуг за октябрь 2021 по счету №185 от 01/11/2021 НДС не облагается"/>
    <s v="4450850000"/>
    <x v="18"/>
    <x v="0"/>
    <x v="12"/>
  </r>
  <r>
    <x v="260"/>
    <x v="260"/>
    <n v="6870"/>
    <s v="ООО &quot;Тиражные решения 1С-Рарус&quot;"/>
    <s v="Оплата по счету НФB0-009372 от 20 октября 2021 г. 1С: Сайт управляющей компании ЖКХ, ТСЖи ЖСК. Стандарт (на платформе1С-Битрикс). Продление лицензии на 12мес. НДС не облагается"/>
    <s v="445086870"/>
    <x v="2"/>
    <x v="0"/>
    <x v="1"/>
  </r>
  <r>
    <x v="260"/>
    <x v="260"/>
    <n v="35250"/>
    <s v="Корнев Александр Валентинович"/>
    <s v="Для зачисления на счет Корнева Александра Валентиновича Заработная плата за Октябрь 2021 г. Сумма 35250-00 Без налога (НДС)"/>
    <s v="4450835250"/>
    <x v="10"/>
    <x v="3"/>
    <x v="7"/>
  </r>
  <r>
    <x v="260"/>
    <x v="260"/>
    <n v="200"/>
    <s v="АО &quot;Райффайзенбанк&quot; г. Москва"/>
    <s v="комиссия за обработку ведомости №39 01.11.2021"/>
    <s v="44508200"/>
    <x v="7"/>
    <x v="2"/>
    <x v="6"/>
  </r>
  <r>
    <x v="260"/>
    <x v="260"/>
    <n v="50000"/>
    <s v="АО &quot;Райффайзенбанк&quot; г. Москва"/>
    <s v="Оплата Заработная плата за Октябрь 2021 г. на основании ПЛАТЕЖНАЯ ВЕДОМОСТЬ N 39 от 01.11.2021"/>
    <s v="4450850000"/>
    <x v="10"/>
    <x v="3"/>
    <x v="7"/>
  </r>
  <r>
    <x v="260"/>
    <x v="260"/>
    <n v="127538.27"/>
    <s v="Управление федерального казначейства по г. Москве (Департамент городского имущества города Москвы л/с 04732071000)"/>
    <s v="Арендная плата за землю за 4 квартал 2021 год. ФЛС №М-02-013174-001 НДС не облагается"/>
    <s v="44508127538,27"/>
    <x v="5"/>
    <x v="0"/>
    <x v="4"/>
  </r>
  <r>
    <x v="261"/>
    <x v="261"/>
    <n v="90455.22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5 075.87"/>
    <s v="4450390455,22"/>
    <x v="25"/>
    <x v="0"/>
    <x v="15"/>
  </r>
  <r>
    <x v="262"/>
    <x v="262"/>
    <n v="25"/>
    <s v="АО &quot;Райффайзенбанк&quot; г. Москва"/>
    <s v="Комиссия за исходящие платежи в рублях, переданные по системе Банк-Клиент по счету 40703810400000002936 за период с 30.09.2021 по 31.10.2021"/>
    <s v="4450125"/>
    <x v="46"/>
    <x v="2"/>
    <x v="6"/>
  </r>
  <r>
    <x v="262"/>
    <x v="262"/>
    <n v="9432.24"/>
    <s v="Филиал ФГУП &quot;Охрана&quot; Росгвардии по г. Москве"/>
    <s v="Оплата услуг пультовой охраны объекта за октябрь 2021 по счету №77000638859 от 01.10.2021 по договору №7721N10011 от 12.11.2012. В том числе НДС 20.00% - 1 572.04"/>
    <s v="445019432,24"/>
    <x v="36"/>
    <x v="0"/>
    <x v="18"/>
  </r>
  <r>
    <x v="262"/>
    <x v="262"/>
    <n v="40031"/>
    <s v="УФК по г. Москве (Инспекция ФНС России № 15 по г. Москве)"/>
    <s v="Налог на доходы физических лиц за октябрь 2021 года"/>
    <s v="4450140031"/>
    <x v="28"/>
    <x v="3"/>
    <x v="7"/>
  </r>
  <r>
    <x v="262"/>
    <x v="262"/>
    <n v="6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1 по 31.10.2021"/>
    <s v="44501625"/>
    <x v="7"/>
    <x v="2"/>
    <x v="6"/>
  </r>
  <r>
    <x v="262"/>
    <x v="262"/>
    <n v="990"/>
    <s v="АО &quot;Райффайзенбанк&quot; г. Москва"/>
    <s v="Ежемесячная комиссия за обслуживание по пакету за период с 01.10.2021 по 31.10.2021"/>
    <s v="44501990"/>
    <x v="7"/>
    <x v="2"/>
    <x v="6"/>
  </r>
  <r>
    <x v="262"/>
    <x v="262"/>
    <n v="235.53"/>
    <s v="АО &quot;Райффайзенбанк&quot; г. Москва"/>
    <s v="комиссия за обработку ведомости №38 01.11.2021"/>
    <s v="44501235,53"/>
    <x v="7"/>
    <x v="2"/>
    <x v="6"/>
  </r>
  <r>
    <x v="262"/>
    <x v="262"/>
    <n v="58882"/>
    <s v="АО &quot;Райффайзенбанк&quot; г. Москва"/>
    <s v="Оплата Заработная плата за Октябрь 2021 г. на основании ПЛАТЕЖНАЯ ВЕДОМОСТЬ N 38 от 01.11.2021"/>
    <s v="4450158882"/>
    <x v="10"/>
    <x v="3"/>
    <x v="7"/>
  </r>
  <r>
    <x v="263"/>
    <x v="263"/>
    <n v="65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0 833.33"/>
    <s v="4449665000"/>
    <x v="25"/>
    <x v="0"/>
    <x v="15"/>
  </r>
  <r>
    <x v="264"/>
    <x v="264"/>
    <n v="6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9560000"/>
    <x v="45"/>
    <x v="1"/>
    <x v="2"/>
  </r>
  <r>
    <x v="265"/>
    <x v="265"/>
    <n v="30000"/>
    <s v="Корнев Александр Валентинович"/>
    <s v="Для зачисления на счет Корнева Александра Валентиновича Аванс за октябрь 2021 г. Сумма 30000-00 Без налога (НДС)"/>
    <s v="4449130000"/>
    <x v="10"/>
    <x v="3"/>
    <x v="7"/>
  </r>
  <r>
    <x v="266"/>
    <x v="266"/>
    <n v="6800"/>
    <s v="ООО &quot;Тиражные решения 1С-Рарус&quot;"/>
    <s v="Оплата сопровождения програмных продуктов 1с по счету НФB0-009364 от 20 октября 2021 г. НДС не облагается"/>
    <s v="444906800"/>
    <x v="18"/>
    <x v="0"/>
    <x v="12"/>
  </r>
  <r>
    <x v="267"/>
    <x v="267"/>
    <n v="70000"/>
    <s v="ИП Петренко Елена Алексеевна"/>
    <s v="Оплата за оказание юридических услуг в сентябре 2021 по счету №40 от 03.10.2021 НДС не облагается"/>
    <s v="4448970000"/>
    <x v="20"/>
    <x v="0"/>
    <x v="13"/>
  </r>
  <r>
    <x v="268"/>
    <x v="268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октябрь 2021 г. Сумма 1500-00  НДС не облагается"/>
    <s v="444871500"/>
    <x v="8"/>
    <x v="3"/>
    <x v="7"/>
  </r>
  <r>
    <x v="268"/>
    <x v="268"/>
    <n v="3237"/>
    <s v="УФК по г. Москве (Инспекция ФНС России № 15 по г. Москве)"/>
    <s v="Водный налог за 3 квартал 2021 года"/>
    <s v="444873237"/>
    <x v="29"/>
    <x v="2"/>
    <x v="17"/>
  </r>
  <r>
    <x v="269"/>
    <x v="269"/>
    <n v="5100"/>
    <s v="АО &quot;Райффайзенбанк&quot; г. Москва"/>
    <s v="Оплата Компенсация служебной поездки за Октябрь 2021 г. на основании ПЛАТЕЖНАЯ ВЕДОМОСТЬ N 37 от 15.10.2021"/>
    <s v="444845100"/>
    <x v="8"/>
    <x v="3"/>
    <x v="7"/>
  </r>
  <r>
    <x v="269"/>
    <x v="269"/>
    <n v="20.399999999999999"/>
    <s v="АО &quot;Райффайзенбанк&quot; г. Москва"/>
    <s v="комиссия за обработку ведомости №37 15.10.2021"/>
    <s v="4448420,4"/>
    <x v="7"/>
    <x v="2"/>
    <x v="6"/>
  </r>
  <r>
    <x v="269"/>
    <x v="269"/>
    <n v="72000"/>
    <s v="АО &quot;Райффайзенбанк&quot; г. Москва"/>
    <s v="Оплата Аванс за Октябрь 2021 г. на основании ПЛАТЕЖНАЯ ВЕДОМОСТЬ N 36 от 15.10.2021"/>
    <s v="4448472000"/>
    <x v="10"/>
    <x v="3"/>
    <x v="7"/>
  </r>
  <r>
    <x v="269"/>
    <x v="269"/>
    <n v="288"/>
    <s v="АО &quot;Райффайзенбанк&quot; г. Москва"/>
    <s v="комиссия за обработку ведомости №36 15.10.2021"/>
    <s v="44484288"/>
    <x v="7"/>
    <x v="2"/>
    <x v="6"/>
  </r>
  <r>
    <x v="270"/>
    <x v="270"/>
    <n v="1000"/>
    <s v="ПАО &quot;РОССЕТИ МОСКОВСКИЙ РЕГИОН&quot;"/>
    <s v="СЧЕТ No 380575 от 12 октября 2021 г. Оплата за услуги присоединения энергоприн. уст-в к эл. сети, подоговору No С8-20-304-24098(219293)  12.10.2021г.В том числе НДС 20.00% - 166.67"/>
    <s v="444831000"/>
    <x v="25"/>
    <x v="0"/>
    <x v="15"/>
  </r>
  <r>
    <x v="270"/>
    <x v="270"/>
    <n v="4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8340000"/>
    <x v="45"/>
    <x v="1"/>
    <x v="2"/>
  </r>
  <r>
    <x v="270"/>
    <x v="270"/>
    <n v="40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6 666.67"/>
    <s v="4448340000"/>
    <x v="25"/>
    <x v="0"/>
    <x v="15"/>
  </r>
  <r>
    <x v="271"/>
    <x v="271"/>
    <n v="1854.85"/>
    <s v="УФК по г. Москве (Инспекция ФНС России № 15 по г. Москве)"/>
    <s v="Взносы на обязательное социальное страхование"/>
    <s v="444821854,85"/>
    <x v="16"/>
    <x v="3"/>
    <x v="7"/>
  </r>
  <r>
    <x v="271"/>
    <x v="271"/>
    <n v="14381.2"/>
    <s v="УФК по г. Москве (Инспекция ФНС России № 15 по г. Москве)"/>
    <s v="Страховые взносы на обязательное медицинское страхование"/>
    <s v="4448214381,2"/>
    <x v="16"/>
    <x v="3"/>
    <x v="7"/>
  </r>
  <r>
    <x v="271"/>
    <x v="271"/>
    <n v="572.69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482572,69"/>
    <x v="16"/>
    <x v="3"/>
    <x v="7"/>
  </r>
  <r>
    <x v="271"/>
    <x v="271"/>
    <n v="2054.5"/>
    <s v="УФК по г. Москве (Инспекция ФНС России № 15 по г. Москве)"/>
    <s v="Госпошлина  НДС не облагается"/>
    <s v="444822054,5"/>
    <x v="40"/>
    <x v="2"/>
    <x v="17"/>
  </r>
  <r>
    <x v="271"/>
    <x v="271"/>
    <n v="36309.699999999997"/>
    <s v="УФК по г. Москве (Инспекция ФНС России № 15 по г. Москве)"/>
    <s v="Страховые взносы на выплату страховой части трудовой пенсии"/>
    <s v="4448236309,7"/>
    <x v="16"/>
    <x v="3"/>
    <x v="7"/>
  </r>
  <r>
    <x v="272"/>
    <x v="272"/>
    <n v="150000"/>
    <s v="ООО ЧОО &quot;Р1-МСК&quot;"/>
    <s v="Оплата услуг охраны за август 2021 по счету №253 от 31.08.2021.   НДС не облагается"/>
    <s v="44481150000"/>
    <x v="33"/>
    <x v="0"/>
    <x v="18"/>
  </r>
  <r>
    <x v="272"/>
    <x v="272"/>
    <n v="4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8140000"/>
    <x v="45"/>
    <x v="1"/>
    <x v="2"/>
  </r>
  <r>
    <x v="273"/>
    <x v="273"/>
    <n v="60000"/>
    <s v="ООО ЧОО &quot;Р1-МСК&quot;"/>
    <s v="Оплата услуг охраны за август 2021 по счету №253 от 31.08.2021.   НДС не облагается"/>
    <s v="4448060000"/>
    <x v="33"/>
    <x v="0"/>
    <x v="18"/>
  </r>
  <r>
    <x v="273"/>
    <x v="273"/>
    <n v="15000"/>
    <s v="ООО &quot;Эколоджис&quot;"/>
    <s v="Оплата за исследования проб воды по счету №k-372 от 15.09.2021. НДС не облагается"/>
    <s v="4448015000"/>
    <x v="24"/>
    <x v="0"/>
    <x v="14"/>
  </r>
  <r>
    <x v="274"/>
    <x v="274"/>
    <n v="75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2 500.00"/>
    <s v="4447775000"/>
    <x v="25"/>
    <x v="0"/>
    <x v="15"/>
  </r>
  <r>
    <x v="274"/>
    <x v="274"/>
    <n v="50000"/>
    <s v="ООО ЧОО &quot;Р1-МСК&quot;"/>
    <s v="Оплата услуг охраны за август 2021 по счету №253 от 31.08.2021.   НДС не облагается"/>
    <s v="4447750000"/>
    <x v="33"/>
    <x v="0"/>
    <x v="18"/>
  </r>
  <r>
    <x v="274"/>
    <x v="274"/>
    <n v="5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7750000"/>
    <x v="45"/>
    <x v="1"/>
    <x v="2"/>
  </r>
  <r>
    <x v="275"/>
    <x v="275"/>
    <n v="70000"/>
    <s v="ИП Паульский Виктор Викторович"/>
    <s v="Оплата услуг по уборке территории в сентябре 2021 по счету №326 от 30.09.2021.  НДС не облагается"/>
    <s v="4447570000"/>
    <x v="13"/>
    <x v="0"/>
    <x v="11"/>
  </r>
  <r>
    <x v="275"/>
    <x v="275"/>
    <n v="97500"/>
    <s v="ООО &quot;Нохоре&quot;"/>
    <s v="Оплата за вывоз мусора в сентябре 2021 по счету №392 от 30.09.2021 по договору №40-Н от 01.01.2020 г. В том числе НДС 20.00% - 16 250.00"/>
    <s v="4447597500"/>
    <x v="4"/>
    <x v="0"/>
    <x v="3"/>
  </r>
  <r>
    <x v="275"/>
    <x v="275"/>
    <n v="60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0 000.00"/>
    <s v="4447560000"/>
    <x v="25"/>
    <x v="0"/>
    <x v="15"/>
  </r>
  <r>
    <x v="275"/>
    <x v="275"/>
    <n v="6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7560000"/>
    <x v="45"/>
    <x v="1"/>
    <x v="2"/>
  </r>
  <r>
    <x v="276"/>
    <x v="276"/>
    <n v="7593.55"/>
    <s v="ПАО &quot;ВымпелКом&quot;"/>
    <s v="Оплата за услуги связи за сентябрь  2021 г. по счету №100823343197  от 30.09.2021 г. В том числе НДС 20.00% - 1 265.59"/>
    <s v="444747593,55"/>
    <x v="1"/>
    <x v="0"/>
    <x v="1"/>
  </r>
  <r>
    <x v="276"/>
    <x v="276"/>
    <n v="2027.32"/>
    <s v="ИФНС РОССИИ № 18 ПО Г.МОСКВЕ"/>
    <s v="Госпошлина  НДС не облагается"/>
    <s v="444742027,32"/>
    <x v="40"/>
    <x v="2"/>
    <x v="17"/>
  </r>
  <r>
    <x v="276"/>
    <x v="276"/>
    <n v="60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0 000.00"/>
    <s v="4447460000"/>
    <x v="25"/>
    <x v="0"/>
    <x v="15"/>
  </r>
  <r>
    <x v="276"/>
    <x v="276"/>
    <n v="70000"/>
    <s v="Индивидуальный предприниматель Фомин Руслан Александрович"/>
    <s v="Оплата работ по обустройству скважины по счету №1909/21 от 19.09.2021  по договору №109/21 от 06.09.2021.  НДС не облагается"/>
    <s v="4447470000"/>
    <x v="47"/>
    <x v="1"/>
    <x v="2"/>
  </r>
  <r>
    <x v="276"/>
    <x v="276"/>
    <n v="50000"/>
    <s v="Индивидуальный предприниматель Смирнов Дмитрий Евгеньевич"/>
    <s v="Оплата бухгалтерских услуг за сентябрь 2021 по счету №173 от 01/10/2021 НДС не облагается"/>
    <s v="4447450000"/>
    <x v="18"/>
    <x v="0"/>
    <x v="12"/>
  </r>
  <r>
    <x v="277"/>
    <x v="277"/>
    <n v="60000"/>
    <s v="ООО ЧОО &quot;Р1-МСК&quot;"/>
    <s v="Оплата услуг охраны за август 2021 по счету №253 от 31.08.2021.   НДС не облагается"/>
    <s v="4447360000"/>
    <x v="33"/>
    <x v="0"/>
    <x v="18"/>
  </r>
  <r>
    <x v="277"/>
    <x v="277"/>
    <n v="112052"/>
    <s v="АО &quot;Райффайзенбанк&quot; г. Москва"/>
    <s v="Оплата Заработная плата за Сентябрь 2021 г. на основании ПЛАТЕЖНАЯ ВЕДОМОСТЬ N 35 от 01.10.2021"/>
    <s v="44473112052"/>
    <x v="10"/>
    <x v="3"/>
    <x v="7"/>
  </r>
  <r>
    <x v="277"/>
    <x v="277"/>
    <n v="35250"/>
    <s v="Корнев Александр Валентинович"/>
    <s v="Для зачисления на счет Корнева Александра Валентиновича Заработная плата за Сентябрь 2021 г. Сумма 35250-00 Без налога (НДС)"/>
    <s v="4447335250"/>
    <x v="10"/>
    <x v="3"/>
    <x v="7"/>
  </r>
  <r>
    <x v="277"/>
    <x v="277"/>
    <n v="448.21"/>
    <s v="АО &quot;Райффайзенбанк&quot; г. Москва"/>
    <s v="комиссия за обработку ведомости №35 01.10.2021"/>
    <s v="44473448,21"/>
    <x v="7"/>
    <x v="2"/>
    <x v="6"/>
  </r>
  <r>
    <x v="278"/>
    <x v="278"/>
    <n v="990"/>
    <s v="АО &quot;Райффайзенбанк&quot; г. Москва"/>
    <s v="Ежемесячная комиссия за обслуживание по пакету за период с 01.09.2021 по 30.09.2021"/>
    <s v="44470990"/>
    <x v="7"/>
    <x v="2"/>
    <x v="6"/>
  </r>
  <r>
    <x v="278"/>
    <x v="278"/>
    <n v="37043"/>
    <s v="УФК по г. Москве (Инспекция ФНС России № 15 по г. Москве)"/>
    <s v="Налог на доходы физических лиц за сентябрь 2021 года"/>
    <s v="4447037043"/>
    <x v="28"/>
    <x v="3"/>
    <x v="7"/>
  </r>
  <r>
    <x v="279"/>
    <x v="279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1 по 30.09.2021"/>
    <s v="44469525"/>
    <x v="7"/>
    <x v="2"/>
    <x v="6"/>
  </r>
  <r>
    <x v="279"/>
    <x v="279"/>
    <n v="5000"/>
    <s v="ООО &quot;ГАЗСЕРВИС&quot;"/>
    <s v="Оплата за техническое обслуживание газопровода в октябре 2021 по счету №46  от 24.09.2021 по договору №ОГ-19/7 от 01.12.2019.  НДС не облагается"/>
    <s v="444695000"/>
    <x v="23"/>
    <x v="0"/>
    <x v="0"/>
  </r>
  <r>
    <x v="279"/>
    <x v="279"/>
    <n v="50"/>
    <s v="АО &quot;Райффайзенбанк&quot; г. Москва"/>
    <s v="Комиссия за исходящие платежи в рублях, переданные по системе Банк-Клиент по счету 40703810400000002936 за период с 31.08.2021 по 30.09.2021"/>
    <s v="4446950"/>
    <x v="46"/>
    <x v="2"/>
    <x v="6"/>
  </r>
  <r>
    <x v="280"/>
    <x v="280"/>
    <n v="50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8 333.33"/>
    <s v="4446850000"/>
    <x v="25"/>
    <x v="0"/>
    <x v="15"/>
  </r>
  <r>
    <x v="281"/>
    <x v="281"/>
    <n v="80000"/>
    <s v="АО &quot;Мосэнергосбыт&quot;"/>
    <s v="ЗА ЭЛ. ЭНЕРГИЮ (МОЩНОСТЬ) ЗА АВГУСТ 2021 Г. ПО ДОГОВОРУ С ИКУ No97644161 ОТ 20.07.2015Г. СЧЕТ No Э-61-48840 ОТ 31.08.2021 Г. В том числе НДС 20.00% - 13 333.33"/>
    <s v="4446780000"/>
    <x v="25"/>
    <x v="0"/>
    <x v="15"/>
  </r>
  <r>
    <x v="282"/>
    <x v="282"/>
    <n v="450"/>
    <s v="АО &quot;Райффайзенбанк&quot; г. Москва"/>
    <s v="Комиссия за снятие наличных в банкомате. Cash Advance Fee. CARD **4411 IRINA MIGUNOVA 27SEP RUR 30000 RBA ATM 45321 MOSKVA"/>
    <s v="44466450"/>
    <x v="7"/>
    <x v="2"/>
    <x v="6"/>
  </r>
  <r>
    <x v="282"/>
    <x v="282"/>
    <n v="30000"/>
    <s v="АО &quot;Райффайзенбанк&quot; г. Москва"/>
    <s v="Снятие наличных денежных средств с карты в банкомате Банка. CARD **4411 IRINA MIGUNOVA 27SEP RUR 30000 RBA ATM 45321 MOSKVA"/>
    <s v="4446630000"/>
    <x v="14"/>
    <x v="4"/>
    <x v="9"/>
  </r>
  <r>
    <x v="282"/>
    <x v="282"/>
    <n v="250700"/>
    <s v="Индивидуальный предприниматель Фомин Руслан Александрович"/>
    <s v="Предоплата расходных материалов для обустройства скважины по счету №1919/21 от 19.09.2021  по договору №109/21 от 06.09.2021.  НДС не облагается"/>
    <s v="44466250700"/>
    <x v="47"/>
    <x v="1"/>
    <x v="2"/>
  </r>
  <r>
    <x v="283"/>
    <x v="283"/>
    <n v="103351.49"/>
    <s v="Муниципальное унитарное предприятие &quot;Инженерные сети г. Долгопрудного&quot;"/>
    <s v="Оплата за стоки за август 2021 по счету №В2962 от 31.08.2021 г.  В том числе НДС 20.00% - 17 225.25"/>
    <s v="44463103351,49"/>
    <x v="9"/>
    <x v="0"/>
    <x v="8"/>
  </r>
  <r>
    <x v="283"/>
    <x v="283"/>
    <n v="829.33"/>
    <s v="УФК по г. Москве (Инспекция ФНС России № 15 по г. Москве)"/>
    <s v="Госпошлина  НДС не облагается"/>
    <s v="44463829,33"/>
    <x v="40"/>
    <x v="2"/>
    <x v="17"/>
  </r>
  <r>
    <x v="284"/>
    <x v="284"/>
    <n v="150000"/>
    <s v="ЖСК ЖСК ДАРЬИН"/>
    <s v="Перевод целевых средств на другой счет организации в банке.  НДС не облагается"/>
    <s v="44462150000"/>
    <x v="12"/>
    <x v="5"/>
    <x v="10"/>
  </r>
  <r>
    <x v="285"/>
    <x v="285"/>
    <n v="70000"/>
    <s v="ИП Паульский Виктор Викторович"/>
    <s v="Оплата услуг по уборке территории в августе 2021 по счету №302 от 31.08.2021.  НДС не облагается"/>
    <s v="4446070000"/>
    <x v="13"/>
    <x v="0"/>
    <x v="11"/>
  </r>
  <r>
    <x v="285"/>
    <x v="285"/>
    <n v="3288.12"/>
    <s v="УФК по г. Москве (Инспекция ФНС России № 43 по г. Москве)"/>
    <s v="Госпошлина  НДС не облагается"/>
    <s v="444603288,12"/>
    <x v="40"/>
    <x v="2"/>
    <x v="17"/>
  </r>
  <r>
    <x v="285"/>
    <x v="285"/>
    <n v="1239.3900000000001"/>
    <s v="УФК по Московской области (л/с 04482001050 Управление по обеспечению деятельности мировых судей МО)"/>
    <s v="Госпошлина  НДС не облагается"/>
    <s v="444601239,39"/>
    <x v="40"/>
    <x v="2"/>
    <x v="17"/>
  </r>
  <r>
    <x v="286"/>
    <x v="286"/>
    <n v="30000"/>
    <s v="Корнев Александр Валентинович"/>
    <s v="Для зачисления на счет Корнева Александра Валентиновича Аванс за сентябрь 2021 г. Сумма 30000-00 Без налога (НДС)"/>
    <s v="4445630000"/>
    <x v="10"/>
    <x v="3"/>
    <x v="7"/>
  </r>
  <r>
    <x v="287"/>
    <x v="287"/>
    <n v="50000"/>
    <s v="УФК по г.Москве (Алтуфьевский ОСП ГУФССП России по г. Москве л/с 05731W01670)"/>
    <s v="&quot;Постановление 77028/21/868433 от 2021-09-15 выдан Алтуфьевский ОСП  исп.пр. 157902/21/77028-ИП&quot;"/>
    <s v="4445550000"/>
    <x v="48"/>
    <x v="5"/>
    <x v="10"/>
  </r>
  <r>
    <x v="287"/>
    <x v="287"/>
    <n v="1116.58"/>
    <s v="УФК по г. Москве (Инспекция ФНС России № 15 по г. Москве)"/>
    <s v="Госпошлина  НДС не облагается"/>
    <s v="444551116,58"/>
    <x v="40"/>
    <x v="2"/>
    <x v="17"/>
  </r>
  <r>
    <x v="288"/>
    <x v="288"/>
    <n v="5100"/>
    <s v="АО &quot;Райффайзенбанк&quot; г. Москва"/>
    <s v="Оплата Компенсация служебной поездки за Сентябрь 2021 г. на основании ПЛАТЕЖНАЯ ВЕДОМОСТЬ N 34 от 15.09.2021"/>
    <s v="444545100"/>
    <x v="8"/>
    <x v="3"/>
    <x v="7"/>
  </r>
  <r>
    <x v="288"/>
    <x v="288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сентябрь 2021 г. Сумма 1500-00  НДС не облагается"/>
    <s v="444541500"/>
    <x v="8"/>
    <x v="3"/>
    <x v="7"/>
  </r>
  <r>
    <x v="288"/>
    <x v="288"/>
    <n v="288"/>
    <s v="АО &quot;Райффайзенбанк&quot; г. Москва"/>
    <s v="комиссия за обработку ведомости №33 15.09.2021"/>
    <s v="44454288"/>
    <x v="7"/>
    <x v="2"/>
    <x v="6"/>
  </r>
  <r>
    <x v="288"/>
    <x v="288"/>
    <n v="72000"/>
    <s v="АО &quot;Райффайзенбанк&quot; г. Москва"/>
    <s v="Оплата Аванс за Сентябрь 2021 г. на основании ПЛАТЕЖНАЯ ВЕДОМОСТЬ N 33 от 15.09.2021"/>
    <s v="4445472000"/>
    <x v="10"/>
    <x v="3"/>
    <x v="7"/>
  </r>
  <r>
    <x v="288"/>
    <x v="288"/>
    <n v="20.399999999999999"/>
    <s v="АО &quot;Райффайзенбанк&quot; г. Москва"/>
    <s v="комиссия за обработку ведомости №34 15.09.2021"/>
    <s v="4445420,4"/>
    <x v="7"/>
    <x v="2"/>
    <x v="6"/>
  </r>
  <r>
    <x v="288"/>
    <x v="288"/>
    <n v="17025"/>
    <s v="ООО &quot;МВК ЭКОДАР&quot;"/>
    <s v="Оплата по счету № 71781/Р100 от 08.09.2021 Сервисное обслуживание. Сумма 17025-00 В т.ч. НДС  (20%) 2837-50"/>
    <s v="4445417025"/>
    <x v="34"/>
    <x v="0"/>
    <x v="14"/>
  </r>
  <r>
    <x v="289"/>
    <x v="289"/>
    <n v="1854.85"/>
    <s v="УФК по г. Москве (Инспекция ФНС России № 15 по г. Москве)"/>
    <s v="Взносы на обязательное социальное страхование"/>
    <s v="444521854,85"/>
    <x v="16"/>
    <x v="3"/>
    <x v="7"/>
  </r>
  <r>
    <x v="289"/>
    <x v="289"/>
    <n v="5000"/>
    <s v="ООО &quot;ГАЗСЕРВИС&quot;"/>
    <s v="Оплата за техническое обслуживание газопровода в сентябре 2021 по счету №41  от 25.09.2021 по договору №ОГ-19/7 от 01.12.2019.  НДС не облагается"/>
    <s v="444525000"/>
    <x v="23"/>
    <x v="0"/>
    <x v="0"/>
  </r>
  <r>
    <x v="289"/>
    <x v="289"/>
    <n v="13542.8"/>
    <s v="УФК по г. Москве (Инспекция ФНС России № 15 по г. Москве)"/>
    <s v="Страховые взносы на обязательное медицинское страхование"/>
    <s v="4445213542,8"/>
    <x v="16"/>
    <x v="3"/>
    <x v="7"/>
  </r>
  <r>
    <x v="289"/>
    <x v="289"/>
    <n v="539.1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452539,15"/>
    <x v="16"/>
    <x v="3"/>
    <x v="7"/>
  </r>
  <r>
    <x v="289"/>
    <x v="289"/>
    <n v="9432.24"/>
    <s v="Филиал ФГУП &quot;Охрана&quot; Росгвардии по г. Москве"/>
    <s v="Оплата услуг пультовой охраны объекта за июль 2021 по счету №77000463761 от 01.07.2021 по договору №7721N10011 от 12.11.2012. В том числе НДС 20.00% - 1 572.04"/>
    <s v="444529432,24"/>
    <x v="36"/>
    <x v="0"/>
    <x v="18"/>
  </r>
  <r>
    <x v="289"/>
    <x v="289"/>
    <n v="34632.79"/>
    <s v="УФК по г. Москве (Инспекция ФНС России № 15 по г. Москве)"/>
    <s v="Страховые взносы на выплату страховой части трудовой пенсии"/>
    <s v="4445234632,79"/>
    <x v="16"/>
    <x v="3"/>
    <x v="7"/>
  </r>
  <r>
    <x v="289"/>
    <x v="289"/>
    <n v="7000"/>
    <s v="Индивидуальный предприниматель Капалин Евгений Владимирович"/>
    <s v="Оплата обслуживания и поддержки сервера, сайта, выезд специалиста за июнь 2021 по счету №39 от 15.07.2021. НДС не облагается"/>
    <s v="444527000"/>
    <x v="2"/>
    <x v="0"/>
    <x v="1"/>
  </r>
  <r>
    <x v="290"/>
    <x v="290"/>
    <n v="13193.44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2 198.91"/>
    <s v="4444913193,44"/>
    <x v="25"/>
    <x v="0"/>
    <x v="15"/>
  </r>
  <r>
    <x v="290"/>
    <x v="290"/>
    <n v="848.8"/>
    <s v="УФК по г. Москве (Инспекция ФНС России № 15 по г. Москве)"/>
    <s v="Госпошлина  НДС не облагается"/>
    <s v="44449848,8"/>
    <x v="40"/>
    <x v="2"/>
    <x v="17"/>
  </r>
  <r>
    <x v="290"/>
    <x v="290"/>
    <n v="8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13 333.33"/>
    <s v="4444980000"/>
    <x v="25"/>
    <x v="0"/>
    <x v="15"/>
  </r>
  <r>
    <x v="290"/>
    <x v="290"/>
    <n v="7000"/>
    <s v="Индивидуальный предприниматель Капалин Евгений Владимирович"/>
    <s v="Оплата обслуживания и поддержки сервера, сайта, выезд специалиста за август 2021 по счету №48 от 07.09.2021. НДС не облагается"/>
    <s v="444497000"/>
    <x v="2"/>
    <x v="0"/>
    <x v="1"/>
  </r>
  <r>
    <x v="291"/>
    <x v="291"/>
    <n v="9432.24"/>
    <s v="Филиал ФГУП &quot;Охрана&quot; Росгвардии по г. Москве"/>
    <s v="Оплата услуг пультовой охраны объекта за сентябрь 2021 по счету №77000598564 от 01.09.2021 по договору №7721N10011 от 12.11.2012. В том числе НДС 20.00% - 1 572.04"/>
    <s v="444489432,24"/>
    <x v="36"/>
    <x v="0"/>
    <x v="18"/>
  </r>
  <r>
    <x v="291"/>
    <x v="291"/>
    <n v="7704.26"/>
    <s v="ПАО &quot;ВымпелКом&quot;"/>
    <s v="Оплата за услуги связи за август 2021 г. по счету №100815325152 от 31.08.2021 г. В том числе НДС 20.00% - 1 284.04"/>
    <s v="444487704,26"/>
    <x v="1"/>
    <x v="0"/>
    <x v="1"/>
  </r>
  <r>
    <x v="291"/>
    <x v="291"/>
    <n v="26250"/>
    <s v="ИП Егорченков Антон Александрович"/>
    <s v="Оплата услуг электролаборатории по счету №1-09 от 08.09.2021.  НДС не облагается"/>
    <s v="4444826250"/>
    <x v="21"/>
    <x v="1"/>
    <x v="2"/>
  </r>
  <r>
    <x v="292"/>
    <x v="292"/>
    <n v="518500"/>
    <s v="Индивидуальный предприниматель Фомин Руслан Александрович"/>
    <s v="Предоплата работ по обустройству скважины по счету №609/21 от 06.09.2021  по договору №109/21 от 06.09.2021. НДС не облагается"/>
    <s v="44447518500"/>
    <x v="47"/>
    <x v="1"/>
    <x v="2"/>
  </r>
  <r>
    <x v="292"/>
    <x v="292"/>
    <n v="10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16 666.67"/>
    <s v="44447100000"/>
    <x v="25"/>
    <x v="0"/>
    <x v="15"/>
  </r>
  <r>
    <x v="293"/>
    <x v="293"/>
    <n v="70000"/>
    <s v="ИП Петренко Елена Алексеевна"/>
    <s v="Оплата за оказание юридических услуг в августе 2021 по счету №39 от 23.08.2021 НДС не облагается"/>
    <s v="4444670000"/>
    <x v="20"/>
    <x v="0"/>
    <x v="13"/>
  </r>
  <r>
    <x v="293"/>
    <x v="293"/>
    <n v="84500"/>
    <s v="ООО &quot;Нохоре&quot;"/>
    <s v="Оплата за вывоз мусора в августе 2021 по счету №344 от 31.08.2021 по договору №40-Н от 01.01.2020 г. В том числе НДС 20.00% - 14 083.33"/>
    <s v="4444684500"/>
    <x v="4"/>
    <x v="0"/>
    <x v="3"/>
  </r>
  <r>
    <x v="294"/>
    <x v="294"/>
    <n v="50000"/>
    <s v="Индивидуальный предприниматель Смирнов Дмитрий Евгеньевич"/>
    <s v="Оплата бухгалтерских услуг за август 2021 по счету №137 от 02.09.2021 г. НДС не облагается"/>
    <s v="4444550000"/>
    <x v="18"/>
    <x v="0"/>
    <x v="12"/>
  </r>
  <r>
    <x v="294"/>
    <x v="294"/>
    <n v="10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16 666.67"/>
    <s v="44445100000"/>
    <x v="25"/>
    <x v="0"/>
    <x v="15"/>
  </r>
  <r>
    <x v="295"/>
    <x v="295"/>
    <n v="5000"/>
    <s v="ООО &quot;ГАЗСЕРВИС&quot;"/>
    <s v="Оплата за техническое обслуживание газопровода в августе 2021 по договору №ОГ-19/7 от 01.12.2019.  НДС не облагается"/>
    <s v="444425000"/>
    <x v="23"/>
    <x v="0"/>
    <x v="0"/>
  </r>
  <r>
    <x v="295"/>
    <x v="295"/>
    <n v="150000"/>
    <s v="ООО ЧОО &quot;Р1-МСК&quot;"/>
    <s v="Оплата услуг охраны за июль 2021 по счету №234 от 31.07.2021.   НДС не облагается"/>
    <s v="44442150000"/>
    <x v="33"/>
    <x v="0"/>
    <x v="18"/>
  </r>
  <r>
    <x v="296"/>
    <x v="296"/>
    <n v="35250"/>
    <s v="Корнев Александр Валентинович"/>
    <s v="Для зачисления на счет Корнева Александра Валентиновича Заработная плата за Август 2021 г. Сумма 35250-00 Без налога (НДС)"/>
    <s v="4444135250"/>
    <x v="10"/>
    <x v="3"/>
    <x v="7"/>
  </r>
  <r>
    <x v="297"/>
    <x v="297"/>
    <n v="990"/>
    <s v="АО &quot;Райффайзенбанк&quot; г. Москва"/>
    <s v="Ежемесячная комиссия за обслуживание по пакету за период с 01.08.2021 по 31.08.2021"/>
    <s v="44440990"/>
    <x v="7"/>
    <x v="2"/>
    <x v="6"/>
  </r>
  <r>
    <x v="297"/>
    <x v="297"/>
    <n v="104612"/>
    <s v="АО &quot;Райффайзенбанк&quot; г. Москва"/>
    <s v="Оплата Заработная плата за Август 2021 г. на основании ПЛАТЕЖНАЯ ВЕДОМОСТЬ N 32 от 31.08.2021"/>
    <s v="44440104612"/>
    <x v="10"/>
    <x v="3"/>
    <x v="7"/>
  </r>
  <r>
    <x v="297"/>
    <x v="297"/>
    <n v="32644"/>
    <s v="УФК по г. Москве (Инспекция ФНС России № 15 по г. Москве)"/>
    <s v="Налог на доходы физических лиц за август 2021 года"/>
    <s v="4444032644"/>
    <x v="28"/>
    <x v="3"/>
    <x v="7"/>
  </r>
  <r>
    <x v="297"/>
    <x v="297"/>
    <n v="418.45"/>
    <s v="АО &quot;Райффайзенбанк&quot; г. Москва"/>
    <s v="комиссия за обработку ведомости №32 31.08.2021"/>
    <s v="44440418,45"/>
    <x v="7"/>
    <x v="2"/>
    <x v="6"/>
  </r>
  <r>
    <x v="298"/>
    <x v="298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1 по 31.08.2021"/>
    <s v="44439600"/>
    <x v="7"/>
    <x v="2"/>
    <x v="6"/>
  </r>
  <r>
    <x v="299"/>
    <x v="299"/>
    <n v="58200"/>
    <s v="ООО &quot;РАНЕТ ЭНЕРГО&quot;"/>
    <s v="Оплата услуг по поверке расходомеров &quot;Акрон-01&quot; (канализация) по счету №96 от 16.07.2021. В том числе НДС 20.00% - 9 700.00"/>
    <s v="4443858200"/>
    <x v="9"/>
    <x v="0"/>
    <x v="8"/>
  </r>
  <r>
    <x v="299"/>
    <x v="299"/>
    <n v="40000"/>
    <s v="ООО ЧОО &quot;Р1-МСК&quot;"/>
    <s v="Оплата услуг охраны за июль 2021 по счету №234 от 31.07.2021.   НДС не облагается"/>
    <s v="4443840000"/>
    <x v="33"/>
    <x v="0"/>
    <x v="18"/>
  </r>
  <r>
    <x v="299"/>
    <x v="299"/>
    <n v="7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11 666.67"/>
    <s v="4443870000"/>
    <x v="25"/>
    <x v="0"/>
    <x v="15"/>
  </r>
  <r>
    <x v="300"/>
    <x v="300"/>
    <n v="5000"/>
    <s v="ООО &quot;ГАЗСЕРВИС&quot;"/>
    <s v="Оплата за техническое обслуживание газопровода в июле 2021 по договору №ОГ-19/7 от 01.12.2019.  НДС не облагается"/>
    <s v="444355000"/>
    <x v="23"/>
    <x v="0"/>
    <x v="0"/>
  </r>
  <r>
    <x v="301"/>
    <x v="301"/>
    <n v="5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8 333.33"/>
    <s v="4443350000"/>
    <x v="25"/>
    <x v="0"/>
    <x v="15"/>
  </r>
  <r>
    <x v="301"/>
    <x v="301"/>
    <n v="40000"/>
    <s v="ООО ЧОО &quot;Р1-МСК&quot;"/>
    <s v="Оплата услуг охраны за июль 2021 по счету №234 от 31.07.2021.   НДС не облагается"/>
    <s v="4443340000"/>
    <x v="33"/>
    <x v="0"/>
    <x v="18"/>
  </r>
  <r>
    <x v="302"/>
    <x v="302"/>
    <n v="90000"/>
    <s v="ООО ЧОО &quot;Р1-МСК&quot;"/>
    <s v="Оплата услуг охраны за июль 2021 по счету №234 от 31.07.2021.   НДС не облагается"/>
    <s v="4443190000"/>
    <x v="33"/>
    <x v="0"/>
    <x v="18"/>
  </r>
  <r>
    <x v="302"/>
    <x v="302"/>
    <n v="60000"/>
    <s v="АО &quot;Мосэнергосбыт&quot;"/>
    <s v="ЗА ЭЛ. ЭНЕРГИЮ (МОЩНОСТЬ) ЗА ИЮЛЬ 2021 Г. ПО ДОГОВОРУ С ИКУ №97644161 ОТ 20.07.2015Г. СЧЕТ № Э-61-43206 ОТ 31.07.2021 Г. В том числе НДС 20.00% - 10 000.00"/>
    <s v="4443160000"/>
    <x v="25"/>
    <x v="0"/>
    <x v="15"/>
  </r>
  <r>
    <x v="303"/>
    <x v="303"/>
    <n v="73511.28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12 251.88"/>
    <s v="4442873511,28"/>
    <x v="25"/>
    <x v="0"/>
    <x v="15"/>
  </r>
  <r>
    <x v="304"/>
    <x v="304"/>
    <n v="1500"/>
    <s v="Корнев Александр Валентинович"/>
    <s v="Для зачисления на счет Корнева Александра Валентиновича Оплата Компенсация служебной поездки за Август 2021 г. Сумма 1500-00"/>
    <s v="444251500"/>
    <x v="8"/>
    <x v="3"/>
    <x v="7"/>
  </r>
  <r>
    <x v="304"/>
    <x v="304"/>
    <n v="30000"/>
    <s v="Корнев Александр Валентинович"/>
    <s v="Для зачисления на счет Корнева Александра Валентиновича Аванс за Август 2021 г. Сумма 30000-00 Без налога (НДС)"/>
    <s v="4442530000"/>
    <x v="10"/>
    <x v="3"/>
    <x v="7"/>
  </r>
  <r>
    <x v="305"/>
    <x v="305"/>
    <n v="16.04"/>
    <s v="АО &quot;Райффайзенбанк&quot; г. Москва"/>
    <s v="комиссия за обработку ведомости №30 16.08.2021"/>
    <s v="4442416,04"/>
    <x v="7"/>
    <x v="2"/>
    <x v="6"/>
  </r>
  <r>
    <x v="305"/>
    <x v="305"/>
    <n v="13261.6"/>
    <s v="УФК по г. Москве (Инспекция ФНС России № 15 по г. Москве)"/>
    <s v="Страховые взносы на обязательное медицинское страхование"/>
    <s v="4442413261,6"/>
    <x v="16"/>
    <x v="3"/>
    <x v="7"/>
  </r>
  <r>
    <x v="305"/>
    <x v="305"/>
    <n v="4009.1"/>
    <s v="АО &quot;Райффайзенбанк&quot; г. Москва"/>
    <s v="Оплата Компенсация служебной поездки за Август 2021 г. на основании ПЛАТЕЖНАЯ ВЕДОМОСТЬ N 30 от 16.08.2021"/>
    <s v="444244009,1"/>
    <x v="8"/>
    <x v="3"/>
    <x v="7"/>
  </r>
  <r>
    <x v="305"/>
    <x v="305"/>
    <n v="200"/>
    <s v="АО &quot;Райффайзенбанк&quot; г. Москва"/>
    <s v="комиссия за обработку ведомости №31 16.08.2021"/>
    <s v="44424200"/>
    <x v="7"/>
    <x v="2"/>
    <x v="6"/>
  </r>
  <r>
    <x v="305"/>
    <x v="305"/>
    <n v="14851.9"/>
    <s v="АО &quot;Райффайзенбанк&quot; г. Москва"/>
    <s v="Оплата Отпускные за Август 2021 г. на основании ПЛАТЕЖНАЯ ВЕДОМОСТЬ N 29 от 16.08.2021"/>
    <s v="4442414851,9"/>
    <x v="10"/>
    <x v="3"/>
    <x v="7"/>
  </r>
  <r>
    <x v="305"/>
    <x v="305"/>
    <n v="59.41"/>
    <s v="АО &quot;Райффайзенбанк&quot; г. Москва"/>
    <s v="комиссия за обработку ведомости №29 16.08.2021"/>
    <s v="4442459,41"/>
    <x v="7"/>
    <x v="2"/>
    <x v="6"/>
  </r>
  <r>
    <x v="305"/>
    <x v="305"/>
    <n v="50000"/>
    <s v="АО &quot;Райффайзенбанк&quot; г. Москва"/>
    <s v="Оплата Аванс за Август 2021 г. на основании ПЛАТЕЖНАЯ ВЕДОМОСТЬ N 31 от 16.08.2021"/>
    <s v="4442450000"/>
    <x v="10"/>
    <x v="3"/>
    <x v="7"/>
  </r>
  <r>
    <x v="306"/>
    <x v="306"/>
    <n v="34070.51"/>
    <s v="УФК по г. Москве (Инспекция ФНС России № 15 по г. Москве)"/>
    <s v="Страховые взносы на выплату страховой части трудовой пенсии"/>
    <s v="4442134070,51"/>
    <x v="16"/>
    <x v="3"/>
    <x v="7"/>
  </r>
  <r>
    <x v="306"/>
    <x v="306"/>
    <n v="1854.85"/>
    <s v="УФК по г. Москве (Инспекция ФНС России № 15 по г. Москве)"/>
    <s v="Взносы на обязательное социальное страхование"/>
    <s v="444211854,85"/>
    <x v="16"/>
    <x v="3"/>
    <x v="7"/>
  </r>
  <r>
    <x v="306"/>
    <x v="306"/>
    <n v="527.91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421527,91"/>
    <x v="16"/>
    <x v="3"/>
    <x v="7"/>
  </r>
  <r>
    <x v="307"/>
    <x v="307"/>
    <n v="70000"/>
    <s v="ИП Паульский Виктор Викторович"/>
    <s v="Оплата услуг по уборке территории в июле 2021 по счету №274 от 31.07.2021.  НДС не облагается"/>
    <s v="4441970000"/>
    <x v="13"/>
    <x v="0"/>
    <x v="11"/>
  </r>
  <r>
    <x v="308"/>
    <x v="308"/>
    <n v="106535.62"/>
    <s v="Муниципальное унитарное предприятие &quot;Инженерные сети г. Долгопрудного&quot;"/>
    <s v="Оплата за стоки за июль 2021 по счету № В2555 от 31.07.2021 г.  В том числе НДС 20.00% - 17 755.94"/>
    <s v="44418106535,62"/>
    <x v="9"/>
    <x v="0"/>
    <x v="8"/>
  </r>
  <r>
    <x v="308"/>
    <x v="308"/>
    <n v="80000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13 333.33"/>
    <s v="4441880000"/>
    <x v="25"/>
    <x v="0"/>
    <x v="15"/>
  </r>
  <r>
    <x v="308"/>
    <x v="308"/>
    <n v="2219"/>
    <s v="УФК по г. Москве (Инспекция ФНС России № 15 по г. Москве)"/>
    <s v="Налог на доходы физических лиц за август 2021 года"/>
    <s v="444182219"/>
    <x v="28"/>
    <x v="3"/>
    <x v="7"/>
  </r>
  <r>
    <x v="309"/>
    <x v="309"/>
    <n v="7000"/>
    <s v="Индивидуальный предприниматель Капалин Евгений Владимирович"/>
    <s v="Оплата обслуживания и поддержки сервера, сайта, выезд специалиста за июль 2021 по счету №44 от 05.08.2021. НДС не облагается"/>
    <s v="444177000"/>
    <x v="2"/>
    <x v="0"/>
    <x v="1"/>
  </r>
  <r>
    <x v="309"/>
    <x v="309"/>
    <n v="160000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26 666.67"/>
    <s v="44417160000"/>
    <x v="25"/>
    <x v="0"/>
    <x v="15"/>
  </r>
  <r>
    <x v="309"/>
    <x v="309"/>
    <n v="35250"/>
    <s v="Корнев Александр Валентинович"/>
    <s v="Для зачисления на счет Корнева Александра Валентиновича Заработная плата за Июль 2021 г. Сумма 35250-00 Без налога (НДС)"/>
    <s v="4441735250"/>
    <x v="10"/>
    <x v="3"/>
    <x v="7"/>
  </r>
  <r>
    <x v="309"/>
    <x v="309"/>
    <n v="40000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6 666.67"/>
    <s v="4441740000"/>
    <x v="25"/>
    <x v="0"/>
    <x v="15"/>
  </r>
  <r>
    <x v="310"/>
    <x v="310"/>
    <n v="8137.98"/>
    <s v="ПАО &quot;ВымпелКом&quot;"/>
    <s v="Оплата за услуги связи за июль 2021 г. по счету №100806990959 от 31.07.2021 г. В том числе НДС 20.00% - 1 356.33"/>
    <s v="444148137,98"/>
    <x v="1"/>
    <x v="0"/>
    <x v="1"/>
  </r>
  <r>
    <x v="310"/>
    <x v="310"/>
    <n v="70000"/>
    <s v="ООО ЧОО &quot;Р1-МСК&quot;"/>
    <s v="Оплата услуг охраны за июнь 2021 по счету №199 от 30.06.2021.   НДС не облагается"/>
    <s v="4441470000"/>
    <x v="33"/>
    <x v="0"/>
    <x v="18"/>
  </r>
  <r>
    <x v="311"/>
    <x v="311"/>
    <n v="84500"/>
    <s v="ООО &quot;Нохоре&quot;"/>
    <s v="Оплата за вывоз мусора в июле 2021 по счету №297 от 31.07.2021 по договору №40-Н от 01.01.2020 г. В том числе НДС 20.00% - 14 083.33"/>
    <s v="4441384500"/>
    <x v="4"/>
    <x v="0"/>
    <x v="3"/>
  </r>
  <r>
    <x v="311"/>
    <x v="311"/>
    <n v="60000"/>
    <s v="ООО ЧОО &quot;Р1-МСК&quot;"/>
    <s v="Оплата услуг охраны за июнь 2021 по счету №199 от 30.06.2021.   НДС не облагается"/>
    <s v="4441360000"/>
    <x v="33"/>
    <x v="0"/>
    <x v="18"/>
  </r>
  <r>
    <x v="312"/>
    <x v="312"/>
    <n v="70000"/>
    <s v="ИП Петренко Елена Алексеевна"/>
    <s v="Оплата за оказание юридических услуг в июле 2021 по счету №37 от 23.07.2021 г. Сумма 70000-00 Без налога (НДС)"/>
    <s v="4441270000"/>
    <x v="20"/>
    <x v="0"/>
    <x v="13"/>
  </r>
  <r>
    <x v="313"/>
    <x v="313"/>
    <n v="40000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6 666.67"/>
    <s v="4441140000"/>
    <x v="25"/>
    <x v="0"/>
    <x v="15"/>
  </r>
  <r>
    <x v="314"/>
    <x v="314"/>
    <n v="56.8"/>
    <s v="АО &quot;Райффайзенбанк&quot; г. Москва"/>
    <s v="комиссия за обработку ведомости №28 02.08.2021"/>
    <s v="4441056,8"/>
    <x v="7"/>
    <x v="2"/>
    <x v="6"/>
  </r>
  <r>
    <x v="314"/>
    <x v="314"/>
    <n v="14200.88"/>
    <s v="АО &quot;Райффайзенбанк&quot; г. Москва"/>
    <s v="Оплата Отпускных за период с 05.08.2021г по 18.08.2021 г. на основании ПЛАТЕЖНАЯ ВЕДОМОСТЬ N 28 от 02.08.2021"/>
    <s v="4441014200,88"/>
    <x v="10"/>
    <x v="3"/>
    <x v="7"/>
  </r>
  <r>
    <x v="314"/>
    <x v="314"/>
    <n v="7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1 по 31.07.2021"/>
    <s v="44410700"/>
    <x v="7"/>
    <x v="2"/>
    <x v="6"/>
  </r>
  <r>
    <x v="314"/>
    <x v="314"/>
    <n v="50000"/>
    <s v="Индивидуальный предприниматель Смирнов Дмитрий Евгеньевич"/>
    <s v="Оплата бухгалтерских услуг за июль 2021 по счету №118 от 30.07.2021 г. НДС не облагается"/>
    <s v="4441050000"/>
    <x v="18"/>
    <x v="0"/>
    <x v="12"/>
  </r>
  <r>
    <x v="314"/>
    <x v="314"/>
    <n v="2122"/>
    <s v="УФК по г. Москве (Инспекция ФНС России № 15 по г. Москве)"/>
    <s v="Налог на доходы физических лиц за июль 2021 года"/>
    <s v="444102122"/>
    <x v="28"/>
    <x v="3"/>
    <x v="7"/>
  </r>
  <r>
    <x v="314"/>
    <x v="314"/>
    <n v="990"/>
    <s v="АО &quot;Райффайзенбанк&quot; г. Москва"/>
    <s v="Ежемесячная комиссия за обслуживание по пакету за период с 01.07.2021 по 31.07.2021"/>
    <s v="44410990"/>
    <x v="7"/>
    <x v="2"/>
    <x v="6"/>
  </r>
  <r>
    <x v="315"/>
    <x v="315"/>
    <n v="32191"/>
    <s v="УФК по г. Москве (Инспекция ФНС России № 15 по г. Москве)"/>
    <s v="Налог на доходы физических лиц за июль 2021 года"/>
    <s v="4440732191"/>
    <x v="28"/>
    <x v="3"/>
    <x v="7"/>
  </r>
  <r>
    <x v="315"/>
    <x v="315"/>
    <n v="103189.23"/>
    <s v="АО &quot;Райффайзенбанк&quot; г. Москва"/>
    <s v="Оплата Заработная плата за Июль 2021 г. на основании ПЛАТЕЖНАЯ ВЕДОМОСТЬ N 27 от 30.07.2021"/>
    <s v="44407103189,23"/>
    <x v="10"/>
    <x v="3"/>
    <x v="7"/>
  </r>
  <r>
    <x v="315"/>
    <x v="315"/>
    <n v="80000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13 333.33"/>
    <s v="4440780000"/>
    <x v="25"/>
    <x v="0"/>
    <x v="15"/>
  </r>
  <r>
    <x v="315"/>
    <x v="315"/>
    <n v="412.76"/>
    <s v="АО &quot;Райффайзенбанк&quot; г. Москва"/>
    <s v="комиссия за обработку ведомости №27 30.07.2021"/>
    <s v="44407412,76"/>
    <x v="7"/>
    <x v="2"/>
    <x v="6"/>
  </r>
  <r>
    <x v="315"/>
    <x v="315"/>
    <n v="50000"/>
    <s v="ООО ЧОО &quot;Р1-МСК&quot;"/>
    <s v="Оплата услуг охраны за июнь 2021 по счету №199 от 30.06.2021.   НДС не облагается"/>
    <s v="4440750000"/>
    <x v="33"/>
    <x v="0"/>
    <x v="18"/>
  </r>
  <r>
    <x v="316"/>
    <x v="316"/>
    <n v="100000"/>
    <s v="ЖСК ЖСК ДАРЬИН"/>
    <s v="Перевод целевых средств на другой счет организации в банке.  НДС не облагается"/>
    <s v="44405100000"/>
    <x v="12"/>
    <x v="5"/>
    <x v="10"/>
  </r>
  <r>
    <x v="317"/>
    <x v="317"/>
    <n v="120000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20 000.00"/>
    <s v="44404120000"/>
    <x v="25"/>
    <x v="0"/>
    <x v="15"/>
  </r>
  <r>
    <x v="317"/>
    <x v="317"/>
    <n v="80000"/>
    <s v="ООО ЧОО &quot;Р1-МСК&quot;"/>
    <s v="Оплата услуг охраны за июнь 2021 по счету №199 от 30.06.2021.   НДС не облагается"/>
    <s v="4440480000"/>
    <x v="33"/>
    <x v="0"/>
    <x v="18"/>
  </r>
  <r>
    <x v="318"/>
    <x v="318"/>
    <n v="9432.24"/>
    <s v="Филиал ФГУП &quot;Охрана&quot; Росгвардии по г. Москве"/>
    <s v="Оплата услуг пультовой охраны объекта за июнь 2021 по счету №77000402679 от 01.06.2021 по договору №7721N10011 от 12.11.2012. В том числе НДС 20.00% - 1 572.04"/>
    <s v="443989432,24"/>
    <x v="36"/>
    <x v="0"/>
    <x v="18"/>
  </r>
  <r>
    <x v="318"/>
    <x v="318"/>
    <n v="50000"/>
    <s v="АО &quot;Мосэнергосбыт&quot;"/>
    <s v="ЗА ЭЛ. ЭНЕРГИЮ (МОЩНОСТЬ) ЗА ИЮНЬ 2021 Г. ПО ДОГОВОРУ С ИКУ №97644161 ОТ 20.07.2015Г. СЧЕТ № Э-61-32466 ОТ 30.06.2021 Г. В том числе НДС 20.00% - 8 333.33"/>
    <s v="4439850000"/>
    <x v="25"/>
    <x v="0"/>
    <x v="15"/>
  </r>
  <r>
    <x v="318"/>
    <x v="318"/>
    <n v="60000"/>
    <s v="ООО ЧОО &quot;Р1-МСК&quot;"/>
    <s v="Оплата услуг охраны за июнь 2021 по счету №199 от 30.06.2021.   НДС не облагается"/>
    <s v="4439860000"/>
    <x v="33"/>
    <x v="0"/>
    <x v="18"/>
  </r>
  <r>
    <x v="318"/>
    <x v="318"/>
    <n v="1739.97"/>
    <s v="УПРАВЛЕНИЕ ФЕДЕРАЛЬНОГО КАЗНАЧЕЙСТВА ПО Г. МОСКВЕ (ИФНС РОССИИ № 7 ПО Г. МОСКВЕ)"/>
    <s v="Оплата госпошлины. НДС не облагается"/>
    <s v="443981739,97"/>
    <x v="40"/>
    <x v="2"/>
    <x v="17"/>
  </r>
  <r>
    <x v="318"/>
    <x v="318"/>
    <n v="3100"/>
    <s v="УФК по г. Москве (Инспекция ФНС России № 15 по г. Москве)"/>
    <s v="Водный налог за 2 квартал 2021 года"/>
    <s v="443983100"/>
    <x v="29"/>
    <x v="2"/>
    <x v="17"/>
  </r>
  <r>
    <x v="319"/>
    <x v="319"/>
    <n v="5000"/>
    <s v="ООО &quot;ГАЗСЕРВИС&quot;"/>
    <s v="Оплата за техническое обслуживание газопровода в июне 2021 по счету №21 от 22.06.2021, Договор ОГ-19/7 от 01.12.2019.  НДС не облагается"/>
    <s v="443975000"/>
    <x v="23"/>
    <x v="0"/>
    <x v="0"/>
  </r>
  <r>
    <x v="319"/>
    <x v="319"/>
    <n v="2520"/>
    <s v="ИП Ромащенко Александр Владимирович"/>
    <s v="Оплата услуги по составлению реестра собственников помещений по адресу: г Москва, Долгопрудная аллея, влд 1 по счету No382887 от 16.07.2021.  НДС не облагается"/>
    <s v="443972520"/>
    <x v="20"/>
    <x v="0"/>
    <x v="13"/>
  </r>
  <r>
    <x v="319"/>
    <x v="319"/>
    <n v="9432.24"/>
    <s v="Филиал ФГУП &quot;Охрана&quot; Росгвардии по г. Москве"/>
    <s v="Оплата услуг пультовой охраны объекта за май 2021 по счету №77000463761 от 01.07.2021 по договору №7721N10011 от 12.11.2012. В том числе НДС 20.00% - 1 572.04"/>
    <s v="443979432,24"/>
    <x v="36"/>
    <x v="0"/>
    <x v="18"/>
  </r>
  <r>
    <x v="320"/>
    <x v="320"/>
    <n v="127538.27"/>
    <s v="Управление федерального казначейства по г. Москве (Департамент городского имущества города Москвы л/с 04732071000)"/>
    <s v="Арендная плата за землю за 3 квартал 2021 год. ФЛС №М-02-013174-001 НДС не облагается"/>
    <s v="44396127538,27"/>
    <x v="5"/>
    <x v="0"/>
    <x v="4"/>
  </r>
  <r>
    <x v="320"/>
    <x v="320"/>
    <n v="100000"/>
    <s v="ЖСК ЖСК ДАРЬИН"/>
    <s v="Перевод целевых средств на другой счет организации в банке.  НДС не облагается"/>
    <s v="44396100000"/>
    <x v="12"/>
    <x v="5"/>
    <x v="10"/>
  </r>
  <r>
    <x v="320"/>
    <x v="320"/>
    <n v="50000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8 333.33"/>
    <s v="4439650000"/>
    <x v="25"/>
    <x v="0"/>
    <x v="15"/>
  </r>
  <r>
    <x v="321"/>
    <x v="321"/>
    <n v="16.579999999999998"/>
    <s v="АО &quot;Райффайзенбанк&quot; г. Москва"/>
    <s v="комиссия за обработку ведомости №25 15.07.2021"/>
    <s v="4439216,58"/>
    <x v="7"/>
    <x v="2"/>
    <x v="6"/>
  </r>
  <r>
    <x v="321"/>
    <x v="321"/>
    <n v="47000"/>
    <s v="АО &quot;Райффайзенбанк&quot; г. Москва"/>
    <s v="Оплата Аванс за Июль 2021 г. на основании ПЛАТЕЖНАЯ ВЕДОМОСТЬ N 26 от 15.07.2021"/>
    <s v="4439247000"/>
    <x v="10"/>
    <x v="3"/>
    <x v="7"/>
  </r>
  <r>
    <x v="321"/>
    <x v="321"/>
    <n v="30000"/>
    <s v="Корнев Александр Валентинович"/>
    <s v="Для зачисления на счет Корнева Александра Валентиновича Заработная плата за Июль 2021 г. Сумма 30000-00 Без налога (НДС)"/>
    <s v="4439230000"/>
    <x v="10"/>
    <x v="3"/>
    <x v="7"/>
  </r>
  <r>
    <x v="321"/>
    <x v="321"/>
    <n v="1500"/>
    <s v="Корнев Александр Валентинович"/>
    <s v="Для зачисления на счет Корнева Александра Валентиновича Заработная плата за Июль 2021 г. Сумма 1500-00 Без налога (НДС)"/>
    <s v="443921500"/>
    <x v="10"/>
    <x v="3"/>
    <x v="7"/>
  </r>
  <r>
    <x v="321"/>
    <x v="321"/>
    <n v="4145.45"/>
    <s v="АО &quot;Райффайзенбанк&quot; г. Москва"/>
    <s v="Оплата Компенсация служебной поездки за Июль 2021 г. на основании ПЛАТЕЖНАЯ ВЕДОМОСТЬ N 25 от 15.07.2021"/>
    <s v="443924145,45"/>
    <x v="8"/>
    <x v="3"/>
    <x v="7"/>
  </r>
  <r>
    <x v="321"/>
    <x v="321"/>
    <n v="188"/>
    <s v="АО &quot;Райффайзенбанк&quot; г. Москва"/>
    <s v="комиссия за обработку ведомости №26 15.07.2021"/>
    <s v="44392188"/>
    <x v="7"/>
    <x v="2"/>
    <x v="6"/>
  </r>
  <r>
    <x v="322"/>
    <x v="322"/>
    <n v="15358.41"/>
    <s v="УФК по г. Москве (Инспекция ФНС России № 15 по г. Москве)"/>
    <s v="Страховые взносы на обязательное медицинское страхование"/>
    <s v="4439015358,41"/>
    <x v="16"/>
    <x v="3"/>
    <x v="7"/>
  </r>
  <r>
    <x v="322"/>
    <x v="322"/>
    <n v="1854.85"/>
    <s v="УФК по г. Москве (Инспекция ФНС России № 15 по г. Москве)"/>
    <s v="Взносы на обязательное социальное страхование"/>
    <s v="443901854,85"/>
    <x v="16"/>
    <x v="3"/>
    <x v="7"/>
  </r>
  <r>
    <x v="322"/>
    <x v="322"/>
    <n v="64315.199999999997"/>
    <s v="Муниципальное унитарное предприятие &quot;Инженерные сети г. Долгопрудного&quot;"/>
    <s v="Оплата за стоки за май 2021 по счету №В2138 от 30.06.2021 г.  В том числе НДС 20.00% - 10 719.20"/>
    <s v="4439064315,2"/>
    <x v="9"/>
    <x v="0"/>
    <x v="8"/>
  </r>
  <r>
    <x v="322"/>
    <x v="322"/>
    <n v="611.78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390611,78"/>
    <x v="16"/>
    <x v="3"/>
    <x v="7"/>
  </r>
  <r>
    <x v="322"/>
    <x v="322"/>
    <n v="1700"/>
    <s v="АНО ДПО &quot;ИЦ ПМП&quot;"/>
    <s v="Оплата услуг по внеочередной проверке знаний по охране труда и пожарно-техническому минимуму. НДС не облагается"/>
    <s v="443901700"/>
    <x v="49"/>
    <x v="3"/>
    <x v="7"/>
  </r>
  <r>
    <x v="322"/>
    <x v="322"/>
    <n v="38264.120000000003"/>
    <s v="УФК по г. Москве (Инспекция ФНС России № 15 по г. Москве)"/>
    <s v="Страховые взносы на выплату страховой части трудовой пенсии"/>
    <s v="4439038264,12"/>
    <x v="16"/>
    <x v="3"/>
    <x v="7"/>
  </r>
  <r>
    <x v="322"/>
    <x v="322"/>
    <n v="73773.05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12 295.51"/>
    <s v="4439073773,05"/>
    <x v="25"/>
    <x v="0"/>
    <x v="15"/>
  </r>
  <r>
    <x v="323"/>
    <x v="323"/>
    <n v="60000"/>
    <s v="Муниципальное унитарное предприятие &quot;Инженерные сети г. Долгопрудного&quot;"/>
    <s v="Оплата за стоки за май 2021 по счету №В2138 от 30.06.2021 г.  В том числе НДС 20.00% - 10 000.00"/>
    <s v="4438960000"/>
    <x v="9"/>
    <x v="0"/>
    <x v="8"/>
  </r>
  <r>
    <x v="323"/>
    <x v="323"/>
    <n v="70000"/>
    <s v="ИП Паульский Виктор Викторович"/>
    <s v="Оплата услуг по уборке территории в июне 2021 по счету №248 от 30.06.2021.  НДС не облагается"/>
    <s v="4438970000"/>
    <x v="13"/>
    <x v="0"/>
    <x v="11"/>
  </r>
  <r>
    <x v="323"/>
    <x v="323"/>
    <n v="100000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16 666.67"/>
    <s v="44389100000"/>
    <x v="25"/>
    <x v="0"/>
    <x v="15"/>
  </r>
  <r>
    <x v="324"/>
    <x v="324"/>
    <n v="4896.7"/>
    <s v="АО &quot;Райффайзенбанк&quot; г. Москва"/>
    <s v="Оплата покупки по карте. CARD **4411 IRINA MIGUNOVA 08JUL RUR 4896.7 METRO STORE 1014 MOSCOW"/>
    <s v="443874896,7"/>
    <x v="14"/>
    <x v="4"/>
    <x v="9"/>
  </r>
  <r>
    <x v="325"/>
    <x v="325"/>
    <n v="450"/>
    <s v="АО &quot;Райффайзенбанк&quot; г. Москва"/>
    <s v="Комиссия за снятие наличных в банкомате. Cash Advance Fee. CARD **4411 IRINA MIGUNOVA 08JUL RUR 30000 RBA ATM 45321 MOSKVA"/>
    <s v="44385450"/>
    <x v="7"/>
    <x v="2"/>
    <x v="6"/>
  </r>
  <r>
    <x v="325"/>
    <x v="325"/>
    <n v="90000"/>
    <s v="ООО ЧОО &quot;Р1-МСК&quot;"/>
    <s v="Оплата услуг охраны за май 2021 по счету №167 от 31.05.2021.   НДС не облагается"/>
    <s v="4438590000"/>
    <x v="33"/>
    <x v="0"/>
    <x v="18"/>
  </r>
  <r>
    <x v="325"/>
    <x v="325"/>
    <n v="7605.94"/>
    <s v="ПАО &quot;ВымпелКом&quot;"/>
    <s v="Оплата за услуги связи за июнь 2021 г. по счету №100798298172 от 30.06.2021 г. В том числе НДС 20.00% - 1 267.66"/>
    <s v="443857605,94"/>
    <x v="1"/>
    <x v="0"/>
    <x v="1"/>
  </r>
  <r>
    <x v="325"/>
    <x v="325"/>
    <n v="91000"/>
    <s v="ООО &quot;Нохоре&quot;"/>
    <s v="Оплата за вывоз мусора в июне 2021 по счету №256 от 30.06.2021 по договору №40-Н от 01.01.2020 г. В том числе НДС 20.00% - 15 166.67"/>
    <s v="4438591000"/>
    <x v="4"/>
    <x v="0"/>
    <x v="3"/>
  </r>
  <r>
    <x v="325"/>
    <x v="325"/>
    <n v="389.6"/>
    <s v="АО &quot;Мосэнергосбыт&quot;"/>
    <s v="ЗА ЭЛ. ЭНЕРГИЮ (МОЩНОСТЬ) ЗА ИЮНЬ 2021 Г. ПО ДОГОВОРУ С ИКУ №97698261 ОТ 06.02.2017Г. СЧЕТ № Э-61-32469 ОТ 30.06.2021 Г. В том числе НДС 20.00% - 64.93"/>
    <s v="44385389,6"/>
    <x v="25"/>
    <x v="0"/>
    <x v="15"/>
  </r>
  <r>
    <x v="325"/>
    <x v="325"/>
    <n v="30000"/>
    <s v="АО &quot;Райффайзенбанк&quot; г. Москва"/>
    <s v="Снятие наличных денежных средств с карты в банкомате Банка. CARD **4411 IRINA MIGUNOVA 08JUL RUR 30000 RBA ATM 45321 MOSKVA"/>
    <s v="4438530000"/>
    <x v="14"/>
    <x v="4"/>
    <x v="9"/>
  </r>
  <r>
    <x v="325"/>
    <x v="325"/>
    <n v="70000"/>
    <s v="ИП Петренко Елена Алексеевна"/>
    <s v="Оплата за оказание юридических услуг в июне 2021 по счету №6 от 25.06.2021 г. Сумма 70000-00 Без налога (НДС)"/>
    <s v="4438570000"/>
    <x v="20"/>
    <x v="0"/>
    <x v="13"/>
  </r>
  <r>
    <x v="326"/>
    <x v="326"/>
    <n v="50000"/>
    <s v="Индивидуальный предприниматель Смирнов Дмитрий Евгеньевич"/>
    <s v="Оплата бухгалтерских услуг за июнь 2021 по счету №115 от 06.07.2021 г. НДС не облагается"/>
    <s v="4438350000"/>
    <x v="18"/>
    <x v="0"/>
    <x v="12"/>
  </r>
  <r>
    <x v="326"/>
    <x v="326"/>
    <n v="100000"/>
    <s v="АО &quot;Мосэнергосбыт&quot;"/>
    <s v="ЗА ЭЛ. ЭНЕРГИЮ (МОЩНОСТЬ) ЗА МАЙ 2021 Г. ПО ДОГОВОРУ С ИКУ №97644161 ОТ 20.07.2015Г. СЧЕТ № Э-61-26937 ОТ 31.05.2021 Г. В том числе НДС 20.00% - 16 666.67"/>
    <s v="44383100000"/>
    <x v="25"/>
    <x v="0"/>
    <x v="15"/>
  </r>
  <r>
    <x v="326"/>
    <x v="326"/>
    <n v="300000"/>
    <s v="ЖСК ЖСК ДАРЬИН"/>
    <s v="Перевод целевых средств на другой счет организации в банке.  НДС не облагается"/>
    <s v="44383300000"/>
    <x v="12"/>
    <x v="5"/>
    <x v="10"/>
  </r>
  <r>
    <x v="326"/>
    <x v="326"/>
    <n v="150000"/>
    <s v="ООО ЧОО &quot;Р1-МСК&quot;"/>
    <s v="Оплата услуг охраны за май 2021 по счету №167 от 31.05.2021.   НДС не облагается"/>
    <s v="44383150000"/>
    <x v="33"/>
    <x v="0"/>
    <x v="18"/>
  </r>
  <r>
    <x v="326"/>
    <x v="326"/>
    <n v="187850.52"/>
    <s v="Муниципальное унитарное предприятие &quot;Инженерные сети г. Долгопрудного&quot;"/>
    <s v="Оплата за стоки за май 2021 по счету №В1712 от 31.05.2021 г.  В том числе НДС 20.00% - 31 308.42"/>
    <s v="44383187850,52"/>
    <x v="9"/>
    <x v="0"/>
    <x v="8"/>
  </r>
  <r>
    <x v="327"/>
    <x v="327"/>
    <n v="35250"/>
    <s v="Корнев Александр Валентинович"/>
    <s v="Для зачисления на счет Корнева Александра Валентиновича Заработная плата за Июнь 2021 г. Сумма 35250-00 Без налога (НДС)"/>
    <s v="4437935250"/>
    <x v="10"/>
    <x v="3"/>
    <x v="7"/>
  </r>
  <r>
    <x v="328"/>
    <x v="328"/>
    <n v="14334.14"/>
    <s v="АО &quot;Райффайзенбанк&quot; г. Москва"/>
    <s v="Отпускные за Июль 2021 г. на основании ПЛАТЕЖНАЯ ВЕДОМОСТЬ N 23 от 01.07.2021"/>
    <s v="4437814334,14"/>
    <x v="10"/>
    <x v="3"/>
    <x v="7"/>
  </r>
  <r>
    <x v="328"/>
    <x v="328"/>
    <n v="358.39"/>
    <s v="АО &quot;Райффайзенбанк&quot; г. Москва"/>
    <s v="комиссия за обработку ведомости №24 01.07.2021"/>
    <s v="44378358,39"/>
    <x v="7"/>
    <x v="2"/>
    <x v="6"/>
  </r>
  <r>
    <x v="328"/>
    <x v="328"/>
    <n v="57.34"/>
    <s v="АО &quot;Райффайзенбанк&quot; г. Москва"/>
    <s v="комиссия за обработку ведомости №23 01.07.2021"/>
    <s v="4437857,34"/>
    <x v="7"/>
    <x v="2"/>
    <x v="6"/>
  </r>
  <r>
    <x v="328"/>
    <x v="328"/>
    <n v="33828"/>
    <s v="УФК по г. Москве (Инспекция ФНС России № 15 по г. Москве)"/>
    <s v="Налог на доходы физических лиц за июнь 2021 года"/>
    <s v="4437833828"/>
    <x v="28"/>
    <x v="3"/>
    <x v="7"/>
  </r>
  <r>
    <x v="328"/>
    <x v="328"/>
    <n v="89596.27"/>
    <s v="АО &quot;Райффайзенбанк&quot; г. Москва"/>
    <s v="Оплата Заработная плата за Июнь 2021 г. на основании ПЛАТЕЖНАЯ ВЕДОМОСТЬ N 24 от 01.07.2021"/>
    <s v="4437889596,27"/>
    <x v="10"/>
    <x v="3"/>
    <x v="7"/>
  </r>
  <r>
    <x v="328"/>
    <x v="328"/>
    <n v="990"/>
    <s v="АО &quot;Райффайзенбанк&quot; г. Москва"/>
    <s v="Ежемесячная комиссия за обслуживание по пакету за период с 01.06.2021 по 30.06.2021"/>
    <s v="44378990"/>
    <x v="7"/>
    <x v="2"/>
    <x v="6"/>
  </r>
  <r>
    <x v="329"/>
    <x v="329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1 по 30.06.2021"/>
    <s v="44377525"/>
    <x v="7"/>
    <x v="2"/>
    <x v="6"/>
  </r>
  <r>
    <x v="330"/>
    <x v="330"/>
    <n v="200000"/>
    <s v="ЖСК &quot;ДАРЬИН&quot;"/>
    <s v="Перевод целевых средств на ремонт скважины на другой счет организации в банке. НДС не облагается"/>
    <s v="44372200000"/>
    <x v="12"/>
    <x v="5"/>
    <x v="10"/>
  </r>
  <r>
    <x v="331"/>
    <x v="331"/>
    <n v="210781.25"/>
    <s v="АО &quot;Мосэнергосбыт&quot;"/>
    <s v="ЗА ЭЛ. ЭНЕРГИЮ (МОЩНОСТЬ) ЗА АПРЕЛЬ 2021 Г. ПО ДОГОВОРУ С ИКУ №97644161 ОТ 20.07.2015Г. СЧЕТ № Э-61-21395 ОТ 30.04.2021 Г. В том числе НДС 20.00% - 35 130.21"/>
    <s v="44370210781,25"/>
    <x v="25"/>
    <x v="0"/>
    <x v="15"/>
  </r>
  <r>
    <x v="331"/>
    <x v="331"/>
    <n v="85942.56"/>
    <s v="Муниципальное унитарное предприятие &quot;Инженерные сети г. Долгопрудного&quot;"/>
    <s v="Оплата за стоки за апрель 2021 по счету №В1532 от 30.04.2021 г.  В том числе НДС 20.00% - 14 323.76"/>
    <s v="4437085942,56"/>
    <x v="9"/>
    <x v="0"/>
    <x v="8"/>
  </r>
  <r>
    <x v="332"/>
    <x v="332"/>
    <n v="5575"/>
    <s v="УФК по г. Москве (Инспекция ФНС России № 15 по г. Москве)"/>
    <s v="Налог на доходы физических лиц за июнь 2021 года"/>
    <s v="443625575"/>
    <x v="28"/>
    <x v="3"/>
    <x v="7"/>
  </r>
  <r>
    <x v="332"/>
    <x v="332"/>
    <n v="17.2"/>
    <s v="АО &quot;Райффайзенбанк&quot; г. Москва"/>
    <s v="комиссия за обработку ведомости №22 15.06.2021"/>
    <s v="4436217,2"/>
    <x v="7"/>
    <x v="2"/>
    <x v="6"/>
  </r>
  <r>
    <x v="332"/>
    <x v="332"/>
    <n v="240"/>
    <s v="АО &quot;Райффайзенбанк&quot; г. Москва"/>
    <s v="комиссия за обработку ведомости №21 15.06.2021"/>
    <s v="44362240"/>
    <x v="7"/>
    <x v="2"/>
    <x v="6"/>
  </r>
  <r>
    <x v="332"/>
    <x v="332"/>
    <n v="30000"/>
    <s v="Корнев Александр Валентинович"/>
    <s v="Для зачисления на счет Корнева Александра Валентиновича Аванс за Июнь 2021 г. Сумма 30000-00 Без налога (НДС)"/>
    <s v="4436230000"/>
    <x v="10"/>
    <x v="3"/>
    <x v="7"/>
  </r>
  <r>
    <x v="332"/>
    <x v="332"/>
    <n v="48067.39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8 011.23"/>
    <s v="4436248067,39"/>
    <x v="9"/>
    <x v="0"/>
    <x v="8"/>
  </r>
  <r>
    <x v="332"/>
    <x v="332"/>
    <n v="60000"/>
    <s v="АО &quot;Райффайзенбанк&quot; г. Москва"/>
    <s v="Оплата Аванс за Июнь 2021 г. на основании ПЛАТЕЖНАЯ ВЕДОМОСТЬ N 21 от 15.06.2021"/>
    <s v="4436260000"/>
    <x v="10"/>
    <x v="3"/>
    <x v="7"/>
  </r>
  <r>
    <x v="332"/>
    <x v="332"/>
    <n v="149.22"/>
    <s v="АО &quot;Райффайзенбанк&quot; г. Москва"/>
    <s v="комиссия за обработку ведомости №20 15.06.2021"/>
    <s v="44362149,22"/>
    <x v="7"/>
    <x v="2"/>
    <x v="6"/>
  </r>
  <r>
    <x v="332"/>
    <x v="332"/>
    <n v="1500"/>
    <s v="Корнев Александр Валентинович"/>
    <s v="Для зачисления на счет Корнева Александра Валентиновича Компенсация за использование личного транспорта в служебных целях за Июнь 2021 г. Сумма 1500-00 Без налога (НДС)"/>
    <s v="443621500"/>
    <x v="50"/>
    <x v="3"/>
    <x v="5"/>
  </r>
  <r>
    <x v="332"/>
    <x v="332"/>
    <n v="100000"/>
    <s v="АО &quot;Мосэнергосбыт&quot;"/>
    <s v="ЗА ЭЛ. ЭНЕРГИЮ (МОЩНОСТЬ) ЗА АПРЕЛЬ 2021 Г. ПО ДОГОВОРУ С ИКУ №97644161 ОТ 20.07.2015Г. СЧЕТ № Э-61-21395 ОТ 30.04.2021 Г. В том числе НДС 20.00% - 16 666.67"/>
    <s v="44362100000"/>
    <x v="25"/>
    <x v="0"/>
    <x v="15"/>
  </r>
  <r>
    <x v="332"/>
    <x v="332"/>
    <n v="80000"/>
    <s v="ООО ЧОО &quot;Р1-МСК&quot;"/>
    <s v="Оплата услуг охраны за май 2021 по счету №167 от 31.05.2021.   НДС не облагается"/>
    <s v="4436280000"/>
    <x v="33"/>
    <x v="0"/>
    <x v="18"/>
  </r>
  <r>
    <x v="332"/>
    <x v="332"/>
    <n v="70000"/>
    <s v="Муниципальное унитарное предприятие &quot;Инженерные сети г. Долгопрудного&quot;"/>
    <s v="Оплата за стоки за апрель 2021 по счету №В1532 от 30.04.2021 г.  В том числе НДС 20.00% - 11 666.67"/>
    <s v="4436270000"/>
    <x v="9"/>
    <x v="0"/>
    <x v="8"/>
  </r>
  <r>
    <x v="332"/>
    <x v="332"/>
    <n v="37305.18"/>
    <s v="АО &quot;Райффайзенбанк&quot; г. Москва"/>
    <s v="Отпускные за Июнь 2021 г. на основании ПЛАТЕЖНАЯ ВЕДОМОСТЬ N 20 от 15.06.2021"/>
    <s v="4436237305,18"/>
    <x v="10"/>
    <x v="3"/>
    <x v="7"/>
  </r>
  <r>
    <x v="332"/>
    <x v="332"/>
    <n v="4300.6000000000004"/>
    <s v="АО &quot;Райффайзенбанк&quot; г. Москва"/>
    <s v="Оплата Компенсация служебной поездки за Июнь 2021 г. на основании ПЛАТЕЖНАЯ ВЕДОМОСТЬ N 22 от 15.06.2021"/>
    <s v="443624300,6"/>
    <x v="8"/>
    <x v="3"/>
    <x v="7"/>
  </r>
  <r>
    <x v="333"/>
    <x v="333"/>
    <n v="80000"/>
    <s v="АО &quot;Мосэнергосбыт&quot;"/>
    <s v="ЗА ЭЛ. ЭНЕРГИЮ (МОЩНОСТЬ) ЗА АПРЕЛЬ 2021 Г. ПО ДОГОВОРУ С ИКУ №97644161 ОТ 20.07.2015Г. СЧЕТ № Э-61-21395 ОТ 30.04.2021 Г. В том числе НДС 20.00% - 13 333.33"/>
    <s v="4435780000"/>
    <x v="25"/>
    <x v="0"/>
    <x v="15"/>
  </r>
  <r>
    <x v="333"/>
    <x v="333"/>
    <n v="7000"/>
    <s v="Индивидуальный предприниматель Капалин Евгений Владимирович"/>
    <s v="Оплата обслуживания и поддержки сервера, сайта, выезд специалиста за май 2021 по счету №35 от 09.06.2021. НДС не облагается"/>
    <s v="443577000"/>
    <x v="2"/>
    <x v="0"/>
    <x v="1"/>
  </r>
  <r>
    <x v="333"/>
    <x v="333"/>
    <n v="20000"/>
    <s v="АО &quot;Райффайзенбанк&quot; г. Москва"/>
    <s v="Снятие наличных денежных средств с карты в банкомате Банка. CARD **4411 IRINA MIGUNOVA 10JUN RUR 20000 RBA ATM 45321 MOSKVA"/>
    <s v="4435720000"/>
    <x v="14"/>
    <x v="4"/>
    <x v="9"/>
  </r>
  <r>
    <x v="333"/>
    <x v="333"/>
    <n v="1854.85"/>
    <s v="УФК по г. Москве (Инспекция ФНС России № 15 по г. Москве)"/>
    <s v="Взносы на обязательное социальное страхование"/>
    <s v="443571854,85"/>
    <x v="16"/>
    <x v="3"/>
    <x v="7"/>
  </r>
  <r>
    <x v="333"/>
    <x v="333"/>
    <n v="37706.9"/>
    <s v="УФК по г. Москве (Инспекция ФНС России № 15 по г. Москве)"/>
    <s v="Страховые взносы на выплату страховой части трудовой пенсии"/>
    <s v="4435737706,9"/>
    <x v="16"/>
    <x v="3"/>
    <x v="7"/>
  </r>
  <r>
    <x v="333"/>
    <x v="333"/>
    <n v="30900.3"/>
    <s v="ООО &quot;МВК ЭКОДАР&quot;"/>
    <s v="Оплата технического обслуживания системы водоочистки по счету №71781/Р97 от 07.06.2021.  В том числе НДС 20.00% - 5 150.05"/>
    <s v="4435730900,3"/>
    <x v="34"/>
    <x v="0"/>
    <x v="14"/>
  </r>
  <r>
    <x v="333"/>
    <x v="333"/>
    <n v="300"/>
    <s v="АО &quot;Райффайзенбанк&quot; г. Москва"/>
    <s v="Комиссия за снятие наличных в банкомате. Cash Advance Fee. CARD **4411 IRINA MIGUNOVA 10JUN RUR 20000 RBA ATM 45321 MOSKVA"/>
    <s v="44357300"/>
    <x v="7"/>
    <x v="2"/>
    <x v="6"/>
  </r>
  <r>
    <x v="333"/>
    <x v="333"/>
    <n v="15079.8"/>
    <s v="УФК по г. Москве (Инспекция ФНС России № 15 по г. Москве)"/>
    <s v="Страховые взносы на обязательное медицинское страхование"/>
    <s v="4435715079,8"/>
    <x v="16"/>
    <x v="3"/>
    <x v="7"/>
  </r>
  <r>
    <x v="333"/>
    <x v="333"/>
    <n v="600.63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357600,63"/>
    <x v="16"/>
    <x v="3"/>
    <x v="7"/>
  </r>
  <r>
    <x v="333"/>
    <x v="333"/>
    <n v="15000"/>
    <s v="ООО &quot;Эколоджис&quot;"/>
    <s v="Оплата за исследования проб воды по счету №k-173 от 10.06.2021. НДС не облагается"/>
    <s v="4435715000"/>
    <x v="24"/>
    <x v="0"/>
    <x v="14"/>
  </r>
  <r>
    <x v="333"/>
    <x v="333"/>
    <n v="80000"/>
    <s v="Муниципальное унитарное предприятие &quot;Инженерные сети г. Долгопрудного&quot;"/>
    <s v="Оплата за стоки за апрель 2021 по счету №В1532 от 30.04.2021 г.  В том числе НДС 20.00% - 13 333.33"/>
    <s v="4435780000"/>
    <x v="9"/>
    <x v="0"/>
    <x v="8"/>
  </r>
  <r>
    <x v="334"/>
    <x v="334"/>
    <n v="1819.54"/>
    <s v="АО &quot;Райффайзенбанк&quot; г. Москва"/>
    <s v="Оплата покупки по карте. CARD **4411 IRINA MIGUNOVA 07JUN RUR 1819.54 GAZPROM MEZHREGIONGAZ SPB"/>
    <s v="443561819,54"/>
    <x v="0"/>
    <x v="0"/>
    <x v="0"/>
  </r>
  <r>
    <x v="335"/>
    <x v="335"/>
    <n v="807.6"/>
    <s v="УФК по г. Москве (Инспекция ФНС России № 15 по г. Москве)"/>
    <s v="Налог на доходы физических лиц за май 2021 года"/>
    <s v="44355807,6"/>
    <x v="28"/>
    <x v="3"/>
    <x v="7"/>
  </r>
  <r>
    <x v="335"/>
    <x v="335"/>
    <n v="23.2"/>
    <s v="АО &quot;Райффайзенбанк&quot; г. Москва"/>
    <s v="комиссия за обработку ведомости №19 08.06.2021"/>
    <s v="4435523,2"/>
    <x v="7"/>
    <x v="2"/>
    <x v="6"/>
  </r>
  <r>
    <x v="335"/>
    <x v="335"/>
    <n v="7026.38"/>
    <s v="ПАО &quot;ВымпелКом&quot;"/>
    <s v="Оплата за услуги связи за май 2021 г. по счету №100789676658 от 31.05.2021 г. В том числе НДС 20.00% - 1 171.06"/>
    <s v="443557026,38"/>
    <x v="1"/>
    <x v="0"/>
    <x v="1"/>
  </r>
  <r>
    <x v="335"/>
    <x v="335"/>
    <n v="5799.13"/>
    <s v="АО &quot;Райффайзенбанк&quot; г. Москва"/>
    <s v="Оплата премии за Май 2021 г. на основании ПЛАТЕЖНАЯ ВЕДОМОСТЬ N 19 от 08.06.2021"/>
    <s v="443555799,13"/>
    <x v="10"/>
    <x v="3"/>
    <x v="7"/>
  </r>
  <r>
    <x v="336"/>
    <x v="336"/>
    <n v="80000"/>
    <s v="ООО ЧОО &quot;Р1-МСК&quot;"/>
    <s v="Оплата услуг охраны за апрель 2021 по счету №105 от 30.04.2021.   НДС не облагается"/>
    <s v="4435480000"/>
    <x v="33"/>
    <x v="0"/>
    <x v="18"/>
  </r>
  <r>
    <x v="336"/>
    <x v="336"/>
    <n v="70000"/>
    <s v="ИП Петренко Елена Алексеевна"/>
    <s v="Оплата за оказание юридических услуг в мае 2021 по счету №5 от 26.05.2021 г. Сумма 70000-00 Без налога (НДС)"/>
    <s v="4435470000"/>
    <x v="20"/>
    <x v="0"/>
    <x v="13"/>
  </r>
  <r>
    <x v="336"/>
    <x v="336"/>
    <n v="117000"/>
    <s v="ООО &quot;Нохоре&quot;"/>
    <s v="Оплата за вывоз мусора в мае 2021 по счету №214 от 31.05.2021 по договору №40-Н от 01.01.2020 г. В том числе НДС 20.00% - 19 500.00"/>
    <s v="44354117000"/>
    <x v="4"/>
    <x v="0"/>
    <x v="3"/>
  </r>
  <r>
    <x v="337"/>
    <x v="337"/>
    <n v="35250"/>
    <s v="Корнев Александр Валентинович"/>
    <s v="Для зачисления на счет Корнева Александра Валентиновича Заработная плата за Май 2021 г. Сумма 35250-00 Без налога (НДС)"/>
    <s v="4435135250"/>
    <x v="10"/>
    <x v="3"/>
    <x v="7"/>
  </r>
  <r>
    <x v="337"/>
    <x v="337"/>
    <n v="80000"/>
    <s v="ООО ЧОО &quot;Р1-МСК&quot;"/>
    <s v="Оплата услуг охраны за апрель 2021 по счету №105 от 30.04.2021.   НДС не облагается"/>
    <s v="4435180000"/>
    <x v="33"/>
    <x v="0"/>
    <x v="18"/>
  </r>
  <r>
    <x v="338"/>
    <x v="338"/>
    <n v="5000"/>
    <s v="ООО &quot;ГАЗСЕРВИС&quot;"/>
    <s v="Оплата за техническое обслуживание газопровода в мае 2021 по счету №20 от 26.05.2021, Договор ОГ-19/7 от 01.12.2019.  НДС не облагается"/>
    <s v="443505000"/>
    <x v="23"/>
    <x v="0"/>
    <x v="0"/>
  </r>
  <r>
    <x v="338"/>
    <x v="338"/>
    <n v="5000"/>
    <s v="ООО &quot;ГАЗСЕРВИС&quot;"/>
    <s v="Оплата за техническое обслуживание газопровода в марте 2021 по счету №19 от 27.04.2021, Договор ОГ-19/7 от 01.12.2019.  НДС не облагается"/>
    <s v="443505000"/>
    <x v="23"/>
    <x v="0"/>
    <x v="0"/>
  </r>
  <r>
    <x v="339"/>
    <x v="339"/>
    <n v="50000"/>
    <s v="Индивидуальный предприниматель Смирнов Дмитрий Евгеньевич"/>
    <s v="Оплата бухгалтерских услуг за май 2021 по счету №65 от 28.05.2021 г. НДС не облагается"/>
    <s v="4434950000"/>
    <x v="18"/>
    <x v="0"/>
    <x v="12"/>
  </r>
  <r>
    <x v="339"/>
    <x v="339"/>
    <n v="424.7"/>
    <s v="АО &quot;Райффайзенбанк&quot; г. Москва"/>
    <s v="комиссия за обработку ведомости №18 01.06.2021"/>
    <s v="44349424,7"/>
    <x v="7"/>
    <x v="2"/>
    <x v="6"/>
  </r>
  <r>
    <x v="339"/>
    <x v="339"/>
    <n v="60000"/>
    <s v="АО &quot;Мосэнергосбыт&quot;"/>
    <s v="ЗА ЭЛ. ЭНЕРГИЮ (МОЩНОСТЬ) ЗА АПРЕЛЬ 2021 Г. ПО ДОГОВОРУ С ИКУ №97644161 ОТ 20.07.2015Г. СЧЕТ № Э-61-21395 ОТ 30.04.2021 Г. В том числе НДС 20.00% - 10 000.00"/>
    <s v="4434960000"/>
    <x v="25"/>
    <x v="0"/>
    <x v="15"/>
  </r>
  <r>
    <x v="339"/>
    <x v="339"/>
    <n v="106175.33"/>
    <s v="АО &quot;Райффайзенбанк&quot; г. Москва"/>
    <s v="Оплата Заработная плата за Апрель 2021 г. на основании ПЛАТЕЖНАЯ ВЕДОМОСТЬ N 18 от 01.06.2021"/>
    <s v="44349106175,33"/>
    <x v="10"/>
    <x v="3"/>
    <x v="7"/>
  </r>
  <r>
    <x v="339"/>
    <x v="339"/>
    <n v="1256.3"/>
    <s v="УФК по г. Москве (Инспекция ФНС России № 15 по г. Москве)"/>
    <s v="Налог на доходы физических лиц за май 2021 года"/>
    <s v="443491256,3"/>
    <x v="28"/>
    <x v="3"/>
    <x v="7"/>
  </r>
  <r>
    <x v="340"/>
    <x v="340"/>
    <n v="990"/>
    <s v="АО &quot;Райффайзенбанк&quot; г. Москва"/>
    <s v="Ежемесячная комиссия за обслуживание по пакету за период с 01.05.2021 по 31.05.2021"/>
    <s v="44348990"/>
    <x v="7"/>
    <x v="2"/>
    <x v="6"/>
  </r>
  <r>
    <x v="341"/>
    <x v="341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1 по 31.05.2021"/>
    <s v="44347650"/>
    <x v="7"/>
    <x v="2"/>
    <x v="6"/>
  </r>
  <r>
    <x v="342"/>
    <x v="342"/>
    <n v="70000"/>
    <s v="ИП Паульский Виктор Викторович"/>
    <s v="Оплата услуг по уборке территории в апреле 2021 по счету №213 от 30.04.2021.  НДС не облагается"/>
    <s v="4434470000"/>
    <x v="13"/>
    <x v="0"/>
    <x v="11"/>
  </r>
  <r>
    <x v="342"/>
    <x v="342"/>
    <n v="70000"/>
    <s v="ИП Паульский Виктор Викторович"/>
    <s v="Оплата услуг по уборке территории в мае 2021 по счету №214 от 31.05.2021.  НДС не облагается"/>
    <s v="4434470000"/>
    <x v="13"/>
    <x v="0"/>
    <x v="11"/>
  </r>
  <r>
    <x v="343"/>
    <x v="343"/>
    <n v="80000"/>
    <s v="АО &quot;Мосэнергосбыт&quot;"/>
    <s v="ЗА ЭЛ. ЭНЕРГИЮ (МОЩНОСТЬ) ЗА АПРЕЛЬ 2021 Г. ПО ДОГОВОРУ С ИКУ №97644161 ОТ 20.07.2015Г. СЧЕТ № Э-61-21395 ОТ 30.04.2021 Г. В том числе НДС 20.00% - 13 333.33"/>
    <s v="4434380000"/>
    <x v="25"/>
    <x v="0"/>
    <x v="15"/>
  </r>
  <r>
    <x v="343"/>
    <x v="343"/>
    <n v="80000"/>
    <s v="ООО ЧОО &quot;Р1-МСК&quot;"/>
    <s v="Оплата услуг охраны за апрель 2021 по счету №105 от 30.04.2021.   НДС не облагается"/>
    <s v="4434380000"/>
    <x v="33"/>
    <x v="0"/>
    <x v="18"/>
  </r>
  <r>
    <x v="343"/>
    <x v="343"/>
    <n v="2115"/>
    <s v="УФК по г. Москве (Инспекция ФНС России № 15 по г. Москве)"/>
    <s v="Налог на доходы физических лиц за май 2021 года НДС не облагается"/>
    <s v="443432115"/>
    <x v="28"/>
    <x v="3"/>
    <x v="7"/>
  </r>
  <r>
    <x v="343"/>
    <x v="343"/>
    <n v="1332"/>
    <s v="Управление Федерального казначейства по Московской области (Межрайонная инспекция Федеральной налоговой службы №13 по Московской области)"/>
    <s v="Оплата госпошлины. НДС не облагается"/>
    <s v="443431332"/>
    <x v="40"/>
    <x v="2"/>
    <x v="17"/>
  </r>
  <r>
    <x v="344"/>
    <x v="344"/>
    <n v="40"/>
    <s v="АО &quot;Райффайзенбанк&quot; г. Москва"/>
    <s v="комиссия за обработку ведомости №16 26.05.2021"/>
    <s v="4434240"/>
    <x v="7"/>
    <x v="2"/>
    <x v="6"/>
  </r>
  <r>
    <x v="344"/>
    <x v="344"/>
    <n v="14153.56"/>
    <s v="АО &quot;Райффайзенбанк&quot; г. Москва"/>
    <s v="Оплата Отпускные за Май 2021 г. на основании ПЛАТЕЖНАЯ ВЕДОМОСТЬ N 17 от 26.05.2021"/>
    <s v="4434214153,56"/>
    <x v="10"/>
    <x v="3"/>
    <x v="7"/>
  </r>
  <r>
    <x v="344"/>
    <x v="344"/>
    <n v="56.61"/>
    <s v="АО &quot;Райффайзенбанк&quot; г. Москва"/>
    <s v="комиссия за обработку ведомости №17 26.05.2021"/>
    <s v="4434256,61"/>
    <x v="7"/>
    <x v="2"/>
    <x v="6"/>
  </r>
  <r>
    <x v="344"/>
    <x v="344"/>
    <n v="10000"/>
    <s v="АО &quot;Райффайзенбанк&quot; г. Москва"/>
    <s v="Оплата Материальная помощь за Май 2021 г. на основании ПЛАТЕЖНАЯ ВЕДОМОСТЬ N 16 от 26.05.2021"/>
    <s v="4434210000"/>
    <x v="10"/>
    <x v="3"/>
    <x v="7"/>
  </r>
  <r>
    <x v="345"/>
    <x v="345"/>
    <n v="46277.54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7 712.92"/>
    <s v="4434046277,54"/>
    <x v="25"/>
    <x v="0"/>
    <x v="15"/>
  </r>
  <r>
    <x v="346"/>
    <x v="346"/>
    <n v="6500"/>
    <s v="ООО &quot;Нохоре&quot;"/>
    <s v="Оплата за вывоз мусора в апреле 2021 по счету №167 от 30.04.2021 по договору №40-Н от 01.01.2020 г. В том числе НДС 20.00% - 1 083.33"/>
    <s v="443376500"/>
    <x v="4"/>
    <x v="0"/>
    <x v="3"/>
  </r>
  <r>
    <x v="346"/>
    <x v="346"/>
    <n v="7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1 666.67"/>
    <s v="4433770000"/>
    <x v="25"/>
    <x v="0"/>
    <x v="15"/>
  </r>
  <r>
    <x v="347"/>
    <x v="347"/>
    <n v="11000"/>
    <s v="Индивидуальный предприниматель Капалин Евгений Владимирович"/>
    <s v="Оплата обслуживания и поддержки сервера, сайта, выезд специалиста за апрель 2021 по счету №30 от 18.03.2021. НДС не облагается"/>
    <s v="4433611000"/>
    <x v="2"/>
    <x v="0"/>
    <x v="1"/>
  </r>
  <r>
    <x v="348"/>
    <x v="348"/>
    <n v="80000"/>
    <s v="ООО ЧОО &quot;Р1-МСК&quot;"/>
    <s v="Оплата услуг охраны за апрель 2021 по счету №105 от 30.04.2021.   НДС не облагается"/>
    <s v="4433580000"/>
    <x v="33"/>
    <x v="0"/>
    <x v="18"/>
  </r>
  <r>
    <x v="348"/>
    <x v="348"/>
    <n v="649"/>
    <s v="Управление Федерального казначейства по Московской области (Межрайонная инспекция Федеральной налоговой службы №13 по Московской области)"/>
    <s v="Оплата госпошлины. НДС не облагается"/>
    <s v="44335649"/>
    <x v="40"/>
    <x v="2"/>
    <x v="17"/>
  </r>
  <r>
    <x v="348"/>
    <x v="348"/>
    <n v="6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0 000.00"/>
    <s v="4433560000"/>
    <x v="25"/>
    <x v="0"/>
    <x v="15"/>
  </r>
  <r>
    <x v="349"/>
    <x v="349"/>
    <n v="9432.2199999999993"/>
    <s v="Филиал ФГУП &quot;Охрана&quot; Росгвардии по г. Москве"/>
    <s v="Оплата услуг пультовой охраны объекта за май 2021 по счету №77000327614 от 01.05.2021 по договору №7721N10011 от 12.11.2012. В том числе НДС 20.00% - 1 572.04"/>
    <s v="443339432,22"/>
    <x v="36"/>
    <x v="0"/>
    <x v="18"/>
  </r>
  <r>
    <x v="349"/>
    <x v="349"/>
    <n v="11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8 333.33"/>
    <s v="44333110000"/>
    <x v="25"/>
    <x v="0"/>
    <x v="15"/>
  </r>
  <r>
    <x v="349"/>
    <x v="349"/>
    <n v="60000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10 000.00"/>
    <s v="4433360000"/>
    <x v="9"/>
    <x v="0"/>
    <x v="8"/>
  </r>
  <r>
    <x v="350"/>
    <x v="350"/>
    <n v="280"/>
    <s v="АО &quot;Райффайзенбанк&quot; г. Москва"/>
    <s v="комиссия за обработку ведомости №14 14.05.2021"/>
    <s v="44330280"/>
    <x v="7"/>
    <x v="2"/>
    <x v="6"/>
  </r>
  <r>
    <x v="350"/>
    <x v="350"/>
    <n v="8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3 333.33"/>
    <s v="4433080000"/>
    <x v="25"/>
    <x v="0"/>
    <x v="15"/>
  </r>
  <r>
    <x v="350"/>
    <x v="350"/>
    <n v="34620.1"/>
    <s v="УФК по г. Москве (Инспекция ФНС России № 15 по г. Москве)"/>
    <s v="Страховые взносы на выплату страховой части трудовой пенсии"/>
    <s v="4433034620,1"/>
    <x v="16"/>
    <x v="3"/>
    <x v="7"/>
  </r>
  <r>
    <x v="350"/>
    <x v="350"/>
    <n v="1500"/>
    <s v="КОРНЕВ АЛЕКСАНДР ВАЛЕНТИНОВИЧ"/>
    <s v="Компенсация за использование личного транспорта в служебных целях за май 2021 г. . НДС не облагается"/>
    <s v="443301500"/>
    <x v="50"/>
    <x v="3"/>
    <x v="5"/>
  </r>
  <r>
    <x v="350"/>
    <x v="350"/>
    <n v="5100"/>
    <s v="АО &quot;Райффайзенбанк&quot; г. Москва"/>
    <s v="Оплата Компенсация служебной поездки за Май 2021 г. на основании ПЛАТЕЖНАЯ ВЕДОМОСТЬ N 15 от 14.05.2021"/>
    <s v="443305100"/>
    <x v="8"/>
    <x v="3"/>
    <x v="7"/>
  </r>
  <r>
    <x v="350"/>
    <x v="350"/>
    <n v="20.399999999999999"/>
    <s v="АО &quot;Райффайзенбанк&quot; г. Москва"/>
    <s v="комиссия за обработку ведомости №15 14.05.2021"/>
    <s v="4433020,4"/>
    <x v="7"/>
    <x v="2"/>
    <x v="6"/>
  </r>
  <r>
    <x v="350"/>
    <x v="350"/>
    <n v="30000"/>
    <s v="КОРНЕВ АЛЕКСАНДР ВАЛЕНТИНОВИЧ"/>
    <s v="Выплата аванса по заработной плате за май 2021. НДС не облагается."/>
    <s v="4433030000"/>
    <x v="10"/>
    <x v="3"/>
    <x v="7"/>
  </r>
  <r>
    <x v="350"/>
    <x v="350"/>
    <n v="70000"/>
    <s v="АО &quot;Райффайзенбанк&quot; г. Москва"/>
    <s v="Оплата Аванс за Май 2021 г. на основании ПЛАТЕЖНАЯ ВЕДОМОСТЬ N 14 от 14.05.2021"/>
    <s v="4433070000"/>
    <x v="10"/>
    <x v="3"/>
    <x v="7"/>
  </r>
  <r>
    <x v="351"/>
    <x v="351"/>
    <n v="538.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329538,9"/>
    <x v="16"/>
    <x v="3"/>
    <x v="7"/>
  </r>
  <r>
    <x v="351"/>
    <x v="351"/>
    <n v="1854.85"/>
    <s v="УФК по г. Москве (Инспекция ФНС России № 15 по г. Москве)"/>
    <s v="Взносы на обязательное социальное страхование"/>
    <s v="443291854,85"/>
    <x v="16"/>
    <x v="3"/>
    <x v="7"/>
  </r>
  <r>
    <x v="351"/>
    <x v="351"/>
    <n v="13536.45"/>
    <s v="УФК по г. Москве (Инспекция ФНС России № 15 по г. Москве)"/>
    <s v="Страховые взносы на обязательное медицинское страхование"/>
    <s v="4432913536,45"/>
    <x v="16"/>
    <x v="3"/>
    <x v="7"/>
  </r>
  <r>
    <x v="351"/>
    <x v="351"/>
    <n v="34620.1"/>
    <s v="УФК по г. Москве (Инспекция ФНС России № 15 по г. Москве)"/>
    <s v="Налог на доходы физических лиц за апрель 2021 года"/>
    <s v="4432934620,1"/>
    <x v="28"/>
    <x v="3"/>
    <x v="7"/>
  </r>
  <r>
    <x v="352"/>
    <x v="352"/>
    <n v="1032"/>
    <s v="ООО &quot;УНИВЕРСАРИЙ&quot;"/>
    <s v="Оплата картриджа для принтера по счету №407 от 11.05.2021. В том числе НДС 20.00% - 172.00"/>
    <s v="443281032"/>
    <x v="22"/>
    <x v="4"/>
    <x v="9"/>
  </r>
  <r>
    <x v="352"/>
    <x v="352"/>
    <n v="108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8 000.00"/>
    <s v="44328108000"/>
    <x v="25"/>
    <x v="0"/>
    <x v="15"/>
  </r>
  <r>
    <x v="353"/>
    <x v="353"/>
    <n v="70000"/>
    <s v="ИП Петренко Елена Алексеевна"/>
    <s v="Оплата за оказание юридических услуг в марте 2021 по счету №34 от 24.04.2021 г. Сумма 70000-00 Без налога (НДС)"/>
    <s v="4432770000"/>
    <x v="20"/>
    <x v="0"/>
    <x v="13"/>
  </r>
  <r>
    <x v="353"/>
    <x v="353"/>
    <n v="36004"/>
    <s v="Корнев Александр Валентинович"/>
    <s v="Для зачисления на счет Корнева Александра Валентиновича Заработная плата за Апрель 2021 г. Сумма 36004-00 Без налога (НДС)"/>
    <s v="4432736004"/>
    <x v="10"/>
    <x v="3"/>
    <x v="7"/>
  </r>
  <r>
    <x v="353"/>
    <x v="353"/>
    <n v="6106.93"/>
    <s v="ПАО &quot;ВымпелКом&quot;"/>
    <s v="Оплата за услуги связи за апрель 2021 г. по счету №100781067940 от 30.04.2021 г. В том числе НДС 20.00% - 1 017.82"/>
    <s v="443276106,93"/>
    <x v="1"/>
    <x v="0"/>
    <x v="1"/>
  </r>
  <r>
    <x v="353"/>
    <x v="353"/>
    <n v="2854.31"/>
    <s v="Управление Федерального казначейства по Ленинградской области (Инспекция Федеральной налоговой службы по Выборгскому району Ленинградской области)"/>
    <s v="Оплата госпошлины.  НДС не облагается"/>
    <s v="443272854,31"/>
    <x v="40"/>
    <x v="2"/>
    <x v="17"/>
  </r>
  <r>
    <x v="353"/>
    <x v="353"/>
    <n v="55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9 166.67"/>
    <s v="4432755000"/>
    <x v="25"/>
    <x v="0"/>
    <x v="15"/>
  </r>
  <r>
    <x v="353"/>
    <x v="353"/>
    <n v="248"/>
    <s v="ООО &quot;МВК ЭКОДАР&quot;"/>
    <s v="Оплата запчастей для системы водоочистки по счету №71781/Р94 от 09.12.2020.  В том числе НДС 20.00% - 41.33"/>
    <s v="44327248"/>
    <x v="21"/>
    <x v="1"/>
    <x v="2"/>
  </r>
  <r>
    <x v="354"/>
    <x v="354"/>
    <n v="1496.07"/>
    <s v="АО &quot;Райффайзенбанк&quot; г. Москва"/>
    <s v="Оплата покупки по карте. CARD **4411 IRINA MIGUNOVA 06MAY RUR 1496.07 GAZPROM MEZHREGIONGAZ SPB"/>
    <s v="443241496,07"/>
    <x v="0"/>
    <x v="0"/>
    <x v="0"/>
  </r>
  <r>
    <x v="355"/>
    <x v="355"/>
    <n v="45000"/>
    <s v="Индивидуальный предприниматель Смирнов Дмитрий Евгеньевич"/>
    <s v="Оплата бухгалтерских услуг за апрель 2021 по счету №50 от 27.04.2021 г. Без налога (НДС)"/>
    <s v="4432345000"/>
    <x v="18"/>
    <x v="0"/>
    <x v="12"/>
  </r>
  <r>
    <x v="356"/>
    <x v="356"/>
    <n v="57000"/>
    <s v="ООО &quot;Нохоре&quot;"/>
    <s v="Оплата за вывоз мусора в апреле 2021 по счету №156 от 27.04.2021 по договору №40-Н от 01.01.2020 г. В том числе НДС 20.00% - 9 500.00"/>
    <s v="4432257000"/>
    <x v="4"/>
    <x v="0"/>
    <x v="3"/>
  </r>
  <r>
    <x v="357"/>
    <x v="357"/>
    <n v="90000"/>
    <s v="ООО ЧОО &quot;Р1-МСК&quot;"/>
    <s v="Оплата услуг охраны за март 2021 по счету №72 от 31.03.2021.   НДС не облагается"/>
    <s v="4432090000"/>
    <x v="33"/>
    <x v="0"/>
    <x v="18"/>
  </r>
  <r>
    <x v="357"/>
    <x v="357"/>
    <n v="990"/>
    <s v="АО &quot;Райффайзенбанк&quot; г. Москва"/>
    <s v="Ежемесячная комиссия за обслуживание по пакету за период с 01.04.2021 по 30.04.2021"/>
    <s v="44320990"/>
    <x v="7"/>
    <x v="2"/>
    <x v="6"/>
  </r>
  <r>
    <x v="358"/>
    <x v="358"/>
    <n v="10000"/>
    <s v="ООО &quot;ИНЖЕНЕРНЫЕ СИСТЕМЫ&quot;"/>
    <s v="Услуги по промывке канализации по счету №61 от 28.04.2021. В том числе НДС 20.00% - 1 666.67"/>
    <s v="4431610000"/>
    <x v="44"/>
    <x v="1"/>
    <x v="2"/>
  </r>
  <r>
    <x v="358"/>
    <x v="358"/>
    <n v="60000"/>
    <s v="ООО &quot;Нохоре&quot;"/>
    <s v="Оплата за вывоз мусора в апреле 2021 по счету №156 от 27.04.2021 по договору №40-Н от 01.01.2020 г. В том числе НДС 20.00% - 10 000.00"/>
    <s v="4431660000"/>
    <x v="4"/>
    <x v="0"/>
    <x v="3"/>
  </r>
  <r>
    <x v="358"/>
    <x v="358"/>
    <n v="99534"/>
    <s v="АО &quot;Райффайзенбанк&quot; г. Москва"/>
    <s v="Оплата Заработная плата за Апрель 2021 г. на основании ПЛАТЕЖНАЯ ВЕДОМОСТЬ N 13 от 29.04.2021"/>
    <s v="4431699534"/>
    <x v="10"/>
    <x v="3"/>
    <x v="7"/>
  </r>
  <r>
    <x v="358"/>
    <x v="358"/>
    <n v="398.14"/>
    <s v="АО &quot;Райффайзенбанк&quot; г. Москва"/>
    <s v="комиссия за обработку ведомости №13 29.04.2021"/>
    <s v="44316398,14"/>
    <x v="7"/>
    <x v="2"/>
    <x v="6"/>
  </r>
  <r>
    <x v="358"/>
    <x v="358"/>
    <n v="8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1 по 30.04.2021"/>
    <s v="44316875"/>
    <x v="7"/>
    <x v="2"/>
    <x v="6"/>
  </r>
  <r>
    <x v="359"/>
    <x v="359"/>
    <n v="50000"/>
    <s v="ООО ЧОО &quot;Р1-МСК&quot;"/>
    <s v="Оплата услуг охраны за март 2021 по счету №72 от 31.03.2021.   НДС не облагается"/>
    <s v="4431550000"/>
    <x v="33"/>
    <x v="0"/>
    <x v="18"/>
  </r>
  <r>
    <x v="359"/>
    <x v="359"/>
    <n v="6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10 000.00"/>
    <s v="4431560000"/>
    <x v="25"/>
    <x v="0"/>
    <x v="15"/>
  </r>
  <r>
    <x v="359"/>
    <x v="359"/>
    <n v="33911"/>
    <s v="УФК по г. Москве (Инспекция ФНС России № 15 по г. Москве)"/>
    <s v="Налог на доходы физических лиц за апрель 2021 года"/>
    <s v="4431533911"/>
    <x v="28"/>
    <x v="3"/>
    <x v="7"/>
  </r>
  <r>
    <x v="360"/>
    <x v="360"/>
    <n v="105076.53"/>
    <s v="Управление федерального казначейства по г. Москве (Департамент городского имущества города Москвы л/с 04732071000)"/>
    <s v="Арендная плата за землю за 2 квартал 2021 год. ФЛС №М-02-013174-001 НДС не облагается"/>
    <s v="44314105076,53"/>
    <x v="5"/>
    <x v="0"/>
    <x v="4"/>
  </r>
  <r>
    <x v="361"/>
    <x v="361"/>
    <n v="50000"/>
    <s v="АО &quot;Мосэнергосбыт&quot;"/>
    <s v="ЗА ЭЛ. ЭНЕРГИЮ (МОЩНОСТЬ) ЗА МАРТ 2021 Г. ПО ДОГОВОРУ С ИКУ №97644161 ОТ 20.07.2015Г. СЧЕТ № Э-61-15889 ОТ 31.03.2021 Г. В том числе НДС 20.00% - 8 333.33"/>
    <s v="4431350000"/>
    <x v="25"/>
    <x v="0"/>
    <x v="15"/>
  </r>
  <r>
    <x v="362"/>
    <x v="362"/>
    <n v="73170.570000000007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2 195.10"/>
    <s v="4431273170,57"/>
    <x v="25"/>
    <x v="0"/>
    <x v="15"/>
  </r>
  <r>
    <x v="363"/>
    <x v="363"/>
    <n v="6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0 000.00"/>
    <s v="4430960000"/>
    <x v="25"/>
    <x v="0"/>
    <x v="15"/>
  </r>
  <r>
    <x v="364"/>
    <x v="364"/>
    <n v="60000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10 000.00"/>
    <s v="4430660000"/>
    <x v="9"/>
    <x v="0"/>
    <x v="8"/>
  </r>
  <r>
    <x v="365"/>
    <x v="365"/>
    <n v="127294.92"/>
    <s v="Муниципальное унитарное предприятие &quot;Инженерные сети г. Долгопрудного&quot;"/>
    <s v="Оплата за стоки за март 2021 по счету №В901 от 31.03.2021 г.  В том числе НДС 20.00% - 21 215.82"/>
    <s v="44305127294,92"/>
    <x v="9"/>
    <x v="0"/>
    <x v="8"/>
  </r>
  <r>
    <x v="365"/>
    <x v="365"/>
    <n v="1362"/>
    <s v="Управление Федерального казначейства по Московской области (Межрайонная инспекция Федеральной налоговой службы №13 по Московской области)"/>
    <s v="Оплата госпошлины. НДС не облагается"/>
    <s v="443051362"/>
    <x v="40"/>
    <x v="2"/>
    <x v="17"/>
  </r>
  <r>
    <x v="365"/>
    <x v="365"/>
    <n v="6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0 000.00"/>
    <s v="4430560000"/>
    <x v="25"/>
    <x v="0"/>
    <x v="15"/>
  </r>
  <r>
    <x v="366"/>
    <x v="366"/>
    <n v="5100"/>
    <s v="АО &quot;Райффайзенбанк&quot; г. Москва"/>
    <s v="Оплата Компенсация служебной поездки за Апрель 2021 г. на основании ПЛАТЕЖНАЯ ВЕДОМОСТЬ N 12 от 16.04.2021"/>
    <s v="443025100"/>
    <x v="8"/>
    <x v="3"/>
    <x v="7"/>
  </r>
  <r>
    <x v="366"/>
    <x v="366"/>
    <n v="1500"/>
    <s v="КОРНЕВ АЛЕКСАНДР ВАЛЕНТИНОВИЧ"/>
    <s v="Компенсация за использование личного транспорта в служебных целях за апрель 2021 г. . НДС не облагается"/>
    <s v="443021500"/>
    <x v="50"/>
    <x v="3"/>
    <x v="5"/>
  </r>
  <r>
    <x v="366"/>
    <x v="366"/>
    <n v="70000"/>
    <s v="АО &quot;Райффайзенбанк&quot; г. Москва"/>
    <s v="Оплата Аванс за Апрель 2021 г. на основании ПЛАТЕЖНАЯ ВЕДОМОСТЬ N 11 от 16.04.2021"/>
    <s v="4430270000"/>
    <x v="10"/>
    <x v="3"/>
    <x v="7"/>
  </r>
  <r>
    <x v="366"/>
    <x v="366"/>
    <n v="280"/>
    <s v="АО &quot;Райффайзенбанк&quot; г. Москва"/>
    <s v="комиссия за обработку ведомости №11 16.04.2021"/>
    <s v="44302280"/>
    <x v="7"/>
    <x v="2"/>
    <x v="6"/>
  </r>
  <r>
    <x v="366"/>
    <x v="366"/>
    <n v="30000"/>
    <s v="КОРНЕВ АЛЕКСАНДР ВАЛЕНТИНОВИЧ"/>
    <s v="Выплата аванса по заработной плате за апрель 2021. НДС не облагается."/>
    <s v="4430230000"/>
    <x v="10"/>
    <x v="3"/>
    <x v="7"/>
  </r>
  <r>
    <x v="366"/>
    <x v="366"/>
    <n v="9432.24"/>
    <s v="Филиал ФГУП &quot;Охрана&quot; Росгвардии по г. Москве"/>
    <s v="Оплата услуг пультовой охраны объекта за март 2021 по счету №77000197065 от 01.03.2021 по договору №7721N10011 от 12.11.2012. В том числе НДС 20.00% - 1 572.04"/>
    <s v="443029432,24"/>
    <x v="36"/>
    <x v="0"/>
    <x v="18"/>
  </r>
  <r>
    <x v="366"/>
    <x v="366"/>
    <n v="20.399999999999999"/>
    <s v="АО &quot;Райффайзенбанк&quot; г. Москва"/>
    <s v="комиссия за обработку ведомости №12 16.04.2021"/>
    <s v="4430220,4"/>
    <x v="7"/>
    <x v="2"/>
    <x v="6"/>
  </r>
  <r>
    <x v="366"/>
    <x v="366"/>
    <n v="968.44"/>
    <s v="Управление Федерального казначейства по г. Москве (Инспекция Федеральной налоговой службы № 23 по г.Москве)"/>
    <s v="Оплата госпошлины. НДС не облагается"/>
    <s v="44302968,44"/>
    <x v="40"/>
    <x v="2"/>
    <x v="17"/>
  </r>
  <r>
    <x v="367"/>
    <x v="367"/>
    <n v="14000"/>
    <s v="Индивидуальный предприниматель Капалин Евгений Владимирович"/>
    <s v="Оплата обслуживания и поддержки сервера, сайта, выезд специалиста за февраль 2021 по счету №15 от 23.03.2021 г. . НДС не облагается"/>
    <s v="4430114000"/>
    <x v="2"/>
    <x v="0"/>
    <x v="1"/>
  </r>
  <r>
    <x v="368"/>
    <x v="368"/>
    <n v="9432.24"/>
    <s v="Филиал ФГУП &quot;Охрана&quot; Росгвардии по г. Москве"/>
    <s v="Оплата услуг пультовой охраны объекта за апрель 2021 по счету №77000268471 от 01.04.2021 по договору №7721N10011 от 12.11.2012. В том числе НДС 20.00% - 1 572.04"/>
    <s v="443009432,24"/>
    <x v="36"/>
    <x v="0"/>
    <x v="18"/>
  </r>
  <r>
    <x v="368"/>
    <x v="368"/>
    <n v="1986"/>
    <s v="УФК по г. Москве (Инспекция ФНС России № 15 по г. Москве)"/>
    <s v="Водный налог за 1 квартал 2021 года"/>
    <s v="443001986"/>
    <x v="29"/>
    <x v="2"/>
    <x v="17"/>
  </r>
  <r>
    <x v="368"/>
    <x v="368"/>
    <n v="10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6 666.67"/>
    <s v="44300100000"/>
    <x v="25"/>
    <x v="0"/>
    <x v="15"/>
  </r>
  <r>
    <x v="369"/>
    <x v="369"/>
    <n v="13536.45"/>
    <s v="УФК по г. Москве (Инспекция ФНС России № 15 по г. Москве)"/>
    <s v="Страховые взносы на обязательное медицинское страхование"/>
    <s v="4429913536,45"/>
    <x v="16"/>
    <x v="3"/>
    <x v="7"/>
  </r>
  <r>
    <x v="369"/>
    <x v="369"/>
    <n v="538.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299538,9"/>
    <x v="16"/>
    <x v="3"/>
    <x v="7"/>
  </r>
  <r>
    <x v="369"/>
    <x v="369"/>
    <n v="1854.85"/>
    <s v="УФК по г. Москве (Инспекция ФНС России № 15 по г. Москве)"/>
    <s v="Взносы на обязательное социальное страхование"/>
    <s v="442991854,85"/>
    <x v="16"/>
    <x v="3"/>
    <x v="7"/>
  </r>
  <r>
    <x v="369"/>
    <x v="369"/>
    <n v="34620.1"/>
    <s v="УФК по г. Москве (Инспекция ФНС России № 15 по г. Москве)"/>
    <s v="Страховые взносы на выплату страховой части трудовой пенсии"/>
    <s v="4429934620,1"/>
    <x v="16"/>
    <x v="3"/>
    <x v="7"/>
  </r>
  <r>
    <x v="369"/>
    <x v="369"/>
    <n v="10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6 666.67"/>
    <s v="44299100000"/>
    <x v="25"/>
    <x v="0"/>
    <x v="15"/>
  </r>
  <r>
    <x v="369"/>
    <x v="369"/>
    <n v="60000"/>
    <s v="ООО ЧОО &quot;Р1-МСК&quot;"/>
    <s v="Оплата услуг охраны за март 2021 по счету №72 от 31.03.2021.   НДС не облагается"/>
    <s v="4429960000"/>
    <x v="33"/>
    <x v="0"/>
    <x v="18"/>
  </r>
  <r>
    <x v="370"/>
    <x v="370"/>
    <n v="6489.68"/>
    <s v="АО &quot;Райффайзенбанк&quot; г. Москва"/>
    <s v="Оплата покупки по карте. CARD **4411 IRINA MIGUNOVA 09APR RUR 6489.68 GAZPROM MEZHREGIONGAZ SPB"/>
    <s v="442986489,68"/>
    <x v="0"/>
    <x v="0"/>
    <x v="0"/>
  </r>
  <r>
    <x v="370"/>
    <x v="370"/>
    <n v="11710"/>
    <s v="АО &quot;Райффайзенбанк&quot; г. Москва"/>
    <s v="Оплата покупки по карте. CARD **4411 IRINA MIGUNOVA 09APR RUR 11710 OP YANDEKS.MARKET MOSCOW"/>
    <s v="4429811710"/>
    <x v="14"/>
    <x v="4"/>
    <x v="9"/>
  </r>
  <r>
    <x v="370"/>
    <x v="370"/>
    <n v="14800"/>
    <s v="ООО &quot;Тиражные решения 1С-Рарус&quot;"/>
    <s v="Оплата сопровождения програмных продуктов 1с по счету №НФЖЛ-000047 от 12.03.2021. НДС не облагается"/>
    <s v="4429814800"/>
    <x v="18"/>
    <x v="0"/>
    <x v="12"/>
  </r>
  <r>
    <x v="371"/>
    <x v="371"/>
    <n v="7000"/>
    <s v="Индивидуальный предприниматель Капалин Евгений Владимирович"/>
    <s v="Оплата обслуживания и поддержки сервера, сайта, выезд специалиста за март 2021 по счету №20 от 08.04.2021 г. . НДС не облагается"/>
    <s v="442957000"/>
    <x v="2"/>
    <x v="0"/>
    <x v="1"/>
  </r>
  <r>
    <x v="371"/>
    <x v="371"/>
    <n v="1354.6"/>
    <s v="Управление Федерального казначейства по г. Москве (Инспекция Федеральной налоговой службы № 23 по г.Москве)"/>
    <s v="Оплата госпошлины. НДС не облагается"/>
    <s v="442951354,6"/>
    <x v="40"/>
    <x v="2"/>
    <x v="17"/>
  </r>
  <r>
    <x v="372"/>
    <x v="372"/>
    <n v="30000"/>
    <s v="АО &quot;Райффайзенбанк&quot; г. Москва"/>
    <s v="Снятие наличных денежных средств с карты в банкомате Банка. CARD **4411 IRINA MIGUNOVA 08APR RUR 30000 RBA ATM 45321 MOSKVA"/>
    <s v="4429430000"/>
    <x v="14"/>
    <x v="4"/>
    <x v="9"/>
  </r>
  <r>
    <x v="372"/>
    <x v="372"/>
    <n v="1109.5999999999999"/>
    <s v="Управление Федерального казначейства по г. Москве (Инспекция Федеральной налоговой службы № 43 по г. Москве)"/>
    <s v="Оплата госпошлины. НДС не облагается"/>
    <s v="442941109,6"/>
    <x v="40"/>
    <x v="2"/>
    <x v="17"/>
  </r>
  <r>
    <x v="372"/>
    <x v="372"/>
    <n v="10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6 666.67"/>
    <s v="44294100000"/>
    <x v="25"/>
    <x v="0"/>
    <x v="15"/>
  </r>
  <r>
    <x v="372"/>
    <x v="372"/>
    <n v="120000"/>
    <s v="ООО ЧОО &quot;Р1-МСК&quot;"/>
    <s v="Оплата услуг охраны за март 2021 по счету №72 от 31.03.2021.   НДС не облагается"/>
    <s v="44294120000"/>
    <x v="33"/>
    <x v="0"/>
    <x v="18"/>
  </r>
  <r>
    <x v="372"/>
    <x v="372"/>
    <n v="450"/>
    <s v="АО &quot;Райффайзенбанк&quot; г. Москва"/>
    <s v="Комиссия за снятие наличных в банкомате. Cash Advance Fee. CARD **4411 IRINA MIGUNOVA 08APR RUR 30000 RBA ATM 45321 MOSKVA"/>
    <s v="44294450"/>
    <x v="7"/>
    <x v="2"/>
    <x v="6"/>
  </r>
  <r>
    <x v="372"/>
    <x v="372"/>
    <n v="990.38"/>
    <s v="Управление Федерального казначейства по г. Москве (Инспекция Федеральной налоговой службы № 17 по г.Москве)"/>
    <s v="Оплата госпошлины. НДС не облагается"/>
    <s v="44294990,38"/>
    <x v="40"/>
    <x v="2"/>
    <x v="17"/>
  </r>
  <r>
    <x v="373"/>
    <x v="373"/>
    <n v="10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16 666.67"/>
    <s v="44293100000"/>
    <x v="25"/>
    <x v="0"/>
    <x v="15"/>
  </r>
  <r>
    <x v="374"/>
    <x v="374"/>
    <n v="70000"/>
    <s v="ИП Петренко Елена Алексеевна"/>
    <s v="Оплата за оказание юридических услуг в марте 2021 по счету №3 от 31.03.2021 г. Сумма 70000-00 Без налога (НДС)"/>
    <s v="4429270000"/>
    <x v="20"/>
    <x v="0"/>
    <x v="13"/>
  </r>
  <r>
    <x v="375"/>
    <x v="375"/>
    <n v="6106.38"/>
    <s v="ПАО &quot;ВымпелКом&quot;"/>
    <s v="Оплата по по договору №669010285 за услуги связи за март 2021 г. по счету №100772415084 от 31.03.2021 г. В том числе НДС 20.00% - 1 017.73"/>
    <s v="442916106,38"/>
    <x v="1"/>
    <x v="0"/>
    <x v="1"/>
  </r>
  <r>
    <x v="375"/>
    <x v="375"/>
    <n v="15000"/>
    <s v="ООО &quot;Эколоджис&quot;"/>
    <s v="Оплата за исследования проб воды по счету №k-73 от 16.03.2021. НДС не облагается"/>
    <s v="4429115000"/>
    <x v="24"/>
    <x v="0"/>
    <x v="14"/>
  </r>
  <r>
    <x v="375"/>
    <x v="375"/>
    <n v="120000"/>
    <s v="АО &quot;Мосэнергосбыт&quot;"/>
    <s v="ЗА ЭЛ. ЭНЕРГИЮ (МОЩНОСТЬ) ЗА ФЕВРАЛЬ 2021 Г. ПО ДОГОВОРУ С ИКУ №97644161 ОТ 20.07.2015Г. СЧЕТ № Э-61-10436 ОТ 28.02.2021 Г. В том числе НДС 20.00% - 20 000.00"/>
    <s v="44291120000"/>
    <x v="25"/>
    <x v="0"/>
    <x v="15"/>
  </r>
  <r>
    <x v="375"/>
    <x v="375"/>
    <n v="65000"/>
    <s v="ООО &quot;Нохоре&quot;"/>
    <s v="Оплата за вывоз мусора в марте 2021 по счету №105 от 31.03.2021 по договору №40-Н от 01.01.2020 г. В том числе НДС 20.00% - 10 833.33"/>
    <s v="4429165000"/>
    <x v="4"/>
    <x v="0"/>
    <x v="3"/>
  </r>
  <r>
    <x v="376"/>
    <x v="376"/>
    <n v="79000"/>
    <s v="ООО &quot;ИнжСпецМонтаж&quot;"/>
    <s v="Оплата работ по ремонту электрокабеля по счету №065/21 от 31.03.2021. НДС не облагается"/>
    <s v="4428879000"/>
    <x v="41"/>
    <x v="1"/>
    <x v="2"/>
  </r>
  <r>
    <x v="376"/>
    <x v="376"/>
    <n v="36004"/>
    <s v="Корнев Александр Валентинович"/>
    <s v="Для зачисления на счет Корнева Александра Валентиновича Заработная плата за Март 2021 г. Сумма 36004-00 Без налога (НДС)"/>
    <s v="4428836004"/>
    <x v="10"/>
    <x v="3"/>
    <x v="7"/>
  </r>
  <r>
    <x v="377"/>
    <x v="377"/>
    <n v="99353"/>
    <s v="АО &quot;Райффайзенбанк&quot; г. Москва"/>
    <s v="Оплата Заработная плата за Март 2021 г. на основании ПЛАТЕЖНАЯ ВЕДОМОСТЬ N 10 от 01.04.2021"/>
    <s v="4428799353"/>
    <x v="10"/>
    <x v="3"/>
    <x v="7"/>
  </r>
  <r>
    <x v="377"/>
    <x v="377"/>
    <n v="34092"/>
    <s v="УФК по г. Москве (Инспекция ФНС России № 15 по г. Москве)"/>
    <s v="Налог на доходы физических лиц за март 2021 года"/>
    <s v="4428734092"/>
    <x v="28"/>
    <x v="3"/>
    <x v="7"/>
  </r>
  <r>
    <x v="377"/>
    <x v="377"/>
    <n v="185000"/>
    <s v="ООО ЧОО &quot;Р1-МСК&quot;"/>
    <s v="Оплата услуг охраны за февраль 2021 по счету от 28.02.2021.   НДС не облагается"/>
    <s v="44287185000"/>
    <x v="33"/>
    <x v="0"/>
    <x v="18"/>
  </r>
  <r>
    <x v="377"/>
    <x v="377"/>
    <n v="15000"/>
    <s v="ИП Кулабухов Дмитрий Александрович"/>
    <s v="Оплата за ремонт трубопровода по счету №7 от 31.03.2021.  НДС не облагается"/>
    <s v="4428715000"/>
    <x v="44"/>
    <x v="1"/>
    <x v="2"/>
  </r>
  <r>
    <x v="377"/>
    <x v="377"/>
    <n v="990"/>
    <s v="АО &quot;Райффайзенбанк&quot; г. Москва"/>
    <s v="Ежемесячная комиссия за обслуживание по пакету за период с 01.03.2021 по 31.03.2021"/>
    <s v="44287990"/>
    <x v="7"/>
    <x v="2"/>
    <x v="6"/>
  </r>
  <r>
    <x v="377"/>
    <x v="377"/>
    <n v="397.41"/>
    <s v="АО &quot;Райффайзенбанк&quot; г. Москва"/>
    <s v="комиссия за обработку ведомости №10 01.04.2021"/>
    <s v="44287397,41"/>
    <x v="7"/>
    <x v="2"/>
    <x v="6"/>
  </r>
  <r>
    <x v="377"/>
    <x v="377"/>
    <n v="60000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10 000.00"/>
    <s v="4428760000"/>
    <x v="9"/>
    <x v="0"/>
    <x v="8"/>
  </r>
  <r>
    <x v="377"/>
    <x v="377"/>
    <n v="302148.40000000002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50 358.07"/>
    <s v="44287302148,4"/>
    <x v="25"/>
    <x v="0"/>
    <x v="15"/>
  </r>
  <r>
    <x v="377"/>
    <x v="377"/>
    <n v="45000"/>
    <s v="Индивидуальный предприниматель Смирнов Дмитрий Евгеньевич"/>
    <s v="Оплата бухгалтерских услуг за март 2021 по счету №31 от 01.03.2021 г. Без налога (НДС)"/>
    <s v="4428745000"/>
    <x v="18"/>
    <x v="0"/>
    <x v="12"/>
  </r>
  <r>
    <x v="378"/>
    <x v="378"/>
    <n v="2050"/>
    <s v="АО &quot;Райффайзенбанк&quot; г. Москва"/>
    <s v="Комиссия за внесение наличных. ОВН №5. г. Москва"/>
    <s v="442862050"/>
    <x v="7"/>
    <x v="2"/>
    <x v="6"/>
  </r>
  <r>
    <x v="378"/>
    <x v="378"/>
    <n v="7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21 по 31.03.2021"/>
    <s v="44286700"/>
    <x v="7"/>
    <x v="2"/>
    <x v="6"/>
  </r>
  <r>
    <x v="379"/>
    <x v="379"/>
    <n v="40701.120000000003"/>
    <s v="ООО &quot;Бизнес-Инвестпром&quot;"/>
    <s v="Оплата материалов для ремонта кабеля по счету №16032021-001 от 16.03.2021. В том числе НДС 20.00% - 6 783.52"/>
    <s v="4428540701,12"/>
    <x v="41"/>
    <x v="1"/>
    <x v="2"/>
  </r>
  <r>
    <x v="380"/>
    <x v="380"/>
    <n v="1705"/>
    <s v="АО &quot;Райффайзенбанк&quot; г. Москва"/>
    <s v="Оплата покупки по карте. CARD **4411 IRINA MIGUNOVA 25MAR RUR 1705 LM004 MITISCHINSKIJ"/>
    <s v="442821705"/>
    <x v="14"/>
    <x v="4"/>
    <x v="9"/>
  </r>
  <r>
    <x v="381"/>
    <x v="381"/>
    <n v="6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0 000.00"/>
    <s v="4428160000"/>
    <x v="25"/>
    <x v="0"/>
    <x v="15"/>
  </r>
  <r>
    <x v="381"/>
    <x v="381"/>
    <n v="5000"/>
    <s v="ООО &quot;ГАЗСЕРВИС&quot;"/>
    <s v="Оплата за техническое обслуживание газопровода в апреле 2021 по счету №5 от 25.03.2021, Договор ОГ-19/7 от 01.12.2019.  НДС не облагается"/>
    <s v="442815000"/>
    <x v="23"/>
    <x v="0"/>
    <x v="0"/>
  </r>
  <r>
    <x v="382"/>
    <x v="382"/>
    <n v="1331"/>
    <s v="Управление Федерального казначейства по Московской области (Межрайонная инспекция Федеральной налоговой службы №13 по Московской области)"/>
    <s v="Оплата госпошлины. НДС не облагается"/>
    <s v="442781331"/>
    <x v="40"/>
    <x v="2"/>
    <x v="17"/>
  </r>
  <r>
    <x v="382"/>
    <x v="382"/>
    <n v="40000"/>
    <s v="ООО ЧОО &quot;Р1-МСК&quot;"/>
    <s v="Оплата услуг охраны за февраль 2021 по счету от 28.02.2021.   НДС не облагается"/>
    <s v="4427840000"/>
    <x v="33"/>
    <x v="0"/>
    <x v="18"/>
  </r>
  <r>
    <x v="382"/>
    <x v="382"/>
    <n v="6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0 000.00"/>
    <s v="4427860000"/>
    <x v="25"/>
    <x v="0"/>
    <x v="15"/>
  </r>
  <r>
    <x v="383"/>
    <x v="383"/>
    <n v="1500"/>
    <s v="КОРНЕВ АЛЕКСАНДР ВАЛЕНТИНОВИЧ"/>
    <s v="Компенсация за использование личного транспорта в служебных целях за март 2021 г. . НДС не облагается"/>
    <s v="442771500"/>
    <x v="50"/>
    <x v="3"/>
    <x v="5"/>
  </r>
  <r>
    <x v="384"/>
    <x v="384"/>
    <n v="6800"/>
    <s v="ООО &quot;РДВ-софт&quot;"/>
    <s v="Оплата лицензии на использование базы данных сайта rabota.ru по счету №ЛС-0666161 от 18.03.2021 НДС не облагается"/>
    <s v="442746800"/>
    <x v="35"/>
    <x v="3"/>
    <x v="7"/>
  </r>
  <r>
    <x v="384"/>
    <x v="384"/>
    <n v="35000"/>
    <s v="ООО ЧОО &quot;Р1-МСК&quot;"/>
    <s v="Оплата услуг охраны за февраль 2021 по счету от 28.02.2021.   НДС не облагается"/>
    <s v="4427435000"/>
    <x v="33"/>
    <x v="0"/>
    <x v="18"/>
  </r>
  <r>
    <x v="384"/>
    <x v="384"/>
    <n v="7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1 666.67"/>
    <s v="4427470000"/>
    <x v="25"/>
    <x v="0"/>
    <x v="15"/>
  </r>
  <r>
    <x v="385"/>
    <x v="385"/>
    <n v="6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0 000.00"/>
    <s v="4427360000"/>
    <x v="25"/>
    <x v="0"/>
    <x v="15"/>
  </r>
  <r>
    <x v="386"/>
    <x v="386"/>
    <n v="30000"/>
    <s v="КОРНЕВ АЛЕКСАНДР ВАЛЕНТИНОВИЧ"/>
    <s v="Выплата аванса по заработной плате за март 2021. НДС не облагается."/>
    <s v="4427130000"/>
    <x v="10"/>
    <x v="3"/>
    <x v="7"/>
  </r>
  <r>
    <x v="386"/>
    <x v="386"/>
    <n v="17025"/>
    <s v="ООО &quot;МВК ЭКОДАР&quot;"/>
    <s v="Оплата сервисного обслуживания системы водоочистки по счету №71789/Р96 от 05.03.2021.  В том числе НДС 20.00% - 2 837.50"/>
    <s v="4427117025"/>
    <x v="34"/>
    <x v="0"/>
    <x v="14"/>
  </r>
  <r>
    <x v="386"/>
    <x v="386"/>
    <n v="3094.07"/>
    <s v="УФК по г. Москве (Инспекция ФНС России №10 по г. Москве)"/>
    <s v="Оплата госпошлины. НДС не облагается"/>
    <s v="442713094,07"/>
    <x v="40"/>
    <x v="2"/>
    <x v="17"/>
  </r>
  <r>
    <x v="387"/>
    <x v="387"/>
    <n v="5100"/>
    <s v="АО &quot;Райффайзенбанк&quot; г. Москва"/>
    <s v="Оплата Компенсация служебной поездки за Март 2021 г. на основании ПЛАТЕЖНАЯ ВЕДОМОСТЬ N 9 от 15.03.2021"/>
    <s v="442705100"/>
    <x v="8"/>
    <x v="3"/>
    <x v="7"/>
  </r>
  <r>
    <x v="387"/>
    <x v="387"/>
    <n v="280"/>
    <s v="АО &quot;Райффайзенбанк&quot; г. Москва"/>
    <s v="комиссия за обработку ведомости №8 15.03.2021"/>
    <s v="44270280"/>
    <x v="7"/>
    <x v="2"/>
    <x v="6"/>
  </r>
  <r>
    <x v="387"/>
    <x v="387"/>
    <n v="70000"/>
    <s v="АО &quot;Райффайзенбанк&quot; г. Москва"/>
    <s v="Оплата Аванс за Март 2021 г. на основании ПЛАТЕЖНАЯ ВЕДОМОСТЬ N 8 от 15.03.2021"/>
    <s v="4427070000"/>
    <x v="10"/>
    <x v="3"/>
    <x v="7"/>
  </r>
  <r>
    <x v="387"/>
    <x v="387"/>
    <n v="7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1 666.67"/>
    <s v="4427070000"/>
    <x v="25"/>
    <x v="0"/>
    <x v="15"/>
  </r>
  <r>
    <x v="387"/>
    <x v="387"/>
    <n v="20.399999999999999"/>
    <s v="АО &quot;Райффайзенбанк&quot; г. Москва"/>
    <s v="комиссия за обработку ведомости №9 15.03.2021"/>
    <s v="4427020,4"/>
    <x v="7"/>
    <x v="2"/>
    <x v="6"/>
  </r>
  <r>
    <x v="388"/>
    <x v="388"/>
    <n v="10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6 666.67"/>
    <s v="44267100000"/>
    <x v="25"/>
    <x v="0"/>
    <x v="15"/>
  </r>
  <r>
    <x v="388"/>
    <x v="388"/>
    <n v="60000"/>
    <s v="ООО ЧОО &quot;Р1-МСК&quot;"/>
    <s v="Оплата услуг охраны за февраль 2021 по счету от 28.02.2021.   НДС не облагается"/>
    <s v="4426760000"/>
    <x v="33"/>
    <x v="0"/>
    <x v="18"/>
  </r>
  <r>
    <x v="389"/>
    <x v="389"/>
    <n v="82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3 666.67"/>
    <s v="4426682000"/>
    <x v="25"/>
    <x v="0"/>
    <x v="15"/>
  </r>
  <r>
    <x v="389"/>
    <x v="389"/>
    <n v="92851.92"/>
    <s v="Муниципальное унитарное предприятие &quot;Инженерные сети г. Долгопрудного&quot;"/>
    <s v="Оплата за стоки за февраль 2021 по счету №В513 от 28.02.2021.  В том числе НДС 20.00% - 15 475.32"/>
    <s v="4426692851,92"/>
    <x v="9"/>
    <x v="0"/>
    <x v="8"/>
  </r>
  <r>
    <x v="389"/>
    <x v="389"/>
    <n v="6909.19"/>
    <s v="АО &quot;Райффайзенбанк&quot; г. Москва"/>
    <s v="Оплата покупки по карте. CARD **4411 IRINA MIGUNOVA 09MAR RUR 6909.19 GAZPROM MEZHREGIONGAZ SPB"/>
    <s v="442666909,19"/>
    <x v="0"/>
    <x v="0"/>
    <x v="0"/>
  </r>
  <r>
    <x v="389"/>
    <x v="389"/>
    <n v="20000"/>
    <s v="Индивидуальный предприниматель Капалин Евгений Владимирович"/>
    <s v="Оплата обслуживания и поддержки сервера, сайта, выезд специалиста за янврь 2021 по счету №10 от 19.02.2021 г. . НДС не облагается"/>
    <s v="4426620000"/>
    <x v="2"/>
    <x v="0"/>
    <x v="1"/>
  </r>
  <r>
    <x v="390"/>
    <x v="390"/>
    <n v="40000"/>
    <s v="ООО &quot;Нохоре&quot;"/>
    <s v="Оплата за вывоз мусора в феврале 2021 по счету №59 от 28.02.2021 по договору №40-Н от 01.01.2020 г. В том числе НДС 20.00% - 6 666.67"/>
    <s v="4426540000"/>
    <x v="4"/>
    <x v="0"/>
    <x v="3"/>
  </r>
  <r>
    <x v="390"/>
    <x v="390"/>
    <n v="538.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265538,9"/>
    <x v="16"/>
    <x v="3"/>
    <x v="7"/>
  </r>
  <r>
    <x v="390"/>
    <x v="390"/>
    <n v="34573.870000000003"/>
    <s v="УФК по г. Москве (Инспекция ФНС России № 15 по г. Москве)"/>
    <s v="Страховые взносы на выплату страховой части трудовой пенсии"/>
    <s v="4426534573,87"/>
    <x v="16"/>
    <x v="3"/>
    <x v="7"/>
  </r>
  <r>
    <x v="390"/>
    <x v="390"/>
    <n v="1854.85"/>
    <s v="УФК по г. Москве (Инспекция ФНС России № 15 по г. Москве)"/>
    <s v="Взносы на обязательное социальное страхование"/>
    <s v="442651854,85"/>
    <x v="16"/>
    <x v="3"/>
    <x v="7"/>
  </r>
  <r>
    <x v="390"/>
    <x v="390"/>
    <n v="13513.29"/>
    <s v="УФК по г. Москве (Инспекция ФНС России № 15 по г. Москве)"/>
    <s v="Страховые взносы на обязательное медицинское страхование"/>
    <s v="4426513513,29"/>
    <x v="16"/>
    <x v="3"/>
    <x v="7"/>
  </r>
  <r>
    <x v="391"/>
    <x v="391"/>
    <n v="3686.41"/>
    <s v="АО &quot;Райффайзенбанк&quot; г. Москва"/>
    <s v="Оплата покупки по карте. CARD **4411 IRINA MIGUNOVA 05MAR RUR 3686.41 METRO STORE 1014 MOSCOW"/>
    <s v="442643686,41"/>
    <x v="14"/>
    <x v="4"/>
    <x v="9"/>
  </r>
  <r>
    <x v="391"/>
    <x v="391"/>
    <n v="36004"/>
    <s v="Корнев Александр Валентинович"/>
    <s v="Для зачисления на счет Корнева Александра Валентиновича Заработная плата за Февраль 2021 г. Сумма 36004-00 Без налога (НДС)"/>
    <s v="4426436004"/>
    <x v="10"/>
    <x v="3"/>
    <x v="7"/>
  </r>
  <r>
    <x v="391"/>
    <x v="391"/>
    <n v="45000"/>
    <s v="Индивидуальный предприниматель Смирнов Дмитрий Евгеньевич"/>
    <s v="Оплата бухгалтерских услуг за февраль 2021 по счету №15 от 26.02.2021 г. Без налога (НДС)"/>
    <s v="4426445000"/>
    <x v="18"/>
    <x v="0"/>
    <x v="12"/>
  </r>
  <r>
    <x v="391"/>
    <x v="391"/>
    <n v="1772"/>
    <s v="Управление Федерального казначейства по г. Москве (Инспекция Федеральной налоговой службы № 15 по г. Москве)"/>
    <s v="Уплата водного налога. НДС не облагается"/>
    <s v="442641772"/>
    <x v="29"/>
    <x v="2"/>
    <x v="17"/>
  </r>
  <r>
    <x v="391"/>
    <x v="391"/>
    <n v="35500"/>
    <s v="ООО &quot;Нохоре&quot;"/>
    <s v="Оплата за вывоз мусора в феврале 2021 по счету №59 от 28.02.2021 по договору №40-Н от 01.01.2020 г. В том числе НДС 20.00% - 5 916.67"/>
    <s v="4426435500"/>
    <x v="4"/>
    <x v="0"/>
    <x v="3"/>
  </r>
  <r>
    <x v="391"/>
    <x v="391"/>
    <n v="14"/>
    <s v="Управление Федерального казначейства по г. Москве (Инспекция Федеральной налоговой службы № 15 по г. Москве)"/>
    <s v="Уплата водного налога. НДС не облагается"/>
    <s v="4426414"/>
    <x v="29"/>
    <x v="2"/>
    <x v="17"/>
  </r>
  <r>
    <x v="391"/>
    <x v="391"/>
    <n v="50000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8 333.33"/>
    <s v="4426450000"/>
    <x v="9"/>
    <x v="0"/>
    <x v="8"/>
  </r>
  <r>
    <x v="391"/>
    <x v="391"/>
    <n v="5670.34"/>
    <s v="ПАО &quot;ВымпелКом&quot;"/>
    <s v="Оплата по по договору №669010285 за услуги связи за февраль 2021 г. по счету №100763661178 от 28.02.2021 г. В том числе НДС 20.00% - 945.06"/>
    <s v="442645670,34"/>
    <x v="1"/>
    <x v="0"/>
    <x v="1"/>
  </r>
  <r>
    <x v="391"/>
    <x v="391"/>
    <n v="100000"/>
    <s v="АО &quot;Мосэнергосбыт&quot;"/>
    <s v="ЗА ЭЛ. ЭНЕРГИЮ (МОЩНОСТЬ) ЗА ЯНВАРЬ 2021 Г. ПО ДОГОВОРУ С ИКУ No97644161 ОТ 20.07.2015Г. СЧЕТ No Э-61-163 ОТ 31.01.2021 Г. В том числе НДС 20.00% - 16 666.67"/>
    <s v="44264100000"/>
    <x v="25"/>
    <x v="0"/>
    <x v="15"/>
  </r>
  <r>
    <x v="392"/>
    <x v="392"/>
    <n v="70000"/>
    <s v="ИП Петренко Елена Алексеевна"/>
    <s v="Оплата за оказание юридических услуг за февраль 2021 по счету №2 от 25.02.2021 г. Сумма 70000-00 Без налога (НДС)"/>
    <s v="4426070000"/>
    <x v="20"/>
    <x v="0"/>
    <x v="13"/>
  </r>
  <r>
    <x v="392"/>
    <x v="392"/>
    <n v="8910"/>
    <s v="ООО &quot;Тиражные решения 1С-Рарус&quot;"/>
    <s v="Оплата лицензии на онлайн-чат по счету №НФB0-000997 от 28.01.2021. НДС не облагается"/>
    <s v="442608910"/>
    <x v="2"/>
    <x v="0"/>
    <x v="1"/>
  </r>
  <r>
    <x v="392"/>
    <x v="392"/>
    <n v="352.6"/>
    <s v="АО &quot;Райффайзенбанк&quot; г. Москва"/>
    <s v="комиссия за обработку ведомости №7 01.03.2021"/>
    <s v="44260352,6"/>
    <x v="7"/>
    <x v="2"/>
    <x v="6"/>
  </r>
  <r>
    <x v="392"/>
    <x v="392"/>
    <n v="88150.720000000001"/>
    <s v="АО &quot;Райффайзенбанк&quot; г. Москва"/>
    <s v="Оплата Заработная плата за Февраль 2021 г. на основании ПЛАТЕЖНАЯ ВЕДОМОСТЬ N 7 от 01.03.2021"/>
    <s v="4426088150,72"/>
    <x v="10"/>
    <x v="3"/>
    <x v="7"/>
  </r>
  <r>
    <x v="392"/>
    <x v="392"/>
    <n v="190"/>
    <s v="АО &quot;Райффайзенбанк&quot; г. Москва"/>
    <s v="Обслуживание Мобильного приложения 2.2021"/>
    <s v="44260190"/>
    <x v="51"/>
    <x v="2"/>
    <x v="6"/>
  </r>
  <r>
    <x v="392"/>
    <x v="392"/>
    <n v="150"/>
    <s v="АО &quot;Райффайзенбанк&quot; г. Москва"/>
    <s v="Комиссия за снятие наличных в банкомате. Cash Advance Fee. CARD **4411 IRINA MIGUNOVA 05MAR RUR 10000 RBA ATM 45321 MOSKVA"/>
    <s v="44260150"/>
    <x v="7"/>
    <x v="2"/>
    <x v="6"/>
  </r>
  <r>
    <x v="392"/>
    <x v="392"/>
    <n v="10000"/>
    <s v="АО &quot;Райффайзенбанк&quot; г. Москва"/>
    <s v="Снятие наличных денежных средств с карты в банкомате Банка. CARD **4411 IRINA MIGUNOVA 05MAR RUR 10000 RBA ATM 45321 MOSKVA"/>
    <s v="4426010000"/>
    <x v="14"/>
    <x v="4"/>
    <x v="9"/>
  </r>
  <r>
    <x v="392"/>
    <x v="392"/>
    <n v="2500"/>
    <s v="ООО &quot;Тиражные решения 1С-Рарус&quot;"/>
    <s v="Оплата мобильного приложения по счету №НФB0-000921 от 27.01.2021. НДС не облагается"/>
    <s v="442602500"/>
    <x v="2"/>
    <x v="0"/>
    <x v="1"/>
  </r>
  <r>
    <x v="393"/>
    <x v="393"/>
    <n v="34093"/>
    <s v="УФК по г. Москве (Инспекция ФНС России № 15 по г. Москве)"/>
    <s v="Налог на доходы физических лиц за февраль 2021 года"/>
    <s v="4425734093"/>
    <x v="28"/>
    <x v="3"/>
    <x v="7"/>
  </r>
  <r>
    <x v="393"/>
    <x v="393"/>
    <n v="10000"/>
    <s v="АО &quot;Райффайзенбанк&quot; г. Москва"/>
    <s v="Снятие наличных денежных средств с карты в банкомате Банка. CARD **4411 IRINA MIGUNOVA 02MAR RUR 10000 RBA ATM 45321 MOSKVA"/>
    <s v="4425710000"/>
    <x v="14"/>
    <x v="4"/>
    <x v="9"/>
  </r>
  <r>
    <x v="393"/>
    <x v="393"/>
    <n v="150"/>
    <s v="АО &quot;Райффайзенбанк&quot; г. Москва"/>
    <s v="Комиссия за снятие наличных в банкомате. Cash Advance Fee. CARD **4411 IRINA MIGUNOVA 02MAR RUR 10000 RBA ATM 45321 MOSKVA"/>
    <s v="44257150"/>
    <x v="7"/>
    <x v="2"/>
    <x v="6"/>
  </r>
  <r>
    <x v="394"/>
    <x v="394"/>
    <n v="990"/>
    <s v="АО &quot;Райффайзенбанк&quot; г. Москва"/>
    <s v="Ежемесячная комиссия за обслуживание по пакету за период с 01.02.2021 по 28.02.2021"/>
    <s v="44256990"/>
    <x v="7"/>
    <x v="2"/>
    <x v="6"/>
  </r>
  <r>
    <x v="394"/>
    <x v="394"/>
    <n v="7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1 по 28.02.2021"/>
    <s v="44256725"/>
    <x v="7"/>
    <x v="2"/>
    <x v="6"/>
  </r>
  <r>
    <x v="394"/>
    <x v="394"/>
    <n v="150000"/>
    <s v="ООО ЧОО &quot;Р1-МСК&quot;"/>
    <s v="Оплата услуг охраны за январь 2021 по счету №16 от 31.01.2021.   НДС не облагается"/>
    <s v="44256150000"/>
    <x v="33"/>
    <x v="0"/>
    <x v="18"/>
  </r>
  <r>
    <x v="395"/>
    <x v="395"/>
    <n v="108705.8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8 117.63"/>
    <s v="44253108705,8"/>
    <x v="25"/>
    <x v="0"/>
    <x v="15"/>
  </r>
  <r>
    <x v="395"/>
    <x v="395"/>
    <n v="8010"/>
    <s v="Общество с ограниченной ответственностью &quot;Ударник&quot;"/>
    <s v="Оплата за запчасти по снегоуборочной машине по счету №80 от 25.02.2021.  НДС не облагается"/>
    <s v="442538010"/>
    <x v="3"/>
    <x v="1"/>
    <x v="2"/>
  </r>
  <r>
    <x v="396"/>
    <x v="396"/>
    <n v="7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1 666.67"/>
    <s v="4425270000"/>
    <x v="25"/>
    <x v="0"/>
    <x v="15"/>
  </r>
  <r>
    <x v="397"/>
    <x v="397"/>
    <n v="2171.7399999999998"/>
    <s v="Управление Федерального казначейства по г. Москве (Инспекция Федеральной налоговой службы № 15 по г. Москве)"/>
    <s v="Уплата налога УСН. НДС не облагается"/>
    <s v="442512171,74"/>
    <x v="29"/>
    <x v="2"/>
    <x v="17"/>
  </r>
  <r>
    <x v="397"/>
    <x v="397"/>
    <n v="573.26"/>
    <s v="Управление Федерального казначейства по г. Москве (Инспекция Федеральной налоговой службы № 15 по г. Москве)"/>
    <s v="Уплата страховых взносов на ОМС. НДС не облагается"/>
    <s v="44251573,26"/>
    <x v="16"/>
    <x v="3"/>
    <x v="7"/>
  </r>
  <r>
    <x v="397"/>
    <x v="397"/>
    <n v="17.649999999999999"/>
    <s v="Управление Федерального казначейства по г. Москве (Инспекция Федеральной налоговой службы № 15 по г. Москве)"/>
    <s v="Уплата НДФЛ. НДС не облагается"/>
    <s v="4425117,65"/>
    <x v="28"/>
    <x v="3"/>
    <x v="7"/>
  </r>
  <r>
    <x v="397"/>
    <x v="397"/>
    <n v="50000"/>
    <s v="ООО ЧОО &quot;Р1-МСК&quot;"/>
    <s v="Оплата услуг охраны за январь 2021 по счету №16 от 31.01.2021.   НДС не облагается"/>
    <s v="4425150000"/>
    <x v="33"/>
    <x v="0"/>
    <x v="18"/>
  </r>
  <r>
    <x v="397"/>
    <x v="397"/>
    <n v="1000"/>
    <s v="Управление Федерального казначейства по г. Москве (Инспекция Федеральной налоговой службы № 15 по г. Москве)"/>
    <s v="Уплата водного налога. НДС не облагается"/>
    <s v="442511000"/>
    <x v="29"/>
    <x v="2"/>
    <x v="17"/>
  </r>
  <r>
    <x v="397"/>
    <x v="397"/>
    <n v="320.76"/>
    <s v="Управление Федерального казначейства по г. Москве (Инспекция Федеральной налоговой службы № 15 по г. Москве)"/>
    <s v="Уплата страховых взносов на ОСС. НДС не облагается"/>
    <s v="44251320,76"/>
    <x v="16"/>
    <x v="3"/>
    <x v="7"/>
  </r>
  <r>
    <x v="397"/>
    <x v="397"/>
    <n v="95.02"/>
    <s v="Управление Федерального казначейства по г. Москве (Инспекция Федеральной налоговой службы № 15 по г. Москве)"/>
    <s v="Уплата водного налога. НДС не облагается"/>
    <s v="4425195,02"/>
    <x v="29"/>
    <x v="2"/>
    <x v="17"/>
  </r>
  <r>
    <x v="397"/>
    <x v="397"/>
    <n v="2472.58"/>
    <s v="Управление Федерального казначейства по г. Москве (Инспекция Федеральной налоговой службы № 15 по г. Москве)"/>
    <s v="Уплата страховых взносов на ОПС. НДС не облагается"/>
    <s v="442512472,58"/>
    <x v="16"/>
    <x v="3"/>
    <x v="7"/>
  </r>
  <r>
    <x v="398"/>
    <x v="398"/>
    <n v="60000"/>
    <s v="ООО ЧОО &quot;Р1-МСК&quot;"/>
    <s v="Оплата услуг охраны за январь 2021 по счету №16 от 31.01.2021.   НДС не облагается"/>
    <s v="4424760000"/>
    <x v="33"/>
    <x v="0"/>
    <x v="18"/>
  </r>
  <r>
    <x v="399"/>
    <x v="399"/>
    <n v="5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8 333.33"/>
    <s v="4424650000"/>
    <x v="25"/>
    <x v="0"/>
    <x v="15"/>
  </r>
  <r>
    <x v="399"/>
    <x v="399"/>
    <n v="112524.48"/>
    <s v="Муниципальное унитарное предприятие &quot;Инженерные сети г. Долгопрудного&quot;"/>
    <s v="Оплата за стоки в январе 2021 по счету №В142 от 31.01.2021 г.  В том числе НДС 20.00% - 18 754.08"/>
    <s v="44246112524,48"/>
    <x v="9"/>
    <x v="0"/>
    <x v="8"/>
  </r>
  <r>
    <x v="400"/>
    <x v="400"/>
    <n v="10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6 666.67"/>
    <s v="44244100000"/>
    <x v="25"/>
    <x v="0"/>
    <x v="15"/>
  </r>
  <r>
    <x v="400"/>
    <x v="400"/>
    <n v="60000"/>
    <s v="ООО ЧОО &quot;Р1-МСК&quot;"/>
    <s v="Оплата услуг охраны за январь 2021 по счету №16 от 31.01.2021.   НДС не облагается"/>
    <s v="4424460000"/>
    <x v="33"/>
    <x v="0"/>
    <x v="18"/>
  </r>
  <r>
    <x v="401"/>
    <x v="401"/>
    <n v="1500"/>
    <s v="КОРНЕВ АЛЕКСАНДР ВАЛЕНТИНОВИЧ"/>
    <s v="Компенсация за использование личного транспорта в служебных целях за февраль 2021 г. . НДС не облагается"/>
    <s v="442431500"/>
    <x v="50"/>
    <x v="3"/>
    <x v="5"/>
  </r>
  <r>
    <x v="401"/>
    <x v="401"/>
    <n v="70000"/>
    <s v="АО &quot;Райффайзенбанк&quot; г. Москва"/>
    <s v="Оплата Аванс за Февраль 2021 г. на основании ПЛАТЕЖНАЯ ВЕДОМОСТЬ N 5 от 15.02.2021"/>
    <s v="4424370000"/>
    <x v="10"/>
    <x v="3"/>
    <x v="7"/>
  </r>
  <r>
    <x v="401"/>
    <x v="401"/>
    <n v="280"/>
    <s v="АО &quot;Райффайзенбанк&quot; г. Москва"/>
    <s v="комиссия за обработку ведомости №5 15.02.2021"/>
    <s v="44243280"/>
    <x v="7"/>
    <x v="2"/>
    <x v="6"/>
  </r>
  <r>
    <x v="401"/>
    <x v="401"/>
    <n v="20.399999999999999"/>
    <s v="АО &quot;Райффайзенбанк&quot; г. Москва"/>
    <s v="комиссия за обработку ведомости №6 15.02.2021"/>
    <s v="4424320,4"/>
    <x v="7"/>
    <x v="2"/>
    <x v="6"/>
  </r>
  <r>
    <x v="401"/>
    <x v="401"/>
    <n v="9432.24"/>
    <s v="Филиал ФГУП &quot;Охрана&quot; Росгвардии по г. Москве"/>
    <s v="Оплата услуг пультовой охраны объекта за февраль 2021 по договору №7721N10011 от 12.11.2012. В том числе НДС 20.00% - 1 572.04"/>
    <s v="442439432,24"/>
    <x v="36"/>
    <x v="0"/>
    <x v="18"/>
  </r>
  <r>
    <x v="401"/>
    <x v="401"/>
    <n v="5100"/>
    <s v="АО &quot;Райффайзенбанк&quot; г. Москва"/>
    <s v="Оплата Компенсация служебной поездки за Февраль 2021 г. на основании ПЛАТЕЖНАЯ ВЕДОМОСТЬ N 6 от 15.02.2021"/>
    <s v="442435100"/>
    <x v="8"/>
    <x v="3"/>
    <x v="7"/>
  </r>
  <r>
    <x v="401"/>
    <x v="401"/>
    <n v="30000"/>
    <s v="КОРНЕВ АЛЕКСАНДР ВАЛЕНТИНОВИЧ"/>
    <s v="Выплата аванса по заработной плате за февраль 2021. НДС не облагается."/>
    <s v="4424330000"/>
    <x v="10"/>
    <x v="3"/>
    <x v="7"/>
  </r>
  <r>
    <x v="402"/>
    <x v="402"/>
    <n v="5000"/>
    <s v="ООО &quot;ГАЗСЕРВИС&quot;"/>
    <s v="Оплата за техническое обслуживание газопровода в феврале 2021 по счету №2 от 28.01.2021, Договор ОГ-19/7 от 01.12.2019.  НДС не облагается"/>
    <s v="442425000"/>
    <x v="23"/>
    <x v="0"/>
    <x v="0"/>
  </r>
  <r>
    <x v="403"/>
    <x v="403"/>
    <n v="1730"/>
    <s v="Индивидуальный предприниматель Зайцев Владимир Александрович"/>
    <s v="Оплата формирования реестра собственников по счету №01194 от 11.02.2021. НДС не облагается"/>
    <s v="442391730"/>
    <x v="20"/>
    <x v="0"/>
    <x v="13"/>
  </r>
  <r>
    <x v="403"/>
    <x v="403"/>
    <n v="10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6 666.67"/>
    <s v="44239100000"/>
    <x v="25"/>
    <x v="0"/>
    <x v="15"/>
  </r>
  <r>
    <x v="404"/>
    <x v="404"/>
    <n v="10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6 666.67"/>
    <s v="44238100000"/>
    <x v="25"/>
    <x v="0"/>
    <x v="15"/>
  </r>
  <r>
    <x v="405"/>
    <x v="405"/>
    <n v="300"/>
    <s v="АО &quot;Райффайзенбанк&quot; г. Москва"/>
    <s v="Комиссия за снятие наличных в банкомате. Cash Advance Fee. CARD **4411 IRINA MIGUNOVA 10FEB RUR 20000 RBA ATM 45321 MOSKVA"/>
    <s v="44237300"/>
    <x v="7"/>
    <x v="2"/>
    <x v="6"/>
  </r>
  <r>
    <x v="405"/>
    <x v="405"/>
    <n v="91634.4"/>
    <s v="Муниципальное унитарное предприятие &quot;Инженерные сети г. Долгопрудного&quot;"/>
    <s v="Оплата за стоки за ноябрь 2020 по счету №В3941 от 30.11.2020 г.  В том числе НДС 20.00% - 15 272.40"/>
    <s v="4423791634,4"/>
    <x v="9"/>
    <x v="0"/>
    <x v="8"/>
  </r>
  <r>
    <x v="405"/>
    <x v="405"/>
    <n v="20000"/>
    <s v="АО &quot;Райффайзенбанк&quot; г. Москва"/>
    <s v="Снятие наличных денежных средств с карты в банкомате Банка. CARD **4411 IRINA MIGUNOVA 10FEB RUR 20000 RBA ATM 45321 MOSKVA"/>
    <s v="4423720000"/>
    <x v="14"/>
    <x v="4"/>
    <x v="9"/>
  </r>
  <r>
    <x v="406"/>
    <x v="406"/>
    <n v="31523.200000000001"/>
    <s v="УФК по г. Москве (Инспекция ФНС России № 15 по г. Москве)"/>
    <s v="Страховые взносы на выплату страховой части трудовой пенсии"/>
    <s v="4423631523,2"/>
    <x v="16"/>
    <x v="3"/>
    <x v="7"/>
  </r>
  <r>
    <x v="406"/>
    <x v="406"/>
    <n v="64000"/>
    <s v="ООО &quot;Нохоре&quot;"/>
    <s v="Оплата за вывоз мусора в январе 2020 по счету №9 от 31.01.2021 по договору №40-Н от 01.01.2020 г.   В том числе НДС 20.00% - 10 666.67"/>
    <s v="4423664000"/>
    <x v="4"/>
    <x v="0"/>
    <x v="3"/>
  </r>
  <r>
    <x v="406"/>
    <x v="406"/>
    <n v="11987.95"/>
    <s v="УФК по г. Москве (Инспекция ФНС России № 15 по г. Москве)"/>
    <s v="Страховые взносы на обязательное медицинское страхование"/>
    <s v="4423611987,95"/>
    <x v="16"/>
    <x v="3"/>
    <x v="7"/>
  </r>
  <r>
    <x v="406"/>
    <x v="406"/>
    <n v="1854.85"/>
    <s v="УФК по г. Москве (Инспекция ФНС России № 15 по г. Москве)"/>
    <s v="Взносы на обязательное социальное страхование"/>
    <s v="442361854,85"/>
    <x v="16"/>
    <x v="3"/>
    <x v="7"/>
  </r>
  <r>
    <x v="406"/>
    <x v="406"/>
    <n v="476.96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236476,96"/>
    <x v="16"/>
    <x v="3"/>
    <x v="7"/>
  </r>
  <r>
    <x v="407"/>
    <x v="407"/>
    <n v="10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16 666.67"/>
    <s v="44235100000"/>
    <x v="25"/>
    <x v="0"/>
    <x v="15"/>
  </r>
  <r>
    <x v="407"/>
    <x v="407"/>
    <n v="9267.2000000000007"/>
    <s v="ООО &quot;МВК ЭКОДАР&quot;"/>
    <s v="Оплата ремонта системы водоочистки по счету №71781/Р95 от 02.02.2021.  В том числе НДС 20.00% - 1 544.53"/>
    <s v="442359267,2"/>
    <x v="21"/>
    <x v="1"/>
    <x v="2"/>
  </r>
  <r>
    <x v="407"/>
    <x v="407"/>
    <n v="40000"/>
    <s v="ООО &quot;Нохоре&quot;"/>
    <s v="Оплата за вывоз мусора в январе 2020 по договору №40-Н от 01.01.2020 г.   В том числе НДС 20.00% - 6 666.67"/>
    <s v="4423540000"/>
    <x v="4"/>
    <x v="0"/>
    <x v="3"/>
  </r>
  <r>
    <x v="407"/>
    <x v="407"/>
    <n v="70000"/>
    <s v="ИП Петренко Елена Алексеевна"/>
    <s v="Оплата за оказание юридических услуг за январь 2021 по счету №1 от 27.01.2021 г. Сумма 70000-00 Без налога (НДС)"/>
    <s v="4423570000"/>
    <x v="20"/>
    <x v="0"/>
    <x v="13"/>
  </r>
  <r>
    <x v="407"/>
    <x v="407"/>
    <n v="9432.24"/>
    <s v="Филиал ФГУП &quot;Охрана&quot; Росгвардии по г. Москве"/>
    <s v="Оплата услуг пультовой охраны объекта за январь 2021 по договору №7721N10011 от 12.11.2012. В том числе НДС 20.00% - 1 572.04"/>
    <s v="442359432,24"/>
    <x v="36"/>
    <x v="0"/>
    <x v="18"/>
  </r>
  <r>
    <x v="407"/>
    <x v="407"/>
    <n v="5390.78"/>
    <s v="ПАО &quot;ВымпелКом&quot;"/>
    <s v="Оплата по по договору №669010285 за услуги связи за январь 2021 г. по счету №100755400922 от 31.01.2021 г. В том числе НДС 20.00% - 898.46"/>
    <s v="442355390,78"/>
    <x v="1"/>
    <x v="0"/>
    <x v="1"/>
  </r>
  <r>
    <x v="408"/>
    <x v="408"/>
    <n v="100000"/>
    <s v="ООО ЧОО &quot;Р1-МСК&quot;"/>
    <s v="Оплата услуг охраны за декабрь 2020 по счету №426 от 31.12.2020.   НДС не облагается"/>
    <s v="44232100000"/>
    <x v="33"/>
    <x v="0"/>
    <x v="18"/>
  </r>
  <r>
    <x v="408"/>
    <x v="408"/>
    <n v="60000"/>
    <s v="ООО ЧОО &quot;Р1-МСК&quot;"/>
    <s v="Оплата услуг охраны за декабрь 2020 по счету №426 от 31.12.2020.   НДС не облагается"/>
    <s v="4423260000"/>
    <x v="33"/>
    <x v="0"/>
    <x v="18"/>
  </r>
  <r>
    <x v="408"/>
    <x v="408"/>
    <n v="120000"/>
    <s v="АО &quot;Мосэнергосбыт&quot;"/>
    <s v="ЗА ЭЛ. ЭНЕРГИЮ (МОЩНОСТЬ) ЗА ДЕКАБРЬ 2020 Г. ПО ДОГОВОРУ С ИКУ №97644161 ОТ 20.07.2015Г. СЧЕТ № Э-61-66656 ОТ 31.12.2020 Г. В том числе НДС 20.00% - 20 000.00"/>
    <s v="44232120000"/>
    <x v="25"/>
    <x v="0"/>
    <x v="15"/>
  </r>
  <r>
    <x v="408"/>
    <x v="408"/>
    <n v="190"/>
    <s v="АО &quot;Райффайзенбанк&quot; г. Москва"/>
    <s v="Обслуживание Мобильного приложения 1.2021"/>
    <s v="44232190"/>
    <x v="51"/>
    <x v="2"/>
    <x v="6"/>
  </r>
  <r>
    <x v="409"/>
    <x v="409"/>
    <n v="36004"/>
    <s v="Корнев Александр Валентинович"/>
    <s v="Для зачисления на счет Корнева Александра Валентиновича Заработная плата за Январь 2021 г. Сумма 36004-00 Без налога (НДС)"/>
    <s v="4423036004"/>
    <x v="10"/>
    <x v="3"/>
    <x v="7"/>
  </r>
  <r>
    <x v="409"/>
    <x v="409"/>
    <n v="70103.520000000004"/>
    <s v="Муниципальное унитарное предприятие &quot;Инженерные сети г. Долгопрудного&quot;"/>
    <s v="Оплата за стоки за декабрь 2020 по счету №В4338 от 31.12.2020 г.  В том числе НДС 20.00% - 11 683.92"/>
    <s v="4423070103,52"/>
    <x v="9"/>
    <x v="0"/>
    <x v="8"/>
  </r>
  <r>
    <x v="410"/>
    <x v="410"/>
    <n v="49352"/>
    <s v="АО &quot;Райффайзенбанк&quot; г. Москва"/>
    <s v="Оплата Заработная плата за Январь 2021 г. на основании ПЛАТЕЖНАЯ ВЕДОМОСТЬ N 4 от 01.02.2021"/>
    <s v="4422849352"/>
    <x v="10"/>
    <x v="3"/>
    <x v="7"/>
  </r>
  <r>
    <x v="410"/>
    <x v="410"/>
    <n v="990"/>
    <s v="АО &quot;Райффайзенбанк&quot; г. Москва"/>
    <s v="Ежемесячная комиссия за обслуживание по пакету за период с 01.01.2021 по 31.01.2021"/>
    <s v="44228990"/>
    <x v="7"/>
    <x v="2"/>
    <x v="6"/>
  </r>
  <r>
    <x v="410"/>
    <x v="410"/>
    <n v="3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2.2020 по 31.01.2021"/>
    <s v="44228300"/>
    <x v="7"/>
    <x v="2"/>
    <x v="6"/>
  </r>
  <r>
    <x v="410"/>
    <x v="410"/>
    <n v="197.41"/>
    <s v="АО &quot;Райффайзенбанк&quot; г. Москва"/>
    <s v="комиссия за обработку ведомости №4 01.02.2021"/>
    <s v="44228197,41"/>
    <x v="7"/>
    <x v="2"/>
    <x v="6"/>
  </r>
  <r>
    <x v="410"/>
    <x v="410"/>
    <n v="25126"/>
    <s v="Управление Федерального казначейства по г. Москве (Инспекция ФНС России № 15 по г. Москве)"/>
    <s v="Налог на доходы физических лиц за январь 2021 года НДС не облагается"/>
    <s v="4422825126"/>
    <x v="28"/>
    <x v="3"/>
    <x v="7"/>
  </r>
  <r>
    <x v="410"/>
    <x v="410"/>
    <n v="45000"/>
    <s v="Индивидуальный предприниматель Смирнов Дмитрий Евгеньевич"/>
    <s v="Оплата бухгалтерских услуг за январь 2021 по счету №4 от 01.02.2021 г. Без налога (НДС)"/>
    <s v="4422845000"/>
    <x v="18"/>
    <x v="0"/>
    <x v="12"/>
  </r>
  <r>
    <x v="411"/>
    <x v="411"/>
    <n v="14000"/>
    <s v="Индивидуальный предприниматель Капалин Евгений Владимирович"/>
    <s v="Оплата обслуживания и поддержки сервера, сайта, выезд специалиста за декабрь 2020 по счету №58 от 31.12.2020 г. . НДС не облагается"/>
    <s v="4422414000"/>
    <x v="2"/>
    <x v="0"/>
    <x v="1"/>
  </r>
  <r>
    <x v="411"/>
    <x v="411"/>
    <n v="63600"/>
    <s v="ЛАШКАРОВ МУХАМЕДИКБОЛ АБДУЛКОСИМОВИЧ"/>
    <s v="Оплата самозанятому услуг по уборке территории общего пользования за январь 2021. НДС не облагается"/>
    <s v="4422463600"/>
    <x v="13"/>
    <x v="0"/>
    <x v="11"/>
  </r>
  <r>
    <x v="411"/>
    <x v="411"/>
    <n v="251"/>
    <s v="АО &quot;Райффайзенбанк&quot; г. Москва"/>
    <s v="Комиссия за переводы в пользу ФЛ сверх нетарифицируемой суммы платежей в месяц"/>
    <s v="44224251"/>
    <x v="7"/>
    <x v="2"/>
    <x v="6"/>
  </r>
  <r>
    <x v="412"/>
    <x v="412"/>
    <n v="6170.19"/>
    <s v="УФК по г. Москве (для ИФНС №10 по г. Москве)"/>
    <s v="Оплата госпошлины.  НДС не облагается"/>
    <s v="442226170,19"/>
    <x v="40"/>
    <x v="2"/>
    <x v="17"/>
  </r>
  <r>
    <x v="412"/>
    <x v="412"/>
    <n v="97500"/>
    <s v="ООО &quot;Нохоре&quot;"/>
    <s v="Предоплата за вывоз мусора в декабре 2020 по договору №40-Н от 01.01.2020 г.   В том числе НДС 20.00% - 16 250.00"/>
    <s v="4422297500"/>
    <x v="4"/>
    <x v="0"/>
    <x v="3"/>
  </r>
  <r>
    <x v="413"/>
    <x v="413"/>
    <n v="150000"/>
    <s v="Управление федерального казначейства по г. Москве (Департамент городского имущества города Москвы л/с 04732071000)"/>
    <s v="Арендная плата за землю за 1 квартал 2021 год. ФЛС №М-02-013174-001 НДС не облагается"/>
    <s v="44218150000"/>
    <x v="5"/>
    <x v="0"/>
    <x v="4"/>
  </r>
  <r>
    <x v="413"/>
    <x v="413"/>
    <n v="5000"/>
    <s v="ООО &quot;ГАЗСЕРВИС&quot;"/>
    <s v="Оплата за техническое обслуживание газопровода в январе 2021 по счету №69 от 25.12.2020, Договор ОГ-19/7 от 01.12.2019.  НДС не облагается"/>
    <s v="442185000"/>
    <x v="23"/>
    <x v="0"/>
    <x v="0"/>
  </r>
  <r>
    <x v="414"/>
    <x v="414"/>
    <n v="160000"/>
    <s v="ООО ЧОО &quot;Р1-МСК&quot;"/>
    <s v="Оплата услуг охраны за декабрь 2020.   НДС не облагается"/>
    <s v="44215160000"/>
    <x v="33"/>
    <x v="0"/>
    <x v="18"/>
  </r>
  <r>
    <x v="415"/>
    <x v="415"/>
    <n v="100000"/>
    <s v="АО &quot;Мосэнергосбыт&quot;"/>
    <s v="ЗА ЭЛ. ЭНЕРГИЮ (МОЩНОСТЬ) ЗА НОЯБРЬ 2020 Г. ПО ДОГОВОРУ С ИКУ No97644161 ОТ 20.07.2015Г. СЧЕТ No Э-61-52545 ОТ 30.11.2020 Г. В том числе НДС 20.00% - 16 666.67"/>
    <s v="44214100000"/>
    <x v="25"/>
    <x v="0"/>
    <x v="15"/>
  </r>
  <r>
    <x v="415"/>
    <x v="415"/>
    <n v="180922.12"/>
    <s v="АО &quot;Мосэнергосбыт&quot;"/>
    <s v="ЗА ЭЛ. ЭНЕРГИЮ (МОЩНОСТЬ) ЗА НОЯБРЬ 2020 Г. ПО ДОГОВОРУ С ИКУ No97644161 ОТ 20.07.2015Г. СЧЕТ No Э-61-52545 ОТ 30.11.2020 Г. В том числе НДС 20.00% - 30 153.69"/>
    <s v="44214180922,12"/>
    <x v="25"/>
    <x v="0"/>
    <x v="15"/>
  </r>
  <r>
    <x v="416"/>
    <x v="416"/>
    <n v="2374.5100000000002"/>
    <s v="УФК по г. Москве (для ИФНС №10 по г. Москве)"/>
    <s v="Оплата госпошлины.  НДС не облагается"/>
    <s v="442112374,51"/>
    <x v="40"/>
    <x v="2"/>
    <x v="17"/>
  </r>
  <r>
    <x v="416"/>
    <x v="416"/>
    <n v="132.22999999999999"/>
    <s v="АО &quot;Райффайзенбанк&quot; г. Москва"/>
    <s v="комиссия за обработку ведомости №1 15.01.2021"/>
    <s v="44211132,23"/>
    <x v="7"/>
    <x v="2"/>
    <x v="6"/>
  </r>
  <r>
    <x v="416"/>
    <x v="416"/>
    <n v="1500"/>
    <s v="КОРНЕВ АЛЕКСАНДР ВАЛЕНТИНОВИЧ"/>
    <s v="Компенсация за использование личного транспорта в служебных целях за январь 2021 г. . НДС не облагается"/>
    <s v="442111500"/>
    <x v="50"/>
    <x v="3"/>
    <x v="5"/>
  </r>
  <r>
    <x v="416"/>
    <x v="416"/>
    <n v="33056.980000000003"/>
    <s v="АО &quot;Райффайзенбанк&quot; г. Москва"/>
    <s v="Отпускные  за Январь 2021 г. на основании ПЛАТЕЖНАЯ ВЕДОМОСТЬ N 1 от 15.01.2021"/>
    <s v="4421133056,98"/>
    <x v="10"/>
    <x v="3"/>
    <x v="7"/>
  </r>
  <r>
    <x v="416"/>
    <x v="416"/>
    <n v="30000"/>
    <s v="КОРНЕВ АЛЕКСАНДР ВАЛЕНТИНОВИЧ"/>
    <s v="Выплата аванса по заработной плате за январь 2021. НДС не облагается."/>
    <s v="4421130000"/>
    <x v="10"/>
    <x v="3"/>
    <x v="7"/>
  </r>
  <r>
    <x v="416"/>
    <x v="416"/>
    <n v="5392.85"/>
    <s v="ПАО &quot;ВымпелКом&quot;"/>
    <s v="Оплата по по договору №669010285 за услуги связи за декабрь 2020 г. по счету №100744614737 от 31.12.2020 г. В том числе НДС 20.00% - 898.81"/>
    <s v="442115392,85"/>
    <x v="1"/>
    <x v="0"/>
    <x v="1"/>
  </r>
  <r>
    <x v="416"/>
    <x v="416"/>
    <n v="280"/>
    <s v="АО &quot;Райффайзенбанк&quot; г. Москва"/>
    <s v="комиссия за обработку ведомости №2 15.01.2021"/>
    <s v="44211280"/>
    <x v="7"/>
    <x v="2"/>
    <x v="6"/>
  </r>
  <r>
    <x v="416"/>
    <x v="416"/>
    <n v="5100"/>
    <s v="АО &quot;Райффайзенбанк&quot; г. Москва"/>
    <s v="Оплата Компенсация служебной поездки за Январь 2021 г. на основании ПЛАТЕЖНАЯ ВЕДОМОСТЬ N 3 от 15.01.2021"/>
    <s v="442115100"/>
    <x v="8"/>
    <x v="3"/>
    <x v="7"/>
  </r>
  <r>
    <x v="416"/>
    <x v="416"/>
    <n v="70000"/>
    <s v="АО &quot;Райффайзенбанк&quot; г. Москва"/>
    <s v="Оплата Аванс за Январь 2021 г. на основании ПЛАТЕЖНАЯ ВЕДОМОСТЬ N 2 от 15.01.2021"/>
    <s v="4421170000"/>
    <x v="10"/>
    <x v="3"/>
    <x v="7"/>
  </r>
  <r>
    <x v="416"/>
    <x v="416"/>
    <n v="20.399999999999999"/>
    <s v="АО &quot;Райффайзенбанк&quot; г. Москва"/>
    <s v="комиссия за обработку ведомости №3 15.01.2021"/>
    <s v="4421120,4"/>
    <x v="7"/>
    <x v="2"/>
    <x v="6"/>
  </r>
  <r>
    <x v="416"/>
    <x v="416"/>
    <n v="4940"/>
    <s v="Управление Федерального казначейства по г. Москве (ИФНС России № 15 по г. Москве)"/>
    <s v="Налог на доходы физических лиц за январь 2021 года"/>
    <s v="442114940"/>
    <x v="28"/>
    <x v="3"/>
    <x v="7"/>
  </r>
  <r>
    <x v="417"/>
    <x v="417"/>
    <n v="10000"/>
    <s v="АО &quot;Райффайзенбанк&quot; г. Москва"/>
    <s v="Снятие наличных денежных средств с карты в банкомате Банка. CARD **4411 IRINA MIGUNOVA 14JAN RUR 10000 RBA ATM 45321 MOSKVA"/>
    <s v="4421010000"/>
    <x v="14"/>
    <x v="4"/>
    <x v="9"/>
  </r>
  <r>
    <x v="417"/>
    <x v="417"/>
    <n v="150"/>
    <s v="АО &quot;Райффайзенбанк&quot; г. Москва"/>
    <s v="Комиссия за снятие наличных в банкомате. Cash Advance Fee. CARD **4411 IRINA MIGUNOVA 14JAN RUR 10000 RBA ATM 45321 MOSKVA"/>
    <s v="44210150"/>
    <x v="7"/>
    <x v="2"/>
    <x v="6"/>
  </r>
  <r>
    <x v="417"/>
    <x v="417"/>
    <n v="150"/>
    <s v="АО &quot;Райффайзенбанк&quot; г. Москва"/>
    <s v="Комиссия за снятие наличных в банкомате. Cash Advance Fee. CARD **4411 IRINA MIGUNOVA 14JAN RUR 10000 RBA ATM 45321 MOSKVA"/>
    <s v="44210150"/>
    <x v="7"/>
    <x v="2"/>
    <x v="6"/>
  </r>
  <r>
    <x v="417"/>
    <x v="417"/>
    <n v="10000"/>
    <s v="АО &quot;Райффайзенбанк&quot; г. Москва"/>
    <s v="Снятие наличных денежных средств с карты в банкомате Банка. CARD **4411 IRINA MIGUNOVA 14JAN RUR 10000 RBA ATM 45321 MOSKVA"/>
    <s v="4421010000"/>
    <x v="14"/>
    <x v="4"/>
    <x v="9"/>
  </r>
  <r>
    <x v="418"/>
    <x v="418"/>
    <n v="14682.5"/>
    <s v="Управление Федерального казначейства по г. Москве (Инспекция ФНС России № 15 по г. Москве)"/>
    <s v="Страховые взносы на обязательное медицинское страхование"/>
    <s v="4420914682,5"/>
    <x v="16"/>
    <x v="3"/>
    <x v="7"/>
  </r>
  <r>
    <x v="418"/>
    <x v="418"/>
    <n v="30000"/>
    <s v="КРУЧИНИН ЮРИЙ МИХАЙЛОВИЧ"/>
    <s v="Оплата работ по механизированной уборке территории общего пользования от снега за январь 2021 по договору с самозанятым №б/н от 19.11.2020. НДС не облагается"/>
    <s v="4420930000"/>
    <x v="13"/>
    <x v="0"/>
    <x v="11"/>
  </r>
  <r>
    <x v="418"/>
    <x v="418"/>
    <n v="34222.9"/>
    <s v="Управление Федерального казначейства по г. Москве (Инспекция ФНС России № 15 по г. Москве)"/>
    <s v="Страховые взносы на выплату страховой части трудовой пенсии"/>
    <s v="4420934222,9"/>
    <x v="16"/>
    <x v="3"/>
    <x v="7"/>
  </r>
  <r>
    <x v="418"/>
    <x v="418"/>
    <n v="538.9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209538,9"/>
    <x v="16"/>
    <x v="3"/>
    <x v="7"/>
  </r>
  <r>
    <x v="418"/>
    <x v="418"/>
    <n v="1758.85"/>
    <s v="Управление Федерального казначейства по г. Москве (Инспекция ФНС России № 15 по г. Москве)"/>
    <s v="Взносы на обязательное социальное страхование"/>
    <s v="442091758,85"/>
    <x v="16"/>
    <x v="3"/>
    <x v="7"/>
  </r>
  <r>
    <x v="419"/>
    <x v="419"/>
    <n v="160000"/>
    <s v="ООО ЧОО &quot;Р1-МСК&quot;"/>
    <s v="Оплата услуг охраны за ноябрь 2020 по счету №380 от 30.101.2020 г.   НДС не облагается"/>
    <s v="44207160000"/>
    <x v="33"/>
    <x v="0"/>
    <x v="18"/>
  </r>
  <r>
    <x v="419"/>
    <x v="419"/>
    <n v="100000"/>
    <s v="АО &quot;Мосэнергосбыт&quot;"/>
    <s v="ЗА ЭЛ. ЭНЕРГИЮ (МОЩНОСТЬ) ЗА НОЯБРЬ 2020 Г. ПО ДОГОВОРУ С ИКУ No97644161 ОТ 20.07.2015Г. СЧЕТ No Э-61-52545 ОТ 30.11.2020 Г. В том числе НДС 20.00% - 16 666.67"/>
    <s v="44207100000"/>
    <x v="25"/>
    <x v="0"/>
    <x v="15"/>
  </r>
  <r>
    <x v="420"/>
    <x v="420"/>
    <n v="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2.2020 по 31.12.2020"/>
    <s v="4419625"/>
    <x v="7"/>
    <x v="2"/>
    <x v="6"/>
  </r>
  <r>
    <x v="420"/>
    <x v="420"/>
    <n v="352.5"/>
    <s v="АО &quot;Райффайзенбанк&quot; г. Москва"/>
    <s v="Комиссия за переводы в пользу ФЛ сверх нетарифицируемой суммы платежей в месяц"/>
    <s v="44196352,5"/>
    <x v="7"/>
    <x v="2"/>
    <x v="6"/>
  </r>
  <r>
    <x v="420"/>
    <x v="420"/>
    <n v="35250"/>
    <s v="Корнев Александр Валентинович"/>
    <s v="Для зачисления на счет Корнева Александра Валентиновича Заработная плата за Декабрь 2020 г. Сумма 35250-00 Без налога (НДС)"/>
    <s v="4419635250"/>
    <x v="10"/>
    <x v="3"/>
    <x v="7"/>
  </r>
  <r>
    <x v="421"/>
    <x v="421"/>
    <n v="990"/>
    <s v="АО &quot;Райффайзенбанк&quot; г. Москва"/>
    <s v="Ежемесячная комиссия за обслуживание по пакету за период с 01.12.2020 по 31.12.2020"/>
    <s v="44195990"/>
    <x v="7"/>
    <x v="2"/>
    <x v="6"/>
  </r>
  <r>
    <x v="421"/>
    <x v="421"/>
    <n v="190"/>
    <s v="АО &quot;Райффайзенбанк&quot; г. Москва"/>
    <s v="Обслуживание Мобильного приложения 12.2020"/>
    <s v="44195190"/>
    <x v="51"/>
    <x v="2"/>
    <x v="6"/>
  </r>
  <r>
    <x v="421"/>
    <x v="421"/>
    <n v="2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20 по 30.12.2020"/>
    <s v="44195275"/>
    <x v="7"/>
    <x v="2"/>
    <x v="6"/>
  </r>
  <r>
    <x v="421"/>
    <x v="421"/>
    <n v="15000"/>
    <s v="ООО &quot;Эколоджис&quot;"/>
    <s v="Оплата сследования проб воды по счету №k-654 от 23.12.2020. НДС не облагается"/>
    <s v="4419515000"/>
    <x v="24"/>
    <x v="0"/>
    <x v="14"/>
  </r>
  <r>
    <x v="421"/>
    <x v="421"/>
    <n v="35028"/>
    <s v="Управление Федерального казначейства по г. Москве (Инспекция ФНС России № 15 по г. Москве)"/>
    <s v="Налог на доходы физических лиц за декабрь 2020 года"/>
    <s v="4419535028"/>
    <x v="28"/>
    <x v="3"/>
    <x v="7"/>
  </r>
  <r>
    <x v="421"/>
    <x v="421"/>
    <n v="6460"/>
    <s v="ООО &quot;Тиражные решения 1С-Рарус&quot;"/>
    <s v="Оплата хостинга п продления доменного имени по счету №НФB0-010385 от 24.12.2020. НДС не облагается"/>
    <s v="441956460"/>
    <x v="2"/>
    <x v="0"/>
    <x v="1"/>
  </r>
  <r>
    <x v="421"/>
    <x v="421"/>
    <n v="63600"/>
    <s v="ЛАШКАРОВ МУХАМЕДИКБОЛ АБДУЛКОСИМОВИЧ"/>
    <s v="Оплата самозанятому услуг по уборке территории общего пользования за декабрь 2020. НДС не облагается"/>
    <s v="4419563600"/>
    <x v="13"/>
    <x v="0"/>
    <x v="11"/>
  </r>
  <r>
    <x v="421"/>
    <x v="421"/>
    <n v="636"/>
    <s v="АО &quot;Райффайзенбанк&quot; г. Москва"/>
    <s v="Комиссия за переводы в пользу ФЛ сверх нетарифицируемой суммы платежей в месяц"/>
    <s v="44195636"/>
    <x v="7"/>
    <x v="2"/>
    <x v="6"/>
  </r>
  <r>
    <x v="422"/>
    <x v="422"/>
    <n v="100"/>
    <s v="АО &quot;Райффайзенбанк&quot; г. Москва"/>
    <s v="Комиссия за переводы в пользу ФЛ сверх нетарифицируемой суммы платежей в месяц"/>
    <s v="44194100"/>
    <x v="7"/>
    <x v="2"/>
    <x v="6"/>
  </r>
  <r>
    <x v="422"/>
    <x v="422"/>
    <n v="70000"/>
    <s v="ИП Петренко Елена Алексеевна"/>
    <s v="Оплата за оказание юридических услуг за декабрь 2020 по счету №29 от 23.12.2020 г. Сумма 70000-00 Без налога (НДС)"/>
    <s v="4419470000"/>
    <x v="20"/>
    <x v="0"/>
    <x v="13"/>
  </r>
  <r>
    <x v="422"/>
    <x v="422"/>
    <n v="10000"/>
    <s v="КРУЧИНИН ЮРИЙ МИХАЙЛОВИЧ"/>
    <s v="Доплата работ по механизированной уборке территории общего пользования от снега за декабрь 2020 по договору с самозанятым №б/н от 19.11.2020. НДС не облагается"/>
    <s v="4419410000"/>
    <x v="13"/>
    <x v="0"/>
    <x v="11"/>
  </r>
  <r>
    <x v="422"/>
    <x v="422"/>
    <n v="45000"/>
    <s v="Индивидуальный предприниматель Смирнов Дмитрий Евгеньевич"/>
    <s v="Оплата бухгалтерских услуг за декабрь 2020 по счету №164 от 27.12.2020 г. Без налога (НДС)"/>
    <s v="4419445000"/>
    <x v="18"/>
    <x v="0"/>
    <x v="12"/>
  </r>
  <r>
    <x v="422"/>
    <x v="422"/>
    <n v="99171"/>
    <s v="АО &quot;Райффайзенбанк&quot; г. Москва"/>
    <s v="Оплата Заработная плата за Декабрь 2020 г. на основании ПЛАТЕЖНАЯ ВЕДОМОСТЬ N 37 от 28.12.2020"/>
    <s v="4419499171"/>
    <x v="10"/>
    <x v="3"/>
    <x v="7"/>
  </r>
  <r>
    <x v="422"/>
    <x v="422"/>
    <n v="396.68"/>
    <s v="АО &quot;Райффайзенбанк&quot; г. Москва"/>
    <s v="комиссия за обработку ведомости №37 28.12.2020"/>
    <s v="44194396,68"/>
    <x v="7"/>
    <x v="2"/>
    <x v="6"/>
  </r>
  <r>
    <x v="423"/>
    <x v="423"/>
    <n v="35000"/>
    <s v="КРУЧИНИН ЮРИЙ МИХАЙЛОВИЧ"/>
    <s v="Оплата работ по механизированной уборке территории общего пользования от снега по договору с самозанятым №б/н от 19.11.2020. НДС не облагается"/>
    <s v="4419335000"/>
    <x v="13"/>
    <x v="0"/>
    <x v="11"/>
  </r>
  <r>
    <x v="423"/>
    <x v="423"/>
    <n v="32.5"/>
    <s v="АО &quot;Райффайзенбанк&quot; г. Москва"/>
    <s v="Комиссия за переводы в пользу ФЛ сверх нетарифицируемой суммы платежей в месяц"/>
    <s v="4419332,5"/>
    <x v="7"/>
    <x v="2"/>
    <x v="6"/>
  </r>
  <r>
    <x v="424"/>
    <x v="424"/>
    <n v="166264.18"/>
    <s v="АО &quot;Мосэнергосбыт&quot;"/>
    <s v="ЗА ЭЛ. ЭНЕРГИЮ (МОЩНОСТЬ) ЗА ОКТЯБРЬ 2020 Г. ПО ДОГОВОРУ С ИКУ №97644161 ОТ 20.07.2015Г. СЧЕТ No Э-61-47132 ОТ 31.10.2020 Г. В том числе НДС 20.00% - 27 710.70"/>
    <s v="44190166264,18"/>
    <x v="25"/>
    <x v="0"/>
    <x v="15"/>
  </r>
  <r>
    <x v="424"/>
    <x v="424"/>
    <n v="300000"/>
    <s v="АО &quot;Мосэнергосбыт&quot;"/>
    <s v="ЗА ЭЛ. ЭНЕРГИЮ (МОЩНОСТЬ) ЗА НОЯБРЬ 2020 Г. ПО ДОГОВОРУ С ИКУ No97644161 ОТ 20.07.2015Г. СЧЕТ No Э-61-52545 ОТ 30.11.2020 Г. В том числе НДС 20.00% - 50 000.00"/>
    <s v="44190300000"/>
    <x v="25"/>
    <x v="0"/>
    <x v="15"/>
  </r>
  <r>
    <x v="424"/>
    <x v="424"/>
    <n v="160000"/>
    <s v="ООО ЧОО &quot;Р1-МСК&quot;"/>
    <s v="Оплата услуг охраны за ноябрь 2020 по счету №380 от 30.101.2020 г.   НДС не облагается"/>
    <s v="44190160000"/>
    <x v="33"/>
    <x v="0"/>
    <x v="18"/>
  </r>
  <r>
    <x v="425"/>
    <x v="425"/>
    <n v="3895"/>
    <s v="УФК по г. Москве (для ИФНС №15 по г. Москве)"/>
    <s v="Оплата госпошлины.  НДС не облагается"/>
    <s v="441863895"/>
    <x v="40"/>
    <x v="2"/>
    <x v="17"/>
  </r>
  <r>
    <x v="426"/>
    <x v="426"/>
    <n v="17952"/>
    <s v="ООО &quot;МВК ЭКОДАР&quot;"/>
    <s v="Оплата севисного обслуживания водоочистки по счету №71781/Р92 от 07.12.2020. В том числе НДС 20.00% - 2 992.00"/>
    <s v="4418317952"/>
    <x v="34"/>
    <x v="0"/>
    <x v="14"/>
  </r>
  <r>
    <x v="427"/>
    <x v="427"/>
    <n v="9432.24"/>
    <s v="Филиал ФГУП &quot;Охрана&quot; Росгвардии по г. Москве"/>
    <s v="Оплата услуг пультовой охраны объекта за декабрь 2020 по договору №7721N10011 от 12.11.2012, по счету №77000824423 от 01.12.2020. В том числе НДС 20.00% - 1 572.04"/>
    <s v="441829432,24"/>
    <x v="36"/>
    <x v="0"/>
    <x v="18"/>
  </r>
  <r>
    <x v="428"/>
    <x v="428"/>
    <n v="100000"/>
    <s v="АО &quot;Мосэнергосбыт&quot;"/>
    <s v="ЗА ЭЛ. ЭНЕРГИЮ (МОЩНОСТЬ) ЗА ОКТЯБРЬ 2020 Г. ПО ДОГОВОРУ С ИКУ №97644161 ОТ 20.07.2015Г. СЧЕТ No Э-61-47132 ОТ 31.10.2020 Г. В том числе НДС 20.00% - 16 666.67"/>
    <s v="44181100000"/>
    <x v="25"/>
    <x v="0"/>
    <x v="15"/>
  </r>
  <r>
    <x v="428"/>
    <x v="428"/>
    <n v="9432.24"/>
    <s v="Филиал ФГУП &quot;Охрана&quot; Росгвардии по г. Москве"/>
    <s v="Оплата услуг пультовой охраны объекта за ноябрь 2020 по договору №7721N10011 от 12.11.2012. В том числе НДС 20.00% - 1 572.04"/>
    <s v="441819432,24"/>
    <x v="36"/>
    <x v="0"/>
    <x v="18"/>
  </r>
  <r>
    <x v="428"/>
    <x v="428"/>
    <n v="4000"/>
    <s v="Индивидуальный предприниматель Кобылинский Денис Вячеславович"/>
    <s v="Оплата семинара по бухгалтерскому учету ЖСК по счету №23 от 09.12.2020. НДС не облагается"/>
    <s v="441814000"/>
    <x v="18"/>
    <x v="0"/>
    <x v="12"/>
  </r>
  <r>
    <x v="428"/>
    <x v="428"/>
    <n v="30000"/>
    <s v="КОРНЕВ АЛЕКСАНДР ВАЛЕНТИНОВИЧ"/>
    <s v="Выплата аванса по заработной плате за декабрь 2020. НДС не облагается."/>
    <s v="4418130000"/>
    <x v="10"/>
    <x v="3"/>
    <x v="7"/>
  </r>
  <r>
    <x v="428"/>
    <x v="428"/>
    <n v="1500"/>
    <s v="КОРНЕВ АЛЕКСАНДР ВАЛЕНТИНОВИЧ"/>
    <s v="Компенсация за использование личного транспорта в служебных целях за декабрь 2020 г. . НДС не облагается"/>
    <s v="441811500"/>
    <x v="50"/>
    <x v="3"/>
    <x v="5"/>
  </r>
  <r>
    <x v="428"/>
    <x v="428"/>
    <n v="280"/>
    <s v="АО &quot;Райффайзенбанк&quot; г. Москва"/>
    <s v="комиссия за обработку ведомости №36 16.12.2020"/>
    <s v="44181280"/>
    <x v="7"/>
    <x v="2"/>
    <x v="6"/>
  </r>
  <r>
    <x v="428"/>
    <x v="428"/>
    <n v="70000"/>
    <s v="АО &quot;Райффайзенбанк&quot; г. Москва"/>
    <s v="Оплата Аванс за Декабрь 2020 г. на основании ПЛАТЕЖНАЯ ВЕДОМОСТЬ N 36 от 16.12.2020"/>
    <s v="4418170000"/>
    <x v="10"/>
    <x v="3"/>
    <x v="7"/>
  </r>
  <r>
    <x v="429"/>
    <x v="429"/>
    <n v="3454.92"/>
    <s v="УФК по г. Москве (для ИФНС №7 по г. Москве)"/>
    <s v="Оплата госпошлины.  НДС не облагается"/>
    <s v="441803454,92"/>
    <x v="40"/>
    <x v="2"/>
    <x v="17"/>
  </r>
  <r>
    <x v="429"/>
    <x v="429"/>
    <n v="10000"/>
    <s v="УФК по г. Москве (ИФНС России №26 по г. Москве)"/>
    <s v="Оплата госпошлины.  НДС не облагается"/>
    <s v="4418010000"/>
    <x v="40"/>
    <x v="2"/>
    <x v="17"/>
  </r>
  <r>
    <x v="430"/>
    <x v="430"/>
    <n v="135000"/>
    <s v="ООО &quot;Нохоре&quot;"/>
    <s v="Предоплата за вывоз мусора в ноябре 2020 по счету №481 от 30.11.2020 по договору №40-Н от 01.01.2020 г.   В том числе НДС 20.00% - 22 500.00"/>
    <s v="44179135000"/>
    <x v="4"/>
    <x v="0"/>
    <x v="3"/>
  </r>
  <r>
    <x v="431"/>
    <x v="431"/>
    <n v="7000"/>
    <s v="Индивидуальный предприниматель Капалин Евгений Владимирович"/>
    <s v="Оплата обслуживания и поддержки сервера сайта, выезд специалиста за октябрь 2020 по счету №55 от 30.11.2020 г. . НДС не облагается"/>
    <s v="441767000"/>
    <x v="2"/>
    <x v="0"/>
    <x v="1"/>
  </r>
  <r>
    <x v="431"/>
    <x v="431"/>
    <n v="20.399999999999999"/>
    <s v="АО &quot;Райффайзенбанк&quot; г. Москва"/>
    <s v="комиссия за обработку ведомости №35 10.12.2020"/>
    <s v="4417620,4"/>
    <x v="7"/>
    <x v="2"/>
    <x v="6"/>
  </r>
  <r>
    <x v="431"/>
    <x v="431"/>
    <n v="10000"/>
    <s v="Индивидуальный предприниматель Капалин Евгений Владимирович"/>
    <s v="Оплата обслуживания и поддержки сервера сайта, выезд специалиста за ноябрь 2020 по счету №57 от 09.12.2020 г. . НДС не облагается"/>
    <s v="4417610000"/>
    <x v="2"/>
    <x v="0"/>
    <x v="1"/>
  </r>
  <r>
    <x v="431"/>
    <x v="431"/>
    <n v="70000"/>
    <s v="ИП Петренко Елена Алексеевна"/>
    <s v="Оплата за оказание юридических услуг за ноябрь 2020 по счету №28 от 09.12.2020 г. Сумма 70000-00 Без налога (НДС)"/>
    <s v="4417670000"/>
    <x v="20"/>
    <x v="0"/>
    <x v="13"/>
  </r>
  <r>
    <x v="431"/>
    <x v="431"/>
    <n v="5100"/>
    <s v="АО &quot;Райффайзенбанк&quot; г. Москва"/>
    <s v="Оплата Компенсация служебной поездки за Ноябрь 2020 г. на основании ПЛАТЕЖНАЯ ВЕДОМОСТЬ N 35 от 10.12.2020"/>
    <s v="441765100"/>
    <x v="8"/>
    <x v="3"/>
    <x v="7"/>
  </r>
  <r>
    <x v="431"/>
    <x v="431"/>
    <n v="60000"/>
    <s v="ООО ЧОО &quot;Р1-МСК&quot;"/>
    <s v="Оплата услуг охраны за октябрь 2020 по счету №343 от 31.10.2020 г.   НДС не облагается"/>
    <s v="4417660000"/>
    <x v="33"/>
    <x v="0"/>
    <x v="18"/>
  </r>
  <r>
    <x v="431"/>
    <x v="431"/>
    <n v="5370.14"/>
    <s v="ПАО &quot;ВымпелКом&quot;"/>
    <s v="Оплата по по договору №669010285 за услуги связи за ноябрь 2020 г. по счету №100735682916 от 30.11.2020 г. В том числе НДС 20.00% - 895.02"/>
    <s v="441765370,14"/>
    <x v="1"/>
    <x v="0"/>
    <x v="1"/>
  </r>
  <r>
    <x v="432"/>
    <x v="432"/>
    <n v="80000"/>
    <s v="ООО ЧОО &quot;Р1-МСК&quot;"/>
    <s v="Оплата услуг охраны за октябрь 2020 по счету №343 от 31.10.2020 г.   НДС не облагается"/>
    <s v="4417580000"/>
    <x v="33"/>
    <x v="0"/>
    <x v="18"/>
  </r>
  <r>
    <x v="432"/>
    <x v="432"/>
    <n v="1500"/>
    <s v="КОРНЕВ АЛЕКСАНДР ВАЛЕНТИНОВИЧ"/>
    <s v="Компенсация за использование личного транспорта в служебных целях за ноябрь 2020 г. . НДС не облагается"/>
    <s v="441751500"/>
    <x v="50"/>
    <x v="3"/>
    <x v="5"/>
  </r>
  <r>
    <x v="433"/>
    <x v="433"/>
    <n v="20000"/>
    <s v="АО &quot;Райффайзенбанк&quot; г. Москва"/>
    <s v="Оплата Премия за Ноябрь 2020 г. на основании ПЛАТЕЖНАЯ ВЕДОМОСТЬ N 34 от 09.12.2020"/>
    <s v="4417420000"/>
    <x v="10"/>
    <x v="3"/>
    <x v="7"/>
  </r>
  <r>
    <x v="433"/>
    <x v="433"/>
    <n v="80"/>
    <s v="АО &quot;Райффайзенбанк&quot; г. Москва"/>
    <s v="комиссия за обработку ведомости №34 09.12.2020"/>
    <s v="4417480"/>
    <x v="7"/>
    <x v="2"/>
    <x v="6"/>
  </r>
  <r>
    <x v="434"/>
    <x v="434"/>
    <n v="50000"/>
    <s v="Муниципальное унитарное предприятие &quot;Инженерные сети г. Долгопрудного&quot;"/>
    <s v="Оплата за стоки за июль 2020 по счету №В2492 от 31.07.2020 г.  В том числе НДС 20.00% - 8 333.33"/>
    <s v="4417350000"/>
    <x v="9"/>
    <x v="0"/>
    <x v="8"/>
  </r>
  <r>
    <x v="435"/>
    <x v="435"/>
    <n v="40000"/>
    <s v="ООО ЧОО &quot;Р1-МСК&quot;"/>
    <s v="Оплата услуг охраны за октябрь 2020 по счету №343 от 31.10.2020 г.   НДС не облагается"/>
    <s v="4417240000"/>
    <x v="33"/>
    <x v="0"/>
    <x v="18"/>
  </r>
  <r>
    <x v="435"/>
    <x v="435"/>
    <n v="1758.85"/>
    <s v="Управление Федерального казначейства по г. Москве (ИФНС России № 15 по г. Москве)"/>
    <s v="Взносы на обязательное социальное страхование"/>
    <s v="441721758,85"/>
    <x v="16"/>
    <x v="3"/>
    <x v="7"/>
  </r>
  <r>
    <x v="435"/>
    <x v="435"/>
    <n v="12700"/>
    <s v="ИП Селиванов Геннадий Юрьевич"/>
    <s v="Оплата зеркала дорожного по счету №116 от 24.11.2020. НДС не облагается"/>
    <s v="4417212700"/>
    <x v="3"/>
    <x v="1"/>
    <x v="2"/>
  </r>
  <r>
    <x v="435"/>
    <x v="435"/>
    <n v="190"/>
    <s v="АО &quot;Райффайзенбанк&quot; г. Москва"/>
    <s v="Обслуживание Мобильного приложения 11.2020"/>
    <s v="44172190"/>
    <x v="51"/>
    <x v="2"/>
    <x v="6"/>
  </r>
  <r>
    <x v="435"/>
    <x v="435"/>
    <n v="14682.5"/>
    <s v="Управление Федерального казначейства по г. Москве (ИФНС России № 15 по г. Москве)"/>
    <s v="Страховые взносы на обязательное медицинское страхование"/>
    <s v="4417214682,5"/>
    <x v="16"/>
    <x v="3"/>
    <x v="7"/>
  </r>
  <r>
    <x v="435"/>
    <x v="435"/>
    <n v="584.87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172584,87"/>
    <x v="16"/>
    <x v="3"/>
    <x v="7"/>
  </r>
  <r>
    <x v="435"/>
    <x v="435"/>
    <n v="150000"/>
    <s v="АО &quot;Мосэнергосбыт&quot;"/>
    <s v="ЗА ЭЛ. ЭНЕРГИЮ (МОЩНОСТЬ) ЗА ОКТЯБРЬ 2020 Г. ПО ДОГОВОРУ С ИКУ №97644161 ОТ 20.07.2015Г. СЧЕТ No Э-61-47132 ОТ 31.10.2020 Г. В том числе НДС 20.00% - 25 000.00"/>
    <s v="44172150000"/>
    <x v="25"/>
    <x v="0"/>
    <x v="15"/>
  </r>
  <r>
    <x v="435"/>
    <x v="435"/>
    <n v="36521.699999999997"/>
    <s v="Управление Федерального казначейства по г. Москве (ИФНС России № 15 по г. Москве)"/>
    <s v="Страховые взносы на выплату страховой части трудовой пенсии"/>
    <s v="4417236521,7"/>
    <x v="16"/>
    <x v="3"/>
    <x v="7"/>
  </r>
  <r>
    <x v="436"/>
    <x v="436"/>
    <n v="45000"/>
    <s v="Индивидуальный предприниматель Смирнов Дмитрий Евгеньевич"/>
    <s v="Оплата бухгалтерских услуг за ноябрь 2020 по счету №140 от 03.12.2020 г. Без налога (НДС)"/>
    <s v="4416945000"/>
    <x v="18"/>
    <x v="0"/>
    <x v="12"/>
  </r>
  <r>
    <x v="437"/>
    <x v="437"/>
    <n v="38016"/>
    <s v="Управление Федерального казначейства по г. Москве (ИФНС России № 15 по г. Москве)"/>
    <s v="Налог на доходы физических лиц за ноябрь 2020 года"/>
    <s v="4416838016"/>
    <x v="28"/>
    <x v="3"/>
    <x v="7"/>
  </r>
  <r>
    <x v="438"/>
    <x v="438"/>
    <n v="2210"/>
    <s v="АО &quot;Райффайзенбанк&quot; г. Москва"/>
    <s v="Оплата покупки по карте. CARD **4411 IRINA MIGUNOVA 30NOV RUR 2210 LM004 MITISCHINSKIJ"/>
    <s v="441672210"/>
    <x v="14"/>
    <x v="4"/>
    <x v="9"/>
  </r>
  <r>
    <x v="439"/>
    <x v="439"/>
    <n v="396.68"/>
    <s v="АО &quot;Райффайзенбанк&quot; г. Москва"/>
    <s v="комиссия за обработку ведомости №33 01.12.2020"/>
    <s v="44166396,68"/>
    <x v="7"/>
    <x v="2"/>
    <x v="6"/>
  </r>
  <r>
    <x v="439"/>
    <x v="439"/>
    <n v="990"/>
    <s v="АО &quot;Райффайзенбанк&quot; г. Москва"/>
    <s v="Ежемесячная комиссия за обслуживание по пакету за период с 01.11.2020 по 30.11.2020"/>
    <s v="44166990"/>
    <x v="7"/>
    <x v="2"/>
    <x v="6"/>
  </r>
  <r>
    <x v="439"/>
    <x v="439"/>
    <n v="35250"/>
    <s v="Корнев Александр Валентинович"/>
    <s v="Для зачисления на счет Корнева Александра Валентиновича Заработная плата за Ноябрь 2020 г. Сумма 35250-00 Без налога (НДС)"/>
    <s v="4416635250"/>
    <x v="10"/>
    <x v="3"/>
    <x v="7"/>
  </r>
  <r>
    <x v="439"/>
    <x v="439"/>
    <n v="99171"/>
    <s v="АО &quot;Райффайзенбанк&quot; г. Москва"/>
    <s v="Оплата Заработная плата за Ноябрь 2020 г. на основании ПЛАТЕЖНАЯ ВЕДОМОСТЬ N 33 от 01.12.2020"/>
    <s v="4416699171"/>
    <x v="10"/>
    <x v="3"/>
    <x v="7"/>
  </r>
  <r>
    <x v="440"/>
    <x v="440"/>
    <n v="2325.6999999999998"/>
    <s v="УФК по г. Москве (для ИФНС №15 по г. Москве)"/>
    <s v="Оплата госпошлины.  НДС не облагается"/>
    <s v="441652325,7"/>
    <x v="40"/>
    <x v="2"/>
    <x v="17"/>
  </r>
  <r>
    <x v="440"/>
    <x v="440"/>
    <n v="5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0 по 30.11.2020"/>
    <s v="44165500"/>
    <x v="7"/>
    <x v="2"/>
    <x v="6"/>
  </r>
  <r>
    <x v="441"/>
    <x v="441"/>
    <n v="70000"/>
    <s v="ООО ЧОО &quot;Р1-МСК&quot;"/>
    <s v="Оплата услуг охраны за октябрь 2020 по счету №343 от 31.10.2020 г.   НДС не облагается"/>
    <s v="4416170000"/>
    <x v="33"/>
    <x v="0"/>
    <x v="18"/>
  </r>
  <r>
    <x v="442"/>
    <x v="442"/>
    <n v="101855.16"/>
    <s v="Муниципальное унитарное предприятие &quot;Инженерные сети г. Долгопрудного&quot;"/>
    <s v="Оплата за стоки за октябрь 2020 по счету №В3515 от 31.10.2020 г.  В том числе НДС 20.00% - 16 975.86"/>
    <s v="44160101855,16"/>
    <x v="9"/>
    <x v="0"/>
    <x v="8"/>
  </r>
  <r>
    <x v="443"/>
    <x v="443"/>
    <n v="3472.47"/>
    <s v="УФК по г. Москве (для ИФНС №15 по г. Москве)"/>
    <s v="Оплата госпошлины.  НДС не облагается"/>
    <s v="441593472,47"/>
    <x v="40"/>
    <x v="2"/>
    <x v="17"/>
  </r>
  <r>
    <x v="444"/>
    <x v="444"/>
    <n v="100000"/>
    <s v="АО &quot;Мосэнергосбыт&quot;"/>
    <s v="ЗА ЭЛ. ЭНЕРГИЮ (МОЩНОСТЬ) ЗА ОКТЯБРЬ 2020 Г. ПО ДОГОВОРУ С ИКУ №97644161 ОТ 20.07.2015Г. СЧЕТ No Э-61-47132 ОТ 31.10.2020 Г. В том числе НДС 20.00% - 16 666.67"/>
    <s v="44158100000"/>
    <x v="25"/>
    <x v="0"/>
    <x v="15"/>
  </r>
  <r>
    <x v="444"/>
    <x v="444"/>
    <n v="70000"/>
    <s v="ООО ЧОО &quot;Р1-МСК&quot;"/>
    <s v="Оплата услуг охраны за октябрь 2020 по счету от 31.10.2020 г.   НДС не облагается"/>
    <s v="4415870000"/>
    <x v="33"/>
    <x v="0"/>
    <x v="18"/>
  </r>
  <r>
    <x v="445"/>
    <x v="445"/>
    <n v="2997.76"/>
    <s v="УФК по г. Москве (для ИФНС №15 по г. Москве)"/>
    <s v="Оплата госпошлины.  НДС не облагается"/>
    <s v="441552997,76"/>
    <x v="40"/>
    <x v="2"/>
    <x v="17"/>
  </r>
  <r>
    <x v="445"/>
    <x v="445"/>
    <n v="100000"/>
    <s v="АО &quot;Мосэнергосбыт&quot;"/>
    <s v="ЗА ЭЛ. ЭНЕРГИЮ (МОЩНОСТЬ) ЗА ОКТЯБРЬ 2020 Г. ПО ДОГОВОРУ С ИКУ №97644161 ОТ 20.07.2015Г. СЧЕТ No Э-61-47132 ОТ 31.10.2020 Г. В том числе НДС 20.00% - 16 666.67"/>
    <s v="44155100000"/>
    <x v="25"/>
    <x v="0"/>
    <x v="15"/>
  </r>
  <r>
    <x v="445"/>
    <x v="445"/>
    <n v="2800"/>
    <s v="УФК по МО (Межрайонная ИФНС России №13 по Московской области )"/>
    <s v="Оплата госпошлины.  НДС не облагается"/>
    <s v="441552800"/>
    <x v="40"/>
    <x v="2"/>
    <x v="17"/>
  </r>
  <r>
    <x v="446"/>
    <x v="446"/>
    <n v="98939.520000000004"/>
    <s v="Муниципальное унитарное предприятие &quot;Инженерные сети г. Долгопрудного&quot;"/>
    <s v="Оплата за стоки за сентябрь 2020 по счету №В3037 от 30.09.2020 г.  В том числе НДС 20.00% - 16 489.92"/>
    <s v="4415498939,52"/>
    <x v="9"/>
    <x v="0"/>
    <x v="8"/>
  </r>
  <r>
    <x v="447"/>
    <x v="447"/>
    <n v="130000"/>
    <s v="АО &quot;Мосэнергосбыт&quot;"/>
    <s v="ЗА ЭЛ. ЭНЕРГИЮ (МОЩНОСТЬ) ЗА СЕНТЯБРЬ 2020 Г. ПО ДОГОВОРУ С ИКУ No97644161 ОТ 20.07.2015Г. СЧЕТ No Э-61-41793 ОТ 30.09.2020 Г. В том числе НДС 20.00% - 21 666.67"/>
    <s v="44152130000"/>
    <x v="25"/>
    <x v="0"/>
    <x v="15"/>
  </r>
  <r>
    <x v="447"/>
    <x v="447"/>
    <n v="41250"/>
    <s v="Индивидуальный предприниматель Афиногенов Павел Анатольевич"/>
    <s v="Оплата работ по устранению прорыва ХВС по счету №05-10/20 от 05.10.2020.  НДС не облагается"/>
    <s v="4415241250"/>
    <x v="21"/>
    <x v="1"/>
    <x v="2"/>
  </r>
  <r>
    <x v="448"/>
    <x v="448"/>
    <n v="20.399999999999999"/>
    <s v="АО &quot;Райффайзенбанк&quot; г. Москва"/>
    <s v="комиссия за обработку ведомости №32 16.11.2020"/>
    <s v="4415120,4"/>
    <x v="7"/>
    <x v="2"/>
    <x v="6"/>
  </r>
  <r>
    <x v="448"/>
    <x v="448"/>
    <n v="30000"/>
    <s v="КОРНЕВ АЛЕКСАНДР ВАЛЕНТИНОВИЧ"/>
    <s v="Выплата аванса по заработной плате за ноябрь 2020. НДС не облагается."/>
    <s v="4415130000"/>
    <x v="10"/>
    <x v="3"/>
    <x v="7"/>
  </r>
  <r>
    <x v="448"/>
    <x v="448"/>
    <n v="70000"/>
    <s v="АО &quot;Райффайзенбанк&quot; г. Москва"/>
    <s v="Оплата Аванс за Ноябрь 2020 г. на основании ПЛАТЕЖНАЯ ВЕДОМОСТЬ N 31 от 16.11.2020"/>
    <s v="4415170000"/>
    <x v="10"/>
    <x v="3"/>
    <x v="7"/>
  </r>
  <r>
    <x v="448"/>
    <x v="448"/>
    <n v="10000"/>
    <s v="ООО &quot;ГАЗСЕРВИС&quot;"/>
    <s v="Оплата за техническое обслуживание газопровода в сентябре 2020 по счету №39 от 26.08.2020, за октябрь 2020 по счету №61 от 26.10.2020, Договор ОГ-19/7 от 01.12.2019.  НДС не облагается"/>
    <s v="4415110000"/>
    <x v="23"/>
    <x v="0"/>
    <x v="0"/>
  </r>
  <r>
    <x v="448"/>
    <x v="448"/>
    <n v="80000"/>
    <s v="ИП Петренко Елена Алексеевна"/>
    <s v="Оплата за оказание юридических услуг по счету №26 от 01.11.2020 г. НДС не облагается"/>
    <s v="4415180000"/>
    <x v="20"/>
    <x v="0"/>
    <x v="13"/>
  </r>
  <r>
    <x v="448"/>
    <x v="448"/>
    <n v="67500"/>
    <s v="ООО &quot;Нохоре&quot;"/>
    <s v="Доплата за вывоз мусора в октябре 2020 по счету №432 от 31.10.2020 по договору №40-Н от 01.01.2020 г.   В том числе НДС 20.00% - 11 250.00"/>
    <s v="4415167500"/>
    <x v="4"/>
    <x v="0"/>
    <x v="3"/>
  </r>
  <r>
    <x v="448"/>
    <x v="448"/>
    <n v="5614"/>
    <s v="Общество с ограниченной ответственностью ПК &quot;ГЕОПРОМ&quot;"/>
    <s v="Оплата сливных решеток по счету №10978 от 05.11.2020. В том числе НДС 20.00% - 935.67"/>
    <s v="441515614"/>
    <x v="3"/>
    <x v="1"/>
    <x v="2"/>
  </r>
  <r>
    <x v="448"/>
    <x v="448"/>
    <n v="6800"/>
    <s v="ООО &quot;Тиражные решения 1С-Рарус&quot;"/>
    <s v="Оплата продления лицензии на 1с ЖСК по счету №НФB0-008430 от 23.10.2020. НДС не облагается"/>
    <s v="441516800"/>
    <x v="18"/>
    <x v="0"/>
    <x v="12"/>
  </r>
  <r>
    <x v="448"/>
    <x v="448"/>
    <n v="165932.07999999999"/>
    <s v="АО &quot;Мосэнергосбыт&quot;"/>
    <s v="ЗА ЭЛ. ЭНЕРГИЮ (МОЩНОСТЬ) ЗА СЕНТЯБРЬ 2020 Г. ПО ДОГОВОРУ С ИКУ No97644161 ОТ 20.07.2015Г. СЧЕТ No Э-61-41793 ОТ 30.09.2020 Г. В том числе НДС 20.00% - 27 655.35"/>
    <s v="44151165932,08"/>
    <x v="25"/>
    <x v="0"/>
    <x v="15"/>
  </r>
  <r>
    <x v="448"/>
    <x v="448"/>
    <n v="280"/>
    <s v="АО &quot;Райффайзенбанк&quot; г. Москва"/>
    <s v="комиссия за обработку ведомости №31 16.11.2020"/>
    <s v="44151280"/>
    <x v="7"/>
    <x v="2"/>
    <x v="6"/>
  </r>
  <r>
    <x v="448"/>
    <x v="448"/>
    <n v="5390.78"/>
    <s v="ПАО &quot;ВымпелКом&quot;"/>
    <s v="Оплата по по договору №669010285 за услуги связи за октябрь 2020 г. по счету №100725778672 от 31.10.2020 г. В том числе НДС 20.00% - 898.46"/>
    <s v="441515390,78"/>
    <x v="1"/>
    <x v="0"/>
    <x v="1"/>
  </r>
  <r>
    <x v="448"/>
    <x v="448"/>
    <n v="5100"/>
    <s v="АО &quot;Райффайзенбанк&quot; г. Москва"/>
    <s v="Оплата Компенсация служебной поездки за Ноябрь 2020 г. на основании ПЛАТЕЖНАЯ ВЕДОМОСТЬ N 32 от 16.11.2020"/>
    <s v="441515100"/>
    <x v="8"/>
    <x v="3"/>
    <x v="7"/>
  </r>
  <r>
    <x v="448"/>
    <x v="448"/>
    <n v="1811.69"/>
    <s v="УФК по Ленинградской области (ИФНС России по Выборгскому району Ленинградской области)"/>
    <s v="Оплата госпошлины.  НДС не облагается"/>
    <s v="441511811,69"/>
    <x v="40"/>
    <x v="2"/>
    <x v="17"/>
  </r>
  <r>
    <x v="449"/>
    <x v="449"/>
    <n v="170000"/>
    <s v="ООО ЧОО &quot;Р1-МСК&quot;"/>
    <s v="Оплата услуг охраны за сентябрь 2020 по счету №297 от 30.09.2020 г.   НДС не облагается"/>
    <s v="44148170000"/>
    <x v="33"/>
    <x v="0"/>
    <x v="18"/>
  </r>
  <r>
    <x v="450"/>
    <x v="450"/>
    <n v="190"/>
    <s v="АО &quot;Райффайзенбанк&quot; г. Москва"/>
    <s v="Обслуживание Мобильного приложения 10.2020"/>
    <s v="44140190"/>
    <x v="51"/>
    <x v="2"/>
    <x v="6"/>
  </r>
  <r>
    <x v="451"/>
    <x v="451"/>
    <n v="8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0 по 31.10.2020"/>
    <s v="44138800"/>
    <x v="7"/>
    <x v="2"/>
    <x v="6"/>
  </r>
  <r>
    <x v="451"/>
    <x v="451"/>
    <n v="486.86"/>
    <s v="АО &quot;Райффайзенбанк&quot; г. Москва"/>
    <s v="комиссия за обработку ведомости №30 02.11.2020"/>
    <s v="44138486,86"/>
    <x v="7"/>
    <x v="2"/>
    <x v="6"/>
  </r>
  <r>
    <x v="451"/>
    <x v="451"/>
    <n v="990"/>
    <s v="АО &quot;Райффайзенбанк&quot; г. Москва"/>
    <s v="Ежемесячная комиссия за обслуживание по пакету за период с 01.10.2020 по 31.10.2020"/>
    <s v="44138990"/>
    <x v="7"/>
    <x v="2"/>
    <x v="6"/>
  </r>
  <r>
    <x v="451"/>
    <x v="451"/>
    <n v="97500"/>
    <s v="ООО &quot;Нохоре&quot;"/>
    <s v="Доплата за вывоз мусора в октябре 2020 г, согласно Договора №40-Н от 01.01.2020 г. Счет №425 от 28.10.2020 г.  В том числе НДС 20.00% - 16 250.00"/>
    <s v="4413897500"/>
    <x v="4"/>
    <x v="0"/>
    <x v="3"/>
  </r>
  <r>
    <x v="451"/>
    <x v="451"/>
    <n v="14400"/>
    <s v="ООО &quot;Тиражные решения 1С-Рарус&quot;"/>
    <s v="Оплата по счету № НФЖЛ-000116 от 28.10.2020 Услуги веб.разработки. Сумма 14400-00 Без налога (НДС)"/>
    <s v="4413814400"/>
    <x v="2"/>
    <x v="0"/>
    <x v="1"/>
  </r>
  <r>
    <x v="451"/>
    <x v="451"/>
    <n v="121715.3"/>
    <s v="АО &quot;Райффайзенбанк&quot; г. Москва"/>
    <s v="Оплата Заработная плата за Октябрь 2020 г. на основании ПЛАТЕЖНАЯ ВЕДОМОСТЬ N 30 от 02.11.2020"/>
    <s v="44138121715,3"/>
    <x v="10"/>
    <x v="3"/>
    <x v="7"/>
  </r>
  <r>
    <x v="452"/>
    <x v="452"/>
    <n v="555.82000000000005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137555,82"/>
    <x v="16"/>
    <x v="3"/>
    <x v="7"/>
  </r>
  <r>
    <x v="452"/>
    <x v="452"/>
    <n v="35069.33"/>
    <s v="Управление Федерального казначейства по г. Москве (ИФНС России № 15 по г. Москве)"/>
    <s v="Страховые взносы на выплату страховой части трудовой пенсии"/>
    <s v="4413735069,33"/>
    <x v="16"/>
    <x v="3"/>
    <x v="7"/>
  </r>
  <r>
    <x v="452"/>
    <x v="452"/>
    <n v="1758.85"/>
    <s v="Управление Федерального казначейства по г. Москве (ИФНС России № 15 по г. Москве)"/>
    <s v="Взносы на обязательное социальное страхование"/>
    <s v="441371758,85"/>
    <x v="16"/>
    <x v="3"/>
    <x v="7"/>
  </r>
  <r>
    <x v="452"/>
    <x v="452"/>
    <n v="13956.32"/>
    <s v="Управление Федерального казначейства по г. Москве (ИФНС России № 15 по г. Москве)"/>
    <s v="Страховые взносы на обязательное медицинское страхование"/>
    <s v="4413713956,32"/>
    <x v="16"/>
    <x v="3"/>
    <x v="7"/>
  </r>
  <r>
    <x v="452"/>
    <x v="452"/>
    <n v="35250"/>
    <s v="КОРНЕВ АЛЕКСАНДР ВАЛЕНТИНОВИЧ"/>
    <s v="Выплата заработной платы за октябрь 2020. НДС не облагается."/>
    <s v="4413735250"/>
    <x v="10"/>
    <x v="3"/>
    <x v="7"/>
  </r>
  <r>
    <x v="452"/>
    <x v="452"/>
    <n v="35948"/>
    <s v="Управление Федерального казначейства по г. Москве (ИФНС России № 15 по г. Москве)"/>
    <s v="Налог на доходы физических лиц за октябрь 2020 года"/>
    <s v="4413735948"/>
    <x v="28"/>
    <x v="3"/>
    <x v="7"/>
  </r>
  <r>
    <x v="452"/>
    <x v="452"/>
    <n v="45000"/>
    <s v="Индивидуальный предприниматель Смирнов Дмитрий Евгеньевич"/>
    <s v="Оплата бухгалтерских услуг за октябрь 2020 по счету №98/1 от 01.11.2020 г. Без налога (НДС)"/>
    <s v="4413745000"/>
    <x v="18"/>
    <x v="0"/>
    <x v="12"/>
  </r>
  <r>
    <x v="453"/>
    <x v="453"/>
    <n v="5000"/>
    <s v="ООО &quot;ГАЗСЕРВИС&quot;"/>
    <s v="Оплата за техническое обслуживание газопровода в ноябре 2020 по счету №61 от 26.10.2020, Договор ОГ-19/7 от 01.12.2019. НДС не облагается"/>
    <s v="441345000"/>
    <x v="23"/>
    <x v="0"/>
    <x v="0"/>
  </r>
  <r>
    <x v="454"/>
    <x v="454"/>
    <n v="50000"/>
    <s v="ООО ЧОО &quot;Р1-МСК&quot;"/>
    <s v="Оплата услуг охраны за сентябрь 2020 по счету №297 от 30.09.2020 г.   НДС не облагается"/>
    <s v="4413150000"/>
    <x v="33"/>
    <x v="0"/>
    <x v="18"/>
  </r>
  <r>
    <x v="454"/>
    <x v="454"/>
    <n v="50000"/>
    <s v="АО &quot;Мосэнергосбыт&quot;"/>
    <s v="ЗА ЭЛ. ЭНЕРГИЮ (МОЩНОСТЬ) ЗА СЕНТЯБРЬ 2020 Г. ПО ДОГОВОРУ С ИКУ No97644161 ОТ 20.07.2015Г. СЧЕТ No Э-61-41793 ОТ 30.09.2020 Г. В том числе НДС 20.00% - 8 333.33"/>
    <s v="4413150000"/>
    <x v="25"/>
    <x v="0"/>
    <x v="15"/>
  </r>
  <r>
    <x v="455"/>
    <x v="455"/>
    <n v="5000"/>
    <s v="ООО &quot;ГАЗСЕРВИС&quot;"/>
    <s v="Оплата за техническое обслуживание газопровода в октябре 2020 по счету №45 от 25.09.2020, Договор ОГ-19/7 от 01.12.2019. НДС не облагается"/>
    <s v="441305000"/>
    <x v="23"/>
    <x v="0"/>
    <x v="0"/>
  </r>
  <r>
    <x v="455"/>
    <x v="455"/>
    <n v="1000"/>
    <s v="УФК по г. Москве (ИФНС России № 2 по г. Москве)"/>
    <s v="Оплата госпошлины.  НДС не облагается"/>
    <s v="441301000"/>
    <x v="40"/>
    <x v="2"/>
    <x v="17"/>
  </r>
  <r>
    <x v="455"/>
    <x v="455"/>
    <n v="100000"/>
    <s v="АО &quot;Мосэнергосбыт&quot;"/>
    <s v="ЗА ЭЛ. ЭНЕРГИЮ (МОЩНОСТЬ) ЗА СЕНТЯБРЬ 2020 Г. ПО ДОГОВОРУ С ИКУ No97644161 ОТ 20.07.2015Г. СЧЕТ No Э-61-41793 ОТ 30.09.2020 Г. В том числе НДС 20.00% - 16 666.67"/>
    <s v="44130100000"/>
    <x v="25"/>
    <x v="0"/>
    <x v="15"/>
  </r>
  <r>
    <x v="455"/>
    <x v="455"/>
    <n v="50000"/>
    <s v="ООО ЧОО &quot;Р1-МСК&quot;"/>
    <s v="Оплата услуг охраны за сентябрь 2020 по счету №297 от 30.09.2020 г.   НДС не облагается"/>
    <s v="4413050000"/>
    <x v="33"/>
    <x v="0"/>
    <x v="18"/>
  </r>
  <r>
    <x v="456"/>
    <x v="456"/>
    <n v="10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48 от 06.10.2020 г. . НДС не облагается"/>
    <s v="4412710000"/>
    <x v="2"/>
    <x v="0"/>
    <x v="1"/>
  </r>
  <r>
    <x v="456"/>
    <x v="456"/>
    <n v="12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41 от 19.08.2020 г. . НДС не облагается"/>
    <s v="4412712000"/>
    <x v="2"/>
    <x v="0"/>
    <x v="1"/>
  </r>
  <r>
    <x v="456"/>
    <x v="456"/>
    <n v="8979"/>
    <s v="ООО &quot;ТДСЗ&quot;"/>
    <s v="Оплата оплата оборудования и инструментов по счету №ТДИ-7936623 от 19.10.2020 В том числе НДС 20.00% - 1 496.50"/>
    <s v="441278979"/>
    <x v="3"/>
    <x v="1"/>
    <x v="2"/>
  </r>
  <r>
    <x v="457"/>
    <x v="457"/>
    <n v="70000"/>
    <s v="АО &quot;Мосэнергосбыт&quot;"/>
    <s v="ЗА ЭЛ. ЭНЕРГИЮ (МОЩНОСТЬ) ЗА СЕНТЯБРЬ 2020 Г. ПО ДОГОВОРУ С ИКУ No97644161 ОТ 20.07.2015Г. СЧЕТ No Э-61-41793 ОТ 30.09.2020 Г. В том числе НДС 20.00% - 11 666.67"/>
    <s v="4412670000"/>
    <x v="25"/>
    <x v="0"/>
    <x v="15"/>
  </r>
  <r>
    <x v="457"/>
    <x v="457"/>
    <n v="100000"/>
    <s v="ООО ЧОО &quot;Р1-МСК&quot;"/>
    <s v="Оплата услуг охраны за сентябрь 2020 по счету №297 от 30.09.2020 г.   НДС не облагается"/>
    <s v="44126100000"/>
    <x v="33"/>
    <x v="0"/>
    <x v="18"/>
  </r>
  <r>
    <x v="458"/>
    <x v="458"/>
    <n v="4000"/>
    <s v="ООО &quot;ГРУППА КОМПАНИЙ &quot;ЭДЕЛЬВЕЙС&quot;"/>
    <s v="Оплата за светильники по счету №1499 от 20.10.2020.  В том числе НДС 20.00% - 666.67"/>
    <s v="441254000"/>
    <x v="3"/>
    <x v="1"/>
    <x v="2"/>
  </r>
  <r>
    <x v="459"/>
    <x v="459"/>
    <n v="2535"/>
    <s v="Управление Федерального казначейства по г. Москве (ИФНС России №15 по г. Москве)"/>
    <s v="Водный налог за 3 квартал 2020 года,  НДС не облагается"/>
    <s v="441242535"/>
    <x v="29"/>
    <x v="2"/>
    <x v="17"/>
  </r>
  <r>
    <x v="460"/>
    <x v="460"/>
    <n v="9500"/>
    <s v="ООО &quot;ПромВестНадзор&quot;"/>
    <s v="Оплата обучения в области электробезопасности по счету №44912-ОБ/2019/2 от 08.10.2020 НДС не облагается"/>
    <s v="441239500"/>
    <x v="52"/>
    <x v="3"/>
    <x v="7"/>
  </r>
  <r>
    <x v="460"/>
    <x v="460"/>
    <n v="558"/>
    <s v="УФК по МО (Межрайонная ИФНС России №13 по Московской области)"/>
    <s v="Оплата госпошлины.  НДС не облагается"/>
    <s v="44123558"/>
    <x v="40"/>
    <x v="2"/>
    <x v="17"/>
  </r>
  <r>
    <x v="461"/>
    <x v="461"/>
    <n v="30000"/>
    <s v="КОРНЕВ АЛЕКСАНДР ВАЛЕНТИНОВИЧ"/>
    <s v="Выплата аванса по заработной плате за Октябрь 2020. НДС не облагается."/>
    <s v="4412030000"/>
    <x v="10"/>
    <x v="3"/>
    <x v="7"/>
  </r>
  <r>
    <x v="461"/>
    <x v="461"/>
    <n v="55000"/>
    <s v="АО &quot;Райффайзенбанк&quot; г. Москва"/>
    <s v="Оплата Аванс за Октябрь 2020 г. на основании ПЛАТЕЖНАЯ ВЕДОМОСТЬ N 28 от 16.10.2020"/>
    <s v="4412055000"/>
    <x v="10"/>
    <x v="3"/>
    <x v="7"/>
  </r>
  <r>
    <x v="461"/>
    <x v="461"/>
    <n v="2943.81"/>
    <s v="УФК по г. Москве (для ИФНС №16 по г. Москве)"/>
    <s v="Оплата госпошлины.  НДС не облагается"/>
    <s v="441202943,81"/>
    <x v="40"/>
    <x v="2"/>
    <x v="17"/>
  </r>
  <r>
    <x v="461"/>
    <x v="461"/>
    <n v="28461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20 год. ФЛС № М-02-013174-001 . НДС не облагается"/>
    <s v="4412028461"/>
    <x v="5"/>
    <x v="0"/>
    <x v="4"/>
  </r>
  <r>
    <x v="461"/>
    <x v="461"/>
    <n v="20.399999999999999"/>
    <s v="АО &quot;Райффайзенбанк&quot; г. Москва"/>
    <s v="комиссия за обработку ведомости №29 16.10.2020"/>
    <s v="4412020,4"/>
    <x v="7"/>
    <x v="2"/>
    <x v="6"/>
  </r>
  <r>
    <x v="461"/>
    <x v="461"/>
    <n v="140000"/>
    <s v="ООО ЧОО &quot;Р1-МСК&quot;"/>
    <s v="Оплата услуг охраны за август 2020 по счету №256 от 31.08.2020 г.   НДС не облагается"/>
    <s v="44120140000"/>
    <x v="33"/>
    <x v="0"/>
    <x v="18"/>
  </r>
  <r>
    <x v="461"/>
    <x v="461"/>
    <n v="1500"/>
    <s v="КОРНЕВ АЛЕКСАНДР ВАЛЕНТИНОВИЧ"/>
    <s v="Компенсация за использование личного транспорта в служебных целях за Октябрь 2020 г. . НДС не облагается"/>
    <s v="441201500"/>
    <x v="50"/>
    <x v="3"/>
    <x v="5"/>
  </r>
  <r>
    <x v="461"/>
    <x v="461"/>
    <n v="220"/>
    <s v="АО &quot;Райффайзенбанк&quot; г. Москва"/>
    <s v="комиссия за обработку ведомости №28 16.10.2020"/>
    <s v="44120220"/>
    <x v="7"/>
    <x v="2"/>
    <x v="6"/>
  </r>
  <r>
    <x v="461"/>
    <x v="461"/>
    <n v="5100"/>
    <s v="АО &quot;Райффайзенбанк&quot; г. Москва"/>
    <s v="Оплата Компенсация служебной поездки за Октябрь 2020 г. на основании ПЛАТЕЖНАЯ ВЕДОМОСТЬ N 29 от 16.10.2020"/>
    <s v="441205100"/>
    <x v="8"/>
    <x v="3"/>
    <x v="7"/>
  </r>
  <r>
    <x v="462"/>
    <x v="462"/>
    <n v="45168.42"/>
    <s v="АО &quot;Мосэнергосбыт&quot;"/>
    <s v="ЗА ЭЛ. ЭНЕРГИЮ (МОЩНОСТЬ) ЗА август 2020 Г. ПО ДОГОВОРУ С ИКУ №97644161 ОТ 20.07.2015Г. СЧЕТ №Э-61-36472 от 31.08.2020 Г В том числе НДС 20.00% - 7 528.07"/>
    <s v="4411945168,42"/>
    <x v="25"/>
    <x v="0"/>
    <x v="15"/>
  </r>
  <r>
    <x v="463"/>
    <x v="463"/>
    <n v="100000"/>
    <s v="АО &quot;Мосэнергосбыт&quot;"/>
    <s v="ЗА ЭЛ. ЭНЕРГИЮ (МОЩНОСТЬ) ЗА август 2020 Г. ПО ДОГОВОРУ С ИКУ №97644161 ОТ 20.07.2015Г. СЧЕТ №Э-61-36472 от 31.08.2020 Г В том числе НДС 20.00% - 16 666.67"/>
    <s v="44118100000"/>
    <x v="25"/>
    <x v="0"/>
    <x v="15"/>
  </r>
  <r>
    <x v="464"/>
    <x v="464"/>
    <n v="60000"/>
    <s v="ООО &quot;Нохоре&quot;"/>
    <s v="Доплата за вывоз мусора в сентябре 2020 г, согласно Договора №40-Н от 01.01.2020 г. Счет №400 от 30.09.2020 г.  В том числе НДС 20.00% - 10 000.00"/>
    <s v="4411660000"/>
    <x v="4"/>
    <x v="0"/>
    <x v="3"/>
  </r>
  <r>
    <x v="464"/>
    <x v="464"/>
    <n v="100000"/>
    <s v="ООО ЧОО &quot;Р1-МСК&quot;"/>
    <s v="Оплата услуг охраны за август 2020 по счету №256 от 31.08.2020 г.   НДС не облагается"/>
    <s v="44116100000"/>
    <x v="33"/>
    <x v="0"/>
    <x v="18"/>
  </r>
  <r>
    <x v="464"/>
    <x v="464"/>
    <n v="100000"/>
    <s v="АО &quot;Мосэнергосбыт&quot;"/>
    <s v="ЗА ЭЛ. ЭНЕРГИЮ (МОЩНОСТЬ) ЗА август 2020 Г. ПО ДОГОВОРУ С ИКУ №97644161 ОТ 20.07.2015Г. СЧЕТ №Э-61-36472 от 31.08.2020 Г В том числе НДС 20.00% - 16 666.67"/>
    <s v="44116100000"/>
    <x v="25"/>
    <x v="0"/>
    <x v="15"/>
  </r>
  <r>
    <x v="465"/>
    <x v="465"/>
    <n v="70000"/>
    <s v="ИП Петренко Елена Алексеевна"/>
    <s v="Оплата за оказание юридических услуг по счету №23 от 23.09.2020 г. Сумма 70000-00 Без налога (НДС)"/>
    <s v="4411370000"/>
    <x v="20"/>
    <x v="0"/>
    <x v="13"/>
  </r>
  <r>
    <x v="465"/>
    <x v="465"/>
    <n v="6870"/>
    <s v="ООО &quot;Тиражные решения 1С-Рарус&quot;"/>
    <s v="Оплата продления лицензии за сайт по счету №НФB0-008042 от 08.10.2020. НДС не облагается"/>
    <s v="441136870"/>
    <x v="2"/>
    <x v="0"/>
    <x v="1"/>
  </r>
  <r>
    <x v="465"/>
    <x v="465"/>
    <n v="18000"/>
    <s v="Индивидуальный предприниматель Капалин Евгений Владимирович"/>
    <s v="Доплата за компьютер по договору №202008 от 01.08.2020. НДС не облагается"/>
    <s v="4411318000"/>
    <x v="11"/>
    <x v="4"/>
    <x v="9"/>
  </r>
  <r>
    <x v="465"/>
    <x v="465"/>
    <n v="3400"/>
    <s v="ООО &quot;РДВ-софт&quot;"/>
    <s v="Оплата лицензии на использование базы данных сайта rabota.ru по счету №ЛС-0461543 от 07.10.2020. . НДС не облагается"/>
    <s v="441133400"/>
    <x v="35"/>
    <x v="3"/>
    <x v="7"/>
  </r>
  <r>
    <x v="466"/>
    <x v="466"/>
    <n v="9432.25"/>
    <s v="Филиал ФГУП &quot;Охрана&quot; Росгвардии по г. Москве"/>
    <s v="Оплата услуг пультовой охраны объекта за сентябрь 2020 по договору №7721N10011 от 12.11.2012, по счету №77000617879 от 01.09.2020. В том числе НДС 20.00% - 1 572.04"/>
    <s v="441129432,25"/>
    <x v="36"/>
    <x v="0"/>
    <x v="18"/>
  </r>
  <r>
    <x v="466"/>
    <x v="466"/>
    <n v="30966.01"/>
    <s v="Управление Федерального казначейства по г. Москве (ИФНС России № 15 по г. Москве)"/>
    <s v="Страховые взносы на выплату страховой части трудовой пенсии"/>
    <s v="4411230966,01"/>
    <x v="16"/>
    <x v="3"/>
    <x v="7"/>
  </r>
  <r>
    <x v="467"/>
    <x v="467"/>
    <n v="5373.25"/>
    <s v="ПАО &quot;ВымпелКом&quot;"/>
    <s v="Оплата по по договору 669010285 за услуги связи за сентябрь 2020 г. по Счету №100716341090 от 30.09.2020 г. В том числе НДС 20.00% - 895.54"/>
    <s v="441115373,25"/>
    <x v="1"/>
    <x v="0"/>
    <x v="1"/>
  </r>
  <r>
    <x v="468"/>
    <x v="468"/>
    <n v="30200"/>
    <s v="ООО &quot;Эколоджис&quot;"/>
    <s v="Оплата за анализ воды по счету №k-498 от 10.09.2020.  НДС не облагается"/>
    <s v="4411030200"/>
    <x v="24"/>
    <x v="0"/>
    <x v="14"/>
  </r>
  <r>
    <x v="469"/>
    <x v="469"/>
    <n v="25000"/>
    <s v="Индивидуальный предприниматель Смирнов Дмитрий Евгеньевич"/>
    <s v="Оплата бухгалтерских услуг за дополнительные услуги по формированию новой квитанции для расчетов за комм. услуги по счету №107 от 02.10.2020 г. НДС не облагается"/>
    <s v="4410925000"/>
    <x v="18"/>
    <x v="0"/>
    <x v="12"/>
  </r>
  <r>
    <x v="469"/>
    <x v="469"/>
    <n v="9432.25"/>
    <s v="Филиал ФГУП &quot;Охрана&quot; Росгвардии по г. Москве"/>
    <s v="Оплата услуг пультовой охраны объекта за октябрь 2020 по договору №7721N10011 от 12.11.2012, по счету №77000674855 от 01.10.2020. В том числе НДС 20.00% - 1 572.04"/>
    <s v="441099432,25"/>
    <x v="36"/>
    <x v="0"/>
    <x v="18"/>
  </r>
  <r>
    <x v="469"/>
    <x v="469"/>
    <n v="8580"/>
    <s v="ООО &quot;ВсеИнструменты.ру&quot;"/>
    <s v="Оплата машины подметальной по счету №2009-200104-00857 от 29.09.2020. В том числе НДС 20.00% - 1 430.00"/>
    <s v="441098580"/>
    <x v="13"/>
    <x v="0"/>
    <x v="11"/>
  </r>
  <r>
    <x v="469"/>
    <x v="469"/>
    <n v="45000"/>
    <s v="Индивидуальный предприниматель Смирнов Дмитрий Евгеньевич"/>
    <s v="Оплата бухгалтерских услуг за сентябрь 2020 по счету №106 от 02.10.2020 г.  Без налога (НДС)"/>
    <s v="4410945000"/>
    <x v="18"/>
    <x v="0"/>
    <x v="12"/>
  </r>
  <r>
    <x v="470"/>
    <x v="470"/>
    <n v="28772"/>
    <s v="Управление Федерального казначейства по г. Москве (ИФНС России № 15 по г. Москве)"/>
    <s v="Налог на доходы физических лиц за сентябрь 2020 года"/>
    <s v="4410628772"/>
    <x v="28"/>
    <x v="3"/>
    <x v="7"/>
  </r>
  <r>
    <x v="470"/>
    <x v="470"/>
    <n v="35250"/>
    <s v="КОРНЕВ АЛЕКСАНДР ВАЛЕНТИНОВИЧ"/>
    <s v="Выплата заработной платы за сентябрь 2020. НДС не облагается."/>
    <s v="4410635250"/>
    <x v="10"/>
    <x v="3"/>
    <x v="7"/>
  </r>
  <r>
    <x v="470"/>
    <x v="470"/>
    <n v="1758.85"/>
    <s v="Управление Федерального казначейства по г. Москве (ИФНС России № 15 по г. Москве)"/>
    <s v="Взносы на обязательное социальное страхование"/>
    <s v="441061758,85"/>
    <x v="16"/>
    <x v="3"/>
    <x v="7"/>
  </r>
  <r>
    <x v="470"/>
    <x v="470"/>
    <n v="473.76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106473,76"/>
    <x v="16"/>
    <x v="3"/>
    <x v="7"/>
  </r>
  <r>
    <x v="470"/>
    <x v="470"/>
    <n v="81625.820000000007"/>
    <s v="АО &quot;Райффайзенбанк&quot; г. Москва"/>
    <s v="Оплата Заработная плата за Август 2020 г. на основании ПЛАТЕЖНАЯ ВЕДОМОСТЬ N 27 от 01.10.2020"/>
    <s v="4410681625,82"/>
    <x v="10"/>
    <x v="3"/>
    <x v="7"/>
  </r>
  <r>
    <x v="470"/>
    <x v="470"/>
    <n v="7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44 от 05.09.2020 г. НДС не облагается."/>
    <s v="441067000"/>
    <x v="2"/>
    <x v="0"/>
    <x v="1"/>
  </r>
  <r>
    <x v="470"/>
    <x v="470"/>
    <n v="11904.66"/>
    <s v="Управление Федерального казначейства по г. Москве (ИФНС России № 15 по г. Москве)"/>
    <s v="Страховые взносы на обязательное медицинское страхование"/>
    <s v="4410611904,66"/>
    <x v="16"/>
    <x v="3"/>
    <x v="7"/>
  </r>
  <r>
    <x v="470"/>
    <x v="470"/>
    <n v="326.5"/>
    <s v="АО &quot;Райффайзенбанк&quot; г. Москва"/>
    <s v="комиссия за обработку ведомости №27 01.10.2020"/>
    <s v="44106326,5"/>
    <x v="7"/>
    <x v="2"/>
    <x v="6"/>
  </r>
  <r>
    <x v="471"/>
    <x v="471"/>
    <n v="990"/>
    <s v="АО &quot;Райффайзенбанк&quot; г. Москва"/>
    <s v="Ежемесячная комиссия за обслуживание по пакету за период с 01.09.2020 по 30.09.2020"/>
    <s v="44105990"/>
    <x v="7"/>
    <x v="2"/>
    <x v="6"/>
  </r>
  <r>
    <x v="471"/>
    <x v="471"/>
    <n v="6000"/>
    <s v="УФК по г. Москве (для ИФНС №15 по г. Москве)"/>
    <s v="Оплата госпошлины. НДС не облагается"/>
    <s v="441056000"/>
    <x v="40"/>
    <x v="2"/>
    <x v="17"/>
  </r>
  <r>
    <x v="472"/>
    <x v="472"/>
    <n v="5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0 по 30.09.2020"/>
    <s v="44104500"/>
    <x v="7"/>
    <x v="2"/>
    <x v="6"/>
  </r>
  <r>
    <x v="473"/>
    <x v="473"/>
    <n v="80000"/>
    <s v="ООО ЧОО &quot;Р1-МСК&quot;"/>
    <s v="Оплата услуг охраны за август 2020 по счету №256 от 31.08.2020 г.   НДС не облагается"/>
    <s v="4410280000"/>
    <x v="33"/>
    <x v="0"/>
    <x v="18"/>
  </r>
  <r>
    <x v="473"/>
    <x v="473"/>
    <n v="75000"/>
    <s v="ООО &quot;Нохоре&quot;"/>
    <s v="Предоплата за вывоз мусора в сентябре 2020 г, согласно Договора №40-Н от 01.01.2020 г. Счет №364 от 17.09.2020 г.  В том числе НДС 20.00% - 12 500.00"/>
    <s v="4410275000"/>
    <x v="4"/>
    <x v="0"/>
    <x v="3"/>
  </r>
  <r>
    <x v="473"/>
    <x v="473"/>
    <n v="80000"/>
    <s v="АО &quot;Мосэнергосбыт&quot;"/>
    <s v="ЗА ЭЛ. ЭНЕРГИЮ (МОЩНОСТЬ) ЗА август 2020 Г. ПО ДОГОВОРУ С ИКУ №97644161 ОТ 20.07.2015Г. СЧЕТ №Э-61-36472 от 31.08.2020 Г В том числе НДС 20.00% - 13 333.33"/>
    <s v="4410280000"/>
    <x v="25"/>
    <x v="0"/>
    <x v="15"/>
  </r>
  <r>
    <x v="474"/>
    <x v="474"/>
    <n v="100000"/>
    <s v="АО &quot;Мосэнергосбыт&quot;"/>
    <s v="ЗА ЭЛ. ЭНЕРГИЮ (МОЩНОСТЬ) ЗА август 2020 Г. ПО ДОГОВОРУ С ИКУ №97644161 ОТ 20.07.2015Г. СЧЕТ №Э-61-36472 от 31.08.2020 Г В том числе НДС 20.00% - 16 666.67"/>
    <s v="44096100000"/>
    <x v="25"/>
    <x v="0"/>
    <x v="15"/>
  </r>
  <r>
    <x v="475"/>
    <x v="475"/>
    <n v="5100"/>
    <s v="АО &quot;Райффайзенбанк&quot; г. Москва"/>
    <s v="Оплата Компенсация служебной поездки за Сентябрь 2020 г. на основании ПЛАТЕЖНАЯ ВЕДОМОСТЬ N 26 от 18.09.2020"/>
    <s v="440925100"/>
    <x v="8"/>
    <x v="3"/>
    <x v="7"/>
  </r>
  <r>
    <x v="475"/>
    <x v="475"/>
    <n v="20.399999999999999"/>
    <s v="АО &quot;Райффайзенбанк&quot; г. Москва"/>
    <s v="комиссия за обработку ведомости №26 18.09.2020"/>
    <s v="4409220,4"/>
    <x v="7"/>
    <x v="2"/>
    <x v="6"/>
  </r>
  <r>
    <x v="475"/>
    <x v="475"/>
    <n v="1500"/>
    <s v="КОРНЕВ АЛЕКСАНДР ВАЛЕНТИНОВИЧ"/>
    <s v="Компенсация за использование личного транспорта в служебных целях за сентябрь 2020 г. . НДС не облагается"/>
    <s v="440921500"/>
    <x v="50"/>
    <x v="3"/>
    <x v="5"/>
  </r>
  <r>
    <x v="476"/>
    <x v="476"/>
    <n v="17025"/>
    <s v="ООО &quot;МВК ЭКОДАР&quot;"/>
    <s v="Оплата севисного обслуживания водоочистки по счету №71781/Р90 от 08.09.2020. В том числе НДС 20.00% - 2 837.50"/>
    <s v="4409117025"/>
    <x v="34"/>
    <x v="0"/>
    <x v="14"/>
  </r>
  <r>
    <x v="477"/>
    <x v="477"/>
    <n v="180"/>
    <s v="АО &quot;Райффайзенбанк&quot; г. Москва"/>
    <s v="комиссия за обработку ведомости №25 16.09.2020"/>
    <s v="44090180"/>
    <x v="7"/>
    <x v="2"/>
    <x v="6"/>
  </r>
  <r>
    <x v="477"/>
    <x v="477"/>
    <n v="30000"/>
    <s v="КОРНЕВ АЛЕКСАНДР ВАЛЕНТИНОВИЧ"/>
    <s v="Выплата аванса по заработной плате за сентябрь 2020. НДС не облагается."/>
    <s v="4409030000"/>
    <x v="10"/>
    <x v="3"/>
    <x v="7"/>
  </r>
  <r>
    <x v="477"/>
    <x v="477"/>
    <n v="45000"/>
    <s v="АО &quot;Райффайзенбанк&quot; г. Москва"/>
    <s v="Оплата Аванс за Сентябрь 2020 г. на основании ПЛАТЕЖНАЯ ВЕДОМОСТЬ N 25 от 16.09.2020"/>
    <s v="4409045000"/>
    <x v="10"/>
    <x v="3"/>
    <x v="7"/>
  </r>
  <r>
    <x v="478"/>
    <x v="478"/>
    <n v="99356.04"/>
    <s v="Муниципальное унитарное предприятие &quot;Инженерные сети г. Долгопрудного&quot;"/>
    <s v="Оплата за стоки за август 2020 по счету №В2836 от 31.08.2020 г.  В том числе НДС 20.00% - 16 559.34"/>
    <s v="4408899356,04"/>
    <x v="9"/>
    <x v="0"/>
    <x v="8"/>
  </r>
  <r>
    <x v="478"/>
    <x v="478"/>
    <n v="5390.78"/>
    <s v="ПАО &quot;ВымпелКом&quot;"/>
    <s v="Оплата по по договору 669010285 за услуги связи за август 2020 г. по Счету №100706385200 от 31.08.2020 г. В том числе НДС 20.00% - 898.46"/>
    <s v="440885390,78"/>
    <x v="1"/>
    <x v="0"/>
    <x v="1"/>
  </r>
  <r>
    <x v="478"/>
    <x v="478"/>
    <n v="5000"/>
    <s v="ООО &quot;ГАЗСЕРВИС&quot;"/>
    <s v="Оплата за техническое обслуживание газопровода в августе 2020 по счету №42 от 03.08.2020, Договор ОГ-19/7 от 01.12.2019. НДС не облагается"/>
    <s v="440885000"/>
    <x v="23"/>
    <x v="0"/>
    <x v="0"/>
  </r>
  <r>
    <x v="479"/>
    <x v="479"/>
    <n v="15000"/>
    <s v="ООО &quot;Нохоре&quot;"/>
    <s v="Доплата за вывоз мусора в августе 2020 г, согласно Договора №40-Н от 01.01.2020 г. Счет №329 от 27.08.2020 г.  В том числе НДС 20.00% - 2 500.00"/>
    <s v="4408515000"/>
    <x v="4"/>
    <x v="0"/>
    <x v="3"/>
  </r>
  <r>
    <x v="480"/>
    <x v="480"/>
    <n v="70000"/>
    <s v="ИП Петренко Елена Алексеевна"/>
    <s v="Оплата за оказание юридических услуг  по счету №22 от 01.09.2020 г.  Сумма 70000-00 Без налога (НДС)"/>
    <s v="4408470000"/>
    <x v="20"/>
    <x v="0"/>
    <x v="13"/>
  </r>
  <r>
    <x v="481"/>
    <x v="481"/>
    <n v="700"/>
    <s v="ООО &quot;РДВ-софт&quot;"/>
    <s v="Оплата лицензии на использование базы данных сайта rabota.ru по счету №ЛС-0443543 от 09.09.2020. НДС не облагается."/>
    <s v="44083700"/>
    <x v="35"/>
    <x v="3"/>
    <x v="7"/>
  </r>
  <r>
    <x v="481"/>
    <x v="481"/>
    <n v="45000"/>
    <s v="Индивидуальный предприниматель Смирнов Дмитрий Евгеньевич"/>
    <s v="Оплата бухгалтерских услуг за август 2020 по счету №98 от 03.09.2020 г.  Без налога (НДС)"/>
    <s v="4408345000"/>
    <x v="18"/>
    <x v="0"/>
    <x v="12"/>
  </r>
  <r>
    <x v="482"/>
    <x v="482"/>
    <n v="175484.85"/>
    <s v="АО &quot;Мосэнергосбыт&quot;"/>
    <s v="ЗА ЭЛ. ЭНЕРГИЮ (МОЩНОСТЬ) ЗА июль 2020 Г. ПО ДОГОВОРУ С ИКУ №97644161 ОТ 20.07.2015Г. СЧЕТ №Э-61-31197 от 31.07.2020 Г .70 В том числе НДС 20.00% - 29 247.47"/>
    <s v="44082175484,85"/>
    <x v="25"/>
    <x v="0"/>
    <x v="15"/>
  </r>
  <r>
    <x v="483"/>
    <x v="483"/>
    <n v="12990"/>
    <s v="ООО &quot;ИНТЕР&quot;"/>
    <s v="Оплата за метлы по счету №85 от 04.09.2020. В том числе НДС 20.00% - 2 165.00"/>
    <s v="4408112990"/>
    <x v="13"/>
    <x v="0"/>
    <x v="11"/>
  </r>
  <r>
    <x v="484"/>
    <x v="484"/>
    <n v="45000"/>
    <s v="АО &quot;Мосэнергосбыт&quot;"/>
    <s v="ЗА ЭЛ. ЭНЕРГИЮ (МОЩНОСТЬ) ЗА июль 2020 Г. ПО ДОГОВОРУ С ИКУ №97644161 ОТ 20.07.2015Г. СЧЕТ №Э-61-31197 от 31.07.2020 Г .70 В том числе НДС 20.00% - 7 500.00"/>
    <s v="4407845000"/>
    <x v="25"/>
    <x v="0"/>
    <x v="15"/>
  </r>
  <r>
    <x v="484"/>
    <x v="484"/>
    <n v="35000"/>
    <s v="Индивидуальный предприниматель Капалин Евгений Владимирович"/>
    <s v="Оплата компьютера по счету №42 от 26.08.2020 г. . НДС не облагается"/>
    <s v="4407835000"/>
    <x v="2"/>
    <x v="0"/>
    <x v="1"/>
  </r>
  <r>
    <x v="485"/>
    <x v="485"/>
    <n v="13710.5"/>
    <s v="АО &quot;Райффайзенбанк&quot; г. Москва"/>
    <s v="Оплата Заработная плата за Сентябрь 2020 г. на основании ПЛАТЕЖНАЯ ВЕДОМОСТЬ N 24 от 03.09.2020"/>
    <s v="4407713710,5"/>
    <x v="10"/>
    <x v="3"/>
    <x v="7"/>
  </r>
  <r>
    <x v="485"/>
    <x v="485"/>
    <n v="54.84"/>
    <s v="АО &quot;Райффайзенбанк&quot; г. Москва"/>
    <s v="комиссия за обработку ведомости №24 03.09.2020"/>
    <s v="4407754,84"/>
    <x v="7"/>
    <x v="2"/>
    <x v="6"/>
  </r>
  <r>
    <x v="485"/>
    <x v="485"/>
    <n v="335.05"/>
    <s v="АО &quot;Райффайзенбанк&quot; г. Москва"/>
    <s v="комиссия за обработку ведомости №23 31.08.2020"/>
    <s v="44077335,05"/>
    <x v="7"/>
    <x v="2"/>
    <x v="6"/>
  </r>
  <r>
    <x v="485"/>
    <x v="485"/>
    <n v="469.93"/>
    <s v="УФК по г. Москве (ГУ - Московское региональное отделение Фонда социального страхования Российской Федерации)"/>
    <s v="Взносы на обязательное страхование от несчастных случаев. Регистрационный номер в ФСС 7704004815"/>
    <s v="44077469,93"/>
    <x v="16"/>
    <x v="3"/>
    <x v="7"/>
  </r>
  <r>
    <x v="485"/>
    <x v="485"/>
    <n v="4816"/>
    <s v="Управление Федерального казначейства по г. Москве (ИФНС России № 15 по г. Москве)"/>
    <s v="Оплата НДФЛ за сентябрь 2020 года"/>
    <s v="440774816"/>
    <x v="28"/>
    <x v="3"/>
    <x v="7"/>
  </r>
  <r>
    <x v="485"/>
    <x v="485"/>
    <n v="11634.64"/>
    <s v="Управление Федерального казначейства по г. Москве (ИФНС России № 15 по г. Москве)"/>
    <s v="Страховые взносы на обязательное медицинское страхование"/>
    <s v="4407711634,64"/>
    <x v="16"/>
    <x v="3"/>
    <x v="7"/>
  </r>
  <r>
    <x v="485"/>
    <x v="485"/>
    <n v="9856.68"/>
    <s v="Управление Федерального казначейства по г. Москве (ИФНС России № 15 по г. Москве)"/>
    <s v="Страховые взносы на ОПС. Рег.№ 087-317-000813."/>
    <s v="440779856,68"/>
    <x v="16"/>
    <x v="3"/>
    <x v="7"/>
  </r>
  <r>
    <x v="485"/>
    <x v="485"/>
    <n v="83763.539999999994"/>
    <s v="АО &quot;Райффайзенбанк&quot; г. Москва"/>
    <s v="Оплата Заработная плата за Август 2020 г. на основании ПЛАТЕЖНАЯ ВЕДОМОСТЬ N 23 от 31.08.2020"/>
    <s v="4407783763,54"/>
    <x v="10"/>
    <x v="3"/>
    <x v="7"/>
  </r>
  <r>
    <x v="486"/>
    <x v="486"/>
    <n v="90000"/>
    <s v="ООО &quot;Нохоре&quot;"/>
    <s v="Оплата за вывоз мусора в июле 2020 г, согласно Договора №40-Н от 01.01.2020 г. Счет №329 от 27.08.2020 г.  В том числе НДС 20.00% - 15 000.00"/>
    <s v="4407690000"/>
    <x v="4"/>
    <x v="0"/>
    <x v="3"/>
  </r>
  <r>
    <x v="486"/>
    <x v="486"/>
    <n v="90138.48"/>
    <s v="Муниципальное унитарное предприятие &quot;Инженерные сети г. Долгопрудного&quot;"/>
    <s v="Оплата за стоки по счету №В4169 от 30.11.2019 г.  В том числе НДС 20.00% - 15 023.08"/>
    <s v="4407690138,48"/>
    <x v="9"/>
    <x v="0"/>
    <x v="8"/>
  </r>
  <r>
    <x v="487"/>
    <x v="487"/>
    <n v="990"/>
    <s v="АО &quot;Райффайзенбанк&quot; г. Москва"/>
    <s v="Ежемесячная комиссия за обслуживание по пакету за период с 01.08.2020 по 31.08.2020"/>
    <s v="44075990"/>
    <x v="7"/>
    <x v="2"/>
    <x v="6"/>
  </r>
  <r>
    <x v="487"/>
    <x v="487"/>
    <n v="35250"/>
    <s v="КОРНЕВ АЛЕКСАНДР ВАЛЕНТИНОВИЧ"/>
    <s v="Выплата заработной платы за август 2020. НДС не облагается."/>
    <s v="4407535250"/>
    <x v="10"/>
    <x v="3"/>
    <x v="7"/>
  </r>
  <r>
    <x v="487"/>
    <x v="487"/>
    <n v="30364"/>
    <s v="Управление Федерального казначейства по г. Москве (ИФНС России № 15 по г. Москве)"/>
    <s v="Оплата НДФЛ за август 2020 года"/>
    <s v="4407530364"/>
    <x v="28"/>
    <x v="3"/>
    <x v="7"/>
  </r>
  <r>
    <x v="488"/>
    <x v="488"/>
    <n v="3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0 по 31.08.2020"/>
    <s v="44074350"/>
    <x v="7"/>
    <x v="2"/>
    <x v="6"/>
  </r>
  <r>
    <x v="488"/>
    <x v="488"/>
    <n v="77562.48"/>
    <s v="Муниципальное унитарное предприятие &quot;Инженерные сети г. Долгопрудного&quot;"/>
    <s v="Оплата за стоки по счету №В4427 от 31.12.2019 г.  В том числе НДС 20.00% - 12 927.08"/>
    <s v="4407477562,48"/>
    <x v="9"/>
    <x v="0"/>
    <x v="8"/>
  </r>
  <r>
    <x v="488"/>
    <x v="488"/>
    <n v="5100"/>
    <s v="АО &quot;Райффайзенбанк&quot; г. Москва"/>
    <s v="Оплата Компенсация служебной поездки за Август 2020 г. на основании ПЛАТЕЖНАЯ ВЕДОМОСТЬ N 22 от 26.08.2020"/>
    <s v="440745100"/>
    <x v="8"/>
    <x v="3"/>
    <x v="7"/>
  </r>
  <r>
    <x v="488"/>
    <x v="488"/>
    <n v="20.399999999999999"/>
    <s v="АО &quot;Райффайзенбанк&quot; г. Москва"/>
    <s v="комиссия за обработку ведомости №22 26.08.2020"/>
    <s v="4407420,4"/>
    <x v="7"/>
    <x v="2"/>
    <x v="6"/>
  </r>
  <r>
    <x v="489"/>
    <x v="489"/>
    <n v="1500"/>
    <s v="КОРНЕВ АЛЕКСАНДР ВАЛЕНТИНОВИЧ"/>
    <s v="Компенсация за использование личного транспорта в служебных целях за август 2020 г. . НДС не облагается"/>
    <s v="440711500"/>
    <x v="50"/>
    <x v="3"/>
    <x v="5"/>
  </r>
  <r>
    <x v="489"/>
    <x v="489"/>
    <n v="3972.43"/>
    <s v="Управление Федерального казначейства по г. Москве (ИФНС России №14 по г. Москве)"/>
    <s v="Оплата госпошлины.  НДС не облагается"/>
    <s v="440713972,43"/>
    <x v="40"/>
    <x v="2"/>
    <x v="17"/>
  </r>
  <r>
    <x v="489"/>
    <x v="489"/>
    <n v="9215.59"/>
    <s v="Филиал ФГУП &quot;Охрана&quot; Росгвардии по г. Москве"/>
    <s v="Оплата  услуг пультовой охраны объекта за октябрь 2017 по договору №7721N10011 от 12.11.2012, по акту сверки расчетов за 2017 год. В том числе НДС 20.00% - 1 535.93"/>
    <s v="440719215,59"/>
    <x v="36"/>
    <x v="0"/>
    <x v="18"/>
  </r>
  <r>
    <x v="489"/>
    <x v="489"/>
    <n v="3932.06"/>
    <s v="Управление Федерального казначейства по г. Москве (ИФНС России №14 по г. Москве)"/>
    <s v="Оплата госпошлины.  НДС не облагается"/>
    <s v="440713932,06"/>
    <x v="40"/>
    <x v="2"/>
    <x v="17"/>
  </r>
  <r>
    <x v="489"/>
    <x v="489"/>
    <n v="1651.83"/>
    <s v="Управление Федерального казначейства по г. Москве (ИФНС России №14 по г. Москве)"/>
    <s v="Оплата госпошлины.  НДС не облагается"/>
    <s v="440711651,83"/>
    <x v="40"/>
    <x v="2"/>
    <x v="17"/>
  </r>
  <r>
    <x v="489"/>
    <x v="489"/>
    <n v="1639.92"/>
    <s v="Управление Федерального казначейства по г. Москве (ИФНС России №14 по г. Москве)"/>
    <s v="Оплата госпошлины.  НДС не облагается"/>
    <s v="440711639,92"/>
    <x v="40"/>
    <x v="2"/>
    <x v="17"/>
  </r>
  <r>
    <x v="489"/>
    <x v="489"/>
    <n v="2156.91"/>
    <s v="Управление Федерального казначейства по г. Москве (ИФНС России №14 по г. Москве)"/>
    <s v="Оплата госпошлины.  НДС не облагается"/>
    <s v="440712156,91"/>
    <x v="40"/>
    <x v="2"/>
    <x v="17"/>
  </r>
  <r>
    <x v="490"/>
    <x v="490"/>
    <n v="4089.6"/>
    <s v="Управление Федерального казначейства по г. Москве (ИФНС России №14 по г. Москве)"/>
    <s v="Оплата госпошлины. НДС не облагается"/>
    <s v="440694089,6"/>
    <x v="40"/>
    <x v="2"/>
    <x v="17"/>
  </r>
  <r>
    <x v="491"/>
    <x v="491"/>
    <n v="160000"/>
    <s v="ООО ЧОО &quot;Р1-МСК&quot;"/>
    <s v="Доплата за услуги охраны за июль 2020 по счету №223 от 31.07.2020 г.   НДС не облагается"/>
    <s v="44068160000"/>
    <x v="33"/>
    <x v="0"/>
    <x v="18"/>
  </r>
  <r>
    <x v="492"/>
    <x v="492"/>
    <n v="16600"/>
    <s v="Общество с ограниченной ответственностью &quot;Альфа&quot;"/>
    <s v="Оплата по СЧЕТУ-ОФЕРТЕ No MAAA4-00-1752-6204 от 13.08.2020. За картридж и доставку. Сумма 16600-00 В т.ч. НДС  (20%) 2766-67"/>
    <s v="4406416600"/>
    <x v="3"/>
    <x v="1"/>
    <x v="2"/>
  </r>
  <r>
    <x v="492"/>
    <x v="492"/>
    <n v="9432.24"/>
    <s v="Филиал ФГУП &quot;Охрана&quot; Росгвардии по г. Москве"/>
    <s v="Оплата  услуг пультовой охраны объекта за август 2020 по договору №7721N10011 от 12.11.2012, по счету № 77000548482 от 01.08.2020 г. В том числе НДС 20.00 % - 1572.04"/>
    <s v="440649432,24"/>
    <x v="36"/>
    <x v="0"/>
    <x v="18"/>
  </r>
  <r>
    <x v="493"/>
    <x v="493"/>
    <n v="20000"/>
    <s v="ООО &quot;Нохоре&quot;"/>
    <s v="Оплата за вывоз мусора в июле 2020 г, согласно Договора №40-Н от 01.01.2020 г. Счет №314 от 31.07.2020 г.  В том числе НДС 20.00% - 3 333.33"/>
    <s v="4406320000"/>
    <x v="4"/>
    <x v="0"/>
    <x v="3"/>
  </r>
  <r>
    <x v="493"/>
    <x v="493"/>
    <n v="5392.85"/>
    <s v="ПАО &quot;ВымпелКом&quot;"/>
    <s v="Оплата по по договору 669010285 за услуги связи за июль 2020 г. по Счету №100696221760 от 31.07.2020 г. В том числе НДС 20.00% - 898.81"/>
    <s v="440635392,85"/>
    <x v="1"/>
    <x v="0"/>
    <x v="1"/>
  </r>
  <r>
    <x v="493"/>
    <x v="493"/>
    <n v="10000"/>
    <s v="Управление Федерального казначейства по г. Москве (ИФНС России №15 по г. Москве)"/>
    <s v="Оплата госпошлины.  НДС не облагается"/>
    <s v="4406310000"/>
    <x v="40"/>
    <x v="2"/>
    <x v="17"/>
  </r>
  <r>
    <x v="493"/>
    <x v="493"/>
    <n v="220"/>
    <s v="АО &quot;Райффайзенбанк&quot; г. Москва"/>
    <s v="комиссия за обработку ведомости №21 18.08.2020"/>
    <s v="44063220"/>
    <x v="7"/>
    <x v="2"/>
    <x v="6"/>
  </r>
  <r>
    <x v="493"/>
    <x v="493"/>
    <n v="300000"/>
    <s v="АО &quot;Мосэнергосбыт&quot;"/>
    <s v="ЗА ЭЛ. ЭНЕРГИЮ (МОЩНОСТЬ) ЗА июль 2020 Г. ПО ДОГОВОРУ С ИКУ №97644161 ОТ 20.07.2015Г. СЧЕТ №Э-61-31197 от 31.07.2020 Г .70 В том числе НДС 20.00% - 50 000.00"/>
    <s v="44063300000"/>
    <x v="25"/>
    <x v="0"/>
    <x v="15"/>
  </r>
  <r>
    <x v="493"/>
    <x v="493"/>
    <n v="55000"/>
    <s v="АО &quot;Райффайзенбанк&quot; г. Москва"/>
    <s v="Оплата Аванс за Август 2020 г. на основании ПЛАТЕЖНАЯ ВЕДОМОСТЬ N 21 от 18.08.2020"/>
    <s v="4406355000"/>
    <x v="10"/>
    <x v="3"/>
    <x v="7"/>
  </r>
  <r>
    <x v="493"/>
    <x v="493"/>
    <n v="30000"/>
    <s v="КОРНЕВ АЛЕКСАНДР ВАЛЕНТИНОВИЧ"/>
    <s v="Выплата аванса по заработной плате за август 2020. НДС не облагается."/>
    <s v="4406330000"/>
    <x v="10"/>
    <x v="3"/>
    <x v="7"/>
  </r>
  <r>
    <x v="494"/>
    <x v="494"/>
    <n v="160000"/>
    <s v="ООО ЧОО &quot;Р1-МСК&quot;"/>
    <s v="Оплата услуг охраны за июль 2020 по счету №223 от 31.07.2020 г.   НДС не облагается"/>
    <s v="44047160000"/>
    <x v="33"/>
    <x v="0"/>
    <x v="18"/>
  </r>
  <r>
    <x v="495"/>
    <x v="495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404651692,52"/>
    <x v="16"/>
    <x v="3"/>
    <x v="7"/>
  </r>
  <r>
    <x v="495"/>
    <x v="495"/>
    <n v="45000"/>
    <s v="Индивидуальный предприниматель Смирнов Дмитрий Евгеньевич"/>
    <s v="Оплата бухгалтерских услуг за июль 2020 по счету №85 от 31.07.2020 г.  НДС не облагается"/>
    <s v="4404645000"/>
    <x v="18"/>
    <x v="0"/>
    <x v="12"/>
  </r>
  <r>
    <x v="495"/>
    <x v="495"/>
    <n v="30000"/>
    <s v="АСАН УУЛУ АЙДАР"/>
    <s v="{VO21100} Оплата по Договору подряда с самозанятым физ. лицом за уборку и благоустройство территории от 13.07.2020г. НДС не облагается."/>
    <s v="4404630000"/>
    <x v="13"/>
    <x v="0"/>
    <x v="11"/>
  </r>
  <r>
    <x v="495"/>
    <x v="495"/>
    <n v="58"/>
    <s v="АО &quot;Райффайзенбанк&quot; г. Москва"/>
    <s v="Сумма НДС по комиссии: Осуществление вал.контроля по операциям без оформ.УК   счет-фактура №200803/001/00000364 от 03.08.2020"/>
    <s v="4404658"/>
    <x v="7"/>
    <x v="2"/>
    <x v="6"/>
  </r>
  <r>
    <x v="495"/>
    <x v="495"/>
    <n v="58"/>
    <s v="АО &quot;Райффайзенбанк&quot; г. Москва"/>
    <s v="Сумма НДС по комиссии: Осуществление вал.контроля по операциям без оформ.УК   счет-фактура №200803/001/00000364 от 03.08.2020"/>
    <s v="4404658"/>
    <x v="7"/>
    <x v="2"/>
    <x v="6"/>
  </r>
  <r>
    <x v="495"/>
    <x v="495"/>
    <n v="30000"/>
    <s v="НУРЛАН УУЛУ БЕКСУЛТАН"/>
    <s v="{VO21100} Оплата по Договору подряда с самозанятым физ. лицом за уборку и благоустройство территории от 13.07.2020г. НДС не облагается."/>
    <s v="4404630000"/>
    <x v="13"/>
    <x v="0"/>
    <x v="11"/>
  </r>
  <r>
    <x v="495"/>
    <x v="495"/>
    <n v="68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40466814,01"/>
    <x v="16"/>
    <x v="3"/>
    <x v="7"/>
  </r>
  <r>
    <x v="495"/>
    <x v="495"/>
    <n v="11983.26"/>
    <s v="Управление Федерального казначейства по г. Москве (ИФНС России №15 по г. Москве)"/>
    <s v="Страховые взносы на ОМС. НДС не облагается"/>
    <s v="4404611983,26"/>
    <x v="16"/>
    <x v="3"/>
    <x v="7"/>
  </r>
  <r>
    <x v="495"/>
    <x v="495"/>
    <n v="990"/>
    <s v="АО &quot;Райффайзенбанк&quot; г. Москва"/>
    <s v="Ежемесячная комиссия за обслуживание по пакету за период с 01.07.2020 по 31.07.2020"/>
    <s v="44046990"/>
    <x v="7"/>
    <x v="2"/>
    <x v="6"/>
  </r>
  <r>
    <x v="495"/>
    <x v="495"/>
    <n v="290"/>
    <s v="АО &quot;Райффайзенбанк&quot; г. Москва"/>
    <s v="Ком.за осуществ.вал.контроля по опер. без оформ.УК (без учета НДС) С/Ф 200803/001/00000364, операция 03.08.2020 RUR 30000.00, начислена в сумме 290.00 RUR,"/>
    <s v="44046290"/>
    <x v="7"/>
    <x v="2"/>
    <x v="6"/>
  </r>
  <r>
    <x v="495"/>
    <x v="495"/>
    <n v="290"/>
    <s v="АО &quot;Райффайзенбанк&quot; г. Москва"/>
    <s v="Ком.за осуществ.вал.контроля по опер. без оформ.УК (без учета НДС) С/Ф 200803/001/00000364, операция 03.08.2020 RUR 30000.00, начислена в сумме 290.00 RUR,"/>
    <s v="44046290"/>
    <x v="7"/>
    <x v="2"/>
    <x v="6"/>
  </r>
  <r>
    <x v="495"/>
    <x v="495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июль 2020г. Рег. номер 7704004815. НДС не облагается"/>
    <s v="44046469,93"/>
    <x v="16"/>
    <x v="3"/>
    <x v="7"/>
  </r>
  <r>
    <x v="495"/>
    <x v="495"/>
    <n v="30364"/>
    <s v="Управление Федерального казначейства по г. Москве (ИФНС России №15 по г. Москве)"/>
    <s v="Оплата НДФЛ. НДС не облагается"/>
    <s v="4404630364"/>
    <x v="28"/>
    <x v="3"/>
    <x v="7"/>
  </r>
  <r>
    <x v="496"/>
    <x v="496"/>
    <n v="18100"/>
    <s v="МИГУНОВА ИРИНА АНАТОЛЬЕВНА"/>
    <s v="Компенсация за использование личного транспорта в служебных целях за Июль 2020 г. НДС не облагается."/>
    <s v="4404318100"/>
    <x v="50"/>
    <x v="3"/>
    <x v="5"/>
  </r>
  <r>
    <x v="496"/>
    <x v="496"/>
    <n v="8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0 по 31.07.2020"/>
    <s v="44043825"/>
    <x v="7"/>
    <x v="2"/>
    <x v="6"/>
  </r>
  <r>
    <x v="496"/>
    <x v="496"/>
    <n v="35250"/>
    <s v="КОРНЕВ АЛЕКСАНДР ВАЛЕНТИНОВИЧ"/>
    <s v="Выплата заработной платы за июль 2020. НДС не облагается."/>
    <s v="4404335250"/>
    <x v="10"/>
    <x v="3"/>
    <x v="7"/>
  </r>
  <r>
    <x v="496"/>
    <x v="496"/>
    <n v="16282"/>
    <s v="БАРАБАНОВ АЛЕКСАНДР ЕВГЕНЬЕВИЧ"/>
    <s v="Оплата Заработная плата за Июль 2020 г. НДС не облагается."/>
    <s v="4404316282"/>
    <x v="10"/>
    <x v="3"/>
    <x v="7"/>
  </r>
  <r>
    <x v="496"/>
    <x v="496"/>
    <n v="643.02"/>
    <s v="АО &quot;Райффайзенбанк&quot; г. Москва"/>
    <s v="Комиссия за переводы в пользу ФЛ сверх нетарифицируемой суммы платежей в месяц"/>
    <s v="44043643,02"/>
    <x v="7"/>
    <x v="2"/>
    <x v="6"/>
  </r>
  <r>
    <x v="496"/>
    <x v="496"/>
    <n v="105000"/>
    <s v="ООО &quot;Нохоре&quot;"/>
    <s v="Оплата за вывоз мусора в июле 2020 г, согласно Договора №40-Н от 01.01.2020 г. Счет №280 от 30.07.2020 г.  В том числе НДС 20.00 % - 17500.00.67"/>
    <s v="44043105000"/>
    <x v="4"/>
    <x v="0"/>
    <x v="3"/>
  </r>
  <r>
    <x v="496"/>
    <x v="496"/>
    <n v="35000"/>
    <s v="ПРЕОБРАЖЕНСКИЙ АЛЕКСЕЙ ЮРЬЕВИЧ"/>
    <s v="Оплата Заработная плата за Июль 2020 г. НДС не облагается."/>
    <s v="4404335000"/>
    <x v="10"/>
    <x v="3"/>
    <x v="7"/>
  </r>
  <r>
    <x v="496"/>
    <x v="496"/>
    <n v="14970"/>
    <s v="ЕВПОЛОВ МИХАИЛ АНАТОЛЬЕВИЧ"/>
    <s v="Компенсация за использование личного транспорта в служебных целях за Июль 2020 г. НДС не облагается."/>
    <s v="4404314970"/>
    <x v="50"/>
    <x v="3"/>
    <x v="5"/>
  </r>
  <r>
    <x v="497"/>
    <x v="497"/>
    <n v="1260"/>
    <s v="Индивидуальный предприниматель Осипов Сергей Иванович"/>
    <s v="Оплата по Счету №00188 от 29.07.2020 за головку режущую и доставку НДС не облагается"/>
    <s v="440421260"/>
    <x v="3"/>
    <x v="1"/>
    <x v="2"/>
  </r>
  <r>
    <x v="498"/>
    <x v="498"/>
    <n v="4800"/>
    <s v="МИГУНОВА ИРИНА АНАТОЛЬЕВНА"/>
    <s v="Компенсация за использование личного транспорта в служебных целях за Апрель -Июль 2020 г. НДС не облагается."/>
    <s v="440404800"/>
    <x v="50"/>
    <x v="3"/>
    <x v="5"/>
  </r>
  <r>
    <x v="498"/>
    <x v="498"/>
    <n v="1200"/>
    <s v="ЕВПОЛОВ МИХАИЛ АНАТОЛЬЕВИЧ"/>
    <s v="Компенсация за использование личного транспорта в служебных целях за Июль 2020 г. НДС не облагается."/>
    <s v="440401200"/>
    <x v="50"/>
    <x v="3"/>
    <x v="5"/>
  </r>
  <r>
    <x v="498"/>
    <x v="498"/>
    <n v="1200"/>
    <s v="ПРЕОБРАЖЕНСКИЙ АЛЕКСЕЙ ЮРЬЕВИЧ"/>
    <s v="Компенсация за использование личного транспорта в служебных целях за Июль 2020 г. НДС не облагается."/>
    <s v="440401200"/>
    <x v="50"/>
    <x v="3"/>
    <x v="5"/>
  </r>
  <r>
    <x v="498"/>
    <x v="498"/>
    <n v="1500"/>
    <s v="БАРАБАНОВ АЛЕКСАНДР ЕВГЕНЬЕВИЧ"/>
    <s v="Компенсация за использование личного транспорта в служебных целях за Июль 2020 г. НДС не облагается."/>
    <s v="440401500"/>
    <x v="50"/>
    <x v="3"/>
    <x v="5"/>
  </r>
  <r>
    <x v="498"/>
    <x v="498"/>
    <n v="70000"/>
    <s v="ИП Петренко Елена Алексеевна"/>
    <s v="Оплата юридических услуг по счету № 21 от 24.07.2020г. НДС не облагается"/>
    <s v="4404070000"/>
    <x v="20"/>
    <x v="0"/>
    <x v="13"/>
  </r>
  <r>
    <x v="499"/>
    <x v="499"/>
    <n v="100000"/>
    <s v="ООО ЧОО &quot;Р1-МСК&quot;"/>
    <s v="Оплата услуг охраны за июнь 2020 по счету №189 от 30.06.2020 г.   НДС не облагается"/>
    <s v="44039100000"/>
    <x v="33"/>
    <x v="0"/>
    <x v="18"/>
  </r>
  <r>
    <x v="500"/>
    <x v="500"/>
    <n v="45650"/>
    <s v="Индивидуальный предприниматель Афиногенов Павел Анатольевич"/>
    <s v="Оплата ремонта напорной трассы канализации по счету №15-07/20 от 24.07.2020. НДС не облагается"/>
    <s v="4403645650"/>
    <x v="44"/>
    <x v="1"/>
    <x v="2"/>
  </r>
  <r>
    <x v="500"/>
    <x v="500"/>
    <n v="59910"/>
    <s v="Индивидуальный предприниматель Афиногенов Павел Анатольевич"/>
    <s v="Оплата работ по удалению аварийных деревьев по счету №17-07/20 от 24.07.2020.  НДС не облагается"/>
    <s v="4403659910"/>
    <x v="13"/>
    <x v="0"/>
    <x v="11"/>
  </r>
  <r>
    <x v="500"/>
    <x v="500"/>
    <n v="6000"/>
    <s v="КОРНЕВ АЛЕКСАНДР ВАЛЕНТИНОВИЧ"/>
    <s v="Компенсация за использование личного транспорта в служебных целях за Апрель - Июль 2020 г. НДС не облагается."/>
    <s v="440366000"/>
    <x v="50"/>
    <x v="3"/>
    <x v="5"/>
  </r>
  <r>
    <x v="500"/>
    <x v="500"/>
    <n v="81390"/>
    <s v="Индивидуальный предприниматель Афиногенов Павел Анатольевич"/>
    <s v="Оплата работ по ремонту контейнерной площадки по счету №21-07/20 от 24.07.2020.  НДС не облагается"/>
    <s v="4403681390"/>
    <x v="53"/>
    <x v="1"/>
    <x v="2"/>
  </r>
  <r>
    <x v="500"/>
    <x v="500"/>
    <n v="172948.19"/>
    <s v="АО &quot;Мосэнергосбыт&quot;"/>
    <s v="ЗА ЭЛ. ЭНЕРГИЮ (МОЩНОСТЬ) ЗА июнь 2020 Г. ПО ДОГОВОРУ С ИКУ №97644161 ОТ 20.07.2015Г. СЧЕТ №Э-61-25983 от 30.06.202 Г. .67 .67 В том числе НДС 20.00% - 28 824.70"/>
    <s v="44036172948,19"/>
    <x v="25"/>
    <x v="0"/>
    <x v="15"/>
  </r>
  <r>
    <x v="501"/>
    <x v="501"/>
    <n v="918"/>
    <s v="ООО &quot;ТДСЗ&quot;"/>
    <s v="Оплата за катушку триммерную и доставку по счету №ТДИ-7626658 от 22 Июля 2020 г. В том числе НДС 20.00 % - 153.00"/>
    <s v="44034918"/>
    <x v="3"/>
    <x v="1"/>
    <x v="2"/>
  </r>
  <r>
    <x v="502"/>
    <x v="502"/>
    <n v="150000"/>
    <s v="АО &quot;Мосэнергосбыт&quot;"/>
    <s v="ЗА ЭЛ. ЭНЕРГИЮ (МОЩНОСТЬ) ЗА июнь 2020 Г. ПО ДОГОВОРУ С ИКУ №97644161 ОТ 20.07.2015Г. СЧЕТ №Э-61-25983 от 30.06.202 Г. .67 .67 В том числе НДС 20.00% - 25 000.00"/>
    <s v="44032150000"/>
    <x v="25"/>
    <x v="0"/>
    <x v="15"/>
  </r>
  <r>
    <x v="502"/>
    <x v="502"/>
    <n v="17300"/>
    <s v="Общество с ограниченной ответственностью &quot;ТГС&quot;"/>
    <s v="Оплата по Счету №501 от 20 июля 2020г. за щебень гравийный 5*20 В том числе НДС 20.00 % - 2883.33"/>
    <s v="4403217300"/>
    <x v="3"/>
    <x v="1"/>
    <x v="2"/>
  </r>
  <r>
    <x v="502"/>
    <x v="502"/>
    <n v="24524"/>
    <s v="АО &quot;Райффайзенбанк&quot; г. Москва"/>
    <s v="Оплата покупки по карте. CARD **4411 IRINA MIGUNOVA 18JUL RUR 24524 LEROYMERLIN 051 MOSCOW"/>
    <s v="4403224524"/>
    <x v="3"/>
    <x v="1"/>
    <x v="2"/>
  </r>
  <r>
    <x v="502"/>
    <x v="502"/>
    <n v="100000"/>
    <s v="ООО ЧОО &quot;Р1-МСК&quot;"/>
    <s v="Оплата услуг охраны за июнь 2020 по счету №189 от 30.06.2020 г.   НДС не облагается"/>
    <s v="44032100000"/>
    <x v="33"/>
    <x v="0"/>
    <x v="18"/>
  </r>
  <r>
    <x v="502"/>
    <x v="502"/>
    <n v="2445"/>
    <s v="Управление Федерального казначейства по г. Москве (ИФНС России №15 по г. Москве)"/>
    <s v="Водный налог за 2 квартал 2020 года, НДС не облагается"/>
    <s v="440322445"/>
    <x v="29"/>
    <x v="2"/>
    <x v="17"/>
  </r>
  <r>
    <x v="503"/>
    <x v="503"/>
    <n v="142855.78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20 год. ФЛС № М-02-013174-001 НДС не облагается."/>
    <s v="44029142855,78"/>
    <x v="5"/>
    <x v="0"/>
    <x v="4"/>
  </r>
  <r>
    <x v="504"/>
    <x v="504"/>
    <n v="120000"/>
    <s v="ООО ЧОО &quot;Р1-МСК&quot;"/>
    <s v="Оплата услуг охраны за июнь 2020 по счету №189 от 30.06.2020 г.   НДС не облагается"/>
    <s v="44028120000"/>
    <x v="33"/>
    <x v="0"/>
    <x v="18"/>
  </r>
  <r>
    <x v="504"/>
    <x v="504"/>
    <n v="200000"/>
    <s v="АО &quot;Мосэнергосбыт&quot;"/>
    <s v="ЗА ЭЛ. ЭНЕРГИЮ (МОЩНОСТЬ) ЗА июнь 2020 Г. ПО ДОГОВОРУ С ИКУ №97644161 ОТ 20.07.2015Г. СЧЕТ №Э-61-25983 от 30.06.202 Г. .67 .67 В том числе НДС 20.00% - 33 333.33"/>
    <s v="44028200000"/>
    <x v="25"/>
    <x v="0"/>
    <x v="15"/>
  </r>
  <r>
    <x v="505"/>
    <x v="505"/>
    <n v="220"/>
    <s v="АО &quot;Райффайзенбанк&quot; г. Москва"/>
    <s v="комиссия за обработку ведомости №19 14.07.2020"/>
    <s v="44027220"/>
    <x v="7"/>
    <x v="2"/>
    <x v="6"/>
  </r>
  <r>
    <x v="505"/>
    <x v="505"/>
    <n v="55000"/>
    <s v="АО &quot;Райффайзенбанк&quot; г. Москва"/>
    <s v="Оплата Аванс за Июль 2020 г. на основании ПЛАТЕЖНАЯ ВЕДОМОСТЬ N 19 от 14.07.2020"/>
    <s v="4402755000"/>
    <x v="10"/>
    <x v="3"/>
    <x v="7"/>
  </r>
  <r>
    <x v="505"/>
    <x v="505"/>
    <n v="2461"/>
    <s v="УФК по Московской области (МРИ ФНС России №13 по МО)"/>
    <s v="Оплата госпошлины. НДС не облагается"/>
    <s v="440272461"/>
    <x v="40"/>
    <x v="2"/>
    <x v="17"/>
  </r>
  <r>
    <x v="505"/>
    <x v="505"/>
    <n v="9432.24"/>
    <s v="Филиал ФГУП &quot;Охрана&quot; Росгвардии по г. Москве"/>
    <s v="Оплата  услуг пультовой охраны объекта за июль 2020 по договору №7721N10011 от 12.11.2012, по счету № 77000467811 от 01.07.2020 г. В том числе НДС 20.00 % - 1572.04"/>
    <s v="440279432,24"/>
    <x v="36"/>
    <x v="0"/>
    <x v="18"/>
  </r>
  <r>
    <x v="505"/>
    <x v="505"/>
    <n v="30000"/>
    <s v="КОРНЕВ АЛЕКСАНДР ВАЛЕНТИНОВИЧ"/>
    <s v="Выплата аванса по заработной плате за июль 2020. НДС не облагается."/>
    <s v="4402730000"/>
    <x v="10"/>
    <x v="3"/>
    <x v="7"/>
  </r>
  <r>
    <x v="506"/>
    <x v="506"/>
    <n v="176417.82"/>
    <s v="Муниципальное унитарное предприятие &quot;Инженерные сети г. Долгопрудного&quot;"/>
    <s v="Оплата за стоки по счету №В2136 от 30.06.2020 г.  В том числе НДС 20.00% - 29 402.97"/>
    <s v="44026176417,82"/>
    <x v="9"/>
    <x v="0"/>
    <x v="8"/>
  </r>
  <r>
    <x v="507"/>
    <x v="507"/>
    <n v="7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 31 от 06.07.2020 г. НДС не облагается."/>
    <s v="440257000"/>
    <x v="2"/>
    <x v="0"/>
    <x v="1"/>
  </r>
  <r>
    <x v="508"/>
    <x v="508"/>
    <n v="150"/>
    <s v="АО &quot;Райффайзенбанк&quot; г. Москва"/>
    <s v="Комиссия за снятие наличных в банкомате. Cash Advance Fee. CARD **4411 IRINA MIGUNOVA 10JUL RUR 10000 RBA ATM 45321 MOSKVA"/>
    <s v="44022150"/>
    <x v="7"/>
    <x v="2"/>
    <x v="6"/>
  </r>
  <r>
    <x v="508"/>
    <x v="508"/>
    <n v="10000"/>
    <s v="АО &quot;Райффайзенбанк&quot; г. Москва"/>
    <s v="Снятие наличных денежных средств с карты в банкомате Банка. CARD **4411 IRINA MIGUNOVA 10JUL RUR 10000 RBA ATM 45321 MOSKVA"/>
    <s v="4402210000"/>
    <x v="14"/>
    <x v="4"/>
    <x v="9"/>
  </r>
  <r>
    <x v="508"/>
    <x v="508"/>
    <n v="10000"/>
    <s v="АО &quot;Райффайзенбанк&quot; г. Москва"/>
    <s v="Снятие наличных денежных средств с карты в банкомате Банка. CARD **4411 IRINA MIGUNOVA 10JUL RUR 10000 RBA ATM 45321 MOSKVA"/>
    <s v="4402210000"/>
    <x v="14"/>
    <x v="4"/>
    <x v="9"/>
  </r>
  <r>
    <x v="508"/>
    <x v="508"/>
    <n v="150"/>
    <s v="АО &quot;Райффайзенбанк&quot; г. Москва"/>
    <s v="Комиссия за снятие наличных в банкомате. Cash Advance Fee. CARD **4411 IRINA MIGUNOVA 10JUL RUR 10000 RBA ATM 45321 MOSKVA"/>
    <s v="44022150"/>
    <x v="7"/>
    <x v="2"/>
    <x v="6"/>
  </r>
  <r>
    <x v="508"/>
    <x v="508"/>
    <n v="75"/>
    <s v="АО &quot;Райффайзенбанк&quot; г. Москва"/>
    <s v="Комиссия за снятие наличных в банкомате. Cash Advance Fee. CARD **4411 IRINA MIGUNOVA 10JUL RUR 5000 RBA ATM 45321 MOSKVA"/>
    <s v="4402275"/>
    <x v="7"/>
    <x v="2"/>
    <x v="6"/>
  </r>
  <r>
    <x v="508"/>
    <x v="508"/>
    <n v="5000"/>
    <s v="АО &quot;Райффайзенбанк&quot; г. Москва"/>
    <s v="Снятие наличных денежных средств с карты в банкомате Банка. CARD **4411 IRINA MIGUNOVA 10JUL RUR 5000 RBA ATM 45321 MOSKVA"/>
    <s v="440225000"/>
    <x v="14"/>
    <x v="4"/>
    <x v="9"/>
  </r>
  <r>
    <x v="509"/>
    <x v="509"/>
    <n v="7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 30 от 06.07.2020 г. НДС не облагается."/>
    <s v="440217000"/>
    <x v="2"/>
    <x v="0"/>
    <x v="1"/>
  </r>
  <r>
    <x v="509"/>
    <x v="509"/>
    <n v="30000"/>
    <s v="УФК по г. Москве (Алтуфьевский отдел судебных приставов УФССП России по г. Москве, л/с 05731W01670)"/>
    <s v="Оплата финансовых санкций по делу об административном правонарушении №30-01662 от 10.03.2020 НДС не облагается"/>
    <s v="4402130000"/>
    <x v="37"/>
    <x v="7"/>
    <x v="19"/>
  </r>
  <r>
    <x v="510"/>
    <x v="510"/>
    <n v="7800"/>
    <s v="АО &quot;Райффайзенбанк&quot; г. Москва"/>
    <s v="Оплата Компенсация служебной поездки за Июнь 2020 г. на основании ПЛАТЕЖНАЯ ВЕДОМОСТЬ N 17 от 06.07.2020"/>
    <s v="440197800"/>
    <x v="8"/>
    <x v="3"/>
    <x v="7"/>
  </r>
  <r>
    <x v="510"/>
    <x v="510"/>
    <n v="31.2"/>
    <s v="АО &quot;Райффайзенбанк&quot; г. Москва"/>
    <s v="комиссия за обработку ведомости №17 06.07.2020"/>
    <s v="4401931,2"/>
    <x v="7"/>
    <x v="2"/>
    <x v="6"/>
  </r>
  <r>
    <x v="510"/>
    <x v="510"/>
    <n v="69230.880000000005"/>
    <s v="Муниципальное унитарное предприятие &quot;Инженерные сети г. Долгопрудного&quot;"/>
    <s v="Оплата за стоки по счету №В692 от 29.02.2020 г.  В том числе НДС 20.00% - 11 538.48"/>
    <s v="4401969230,88"/>
    <x v="9"/>
    <x v="0"/>
    <x v="8"/>
  </r>
  <r>
    <x v="511"/>
    <x v="511"/>
    <n v="70000"/>
    <s v="ИП Петренко Елена Алексеевна"/>
    <s v="Оплата юридических услуг по счету № 20 от 28.06.2020г. НДС не облагается"/>
    <s v="4401870000"/>
    <x v="20"/>
    <x v="0"/>
    <x v="13"/>
  </r>
  <r>
    <x v="511"/>
    <x v="511"/>
    <n v="5955.17"/>
    <s v="ПАО &quot;ВымпелКом&quot;"/>
    <s v="Оплата по по договору 669010285 за услуги связи за июнь 2020 г. по Счету №100685856294 от 30.06.2020 г. В том числе НДС 20.00% - 992.53"/>
    <s v="440185955,17"/>
    <x v="1"/>
    <x v="0"/>
    <x v="1"/>
  </r>
  <r>
    <x v="511"/>
    <x v="511"/>
    <n v="85611.12"/>
    <s v="Муниципальное унитарное предприятие &quot;Инженерные сети г. Долгопрудного&quot;"/>
    <s v="Оплата за стоки по счету №В1678 от 31.05.2020 г.  В том числе НДС 20.00% - 14 268.52"/>
    <s v="4401885611,12"/>
    <x v="9"/>
    <x v="0"/>
    <x v="8"/>
  </r>
  <r>
    <x v="511"/>
    <x v="511"/>
    <n v="22500"/>
    <s v="Индивидуальный предприниматель Смирнов Дмитрий Евгеньевич"/>
    <s v="Оплата бухгалтерских услуг за июнь 2020 по счету №76 от 06.07.2020 г.  НДС не облагается"/>
    <s v="4401822500"/>
    <x v="18"/>
    <x v="0"/>
    <x v="12"/>
  </r>
  <r>
    <x v="512"/>
    <x v="512"/>
    <n v="990"/>
    <s v="ООО &quot;КАНЮК&quot;"/>
    <s v="Оплата газа для горелок по счету №6730 от 02.07.2020.  В том числе НДС 20.00% - 165.00"/>
    <s v="44015990"/>
    <x v="3"/>
    <x v="1"/>
    <x v="2"/>
  </r>
  <r>
    <x v="512"/>
    <x v="512"/>
    <n v="100000"/>
    <s v="АО &quot;Мосэнергосбыт&quot;"/>
    <s v="ЗА ЭЛ. ЭНЕРГИЮ (МОЩНОСТЬ) ЗА май 2020 Г. ПО ДОГОВОРУ С ИКУ №97644161 ОТ 20.07.2015Г. СЧЕТ №Э-61-21046 от 31.05.202 Г. .67 В том числе НДС 20.00% - 16 666.67"/>
    <s v="44015100000"/>
    <x v="25"/>
    <x v="0"/>
    <x v="15"/>
  </r>
  <r>
    <x v="512"/>
    <x v="512"/>
    <n v="2360"/>
    <s v="ООО &quot;ТДСЗ&quot;"/>
    <s v="Оплата за цепь для бензопилы по счету №ТД-01663451 от 03.07.2020. В том числе НДС 20.00% - 393.33"/>
    <s v="440152360"/>
    <x v="3"/>
    <x v="1"/>
    <x v="2"/>
  </r>
  <r>
    <x v="512"/>
    <x v="512"/>
    <n v="40000"/>
    <s v="ООО &quot;Нохоре&quot;"/>
    <s v="Оплата за вывоз мусора в июне 2020 г, согласно Договора №40-Н от 01.01.2020 г. Счет №231 от 29.06.2020 г.  В том числе НДС 20.00% - 6 666.67"/>
    <s v="4401540000"/>
    <x v="4"/>
    <x v="0"/>
    <x v="3"/>
  </r>
  <r>
    <x v="512"/>
    <x v="512"/>
    <n v="2442.56"/>
    <s v="УФК по г. Москве (для ИФНС №15 по г. Москве)"/>
    <s v="Оплата госпошлины. НДС не облагается"/>
    <s v="440152442,56"/>
    <x v="40"/>
    <x v="2"/>
    <x v="17"/>
  </r>
  <r>
    <x v="512"/>
    <x v="512"/>
    <n v="1365.03"/>
    <s v="УФК по г. Москве (для ИФНС №15 по г. Москве)"/>
    <s v="Оплата госпошлины.  НДС не облагается"/>
    <s v="440151365,03"/>
    <x v="40"/>
    <x v="2"/>
    <x v="17"/>
  </r>
  <r>
    <x v="512"/>
    <x v="512"/>
    <n v="80000"/>
    <s v="Индивидуальный предприниматель Колесникова Инна Владимировна"/>
    <s v="Оплата за уборку территории за июнь 2020 по счету №39 от 02.07.2020 по договору 02-17 от 01.11.2017. НДС не облагается."/>
    <s v="4401580000"/>
    <x v="13"/>
    <x v="0"/>
    <x v="11"/>
  </r>
  <r>
    <x v="512"/>
    <x v="512"/>
    <n v="5000"/>
    <s v="ООО &quot;ГАЗСЕРВИС&quot;"/>
    <s v="Оплата по Счету №34 от 02.07.2020 за тех обслуж газопровода Дог. ОГ-19/7 от 01.12.2019 в июле 2020 НДС не облагается"/>
    <s v="440155000"/>
    <x v="23"/>
    <x v="0"/>
    <x v="0"/>
  </r>
  <r>
    <x v="513"/>
    <x v="513"/>
    <n v="990"/>
    <s v="АО &quot;Райффайзенбанк&quot; г. Москва"/>
    <s v="Ежемесячная комиссия за обслуживание по пакету за период с 01.06.2020 по 30.06.2020"/>
    <s v="44014990"/>
    <x v="7"/>
    <x v="2"/>
    <x v="6"/>
  </r>
  <r>
    <x v="513"/>
    <x v="513"/>
    <n v="29224.6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401429224,6"/>
    <x v="16"/>
    <x v="3"/>
    <x v="7"/>
  </r>
  <r>
    <x v="513"/>
    <x v="513"/>
    <n v="438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июнь 2020г. Рег. номер 7704004815. НДС не облагается"/>
    <s v="44014438,93"/>
    <x v="16"/>
    <x v="3"/>
    <x v="7"/>
  </r>
  <r>
    <x v="513"/>
    <x v="513"/>
    <n v="100000"/>
    <s v="АО &quot;Мосэнергосбыт&quot;"/>
    <s v="ЗА ЭЛ. ЭНЕРГИЮ (МОЩНОСТЬ) ЗА май 2020 Г. ПО ДОГОВОРУ С ИКУ №97644161 ОТ 20.07.2015Г. СЧЕТ №Э-61-21046 от 31.05.202 Г. .67 В том числе НДС 20.00% - 16 666.67"/>
    <s v="44014100000"/>
    <x v="25"/>
    <x v="0"/>
    <x v="15"/>
  </r>
  <r>
    <x v="513"/>
    <x v="513"/>
    <n v="11033.95"/>
    <s v="Управление Федерального казначейства по г. Москве (ИФНС России №15 по г. Москве)"/>
    <s v="Страховые взносы на ОМС. НДС не облагается"/>
    <s v="4401411033,95"/>
    <x v="16"/>
    <x v="3"/>
    <x v="7"/>
  </r>
  <r>
    <x v="513"/>
    <x v="513"/>
    <n v="2442.56"/>
    <s v="УФК по г. Москве (для ИФНС №15 по г. Москве)"/>
    <s v="Оплата госпошлины. НДС не облагается"/>
    <s v="440142442,56"/>
    <x v="40"/>
    <x v="2"/>
    <x v="17"/>
  </r>
  <r>
    <x v="513"/>
    <x v="513"/>
    <n v="87500"/>
    <s v="ООО &quot;Нохоре&quot;"/>
    <s v="Оплата за вывоз мусора в июне 2020 г, согласно Договора №40-Н от 01.01.2020 г. Счет №231 от 29.06.2020 г.  В том числе НДС 20.00% - 14 583.33"/>
    <s v="4401487500"/>
    <x v="4"/>
    <x v="0"/>
    <x v="3"/>
  </r>
  <r>
    <x v="513"/>
    <x v="513"/>
    <n v="1758.85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40141758,85"/>
    <x v="16"/>
    <x v="3"/>
    <x v="7"/>
  </r>
  <r>
    <x v="514"/>
    <x v="514"/>
    <n v="5"/>
    <s v="АО &quot;Райффайзенбанк&quot; г. Москва"/>
    <s v="Комиссия за переводы в пользу ФЛ сверх нетарифицируемой суммы платежей в месяц"/>
    <s v="440125"/>
    <x v="7"/>
    <x v="2"/>
    <x v="6"/>
  </r>
  <r>
    <x v="514"/>
    <x v="514"/>
    <n v="7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0 по 30.06.2020"/>
    <s v="44012700"/>
    <x v="7"/>
    <x v="2"/>
    <x v="6"/>
  </r>
  <r>
    <x v="514"/>
    <x v="514"/>
    <n v="28348"/>
    <s v="Управление Федерального казначейства по г. Москве (ИФНС России №15 по г. Москве)"/>
    <s v="Оплата НДФЛ. НДС не облагается"/>
    <s v="4401228348"/>
    <x v="28"/>
    <x v="3"/>
    <x v="7"/>
  </r>
  <r>
    <x v="514"/>
    <x v="514"/>
    <n v="331.47"/>
    <s v="АО &quot;Райффайзенбанк&quot; г. Москва"/>
    <s v="комиссия за обработку ведомости №16 30.06.2020"/>
    <s v="44012331,47"/>
    <x v="7"/>
    <x v="2"/>
    <x v="6"/>
  </r>
  <r>
    <x v="514"/>
    <x v="514"/>
    <n v="35250"/>
    <s v="КОРНЕВ АЛЕКСАНДР ВАЛЕНТИНОВИЧ"/>
    <s v="Выплата заработной платы за июнь 2020. НДС не облагается."/>
    <s v="4401235250"/>
    <x v="10"/>
    <x v="3"/>
    <x v="7"/>
  </r>
  <r>
    <x v="514"/>
    <x v="514"/>
    <n v="82868"/>
    <s v="АО &quot;Райффайзенбанк&quot; г. Москва"/>
    <s v="Оплата Заработная плата за Июнь 2020 г. на основании ПЛАТЕЖНАЯ ВЕДОМОСТЬ N 16 от 30.06.2020"/>
    <s v="4401282868"/>
    <x v="10"/>
    <x v="3"/>
    <x v="7"/>
  </r>
  <r>
    <x v="515"/>
    <x v="515"/>
    <n v="5337"/>
    <s v="ООО &quot;КАНЮК&quot;"/>
    <s v="Оплата инструментов по счету №6666 от 25.06.2020. В том числе НДС 20.00% - 889.50"/>
    <s v="440115337"/>
    <x v="3"/>
    <x v="1"/>
    <x v="2"/>
  </r>
  <r>
    <x v="515"/>
    <x v="515"/>
    <n v="35925"/>
    <s v="Общество с ограниченной ответственностью &quot;МЕТАЛЛОБАЗА&quot;"/>
    <s v="Оплата труб по счету №1105 от 25.06.2020. В том числе НДС 20.00% - 5 987.50"/>
    <s v="4401135925"/>
    <x v="3"/>
    <x v="1"/>
    <x v="2"/>
  </r>
  <r>
    <x v="515"/>
    <x v="515"/>
    <n v="1200"/>
    <s v="Индивидуальный предприниматель Миронов Владимир Николавич"/>
    <s v="Оплата транспортных услуг по счету №149 от 25.06.2020. НДС не облагается"/>
    <s v="440111200"/>
    <x v="6"/>
    <x v="2"/>
    <x v="5"/>
  </r>
  <r>
    <x v="516"/>
    <x v="516"/>
    <n v="144934.26999999999"/>
    <s v="АО &quot;Мосэнергосбыт&quot;"/>
    <s v="ЗА ЭЛ. ЭНЕРГИЮ (МОЩНОСТЬ) ЗА май 2020 Г. ПО ДОГОВОРУ С ИКУ №97644161 ОТ 20.07.2015Г. СЧЕТ №Э-61-21046 от 31.05.202 Г. .67 В том числе НДС 20.00% - 24 155.71"/>
    <s v="44005144934,27"/>
    <x v="25"/>
    <x v="0"/>
    <x v="15"/>
  </r>
  <r>
    <x v="517"/>
    <x v="517"/>
    <n v="450"/>
    <s v="АО &quot;Райффайзенбанк&quot; г. Москва"/>
    <s v="Комиссия за снятие наличных в банкомате. Cash Advance Fee. CARD **4411 IRINA MIGUNOVA 19JUN RUR 30000 RBA ATM 45321 MOSKVA"/>
    <s v="44001450"/>
    <x v="7"/>
    <x v="2"/>
    <x v="6"/>
  </r>
  <r>
    <x v="517"/>
    <x v="517"/>
    <n v="30000"/>
    <s v="АО &quot;Райффайзенбанк&quot; г. Москва"/>
    <s v="Снятие наличных денежных средств с карты в банкомате Банка. CARD **4411 IRINA MIGUNOVA 19JUN RUR 30000 RBA ATM 45321 MOSKVA"/>
    <s v="4400130000"/>
    <x v="14"/>
    <x v="4"/>
    <x v="9"/>
  </r>
  <r>
    <x v="517"/>
    <x v="517"/>
    <n v="75"/>
    <s v="АО &quot;Райффайзенбанк&quot; г. Москва"/>
    <s v="Комиссия за снятие наличных в банкомате. Cash Advance Fee. CARD **4411 IRINA MIGUNOVA 19JUN RUR 5000 RBA ATM 45321 MOSKVA"/>
    <s v="4400175"/>
    <x v="7"/>
    <x v="2"/>
    <x v="6"/>
  </r>
  <r>
    <x v="517"/>
    <x v="517"/>
    <n v="5000"/>
    <s v="АО &quot;Райффайзенбанк&quot; г. Москва"/>
    <s v="Снятие наличных денежных средств с карты в банкомате Банка. CARD **4411 IRINA MIGUNOVA 19JUN RUR 5000 RBA ATM 45321 MOSKVA"/>
    <s v="440015000"/>
    <x v="14"/>
    <x v="4"/>
    <x v="9"/>
  </r>
  <r>
    <x v="518"/>
    <x v="518"/>
    <n v="15000"/>
    <s v="ООО &quot;Эколоджис&quot;"/>
    <s v="Оплата проб воды по счету №к-223 от 15.06.2020. НДС не облагается"/>
    <s v="4400015000"/>
    <x v="24"/>
    <x v="0"/>
    <x v="14"/>
  </r>
  <r>
    <x v="518"/>
    <x v="518"/>
    <n v="4774"/>
    <s v="ООО &quot;МВК ЭКОДАР&quot;"/>
    <s v="Оплата работ по счету №71781/Р87 от 04.06.2020.  В том числе НДС 20.00% - 795.67"/>
    <s v="440004774"/>
    <x v="21"/>
    <x v="1"/>
    <x v="2"/>
  </r>
  <r>
    <x v="518"/>
    <x v="518"/>
    <n v="5000"/>
    <s v="ООО &quot;Газсервис&quot;"/>
    <s v="Оплата техобслуживания газопровода со счету №21 от 01.06.2020. НДС не облагается"/>
    <s v="440005000"/>
    <x v="23"/>
    <x v="0"/>
    <x v="0"/>
  </r>
  <r>
    <x v="519"/>
    <x v="519"/>
    <n v="3741.24"/>
    <s v="ЗАО &quot;МПО Электромонтаж&quot;"/>
    <s v="Оплата тарнсформаора и комплектующих по счету №2Е50566 от 10.06.2020. В том числе НДС 20.00% - 623.53"/>
    <s v="439983741,24"/>
    <x v="41"/>
    <x v="1"/>
    <x v="2"/>
  </r>
  <r>
    <x v="519"/>
    <x v="519"/>
    <n v="11626"/>
    <s v="ООО &quot;МВК ЭКОДАР&quot;"/>
    <s v="Оплата блока каскадного управления компрессорами по счету №71781/Р89 от 08.06.2020. В том числе НДС 20.00% - 1 937.67"/>
    <s v="4399811626"/>
    <x v="21"/>
    <x v="1"/>
    <x v="2"/>
  </r>
  <r>
    <x v="520"/>
    <x v="520"/>
    <n v="30000"/>
    <s v="КОРНЕВ АЛЕКСАНДР ВАЛЕНТИНОВИЧ"/>
    <s v="Выплата аванса по заработной плате за июнь 2020. НДС не облагается."/>
    <s v="4399730000"/>
    <x v="10"/>
    <x v="3"/>
    <x v="7"/>
  </r>
  <r>
    <x v="520"/>
    <x v="520"/>
    <n v="43000"/>
    <s v="АО &quot;Райффайзенбанк&quot; г. Москва"/>
    <s v="Оплата Аванс за Июнь 2020 г. на основании ПЛАТЕЖНАЯ ВЕДОМОСТЬ N 15 от 15.06.2020"/>
    <s v="4399743000"/>
    <x v="10"/>
    <x v="3"/>
    <x v="7"/>
  </r>
  <r>
    <x v="520"/>
    <x v="520"/>
    <n v="172"/>
    <s v="АО &quot;Райффайзенбанк&quot; г. Москва"/>
    <s v="комиссия за обработку ведомости №15 15.06.2020"/>
    <s v="43997172"/>
    <x v="7"/>
    <x v="2"/>
    <x v="6"/>
  </r>
  <r>
    <x v="520"/>
    <x v="520"/>
    <n v="220000"/>
    <s v="ООО ЧОО &quot;Р1-МСК&quot;"/>
    <s v="Оплата услуг охраны за май 2020 по счету №155 от 31.05.2020 г.   НДС не облагается"/>
    <s v="43997220000"/>
    <x v="33"/>
    <x v="0"/>
    <x v="18"/>
  </r>
  <r>
    <x v="521"/>
    <x v="521"/>
    <n v="4844.03"/>
    <s v="ООО &quot;КОМУС&quot;"/>
    <s v="Оплата по Счету №0VT-596079/29635313 от 08.06.2020 за канцтовары. В том числе НДС 20.00 % - 807.34"/>
    <s v="439924844,03"/>
    <x v="22"/>
    <x v="4"/>
    <x v="9"/>
  </r>
  <r>
    <x v="522"/>
    <x v="522"/>
    <n v="15000"/>
    <s v="ООО &quot;ЭсАрДжи-ЭКО&quot;"/>
    <s v="Оплата по Счёту-договору № 399-Ф/06 от 08.06.2020 г за  услуги по специальной оценке условий труда на рабочих местах НДС не облагается"/>
    <s v="4399115000"/>
    <x v="49"/>
    <x v="3"/>
    <x v="7"/>
  </r>
  <r>
    <x v="522"/>
    <x v="522"/>
    <n v="200000"/>
    <s v="ООО ЧОО &quot;Р1-МСК&quot;"/>
    <s v="Оплата услуг охраны за май 2020 по счету №155 от 31.05.2020 г.   НДС не облагается"/>
    <s v="43991200000"/>
    <x v="33"/>
    <x v="0"/>
    <x v="18"/>
  </r>
  <r>
    <x v="522"/>
    <x v="522"/>
    <n v="150000"/>
    <s v="АО &quot;Мосэнергосбыт&quot;"/>
    <s v="ЗА ЭЛ. ЭНЕРГИЮ (МОЩНОСТЬ) ЗА май 2020 Г. ПО ДОГОВОРУ С ИКУ №97644161 ОТ 20.07.2015Г. СЧЕТ №Э-61-21046 от 31.05.202 Г. В том числе НДС 20.00 % - 25000.00.67"/>
    <s v="43991150000"/>
    <x v="25"/>
    <x v="0"/>
    <x v="15"/>
  </r>
  <r>
    <x v="523"/>
    <x v="523"/>
    <n v="9432.24"/>
    <s v="Филиал ФГУП &quot;Охрана&quot; Росгвардии по г. Москве"/>
    <s v="Оплата  услуг пультовой охраны объекта за июнь 2020 по договору №7721N10011 от 12.11.2012, по счету № 77000387419 от 01.06.2020 г. В том числе НДС 20.00 % - 1572.04"/>
    <s v="439879432,24"/>
    <x v="36"/>
    <x v="0"/>
    <x v="18"/>
  </r>
  <r>
    <x v="523"/>
    <x v="523"/>
    <n v="17025"/>
    <s v="ООО &quot;МВК ЭКОДАР&quot;"/>
    <s v="Оплата за передаточный механизм по счету No 71781/Р86 от 03 июня 2020 г. В том числе НДС 20.00 % - 2837.50."/>
    <s v="4398717025"/>
    <x v="21"/>
    <x v="1"/>
    <x v="2"/>
  </r>
  <r>
    <x v="523"/>
    <x v="523"/>
    <n v="9432.24"/>
    <s v="Филиал ФГУП &quot;Охрана&quot; Росгвардии по г. Москве"/>
    <s v="Оплата  услуг пультовой охраны объекта за апрель 2020 по договору №7721N10011 от 12.11.2012, по счету №77000261712 от 01.04.2020 г. В том числе НДС 20.00 % - 1572.04"/>
    <s v="439879432,24"/>
    <x v="36"/>
    <x v="0"/>
    <x v="18"/>
  </r>
  <r>
    <x v="523"/>
    <x v="523"/>
    <n v="9432.24"/>
    <s v="Филиал ФГУП &quot;Охрана&quot; Росгвардии по г. Москве"/>
    <s v="Оплата  услуг пультовой охраны объекта за май 2020 по договору №7721N10011 от 12.11.2012, по счету № 77000322696 от 01.05.2020 г. В том числе НДС 20.00 % - 1572.04"/>
    <s v="439879432,24"/>
    <x v="36"/>
    <x v="0"/>
    <x v="18"/>
  </r>
  <r>
    <x v="523"/>
    <x v="523"/>
    <n v="5000"/>
    <s v="ООО &quot;ГАЗСЕРВИС&quot;"/>
    <s v="Оплата по Счету № 20 от 12.05.20 за тех обслуж газопровода Дог ОГ-19/7 от 01.12.19 в мае 2020 НДС не облагается"/>
    <s v="439875000"/>
    <x v="23"/>
    <x v="0"/>
    <x v="0"/>
  </r>
  <r>
    <x v="523"/>
    <x v="523"/>
    <n v="148500"/>
    <s v="ООО &quot;Нохоре&quot;"/>
    <s v="Оплата за вывоз мусора в мае 2020 г, согласно Договора №40-Н от 01.01.2020 г. Счет №217 от 31.05.2020 г. В том числе НДС 20.00 % - 24750.00"/>
    <s v="43987148500"/>
    <x v="4"/>
    <x v="0"/>
    <x v="3"/>
  </r>
  <r>
    <x v="524"/>
    <x v="524"/>
    <n v="9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 27 от 04.06.2020 г. НДС не облагается."/>
    <s v="439869000"/>
    <x v="2"/>
    <x v="0"/>
    <x v="1"/>
  </r>
  <r>
    <x v="524"/>
    <x v="524"/>
    <n v="45000"/>
    <s v="Индивидуальный предприниматель Смирнов Дмитрий Евгеньевич"/>
    <s v="Оплата бухгалтерских услуг за май 2020 по счету №65 от 01.06.2020 г. НДС не облагается"/>
    <s v="4398645000"/>
    <x v="18"/>
    <x v="0"/>
    <x v="12"/>
  </r>
  <r>
    <x v="524"/>
    <x v="524"/>
    <n v="70000"/>
    <s v="ИП Петренко Елена Алексеевна"/>
    <s v="Оплата юридических услуг по счету № 19 от 25.05.2020г. НДС не облагается"/>
    <s v="4398670000"/>
    <x v="20"/>
    <x v="0"/>
    <x v="13"/>
  </r>
  <r>
    <x v="524"/>
    <x v="524"/>
    <n v="6859.86"/>
    <s v="ПАО &quot;ВымпелКом&quot;"/>
    <s v="Оплата по по договору 669010285 за услуги связи за май 2020г по Счету № 100673024554 от 20.06.2020г. В том числе НДС 20.00 % - 1143.31"/>
    <s v="439866859,86"/>
    <x v="1"/>
    <x v="0"/>
    <x v="1"/>
  </r>
  <r>
    <x v="524"/>
    <x v="524"/>
    <n v="10991"/>
    <s v="OОО &quot;ВсеИнструменты.ру&quot;"/>
    <s v="Оплата по Счету № 2006-200100-48416 от &quot;03&quot; июня 2020 года за инструменты В том числе НДС 20.00 % - 1831.83"/>
    <s v="4398610991"/>
    <x v="3"/>
    <x v="1"/>
    <x v="2"/>
  </r>
  <r>
    <x v="525"/>
    <x v="525"/>
    <n v="100000"/>
    <s v="АО &quot;Мосэнергосбыт&quot;"/>
    <s v="ЗА ЭЛ. ЭНЕРГИЮ (МОЩНОСТЬ) ЗА АПРЕЛЬ 2020 Г. ПО ДОГОВОРУ С ИКУ №97644161 ОТ 20.07.2015Г. СЧЕТ № Э-61-16136 ОТ 30.04.2020 Г. В том числе НДС 20.00% - 16 666.67"/>
    <s v="43985100000"/>
    <x v="25"/>
    <x v="0"/>
    <x v="15"/>
  </r>
  <r>
    <x v="526"/>
    <x v="526"/>
    <n v="100000"/>
    <s v="АО &quot;Мосэнергосбыт&quot;"/>
    <s v="ЗА ЭЛ. ЭНЕРГИЮ (МОЩНОСТЬ) ЗА АПРЕЛЬ 2020 Г. ПО ДОГОВОРУ С ИКУ №97644161 ОТ 20.07.2015Г. СЧЕТ № Э-61-16136 ОТ 30.04.2020 Г. В том числе НДС 20.00% - 16 666.67"/>
    <s v="43984100000"/>
    <x v="25"/>
    <x v="0"/>
    <x v="15"/>
  </r>
  <r>
    <x v="527"/>
    <x v="527"/>
    <n v="35250"/>
    <s v="КОРНЕВ АЛЕКСАНДР ВАЛЕНТИНОВИЧ"/>
    <s v="Выплата заработной платы за май 2020. НДС не облагается."/>
    <s v="4398335250"/>
    <x v="10"/>
    <x v="3"/>
    <x v="7"/>
  </r>
  <r>
    <x v="527"/>
    <x v="527"/>
    <n v="1758.85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9831758,85"/>
    <x v="16"/>
    <x v="3"/>
    <x v="7"/>
  </r>
  <r>
    <x v="527"/>
    <x v="527"/>
    <n v="32400.04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98332400,04"/>
    <x v="16"/>
    <x v="3"/>
    <x v="7"/>
  </r>
  <r>
    <x v="527"/>
    <x v="527"/>
    <n v="337.41"/>
    <s v="АО &quot;Райффайзенбанк&quot; г. Москва"/>
    <s v="комиссия за обработку ведомости №14 29.05.2020"/>
    <s v="43983337,41"/>
    <x v="7"/>
    <x v="2"/>
    <x v="6"/>
  </r>
  <r>
    <x v="527"/>
    <x v="527"/>
    <n v="502.44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май 2020г. Рег. номер 7704004815. НДС не облагается"/>
    <s v="43983502,44"/>
    <x v="16"/>
    <x v="3"/>
    <x v="7"/>
  </r>
  <r>
    <x v="527"/>
    <x v="527"/>
    <n v="2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0 по 31.05.2020"/>
    <s v="43983250"/>
    <x v="7"/>
    <x v="2"/>
    <x v="6"/>
  </r>
  <r>
    <x v="527"/>
    <x v="527"/>
    <n v="30364"/>
    <s v="Управление Федерального казначейства по г. Москве (ИФНС России №15 по г. Москве)"/>
    <s v="Оплата НДФЛ. НДС не облагается"/>
    <s v="4398330364"/>
    <x v="28"/>
    <x v="3"/>
    <x v="7"/>
  </r>
  <r>
    <x v="527"/>
    <x v="527"/>
    <n v="84352"/>
    <s v="АО &quot;Райффайзенбанк&quot; г. Москва"/>
    <s v="Оплата Заработная плата за Май 2020 г. на основании ПЛАТЕЖНАЯ ВЕДОМОСТЬ N 14 от 29.05.2020"/>
    <s v="4398384352"/>
    <x v="10"/>
    <x v="3"/>
    <x v="7"/>
  </r>
  <r>
    <x v="527"/>
    <x v="527"/>
    <n v="12621.67"/>
    <s v="Управление Федерального казначейства по г. Москве (ИФНС России №15 по г. Москве)"/>
    <s v="Страховые взносы на ОМС. НДС не облагается"/>
    <s v="4398312621,67"/>
    <x v="16"/>
    <x v="3"/>
    <x v="7"/>
  </r>
  <r>
    <x v="527"/>
    <x v="527"/>
    <n v="990"/>
    <s v="АО &quot;Райффайзенбанк&quot; г. Москва"/>
    <s v="Ежемесячная комиссия за обслуживание по пакету за период с 01.05.2020 по 31.05.2020"/>
    <s v="43983990"/>
    <x v="7"/>
    <x v="2"/>
    <x v="6"/>
  </r>
  <r>
    <x v="528"/>
    <x v="528"/>
    <n v="56.57"/>
    <s v="АО &quot;Райффайзенбанк&quot; г. Москва"/>
    <s v="комиссия за обработку ведомости №13 27.05.2020"/>
    <s v="4397956,57"/>
    <x v="7"/>
    <x v="2"/>
    <x v="6"/>
  </r>
  <r>
    <x v="528"/>
    <x v="528"/>
    <n v="14141.42"/>
    <s v="АО &quot;Райффайзенбанк&quot; г. Москва"/>
    <s v="Оплата Заработная плата за Май 2020 г. на основании ПЛАТЕЖНАЯ ВЕДОМОСТЬ N 13 от 27.05.2020"/>
    <s v="4397914141,42"/>
    <x v="10"/>
    <x v="3"/>
    <x v="7"/>
  </r>
  <r>
    <x v="529"/>
    <x v="529"/>
    <n v="2113"/>
    <s v="Управление Федерального казначейства по г. Москве (ИФНС России №15 по г. Москве)"/>
    <s v="Оплата НДФЛ. НДС не облагается"/>
    <s v="439782113"/>
    <x v="28"/>
    <x v="3"/>
    <x v="7"/>
  </r>
  <r>
    <x v="530"/>
    <x v="530"/>
    <n v="240000"/>
    <s v="АО &quot;Мосэнергосбыт&quot;"/>
    <s v="ЗА ЭЛ. ЭНЕРГИЮ (МОЩНОСТЬ) ЗА АПРЕЛЬ 2020 Г. ПО ДОГОВОРУ С ИКУ №97644161 ОТ 20.07.2015Г. СЧЕТ № Э-61-16136 ОТ 30.04.2020 Г. В том числе НДС 20.00% - 40 000.00"/>
    <s v="43976240000"/>
    <x v="25"/>
    <x v="0"/>
    <x v="15"/>
  </r>
  <r>
    <x v="530"/>
    <x v="530"/>
    <n v="129972.96"/>
    <s v="Муниципальное унитарное предприятие &quot;Инженерные сети г. Долгопрудного&quot;"/>
    <s v="Оплата за стоки по счету №В1354 от 30.04.2020 г.  В том числе НДС 20.00 % - 21662.16"/>
    <s v="43976129972,96"/>
    <x v="9"/>
    <x v="0"/>
    <x v="8"/>
  </r>
  <r>
    <x v="531"/>
    <x v="531"/>
    <n v="7834.8"/>
    <s v="ООО &quot;КОМУС&quot;"/>
    <s v="Оплата по Счету №0VT-596079-29338182 от 14.05.2020 за канцтовары. В том числе НДС 20.00 % - 1305.80"/>
    <s v="439697834,8"/>
    <x v="22"/>
    <x v="4"/>
    <x v="9"/>
  </r>
  <r>
    <x v="531"/>
    <x v="531"/>
    <n v="220000"/>
    <s v="ООО ЧОО &quot;Р1-МСК&quot;"/>
    <s v="Оплата услуг охраны за апрель 2020 по счету №126 от 30.04.2020 г.   НДС не облагается"/>
    <s v="43969220000"/>
    <x v="33"/>
    <x v="0"/>
    <x v="18"/>
  </r>
  <r>
    <x v="532"/>
    <x v="532"/>
    <n v="220"/>
    <s v="АО &quot;Райффайзенбанк&quot; г. Москва"/>
    <s v="комиссия за обработку ведомости №12 15.05.2020"/>
    <s v="43966220"/>
    <x v="7"/>
    <x v="2"/>
    <x v="6"/>
  </r>
  <r>
    <x v="532"/>
    <x v="532"/>
    <n v="30000"/>
    <s v="КОРНЕВ АЛЕКСАНДР ВАЛЕНТИНОВИЧ"/>
    <s v="Выплата аванса по заработной плате за май 2020. НДС не облагается."/>
    <s v="4396630000"/>
    <x v="10"/>
    <x v="3"/>
    <x v="7"/>
  </r>
  <r>
    <x v="532"/>
    <x v="532"/>
    <n v="55000"/>
    <s v="АО &quot;Райффайзенбанк&quot; г. Москва"/>
    <s v="Оплата Аванс за Май 2020 г. на основании ПЛАТЕЖНАЯ ВЕДОМОСТЬ N 12 от 15.05.2020"/>
    <s v="4396655000"/>
    <x v="10"/>
    <x v="3"/>
    <x v="7"/>
  </r>
  <r>
    <x v="533"/>
    <x v="533"/>
    <n v="100000"/>
    <s v="ООО ЧОО &quot;Р1-МСК&quot;"/>
    <s v="Оплата услуг охраны за апрель 2020 по счету №126 от 30.04.2020 г.   НДС не облагается"/>
    <s v="43964100000"/>
    <x v="33"/>
    <x v="0"/>
    <x v="18"/>
  </r>
  <r>
    <x v="533"/>
    <x v="533"/>
    <n v="178778.49"/>
    <s v="АО &quot;Мосэнергосбыт&quot;"/>
    <s v="ЗА ЭЛ. ЭНЕРГИЮ (МОЩНОСТЬ) ЗА АПРЕЛЬ 2020 Г. ПО ДОГОВОРУ С ИКУ №97644161 ОТ 20.07.2015Г. СЧЕТ № Э-61-16136 ОТ 30.04.2020 Г. В том числе НДС 20.00% - 29 796.41"/>
    <s v="43964178778,49"/>
    <x v="25"/>
    <x v="0"/>
    <x v="15"/>
  </r>
  <r>
    <x v="534"/>
    <x v="534"/>
    <n v="7704.9"/>
    <s v="ПАО &quot;ВымпелКом&quot;"/>
    <s v="Оплата по по договору 669010285 за услуги связи за апрель 2020г по Счету № 100660526993 от 20.05.2020г. В том числе НДС 20.00 % - 1284.15"/>
    <s v="439637704,9"/>
    <x v="1"/>
    <x v="0"/>
    <x v="1"/>
  </r>
  <r>
    <x v="535"/>
    <x v="535"/>
    <n v="136000"/>
    <s v="ООО &quot;Нохоре&quot;"/>
    <s v="Оплата за вывоз мусора в апреле 2020 г, согласно Договора №40-Н от 01.01.2020 г. Счет №169 от 30.04.2020 г. В том числе НДС 20.00 % - 22666.67"/>
    <s v="43959136000"/>
    <x v="4"/>
    <x v="0"/>
    <x v="3"/>
  </r>
  <r>
    <x v="536"/>
    <x v="536"/>
    <n v="45000"/>
    <s v="Индивидуальный предприниматель Смирнов Дмитрий Евгеньевич"/>
    <s v="Оплата бухгалтерских услуг за апрель 2020 по счету №50 от 06.05.2020 г. НДС не облагается"/>
    <s v="4395845000"/>
    <x v="18"/>
    <x v="0"/>
    <x v="12"/>
  </r>
  <r>
    <x v="537"/>
    <x v="537"/>
    <n v="990"/>
    <s v="АО &quot;Райффайзенбанк&quot; г. Москва"/>
    <s v="Ежемесячная комиссия за обслуживание по пакету за период с 01.04.2020 по 30.04.2020"/>
    <s v="43957990"/>
    <x v="7"/>
    <x v="2"/>
    <x v="6"/>
  </r>
  <r>
    <x v="538"/>
    <x v="538"/>
    <n v="84352"/>
    <s v="АО &quot;Райффайзенбанк&quot; г. Москва"/>
    <s v="Оплата Заработная плата за Апрель 2020 г. на основании ПЛАТЕЖНАЯ ВЕДОМОСТЬ N 11 от 30.04.2020"/>
    <s v="4395184352"/>
    <x v="10"/>
    <x v="3"/>
    <x v="7"/>
  </r>
  <r>
    <x v="538"/>
    <x v="538"/>
    <n v="29610"/>
    <s v="Управление Федерального казначейства по г. Москве (ИФНС России №15 по г. Москве)"/>
    <s v="Оплата НДФЛ. НДС не облагается"/>
    <s v="4395129610"/>
    <x v="28"/>
    <x v="3"/>
    <x v="7"/>
  </r>
  <r>
    <x v="538"/>
    <x v="538"/>
    <n v="20.079999999999998"/>
    <s v="АО &quot;Райффайзенбанк&quot; г. Москва"/>
    <s v="Комиссия за переводы в пользу ФЛ сверх нетарифицируемой суммы платежей в месяц"/>
    <s v="4395120,08"/>
    <x v="7"/>
    <x v="2"/>
    <x v="6"/>
  </r>
  <r>
    <x v="538"/>
    <x v="538"/>
    <n v="12000"/>
    <s v="Индивидуальный предприниматель Капалин Евгений Владимирович"/>
    <s v="Оплата обслуживания и поддержки сервера сайта, выезд специалиста по Дог.0120131101 от 01.11.2013. Счет № 21 от 05.04.2020 г. НДС не облагается."/>
    <s v="4395112000"/>
    <x v="2"/>
    <x v="0"/>
    <x v="1"/>
  </r>
  <r>
    <x v="538"/>
    <x v="538"/>
    <n v="60000"/>
    <s v="ИП Петренко Елена Алексеевна"/>
    <s v="Оплата юридических услуг по счету № 16 от 27.04.2020г. НДС не облагается"/>
    <s v="4395160000"/>
    <x v="20"/>
    <x v="0"/>
    <x v="13"/>
  </r>
  <r>
    <x v="538"/>
    <x v="538"/>
    <n v="36004"/>
    <s v="КОРНЕВ АЛЕКСАНДР ВАЛЕНТИНОВИЧ"/>
    <s v="Выплата заработной платы за апрель 2020. НДС не облагается."/>
    <s v="4395136004"/>
    <x v="10"/>
    <x v="3"/>
    <x v="7"/>
  </r>
  <r>
    <x v="538"/>
    <x v="538"/>
    <n v="82000"/>
    <s v="ООО &quot;Нохоре&quot;"/>
    <s v="Оплата за вывоз мусора в апреле 2020 г, согласно Договора №40-Н от 01.01.2020 г. Счет №169 от 30.04.2020 г. В том числе НДС 20.00 % - 13666.67"/>
    <s v="4395182000"/>
    <x v="4"/>
    <x v="0"/>
    <x v="3"/>
  </r>
  <r>
    <x v="538"/>
    <x v="538"/>
    <n v="13590.55"/>
    <s v="Управление Федерального казначейства по г. Москве (ИФНС России №15 по г. Москве)"/>
    <s v="Страховые взносы на ОМС. НДС не облагается"/>
    <s v="4395113590,55"/>
    <x v="16"/>
    <x v="3"/>
    <x v="7"/>
  </r>
  <r>
    <x v="538"/>
    <x v="538"/>
    <n v="337.41"/>
    <s v="АО &quot;Райффайзенбанк&quot; г. Москва"/>
    <s v="комиссия за обработку ведомости №11 30.04.2020"/>
    <s v="43951337,41"/>
    <x v="7"/>
    <x v="2"/>
    <x v="6"/>
  </r>
  <r>
    <x v="538"/>
    <x v="538"/>
    <n v="4587"/>
    <s v="Управление Федерального казначейства по г. Москве (ИФНС России №15 по г. Москве)"/>
    <s v="Оплата налога УСН. НДС не облагается"/>
    <s v="439514587"/>
    <x v="29"/>
    <x v="2"/>
    <x v="17"/>
  </r>
  <r>
    <x v="538"/>
    <x v="538"/>
    <n v="34337.800000000003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95134337,8"/>
    <x v="16"/>
    <x v="3"/>
    <x v="7"/>
  </r>
  <r>
    <x v="538"/>
    <x v="538"/>
    <n v="541.19000000000005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апрель 2020г. Рег. номер 7704004815. НДС не облагается"/>
    <s v="43951541,19"/>
    <x v="16"/>
    <x v="3"/>
    <x v="7"/>
  </r>
  <r>
    <x v="538"/>
    <x v="538"/>
    <n v="4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0 по 30.04.2020"/>
    <s v="43951450"/>
    <x v="7"/>
    <x v="2"/>
    <x v="6"/>
  </r>
  <r>
    <x v="538"/>
    <x v="538"/>
    <n v="1758.85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9511758,85"/>
    <x v="16"/>
    <x v="3"/>
    <x v="7"/>
  </r>
  <r>
    <x v="539"/>
    <x v="539"/>
    <n v="160000"/>
    <s v="АО &quot;Мосэнергосбыт&quot;"/>
    <s v="ЗА ЭЛ. ЭНЕРГИЮ (МОЩНОСТЬ) ЗА март 2020 Г. ПО ДОГОВОРУ С ИКУ №97644161 ОТ 20.07.2015Г. СЧЕТ NoЭ-61-10827 от 31.03.2020. В том числе НДС 20.00 % - 26666.67"/>
    <s v="43949160000"/>
    <x v="25"/>
    <x v="0"/>
    <x v="15"/>
  </r>
  <r>
    <x v="540"/>
    <x v="540"/>
    <n v="240000"/>
    <s v="АО &quot;Мосэнергосбыт&quot;"/>
    <s v="ЗА ЭЛ. ЭНЕРГИЮ (МОЩНОСТЬ) ЗА март 2020 Г. ПО ДОГОВОРУ С ИКУ №97644161 ОТ 20.07.2015Г. СЧЕТ NoЭ-61-10827 от 31.03.2020. В том числе НДС 20.00 % - 40000.00"/>
    <s v="43948240000"/>
    <x v="25"/>
    <x v="0"/>
    <x v="15"/>
  </r>
  <r>
    <x v="541"/>
    <x v="541"/>
    <n v="124"/>
    <s v="АО &quot;Райффайзенбанк&quot; г. Москва"/>
    <s v="комиссия за обработку ведомости №10 22.04.2020"/>
    <s v="43945124"/>
    <x v="7"/>
    <x v="2"/>
    <x v="6"/>
  </r>
  <r>
    <x v="541"/>
    <x v="541"/>
    <n v="31000"/>
    <s v="АО &quot;Райффайзенбанк&quot; г. Москва"/>
    <s v="Оплата Премии за Апрель 2020 г. на основании ПЛАТЕЖНАЯ ВЕДОМОСТЬ N 10 от 22.04.2020"/>
    <s v="4394531000"/>
    <x v="10"/>
    <x v="3"/>
    <x v="7"/>
  </r>
  <r>
    <x v="542"/>
    <x v="542"/>
    <n v="4632"/>
    <s v="Управление Федерального казначейства по г. Москве (ИФНС России №15 по г. Москве)"/>
    <s v="Оплата НДФЛ. НДС не облагается"/>
    <s v="439444632"/>
    <x v="28"/>
    <x v="3"/>
    <x v="7"/>
  </r>
  <r>
    <x v="543"/>
    <x v="543"/>
    <n v="9432.24"/>
    <s v="Филиал ФГУП &quot;Охрана&quot; Росгвардии по г. Москве"/>
    <s v="Оплата  услуг пультовой охраны объекта за март 2020 по договору №7721N10011 от 12.11.2012, по счету №77000187973 от 01.03.2020 г. В том числе НДС 20.00 % - 1572.04"/>
    <s v="439429432,24"/>
    <x v="36"/>
    <x v="0"/>
    <x v="18"/>
  </r>
  <r>
    <x v="543"/>
    <x v="543"/>
    <n v="1537"/>
    <s v="Управление Федерального казначейства по г. Москве (ИФНС России №15 по г. Москве)"/>
    <s v="Водный налог за 1 квартал 2020 года, НДС не облагается"/>
    <s v="439421537"/>
    <x v="29"/>
    <x v="2"/>
    <x v="17"/>
  </r>
  <r>
    <x v="543"/>
    <x v="543"/>
    <n v="248460.29"/>
    <s v="АО &quot;Мосэнергосбыт&quot;"/>
    <s v="ЗА ЭЛ. ЭНЕРГИЮ (МОЩНОСТЬ) ЗА март 2020 Г. ПО ДОГОВОРУ С ИКУ №97644161 ОТ 20.07.2015Г. СЧЕТ NoЭ-61-10827 от 31.03.2020. В том числе НДС 20.00 % - 41410.05"/>
    <s v="43942248460,29"/>
    <x v="25"/>
    <x v="0"/>
    <x v="15"/>
  </r>
  <r>
    <x v="544"/>
    <x v="544"/>
    <n v="111800.64"/>
    <s v="Муниципальное унитарное предприятие &quot;Инженерные сети г. Долгопрудного&quot;"/>
    <s v="Оплата за стоки по счету №В863 от 31.03.2020 г.  В том числе НДС 20.00 % - 18633.44"/>
    <s v="43941111800,64"/>
    <x v="9"/>
    <x v="0"/>
    <x v="8"/>
  </r>
  <r>
    <x v="544"/>
    <x v="544"/>
    <n v="7080.95"/>
    <s v="ПАО &quot;ВымпелКом&quot;"/>
    <s v="Оплата по по договору 669010285 за услуги связи за март 2020г по Счету № 100650021232 от 31.03.2020г. В том числе НДС 20.00 % - 1180.16"/>
    <s v="439417080,95"/>
    <x v="1"/>
    <x v="0"/>
    <x v="1"/>
  </r>
  <r>
    <x v="545"/>
    <x v="545"/>
    <n v="120000"/>
    <s v="ООО &quot;Нохоре&quot;"/>
    <s v="Оплата за вывоз мусора в марте 2020 г, согласно Договора №40-Н от 01.01.2020 г. Счет №149 от 31.03.2020 г. В том числе НДС 20.00 % - 20000.00"/>
    <s v="43937120000"/>
    <x v="4"/>
    <x v="0"/>
    <x v="3"/>
  </r>
  <r>
    <x v="545"/>
    <x v="545"/>
    <n v="320000"/>
    <s v="ООО ЧОО &quot;Р1-МСК&quot;"/>
    <s v="Оплата услуг охраны за март 2020 по счету №90 от 31.03.2020 г.  НДС не облагается"/>
    <s v="43937320000"/>
    <x v="33"/>
    <x v="0"/>
    <x v="18"/>
  </r>
  <r>
    <x v="546"/>
    <x v="546"/>
    <n v="52000"/>
    <s v="Индивидуальный предприниматель Смирнов Дмитрий Евгеньевич"/>
    <s v="Оплата бухгалтерских услуг за март 2020 по счету №42 от 13.04.2020 г. НДС не облагается"/>
    <s v="4393652000"/>
    <x v="18"/>
    <x v="0"/>
    <x v="12"/>
  </r>
  <r>
    <x v="546"/>
    <x v="546"/>
    <n v="220"/>
    <s v="АО &quot;Райффайзенбанк&quot; г. Москва"/>
    <s v="комиссия за обработку ведомости №9 15.04.2020"/>
    <s v="43936220"/>
    <x v="7"/>
    <x v="2"/>
    <x v="6"/>
  </r>
  <r>
    <x v="546"/>
    <x v="546"/>
    <n v="30000"/>
    <s v="КОРНЕВ АЛЕКСАНДР ВАЛЕНТИНОВИЧ"/>
    <s v="Выплата аванса по заработной плате за апрель 2020. НДС не облагается."/>
    <s v="4393630000"/>
    <x v="10"/>
    <x v="3"/>
    <x v="7"/>
  </r>
  <r>
    <x v="546"/>
    <x v="546"/>
    <n v="55000"/>
    <s v="АО &quot;Райффайзенбанк&quot; г. Москва"/>
    <s v="Оплата Аванс за Апрель 2020 г. на основании ПЛАТЕЖНАЯ ВЕДОМОСТЬ N 9 от 15.04.2020"/>
    <s v="4393655000"/>
    <x v="10"/>
    <x v="3"/>
    <x v="7"/>
  </r>
  <r>
    <x v="547"/>
    <x v="547"/>
    <n v="5000"/>
    <s v="ООО &quot;ГАЗСЕРВИС&quot;"/>
    <s v="Оплата по Счету № 17 от 25.03.20 за тех обслуж газопровода Дог ОГ-19/7 от 01.12.19 НДС не облагается"/>
    <s v="439295000"/>
    <x v="23"/>
    <x v="0"/>
    <x v="0"/>
  </r>
  <r>
    <x v="548"/>
    <x v="548"/>
    <n v="190"/>
    <s v="АО &quot;Райффайзенбанк&quot; г. Москва"/>
    <s v="Обслуживание Мобильного приложения 3.2020"/>
    <s v="43927190"/>
    <x v="51"/>
    <x v="2"/>
    <x v="6"/>
  </r>
  <r>
    <x v="548"/>
    <x v="548"/>
    <n v="70000"/>
    <s v="ИП Петренко Елена Алексеевна"/>
    <s v="Оплата юридических услуг по счету № 15 от 25.03.2020г. НДС не облагается"/>
    <s v="4392770000"/>
    <x v="20"/>
    <x v="0"/>
    <x v="13"/>
  </r>
  <r>
    <x v="548"/>
    <x v="548"/>
    <n v="36004"/>
    <s v="КОРНЕВ АЛЕКСАНДР ВАЛЕНТИНОВИЧ"/>
    <s v="Выплата заработной платы за март 2020. НДС не облагается."/>
    <s v="4392736004"/>
    <x v="10"/>
    <x v="3"/>
    <x v="7"/>
  </r>
  <r>
    <x v="549"/>
    <x v="549"/>
    <n v="160000"/>
    <s v="ООО ЧОО &quot;Р1-МСК&quot;"/>
    <s v="Оплата услуг охраны за февраль 2020 по счету №56 от 29.02.2020 г.  НДС не облагается"/>
    <s v="43924160000"/>
    <x v="33"/>
    <x v="0"/>
    <x v="18"/>
  </r>
  <r>
    <x v="549"/>
    <x v="549"/>
    <n v="30000"/>
    <s v="ООО ЧОО &quot;Р1-МСК&quot;"/>
    <s v="Оплата услуг охраны за февраль 2020 по счету №56 от 29.02.2020 г.  НДС не облагается"/>
    <s v="4392430000"/>
    <x v="33"/>
    <x v="0"/>
    <x v="18"/>
  </r>
  <r>
    <x v="550"/>
    <x v="550"/>
    <n v="337.41"/>
    <s v="АО &quot;Райффайзенбанк&quot; г. Москва"/>
    <s v="комиссия за обработку ведомости №8 31.03.2020"/>
    <s v="43922337,41"/>
    <x v="7"/>
    <x v="2"/>
    <x v="6"/>
  </r>
  <r>
    <x v="550"/>
    <x v="550"/>
    <n v="990"/>
    <s v="АО &quot;Райффайзенбанк&quot; г. Москва"/>
    <s v="Ежемесячная комиссия за обслуживание по пакету за период с 01.03.2020 по 31.03.2020"/>
    <s v="43922990"/>
    <x v="7"/>
    <x v="2"/>
    <x v="6"/>
  </r>
  <r>
    <x v="550"/>
    <x v="550"/>
    <n v="84353"/>
    <s v="АО &quot;Райффайзенбанк&quot; г. Москва"/>
    <s v="Оплата Заработная плата за Март 2020 г. на основании ПЛАТЕЖНАЯ ВЕДОМОСТЬ N 8 от 31.03.2020"/>
    <s v="4392284353"/>
    <x v="10"/>
    <x v="3"/>
    <x v="7"/>
  </r>
  <r>
    <x v="551"/>
    <x v="551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март 2020г. Рег. номер 7704004815. НДС не облагается"/>
    <s v="43921469,93"/>
    <x v="16"/>
    <x v="3"/>
    <x v="7"/>
  </r>
  <r>
    <x v="551"/>
    <x v="551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92111983,27"/>
    <x v="16"/>
    <x v="3"/>
    <x v="7"/>
  </r>
  <r>
    <x v="551"/>
    <x v="551"/>
    <n v="4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02.2020 по 31.03.2020"/>
    <s v="43921425"/>
    <x v="7"/>
    <x v="2"/>
    <x v="6"/>
  </r>
  <r>
    <x v="551"/>
    <x v="551"/>
    <n v="15000"/>
    <s v="ООО &quot;Эколоджис&quot;"/>
    <s v="Оплата по Счету № k-127 от 12.03.2020  за исследование воды. НДС не облагается."/>
    <s v="4392115000"/>
    <x v="24"/>
    <x v="0"/>
    <x v="14"/>
  </r>
  <r>
    <x v="551"/>
    <x v="551"/>
    <n v="6814.0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9216814,02"/>
    <x v="16"/>
    <x v="3"/>
    <x v="7"/>
  </r>
  <r>
    <x v="551"/>
    <x v="551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92151692,52"/>
    <x v="16"/>
    <x v="3"/>
    <x v="7"/>
  </r>
  <r>
    <x v="551"/>
    <x v="551"/>
    <n v="29609"/>
    <s v="Управление Федерального казначейства по г. Москве (ИФНС России №15 по г. Москве)"/>
    <s v="Оплата НДФЛ. НДС не облагается"/>
    <s v="4392129609"/>
    <x v="28"/>
    <x v="3"/>
    <x v="7"/>
  </r>
  <r>
    <x v="552"/>
    <x v="552"/>
    <n v="130000"/>
    <s v="ООО ЧОО &quot;Р1-МСК&quot;"/>
    <s v="Оплата услуг охраны за февраль 2020 по счету №56 от 29.02.2020 г.  НДС не облагается"/>
    <s v="43920130000"/>
    <x v="33"/>
    <x v="0"/>
    <x v="18"/>
  </r>
  <r>
    <x v="553"/>
    <x v="553"/>
    <n v="19000"/>
    <s v="ООО &quot;МВК ЭКОДАР&quot;"/>
    <s v="Оплата за передаточный механизм по счету No 71781/Р84 от 12 марта 2020 г. В том числе НДС 20.00 % - 3166.67."/>
    <s v="4391719000"/>
    <x v="21"/>
    <x v="1"/>
    <x v="2"/>
  </r>
  <r>
    <x v="553"/>
    <x v="553"/>
    <n v="8400"/>
    <s v="ООО &quot;Тиражные решения 1С-Рарус&quot;"/>
    <s v="Оплата по счету № НФB0-001660 от 20 февраля 2020 г. за Сопровождение программных продуктов системы &quot;1С: Предприятие&quot;. НДС не облагается"/>
    <s v="439178400"/>
    <x v="18"/>
    <x v="0"/>
    <x v="12"/>
  </r>
  <r>
    <x v="553"/>
    <x v="553"/>
    <n v="9000"/>
    <s v="ООО &quot;Тиражные решения 1С-Рарус&quot;"/>
    <s v="Оплата по счету № НФB0-002556 от 17 марта 2020 г. за услуги за веб-разработки. НДС не облагается"/>
    <s v="439179000"/>
    <x v="2"/>
    <x v="0"/>
    <x v="1"/>
  </r>
  <r>
    <x v="553"/>
    <x v="553"/>
    <n v="210000"/>
    <s v="АО &quot;Мосэнергосбыт&quot;"/>
    <s v="ЗА ЭЛ. ЭНЕРГИЮ (МОЩНОСТЬ) ЗА февраль 2020 Г. ПО ДОГОВОРУ С ИКУ №97644161 ОТ 20.07.2015Г. СЧЕТ NoЭ-61-5490 от 29.02.2020. В том числе НДС 20.00 % - 35000.00"/>
    <s v="43917210000"/>
    <x v="25"/>
    <x v="0"/>
    <x v="15"/>
  </r>
  <r>
    <x v="553"/>
    <x v="553"/>
    <n v="110000"/>
    <s v="Индивидуальный предприниматель Колесникова Инна Владимировна"/>
    <s v="Оплата за уборку территории за март 2020 по счету №38 от 27.03.2020 по договору 02-17 от 01.11.2017. НДС не облагается."/>
    <s v="43917110000"/>
    <x v="13"/>
    <x v="0"/>
    <x v="11"/>
  </r>
  <r>
    <x v="553"/>
    <x v="553"/>
    <n v="325"/>
    <s v="АО &quot;Райффайзенбанк&quot; г. Москва"/>
    <s v="Комиссия за внесение наличных. ОВН №2. г. Москва"/>
    <s v="43917325"/>
    <x v="7"/>
    <x v="2"/>
    <x v="6"/>
  </r>
  <r>
    <x v="554"/>
    <x v="554"/>
    <n v="122930.4"/>
    <s v="Муниципальное унитарное предприятие &quot;Инженерные сети г. Долгопрудного&quot;"/>
    <s v="Оплата за стоки по счету №В331 от 31.01.2020 г.  В том числе НДС 20.00 % - 20488.40"/>
    <s v="43909122930,4"/>
    <x v="9"/>
    <x v="0"/>
    <x v="8"/>
  </r>
  <r>
    <x v="554"/>
    <x v="554"/>
    <n v="403632.44"/>
    <s v="АО &quot;Мосэнергосбыт&quot;"/>
    <s v="ЗА ЭЛ. ЭНЕРГИЮ (МОЩНОСТЬ) ЗА февраль 2020 Г. ПО ДОГОВОРУ С ИКУ №97644161 ОТ 20.07.2015Г. СЧЕТ NoЭ-61-5490 от 29.02.2020. В том числе НДС 20.00 % - 67272.07"/>
    <s v="43909403632,44"/>
    <x v="25"/>
    <x v="0"/>
    <x v="15"/>
  </r>
  <r>
    <x v="555"/>
    <x v="555"/>
    <n v="10000"/>
    <s v="ООО &quot;ГАЗСЕРВИС&quot;"/>
    <s v="Оплата по Счету № 5 от 13.03.20 за тех обслуж газопровода Дог ОГ-19/7 от 01.12.19 НДС не облагается"/>
    <s v="4390710000"/>
    <x v="23"/>
    <x v="0"/>
    <x v="0"/>
  </r>
  <r>
    <x v="555"/>
    <x v="555"/>
    <n v="7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13 от 10.03.2020 г. НДС не облагается."/>
    <s v="439077000"/>
    <x v="2"/>
    <x v="0"/>
    <x v="1"/>
  </r>
  <r>
    <x v="556"/>
    <x v="556"/>
    <n v="55000"/>
    <s v="АО &quot;Райффайзенбанк&quot; г. Москва"/>
    <s v="Оплата Аванс за Март 2020 г. на основании ПЛАТЕЖНАЯ ВЕДОМОСТЬ N 7 от 13.03.2020"/>
    <s v="4390355000"/>
    <x v="10"/>
    <x v="3"/>
    <x v="7"/>
  </r>
  <r>
    <x v="556"/>
    <x v="556"/>
    <n v="30000"/>
    <s v="КОРНЕВ АЛЕКСАНДР ВАЛЕНТИНОВИЧ"/>
    <s v="Выплата аванса по заработной плате за март 2020. НДС не облагается."/>
    <s v="4390330000"/>
    <x v="10"/>
    <x v="3"/>
    <x v="7"/>
  </r>
  <r>
    <x v="556"/>
    <x v="556"/>
    <n v="220"/>
    <s v="АО &quot;Райффайзенбанк&quot; г. Москва"/>
    <s v="комиссия за обработку ведомости №7 13.03.2020"/>
    <s v="43903220"/>
    <x v="7"/>
    <x v="2"/>
    <x v="6"/>
  </r>
  <r>
    <x v="557"/>
    <x v="557"/>
    <n v="6320.53"/>
    <s v="ПАО &quot;ВымпелКом&quot;"/>
    <s v="Оплата по по договору 669010285 за услуги связи за февраль 2020г по Счету № 100638678671 от 29.02.2020г. В том числе НДС 20.00 % - 1053.42"/>
    <s v="439016320,53"/>
    <x v="1"/>
    <x v="0"/>
    <x v="1"/>
  </r>
  <r>
    <x v="557"/>
    <x v="557"/>
    <n v="80000"/>
    <s v="ООО &quot;Нохоре&quot;"/>
    <s v="Оплата за вывоз мусора в феврале 2020 г, согласно Договора №40-Н от 01.01.2020 г. Счет №100 от 29.02.2020 г. В том числе НДС 20.00 % - 13333.33"/>
    <s v="4390180000"/>
    <x v="4"/>
    <x v="0"/>
    <x v="3"/>
  </r>
  <r>
    <x v="558"/>
    <x v="558"/>
    <n v="190"/>
    <s v="АО &quot;Райффайзенбанк&quot; г. Москва"/>
    <s v="Обслуживание Мобильного приложения 2.2020"/>
    <s v="43895190"/>
    <x v="51"/>
    <x v="2"/>
    <x v="6"/>
  </r>
  <r>
    <x v="558"/>
    <x v="558"/>
    <n v="52000"/>
    <s v="Индивидуальный предприниматель Смирнов Дмитрий Евгеньевич"/>
    <s v="Оплата бухгалтерских услуг за феврале 2020 по счету №24 от 03.03.2020 г. НДС не облагается"/>
    <s v="4389552000"/>
    <x v="18"/>
    <x v="0"/>
    <x v="12"/>
  </r>
  <r>
    <x v="559"/>
    <x v="559"/>
    <n v="300"/>
    <s v="АО &quot;Райффайзенбанк&quot; г. Москва"/>
    <s v="Комиссия за внесение наличных. ОВН №3. г. Москва"/>
    <s v="43892300"/>
    <x v="7"/>
    <x v="2"/>
    <x v="6"/>
  </r>
  <r>
    <x v="559"/>
    <x v="559"/>
    <n v="133000"/>
    <s v="Индивидуальный предприниматель Колесникова Инна Владимировна"/>
    <s v="Оплата за уборку территории за февраль 2020 по счету №37 от 30.01.2020 по договору 02-17 от 01.11.2017. НДС не облагается."/>
    <s v="43892133000"/>
    <x v="13"/>
    <x v="0"/>
    <x v="11"/>
  </r>
  <r>
    <x v="559"/>
    <x v="559"/>
    <n v="13942.37"/>
    <s v="Управление Федерального казначейства по г. Москве (ИФНС России №15 по г. Москве)"/>
    <s v="Страховые взносы на ОМС. НДС не облагается"/>
    <s v="4389213942,37"/>
    <x v="16"/>
    <x v="3"/>
    <x v="7"/>
  </r>
  <r>
    <x v="559"/>
    <x v="559"/>
    <n v="70000"/>
    <s v="ИП Петренко Елена Алексеевна"/>
    <s v="Оплата юридических услуг по счету № 14 от 24.02.2020г. НДС не облагается"/>
    <s v="4389270000"/>
    <x v="20"/>
    <x v="0"/>
    <x v="13"/>
  </r>
  <r>
    <x v="559"/>
    <x v="559"/>
    <n v="60143.6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89260143,6"/>
    <x v="16"/>
    <x v="3"/>
    <x v="7"/>
  </r>
  <r>
    <x v="559"/>
    <x v="559"/>
    <n v="211.82"/>
    <s v="АО &quot;Райффайзенбанк&quot; г. Москва"/>
    <s v="комиссия за обработку ведомости №6 28.02.2020"/>
    <s v="43892211,82"/>
    <x v="7"/>
    <x v="2"/>
    <x v="6"/>
  </r>
  <r>
    <x v="559"/>
    <x v="559"/>
    <n v="990"/>
    <s v="АО &quot;Райффайзенбанк&quot; г. Москва"/>
    <s v="Ежемесячная комиссия за обслуживание по пакету за период с 01.02.2020 по 29.02.2020"/>
    <s v="43892990"/>
    <x v="7"/>
    <x v="2"/>
    <x v="6"/>
  </r>
  <r>
    <x v="559"/>
    <x v="559"/>
    <n v="7928.03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8927928,03"/>
    <x v="16"/>
    <x v="3"/>
    <x v="7"/>
  </r>
  <r>
    <x v="559"/>
    <x v="559"/>
    <n v="7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10 от 26.02.2020 г. НДС не облагается."/>
    <s v="438927000"/>
    <x v="2"/>
    <x v="0"/>
    <x v="1"/>
  </r>
  <r>
    <x v="559"/>
    <x v="559"/>
    <n v="3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0 по 29.02.2020"/>
    <s v="43892325"/>
    <x v="7"/>
    <x v="2"/>
    <x v="6"/>
  </r>
  <r>
    <x v="559"/>
    <x v="559"/>
    <n v="52955"/>
    <s v="АО &quot;Райффайзенбанк&quot; г. Москва"/>
    <s v="Оплата Заработная плата за Февраль 2020 г. на основании ПЛАТЕЖНАЯ ВЕДОМОСТЬ N 6 от 28.02.2020"/>
    <s v="4389252955"/>
    <x v="10"/>
    <x v="3"/>
    <x v="7"/>
  </r>
  <r>
    <x v="559"/>
    <x v="559"/>
    <n v="14733"/>
    <s v="Управление Федерального казначейства по г. Москве (ИФНС России №15 по г. Москве)"/>
    <s v="Оплата НДФЛ. НДС не облагается"/>
    <s v="4389214733"/>
    <x v="28"/>
    <x v="3"/>
    <x v="7"/>
  </r>
  <r>
    <x v="559"/>
    <x v="559"/>
    <n v="546.77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февраль 2020г. Рег. номер 7704004815. НДС не облагается"/>
    <s v="43892546,77"/>
    <x v="16"/>
    <x v="3"/>
    <x v="7"/>
  </r>
  <r>
    <x v="560"/>
    <x v="560"/>
    <n v="9432.24"/>
    <s v="Филиал ФГУП &quot;Охрана&quot; Росгвардии по г. Москве"/>
    <s v="Оплата  услуг пультовой охраны объекта за февраль 2020 по договору №7721N10011 от 12.11.2012, по счету №77000129999 от 01.02.2020 г. В том числе НДС 20.00 % - 1572.04"/>
    <s v="438899432,24"/>
    <x v="36"/>
    <x v="0"/>
    <x v="18"/>
  </r>
  <r>
    <x v="560"/>
    <x v="560"/>
    <n v="36758"/>
    <s v="КОРНЕВ АЛЕКСАНДР ВАЛЕНТИНОВИЧ"/>
    <s v="Выплата заработной платы за февраль 2020. НДС не облагается."/>
    <s v="4388936758"/>
    <x v="10"/>
    <x v="3"/>
    <x v="7"/>
  </r>
  <r>
    <x v="561"/>
    <x v="561"/>
    <n v="50000"/>
    <s v="АО &quot;Мосэнергосбыт&quot;"/>
    <s v="ЗА ЭЛ. ЭНЕРГИЮ (МОЩНОСТЬ) ЗА январь 2020 Г. ПО ДОГОВОРУ С ИКУ №97644161 ОТ 20.07.2015Г. СЧЕТ NoЭ-61-167 от 31.01.2020. В том числе НДС 20.00 % - 8333.33"/>
    <s v="4388050000"/>
    <x v="25"/>
    <x v="0"/>
    <x v="15"/>
  </r>
  <r>
    <x v="562"/>
    <x v="562"/>
    <n v="250000"/>
    <s v="АО &quot;Мосэнергосбыт&quot;"/>
    <s v="ЗА ЭЛ. ЭНЕРГИЮ (МОЩНОСТЬ) ЗА январь 2020 Г. ПО ДОГОВОРУ С ИКУ №97644161 ОТ 20.07.2015Г. СЧЕТ NoЭ-61-167 от 31.01.2020. В том числе НДС 20.00 % - 41666.67"/>
    <s v="43879250000"/>
    <x v="25"/>
    <x v="0"/>
    <x v="15"/>
  </r>
  <r>
    <x v="563"/>
    <x v="563"/>
    <n v="220"/>
    <s v="АО &quot;Райффайзенбанк&quot; г. Москва"/>
    <s v="комиссия за обработку ведомости №5 14.02.2020"/>
    <s v="43875220"/>
    <x v="7"/>
    <x v="2"/>
    <x v="6"/>
  </r>
  <r>
    <x v="563"/>
    <x v="563"/>
    <n v="55000"/>
    <s v="АО &quot;Райффайзенбанк&quot; г. Москва"/>
    <s v="Оплата Аванс за Февраль 2020 г. на основании ПЛАТЕЖНАЯ ВЕДОМОСТЬ N 5 от 14.02.2020"/>
    <s v="4387555000"/>
    <x v="10"/>
    <x v="3"/>
    <x v="7"/>
  </r>
  <r>
    <x v="563"/>
    <x v="563"/>
    <n v="30000"/>
    <s v="КОРНЕВ АЛЕКСАНДР ВАЛЕНТИНОВИЧ"/>
    <s v="Выплата аванса по заработной плате за февраль 2020. НДС не облагается."/>
    <s v="4387530000"/>
    <x v="10"/>
    <x v="3"/>
    <x v="7"/>
  </r>
  <r>
    <x v="564"/>
    <x v="564"/>
    <n v="459399.96"/>
    <s v="АО &quot;Мосэнергосбыт&quot;"/>
    <s v="ЗА ЭЛ. ЭНЕРГИЮ (МОЩНОСТЬ) ЗА январь 2020 Г. ПО ДОГОВОРУ С ИКУ №97644161 ОТ 20.07.2015Г. СЧЕТ NoЭ-61-167 от 31.01.2020. В том числе НДС 20.00 % - 76566.66"/>
    <s v="43874459399,96"/>
    <x v="25"/>
    <x v="0"/>
    <x v="15"/>
  </r>
  <r>
    <x v="565"/>
    <x v="565"/>
    <n v="320000"/>
    <s v="ООО ЧОО &quot;Р1-МСК&quot;"/>
    <s v="Оплата услуг охраны за январь 2020 по счету №22 от 31.01.2020 г.  НДС не облагается"/>
    <s v="43872320000"/>
    <x v="33"/>
    <x v="0"/>
    <x v="18"/>
  </r>
  <r>
    <x v="565"/>
    <x v="565"/>
    <n v="52000"/>
    <s v="Индивидуальный предприниматель Смирнов Дмитрий Евгеньевич"/>
    <s v="Оплата бухгалтерских услуг за январе 2020 по счету №9 от 03.02.2020 г. НДС не облагается"/>
    <s v="4387252000"/>
    <x v="18"/>
    <x v="0"/>
    <x v="12"/>
  </r>
  <r>
    <x v="566"/>
    <x v="566"/>
    <n v="45000"/>
    <s v="АО &quot;Райффайзенбанк&quot; г. Москва"/>
    <s v="Оплата Премии за Февраль 2020 г. на основании ПЛАТЕЖНАЯ ВЕДОМОСТЬ N 4 от 07.02.2020"/>
    <s v="4387145000"/>
    <x v="10"/>
    <x v="3"/>
    <x v="7"/>
  </r>
  <r>
    <x v="566"/>
    <x v="566"/>
    <n v="9712"/>
    <s v="Управление Федерального казначейства по г. Москве (ИФНС России №15 по г. Москве)"/>
    <s v="Оплата НДФЛ. НДС не облагается"/>
    <s v="438719712"/>
    <x v="28"/>
    <x v="3"/>
    <x v="7"/>
  </r>
  <r>
    <x v="566"/>
    <x v="566"/>
    <n v="20000"/>
    <s v="КОРНЕВ АЛЕКСАНДР ВАЛЕНТИНОВИЧ"/>
    <s v="Выплата премии за февраль 2020. НДС не облагается."/>
    <s v="4387120000"/>
    <x v="10"/>
    <x v="3"/>
    <x v="7"/>
  </r>
  <r>
    <x v="566"/>
    <x v="566"/>
    <n v="180"/>
    <s v="АО &quot;Райффайзенбанк&quot; г. Москва"/>
    <s v="комиссия за обработку ведомости №4 07.02.2020"/>
    <s v="43871180"/>
    <x v="7"/>
    <x v="2"/>
    <x v="6"/>
  </r>
  <r>
    <x v="567"/>
    <x v="567"/>
    <n v="2500"/>
    <s v="ООО &quot;Тиражные решения 1С-Рарус&quot;"/>
    <s v="Оплата по счету № No НФB0-000711 от 24 января 2020г. за Доступ к мобильному приложению &quot;ЖКХ:Личный кабинет&quot; 250 л/с. НДС не облагается"/>
    <s v="438682500"/>
    <x v="2"/>
    <x v="0"/>
    <x v="1"/>
  </r>
  <r>
    <x v="567"/>
    <x v="567"/>
    <n v="5978.27"/>
    <s v="ПАО &quot;ВымпелКом&quot;"/>
    <s v="Оплата по по договору 669010285 за услуги связи за январь 2020г по Счету № 100627641386 от 31.01.2020г. В том числе НДС 20.00 % - 996.38"/>
    <s v="438685978,27"/>
    <x v="1"/>
    <x v="0"/>
    <x v="1"/>
  </r>
  <r>
    <x v="568"/>
    <x v="568"/>
    <n v="88000"/>
    <s v="ООО &quot;Нохоре&quot;"/>
    <s v="Оплата за вывоз мусора в январе 2020 г, согласно Договора №40-Н от 12.12.2018 г. Счет №28 от 31.01.2020 г. В том числе НДС 20.00 % - 14666.67"/>
    <s v="4386688000"/>
    <x v="4"/>
    <x v="0"/>
    <x v="3"/>
  </r>
  <r>
    <x v="568"/>
    <x v="568"/>
    <n v="190"/>
    <s v="АО &quot;Райффайзенбанк&quot; г. Москва"/>
    <s v="Обслуживание Мобильного приложения 1.2020"/>
    <s v="43866190"/>
    <x v="51"/>
    <x v="2"/>
    <x v="6"/>
  </r>
  <r>
    <x v="569"/>
    <x v="569"/>
    <n v="8910"/>
    <s v="ООО &quot;Тиражные решения 1С-Рарус&quot;"/>
    <s v="Оплата по счету № No НФB0-001028 от 3 февраля 2020г. за Лицензию ЖКХ:Онлайн чат на 1 год для одного оператора. НДС не облагается"/>
    <s v="438658910"/>
    <x v="2"/>
    <x v="0"/>
    <x v="1"/>
  </r>
  <r>
    <x v="570"/>
    <x v="570"/>
    <n v="325"/>
    <s v="АО &quot;Райффайзенбанк&quot; г. Москва"/>
    <s v="Комиссия за внесение наличных. ОВН №3. г. Москва"/>
    <s v="43864325"/>
    <x v="7"/>
    <x v="2"/>
    <x v="6"/>
  </r>
  <r>
    <x v="570"/>
    <x v="570"/>
    <n v="990"/>
    <s v="АО &quot;Райффайзенбанк&quot; г. Москва"/>
    <s v="Ежемесячная комиссия за обслуживание по пакету за период с 01.01.2020 по 31.01.2020"/>
    <s v="43864990"/>
    <x v="7"/>
    <x v="2"/>
    <x v="6"/>
  </r>
  <r>
    <x v="571"/>
    <x v="571"/>
    <n v="58373.99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86158373,99"/>
    <x v="16"/>
    <x v="3"/>
    <x v="7"/>
  </r>
  <r>
    <x v="571"/>
    <x v="571"/>
    <n v="35250"/>
    <s v="КОРНЕВ АЛЕКСАНДР ВАЛЕНТИНОВИЧ"/>
    <s v="Выплата заработной платы за январь 2020. НДС не облагается."/>
    <s v="4386135250"/>
    <x v="10"/>
    <x v="3"/>
    <x v="7"/>
  </r>
  <r>
    <x v="571"/>
    <x v="571"/>
    <n v="34494"/>
    <s v="Управление Федерального казначейства по г. Москве (ИФНС России №15 по г. Москве)"/>
    <s v="Оплата НДФЛ. НДС не облагается"/>
    <s v="4386134494"/>
    <x v="28"/>
    <x v="3"/>
    <x v="7"/>
  </r>
  <r>
    <x v="571"/>
    <x v="571"/>
    <n v="49464.23"/>
    <s v="АО &quot;Райффайзенбанк&quot; г. Москва"/>
    <s v="Оплата Заработная плата за Январь 2020 г. на основании ПЛАТЕЖНАЯ ВЕДОМОСТЬ N 3 от 31.01.2020"/>
    <s v="4386149464,23"/>
    <x v="10"/>
    <x v="3"/>
    <x v="7"/>
  </r>
  <r>
    <x v="571"/>
    <x v="571"/>
    <n v="530.6699999999999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январь 2020г. Рег. номер 7704004815. НДС не облагается"/>
    <s v="43861530,67"/>
    <x v="16"/>
    <x v="3"/>
    <x v="7"/>
  </r>
  <r>
    <x v="571"/>
    <x v="571"/>
    <n v="13532.15"/>
    <s v="Управление Федерального казначейства по г. Москве (ИФНС России №15 по г. Москве)"/>
    <s v="Страховые взносы на ОМС. НДС не облагается"/>
    <s v="4386113532,15"/>
    <x v="16"/>
    <x v="3"/>
    <x v="7"/>
  </r>
  <r>
    <x v="571"/>
    <x v="571"/>
    <n v="4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2.2019 по 31.01.2020"/>
    <s v="43861475"/>
    <x v="7"/>
    <x v="2"/>
    <x v="6"/>
  </r>
  <r>
    <x v="571"/>
    <x v="571"/>
    <n v="7694.75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8617694,75"/>
    <x v="16"/>
    <x v="3"/>
    <x v="7"/>
  </r>
  <r>
    <x v="571"/>
    <x v="571"/>
    <n v="197.86"/>
    <s v="АО &quot;Райффайзенбанк&quot; г. Москва"/>
    <s v="комиссия за обработку ведомости №3 31.01.2020"/>
    <s v="43861197,86"/>
    <x v="7"/>
    <x v="2"/>
    <x v="6"/>
  </r>
  <r>
    <x v="571"/>
    <x v="571"/>
    <n v="8000"/>
    <s v="ООО &quot;УК ФИЗТЕХ-21&quot;"/>
    <s v="Оплата по Счету № 184 от 31.01.2020 за аренду помещения 15.02.2020 В том числе НДС 20.00 % - 1333.33"/>
    <s v="438618000"/>
    <x v="27"/>
    <x v="2"/>
    <x v="4"/>
  </r>
  <r>
    <x v="572"/>
    <x v="572"/>
    <n v="67000"/>
    <s v="Индивидуальный предприниматель Колесникова Инна Владимировна"/>
    <s v="Оплата за уборку территории за январь 2020 по счету №36 от 30.12.2019 по договору 02-17 от 01.11.2017. НДС не облагается."/>
    <s v="4386067000"/>
    <x v="13"/>
    <x v="0"/>
    <x v="11"/>
  </r>
  <r>
    <x v="572"/>
    <x v="572"/>
    <n v="70000"/>
    <s v="ИП Петренко Елена Алексеевна"/>
    <s v="Оплата юридических услуг по счету № 13 от 26.01.2020г. НДС не облагается"/>
    <s v="4386070000"/>
    <x v="20"/>
    <x v="0"/>
    <x v="13"/>
  </r>
  <r>
    <x v="572"/>
    <x v="572"/>
    <n v="6460"/>
    <s v="ООО &quot;Тиражные решения 1С-Рарус&quot;"/>
    <s v="Оплата по счету № НФB0-000091 от 9 января 2020 г. за Аренду хостинг-площадки, регистрацию доменного имени. НДС не облагается"/>
    <s v="438606460"/>
    <x v="2"/>
    <x v="0"/>
    <x v="1"/>
  </r>
  <r>
    <x v="572"/>
    <x v="572"/>
    <n v="133000"/>
    <s v="Индивидуальный предприниматель Колесникова Инна Владимировна"/>
    <s v="Оплата за уборку территории за январь 2020 по счету №35 от 30.01.2020 по договору 02-17 от 01.11.2017. НДС не облагается."/>
    <s v="43860133000"/>
    <x v="13"/>
    <x v="0"/>
    <x v="11"/>
  </r>
  <r>
    <x v="572"/>
    <x v="572"/>
    <n v="9432.24"/>
    <s v="Филиал ФГУП &quot;Охрана&quot; Росгвардии по г. Москве"/>
    <s v="Оплата  услуг пультовой охраны объекта за январь 2019 по договору №7721N10011 от 12.11.2012, по счету №77000011739 от 01.01.2020 г. В том числе НДС 20.00 % - 1572.04"/>
    <s v="438609432,24"/>
    <x v="36"/>
    <x v="0"/>
    <x v="18"/>
  </r>
  <r>
    <x v="572"/>
    <x v="572"/>
    <n v="170"/>
    <s v="Управление Федерального казначейства по г. Москве (ИФНС России №15 по г. Москве)"/>
    <s v="Страховые взносы на ОМС, штраф, начиная с 01 января 2017г. Решение № 729 от 23.01.2020г. НДС не облагается"/>
    <s v="43860170"/>
    <x v="16"/>
    <x v="3"/>
    <x v="7"/>
  </r>
  <r>
    <x v="573"/>
    <x v="573"/>
    <n v="96.67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, штраф, начиная с 01 января 2017г. Решение №729 от 23.01.2020г НДС не облагается"/>
    <s v="4385796,67"/>
    <x v="16"/>
    <x v="3"/>
    <x v="7"/>
  </r>
  <r>
    <x v="573"/>
    <x v="573"/>
    <n v="7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70 от 06.12.2019 г. НДС не облагается."/>
    <s v="438577000"/>
    <x v="2"/>
    <x v="0"/>
    <x v="1"/>
  </r>
  <r>
    <x v="573"/>
    <x v="573"/>
    <n v="733.33"/>
    <s v="Управление Федерального казначейства по г. Москве (ИФНС России №15 по г. Москве)"/>
    <s v="Страховые взносы на ОПС в РФ, зачисляемые  в ПФ РФ на выплату страховой пенсии, штраф, начиная с 01 января 2017г. Рег.№ 087-317-000813. Решение № 729 от 23.01.2020.  НДС не облагается"/>
    <s v="43857733,33"/>
    <x v="16"/>
    <x v="3"/>
    <x v="7"/>
  </r>
  <r>
    <x v="574"/>
    <x v="574"/>
    <n v="100000"/>
    <s v="АО &quot;Мосэнергосбыт&quot;"/>
    <s v="ЗА ЭЛ. ЭНЕРГИЮ (МОЩНОСТЬ) ЗА декабрь 2019 Г. ПО ДОГОВОРУ С ИКУ №97644161 ОТ 20.07.2015Г. СЧЕТ NoЭ-61-66336 от 31.12.2019. В том числе НДС 108497.42"/>
    <s v="43853100000"/>
    <x v="25"/>
    <x v="0"/>
    <x v="15"/>
  </r>
  <r>
    <x v="575"/>
    <x v="575"/>
    <n v="226828.75"/>
    <s v="АО &quot;Мосэнергосбыт&quot;"/>
    <s v="ЗА ЭЛ. ЭНЕРГИЮ (МОЩНОСТЬ) ЗА декабрь 2019 Г. ПО ДОГОВОРУ С ИКУ №97644161 ОТ 20.07.2015Г. СЧЕТ NoЭ-61-66336 от 31.12.2019. В том числе НДС 108497.42"/>
    <s v="43851226828,75"/>
    <x v="25"/>
    <x v="0"/>
    <x v="15"/>
  </r>
  <r>
    <x v="576"/>
    <x v="576"/>
    <n v="7000"/>
    <s v="Индивидуальный предприниматель Капалин Евгений Владимирович"/>
    <s v="Оплата обслуживания и поддержки сервера, сайта за декабрь 2019г. по Дог.0120131101 от 01.11.2013. Счет № 3 от 14.01.2019 г. НДС не облагается."/>
    <s v="438507000"/>
    <x v="2"/>
    <x v="0"/>
    <x v="1"/>
  </r>
  <r>
    <x v="576"/>
    <x v="576"/>
    <n v="1453"/>
    <s v="Управление Федерального казначейства по г. Москве (ИФНС России №15 по г. Москве)"/>
    <s v="Водный налог за 4 квартал 2019 года, НДС не облагается"/>
    <s v="438501453"/>
    <x v="29"/>
    <x v="2"/>
    <x v="17"/>
  </r>
  <r>
    <x v="577"/>
    <x v="577"/>
    <n v="61716.56"/>
    <s v="АО &quot;Райффайзенбанк&quot; г. Москва"/>
    <s v="Оплата Заработная плата за Январь 2020 г. на основании ПЛАТЕЖНАЯ ВЕДОМОСТЬ N 1 от 16.01.2020"/>
    <s v="4384761716,56"/>
    <x v="10"/>
    <x v="3"/>
    <x v="7"/>
  </r>
  <r>
    <x v="577"/>
    <x v="577"/>
    <n v="246.87"/>
    <s v="АО &quot;Райффайзенбанк&quot; г. Москва"/>
    <s v="комиссия за обработку ведомости №1 16.01.2020"/>
    <s v="43847246,87"/>
    <x v="7"/>
    <x v="2"/>
    <x v="6"/>
  </r>
  <r>
    <x v="577"/>
    <x v="577"/>
    <n v="6858.18"/>
    <s v="ПАО &quot;ВымпелКом&quot;"/>
    <s v="Оплата по по договору 669010285 за услуги связи за декабрь 2019г.В том числе НДС 20.00 % - 1143.03"/>
    <s v="438476858,18"/>
    <x v="1"/>
    <x v="0"/>
    <x v="1"/>
  </r>
  <r>
    <x v="577"/>
    <x v="577"/>
    <n v="5916"/>
    <s v="ООО &quot;МВК ЭКОДАР&quot;"/>
    <s v="Оплата за передаточный механизм по счету No 71781/Р83 от 16 января 2020 г. В том числе НДС 20.00 % - 986.00."/>
    <s v="438475916"/>
    <x v="21"/>
    <x v="1"/>
    <x v="2"/>
  </r>
  <r>
    <x v="577"/>
    <x v="577"/>
    <n v="300000"/>
    <s v="АО &quot;Мосэнергосбыт&quot;"/>
    <s v="ЗА ЭЛ. ЭНЕРГИЮ (МОЩНОСТЬ) ЗА декабрь 2019 Г. ПО ДОГОВОРУ С ИКУ №97644161 ОТ 20.07.2015Г. СЧЕТ NoЭ-61-66336 от 31.12.2019. В том числе НДС 108497.42"/>
    <s v="43847300000"/>
    <x v="25"/>
    <x v="0"/>
    <x v="15"/>
  </r>
  <r>
    <x v="578"/>
    <x v="578"/>
    <n v="5000"/>
    <s v="ООО &quot;ГАЗСЕРВИС&quot;"/>
    <s v="Оплата по Счету № 61 от 25.12.19 за тех обслуж газопровода Дог ОГ-19/7 от 01.12.19 НДС не облагается"/>
    <s v="438455000"/>
    <x v="23"/>
    <x v="0"/>
    <x v="0"/>
  </r>
  <r>
    <x v="578"/>
    <x v="578"/>
    <n v="55000"/>
    <s v="АО &quot;Райффайзенбанк&quot; г. Москва"/>
    <s v="Оплата Аванс за Январь 2020  на основании ПЛАТЕЖНАЯ ВЕДОМОСТЬ N 2 от 14.01.2020"/>
    <s v="4384555000"/>
    <x v="10"/>
    <x v="3"/>
    <x v="7"/>
  </r>
  <r>
    <x v="578"/>
    <x v="578"/>
    <n v="17025"/>
    <s v="ООО &quot;МВК ЭКОДАР&quot;"/>
    <s v="Оплата сервисного обслуживания по счету №71781/Р80 от 13.12.2019 г. В том числе НДС 20.00 % - 2837.50."/>
    <s v="4384517025"/>
    <x v="34"/>
    <x v="0"/>
    <x v="14"/>
  </r>
  <r>
    <x v="578"/>
    <x v="578"/>
    <n v="30000"/>
    <s v="КОРНЕВ АЛЕКСАНДР ВАЛЕНТИНОВИЧ"/>
    <s v="Выплата аванса по заработной плате за январь 2020. НДС не облагается."/>
    <s v="4384530000"/>
    <x v="10"/>
    <x v="3"/>
    <x v="7"/>
  </r>
  <r>
    <x v="578"/>
    <x v="578"/>
    <n v="220"/>
    <s v="АО &quot;Райффайзенбанк&quot; г. Москва"/>
    <s v="комиссия за обработку ведомости №2 14.01.2020"/>
    <s v="43845220"/>
    <x v="7"/>
    <x v="2"/>
    <x v="6"/>
  </r>
  <r>
    <x v="579"/>
    <x v="579"/>
    <n v="9222"/>
    <s v="Управление Федерального казначейства по г. Москве (ИФНС России №15 по г. Москве)"/>
    <s v="Оплата НДФЛ. НДС не облагается"/>
    <s v="438449222"/>
    <x v="28"/>
    <x v="3"/>
    <x v="7"/>
  </r>
  <r>
    <x v="579"/>
    <x v="579"/>
    <n v="84000"/>
    <s v="ООО &quot;Нохоре&quot;"/>
    <s v="Оплата за вывоз мусора в декабре 2019 г, согласно Договора №40-Н от 12.12.2018 г. Счет №741 от 31.12.2019 г. В том числе НДС 20.00 % - 14000.00"/>
    <s v="4384484000"/>
    <x v="4"/>
    <x v="0"/>
    <x v="3"/>
  </r>
  <r>
    <x v="580"/>
    <x v="580"/>
    <n v="67000"/>
    <s v="Индивидуальный предприниматель Колесникова Инна Владимировна"/>
    <s v="Оплата за уборку территории за декабрь 2019 по счету №34 от 25.12.2019 по договору 02-17 от 01.11.2017. НДС не облагается."/>
    <s v="4383967000"/>
    <x v="13"/>
    <x v="0"/>
    <x v="11"/>
  </r>
  <r>
    <x v="580"/>
    <x v="580"/>
    <n v="320000"/>
    <s v="ООО ЧОО &quot;Р1-МСК&quot;"/>
    <s v="Оплата услуг охраны за декабрь 2019 по счету  от 30.12.2019 г.  НДС не облагается"/>
    <s v="43839320000"/>
    <x v="33"/>
    <x v="0"/>
    <x v="18"/>
  </r>
  <r>
    <x v="580"/>
    <x v="580"/>
    <n v="2.35"/>
    <s v="Управление Федерального казначейства по г. Москве(ИФНС России № 15 по г. Москве)"/>
    <s v="По решению о взыскании № 30147 от 30.12.2019 на основании ст.46 НК РФ от 31.07.1998г. № 146-ФЗ"/>
    <s v="438392,35"/>
    <x v="54"/>
    <x v="7"/>
    <x v="17"/>
  </r>
  <r>
    <x v="580"/>
    <x v="580"/>
    <n v="10.14"/>
    <s v="Управление Федерального казначейства по г. Москве(ИФНС России № 15 по г. Москве)"/>
    <s v="По решению о взыскании № 30147 от 30.12.2019 на основании ст.46 НК РФ от 31.07.1998г. № 146-ФЗ"/>
    <s v="4383910,14"/>
    <x v="54"/>
    <x v="7"/>
    <x v="17"/>
  </r>
  <r>
    <x v="581"/>
    <x v="581"/>
    <n v="3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19 по 31.12.2019"/>
    <s v="43830375"/>
    <x v="7"/>
    <x v="2"/>
    <x v="6"/>
  </r>
  <r>
    <x v="581"/>
    <x v="581"/>
    <n v="190"/>
    <s v="АО &quot;Райффайзенбанк&quot; г. Москва"/>
    <s v="Обслуживание Мобильного приложения 12.2019"/>
    <s v="43830190"/>
    <x v="51"/>
    <x v="2"/>
    <x v="6"/>
  </r>
  <r>
    <x v="581"/>
    <x v="581"/>
    <n v="990"/>
    <s v="АО &quot;Райффайзенбанк&quot; г. Москва"/>
    <s v="Ежемесячная комиссия за обслуживание по пакету за период с 01.12.2019 по 31.12.2019"/>
    <s v="43830990"/>
    <x v="7"/>
    <x v="2"/>
    <x v="6"/>
  </r>
  <r>
    <x v="582"/>
    <x v="582"/>
    <n v="3848.14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8293848,14"/>
    <x v="16"/>
    <x v="3"/>
    <x v="7"/>
  </r>
  <r>
    <x v="582"/>
    <x v="582"/>
    <n v="11983.26"/>
    <s v="Управление Федерального казначейства по г. Москве (ИФНС России №15 по г. Москве)"/>
    <s v="Страховые взносы на ОМС. НДС не облагается"/>
    <s v="4382911983,26"/>
    <x v="16"/>
    <x v="3"/>
    <x v="7"/>
  </r>
  <r>
    <x v="582"/>
    <x v="582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декабрь 2019. Рег. номер 7704004815. НДС не облагается"/>
    <s v="43829469,93"/>
    <x v="16"/>
    <x v="3"/>
    <x v="7"/>
  </r>
  <r>
    <x v="582"/>
    <x v="582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82951692,52"/>
    <x v="16"/>
    <x v="3"/>
    <x v="7"/>
  </r>
  <r>
    <x v="582"/>
    <x v="582"/>
    <n v="142855.78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20 год. ФЛС № М-02-013174-001 НДС не облагается."/>
    <s v="43829142855,78"/>
    <x v="5"/>
    <x v="0"/>
    <x v="4"/>
  </r>
  <r>
    <x v="582"/>
    <x v="582"/>
    <n v="133000"/>
    <s v="Индивидуальный предприниматель Колесникова Инна Владимировна"/>
    <s v="Оплата за уборку территории за декабрь 2019 по счету №33 от 25.12.2019 по договору 02-17 от 01.11.2017. НДС не облагается."/>
    <s v="43829133000"/>
    <x v="13"/>
    <x v="0"/>
    <x v="11"/>
  </r>
  <r>
    <x v="583"/>
    <x v="583"/>
    <n v="500"/>
    <s v="АО &quot;Райффайзенбанк&quot; г. Москва"/>
    <s v="Комиссия за внесение наличных. ОВН №3. г. Москва"/>
    <s v="43826500"/>
    <x v="7"/>
    <x v="2"/>
    <x v="6"/>
  </r>
  <r>
    <x v="583"/>
    <x v="583"/>
    <n v="336.68"/>
    <s v="АО &quot;Райффайзенбанк&quot; г. Москва"/>
    <s v="комиссия за обработку ведомости №29 27.12.2019"/>
    <s v="43826336,68"/>
    <x v="7"/>
    <x v="2"/>
    <x v="6"/>
  </r>
  <r>
    <x v="583"/>
    <x v="583"/>
    <n v="35250"/>
    <s v="КОРНЕВ АЛЕКСАНДР ВАЛЕНТИНОВИЧ"/>
    <s v="Выплата заработной платы за декабрь 2019. НДС не облагается."/>
    <s v="4382635250"/>
    <x v="10"/>
    <x v="3"/>
    <x v="7"/>
  </r>
  <r>
    <x v="583"/>
    <x v="583"/>
    <n v="84171"/>
    <s v="АО &quot;Райффайзенбанк&quot; г. Москва"/>
    <s v="Оплата Заработная плата за Декабрь 2019 г. на основании ПЛАТЕЖНАЯ ВЕДОМОСТЬ N 29 от 27.12.2019"/>
    <s v="4382684171"/>
    <x v="10"/>
    <x v="3"/>
    <x v="7"/>
  </r>
  <r>
    <x v="583"/>
    <x v="583"/>
    <n v="52000"/>
    <s v="Индивидуальный предприниматель Смирнов Дмитрий Евгеньевич"/>
    <s v="Оплата бухгалтерских услуг за декабре 2019 по счету №170 от 27.12.2019 г. НДС не облагается"/>
    <s v="4382652000"/>
    <x v="18"/>
    <x v="0"/>
    <x v="12"/>
  </r>
  <r>
    <x v="583"/>
    <x v="583"/>
    <n v="70000"/>
    <s v="ИП Петренко Елена Алексеевна"/>
    <s v="Оплата юридических услуг по счету № 12 от 15.12.2019г. НДС не облагается"/>
    <s v="4382670000"/>
    <x v="20"/>
    <x v="0"/>
    <x v="13"/>
  </r>
  <r>
    <x v="583"/>
    <x v="583"/>
    <n v="30545"/>
    <s v="Управление Федерального казначейства по г. Москве (ИФНС России №15 по г. Москве)"/>
    <s v="Оплата НДФЛ. НДС не облагается"/>
    <s v="4382630545"/>
    <x v="28"/>
    <x v="3"/>
    <x v="7"/>
  </r>
  <r>
    <x v="584"/>
    <x v="584"/>
    <n v="230000"/>
    <s v="АО &quot;Мосэнергосбыт&quot;"/>
    <s v="ЗА ЭЛ. ЭНЕРГИЮ (МОЩНОСТЬ) ЗА ноябрь 2019 Г. ПО ДОГОВОРУ С ИКУ №97644161 ОТ 20.07.2015Г. СЧЕТ NoЭ-61-60914 от 30.11.2019. В том числе НДС 108497.42"/>
    <s v="43825230000"/>
    <x v="25"/>
    <x v="0"/>
    <x v="15"/>
  </r>
  <r>
    <x v="585"/>
    <x v="585"/>
    <n v="150000"/>
    <s v="АО &quot;Мосэнергосбыт&quot;"/>
    <s v="ЗА ЭЛ. ЭНЕРГИЮ (МОЩНОСТЬ) ЗА ноябрь 2019 Г. ПО ДОГОВОРУ С ИКУ №97644161 ОТ 20.07.2015Г. СЧЕТ NoЭ-61-60914 от 30.11.2019. В том числе НДС 108497.42"/>
    <s v="43818150000"/>
    <x v="25"/>
    <x v="0"/>
    <x v="15"/>
  </r>
  <r>
    <x v="586"/>
    <x v="586"/>
    <n v="270984.57"/>
    <s v="АО &quot;Мосэнергосбыт&quot;"/>
    <s v="ЗА ЭЛ. ЭНЕРГИЮ (МОЩНОСТЬ) ЗА ноябрь 2019 Г. ПО ДОГОВОРУ С ИКУ №97644161 ОТ 20.07.2015Г. СЧЕТ NoЭ-61-60914 от 30.11.2019. В том числе НДС 108497.42"/>
    <s v="43815270984,57"/>
    <x v="25"/>
    <x v="0"/>
    <x v="15"/>
  </r>
  <r>
    <x v="586"/>
    <x v="586"/>
    <n v="350"/>
    <s v="АО &quot;Райффайзенбанк&quot; г. Москва"/>
    <s v="Комиссия за внесение наличных. ОВН №4. г. Москва"/>
    <s v="43815350"/>
    <x v="7"/>
    <x v="2"/>
    <x v="6"/>
  </r>
  <r>
    <x v="587"/>
    <x v="587"/>
    <n v="220"/>
    <s v="АО &quot;Райффайзенбанк&quot; г. Москва"/>
    <s v="комиссия за обработку ведомости №28 13.12.2019"/>
    <s v="43812220"/>
    <x v="7"/>
    <x v="2"/>
    <x v="6"/>
  </r>
  <r>
    <x v="587"/>
    <x v="587"/>
    <n v="55000"/>
    <s v="АО &quot;Райффайзенбанк&quot; г. Москва"/>
    <s v="Оплата Аванс за Декабрь 2019 г. на основании ПЛАТЕЖНАЯ ВЕДОМОСТЬ N 28 от 13.12.2019"/>
    <s v="4381255000"/>
    <x v="10"/>
    <x v="3"/>
    <x v="7"/>
  </r>
  <r>
    <x v="587"/>
    <x v="587"/>
    <n v="30000"/>
    <s v="КОРНЕВ АЛЕКСАНДР ВАЛЕНТИНОВИЧ"/>
    <s v="Выплата аванса по заработной плате за декабрь 2019. НДС не облагается."/>
    <s v="4381230000"/>
    <x v="10"/>
    <x v="3"/>
    <x v="7"/>
  </r>
  <r>
    <x v="588"/>
    <x v="588"/>
    <n v="7718.02"/>
    <s v="Индивидуальный предприниматель Андриенко Виктор Юрьевич"/>
    <s v="Оплата по Счету № 71957 от 09.12.2019 за знаки и хомут НДС не облагается"/>
    <s v="438097718,02"/>
    <x v="3"/>
    <x v="1"/>
    <x v="2"/>
  </r>
  <r>
    <x v="588"/>
    <x v="588"/>
    <n v="10000"/>
    <s v="Индивидуальный предприниматель Герасимов Сергей Александрович"/>
    <s v="Оплата по Счету № 50 от 09.12.19 за реестр объектов НДС не облагается"/>
    <s v="4380910000"/>
    <x v="26"/>
    <x v="6"/>
    <x v="16"/>
  </r>
  <r>
    <x v="589"/>
    <x v="589"/>
    <n v="320000"/>
    <s v="ООО ЧОО &quot;Р1-МСК&quot;"/>
    <s v="Оплата услуг охраны за ноябрь 2019 по счету №273 от 30.11.2019 г.  НДС не облагается"/>
    <s v="43808320000"/>
    <x v="33"/>
    <x v="0"/>
    <x v="18"/>
  </r>
  <r>
    <x v="589"/>
    <x v="589"/>
    <n v="9432.24"/>
    <s v="Филиал ФГУП &quot;Охрана&quot; Росгвардии по г. Москве"/>
    <s v="Оплата  услуг пультовой охраны объекта за декабрь 2019 по договору №7721N10011 от 12.11.2012, по счету №77000713699 от 01.12.2019 г. В том числе НДС 20.00 % - 1572.04"/>
    <s v="438089432,24"/>
    <x v="36"/>
    <x v="0"/>
    <x v="18"/>
  </r>
  <r>
    <x v="589"/>
    <x v="589"/>
    <n v="6992.64"/>
    <s v="ПАО &quot;ВымпелКом&quot;"/>
    <s v="Оплата по по договору 669010285 за услуги связи за ноябрь 2019г.В том числе НДС 20.00 % - 1165.44"/>
    <s v="438086992,64"/>
    <x v="1"/>
    <x v="0"/>
    <x v="1"/>
  </r>
  <r>
    <x v="589"/>
    <x v="589"/>
    <n v="98000"/>
    <s v="ООО &quot;Нохоре&quot;"/>
    <s v="Оплата за вывоз мусора в ноябре 2019 г, согласно Договора №40-Н от 12.12.2018 г. Счет №674 от 30.11.2019 г. В том числе НДС 20.00 % - 16333.33"/>
    <s v="4380898000"/>
    <x v="4"/>
    <x v="0"/>
    <x v="3"/>
  </r>
  <r>
    <x v="589"/>
    <x v="589"/>
    <n v="15000"/>
    <s v="ООО &quot;Эколоджис&quot;"/>
    <s v="Оплата по Счету № k-561 от 03.12.2019  за исследование воды. НДС не облагается."/>
    <s v="4380815000"/>
    <x v="24"/>
    <x v="0"/>
    <x v="14"/>
  </r>
  <r>
    <x v="590"/>
    <x v="590"/>
    <n v="190"/>
    <s v="АО &quot;Райффайзенбанк&quot; г. Москва"/>
    <s v="Обслуживание Мобильного приложения 11.2019"/>
    <s v="43804190"/>
    <x v="51"/>
    <x v="2"/>
    <x v="6"/>
  </r>
  <r>
    <x v="591"/>
    <x v="591"/>
    <n v="5000"/>
    <s v="ООО &quot;ГАЗСЕРВИС&quot;"/>
    <s v="Оплата по Счету № 59 от 03.12.19 за тех обслуж газопровода Дог ОГ-19/7 от 01.12.19 НДС не облагается"/>
    <s v="438035000"/>
    <x v="23"/>
    <x v="0"/>
    <x v="0"/>
  </r>
  <r>
    <x v="592"/>
    <x v="592"/>
    <n v="84352"/>
    <s v="АО &quot;Райффайзенбанк&quot; г. Москва"/>
    <s v="Оплата Заработная плата за Ноябрь 2019 г. на основании ПЛАТЕЖНАЯ ВЕДОМОСТЬ N 27 от 29.11.2019"/>
    <s v="4380184352"/>
    <x v="10"/>
    <x v="3"/>
    <x v="7"/>
  </r>
  <r>
    <x v="592"/>
    <x v="592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19 по 30.11.2019"/>
    <s v="43801400"/>
    <x v="7"/>
    <x v="2"/>
    <x v="6"/>
  </r>
  <r>
    <x v="592"/>
    <x v="592"/>
    <n v="990"/>
    <s v="АО &quot;Райффайзенбанк&quot; г. Москва"/>
    <s v="Ежемесячная комиссия за обслуживание по пакету за период с 01.11.2019 по 30.11.2019"/>
    <s v="43801990"/>
    <x v="7"/>
    <x v="2"/>
    <x v="6"/>
  </r>
  <r>
    <x v="592"/>
    <x v="592"/>
    <n v="337.41"/>
    <s v="АО &quot;Райффайзенбанк&quot; г. Москва"/>
    <s v="комиссия за обработку ведомости №27 29.11.2019"/>
    <s v="43801337,41"/>
    <x v="7"/>
    <x v="2"/>
    <x v="6"/>
  </r>
  <r>
    <x v="593"/>
    <x v="593"/>
    <n v="133000"/>
    <s v="Индивидуальный предприниматель Колесникова Инна Владимировна"/>
    <s v="Оплата за уборку территории за ноябрь 2019 по счету №31 от 28.11.2019 по договору 02-17 от 01.11.2017. НДС не облагается."/>
    <s v="43798133000"/>
    <x v="13"/>
    <x v="0"/>
    <x v="11"/>
  </r>
  <r>
    <x v="593"/>
    <x v="593"/>
    <n v="30364"/>
    <s v="Управление Федерального казначейства по г. Москве (ИФНС России №15 по г. Москве)"/>
    <s v="Оплата НДФЛ. НДС не облагается"/>
    <s v="4379830364"/>
    <x v="28"/>
    <x v="3"/>
    <x v="7"/>
  </r>
  <r>
    <x v="593"/>
    <x v="593"/>
    <n v="67000"/>
    <s v="Индивидуальный предприниматель Колесникова Инна Владимировна"/>
    <s v="Оплата за уборку территории за ноябрь 2019 по счету №32 от 28.11.2019 по договору 02-17 от 01.11.2017. НДС не облагается."/>
    <s v="4379867000"/>
    <x v="13"/>
    <x v="0"/>
    <x v="11"/>
  </r>
  <r>
    <x v="593"/>
    <x v="593"/>
    <n v="35250"/>
    <s v="КОРНЕВ АЛЕКСАНДР ВАЛЕНТИНОВИЧ"/>
    <s v="Выплата заработной платы за ноябрь 2019. НДС не облагается."/>
    <s v="4379835250"/>
    <x v="10"/>
    <x v="3"/>
    <x v="7"/>
  </r>
  <r>
    <x v="593"/>
    <x v="593"/>
    <n v="5756.1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7985756,12"/>
    <x v="16"/>
    <x v="3"/>
    <x v="7"/>
  </r>
  <r>
    <x v="593"/>
    <x v="593"/>
    <n v="52000"/>
    <s v="Индивидуальный предприниматель Смирнов Дмитрий Евгеньевич"/>
    <s v="Оплата бухгалтерских услуг за ноябре 2019 по счету №149 от 29.11.2019 г. НДС не облагается"/>
    <s v="4379852000"/>
    <x v="18"/>
    <x v="0"/>
    <x v="12"/>
  </r>
  <r>
    <x v="593"/>
    <x v="593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79811983,27"/>
    <x v="16"/>
    <x v="3"/>
    <x v="7"/>
  </r>
  <r>
    <x v="593"/>
    <x v="593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79851692,52"/>
    <x v="16"/>
    <x v="3"/>
    <x v="7"/>
  </r>
  <r>
    <x v="593"/>
    <x v="593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ноябрь 2019. Рег. номер 7704004815. НДС не облагается"/>
    <s v="43798469,93"/>
    <x v="16"/>
    <x v="3"/>
    <x v="7"/>
  </r>
  <r>
    <x v="593"/>
    <x v="593"/>
    <n v="70000"/>
    <s v="ИП Петренко Елена Алексеевна"/>
    <s v="Оплата юридических услуг по счету № 11 от 26.11.2019г. НДС не облагается"/>
    <s v="4379870000"/>
    <x v="20"/>
    <x v="0"/>
    <x v="13"/>
  </r>
  <r>
    <x v="594"/>
    <x v="594"/>
    <n v="95797.68"/>
    <s v="Муниципальное унитарное предприятие &quot;Инженерные сети г. Долгопрудного&quot;"/>
    <s v="Оплата за стоки в октябре 2019 по счету №В3769 от 31.10.2019 г.  В том числе НДС 20.00 % - 15966.28"/>
    <s v="4379495797,68"/>
    <x v="9"/>
    <x v="0"/>
    <x v="8"/>
  </r>
  <r>
    <x v="595"/>
    <x v="595"/>
    <n v="220"/>
    <s v="АО &quot;Райффайзенбанк&quot; г. Москва"/>
    <s v="комиссия за обработку ведомости №26 15.11.2019"/>
    <s v="43787220"/>
    <x v="7"/>
    <x v="2"/>
    <x v="6"/>
  </r>
  <r>
    <x v="595"/>
    <x v="595"/>
    <n v="55000"/>
    <s v="АО &quot;Райффайзенбанк&quot; г. Москва"/>
    <s v="Оплата Аванс за Ноябрь 2019 г. на основании ПЛАТЕЖНАЯ ВЕДОМОСТЬ N 26 от 15.11.2019"/>
    <s v="4378755000"/>
    <x v="10"/>
    <x v="3"/>
    <x v="7"/>
  </r>
  <r>
    <x v="596"/>
    <x v="596"/>
    <n v="30000"/>
    <s v="КОРНЕВ АЛЕКСАНДР ВАЛЕНТИНОВИЧ"/>
    <s v="Выплата аванса по заработной плате за ноябрь 2019. НДС не облагается."/>
    <s v="4378430000"/>
    <x v="10"/>
    <x v="3"/>
    <x v="7"/>
  </r>
  <r>
    <x v="597"/>
    <x v="597"/>
    <n v="681.95"/>
    <s v="Управление Федерального казначейства по г. Москве (ИФНС России №15 по г. Москве)"/>
    <s v="Страховые взносы на ОМС по Требованию №145482 от 31.10.2019. НДС не облагается"/>
    <s v="43783681,95"/>
    <x v="16"/>
    <x v="3"/>
    <x v="7"/>
  </r>
  <r>
    <x v="597"/>
    <x v="597"/>
    <n v="2940.55"/>
    <s v="Управление Федерального казначейства по г. Москве (ИФНС России №15 по г. Москве)"/>
    <s v="Страховые взносы на ОПС. Рег.№ 087-317-000813. Требование № 145482 от 31.10.19. Недоимка. НДС не облагается"/>
    <s v="437832940,55"/>
    <x v="16"/>
    <x v="3"/>
    <x v="7"/>
  </r>
  <r>
    <x v="597"/>
    <x v="597"/>
    <n v="2.35"/>
    <s v="Управление Федерального казначейства по г. Москве (ИФНС России №15 по г. Москве)"/>
    <s v="Страховые взносы на ОМС по Требованию №145482 от 31.10.2019. ПЕНИ НДС не облагается"/>
    <s v="437832,35"/>
    <x v="16"/>
    <x v="3"/>
    <x v="7"/>
  </r>
  <r>
    <x v="597"/>
    <x v="597"/>
    <n v="10.14"/>
    <s v="Управление Федерального казначейства по г. Москве (ИФНС России №15 по г. Москве)"/>
    <s v="Страховые взносы на ОПС. Рег.№ 087-317-000813. Требование № 145482 от 31.10.19. ПЕНИ НДС не облагается"/>
    <s v="4378310,14"/>
    <x v="16"/>
    <x v="3"/>
    <x v="7"/>
  </r>
  <r>
    <x v="598"/>
    <x v="598"/>
    <n v="7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66 от 05.11.2019 г. НДС не облагается."/>
    <s v="437827000"/>
    <x v="2"/>
    <x v="0"/>
    <x v="1"/>
  </r>
  <r>
    <x v="599"/>
    <x v="599"/>
    <n v="161000"/>
    <s v="ООО &quot;Нохоре&quot;"/>
    <s v="Оплата за вывоз мусора в октябре 2019 г, согласно Договора №40-Н от 12.12.2018 г. Счет №633 от 31.10.2019 г. В том числе НДС 20.00 % - 26833.33"/>
    <s v="43781161000"/>
    <x v="4"/>
    <x v="0"/>
    <x v="3"/>
  </r>
  <r>
    <x v="599"/>
    <x v="599"/>
    <n v="9432.24"/>
    <s v="Филиал ФГУП &quot;Охрана&quot; Росгвардии по г. Москве"/>
    <s v="Оплата  услуг пультовой охраны объекта за ноябрь 2019 по договору №7721N10011 от 12.11.2012, по счету от 01.11.2019 г. В том числе НДС 20.00 % - 1572.04"/>
    <s v="437819432,24"/>
    <x v="36"/>
    <x v="0"/>
    <x v="18"/>
  </r>
  <r>
    <x v="599"/>
    <x v="599"/>
    <n v="6597.88"/>
    <s v="ПАО &quot;ВымпелКом&quot;"/>
    <s v="Оплата по по договору 669010285 за услуги связи за октябрь 2019г. В том числе НДС 20.00 % - 1099.65"/>
    <s v="437816597,88"/>
    <x v="1"/>
    <x v="0"/>
    <x v="1"/>
  </r>
  <r>
    <x v="599"/>
    <x v="599"/>
    <n v="320000"/>
    <s v="ООО ЧОО &quot;Р1-МСК&quot;"/>
    <s v="Оплата услуг охраны за октябрь 2019 по счету №237 от 01.10.2019 г.  НДС не облагается"/>
    <s v="43781320000"/>
    <x v="33"/>
    <x v="0"/>
    <x v="18"/>
  </r>
  <r>
    <x v="599"/>
    <x v="599"/>
    <n v="524913.27"/>
    <s v="АО &quot;Мосэнергосбыт&quot;"/>
    <s v="ЗА ЭЛ. ЭНЕРГИЮ (МОЩНОСТЬ) ЗА октябрь 2019 Г. ПО ДОГОВОРУ С ИКУ №97644161 ОТ 20.07.2015Г. СЧЕТ NoЭ-61-55482 от 31.10.2019. В том числе НДС 20.00 % - 87485.54"/>
    <s v="43781524913,27"/>
    <x v="25"/>
    <x v="0"/>
    <x v="15"/>
  </r>
  <r>
    <x v="599"/>
    <x v="599"/>
    <n v="6800"/>
    <s v="ООО &quot;Тиражные решения 1С-Рарус&quot;"/>
    <s v="Оплата по счету № НФB0-007673 от 05 ноября 2019 г. за 1С: сайт УК ЖКХ, ТСЖ и ЖСК. В том числе НДС 20.00 % - 1133.33"/>
    <s v="437816800"/>
    <x v="2"/>
    <x v="0"/>
    <x v="1"/>
  </r>
  <r>
    <x v="600"/>
    <x v="600"/>
    <n v="425"/>
    <s v="АО &quot;Райффайзенбанк&quot; г. Москва"/>
    <s v="Комиссия за внесение наличных. ОВН №1. г. Москва"/>
    <s v="43777425"/>
    <x v="7"/>
    <x v="2"/>
    <x v="6"/>
  </r>
  <r>
    <x v="601"/>
    <x v="601"/>
    <n v="70000"/>
    <s v="ИП Петренко Елена Алексеевна"/>
    <s v="Оплата юридических услуг по счету № 10 от 29.10.2019г. НДС не облагается"/>
    <s v="4377470000"/>
    <x v="20"/>
    <x v="0"/>
    <x v="13"/>
  </r>
  <r>
    <x v="601"/>
    <x v="601"/>
    <n v="190"/>
    <s v="АО &quot;Райффайзенбанк&quot; г. Москва"/>
    <s v="Обслуживание Мобильного приложения 10.2019"/>
    <s v="43774190"/>
    <x v="51"/>
    <x v="2"/>
    <x v="6"/>
  </r>
  <r>
    <x v="601"/>
    <x v="601"/>
    <n v="52000"/>
    <s v="Индивидуальный предприниматель Смирнов Дмитрий Евгеньевич"/>
    <s v="Оплата бухгалтерских услуг за октябрь 2019 по счету №135 от 01.11.2019 г. НДС не облагается"/>
    <s v="4377452000"/>
    <x v="18"/>
    <x v="0"/>
    <x v="12"/>
  </r>
  <r>
    <x v="602"/>
    <x v="602"/>
    <n v="337.41"/>
    <s v="АО &quot;Райффайзенбанк&quot; г. Москва"/>
    <s v="комиссия за обработку ведомости №25 31.10.2019"/>
    <s v="43770337,41"/>
    <x v="7"/>
    <x v="2"/>
    <x v="6"/>
  </r>
  <r>
    <x v="602"/>
    <x v="602"/>
    <n v="84353"/>
    <s v="АО &quot;Райффайзенбанк&quot; г. Москва"/>
    <s v="Оплата Заработная плата за Октябрь 2019 г. на основании ПЛАТЕЖНАЯ ВЕДОМОСТЬ N 25 от 31.10.2019"/>
    <s v="4377084353"/>
    <x v="10"/>
    <x v="3"/>
    <x v="7"/>
  </r>
  <r>
    <x v="602"/>
    <x v="602"/>
    <n v="990"/>
    <s v="АО &quot;Райффайзенбанк&quot; г. Москва"/>
    <s v="Ежемесячная комиссия за обслуживание по пакету за период с 01.10.2019 по 31.10.2019"/>
    <s v="43770990"/>
    <x v="7"/>
    <x v="2"/>
    <x v="6"/>
  </r>
  <r>
    <x v="603"/>
    <x v="603"/>
    <n v="11983.26"/>
    <s v="Управление Федерального казначейства по г. Москве (ИФНС России №15 по г. Москве)"/>
    <s v="Страховые взносы на ОМС. НДС не облагается"/>
    <s v="4376911983,26"/>
    <x v="16"/>
    <x v="3"/>
    <x v="7"/>
  </r>
  <r>
    <x v="603"/>
    <x v="603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октябрь 2019. Рег. номер 7704004815. НДС не облагается"/>
    <s v="43769469,93"/>
    <x v="16"/>
    <x v="3"/>
    <x v="7"/>
  </r>
  <r>
    <x v="603"/>
    <x v="603"/>
    <n v="35250"/>
    <s v="КОРНЕВ АЛЕКСАНДР ВАЛЕНТИНОВИЧ"/>
    <s v="Выплата заработной платы за октябрь 2019. НДС не облагается."/>
    <s v="4376935250"/>
    <x v="10"/>
    <x v="3"/>
    <x v="7"/>
  </r>
  <r>
    <x v="603"/>
    <x v="603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76951692,52"/>
    <x v="16"/>
    <x v="3"/>
    <x v="7"/>
  </r>
  <r>
    <x v="603"/>
    <x v="603"/>
    <n v="4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19 по 31.10.2019"/>
    <s v="43769450"/>
    <x v="7"/>
    <x v="2"/>
    <x v="6"/>
  </r>
  <r>
    <x v="603"/>
    <x v="603"/>
    <n v="30363"/>
    <s v="Управление Федерального казначейства по г. Москве (ИФНС России №15 по г. Москве)"/>
    <s v="Оплата НДФЛ. НДС не облагается"/>
    <s v="4376930363"/>
    <x v="28"/>
    <x v="3"/>
    <x v="7"/>
  </r>
  <r>
    <x v="603"/>
    <x v="603"/>
    <n v="68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7696814,01"/>
    <x v="16"/>
    <x v="3"/>
    <x v="7"/>
  </r>
  <r>
    <x v="604"/>
    <x v="604"/>
    <n v="110000"/>
    <s v="Индивидуальный предприниматель Колесникова Инна Владимировна"/>
    <s v="Оплата за уборку территории за октябрь 2019 по счету №30 от 30.10.2019 по договору 02-17 от 01.11.2017. НДС не облагается."/>
    <s v="43768110000"/>
    <x v="13"/>
    <x v="0"/>
    <x v="11"/>
  </r>
  <r>
    <x v="605"/>
    <x v="605"/>
    <n v="20400"/>
    <s v="ООО &quot;ДИМАРИН&quot;"/>
    <s v="Оплата по Счету № УТ000006040 от 29.10.2019 за кованую урну. НДС не облагается"/>
    <s v="4376720400"/>
    <x v="3"/>
    <x v="1"/>
    <x v="2"/>
  </r>
  <r>
    <x v="605"/>
    <x v="605"/>
    <n v="9432.24"/>
    <s v="Филиал ФГУП &quot;Охрана&quot; Росгвардии по г. Москве"/>
    <s v="Оплата  услуг пультовой охраны объекта за октябрь 2019 по договору №7721N10011 от 12.11.2012, по счету №77000584878 от 01.10.2019 г. В том числе НДС 20.00 % - 1572.04"/>
    <s v="437679432,24"/>
    <x v="36"/>
    <x v="0"/>
    <x v="18"/>
  </r>
  <r>
    <x v="605"/>
    <x v="605"/>
    <n v="10000"/>
    <s v="Индивидуальный предприниматель Степочкин Денис Валерьевич"/>
    <s v="Оплата по Счету № 995 от 29.10.2019 за метлу. НДС не облагается"/>
    <s v="4376710000"/>
    <x v="3"/>
    <x v="1"/>
    <x v="2"/>
  </r>
  <r>
    <x v="606"/>
    <x v="606"/>
    <n v="5038"/>
    <s v="ООО &quot;Тиражные решения 1С-Рарус&quot;"/>
    <s v="Оплата по счету № НФB0-007152 от 14 октября 2019 г. за 1С: сайт УК ЖКХ, ТСЖ и ЖСК. В том числе НДС 20.00 % - 839.67"/>
    <s v="437605038"/>
    <x v="2"/>
    <x v="0"/>
    <x v="1"/>
  </r>
  <r>
    <x v="606"/>
    <x v="606"/>
    <n v="3483.34"/>
    <s v="УФК по г. Москве (ИФНС России № 15 по г. Москве)"/>
    <s v="Оплата Госпошлины. НДС не облагается"/>
    <s v="437603483,34"/>
    <x v="40"/>
    <x v="2"/>
    <x v="17"/>
  </r>
  <r>
    <x v="606"/>
    <x v="606"/>
    <n v="90893.04"/>
    <s v="Муниципальное унитарное предприятие &quot;Инженерные сети г. Долгопрудного&quot;"/>
    <s v="Оплата за стоки в сентябре 2019 по счету №В3347 от 30.09.2019 г.  В том числе НДС 20.00 % - 15148.84"/>
    <s v="4376090893,04"/>
    <x v="9"/>
    <x v="0"/>
    <x v="8"/>
  </r>
  <r>
    <x v="606"/>
    <x v="606"/>
    <n v="5210.17"/>
    <s v="ПАО &quot;ВымпелКом&quot;"/>
    <s v="Оплата по по договору 669010285 за услуги связи за сентябрь 2019г. В том числе НДС 20.00 % - 868.36"/>
    <s v="437605210,17"/>
    <x v="1"/>
    <x v="0"/>
    <x v="1"/>
  </r>
  <r>
    <x v="607"/>
    <x v="607"/>
    <n v="2212"/>
    <s v="Управление Федерального казначейства по г. Москве (ИФНС России №15 по г. Москве)"/>
    <s v="Водный налог за 3 квартал 2019 года, НДС не облагается"/>
    <s v="437592212"/>
    <x v="29"/>
    <x v="2"/>
    <x v="17"/>
  </r>
  <r>
    <x v="607"/>
    <x v="607"/>
    <n v="150000"/>
    <s v="АО &quot;Мосэнергосбыт&quot;"/>
    <s v="ЗА ЭЛ. ЭНЕРГИЮ (МОЩНОСТЬ) ЗА сентябрь 2019 Г. ПО ДОГОВОРУ С ИКУ №97644161 ОТ 20.07.2015Г. СЧЕТ NoЭ-61-50085 от 30.09.2019. В том числе НДС 20.00 % - 25000.00"/>
    <s v="43759150000"/>
    <x v="25"/>
    <x v="0"/>
    <x v="15"/>
  </r>
  <r>
    <x v="608"/>
    <x v="608"/>
    <n v="150000"/>
    <s v="АО &quot;Мосэнергосбыт&quot;"/>
    <s v="ЗА ЭЛ. ЭНЕРГИЮ (МОЩНОСТЬ) ЗА сентябрь 2019 Г. ПО ДОГОВОРУ С ИКУ №97644161 ОТ 20.07.2015Г. СЧЕТ NoЭ-61-50085 от 30.09.2019. В том числе НДС 20.00 % - 25000.00"/>
    <s v="43755150000"/>
    <x v="25"/>
    <x v="0"/>
    <x v="15"/>
  </r>
  <r>
    <x v="609"/>
    <x v="609"/>
    <n v="55000"/>
    <s v="АО &quot;Райффайзенбанк&quot; г. Москва"/>
    <s v="Оплата Аванс за Октябрь 2019 г. на основании ПЛАТЕЖНАЯ ВЕДОМОСТЬ N 24 от 15.10.2019"/>
    <s v="4375455000"/>
    <x v="10"/>
    <x v="3"/>
    <x v="7"/>
  </r>
  <r>
    <x v="609"/>
    <x v="609"/>
    <n v="220"/>
    <s v="АО &quot;Райффайзенбанк&quot; г. Москва"/>
    <s v="комиссия за обработку ведомости №24 15.10.2019"/>
    <s v="43754220"/>
    <x v="7"/>
    <x v="2"/>
    <x v="6"/>
  </r>
  <r>
    <x v="610"/>
    <x v="610"/>
    <n v="30000"/>
    <s v="КОРНЕВ АЛЕКСАНДР ВАЛЕНТИНОВИЧ"/>
    <s v="Выплата аванса по заработной плате за октябрь 2019. НДС не облагается."/>
    <s v="4375330000"/>
    <x v="10"/>
    <x v="3"/>
    <x v="7"/>
  </r>
  <r>
    <x v="610"/>
    <x v="610"/>
    <n v="147787.06"/>
    <s v="АО &quot;Мосэнергосбыт&quot;"/>
    <s v="ЗА ЭЛ. ЭНЕРГИЮ (МОЩНОСТЬ) ЗА сентябрь 2019 Г. ПО ДОГОВОРУ С ИКУ №97644161 ОТ 20.07.2015Г. СЧЕТ NoЭ-61-50085 от 30.09.2019. В том числе НДС 20.00 % - 24631.18"/>
    <s v="43753147787,06"/>
    <x v="25"/>
    <x v="0"/>
    <x v="15"/>
  </r>
  <r>
    <x v="611"/>
    <x v="611"/>
    <n v="7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59 от 08.10.2019 г. НДС не облагается."/>
    <s v="437497000"/>
    <x v="2"/>
    <x v="0"/>
    <x v="1"/>
  </r>
  <r>
    <x v="611"/>
    <x v="611"/>
    <n v="142855.78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9 год. ФЛС № М-02-013174-001 НДС не облагается."/>
    <s v="43749142855,78"/>
    <x v="5"/>
    <x v="0"/>
    <x v="4"/>
  </r>
  <r>
    <x v="611"/>
    <x v="611"/>
    <n v="320000"/>
    <s v="ООО ЧОО &quot;Р1-МСК&quot;"/>
    <s v="Оплата услуг охраны за сентябрь 2019 по счету №211 от 30.09.2019 г.  НДС не облагается"/>
    <s v="43749320000"/>
    <x v="33"/>
    <x v="0"/>
    <x v="18"/>
  </r>
  <r>
    <x v="612"/>
    <x v="612"/>
    <n v="10500"/>
    <s v="ООО &quot;ПромВестНадзор&quot;"/>
    <s v="Оплата обучения специалистов по счету №4912-ОБ/2019 от 02.10.2019. НДС не облагается"/>
    <s v="4374510500"/>
    <x v="52"/>
    <x v="3"/>
    <x v="7"/>
  </r>
  <r>
    <x v="612"/>
    <x v="612"/>
    <n v="24204"/>
    <s v="ООО &quot;СОЮЗСПЕЦОДЕЖДА&quot;"/>
    <s v="Оплата по Счету № 21785 от 30.09.2019 за спецодежду. НДС не облагается"/>
    <s v="4374524204"/>
    <x v="3"/>
    <x v="1"/>
    <x v="2"/>
  </r>
  <r>
    <x v="612"/>
    <x v="612"/>
    <n v="190"/>
    <s v="АО &quot;Райффайзенбанк&quot; г. Москва"/>
    <s v="Обслуживание Мобильного приложения 9.2019"/>
    <s v="43745190"/>
    <x v="51"/>
    <x v="2"/>
    <x v="6"/>
  </r>
  <r>
    <x v="613"/>
    <x v="613"/>
    <n v="98000"/>
    <s v="ООО &quot;Нохоре&quot;"/>
    <s v="Оплата за вывоз мусора в сентябре 2019 г, согласно Договора №40-Н от 12.12.2018 г. Счет №547 от 30.09.2019 г. В том числе НДС 20.00 % - 16333.33"/>
    <s v="4374298000"/>
    <x v="4"/>
    <x v="0"/>
    <x v="3"/>
  </r>
  <r>
    <x v="613"/>
    <x v="613"/>
    <n v="52.2"/>
    <s v="АО &quot;Райффайзенбанк&quot; г. Москва"/>
    <s v="комиссия за обработку ведомости №23 01.10.2019"/>
    <s v="4374252,2"/>
    <x v="7"/>
    <x v="2"/>
    <x v="6"/>
  </r>
  <r>
    <x v="613"/>
    <x v="613"/>
    <n v="2238.9899999999998"/>
    <s v="Управление федерального казначейства по г. Москве (для Департамента городского имущества города Москвы)"/>
    <s v="Оплата по договору аренды № М-02-013174 от 31.03.1999 (недоплата по пеням на 25.09.2019 г.) НДС не облагается."/>
    <s v="437422238,99"/>
    <x v="5"/>
    <x v="0"/>
    <x v="4"/>
  </r>
  <r>
    <x v="613"/>
    <x v="613"/>
    <n v="12039.07"/>
    <s v="ООО &quot;ГИЛБЕРТ ИНВЕСТ&quot;"/>
    <s v="Доплата по счету № 152 от 30.09.19 за выполнение работ строит.-технич. экспертизы. НДС не облагается"/>
    <s v="4374212039,07"/>
    <x v="42"/>
    <x v="6"/>
    <x v="16"/>
  </r>
  <r>
    <x v="613"/>
    <x v="613"/>
    <n v="13050"/>
    <s v="АО &quot;Райффайзенбанк&quot; г. Москва"/>
    <s v="Оплата Заработная плата за Сентябрь 2019 г. на основании ПЛАТЕЖНАЯ ВЕДОМОСТЬ N 23 от 01.10.2019"/>
    <s v="4374213050"/>
    <x v="10"/>
    <x v="3"/>
    <x v="7"/>
  </r>
  <r>
    <x v="614"/>
    <x v="614"/>
    <n v="30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сентябрь 2019. Рег. номер 7704004815. НДС не облагается"/>
    <s v="4373930"/>
    <x v="16"/>
    <x v="3"/>
    <x v="7"/>
  </r>
  <r>
    <x v="614"/>
    <x v="614"/>
    <n v="337.41"/>
    <s v="АО &quot;Райффайзенбанк&quot; г. Москва"/>
    <s v="комиссия за обработку ведомости №22 30.09.2019"/>
    <s v="43739337,41"/>
    <x v="7"/>
    <x v="2"/>
    <x v="6"/>
  </r>
  <r>
    <x v="614"/>
    <x v="614"/>
    <n v="1950"/>
    <s v="Управление Федерального казначейства по г. Москве (ИФНС России №15 по г. Москве)"/>
    <s v="Оплата НДФЛ. НДС не облагается"/>
    <s v="437391950"/>
    <x v="28"/>
    <x v="3"/>
    <x v="7"/>
  </r>
  <r>
    <x v="614"/>
    <x v="614"/>
    <n v="765"/>
    <s v="Управление Федерального казначейства по г. Москве (ИФНС России №15 по г. Москве)"/>
    <s v="Страховые взносы на ОМС. НДС не облагается"/>
    <s v="43739765"/>
    <x v="16"/>
    <x v="3"/>
    <x v="7"/>
  </r>
  <r>
    <x v="614"/>
    <x v="614"/>
    <n v="990"/>
    <s v="АО &quot;Райффайзенбанк&quot; г. Москва"/>
    <s v="Ежемесячная комиссия за обслуживание по пакету за период с 01.09.2019 по 30.09.2019"/>
    <s v="43739990"/>
    <x v="7"/>
    <x v="2"/>
    <x v="6"/>
  </r>
  <r>
    <x v="614"/>
    <x v="614"/>
    <n v="84352"/>
    <s v="АО &quot;Райффайзенбанк&quot; г. Москва"/>
    <s v="Оплата Заработная плата за Сентябрь 2019 г. на основании ПЛАТЕЖНАЯ ВЕДОМОСТЬ N 22 от 30.09.2019"/>
    <s v="4373984352"/>
    <x v="10"/>
    <x v="3"/>
    <x v="7"/>
  </r>
  <r>
    <x v="614"/>
    <x v="614"/>
    <n v="435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739435"/>
    <x v="16"/>
    <x v="3"/>
    <x v="7"/>
  </r>
  <r>
    <x v="614"/>
    <x v="614"/>
    <n v="3300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7393300"/>
    <x v="16"/>
    <x v="3"/>
    <x v="7"/>
  </r>
  <r>
    <x v="615"/>
    <x v="615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73811983,27"/>
    <x v="16"/>
    <x v="3"/>
    <x v="7"/>
  </r>
  <r>
    <x v="615"/>
    <x v="615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19 по 30.09.2019"/>
    <s v="43738525"/>
    <x v="7"/>
    <x v="2"/>
    <x v="6"/>
  </r>
  <r>
    <x v="615"/>
    <x v="615"/>
    <n v="6814.0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7386814,02"/>
    <x v="16"/>
    <x v="3"/>
    <x v="7"/>
  </r>
  <r>
    <x v="615"/>
    <x v="615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73851692,52"/>
    <x v="16"/>
    <x v="3"/>
    <x v="7"/>
  </r>
  <r>
    <x v="615"/>
    <x v="615"/>
    <n v="52000"/>
    <s v="Индивидуальный предприниматель Смирнов Дмитрий Евгеньевич"/>
    <s v="Оплата бухгалтерских услуг за сентябрь 2019 по счету №121 от 30.09.2019 г. НДС не облагается"/>
    <s v="4373852000"/>
    <x v="18"/>
    <x v="0"/>
    <x v="12"/>
  </r>
  <r>
    <x v="615"/>
    <x v="615"/>
    <n v="30364"/>
    <s v="Управление Федерального казначейства по г. Москве (ИФНС России №15 по г. Москве)"/>
    <s v="Оплата НДФЛ. НДС не облагается"/>
    <s v="4373830364"/>
    <x v="28"/>
    <x v="3"/>
    <x v="7"/>
  </r>
  <r>
    <x v="615"/>
    <x v="615"/>
    <n v="352.5"/>
    <s v="АО &quot;Райффайзенбанк&quot; г. Москва"/>
    <s v="Комиссия за переводы в пользу ФЛ сверх нетарифицируемой суммы платежей в месяц"/>
    <s v="43738352,5"/>
    <x v="7"/>
    <x v="2"/>
    <x v="6"/>
  </r>
  <r>
    <x v="615"/>
    <x v="615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сентябрь 2019. Рег. номер 7704004815. НДС не облагается"/>
    <s v="43738469,93"/>
    <x v="16"/>
    <x v="3"/>
    <x v="7"/>
  </r>
  <r>
    <x v="615"/>
    <x v="615"/>
    <n v="110000"/>
    <s v="Индивидуальный предприниматель Колесникова Инна Владимировна"/>
    <s v="Оплата за уборку территории за август 2019 по счету №29 от 30.09.2019 по договору 02-17 от 01.11.2017. НДС не облагается."/>
    <s v="43738110000"/>
    <x v="13"/>
    <x v="0"/>
    <x v="11"/>
  </r>
  <r>
    <x v="615"/>
    <x v="615"/>
    <n v="1866.77"/>
    <s v="УФК по г. Москве (ИФНС России № 15 по г. Москве)"/>
    <s v="Оплата Госпошлины. НДС не облагается"/>
    <s v="437381866,77"/>
    <x v="40"/>
    <x v="2"/>
    <x v="17"/>
  </r>
  <r>
    <x v="615"/>
    <x v="615"/>
    <n v="35250"/>
    <s v="КОРНЕВ АЛЕКСАНДР ВАЛЕНТИНОВИЧ"/>
    <s v="Выплата заработной платы за сентябрь 2019. НДС не облагается."/>
    <s v="4373835250"/>
    <x v="10"/>
    <x v="3"/>
    <x v="7"/>
  </r>
  <r>
    <x v="615"/>
    <x v="615"/>
    <n v="70000"/>
    <s v="ИП Петренко Елена Алексеевна"/>
    <s v="Оплата юридических услуг по счету № 9 от 27.09.2019г. НДС не облагается"/>
    <s v="4373870000"/>
    <x v="20"/>
    <x v="0"/>
    <x v="13"/>
  </r>
  <r>
    <x v="616"/>
    <x v="616"/>
    <n v="60485"/>
    <s v="ООО &quot;Ударник&quot;"/>
    <s v="Оплата по Счету № 251 от 23.09.2019 за комплектующие. НДС не облагается"/>
    <s v="4373460485"/>
    <x v="3"/>
    <x v="1"/>
    <x v="2"/>
  </r>
  <r>
    <x v="617"/>
    <x v="617"/>
    <n v="300"/>
    <s v="АО &quot;Райффайзенбанк&quot; г. Москва"/>
    <s v="Комиссия за переводы в пользу ФЛ сверх нетарифицируемой суммы платежей в месяц"/>
    <s v="43733300"/>
    <x v="7"/>
    <x v="2"/>
    <x v="6"/>
  </r>
  <r>
    <x v="617"/>
    <x v="617"/>
    <n v="15000"/>
    <s v="ООО &quot;Эколоджис&quot;"/>
    <s v="Оплата по Счету № k-417 от 24.09.2019  за исследование воды. НДС не облагается."/>
    <s v="4373315000"/>
    <x v="24"/>
    <x v="0"/>
    <x v="14"/>
  </r>
  <r>
    <x v="617"/>
    <x v="617"/>
    <n v="100000"/>
    <s v="Иваницкая Ирина Васильевна"/>
    <s v="Перечисление денежных средств для зачисления на счет Иваницкой И. В. (излишне перечисленная сумма, возврат) НДС не облагается"/>
    <s v="43733100000"/>
    <x v="55"/>
    <x v="5"/>
    <x v="10"/>
  </r>
  <r>
    <x v="618"/>
    <x v="618"/>
    <n v="5189.3900000000003"/>
    <s v="ПАО &quot;ВымпелКом&quot;"/>
    <s v="Оплата по Счету №100564439059 от 31.08.2019 г. за услуги связи. В том числе НДС 20.00 % - 864.90"/>
    <s v="437325189,39"/>
    <x v="1"/>
    <x v="0"/>
    <x v="1"/>
  </r>
  <r>
    <x v="618"/>
    <x v="618"/>
    <n v="17025"/>
    <s v="ООО &quot;МВК ЭКОДАР&quot;"/>
    <s v="Оплата сервисного обслуживания по счету №71781/Р78 от 18.09.2019 г. В том числе НДС 20.00 % - 2837.50."/>
    <s v="4373217025"/>
    <x v="34"/>
    <x v="0"/>
    <x v="14"/>
  </r>
  <r>
    <x v="619"/>
    <x v="619"/>
    <n v="18058.61"/>
    <s v="ООО &quot;ГИЛБЕРТ ИНВЕСТ&quot;"/>
    <s v="Оплата по счету № 149 от 17.09.19 за выполнение работ строит.-технич. экспертизы. НДС не облагается"/>
    <s v="4372618058,61"/>
    <x v="42"/>
    <x v="6"/>
    <x v="16"/>
  </r>
  <r>
    <x v="619"/>
    <x v="619"/>
    <n v="61936.800000000003"/>
    <s v="Муниципальное унитарное предприятие &quot;Инженерные сети г. Долгопрудного&quot;"/>
    <s v="Оплата за стоки в августе 2019 по счету №В3031 от 31.08.2019 г.  В том числе НДС 20.00 % - 10322.80"/>
    <s v="4372661936,8"/>
    <x v="9"/>
    <x v="0"/>
    <x v="8"/>
  </r>
  <r>
    <x v="620"/>
    <x v="620"/>
    <n v="98000"/>
    <s v="ООО &quot;Нохоре&quot;"/>
    <s v="Окончательный расчет за вывоз мусора в августе 2019 г, согласно Договора №40-Н от 12.12.2018 г. Счет №489 от 31.08.2019 г. В том числе НДС 20.00 % - 16333.33"/>
    <s v="4372498000"/>
    <x v="4"/>
    <x v="0"/>
    <x v="3"/>
  </r>
  <r>
    <x v="620"/>
    <x v="620"/>
    <n v="220"/>
    <s v="АО &quot;Райффайзенбанк&quot; г. Москва"/>
    <s v="комиссия за обработку ведомости №21 13.09.2019"/>
    <s v="43724220"/>
    <x v="7"/>
    <x v="2"/>
    <x v="6"/>
  </r>
  <r>
    <x v="620"/>
    <x v="620"/>
    <n v="55000"/>
    <s v="АО &quot;Райффайзенбанк&quot; г. Москва"/>
    <s v="Оплата Аванс за Сентябрь 2019 г. на основании ПЛАТЕЖНАЯ ВЕДОМОСТЬ N 21 от 13.09.2019"/>
    <s v="4372455000"/>
    <x v="10"/>
    <x v="3"/>
    <x v="7"/>
  </r>
  <r>
    <x v="621"/>
    <x v="621"/>
    <n v="30000"/>
    <s v="КОРНЕВ АЛЕКСАНДР ВАЛЕНТИНОВИЧ"/>
    <s v="Выплата аванса по заработной плате за сентябрь 2019. НДС не облагается."/>
    <s v="4372130000"/>
    <x v="10"/>
    <x v="3"/>
    <x v="7"/>
  </r>
  <r>
    <x v="622"/>
    <x v="622"/>
    <n v="375"/>
    <s v="АО &quot;Райффайзенбанк&quot; г. Москва"/>
    <s v="Комиссия за внесение наличных. ОВН №1. г. Москва"/>
    <s v="43720375"/>
    <x v="7"/>
    <x v="2"/>
    <x v="6"/>
  </r>
  <r>
    <x v="623"/>
    <x v="623"/>
    <n v="50000"/>
    <s v="ООО Югаудит"/>
    <s v="Оплата по счету № 37 от 03.09.2019г за аудит бух. отчетности по Дог № 19/08/26 от 20.08.19 НДС не облагается"/>
    <s v="4371750000"/>
    <x v="56"/>
    <x v="0"/>
    <x v="12"/>
  </r>
  <r>
    <x v="623"/>
    <x v="623"/>
    <n v="320000"/>
    <s v="ООО ЧОО &quot;Р1-МСК&quot;"/>
    <s v="Оплата услуг охраны за август 2019 по счету №182 от 01.08.2019 г.  НДС не облагается"/>
    <s v="43717320000"/>
    <x v="33"/>
    <x v="0"/>
    <x v="18"/>
  </r>
  <r>
    <x v="623"/>
    <x v="623"/>
    <n v="50000"/>
    <s v="ООО Югаудит"/>
    <s v="Оплата по счету № 38 от 03.09.2019г за аудит бух. отчетности по Дог № 19/08/27 от 20.08.19 НДС не облагается"/>
    <s v="4371750000"/>
    <x v="56"/>
    <x v="0"/>
    <x v="12"/>
  </r>
  <r>
    <x v="623"/>
    <x v="623"/>
    <n v="431768.7"/>
    <s v="АО &quot;Мосэнергосбыт&quot;"/>
    <s v="ЗА ЭЛ. ЭНЕРГИЮ (МОЩНОСТЬ) ЗА август 2019 Г. ПО ДОГОВОРУ С ИКУ №97644161 ОТ 20.07.2015Г. СЧЕТ NoЭ-61-44750 от 31.08.2019. В том числе НДС 20.00 % - 71961.45"/>
    <s v="43717431768,7"/>
    <x v="25"/>
    <x v="0"/>
    <x v="15"/>
  </r>
  <r>
    <x v="624"/>
    <x v="624"/>
    <n v="190"/>
    <s v="АО &quot;Райффайзенбанк&quot; г. Москва"/>
    <s v="Обслуживание Мобильного приложения 8.2019"/>
    <s v="43713190"/>
    <x v="51"/>
    <x v="2"/>
    <x v="6"/>
  </r>
  <r>
    <x v="625"/>
    <x v="625"/>
    <n v="9432.24"/>
    <s v="Филиал ФГУП &quot;Охрана&quot; Росгвардии по г. Москве"/>
    <s v="Оплата  услуг пультовой охраны объекта за сентябрь 2019 по договору №7721N10011 от 12.11.2012, по счету №77000520777 от 01.09.2019 г. В том числе НДС 20.00 % - 1572.04"/>
    <s v="437129432,24"/>
    <x v="36"/>
    <x v="0"/>
    <x v="18"/>
  </r>
  <r>
    <x v="626"/>
    <x v="626"/>
    <n v="232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47 от 30.06.2019 г. НДС не облагается."/>
    <s v="4371023200"/>
    <x v="2"/>
    <x v="0"/>
    <x v="1"/>
  </r>
  <r>
    <x v="626"/>
    <x v="626"/>
    <n v="110000"/>
    <s v="Индивидуальный предприниматель Колесникова Инна Владимировна"/>
    <s v="Оплата за уборку территории за август 2019 по счету №28 от 30.08.2019 по договору 02-17 от 01.11.2017. НДС не облагается."/>
    <s v="43710110000"/>
    <x v="13"/>
    <x v="0"/>
    <x v="11"/>
  </r>
  <r>
    <x v="626"/>
    <x v="626"/>
    <n v="990"/>
    <s v="АО &quot;Райффайзенбанк&quot; г. Москва"/>
    <s v="Ежемесячная комиссия за обслуживание по пакету за период с 01.08.2019 по 31.08.2019"/>
    <s v="43710990"/>
    <x v="7"/>
    <x v="2"/>
    <x v="6"/>
  </r>
  <r>
    <x v="626"/>
    <x v="626"/>
    <n v="52000"/>
    <s v="Индивидуальный предприниматель Смирнов Дмитрий Евгеньевич"/>
    <s v="Оплата бухгалтерских услуг за август 2019 по счету №107 от 30.08.2019 г. НДС не облагается"/>
    <s v="4371052000"/>
    <x v="18"/>
    <x v="0"/>
    <x v="12"/>
  </r>
  <r>
    <x v="626"/>
    <x v="626"/>
    <n v="4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19 по 31.08.2019"/>
    <s v="43710425"/>
    <x v="7"/>
    <x v="2"/>
    <x v="6"/>
  </r>
  <r>
    <x v="627"/>
    <x v="627"/>
    <n v="70997.55"/>
    <s v="АО &quot;Райффайзенбанк&quot; г. Москва"/>
    <s v="Оплата Заработная плата за Август 2019 г. на основании ПЛАТЕЖНАЯ ВЕДОМОСТЬ N 20 от 30.08.2019"/>
    <s v="4370770997,55"/>
    <x v="10"/>
    <x v="3"/>
    <x v="7"/>
  </r>
  <r>
    <x v="627"/>
    <x v="627"/>
    <n v="35250"/>
    <s v="КОРНЕВ АЛЕКСАНДР ВАЛЕНТИНОВИЧ"/>
    <s v="Выплата заработной платы за август 2019. НДС не облагается."/>
    <s v="4370735250"/>
    <x v="10"/>
    <x v="3"/>
    <x v="7"/>
  </r>
  <r>
    <x v="627"/>
    <x v="627"/>
    <n v="420.84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август 2019. Рег. номер 7704004815. НДС не облагается"/>
    <s v="43707420,84"/>
    <x v="16"/>
    <x v="3"/>
    <x v="7"/>
  </r>
  <r>
    <x v="627"/>
    <x v="627"/>
    <n v="283.99"/>
    <s v="АО &quot;Райффайзенбанк&quot; г. Москва"/>
    <s v="комиссия за обработку ведомости №20 30.08.2019"/>
    <s v="43707283,99"/>
    <x v="7"/>
    <x v="2"/>
    <x v="6"/>
  </r>
  <r>
    <x v="627"/>
    <x v="627"/>
    <n v="3780.49"/>
    <s v="УФК по г. Москве (ИФНС России № 20 по г. Москве)"/>
    <s v="Оплата Госпошлины. НДС не облагается"/>
    <s v="437073780,49"/>
    <x v="40"/>
    <x v="2"/>
    <x v="17"/>
  </r>
  <r>
    <x v="627"/>
    <x v="627"/>
    <n v="462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70746292,52"/>
    <x v="16"/>
    <x v="3"/>
    <x v="7"/>
  </r>
  <r>
    <x v="627"/>
    <x v="627"/>
    <n v="70000"/>
    <s v="ИП Петренко Елена Алексеевна"/>
    <s v="Оплата юридических услуг по счету № 8 от 25.08.2019г. НДС не облагается"/>
    <s v="4370770000"/>
    <x v="20"/>
    <x v="0"/>
    <x v="13"/>
  </r>
  <r>
    <x v="627"/>
    <x v="627"/>
    <n v="27173"/>
    <s v="Управление Федерального казначейства по г. Москве (ИФНС России №15 по г. Москве)"/>
    <s v="Оплата НДФЛ. НДС не облагается"/>
    <s v="4370727173"/>
    <x v="28"/>
    <x v="3"/>
    <x v="7"/>
  </r>
  <r>
    <x v="627"/>
    <x v="627"/>
    <n v="6102.19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7076102,19"/>
    <x v="16"/>
    <x v="3"/>
    <x v="7"/>
  </r>
  <r>
    <x v="627"/>
    <x v="627"/>
    <n v="10731.45"/>
    <s v="Управление Федерального казначейства по г. Москве (ИФНС России №15 по г. Москве)"/>
    <s v="Страховые взносы на ОМС. НДС не облагается"/>
    <s v="4370710731,45"/>
    <x v="16"/>
    <x v="3"/>
    <x v="7"/>
  </r>
  <r>
    <x v="628"/>
    <x v="628"/>
    <n v="23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46 от 30.06.2019 г. НДС не облагается."/>
    <s v="4370423000"/>
    <x v="2"/>
    <x v="0"/>
    <x v="1"/>
  </r>
  <r>
    <x v="629"/>
    <x v="629"/>
    <n v="50000"/>
    <s v="ООО &quot;ПЛАНЭКС&quot;"/>
    <s v="Оплата работ по договору №36/08-2019 от 15.08.2019 по Счету 35 от 19.08.19. НДС не облагается"/>
    <s v="4369950000"/>
    <x v="42"/>
    <x v="6"/>
    <x v="16"/>
  </r>
  <r>
    <x v="629"/>
    <x v="629"/>
    <n v="40000"/>
    <s v="ООО &quot;ПЛАНЭКС&quot;"/>
    <s v="Оплата кадастровых работ по договору №37/08-2019 от 15.08.2019 по Счету 36 от 19.08.19. НДС не облагается"/>
    <s v="4369940000"/>
    <x v="42"/>
    <x v="6"/>
    <x v="16"/>
  </r>
  <r>
    <x v="630"/>
    <x v="630"/>
    <n v="320000"/>
    <s v="ООО ЧОО &quot;Р1-МСК&quot;"/>
    <s v="Оплата услуг охраны за июль 2019 по счету №158 от 01.07.2019 г.  НДС не облагается"/>
    <s v="43696320000"/>
    <x v="33"/>
    <x v="0"/>
    <x v="18"/>
  </r>
  <r>
    <x v="630"/>
    <x v="630"/>
    <n v="57500"/>
    <s v="Индивидуальный предприниматель Петров Евгений Сергеевич"/>
    <s v="Доплата 50% по Счету № 11 от 16.07.2019г. за очистку водоема. НДС не облагается."/>
    <s v="4369657500"/>
    <x v="13"/>
    <x v="0"/>
    <x v="11"/>
  </r>
  <r>
    <x v="631"/>
    <x v="631"/>
    <n v="188"/>
    <s v="АО &quot;Райффайзенбанк&quot; г. Москва"/>
    <s v="комиссия за обработку ведомости №19 14.08.2019"/>
    <s v="43692188"/>
    <x v="7"/>
    <x v="2"/>
    <x v="6"/>
  </r>
  <r>
    <x v="631"/>
    <x v="631"/>
    <n v="47000"/>
    <s v="АО &quot;Райффайзенбанк&quot; г. Москва"/>
    <s v="Оплата Аванс за Август 2019 г. на основании ПЛАТЕЖНАЯ ВЕДОМОСТЬ N 19 от 14.08.2019"/>
    <s v="4369247000"/>
    <x v="10"/>
    <x v="3"/>
    <x v="7"/>
  </r>
  <r>
    <x v="631"/>
    <x v="631"/>
    <n v="54202.559999999998"/>
    <s v="Муниципальное унитарное предприятие &quot;Инженерные сети г. Долгопрудного&quot;"/>
    <s v="Оплата за стоки в июле 2019 по счету №В2686 от 31.07.2019 г.  В том числе НДС 20.00 % - 9033.76"/>
    <s v="4369254202,56"/>
    <x v="9"/>
    <x v="0"/>
    <x v="8"/>
  </r>
  <r>
    <x v="632"/>
    <x v="632"/>
    <n v="30000"/>
    <s v="КОРНЕВ АЛЕКСАНДР ВАЛЕНТИНОВИЧ"/>
    <s v="Выплата аванса по заработной плате за август 2019. НДС не облагается."/>
    <s v="4369130000"/>
    <x v="10"/>
    <x v="3"/>
    <x v="7"/>
  </r>
  <r>
    <x v="633"/>
    <x v="633"/>
    <n v="400731.21"/>
    <s v="АО &quot;Мосэнергосбыт&quot;"/>
    <s v="ЗА ЭЛ. ЭНЕРГИЮ (МОЩНОСТЬ) ЗА ИЮлЬ 2019 Г. ПО ДОГОВОРУ С ИКУ №97644161 ОТ 20.07.2015Г. СЧЕТ NoЭ-61-39423 от 31.07.2019. В том числе НДС 20.00 % - 66788.54"/>
    <s v="43690400731,21"/>
    <x v="25"/>
    <x v="0"/>
    <x v="15"/>
  </r>
  <r>
    <x v="633"/>
    <x v="633"/>
    <n v="52000"/>
    <s v="Индивидуальный предприниматель Смирнов Дмитрий Евгеньевич"/>
    <s v="Оплата бухгалтерских услуг за июль 2019 по счету №102 от 12.08.2019 г. НДС не облагается"/>
    <s v="4369052000"/>
    <x v="18"/>
    <x v="0"/>
    <x v="12"/>
  </r>
  <r>
    <x v="634"/>
    <x v="634"/>
    <n v="14880"/>
    <s v="ООО &quot;РАНЕТ ЭНЕРГО&quot;"/>
    <s v="Оплата по Счету № 144 от 07.08.2019г за проведение диагностики и проф.работ по счетчикам в КНС. В том числе НДС 20.00 % - 2480.00"/>
    <s v="4368514880"/>
    <x v="9"/>
    <x v="0"/>
    <x v="8"/>
  </r>
  <r>
    <x v="635"/>
    <x v="635"/>
    <n v="9432.24"/>
    <s v="Филиал ФГУП &quot;Охрана&quot; Росгвардии по г. Москве"/>
    <s v="Оплата  услуг пультовой охраны объекта за август 2019 по договору №7721N10011 от 12.11.2012, по счету №77000455860 от 01.08.2019 г. В том числе НДС 20.00 % - 1572.04"/>
    <s v="436839432,24"/>
    <x v="36"/>
    <x v="0"/>
    <x v="18"/>
  </r>
  <r>
    <x v="635"/>
    <x v="635"/>
    <n v="105000"/>
    <s v="ООО &quot;Нохоре&quot;"/>
    <s v="Окончательный расчет за вывоз мусора в июле 2019 г, согласно Договора №40-Н от 12.12.2018 г. Счет №425 от 31.07.2019 г. В том числе НДС 20.00 % - 17500.00"/>
    <s v="43683105000"/>
    <x v="4"/>
    <x v="0"/>
    <x v="3"/>
  </r>
  <r>
    <x v="636"/>
    <x v="636"/>
    <n v="4280"/>
    <s v="ООО  &quot;Эллевин&quot;"/>
    <s v="Оплата по Счету No 4567 от 05 августа 2019 г.  за инструменты по электрике В том числе НДС 20.00 % - 713.33"/>
    <s v="436824280"/>
    <x v="3"/>
    <x v="1"/>
    <x v="2"/>
  </r>
  <r>
    <x v="636"/>
    <x v="636"/>
    <n v="4787.1000000000004"/>
    <s v="ПАО &quot;ВымпелКом&quot;"/>
    <s v="Оплата по Счету №100547423530 от 31.07.2019 г. за услуги связи. В том числе НДС 20.00 % - 797.85"/>
    <s v="436824787,1"/>
    <x v="1"/>
    <x v="0"/>
    <x v="1"/>
  </r>
  <r>
    <x v="636"/>
    <x v="636"/>
    <n v="190"/>
    <s v="АО &quot;Райффайзенбанк&quot; г. Москва"/>
    <s v="Обслуживание Мобильного приложения 7.2019"/>
    <s v="43682190"/>
    <x v="51"/>
    <x v="2"/>
    <x v="6"/>
  </r>
  <r>
    <x v="637"/>
    <x v="637"/>
    <n v="50000"/>
    <s v="ИП Петренко Елена Алексеевна"/>
    <s v="Оплата юридических услуг по счету № 7 от 23.07.2019г. НДС не облагается"/>
    <s v="4367950000"/>
    <x v="20"/>
    <x v="0"/>
    <x v="13"/>
  </r>
  <r>
    <x v="638"/>
    <x v="638"/>
    <n v="990"/>
    <s v="АО &quot;Райффайзенбанк&quot; г. Москва"/>
    <s v="Ежемесячная комиссия за обслуживание по пакету за период с 01.07.2019 по 31.07.2019"/>
    <s v="43678990"/>
    <x v="7"/>
    <x v="2"/>
    <x v="6"/>
  </r>
  <r>
    <x v="639"/>
    <x v="639"/>
    <n v="3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06.2019 по 31.07.2019"/>
    <s v="43677350"/>
    <x v="7"/>
    <x v="2"/>
    <x v="6"/>
  </r>
  <r>
    <x v="639"/>
    <x v="639"/>
    <n v="300.19"/>
    <s v="АО &quot;Райффайзенбанк&quot; г. Москва"/>
    <s v="комиссия за обработку ведомости №18 31.07.2019"/>
    <s v="43677300,19"/>
    <x v="7"/>
    <x v="2"/>
    <x v="6"/>
  </r>
  <r>
    <x v="639"/>
    <x v="639"/>
    <n v="518.42999999999995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июЛь 2019. Рег. номер 7704004815. НДС не облагается"/>
    <s v="43677518,43"/>
    <x v="16"/>
    <x v="3"/>
    <x v="7"/>
  </r>
  <r>
    <x v="639"/>
    <x v="639"/>
    <n v="7517.27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6777517,27"/>
    <x v="16"/>
    <x v="3"/>
    <x v="7"/>
  </r>
  <r>
    <x v="639"/>
    <x v="639"/>
    <n v="57027.53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67757027,53"/>
    <x v="16"/>
    <x v="3"/>
    <x v="7"/>
  </r>
  <r>
    <x v="639"/>
    <x v="639"/>
    <n v="35250"/>
    <s v="КОРНЕВ АЛЕКСАНДР ВАЛЕНТИНОВИЧ"/>
    <s v="Выплата заработной платы за июЛь 2019. НДС не облагается."/>
    <s v="4367735250"/>
    <x v="10"/>
    <x v="3"/>
    <x v="7"/>
  </r>
  <r>
    <x v="639"/>
    <x v="639"/>
    <n v="13220.01"/>
    <s v="Управление Федерального казначейства по г. Москве (ИФНС России №15 по г. Москве)"/>
    <s v="Страховые взносы на ОМС. НДС не облагается"/>
    <s v="4367713220,01"/>
    <x v="16"/>
    <x v="3"/>
    <x v="7"/>
  </r>
  <r>
    <x v="639"/>
    <x v="639"/>
    <n v="28973"/>
    <s v="Управление Федерального казначейства по г. Москве (ИФНС России №15 по г. Москве)"/>
    <s v="Оплата НДФЛ. НДС не облагается"/>
    <s v="4367728973"/>
    <x v="28"/>
    <x v="3"/>
    <x v="7"/>
  </r>
  <r>
    <x v="639"/>
    <x v="639"/>
    <n v="75047.34"/>
    <s v="АО &quot;Райффайзенбанк&quot; г. Москва"/>
    <s v="Оплата Заработная плата за ИюЛь 2019 г. на основании ПЛАТЕЖНАЯ ВЕДОМОСТЬ N 18 от 31.07.2019"/>
    <s v="4367775047,34"/>
    <x v="10"/>
    <x v="3"/>
    <x v="7"/>
  </r>
  <r>
    <x v="640"/>
    <x v="640"/>
    <n v="30402.68"/>
    <s v="АО &quot;Райффайзенбанк&quot; г. Москва"/>
    <s v="Оплата Отпускные за Июль 2019 г. на основании ПЛАТЕЖНАЯ ВЕДОМОСТЬ N 17 от 26.07.2019"/>
    <s v="4367530402,68"/>
    <x v="10"/>
    <x v="3"/>
    <x v="7"/>
  </r>
  <r>
    <x v="640"/>
    <x v="640"/>
    <n v="121.61"/>
    <s v="АО &quot;Райффайзенбанк&quot; г. Москва"/>
    <s v="комиссия за обработку ведомости №17 26.07.2019"/>
    <s v="43675121,61"/>
    <x v="7"/>
    <x v="2"/>
    <x v="6"/>
  </r>
  <r>
    <x v="640"/>
    <x v="640"/>
    <n v="110000"/>
    <s v="Индивидуальный предприниматель Колесникова Инна Владимировна"/>
    <s v="Оплата за уборку территории за июль 2019 по счету №27 от 29.07.2019 по договору 02-17 от 01.11.2017. НДС не облагается."/>
    <s v="43675110000"/>
    <x v="13"/>
    <x v="0"/>
    <x v="11"/>
  </r>
  <r>
    <x v="641"/>
    <x v="641"/>
    <n v="16460"/>
    <s v="ООО &quot;Дивайн Лайт&quot;"/>
    <s v="В том числе НДС 20.00 % - 2743.33"/>
    <s v="4367216460"/>
    <x v="3"/>
    <x v="1"/>
    <x v="2"/>
  </r>
  <r>
    <x v="641"/>
    <x v="641"/>
    <n v="4543"/>
    <s v="Управление Федерального казначейства по г. Москве (ИФНС России №15 по г. Москве)"/>
    <s v="Оплата НДФЛ. НДС не облагается"/>
    <s v="436724543"/>
    <x v="28"/>
    <x v="3"/>
    <x v="7"/>
  </r>
  <r>
    <x v="641"/>
    <x v="641"/>
    <n v="9432.24"/>
    <s v="Филиал ФГУП &quot;Охрана&quot; Росгвардии по г. Москве"/>
    <s v="Оплата  услуг пультовой охраны объекта за июль 2019 по договору №7721N10011 от 12.11.2012, по счету №77000381970 от 01.07.2019 г. В том числе НДС 20.00 % - 1572.04"/>
    <s v="436729432,24"/>
    <x v="36"/>
    <x v="0"/>
    <x v="18"/>
  </r>
  <r>
    <x v="642"/>
    <x v="642"/>
    <n v="98000"/>
    <s v="ООО &quot;Нохоре&quot;"/>
    <s v="Окончательный расчет за вывоз мусора в июне 2019 г, согласно Договора №40-Н от 12.12.2018 г. Счет №356 от 30.06.2019 г. В том числе НДС 20.00 % - 16333.33"/>
    <s v="4366998000"/>
    <x v="4"/>
    <x v="0"/>
    <x v="3"/>
  </r>
  <r>
    <x v="643"/>
    <x v="643"/>
    <n v="57500"/>
    <s v="Индивидуальный предприниматель Петров Евгений Сергеевич"/>
    <s v="Аванс 50% по Счету № 11 от 16.07.2019г. за очистку водоема. НДС не облагается."/>
    <s v="4366557500"/>
    <x v="13"/>
    <x v="0"/>
    <x v="11"/>
  </r>
  <r>
    <x v="643"/>
    <x v="643"/>
    <n v="92122.2"/>
    <s v="Муниципальное унитарное предприятие &quot;Инженерные сети г. Долгопрудного&quot;"/>
    <s v="Оплата за стоки в июне 2019 по счету №В2247 от 30.06.2019 г.  В том числе НДС 20.00 % - 15353.70"/>
    <s v="4366592122,2"/>
    <x v="9"/>
    <x v="0"/>
    <x v="8"/>
  </r>
  <r>
    <x v="643"/>
    <x v="643"/>
    <n v="18239"/>
    <s v="ООО &quot;МВК ЭКОДАР&quot;"/>
    <s v="Оплата сервисного обслуживания по счету №71781/Р76 от 19.06.2019 г. В том числе НДС 20.00 % - 3039.83."/>
    <s v="4366518239"/>
    <x v="34"/>
    <x v="0"/>
    <x v="14"/>
  </r>
  <r>
    <x v="644"/>
    <x v="644"/>
    <n v="220"/>
    <s v="АО &quot;Райффайзенбанк&quot; г. Москва"/>
    <s v="комиссия за обработку ведомости №16 15.07.2019"/>
    <s v="43661220"/>
    <x v="7"/>
    <x v="2"/>
    <x v="6"/>
  </r>
  <r>
    <x v="644"/>
    <x v="644"/>
    <n v="30000"/>
    <s v="КОРНЕВ АЛЕКСАНДР ВАЛЕНТИНОВИЧ"/>
    <s v="Выплата аванса по заработной плате за июль 2019. НДС не облагается."/>
    <s v="4366130000"/>
    <x v="10"/>
    <x v="3"/>
    <x v="7"/>
  </r>
  <r>
    <x v="644"/>
    <x v="644"/>
    <n v="2778"/>
    <s v="Управление Федерального казначейства по г. Москве (ИФНС России №15 по г. Москве)"/>
    <s v="Водный налог за 2 квартал 2019 года, НДС не облагается"/>
    <s v="436612778"/>
    <x v="29"/>
    <x v="2"/>
    <x v="17"/>
  </r>
  <r>
    <x v="644"/>
    <x v="644"/>
    <n v="4927.17"/>
    <s v="Управление Федерального казначейства по г. Москве (ИФНС России №15 по г. Москве)"/>
    <s v="Оплата налога УСН. НДС не облагается"/>
    <s v="436614927,17"/>
    <x v="29"/>
    <x v="2"/>
    <x v="17"/>
  </r>
  <r>
    <x v="644"/>
    <x v="644"/>
    <n v="55000"/>
    <s v="АО &quot;Райффайзенбанк&quot; г. Москва"/>
    <s v="Оплата Аванс за Июль 2019 г. на основании ПЛАТЕЖНАЯ ВЕДОМОСТЬ N 16 от 15.07.2019"/>
    <s v="4366155000"/>
    <x v="10"/>
    <x v="3"/>
    <x v="7"/>
  </r>
  <r>
    <x v="645"/>
    <x v="645"/>
    <n v="142855.78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19 год. ФЛС № М-02-013174-001 НДС не облагается."/>
    <s v="43656142855,78"/>
    <x v="5"/>
    <x v="0"/>
    <x v="4"/>
  </r>
  <r>
    <x v="645"/>
    <x v="645"/>
    <n v="320000"/>
    <s v="ООО ЧОО &quot;Р1-МСК&quot;"/>
    <s v="Оплата услуг охраны за июнь 2019 по счету №134 от 03.06.2019 г.  НДС не облагается"/>
    <s v="43656320000"/>
    <x v="33"/>
    <x v="0"/>
    <x v="18"/>
  </r>
  <r>
    <x v="646"/>
    <x v="646"/>
    <n v="1000"/>
    <s v="УФК РФ по г. Москве (Управление Федеральной службы государтсвенной регистрации, кадастра и картографии по г. Москве)"/>
    <s v="Госпошлина за государственную регистрацию прав на недвижимое имущество (при обращении через многофункциональные центры) НДС не облагается"/>
    <s v="436541000"/>
    <x v="40"/>
    <x v="2"/>
    <x v="17"/>
  </r>
  <r>
    <x v="646"/>
    <x v="646"/>
    <n v="375"/>
    <s v="АО &quot;Райффайзенбанк&quot; г. Москва"/>
    <s v="Комиссия за внесение наличных. ОВН №1. г. Москва"/>
    <s v="43654375"/>
    <x v="7"/>
    <x v="2"/>
    <x v="6"/>
  </r>
  <r>
    <x v="646"/>
    <x v="646"/>
    <n v="409465.2"/>
    <s v="АО &quot;Мосэнергосбыт&quot;"/>
    <s v="ЗА ЭЛ. ЭНЕРГИЮ (МОЩНОСТЬ) ЗА ИЮНЬ 2019 Г. ПО ДОГОВОРУ С ИКУ №97644161 ОТ 20.07.2015Г. СЧЕТ № Э-61-34147 от 30.06.2019. В том числе НДС 20.00 % - 68244.20"/>
    <s v="43654409465,2"/>
    <x v="25"/>
    <x v="0"/>
    <x v="15"/>
  </r>
  <r>
    <x v="647"/>
    <x v="647"/>
    <n v="4242.79"/>
    <s v="ПАО &quot;ВымпелКом&quot;"/>
    <s v="Оплата по Счету №100538571299 от 30.06.2019 г. за услуги связи. В том числе НДС 20.00 % - 707.13"/>
    <s v="436514242,79"/>
    <x v="1"/>
    <x v="0"/>
    <x v="1"/>
  </r>
  <r>
    <x v="647"/>
    <x v="647"/>
    <n v="190"/>
    <s v="АО &quot;Райффайзенбанк&quot; г. Москва"/>
    <s v="Обслуживание Мобильного приложения 6.2019"/>
    <s v="43651190"/>
    <x v="51"/>
    <x v="2"/>
    <x v="6"/>
  </r>
  <r>
    <x v="648"/>
    <x v="648"/>
    <n v="8000"/>
    <s v="ООО &quot;ИНЖЕНЕРНЫЕ СИСТЕМЫ&quot;"/>
    <s v="Оплата Счета-Договора № 48 от 29.06.2019 за видеодиагностику. В том числе НДС 20.00 % - 1333.33"/>
    <s v="436498000"/>
    <x v="44"/>
    <x v="1"/>
    <x v="2"/>
  </r>
  <r>
    <x v="649"/>
    <x v="649"/>
    <n v="40000"/>
    <s v="Индивидуальный предприниматель Смирнов Дмитрий Евгеньевич"/>
    <s v="Оплата бухгалтерских услуг за июнь 2019 по счету №87 от 01.07.2019 г. НДС не облагается"/>
    <s v="4364840000"/>
    <x v="18"/>
    <x v="0"/>
    <x v="12"/>
  </r>
  <r>
    <x v="650"/>
    <x v="650"/>
    <n v="990"/>
    <s v="АО &quot;Райффайзенбанк&quot; г. Москва"/>
    <s v="Ежемесячная комиссия за обслуживание по пакету за период с 01.06.2019 по 30.06.2019"/>
    <s v="43647990"/>
    <x v="7"/>
    <x v="2"/>
    <x v="6"/>
  </r>
  <r>
    <x v="650"/>
    <x v="650"/>
    <n v="3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19 по 29.06.2019"/>
    <s v="43647375"/>
    <x v="7"/>
    <x v="2"/>
    <x v="6"/>
  </r>
  <r>
    <x v="651"/>
    <x v="651"/>
    <n v="7703.23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6447703,23"/>
    <x v="16"/>
    <x v="3"/>
    <x v="7"/>
  </r>
  <r>
    <x v="651"/>
    <x v="651"/>
    <n v="50000"/>
    <s v="ИП Петренко Елена Алексеевна"/>
    <s v="Оплата юридических услуг по счету № 6 от 23.06.2019 г. НДС не облагается"/>
    <s v="4364450000"/>
    <x v="20"/>
    <x v="0"/>
    <x v="13"/>
  </r>
  <r>
    <x v="651"/>
    <x v="651"/>
    <n v="110000"/>
    <s v="Индивидуальный предприниматель Колесникова Инна Владимировна"/>
    <s v="Оплата за уборку территории за июнь 2019 по счету №26 от 28.06.2019 по договору 02-17 от 01.11.2017. НДС не облагается."/>
    <s v="43644110000"/>
    <x v="13"/>
    <x v="0"/>
    <x v="11"/>
  </r>
  <r>
    <x v="651"/>
    <x v="651"/>
    <n v="25524"/>
    <s v="Управление Федерального казначейства по г. Москве (ИФНС России №15 по г. Москве)"/>
    <s v="Оплата НДФЛ. НДС не облагается"/>
    <s v="4364425524"/>
    <x v="28"/>
    <x v="3"/>
    <x v="7"/>
  </r>
  <r>
    <x v="651"/>
    <x v="651"/>
    <n v="531.25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июнь 2019. Рег. номер 7704004815. НДС не облагается"/>
    <s v="43644531,25"/>
    <x v="16"/>
    <x v="3"/>
    <x v="7"/>
  </r>
  <r>
    <x v="651"/>
    <x v="651"/>
    <n v="250.24"/>
    <s v="АО &quot;Райффайзенбанк&quot; г. Москва"/>
    <s v="комиссия за обработку ведомости №15 28.06.2019"/>
    <s v="43644250,24"/>
    <x v="7"/>
    <x v="2"/>
    <x v="6"/>
  </r>
  <r>
    <x v="651"/>
    <x v="651"/>
    <n v="35250"/>
    <s v="КОРНЕВ АЛЕКСАНДР ВАЛЕНТИНОВИЧ"/>
    <s v="Выплата заработной платы за июнь 2019. НДС не облагается."/>
    <s v="4364435250"/>
    <x v="10"/>
    <x v="3"/>
    <x v="7"/>
  </r>
  <r>
    <x v="651"/>
    <x v="651"/>
    <n v="13547.07"/>
    <s v="Управление Федерального казначейства по г. Москве (ИФНС России №15 по г. Москве)"/>
    <s v="Страховые взносы на ОМС. НДС не облагается"/>
    <s v="4364413547,07"/>
    <x v="16"/>
    <x v="3"/>
    <x v="7"/>
  </r>
  <r>
    <x v="651"/>
    <x v="651"/>
    <n v="62560.53"/>
    <s v="АО &quot;Райффайзенбанк&quot; г. Москва"/>
    <s v="Оплата Заработная плата за Июнь 2019 г. на основании ПЛАТЕЖНАЯ ВЕДОМОСТЬ N 15 от 28.06.2019"/>
    <s v="4364462560,53"/>
    <x v="10"/>
    <x v="3"/>
    <x v="7"/>
  </r>
  <r>
    <x v="651"/>
    <x v="651"/>
    <n v="58438.33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64458438,33"/>
    <x v="16"/>
    <x v="3"/>
    <x v="7"/>
  </r>
  <r>
    <x v="652"/>
    <x v="652"/>
    <n v="2730"/>
    <s v="Управление Федерального казначейства по г. Москве (ИФНС России №15 по г. Москве)"/>
    <s v="Оплата НДФЛ. НДС не облагается"/>
    <s v="436402730"/>
    <x v="28"/>
    <x v="3"/>
    <x v="7"/>
  </r>
  <r>
    <x v="652"/>
    <x v="652"/>
    <n v="18270"/>
    <s v="АО &quot;Райффайзенбанк&quot; г. Москва"/>
    <s v="Оплата Премия за 1 полугодие 2019 г. на основании ПЛАТЕЖНАЯ ВЕДОМОСТЬ N 14 от 21.06.2019"/>
    <s v="4364018270"/>
    <x v="10"/>
    <x v="3"/>
    <x v="7"/>
  </r>
  <r>
    <x v="652"/>
    <x v="652"/>
    <n v="73.08"/>
    <s v="АО &quot;Райффайзенбанк&quot; г. Москва"/>
    <s v="комиссия за обработку ведомости №14 21.06.2019"/>
    <s v="4364073,08"/>
    <x v="7"/>
    <x v="2"/>
    <x v="6"/>
  </r>
  <r>
    <x v="653"/>
    <x v="653"/>
    <n v="325"/>
    <s v="АО &quot;Райффайзенбанк&quot; г. Москва"/>
    <s v="Комиссия за внесение наличных. ОВН №1. г. Москва"/>
    <s v="43636325"/>
    <x v="7"/>
    <x v="2"/>
    <x v="6"/>
  </r>
  <r>
    <x v="653"/>
    <x v="653"/>
    <n v="30200"/>
    <s v="ООО &quot;Эколоджис&quot;"/>
    <s v="Оплата по Счету № k-222 от 19.06.2019  за исследование воды. НДС не облагается."/>
    <s v="4363630200"/>
    <x v="24"/>
    <x v="0"/>
    <x v="14"/>
  </r>
  <r>
    <x v="654"/>
    <x v="654"/>
    <n v="40000"/>
    <s v="ООО &quot;ПЛАНЭКС&quot;"/>
    <s v="Оплата кадастровых работ по договору №24/06-2019 от 17.06.2019. НДС не облагается"/>
    <s v="4363440000"/>
    <x v="42"/>
    <x v="6"/>
    <x v="16"/>
  </r>
  <r>
    <x v="654"/>
    <x v="654"/>
    <n v="88014.46"/>
    <s v="Муниципальное унитарное предприятие &quot;Инженерные сети г. Долгопрудного&quot;"/>
    <s v="Оплата за стоки в мае 2019 по счету №В1827 от 31.05.2019 г.  В том числе НДС 20.00 % - 14669.08"/>
    <s v="4363488014,46"/>
    <x v="9"/>
    <x v="0"/>
    <x v="8"/>
  </r>
  <r>
    <x v="654"/>
    <x v="654"/>
    <n v="98000"/>
    <s v="ООО &quot;Нохоре&quot;"/>
    <s v="Окончательный расчет за вывоз мусора в мае 2019 г, согласно Договора №40-Н от 12.12.2018 г. Счет №300 от 31.05.2019 г. В том числе НДС 20.00 % - 16333.33"/>
    <s v="4363498000"/>
    <x v="4"/>
    <x v="0"/>
    <x v="3"/>
  </r>
  <r>
    <x v="655"/>
    <x v="655"/>
    <n v="43000"/>
    <s v="АО &quot;Райффайзенбанк&quot; г. Москва"/>
    <s v="Оплата Аванс за Июнь 2019 г. на основании ПЛАТЕЖНАЯ ВЕДОМОСТЬ N 13 от 14.06.2019"/>
    <s v="4363043000"/>
    <x v="10"/>
    <x v="3"/>
    <x v="7"/>
  </r>
  <r>
    <x v="655"/>
    <x v="655"/>
    <n v="30000"/>
    <s v="КОРНЕВ АЛЕКСАНДР ВАЛЕНТИНОВИЧ"/>
    <s v="Выплата аванса по заработной плате за июнь 2019. НДС не облагается."/>
    <s v="4363030000"/>
    <x v="10"/>
    <x v="3"/>
    <x v="7"/>
  </r>
  <r>
    <x v="655"/>
    <x v="655"/>
    <n v="23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№ 33 от 31.05.2019 г. НДС не облагается."/>
    <s v="4363023000"/>
    <x v="2"/>
    <x v="0"/>
    <x v="1"/>
  </r>
  <r>
    <x v="655"/>
    <x v="655"/>
    <n v="172"/>
    <s v="АО &quot;Райффайзенбанк&quot; г. Москва"/>
    <s v="комиссия за обработку ведомости №13 14.06.2019"/>
    <s v="43630172"/>
    <x v="7"/>
    <x v="2"/>
    <x v="6"/>
  </r>
  <r>
    <x v="655"/>
    <x v="655"/>
    <n v="9432.24"/>
    <s v="Филиал ФГУП &quot;Охрана&quot; Росгвардии по г. Москве"/>
    <s v="Оплата  услуг пультовой охраны объекта за июнь 2019 по договору №7721N10011 от 12.11.2012, по счету №77000310230 от 01.06.2019 г. В том числе НДС 20.00 % - 1572.04"/>
    <s v="436309432,24"/>
    <x v="36"/>
    <x v="0"/>
    <x v="18"/>
  </r>
  <r>
    <x v="656"/>
    <x v="656"/>
    <n v="456175.67"/>
    <s v="АО &quot;Мосэнергосбыт&quot;"/>
    <s v="ЗА ЭЛ. ЭНЕРГИЮ (МОЩНОСТЬ) ЗА МАЙ 2019 Г. ПО ДОГОВОРУ С ИКУ №97644161 ОТ 20.07.2015Г. СЧЕТ № Э-61-28808 от 31.05.2019. В том числе НДС 20.00 % - 76029.27"/>
    <s v="43627456175,67"/>
    <x v="25"/>
    <x v="0"/>
    <x v="15"/>
  </r>
  <r>
    <x v="657"/>
    <x v="657"/>
    <n v="24500"/>
    <s v="ООО &quot;САНТАРИ&quot;"/>
    <s v="Доплата за ремонт скважины по счету №57 от 30.05.2019. НДС не облагается"/>
    <s v="4362624500"/>
    <x v="45"/>
    <x v="1"/>
    <x v="2"/>
  </r>
  <r>
    <x v="657"/>
    <x v="657"/>
    <n v="320000"/>
    <s v="ООО ЧОО &quot;Р1-МСК&quot;"/>
    <s v="Оплата услуг охраны за май 2019 по счету №112 от 01.05.2019 г.  НДС не облагается"/>
    <s v="43626320000"/>
    <x v="33"/>
    <x v="0"/>
    <x v="18"/>
  </r>
  <r>
    <x v="657"/>
    <x v="657"/>
    <n v="168.79"/>
    <s v="АО &quot;Райффайзенбанк&quot; г. Москва"/>
    <s v="комиссия за обработку ведомости №12 10.06.2019"/>
    <s v="43626168,79"/>
    <x v="7"/>
    <x v="2"/>
    <x v="6"/>
  </r>
  <r>
    <x v="657"/>
    <x v="657"/>
    <n v="42198.26"/>
    <s v="АО &quot;Райффайзенбанк&quot; г. Москва"/>
    <s v="Оплата Отпускные за Июнь 2019 г. на основании ПЛАТЕЖНАЯ ВЕДОМОСТЬ N 12 от 10.06.2019"/>
    <s v="4362642198,26"/>
    <x v="10"/>
    <x v="3"/>
    <x v="7"/>
  </r>
  <r>
    <x v="657"/>
    <x v="657"/>
    <n v="4254.5"/>
    <s v="ПАО &quot;ВЫМПЕЛКОМ&quot;"/>
    <s v="Оплата услуг связи за май 2019 по лицевому счету 669010285, В том числе НДС 20.00 % - 709.08"/>
    <s v="436264254,5"/>
    <x v="1"/>
    <x v="0"/>
    <x v="1"/>
  </r>
  <r>
    <x v="657"/>
    <x v="657"/>
    <n v="6096"/>
    <s v="Управление Федерального казначейства по г. Москве (ИФНС России №15 по г. Москве)"/>
    <s v="Оплата НДФЛ. НДС не облагается"/>
    <s v="436266096"/>
    <x v="28"/>
    <x v="3"/>
    <x v="7"/>
  </r>
  <r>
    <x v="658"/>
    <x v="658"/>
    <n v="190"/>
    <s v="АО &quot;Райффайзенбанк&quot; г. Москва"/>
    <s v="Обслуживание Мобильного приложения 5.2019"/>
    <s v="43621190"/>
    <x v="51"/>
    <x v="2"/>
    <x v="6"/>
  </r>
  <r>
    <x v="659"/>
    <x v="659"/>
    <n v="110000"/>
    <s v="Индивидуальный предприниматель Колесникова Инна Владимировна"/>
    <s v="Оплата работ по уборке территории за май 2019 по счету №25 от 31.05.2019 по договору 02-17 от 01.11.2017. НДС не облагается."/>
    <s v="43620110000"/>
    <x v="13"/>
    <x v="0"/>
    <x v="11"/>
  </r>
  <r>
    <x v="660"/>
    <x v="660"/>
    <n v="990"/>
    <s v="АО &quot;Райффайзенбанк&quot; г. Москва"/>
    <s v="Ежемесячная комиссия за обслуживание по пакету за период с 01.05.2019 по 31.05.2019"/>
    <s v="43619990"/>
    <x v="7"/>
    <x v="2"/>
    <x v="6"/>
  </r>
  <r>
    <x v="661"/>
    <x v="661"/>
    <n v="35250"/>
    <s v="КОРНЕВ АЛЕКСАНДР ВАЛЕНТИНОВИЧ"/>
    <s v="Выплата заработной платы за май 2019. НДС не облагается."/>
    <s v="4361635250"/>
    <x v="10"/>
    <x v="3"/>
    <x v="7"/>
  </r>
  <r>
    <x v="661"/>
    <x v="661"/>
    <n v="30363"/>
    <s v="Управление Федерального казначейства по г. Москве (ИФНС России №15 по г. Москве)"/>
    <s v="Оплата НДФЛ. НДС не облагается"/>
    <s v="4361630363"/>
    <x v="28"/>
    <x v="3"/>
    <x v="7"/>
  </r>
  <r>
    <x v="661"/>
    <x v="661"/>
    <n v="3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19 по 31.05.2019"/>
    <s v="43616300"/>
    <x v="7"/>
    <x v="2"/>
    <x v="6"/>
  </r>
  <r>
    <x v="661"/>
    <x v="661"/>
    <n v="68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6166814,01"/>
    <x v="16"/>
    <x v="3"/>
    <x v="7"/>
  </r>
  <r>
    <x v="661"/>
    <x v="661"/>
    <n v="42500"/>
    <s v="ООО &quot;САНТАРИ&quot;"/>
    <s v="Предоплата 50% за ремонт скважины по счету №57 от 30.05.2019. НДС не облагается"/>
    <s v="4361642500"/>
    <x v="45"/>
    <x v="1"/>
    <x v="2"/>
  </r>
  <r>
    <x v="661"/>
    <x v="661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61651692,52"/>
    <x v="16"/>
    <x v="3"/>
    <x v="7"/>
  </r>
  <r>
    <x v="661"/>
    <x v="661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май 2019. Рег. номер 7704004815. НДС не облагается"/>
    <s v="43616469,93"/>
    <x v="16"/>
    <x v="3"/>
    <x v="7"/>
  </r>
  <r>
    <x v="661"/>
    <x v="661"/>
    <n v="337.41"/>
    <s v="АО &quot;Райффайзенбанк&quot; г. Москва"/>
    <s v="комиссия за обработку ведомости №11 31.05.2019"/>
    <s v="43616337,41"/>
    <x v="7"/>
    <x v="2"/>
    <x v="6"/>
  </r>
  <r>
    <x v="661"/>
    <x v="661"/>
    <n v="40000"/>
    <s v="Индивидуальный предприниматель Смирнов Дмитрий Евгеньевич"/>
    <s v="Оплата бухгалтерских услуг за май 2019 по счету №70 от 31.05.2019 г. НДС не облагается"/>
    <s v="4361640000"/>
    <x v="18"/>
    <x v="0"/>
    <x v="12"/>
  </r>
  <r>
    <x v="661"/>
    <x v="661"/>
    <n v="84353"/>
    <s v="АО &quot;Райффайзенбанк&quot; г. Москва"/>
    <s v="Оплата Заработная плата за Май 2019 г. на основании ПЛАТЕЖНАЯ ВЕДОМОСТЬ N 11 от 31.05.2019"/>
    <s v="4361684353"/>
    <x v="10"/>
    <x v="3"/>
    <x v="7"/>
  </r>
  <r>
    <x v="661"/>
    <x v="661"/>
    <n v="11983.26"/>
    <s v="Управление Федерального казначейства по г. Москве (ИФНС России №15 по г. Москве)"/>
    <s v="Страховые взносы на ОМС. НДС не облагается"/>
    <s v="4361611983,26"/>
    <x v="16"/>
    <x v="3"/>
    <x v="7"/>
  </r>
  <r>
    <x v="662"/>
    <x v="662"/>
    <n v="50000"/>
    <s v="ИП Петренко Елена Алексеевна"/>
    <s v="Оплата юридических услуг по счету №5 от 29.05.2019 г. НДС не облагается"/>
    <s v="4361550000"/>
    <x v="20"/>
    <x v="0"/>
    <x v="13"/>
  </r>
  <r>
    <x v="663"/>
    <x v="663"/>
    <n v="99310.75"/>
    <s v="Муниципальное унитарное предприятие &quot;Инженерные сети г. Долгопрудного&quot;"/>
    <s v="Оплата за стоки в апреле 2019 по счету №В1365 от 30.04.2019 г.  В том числе НДС 20.00 % - 16551.79"/>
    <s v="4361499310,75"/>
    <x v="9"/>
    <x v="0"/>
    <x v="8"/>
  </r>
  <r>
    <x v="663"/>
    <x v="663"/>
    <n v="9432.24"/>
    <s v="Филиал ФГУП &quot;Охрана&quot; Росгвардии по г. Москве"/>
    <s v="Оплата  услуг пультовой охраны объекта за май 2019 по договору №7721N10011 от 12.11.2012, по счету №77000027641 от 01.05.2019 г. В том числе НДС 20.00 % - 1572.04"/>
    <s v="436149432,24"/>
    <x v="36"/>
    <x v="0"/>
    <x v="18"/>
  </r>
  <r>
    <x v="663"/>
    <x v="663"/>
    <n v="2440.91"/>
    <s v="УФК по г. Москве (ИФНС России № 14 по г.Москве)"/>
    <s v="Оплата госпошлины, НДС не облагается"/>
    <s v="436142440,91"/>
    <x v="40"/>
    <x v="2"/>
    <x v="17"/>
  </r>
  <r>
    <x v="664"/>
    <x v="664"/>
    <n v="600"/>
    <s v="АО &quot;Райффайзенбанк&quot; г. Москва"/>
    <s v="Комиссия за внесение наличных. ОВН №2. г. Москва"/>
    <s v="43608600"/>
    <x v="7"/>
    <x v="2"/>
    <x v="6"/>
  </r>
  <r>
    <x v="664"/>
    <x v="664"/>
    <n v="3594.16"/>
    <s v="Управление Федерального казначейства по г. Москве (ИФНС России №15 по г. Москве)"/>
    <s v="Оплата госпошлины, НДС не облагается"/>
    <s v="436083594,16"/>
    <x v="40"/>
    <x v="2"/>
    <x v="17"/>
  </r>
  <r>
    <x v="665"/>
    <x v="665"/>
    <n v="4269.6000000000004"/>
    <s v="ПАО &quot;ВЫМПЕЛКОМ&quot;"/>
    <s v="Оплата услуг связи за апрель 2019 по лицевому счету 669010285, В том числе НДС 20.00 % - 711.60"/>
    <s v="436064269,6"/>
    <x v="1"/>
    <x v="0"/>
    <x v="1"/>
  </r>
  <r>
    <x v="666"/>
    <x v="666"/>
    <n v="214193.27"/>
    <s v="АО &quot;Мосэнергосбыт&quot;"/>
    <s v="ЗА ЭЛ. ЭНЕРГИЮ (МОЩНОСТЬ) ЗА АПРЕЛЬ 2019 Г. ПО ДОГОВОРУ С ИКУ №97644161 ОТ 20.07.2015Г. СЧЕТ № Э-61-23485 от 30.04.2019 В том числе НДС 20.00 % - 35698.87"/>
    <s v="43605214193,27"/>
    <x v="25"/>
    <x v="0"/>
    <x v="15"/>
  </r>
  <r>
    <x v="667"/>
    <x v="667"/>
    <n v="55000"/>
    <s v="АО &quot;Райффайзенбанк&quot; г. Москва"/>
    <s v="Оплата Аванс за Май 2019 г. на основании ПЛАТЕЖНАЯ ВЕДОМОСТЬ N 10 от 15.05.2019"/>
    <s v="4360055000"/>
    <x v="10"/>
    <x v="3"/>
    <x v="7"/>
  </r>
  <r>
    <x v="667"/>
    <x v="667"/>
    <n v="300000"/>
    <s v="АО &quot;Мосэнергосбыт&quot;"/>
    <s v="ЗА ЭЛ. ЭНЕРГИЮ (МОЩНОСТЬ) ЗА АПРЕЛЬ 2019 Г. ПО ДОГОВОРУ С ИКУ №97644161 ОТ 20.07.2015Г. СЧЕТ № Э-61-23485 от 30.04.2019 В том числе НДС 20.00 % - 50000.00."/>
    <s v="43600300000"/>
    <x v="25"/>
    <x v="0"/>
    <x v="15"/>
  </r>
  <r>
    <x v="667"/>
    <x v="667"/>
    <n v="320000"/>
    <s v="ООО ЧОО &quot;Р1-МСК&quot;"/>
    <s v="Оплата услуг охраны за апрель 2019 по счету №89 от 01.04.2019 г.  НДС не облагается"/>
    <s v="43600320000"/>
    <x v="33"/>
    <x v="0"/>
    <x v="18"/>
  </r>
  <r>
    <x v="667"/>
    <x v="667"/>
    <n v="220"/>
    <s v="АО &quot;Райффайзенбанк&quot; г. Москва"/>
    <s v="комиссия за обработку ведомости №10 15.05.2019"/>
    <s v="43600220"/>
    <x v="7"/>
    <x v="2"/>
    <x v="6"/>
  </r>
  <r>
    <x v="667"/>
    <x v="667"/>
    <n v="30000"/>
    <s v="КОРНЕВ АЛЕКСАНДР ВАЛЕНТИНОВИЧ"/>
    <s v="Выплата аванса по заработной плате за май 2019. НДС не облагается."/>
    <s v="4360030000"/>
    <x v="10"/>
    <x v="3"/>
    <x v="7"/>
  </r>
  <r>
    <x v="668"/>
    <x v="668"/>
    <n v="21000"/>
    <s v="ООО &quot;Нохоре&quot;"/>
    <s v="Окончательный расчет за вывоз мусора в апреле 2019 г, согласно Договора №40-Н от 12.12.2018 г. Счет № 210 от 30.04.2019 г. В том числе НДС 20.00 % - 3500.00"/>
    <s v="4359321000"/>
    <x v="4"/>
    <x v="0"/>
    <x v="3"/>
  </r>
  <r>
    <x v="669"/>
    <x v="669"/>
    <n v="190"/>
    <s v="АО &quot;Райффайзенбанк&quot; г. Москва"/>
    <s v="Обслуживание Мобильного приложения 4.2019"/>
    <s v="43591190"/>
    <x v="51"/>
    <x v="2"/>
    <x v="6"/>
  </r>
  <r>
    <x v="669"/>
    <x v="669"/>
    <n v="990"/>
    <s v="АО &quot;Райффайзенбанк&quot; г. Москва"/>
    <s v="Ежемесячная комиссия за обслуживание по пакету за период с 01.04.2019 по 30.04.2019"/>
    <s v="43591990"/>
    <x v="7"/>
    <x v="2"/>
    <x v="6"/>
  </r>
  <r>
    <x v="670"/>
    <x v="670"/>
    <n v="35250"/>
    <s v="КОРНЕВ АЛЕКСАНДР ВАЛЕНТИНОВИЧ"/>
    <s v="Выплата заработной платы за апрель 2019. НДС не облагается."/>
    <s v="4358535250"/>
    <x v="10"/>
    <x v="3"/>
    <x v="7"/>
  </r>
  <r>
    <x v="670"/>
    <x v="670"/>
    <n v="30364"/>
    <s v="Управление Федерального казначейства по г. Москве (ИФНС России №15 по г. Москве)"/>
    <s v="Оплата НДФЛ. НДС не облагается"/>
    <s v="4358530364"/>
    <x v="28"/>
    <x v="3"/>
    <x v="7"/>
  </r>
  <r>
    <x v="670"/>
    <x v="670"/>
    <n v="50000"/>
    <s v="ИП Петренко Елена Алексеевна"/>
    <s v="Оплата юридических услуг по счету № 3 от 28.04.2019 г. НДС не облагается"/>
    <s v="4358550000"/>
    <x v="20"/>
    <x v="0"/>
    <x v="13"/>
  </r>
  <r>
    <x v="670"/>
    <x v="670"/>
    <n v="337.41"/>
    <s v="АО &quot;Райффайзенбанк&quot; г. Москва"/>
    <s v="комиссия за обработку ведомости №9 30.04.2019"/>
    <s v="43585337,41"/>
    <x v="7"/>
    <x v="2"/>
    <x v="6"/>
  </r>
  <r>
    <x v="670"/>
    <x v="670"/>
    <n v="40000"/>
    <s v="Индивидуальный предприниматель Смирнов Дмитрий Евгеньевич"/>
    <s v="Оплата бухгалтерских услуг за апрель 2019 по счету №59 от 30.04.2019 г. НДС не облагается"/>
    <s v="4358540000"/>
    <x v="18"/>
    <x v="0"/>
    <x v="12"/>
  </r>
  <r>
    <x v="670"/>
    <x v="670"/>
    <n v="84352"/>
    <s v="АО &quot;Райффайзенбанк&quot; г. Москва"/>
    <s v="Оплата Заработная плата за Апрель 2019 г. на основании ПЛАТЕЖНАЯ ВЕДОМОСТЬ N 9 от 30.04.2019"/>
    <s v="4358584352"/>
    <x v="10"/>
    <x v="3"/>
    <x v="7"/>
  </r>
  <r>
    <x v="670"/>
    <x v="670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58511983,27"/>
    <x v="16"/>
    <x v="3"/>
    <x v="7"/>
  </r>
  <r>
    <x v="670"/>
    <x v="670"/>
    <n v="6814.0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5856814,02"/>
    <x v="16"/>
    <x v="3"/>
    <x v="7"/>
  </r>
  <r>
    <x v="670"/>
    <x v="670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 за апрель 2019. Рег. номер 7704004815. НДС не облагается"/>
    <s v="43585469,93"/>
    <x v="16"/>
    <x v="3"/>
    <x v="7"/>
  </r>
  <r>
    <x v="670"/>
    <x v="670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3.2019 по 30.04.2019"/>
    <s v="43585525"/>
    <x v="7"/>
    <x v="2"/>
    <x v="6"/>
  </r>
  <r>
    <x v="670"/>
    <x v="670"/>
    <n v="112000"/>
    <s v="ООО &quot;Нохоре&quot;"/>
    <s v="Предоплата за вывоз мусора за апрель 2019 г, согласно Договора №40-Н от 12.12.2018 г. Счет № 201 от 24.04.2019 г. В том числе НДС 20.00 % - 18666.67"/>
    <s v="43585112000"/>
    <x v="4"/>
    <x v="0"/>
    <x v="3"/>
  </r>
  <r>
    <x v="670"/>
    <x v="670"/>
    <n v="12.54"/>
    <s v="АО &quot;Райффайзенбанк&quot; г. Москва"/>
    <s v="Комиссия за переводы в пользу ФЛ сверх нетарифицируемой суммы платежей в месяц"/>
    <s v="4358512,54"/>
    <x v="7"/>
    <x v="2"/>
    <x v="6"/>
  </r>
  <r>
    <x v="670"/>
    <x v="670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58551692,52"/>
    <x v="16"/>
    <x v="3"/>
    <x v="7"/>
  </r>
  <r>
    <x v="671"/>
    <x v="671"/>
    <n v="110000"/>
    <s v="Индивидуальный предприниматель Колесникова Инна Владимировна"/>
    <s v="Оплата работ по уборке территории за апрель 2019 по счету №24 от 29.04.2019 по договору 02-17 от 01.11.2017. НДС не облагается."/>
    <s v="43584110000"/>
    <x v="13"/>
    <x v="0"/>
    <x v="11"/>
  </r>
  <r>
    <x v="671"/>
    <x v="671"/>
    <n v="97649.53"/>
    <s v="Муниципальное унитарное предприятие &quot;Инженерные сети г. Долгопрудного&quot;"/>
    <s v="Оплата за стоки в марте 2019 по счету №В1151 от 31.03.2019 г.  В том числе НДС 20.00 % - 16274.92"/>
    <s v="4358497649,53"/>
    <x v="9"/>
    <x v="0"/>
    <x v="8"/>
  </r>
  <r>
    <x v="671"/>
    <x v="671"/>
    <n v="46846.400000000001"/>
    <s v="Муниципальное унитарное предприятие &quot;Инженерные сети г. Долгопрудного&quot;"/>
    <s v="Оплата за стоки в феврале 2019 по счету №В763 от 28.02.2019 г.  В том числе НДС 20.00 % - 7807.73"/>
    <s v="4358446846,4"/>
    <x v="9"/>
    <x v="0"/>
    <x v="8"/>
  </r>
  <r>
    <x v="671"/>
    <x v="671"/>
    <n v="9432.24"/>
    <s v="Филиал ФГУП &quot;Охрана&quot; Росгвардии по г. Москве"/>
    <s v="Оплата  услуг пультовой охраны объекта за апрель 2019 по договору №7721N10011 от 12.11.2012, по счету №77000021258 от 01.04.2019 г. В том числе НДС 20.00 % - 1572.04"/>
    <s v="435849432,24"/>
    <x v="36"/>
    <x v="0"/>
    <x v="18"/>
  </r>
  <r>
    <x v="671"/>
    <x v="671"/>
    <n v="4245.29"/>
    <s v="ПАО &quot;ВЫМПЕЛКОМ&quot;"/>
    <s v="Оплата услуг связи за март 2019 по лицевому счету 669010285, В том числе НДС 20.00 % - 707.55"/>
    <s v="435844245,29"/>
    <x v="1"/>
    <x v="0"/>
    <x v="1"/>
  </r>
  <r>
    <x v="672"/>
    <x v="672"/>
    <n v="274461.71000000002"/>
    <s v="Управление федерального казначейства по г. Москве (для Департамента городского имущества города Москвы)"/>
    <s v="Арендная плата за землю за 2 квартал 2019 год. ФЛС № М-02-013174-001 НДС не облагается."/>
    <s v="43579274461,71"/>
    <x v="5"/>
    <x v="0"/>
    <x v="4"/>
  </r>
  <r>
    <x v="673"/>
    <x v="673"/>
    <n v="7104"/>
    <s v="ООО &quot;Тиражные решения 1С-Рарус&quot;"/>
    <s v="Оплата счета №НФВ0-002734 от 05.04.2019 г. (Лицензия &quot;ЖКХ: Онлайн чат&quot; на 1 год для 1 оператора). НДС не облагается"/>
    <s v="435777104"/>
    <x v="2"/>
    <x v="0"/>
    <x v="1"/>
  </r>
  <r>
    <x v="673"/>
    <x v="673"/>
    <n v="2059.12"/>
    <s v="Управление Федерального казначейства по г. Москве (ИФНС России №15 по г. Москве)"/>
    <s v="Оплата госпошлины, НДС не облагается"/>
    <s v="435772059,12"/>
    <x v="40"/>
    <x v="2"/>
    <x v="17"/>
  </r>
  <r>
    <x v="673"/>
    <x v="673"/>
    <n v="49000"/>
    <s v="Индивидуальный предприниматель Капалин Евгений Владимирович"/>
    <s v="Оплата обслуживания и поддержки сервера, сайта по Дог.0120131101 от 01.11.2013. Счет 21 от 10.01.19, счет 22 от 31.01.19, счет 23 от 28.02.19, счет 24 от 29.03.19, счет 25 от 09.04.19. НДС не облагается."/>
    <s v="4357749000"/>
    <x v="2"/>
    <x v="0"/>
    <x v="1"/>
  </r>
  <r>
    <x v="673"/>
    <x v="673"/>
    <n v="2267.81"/>
    <s v="Управление Федерального казначейства по г. Москве (ИФНС России №15 по г. Москве)"/>
    <s v="Оплата госпошлины, НДС не облагается"/>
    <s v="435772267,81"/>
    <x v="40"/>
    <x v="2"/>
    <x v="17"/>
  </r>
  <r>
    <x v="673"/>
    <x v="673"/>
    <n v="2077.4"/>
    <s v="Управление Федерального казначейства по г. Москве (ИФНС России №15 по г. Москве)"/>
    <s v="Оплата госпошлины, НДС не облагается"/>
    <s v="435772077,4"/>
    <x v="40"/>
    <x v="2"/>
    <x v="17"/>
  </r>
  <r>
    <x v="673"/>
    <x v="673"/>
    <n v="320000"/>
    <s v="ООО ЧОО &quot;Р1-МСК&quot;"/>
    <s v="Оплата услуг охраны за март 2019 по счету №65 от 01.03.2019 г.  НДС не облагается"/>
    <s v="43577320000"/>
    <x v="33"/>
    <x v="0"/>
    <x v="18"/>
  </r>
  <r>
    <x v="674"/>
    <x v="674"/>
    <n v="55000"/>
    <s v="АО &quot;Райффайзенбанк&quot; г. Москва"/>
    <s v="Оплата аванса по заработной плате за Апрель 2019 г. на основании ПЛАТЕЖНАЯ ВЕДОМОСТЬ N 8 от 15.04.2019"/>
    <s v="4357355000"/>
    <x v="10"/>
    <x v="3"/>
    <x v="7"/>
  </r>
  <r>
    <x v="674"/>
    <x v="674"/>
    <n v="220"/>
    <s v="АО &quot;Райффайзенбанк&quot; г. Москва"/>
    <s v="комиссия за обработку ведомости №8 15.04.2019"/>
    <s v="43573220"/>
    <x v="7"/>
    <x v="2"/>
    <x v="6"/>
  </r>
  <r>
    <x v="675"/>
    <x v="675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57051692,52"/>
    <x v="16"/>
    <x v="3"/>
    <x v="7"/>
  </r>
  <r>
    <x v="675"/>
    <x v="675"/>
    <n v="30000"/>
    <s v="КОРНЕВ АЛЕКСАНДР ВАЛЕНТИНОВИЧ"/>
    <s v="Выплата аванса по заработной плате за апрель 2019. НДС не облагается."/>
    <s v="4357030000"/>
    <x v="10"/>
    <x v="3"/>
    <x v="7"/>
  </r>
  <r>
    <x v="675"/>
    <x v="675"/>
    <n v="1377"/>
    <s v="Управление Федерального казначейства по г. Москве (ИФНС России №15 по г. Москве)"/>
    <s v="Водный налог за 1 квартал 2019 года, НДС не облагается"/>
    <s v="435701377"/>
    <x v="29"/>
    <x v="2"/>
    <x v="17"/>
  </r>
  <r>
    <x v="675"/>
    <x v="675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570469,93"/>
    <x v="16"/>
    <x v="3"/>
    <x v="7"/>
  </r>
  <r>
    <x v="675"/>
    <x v="675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57011983,27"/>
    <x v="16"/>
    <x v="3"/>
    <x v="7"/>
  </r>
  <r>
    <x v="675"/>
    <x v="675"/>
    <n v="68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5706814,01"/>
    <x v="16"/>
    <x v="3"/>
    <x v="7"/>
  </r>
  <r>
    <x v="676"/>
    <x v="676"/>
    <n v="300000"/>
    <s v="АО &quot;Мосэнергосбыт&quot;"/>
    <s v="ЗА ЭЛ. ЭНЕРГИЮ (МОЩНОСТЬ) ЗА МАРТ 2019 Г. ПО ДОГОВОРУ С ИКУ №97644161 ОТ 20.07.2015Г. СЧЕТ № Э-61-18168 от 31.03.2019 В том числе НДС 20.00 % - 50000.00."/>
    <s v="43567300000"/>
    <x v="25"/>
    <x v="0"/>
    <x v="15"/>
  </r>
  <r>
    <x v="677"/>
    <x v="677"/>
    <n v="375"/>
    <s v="АО &quot;Райффайзенбанк&quot; г. Москва"/>
    <s v="Комиссия за внесение наличных. ОВН №2. г. Москва"/>
    <s v="43566375"/>
    <x v="7"/>
    <x v="2"/>
    <x v="6"/>
  </r>
  <r>
    <x v="678"/>
    <x v="678"/>
    <n v="56000"/>
    <s v="ООО &quot;Нохоре&quot;"/>
    <s v="Оплата вывоза мусора за март 2019 г, согласно Договора №40-Н от 12.12.2018 г. Счет № 170 от 31.03.2019 г. В том числе НДС 20.00 % - 9333.33"/>
    <s v="4356456000"/>
    <x v="4"/>
    <x v="0"/>
    <x v="3"/>
  </r>
  <r>
    <x v="678"/>
    <x v="678"/>
    <n v="253856.02"/>
    <s v="АО &quot;Мосэнергосбыт&quot;"/>
    <s v="ЗА ЭЛ. ЭНЕРГИЮ (МОЩНОСТЬ) ЗА МАРТ 2019 Г. ПО ДОГОВОРУ С ИКУ №97644161 ОТ 20.07.2015Г. СЧЕТ № Э-61-18168 от 31.03.2019 В том числе НДС 20.00 % - 42309.34."/>
    <s v="43564253856,02"/>
    <x v="25"/>
    <x v="0"/>
    <x v="15"/>
  </r>
  <r>
    <x v="679"/>
    <x v="679"/>
    <n v="190"/>
    <s v="АО &quot;Райффайзенбанк&quot; г. Москва"/>
    <s v="Обслуживание Мобильного приложения 3.2019"/>
    <s v="43560190"/>
    <x v="51"/>
    <x v="2"/>
    <x v="6"/>
  </r>
  <r>
    <x v="680"/>
    <x v="680"/>
    <n v="40000"/>
    <s v="Индивидуальный предприниматель Смирнов Дмитрий Евгеньевич"/>
    <s v="Оплата бухгалтерских услуг за март 2019 по счету №46 от 02.04.2019 г. НДС не облагается"/>
    <s v="4355840000"/>
    <x v="18"/>
    <x v="0"/>
    <x v="12"/>
  </r>
  <r>
    <x v="680"/>
    <x v="680"/>
    <n v="50000"/>
    <s v="ИП Петренко Елена Алексеевна"/>
    <s v="Оплата юридических услуг по счету № 1 от 01.04.2019 г. НДС не облагается"/>
    <s v="4355850000"/>
    <x v="20"/>
    <x v="0"/>
    <x v="13"/>
  </r>
  <r>
    <x v="681"/>
    <x v="681"/>
    <n v="7650"/>
    <s v="ИП Верба Павел Сергеевич"/>
    <s v="Оплата счета № 518 от 25.03.2019 (Жалюзи). В том числе НДС 20.00 % - 1275.00"/>
    <s v="435577650"/>
    <x v="3"/>
    <x v="1"/>
    <x v="2"/>
  </r>
  <r>
    <x v="681"/>
    <x v="681"/>
    <n v="133000"/>
    <s v="Индивидуальный предприниматель Колесникова Инна Владимировна"/>
    <s v="Оплата за уборку территории за март 2019 по счету №23 от 01.04.2019 по договору 02-17 от 01.11.2017. НДС не облагается."/>
    <s v="43557133000"/>
    <x v="13"/>
    <x v="0"/>
    <x v="11"/>
  </r>
  <r>
    <x v="682"/>
    <x v="682"/>
    <n v="29609"/>
    <s v="Управление Федерального казначейства по г. Москве (ИФНС России №15 по г. Москве)"/>
    <s v="Оплата НДФЛ. НДС не облагается"/>
    <s v="4355629609"/>
    <x v="28"/>
    <x v="3"/>
    <x v="7"/>
  </r>
  <r>
    <x v="682"/>
    <x v="682"/>
    <n v="450"/>
    <s v="АО &quot;Райффайзенбанк&quot; г. Москва"/>
    <s v="Комиссия за внесение наличных. ОВН №1. г. Москва"/>
    <s v="43556450"/>
    <x v="7"/>
    <x v="2"/>
    <x v="6"/>
  </r>
  <r>
    <x v="682"/>
    <x v="682"/>
    <n v="990"/>
    <s v="АО &quot;Райффайзенбанк&quot; г. Москва"/>
    <s v="Ежемесячная комиссия за обслуживание по пакету за 3.2019"/>
    <s v="43556990"/>
    <x v="7"/>
    <x v="2"/>
    <x v="6"/>
  </r>
  <r>
    <x v="682"/>
    <x v="682"/>
    <n v="337.41"/>
    <s v="АО &quot;Райффайзенбанк&quot; г. Москва"/>
    <s v="комиссия за обработку ведомости №7 29.03.2019"/>
    <s v="43556337,41"/>
    <x v="7"/>
    <x v="2"/>
    <x v="6"/>
  </r>
  <r>
    <x v="682"/>
    <x v="682"/>
    <n v="4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19 по 30.03.2019"/>
    <s v="43556425"/>
    <x v="7"/>
    <x v="2"/>
    <x v="6"/>
  </r>
  <r>
    <x v="682"/>
    <x v="682"/>
    <n v="36004"/>
    <s v="КОРНЕВ АЛЕКСАНДР ВАЛЕНТИНОВИЧ"/>
    <s v="Выплата заработной платы за март 2019. НДС не облагается."/>
    <s v="4355636004"/>
    <x v="10"/>
    <x v="3"/>
    <x v="7"/>
  </r>
  <r>
    <x v="682"/>
    <x v="682"/>
    <n v="3391"/>
    <s v="Управление Федерального казначейства по г. Москве (ИФНС России №15 по г. Москве)"/>
    <s v="Оплата налога УСН. НДС не облагается"/>
    <s v="435563391"/>
    <x v="29"/>
    <x v="2"/>
    <x v="17"/>
  </r>
  <r>
    <x v="682"/>
    <x v="682"/>
    <n v="84353"/>
    <s v="АО &quot;Райффайзенбанк&quot; г. Москва"/>
    <s v="Оплата Заработная плата за Март 2019 г. на основании ПЛАТЕЖНАЯ ВЕДОМОСТЬ N 7 от 29.03.2019"/>
    <s v="4355684353"/>
    <x v="10"/>
    <x v="3"/>
    <x v="7"/>
  </r>
  <r>
    <x v="683"/>
    <x v="683"/>
    <n v="79124.09"/>
    <s v="АО &quot;Мосэнергосбыт&quot;"/>
    <s v="ЗА ЭЛ. ЭНЕРГИЮ (МОЩНОСТЬ) ЗА ФЕВРАЛЬ 2019 Г. ПО ДОГОВОРУ С ИКУ №97644161 ОТ 20.07.2015Г. СЧЕТ № Э-61-12769 от 28.02.2019 Г. В том числе НДС 20.00 % - 13187.35."/>
    <s v="4354979124,09"/>
    <x v="25"/>
    <x v="0"/>
    <x v="15"/>
  </r>
  <r>
    <x v="684"/>
    <x v="684"/>
    <n v="90000"/>
    <s v="АО &quot;Мосэнергосбыт&quot;"/>
    <s v="ЗА ЭЛ. ЭНЕРГИЮ (МОЩНОСТЬ) ЗА ФЕВРАЛЬ 2019 Г. ПО ДОГОВОРУ С ИКУ №97644161 ОТ 20.07.2015Г. СЧЕТ № Э-61-12769 от 28.02.2019 Г. В том числе НДС 20.00 % - 15000.00."/>
    <s v="4354390000"/>
    <x v="25"/>
    <x v="0"/>
    <x v="15"/>
  </r>
  <r>
    <x v="684"/>
    <x v="684"/>
    <n v="15000"/>
    <s v="ООО &quot;Эколоджис&quot;"/>
    <s v="Оплата исследования пробы воды по счету № k-66 от 15.03.2019 г.  НДС не облагается"/>
    <s v="4354315000"/>
    <x v="24"/>
    <x v="0"/>
    <x v="14"/>
  </r>
  <r>
    <x v="685"/>
    <x v="685"/>
    <n v="30000"/>
    <s v="КОРНЕВ АЛЕКСАНДР ВАЛЕНТИНОВИЧ"/>
    <s v="Выплата аванса по заработной плате за март 2019. НДС не облагается."/>
    <s v="4353930000"/>
    <x v="10"/>
    <x v="3"/>
    <x v="7"/>
  </r>
  <r>
    <x v="685"/>
    <x v="685"/>
    <n v="56000"/>
    <s v="ООО &quot;Нохоре&quot;"/>
    <s v="Оплата вывоза мусора за февраль 2019 г, согласно Договора №40-Н от 12.12.2018 г. Счет № 104 от 28.02.2019 г. В том числе НДС 20.00 % - 9333.33"/>
    <s v="4353956000"/>
    <x v="4"/>
    <x v="0"/>
    <x v="3"/>
  </r>
  <r>
    <x v="685"/>
    <x v="685"/>
    <n v="17025"/>
    <s v="ООО &quot;МВК ЭКОДАР&quot;"/>
    <s v="Оплата сервисного обслуживания по счету №71781/Р73 от 11.03.2019 г. В том числе НДС 20.00 % - 2837.50."/>
    <s v="4353917025"/>
    <x v="34"/>
    <x v="0"/>
    <x v="14"/>
  </r>
  <r>
    <x v="685"/>
    <x v="685"/>
    <n v="9432.24"/>
    <s v="Филиал ФГУП &quot;Охрана&quot; Росгвардии по г. Москве"/>
    <s v="Оплата за пультовую охрану объекта за март 2019 по договору №7721N10011 от 12.11.2012, по счету №77000015043 от 01.03.2019 г. В том числе НДС 20.00 % - 1572.04"/>
    <s v="435399432,24"/>
    <x v="36"/>
    <x v="0"/>
    <x v="18"/>
  </r>
  <r>
    <x v="685"/>
    <x v="685"/>
    <n v="4234.82"/>
    <s v="ПАО &quot;ВЫМПЕЛКОМ&quot;"/>
    <s v="Оплата услуг связи за февраль 2019 по лицевому счету 669010285, В том числе НДС 20.00 % - 705.80"/>
    <s v="435394234,82"/>
    <x v="1"/>
    <x v="0"/>
    <x v="1"/>
  </r>
  <r>
    <x v="685"/>
    <x v="685"/>
    <n v="304000"/>
    <s v="АО &quot;Мосэнергосбыт&quot;"/>
    <s v="ЗА ЭЛ. ЭНЕРГИЮ (МОЩНОСТЬ) ЗА ФЕВРАЛЬ 2019 Г. ПО ДОГОВОРУ С ИКУ №97644161 ОТ 20.07.2015Г. СЧЕТ № Э-61-12769 от 28.02.2019 Г. В том числе НДС 20.00 % - 50666.67."/>
    <s v="43539304000"/>
    <x v="25"/>
    <x v="0"/>
    <x v="15"/>
  </r>
  <r>
    <x v="685"/>
    <x v="685"/>
    <n v="55000"/>
    <s v="АО &quot;Райффайзенбанк&quot; г. Москва"/>
    <s v="Оплата аванса по заработной плате за Март 2019 г. на основании ПЛАТЕЖНАЯ ВЕДОМОСТЬ N 6 от 15.03.2019"/>
    <s v="4353955000"/>
    <x v="10"/>
    <x v="3"/>
    <x v="7"/>
  </r>
  <r>
    <x v="685"/>
    <x v="685"/>
    <n v="220"/>
    <s v="АО &quot;Райффайзенбанк&quot; г. Москва"/>
    <s v="комиссия за обработку ведомости №6 15.03.2019"/>
    <s v="43539220"/>
    <x v="7"/>
    <x v="2"/>
    <x v="6"/>
  </r>
  <r>
    <x v="685"/>
    <x v="685"/>
    <n v="108.94"/>
    <s v="Муниципальное унитарное предприятие &quot;Инженерные сети г. Долгопрудного&quot;"/>
    <s v="Доплата за стоки в январе 2018 по счету №В342 от 31.01.2019 г.  В том числе НДС"/>
    <s v="43539108,94"/>
    <x v="9"/>
    <x v="0"/>
    <x v="8"/>
  </r>
  <r>
    <x v="686"/>
    <x v="686"/>
    <n v="900"/>
    <s v="АО &quot;Райффайзенбанк&quot; г. Москва"/>
    <s v="Комиссия за внесение наличных. ОВН №1. г. Москва"/>
    <s v="43536900"/>
    <x v="7"/>
    <x v="2"/>
    <x v="6"/>
  </r>
  <r>
    <x v="687"/>
    <x v="687"/>
    <n v="180000"/>
    <s v="АО &quot;Мосэнергосбыт&quot;"/>
    <s v="ЗА ЭЛ. ЭНЕРГИЮ (МОЩНОСТЬ) ЗА ФЕВРАЛЬ 2019 Г. ПО ДОГОВОРУ С ИКУ №97644161 ОТ 20.07.2015Г. СЧЕТ № Э-61-12769 от 28.02.2019 Г. В том числе НДС 20.00 % - 30000.00."/>
    <s v="43531180000"/>
    <x v="25"/>
    <x v="0"/>
    <x v="15"/>
  </r>
  <r>
    <x v="688"/>
    <x v="688"/>
    <n v="320000"/>
    <s v="ООО ЧОО &quot;Р1-МСК&quot;"/>
    <s v="Оплата услуг охраны за февраль 2019 по счету №40 от 01.02.2019 г.  НДС не облагается"/>
    <s v="43530320000"/>
    <x v="33"/>
    <x v="0"/>
    <x v="18"/>
  </r>
  <r>
    <x v="689"/>
    <x v="689"/>
    <n v="190"/>
    <s v="АО &quot;Райффайзенбанк&quot; г. Москва"/>
    <s v="Обслуживание Мобильного приложения 2.2019"/>
    <s v="43529190"/>
    <x v="51"/>
    <x v="2"/>
    <x v="6"/>
  </r>
  <r>
    <x v="690"/>
    <x v="690"/>
    <n v="50000"/>
    <s v="Индивидуальный предприниматель Истомин Ярослав Владимирович"/>
    <s v="Оплата юридических услуг за февраль 2019 года по счету №3 от 28.02.2019. НДС не облагается"/>
    <s v="4352550000"/>
    <x v="20"/>
    <x v="0"/>
    <x v="13"/>
  </r>
  <r>
    <x v="690"/>
    <x v="690"/>
    <n v="428.55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525428,55"/>
    <x v="16"/>
    <x v="3"/>
    <x v="7"/>
  </r>
  <r>
    <x v="690"/>
    <x v="690"/>
    <n v="10928.08"/>
    <s v="Управление Федерального казначейства по г. Москве (ИФНС России №15 по г. Москве)"/>
    <s v="Страховые взносы на ОМС. НДС не облагается"/>
    <s v="4352510928,08"/>
    <x v="16"/>
    <x v="3"/>
    <x v="7"/>
  </r>
  <r>
    <x v="690"/>
    <x v="690"/>
    <n v="40000"/>
    <s v="Индивидуальный предприниматель Смирнов Дмитрий Евгеньевич"/>
    <s v="Оплата бухгалтерских услуг за февраль 2019 по счету №29 от 01.03.2019 г. НДС не облагается"/>
    <s v="4352540000"/>
    <x v="18"/>
    <x v="0"/>
    <x v="12"/>
  </r>
  <r>
    <x v="690"/>
    <x v="690"/>
    <n v="47140.77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52547140,77"/>
    <x v="16"/>
    <x v="3"/>
    <x v="7"/>
  </r>
  <r>
    <x v="690"/>
    <x v="690"/>
    <n v="307.76"/>
    <s v="АО &quot;Райффайзенбанк&quot; г. Москва"/>
    <s v="комиссия за обработку ведомости №5 01.03.2019"/>
    <s v="43525307,76"/>
    <x v="7"/>
    <x v="2"/>
    <x v="6"/>
  </r>
  <r>
    <x v="690"/>
    <x v="690"/>
    <n v="67000"/>
    <s v="Индивидуальный предприниматель Колесникова Инна Владимировна"/>
    <s v="Оплата за уборку территории за февраль 2019 по счету №22 от 01.03.2019 по дополнительному соглашению №3 от 01.12.2018 по договору №02-17 от 01.11.2017. НДС не облагается."/>
    <s v="4352567000"/>
    <x v="13"/>
    <x v="0"/>
    <x v="11"/>
  </r>
  <r>
    <x v="690"/>
    <x v="690"/>
    <n v="36004"/>
    <s v="КОРНЕВ АЛЕКСАНДР ВАЛЕНТИНОВИЧ"/>
    <s v="Выплата заработной платы за февраль 2019. НДС не облагается."/>
    <s v="4352536004"/>
    <x v="10"/>
    <x v="3"/>
    <x v="7"/>
  </r>
  <r>
    <x v="690"/>
    <x v="690"/>
    <n v="990"/>
    <s v="АО &quot;Райффайзенбанк&quot; г. Москва"/>
    <s v="Ежемесячная комиссия за обслуживание по пакету за 2.2019"/>
    <s v="43525990"/>
    <x v="7"/>
    <x v="2"/>
    <x v="6"/>
  </r>
  <r>
    <x v="690"/>
    <x v="690"/>
    <n v="133000"/>
    <s v="Индивидуальный предприниматель Колесникова Инна Владимировна"/>
    <s v="Оплата за уборку территории за февраль 2019 по счету №21 от 28.02.2019 по договору 02-17 от 01.11.2017. НДС не облагается."/>
    <s v="43525133000"/>
    <x v="13"/>
    <x v="0"/>
    <x v="11"/>
  </r>
  <r>
    <x v="690"/>
    <x v="690"/>
    <n v="76940.67"/>
    <s v="АО &quot;Райффайзенбанк&quot; г. Москва"/>
    <s v="Оплата Заработная плата за Февраль 2019 г. на основании ПЛАТЕЖНАЯ ВЕДОМОСТЬ N 5 от 01.03.2019"/>
    <s v="4352576940,67"/>
    <x v="10"/>
    <x v="3"/>
    <x v="7"/>
  </r>
  <r>
    <x v="690"/>
    <x v="690"/>
    <n v="62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5256214,01"/>
    <x v="16"/>
    <x v="3"/>
    <x v="7"/>
  </r>
  <r>
    <x v="690"/>
    <x v="690"/>
    <n v="26920"/>
    <s v="Управление Федерального казначейства по г. Москве (ИФНС России №15 по г. Москве)"/>
    <s v="Оплата НДФЛ. НДС не облагается"/>
    <s v="4352526920"/>
    <x v="28"/>
    <x v="3"/>
    <x v="7"/>
  </r>
  <r>
    <x v="691"/>
    <x v="691"/>
    <n v="36000"/>
    <s v="АНО ДПО &quot;ИЦ ПМП&quot;"/>
    <s v="Оплата обучения по счету №4200-ОБ/2019/1 от 14.02.2019. В том числе НДС 20.00 % - 6000.00"/>
    <s v="4352436000"/>
    <x v="52"/>
    <x v="3"/>
    <x v="7"/>
  </r>
  <r>
    <x v="691"/>
    <x v="691"/>
    <n v="3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19 по 28.02.2019"/>
    <s v="43524325"/>
    <x v="7"/>
    <x v="2"/>
    <x v="6"/>
  </r>
  <r>
    <x v="692"/>
    <x v="692"/>
    <n v="4254.5"/>
    <s v="ПАО &quot;ВЫМПЕЛКОМ&quot;"/>
    <s v="Оплата услуг связи за январь 2019 по лицевому счету 669010285, В том числе НДС 18.00 % - 648.99"/>
    <s v="435184254,5"/>
    <x v="1"/>
    <x v="0"/>
    <x v="1"/>
  </r>
  <r>
    <x v="693"/>
    <x v="693"/>
    <n v="120"/>
    <s v="АО &quot;Райффайзенбанк&quot; г. Москва"/>
    <s v="комиссия за обработку ведомости №4 15.02.2019"/>
    <s v="43514120"/>
    <x v="7"/>
    <x v="2"/>
    <x v="6"/>
  </r>
  <r>
    <x v="693"/>
    <x v="693"/>
    <n v="30000"/>
    <s v="АО &quot;Райффайзенбанк&quot; г. Москва"/>
    <s v="Оплата аванса по заработной плате за Февраль 2019 г. на основании ПЛАТЕЖНАЯ ВЕДОМОСТЬ N 4 от 15.02.2019"/>
    <s v="4351430000"/>
    <x v="10"/>
    <x v="3"/>
    <x v="7"/>
  </r>
  <r>
    <x v="694"/>
    <x v="694"/>
    <n v="9432.24"/>
    <s v="Филиал ФГУП &quot;Охрана&quot; Росгвардии по г. Москве"/>
    <s v="Оплата за пультовую охрану объекта за январь 2019 по договору №7721N10011 от 12.11.2012, по счету №77000010589 от 07.02.2019 г., В том числе НДС 20.00 % - 1572.04"/>
    <s v="435119432,24"/>
    <x v="36"/>
    <x v="0"/>
    <x v="18"/>
  </r>
  <r>
    <x v="694"/>
    <x v="694"/>
    <n v="30000"/>
    <s v="КОРНЕВ АЛЕКСАНДР ВАЛЕНТИНОВИЧ"/>
    <s v="Выплата аванса по заработной плате за февраль 2019. НДС не облагается."/>
    <s v="4351130000"/>
    <x v="10"/>
    <x v="3"/>
    <x v="7"/>
  </r>
  <r>
    <x v="694"/>
    <x v="694"/>
    <n v="91000"/>
    <s v="ООО &quot;Нохоре&quot;"/>
    <s v="Оплата вывоза мусора за январь 2019 г, согласно Договора №40-Н от 12.12.2018 г. Счет № 51 от 31.01.2019 г. В том числе НДС 20.00 % - 15166.67"/>
    <s v="4351191000"/>
    <x v="4"/>
    <x v="0"/>
    <x v="3"/>
  </r>
  <r>
    <x v="694"/>
    <x v="694"/>
    <n v="9432.24"/>
    <s v="Филиал ФГУП &quot;Охрана&quot; Росгвардии по г. Москве"/>
    <s v="Оплата за пультовую охрану объекта за февраль 2019 по договору №7721N10011 от 12.11.2012, по счету №77000007173 от 01.02.2019 г. В том числе НДС 20.00 % - 1572.04"/>
    <s v="435119432,24"/>
    <x v="36"/>
    <x v="0"/>
    <x v="18"/>
  </r>
  <r>
    <x v="695"/>
    <x v="695"/>
    <n v="375"/>
    <s v="АО &quot;Райффайзенбанк&quot; г. Москва"/>
    <s v="Комиссия за внесение наличных. ОВН №1. г. Москва"/>
    <s v="43508375"/>
    <x v="7"/>
    <x v="2"/>
    <x v="6"/>
  </r>
  <r>
    <x v="696"/>
    <x v="696"/>
    <n v="130000"/>
    <s v="АО &quot;Мосэнергосбыт&quot;"/>
    <s v="ЗА ЭЛ. ЭНЕРГИЮ (МОЩНОСТЬ) ЗА ЯНВАРЬ 2019 Г. ПО ДОГОВОРУ С ИКУ №97644161 ОТ 20.07.2015Г. СЧЕТ № Э-61-215 от 31.01.2019 Г. В том числе НДС 20.00 % - 21666.67."/>
    <s v="43507130000"/>
    <x v="25"/>
    <x v="0"/>
    <x v="15"/>
  </r>
  <r>
    <x v="697"/>
    <x v="697"/>
    <n v="57000"/>
    <s v="ООО &quot;ЭКО-СЕРВИС&quot;"/>
    <s v="Оплата вывоза ТБО в декабре 2018 по счету №3036 от 31.12.2018, В том числе НДС 18.00 % - 8694.92"/>
    <s v="4350457000"/>
    <x v="4"/>
    <x v="0"/>
    <x v="3"/>
  </r>
  <r>
    <x v="697"/>
    <x v="697"/>
    <n v="91985.65"/>
    <s v="Муниципальное унитарное предприятие &quot;Инженерные сети г. Долгопрудного&quot;"/>
    <s v="Оплата за стоки в январе 2018 по счету №В342 от 31.01.2019 г.  В том числе НДС 15240.16"/>
    <s v="4350491985,65"/>
    <x v="9"/>
    <x v="0"/>
    <x v="8"/>
  </r>
  <r>
    <x v="697"/>
    <x v="697"/>
    <n v="571810.53"/>
    <s v="АО &quot;Мосэнергосбыт&quot;"/>
    <s v="ЗА ЭЛ. ЭНЕРГИЮ (МОЩНОСТЬ) ЗА ЯНВАРЬ 2019 Г. ПО ДОГОВОРУ С ИКУ №97644161 ОТ 20.07.2015Г. СЧЕТ № Э-61-215 от 31.01.2019 Г. В том числе НДС 20.00 % - 95301.76."/>
    <s v="43504571810,53"/>
    <x v="25"/>
    <x v="0"/>
    <x v="15"/>
  </r>
  <r>
    <x v="698"/>
    <x v="698"/>
    <n v="190"/>
    <s v="АО &quot;Райффайзенбанк&quot; г. Москва"/>
    <s v="Обслуживание Мобильного приложения 1.2019"/>
    <s v="43501190"/>
    <x v="51"/>
    <x v="2"/>
    <x v="6"/>
  </r>
  <r>
    <x v="699"/>
    <x v="699"/>
    <n v="320000"/>
    <s v="ООО ЧОО &quot;Р1-МСК&quot;"/>
    <s v="Оплата услуг охраны за январь 2019 по счету №17 от 01.01.2019 г.  НДС не облагается"/>
    <s v="43500320000"/>
    <x v="33"/>
    <x v="0"/>
    <x v="18"/>
  </r>
  <r>
    <x v="700"/>
    <x v="700"/>
    <n v="197.41"/>
    <s v="АО &quot;Райффайзенбанк&quot; г. Москва"/>
    <s v="комиссия за обработку ведомости №3 01.02.2019"/>
    <s v="43497197,41"/>
    <x v="7"/>
    <x v="2"/>
    <x v="6"/>
  </r>
  <r>
    <x v="700"/>
    <x v="700"/>
    <n v="87299.15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49787299,15"/>
    <x v="16"/>
    <x v="3"/>
    <x v="7"/>
  </r>
  <r>
    <x v="700"/>
    <x v="700"/>
    <n v="22980"/>
    <s v="Управление Федерального казначейства по г. Москве (ИФНС России №15 по г. Москве)"/>
    <s v="Оплата НДФЛ. НДС не облагается"/>
    <s v="4349722980"/>
    <x v="28"/>
    <x v="3"/>
    <x v="7"/>
  </r>
  <r>
    <x v="700"/>
    <x v="700"/>
    <n v="40000"/>
    <s v="Индивидуальный предприниматель Смирнов Дмитрий Евгеньевич"/>
    <s v="Оплата бухгалтерских услуг за январь 2019 по счету №15 от 01.02.2019 г. НДС не облагается"/>
    <s v="4349740000"/>
    <x v="18"/>
    <x v="0"/>
    <x v="12"/>
  </r>
  <r>
    <x v="700"/>
    <x v="700"/>
    <n v="35250"/>
    <s v="КОРНЕВ АЛЕКСАНДР ВАЛЕНТИНОВИЧ"/>
    <s v="Выплата заработной платы за январь 2019. НДС не облагается."/>
    <s v="4349735250"/>
    <x v="10"/>
    <x v="3"/>
    <x v="7"/>
  </r>
  <r>
    <x v="700"/>
    <x v="700"/>
    <n v="990"/>
    <s v="АО &quot;Райффайзенбанк&quot; г. Москва"/>
    <s v="Ежемесячная комиссия за обслуживание по пакету за 1.2019"/>
    <s v="43497990"/>
    <x v="7"/>
    <x v="2"/>
    <x v="6"/>
  </r>
  <r>
    <x v="700"/>
    <x v="700"/>
    <n v="793.6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497793,63"/>
    <x v="16"/>
    <x v="3"/>
    <x v="7"/>
  </r>
  <r>
    <x v="700"/>
    <x v="700"/>
    <n v="49352"/>
    <s v="АО &quot;Райффайзенбанк&quot; г. Москва"/>
    <s v="Оплата Заработная плата за Январь 2019 г. на основании ПЛАТЕЖНАЯ ВЕДОМОСТЬ N 3 от 01.02.2019"/>
    <s v="4349749352"/>
    <x v="10"/>
    <x v="3"/>
    <x v="7"/>
  </r>
  <r>
    <x v="700"/>
    <x v="700"/>
    <n v="11507.6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49711507,62"/>
    <x v="16"/>
    <x v="3"/>
    <x v="7"/>
  </r>
  <r>
    <x v="700"/>
    <x v="700"/>
    <n v="20237.53"/>
    <s v="Управление Федерального казначейства по г. Москве (ИФНС России №15 по г. Москве)"/>
    <s v="Страховые взносы на ОМС. НДС не облагается"/>
    <s v="4349720237,53"/>
    <x v="16"/>
    <x v="3"/>
    <x v="7"/>
  </r>
  <r>
    <x v="701"/>
    <x v="701"/>
    <n v="67000"/>
    <s v="Индивидуальный предприниматель Колесникова Инна Владимировна"/>
    <s v="Оплата за уборку территории за январь 2019 по счету №19 от 28.01.2019 по договору 02-17 от 01.11.2017. НДС не облагается."/>
    <s v="4349667000"/>
    <x v="13"/>
    <x v="0"/>
    <x v="11"/>
  </r>
  <r>
    <x v="701"/>
    <x v="701"/>
    <n v="133000"/>
    <s v="Индивидуальный предприниматель Колесникова Инна Владимировна"/>
    <s v="Оплата за уборку территории за январь 2019 по счету №20 от 31.01.2019 по договору 02-17 от 01.11.2017. НДС не облагается."/>
    <s v="43496133000"/>
    <x v="13"/>
    <x v="0"/>
    <x v="11"/>
  </r>
  <r>
    <x v="701"/>
    <x v="701"/>
    <n v="3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12.2018 по 31.01.2019"/>
    <s v="43496375"/>
    <x v="7"/>
    <x v="2"/>
    <x v="6"/>
  </r>
  <r>
    <x v="701"/>
    <x v="701"/>
    <n v="50000"/>
    <s v="Индивидуальный предприниматель Истомин Ярослав Владимирович"/>
    <s v="Оплата юридических услуг за январь 2019 года по счету №1 от 28.01.2019. НДС не облагается"/>
    <s v="4349650000"/>
    <x v="20"/>
    <x v="0"/>
    <x v="13"/>
  </r>
  <r>
    <x v="702"/>
    <x v="702"/>
    <n v="237452.51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19 год. ФЛС № М-02-013174-001 НДС не облагается."/>
    <s v="43488237452,51"/>
    <x v="5"/>
    <x v="0"/>
    <x v="4"/>
  </r>
  <r>
    <x v="702"/>
    <x v="702"/>
    <n v="64658.21"/>
    <s v="Муниципальное унитарное предприятие &quot;Инженерные сети г. Долгопрудного&quot;"/>
    <s v="Оплата за стоки в декабре 2018 по счету №В4484 от 31.12.2018 г.  В том числе НДС 18.00 % - 9863.12"/>
    <s v="4348864658,21"/>
    <x v="9"/>
    <x v="0"/>
    <x v="8"/>
  </r>
  <r>
    <x v="702"/>
    <x v="702"/>
    <n v="9215.59"/>
    <s v="Филиал ФГУП &quot;Охрана&quot; Росгвардии по г. Москве"/>
    <s v="Оплата за пультовую охрану объекта за декабрь 2018 по договору №7721N10011 от 12.11.2012, по счету №77000075124 от 01.12.2018 г., В том числе НДС 18.00 % - 1405.77"/>
    <s v="434889215,59"/>
    <x v="36"/>
    <x v="0"/>
    <x v="18"/>
  </r>
  <r>
    <x v="702"/>
    <x v="702"/>
    <n v="666850.31999999995"/>
    <s v="АО &quot;Мосэнергосбыт&quot;"/>
    <s v="ЗА ЭЛ. ЭНЕРГИЮ (МОЩНОСТЬ) ЗА ДЕКАБРЬ 2018 Г. ПО ДОГОВОРУ С ИКУ №97644161 ОТ 20.07.2015Г. СЧЕТ № Э-61-70335 ОТ 31.12.2018 Г. В том числе НДС 18.00 % - 101722.93."/>
    <s v="43488666850,32"/>
    <x v="25"/>
    <x v="0"/>
    <x v="15"/>
  </r>
  <r>
    <x v="702"/>
    <x v="702"/>
    <n v="1201"/>
    <s v="Управление Федерального казначейства по г. Москве (ИФНС России №15 по г. Москве)"/>
    <s v="Водный налог за 4 квартал 2018 года, НДС не облагается"/>
    <s v="434881201"/>
    <x v="29"/>
    <x v="2"/>
    <x v="17"/>
  </r>
  <r>
    <x v="702"/>
    <x v="702"/>
    <n v="9660"/>
    <s v="ООО &quot;Тиражные решения 1С-Рарус&quot;"/>
    <s v="Оплата счета № НФВ0-000198 от 14.01.2019 г. (Аренда хостинг-площадки, регистрация доменного имени, сопровождение программных продуктов системы &quot;1С:Битрикс&quot;). НДС не облагается"/>
    <s v="434889660"/>
    <x v="2"/>
    <x v="0"/>
    <x v="1"/>
  </r>
  <r>
    <x v="702"/>
    <x v="702"/>
    <n v="4181.22"/>
    <s v="ПАО &quot;ВЫМПЕЛКОМ&quot;"/>
    <s v="Оплата услуг связи за декабрь 2018 по лицевому счету 669010285, В том числе НДС 18.00 % - 637.81"/>
    <s v="434884181,22"/>
    <x v="1"/>
    <x v="0"/>
    <x v="1"/>
  </r>
  <r>
    <x v="703"/>
    <x v="703"/>
    <n v="450"/>
    <s v="АО &quot;Райффайзенбанк&quot; г. Москва"/>
    <s v="Комиссия за внесение наличных. ОВН №1. г. Москва"/>
    <s v="43487450"/>
    <x v="7"/>
    <x v="2"/>
    <x v="6"/>
  </r>
  <r>
    <x v="704"/>
    <x v="704"/>
    <n v="320000"/>
    <s v="ООО ЧОО &quot;Р1-МСК&quot;"/>
    <s v="Оплата услуг охраны за декабрь 2018 по счету №290 от 03.12.2018 г.  НДС не облагается"/>
    <s v="43479320000"/>
    <x v="33"/>
    <x v="0"/>
    <x v="18"/>
  </r>
  <r>
    <x v="704"/>
    <x v="704"/>
    <n v="67290.92"/>
    <s v="КОРНЕВ АЛЕКСАНДР ВАЛЕНТИНОВИЧ"/>
    <s v="Выплата компенсации за неиспользованный отпуск 2018 года. НДС не облагается."/>
    <s v="4347967290,92"/>
    <x v="10"/>
    <x v="3"/>
    <x v="7"/>
  </r>
  <r>
    <x v="704"/>
    <x v="704"/>
    <n v="112000"/>
    <s v="ООО &quot;ОРИОН-ОВК&quot;"/>
    <s v="Расчет по Договору №2018/11/27-1 от 27.11.2018 г. за выполненные работы по ремонту колодцев. Счет №109 от 27.12.2018 г. В том числе НДС 18.00 % - 17084.75"/>
    <s v="43479112000"/>
    <x v="21"/>
    <x v="1"/>
    <x v="2"/>
  </r>
  <r>
    <x v="704"/>
    <x v="704"/>
    <n v="36000"/>
    <s v="ООО &quot;СанТан-М&quot;"/>
    <s v="Оплата услуг по счету №94-ГН от 24.12.2018 г. НДС не облагается"/>
    <s v="4347936000"/>
    <x v="3"/>
    <x v="1"/>
    <x v="2"/>
  </r>
  <r>
    <x v="704"/>
    <x v="704"/>
    <n v="30000"/>
    <s v="КОРНЕВ АЛЕКСАНДР ВАЛЕНТИНОВИЧ"/>
    <s v="Выплата аванса по заработной плате за январь 2019. НДС не облагается."/>
    <s v="4347930000"/>
    <x v="10"/>
    <x v="3"/>
    <x v="7"/>
  </r>
  <r>
    <x v="704"/>
    <x v="704"/>
    <n v="40000"/>
    <s v="Индивидуальный предприниматель Смирнов Дмитрий Евгеньевич"/>
    <s v="Оплата бухгалтерских услуг за декабрь 2018 по счету №3 от 11.01.2019 г. НДС не облагается"/>
    <s v="4347940000"/>
    <x v="18"/>
    <x v="0"/>
    <x v="12"/>
  </r>
  <r>
    <x v="704"/>
    <x v="704"/>
    <n v="27670"/>
    <s v="Управление Федерального казначейства по г. Москве (ИФНС России №15 по г. Москве)"/>
    <s v="Оплата НДФЛ. НДС не облагается"/>
    <s v="4347927670"/>
    <x v="28"/>
    <x v="3"/>
    <x v="7"/>
  </r>
  <r>
    <x v="705"/>
    <x v="705"/>
    <n v="123682.96"/>
    <s v="АО &quot;Райффайзенбанк&quot; г. Москва"/>
    <s v="Оплата Заработная плата за Январь 2019 г. на основании ПЛАТЕЖНАЯ ВЕДОМОСТЬ N 2 от 11.01.2019"/>
    <s v="43476123682,96"/>
    <x v="10"/>
    <x v="3"/>
    <x v="7"/>
  </r>
  <r>
    <x v="705"/>
    <x v="705"/>
    <n v="220"/>
    <s v="АО &quot;Райффайзенбанк&quot; г. Москва"/>
    <s v="комиссия за обработку ведомости №1 11.01.2019"/>
    <s v="43476220"/>
    <x v="7"/>
    <x v="2"/>
    <x v="6"/>
  </r>
  <r>
    <x v="705"/>
    <x v="705"/>
    <n v="494.73"/>
    <s v="АО &quot;Райффайзенбанк&quot; г. Москва"/>
    <s v="комиссия за обработку ведомости №2 11.01.2019"/>
    <s v="43476494,73"/>
    <x v="7"/>
    <x v="2"/>
    <x v="6"/>
  </r>
  <r>
    <x v="705"/>
    <x v="705"/>
    <n v="55000"/>
    <s v="АО &quot;Райффайзенбанк&quot; г. Москва"/>
    <s v="Оплата Заработная плата за Январь 2019 г. на основании ПЛАТЕЖНАЯ ВЕДОМОСТЬ N 1 от 11.01.2019"/>
    <s v="4347655000"/>
    <x v="10"/>
    <x v="3"/>
    <x v="7"/>
  </r>
  <r>
    <x v="706"/>
    <x v="706"/>
    <n v="133000"/>
    <s v="Индивидуальный предприниматель Колесникова Инна Владимировна"/>
    <s v="Оплата за уборку территории за декабрь 2018 по счету №18 от 09.01.2019 по договору 02-17 от 01.11.2017. НДС не облагается."/>
    <s v="43474133000"/>
    <x v="13"/>
    <x v="0"/>
    <x v="11"/>
  </r>
  <r>
    <x v="707"/>
    <x v="707"/>
    <n v="7544.03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4627544,03"/>
    <x v="16"/>
    <x v="3"/>
    <x v="7"/>
  </r>
  <r>
    <x v="707"/>
    <x v="707"/>
    <n v="171170"/>
    <s v="АО &quot;Райффайзенбанк&quot; г. Москва"/>
    <s v="Оплата Заработная плата за Декабрь 2018 г. на основании ПЛАТЕЖНАЯ ВЕДОМОСТЬ N 25 от 27.12.2018"/>
    <s v="43462171170"/>
    <x v="10"/>
    <x v="3"/>
    <x v="7"/>
  </r>
  <r>
    <x v="707"/>
    <x v="707"/>
    <n v="9151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46291512,52"/>
    <x v="16"/>
    <x v="3"/>
    <x v="7"/>
  </r>
  <r>
    <x v="707"/>
    <x v="707"/>
    <n v="50000"/>
    <s v="Индивидуальный предприниматель Истомин Ярослав Владимирович"/>
    <s v="Оплата юридических услуг за декабрь 2018 года по счету №13 от 26.12.2018. НДС не облагается"/>
    <s v="4346250000"/>
    <x v="20"/>
    <x v="0"/>
    <x v="13"/>
  </r>
  <r>
    <x v="707"/>
    <x v="707"/>
    <n v="21214.26"/>
    <s v="Управление Федерального казначейства по г. Москве (ИФНС России №15 по г. Москве)"/>
    <s v="Страховые взносы на ОМС. НДС не облагается"/>
    <s v="4346221214,26"/>
    <x v="16"/>
    <x v="3"/>
    <x v="7"/>
  </r>
  <r>
    <x v="707"/>
    <x v="707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18 по 28.12.2018"/>
    <s v="43462400"/>
    <x v="7"/>
    <x v="2"/>
    <x v="6"/>
  </r>
  <r>
    <x v="707"/>
    <x v="707"/>
    <n v="990"/>
    <s v="АО &quot;Райффайзенбанк&quot; г. Москва"/>
    <s v="Ежемесячная комиссия за обслуживание по пакету за 12.2018"/>
    <s v="43462990"/>
    <x v="7"/>
    <x v="2"/>
    <x v="6"/>
  </r>
  <r>
    <x v="707"/>
    <x v="707"/>
    <n v="684.68"/>
    <s v="АО &quot;Райффайзенбанк&quot; г. Москва"/>
    <s v="комиссия за обработку ведомости №25 27.12.2018"/>
    <s v="43462684,68"/>
    <x v="7"/>
    <x v="2"/>
    <x v="6"/>
  </r>
  <r>
    <x v="707"/>
    <x v="707"/>
    <n v="44"/>
    <s v="АО &quot;Райффайзенбанк&quot; г. Москва"/>
    <s v="Комиссия за переводы в пользу ФЛ сверх нетарифицируемой суммы платежей в месяц"/>
    <s v="4346244"/>
    <x v="7"/>
    <x v="2"/>
    <x v="6"/>
  </r>
  <r>
    <x v="707"/>
    <x v="707"/>
    <n v="190"/>
    <s v="АО &quot;Райффайзенбанк&quot; г. Москва"/>
    <s v="Обслуживание Мобильного приложения 12.2018"/>
    <s v="43462190"/>
    <x v="51"/>
    <x v="2"/>
    <x v="6"/>
  </r>
  <r>
    <x v="707"/>
    <x v="707"/>
    <n v="831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462831,93"/>
    <x v="16"/>
    <x v="3"/>
    <x v="7"/>
  </r>
  <r>
    <x v="707"/>
    <x v="707"/>
    <n v="49396"/>
    <s v="Управление Федерального казначейства по г. Москве (ИФНС России №15 по г. Москве)"/>
    <s v="Оплата НДФЛ. НДС не облагается"/>
    <s v="4346249396"/>
    <x v="28"/>
    <x v="3"/>
    <x v="7"/>
  </r>
  <r>
    <x v="707"/>
    <x v="707"/>
    <n v="74400"/>
    <s v="КОРНЕВ АЛЕКСАНДР ВАЛЕНТИНОВИЧ"/>
    <s v="Выплата заработной платы за декабрь 2018. НДС не облагается."/>
    <s v="4346274400"/>
    <x v="10"/>
    <x v="3"/>
    <x v="7"/>
  </r>
  <r>
    <x v="708"/>
    <x v="708"/>
    <n v="4165.01"/>
    <s v="ПАО &quot;ВЫМПЕЛКОМ&quot;"/>
    <s v="Оплата услуг связи за ноябрь 2018 по счету №100438097056 от 30.11.2018, лицевой счет 669010285, В том числе НДС 18.00 % - 635.34"/>
    <s v="434544165,01"/>
    <x v="1"/>
    <x v="0"/>
    <x v="1"/>
  </r>
  <r>
    <x v="708"/>
    <x v="708"/>
    <n v="3000"/>
    <s v="Индивидуальный предприниматель Капалин Евгений Владимирович"/>
    <s v="Оплата за поддержку работоспособности сервера и техническую поддержку сайта за октябрь 2018 года по Договору 0120131101 от 01.11.2013 и счету №37 от 31.10.2018. НДС не облагается"/>
    <s v="434543000"/>
    <x v="2"/>
    <x v="0"/>
    <x v="1"/>
  </r>
  <r>
    <x v="708"/>
    <x v="708"/>
    <n v="67000"/>
    <s v="Индивидуальный предприниматель Колесникова Инна Владимировна"/>
    <s v="Оплата за уборку территории за декабрь 2018 по счету №17 от 14.12.2018 по Дополнительному соглашению №3 от 01.12.2018 к Договору №02-17 от 01.11.2017. НДС не облагается."/>
    <s v="4345467000"/>
    <x v="13"/>
    <x v="0"/>
    <x v="11"/>
  </r>
  <r>
    <x v="709"/>
    <x v="709"/>
    <n v="30000"/>
    <s v="КОРНЕВ АЛЕКСАНДР ВАЛЕНТИНОВИЧ"/>
    <s v="Выплата аванса по заработной плате за декабрь 2018. НДС не облагается."/>
    <s v="4345130000"/>
    <x v="10"/>
    <x v="3"/>
    <x v="7"/>
  </r>
  <r>
    <x v="709"/>
    <x v="709"/>
    <n v="90320"/>
    <s v="АО &quot;Райффайзенбанк&quot; г. Москва"/>
    <s v="Оплата Заработная плата за Декабрь 2018 г. на основании ПЛАТЕЖНАЯ ВЕДОМОСТЬ N 24 от 14.12.2018"/>
    <s v="4345190320"/>
    <x v="10"/>
    <x v="3"/>
    <x v="7"/>
  </r>
  <r>
    <x v="709"/>
    <x v="709"/>
    <n v="4680"/>
    <s v="Управление Федерального казначейства по г. Москве (ИФНС России №15 по г. Москве)"/>
    <s v="Оплата НДФЛ. НДС не облагается"/>
    <s v="434514680"/>
    <x v="28"/>
    <x v="3"/>
    <x v="7"/>
  </r>
  <r>
    <x v="709"/>
    <x v="709"/>
    <n v="1000"/>
    <s v="Управление Федерального казначейства по г. Москве (ИФНС России №15 по г. Москве)"/>
    <s v="Оплата водного налога. НДС не облагается"/>
    <s v="434511000"/>
    <x v="29"/>
    <x v="2"/>
    <x v="17"/>
  </r>
  <r>
    <x v="709"/>
    <x v="709"/>
    <n v="361.28"/>
    <s v="АО &quot;Райффайзенбанк&quot; г. Москва"/>
    <s v="комиссия за обработку ведомости №24 14.12.2018"/>
    <s v="43451361,28"/>
    <x v="7"/>
    <x v="2"/>
    <x v="6"/>
  </r>
  <r>
    <x v="710"/>
    <x v="710"/>
    <n v="130000"/>
    <s v="АО &quot;Мосэнергосбыт&quot;"/>
    <s v="ЗА ЭЛ. ЭНЕРГИЮ (МОЩНОСТЬ) ЗА НОЯБРЬ 2018 Г. ПО ДОГОВОРУ С ИКУ No97644161 ОТ 20.07.2015Г. СЧЕТ No Э-61-65008 ОТ 30.11.2018 Г. В том числе НДС 18.00 % - 19830.51."/>
    <s v="43445130000"/>
    <x v="25"/>
    <x v="0"/>
    <x v="15"/>
  </r>
  <r>
    <x v="711"/>
    <x v="711"/>
    <n v="320000"/>
    <s v="ООО ЧОО &quot;Р1-МСК&quot;"/>
    <s v="Оплата услуг охраны за ноябрь по счету №266 от 01.11.2018.  НДС не облагается"/>
    <s v="43444320000"/>
    <x v="33"/>
    <x v="0"/>
    <x v="18"/>
  </r>
  <r>
    <x v="711"/>
    <x v="711"/>
    <n v="537473.37"/>
    <s v="АО &quot;Мосэнергосбыт&quot;"/>
    <s v="ЗА ЭЛ. ЭНЕРГИЮ (МОЩНОСТЬ) ЗА НОЯБРЬ 2018 Г. ПО ДОГОВОРУ С ИКУ No97644161 ОТ 20.07.2015Г. СЧЕТ No Э-61-65008 ОТ 30.11.2018 Г. В том числе НДС 18.00 % - 81987.46."/>
    <s v="43444537473,37"/>
    <x v="25"/>
    <x v="0"/>
    <x v="15"/>
  </r>
  <r>
    <x v="712"/>
    <x v="712"/>
    <n v="19000"/>
    <s v="Индивидуальный предприниматель Капалин Евгений Владимирович"/>
    <s v="Оплата за выезд специалиста по Договору 0120131101 от 01.11.2013 и счету № 38 от 30 ноября 2018 года. НДС не облагается"/>
    <s v="4344119000"/>
    <x v="2"/>
    <x v="0"/>
    <x v="1"/>
  </r>
  <r>
    <x v="712"/>
    <x v="712"/>
    <n v="450"/>
    <s v="АО &quot;Райффайзенбанк&quot; г. Москва"/>
    <s v="Комиссия за внесение наличных. ОВН №7. г. Москва"/>
    <s v="43441450"/>
    <x v="7"/>
    <x v="2"/>
    <x v="6"/>
  </r>
  <r>
    <x v="712"/>
    <x v="712"/>
    <n v="13200"/>
    <s v="ООО &quot;Эколоджис&quot;"/>
    <s v="Оплата услуг по исследованию проб воды по счету №k-614 от 06.12.2018. НДС не облагается"/>
    <s v="4344113200"/>
    <x v="24"/>
    <x v="0"/>
    <x v="14"/>
  </r>
  <r>
    <x v="713"/>
    <x v="713"/>
    <n v="91200"/>
    <s v="ООО &quot;ЭКО-СЕРВИС&quot;"/>
    <s v="Оплата вывоза ТБО в ноябре 2018 по счету №2773 от 30.11.2018, В том числе НДС 18.00 % - 13911.86"/>
    <s v="4344091200"/>
    <x v="4"/>
    <x v="0"/>
    <x v="3"/>
  </r>
  <r>
    <x v="713"/>
    <x v="713"/>
    <n v="125400"/>
    <s v="ООО &quot;ЭКО-СЕРВИС&quot;"/>
    <s v="Оплата вывоза ТБО в октябре 2018 по счету №2501 от 31.10.2018, В том числе НДС 18.00 % - 19128.81"/>
    <s v="43440125400"/>
    <x v="4"/>
    <x v="0"/>
    <x v="3"/>
  </r>
  <r>
    <x v="713"/>
    <x v="713"/>
    <n v="83399.28"/>
    <s v="Муниципальное унитарное предприятие &quot;Инженерные сети г. Долгопрудного&quot;"/>
    <s v="Оплата за стоки в ноябре 2018 по счету №В4077 от 30.11.2018 г.  В том числе НДС 18.00 % - 12721.92"/>
    <s v="4344083399,28"/>
    <x v="9"/>
    <x v="0"/>
    <x v="8"/>
  </r>
  <r>
    <x v="714"/>
    <x v="714"/>
    <n v="190"/>
    <s v="АО &quot;Райффайзенбанк&quot; г. Москва"/>
    <s v="Ежемесячная комиссия за услугу ELBRUS Mobile 11.2018"/>
    <s v="43439190"/>
    <x v="7"/>
    <x v="2"/>
    <x v="6"/>
  </r>
  <r>
    <x v="715"/>
    <x v="715"/>
    <n v="50000"/>
    <s v="Индивидуальный предприниматель Истомин Ярослав Владимирович"/>
    <s v="Оплата юридических услуг за ноябрь 2018 года по счету №12 от 03.12.2018. НДС не облагается"/>
    <s v="4343850000"/>
    <x v="20"/>
    <x v="0"/>
    <x v="13"/>
  </r>
  <r>
    <x v="715"/>
    <x v="715"/>
    <n v="14957"/>
    <s v="ООО &quot;МВК ЭКОДАР&quot;"/>
    <s v="Оплата сервисного обслуживания по счету №71781/Р66 от 29.11.2018 г. В том числе НДС 18.00 % - 2281.58."/>
    <s v="4343814957"/>
    <x v="34"/>
    <x v="0"/>
    <x v="14"/>
  </r>
  <r>
    <x v="716"/>
    <x v="716"/>
    <n v="990"/>
    <s v="АО &quot;Райффайзенбанк&quot; г. Москва"/>
    <s v="Ежемесячная комиссия за обслуживание по пакету за 11.2018"/>
    <s v="43437990"/>
    <x v="7"/>
    <x v="2"/>
    <x v="6"/>
  </r>
  <r>
    <x v="717"/>
    <x v="717"/>
    <n v="30961"/>
    <s v="Управление Федерального казначейства по г. Москве (ИФНС России №15 по г. Москве)"/>
    <s v="Оплата НДФЛ. НДС не облагается"/>
    <s v="4343430961"/>
    <x v="28"/>
    <x v="3"/>
    <x v="7"/>
  </r>
  <r>
    <x v="717"/>
    <x v="717"/>
    <n v="4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18 по 30.11.2018"/>
    <s v="43434425"/>
    <x v="7"/>
    <x v="2"/>
    <x v="6"/>
  </r>
  <r>
    <x v="717"/>
    <x v="717"/>
    <n v="5"/>
    <s v="АО &quot;Райффайзенбанк&quot; г. Москва"/>
    <s v="Комиссия за переводы в пользу ФЛ сверх нетарифицируемой суммы платежей в месяц"/>
    <s v="434345"/>
    <x v="7"/>
    <x v="2"/>
    <x v="6"/>
  </r>
  <r>
    <x v="717"/>
    <x v="717"/>
    <n v="40000"/>
    <s v="Индивидуальный предприниматель Смирнов Дмитрий Евгеньевич"/>
    <s v="Оплата бухгалтерских услуг за ноябрь 2018 по счету №96 от 30.11.2018, НДС не облагается"/>
    <s v="4343440000"/>
    <x v="18"/>
    <x v="0"/>
    <x v="12"/>
  </r>
  <r>
    <x v="717"/>
    <x v="717"/>
    <n v="89757"/>
    <s v="АО &quot;Райффайзенбанк&quot; г. Москва"/>
    <s v="Оплата Заработная плата за Ноябрь 2018 г. на основании ПЛАТЕЖНАЯ ВЕДОМОСТЬ N 23 от 30.11.2018"/>
    <s v="4343489757"/>
    <x v="10"/>
    <x v="3"/>
    <x v="7"/>
  </r>
  <r>
    <x v="717"/>
    <x v="717"/>
    <n v="6988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4346988,01"/>
    <x v="16"/>
    <x v="3"/>
    <x v="7"/>
  </r>
  <r>
    <x v="717"/>
    <x v="717"/>
    <n v="481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434481,93"/>
    <x v="16"/>
    <x v="3"/>
    <x v="7"/>
  </r>
  <r>
    <x v="717"/>
    <x v="717"/>
    <n v="9215.59"/>
    <s v="Филиал ФГУП &quot;Охрана&quot; Росгвардии по г. Москве"/>
    <s v="Оплата за пультовую охрану объекта за ноябрь 2018 по договору №7721N10011 от 12.11.2012, по счету №77000068555 от 01.11.2018 г.,  В том числе НДС 18.00 % - 1405.77"/>
    <s v="434349215,59"/>
    <x v="36"/>
    <x v="0"/>
    <x v="18"/>
  </r>
  <r>
    <x v="717"/>
    <x v="717"/>
    <n v="12289.27"/>
    <s v="Управление Федерального казначейства по г. Москве (ИФНС России №15 по г. Москве)"/>
    <s v="Страховые взносы на ОМС. НДС не облагается"/>
    <s v="4343412289,27"/>
    <x v="16"/>
    <x v="3"/>
    <x v="7"/>
  </r>
  <r>
    <x v="717"/>
    <x v="717"/>
    <n v="125400"/>
    <s v="ООО &quot;ЭКО-СЕРВИС&quot;"/>
    <s v="Оплата вывоза ТБО в октябре 2018 по счету №2501 от 31.10.2018, В том числе НДС 18.00 % - 19128.82"/>
    <s v="43434125400"/>
    <x v="4"/>
    <x v="0"/>
    <x v="3"/>
  </r>
  <r>
    <x v="717"/>
    <x v="717"/>
    <n v="5301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43453012,52"/>
    <x v="16"/>
    <x v="3"/>
    <x v="7"/>
  </r>
  <r>
    <x v="717"/>
    <x v="717"/>
    <n v="110000"/>
    <s v="Индивидуальный предприниматель Колесникова Инна Владимировна"/>
    <s v="Оплата за уборку территории за ноябрь 2018 по счету №16 от 03.12.2018 по договору 02-17 от 01.11.2017. НДС не облагается."/>
    <s v="43434110000"/>
    <x v="13"/>
    <x v="0"/>
    <x v="11"/>
  </r>
  <r>
    <x v="717"/>
    <x v="717"/>
    <n v="72605"/>
    <s v="ООО &quot;ОРИОН-ОВК&quot;"/>
    <s v="Оплата за материалы для работ по ремонту колодцев по счету №102 от 27.11.2018, В том числе НДС 18.00 % - 11075.34"/>
    <s v="4343472605"/>
    <x v="21"/>
    <x v="1"/>
    <x v="2"/>
  </r>
  <r>
    <x v="717"/>
    <x v="717"/>
    <n v="35250"/>
    <s v="КОРНЕВ АЛЕКСАНДР ВАЛЕНТИНОВИЧ"/>
    <s v="Выплата заработной платы за ноябрь 2018. НДС не облагается."/>
    <s v="4343435250"/>
    <x v="10"/>
    <x v="3"/>
    <x v="7"/>
  </r>
  <r>
    <x v="717"/>
    <x v="717"/>
    <n v="359.03"/>
    <s v="АО &quot;Райффайзенбанк&quot; г. Москва"/>
    <s v="комиссия за обработку ведомости №23 30.11.2018"/>
    <s v="43434359,03"/>
    <x v="7"/>
    <x v="2"/>
    <x v="6"/>
  </r>
  <r>
    <x v="718"/>
    <x v="718"/>
    <n v="4182.57"/>
    <s v="ПАО &quot;ВЫМПЕЛКОМ&quot;"/>
    <s v="Оплата услуг связи за октябрь 2018 по счету №100425349711 от 31.10.2018, лицевой счет 669010285, В том числе НДС 18.00 % - 638.02"/>
    <s v="434244182,57"/>
    <x v="1"/>
    <x v="0"/>
    <x v="1"/>
  </r>
  <r>
    <x v="719"/>
    <x v="719"/>
    <n v="220"/>
    <s v="АО &quot;Райффайзенбанк&quot; г. Москва"/>
    <s v="комиссия за обработку ведомости №22 15.11.2018"/>
    <s v="43420220"/>
    <x v="7"/>
    <x v="2"/>
    <x v="6"/>
  </r>
  <r>
    <x v="719"/>
    <x v="719"/>
    <n v="55000"/>
    <s v="АО &quot;Райффайзенбанк&quot; г. Москва"/>
    <s v="Оплата аванса по заработной плате за Ноябрь 2018 г. на основании ПЛАТЕЖНАЯ ВЕДОМОСТЬ N 22 от 15.11.2018"/>
    <s v="4342055000"/>
    <x v="10"/>
    <x v="3"/>
    <x v="7"/>
  </r>
  <r>
    <x v="720"/>
    <x v="720"/>
    <n v="542305.35"/>
    <s v="АО &quot;Мосэнергосбыт&quot;"/>
    <s v="ЗА ЭЛ. ЭНЕРГИЮ (МОЩНОСТЬ) ЗА ОКТЯБРЬ 2018 Г. ПО ДОГОВОРУ С ИКУ No97644161 ОТ 20.07.2015Г. СЧЕТ No Э-61-59711 ОТ 31.10.2018 Г. В том числе НДС 18.00 % - 82724.55."/>
    <s v="43419542305,35"/>
    <x v="25"/>
    <x v="0"/>
    <x v="15"/>
  </r>
  <r>
    <x v="720"/>
    <x v="720"/>
    <n v="30000"/>
    <s v="КОРНЕВ АЛЕКСАНДР ВАЛЕНТИНОВИЧ"/>
    <s v="Выплата аванса по заработной плате за ноябрь 2018. НДС не облагается."/>
    <s v="4341930000"/>
    <x v="10"/>
    <x v="3"/>
    <x v="7"/>
  </r>
  <r>
    <x v="720"/>
    <x v="720"/>
    <n v="40640"/>
    <s v="ООО &quot;Тиражные решения 1С-Рарус&quot;"/>
    <s v="Оплата за лицензии на программный продукт 1с по счету №НФB0-005175 от 07.11.2018. НДС не облагается"/>
    <s v="4341940640"/>
    <x v="18"/>
    <x v="0"/>
    <x v="12"/>
  </r>
  <r>
    <x v="721"/>
    <x v="721"/>
    <n v="91715.45"/>
    <s v="Муниципальное унитарное предприятие &quot;Инженерные сети г. Долгопрудного&quot;"/>
    <s v="Оплата за стоки в октябре 2018 по счету №В3773 от 31.10.2018 г.  В том числе НДС 18.00 % - 13990.49"/>
    <s v="4341391715,45"/>
    <x v="9"/>
    <x v="0"/>
    <x v="8"/>
  </r>
  <r>
    <x v="722"/>
    <x v="722"/>
    <n v="125400"/>
    <s v="ООО &quot;ЭКО-СЕРВИС&quot;"/>
    <s v="Оплата вывоза ТБО в октябре 2018 по счету №2501 от 31.10.2018, В том числе НДС 18.00 % - 19128.82"/>
    <s v="43412125400"/>
    <x v="4"/>
    <x v="0"/>
    <x v="3"/>
  </r>
  <r>
    <x v="722"/>
    <x v="722"/>
    <n v="400"/>
    <s v="АО &quot;Райффайзенбанк&quot; г. Москва"/>
    <s v="Комиссия за внесение наличных. ОВН №3. г. Москва"/>
    <s v="43412400"/>
    <x v="7"/>
    <x v="2"/>
    <x v="6"/>
  </r>
  <r>
    <x v="722"/>
    <x v="722"/>
    <n v="320000"/>
    <s v="ООО ЧОО &quot;Р1-МСК&quot;"/>
    <s v="Оплата услуг охраны за октябрь по счету №241 от 01.10.2018.  НДС не облагается"/>
    <s v="43412320000"/>
    <x v="33"/>
    <x v="0"/>
    <x v="18"/>
  </r>
  <r>
    <x v="723"/>
    <x v="723"/>
    <n v="50000"/>
    <s v="Индивидуальный предприниматель Истомин Ярослав Владимирович"/>
    <s v="Оплата юридических услуг за октябрь 2018 года по счету №11 от 02.11.2018. НДС не облагается"/>
    <s v="4341150000"/>
    <x v="20"/>
    <x v="0"/>
    <x v="13"/>
  </r>
  <r>
    <x v="724"/>
    <x v="724"/>
    <n v="190"/>
    <s v="АО &quot;Райффайзенбанк&quot; г. Москва"/>
    <s v="Ежемесячная комиссия за услугу ELBRUS Mobile 10.2018"/>
    <s v="43410190"/>
    <x v="7"/>
    <x v="2"/>
    <x v="6"/>
  </r>
  <r>
    <x v="725"/>
    <x v="725"/>
    <n v="11752.66"/>
    <s v="Управление Федерального казначейства по г. Москве (ИФНС России №15 по г. Москве)"/>
    <s v="Страховые взносы на ОМС. НДС не облагается"/>
    <s v="4340611752,66"/>
    <x v="16"/>
    <x v="3"/>
    <x v="7"/>
  </r>
  <r>
    <x v="725"/>
    <x v="725"/>
    <n v="29594"/>
    <s v="Управление Федерального казначейства по г. Москве (ИФНС России №15 по г. Москве)"/>
    <s v="Оплата НДФЛ. НДС не облагается"/>
    <s v="4340629594"/>
    <x v="28"/>
    <x v="3"/>
    <x v="7"/>
  </r>
  <r>
    <x v="725"/>
    <x v="725"/>
    <n v="6682.88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4066682,88"/>
    <x v="16"/>
    <x v="3"/>
    <x v="7"/>
  </r>
  <r>
    <x v="725"/>
    <x v="725"/>
    <n v="100600.26"/>
    <s v="АО &quot;Райффайзенбанк&quot; г. Москва"/>
    <s v="Оплата Заработная плата за Октябрь 2018 г. на основании ПЛАТЕЖНАЯ ВЕДОМОСТЬ N 21 от 01.11.2018"/>
    <s v="43406100600,26"/>
    <x v="10"/>
    <x v="3"/>
    <x v="7"/>
  </r>
  <r>
    <x v="725"/>
    <x v="725"/>
    <n v="402.4"/>
    <s v="АО &quot;Райффайзенбанк&quot; г. Москва"/>
    <s v="комиссия за обработку ведомости №21 01.11.2018"/>
    <s v="43406402,4"/>
    <x v="7"/>
    <x v="2"/>
    <x v="6"/>
  </r>
  <r>
    <x v="725"/>
    <x v="725"/>
    <n v="50697.75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40650697,75"/>
    <x v="16"/>
    <x v="3"/>
    <x v="7"/>
  </r>
  <r>
    <x v="725"/>
    <x v="725"/>
    <n v="460.88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406460,88"/>
    <x v="16"/>
    <x v="3"/>
    <x v="7"/>
  </r>
  <r>
    <x v="726"/>
    <x v="726"/>
    <n v="40000"/>
    <s v="Индивидуальный предприниматель Смирнов Дмитрий Евгеньевич"/>
    <s v="Оплата бухгалтерских услуг за октябрь 2018 по счету №83 от 01.11.2018, НДС не облагается"/>
    <s v="4340540000"/>
    <x v="18"/>
    <x v="0"/>
    <x v="12"/>
  </r>
  <r>
    <x v="726"/>
    <x v="726"/>
    <n v="990"/>
    <s v="АО &quot;Райффайзенбанк&quot; г. Москва"/>
    <s v="Ежемесячная комиссия за обслуживание по пакету за 10.2018"/>
    <s v="43405990"/>
    <x v="7"/>
    <x v="2"/>
    <x v="6"/>
  </r>
  <r>
    <x v="726"/>
    <x v="726"/>
    <n v="110000"/>
    <s v="Индивидуальный предприниматель Колесникова Инна Владимировна"/>
    <s v="Оплата за уборку территории за октябрь 2018 по счету №15 от 02.11.2018 по договору 02-17 от 01.11.2017. НДС не облагается."/>
    <s v="43405110000"/>
    <x v="13"/>
    <x v="0"/>
    <x v="11"/>
  </r>
  <r>
    <x v="726"/>
    <x v="726"/>
    <n v="35250"/>
    <s v="КОРНЕВ АЛЕКСАНДР ВАЛЕНТИНОВИЧ"/>
    <s v="Выплата заработной платы за октябрь 2018. НДС не облагается."/>
    <s v="4340535250"/>
    <x v="10"/>
    <x v="3"/>
    <x v="7"/>
  </r>
  <r>
    <x v="727"/>
    <x v="727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09.2018 по 31.10.2018"/>
    <s v="43404400"/>
    <x v="7"/>
    <x v="2"/>
    <x v="6"/>
  </r>
  <r>
    <x v="728"/>
    <x v="728"/>
    <n v="9215.59"/>
    <s v="Филиал ФГУП &quot;Охрана&quot; Росгвардии по г. Москве"/>
    <s v="Оплата за пультовую охрану объекта за октябрь 2018 по договору №7721N10011 от 12.11.2012, по счету №77000060403 от 01.10.2018,  В том числе НДС 18.00 % - 1405.77"/>
    <s v="433999215,59"/>
    <x v="36"/>
    <x v="0"/>
    <x v="18"/>
  </r>
  <r>
    <x v="728"/>
    <x v="728"/>
    <n v="6000"/>
    <s v="ООО УЦ &quot;ПрофАттестация&quot;"/>
    <s v="Оплата образовательных услуг по счету №ПБ(Д)-188 от 26.10.2018, НДС не облагается"/>
    <s v="433996000"/>
    <x v="52"/>
    <x v="3"/>
    <x v="7"/>
  </r>
  <r>
    <x v="728"/>
    <x v="728"/>
    <n v="21000"/>
    <s v="Индивидуальный предприниматель Капалин Евгений Владимирович"/>
    <s v="Оплата за поддержку работоспособности сервера и техническую поддержку сайта за период март-октябрь 2018 года по Договору 0120131101 от 01.11.2013 и счетам. НДС не облагается"/>
    <s v="4339921000"/>
    <x v="2"/>
    <x v="0"/>
    <x v="1"/>
  </r>
  <r>
    <x v="728"/>
    <x v="728"/>
    <n v="7500"/>
    <s v="Индивидуальный предприниматель Капалин Евгений Владимирович"/>
    <s v="Оплата выезда специалиста по счету №36 от 24.10.2018 по Договору 0120131101 от 01.11.2013. НДС не облагается"/>
    <s v="433997500"/>
    <x v="2"/>
    <x v="0"/>
    <x v="1"/>
  </r>
  <r>
    <x v="729"/>
    <x v="729"/>
    <n v="1687.24"/>
    <s v="ООО &quot;КОМУС&quot;"/>
    <s v="Оплата канцелярских товаров по счету №0VT/596079/22191483 от 19.10.2018 г. В том числе НДС 18.00 % - 257.38."/>
    <s v="433971687,24"/>
    <x v="22"/>
    <x v="4"/>
    <x v="9"/>
  </r>
  <r>
    <x v="729"/>
    <x v="729"/>
    <n v="16653.599999999999"/>
    <s v="ИП Шахов Андрей Николаевич"/>
    <s v="Оплата лопат и метел по счету №HT-1769 от 24 октября 2018 г. НДС не облагается"/>
    <s v="4339716653,6"/>
    <x v="3"/>
    <x v="1"/>
    <x v="2"/>
  </r>
  <r>
    <x v="730"/>
    <x v="730"/>
    <n v="395"/>
    <s v="Управление Федерального казначейства по г. Москве (ИФНС России №15 по г. Москве)"/>
    <s v="Водный налог за 3 квартал 2018 года, НДС не облагается"/>
    <s v="43395395"/>
    <x v="29"/>
    <x v="2"/>
    <x v="17"/>
  </r>
  <r>
    <x v="730"/>
    <x v="730"/>
    <n v="4197.3900000000003"/>
    <s v="ПАО &quot;ВЫМПЕЛКОМ&quot;"/>
    <s v="Оплата услуг связи за сентябрь 2018 по счету 100411464036 от 30.09.2018, лицевой счет 669010285, В том числе НДС 18.00 % - 640.28"/>
    <s v="433954197,39"/>
    <x v="1"/>
    <x v="0"/>
    <x v="1"/>
  </r>
  <r>
    <x v="731"/>
    <x v="731"/>
    <n v="413507.59"/>
    <s v="АО &quot;Мосэнергосбыт&quot;"/>
    <s v="ЗА ЭЛ. ЭНЕРГИЮ (МОЩНОСТЬ) ЗА СЕНТЯБРЬ 2018 Г. ПО ДОГОВОРУ С ИКУ №97644161 ОТ 20.07.2015Г. СЧЕТ № Э-61-54463 ОТ 30.09.2018 Г. В том числе НДС 18.00 % - 63077.43."/>
    <s v="43391413507,59"/>
    <x v="25"/>
    <x v="0"/>
    <x v="15"/>
  </r>
  <r>
    <x v="732"/>
    <x v="732"/>
    <n v="237452.51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8 год. ФЛС № М-02-013174-001 НДС не облагается."/>
    <s v="43388237452,51"/>
    <x v="5"/>
    <x v="0"/>
    <x v="4"/>
  </r>
  <r>
    <x v="732"/>
    <x v="732"/>
    <n v="30000"/>
    <s v="КОРНЕВ АЛЕКСАНДР ВАЛЕНТИНОВИЧ"/>
    <s v="Выплата аванса по заработной плате за октябрь 2018. НДС не облагается."/>
    <s v="4338830000"/>
    <x v="10"/>
    <x v="3"/>
    <x v="7"/>
  </r>
  <r>
    <x v="732"/>
    <x v="732"/>
    <n v="140"/>
    <s v="АО &quot;Райффайзенбанк&quot; г. Москва"/>
    <s v="комиссия за обработку ведомости №20 15.10.2018"/>
    <s v="43388140"/>
    <x v="7"/>
    <x v="2"/>
    <x v="6"/>
  </r>
  <r>
    <x v="732"/>
    <x v="732"/>
    <n v="35000"/>
    <s v="АО &quot;Райффайзенбанк&quot; г. Москва"/>
    <s v="Оплата аванса по заработной плате за Октябрь 2018 г. на основании ПЛАТЕЖНАЯ ВЕДОМОСТЬ N 20 от 15.10.2018"/>
    <s v="4338835000"/>
    <x v="10"/>
    <x v="3"/>
    <x v="7"/>
  </r>
  <r>
    <x v="732"/>
    <x v="732"/>
    <n v="79800"/>
    <s v="ООО &quot;ЭКО-СЕРВИС&quot;"/>
    <s v="Оплата вывоза ТБО в сентябре 2018 по счету №2247 от 30.09.2018, В том числе НДС 18.00 % - 12172.88"/>
    <s v="4338879800"/>
    <x v="4"/>
    <x v="0"/>
    <x v="3"/>
  </r>
  <r>
    <x v="733"/>
    <x v="733"/>
    <n v="6940"/>
    <s v="ООО &quot;ГРУППА КОМПАНИЙ &quot;ЭДЕЛЬВЕЙС&quot;"/>
    <s v="Оплата уличных светильников по счету №494 от 08.10.2018, В том числе НДС 18.00 % - 1058.64"/>
    <s v="433816940"/>
    <x v="3"/>
    <x v="1"/>
    <x v="2"/>
  </r>
  <r>
    <x v="734"/>
    <x v="734"/>
    <n v="95695.33"/>
    <s v="Муниципальное унитарное предприятие &quot;Инженерные сети г. Долгопрудного&quot;"/>
    <s v="Оплата за стоки в сентябре 2018 по счету №В3326 от 30.09.2018 г.  В том числе НДС 18.00 % - 14597.59"/>
    <s v="4337895695,33"/>
    <x v="9"/>
    <x v="0"/>
    <x v="8"/>
  </r>
  <r>
    <x v="734"/>
    <x v="734"/>
    <n v="190"/>
    <s v="АО &quot;Райффайзенбанк&quot; г. Москва"/>
    <s v="Ежемесячная комиссия за услугу ELBRUS Mobile 9.2018"/>
    <s v="43378190"/>
    <x v="7"/>
    <x v="2"/>
    <x v="6"/>
  </r>
  <r>
    <x v="735"/>
    <x v="735"/>
    <n v="110000"/>
    <s v="Индивидуальный предприниматель Колесникова Инна Владимировна"/>
    <s v="Оплата за уборку территории за сентябрь 2018 по счету №14 от 02.10.2018 по договору 02-17 от 01.11.2017. НДС не облагается."/>
    <s v="43375110000"/>
    <x v="13"/>
    <x v="0"/>
    <x v="11"/>
  </r>
  <r>
    <x v="735"/>
    <x v="735"/>
    <n v="68400"/>
    <s v="ООО &quot;ЭКО-СЕРВИС&quot;"/>
    <s v="Оплата вывоза ТБО в августе 2018 по счету №1990 от 31.08.18, В том числе НДС 18.00 % - 10433.90"/>
    <s v="4337568400"/>
    <x v="4"/>
    <x v="0"/>
    <x v="3"/>
  </r>
  <r>
    <x v="735"/>
    <x v="735"/>
    <n v="109355.3"/>
    <s v="АО &quot;Райффайзенбанк&quot; г. Москва"/>
    <s v="Оплата Заработная плата за Сентябрь 2018 г. на основании ПЛАТЕЖНАЯ ВЕДОМОСТЬ N 19 от 28.09.2018"/>
    <s v="43375109355,3"/>
    <x v="10"/>
    <x v="3"/>
    <x v="7"/>
  </r>
  <r>
    <x v="735"/>
    <x v="735"/>
    <n v="320000"/>
    <s v="ООО ЧОО &quot;Р1-МСК&quot;"/>
    <s v="Оплата услуг охраны за сентябрь по счету №213 от 03.09.2018.  НДС не облагается"/>
    <s v="43375320000"/>
    <x v="33"/>
    <x v="0"/>
    <x v="18"/>
  </r>
  <r>
    <x v="735"/>
    <x v="735"/>
    <n v="50000"/>
    <s v="Индивидуальный предприниматель Истомин Ярослав Владимирович"/>
    <s v="Оплата юридических услуг за сентябрь 2018 года по счету №10 от 02.10.2018. НДС не облагается"/>
    <s v="4337550000"/>
    <x v="20"/>
    <x v="0"/>
    <x v="13"/>
  </r>
  <r>
    <x v="735"/>
    <x v="735"/>
    <n v="437.42"/>
    <s v="АО &quot;Райффайзенбанк&quot; г. Москва"/>
    <s v="комиссия за обработку ведомости №19 28.09.2018"/>
    <s v="43375437,42"/>
    <x v="7"/>
    <x v="2"/>
    <x v="6"/>
  </r>
  <r>
    <x v="736"/>
    <x v="736"/>
    <n v="3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18 по 29.09.2018"/>
    <s v="43374350"/>
    <x v="7"/>
    <x v="2"/>
    <x v="6"/>
  </r>
  <r>
    <x v="736"/>
    <x v="736"/>
    <n v="990"/>
    <s v="АО &quot;Райффайзенбанк&quot; г. Москва"/>
    <s v="Ежемесячная комиссия за обслуживание по пакету за 9.2018"/>
    <s v="43374990"/>
    <x v="7"/>
    <x v="2"/>
    <x v="6"/>
  </r>
  <r>
    <x v="737"/>
    <x v="737"/>
    <n v="7641.4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3717641,4"/>
    <x v="16"/>
    <x v="3"/>
    <x v="7"/>
  </r>
  <r>
    <x v="737"/>
    <x v="737"/>
    <n v="17540"/>
    <s v="ООО &quot;ТВОЙ ИНСТРУМЕНТ&quot;"/>
    <s v="Оплата бензопилы по счету №УТ-549 от 28.09.2018. В том числе НДС 18.00 % - 2675.60"/>
    <s v="4337117540"/>
    <x v="3"/>
    <x v="1"/>
    <x v="2"/>
  </r>
  <r>
    <x v="737"/>
    <x v="737"/>
    <n v="12400"/>
    <s v="ООО &quot;Эколоджис&quot;"/>
    <s v="Оплата услуг по исследованию проб воды по счету №k-493 от 14.09.2018. НДС не облагается"/>
    <s v="4337112400"/>
    <x v="24"/>
    <x v="0"/>
    <x v="14"/>
  </r>
  <r>
    <x v="737"/>
    <x v="737"/>
    <n v="13438.3"/>
    <s v="Управление Федерального казначейства по г. Москве (ИФНС России №15 по г. Москве)"/>
    <s v="Страховые взносы на ОМС. НДС не облагается"/>
    <s v="4337113438,3"/>
    <x v="16"/>
    <x v="3"/>
    <x v="7"/>
  </r>
  <r>
    <x v="737"/>
    <x v="737"/>
    <n v="57969.18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37157969,18"/>
    <x v="16"/>
    <x v="3"/>
    <x v="7"/>
  </r>
  <r>
    <x v="737"/>
    <x v="737"/>
    <n v="35250"/>
    <s v="КОРНЕВ АЛЕКСАНДР ВАЛЕНТИНОВИЧ"/>
    <s v="Выплата заработной платы за сентябрь 2018. НДС не облагается."/>
    <s v="4337135250"/>
    <x v="10"/>
    <x v="3"/>
    <x v="7"/>
  </r>
  <r>
    <x v="737"/>
    <x v="737"/>
    <n v="33890"/>
    <s v="Управление Федерального казначейства по г. Москве (ИФНС России №15 по г. Москве)"/>
    <s v="Оплата НДФЛ. НДС не облагается"/>
    <s v="4337133890"/>
    <x v="28"/>
    <x v="3"/>
    <x v="7"/>
  </r>
  <r>
    <x v="737"/>
    <x v="737"/>
    <n v="40000"/>
    <s v="Индивидуальный предприниматель Смирнов Дмитрий Евгеньевич"/>
    <s v="Оплата бухгалтерских услуг за сентябрь 2018 по счету №72 от 28.09.2018, НДС не облагается"/>
    <s v="4337140000"/>
    <x v="18"/>
    <x v="0"/>
    <x v="12"/>
  </r>
  <r>
    <x v="737"/>
    <x v="737"/>
    <n v="526.99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371526,99"/>
    <x v="16"/>
    <x v="3"/>
    <x v="7"/>
  </r>
  <r>
    <x v="738"/>
    <x v="738"/>
    <n v="650"/>
    <s v="АО &quot;Райффайзенбанк&quot; г. Москва"/>
    <s v="Комиссия за внесение наличных. ОВН №3. г. Москва"/>
    <s v="43370650"/>
    <x v="7"/>
    <x v="2"/>
    <x v="6"/>
  </r>
  <r>
    <x v="739"/>
    <x v="739"/>
    <n v="9889"/>
    <s v="ООО &quot;ТДСЗ&quot;"/>
    <s v="Оплата насоса по счету NТДИ-4571970 от 25 Сентября 2018 г. В том числе НДС 18.00 % - 1508.49"/>
    <s v="433689889"/>
    <x v="3"/>
    <x v="1"/>
    <x v="2"/>
  </r>
  <r>
    <x v="739"/>
    <x v="739"/>
    <n v="4345.62"/>
    <s v="ПАО &quot;ВЫМПЕЛКОМ&quot;"/>
    <s v="Оплата услуг связи за август 2018 по счету 100397580078 от 31.08.2018, лицевой счет 669010285, В том числе НДС 18.00 % - 662.89"/>
    <s v="433684345,62"/>
    <x v="1"/>
    <x v="0"/>
    <x v="1"/>
  </r>
  <r>
    <x v="739"/>
    <x v="739"/>
    <n v="9215.59"/>
    <s v="Филиал ФГУП &quot;Охрана&quot; Росгвардии по г. Москве"/>
    <s v="Оплата за пультовую охрану объекта за сентябрь 2018 по договору №7721N10011 от 12.11.2012, по счету №77000054444 от 01.09.2018,  В том числе НДС 18.00 % - 1405.77"/>
    <s v="433689215,59"/>
    <x v="36"/>
    <x v="0"/>
    <x v="18"/>
  </r>
  <r>
    <x v="740"/>
    <x v="740"/>
    <n v="220"/>
    <s v="АО &quot;Райффайзенбанк&quot; г. Москва"/>
    <s v="комиссия за обработку ведомости №18 13.09.2018"/>
    <s v="43356220"/>
    <x v="7"/>
    <x v="2"/>
    <x v="6"/>
  </r>
  <r>
    <x v="740"/>
    <x v="740"/>
    <n v="30000"/>
    <s v="КОРНЕВ АЛЕКСАНДР ВАЛЕНТИНОВИЧ"/>
    <s v="Выплата аванса по заработной плате за сентябрь 2018. НДС не облагается."/>
    <s v="4335630000"/>
    <x v="10"/>
    <x v="3"/>
    <x v="7"/>
  </r>
  <r>
    <x v="740"/>
    <x v="740"/>
    <n v="55000"/>
    <s v="АО &quot;Райффайзенбанк&quot; г. Москва"/>
    <s v="Оплата Заработная плата за Сентябрь 2018 г. на основании ПЛАТЕЖНАЯ ВЕДОМОСТЬ N 18 от 13.09.2018"/>
    <s v="4335655000"/>
    <x v="10"/>
    <x v="3"/>
    <x v="7"/>
  </r>
  <r>
    <x v="741"/>
    <x v="741"/>
    <n v="88715.69"/>
    <s v="Муниципальное унитарное предприятие &quot;Инженерные сети г. Долгопрудного&quot;"/>
    <s v="Оплата за стоки в августе 2018 по счету №В2893 от 31.08.2018 г.  В том числе НДС 18.00 % - 13532.90"/>
    <s v="4335388715,69"/>
    <x v="9"/>
    <x v="0"/>
    <x v="8"/>
  </r>
  <r>
    <x v="741"/>
    <x v="741"/>
    <n v="436935.91"/>
    <s v="АО &quot;Мосэнергосбыт&quot;"/>
    <s v="ЗА ЭЛ. ЭНЕРГИЮ (МОЩНОСТЬ) ЗА АВГУСТ 2018 Г. ПО ДОГОВОРУ С ИКУ № 97644161 ОТ 20.07.2015Г. СЧЕТ № Э-61-49205 ОТ 31.08.2018 Г. В том числе НДС 18.00 % - 66651.24."/>
    <s v="43353436935,91"/>
    <x v="25"/>
    <x v="0"/>
    <x v="15"/>
  </r>
  <r>
    <x v="741"/>
    <x v="741"/>
    <n v="1000"/>
    <s v="УФК РФ по г.Москве (Управление Федеральной службы государственной регистрации, кадастра и картографии по г.Москве)"/>
    <s v="Госпошлина за государственную регистрация дополнительного соглашения к договору аренды (при обращении через многофункциональные центры). НДС не облагается"/>
    <s v="433531000"/>
    <x v="5"/>
    <x v="0"/>
    <x v="4"/>
  </r>
  <r>
    <x v="741"/>
    <x v="741"/>
    <n v="14707"/>
    <s v="ООО &quot;МВК ЭКОДАР&quot;"/>
    <s v="Оплата сервисного обслуживания по счету №71781/Р65 от 27.08.2018. В том числе НДС 18.00 % - 2243.44."/>
    <s v="4335314707"/>
    <x v="34"/>
    <x v="0"/>
    <x v="14"/>
  </r>
  <r>
    <x v="741"/>
    <x v="741"/>
    <n v="320000"/>
    <s v="ООО ЧОО &quot;Р1-МСК&quot;"/>
    <s v="Оплата услуг охраны за август по счету №190 от 01.08.2018.  НДС не облагается"/>
    <s v="43353320000"/>
    <x v="33"/>
    <x v="0"/>
    <x v="18"/>
  </r>
  <r>
    <x v="742"/>
    <x v="742"/>
    <n v="250"/>
    <s v="АО &quot;Райффайзенбанк&quot; г. Москва"/>
    <s v="Комиссия за исходящие платежи в рублях, переданные на бумажном носителе,платежные требования и инкасс. поручения по счету 40703810800001434983  0.917574"/>
    <s v="43349250"/>
    <x v="7"/>
    <x v="2"/>
    <x v="6"/>
  </r>
  <r>
    <x v="742"/>
    <x v="742"/>
    <n v="15000"/>
    <s v="ЧИНИЛИНА-СОЛОВЬЕВА ТАТЬЯНА ИВАНОВНА"/>
    <s v="ИСПОЛ ЛИСТ ВС № 073257903 ВЫДАН 16.08.2018 СУДОМ В СОСТАВЕ М/С С/У № 79 РАЙОНА СЕВЕРНЫЙ Г. МОСКВЫ ПО ДЕЛУ № 2-838/2017"/>
    <s v="4334915000"/>
    <x v="37"/>
    <x v="7"/>
    <x v="19"/>
  </r>
  <r>
    <x v="743"/>
    <x v="743"/>
    <n v="6000"/>
    <s v="УФК по г. Москве (ИФНС России №17 по г. Москве)"/>
    <s v="Оплата госпошлины, ЖСК &quot;Дарьин&quot;, 127204, Москва, Дмитровское ш., д. 167, корп. 1, кв. 145. НДС не облагается"/>
    <s v="433486000"/>
    <x v="40"/>
    <x v="2"/>
    <x v="17"/>
  </r>
  <r>
    <x v="743"/>
    <x v="743"/>
    <n v="190"/>
    <s v="АО &quot;Райффайзенбанк&quot; г. Москва"/>
    <s v="Ежемесячная комиссия за услугу ELBRUS Mobile 8.2018"/>
    <s v="43348190"/>
    <x v="7"/>
    <x v="2"/>
    <x v="6"/>
  </r>
  <r>
    <x v="743"/>
    <x v="743"/>
    <n v="50000"/>
    <s v="Индивидуальный предприниматель Истомин Ярослав Владимирович"/>
    <s v="Оплата юридических услуг за август 2018 года по счету №9 от 03.09.2018. НДС не облагается"/>
    <s v="4334850000"/>
    <x v="20"/>
    <x v="0"/>
    <x v="13"/>
  </r>
  <r>
    <x v="744"/>
    <x v="744"/>
    <n v="990"/>
    <s v="АО &quot;Райффайзенбанк&quot; г. Москва"/>
    <s v="Ежемесячная комиссия за обслуживание по пакету за 8.2018"/>
    <s v="43346990"/>
    <x v="7"/>
    <x v="2"/>
    <x v="6"/>
  </r>
  <r>
    <x v="744"/>
    <x v="744"/>
    <n v="12000"/>
    <s v="ООО &quot;ИНТЕР&quot;"/>
    <s v="Оплата за метлы по счету №309 от 03.09.2018,  В том числе НДС 18.00 % - 1830.51"/>
    <s v="4334612000"/>
    <x v="3"/>
    <x v="1"/>
    <x v="2"/>
  </r>
  <r>
    <x v="745"/>
    <x v="745"/>
    <n v="110000"/>
    <s v="Индивидуальный предприниматель Колесникова Инна Владимировна"/>
    <s v="Оплата за уборку территории за август 2018 по счету №13 от 31.08.2018 по договору 02-17 от 01.11.2017. НДС не облагается."/>
    <s v="43343110000"/>
    <x v="13"/>
    <x v="0"/>
    <x v="11"/>
  </r>
  <r>
    <x v="745"/>
    <x v="745"/>
    <n v="82557.13"/>
    <s v="АО &quot;Райффайзенбанк&quot; г. Москва"/>
    <s v="Оплата Заработная плата за Август 2018 г. на основании ПЛАТЕЖНАЯ ВЕДОМОСТЬ N 17 от 31.08.2018"/>
    <s v="4334382557,13"/>
    <x v="10"/>
    <x v="3"/>
    <x v="7"/>
  </r>
  <r>
    <x v="745"/>
    <x v="745"/>
    <n v="11594.61"/>
    <s v="Управление Федерального казначейства по г. Москве (ИФНС России №15 по г. Москве)"/>
    <s v="Страховые взносы на ОМС. НДС не облагается"/>
    <s v="4334311594,61"/>
    <x v="16"/>
    <x v="3"/>
    <x v="7"/>
  </r>
  <r>
    <x v="745"/>
    <x v="745"/>
    <n v="3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18 по 31.08.2018"/>
    <s v="43343375"/>
    <x v="7"/>
    <x v="2"/>
    <x v="6"/>
  </r>
  <r>
    <x v="745"/>
    <x v="745"/>
    <n v="26898"/>
    <s v="Управление Федерального казначейства по г. Москве (ИФНС России №15 по г. Москве)"/>
    <s v="Оплата НДФЛ. НДС не облагается"/>
    <s v="4334326898"/>
    <x v="28"/>
    <x v="3"/>
    <x v="7"/>
  </r>
  <r>
    <x v="745"/>
    <x v="745"/>
    <n v="330.23"/>
    <s v="АО &quot;Райффайзенбанк&quot; г. Москва"/>
    <s v="комиссия за обработку ведомости №17 31.08.2018"/>
    <s v="43343330,23"/>
    <x v="7"/>
    <x v="2"/>
    <x v="6"/>
  </r>
  <r>
    <x v="745"/>
    <x v="745"/>
    <n v="454.69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343454,69"/>
    <x v="16"/>
    <x v="3"/>
    <x v="7"/>
  </r>
  <r>
    <x v="745"/>
    <x v="745"/>
    <n v="6593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3436593"/>
    <x v="16"/>
    <x v="3"/>
    <x v="7"/>
  </r>
  <r>
    <x v="745"/>
    <x v="745"/>
    <n v="50015.93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34350015,93"/>
    <x v="16"/>
    <x v="3"/>
    <x v="7"/>
  </r>
  <r>
    <x v="745"/>
    <x v="745"/>
    <n v="35250"/>
    <s v="КОРНЕВ АЛЕКСАНДР ВАЛЕНТИНОВИЧ"/>
    <s v="Выплата заработной платы за август 2018. НДС не облагается."/>
    <s v="4334335250"/>
    <x v="10"/>
    <x v="3"/>
    <x v="7"/>
  </r>
  <r>
    <x v="745"/>
    <x v="745"/>
    <n v="352.5"/>
    <s v="АО &quot;Райффайзенбанк&quot; г. Москва"/>
    <s v="Комиссия за переводы в пользу ФЛ сверх нетарифицируемой суммы платежей в месяц"/>
    <s v="43343352,5"/>
    <x v="7"/>
    <x v="2"/>
    <x v="6"/>
  </r>
  <r>
    <x v="745"/>
    <x v="745"/>
    <n v="40000"/>
    <s v="Индивидуальный предприниматель Смирнов Дмитрий Евгеньевич"/>
    <s v="Оплата бухгалтерских услуг за август 2018 по счету №64 от 31.08.2018, НДС не облагается"/>
    <s v="4334340000"/>
    <x v="18"/>
    <x v="0"/>
    <x v="12"/>
  </r>
  <r>
    <x v="746"/>
    <x v="746"/>
    <n v="4477.3999999999996"/>
    <s v="ПАО &quot;ВЫМПЕЛКОМ&quot;"/>
    <s v="Оплата услуг связи за июль 2018 по счету 100383157846 от 31.07.2018, лицевой счет 669010285, В том числе НДС 18.00 % - 682.99"/>
    <s v="433324477,4"/>
    <x v="1"/>
    <x v="0"/>
    <x v="1"/>
  </r>
  <r>
    <x v="747"/>
    <x v="747"/>
    <n v="68400"/>
    <s v="ООО &quot;ЭКО-СЕРВИС&quot;"/>
    <s v="Оплата вывоза ТБО в июле 2018 по счету №1731 от 31.07.18, В том числе НДС 18.00 % - 10433.90"/>
    <s v="4332968400"/>
    <x v="4"/>
    <x v="0"/>
    <x v="3"/>
  </r>
  <r>
    <x v="747"/>
    <x v="747"/>
    <n v="750"/>
    <s v="АО &quot;Райффайзенбанк&quot; г. Москва"/>
    <s v="Комиссия за внесение наличных. ОВН №3. г. Москва"/>
    <s v="43329750"/>
    <x v="7"/>
    <x v="2"/>
    <x v="6"/>
  </r>
  <r>
    <x v="747"/>
    <x v="747"/>
    <n v="96875.39"/>
    <s v="Муниципальное унитарное предприятие &quot;Инженерные сети г. Долгопрудного&quot;"/>
    <s v="Оплата за стоки в июле 2018 по счету №В2591 от 31.07.2018 г.  В том числе НДС 18.00 % - 14777.60"/>
    <s v="4332996875,39"/>
    <x v="9"/>
    <x v="0"/>
    <x v="8"/>
  </r>
  <r>
    <x v="747"/>
    <x v="747"/>
    <n v="9215.59"/>
    <s v="Филиал ФГУП &quot;Охрана&quot; Росгвардии по г. Москве"/>
    <s v="Оплата за пультовую охрану объекта за август 2018 по договору №7721N10011 от 12.11.2012, по счету №77000045492 от 01.08.2018,  В том числе НДС 18.00 % - 1405.77"/>
    <s v="433299215,59"/>
    <x v="36"/>
    <x v="0"/>
    <x v="18"/>
  </r>
  <r>
    <x v="747"/>
    <x v="747"/>
    <n v="3990"/>
    <s v="ООО &quot;КОМУС&quot;"/>
    <s v="Оплата кресла по счету №0VT/596079/21346922 от 09.08.2018 г. В том числе НДС 18.00 % - 608.64."/>
    <s v="433293990"/>
    <x v="22"/>
    <x v="4"/>
    <x v="9"/>
  </r>
  <r>
    <x v="747"/>
    <x v="747"/>
    <n v="384689.7"/>
    <s v="АО &quot;Мосэнергосбыт&quot;"/>
    <s v="ЗА ЭЛ. ЭНЕРГИЮ (МОЩНОСТЬ) ЗА ИЮЛЬ 2018 Г. ПО ДОГОВОРУ С ИКУ No97644161 ОТ 20.07.2015Г. СЧЕТ No Э-61-43962 ОТ 31.07.2018 Г. В том числе НДС 18.00 % - 58681.48."/>
    <s v="43329384689,7"/>
    <x v="25"/>
    <x v="0"/>
    <x v="15"/>
  </r>
  <r>
    <x v="748"/>
    <x v="748"/>
    <n v="35000"/>
    <s v="АО &quot;Райффайзенбанк&quot; г. Москва"/>
    <s v="Оплата аванса по заработной плате за Август 2018 г. на основании ПЛАТЕЖНАЯ ВЕДОМОСТЬ N 16 от 15.08.2018"/>
    <s v="4332835000"/>
    <x v="10"/>
    <x v="3"/>
    <x v="7"/>
  </r>
  <r>
    <x v="748"/>
    <x v="748"/>
    <n v="140"/>
    <s v="АО &quot;Райффайзенбанк&quot; г. Москва"/>
    <s v="комиссия за обработку ведомости №16 15.08.2018"/>
    <s v="43328140"/>
    <x v="7"/>
    <x v="2"/>
    <x v="6"/>
  </r>
  <r>
    <x v="748"/>
    <x v="748"/>
    <n v="300"/>
    <s v="АО &quot;Райффайзенбанк&quot; г. Москва"/>
    <s v="Комиссия за переводы в пользу ФЛ сверх нетарифицируемой суммы платежей в месяц"/>
    <s v="43328300"/>
    <x v="7"/>
    <x v="2"/>
    <x v="6"/>
  </r>
  <r>
    <x v="748"/>
    <x v="748"/>
    <n v="30000"/>
    <s v="КОРНЕВ АЛЕКСАНДР ВАЛЕНТИНОВИЧ"/>
    <s v="Выплата аванса по заработной плате за август 2018. НДС не облагается."/>
    <s v="4332830000"/>
    <x v="10"/>
    <x v="3"/>
    <x v="7"/>
  </r>
  <r>
    <x v="749"/>
    <x v="749"/>
    <n v="190"/>
    <s v="АО &quot;Райффайзенбанк&quot; г. Москва"/>
    <s v="Ежемесячная комиссия за услугу ELBRUS Mobile 7.2018"/>
    <s v="43318190"/>
    <x v="7"/>
    <x v="2"/>
    <x v="6"/>
  </r>
  <r>
    <x v="750"/>
    <x v="750"/>
    <n v="40000"/>
    <s v="Индивидуальный предприниматель Смирнов Дмитрий Евгеньевич"/>
    <s v="Оплата бухгалтерских услуг за июль 2018 по счету №57 от 02.08.2018, НДС не облагается"/>
    <s v="4331540000"/>
    <x v="18"/>
    <x v="0"/>
    <x v="12"/>
  </r>
  <r>
    <x v="750"/>
    <x v="750"/>
    <n v="50000"/>
    <s v="Индивидуальный предприниматель Истомин Ярослав Владимирович"/>
    <s v="Оплата юридических услуг за июль 2018 года по счету №8 от 01.08.2018. НДС не облагается"/>
    <s v="4331550000"/>
    <x v="20"/>
    <x v="0"/>
    <x v="13"/>
  </r>
  <r>
    <x v="750"/>
    <x v="750"/>
    <n v="320000"/>
    <s v="ООО ЧОО &quot;Р1-МСК&quot;"/>
    <s v="Оплата услуг охраны за июль по счету №165 от 02.07.2018.  НДС не облагается"/>
    <s v="43315320000"/>
    <x v="33"/>
    <x v="0"/>
    <x v="18"/>
  </r>
  <r>
    <x v="750"/>
    <x v="750"/>
    <n v="3312"/>
    <s v="ООО &quot;Грантэк-ЭЛ&quot;"/>
    <s v="Оплата по счету №22237 от 31.07.2018 (патрон, изолятор, контакт). В том числе НДС 18.00 % - 505.22"/>
    <s v="433153312"/>
    <x v="3"/>
    <x v="1"/>
    <x v="2"/>
  </r>
  <r>
    <x v="751"/>
    <x v="751"/>
    <n v="28730"/>
    <s v="Управление Федерального казначейства по г. Москве (ИФНС России №15 по г. Москве)"/>
    <s v="Оплата НДФЛ. НДС не облагается"/>
    <s v="4331328730"/>
    <x v="28"/>
    <x v="3"/>
    <x v="7"/>
  </r>
  <r>
    <x v="751"/>
    <x v="751"/>
    <n v="26362.51"/>
    <s v="Мигунова Ирина Анатольевна"/>
    <s v="Выплата отпускных и заработной платы за июль 2018. НДС не облагается."/>
    <s v="4331326362,51"/>
    <x v="10"/>
    <x v="3"/>
    <x v="7"/>
  </r>
  <r>
    <x v="751"/>
    <x v="751"/>
    <n v="11413.79"/>
    <s v="Управление Федерального казначейства по г. Москве (ИФНС России №15 по г. Москве)"/>
    <s v="Страховые взносы на ОМС. НДС не облагается"/>
    <s v="4331311413,79"/>
    <x v="16"/>
    <x v="3"/>
    <x v="7"/>
  </r>
  <r>
    <x v="751"/>
    <x v="751"/>
    <n v="2293"/>
    <s v="Управление Федерального казначейства по г. Москве (ИФНС России №15 по г. Москве)"/>
    <s v="Оплата НДФЛ. НДС не облагается"/>
    <s v="433132293"/>
    <x v="28"/>
    <x v="3"/>
    <x v="7"/>
  </r>
  <r>
    <x v="751"/>
    <x v="751"/>
    <n v="6490.2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3136490,21"/>
    <x v="16"/>
    <x v="3"/>
    <x v="7"/>
  </r>
  <r>
    <x v="751"/>
    <x v="751"/>
    <n v="35250"/>
    <s v="КОРНЕВ АЛЕКСАНДР ВАЛЕНТИНОВИЧ"/>
    <s v="Выплата заработной платы за июль 2018. НДС не облагается."/>
    <s v="4331335250"/>
    <x v="10"/>
    <x v="3"/>
    <x v="7"/>
  </r>
  <r>
    <x v="751"/>
    <x v="751"/>
    <n v="49235.99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31349235,99"/>
    <x v="16"/>
    <x v="3"/>
    <x v="7"/>
  </r>
  <r>
    <x v="751"/>
    <x v="751"/>
    <n v="990"/>
    <s v="АО &quot;Райффайзенбанк&quot; г. Москва"/>
    <s v="Ежемесячная комиссия за обслуживание по пакету за 7.2018"/>
    <s v="43313990"/>
    <x v="7"/>
    <x v="2"/>
    <x v="6"/>
  </r>
  <r>
    <x v="751"/>
    <x v="751"/>
    <n v="14970"/>
    <s v="Евполов Михаил Анатольевич"/>
    <s v="Выплата заработной платы за июль 2018. НДС не облагается."/>
    <s v="4331314970"/>
    <x v="10"/>
    <x v="3"/>
    <x v="7"/>
  </r>
  <r>
    <x v="751"/>
    <x v="751"/>
    <n v="35000"/>
    <s v="Преображенский Алексей Юрьевич"/>
    <s v="Выплата заработной платы за июль 2018. НДС не облагается."/>
    <s v="4331335000"/>
    <x v="10"/>
    <x v="3"/>
    <x v="7"/>
  </r>
  <r>
    <x v="751"/>
    <x v="751"/>
    <n v="354.17"/>
    <s v="АО &quot;Райффайзенбанк&quot; г. Москва"/>
    <s v="Комиссия за переводы в пользу ФЛ сверх нетарифицируемой суммы платежей в месяц"/>
    <s v="43313354,17"/>
    <x v="7"/>
    <x v="2"/>
    <x v="6"/>
  </r>
  <r>
    <x v="751"/>
    <x v="751"/>
    <n v="15347"/>
    <s v="Евполов Михаил Анатольевич"/>
    <s v="Выплата отпускных. НДС не облагается."/>
    <s v="4331315347"/>
    <x v="10"/>
    <x v="3"/>
    <x v="7"/>
  </r>
  <r>
    <x v="751"/>
    <x v="751"/>
    <n v="447.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313447,6"/>
    <x v="16"/>
    <x v="3"/>
    <x v="7"/>
  </r>
  <r>
    <x v="751"/>
    <x v="751"/>
    <n v="8487.4500000000007"/>
    <s v="Барабанов Александр Евгеньевич"/>
    <s v="Выплата заработной платы за июль 2018. НДС не облагается."/>
    <s v="433138487,45"/>
    <x v="10"/>
    <x v="3"/>
    <x v="7"/>
  </r>
  <r>
    <x v="752"/>
    <x v="752"/>
    <n v="3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18 по 31.07.2018"/>
    <s v="43312325"/>
    <x v="7"/>
    <x v="2"/>
    <x v="6"/>
  </r>
  <r>
    <x v="753"/>
    <x v="753"/>
    <n v="4434.96"/>
    <s v="ПАО &quot;ВЫМПЕЛКОМ&quot;"/>
    <s v="Оплата услуг связи за июнь 2018 по счету 100368835313 от 30.06.2018, лицевой счет 669010285, В том числе НДС 18.00 % - 676.52"/>
    <s v="433084434,96"/>
    <x v="1"/>
    <x v="0"/>
    <x v="1"/>
  </r>
  <r>
    <x v="753"/>
    <x v="753"/>
    <n v="232125.25"/>
    <s v="Муниципальное унитарное предприятие &quot;Инженерные сети г. Долгопрудного&quot;"/>
    <s v="Оплата за стоки в апреле 2018 по счету №В1487 от 30.04.2018 г.  В том числе НДС 18.00 % - 35408.94"/>
    <s v="43308232125,25"/>
    <x v="9"/>
    <x v="0"/>
    <x v="8"/>
  </r>
  <r>
    <x v="753"/>
    <x v="753"/>
    <n v="9500"/>
    <s v="ООО &quot;ПРОМТЕХ&quot;"/>
    <s v="Оплата краски по счету 2227 от 24.07.2018. В том числе НДС 18.00 % - 1449.15"/>
    <s v="433089500"/>
    <x v="3"/>
    <x v="1"/>
    <x v="2"/>
  </r>
  <r>
    <x v="754"/>
    <x v="754"/>
    <n v="50000"/>
    <s v="Индивидуальный предприниматель Истомин Ярослав Владимирович"/>
    <s v="Оплата юридических услуг за июнь 2018 года по счету №7 от 04.07.2018. НДС не облагается"/>
    <s v="4329950000"/>
    <x v="20"/>
    <x v="0"/>
    <x v="13"/>
  </r>
  <r>
    <x v="754"/>
    <x v="754"/>
    <n v="79800"/>
    <s v="ООО &quot;ЭКО-СЕРВИС&quot;"/>
    <s v="Оплата вывоза ТБО в апреле, в мае 2018 по счетам: №956 от 30.04.2018, №1202 от 31.05.18, В том числе НДС 18.00 % - 12172.88"/>
    <s v="4329979800"/>
    <x v="4"/>
    <x v="0"/>
    <x v="3"/>
  </r>
  <r>
    <x v="754"/>
    <x v="754"/>
    <n v="23902.01"/>
    <s v="АО &quot;Мосэнергосбыт&quot;"/>
    <s v="ЗА ЭЛ. ЭНЕРГИЮ (МОЩНОСТЬ) ЗА ИЮНЬ 2018 Г. ПО ДОГОВОРУ С ИКУ No97644161 ОТ 20.07.2015Г. СЧЕТ No Э-61-38728 ОТ 30.06.2018 Г. В том числе НДС 18.00 % - 3646.07."/>
    <s v="4329923902,01"/>
    <x v="25"/>
    <x v="0"/>
    <x v="15"/>
  </r>
  <r>
    <x v="755"/>
    <x v="755"/>
    <n v="400000"/>
    <s v="АО &quot;Мосэнергосбыт&quot;"/>
    <s v="ЗА ЭЛ. ЭНЕРГИЮ (МОЩНОСТЬ) ЗА ИЮНЬ 2018 Г. ПО ДОГОВОРУ С ИКУ No97644161 ОТ 20.07.2015Г. СЧЕТ No Э-61-38728 ОТ 30.06.2018 Г. В том числе НДС 18.00 % - 61016.95."/>
    <s v="43298400000"/>
    <x v="25"/>
    <x v="0"/>
    <x v="15"/>
  </r>
  <r>
    <x v="756"/>
    <x v="756"/>
    <n v="25000"/>
    <s v="Преображенский Алексей Юрьевич"/>
    <s v="Выплата аванса за июль 2018. НДС не облагается."/>
    <s v="4329425000"/>
    <x v="10"/>
    <x v="3"/>
    <x v="7"/>
  </r>
  <r>
    <x v="756"/>
    <x v="756"/>
    <n v="2500"/>
    <s v="Управление Федерального казначейства по г. Москве (Для ГУ - Отделения ПФР по г. Москве и Московской области)"/>
    <s v="Оплата страховых взносов на ОПС. Рег. номер 087-317-000813. Решение по СЗВ-М апрель 2018. НДС не облагается"/>
    <s v="432942500"/>
    <x v="16"/>
    <x v="3"/>
    <x v="7"/>
  </r>
  <r>
    <x v="756"/>
    <x v="756"/>
    <n v="432.52"/>
    <s v="АО &quot;Райффайзенбанк&quot; г. Москва"/>
    <s v="Комиссия за переводы в пользу ФЛ сверх нетарифицируемой суммы платежей в месяц"/>
    <s v="43294432,52"/>
    <x v="7"/>
    <x v="2"/>
    <x v="6"/>
  </r>
  <r>
    <x v="756"/>
    <x v="756"/>
    <n v="30000"/>
    <s v="КОРНЕВ АЛЕКСАНДР ВАЛЕНТИНОВИЧ"/>
    <s v="Выплата аванса по заработной плате за июль 2018. НДС не облагается."/>
    <s v="4329430000"/>
    <x v="10"/>
    <x v="3"/>
    <x v="7"/>
  </r>
  <r>
    <x v="756"/>
    <x v="756"/>
    <n v="8000"/>
    <s v="Мигунова Ирина Анатольевна"/>
    <s v="Выплата аванса за июль 2018. НДС не облагается."/>
    <s v="432948000"/>
    <x v="10"/>
    <x v="3"/>
    <x v="7"/>
  </r>
  <r>
    <x v="756"/>
    <x v="756"/>
    <n v="12000"/>
    <s v="Евполов Михаил Анатольевич"/>
    <s v="Выплата аванса за июль 2018. НДС не облагается."/>
    <s v="4329412000"/>
    <x v="10"/>
    <x v="3"/>
    <x v="7"/>
  </r>
  <r>
    <x v="757"/>
    <x v="757"/>
    <n v="110000"/>
    <s v="Индивидуальный предприниматель Колесникова Инна Владимировна"/>
    <s v="Оплата за уборку территории за июнь 2018 по счету №12 от 06.07.2018 по договору 02-17 от 01.11.2017. НДС не облагается."/>
    <s v="43290110000"/>
    <x v="13"/>
    <x v="0"/>
    <x v="11"/>
  </r>
  <r>
    <x v="758"/>
    <x v="758"/>
    <n v="83128.89"/>
    <s v="Муниципальное унитарное предприятие &quot;Инженерные сети г. Долгопрудного&quot;"/>
    <s v="Оплата за стоки в июне 2018 по счету №В2224 от 30.06.2018 г.  В том числе НДС 18.00 % - 12680.68"/>
    <s v="4328783128,89"/>
    <x v="9"/>
    <x v="0"/>
    <x v="8"/>
  </r>
  <r>
    <x v="758"/>
    <x v="758"/>
    <n v="4472"/>
    <s v="ООО &quot;КОМУС&quot;"/>
    <s v="Оплата товаров по счету №0VT/596079/20951837 от 04.07.2018 г. В том числе НДС 637.00."/>
    <s v="432874472"/>
    <x v="22"/>
    <x v="4"/>
    <x v="9"/>
  </r>
  <r>
    <x v="758"/>
    <x v="758"/>
    <n v="9215.59"/>
    <s v="Филиал ФГУП &quot;Охрана&quot; Росгвардии по г. Москве"/>
    <s v="Оплата за пультовую охрану объекта за июль 2018 по договору №7721N10011 от 12.11.2012, по счету №77000040264 от 01.07.2018,  В том числе НДС 18.00 % - 1405.77"/>
    <s v="432879215,59"/>
    <x v="36"/>
    <x v="0"/>
    <x v="18"/>
  </r>
  <r>
    <x v="759"/>
    <x v="759"/>
    <n v="190"/>
    <s v="АО &quot;Райффайзенбанк&quot; г. Москва"/>
    <s v="Ежемесячная комиссия за услугу ELBRUS Mobile 6.2018"/>
    <s v="43286190"/>
    <x v="7"/>
    <x v="2"/>
    <x v="6"/>
  </r>
  <r>
    <x v="760"/>
    <x v="760"/>
    <n v="320000"/>
    <s v="ООО ЧОО &quot;Р1-МСК&quot;"/>
    <s v="Оплата услуг охраны за июнь по счету №146 от 01.06.2018.  В том числе НДС 18.00 % - 48813.56"/>
    <s v="43285320000"/>
    <x v="33"/>
    <x v="0"/>
    <x v="18"/>
  </r>
  <r>
    <x v="761"/>
    <x v="761"/>
    <n v="18282"/>
    <s v="Мигунова Ирина Анатольевна"/>
    <s v="Выплата заработной платы за июнь 2018. НДС не облагается."/>
    <s v="4328418282"/>
    <x v="10"/>
    <x v="3"/>
    <x v="7"/>
  </r>
  <r>
    <x v="761"/>
    <x v="761"/>
    <n v="60000"/>
    <s v="КУДРЯШОВА НАТАЛИЯ ВЛАДИМИРОВНА"/>
    <s v="ИСПОЛ ЛИСТ ФС №010058122 ВЫД 15.05.2018Г. БУТЫРСКИМ РАЙОННЫМ СУДОМ ПО ДЕЛУ №2-1748/17"/>
    <s v="4328460000"/>
    <x v="37"/>
    <x v="7"/>
    <x v="19"/>
  </r>
  <r>
    <x v="761"/>
    <x v="761"/>
    <n v="14970"/>
    <s v="Евполов Михаил Анатольевич"/>
    <s v="Выплата заработной платы за июнь 2018. НДС не облагается."/>
    <s v="4328414970"/>
    <x v="10"/>
    <x v="3"/>
    <x v="7"/>
  </r>
  <r>
    <x v="761"/>
    <x v="761"/>
    <n v="35000"/>
    <s v="Преображенский Алексей Юрьевич"/>
    <s v="Выплата заработной платы за июнь 2018. НДС не облагается."/>
    <s v="4328435000"/>
    <x v="10"/>
    <x v="3"/>
    <x v="7"/>
  </r>
  <r>
    <x v="762"/>
    <x v="762"/>
    <n v="990"/>
    <s v="АО &quot;Райффайзенбанк&quot; г. Москва"/>
    <s v="Ежемесячная комиссия за обслуживание по пакету за 6.2018"/>
    <s v="43283990"/>
    <x v="7"/>
    <x v="2"/>
    <x v="6"/>
  </r>
  <r>
    <x v="762"/>
    <x v="762"/>
    <n v="3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18 по 30.06.2018"/>
    <s v="43283350"/>
    <x v="7"/>
    <x v="2"/>
    <x v="6"/>
  </r>
  <r>
    <x v="763"/>
    <x v="763"/>
    <n v="575.8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280575,86"/>
    <x v="16"/>
    <x v="3"/>
    <x v="7"/>
  </r>
  <r>
    <x v="763"/>
    <x v="763"/>
    <n v="34521.769999999997"/>
    <s v="Барабанов Александр Евгеньевич"/>
    <s v="Выплата заработной платы за июнь 2018, отпускных за июль 2018. НДС не облагается."/>
    <s v="4328034521,77"/>
    <x v="10"/>
    <x v="3"/>
    <x v="7"/>
  </r>
  <r>
    <x v="763"/>
    <x v="763"/>
    <n v="14684.52"/>
    <s v="Управление Федерального казначейства по г. Москве (ИФНС России №15 по г. Москве)"/>
    <s v="Страховые взносы на ОМС. НДС не облагается"/>
    <s v="4328014684,52"/>
    <x v="16"/>
    <x v="3"/>
    <x v="7"/>
  </r>
  <r>
    <x v="763"/>
    <x v="763"/>
    <n v="35250"/>
    <s v="КОРНЕВ АЛЕКСАНДР ВАЛЕНТИНОВИЧ"/>
    <s v="Выплата заработной платы за июнь 2018. НДС не облагается."/>
    <s v="4328035250"/>
    <x v="10"/>
    <x v="3"/>
    <x v="7"/>
  </r>
  <r>
    <x v="763"/>
    <x v="763"/>
    <n v="32907"/>
    <s v="Управление Федерального казначейства по г. Москве (ИФНС России №15 по г. Москве)"/>
    <s v="Оплата НДФЛ. НДС не облагается"/>
    <s v="4328032907"/>
    <x v="28"/>
    <x v="3"/>
    <x v="7"/>
  </r>
  <r>
    <x v="763"/>
    <x v="763"/>
    <n v="63344.99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28063344,99"/>
    <x v="16"/>
    <x v="3"/>
    <x v="7"/>
  </r>
  <r>
    <x v="763"/>
    <x v="763"/>
    <n v="8350.0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2808350,02"/>
    <x v="16"/>
    <x v="3"/>
    <x v="7"/>
  </r>
  <r>
    <x v="763"/>
    <x v="763"/>
    <n v="84.72"/>
    <s v="АО &quot;Райффайзенбанк&quot; г. Москва"/>
    <s v="Комиссия за переводы в пользу ФЛ сверх нетарифицируемой суммы платежей в месяц"/>
    <s v="4328084,72"/>
    <x v="7"/>
    <x v="2"/>
    <x v="6"/>
  </r>
  <r>
    <x v="763"/>
    <x v="763"/>
    <n v="40000"/>
    <s v="Индивидуальный предприниматель Смирнов Дмитрий Евгеньевич"/>
    <s v="Оплата бухгалтерских услуг за июнь 2018 по счету №49 от 29.06.2018, НДС не облагается"/>
    <s v="4328040000"/>
    <x v="18"/>
    <x v="0"/>
    <x v="12"/>
  </r>
  <r>
    <x v="764"/>
    <x v="764"/>
    <n v="4600"/>
    <s v="ИП Борисов Денис Константинович"/>
    <s v="Оплата счета №406 от 25.06.2018 (сеть фасадная). НДС не облагается"/>
    <s v="432774600"/>
    <x v="3"/>
    <x v="1"/>
    <x v="2"/>
  </r>
  <r>
    <x v="765"/>
    <x v="765"/>
    <n v="12400"/>
    <s v="ООО &quot;Эколоджис&quot;"/>
    <s v="Оплата услуг по исследованию проб воды по счету №k-285 от 13.06.2018. НДС не облагается"/>
    <s v="4327312400"/>
    <x v="24"/>
    <x v="0"/>
    <x v="14"/>
  </r>
  <r>
    <x v="765"/>
    <x v="765"/>
    <n v="6045.65"/>
    <s v="ПАО &quot;ВЫМПЕЛКОМ&quot;"/>
    <s v="Оплата услуг связи за май 2018 по счету №100354524211 от 31.05.2018, лицевой счет 669010285, В том числе НДС 18.00 % - 922.22"/>
    <s v="432736045,65"/>
    <x v="1"/>
    <x v="0"/>
    <x v="1"/>
  </r>
  <r>
    <x v="766"/>
    <x v="766"/>
    <n v="60000"/>
    <s v="ДОГАДИН СЕРГЕЙ ВЛАДИСЛАВОВИЧ"/>
    <s v="ИСПОЛ. ЛИСТ ФС № 010058121 ВЫД.15.05.2018 БУТЫРСКИМ  СУДОМ  Г. МОСКВЫ ПО ДЕЛУ  № 2-1748/17"/>
    <s v="4327160000"/>
    <x v="37"/>
    <x v="7"/>
    <x v="19"/>
  </r>
  <r>
    <x v="767"/>
    <x v="767"/>
    <n v="19140"/>
    <s v="АО &quot;Райффайзенбанк&quot; г. Москва"/>
    <s v="Оплата премии за первое полугодие 2018 г. на основании ПЛАТЕЖНАЯ ВЕДОМОСТЬ N 13 от 15.06.2018"/>
    <s v="4326619140"/>
    <x v="10"/>
    <x v="3"/>
    <x v="7"/>
  </r>
  <r>
    <x v="767"/>
    <x v="767"/>
    <n v="220"/>
    <s v="АО &quot;Райффайзенбанк&quot; г. Москва"/>
    <s v="комиссия за обработку ведомости №12 15.06.2018"/>
    <s v="43266220"/>
    <x v="7"/>
    <x v="2"/>
    <x v="6"/>
  </r>
  <r>
    <x v="767"/>
    <x v="767"/>
    <n v="76.56"/>
    <s v="АО &quot;Райффайзенбанк&quot; г. Москва"/>
    <s v="комиссия за обработку ведомости №13 15.06.2018"/>
    <s v="4326676,56"/>
    <x v="7"/>
    <x v="2"/>
    <x v="6"/>
  </r>
  <r>
    <x v="767"/>
    <x v="767"/>
    <n v="55000"/>
    <s v="АО &quot;Райффайзенбанк&quot; г. Москва"/>
    <s v="Оплата Заработная плата за Июнь 2018 г. на основании ПЛАТЕЖНАЯ ВЕДОМОСТЬ N 12 от 15.06.2018"/>
    <s v="4326655000"/>
    <x v="10"/>
    <x v="3"/>
    <x v="7"/>
  </r>
  <r>
    <x v="767"/>
    <x v="767"/>
    <n v="110000"/>
    <s v="Индивидуальный предприниматель Колесникова Инна Владимировна"/>
    <s v="Оплата за уборку территории за май 2018 по счету №11 от 14.06.2018 по договору 02-17 от 01.11.2017. НДС не облагается."/>
    <s v="43266110000"/>
    <x v="13"/>
    <x v="0"/>
    <x v="11"/>
  </r>
  <r>
    <x v="767"/>
    <x v="767"/>
    <n v="139299.07999999999"/>
    <s v="Муниципальное унитарное предприятие &quot;Инженерные сети г. Долгопрудного&quot;"/>
    <s v="Оплата за стоки в мае 2018 по счету №В1845 от 31.05.2018 г.  В том числе НДС 18.00 % - 21249.01"/>
    <s v="43266139299,08"/>
    <x v="9"/>
    <x v="0"/>
    <x v="8"/>
  </r>
  <r>
    <x v="767"/>
    <x v="767"/>
    <n v="4160"/>
    <s v="Управление Федерального казначейства по г. Москве (ИФНС России №15 по г. Москве)"/>
    <s v="Оплата НДФЛ. НДС не облагается"/>
    <s v="432664160"/>
    <x v="28"/>
    <x v="3"/>
    <x v="7"/>
  </r>
  <r>
    <x v="767"/>
    <x v="767"/>
    <n v="30000"/>
    <s v="КОРНЕВ АЛЕКСАНДР ВАЛЕНТИНОВИЧ"/>
    <s v="Выплата аванса по заработной плате за июнь 2018. НДС не облагается."/>
    <s v="4326630000"/>
    <x v="10"/>
    <x v="3"/>
    <x v="7"/>
  </r>
  <r>
    <x v="767"/>
    <x v="767"/>
    <n v="274461.71000000002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18 год. ФЛС № М-02-013174-001 НДС не облагается."/>
    <s v="43266274461,71"/>
    <x v="5"/>
    <x v="0"/>
    <x v="4"/>
  </r>
  <r>
    <x v="767"/>
    <x v="767"/>
    <n v="8700"/>
    <s v="КОРНЕВ АЛЕКСАНДР ВАЛЕНТИНОВИЧ"/>
    <s v="Выплата премии за первое полугодие 2018. НДС не облагается."/>
    <s v="432668700"/>
    <x v="10"/>
    <x v="3"/>
    <x v="7"/>
  </r>
  <r>
    <x v="768"/>
    <x v="768"/>
    <n v="3500"/>
    <s v="Управление Федерального казначейства по г. Москве (Для ГУ - Отделения ПФР по г. Москве и Московской области)"/>
    <s v="Оплата страховых взносов на ОПС. Рег. номер 087-317-000813. Требование 14/СТАЖ/288-р от 26.04.2018. НДС не облагается"/>
    <s v="432603500"/>
    <x v="16"/>
    <x v="3"/>
    <x v="7"/>
  </r>
  <r>
    <x v="768"/>
    <x v="768"/>
    <n v="171000"/>
    <s v="ООО &quot;ЭКО-СЕРВИС&quot;"/>
    <s v="Оплата вывоза ТБО в апреле, в мае 2018 по счетам: №956 от 30.04.2018, №1202 от 31.05.18, В том числе НДС 26084.74"/>
    <s v="43260171000"/>
    <x v="4"/>
    <x v="0"/>
    <x v="3"/>
  </r>
  <r>
    <x v="768"/>
    <x v="768"/>
    <n v="408336.72"/>
    <s v="АО &quot;Мосэнергосбыт&quot;"/>
    <s v="ЗА ЭЛ. ЭНЕРГИЮ (МОЩНОСТЬ) ЗА МАЙ 2018 Г. ПО ДОГОВОРУ С ИКУ No97644161 ОТ 20.07.2015Г. СЧЕТ No Э-61-20871 ОТ 31.05.2018 Г. В том числе НДС 18.00 % - 62288.65."/>
    <s v="43260408336,72"/>
    <x v="25"/>
    <x v="0"/>
    <x v="15"/>
  </r>
  <r>
    <x v="769"/>
    <x v="769"/>
    <n v="9215.59"/>
    <s v="Филиал ФГУП &quot;Охрана&quot; Росгвардии по г. Москве"/>
    <s v="Оплата за пультовую охрану объекта за июнь 2018 по договору №7721N10011 от 12.11.2012, по счету №77000033878 от 01.06.2018,  В том числе НДС 18.00 % - 1405.77"/>
    <s v="432589215,59"/>
    <x v="36"/>
    <x v="0"/>
    <x v="18"/>
  </r>
  <r>
    <x v="769"/>
    <x v="769"/>
    <n v="12800"/>
    <s v="ИП Борисов Денис Константинович"/>
    <s v="Оплата счета №364 от 05.06.2018 (сеть маскировочная). НДС не облагается"/>
    <s v="4325812800"/>
    <x v="3"/>
    <x v="1"/>
    <x v="2"/>
  </r>
  <r>
    <x v="769"/>
    <x v="769"/>
    <n v="4500"/>
    <s v="АО &quot;Мосэнергосбыт&quot;"/>
    <s v="Оплата поверки электросчетчика (с выездом) трехфазного электронного по счету №С-712-18055244-1-95 от 29.05.2018 к договору №Д-712-18055185-1-97 от 29.05.2018 г. В том числе НДС 18.00 % - 686.44."/>
    <s v="432584500"/>
    <x v="25"/>
    <x v="0"/>
    <x v="15"/>
  </r>
  <r>
    <x v="770"/>
    <x v="770"/>
    <n v="190"/>
    <s v="АО &quot;Райффайзенбанк&quot; г. Москва"/>
    <s v="Ежемесячная комиссия за услугу ELBRUS Mobile 5.2018"/>
    <s v="43256190"/>
    <x v="7"/>
    <x v="2"/>
    <x v="6"/>
  </r>
  <r>
    <x v="771"/>
    <x v="771"/>
    <n v="990"/>
    <s v="АО &quot;Райффайзенбанк&quot; г. Москва"/>
    <s v="Ежемесячная комиссия за обслуживание по пакету за 5.2018"/>
    <s v="43252990"/>
    <x v="7"/>
    <x v="2"/>
    <x v="6"/>
  </r>
  <r>
    <x v="771"/>
    <x v="771"/>
    <n v="338.14"/>
    <s v="АО &quot;Райффайзенбанк&quot; г. Москва"/>
    <s v="комиссия за обработку ведомости №11 31.05.2018"/>
    <s v="43252338,14"/>
    <x v="7"/>
    <x v="2"/>
    <x v="6"/>
  </r>
  <r>
    <x v="771"/>
    <x v="771"/>
    <n v="25907"/>
    <s v="ООО &quot;МВК ЭКОДАР&quot;"/>
    <s v="Оплата счета №71781/Р63 от 29.05.2018 (блок каскадного управления компрессорами СИ8-W, сервисное обслуживание, замена ДП на одноименный). В том числе НДС 18.00 % - 3951.92."/>
    <s v="4325225907"/>
    <x v="21"/>
    <x v="1"/>
    <x v="2"/>
  </r>
  <r>
    <x v="771"/>
    <x v="771"/>
    <n v="100000"/>
    <s v="Индивидуальный предприниматель Истомин Ярослав Владимирович"/>
    <s v="Оплата юридических услуг за апрель и май 2018 года по счету №6 от 29.05.2018. НДС не облагается"/>
    <s v="43252100000"/>
    <x v="20"/>
    <x v="0"/>
    <x v="13"/>
  </r>
  <r>
    <x v="771"/>
    <x v="771"/>
    <n v="84534"/>
    <s v="АО &quot;Райффайзенбанк&quot; г. Москва"/>
    <s v="Оплата Заработная плата за Май 2018 г. на основании ПЛАТЕЖНАЯ ВЕДОМОСТЬ N 11 от 31.05.2018"/>
    <s v="4325284534"/>
    <x v="10"/>
    <x v="3"/>
    <x v="7"/>
  </r>
  <r>
    <x v="772"/>
    <x v="772"/>
    <n v="40000"/>
    <s v="Индивидуальный предприниматель Смирнов Дмитрий Евгеньевич"/>
    <s v="Оплата бухгалтерских услуг за май 2018 по счету №43 от 25.05.2018, НДС не облагается"/>
    <s v="4325140000"/>
    <x v="18"/>
    <x v="0"/>
    <x v="12"/>
  </r>
  <r>
    <x v="772"/>
    <x v="772"/>
    <n v="240000"/>
    <s v="ОБЩЕСТВО С ОГРАНИЧЕННОЙ ОТВЕТСТВЕННОСТЬЮ &quot;ЧАСТНОЕ ОХРАННОЕ ПРЕДПРИЯТИЕ &quot;ОБЕР&quot;"/>
    <s v="Оплата охранных услуг за май 2018 по счету №68 от 21.05.2018 по договору ОБ2017-6 от 05.06.2017. НДС не облагается"/>
    <s v="43251240000"/>
    <x v="33"/>
    <x v="0"/>
    <x v="18"/>
  </r>
  <r>
    <x v="772"/>
    <x v="772"/>
    <n v="6814.0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2516814,01"/>
    <x v="16"/>
    <x v="3"/>
    <x v="7"/>
  </r>
  <r>
    <x v="772"/>
    <x v="772"/>
    <n v="11983.27"/>
    <s v="Управление Федерального казначейства по г. Москве (ИФНС России №15 по г. Москве)"/>
    <s v="Страховые взносы на ОМС. НДС не облагается"/>
    <s v="4325111983,27"/>
    <x v="16"/>
    <x v="3"/>
    <x v="7"/>
  </r>
  <r>
    <x v="772"/>
    <x v="772"/>
    <n v="36004"/>
    <s v="КОРНЕВ АЛЕКСАНДР ВАЛЕНТИНОВИЧ"/>
    <s v="Оплата заработной платы за май 2018. НДС не облагается."/>
    <s v="4325136004"/>
    <x v="10"/>
    <x v="3"/>
    <x v="7"/>
  </r>
  <r>
    <x v="772"/>
    <x v="772"/>
    <n v="29428"/>
    <s v="Управление Федерального казначейства по г. Москве (ИФНС России №15 по г. Москве)"/>
    <s v="Оплата НДФЛ. НДС не облагается"/>
    <s v="4325129428"/>
    <x v="28"/>
    <x v="3"/>
    <x v="7"/>
  </r>
  <r>
    <x v="772"/>
    <x v="772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251469,93"/>
    <x v="16"/>
    <x v="3"/>
    <x v="7"/>
  </r>
  <r>
    <x v="772"/>
    <x v="772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18 по 31.05.2018"/>
    <s v="43251400"/>
    <x v="7"/>
    <x v="2"/>
    <x v="6"/>
  </r>
  <r>
    <x v="772"/>
    <x v="772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25151692,52"/>
    <x v="16"/>
    <x v="3"/>
    <x v="7"/>
  </r>
  <r>
    <x v="772"/>
    <x v="772"/>
    <n v="8658.879999999999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2518658,88"/>
    <x v="16"/>
    <x v="3"/>
    <x v="7"/>
  </r>
  <r>
    <x v="772"/>
    <x v="772"/>
    <n v="13196"/>
    <s v="Управление Федерального казначейства по г. Москве (ИФНС России №15 по г. Москве)"/>
    <s v="Оплата налога УСН. НДС не облагается"/>
    <s v="4325113196"/>
    <x v="29"/>
    <x v="2"/>
    <x v="17"/>
  </r>
  <r>
    <x v="773"/>
    <x v="773"/>
    <n v="6066.52"/>
    <s v="ПАО &quot;ВЫМПЕЛКОМ&quot;"/>
    <s v="Оплата услуг связи за апрель 2018 по счету №100339995209 от 30.04.2018, лицевой счет 669010285, В том числе НДС 18.00 % - 925.40"/>
    <s v="432426066,52"/>
    <x v="1"/>
    <x v="0"/>
    <x v="1"/>
  </r>
  <r>
    <x v="774"/>
    <x v="774"/>
    <n v="6936"/>
    <s v="Общество с ограниченной ответственностью &quot;Техарсенал&quot;&quot;"/>
    <s v="Оплата колонки КПА по счету 1366 от 16.05.2018 г. В том числе НДС 18.00 % - 1058.03"/>
    <s v="432386936"/>
    <x v="21"/>
    <x v="1"/>
    <x v="2"/>
  </r>
  <r>
    <x v="774"/>
    <x v="774"/>
    <n v="193087.12"/>
    <s v="Муниципальное унитарное предприятие &quot;Инженерные сети г. Долгопрудного&quot;"/>
    <s v="Оплата за стоки в январе 2018 по счету №В310 от 31.01.2018 г.  В том числе НДС 18.00 % - 29453.97"/>
    <s v="43238193087,12"/>
    <x v="9"/>
    <x v="0"/>
    <x v="8"/>
  </r>
  <r>
    <x v="775"/>
    <x v="775"/>
    <n v="775"/>
    <s v="АО &quot;Райффайзенбанк&quot; г. Москва"/>
    <s v="Комиссия за внесение наличных. ОВН №4. г. Москва"/>
    <s v="43237775"/>
    <x v="7"/>
    <x v="2"/>
    <x v="6"/>
  </r>
  <r>
    <x v="776"/>
    <x v="776"/>
    <n v="55000"/>
    <s v="АО &quot;Райффайзенбанк&quot; г. Москва"/>
    <s v="Выплата аванса по заработной плате за Май 2018 г. на основании ПЛАТЕЖНАЯ ВЕДОМОСТЬ N 10 от 15.05.2018"/>
    <s v="4323555000"/>
    <x v="10"/>
    <x v="3"/>
    <x v="7"/>
  </r>
  <r>
    <x v="776"/>
    <x v="776"/>
    <n v="220"/>
    <s v="АО &quot;Райффайзенбанк&quot; г. Москва"/>
    <s v="комиссия за обработку ведомости №10 15.05.2018"/>
    <s v="43235220"/>
    <x v="7"/>
    <x v="2"/>
    <x v="6"/>
  </r>
  <r>
    <x v="776"/>
    <x v="776"/>
    <n v="30000"/>
    <s v="КОРНЕВ АЛЕКСАНДР ВАЛЕНТИНОВИЧ"/>
    <s v="Выплата аванса по заработной плате за май 2018. НДС не облагается."/>
    <s v="4323530000"/>
    <x v="10"/>
    <x v="3"/>
    <x v="7"/>
  </r>
  <r>
    <x v="777"/>
    <x v="777"/>
    <n v="574760.44999999995"/>
    <s v="ПАО &quot;Мосэнергосбыт&quot;"/>
    <s v="ЗА ЭЛ. ЭНЕРГИЮ (МОЩНОСТЬ) ЗА АПРЕЛЬ 2018 Г. ПО ДОГОВОРУ С ИКУ No97644161 ОТ 20.07.2015Г. СЧЕТ No Э-61-15648 ОТ 30.04.2018 Г. В том числе НДС 18.00 % - 87675.32."/>
    <s v="43234574760,45"/>
    <x v="25"/>
    <x v="0"/>
    <x v="15"/>
  </r>
  <r>
    <x v="778"/>
    <x v="778"/>
    <n v="6000"/>
    <s v="Индивидуальный предприниматель Быков Геннадий Евгеньевич"/>
    <s v="Оплата табличек по счету №146 от 07.05.2018. В том числе НДС 18.00 % - 915.25"/>
    <s v="432306000"/>
    <x v="26"/>
    <x v="6"/>
    <x v="16"/>
  </r>
  <r>
    <x v="778"/>
    <x v="778"/>
    <n v="9215.59"/>
    <s v="Филиал ФГУП &quot;Охрана&quot; Росгвардии по г. Москве"/>
    <s v="Оплата за пультовую охрану объекта за май 2018 по договору №7721N10011 от 12.11.2012, по счету №77000027333 от 01.05.2018,  В том числе НДС 18.00 % - 1405.77"/>
    <s v="432309215,59"/>
    <x v="36"/>
    <x v="0"/>
    <x v="18"/>
  </r>
  <r>
    <x v="778"/>
    <x v="778"/>
    <n v="17380"/>
    <s v="ООО &quot;СИГНАЛ-ДОРОГА&quot;"/>
    <s v="Оплата дорожных знаков по счету №1269 от 07.05.2018, В том числе НДС 18.00 % - 2651.19"/>
    <s v="4323017380"/>
    <x v="26"/>
    <x v="6"/>
    <x v="16"/>
  </r>
  <r>
    <x v="778"/>
    <x v="778"/>
    <n v="240000"/>
    <s v="ОБЩЕСТВО С ОГРАНИЧЕННОЙ ОТВЕТСТВЕННОСТЬЮ &quot;ЧАСТНОЕ ОХРАННОЕ ПРЕДПРИЯТИЕ &quot;ОБЕР&quot;"/>
    <s v="Оплата охранных услуг за апрель 2018 по счету №54 от 21.04.2018 по договору ОБ2017-6 от 05.06.2017. НДС не облагается"/>
    <s v="43230240000"/>
    <x v="33"/>
    <x v="0"/>
    <x v="18"/>
  </r>
  <r>
    <x v="778"/>
    <x v="778"/>
    <n v="1376.51"/>
    <s v="ПАО &quot;ВЫМПЕЛКОМ&quot;"/>
    <s v="Оплата услуг связи за апрель 2018 по счету №100340200039 от 30.04.2018, лицевой счет 669010285, В том числе НДС 18.00 % - 209.98"/>
    <s v="432301376,51"/>
    <x v="1"/>
    <x v="0"/>
    <x v="1"/>
  </r>
  <r>
    <x v="779"/>
    <x v="779"/>
    <n v="190"/>
    <s v="АО &quot;Райффайзенбанк&quot; г. Москва"/>
    <s v="Ежемесячная комиссия за услугу ELBRUS Mobile 4.2018"/>
    <s v="43227190"/>
    <x v="7"/>
    <x v="2"/>
    <x v="6"/>
  </r>
  <r>
    <x v="779"/>
    <x v="779"/>
    <n v="51300"/>
    <s v="ООО &quot;ЭКО-СЕРВИС&quot;"/>
    <s v="Оплата вывоза ТБО в марте 2018 по счету №710 от 31.03.2018, В том числе НДС 18.00 % - 7825.42"/>
    <s v="4322751300"/>
    <x v="4"/>
    <x v="0"/>
    <x v="3"/>
  </r>
  <r>
    <x v="779"/>
    <x v="779"/>
    <n v="40000"/>
    <s v="Индивидуальный предприниматель Смирнов Дмитрий Евгеньевич"/>
    <s v="Оплата бухгалтерских услуг за апрель 2018 по счету №33 от 04.05.2018, НДС не облагается"/>
    <s v="4322740000"/>
    <x v="18"/>
    <x v="0"/>
    <x v="12"/>
  </r>
  <r>
    <x v="779"/>
    <x v="779"/>
    <n v="133000"/>
    <s v="Индивидуальный предприниматель Колесникова Инна Владимировна"/>
    <s v="Оплата за уборку территории за апрель 2018 по счету №10 от 04.05.2018 по договору 02-17 от 01.11.2017. НДС не облагается."/>
    <s v="43227133000"/>
    <x v="13"/>
    <x v="0"/>
    <x v="11"/>
  </r>
  <r>
    <x v="780"/>
    <x v="780"/>
    <n v="990"/>
    <s v="АО &quot;Райффайзенбанк&quot; г. Москва"/>
    <s v="Ежемесячная комиссия за обслуживание по пакету за 4.2018"/>
    <s v="43224990"/>
    <x v="7"/>
    <x v="2"/>
    <x v="6"/>
  </r>
  <r>
    <x v="780"/>
    <x v="780"/>
    <n v="2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18 по 30.04.2018"/>
    <s v="43224250"/>
    <x v="7"/>
    <x v="2"/>
    <x v="6"/>
  </r>
  <r>
    <x v="781"/>
    <x v="781"/>
    <n v="46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218469,93"/>
    <x v="16"/>
    <x v="3"/>
    <x v="7"/>
  </r>
  <r>
    <x v="781"/>
    <x v="781"/>
    <n v="36004"/>
    <s v="КОРНЕВ АЛЕКСАНДР ВАЛЕНТИНОВИЧ"/>
    <s v="Оплата заработной платы за апрель 2018. НДС не облагается."/>
    <s v="4321836004"/>
    <x v="10"/>
    <x v="3"/>
    <x v="7"/>
  </r>
  <r>
    <x v="781"/>
    <x v="781"/>
    <n v="6182.14"/>
    <s v="ПАО &quot;ВЫМПЕЛКОМ&quot;"/>
    <s v="Оплата услуг связи за март 2018 по счету № 100326199981 от 31.03.2018, лицевой счет 669010285, В том числе НДС 18.00 % - 943.04"/>
    <s v="432186182,14"/>
    <x v="1"/>
    <x v="0"/>
    <x v="1"/>
  </r>
  <r>
    <x v="781"/>
    <x v="781"/>
    <n v="84535"/>
    <s v="АО &quot;Райффайзенбанк&quot; г. Москва"/>
    <s v="Оплата Заработная плата за Апрель 2018 г. на основании ПЛАТЕЖНАЯ ВЕДОМОСТЬ N 9 от 27.04.2018"/>
    <s v="4321884535"/>
    <x v="10"/>
    <x v="3"/>
    <x v="7"/>
  </r>
  <r>
    <x v="781"/>
    <x v="781"/>
    <n v="1116"/>
    <s v="Управление Федерального казначейства по г. Москве (ИФНС России №15 по г. Москве)"/>
    <s v="Водный налог за 1 квартал 2018 года, НДС не облагается"/>
    <s v="432181116"/>
    <x v="29"/>
    <x v="2"/>
    <x v="17"/>
  </r>
  <r>
    <x v="781"/>
    <x v="781"/>
    <n v="11983.26"/>
    <s v="Управление Федерального казначейства по г. Москве (ИФНС России №15 по г. Москве)"/>
    <s v="Страховые взносы на ОМС. НДС не облагается"/>
    <s v="4321811983,26"/>
    <x v="16"/>
    <x v="3"/>
    <x v="7"/>
  </r>
  <r>
    <x v="781"/>
    <x v="781"/>
    <n v="6814.02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2186814,02"/>
    <x v="16"/>
    <x v="3"/>
    <x v="7"/>
  </r>
  <r>
    <x v="781"/>
    <x v="781"/>
    <n v="29427"/>
    <s v="Управление Федерального казначейства по г. Москве (ИФНС России №15 по г. Москве)"/>
    <s v="Оплата НДФЛ. НДС не облагается"/>
    <s v="4321829427"/>
    <x v="28"/>
    <x v="3"/>
    <x v="7"/>
  </r>
  <r>
    <x v="781"/>
    <x v="781"/>
    <n v="516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21851692,52"/>
    <x v="16"/>
    <x v="3"/>
    <x v="7"/>
  </r>
  <r>
    <x v="781"/>
    <x v="781"/>
    <n v="338.14"/>
    <s v="АО &quot;Райффайзенбанк&quot; г. Москва"/>
    <s v="комиссия за обработку ведомости №9 27.04.2018"/>
    <s v="43218338,14"/>
    <x v="7"/>
    <x v="2"/>
    <x v="6"/>
  </r>
  <r>
    <x v="782"/>
    <x v="782"/>
    <n v="11100"/>
    <s v="ООО &quot;ИНТЕР&quot;"/>
    <s v="Оплата за метлы по счету №150 от 12.04.2018 г. В том числе НДС 18.00 % - 1693.22"/>
    <s v="4321511100"/>
    <x v="3"/>
    <x v="1"/>
    <x v="2"/>
  </r>
  <r>
    <x v="782"/>
    <x v="782"/>
    <n v="1646.54"/>
    <s v="ПАО &quot;Мосэнергосбыт&quot;"/>
    <s v="ЗА ЭЛ. ЭНЕРГИЮ (МОЩНОСТЬ) ЗА МАРТ 2018 Г. ПО ДОГОВОРУ С ИКУ No97644161 ОТ 20.07.2015Г. СЧЕТ No Э-61-10482 ОТ 31.03.2018 Г. В том числе НДС 18.00 % - 251.17."/>
    <s v="432151646,54"/>
    <x v="25"/>
    <x v="0"/>
    <x v="15"/>
  </r>
  <r>
    <x v="782"/>
    <x v="782"/>
    <n v="9215.59"/>
    <s v="Филиал ФГУП &quot;Охрана&quot; Росгвардии по г. Москве"/>
    <s v="Оплата за пультовую охрану объекта за апрель 2018 по договору № 7721N10011 от 12.11.2012, по счету №77000021122 от 01.04.2018,  В том числе НДС 18.00 % - 1405.77"/>
    <s v="432159215,59"/>
    <x v="36"/>
    <x v="0"/>
    <x v="18"/>
  </r>
  <r>
    <x v="782"/>
    <x v="782"/>
    <n v="125057.8"/>
    <s v="Муниципальное унитарное предприятие &quot;Инженерные сети г. Долгопрудного&quot;"/>
    <s v="Оплата за стоки в марте 2018 по счету №В998 от 31.03.2018 г.  В том числе НДС 18.00 % - 19076.61"/>
    <s v="43215125057,8"/>
    <x v="9"/>
    <x v="0"/>
    <x v="8"/>
  </r>
  <r>
    <x v="783"/>
    <x v="783"/>
    <n v="550000"/>
    <s v="ПАО &quot;Мосэнергосбыт&quot;"/>
    <s v="ЗА ЭЛ. ЭНЕРГИЮ (МОЩНОСТЬ) ЗА МАРТ 2018 Г. ПО ДОГОВОРУ С ИКУ No97644161 ОТ 20.07.2015Г. СЧЕТ No Э-61-10482 ОТ 31.03.2018 Г. В том числе НДС 18.00 % - 83898.31."/>
    <s v="43209550000"/>
    <x v="25"/>
    <x v="0"/>
    <x v="15"/>
  </r>
  <r>
    <x v="784"/>
    <x v="784"/>
    <n v="130000"/>
    <s v="ПАО &quot;Мосэнергосбыт&quot;"/>
    <s v="ЗА ЭЛ. ЭНЕРГИЮ (МОЩНОСТЬ) ЗА МАРТ 2018 Г. ПО ДОГОВОРУ С ИКУ No97644161 ОТ 20.07.2015Г. СЧЕТ No Э-61-10482 ОТ 31.03.2018 Г. В том числе НДС 18.00 % - 19830.51."/>
    <s v="43202130000"/>
    <x v="25"/>
    <x v="0"/>
    <x v="15"/>
  </r>
  <r>
    <x v="784"/>
    <x v="784"/>
    <n v="320000"/>
    <s v="ОБЩЕСТВО С ОГРАНИЧЕННОЙ ОТВЕТСТВЕННОСТЬЮ &quot;ЧАСТНОЕ ОХРАННОЕ ПРЕДПРИЯТИЕ &quot;ОБЕР&quot;"/>
    <s v="Оплата охранных услуг за март 2018 по счету №34 от 21.03.2018 по договору ОБ2017-6 от 05.06.2017. НДС не облагается"/>
    <s v="43202320000"/>
    <x v="33"/>
    <x v="0"/>
    <x v="18"/>
  </r>
  <r>
    <x v="785"/>
    <x v="785"/>
    <n v="133000"/>
    <s v="Индивидуальный предприниматель Колесникова Инна Владимировна"/>
    <s v="Оплата за уборку территории за март 2018 по счету №9 от 02.04.2018 по договору 02-17 от 01.11.2017. НДС не облагается."/>
    <s v="43195133000"/>
    <x v="13"/>
    <x v="0"/>
    <x v="11"/>
  </r>
  <r>
    <x v="785"/>
    <x v="785"/>
    <n v="190"/>
    <s v="АО &quot;Райффайзенбанк&quot; г. Москва"/>
    <s v="Ежемесячная комиссия за услугу ELBRUS Mobile 3.2018"/>
    <s v="43195190"/>
    <x v="7"/>
    <x v="2"/>
    <x v="6"/>
  </r>
  <r>
    <x v="786"/>
    <x v="786"/>
    <n v="990"/>
    <s v="АО &quot;Райффайзенбанк&quot; г. Москва"/>
    <s v="Ежемесячная комиссия за обслуживание по пакету за 3.2018"/>
    <s v="43192990"/>
    <x v="7"/>
    <x v="2"/>
    <x v="6"/>
  </r>
  <r>
    <x v="786"/>
    <x v="786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18 по 31.03.2018"/>
    <s v="43192575"/>
    <x v="7"/>
    <x v="2"/>
    <x v="6"/>
  </r>
  <r>
    <x v="787"/>
    <x v="787"/>
    <n v="276.06"/>
    <s v="АО &quot;Райффайзенбанк&quot; г. Москва"/>
    <s v="комиссия за обработку ведомости №7 30.03.2018"/>
    <s v="43189276,06"/>
    <x v="7"/>
    <x v="2"/>
    <x v="6"/>
  </r>
  <r>
    <x v="787"/>
    <x v="787"/>
    <n v="477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189477,93"/>
    <x v="16"/>
    <x v="3"/>
    <x v="7"/>
  </r>
  <r>
    <x v="787"/>
    <x v="787"/>
    <n v="69014"/>
    <s v="АО &quot;Райффайзенбанк&quot; г. Москва"/>
    <s v="Оплата Заработная плата за Март 2018 г. на основании ПЛАТЕЖНАЯ ВЕДОМОСТЬ N 7 от 30.03.2018"/>
    <s v="4318969014"/>
    <x v="10"/>
    <x v="3"/>
    <x v="7"/>
  </r>
  <r>
    <x v="787"/>
    <x v="787"/>
    <n v="36004"/>
    <s v="КОРНЕВ АЛЕКСАНДР ВАЛЕНТИНОВИЧ"/>
    <s v="Оплата заработной платы за март 2018. НДС не облагается."/>
    <s v="4318936004"/>
    <x v="10"/>
    <x v="3"/>
    <x v="7"/>
  </r>
  <r>
    <x v="787"/>
    <x v="787"/>
    <n v="29948"/>
    <s v="Управление Федерального казначейства по г. Москве (ИФНС России №15 по г. Москве)"/>
    <s v="Оплата НДФЛ. НДС не облагается"/>
    <s v="4318929948"/>
    <x v="28"/>
    <x v="3"/>
    <x v="7"/>
  </r>
  <r>
    <x v="787"/>
    <x v="787"/>
    <n v="100000"/>
    <s v="Индивидуальный предприниматель Истомин Ярослав Владимирович"/>
    <s v="Оплата юридических услуг за февраль и март 2018 года по счету №2 от 27.03.2018. НДС не облагается"/>
    <s v="43189100000"/>
    <x v="20"/>
    <x v="0"/>
    <x v="13"/>
  </r>
  <r>
    <x v="787"/>
    <x v="787"/>
    <n v="20.079999999999998"/>
    <s v="АО &quot;Райффайзенбанк&quot; г. Москва"/>
    <s v="Комиссия за переводы в пользу ФЛ сверх нетарифицируемой суммы платежей в месяц"/>
    <s v="4318920,08"/>
    <x v="7"/>
    <x v="2"/>
    <x v="6"/>
  </r>
  <r>
    <x v="787"/>
    <x v="787"/>
    <n v="40000"/>
    <s v="Индивидуальный предприниматель Смирнов Дмитрий Евгеньевич"/>
    <s v="Оплата бухгалтерских услуг за март 2018 по счету №24 от 30.03.2018, НДС не облагается"/>
    <s v="4318940000"/>
    <x v="18"/>
    <x v="0"/>
    <x v="12"/>
  </r>
  <r>
    <x v="787"/>
    <x v="787"/>
    <n v="12187.27"/>
    <s v="Управление Федерального казначейства по г. Москве (ИФНС России №15 по г. Москве)"/>
    <s v="Страховые взносы на ОМС. НДС не облагается"/>
    <s v="4318912187,27"/>
    <x v="16"/>
    <x v="3"/>
    <x v="7"/>
  </r>
  <r>
    <x v="787"/>
    <x v="787"/>
    <n v="5257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18952572,52"/>
    <x v="16"/>
    <x v="3"/>
    <x v="7"/>
  </r>
  <r>
    <x v="788"/>
    <x v="788"/>
    <n v="12400"/>
    <s v="ООО &quot;Эколоджис&quot;"/>
    <s v="Оплата услуг по исследованию проб воды по счету №к-112 от 13.03.2018. НДС не облагается"/>
    <s v="4318712400"/>
    <x v="24"/>
    <x v="0"/>
    <x v="14"/>
  </r>
  <r>
    <x v="788"/>
    <x v="788"/>
    <n v="9215.59"/>
    <s v="Филиал ФГУП &quot;Охрана&quot; Росгвардии по г. Москве"/>
    <s v="Оплата за пультовую охрану объекта за март 2018 по договору № 7721N10011 от 12.11.2012, по счету №77000015576 от 01.03.2018,  В том числе НДС 18.00 % - 1405.77"/>
    <s v="431879215,59"/>
    <x v="36"/>
    <x v="0"/>
    <x v="18"/>
  </r>
  <r>
    <x v="788"/>
    <x v="788"/>
    <n v="27500"/>
    <s v="ООО &quot;СТРОИТЕЛЬНАЯ КОМПАНИЯ МИР&quot;"/>
    <s v="Оплата работ по обслуживанию газопроводов за февраль 2018 по счету №65 от 01.02.2018. В том числе НДС 18.00 % - 4194.92"/>
    <s v="4318727500"/>
    <x v="23"/>
    <x v="0"/>
    <x v="0"/>
  </r>
  <r>
    <x v="788"/>
    <x v="788"/>
    <n v="14707"/>
    <s v="ООО &quot;МВК ЭКОДАР&quot;"/>
    <s v="Оплата обслуживания системы очистки воды за 1 квартал 2018 года по счету №71781/Р61 от 19.03.2018. В том числе НДС 18.00 % - 2243.44."/>
    <s v="4318714707"/>
    <x v="34"/>
    <x v="0"/>
    <x v="14"/>
  </r>
  <r>
    <x v="788"/>
    <x v="788"/>
    <n v="274461.71000000002"/>
    <s v="Управление федерального казначейства по г. Москве (для Департамента городского имущества города Москвы)"/>
    <s v="Арендная плата за землю за 2 квартал 2018 год. ФЛС № М-02-013174-001 НДС не облагается."/>
    <s v="43187274461,71"/>
    <x v="5"/>
    <x v="0"/>
    <x v="4"/>
  </r>
  <r>
    <x v="788"/>
    <x v="788"/>
    <n v="5812.05"/>
    <s v="ПАО &quot;ВЫМПЕЛКОМ&quot;"/>
    <s v="Оплата услуг связи за февраль 2018 по счету №100312232934 от 28.02.2018, лицевой счет 669010285, В том числе НДС 18.00 % - 886.58"/>
    <s v="431875812,05"/>
    <x v="1"/>
    <x v="0"/>
    <x v="1"/>
  </r>
  <r>
    <x v="788"/>
    <x v="788"/>
    <n v="27000"/>
    <s v="Общество с ограниченной ответственностью &quot;ОРИОН-ОВК&quot;"/>
    <s v="Оплата работ по ремонту колодца по счёту №26 от 26.03.2017 В том числе НДС 18.00 % - 4118.64."/>
    <s v="4318727000"/>
    <x v="21"/>
    <x v="1"/>
    <x v="2"/>
  </r>
  <r>
    <x v="788"/>
    <x v="788"/>
    <n v="131997.35999999999"/>
    <s v="Муниципальное унитарное предприятие &quot;Инженерные сети г. Долгопрудного&quot;"/>
    <s v="Оплата за стоки в феврале 2018 по счету №В605 от 28.02.2018 г.  В том числе НДС 18.00 % - 20135.19"/>
    <s v="43187131997,36"/>
    <x v="9"/>
    <x v="0"/>
    <x v="8"/>
  </r>
  <r>
    <x v="789"/>
    <x v="789"/>
    <n v="625"/>
    <s v="АО &quot;Райффайзенбанк&quot; г. Москва"/>
    <s v="Комиссия за внесение наличных. ОВН №4. г. Москва"/>
    <s v="43181625"/>
    <x v="7"/>
    <x v="2"/>
    <x v="6"/>
  </r>
  <r>
    <x v="790"/>
    <x v="790"/>
    <n v="55000"/>
    <s v="АО &quot;Райффайзенбанк&quot; г. Москва"/>
    <s v="Выплата аванса по заработной плате за март 2018 г. на основании ПЛАТЕЖНАЯ ВЕДОМОСТЬ N 6 от 15.03.2018"/>
    <s v="4317455000"/>
    <x v="10"/>
    <x v="3"/>
    <x v="7"/>
  </r>
  <r>
    <x v="790"/>
    <x v="790"/>
    <n v="807270.32"/>
    <s v="ПАО &quot;Мосэнергосбыт&quot;"/>
    <s v="ЗА ЭЛ. ЭНЕРГИЮ (МОЩНОСТЬ) ЗА ФЕВРАЛЬ 2018 Г. ПО ДОГОВОРУ С ИКУ №97644161 ОТ 20.07.2015Г. СЧЕТ № Э-61-5313 ОТ 28.02.2018 Г. В том числе НДС 18.00 % - 123142.93"/>
    <s v="43174807270,32"/>
    <x v="25"/>
    <x v="0"/>
    <x v="15"/>
  </r>
  <r>
    <x v="790"/>
    <x v="790"/>
    <n v="51300"/>
    <s v="ООО &quot;ЭКО-СЕРВИС&quot;"/>
    <s v="Оплата вывоза ТБО в феврале 2018 по счету №447 от 28.02.2018, В том числе НДС 18.00 % - 7825.42"/>
    <s v="4317451300"/>
    <x v="4"/>
    <x v="0"/>
    <x v="3"/>
  </r>
  <r>
    <x v="790"/>
    <x v="790"/>
    <n v="30000"/>
    <s v="КОРНЕВ АЛЕКСАНДР ВАЛЕНТИНОВИЧ"/>
    <s v="Выплата аванса по заработной плате за март 2018. НДС не облагается."/>
    <s v="4317430000"/>
    <x v="10"/>
    <x v="3"/>
    <x v="7"/>
  </r>
  <r>
    <x v="790"/>
    <x v="790"/>
    <n v="220"/>
    <s v="АО &quot;Райффайзенбанк&quot; г. Москва"/>
    <s v="комиссия за обработку ведомости №6 15.03.2018"/>
    <s v="43174220"/>
    <x v="7"/>
    <x v="2"/>
    <x v="6"/>
  </r>
  <r>
    <x v="790"/>
    <x v="790"/>
    <n v="2908.8"/>
    <s v="ПАО &quot;Мосэнергосбыт&quot;"/>
    <s v="ЗА ЭЛ. ЭНЕРГИЮ (МОЩНОСТЬ) ЗА ФЕВРАЛЬ 2018 Г. ПО ДОГОВОРУ С ИКУ №97698261 ОТ 06.02.2017Г. СЧЕТ № Э-61-5342 ОТ 28.02.2018 Г. В том числе НДС 18.00 % - 443.72"/>
    <s v="431742908,8"/>
    <x v="25"/>
    <x v="0"/>
    <x v="15"/>
  </r>
  <r>
    <x v="791"/>
    <x v="791"/>
    <n v="67000"/>
    <s v="Индивидуальный предприниматель Колесникова Инна Владимировна"/>
    <s v="Оплата за уборку территории за февраль 2018 по счету №8 от 28.02.2018 по доп. соглашению №1 к договору 02-17 от 01.11.2017. НДС не облагается."/>
    <s v="4316467000"/>
    <x v="13"/>
    <x v="0"/>
    <x v="11"/>
  </r>
  <r>
    <x v="791"/>
    <x v="791"/>
    <n v="3000"/>
    <s v="Индивидуальный предприниматель Капалин Евгений Владимирович"/>
    <s v="Оплата за поддержку работоспособности сервера и техническую поддержка сайта за февраль 2018 по счету 21 от 16.02.2018, по Договору 0120131101 от 01.11.2013. НДС не облагается."/>
    <s v="431643000"/>
    <x v="2"/>
    <x v="0"/>
    <x v="1"/>
  </r>
  <r>
    <x v="791"/>
    <x v="791"/>
    <n v="190"/>
    <s v="АО &quot;Райффайзенбанк&quot; г. Москва"/>
    <s v="Ежемесячная комиссия за услугу ELBRUS Mobile 2.2018"/>
    <s v="43164190"/>
    <x v="7"/>
    <x v="2"/>
    <x v="6"/>
  </r>
  <r>
    <x v="792"/>
    <x v="792"/>
    <n v="280.74"/>
    <s v="АО &quot;Райффайзенбанк&quot; г. Москва"/>
    <s v="комиссия за обработку ведомости №5 01.03.2018"/>
    <s v="43160280,74"/>
    <x v="7"/>
    <x v="2"/>
    <x v="6"/>
  </r>
  <r>
    <x v="792"/>
    <x v="792"/>
    <n v="35902"/>
    <s v="Управление Федерального казначейства по г. Москве (ИФНС России №15 по г. Москве)"/>
    <s v="Оплата НДФЛ. НДС не облагается"/>
    <s v="4316035902"/>
    <x v="28"/>
    <x v="3"/>
    <x v="7"/>
  </r>
  <r>
    <x v="792"/>
    <x v="792"/>
    <n v="990"/>
    <s v="АО &quot;Райффайзенбанк&quot; г. Москва"/>
    <s v="Ежемесячная комиссия за обслуживание по пакету за 2.2018"/>
    <s v="43160990"/>
    <x v="7"/>
    <x v="2"/>
    <x v="6"/>
  </r>
  <r>
    <x v="792"/>
    <x v="792"/>
    <n v="320000"/>
    <s v="ОБЩЕСТВО С ОГРАНИЧЕННОЙ ОТВЕТСТВЕННОСТЬЮ &quot;ЧАСТНОЕ ОХРАННОЕ ПРЕДПРИЯТИЕ &quot;ОБЕР&quot;"/>
    <s v="Оплата охранных услуг за январь 2018 по счету №22 от 19.02.2018 по договору ОБ2017-6 от 05.06.2017. НДС не облагается"/>
    <s v="43160320000"/>
    <x v="33"/>
    <x v="0"/>
    <x v="18"/>
  </r>
  <r>
    <x v="792"/>
    <x v="792"/>
    <n v="60900.93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16060900,93"/>
    <x v="16"/>
    <x v="3"/>
    <x v="7"/>
  </r>
  <r>
    <x v="792"/>
    <x v="792"/>
    <n v="133000"/>
    <s v="Индивидуальный предприниматель Колесникова Инна Владимировна"/>
    <s v="Оплата за уборку территории за февраль 2018 по счету №7 от 28.02.2018, по договору 02-17 от 01.11.2017. НДС не облагается"/>
    <s v="43160133000"/>
    <x v="13"/>
    <x v="0"/>
    <x v="11"/>
  </r>
  <r>
    <x v="792"/>
    <x v="792"/>
    <n v="70185"/>
    <s v="АО &quot;Райффайзенбанк&quot; г. Москва"/>
    <s v="Оплата Заработная плата за Февраль 2018 г. на основании ПЛАТЕЖНАЯ ВЕДОМОСТЬ N 5 от 01.03.2018"/>
    <s v="4316070185"/>
    <x v="10"/>
    <x v="3"/>
    <x v="7"/>
  </r>
  <r>
    <x v="792"/>
    <x v="792"/>
    <n v="3000"/>
    <s v="Индивидуальный предприниматель Капалин Евгений Владимирович"/>
    <s v="Оплата за поддержку работоспособности сервера и техническую поддержка сайта за январь 2018 по счету 20 от 31.01.2018, по Договору 0120131101 от 01.11.2013. НДС не облагается."/>
    <s v="431603000"/>
    <x v="2"/>
    <x v="0"/>
    <x v="1"/>
  </r>
  <r>
    <x v="792"/>
    <x v="792"/>
    <n v="18431.18"/>
    <s v="Филиал ФГУП &quot;Охрана&quot; Росгвардии по г. Москве"/>
    <s v="Оплата за пультовую охрану объекта по договору № 7721N10011 от 12.11.2012 В том числе НДС 18.00 % - 2811.54"/>
    <s v="4316018431,18"/>
    <x v="36"/>
    <x v="0"/>
    <x v="18"/>
  </r>
  <r>
    <x v="792"/>
    <x v="792"/>
    <n v="40000"/>
    <s v="Индивидуальный предприниматель Смирнов Дмитрий Евгеньевич"/>
    <s v="Оплата бухгалтерских услуг за февраль 2018 по счету №14 от 01.03.2018, НДС не облагается"/>
    <s v="4316040000"/>
    <x v="18"/>
    <x v="0"/>
    <x v="12"/>
  </r>
  <r>
    <x v="792"/>
    <x v="792"/>
    <n v="36004"/>
    <s v="КОРНЕВ АЛЕКСАНДР ВАЛЕНТИНОВИЧ"/>
    <s v="Оплата заработной платы за февраль 2018. НДС не облагается."/>
    <s v="4316036004"/>
    <x v="10"/>
    <x v="3"/>
    <x v="7"/>
  </r>
  <r>
    <x v="792"/>
    <x v="792"/>
    <n v="553.64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160553,64"/>
    <x v="16"/>
    <x v="3"/>
    <x v="7"/>
  </r>
  <r>
    <x v="792"/>
    <x v="792"/>
    <n v="14117.94"/>
    <s v="Управление Федерального казначейства по г. Москве (ИФНС России №15 по г. Москве)"/>
    <s v="Страховые взносы на ОМС. НДС не облагается"/>
    <s v="4316014117,94"/>
    <x v="16"/>
    <x v="3"/>
    <x v="7"/>
  </r>
  <r>
    <x v="792"/>
    <x v="792"/>
    <n v="27500"/>
    <s v="ООО &quot;СТРОИТЕЛЬНАЯ КОМПАНИЯ МИР&quot;"/>
    <s v="Оплата работ по обслуживанию газопроводов за декабрь 2017 по счету №506 от 01.12.2017 г. В том числе НДС 18.00 % - 4194.92"/>
    <s v="4316027500"/>
    <x v="23"/>
    <x v="0"/>
    <x v="0"/>
  </r>
  <r>
    <x v="793"/>
    <x v="793"/>
    <n v="2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18 по 28.02.2018"/>
    <s v="43159250"/>
    <x v="7"/>
    <x v="2"/>
    <x v="6"/>
  </r>
  <r>
    <x v="794"/>
    <x v="794"/>
    <n v="67000"/>
    <s v="Индивидуальный предприниматель Колесникова Инна Владимировна"/>
    <s v="Оплата за уборку территории за январь 2018 по счету №6 от 12.02.2018 по договору 02-17 от 01.11.2017. НДС не облагается."/>
    <s v="4314667000"/>
    <x v="13"/>
    <x v="0"/>
    <x v="11"/>
  </r>
  <r>
    <x v="794"/>
    <x v="794"/>
    <n v="220"/>
    <s v="АО &quot;Райффайзенбанк&quot; г. Москва"/>
    <s v="комиссия за обработку ведомости №4 15.02.2018"/>
    <s v="43146220"/>
    <x v="7"/>
    <x v="2"/>
    <x v="6"/>
  </r>
  <r>
    <x v="794"/>
    <x v="794"/>
    <n v="271.12"/>
    <s v="АО &quot;Райффайзенбанк&quot; г. Москва"/>
    <s v="Комиссия за переводы в пользу ФЛ сверх нетарифицируемой суммы платежей в месяц"/>
    <s v="43146271,12"/>
    <x v="7"/>
    <x v="2"/>
    <x v="6"/>
  </r>
  <r>
    <x v="794"/>
    <x v="794"/>
    <n v="30000"/>
    <s v="КОРНЕВ АЛЕКСАНДР ВАЛЕНТИНОВИЧ"/>
    <s v="Оплата аванса по заработной плате за февраль 2018. НДС не облагается."/>
    <s v="4314630000"/>
    <x v="10"/>
    <x v="3"/>
    <x v="7"/>
  </r>
  <r>
    <x v="794"/>
    <x v="794"/>
    <n v="55000"/>
    <s v="АО &quot;Райффайзенбанк&quot; г. Москва"/>
    <s v="Оплата аванса по Заработной плате за Февраль 2018 г. на основании ПЛАТЕЖНАЯ ВЕДОМОСТЬ N 4 от 15.02.2018"/>
    <s v="4314655000"/>
    <x v="10"/>
    <x v="3"/>
    <x v="7"/>
  </r>
  <r>
    <x v="795"/>
    <x v="795"/>
    <n v="727537.35"/>
    <s v="ПАО &quot;Мосэнергосбыт&quot;"/>
    <s v="ЗА ЭЛ. ЭНЕРГИЮ (МОЩНОСТЬ) ЗА ЯНВАРЬ 2018 Г. ПО ДОГОВОРУ С ИКУ №97644161 ОТ 20.07.2015Г. СЧЕТ № Э-61-168 ОТ 31.01.2018 Г. В том числе НДС 18.00 % - 110980.27"/>
    <s v="43139727537,35"/>
    <x v="25"/>
    <x v="0"/>
    <x v="15"/>
  </r>
  <r>
    <x v="795"/>
    <x v="795"/>
    <n v="51300"/>
    <s v="ООО &quot;ЭКО-СЕРВИС&quot;"/>
    <s v="Оплата вывоза ТБО в январе 2018 по счету №196от 31.01.2018, В том числе НДС 18.00 % - 7825.42"/>
    <s v="4313951300"/>
    <x v="4"/>
    <x v="0"/>
    <x v="3"/>
  </r>
  <r>
    <x v="795"/>
    <x v="795"/>
    <n v="84844.07"/>
    <s v="Прохорова Ирина Викторовна"/>
    <s v="Выплата по листку нетрудоспособности 47177,18, выплата компенсации за неиспользованный отпуск 34400,84, компенсация за задержку заработной платы по ст. 236 ТК РФ в размере 3266,05 руб. НДС не облагается."/>
    <s v="4313984844,07"/>
    <x v="10"/>
    <x v="3"/>
    <x v="7"/>
  </r>
  <r>
    <x v="795"/>
    <x v="795"/>
    <n v="5292.64"/>
    <s v="ПАО &quot;ВЫМПЕЛКОМ&quot;"/>
    <s v="Оплата услуг связи за январь 2018 по счету №100295900779 от 31.01.2018, лицевой счет 669010285, В том числе НДС 18.00 % - 807.35"/>
    <s v="431395292,64"/>
    <x v="1"/>
    <x v="0"/>
    <x v="1"/>
  </r>
  <r>
    <x v="796"/>
    <x v="796"/>
    <n v="190"/>
    <s v="АО &quot;Райффайзенбанк&quot; г. Москва"/>
    <s v="Ежемесячная комиссия за услугу ELBRUS Mobile 1.2018"/>
    <s v="43136190"/>
    <x v="7"/>
    <x v="2"/>
    <x v="6"/>
  </r>
  <r>
    <x v="797"/>
    <x v="797"/>
    <n v="2257"/>
    <s v="ООО &quot;КОМУС&quot;"/>
    <s v="Оплата за канцтовары по счету №0VT/596079/19343135 от 02.02.2018 г. В том числе НДС 344.28"/>
    <s v="431332257"/>
    <x v="22"/>
    <x v="4"/>
    <x v="9"/>
  </r>
  <r>
    <x v="798"/>
    <x v="798"/>
    <n v="40000"/>
    <s v="Индивидуальный предприниматель Смирнов Дмитрий Евгеньевич"/>
    <s v="Оплата бухгалтерских услуг за январь 2018 по счету №5 от 31.01.2018, НДС не облагается"/>
    <s v="4313240000"/>
    <x v="18"/>
    <x v="0"/>
    <x v="12"/>
  </r>
  <r>
    <x v="798"/>
    <x v="798"/>
    <n v="28596"/>
    <s v="Управление Федерального казначейства по г. Москве (ИФНС России №15 по г. Москве)"/>
    <s v="Оплата НДФЛ. НДС не облагается"/>
    <s v="4313228596"/>
    <x v="28"/>
    <x v="3"/>
    <x v="7"/>
  </r>
  <r>
    <x v="798"/>
    <x v="798"/>
    <n v="382.33"/>
    <s v="АО &quot;Райффайзенбанк&quot; г. Москва"/>
    <s v="комиссия за обработку ведомости №2 31.01.2018"/>
    <s v="43132382,33"/>
    <x v="7"/>
    <x v="2"/>
    <x v="6"/>
  </r>
  <r>
    <x v="798"/>
    <x v="798"/>
    <n v="11218.27"/>
    <s v="Управление Федерального казначейства по г. Москве (ИФНС России №15 по г. Москве)"/>
    <s v="Страховые взносы на ОМС. НДС не облагается"/>
    <s v="4313211218,27"/>
    <x v="16"/>
    <x v="3"/>
    <x v="7"/>
  </r>
  <r>
    <x v="798"/>
    <x v="798"/>
    <n v="990"/>
    <s v="АО &quot;Райффайзенбанк&quot; г. Москва"/>
    <s v="Ежемесячная комиссия за обслуживание по пакету за 1.2018"/>
    <s v="43132990"/>
    <x v="7"/>
    <x v="2"/>
    <x v="6"/>
  </r>
  <r>
    <x v="798"/>
    <x v="798"/>
    <n v="95583.71"/>
    <s v="АО &quot;Райффайзенбанк&quot; г. Москва"/>
    <s v="Оплата заработной платы за январь 2018 г. на основании ПЛАТЕЖНАЯ ВЕДОМОСТЬ N 2 от 31.01.2018"/>
    <s v="4313295583,71"/>
    <x v="10"/>
    <x v="3"/>
    <x v="7"/>
  </r>
  <r>
    <x v="798"/>
    <x v="798"/>
    <n v="12268.29"/>
    <s v="КОРНЕВ АЛЕКСАНДР ВАЛЕНТИНОВИЧ"/>
    <s v="Выплата заработной платы за январь 2018. НДС не облагается."/>
    <s v="4313212268,29"/>
    <x v="10"/>
    <x v="3"/>
    <x v="7"/>
  </r>
  <r>
    <x v="798"/>
    <x v="798"/>
    <n v="27500"/>
    <s v="ООО &quot;СТРОИТЕЛЬНАЯ КОМПАНИЯ МИР&quot;"/>
    <s v="Оплата работ по обслуживанию газопроводов за январь 2018 по счету №8 от 09.01.2018. В том числе НДС 18.00 % - 4194.92"/>
    <s v="4313227500"/>
    <x v="23"/>
    <x v="0"/>
    <x v="0"/>
  </r>
  <r>
    <x v="798"/>
    <x v="798"/>
    <n v="48392.52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13248392,52"/>
    <x v="16"/>
    <x v="3"/>
    <x v="7"/>
  </r>
  <r>
    <x v="798"/>
    <x v="798"/>
    <n v="320000"/>
    <s v="ОБЩЕСТВО С ОГРАНИЧЕННОЙ ОТВЕТСТВЕННОСТЬЮ &quot;ЧАСТНОЕ ОХРАННОЕ ПРЕДПРИЯТИЕ &quot;ОБЕР&quot;"/>
    <s v="Оплата охранных услуг за январь 2018 по счету №4 от 23.01.2018 по договору ОБ2017-6 от 05.06.2017. НДС не облагается"/>
    <s v="43132320000"/>
    <x v="33"/>
    <x v="0"/>
    <x v="18"/>
  </r>
  <r>
    <x v="798"/>
    <x v="798"/>
    <n v="439.93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132439,93"/>
    <x v="16"/>
    <x v="3"/>
    <x v="7"/>
  </r>
  <r>
    <x v="799"/>
    <x v="799"/>
    <n v="2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18 по 31.01.2018"/>
    <s v="43131250"/>
    <x v="7"/>
    <x v="2"/>
    <x v="6"/>
  </r>
  <r>
    <x v="800"/>
    <x v="800"/>
    <n v="133000"/>
    <s v="Индивидуальный предприниматель Колесникова Инна Владимировна"/>
    <s v="Оплата за уборку территории за январь 2018 по договору 02-17 от 01.11.2017. НДС не облагается."/>
    <s v="43129133000"/>
    <x v="13"/>
    <x v="0"/>
    <x v="11"/>
  </r>
  <r>
    <x v="800"/>
    <x v="800"/>
    <n v="50000"/>
    <s v="Индивидуальный предприниматель Истомин Ярослав Владимирович"/>
    <s v="Оплата юридических услуг за январь 2018 по счету №1 от 26.01.2018. НДС не облагается."/>
    <s v="4312950000"/>
    <x v="20"/>
    <x v="0"/>
    <x v="13"/>
  </r>
  <r>
    <x v="801"/>
    <x v="801"/>
    <n v="8290"/>
    <s v="Общество с ограниченной ответственностью &quot;Альфа&quot;"/>
    <s v="Оплата за картридж по счету MAOV4-00-61-1E25 от 17.01.2018, В том числе НДС 18.00 % - 1264.58"/>
    <s v="431248290"/>
    <x v="3"/>
    <x v="1"/>
    <x v="2"/>
  </r>
  <r>
    <x v="801"/>
    <x v="801"/>
    <n v="6900"/>
    <s v="ООО &quot;СТРОИТЕЛЬНАЯ КОМПАНИЯ МИР&quot;"/>
    <s v="Оплата манометров с установкой по счету №55 от 16.01.2017. В том числе НДС 18.00 % - 1052.54"/>
    <s v="431246900"/>
    <x v="23"/>
    <x v="0"/>
    <x v="0"/>
  </r>
  <r>
    <x v="801"/>
    <x v="801"/>
    <n v="4083.86"/>
    <s v="ПАО &quot;ВЫМПЕЛКОМ&quot;"/>
    <s v="Оплата услуг связи за декабрь 2017 по счету №100290306429 от 31.12.2017, лицевой счет 669010285, В том числе НДС 18.00 % - 622.96"/>
    <s v="431244083,86"/>
    <x v="1"/>
    <x v="0"/>
    <x v="1"/>
  </r>
  <r>
    <x v="801"/>
    <x v="801"/>
    <n v="5863"/>
    <s v="Управление Федерального казначейства по г. Москве (ИФНС России №15 по г. Москве)"/>
    <s v="Водный налог за 4 квартал 2017 года, НДС не облагается"/>
    <s v="431245863"/>
    <x v="29"/>
    <x v="2"/>
    <x v="17"/>
  </r>
  <r>
    <x v="802"/>
    <x v="802"/>
    <n v="775"/>
    <s v="АО &quot;Райффайзенбанк&quot; г. Москва"/>
    <s v="Комиссия за внесение наличных. ОВН №5. г. Москва"/>
    <s v="43122775"/>
    <x v="7"/>
    <x v="2"/>
    <x v="6"/>
  </r>
  <r>
    <x v="803"/>
    <x v="803"/>
    <n v="690961.79"/>
    <s v="ПАО &quot;Мосэнергосбыт&quot;"/>
    <s v="ЗА ЭЛ. ЭНЕРГИЮ (МОЩНОСТЬ) ЗА ДЕКАБРЬ 2017 Г. ПО ДОГОВОРУ С ИКУ No97644161 ОТ 20.07.2015Г. СЧЕТ No Э-61-59218 ОТ 31.12.2017 Г. В том числе НДС 18.00 % - 105400.95"/>
    <s v="43117690961,79"/>
    <x v="25"/>
    <x v="0"/>
    <x v="15"/>
  </r>
  <r>
    <x v="804"/>
    <x v="804"/>
    <n v="85000"/>
    <s v="АО &quot;Райффайзенбанк&quot; г. Москва"/>
    <s v="Оплата аванса по заработной плате за январь 2018 г. на основании ПЛАТЕЖНАЯ ВЕДОМОСТЬ N 1 от 15.01.2018"/>
    <s v="4311685000"/>
    <x v="10"/>
    <x v="3"/>
    <x v="7"/>
  </r>
  <r>
    <x v="804"/>
    <x v="804"/>
    <n v="340"/>
    <s v="АО &quot;Райффайзенбанк&quot; г. Москва"/>
    <s v="комиссия за обработку ведомости №1 15.01.2018"/>
    <s v="43116340"/>
    <x v="7"/>
    <x v="2"/>
    <x v="6"/>
  </r>
  <r>
    <x v="804"/>
    <x v="804"/>
    <n v="131093.47"/>
    <s v="Муниципальное унитарное предприятие &quot;Инженерные сети г. Долгопрудного&quot;"/>
    <s v="Оплата за стоки по счету №В4211 от 26.12.2017 г.  В том числе НДС 18.00 % - 19997.31"/>
    <s v="43116131093,47"/>
    <x v="9"/>
    <x v="0"/>
    <x v="8"/>
  </r>
  <r>
    <x v="804"/>
    <x v="804"/>
    <n v="3878.4"/>
    <s v="ПАО &quot;Мосэнергосбыт&quot;"/>
    <s v="ЗА ЭЛ. ЭНЕРГИЮ (МОЩНОСТЬ) ЗА ДЕКАБРЬ 2017 Г. ПО ДОГОВОРУ С ИКУ No97698261 ОТ 06.02.2017Г. СЧЕТ No Э-61-59248 ОТ 31.12.2017 Г. В том числе НДС 18.00 % - 591.62"/>
    <s v="431163878,4"/>
    <x v="25"/>
    <x v="0"/>
    <x v="15"/>
  </r>
  <r>
    <x v="804"/>
    <x v="804"/>
    <n v="50999.6"/>
    <s v="ООО &quot;ЭКО-СЕРВИС&quot;"/>
    <s v="Оплата вывоза ТБО в декабре 2017 по счету №3314 от 31.12.2017, В том числе НДС 18.00 % - 7779.60"/>
    <s v="4311650999,6"/>
    <x v="4"/>
    <x v="0"/>
    <x v="3"/>
  </r>
  <r>
    <x v="804"/>
    <x v="804"/>
    <n v="47340"/>
    <s v="ООО &quot;СтройИнжиниринг&quot;"/>
    <s v="Оплата работ по ремонту кабеля насоса скважины по счету №1 от 10.01.2018 по дополнительному соглашению к договору №2/12-17 от 11.12.2017. В том числе НДС 18.00 % - 7221.36"/>
    <s v="4311647340"/>
    <x v="45"/>
    <x v="1"/>
    <x v="2"/>
  </r>
  <r>
    <x v="805"/>
    <x v="805"/>
    <n v="287845.89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18 год. ФЛС № М-02-013174-001 НДС не облагается."/>
    <s v="43110287845,89"/>
    <x v="5"/>
    <x v="0"/>
    <x v="4"/>
  </r>
  <r>
    <x v="806"/>
    <x v="806"/>
    <n v="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12.2017 по 29.12.2017"/>
    <s v="4309825"/>
    <x v="7"/>
    <x v="2"/>
    <x v="6"/>
  </r>
  <r>
    <x v="806"/>
    <x v="806"/>
    <n v="780"/>
    <s v="Управление Федерального казначейства по г. Москве (ИФНС России №15 по г. Москве)"/>
    <s v="Оплата НДФЛ. НДС не облагается"/>
    <s v="43098780"/>
    <x v="28"/>
    <x v="3"/>
    <x v="7"/>
  </r>
  <r>
    <x v="806"/>
    <x v="806"/>
    <n v="25000"/>
    <s v="Индивидуальный предприниматель Юфа Анна Юрьевна"/>
    <s v="Оплата за юридические услуги за декабрь 2017 по счету №4 от 27.12.2017 по Соглашению 01/17-Ю от 14 августа 2017 г. НДС не облагается."/>
    <s v="4309825000"/>
    <x v="20"/>
    <x v="0"/>
    <x v="13"/>
  </r>
  <r>
    <x v="807"/>
    <x v="807"/>
    <n v="181360.78"/>
    <s v="АО &quot;Райффайзенбанк&quot; г. Москва"/>
    <s v="Оплата Заработная плата за Декабрь 2017 г. на основании ПЛАТЕЖНАЯ ВЕДОМОСТЬ N 18 от 25.12.2017"/>
    <s v="43097181360,78"/>
    <x v="10"/>
    <x v="3"/>
    <x v="7"/>
  </r>
  <r>
    <x v="807"/>
    <x v="807"/>
    <n v="5220"/>
    <s v="АО &quot;Райффайзенбанк&quot; г. Москва"/>
    <s v="Оплата Заработная плата за Декабрь 2017 г. на основании ПЛАТЕЖНАЯ ВЕДОМОСТЬ N 19 от 28.12.2017"/>
    <s v="430975220"/>
    <x v="10"/>
    <x v="3"/>
    <x v="7"/>
  </r>
  <r>
    <x v="807"/>
    <x v="807"/>
    <n v="31300"/>
    <s v="Индивидуальный предприниматель Климачева Надежда Алексеевна"/>
    <s v="Оплата услуг по отладке программ 1с за декабрь 2017 по счету 27 от 27.12.2017, НДС не облагается."/>
    <s v="4309731300"/>
    <x v="18"/>
    <x v="0"/>
    <x v="12"/>
  </r>
  <r>
    <x v="807"/>
    <x v="807"/>
    <n v="320000"/>
    <s v="ОБЩЕСТВО С ОГРАНИЧЕННОЙ ОТВЕТСТВЕННОСТЬЮ &quot;ЧАСТНОЕ ОХРАННОЕ ПРЕДПРИЯТИЕ &quot;ОБЕР&quot;"/>
    <s v="Оплата охранных услуг за декабрь 2017 по счету 166 от 15.12.2017 по договору ОБ2017-6 от 05.06.2017. НДС не облагается"/>
    <s v="43097320000"/>
    <x v="33"/>
    <x v="0"/>
    <x v="18"/>
  </r>
  <r>
    <x v="807"/>
    <x v="807"/>
    <n v="67824.09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09767824,09"/>
    <x v="16"/>
    <x v="3"/>
    <x v="7"/>
  </r>
  <r>
    <x v="807"/>
    <x v="807"/>
    <n v="629.4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097629,46"/>
    <x v="16"/>
    <x v="3"/>
    <x v="7"/>
  </r>
  <r>
    <x v="807"/>
    <x v="807"/>
    <n v="750"/>
    <s v="АО &quot;Райффайзенбанк&quot; г. Москва"/>
    <s v="Комиссия за внесение наличных. ОВН №5. г. Москва"/>
    <s v="43097750"/>
    <x v="7"/>
    <x v="2"/>
    <x v="6"/>
  </r>
  <r>
    <x v="807"/>
    <x v="807"/>
    <n v="990"/>
    <s v="АО &quot;Райффайзенбанк&quot; г. Москва"/>
    <s v="Ежемесячная комиссия за обслуживание по пакету за 12.2017"/>
    <s v="43097990"/>
    <x v="7"/>
    <x v="2"/>
    <x v="6"/>
  </r>
  <r>
    <x v="807"/>
    <x v="807"/>
    <n v="8625.6200000000008"/>
    <s v="СМИРНОВ ДМИТРИЙ ЕВГЕНЬЕВИЧ"/>
    <s v="Выплата заработной платы за декабрь 2017, НДС не облагается"/>
    <s v="430978625,62"/>
    <x v="10"/>
    <x v="3"/>
    <x v="7"/>
  </r>
  <r>
    <x v="807"/>
    <x v="807"/>
    <n v="190"/>
    <s v="АО &quot;Райффайзенбанк&quot; г. Москва"/>
    <s v="Ежемесячная комиссия за услугу ELBRUS Mobile 12.2017"/>
    <s v="43097190"/>
    <x v="7"/>
    <x v="2"/>
    <x v="6"/>
  </r>
  <r>
    <x v="807"/>
    <x v="807"/>
    <n v="12000"/>
    <s v="Индивидуальный предприниматель Белоногов Вячеслав Борисович"/>
    <s v="Оплата услуг по поиску места дефекта кабеля по счету 61 от 25.12.2017. НДС не облагается"/>
    <s v="4309712000"/>
    <x v="41"/>
    <x v="1"/>
    <x v="2"/>
  </r>
  <r>
    <x v="807"/>
    <x v="807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17 по 28.12.2017"/>
    <s v="43097575"/>
    <x v="7"/>
    <x v="2"/>
    <x v="6"/>
  </r>
  <r>
    <x v="807"/>
    <x v="807"/>
    <n v="20.88"/>
    <s v="АО &quot;Райффайзенбанк&quot; г. Москва"/>
    <s v="комиссия за обработку ведомости №19 28.12.2017"/>
    <s v="4309720,88"/>
    <x v="7"/>
    <x v="2"/>
    <x v="6"/>
  </r>
  <r>
    <x v="807"/>
    <x v="807"/>
    <n v="16051.11"/>
    <s v="Управление Федерального казначейства по г. Москве (ИФНС России №15 по г. Москве)"/>
    <s v="Страховые взносы на ОМС. НДС не облагается"/>
    <s v="4309716051,11"/>
    <x v="16"/>
    <x v="3"/>
    <x v="7"/>
  </r>
  <r>
    <x v="807"/>
    <x v="807"/>
    <n v="44881"/>
    <s v="Управление Федерального казначейства по г. Москве (ИФНС России №15 по г. Москве)"/>
    <s v="Оплата НДФЛ. НДС не облагается"/>
    <s v="4309744881"/>
    <x v="28"/>
    <x v="3"/>
    <x v="7"/>
  </r>
  <r>
    <x v="807"/>
    <x v="807"/>
    <n v="55053"/>
    <s v="ООО &quot;СтройИнжиниринг&quot;"/>
    <s v="Доплата 30% за замену водоподъемных труб счету №5 от 26.12.2017 по договору №2/12-17 от 11.12.2017. В том числе НДС 18.00 % - 8397.91"/>
    <s v="4309755053"/>
    <x v="23"/>
    <x v="0"/>
    <x v="0"/>
  </r>
  <r>
    <x v="807"/>
    <x v="807"/>
    <n v="725.44"/>
    <s v="АО &quot;Райффайзенбанк&quot; г. Москва"/>
    <s v="комиссия за обработку ведомости №18 25.12.2017"/>
    <s v="43097725,44"/>
    <x v="7"/>
    <x v="2"/>
    <x v="6"/>
  </r>
  <r>
    <x v="808"/>
    <x v="808"/>
    <n v="9215.59"/>
    <s v="Филиал ФГУП &quot;Охрана&quot; Росгвардии по г. Москве"/>
    <s v="Оплата за пультовую охрану объекта за январь 2018 по договору № 7721N10011 от 12.11.2012 В том числе НДС 18.00 % - 1405.77"/>
    <s v="430969215,59"/>
    <x v="36"/>
    <x v="0"/>
    <x v="18"/>
  </r>
  <r>
    <x v="808"/>
    <x v="808"/>
    <n v="67000"/>
    <s v="Индивидуальный предприниматель Колесникова Инна Владимировна"/>
    <s v="Оплата за уборку территории за декабрь 2017 по дополнительному соглашению №1 от 01.11.2017 к договору 02-17 от 01.11.2017. НДС не облагается"/>
    <s v="4309667000"/>
    <x v="13"/>
    <x v="0"/>
    <x v="11"/>
  </r>
  <r>
    <x v="808"/>
    <x v="808"/>
    <n v="133000"/>
    <s v="Индивидуальный предприниматель Колесникова Инна Владимировна"/>
    <s v="Оплата за уборку территории за ноябрь 2017 по договору 02-17 от 01.11.2017. НДС не облагается."/>
    <s v="43096133000"/>
    <x v="13"/>
    <x v="0"/>
    <x v="11"/>
  </r>
  <r>
    <x v="809"/>
    <x v="809"/>
    <n v="6000"/>
    <s v="Индивидуальный предприниматель Капалин Евгений Владимирович"/>
    <s v="Оплата за поддержку работоспособности сервера и техническую поддержка сайта по счетам 14 от 30.11.2017 и 16 от 13.12.2017 за ноябрь и декабрь 2017 года, по Договору 0120131101 от 01.11.2013. НДС не облагается."/>
    <s v="430886000"/>
    <x v="2"/>
    <x v="0"/>
    <x v="1"/>
  </r>
  <r>
    <x v="810"/>
    <x v="810"/>
    <n v="340"/>
    <s v="АО &quot;Райффайзенбанк&quot; г. Москва"/>
    <s v="комиссия за обработку ведомости №17 15.12.2017"/>
    <s v="43084340"/>
    <x v="7"/>
    <x v="2"/>
    <x v="6"/>
  </r>
  <r>
    <x v="810"/>
    <x v="810"/>
    <n v="85000"/>
    <s v="АО &quot;Райффайзенбанк&quot; г. Москва"/>
    <s v="Оплата аванса за Декабрь 2017 г. на основании ПЛАТЕЖНАЯ ВЕДОМОСТЬ N 17 от 15.12.2017"/>
    <s v="4308485000"/>
    <x v="10"/>
    <x v="3"/>
    <x v="7"/>
  </r>
  <r>
    <x v="811"/>
    <x v="811"/>
    <n v="12400"/>
    <s v="ООО &quot;Эколоджис&quot;"/>
    <s v="Оплата услуг по исследованию проб воды по счету №к-603 от 13.12.2017. НДС не облагается"/>
    <s v="4308212400"/>
    <x v="24"/>
    <x v="0"/>
    <x v="14"/>
  </r>
  <r>
    <x v="812"/>
    <x v="812"/>
    <n v="128457"/>
    <s v="ООО &quot;СтройИнжиниринг&quot;"/>
    <s v="Оплата 70% аванс за замену водоподъемных труб счету №4 от 11.12.2017 по договору №2/12-17 от 11.12.2017. В том числе НДС 18.00 % - 19595.14"/>
    <s v="43081128457"/>
    <x v="45"/>
    <x v="1"/>
    <x v="2"/>
  </r>
  <r>
    <x v="813"/>
    <x v="813"/>
    <n v="630605.44999999995"/>
    <s v="ПАО &quot;Мосэнергосбыт&quot;"/>
    <s v="ЗА ЭЛ. ЭНЕРГИЮ (МОЩНОСТЬ) ЗА НОЯБРЬ 2017 Г. ПО ДОГОВОРУ С ИКУ №97644161 ОТ 20.07.2015Г. СЧЕТ № Э-61-54050 ОТ 30.11.2017 Г. В том числе НДС 18.00 % - 96194.05"/>
    <s v="43080630605,45"/>
    <x v="25"/>
    <x v="0"/>
    <x v="15"/>
  </r>
  <r>
    <x v="813"/>
    <x v="813"/>
    <n v="14707"/>
    <s v="ООО &quot;МВК ЭКОДАР&quot;"/>
    <s v="Оплата за сервисное обслуживание системы очистки воды за 4-й квартал 2017 г. по Договору 71781/ДС2 от 12 января 2015 г.  Счет №71781/Р57 от 06.12.2017 В том числе НДС 18.00 % - 2243.44"/>
    <s v="4308014707"/>
    <x v="34"/>
    <x v="0"/>
    <x v="14"/>
  </r>
  <r>
    <x v="813"/>
    <x v="813"/>
    <n v="111732.69"/>
    <s v="Муниципальное унитарное предприятие &quot;Инженерные сети г. Долгопрудного&quot;"/>
    <s v="Оплата за стоки по счету №В3992 от 30.11.2017 г.  В том числе НДС 18.00 % - 17043.97"/>
    <s v="43080111732,69"/>
    <x v="9"/>
    <x v="0"/>
    <x v="8"/>
  </r>
  <r>
    <x v="813"/>
    <x v="813"/>
    <n v="10919"/>
    <s v="ООО &quot;МВК ЭКОДАР&quot;"/>
    <s v="Оплата по счету №71781/Р58 от 07.12.2017 за передаточный механизм V2H и замену передаточного механизма/сборки распределительной под поршень. В том числе НДС 18.00 % - 1665.61"/>
    <s v="4308010919"/>
    <x v="21"/>
    <x v="1"/>
    <x v="2"/>
  </r>
  <r>
    <x v="814"/>
    <x v="814"/>
    <n v="190"/>
    <s v="АО &quot;Райффайзенбанк&quot; г. Москва"/>
    <s v="Ежемесячная комиссия за услугу ELBRUS Mobile 11.2017"/>
    <s v="43074190"/>
    <x v="7"/>
    <x v="2"/>
    <x v="6"/>
  </r>
  <r>
    <x v="814"/>
    <x v="814"/>
    <n v="4540.6499999999996"/>
    <s v="ПАО &quot;ВЫМПЕЛКОМ&quot;"/>
    <s v="Оплата услуг связи за ноябрь 2017 по счету 100280833641 от 30.11.2017, лицевой счет 669010285, В том числе НДС 18.00 % - 692.64"/>
    <s v="430744540,65"/>
    <x v="1"/>
    <x v="0"/>
    <x v="1"/>
  </r>
  <r>
    <x v="814"/>
    <x v="814"/>
    <n v="9215.59"/>
    <s v="Филиал ФГУП &quot;Охрана&quot; Росгвардии по г. Москве"/>
    <s v="Оплата за пультовую охрану объекта за декабрь 2017 г. по счету 77000073754 от 01.12.2017 по договору № 7721N10011 от 12.11.2012 В том числе НДС 18.00 % - 1405.77"/>
    <s v="430749215,59"/>
    <x v="36"/>
    <x v="0"/>
    <x v="18"/>
  </r>
  <r>
    <x v="814"/>
    <x v="814"/>
    <n v="40000"/>
    <s v="Индивидуальный предприниматель Юфа Анна Юрьевна"/>
    <s v="Оплата за юридические услуги за ноябрь 2017 по счету 3 от 30.11.2017 по Соглашению 01/17-Ю от 14 августа 2017 г. НДС не облагается."/>
    <s v="4307440000"/>
    <x v="20"/>
    <x v="0"/>
    <x v="13"/>
  </r>
  <r>
    <x v="814"/>
    <x v="814"/>
    <n v="71399.44"/>
    <s v="ООО &quot;ЭКО-СЕРВИС&quot;"/>
    <s v="Оплата вывоза ТБО в ноябре 2017 по счету 3028 от 30.11.2017, В том числе НДС 18.00 % - 10891.44"/>
    <s v="4307471399,44"/>
    <x v="4"/>
    <x v="0"/>
    <x v="3"/>
  </r>
  <r>
    <x v="815"/>
    <x v="815"/>
    <n v="31300"/>
    <s v="Индивидуальный предприниматель Климачева Надежда Алексеевна"/>
    <s v="Оплата услуг по отладке программ 1с по счету 24 от 30.11.2017, НДС не облагается."/>
    <s v="4307031300"/>
    <x v="18"/>
    <x v="0"/>
    <x v="12"/>
  </r>
  <r>
    <x v="815"/>
    <x v="815"/>
    <n v="27500"/>
    <s v="ООО &quot;СТРОИТЕЛЬНАЯ КОМПАНИЯ МИР&quot;"/>
    <s v="Оплата работ по обслуживанию газопроводов за ноябрь 2017 по счету 447 от 01.11.2017. В том числе НДС 18.00 % - 4194.92"/>
    <s v="4307027500"/>
    <x v="23"/>
    <x v="0"/>
    <x v="0"/>
  </r>
  <r>
    <x v="815"/>
    <x v="815"/>
    <n v="990"/>
    <s v="АО &quot;Райффайзенбанк&quot; г. Москва"/>
    <s v="Ежемесячная комиссия за обслуживание по пакету за 11.2017"/>
    <s v="43070990"/>
    <x v="7"/>
    <x v="2"/>
    <x v="6"/>
  </r>
  <r>
    <x v="815"/>
    <x v="815"/>
    <n v="8625.6200000000008"/>
    <s v="СМИРНОВ ДМИТРИЙ ЕВГЕНЬЕВИЧ"/>
    <s v="Выплата заработной платы за ноябрь 2017, НДС не облагается"/>
    <s v="430708625,62"/>
    <x v="10"/>
    <x v="3"/>
    <x v="7"/>
  </r>
  <r>
    <x v="815"/>
    <x v="815"/>
    <n v="320000"/>
    <s v="ОБЩЕСТВО С ОГРАНИЧЕННОЙ ОТВЕТСТВЕННОСТЬЮ &quot;ЧАСТНОЕ ОХРАННОЕ ПРЕДПРИЯТИЕ &quot;ОБЕР&quot;"/>
    <s v="Оплата охранных услуг за ноябрь 2017 по счету 152 от 20.11.2017 по договору ОБ2017-6 от 05.06.2017. НДС не облагается"/>
    <s v="43070320000"/>
    <x v="33"/>
    <x v="0"/>
    <x v="18"/>
  </r>
  <r>
    <x v="816"/>
    <x v="816"/>
    <n v="52718.28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06952718,28"/>
    <x v="16"/>
    <x v="3"/>
    <x v="7"/>
  </r>
  <r>
    <x v="816"/>
    <x v="816"/>
    <n v="6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1.11.2017 по 30.11.2017"/>
    <s v="43069625"/>
    <x v="7"/>
    <x v="2"/>
    <x v="6"/>
  </r>
  <r>
    <x v="816"/>
    <x v="816"/>
    <n v="30034"/>
    <s v="Управление Федерального казначейства по г. Москве (ИФНС России №15 по г. Москве)"/>
    <s v="Оплата НДФЛ. НДС не облагается"/>
    <s v="4306930034"/>
    <x v="28"/>
    <x v="3"/>
    <x v="7"/>
  </r>
  <r>
    <x v="816"/>
    <x v="816"/>
    <n v="67000"/>
    <s v="Индивидуальный предприниматель Колесникова Инна Владимировна"/>
    <s v="Оплата за уборку территории за ноябрь 2017 по дополнительному соглашению №1 от 01.11.2017 к договору 02-17 от 01.11.2017. В том числе НДС 18.00 % - 10220.34"/>
    <s v="4306967000"/>
    <x v="13"/>
    <x v="0"/>
    <x v="11"/>
  </r>
  <r>
    <x v="816"/>
    <x v="816"/>
    <n v="1200"/>
    <s v="АО &quot;Райффайзенбанк&quot; г. Москва"/>
    <s v="Комиссия за внесение наличных. ОВН №4. г. Москва"/>
    <s v="430691200"/>
    <x v="7"/>
    <x v="2"/>
    <x v="6"/>
  </r>
  <r>
    <x v="816"/>
    <x v="816"/>
    <n v="4617.6499999999996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0694617,65"/>
    <x v="16"/>
    <x v="3"/>
    <x v="7"/>
  </r>
  <r>
    <x v="816"/>
    <x v="816"/>
    <n v="12221.06"/>
    <s v="Управление Федерального казначейства по г. Москве (ИФНС России №15 по г. Москве)"/>
    <s v="Страховые взносы на ОМС. НДС не облагается"/>
    <s v="4306912221,06"/>
    <x v="16"/>
    <x v="3"/>
    <x v="7"/>
  </r>
  <r>
    <x v="816"/>
    <x v="816"/>
    <n v="465.36"/>
    <s v="АО &quot;Райффайзенбанк&quot; г. Москва"/>
    <s v="комиссия за обработку ведомости №16 30.11.2017"/>
    <s v="43069465,36"/>
    <x v="7"/>
    <x v="2"/>
    <x v="6"/>
  </r>
  <r>
    <x v="816"/>
    <x v="816"/>
    <n v="479.2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069479,26"/>
    <x v="16"/>
    <x v="3"/>
    <x v="7"/>
  </r>
  <r>
    <x v="816"/>
    <x v="816"/>
    <n v="116339.06"/>
    <s v="АО &quot;Райффайзенбанк&quot; г. Москва"/>
    <s v="Оплата Заработная плата за Ноябрь 2017 г. на основании ПЛАТЕЖНАЯ ВЕДОМОСТЬ N 16 от 30.11.2017"/>
    <s v="43069116339,06"/>
    <x v="10"/>
    <x v="3"/>
    <x v="7"/>
  </r>
  <r>
    <x v="817"/>
    <x v="817"/>
    <n v="12000"/>
    <s v="Индивидуальный предприниматель Белоногов Вячеслав Борисович"/>
    <s v="Оплата поиска обрыва кабеля по счету 55 от 21.11.2017, НДС не облагается"/>
    <s v="4306812000"/>
    <x v="41"/>
    <x v="1"/>
    <x v="2"/>
  </r>
  <r>
    <x v="818"/>
    <x v="818"/>
    <n v="1312.53"/>
    <s v="Управление Федерального казначейства по г. Москве (ИФНС России №14 по г. Москве)"/>
    <s v="Госпошлина. НДС не облагается."/>
    <s v="430631312,53"/>
    <x v="40"/>
    <x v="2"/>
    <x v="17"/>
  </r>
  <r>
    <x v="818"/>
    <x v="818"/>
    <n v="1324.29"/>
    <s v="Управление Федерального казначейства по г. Москве (ИФНС России №14 по г. Москве)"/>
    <s v="Госпошлина. НДС не облагается."/>
    <s v="430631324,29"/>
    <x v="40"/>
    <x v="2"/>
    <x v="17"/>
  </r>
  <r>
    <x v="818"/>
    <x v="818"/>
    <n v="1365.53"/>
    <s v="Управление Федерального казначейства по г. Москве (ИФНС России №14 по г. Москве)"/>
    <s v="Госпошлина. НДС не облагается."/>
    <s v="430631365,53"/>
    <x v="40"/>
    <x v="2"/>
    <x v="17"/>
  </r>
  <r>
    <x v="819"/>
    <x v="819"/>
    <n v="4811"/>
    <s v="ООО &quot;МВК ЭКОДАР&quot;"/>
    <s v="Оплата комплектующих с установкой по счету 71781/Р56 от 10.11.2017. В том числе НДС 18.00 % - 733.88"/>
    <s v="430614811"/>
    <x v="21"/>
    <x v="1"/>
    <x v="2"/>
  </r>
  <r>
    <x v="820"/>
    <x v="820"/>
    <n v="133000"/>
    <s v="Индивидуальный предприниматель Колесникова Инна Владимировна"/>
    <s v="Оплата за уборку территории за ноябрь 2017 по договору 02-17 от 01.11.2017. В том числе НДС 18.00 % - 20288.14"/>
    <s v="43059133000"/>
    <x v="13"/>
    <x v="0"/>
    <x v="11"/>
  </r>
  <r>
    <x v="820"/>
    <x v="820"/>
    <n v="9215.59"/>
    <s v="Филиал ФГУП &quot;Охрана&quot; Росгвардии по г. Москве"/>
    <s v="Оплата по договору № 7721N10011 от 12.11.2012 за пультовую охрану объекта за ноябрь 2017 г.  В том числе НДС 18.00 % - 1405.77"/>
    <s v="430599215,59"/>
    <x v="36"/>
    <x v="0"/>
    <x v="18"/>
  </r>
  <r>
    <x v="821"/>
    <x v="821"/>
    <n v="84329.84"/>
    <s v="АО &quot;Райффайзенбанк&quot; г. Москва"/>
    <s v="Оплата Заработная плата за Ноябрь 2017 г. на основании ПЛАТЕЖНАЯ ВЕДОМОСТЬ N 15 от 16.11.2017"/>
    <s v="4305584329,84"/>
    <x v="10"/>
    <x v="3"/>
    <x v="7"/>
  </r>
  <r>
    <x v="821"/>
    <x v="821"/>
    <n v="337.32"/>
    <s v="АО &quot;Райффайзенбанк&quot; г. Москва"/>
    <s v="комиссия за обработку ведомости №15 16.11.2017"/>
    <s v="43055337,32"/>
    <x v="7"/>
    <x v="2"/>
    <x v="6"/>
  </r>
  <r>
    <x v="822"/>
    <x v="822"/>
    <n v="5690"/>
    <s v="Общество с ограниченной ответственностью &quot;Альфа&quot;"/>
    <s v="Оплата за картридж по счету ADAA4-00-1027-EA09 от 08.11.2017, В том числе НДС 18.00 % - 867.97"/>
    <s v="430545690"/>
    <x v="3"/>
    <x v="1"/>
    <x v="2"/>
  </r>
  <r>
    <x v="823"/>
    <x v="823"/>
    <n v="3000"/>
    <s v="УФК по г. Москве (ИФНС №15 по г. Москве)"/>
    <s v="Оплата госпошлины. НДС не облагается."/>
    <s v="430533000"/>
    <x v="40"/>
    <x v="2"/>
    <x v="17"/>
  </r>
  <r>
    <x v="823"/>
    <x v="823"/>
    <n v="17000"/>
    <s v="НЕКОММЕРЧЕСКАЯ ОРГАНИЗАЦИЯ &quot;КОЛЛЕГИЯ МОСКОВСКИХ АДВОКАТОВ &quot;ВЕРДИКТЪ&quot;"/>
    <s v="Оплата юридической помощи по Соглашению №КМА &quot;В-Ъ&quot;/123 /17-АП от 03.11.2017. НДС не облагается"/>
    <s v="4305317000"/>
    <x v="20"/>
    <x v="0"/>
    <x v="13"/>
  </r>
  <r>
    <x v="824"/>
    <x v="824"/>
    <n v="7784"/>
    <s v="ООО &quot;МВК ЭКОДАР&quot;"/>
    <s v="Оплата за поршень промывки, сборку распределительную, замену распределительной сборки по счету 71781/Р55 от 11 октября 2017 г. В том числе НДС 18.00 % - 1187.39"/>
    <s v="430497784"/>
    <x v="21"/>
    <x v="1"/>
    <x v="2"/>
  </r>
  <r>
    <x v="824"/>
    <x v="824"/>
    <n v="513616.59"/>
    <s v="ПАО &quot;Мосэнергосбыт&quot;"/>
    <s v="ЗА ЭЛ. ЭНЕРГИЮ (МОЩНОСТЬ) ЗА ОКТЯБРЬ 2017 Г. ПО ДОГОВОРУ С ИКУ №97644161 ОТ 20.07.2015Г. СЧЕТ № Э-61-48890 ОТ 31.10.2017 Г. В том числе НДС 18.00 % - 78348.29"/>
    <s v="43049513616,59"/>
    <x v="25"/>
    <x v="0"/>
    <x v="15"/>
  </r>
  <r>
    <x v="824"/>
    <x v="824"/>
    <n v="646.4"/>
    <s v="ПАО &quot;Мосэнергосбыт&quot;"/>
    <s v="ЗА ЭЛ. ЭНЕРГИЮ (МОЩНОСТЬ) ЗА ОКТЯБРЬ 2017 Г. ПО ДОГОВОРУ С ИКУ №97698261 ОТ 06.02.2017Г. СЧЕТ № Э-61-48919 ОТ 31.10.2017 Г. В том числе НДС 18.00 % - 98.60"/>
    <s v="43049646,4"/>
    <x v="25"/>
    <x v="0"/>
    <x v="15"/>
  </r>
  <r>
    <x v="824"/>
    <x v="824"/>
    <n v="107099.16"/>
    <s v="ООО &quot;Эко-Сервис&quot;"/>
    <s v="Оплата вывоза мусора в октябре 2017 по счёту 2728 от 31.10.2017 В том числе НДС 18.00 % - 16337.16"/>
    <s v="43049107099,16"/>
    <x v="4"/>
    <x v="0"/>
    <x v="3"/>
  </r>
  <r>
    <x v="824"/>
    <x v="824"/>
    <n v="15000"/>
    <s v="Индивидуальный предприниматель Белоногов Вячеслав Борисович"/>
    <s v="Оплата за поиск обрыва кабеля по счету №49 от 03.11.2017 г. НДС не облагается"/>
    <s v="4304915000"/>
    <x v="41"/>
    <x v="1"/>
    <x v="2"/>
  </r>
  <r>
    <x v="825"/>
    <x v="825"/>
    <n v="7953.31"/>
    <s v="Прохорова Ирина Викторовна"/>
    <s v="Выплата заработной платы за сентябрь 2017 в размере 950,33 руб., за октябрь 2017 в размере 6920,54 руб., компенсация за задержку заработной платы по ст. 236 ТК РФ в размере 82,44 руб. НДС не облагается"/>
    <s v="430477953,31"/>
    <x v="10"/>
    <x v="3"/>
    <x v="7"/>
  </r>
  <r>
    <x v="825"/>
    <x v="825"/>
    <n v="646.4"/>
    <s v="ПАО &quot;Мосэнергосбыт&quot;"/>
    <s v="ЗА ЭЛ. ЭНЕРГИЮ (МОЩНОСТЬ) ЗА ОКТЯБРЬ 2017 Г. ПО ДОГОВОРУ С ИКУ №97698261 ОТ 06.02.2017Г. СЧЕТ № Э-61-48919 ОТ 31.10.2017 Г. В том числе НДС 18.00 % - 98.60"/>
    <s v="43047646,4"/>
    <x v="25"/>
    <x v="0"/>
    <x v="15"/>
  </r>
  <r>
    <x v="825"/>
    <x v="825"/>
    <n v="513616.59"/>
    <s v="ПАО &quot;Мосэнергосбыт&quot;"/>
    <s v="ЗА ЭЛ. ЭНЕРГИЮ (МОЩНОСТЬ) ЗА ОКТЯБРЬ 2017 Г. ПО ДОГОВОРУ С ИКУ №97644161 ОТ 20.07.2015Г. СЧЕТ № Э-61-48890 ОТ 31.10.2017 Г. В том числе НДС 18.00 % - 78348.29"/>
    <s v="43047513616,59"/>
    <x v="25"/>
    <x v="0"/>
    <x v="15"/>
  </r>
  <r>
    <x v="826"/>
    <x v="826"/>
    <n v="97989.22"/>
    <s v="Муниципальное унитарное предприятие &quot;Инженерные сети г. Долгопрудного&quot;"/>
    <s v="Оплата за стоки по счету В3562 от 31.10.2017. В том числе НДС 18.00 % - 14947.51"/>
    <s v="4304697989,22"/>
    <x v="9"/>
    <x v="0"/>
    <x v="8"/>
  </r>
  <r>
    <x v="826"/>
    <x v="826"/>
    <n v="17000"/>
    <s v="Общество с ограниченной ответственностью &quot;ОРИОН-ОВК&quot;"/>
    <s v="Оплата по счёту №68 от 07.11.2017 за работы по ремонту колодцев согласно договору №2017/10/27-1 от 27.10.2017. В том числе НДС 18.00 % - 2593.22"/>
    <s v="4304617000"/>
    <x v="21"/>
    <x v="1"/>
    <x v="2"/>
  </r>
  <r>
    <x v="826"/>
    <x v="826"/>
    <n v="4404.1499999999996"/>
    <s v="ПАО &quot;ВЫМПЕЛКОМ&quot;"/>
    <s v="Оплата услуг связи по счету 100280833641 от 31.10.2017, лицевой счет 669010285, В том числе НДС 18.00 % - 671.82"/>
    <s v="430464404,15"/>
    <x v="1"/>
    <x v="0"/>
    <x v="1"/>
  </r>
  <r>
    <x v="826"/>
    <x v="826"/>
    <n v="100000"/>
    <s v="Индивидуальный предприниматель Заидова Анна Николаевна"/>
    <s v="Оплата уборки и благоустройства территории за октябрь 2017 по счету 6 от 30.10.2017  В том числе НДС 18.00 % - 15254.24"/>
    <s v="43046100000"/>
    <x v="13"/>
    <x v="0"/>
    <x v="11"/>
  </r>
  <r>
    <x v="826"/>
    <x v="826"/>
    <n v="290"/>
    <s v="АО &quot;Райффайзенбанк&quot; г. Москва"/>
    <s v="Комиссия за обслуживание системы &quot;ELBRUS Internet&quot; за 10.2017  Договор на ELBRUS Internet Z34983/IC/000068"/>
    <s v="43046290"/>
    <x v="7"/>
    <x v="2"/>
    <x v="6"/>
  </r>
  <r>
    <x v="826"/>
    <x v="826"/>
    <n v="190"/>
    <s v="АО &quot;Райффайзенбанк&quot; г. Москва"/>
    <s v="Ежемесячная комиссия за услугу ELBRUS Mobile 10.2017"/>
    <s v="43046190"/>
    <x v="7"/>
    <x v="2"/>
    <x v="6"/>
  </r>
  <r>
    <x v="827"/>
    <x v="827"/>
    <n v="320000"/>
    <s v="ОБЩЕСТВО С ОГРАНИЧЕННОЙ ОТВЕТСТВЕННОСТЬЮ &quot;ЧАСТНОЕ ОХРАННОЕ ПРЕДПРИЯТИЕ &quot;ОБЕР&quot;"/>
    <s v="Оплата за оказание охранных услуг по Договору № ОБ2017-6 от 05.06.2017 г. за октябрь 2017 г. НДС не облагается"/>
    <s v="43042320000"/>
    <x v="33"/>
    <x v="0"/>
    <x v="18"/>
  </r>
  <r>
    <x v="827"/>
    <x v="827"/>
    <n v="27500"/>
    <s v="ООО &quot;СТРОИТЕЛЬНАЯ КОМПАНИЯ МИР&quot;"/>
    <s v="Оплата за техническое обслуживание подземных и надземных газопроводов за октябрь 2017 по счету №404 от 02.10.2017. В том числе НДС 18.00 % - 4194.92"/>
    <s v="4304227500"/>
    <x v="23"/>
    <x v="0"/>
    <x v="0"/>
  </r>
  <r>
    <x v="828"/>
    <x v="828"/>
    <n v="5000"/>
    <s v="АНО ДПО &quot;ИЦ ПМП&quot;"/>
    <s v="Оплата услуг за обучение в области электробезопасности по счету 3077-АТЭЛ/2017 от 30.10.2017. НДС не облагается"/>
    <s v="430415000"/>
    <x v="52"/>
    <x v="3"/>
    <x v="7"/>
  </r>
  <r>
    <x v="828"/>
    <x v="828"/>
    <n v="100000"/>
    <s v="Индивидуальный предприниматель Заидова Анна Николаевна"/>
    <s v="За уборку и благоустройство территории за октябрь 2017 по счету 6 от 30.10.2017. НДС не облагается"/>
    <s v="43041100000"/>
    <x v="13"/>
    <x v="0"/>
    <x v="11"/>
  </r>
  <r>
    <x v="829"/>
    <x v="829"/>
    <n v="50771.56"/>
    <s v="Управление Федерального казначейства по г. Москве (ИФНС России №15 по г. Москве)"/>
    <s v="Страховые взносы на ОПС. Рег.№ 087-317-000813. НДС не облагается"/>
    <s v="4304050771,56"/>
    <x v="16"/>
    <x v="3"/>
    <x v="7"/>
  </r>
  <r>
    <x v="829"/>
    <x v="829"/>
    <n v="11769.77"/>
    <s v="Управление Федерального казначейства по г. Москве (ИФНС России №15 по г. Москве)"/>
    <s v="Страховые взносы на ОМС. НДС не облагается"/>
    <s v="4304011769,77"/>
    <x v="16"/>
    <x v="3"/>
    <x v="7"/>
  </r>
  <r>
    <x v="829"/>
    <x v="829"/>
    <n v="317.85000000000002"/>
    <s v="АО &quot;Райффайзенбанк&quot; г. Москва"/>
    <s v="комиссия за обработку ведомости №14 01.11.2017"/>
    <s v="43040317,85"/>
    <x v="7"/>
    <x v="2"/>
    <x v="6"/>
  </r>
  <r>
    <x v="829"/>
    <x v="829"/>
    <n v="79462.820000000007"/>
    <s v="АО &quot;Райффайзенбанк&quot; г. Москва"/>
    <s v="Оплата Заработная плата за Сентябрь 2017 г. на основании ПЛАТЕЖНАЯ ВЕДОМОСТЬ N 14 от 01.11.2017"/>
    <s v="4304079462,82"/>
    <x v="10"/>
    <x v="3"/>
    <x v="7"/>
  </r>
  <r>
    <x v="829"/>
    <x v="829"/>
    <n v="950"/>
    <s v="АО &quot;Райффайзенбанк&quot; г. Москва"/>
    <s v="Комиссия за ведение текущего (расчетного) счета 40703810800001434983 за период с 01.10.2017 по 31.10.2017    начислена в сумме 950.00 RUR"/>
    <s v="43040950"/>
    <x v="7"/>
    <x v="2"/>
    <x v="6"/>
  </r>
  <r>
    <x v="829"/>
    <x v="829"/>
    <n v="461.56"/>
    <s v="УФК по г. Москве (Государственное Учреждение Московское региональное отделение Фонда социального страхования Российской Федерации)"/>
    <s v="Страховые взносы от несчастных случаев на производстве и профзаболеваний. Рег. номер 7704004815. НДС не облагается"/>
    <s v="43040461,56"/>
    <x v="16"/>
    <x v="3"/>
    <x v="7"/>
  </r>
  <r>
    <x v="829"/>
    <x v="829"/>
    <n v="6692.61"/>
    <s v="Управление Федерального казначейства по г. Москве (ИФНС России №15 по г. Москве)"/>
    <s v="Страховые взносы на обязательное социальное страхование на случай временной нетрудоспособности и в связи с материнством. НДС не облагается"/>
    <s v="430406692,61"/>
    <x v="16"/>
    <x v="3"/>
    <x v="7"/>
  </r>
  <r>
    <x v="829"/>
    <x v="829"/>
    <n v="8662.91"/>
    <s v="СМИРНОВ ДМИТРИЙ ЕВГЕНЬЕВИЧ"/>
    <s v="Выплата заработной платы за октябрь 2017, НДС не облагается"/>
    <s v="430408662,91"/>
    <x v="10"/>
    <x v="3"/>
    <x v="7"/>
  </r>
  <r>
    <x v="829"/>
    <x v="829"/>
    <n v="40000"/>
    <s v="Индивидуальный предприниматель Юфа Анна Юрьевна"/>
    <s v="Оплата за юридические услуги по счету 2 от 31.10.2017 по Соглашению 01/17-Ю от 14 августа 2017 г. НДС не облагается."/>
    <s v="4304040000"/>
    <x v="20"/>
    <x v="0"/>
    <x v="13"/>
  </r>
  <r>
    <x v="829"/>
    <x v="829"/>
    <n v="31300"/>
    <s v="Индивидуальный предприниматель Климачева Надежда Алексеевна"/>
    <s v="Оплата услуг по отладке программ 1с по счету 21 от 01.11.2017, НДС не облагается."/>
    <s v="4304031300"/>
    <x v="18"/>
    <x v="0"/>
    <x v="12"/>
  </r>
  <r>
    <x v="829"/>
    <x v="829"/>
    <n v="29248"/>
    <s v="Управление Федерального казначейства по г. Москве (ИФНС России №15 по г. Москве)"/>
    <s v="Оплата НДФЛ. НДС не облагается"/>
    <s v="4304029248"/>
    <x v="28"/>
    <x v="3"/>
    <x v="7"/>
  </r>
  <r>
    <x v="830"/>
    <x v="830"/>
    <n v="30"/>
    <s v="АО &quot;Райффайзенбанк&quot; г. Москва"/>
    <s v="Комиссия за исходящий платеж в рублях от 2017-10-30 (банк-клиент), расчетный документ №204, сумма 6000.00 рублей"/>
    <s v="4303830"/>
    <x v="7"/>
    <x v="2"/>
    <x v="6"/>
  </r>
  <r>
    <x v="830"/>
    <x v="830"/>
    <n v="30"/>
    <s v="АО &quot;Райффайзенбанк&quot; г. Москва"/>
    <s v="Комиссия за исходящий платеж в рублях от 2017-10-30 (банк-клиент), расчетный документ №203, сумма 8410.00 рублей"/>
    <s v="4303830"/>
    <x v="7"/>
    <x v="2"/>
    <x v="6"/>
  </r>
  <r>
    <x v="830"/>
    <x v="830"/>
    <n v="6000"/>
    <s v="Индивидуальный предприниматель Капалин Евгений Владимирович"/>
    <s v="Оплата за поддержку работоспособности сервера и техническую поддержка сайта по счетам 11 от 30.09.2017 и 12 от 27.10.2017, по Договору 0120131101 от 01.11.2013. НДС не облагается."/>
    <s v="430386000"/>
    <x v="2"/>
    <x v="0"/>
    <x v="1"/>
  </r>
  <r>
    <x v="830"/>
    <x v="830"/>
    <n v="8410"/>
    <s v="Общество с ограниченной ответственностью &quot;ОРИОН-ОВК&quot;"/>
    <s v="Предоплата за работы по ремонту колодцев по счёту 64 от 27.10.2017, согласно договору 2017/10/27-1 от 27.10.2017.  В том числе НДС 18.00 % - 1282.88"/>
    <s v="430388410"/>
    <x v="21"/>
    <x v="1"/>
    <x v="2"/>
  </r>
  <r>
    <x v="831"/>
    <x v="831"/>
    <n v="30"/>
    <s v="АО &quot;Райффайзенбанк&quot; г. Москва"/>
    <s v="Комиссия за исходящий платеж в рублях от 2017-10-27 (банк-клиент), расчетный документ №202, сумма 20000.00 рублей"/>
    <s v="4303530"/>
    <x v="7"/>
    <x v="2"/>
    <x v="6"/>
  </r>
  <r>
    <x v="831"/>
    <x v="831"/>
    <n v="20000"/>
    <s v="Межотраслевая коллегия адвокатов (г. Москва)"/>
    <s v="Оплата за подготовку апелляционной жалобы и ходатайства о восстановлении срока. Счет №217 от 26.10.2017. НДС не облагается"/>
    <s v="4303520000"/>
    <x v="20"/>
    <x v="0"/>
    <x v="13"/>
  </r>
  <r>
    <x v="832"/>
    <x v="832"/>
    <n v="3564"/>
    <s v="Управление Федерального казначейства по г. Москве (ИФНС России №15 по г. Москве)"/>
    <s v="Оплата налога УСН. НДС не облагается"/>
    <s v="430333564"/>
    <x v="29"/>
    <x v="2"/>
    <x v="17"/>
  </r>
  <r>
    <x v="833"/>
    <x v="833"/>
    <n v="3000"/>
    <s v="УФК по г. Москве (для ИФНС №15 по г. Москве)"/>
    <s v="Оплата госпошлины. НДС не облагается."/>
    <s v="430313000"/>
    <x v="40"/>
    <x v="2"/>
    <x v="17"/>
  </r>
  <r>
    <x v="834"/>
    <x v="834"/>
    <n v="30"/>
    <s v="АО &quot;Райффайзенбанк&quot; г. Москва"/>
    <s v="Комиссия за исходящий платеж в рублях от 2017-10-17 (банк-клиент), расчетный документ №199, сумма 9600.00 рублей"/>
    <s v="4302630"/>
    <x v="7"/>
    <x v="2"/>
    <x v="6"/>
  </r>
  <r>
    <x v="834"/>
    <x v="834"/>
    <n v="9600"/>
    <s v="ООО &quot;ИНТЕР&quot;"/>
    <s v="Оплата за метлы по счету 374 от 17.10.2017 В том числе НДС 18.00 % - 1464.41"/>
    <s v="430269600"/>
    <x v="3"/>
    <x v="1"/>
    <x v="2"/>
  </r>
  <r>
    <x v="835"/>
    <x v="835"/>
    <n v="455.08"/>
    <s v="АО &quot;Райффайзенбанк&quot; г. Москва"/>
    <s v="комиссия за обработку ведомости №13 16.10.2017"/>
    <s v="43024455,08"/>
    <x v="7"/>
    <x v="2"/>
    <x v="6"/>
  </r>
  <r>
    <x v="835"/>
    <x v="835"/>
    <n v="113771.08"/>
    <s v="АО &quot;Райффайзенбанк&quot; г. Москва"/>
    <s v="Оплата Заработная плата за Сентябрь 2017 г. на основании ПЛАТЕЖНАЯ ВЕДОМОСТЬ N 13 от 16.10.2017"/>
    <s v="43024113771,08"/>
    <x v="10"/>
    <x v="3"/>
    <x v="7"/>
  </r>
  <r>
    <x v="835"/>
    <x v="835"/>
    <n v="4300"/>
    <s v="УФК МФ РФ (ИФНС РФ № 15 по г. Москве, л/с 40100770015)"/>
    <s v="Оплата НДФЛ. НДС не облагается"/>
    <s v="430244300"/>
    <x v="28"/>
    <x v="3"/>
    <x v="7"/>
  </r>
  <r>
    <x v="836"/>
    <x v="836"/>
    <n v="9123"/>
    <s v="УФК МФ РФ (ИФНС РФ № 15 по г. Москве, л/с 40100770015)"/>
    <s v="Водный налог за 3 квартал 2017 года НДС не облагается"/>
    <s v="430219123"/>
    <x v="29"/>
    <x v="2"/>
    <x v="17"/>
  </r>
  <r>
    <x v="836"/>
    <x v="836"/>
    <n v="245000"/>
    <s v="Общество с ограниченной ответственностью &quot;ОРИОН-ОВК&quot;"/>
    <s v="Оплата за работы по ремонту колодцев по дополнительному соглашению №1 от 04.09.2017 к договору №2017/06/08-1 от 08.06.2017   В том числе НДС 18.00 % - 37372.88"/>
    <s v="43021245000"/>
    <x v="21"/>
    <x v="1"/>
    <x v="2"/>
  </r>
  <r>
    <x v="836"/>
    <x v="836"/>
    <n v="30"/>
    <s v="АО &quot;Райффайзенбанк&quot; г. Москва"/>
    <s v="Комиссия за исходящий платеж в рублях от 2017-10-13 (банк-клиент), расчетный документ №192, сумма 245000.00 рублей"/>
    <s v="4302130"/>
    <x v="7"/>
    <x v="2"/>
    <x v="6"/>
  </r>
  <r>
    <x v="837"/>
    <x v="837"/>
    <n v="2771"/>
    <s v="ООО&quot;МВК ЭКОДАР&quot;"/>
    <s v="Оплата обратного клапана и манометра по счету 71781/Р53 от 09.10.2017. В том числе НДС 18.00 % - 422.69."/>
    <s v="430192771"/>
    <x v="21"/>
    <x v="1"/>
    <x v="2"/>
  </r>
  <r>
    <x v="837"/>
    <x v="837"/>
    <n v="30"/>
    <s v="АО &quot;Райффайзенбанк&quot; г. Москва"/>
    <s v="Комиссия за исходящий платеж в рублях от 2017-10-10 (банк-клиент), расчетный документ №194, сумма 775.68 рублей"/>
    <s v="4301930"/>
    <x v="7"/>
    <x v="2"/>
    <x v="6"/>
  </r>
  <r>
    <x v="837"/>
    <x v="837"/>
    <n v="775.68"/>
    <s v="ПАО &quot;Мосэнергосбыт&quot;"/>
    <s v="ЗА ЭЛ. ЭНЕРГИЮ (МОЩНОСТЬ) ЗА СЕНТЯБРЬ 2017 Г. ПО ДОГОВОРУ С ИКУ №97698261 ОТ 06.02.2017Г. СЧЕТ № Э-61-43801 ОТ 30.09.2017 Г. В том числе НДС 18.00 % - 118.32"/>
    <s v="43019775,68"/>
    <x v="25"/>
    <x v="0"/>
    <x v="15"/>
  </r>
  <r>
    <x v="837"/>
    <x v="837"/>
    <n v="474753.52"/>
    <s v="ПАО &quot;Мосэнергосбыт&quot;"/>
    <s v="ЗА ЭЛ. ЭНЕРГИЮ (МОЩНОСТЬ) ЗА СЕНТЯБРЬ 2017 Г. ПО ДОГОВОРУ С ИКУ №97644161 ОТ 20.07.2015Г. СЧЕТ № Э-61-43815 ОТ 30.09.2017 Г. В том числе НДС 18.00 % - 72420.03"/>
    <s v="43019474753,52"/>
    <x v="25"/>
    <x v="0"/>
    <x v="15"/>
  </r>
  <r>
    <x v="837"/>
    <x v="837"/>
    <n v="30"/>
    <s v="АО &quot;Райффайзенбанк&quot; г. Москва"/>
    <s v="Комиссия за исходящий платеж в рублях от 2017-10-10 (банк-клиент), расчетный документ №196, сумма 2771.00 рублей"/>
    <s v="4301930"/>
    <x v="7"/>
    <x v="2"/>
    <x v="6"/>
  </r>
  <r>
    <x v="837"/>
    <x v="837"/>
    <n v="85490.67"/>
    <s v="Муниципальное унитарное предприятие &quot;Инженерные сети г. Долгопрудного&quot;"/>
    <s v="Оплата стоков за сентябрь 2017 по счету №В 3219 от 30.08.2017. В том числе НДС 18.00 % - 13040.95"/>
    <s v="4301985490,67"/>
    <x v="9"/>
    <x v="0"/>
    <x v="8"/>
  </r>
  <r>
    <x v="837"/>
    <x v="837"/>
    <n v="30"/>
    <s v="АО &quot;Райффайзенбанк&quot; г. Москва"/>
    <s v="Комиссия за исходящий платеж в рублях от 2017-10-10 (банк-клиент), расчетный документ №193, сумма 85490.67 рублей"/>
    <s v="4301930"/>
    <x v="7"/>
    <x v="2"/>
    <x v="6"/>
  </r>
  <r>
    <x v="837"/>
    <x v="837"/>
    <n v="30"/>
    <s v="АО &quot;Райффайзенбанк&quot; г. Москва"/>
    <s v="Комиссия за исходящий платеж в рублях от 2017-10-10 (банк-клиент), расчетный документ №195, сумма 474753.52 рублей"/>
    <s v="4301930"/>
    <x v="7"/>
    <x v="2"/>
    <x v="6"/>
  </r>
  <r>
    <x v="838"/>
    <x v="838"/>
    <n v="190"/>
    <s v="АО &quot;Райффайзенбанк&quot; г. Москва"/>
    <s v="Ежемесячная комиссия за услугу ELBRUS Mobile 9.2017"/>
    <s v="43013190"/>
    <x v="7"/>
    <x v="2"/>
    <x v="6"/>
  </r>
  <r>
    <x v="839"/>
    <x v="839"/>
    <n v="32418"/>
    <s v="УФК МФ РФ (ИФНС РФ № 15 по г. Москве, л/с 40100770015)"/>
    <s v="Оплата НДФЛ. НДС не облагается"/>
    <s v="4301232418"/>
    <x v="28"/>
    <x v="3"/>
    <x v="7"/>
  </r>
  <r>
    <x v="839"/>
    <x v="839"/>
    <n v="290"/>
    <s v="АО &quot;Райффайзенбанк&quot; г. Москва"/>
    <s v="Комиссия за обслуживание системы &quot;ELBRUS Internet&quot; за 9.2017  Договор на ELBRUS Internet Z34983/IC/000068"/>
    <s v="43012290"/>
    <x v="7"/>
    <x v="2"/>
    <x v="6"/>
  </r>
  <r>
    <x v="839"/>
    <x v="839"/>
    <n v="280195.23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7 год. ФЛС № М-02-013174-001 НДС не облагается."/>
    <s v="43012280195,23"/>
    <x v="5"/>
    <x v="0"/>
    <x v="4"/>
  </r>
  <r>
    <x v="839"/>
    <x v="839"/>
    <n v="509.93"/>
    <s v="УФК по г. Москве (Государственное Учреждение - Московское Региональное Отделение Фонда Социального Страхования РФ)"/>
    <s v="Страховые взносы от НС и ПЗ. Рег. номер 7704004815. НДС не облагается"/>
    <s v="43012509,93"/>
    <x v="16"/>
    <x v="3"/>
    <x v="7"/>
  </r>
  <r>
    <x v="839"/>
    <x v="839"/>
    <n v="13003.27"/>
    <s v="УФК по г. Москве ( для ИФНС № 15 по г. Москве)"/>
    <s v="Страховые взносы на ОМС. Рег.№ 087-317-000813. НДС не облагается"/>
    <s v="4301213003,27"/>
    <x v="16"/>
    <x v="3"/>
    <x v="7"/>
  </r>
  <r>
    <x v="839"/>
    <x v="839"/>
    <n v="7394.02"/>
    <s v="УФК по г. Москве ( для ИФНС № 15 по г. Москве)"/>
    <s v="Страховые взносы на обязательное социальное страхование. Рег.№7704004815. НДС не облагается"/>
    <s v="430127394,02"/>
    <x v="16"/>
    <x v="3"/>
    <x v="7"/>
  </r>
  <r>
    <x v="839"/>
    <x v="839"/>
    <n v="71399.44"/>
    <s v="ООО &quot;Эко-Сервис&quot;"/>
    <s v="Оплата вывоза мусора в сентябре 2017 по счёту 2438 от 30.09.2017 В том числе НДС 18.00 % - 10891.44"/>
    <s v="4301271399,44"/>
    <x v="4"/>
    <x v="0"/>
    <x v="3"/>
  </r>
  <r>
    <x v="839"/>
    <x v="839"/>
    <n v="56092.52"/>
    <s v="УФК по г. Москве ( для ИФНС № 15 по г. Москве)"/>
    <s v="Страховые взносы на ОПС. Рег.№ 087-317-000813. НДС не облагается"/>
    <s v="4301256092,52"/>
    <x v="16"/>
    <x v="3"/>
    <x v="7"/>
  </r>
  <r>
    <x v="839"/>
    <x v="839"/>
    <n v="30"/>
    <s v="АО &quot;Райффайзенбанк&quot; г. Москва"/>
    <s v="Комиссия за исходящий платеж в рублях от 2017-10-04 (банк-клиент), расчетный документ №191, сумма 71399.44 рублей"/>
    <s v="4301230"/>
    <x v="7"/>
    <x v="2"/>
    <x v="6"/>
  </r>
  <r>
    <x v="840"/>
    <x v="840"/>
    <n v="320000"/>
    <s v="Общество с ограниченной ответственностью &quot; Частное охранное предприятие &quot;Обер&quot;"/>
    <s v="За услуги охраны по договору №ОБ2017-6 от 05.06.2017г. за сентябрь 2017 г. НДС не облагается"/>
    <s v="43011320000"/>
    <x v="33"/>
    <x v="0"/>
    <x v="18"/>
  </r>
  <r>
    <x v="840"/>
    <x v="840"/>
    <n v="100000"/>
    <s v="Индивидуальный предприниматель Заидова Анна Николаевна"/>
    <s v="За уборку и благоустройство территории по договору №1 от 28.04.2017 за сентябрь 2017 г. НДС не облагается"/>
    <s v="43011100000"/>
    <x v="13"/>
    <x v="0"/>
    <x v="11"/>
  </r>
  <r>
    <x v="840"/>
    <x v="840"/>
    <n v="106734"/>
    <s v="АО &quot;Райффайзенбанк&quot; г. Москва"/>
    <s v="Оплата Заработная плата за Сентябрь 2017 г. на основании ПЛАТЕЖНАЯ ВЕДОМОСТЬ N 12 от 02.10.2017"/>
    <s v="43011106734"/>
    <x v="10"/>
    <x v="3"/>
    <x v="7"/>
  </r>
  <r>
    <x v="840"/>
    <x v="840"/>
    <n v="426.94"/>
    <s v="АО &quot;Райффайзенбанк&quot; г. Москва"/>
    <s v="комиссия за обработку ведомости №12 02.10.2017"/>
    <s v="43011426,94"/>
    <x v="7"/>
    <x v="2"/>
    <x v="6"/>
  </r>
  <r>
    <x v="840"/>
    <x v="840"/>
    <n v="30"/>
    <s v="АО &quot;Райффайзенбанк&quot; г. Москва"/>
    <s v="Комиссия за исходящий платеж в рублях от 2017-10-03 (банк-клиент), расчетный документ №184, сумма 40000.00 рублей"/>
    <s v="4301130"/>
    <x v="7"/>
    <x v="2"/>
    <x v="6"/>
  </r>
  <r>
    <x v="840"/>
    <x v="840"/>
    <n v="40000"/>
    <s v="Индивидуальный предприниматель Юфа Анна Юрьевна"/>
    <s v="Оплата по счету №1 по Соглашению N 01/17-Ю о юридическом сопровождении деятельности организации  от 14 августа 2017 г. НДС не облагается."/>
    <s v="4301140000"/>
    <x v="20"/>
    <x v="0"/>
    <x v="13"/>
  </r>
  <r>
    <x v="840"/>
    <x v="840"/>
    <n v="30"/>
    <s v="АО &quot;Райффайзенбанк&quot; г. Москва"/>
    <s v="Комиссия за исходящий платеж в рублях от 2017-10-03 (банк-клиент), расчетный документ №183, сумма 100000.00 рублей"/>
    <s v="4301130"/>
    <x v="7"/>
    <x v="2"/>
    <x v="6"/>
  </r>
  <r>
    <x v="840"/>
    <x v="840"/>
    <n v="30"/>
    <s v="АО &quot;Райффайзенбанк&quot; г. Москва"/>
    <s v="Комиссия за исходящий платеж в рублях от 2017-10-03 (банк-клиент), расчетный документ №181, сумма 320000.00 рублей"/>
    <s v="4301130"/>
    <x v="7"/>
    <x v="2"/>
    <x v="6"/>
  </r>
  <r>
    <x v="841"/>
    <x v="841"/>
    <n v="950"/>
    <s v="АО &quot;Райффайзенбанк&quot; г. Москва"/>
    <s v="Комиссия за ведение текущего (расчетного) счета 40703810800001434983 за период с 01.09.2017 по 30.09.2017    начислена в сумме 950.00 RUR"/>
    <s v="43010950"/>
    <x v="7"/>
    <x v="2"/>
    <x v="6"/>
  </r>
  <r>
    <x v="842"/>
    <x v="842"/>
    <n v="30"/>
    <s v="АО &quot;Райффайзенбанк&quot; г. Москва"/>
    <s v="Комиссия за исходящий платеж в рублях от 2017-09-27 (банк-клиент), расчетный документ №182, сумма 60000.00 рублей"/>
    <s v="4300530"/>
    <x v="7"/>
    <x v="2"/>
    <x v="6"/>
  </r>
  <r>
    <x v="842"/>
    <x v="842"/>
    <n v="60000"/>
    <s v="Индивидуальный предприниматель Истомин Ярослав Владимирович"/>
    <s v="За юридические услуги за июль, август и половину сентября  2017 по счёту №13 от 14.09.2017. НДС не облагается"/>
    <s v="4300560000"/>
    <x v="20"/>
    <x v="0"/>
    <x v="13"/>
  </r>
  <r>
    <x v="843"/>
    <x v="843"/>
    <n v="775"/>
    <s v="АО &quot;Райффайзенбанк&quot; г. Москва"/>
    <s v="Комиссия за внесение наличных. ОВН №7. г. Москва"/>
    <s v="42999775"/>
    <x v="7"/>
    <x v="2"/>
    <x v="6"/>
  </r>
  <r>
    <x v="843"/>
    <x v="843"/>
    <n v="426510.26"/>
    <s v="ПАО &quot;Мосэнергосбыт&quot;"/>
    <s v="Оплата по счету Э/61/33535 от 31.08.2017г. за электричество: тариф 1,79 расход-25486, тариф 6.19- расход 57432. В том числе НДС 18.00 % - 65060.89"/>
    <s v="42999426510,26"/>
    <x v="25"/>
    <x v="0"/>
    <x v="15"/>
  </r>
  <r>
    <x v="843"/>
    <x v="843"/>
    <n v="30"/>
    <s v="АО &quot;Райффайзенбанк&quot; г. Москва"/>
    <s v="Комиссия за исходящий платеж в рублях от 2017-09-18 (банк-клиент), расчетный документ №180, сумма 426510.26 рублей"/>
    <s v="4299930"/>
    <x v="7"/>
    <x v="2"/>
    <x v="6"/>
  </r>
  <r>
    <x v="844"/>
    <x v="844"/>
    <n v="14707"/>
    <s v="ООО&quot;МВК ЭКОДАР&quot;"/>
    <s v="За 3 сервисное обслуживание системы очистки воды по договору 71781/Р44 от 27 марта 2017 г за 3 квартал 2017 г В том числе НДС 18.00 % - 2243.44."/>
    <s v="4299314707"/>
    <x v="34"/>
    <x v="0"/>
    <x v="14"/>
  </r>
  <r>
    <x v="844"/>
    <x v="844"/>
    <n v="100000"/>
    <s v="АО &quot;Райффайзенбанк&quot; г. Москва"/>
    <s v="Оплата Заработная плата за Сентябрь 2017 г. на основании ПЛАТЕЖНАЯ ВЕДОМОСТЬ N 11 от 14.09.2017"/>
    <s v="42993100000"/>
    <x v="10"/>
    <x v="3"/>
    <x v="7"/>
  </r>
  <r>
    <x v="844"/>
    <x v="844"/>
    <n v="30"/>
    <s v="АО &quot;Райффайзенбанк&quot; г. Москва"/>
    <s v="Комиссия за исходящий платеж в рублях от 2017-09-14 (банк-клиент), расчетный документ №178, сумма 14707.00 рублей"/>
    <s v="4299330"/>
    <x v="7"/>
    <x v="2"/>
    <x v="6"/>
  </r>
  <r>
    <x v="844"/>
    <x v="844"/>
    <n v="30"/>
    <s v="АО &quot;Райффайзенбанк&quot; г. Москва"/>
    <s v="Комиссия за исходящий платеж в рублях от 2017-09-14 (банк-клиент), расчетный документ №179, сумма 9215.59 рублей"/>
    <s v="4299330"/>
    <x v="7"/>
    <x v="2"/>
    <x v="6"/>
  </r>
  <r>
    <x v="844"/>
    <x v="844"/>
    <n v="400"/>
    <s v="АО &quot;Райффайзенбанк&quot; г. Москва"/>
    <s v="комиссия за обработку ведомости №11 14.09.2017"/>
    <s v="42993400"/>
    <x v="7"/>
    <x v="2"/>
    <x v="6"/>
  </r>
  <r>
    <x v="844"/>
    <x v="844"/>
    <n v="9215.59"/>
    <s v="Филиал ФГУП &quot;Охрана&quot; МВД России по г. Москве"/>
    <s v="Оплата по договору № 7721N10011 за пультовую охрану объекта за август 2017 г.  В том числе НДС 18.00 % - 1405.77"/>
    <s v="429939215,59"/>
    <x v="36"/>
    <x v="0"/>
    <x v="18"/>
  </r>
  <r>
    <x v="845"/>
    <x v="845"/>
    <n v="95025.27"/>
    <s v="Муниципальное унитарное предприятие &quot;Инженерные сети г. Долгопрудного&quot;"/>
    <s v="Оплата по счету №В 2839 от 31.08.2017 за стоки. В том числе НДС 18.00 % - 14495.38"/>
    <s v="4299095025,27"/>
    <x v="9"/>
    <x v="0"/>
    <x v="8"/>
  </r>
  <r>
    <x v="845"/>
    <x v="845"/>
    <n v="12000"/>
    <s v="ООО Эколоджис"/>
    <s v="Оплата по счёту № k-397 от 11.09.2017 за анализ воды.  НДС не облагается."/>
    <s v="4299012000"/>
    <x v="24"/>
    <x v="0"/>
    <x v="14"/>
  </r>
  <r>
    <x v="845"/>
    <x v="845"/>
    <n v="30"/>
    <s v="АО &quot;Райффайзенбанк&quot; г. Москва"/>
    <s v="Комиссия за исходящий платеж в рублях от 2017-09-11 (банк-клиент), расчетный документ №177, сумма 95025.27 рублей"/>
    <s v="4299030"/>
    <x v="7"/>
    <x v="2"/>
    <x v="6"/>
  </r>
  <r>
    <x v="845"/>
    <x v="845"/>
    <n v="30"/>
    <s v="АО &quot;Райффайзенбанк&quot; г. Москва"/>
    <s v="Комиссия за исходящий платеж в рублях от 2017-09-11 (банк-клиент), расчетный документ №176, сумма 12000.00 рублей"/>
    <s v="4299030"/>
    <x v="7"/>
    <x v="2"/>
    <x v="6"/>
  </r>
  <r>
    <x v="846"/>
    <x v="846"/>
    <n v="86160"/>
    <s v="ЗАО &quot;Зион 1&quot;"/>
    <s v="За забор металлический по счёту №77 от 07.09.2017 В том числе НДС 18.00 % - 13143.05"/>
    <s v="4298986160"/>
    <x v="53"/>
    <x v="1"/>
    <x v="2"/>
  </r>
  <r>
    <x v="846"/>
    <x v="846"/>
    <n v="30"/>
    <s v="АО &quot;Райффайзенбанк&quot; г. Москва"/>
    <s v="Комиссия за исходящий платеж в рублях от 2017-09-08 (банк-клиент), расчетный документ №175, сумма 86160.00 рублей"/>
    <s v="4298930"/>
    <x v="7"/>
    <x v="2"/>
    <x v="6"/>
  </r>
  <r>
    <x v="847"/>
    <x v="847"/>
    <n v="66299.48"/>
    <s v="ООО &quot;Эко-Сервис&quot;"/>
    <s v="За вывоз бункера в августе 2017 года по счёту №2143 от 31.08.2017 В том числе НДС 18.00 % - 10113.48"/>
    <s v="4298466299,48"/>
    <x v="4"/>
    <x v="0"/>
    <x v="3"/>
  </r>
  <r>
    <x v="847"/>
    <x v="847"/>
    <n v="30"/>
    <s v="АО &quot;Райффайзенбанк&quot; г. Москва"/>
    <s v="Комиссия за исходящий платеж в рублях от 2017-09-06 (банк-клиент), расчетный документ №174, сумма 66299.48 рублей"/>
    <s v="4298430"/>
    <x v="7"/>
    <x v="2"/>
    <x v="6"/>
  </r>
  <r>
    <x v="847"/>
    <x v="847"/>
    <n v="30"/>
    <s v="АО &quot;Райффайзенбанк&quot; г. Москва"/>
    <s v="Комиссия за исходящий платеж в рублях от 2017-09-06 (банк-клиент), расчетный документ №173, сумма 10000.00 рублей"/>
    <s v="4298430"/>
    <x v="7"/>
    <x v="2"/>
    <x v="6"/>
  </r>
  <r>
    <x v="847"/>
    <x v="847"/>
    <n v="10000"/>
    <s v="Столичный филиал ОАО &quot;Мегафон&quot;"/>
    <s v="3031339 Оплата за услуги связи (предоплата) НДС не облагается."/>
    <s v="4298410000"/>
    <x v="1"/>
    <x v="0"/>
    <x v="1"/>
  </r>
  <r>
    <x v="848"/>
    <x v="848"/>
    <n v="30"/>
    <s v="АО &quot;Райффайзенбанк&quot; г. Москва"/>
    <s v="Комиссия за исходящий платеж в рублях от 2017-09-05 (банк-клиент), расчетный документ №172, сумма 3800.00 рублей"/>
    <s v="4298330"/>
    <x v="7"/>
    <x v="2"/>
    <x v="6"/>
  </r>
  <r>
    <x v="848"/>
    <x v="848"/>
    <n v="3800"/>
    <s v="ЗАКРЫТОЕ АКЦИОНЕРНОЕ ОБЩЕСТВО &quot;НАЦИОНАЛЬНЫЙ УДОСТОВЕРЯЮЩИЙ ЦЕНТР&quot;"/>
    <s v="За услугу по выпуску квалифицированного сертификата юридическому лицу по счёту №: 95904/153 от 05.09.2017 В том числе НДС 18.00 % - 579.66"/>
    <s v="429833800"/>
    <x v="20"/>
    <x v="0"/>
    <x v="13"/>
  </r>
  <r>
    <x v="848"/>
    <x v="848"/>
    <n v="190"/>
    <s v="АО &quot;Райффайзенбанк&quot; г. Москва"/>
    <s v="Ежемесячная комиссия за услугу ELBRUS Mobile 8.2017"/>
    <s v="42983190"/>
    <x v="7"/>
    <x v="2"/>
    <x v="6"/>
  </r>
  <r>
    <x v="849"/>
    <x v="849"/>
    <n v="290"/>
    <s v="АО &quot;Райффайзенбанк&quot; г. Москва"/>
    <s v="Комиссия за обслуживание системы &quot;ELBRUS Internet&quot; за 8.2017  Договор на ELBRUS Internet Z34983/IC/000068"/>
    <s v="42982290"/>
    <x v="7"/>
    <x v="2"/>
    <x v="6"/>
  </r>
  <r>
    <x v="850"/>
    <x v="850"/>
    <n v="6786.39"/>
    <s v="УФК по г. Москве ( для ИФНС № 15 по г. Москве)"/>
    <s v="Страховые взносы на обязательное социальное страхование за август 2017. Рег.№7704004815. НДС не облагается"/>
    <s v="429796786,39"/>
    <x v="16"/>
    <x v="3"/>
    <x v="7"/>
  </r>
  <r>
    <x v="850"/>
    <x v="850"/>
    <n v="11934.65"/>
    <s v="УФК по г. Москве ( для ИФНС № 15 по г. Москве)"/>
    <s v="Страховые взносы на обязательное медицинское страхование за август 2017. Рег.№ 087-317-000813. НДС не облагается"/>
    <s v="4297911934,65"/>
    <x v="16"/>
    <x v="3"/>
    <x v="7"/>
  </r>
  <r>
    <x v="850"/>
    <x v="850"/>
    <n v="30"/>
    <s v="АО &quot;Райффайзенбанк&quot; г. Москва"/>
    <s v="Комиссия за исходящий платеж в рублях от 2017-08-30 (банк-клиент), расчетный документ №165, сумма 100000.00 рублей"/>
    <s v="4297930"/>
    <x v="7"/>
    <x v="2"/>
    <x v="6"/>
  </r>
  <r>
    <x v="850"/>
    <x v="850"/>
    <n v="379.24"/>
    <s v="АО &quot;Райффайзенбанк&quot; г. Москва"/>
    <s v="комиссия за обработку ведомости №10 01.09.2017"/>
    <s v="42979379,24"/>
    <x v="7"/>
    <x v="2"/>
    <x v="6"/>
  </r>
  <r>
    <x v="850"/>
    <x v="850"/>
    <n v="30"/>
    <s v="АО &quot;Райффайзенбанк&quot; г. Москва"/>
    <s v="Комиссия за исходящий платеж в рублях от 2017-08-29 (банк-клиент), расчетный документ №164, сумма 4072.32 рублей"/>
    <s v="4297930"/>
    <x v="7"/>
    <x v="2"/>
    <x v="6"/>
  </r>
  <r>
    <x v="850"/>
    <x v="850"/>
    <n v="100000"/>
    <s v="Индивидуальный предприниматель Заидова Анна Николаевна"/>
    <s v="За уборку и благоустройство территории по договору №1 от 28.04.2017 за август 2017 г. НДС не облагается"/>
    <s v="42979100000"/>
    <x v="13"/>
    <x v="0"/>
    <x v="11"/>
  </r>
  <r>
    <x v="850"/>
    <x v="850"/>
    <n v="4072.32"/>
    <s v="ПАО &quot;Мосэнергосбыт&quot;"/>
    <s v="ОПЛАТА СТОИМОСТИ ПОКУПКИ ЭЛ.ЭНЕРГИИ (МОЩНОСТИ) ЗА СЕНТЯБРЬ 2017 Г. (70%) ПО ДОГОВОРУ С ИКУ №97698261 ОТ 06.02.2017Г. СЧЕТ № А-61-34582 ОТ 01.09.2017 Г. В том числе НДС 18.00 % - 621.20."/>
    <s v="429794072,32"/>
    <x v="25"/>
    <x v="0"/>
    <x v="15"/>
  </r>
  <r>
    <x v="850"/>
    <x v="850"/>
    <n v="950"/>
    <s v="АО &quot;Райффайзенбанк&quot; г. Москва"/>
    <s v="Комиссия за ведение текущего (расчетного) счета 40703810800001434983 за период с 01.08.2017 по 31.08.2017    начислена в сумме 950.00 RUR"/>
    <s v="42979950"/>
    <x v="7"/>
    <x v="2"/>
    <x v="6"/>
  </r>
  <r>
    <x v="850"/>
    <x v="850"/>
    <n v="51482.86"/>
    <s v="УФК по г. Москве ( для ИФНС № 15 по г. Москве)"/>
    <s v="Страховые взносы на обязательное пенсионное страхование за август 2017. Рег.№ 087-317-000813. НДС не облагается"/>
    <s v="4297951482,86"/>
    <x v="16"/>
    <x v="3"/>
    <x v="7"/>
  </r>
  <r>
    <x v="850"/>
    <x v="850"/>
    <n v="94809"/>
    <s v="АО &quot;Райффайзенбанк&quot; г. Москва"/>
    <s v="Оплата Заработная плата за Август 2017 г. на основании ПЛАТЕЖНАЯ ВЕДОМОСТЬ N 10 от 01.09.2017"/>
    <s v="4297994809"/>
    <x v="10"/>
    <x v="3"/>
    <x v="7"/>
  </r>
  <r>
    <x v="850"/>
    <x v="850"/>
    <n v="30058"/>
    <s v="УФК МФ РФ (ИФНС РФ № 15 по г. Москве, л/с 40100770015)"/>
    <s v="НДФЛ за август 2017 года. НДС не облагается"/>
    <s v="4297930058"/>
    <x v="28"/>
    <x v="3"/>
    <x v="7"/>
  </r>
  <r>
    <x v="850"/>
    <x v="850"/>
    <n v="468.0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7 года. НДС не облагается"/>
    <s v="42979468,03"/>
    <x v="16"/>
    <x v="3"/>
    <x v="7"/>
  </r>
  <r>
    <x v="851"/>
    <x v="851"/>
    <n v="30"/>
    <s v="АО &quot;Райффайзенбанк&quot; г. Москва"/>
    <s v="Комиссия за исходящий платеж в рублях от 2017-08-31 (банк-клиент), расчетный документ №166, сумма 21601.00 рублей"/>
    <s v="4297830"/>
    <x v="7"/>
    <x v="2"/>
    <x v="6"/>
  </r>
  <r>
    <x v="851"/>
    <x v="851"/>
    <n v="21601"/>
    <s v="Общество с ограниченной ответственностью &quot;Алеко Т&quot;"/>
    <s v="За многофунциональное устройство по счёту №22877 от 31 августа 2017 г. В том числе НДС 18.00 % - 3295.07"/>
    <s v="4297821601"/>
    <x v="3"/>
    <x v="1"/>
    <x v="2"/>
  </r>
  <r>
    <x v="852"/>
    <x v="852"/>
    <n v="30"/>
    <s v="АО &quot;Райффайзенбанк&quot; г. Москва"/>
    <s v="Комиссия за исходящий платеж в рублях от 2017-08-28 (банк-клиент), расчетный документ №162, сумма 4154.00 рублей"/>
    <s v="4297630"/>
    <x v="7"/>
    <x v="2"/>
    <x v="6"/>
  </r>
  <r>
    <x v="852"/>
    <x v="852"/>
    <n v="30"/>
    <s v="АО &quot;Райффайзенбанк&quot; г. Москва"/>
    <s v="Комиссия за исходящий платеж в рублях от 2017-08-29 (банк-клиент), расчетный документ №163, сумма 320000.00 рублей"/>
    <s v="4297630"/>
    <x v="7"/>
    <x v="2"/>
    <x v="6"/>
  </r>
  <r>
    <x v="852"/>
    <x v="852"/>
    <n v="4154"/>
    <s v="ООО &quot;СЭБ&quot;"/>
    <s v="За литиевые батарейки, выезд и диагностику ОС по счёту№ 117 от 22.08.2017 №118 от 22.08.2017 В том числе НДС 18.00 % - 633.66"/>
    <s v="429764154"/>
    <x v="3"/>
    <x v="1"/>
    <x v="2"/>
  </r>
  <r>
    <x v="852"/>
    <x v="852"/>
    <n v="320000"/>
    <s v="Общество с ограниченной ответственностью &quot; Частное охранное предприятие &quot;Обер&quot;"/>
    <s v="За услуги охраны по договору №ОБ2017-6 от 05.06.2017г. за август 2017 г. НДС не облагается"/>
    <s v="42976320000"/>
    <x v="33"/>
    <x v="0"/>
    <x v="18"/>
  </r>
  <r>
    <x v="853"/>
    <x v="853"/>
    <n v="27500"/>
    <s v="ООО &quot; Строительная компания мир&quot;"/>
    <s v="Техобслуживание подземных и наземных газопроводов за август по счёту № 371 от 01.08.2017  В том числе НДС 18.00 % - 4194.92."/>
    <s v="4297527500"/>
    <x v="23"/>
    <x v="0"/>
    <x v="0"/>
  </r>
  <r>
    <x v="853"/>
    <x v="853"/>
    <n v="12962.8"/>
    <s v="Столичный филиал ОАО &quot;Мегафон&quot;"/>
    <s v="3031339 Оплата за услуги связи (предоплата) НДС не облагается."/>
    <s v="4297512962,8"/>
    <x v="1"/>
    <x v="0"/>
    <x v="1"/>
  </r>
  <r>
    <x v="853"/>
    <x v="853"/>
    <n v="30"/>
    <s v="АО &quot;Райффайзенбанк&quot; г. Москва"/>
    <s v="Комиссия за исходящий платеж в рублях от 2017-08-26 (банк-клиент), расчетный документ №160, сумма 12962.80 рублей"/>
    <s v="4297530"/>
    <x v="7"/>
    <x v="2"/>
    <x v="6"/>
  </r>
  <r>
    <x v="853"/>
    <x v="853"/>
    <n v="30"/>
    <s v="АО &quot;Райффайзенбанк&quot; г. Москва"/>
    <s v="Комиссия за исходящий платеж в рублях от 2017-08-28 (банк-клиент), расчетный документ №161, сумма 27500.00 рублей"/>
    <s v="4297530"/>
    <x v="7"/>
    <x v="2"/>
    <x v="6"/>
  </r>
  <r>
    <x v="854"/>
    <x v="854"/>
    <n v="12000"/>
    <s v="Индивидуальный предприниматель Капалин Евгений Владимирович"/>
    <s v="Оплата по Договору № 011113-ОКТ от 01.11.2013 г.  За работы в мае-августе 2017. НДС не облагается."/>
    <s v="4297112000"/>
    <x v="2"/>
    <x v="0"/>
    <x v="1"/>
  </r>
  <r>
    <x v="854"/>
    <x v="854"/>
    <n v="30"/>
    <s v="АО &quot;Райффайзенбанк&quot; г. Москва"/>
    <s v="Комиссия за исходящий платеж в рублях от 2017-08-24 (банк-клиент), расчетный документ №159, сумма 12000.00 рублей"/>
    <s v="4297130"/>
    <x v="7"/>
    <x v="2"/>
    <x v="6"/>
  </r>
  <r>
    <x v="855"/>
    <x v="855"/>
    <n v="57000"/>
    <s v="АО &quot;Райффайзенбанк&quot; г. Москва"/>
    <s v="Оплата Заработная плата за Август 2017 г. на основании ПЛАТЕЖНАЯ ВЕДОМОСТЬ N 9 от 16.08.2017"/>
    <s v="4296357000"/>
    <x v="10"/>
    <x v="3"/>
    <x v="7"/>
  </r>
  <r>
    <x v="855"/>
    <x v="855"/>
    <n v="228"/>
    <s v="АО &quot;Райффайзенбанк&quot; г. Москва"/>
    <s v="комиссия за обработку ведомости №9 16.08.2017"/>
    <s v="42963228"/>
    <x v="7"/>
    <x v="2"/>
    <x v="6"/>
  </r>
  <r>
    <x v="856"/>
    <x v="856"/>
    <n v="30"/>
    <s v="АО &quot;Райффайзенбанк&quot; г. Москва"/>
    <s v="Комиссия за исходящий платеж в рублях от 2017-08-11 (банк-клиент), расчетный документ №157, сумма 110652.20 рублей"/>
    <s v="4295830"/>
    <x v="7"/>
    <x v="2"/>
    <x v="6"/>
  </r>
  <r>
    <x v="856"/>
    <x v="856"/>
    <n v="1927.77"/>
    <s v="УФК по г. Москве (ИФНС № 15 по г. Москве)"/>
    <s v="Оплата госпошлины. НДС не облагается"/>
    <s v="429581927,77"/>
    <x v="40"/>
    <x v="2"/>
    <x v="17"/>
  </r>
  <r>
    <x v="856"/>
    <x v="856"/>
    <n v="52147"/>
    <s v="АО &quot;Райффайзенбанк&quot; г. Москва"/>
    <s v="Оплата Заработная плата за Август 2017 г. на основании ПЛАТЕЖНАЯ ВЕДОМОСТЬ N 8 от 10.08.2017"/>
    <s v="4295852147"/>
    <x v="10"/>
    <x v="3"/>
    <x v="7"/>
  </r>
  <r>
    <x v="856"/>
    <x v="856"/>
    <n v="110652.2"/>
    <s v="Муниципальное унитарное предприятие &quot;Инженерные сети г. Долгопрудного&quot;"/>
    <s v="Оплата по счету №В 2101 от 30.06.2017 за стоки. В том числе НДС 18.00 % - 16879.15"/>
    <s v="42958110652,2"/>
    <x v="9"/>
    <x v="0"/>
    <x v="8"/>
  </r>
  <r>
    <x v="856"/>
    <x v="856"/>
    <n v="208.59"/>
    <s v="АО &quot;Райффайзенбанк&quot; г. Москва"/>
    <s v="комиссия за обработку ведомости №8 10.08.2017"/>
    <s v="42958208,59"/>
    <x v="7"/>
    <x v="2"/>
    <x v="6"/>
  </r>
  <r>
    <x v="857"/>
    <x v="857"/>
    <n v="137274.92000000001"/>
    <s v="Муниципальное унитарное предприятие &quot;Инженерные сети г. Долгопрудного&quot;"/>
    <s v="Оплата по счету №В 2404 от 31.07.2017 за стоки. В том числе НДС 18.00 % - 20940.24"/>
    <s v="42957137274,92"/>
    <x v="9"/>
    <x v="0"/>
    <x v="8"/>
  </r>
  <r>
    <x v="857"/>
    <x v="857"/>
    <n v="30"/>
    <s v="АО &quot;Райффайзенбанк&quot; г. Москва"/>
    <s v="Комиссия за исходящий платеж в рублях от 2017-08-09 (банк-клиент), расчетный документ №153, сумма 401124.02 рублей"/>
    <s v="4295730"/>
    <x v="7"/>
    <x v="2"/>
    <x v="6"/>
  </r>
  <r>
    <x v="857"/>
    <x v="857"/>
    <n v="30"/>
    <s v="АО &quot;Райффайзенбанк&quot; г. Москва"/>
    <s v="Комиссия за исходящий платеж в рублях от 2017-08-09 (банк-клиент), расчетный документ №154, сумма 5817.60 рублей"/>
    <s v="4295730"/>
    <x v="7"/>
    <x v="2"/>
    <x v="6"/>
  </r>
  <r>
    <x v="857"/>
    <x v="857"/>
    <n v="30"/>
    <s v="АО &quot;Райффайзенбанк&quot; г. Москва"/>
    <s v="Комиссия за исходящий платеж в рублях от 2017-08-10 (банк-клиент), расчетный документ №156, сумма 6600.00 рублей"/>
    <s v="4295730"/>
    <x v="7"/>
    <x v="2"/>
    <x v="6"/>
  </r>
  <r>
    <x v="857"/>
    <x v="857"/>
    <n v="30"/>
    <s v="АО &quot;Райффайзенбанк&quot; г. Москва"/>
    <s v="Комиссия за исходящий платеж в рублях от 2017-08-08 (банк-клиент), расчетный документ №151, сумма 137274.92 рублей"/>
    <s v="4295730"/>
    <x v="7"/>
    <x v="2"/>
    <x v="6"/>
  </r>
  <r>
    <x v="857"/>
    <x v="857"/>
    <n v="1709.96"/>
    <s v="УФК по г. Москве (ИФНС № 15 по г. Москве)"/>
    <s v="Оплата госпошлины. НДС не облагается"/>
    <s v="429571709,96"/>
    <x v="40"/>
    <x v="2"/>
    <x v="17"/>
  </r>
  <r>
    <x v="857"/>
    <x v="857"/>
    <n v="30"/>
    <s v="АО &quot;Райффайзенбанк&quot; г. Москва"/>
    <s v="Комиссия за исходящий платеж в рублях от 2017-08-08 (банк-клиент), расчетный документ №152, сумма 66299.48 рублей"/>
    <s v="4295730"/>
    <x v="7"/>
    <x v="2"/>
    <x v="6"/>
  </r>
  <r>
    <x v="857"/>
    <x v="857"/>
    <n v="401124.02"/>
    <s v="ПАО &quot;Мосэнергосбыт&quot;"/>
    <s v="Оплата по счету Э/61/33535 от 31.07.2017г. за электричество: тариф 1,79 расход-25486, тариф 6.19- расход 57432. В том числе НДС 18.00 % - 61188.41"/>
    <s v="42957401124,02"/>
    <x v="25"/>
    <x v="0"/>
    <x v="15"/>
  </r>
  <r>
    <x v="857"/>
    <x v="857"/>
    <n v="6600"/>
    <s v="ООО &quot;Стройкомплект&quot;"/>
    <s v="За диагностику шлагбаума по счёту №76 от 10.08.2017 В том числе НДС 18.00 % - 1006.78"/>
    <s v="429576600"/>
    <x v="15"/>
    <x v="1"/>
    <x v="2"/>
  </r>
  <r>
    <x v="857"/>
    <x v="857"/>
    <n v="66299.48"/>
    <s v="ООО &quot;Эко-Сервис&quot;"/>
    <s v="За вывоз бункера в июле 2017 года по счёту №1884 от 31.07.2017 В том числе НДС 18.00 % - 10113.48"/>
    <s v="4295766299,48"/>
    <x v="4"/>
    <x v="0"/>
    <x v="3"/>
  </r>
  <r>
    <x v="857"/>
    <x v="857"/>
    <n v="5817.6"/>
    <s v="ПАО &quot;Мосэнергосбыт&quot;"/>
    <s v="Оплата по счёту NoЭ-61-33539 от 31.07.2017 за эл. энергию на основании действующих тарифов за ИЮЛЬ 2017. В том числе НДС 18.00 % - 887.43."/>
    <s v="429575817,6"/>
    <x v="25"/>
    <x v="0"/>
    <x v="15"/>
  </r>
  <r>
    <x v="858"/>
    <x v="858"/>
    <n v="190"/>
    <s v="АО &quot;Райффайзенбанк&quot; г. Москва"/>
    <s v="Ежемесячная комиссия за услугу ELBRUS Mobile 7.2017"/>
    <s v="42954190"/>
    <x v="7"/>
    <x v="2"/>
    <x v="6"/>
  </r>
  <r>
    <x v="859"/>
    <x v="859"/>
    <n v="46357.96"/>
    <s v="УФК по г. Москве ( для ИФНС № 15 по г. Москве)"/>
    <s v="Страховые взносы на обязательное пенсионное страхование за июль 2017. Рег.№ 087-317-000813. НДС не облагается"/>
    <s v="4295146357,96"/>
    <x v="16"/>
    <x v="3"/>
    <x v="7"/>
  </r>
  <r>
    <x v="859"/>
    <x v="859"/>
    <n v="290"/>
    <s v="АО &quot;Райффайзенбанк&quot; г. Москва"/>
    <s v="Комиссия за обслуживание системы &quot;ELBRUS Internet&quot; за 7.2017  Договор на ELBRUS Internet Z34983/IC/000068"/>
    <s v="42951290"/>
    <x v="7"/>
    <x v="2"/>
    <x v="6"/>
  </r>
  <r>
    <x v="859"/>
    <x v="859"/>
    <n v="30"/>
    <s v="АО &quot;Райффайзенбанк&quot; г. Москва"/>
    <s v="Комиссия за исходящий платеж в рублях от 2017-08-03 (банк-клиент), расчетный документ №145, сумма 9215.59 рублей"/>
    <s v="4295130"/>
    <x v="7"/>
    <x v="2"/>
    <x v="6"/>
  </r>
  <r>
    <x v="859"/>
    <x v="859"/>
    <n v="6110.82"/>
    <s v="УФК по г. Москве ( для ИФНС № 15 по г. Москве)"/>
    <s v="Страховые взносы на обязательное социальное страхование за июль 2017. Рег.№7704004815. НДС не облагается"/>
    <s v="429516110,82"/>
    <x v="16"/>
    <x v="3"/>
    <x v="7"/>
  </r>
  <r>
    <x v="859"/>
    <x v="859"/>
    <n v="320000"/>
    <s v="Общество с ограниченной ответственностью &quot; Частное охранное предприятие &quot;Обер&quot;"/>
    <s v="За услуги охраны по договору №ОБ2017-6 от 05.06.2017г. за июль 2017 г. НДС не облагается"/>
    <s v="42951320000"/>
    <x v="33"/>
    <x v="0"/>
    <x v="18"/>
  </r>
  <r>
    <x v="859"/>
    <x v="859"/>
    <n v="27030"/>
    <s v="УФК МФ РФ (ИФНС РФ № 15 по г. Москве, л/с 40100770015)"/>
    <s v="НДФЛ за июль 2017 года. НДС не облагается"/>
    <s v="4295127030"/>
    <x v="28"/>
    <x v="3"/>
    <x v="7"/>
  </r>
  <r>
    <x v="859"/>
    <x v="859"/>
    <n v="421.4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ль 2017 года. НДС не облагается"/>
    <s v="42951421,44"/>
    <x v="16"/>
    <x v="3"/>
    <x v="7"/>
  </r>
  <r>
    <x v="859"/>
    <x v="859"/>
    <n v="9215.59"/>
    <s v="Филиал ФГУП &quot;Охрана&quot; МВД России по г. Москве"/>
    <s v="Оплата по договору № 7721N10011 за пультовую охрану объекта за  июль 2017 г.  В том числе НДС 18.00 % - 1405.77"/>
    <s v="429519215,59"/>
    <x v="36"/>
    <x v="0"/>
    <x v="18"/>
  </r>
  <r>
    <x v="859"/>
    <x v="859"/>
    <n v="30"/>
    <s v="АО &quot;Райффайзенбанк&quot; г. Москва"/>
    <s v="Комиссия за исходящий платеж в рублях от 2017-08-03 (банк-клиент), расчетный документ №144, сумма 320000.00 рублей"/>
    <s v="4295130"/>
    <x v="7"/>
    <x v="2"/>
    <x v="6"/>
  </r>
  <r>
    <x v="859"/>
    <x v="859"/>
    <n v="10746.63"/>
    <s v="УФК по г. Москве ( для ИФНС № 15 по г. Москве)"/>
    <s v="Страховые взносы на обязательное медицинское страхование за июль 2017. Рег.№ 087-317-000813. НДС не облагается"/>
    <s v="4295110746,63"/>
    <x v="16"/>
    <x v="3"/>
    <x v="7"/>
  </r>
  <r>
    <x v="860"/>
    <x v="860"/>
    <n v="100000"/>
    <s v="Индивидуальный предприниматель Заидова Анна Николаевна"/>
    <s v="За уборку и благоустройство территории по договору №1 от 28.04.2017 за июль 2017 г. В том числе НДС 18.00 % - 15254.24"/>
    <s v="42950100000"/>
    <x v="13"/>
    <x v="0"/>
    <x v="11"/>
  </r>
  <r>
    <x v="860"/>
    <x v="860"/>
    <n v="30"/>
    <s v="АО &quot;Райффайзенбанк&quot; г. Москва"/>
    <s v="Комиссия за исходящий платеж в рублях от 2017-08-03 (банк-клиент), расчетный документ №140, сумма 100000.00 рублей"/>
    <s v="4295030"/>
    <x v="7"/>
    <x v="2"/>
    <x v="6"/>
  </r>
  <r>
    <x v="860"/>
    <x v="860"/>
    <n v="140688"/>
    <s v="АО &quot;Райффайзенбанк&quot; г. Москва"/>
    <s v="Оплата Заработная плата за Июль 2017 г. на основании ПЛАТЕЖНАЯ ВЕДОМОСТЬ N 7 от 03.08.2017"/>
    <s v="42950140688"/>
    <x v="10"/>
    <x v="3"/>
    <x v="7"/>
  </r>
  <r>
    <x v="860"/>
    <x v="860"/>
    <n v="562.75"/>
    <s v="АО &quot;Райффайзенбанк&quot; г. Москва"/>
    <s v="комиссия за обработку ведомости №7 03.08.2017"/>
    <s v="42950562,75"/>
    <x v="7"/>
    <x v="2"/>
    <x v="6"/>
  </r>
  <r>
    <x v="861"/>
    <x v="861"/>
    <n v="950"/>
    <s v="АО &quot;Райффайзенбанк&quot; г. Москва"/>
    <s v="Комиссия за ведение текущего (расчетного) счета 40703810800001434983 за период с 01.07.2017 по 31.07.2017    начислена в сумме 950.00 RUR"/>
    <s v="42948950"/>
    <x v="7"/>
    <x v="2"/>
    <x v="6"/>
  </r>
  <r>
    <x v="862"/>
    <x v="862"/>
    <n v="27500"/>
    <s v="ООО &quot; Строительная компания мир&quot;"/>
    <s v="Техобслуживание подземных и наземных газопроводов за июль по счёту № 166 от 30.06.2017  В том числе НДС 18.00 % - 4194.92."/>
    <s v="4294727500"/>
    <x v="23"/>
    <x v="0"/>
    <x v="0"/>
  </r>
  <r>
    <x v="862"/>
    <x v="862"/>
    <n v="30"/>
    <s v="АО &quot;Райффайзенбанк&quot; г. Москва"/>
    <s v="Комиссия за исходящий платеж в рублях от 2017-07-31 (банк-клиент), расчетный документ №141, сумма 27500.00 рублей"/>
    <s v="4294730"/>
    <x v="7"/>
    <x v="2"/>
    <x v="6"/>
  </r>
  <r>
    <x v="863"/>
    <x v="863"/>
    <n v="43000"/>
    <s v="АО &quot;Райффайзенбанк&quot; г. Москва"/>
    <s v="Оплата Заработная плата за Июль 2017 г.  на основании ПЛАТЕЖНАЯ ВЕДОМОСТЬ N 6 от 14.07.2017"/>
    <s v="4293543000"/>
    <x v="10"/>
    <x v="3"/>
    <x v="7"/>
  </r>
  <r>
    <x v="863"/>
    <x v="863"/>
    <n v="172"/>
    <s v="АО &quot;Райффайзенбанк&quot; г. Москва"/>
    <s v="комиссия за обработку ведомости №6 14.07.2017"/>
    <s v="42935172"/>
    <x v="7"/>
    <x v="2"/>
    <x v="6"/>
  </r>
  <r>
    <x v="864"/>
    <x v="864"/>
    <n v="469124.77"/>
    <s v="ПАО &quot;Мосэнергосбыт&quot;"/>
    <s v="Оплата по счету Э/61/28445 от 30.06.2017г. за электричество: тариф 1,64 расход-30 182, тариф 6.19- расход 67791. В том числе НДС 18.00 % - 71561.41"/>
    <s v="42933469124,77"/>
    <x v="25"/>
    <x v="0"/>
    <x v="15"/>
  </r>
  <r>
    <x v="864"/>
    <x v="864"/>
    <n v="30"/>
    <s v="АО &quot;Райффайзенбанк&quot; г. Москва"/>
    <s v="Комиссия за исходящий платеж в рублях от 2017-07-10 (банк-клиент), расчетный документ №142, сумма 469124.77 рублей"/>
    <s v="4293330"/>
    <x v="7"/>
    <x v="2"/>
    <x v="6"/>
  </r>
  <r>
    <x v="865"/>
    <x v="865"/>
    <n v="30"/>
    <s v="АО &quot;Райффайзенбанк&quot; г. Москва"/>
    <s v="Комиссия за исходящий платеж в рублях от 2017-07-10 (банк-клиент), расчетный документ №143, сумма 3920.80 рублей"/>
    <s v="4293030"/>
    <x v="7"/>
    <x v="2"/>
    <x v="6"/>
  </r>
  <r>
    <x v="865"/>
    <x v="865"/>
    <n v="3920.8"/>
    <s v="ПАО &quot;Мосэнергосбыт&quot;"/>
    <s v="Оплата по счёту NoЭ-61-28432 от 30.06.2017 за эл. энергию на основании действующих тарифов за ИЮНЬ 2017В том числе НДС 18.00 % - 598.09."/>
    <s v="429303920,8"/>
    <x v="25"/>
    <x v="0"/>
    <x v="15"/>
  </r>
  <r>
    <x v="866"/>
    <x v="866"/>
    <n v="30"/>
    <s v="АО &quot;Райффайзенбанк&quot; г. Москва"/>
    <s v="Комиссия за исходящий платеж в рублях от 2017-07-07 (банк-клиент), расчетный документ №137, сумма 86699.32 рублей"/>
    <s v="4292630"/>
    <x v="7"/>
    <x v="2"/>
    <x v="6"/>
  </r>
  <r>
    <x v="866"/>
    <x v="866"/>
    <n v="7243"/>
    <s v="УФК МФ РФ (ИФНС РФ № 15 по г. Москве, л/с 40100770015)"/>
    <s v="Водный налог за 2 квартал 2017 года НДС не облагается"/>
    <s v="429267243"/>
    <x v="29"/>
    <x v="2"/>
    <x v="17"/>
  </r>
  <r>
    <x v="866"/>
    <x v="866"/>
    <n v="30"/>
    <s v="АО &quot;Райффайзенбанк&quot; г. Москва"/>
    <s v="Комиссия за исходящий платеж в рублях от 2017-07-07 (банк-клиент), расчетный документ №139, сумма 18431.18 рублей"/>
    <s v="4292630"/>
    <x v="7"/>
    <x v="2"/>
    <x v="6"/>
  </r>
  <r>
    <x v="866"/>
    <x v="866"/>
    <n v="18431.18"/>
    <s v="Филиал ФГУП &quot;Охрана&quot; МВД России по г. Москве"/>
    <s v="Оплата по договору № 7721N10011 за пультовую охрану объекта за май и июнь 2017 г.  В том числе НДС 18.00 % - 2811.54"/>
    <s v="4292618431,18"/>
    <x v="36"/>
    <x v="0"/>
    <x v="18"/>
  </r>
  <r>
    <x v="866"/>
    <x v="866"/>
    <n v="30"/>
    <s v="АО &quot;Райффайзенбанк&quot; г. Москва"/>
    <s v="Комиссия за исходящий платеж в рублях от 2017-07-07 (банк-клиент), расчетный документ №136, сумма 80000.00 рублей"/>
    <s v="4292630"/>
    <x v="7"/>
    <x v="2"/>
    <x v="6"/>
  </r>
  <r>
    <x v="866"/>
    <x v="866"/>
    <n v="86699.32"/>
    <s v="ООО &quot;Эко-Сервис&quot;"/>
    <s v="За вывоз бункера в июне 2017 года по счёту №1573 от 30.06.2017 В том числе НДС 18.00 % - 13225.32"/>
    <s v="4292686699,32"/>
    <x v="4"/>
    <x v="0"/>
    <x v="3"/>
  </r>
  <r>
    <x v="866"/>
    <x v="866"/>
    <n v="80000"/>
    <s v="Индивидуальный предприниматель Истомин Ярослав Владимирович"/>
    <s v="За юридические услуги за май и июнь  2017 по счёту №10 от 28.06.2017. НДС не облагается"/>
    <s v="4292680000"/>
    <x v="20"/>
    <x v="0"/>
    <x v="13"/>
  </r>
  <r>
    <x v="867"/>
    <x v="867"/>
    <n v="287845.89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17 год. ФЛС № М-02-013174-001 НДС не облагается."/>
    <s v="42921287845,89"/>
    <x v="5"/>
    <x v="0"/>
    <x v="4"/>
  </r>
  <r>
    <x v="867"/>
    <x v="867"/>
    <n v="190"/>
    <s v="АО &quot;Райффайзенбанк&quot; г. Москва"/>
    <s v="Ежемесячная комиссия за услугу ELBRUS Mobile 6.2017"/>
    <s v="42921190"/>
    <x v="7"/>
    <x v="2"/>
    <x v="6"/>
  </r>
  <r>
    <x v="868"/>
    <x v="868"/>
    <n v="290"/>
    <s v="АО &quot;Райффайзенбанк&quot; г. Москва"/>
    <s v="Комиссия за обслуживание системы &quot;ELBRUS Internet&quot; за 6.2017  Договор на ELBRUS Internet Z34983/IC/000068"/>
    <s v="42920290"/>
    <x v="7"/>
    <x v="2"/>
    <x v="6"/>
  </r>
  <r>
    <x v="869"/>
    <x v="869"/>
    <n v="950"/>
    <s v="АО &quot;Райффайзенбанк&quot; г. Москва"/>
    <s v="Комиссия за ведение текущего (расчетного) счета 40703810800001434983 за период с 01.06.2017 по 30.06.2017    начислена в сумме 950.00 RUR"/>
    <s v="42919950"/>
    <x v="7"/>
    <x v="2"/>
    <x v="6"/>
  </r>
  <r>
    <x v="870"/>
    <x v="870"/>
    <n v="17322.099999999999"/>
    <s v="УФК по г. Москве ( для ИФНС № 15 по г. Москве)"/>
    <s v="Страховые взносы на обязательное медицинское страхование за июнь 2017. Рег.№ 087-317-000813. НДС не облагается"/>
    <s v="4291617322,1"/>
    <x v="16"/>
    <x v="3"/>
    <x v="7"/>
  </r>
  <r>
    <x v="870"/>
    <x v="870"/>
    <n v="30"/>
    <s v="АО &quot;Райффайзенбанк&quot; г. Москва"/>
    <s v="Комиссия за исходящий платеж в рублях от 2017-06-30 (банк-клиент), расчетный документ №133, сумма 27500.00 рублей"/>
    <s v="4291630"/>
    <x v="7"/>
    <x v="2"/>
    <x v="6"/>
  </r>
  <r>
    <x v="870"/>
    <x v="870"/>
    <n v="27500"/>
    <s v="ООО &quot; Строительная компания мир&quot;"/>
    <s v="Техобслуживание подземных и наземных газопроводов за июнь по счёту № 166 от 30.06.2017  В том числе НДС 18.00 % - 4194.92."/>
    <s v="4291627500"/>
    <x v="23"/>
    <x v="0"/>
    <x v="0"/>
  </r>
  <r>
    <x v="870"/>
    <x v="870"/>
    <n v="30"/>
    <s v="АО &quot;Райффайзенбанк&quot; г. Москва"/>
    <s v="Комиссия за исходящий платеж в рублях от 2017-06-30 (банк-клиент), расчетный документ №134, сумма 100000.00 рублей"/>
    <s v="4291630"/>
    <x v="7"/>
    <x v="2"/>
    <x v="6"/>
  </r>
  <r>
    <x v="870"/>
    <x v="870"/>
    <n v="35000"/>
    <s v="Общество с ограниченной ответственностью &quot;Кибернетические технологии&quot;"/>
    <s v="За умный замок по счёту № 9 от 29 июня 2017 НДС не облагается."/>
    <s v="4291635000"/>
    <x v="3"/>
    <x v="1"/>
    <x v="2"/>
  </r>
  <r>
    <x v="870"/>
    <x v="870"/>
    <n v="43790"/>
    <s v="УФК МФ РФ (ИФНС РФ № 15 по г. Москве, л/с 40100770015)"/>
    <s v="НДФЛ за июнь 2017 года. НДС не облагается"/>
    <s v="4291643790"/>
    <x v="28"/>
    <x v="3"/>
    <x v="7"/>
  </r>
  <r>
    <x v="870"/>
    <x v="870"/>
    <n v="100000"/>
    <s v="Индивидуальный предприниматель Заидова Анна Николаевна"/>
    <s v="За уборку и благоустройство территории по договору №1 от 28.04.2017 за июнь 2017 г. В том числе НДС 18.00 % - 15254.24"/>
    <s v="42916100000"/>
    <x v="13"/>
    <x v="0"/>
    <x v="11"/>
  </r>
  <r>
    <x v="870"/>
    <x v="870"/>
    <n v="679.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7 года. НДС не облагается"/>
    <s v="42916679,3"/>
    <x v="16"/>
    <x v="3"/>
    <x v="7"/>
  </r>
  <r>
    <x v="870"/>
    <x v="870"/>
    <n v="783.44"/>
    <s v="АО &quot;Райффайзенбанк&quot; г. Москва"/>
    <s v="комиссия за обработку ведомости №5 29.06.2017"/>
    <s v="42916783,44"/>
    <x v="7"/>
    <x v="2"/>
    <x v="6"/>
  </r>
  <r>
    <x v="870"/>
    <x v="870"/>
    <n v="74722.78"/>
    <s v="УФК по г. Москве ( для ИФНС № 15 по г. Москве)"/>
    <s v="Страховые взносы на обязательное пенсионное страхование за июнь 2017. Рег.№ 087-317-000813. НДС не облагается"/>
    <s v="4291674722,78"/>
    <x v="16"/>
    <x v="3"/>
    <x v="7"/>
  </r>
  <r>
    <x v="870"/>
    <x v="870"/>
    <n v="195859"/>
    <s v="АО &quot;Райффайзенбанк&quot; г. Москва"/>
    <s v="Оплата Заработная плата за Июнь 2017 г.  на основании ПЛАТЕЖНАЯ ВЕДОМОСТЬ N 5 от 29.06.2017"/>
    <s v="42916195859"/>
    <x v="10"/>
    <x v="3"/>
    <x v="7"/>
  </r>
  <r>
    <x v="870"/>
    <x v="870"/>
    <n v="30"/>
    <s v="АО &quot;Райффайзенбанк&quot; г. Москва"/>
    <s v="Комиссия за исходящий платеж в рублях от 2017-06-30 (банк-клиент), расчетный документ №132, сумма 35000.00 рублей"/>
    <s v="4291630"/>
    <x v="7"/>
    <x v="2"/>
    <x v="6"/>
  </r>
  <r>
    <x v="870"/>
    <x v="870"/>
    <n v="9849.82"/>
    <s v="УФК по г. Москве ( для ИФНС № 15 по г. Москве)"/>
    <s v="Страховые взносы на обязательное социальное страхование за июнь 2017. Рег.№7704004815. НДС не облагается"/>
    <s v="429169849,82"/>
    <x v="16"/>
    <x v="3"/>
    <x v="7"/>
  </r>
  <r>
    <x v="871"/>
    <x v="871"/>
    <n v="1672"/>
    <s v="УФК по г. Москве (ИФНС № 3 по г. Москве)"/>
    <s v="Оплата госпошлины. НДС не облагается"/>
    <s v="429151672"/>
    <x v="40"/>
    <x v="2"/>
    <x v="17"/>
  </r>
  <r>
    <x v="872"/>
    <x v="872"/>
    <n v="191999.67"/>
    <s v="Общество с ограниченной ответственностью &quot; Частное охранное предприятие &quot;Обер&quot;"/>
    <s v="За услуги охраны по договору №ОБ2017-6 от 05.06.2017г. за июнь 2017 г. НДС не облагается"/>
    <s v="42912191999,67"/>
    <x v="33"/>
    <x v="0"/>
    <x v="18"/>
  </r>
  <r>
    <x v="872"/>
    <x v="872"/>
    <n v="30"/>
    <s v="АО &quot;Райффайзенбанк&quot; г. Москва"/>
    <s v="Комиссия за исходящий платеж в рублях от 2017-06-26 (банк-клиент), расчетный документ №124, сумма 91799.28 рублей"/>
    <s v="4291230"/>
    <x v="7"/>
    <x v="2"/>
    <x v="6"/>
  </r>
  <r>
    <x v="872"/>
    <x v="872"/>
    <n v="10000"/>
    <s v="Столичный филиал ОАО &quot;Мегафон&quot;"/>
    <s v="3031339 Оплата за услуги связи (предоплата) НДС не облагается."/>
    <s v="4291210000"/>
    <x v="1"/>
    <x v="0"/>
    <x v="1"/>
  </r>
  <r>
    <x v="872"/>
    <x v="872"/>
    <n v="30"/>
    <s v="АО &quot;Райффайзенбанк&quot; г. Москва"/>
    <s v="Комиссия за исходящий платеж в рублях от 2017-06-26 (банк-клиент), расчетный документ №122, сумма 10000.00 рублей"/>
    <s v="4291230"/>
    <x v="7"/>
    <x v="2"/>
    <x v="6"/>
  </r>
  <r>
    <x v="872"/>
    <x v="872"/>
    <n v="91799.28"/>
    <s v="ООО &quot;Эко-Сервис&quot;"/>
    <s v="За вывоз бункера в мае 2017 года по счёту №1271 от 31.05.2017 В том числе НДС 18.00 % - 14003.28"/>
    <s v="4291291799,28"/>
    <x v="4"/>
    <x v="0"/>
    <x v="3"/>
  </r>
  <r>
    <x v="872"/>
    <x v="872"/>
    <n v="30"/>
    <s v="АО &quot;Райффайзенбанк&quot; г. Москва"/>
    <s v="Комиссия за исходящий платеж в рублях от 2017-06-26 (банк-клиент), расчетный документ №123, сумма 191999.67 рублей"/>
    <s v="4291230"/>
    <x v="7"/>
    <x v="2"/>
    <x v="6"/>
  </r>
  <r>
    <x v="873"/>
    <x v="873"/>
    <n v="6000"/>
    <s v="Общество с ограниченной ответственностью &quot;ВДГБ:ИТС&quot;"/>
    <s v="Pf 1С:ИТС Отраслевой Базовый, активация сопровождения по счету № ИТАА-002370 от 15 июня 2017 г. НДС не облагается"/>
    <s v="429086000"/>
    <x v="18"/>
    <x v="0"/>
    <x v="12"/>
  </r>
  <r>
    <x v="873"/>
    <x v="873"/>
    <n v="30"/>
    <s v="АО &quot;Райффайзенбанк&quot; г. Москва"/>
    <s v="Комиссия за исходящий платеж в рублях от 2017-06-21 (банк-клиент), расчетный документ №121, сумма 6000.00 рублей"/>
    <s v="4290830"/>
    <x v="7"/>
    <x v="2"/>
    <x v="6"/>
  </r>
  <r>
    <x v="874"/>
    <x v="874"/>
    <n v="30"/>
    <s v="АО &quot;Райффайзенбанк&quot; г. Москва"/>
    <s v="Комиссия за исходящий платеж в рублях от 2017-06-20 (банк-клиент), расчетный документ №120, сумма 12286.48 рублей"/>
    <s v="4290630"/>
    <x v="7"/>
    <x v="2"/>
    <x v="6"/>
  </r>
  <r>
    <x v="874"/>
    <x v="874"/>
    <n v="12286.48"/>
    <s v="Общество с ограниченной ответственностью &quot;СПОРТСТАНДАРТ&quot;"/>
    <s v="За сетку заградительную по счету № 3590 от 20 июня 2017 г. В том числе НДС 18.00 % - 1874.21."/>
    <s v="4290612286,48"/>
    <x v="3"/>
    <x v="1"/>
    <x v="2"/>
  </r>
  <r>
    <x v="875"/>
    <x v="875"/>
    <n v="68900"/>
    <s v="Индивидуальный предприниматель Заидова Анна Николаевна"/>
    <s v="За ремонт кровли по договору №3 от 10.06.2017 г. В том числе НДС 18.00 % - 10510.17"/>
    <s v="4290568900"/>
    <x v="57"/>
    <x v="1"/>
    <x v="2"/>
  </r>
  <r>
    <x v="875"/>
    <x v="875"/>
    <n v="30"/>
    <s v="АО &quot;Райффайзенбанк&quot; г. Москва"/>
    <s v="Комиссия за исходящий платеж в рублях от 2017-06-19 (банк-клиент), расчетный документ №119, сумма 126000.00 рублей"/>
    <s v="4290530"/>
    <x v="7"/>
    <x v="2"/>
    <x v="6"/>
  </r>
  <r>
    <x v="875"/>
    <x v="875"/>
    <n v="30"/>
    <s v="АО &quot;Райффайзенбанк&quot; г. Москва"/>
    <s v="Комиссия за исходящий платеж в рублях от 2017-06-19 (банк-клиент), расчетный документ №118, сумма 68900.00 рублей"/>
    <s v="4290530"/>
    <x v="7"/>
    <x v="2"/>
    <x v="6"/>
  </r>
  <r>
    <x v="875"/>
    <x v="875"/>
    <n v="126000"/>
    <s v="ООО ЧОО &quot;Риф-4&quot;"/>
    <s v="Оплата за охранные услуги за 1 половину июня 2017 года по договору № 02/11 от 11.01.11. НДС не облагается"/>
    <s v="42905126000"/>
    <x v="33"/>
    <x v="0"/>
    <x v="18"/>
  </r>
  <r>
    <x v="876"/>
    <x v="876"/>
    <n v="100000"/>
    <s v="АО &quot;Райффайзенбанк&quot; г. Москва"/>
    <s v="Оплата Заработная плата за Июнь 2017 г.  на основании ПЛАТЕЖНАЯ ВЕДОМОСТЬ N 4 от 15.06.2017"/>
    <s v="42901100000"/>
    <x v="10"/>
    <x v="3"/>
    <x v="7"/>
  </r>
  <r>
    <x v="876"/>
    <x v="876"/>
    <n v="122810"/>
    <s v="Общество с ограниченной ответственностью &quot;ОРИОН-ОВК&quot;"/>
    <s v="Оплата по счёту № 38 от 08.06.2017 за работы по ремонту колодцев согласно договору №№2017/06/08-1 от 08.06.2017г.  В том числе НДС 18.00 % - 18733.73"/>
    <s v="42901122810"/>
    <x v="21"/>
    <x v="1"/>
    <x v="2"/>
  </r>
  <r>
    <x v="876"/>
    <x v="876"/>
    <n v="30"/>
    <s v="АО &quot;Райффайзенбанк&quot; г. Москва"/>
    <s v="Комиссия за исходящий платеж в рублях от 2017-06-14 (банк-клиент), расчетный документ №116, сумма 15200.00 рублей"/>
    <s v="4290130"/>
    <x v="7"/>
    <x v="2"/>
    <x v="6"/>
  </r>
  <r>
    <x v="876"/>
    <x v="876"/>
    <n v="30"/>
    <s v="АО &quot;Райффайзенбанк&quot; г. Москва"/>
    <s v="Комиссия за исходящий платеж в рублях от 2017-06-14 (банк-клиент), расчетный документ №117, сумма 122810.00 рублей"/>
    <s v="4290130"/>
    <x v="7"/>
    <x v="2"/>
    <x v="6"/>
  </r>
  <r>
    <x v="876"/>
    <x v="876"/>
    <n v="15200"/>
    <s v="ООО Эколоджис"/>
    <s v="Оплата по счёту № k-224 от 14.06.2017 за анализ воды.  НДС не облагается."/>
    <s v="4290115200"/>
    <x v="24"/>
    <x v="0"/>
    <x v="14"/>
  </r>
  <r>
    <x v="876"/>
    <x v="876"/>
    <n v="400"/>
    <s v="АО &quot;Райффайзенбанк&quot; г. Москва"/>
    <s v="комиссия за обработку ведомости №4 15.06.2017"/>
    <s v="42901400"/>
    <x v="7"/>
    <x v="2"/>
    <x v="6"/>
  </r>
  <r>
    <x v="877"/>
    <x v="877"/>
    <n v="30"/>
    <s v="АО &quot;Райффайзенбанк&quot; г. Москва"/>
    <s v="Комиссия за исходящий платеж в рублях от 2017-06-14 (банк-клиент), расчетный документ №115, сумма 12000.00 рублей"/>
    <s v="4290030"/>
    <x v="7"/>
    <x v="2"/>
    <x v="6"/>
  </r>
  <r>
    <x v="877"/>
    <x v="877"/>
    <n v="30"/>
    <s v="АО &quot;Райффайзенбанк&quot; г. Москва"/>
    <s v="Комиссия за исходящий платеж в рублях от 2017-06-13 (банк-клиент), расчетный документ №114, сумма 166999.49 рублей"/>
    <s v="4290030"/>
    <x v="7"/>
    <x v="2"/>
    <x v="6"/>
  </r>
  <r>
    <x v="877"/>
    <x v="877"/>
    <n v="12000"/>
    <s v="ООО Эколоджис"/>
    <s v="Оплата по счёту № k-221 от 14.06.2017 за анализ воды.  НДС не облагается."/>
    <s v="4290012000"/>
    <x v="24"/>
    <x v="0"/>
    <x v="14"/>
  </r>
  <r>
    <x v="877"/>
    <x v="877"/>
    <n v="166999.49"/>
    <s v="Муниципальное унитарное предприятие &quot;Инженерные сети г. Долгопрудного&quot;"/>
    <s v="Оплата по счету №В1761 от 31.05.2017 за стоки. В том числе НДС 18.00 % - 25474.50"/>
    <s v="42900166999,49"/>
    <x v="9"/>
    <x v="0"/>
    <x v="8"/>
  </r>
  <r>
    <x v="878"/>
    <x v="878"/>
    <n v="466561.42"/>
    <s v="ПАО &quot;Мосэнергосбыт&quot;"/>
    <s v="Оплата по счету № Э-61-20383 от 31.05.2017г. за электричество: тариф 1,64 расход-30 827, тариф 6.19- расход 67206. В том числе НДС 18.00 % - 71170.39"/>
    <s v="42899466561,42"/>
    <x v="25"/>
    <x v="0"/>
    <x v="15"/>
  </r>
  <r>
    <x v="878"/>
    <x v="878"/>
    <n v="30"/>
    <s v="АО &quot;Райффайзенбанк&quot; г. Москва"/>
    <s v="Комиссия за исходящий платеж в рублях от 2017-06-07 (банк-клиент), расчетный документ №111, сумма 4524.00 рублей"/>
    <s v="4289930"/>
    <x v="7"/>
    <x v="2"/>
    <x v="6"/>
  </r>
  <r>
    <x v="878"/>
    <x v="878"/>
    <n v="4425"/>
    <s v="Общество с ограниченной ответственностью &quot;ВДГБ:Центр автоматизации&quot;"/>
    <s v="Оплата по счёту ЦААА-001438 от 8 июня 2017 г. за использование лицензии на 12 месяцев. НДС не облагается"/>
    <s v="428994425"/>
    <x v="18"/>
    <x v="0"/>
    <x v="12"/>
  </r>
  <r>
    <x v="878"/>
    <x v="878"/>
    <n v="30"/>
    <s v="АО &quot;Райффайзенбанк&quot; г. Москва"/>
    <s v="Комиссия за исходящий платеж в рублях от 2017-06-07 (банк-клиент), расчетный документ №110, сумма 466561.42 рублей"/>
    <s v="4289930"/>
    <x v="7"/>
    <x v="2"/>
    <x v="6"/>
  </r>
  <r>
    <x v="878"/>
    <x v="878"/>
    <n v="30"/>
    <s v="АО &quot;Райффайзенбанк&quot; г. Москва"/>
    <s v="Комиссия за исходящий платеж в рублях от 2017-06-11 (банк-клиент), расчетный документ №112, сумма 100000.00 рублей"/>
    <s v="4289930"/>
    <x v="7"/>
    <x v="2"/>
    <x v="6"/>
  </r>
  <r>
    <x v="878"/>
    <x v="878"/>
    <n v="30"/>
    <s v="АО &quot;Райффайзенбанк&quot; г. Москва"/>
    <s v="Комиссия за исходящий платеж в рублях от 2017-06-11 (банк-клиент), расчетный документ №113, сумма 4425.00 рублей"/>
    <s v="4289930"/>
    <x v="7"/>
    <x v="2"/>
    <x v="6"/>
  </r>
  <r>
    <x v="878"/>
    <x v="878"/>
    <n v="100000"/>
    <s v="Индивидуальный предприниматель Заидова Анна Николаевна"/>
    <s v="За уборку и благоустройство территории по договору №1 от 28.04.2017 за май 2017 г. В том числе НДС 18.00 % - 15254.24"/>
    <s v="42899100000"/>
    <x v="13"/>
    <x v="0"/>
    <x v="11"/>
  </r>
  <r>
    <x v="878"/>
    <x v="878"/>
    <n v="4524"/>
    <s v="ПАО &quot;Мосэнергосбыт&quot;"/>
    <s v="Оплата по счёту №Э-61-20370 от 31.05.2017 за эл. энергию на основании действующих тарифов за МАЙ 2017 В т. ч. НДС 18.00 % - 1058,16"/>
    <s v="428994524"/>
    <x v="25"/>
    <x v="0"/>
    <x v="15"/>
  </r>
  <r>
    <x v="879"/>
    <x v="879"/>
    <n v="270000"/>
    <s v="ООО ЧОО &quot;Риф-4&quot;"/>
    <s v="Оплата за охранные услуги за май 2017 года по договору № 02/11 от 11.01.11. НДС не облагается"/>
    <s v="42893270000"/>
    <x v="33"/>
    <x v="0"/>
    <x v="18"/>
  </r>
  <r>
    <x v="879"/>
    <x v="879"/>
    <n v="30"/>
    <s v="АО &quot;Райффайзенбанк&quot; г. Москва"/>
    <s v="Комиссия за исходящий платеж в рублях от 2017-05-31 (банк-клиент), расчетный документ №100, сумма 270000.00 рублей"/>
    <s v="4289330"/>
    <x v="7"/>
    <x v="2"/>
    <x v="6"/>
  </r>
  <r>
    <x v="879"/>
    <x v="879"/>
    <n v="14489.52"/>
    <s v="ООО&quot;МВК ЭКОДАР&quot;"/>
    <s v="За работы по замене клапана по счёту №71781/P47 от 06.06.2017 В том числе НДС 18.00 % - 2210.27."/>
    <s v="4289314489,52"/>
    <x v="21"/>
    <x v="1"/>
    <x v="2"/>
  </r>
  <r>
    <x v="879"/>
    <x v="879"/>
    <n v="30"/>
    <s v="АО &quot;Райффайзенбанк&quot; г. Москва"/>
    <s v="Комиссия за исходящий платеж в рублях от 2017-06-06 (банк-клиент), расчетный документ №109, сумма 14489.52 рублей"/>
    <s v="4289330"/>
    <x v="7"/>
    <x v="2"/>
    <x v="6"/>
  </r>
  <r>
    <x v="880"/>
    <x v="880"/>
    <n v="14707"/>
    <s v="ООО&quot;МВК ЭКОДАР&quot;"/>
    <s v="За 2 сервисное обслуживание системы очистки воды по договору 71781/Р44 от 27 марта 2017 г за 2 квартал 2017 г В том числе НДС 18.00 % - 2243.44."/>
    <s v="4289214707"/>
    <x v="34"/>
    <x v="0"/>
    <x v="14"/>
  </r>
  <r>
    <x v="880"/>
    <x v="880"/>
    <n v="30"/>
    <s v="АО &quot;Райффайзенбанк&quot; г. Москва"/>
    <s v="Комиссия за исходящий платеж в рублях от 2017-06-06 (банк-клиент), расчетный документ №108, сумма 14707.00 рублей"/>
    <s v="4289230"/>
    <x v="7"/>
    <x v="2"/>
    <x v="6"/>
  </r>
  <r>
    <x v="881"/>
    <x v="881"/>
    <n v="190"/>
    <s v="АО &quot;Райффайзенбанк&quot; г. Москва"/>
    <s v="Ежемесячная комиссия за услугу ELBRUS Mobile 5.2017"/>
    <s v="42891190"/>
    <x v="7"/>
    <x v="2"/>
    <x v="6"/>
  </r>
  <r>
    <x v="881"/>
    <x v="881"/>
    <n v="290"/>
    <s v="АО &quot;Райффайзенбанк&quot; г. Москва"/>
    <s v="Комиссия за обслуживание системы &quot;ELBRUS Internet&quot; за 5.2017  Договор на ELBRUS Internet Z34983/IC/000068"/>
    <s v="42891290"/>
    <x v="7"/>
    <x v="2"/>
    <x v="6"/>
  </r>
  <r>
    <x v="882"/>
    <x v="882"/>
    <n v="497.25"/>
    <s v="АО &quot;Райффайзенбанк&quot; г. Москва"/>
    <s v="комиссия за обработку ведомости №3 01.06.2017"/>
    <s v="42888497,25"/>
    <x v="7"/>
    <x v="2"/>
    <x v="6"/>
  </r>
  <r>
    <x v="882"/>
    <x v="882"/>
    <n v="124312"/>
    <s v="АО &quot;Райффайзенбанк&quot; г. Москва"/>
    <s v="Оплата Заработная плата за Май 2017 г.  на основании ПЛАТЕЖНАЯ ВЕДОМОСТЬ N 3 от 01.06.2017"/>
    <s v="42888124312"/>
    <x v="10"/>
    <x v="3"/>
    <x v="7"/>
  </r>
  <r>
    <x v="883"/>
    <x v="883"/>
    <n v="950"/>
    <s v="АО &quot;Райффайзенбанк&quot; г. Москва"/>
    <s v="Комиссия за ведение текущего (расчетного) счета 40703810800001434983 за период с 01.05.2017 по 31.05.2017    начислена в сумме 950.00 RUR"/>
    <s v="42887950"/>
    <x v="7"/>
    <x v="2"/>
    <x v="6"/>
  </r>
  <r>
    <x v="883"/>
    <x v="883"/>
    <n v="30"/>
    <s v="АО &quot;Райффайзенбанк&quot; г. Москва"/>
    <s v="Комиссия за исходящий платеж в рублях от 2017-06-01 (банк-клиент), расчетный документ №107, сумма 100000.00 рублей"/>
    <s v="4288730"/>
    <x v="7"/>
    <x v="2"/>
    <x v="6"/>
  </r>
  <r>
    <x v="883"/>
    <x v="883"/>
    <n v="13128.01"/>
    <s v="УФК по г. Москве ( для ИФНС № 15 по г. Москве)"/>
    <s v="Страховые взносы на обязательное медицинское страхование за май 2017. Рег.№ 087-317-000813. НДС не облагается"/>
    <s v="4288713128,01"/>
    <x v="16"/>
    <x v="3"/>
    <x v="7"/>
  </r>
  <r>
    <x v="883"/>
    <x v="883"/>
    <n v="56630.64"/>
    <s v="УФК по г. Москве ( для ИФНС № 15 по г. Москве)"/>
    <s v="Страховые взносы на обязательное пенсионное страхование за май 2017. Рег.№ 087-317-000813. НДС не облагается"/>
    <s v="4288756630,64"/>
    <x v="16"/>
    <x v="3"/>
    <x v="7"/>
  </r>
  <r>
    <x v="883"/>
    <x v="883"/>
    <n v="33100"/>
    <s v="УФК МФ РФ (ИФНС РФ № 15 по г. Москве, л/с 40100770015)"/>
    <s v="НДФЛ за май 2017 года. НДС не облагается"/>
    <s v="4288733100"/>
    <x v="28"/>
    <x v="3"/>
    <x v="7"/>
  </r>
  <r>
    <x v="883"/>
    <x v="883"/>
    <n v="514.8200000000000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7 года. НДС не облагается"/>
    <s v="42887514,82"/>
    <x v="16"/>
    <x v="3"/>
    <x v="7"/>
  </r>
  <r>
    <x v="883"/>
    <x v="883"/>
    <n v="100000"/>
    <s v="Индивидуальный предприниматель Заидова Анна Николаевна"/>
    <s v="За уборку и благоустройство территории по договору №1 от 28.04.2017 за май 2017 г. В том числе НДС 18.00 % - 15254.24"/>
    <s v="42887100000"/>
    <x v="13"/>
    <x v="0"/>
    <x v="11"/>
  </r>
  <r>
    <x v="883"/>
    <x v="883"/>
    <n v="7464.95"/>
    <s v="УФК по г. Москве ( для ИФНС № 15 по г. Москве)"/>
    <s v="Страховые взносы на обязательное социальное страхование за май 2017. Рег.№7704004815. НДС не облагается"/>
    <s v="428877464,95"/>
    <x v="16"/>
    <x v="3"/>
    <x v="7"/>
  </r>
  <r>
    <x v="884"/>
    <x v="884"/>
    <n v="30"/>
    <s v="АО &quot;Райффайзенбанк&quot; г. Москва"/>
    <s v="Комиссия за исходящий платеж в рублях от 2017-05-31 (банк-клиент), расчетный документ №101, сумма 6900.00 рублей"/>
    <s v="4288630"/>
    <x v="7"/>
    <x v="2"/>
    <x v="6"/>
  </r>
  <r>
    <x v="884"/>
    <x v="884"/>
    <n v="30"/>
    <s v="АО &quot;Райффайзенбанк&quot; г. Москва"/>
    <s v="Комиссия за исходящий платеж в рублях от 2017-05-24 (банк-клиент), расчетный документ №99, сумма 27500.00 рублей"/>
    <s v="4288630"/>
    <x v="7"/>
    <x v="2"/>
    <x v="6"/>
  </r>
  <r>
    <x v="884"/>
    <x v="884"/>
    <n v="6900"/>
    <s v="ООО &quot; Интер&quot;"/>
    <s v="За мётлы по счёту № 133 от 30.05.2017 В том числе НДС 18.00 % - 1052.54"/>
    <s v="428866900"/>
    <x v="3"/>
    <x v="1"/>
    <x v="2"/>
  </r>
  <r>
    <x v="884"/>
    <x v="884"/>
    <n v="27500"/>
    <s v="ООО &quot; Строительная компания мир&quot;"/>
    <s v="Техобслуживание подземных и наземных газопроводов за май по счёту № 189 от 02.05.2017  В том числе НДС 18.00 % - 4194.92."/>
    <s v="4288627500"/>
    <x v="23"/>
    <x v="0"/>
    <x v="0"/>
  </r>
  <r>
    <x v="885"/>
    <x v="885"/>
    <n v="88000"/>
    <s v="СПАО&quot; Ингосстрах&quot;"/>
    <s v="Премия по полису №431-015895/17 согласно счёту №431-11240-994373/17 от 12.05.2017. НДС не облагается."/>
    <s v="4287888000"/>
    <x v="58"/>
    <x v="2"/>
    <x v="9"/>
  </r>
  <r>
    <x v="885"/>
    <x v="885"/>
    <n v="30"/>
    <s v="АО &quot;Райффайзенбанк&quot; г. Москва"/>
    <s v="Комиссия за исходящий платеж в рублях от 2017-05-23 (банк-клиент), расчетный документ №97, сумма 88000.00 рублей"/>
    <s v="4287830"/>
    <x v="7"/>
    <x v="2"/>
    <x v="6"/>
  </r>
  <r>
    <x v="885"/>
    <x v="885"/>
    <n v="214066.09"/>
    <s v="Муниципальное унитарное предприятие &quot;Инженерные сети г. Долгопрудного&quot;"/>
    <s v="Оплата по счету №В 977 от 31.03.2017 за стоки. В том числе НДС 18.00 % - 32654.15"/>
    <s v="42878214066,09"/>
    <x v="9"/>
    <x v="0"/>
    <x v="8"/>
  </r>
  <r>
    <x v="885"/>
    <x v="885"/>
    <n v="30"/>
    <s v="АО &quot;Райффайзенбанк&quot; г. Москва"/>
    <s v="Комиссия за исходящий платеж в рублях от 2017-05-23 (банк-клиент), расчетный документ №98, сумма 214066.09 рублей"/>
    <s v="4287830"/>
    <x v="7"/>
    <x v="2"/>
    <x v="6"/>
  </r>
  <r>
    <x v="886"/>
    <x v="886"/>
    <n v="6936.8"/>
    <s v="ПАО &quot;Мосэнергосбыт&quot;"/>
    <s v="Оплата по счёту №Э-61-15315 от 30.04.2017 за эл. энергию на основании действующих тарифов за АПРЕЛЬ  2017г. по приборам учета 1840 кВт.ч. Счет-фактура: №Э/61/15315 от 30.04.2017 г. В т. ч. НДС 18.00 % - 1058,16"/>
    <s v="428716936,8"/>
    <x v="25"/>
    <x v="0"/>
    <x v="15"/>
  </r>
  <r>
    <x v="886"/>
    <x v="886"/>
    <n v="30"/>
    <s v="АО &quot;Райффайзенбанк&quot; г. Москва"/>
    <s v="Комиссия за исходящий платеж в рублях от 2017-05-15 (банк-клиент), расчетный документ №96, сумма 6936.80 рублей"/>
    <s v="4287130"/>
    <x v="7"/>
    <x v="2"/>
    <x v="6"/>
  </r>
  <r>
    <x v="887"/>
    <x v="887"/>
    <n v="1025"/>
    <s v="АО &quot;Райффайзенбанк&quot; г. Москва"/>
    <s v="Комиссия за внесение наличных. ОВН №9. г. Москва"/>
    <s v="428701025"/>
    <x v="7"/>
    <x v="2"/>
    <x v="6"/>
  </r>
  <r>
    <x v="887"/>
    <x v="887"/>
    <n v="100000"/>
    <s v="АО &quot;Райффайзенбанк&quot; г. Москва"/>
    <s v="Заработная плата за 1 половину мая  2017 г.  на основании ПЛАТЕЖНАЯ ВЕДОМОСТЬ N 2 от 15.05.2017"/>
    <s v="42870100000"/>
    <x v="10"/>
    <x v="3"/>
    <x v="7"/>
  </r>
  <r>
    <x v="887"/>
    <x v="887"/>
    <n v="400"/>
    <s v="АО &quot;Райффайзенбанк&quot; г. Москва"/>
    <s v="комиссия за обработку ведомости №2 15.05.2017"/>
    <s v="42870400"/>
    <x v="7"/>
    <x v="2"/>
    <x v="6"/>
  </r>
  <r>
    <x v="888"/>
    <x v="888"/>
    <n v="40000"/>
    <s v="Индивидуальный предприниматель Истомин Ярослав Владимирович"/>
    <s v="За юридические услуги за апрель 2017 по счёту №7 от 10.05.2017. НДС не облагается"/>
    <s v="4286640000"/>
    <x v="20"/>
    <x v="0"/>
    <x v="13"/>
  </r>
  <r>
    <x v="888"/>
    <x v="888"/>
    <n v="30"/>
    <s v="АО &quot;Райффайзенбанк&quot; г. Москва"/>
    <s v="Комиссия за исходящий платеж в рублях от 2017-05-11 (банк-клиент), расчетный документ №95, сумма 40000.00 рублей"/>
    <s v="4286630"/>
    <x v="7"/>
    <x v="2"/>
    <x v="6"/>
  </r>
  <r>
    <x v="889"/>
    <x v="889"/>
    <n v="30"/>
    <s v="АО &quot;Райффайзенбанк&quot; г. Москва"/>
    <s v="Комиссия за исходящий платеж в рублях от 2017-05-05 (банк-клиент), расчетный документ №92, сумма 176729.44 рублей"/>
    <s v="4286530"/>
    <x v="7"/>
    <x v="2"/>
    <x v="6"/>
  </r>
  <r>
    <x v="889"/>
    <x v="889"/>
    <n v="517751.98"/>
    <s v="ПАО &quot;Мосэнергосбыт&quot;"/>
    <s v="Оплата по счету № Э-61-15328 от 30.04.2017г. за электричество: тариф 1,64 расход-33 914 , тариф 6.19- расход 74 658 . В том числе НДС 18.00 % - 78979.12"/>
    <s v="42865517751,98"/>
    <x v="25"/>
    <x v="0"/>
    <x v="15"/>
  </r>
  <r>
    <x v="889"/>
    <x v="889"/>
    <n v="30"/>
    <s v="АО &quot;Райффайзенбанк&quot; г. Москва"/>
    <s v="Комиссия за исходящий платеж в рублях от 2017-05-10 (банк-клиент), расчетный документ №93, сумма 517751.98 рублей"/>
    <s v="4286530"/>
    <x v="7"/>
    <x v="2"/>
    <x v="6"/>
  </r>
  <r>
    <x v="889"/>
    <x v="889"/>
    <n v="96899.24"/>
    <s v="ООО &quot;Эко-Сервис&quot;"/>
    <s v="За вывоз бункера в апреле 2017 года по счёту №986 от 30.04.2017 В том числе НДС 18.00 % - 14781.24"/>
    <s v="4286596899,24"/>
    <x v="4"/>
    <x v="0"/>
    <x v="3"/>
  </r>
  <r>
    <x v="889"/>
    <x v="889"/>
    <n v="30"/>
    <s v="АО &quot;Райффайзенбанк&quot; г. Москва"/>
    <s v="Комиссия за исходящий платеж в рублях от 2017-05-10 (банк-клиент), расчетный документ №94, сумма 96899.24 рублей"/>
    <s v="4286530"/>
    <x v="7"/>
    <x v="2"/>
    <x v="6"/>
  </r>
  <r>
    <x v="889"/>
    <x v="889"/>
    <n v="176729.44"/>
    <s v="Муниципальное унитарное предприятие &quot;Инженерные сети г. Долгопрудного&quot;"/>
    <s v="Оплата по счету №В 1362 от 30.04.2017 за стоки. В том числе НДС 18.00 % - 26958.73"/>
    <s v="42865176729,44"/>
    <x v="9"/>
    <x v="0"/>
    <x v="8"/>
  </r>
  <r>
    <x v="890"/>
    <x v="890"/>
    <n v="55000"/>
    <s v="ООО &quot; Строительная компания мир&quot;"/>
    <s v="Техобслуживание подземных и наземных газопроводов по счёту № 142 от 31.04.2017 за март и апрель 2017. В том числе НДС 18.00 % - 8389.83."/>
    <s v="4286055000"/>
    <x v="23"/>
    <x v="0"/>
    <x v="0"/>
  </r>
  <r>
    <x v="890"/>
    <x v="890"/>
    <n v="30"/>
    <s v="АО &quot;Райффайзенбанк&quot; г. Москва"/>
    <s v="Комиссия за исходящий платеж в рублях от 2017-05-03 (банк-клиент), расчетный документ №91, сумма 55000.00 рублей"/>
    <s v="4286030"/>
    <x v="7"/>
    <x v="2"/>
    <x v="6"/>
  </r>
  <r>
    <x v="890"/>
    <x v="890"/>
    <n v="190"/>
    <s v="АО &quot;Райффайзенбанк&quot; г. Москва"/>
    <s v="Ежемесячная комиссия за услугу ELBRUS Mobile 4.2017"/>
    <s v="42860190"/>
    <x v="7"/>
    <x v="2"/>
    <x v="6"/>
  </r>
  <r>
    <x v="891"/>
    <x v="891"/>
    <n v="290"/>
    <s v="АО &quot;Райффайзенбанк&quot; г. Москва"/>
    <s v="Комиссия за обслуживание системы &quot;ELBRUS Internet&quot; за 4.2017  Договор на ELBRUS Internet Z34983/IC/000068"/>
    <s v="42859290"/>
    <x v="7"/>
    <x v="2"/>
    <x v="6"/>
  </r>
  <r>
    <x v="892"/>
    <x v="892"/>
    <n v="30"/>
    <s v="АО &quot;Райффайзенбанк&quot; г. Москва"/>
    <s v="Комиссия за исходящий платеж в рублях от 2017-04-28 (банк-клиент), расчетный документ №84, сумма 276000.00 рублей"/>
    <s v="4285730"/>
    <x v="7"/>
    <x v="2"/>
    <x v="6"/>
  </r>
  <r>
    <x v="892"/>
    <x v="892"/>
    <n v="7545.69"/>
    <s v="УФК по г. Москве ( для ИФНС № 15 по г. Москве)"/>
    <s v="Страховые взносы на обязательное социальное страхование за апрель 2017. Рег.№7704004815. НДС не облагается"/>
    <s v="428577545,69"/>
    <x v="16"/>
    <x v="3"/>
    <x v="7"/>
  </r>
  <r>
    <x v="892"/>
    <x v="892"/>
    <n v="950"/>
    <s v="АО &quot;Райффайзенбанк&quot; г. Москва"/>
    <s v="Комиссия за ведение текущего (расчетного) счета 40703810800001434983 за период с 01.04.2017 по 30.04.2017    начислена в сумме 950.00 RUR"/>
    <s v="42857950"/>
    <x v="7"/>
    <x v="2"/>
    <x v="6"/>
  </r>
  <r>
    <x v="892"/>
    <x v="892"/>
    <n v="57243.12"/>
    <s v="УФК по г. Москве ( для ИФНС № 15 по г. Москве)"/>
    <s v="Страховые взносы на обязательное пенсионное страхование за апрель 2017. Рег.№ 087-317-000813. НДС не облагается"/>
    <s v="4285757243,12"/>
    <x v="16"/>
    <x v="3"/>
    <x v="7"/>
  </r>
  <r>
    <x v="892"/>
    <x v="892"/>
    <n v="276000"/>
    <s v="ООО ЧОО &quot;Риф-4&quot;"/>
    <s v="Оплата за охранные услуги за апрель 2017 года по договору № 02/11 от 11.01.11. НДС не облагается"/>
    <s v="42857276000"/>
    <x v="33"/>
    <x v="0"/>
    <x v="18"/>
  </r>
  <r>
    <x v="892"/>
    <x v="892"/>
    <n v="18431.18"/>
    <s v="Филиал ФГУП &quot;Охрана&quot; МВД России по г. Москве"/>
    <s v="Оплата по договору № 7721N10011 за пультовую охрану объекта за март и апрель 2017 г.  В том числе НДС 18.00 % - 2811.54"/>
    <s v="4285718431,18"/>
    <x v="36"/>
    <x v="0"/>
    <x v="18"/>
  </r>
  <r>
    <x v="892"/>
    <x v="892"/>
    <n v="520.3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7 года. НДС не облагается"/>
    <s v="42857520,39"/>
    <x v="16"/>
    <x v="3"/>
    <x v="7"/>
  </r>
  <r>
    <x v="892"/>
    <x v="892"/>
    <n v="126734"/>
    <s v="АО &quot;Райффайзенбанк&quot; г. Москва"/>
    <s v="Заработная плата за Апрель 2017 г.  на основании ПЛАТЕЖНАЯ ВЕДОМОСТЬ N 1 от 02.05.2017"/>
    <s v="42857126734"/>
    <x v="10"/>
    <x v="3"/>
    <x v="7"/>
  </r>
  <r>
    <x v="892"/>
    <x v="892"/>
    <n v="33462"/>
    <s v="УФК МФ РФ (ИФНС РФ № 15 по г. Москве, л/с 40100770015)"/>
    <s v="НДФЛ за апрель 2017 года. НДС не облагается"/>
    <s v="4285733462"/>
    <x v="28"/>
    <x v="3"/>
    <x v="7"/>
  </r>
  <r>
    <x v="892"/>
    <x v="892"/>
    <n v="30"/>
    <s v="АО &quot;Райффайзенбанк&quot; г. Москва"/>
    <s v="Комиссия за исходящий платеж в рублях от 2017-04-28 (банк-клиент), расчетный документ №85, сумма 18431.18 рублей"/>
    <s v="4285730"/>
    <x v="7"/>
    <x v="2"/>
    <x v="6"/>
  </r>
  <r>
    <x v="892"/>
    <x v="892"/>
    <n v="506.94"/>
    <s v="АО &quot;Райффайзенбанк&quot; г. Москва"/>
    <s v="комиссия за обработку ведомости №1 02.05.2017"/>
    <s v="42857506,94"/>
    <x v="7"/>
    <x v="2"/>
    <x v="6"/>
  </r>
  <r>
    <x v="892"/>
    <x v="892"/>
    <n v="13269.7"/>
    <s v="УФК по г. Москве ( для ИФНС № 15 по г. Москве)"/>
    <s v="Страховые взносы на обязательное медицинское страхование за апрель 2017. Рег.№ 087-317-000813. НДС не облагается"/>
    <s v="4285713269,7"/>
    <x v="16"/>
    <x v="3"/>
    <x v="7"/>
  </r>
  <r>
    <x v="893"/>
    <x v="893"/>
    <n v="1769"/>
    <s v="УФК по г. Москве (ИФНС № 15 по г. Москве)"/>
    <s v="Оплата госпошлины. НДС не облагается"/>
    <s v="428501769"/>
    <x v="40"/>
    <x v="2"/>
    <x v="17"/>
  </r>
  <r>
    <x v="893"/>
    <x v="893"/>
    <n v="1770"/>
    <s v="УФК по г. Москве (ИФНС № 15 по г. Москве)"/>
    <s v="Оплата госпошлины. НДС не облагается"/>
    <s v="428501770"/>
    <x v="40"/>
    <x v="2"/>
    <x v="17"/>
  </r>
  <r>
    <x v="894"/>
    <x v="894"/>
    <n v="30"/>
    <s v="АО &quot;Райффайзенбанк&quot; г. Москва"/>
    <s v="Комиссия за исходящий платеж в рублях от 2017-04-20 (банк-клиент), расчетный документ №81, сумма 116900.00 рублей"/>
    <s v="4284630"/>
    <x v="7"/>
    <x v="2"/>
    <x v="6"/>
  </r>
  <r>
    <x v="894"/>
    <x v="894"/>
    <n v="6000"/>
    <s v="Индивидуальный предприниматель Капалин Евгений Владимирович"/>
    <s v="Оплата по Договору № 011113-ОКТ от 01.11.2013 г.  За работы в марте и апреле 2017. НДС не облагается."/>
    <s v="428466000"/>
    <x v="2"/>
    <x v="0"/>
    <x v="1"/>
  </r>
  <r>
    <x v="894"/>
    <x v="894"/>
    <n v="116900"/>
    <s v="ООО Группа &quot;Евроклининг&quot;"/>
    <s v="Оплата по договору № 009-46/у от 20.03.2009 за уборку за апрель 2017 года. В том числе НДС 18.00 % - 17832.20"/>
    <s v="42846116900"/>
    <x v="13"/>
    <x v="0"/>
    <x v="11"/>
  </r>
  <r>
    <x v="894"/>
    <x v="894"/>
    <n v="30"/>
    <s v="АО &quot;Райффайзенбанк&quot; г. Москва"/>
    <s v="Комиссия за исходящий платеж в рублях от 2017-04-20 (банк-клиент), расчетный документ №82, сумма 6000.00 рублей"/>
    <s v="4284630"/>
    <x v="7"/>
    <x v="2"/>
    <x v="6"/>
  </r>
  <r>
    <x v="895"/>
    <x v="895"/>
    <n v="30"/>
    <s v="АО &quot;Райффайзенбанк&quot; г. Москва"/>
    <s v="Комиссия за исходящий платеж в рублях от 2017-04-14 (банк-клиент), расчетный документ №79, сумма 14707.00 рублей"/>
    <s v="4284330"/>
    <x v="7"/>
    <x v="2"/>
    <x v="6"/>
  </r>
  <r>
    <x v="895"/>
    <x v="895"/>
    <n v="14707"/>
    <s v="ООО&quot;МВК ЭКОДАР&quot;"/>
    <s v="За 1 сервисное обслуживание системы очистки воды по договору 71781/Р44 от 27 марта 2017 г за 1 квартал 2017 г В том числе НДС 18.00 % - 2243.44."/>
    <s v="4284314707"/>
    <x v="34"/>
    <x v="0"/>
    <x v="14"/>
  </r>
  <r>
    <x v="895"/>
    <x v="895"/>
    <n v="5356"/>
    <s v="УФК МФ РФ (ИФНС РФ № 15 по г. Москве, л/с 40100770015)"/>
    <s v="Водный налог за 1 квартал 2017 года НДС не облагается"/>
    <s v="428435356"/>
    <x v="29"/>
    <x v="2"/>
    <x v="17"/>
  </r>
  <r>
    <x v="896"/>
    <x v="896"/>
    <n v="400"/>
    <s v="АО &quot;Райффайзенбанк&quot; г. Москва"/>
    <s v="комиссия за обработку ведомости №7 14.04.2017"/>
    <s v="42839400"/>
    <x v="7"/>
    <x v="2"/>
    <x v="6"/>
  </r>
  <r>
    <x v="896"/>
    <x v="896"/>
    <n v="30"/>
    <s v="АО &quot;Райффайзенбанк&quot; г. Москва"/>
    <s v="Комиссия за исходящий платеж в рублях от 2017-04-12 (банк-клиент), расчетный документ №77, сумма 50999.60 рублей"/>
    <s v="4283930"/>
    <x v="7"/>
    <x v="2"/>
    <x v="6"/>
  </r>
  <r>
    <x v="896"/>
    <x v="896"/>
    <n v="100000"/>
    <s v="АО &quot;Райффайзенбанк&quot; г. Москва"/>
    <s v="Оплата Заработная плата на основании ПЛАТЕЖНАЯ ВЕДОМОСТЬ N 7 от 14.04.2017"/>
    <s v="42839100000"/>
    <x v="10"/>
    <x v="3"/>
    <x v="7"/>
  </r>
  <r>
    <x v="896"/>
    <x v="896"/>
    <n v="50999.6"/>
    <s v="ООО &quot;Эко-Сервис&quot;"/>
    <s v="За вывоз бункера в марте 2017 года по счёту №703 от 31.03.2017 В том числе НДС 18.00 % - 7779.60"/>
    <s v="4283950999,6"/>
    <x v="4"/>
    <x v="0"/>
    <x v="3"/>
  </r>
  <r>
    <x v="897"/>
    <x v="897"/>
    <n v="1928"/>
    <s v="УФК по г. Москве (ИФНС № 15 по г. Москве)"/>
    <s v="Оплата госпошлины. НДС не облагается"/>
    <s v="428361928"/>
    <x v="40"/>
    <x v="2"/>
    <x v="17"/>
  </r>
  <r>
    <x v="898"/>
    <x v="898"/>
    <n v="30"/>
    <s v="АО &quot;Райффайзенбанк&quot; г. Москва"/>
    <s v="Комиссия за исходящий платеж в рублях от 2017-04-10 (банк-клиент), расчетный документ №74, сумма 40000.00 рублей"/>
    <s v="4283530"/>
    <x v="7"/>
    <x v="2"/>
    <x v="6"/>
  </r>
  <r>
    <x v="898"/>
    <x v="898"/>
    <n v="30"/>
    <s v="АО &quot;Райффайзенбанк&quot; г. Москва"/>
    <s v="Комиссия за исходящий платеж в рублях от 2017-04-10 (банк-клиент), расчетный документ №72, сумма 516312.44 рублей"/>
    <s v="4283530"/>
    <x v="7"/>
    <x v="2"/>
    <x v="6"/>
  </r>
  <r>
    <x v="898"/>
    <x v="898"/>
    <n v="40000"/>
    <s v="Индивидуальный предприниматель Истомин Ярослав Владимирович"/>
    <s v="За юридические услуги в марте 2017 по счету № 4 от 07.03.2017 НДС не облагается."/>
    <s v="4283540000"/>
    <x v="20"/>
    <x v="0"/>
    <x v="13"/>
  </r>
  <r>
    <x v="898"/>
    <x v="898"/>
    <n v="9048"/>
    <s v="ПАО &quot;Мосэнергосбыт&quot;"/>
    <s v="Оплата по счёту №Э-61-10246 от 31.03.2017 за эл. энергию на основании действующих тарифов за МАРТ  2017г. по приборам учета 2400 кВт.ч. Счет-фактура: №Э/61/10246 от 31.03.2017 г. В т. ч. НДС 18.00 % - 4646,6"/>
    <s v="428359048"/>
    <x v="25"/>
    <x v="0"/>
    <x v="15"/>
  </r>
  <r>
    <x v="898"/>
    <x v="898"/>
    <n v="30"/>
    <s v="АО &quot;Райффайзенбанк&quot; г. Москва"/>
    <s v="Комиссия за исходящий платеж в рублях от 2017-04-10 (банк-клиент), расчетный документ №73, сумма 9048.00 рублей"/>
    <s v="4283530"/>
    <x v="7"/>
    <x v="2"/>
    <x v="6"/>
  </r>
  <r>
    <x v="898"/>
    <x v="898"/>
    <n v="516312.44"/>
    <s v="ПАО &quot;Мосэнергосбыт&quot;"/>
    <s v="Оплата по счету № Э-61-10260 от 31.03.2017г. за электричество: тариф 1,64 расход-33542 , тариф 6.19- расход 74524 . В том числе НДС 18.00 % - 78759.52"/>
    <s v="42835516312,44"/>
    <x v="25"/>
    <x v="0"/>
    <x v="15"/>
  </r>
  <r>
    <x v="899"/>
    <x v="899"/>
    <n v="360000"/>
    <s v="ООО ЧОО &quot;Риф-4&quot;"/>
    <s v="Оплата за охранные услуги за март 2017 года по договору № 02/11 от 11.01.11. НДС не облагается"/>
    <s v="42831360000"/>
    <x v="33"/>
    <x v="0"/>
    <x v="18"/>
  </r>
  <r>
    <x v="899"/>
    <x v="899"/>
    <n v="30"/>
    <s v="АО &quot;Райффайзенбанк&quot; г. Москва"/>
    <s v="Комиссия за исходящий платеж в рублях от 2017-04-05 (банк-клиент), расчетный документ №71, сумма 360000.00 рублей"/>
    <s v="4283130"/>
    <x v="7"/>
    <x v="2"/>
    <x v="6"/>
  </r>
  <r>
    <x v="900"/>
    <x v="900"/>
    <n v="190"/>
    <s v="АО &quot;Райффайзенбанк&quot; г. Москва"/>
    <s v="Ежемесячная комиссия за услугу ELBRUS Mobile 3.2017"/>
    <s v="42830190"/>
    <x v="7"/>
    <x v="2"/>
    <x v="6"/>
  </r>
  <r>
    <x v="901"/>
    <x v="901"/>
    <n v="5770"/>
    <s v="ООО &quot;Тиражные решения 1С-Рарус&quot;"/>
    <s v="Аренда хостинг-площадки по счёту №НФB0-001278 от 3 апреля 2017 г. НДС не облагается."/>
    <s v="428295770"/>
    <x v="2"/>
    <x v="0"/>
    <x v="1"/>
  </r>
  <r>
    <x v="901"/>
    <x v="901"/>
    <n v="290"/>
    <s v="АО &quot;Райффайзенбанк&quot; г. Москва"/>
    <s v="Комиссия за обслуживание системы &quot;ELBRUS Internet&quot; за 3.2017  Договор на ELBRUS Internet Z34983/IC/000068"/>
    <s v="42829290"/>
    <x v="7"/>
    <x v="2"/>
    <x v="6"/>
  </r>
  <r>
    <x v="901"/>
    <x v="901"/>
    <n v="10000"/>
    <s v="Столичный филиал ОАО &quot;Мегафон&quot;"/>
    <s v="3031339 Оплата за услуги связи (предоплата) НДС не облагается."/>
    <s v="4282910000"/>
    <x v="1"/>
    <x v="0"/>
    <x v="1"/>
  </r>
  <r>
    <x v="901"/>
    <x v="901"/>
    <n v="30"/>
    <s v="АО &quot;Райффайзенбанк&quot; г. Москва"/>
    <s v="Комиссия за исходящий платеж в рублях от 2017-04-04 (банк-клиент), расчетный документ №70, сумма 10000.00 рублей"/>
    <s v="4282930"/>
    <x v="7"/>
    <x v="2"/>
    <x v="6"/>
  </r>
  <r>
    <x v="901"/>
    <x v="901"/>
    <n v="30"/>
    <s v="АО &quot;Райффайзенбанк&quot; г. Москва"/>
    <s v="Комиссия за исходящий платеж в рублях от 2017-04-03 (банк-клиент), расчетный документ №69, сумма 5770.00 рублей"/>
    <s v="4282930"/>
    <x v="7"/>
    <x v="2"/>
    <x v="6"/>
  </r>
  <r>
    <x v="902"/>
    <x v="902"/>
    <n v="538.78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7 года. НДС не облагается"/>
    <s v="42828538,78"/>
    <x v="16"/>
    <x v="3"/>
    <x v="7"/>
  </r>
  <r>
    <x v="902"/>
    <x v="902"/>
    <n v="34293"/>
    <s v="УФК МФ РФ (ИФНС РФ № 15 по г. Москве, л/с 40100770015)"/>
    <s v="НДФЛ за март 2017 года. НДС не облагается"/>
    <s v="4282834293"/>
    <x v="28"/>
    <x v="3"/>
    <x v="7"/>
  </r>
  <r>
    <x v="902"/>
    <x v="902"/>
    <n v="950"/>
    <s v="АО &quot;Райффайзенбанк&quot; г. Москва"/>
    <s v="Комиссия за ведение текущего (расчетного) счета 40703810800001434983 за период с 01.03.2017 по 31.03.2017    начислена в сумме 950.00 RUR"/>
    <s v="42828950"/>
    <x v="7"/>
    <x v="2"/>
    <x v="6"/>
  </r>
  <r>
    <x v="902"/>
    <x v="902"/>
    <n v="135098"/>
    <s v="АО &quot;Райффайзенбанк&quot; г. Москва"/>
    <s v="Оплата Заработная плата на основании ПЛАТЕЖНАЯ ВЕДОМОСТЬ N 6 от 03.04.2017"/>
    <s v="42828135098"/>
    <x v="10"/>
    <x v="3"/>
    <x v="7"/>
  </r>
  <r>
    <x v="902"/>
    <x v="902"/>
    <n v="7812.33"/>
    <s v="УФК по г. Москве ( для ИФНС № 15 по г. Москве)"/>
    <s v="Страховые взносы на обязательное социальное страхование за март 2017. Рег.№7704004815. НДС не облагается"/>
    <s v="428287812,33"/>
    <x v="16"/>
    <x v="3"/>
    <x v="7"/>
  </r>
  <r>
    <x v="902"/>
    <x v="902"/>
    <n v="59266.02"/>
    <s v="УФК по г. Москве ( для ИФНС № 15 по г. Москве)"/>
    <s v="Страховые взносы на обязательное пенсионное страхование за март 2017. Рег.№ 087-317-000813. НДС не облагается"/>
    <s v="4282859266,02"/>
    <x v="16"/>
    <x v="3"/>
    <x v="7"/>
  </r>
  <r>
    <x v="902"/>
    <x v="902"/>
    <n v="540.39"/>
    <s v="АО &quot;Райффайзенбанк&quot; г. Москва"/>
    <s v="комиссия за обработку ведомости №6 03.04.2017"/>
    <s v="42828540,39"/>
    <x v="7"/>
    <x v="2"/>
    <x v="6"/>
  </r>
  <r>
    <x v="902"/>
    <x v="902"/>
    <n v="7675"/>
    <s v="УФК по г. Москве (ИФНС № 15 по г. Москве)"/>
    <s v="Налог по УСН за  2016. год . НДС не облагается"/>
    <s v="428287675"/>
    <x v="29"/>
    <x v="2"/>
    <x v="17"/>
  </r>
  <r>
    <x v="902"/>
    <x v="902"/>
    <n v="30"/>
    <s v="АО &quot;Райффайзенбанк&quot; г. Москва"/>
    <s v="Комиссия за исходящий платеж в рублях от 2017-04-03 (банк-клиент), расчетный документ №68, сумма 60000.00 рублей"/>
    <s v="4282830"/>
    <x v="7"/>
    <x v="2"/>
    <x v="6"/>
  </r>
  <r>
    <x v="902"/>
    <x v="902"/>
    <n v="60000"/>
    <s v="Индивидуальный предприниматель Кример Алексей Семенович"/>
    <s v="Оплата по договору  №4/Д от 15.02.2017 согласно акту выполненных работ №1 от 30.03.2017.  НДС не облагается."/>
    <s v="4282860000"/>
    <x v="57"/>
    <x v="1"/>
    <x v="2"/>
  </r>
  <r>
    <x v="902"/>
    <x v="902"/>
    <n v="13738.95"/>
    <s v="УФК по г. Москве ( для ИФНС № 15 по г. Москве)"/>
    <s v="Страховые взносы на обязательное медицинское страхование за март 2017. Рег.№ 087-317-000813. НДС не облагается"/>
    <s v="4282813738,95"/>
    <x v="16"/>
    <x v="3"/>
    <x v="7"/>
  </r>
  <r>
    <x v="903"/>
    <x v="903"/>
    <n v="12000"/>
    <s v="ООО Эколоджис"/>
    <s v="Оплата по счёту № k-130 от 30.03.2017 за анализ воды.  НДС не облагается."/>
    <s v="4282512000"/>
    <x v="24"/>
    <x v="0"/>
    <x v="14"/>
  </r>
  <r>
    <x v="903"/>
    <x v="903"/>
    <n v="30"/>
    <s v="АО &quot;Райффайзенбанк&quot; г. Москва"/>
    <s v="Комиссия за исходящий платеж в рублях от 2017-03-31 (банк-клиент), расчетный документ №60, сумма 116900.00 рублей"/>
    <s v="4282530"/>
    <x v="7"/>
    <x v="2"/>
    <x v="6"/>
  </r>
  <r>
    <x v="903"/>
    <x v="903"/>
    <n v="116900"/>
    <s v="ООО Группа &quot;Евроклининг&quot;"/>
    <s v="Оплата по договору № 009-46/у от 20.03.2009 за уборку за март 2017 года. В том числе НДС 18.00 % - 17832.20"/>
    <s v="42825116900"/>
    <x v="13"/>
    <x v="0"/>
    <x v="11"/>
  </r>
  <r>
    <x v="903"/>
    <x v="903"/>
    <n v="30"/>
    <s v="АО &quot;Райффайзенбанк&quot; г. Москва"/>
    <s v="Комиссия за исходящий платеж в рублях от 2017-03-31 (банк-клиент), расчетный документ №59, сумма 12000.00 рублей"/>
    <s v="4282530"/>
    <x v="7"/>
    <x v="2"/>
    <x v="6"/>
  </r>
  <r>
    <x v="904"/>
    <x v="904"/>
    <n v="30"/>
    <s v="АО &quot;Райффайзенбанк&quot; г. Москва"/>
    <s v="Комиссия за исходящий платеж в рублях от 2017-03-30 (банк-клиент), расчетный документ №58, сумма 30461.60 рублей"/>
    <s v="4282430"/>
    <x v="7"/>
    <x v="2"/>
    <x v="6"/>
  </r>
  <r>
    <x v="904"/>
    <x v="904"/>
    <n v="30461.599999999999"/>
    <s v="ПАО &quot;Мосэнергосбыт&quot;"/>
    <s v="Оплата по счёту №Э-61-5524 от 28.02.2017 за эл. энергию на основании действующих тарифов за ФЕВРАЛЬ  2017г. по приборам учета 8080 кВт.ч. Счет-фактура: № Э/61/5524 от 28.02.2017 г. В т. ч. НДС 18.00 % - 4646,68"/>
    <s v="4282430461,6"/>
    <x v="25"/>
    <x v="0"/>
    <x v="15"/>
  </r>
  <r>
    <x v="905"/>
    <x v="905"/>
    <n v="27500"/>
    <s v="ООО &quot; Строительная компания мир&quot;"/>
    <s v="Техобслуживание подземных и наземных газопроводов по счёту № 51 от 01.02.2017 за февраль 2017. В том числе НДС 18.00 % - 4194.92."/>
    <s v="4282327500"/>
    <x v="23"/>
    <x v="0"/>
    <x v="0"/>
  </r>
  <r>
    <x v="905"/>
    <x v="905"/>
    <n v="301230.06"/>
    <s v="Управление федерального казначейства по г. Москве (для Департамента городского имущества города Москвы)"/>
    <s v="Арендная плата за землю за 2 квартал 2017 год. ФЛС № М-02-013174-001 НДС не облагается."/>
    <s v="42823301230,06"/>
    <x v="5"/>
    <x v="0"/>
    <x v="4"/>
  </r>
  <r>
    <x v="905"/>
    <x v="905"/>
    <n v="30"/>
    <s v="АО &quot;Райффайзенбанк&quot; г. Москва"/>
    <s v="Комиссия за исходящий платеж в рублях от 2017-03-27 (банк-клиент), расчетный документ №57, сумма 27500.00 рублей"/>
    <s v="4282330"/>
    <x v="7"/>
    <x v="2"/>
    <x v="6"/>
  </r>
  <r>
    <x v="906"/>
    <x v="906"/>
    <n v="30"/>
    <s v="АО &quot;Райффайзенбанк&quot; г. Москва"/>
    <s v="Комиссия за исходящий платеж в рублях от 2017-03-24 (банк-клиент), расчетный документ №55, сумма 76015.68 рублей"/>
    <s v="4281830"/>
    <x v="7"/>
    <x v="2"/>
    <x v="6"/>
  </r>
  <r>
    <x v="906"/>
    <x v="906"/>
    <n v="76015.679999999993"/>
    <s v="Муниципальное унитарное предприятие &quot;Инженерные сети г. Долгопрудного&quot;"/>
    <s v="Оплата по счету №В 509 от 28.02.2017 за стоки. В том числе НДС 18.00 % - 11595.61"/>
    <s v="4281876015,68"/>
    <x v="9"/>
    <x v="0"/>
    <x v="8"/>
  </r>
  <r>
    <x v="907"/>
    <x v="907"/>
    <n v="1075"/>
    <s v="АО &quot;Райффайзенбанк&quot; г. Москва"/>
    <s v="Комиссия за внесение наличных. ОВН №2. г. Москва"/>
    <s v="428171075"/>
    <x v="7"/>
    <x v="2"/>
    <x v="6"/>
  </r>
  <r>
    <x v="907"/>
    <x v="907"/>
    <n v="704926.65"/>
    <s v="ПАО &quot;Мосэнергосбыт&quot;"/>
    <s v="Оплата по счету № Э-61-5212 от 28.02.2017г. за электричество: тариф 1,64 расход-45423 , тариф 6.19- расход 101847 . В том числе НДС 18.00 % - 107531.18"/>
    <s v="42817704926,65"/>
    <x v="25"/>
    <x v="0"/>
    <x v="15"/>
  </r>
  <r>
    <x v="907"/>
    <x v="907"/>
    <n v="30"/>
    <s v="АО &quot;Райффайзенбанк&quot; г. Москва"/>
    <s v="Комиссия за исходящий платеж в рублях от 2017-03-20 (банк-клиент), расчетный документ №53, сумма 704926.65 рублей"/>
    <s v="4281730"/>
    <x v="7"/>
    <x v="2"/>
    <x v="6"/>
  </r>
  <r>
    <x v="908"/>
    <x v="908"/>
    <n v="40000"/>
    <s v="Индивидуальный предприниматель Истомин Ярослав Владимирович"/>
    <s v="За юридические услуги в феврале 2017 по счету № 4 от 07.03.2017 НДС не облагается."/>
    <s v="4281540000"/>
    <x v="20"/>
    <x v="0"/>
    <x v="13"/>
  </r>
  <r>
    <x v="908"/>
    <x v="908"/>
    <n v="30"/>
    <s v="АО &quot;Райффайзенбанк&quot; г. Москва"/>
    <s v="Комиссия за исходящий платеж в рублях от 2017-03-20 (банк-клиент), расчетный документ №54, сумма 40000.00 рублей"/>
    <s v="4281530"/>
    <x v="7"/>
    <x v="2"/>
    <x v="6"/>
  </r>
  <r>
    <x v="909"/>
    <x v="909"/>
    <n v="11241"/>
    <s v="Общество с ограниченной ответственностью &quot;Лю Прод&quot;"/>
    <s v="За монтаж системы видеонаблюдения по счёту №23 от 27.02.2017.  В том числе НДС 18.00 % - 1714.73"/>
    <s v="4281011241"/>
    <x v="39"/>
    <x v="1"/>
    <x v="2"/>
  </r>
  <r>
    <x v="909"/>
    <x v="909"/>
    <n v="45899.64"/>
    <s v="ООО &quot;Эко-Сервис&quot;"/>
    <s v="За вывоз бункера в феврале 2017 года по счёту №451 от 28.02.2017 В том числе НДС 18.00 % - 7001.64"/>
    <s v="4281045899,64"/>
    <x v="4"/>
    <x v="0"/>
    <x v="3"/>
  </r>
  <r>
    <x v="909"/>
    <x v="909"/>
    <n v="400"/>
    <s v="АО &quot;Райффайзенбанк&quot; г. Москва"/>
    <s v="комиссия за обработку ведомости №5 15.03.2017"/>
    <s v="42810400"/>
    <x v="7"/>
    <x v="2"/>
    <x v="6"/>
  </r>
  <r>
    <x v="909"/>
    <x v="909"/>
    <n v="30"/>
    <s v="АО &quot;Райффайзенбанк&quot; г. Москва"/>
    <s v="Комиссия за исходящий платеж в рублях от 2017-03-15 (банк-клиент), расчетный документ №52, сумма 50000.00 рублей"/>
    <s v="4281030"/>
    <x v="7"/>
    <x v="2"/>
    <x v="6"/>
  </r>
  <r>
    <x v="909"/>
    <x v="909"/>
    <n v="30"/>
    <s v="АО &quot;Райффайзенбанк&quot; г. Москва"/>
    <s v="Комиссия за исходящий платеж в рублях от 2017-03-07 (банк-клиент), расчетный документ №50, сумма 11241.00 рублей"/>
    <s v="4281030"/>
    <x v="7"/>
    <x v="2"/>
    <x v="6"/>
  </r>
  <r>
    <x v="909"/>
    <x v="909"/>
    <n v="30"/>
    <s v="АО &quot;Райффайзенбанк&quot; г. Москва"/>
    <s v="Комиссия за исходящий платеж в рублях от 2017-03-07 (банк-клиент), расчетный документ №49, сумма 45899.64 рублей"/>
    <s v="4281030"/>
    <x v="7"/>
    <x v="2"/>
    <x v="6"/>
  </r>
  <r>
    <x v="909"/>
    <x v="909"/>
    <n v="50000"/>
    <s v="Общество с ограниченной ответственностью &quot;Аудит Реал Сервис&quot;"/>
    <s v="Оплата за аудит по счету № 20 от 15.03.17. НДС не облагается."/>
    <s v="4281050000"/>
    <x v="56"/>
    <x v="0"/>
    <x v="12"/>
  </r>
  <r>
    <x v="909"/>
    <x v="909"/>
    <n v="100000"/>
    <s v="АО &quot;Райффайзенбанк&quot; г. Москва"/>
    <s v="Оплата Заработная плата на основании ПЛАТЕЖНАЯ ВЕДОМОСТЬ N 5 от 15.03.2017"/>
    <s v="42810100000"/>
    <x v="10"/>
    <x v="3"/>
    <x v="7"/>
  </r>
  <r>
    <x v="910"/>
    <x v="910"/>
    <n v="190"/>
    <s v="АО &quot;Райффайзенбанк&quot; г. Москва"/>
    <s v="Ежемесячная комиссия за услугу ELBRUS Mobile 2.2017"/>
    <s v="42800190"/>
    <x v="7"/>
    <x v="2"/>
    <x v="6"/>
  </r>
  <r>
    <x v="910"/>
    <x v="910"/>
    <n v="290"/>
    <s v="АО &quot;Райффайзенбанк&quot; г. Москва"/>
    <s v="Комиссия за обслуживание системы &quot;ELBRUS Internet&quot; за 2.2017  Договор на ELBRUS Internet Z34983/IC/000068"/>
    <s v="42800290"/>
    <x v="7"/>
    <x v="2"/>
    <x v="6"/>
  </r>
  <r>
    <x v="910"/>
    <x v="910"/>
    <n v="2883"/>
    <s v="УФК по Московской области (МРИ ФНС России №13 по МО)"/>
    <s v="Jплата госпошлины за подачу искового заявления в Долгопрудненский городской суд.  НДС не облагается."/>
    <s v="428002883"/>
    <x v="40"/>
    <x v="2"/>
    <x v="17"/>
  </r>
  <r>
    <x v="911"/>
    <x v="911"/>
    <n v="297321.43"/>
    <s v="ООО ЧОО &quot;Риф-4&quot;"/>
    <s v="Оплата за охранные услуги за февраль 2017 года по договору № 02/11 от 11.01.11. НДС не облагается"/>
    <s v="42796297321,43"/>
    <x v="33"/>
    <x v="0"/>
    <x v="18"/>
  </r>
  <r>
    <x v="911"/>
    <x v="911"/>
    <n v="30"/>
    <s v="АО &quot;Райффайзенбанк&quot; г. Москва"/>
    <s v="Комиссия за исходящий платеж в рублях от 2017-03-01 (банк-клиент), расчетный документ №47, сумма 297321.43 рублей"/>
    <s v="4279630"/>
    <x v="7"/>
    <x v="2"/>
    <x v="6"/>
  </r>
  <r>
    <x v="912"/>
    <x v="912"/>
    <n v="95768.01"/>
    <s v="Муниципальное унитарное предприятие &quot;Инженерные сети г. Долгопрудного&quot;"/>
    <s v="Оплата по счету №В 244 от 31.01.2017 за стоки. В том числе НДС 18.00 % - 14608.68"/>
    <s v="4279595768,01"/>
    <x v="9"/>
    <x v="0"/>
    <x v="8"/>
  </r>
  <r>
    <x v="912"/>
    <x v="912"/>
    <n v="950"/>
    <s v="АО &quot;Райффайзенбанк&quot; г. Москва"/>
    <s v="Комиссия за ведение текущего (расчетного) счета 40703810800001434983 за период с 01.02.2017 по 28.02.2017    начислена в сумме 950.00 RUR"/>
    <s v="42795950"/>
    <x v="7"/>
    <x v="2"/>
    <x v="6"/>
  </r>
  <r>
    <x v="912"/>
    <x v="912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февраль 2017 года. НДС не облагается"/>
    <s v="42795511,19"/>
    <x v="16"/>
    <x v="3"/>
    <x v="7"/>
  </r>
  <r>
    <x v="912"/>
    <x v="912"/>
    <n v="9215.59"/>
    <s v="Филиал ФГУП &quot;Охрана&quot; МВД России по г. Москве"/>
    <s v="Оплата по договору № 7721N10011 за пультовую охрану объекта за февраль 2017 г.  В том числе НДС 18.00 % - 1405.77"/>
    <s v="427959215,59"/>
    <x v="36"/>
    <x v="0"/>
    <x v="18"/>
  </r>
  <r>
    <x v="912"/>
    <x v="912"/>
    <n v="116900"/>
    <s v="ООО Группа &quot;Евроклининг&quot;"/>
    <s v="Оплата по договору № 009-46/у от 20.03.2009 за уборку за февраль 2017 года. В том числе НДС 18.00 % - 17832.20"/>
    <s v="42795116900"/>
    <x v="13"/>
    <x v="0"/>
    <x v="11"/>
  </r>
  <r>
    <x v="912"/>
    <x v="912"/>
    <n v="30"/>
    <s v="АО &quot;Райффайзенбанк&quot; г. Москва"/>
    <s v="Комиссия за исходящий платеж в рублях от 2017-03-01 (банк-клиент), расчетный документ №44, сумма 116900.00 рублей"/>
    <s v="4279530"/>
    <x v="7"/>
    <x v="2"/>
    <x v="6"/>
  </r>
  <r>
    <x v="912"/>
    <x v="912"/>
    <n v="190"/>
    <s v="АО &quot;Райффайзенбанк&quot; г. Москва"/>
    <s v="Комиссия за отмену платежных инструкций  N 45 от 2017-03-01"/>
    <s v="42795190"/>
    <x v="7"/>
    <x v="2"/>
    <x v="6"/>
  </r>
  <r>
    <x v="912"/>
    <x v="912"/>
    <n v="30"/>
    <s v="АО &quot;Райффайзенбанк&quot; г. Москва"/>
    <s v="Комиссия за исходящий платеж в рублях от 2017-03-01 (банк-клиент), расчетный документ №35, сумма 95768.01 рублей"/>
    <s v="4279530"/>
    <x v="7"/>
    <x v="2"/>
    <x v="6"/>
  </r>
  <r>
    <x v="912"/>
    <x v="912"/>
    <n v="56231.34"/>
    <s v="УФК по г. Москве ( для ИФНС № 15 по г. Москве)"/>
    <s v="Страховые взносы на обязательное пенсионное страхование за февраль 2017. Рег.№ 087-317-000813. НДС не облагается"/>
    <s v="4279556231,34"/>
    <x v="16"/>
    <x v="3"/>
    <x v="7"/>
  </r>
  <r>
    <x v="912"/>
    <x v="912"/>
    <n v="30"/>
    <s v="АО &quot;Райффайзенбанк&quot; г. Москва"/>
    <s v="Комиссия за исходящий платеж в рублях от 2017-03-01 (банк-клиент), расчетный документ №46, сумма 9215.59 рублей"/>
    <s v="4279530"/>
    <x v="7"/>
    <x v="2"/>
    <x v="6"/>
  </r>
  <r>
    <x v="912"/>
    <x v="912"/>
    <n v="32499"/>
    <s v="УФК МФ РФ (ИФНС РФ № 15 по г. Москве, л/с 40100770015)"/>
    <s v="НДФЛ за февраль 2017 года. НДС не облагается"/>
    <s v="4279532499"/>
    <x v="28"/>
    <x v="3"/>
    <x v="7"/>
  </r>
  <r>
    <x v="912"/>
    <x v="912"/>
    <n v="492.39"/>
    <s v="АО &quot;Райффайзенбанк&quot; г. Москва"/>
    <s v="комиссия за обработку ведомости №4 01.03.2017"/>
    <s v="42795492,39"/>
    <x v="7"/>
    <x v="2"/>
    <x v="6"/>
  </r>
  <r>
    <x v="912"/>
    <x v="912"/>
    <n v="7412.32"/>
    <s v="УФК по г. Москве ( для ИФНС № 15 по г. Москве)"/>
    <s v="Страховые взносы на обязательное социальное страхование за февраль 2017. Рег.№7704004815. НДС не облагается"/>
    <s v="427957412,32"/>
    <x v="16"/>
    <x v="3"/>
    <x v="7"/>
  </r>
  <r>
    <x v="912"/>
    <x v="912"/>
    <n v="123098"/>
    <s v="АО &quot;Райффайзенбанк&quot; г. Москва"/>
    <s v="Оплата Заработная плата на основании ПЛАТЕЖНАЯ ВЕДОМОСТЬ N 4 от 01.03.2017"/>
    <s v="42795123098"/>
    <x v="10"/>
    <x v="3"/>
    <x v="7"/>
  </r>
  <r>
    <x v="912"/>
    <x v="912"/>
    <n v="13035.44"/>
    <s v="УФК по г. Москве ( для ИФНС № 15 по г. Москве)"/>
    <s v="Страховые взносы на обязательное медицинское страхование за февраль 2017. Рег.№ 087-317-000813. НДС не облагается"/>
    <s v="4279513035,44"/>
    <x v="16"/>
    <x v="3"/>
    <x v="7"/>
  </r>
  <r>
    <x v="913"/>
    <x v="913"/>
    <n v="30"/>
    <s v="АО &quot;Райффайзенбанк&quot; г. Москва"/>
    <s v="Комиссия за исходящий платеж в рублях от 2017-02-26 (банк-клиент), расчетный документ №36, сумма 6000.00 рублей"/>
    <s v="4279430"/>
    <x v="7"/>
    <x v="2"/>
    <x v="6"/>
  </r>
  <r>
    <x v="913"/>
    <x v="913"/>
    <n v="6000"/>
    <s v="Индивидуальный предприниматель Капалин Евгений Владимирович"/>
    <s v="Оплата по Договору № 011113-ОКТ от 01.11.2013 г.  За работы в январе и феврале 2017. НДС не облагается."/>
    <s v="427946000"/>
    <x v="2"/>
    <x v="0"/>
    <x v="1"/>
  </r>
  <r>
    <x v="913"/>
    <x v="913"/>
    <n v="30"/>
    <s v="АО &quot;Райффайзенбанк&quot; г. Москва"/>
    <s v="Комиссия за исходящий платеж в рублях от 2017-02-27 (банк-клиент), расчетный документ №37, сумма 78000.00 рублей"/>
    <s v="4279430"/>
    <x v="7"/>
    <x v="2"/>
    <x v="6"/>
  </r>
  <r>
    <x v="913"/>
    <x v="913"/>
    <n v="78000"/>
    <s v="ООО&quot;МВК ЭКОДАР&quot;"/>
    <s v="За работы по замене фильтрующей загрузки по счёту №71781/Р41 от 10.02.2017 . В том числе НДС 18.00 % - 11898.31."/>
    <s v="4279478000"/>
    <x v="21"/>
    <x v="1"/>
    <x v="2"/>
  </r>
  <r>
    <x v="914"/>
    <x v="914"/>
    <n v="1672"/>
    <s v="УФК по г. Москве (ИФНС России № 18 по г. Москве )"/>
    <s v="Госпошлина за подачу заявления о вынесении судебного приказа по Зыбиной Т.К. НДС не облагается."/>
    <s v="427801672"/>
    <x v="40"/>
    <x v="2"/>
    <x v="17"/>
  </r>
  <r>
    <x v="914"/>
    <x v="914"/>
    <n v="1000"/>
    <s v="Межрегиональное операционное УФК (Росреестр)"/>
    <s v="Оплата государственной пошлины за государственную регистрацию дополнительного соглашения к договору аренды. НДС не облагается."/>
    <s v="427801000"/>
    <x v="5"/>
    <x v="0"/>
    <x v="4"/>
  </r>
  <r>
    <x v="914"/>
    <x v="914"/>
    <n v="100000"/>
    <s v="АО &quot;Райффайзенбанк&quot; г. Москва"/>
    <s v="Оплата Заработная плата на основании ПЛАТЕЖНАЯ ВЕДОМОСТЬ N 3 от 14.02.2017"/>
    <s v="42780100000"/>
    <x v="10"/>
    <x v="3"/>
    <x v="7"/>
  </r>
  <r>
    <x v="914"/>
    <x v="914"/>
    <n v="400"/>
    <s v="АО &quot;Райффайзенбанк&quot; г. Москва"/>
    <s v="комиссия за обработку ведомости №3 14.02.2017"/>
    <s v="42780400"/>
    <x v="7"/>
    <x v="2"/>
    <x v="6"/>
  </r>
  <r>
    <x v="915"/>
    <x v="915"/>
    <n v="13035.5"/>
    <s v="УФК по г. Москве ( для ИФНС № 15 по г. Москве)"/>
    <s v="Страховые взносы на обязательное медицинское страхование за январь 2017. Рег.№ 087-317-000813. НДС не облагается"/>
    <s v="4277913035,5"/>
    <x v="16"/>
    <x v="3"/>
    <x v="7"/>
  </r>
  <r>
    <x v="915"/>
    <x v="915"/>
    <n v="56231.56"/>
    <s v="УФК по г. Москве ( для ИФНС № 15 по г. Москве)"/>
    <s v="Страховые взносы на обязательное пенсионное страхование за январь 2017. Рег.№ 087-317-000813. НДС не облагается"/>
    <s v="4277956231,56"/>
    <x v="16"/>
    <x v="3"/>
    <x v="7"/>
  </r>
  <r>
    <x v="915"/>
    <x v="915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7 года. НДС не облагается"/>
    <s v="42779511,19"/>
    <x v="16"/>
    <x v="3"/>
    <x v="7"/>
  </r>
  <r>
    <x v="915"/>
    <x v="915"/>
    <n v="7412.34"/>
    <s v="УФК по г. Москве ( для ИФНС № 15 по г. Москве)"/>
    <s v="Страховые взносы на обязательное социальное страхование за январь 2017. Рег.№7704004815. НДС не облагается"/>
    <s v="427797412,34"/>
    <x v="16"/>
    <x v="3"/>
    <x v="7"/>
  </r>
  <r>
    <x v="916"/>
    <x v="916"/>
    <n v="690980.74"/>
    <s v="ПАО &quot;Мосэнергосбыт&quot;"/>
    <s v="Оплата по счету № Э-61-233 от 31.01.2017 г. за электричество: тариф 1,64 расход-42932 , тариф 6.19- расход 100254. В том числе НДС 18.00 % - 105403.84"/>
    <s v="42775690980,74"/>
    <x v="25"/>
    <x v="0"/>
    <x v="15"/>
  </r>
  <r>
    <x v="916"/>
    <x v="916"/>
    <n v="30"/>
    <s v="АО &quot;Райффайзенбанк&quot; г. Москва"/>
    <s v="Комиссия за исходящий платеж в рублях от 2017-02-08 (банк-клиент), расчетный документ №26, сумма 10000.00 рублей"/>
    <s v="4277530"/>
    <x v="7"/>
    <x v="2"/>
    <x v="6"/>
  </r>
  <r>
    <x v="916"/>
    <x v="916"/>
    <n v="30"/>
    <s v="АО &quot;Райффайзенбанк&quot; г. Москва"/>
    <s v="Комиссия за исходящий платеж в рублях от 2017-02-08 (банк-клиент), расчетный документ №27, сумма 45899.64 рублей"/>
    <s v="4277530"/>
    <x v="7"/>
    <x v="2"/>
    <x v="6"/>
  </r>
  <r>
    <x v="916"/>
    <x v="916"/>
    <n v="45899.64"/>
    <s v="ООО &quot; Эко-Сервис&quot;"/>
    <s v="За вывоз бункера в январе 2017 года по счёту №192 от 31.01.2017 В том числе НДС 18.00 % - 7001.64"/>
    <s v="4277545899,64"/>
    <x v="4"/>
    <x v="0"/>
    <x v="3"/>
  </r>
  <r>
    <x v="916"/>
    <x v="916"/>
    <n v="10000"/>
    <s v="Столичный филиал ОАО &quot;Мегафон&quot;"/>
    <s v="3031339 Оплата за услуги связи (предоплата) НДС не облагается."/>
    <s v="4277510000"/>
    <x v="1"/>
    <x v="0"/>
    <x v="1"/>
  </r>
  <r>
    <x v="916"/>
    <x v="916"/>
    <n v="30"/>
    <s v="АО &quot;Райффайзенбанк&quot; г. Москва"/>
    <s v="Комиссия за исходящий платеж в рублях от 2017-02-07 (банк-клиент), расчетный документ №25, сумма 690980.74 рублей"/>
    <s v="4277530"/>
    <x v="7"/>
    <x v="2"/>
    <x v="6"/>
  </r>
  <r>
    <x v="917"/>
    <x v="917"/>
    <n v="290"/>
    <s v="АО &quot;Райффайзенбанк&quot; г. Москва"/>
    <s v="Комиссия за обслуживание системы &quot;ELBRUS Internet&quot; за 1.2017  Договор на ELBRUS Internet Z34983/IC/000068"/>
    <s v="42772290"/>
    <x v="7"/>
    <x v="2"/>
    <x v="6"/>
  </r>
  <r>
    <x v="917"/>
    <x v="917"/>
    <n v="40000"/>
    <s v="Индивидуальный предприниматель Истомин Ярослав Владимирович"/>
    <s v="За юридические услуги в январе 2017 по счету № 2 от 02.02.2017 НДС не облагается."/>
    <s v="4277240000"/>
    <x v="20"/>
    <x v="0"/>
    <x v="13"/>
  </r>
  <r>
    <x v="917"/>
    <x v="917"/>
    <n v="30"/>
    <s v="АО &quot;Райффайзенбанк&quot; г. Москва"/>
    <s v="Комиссия за исходящий платеж в рублях от 2017-02-04 (банк-клиент), расчетный документ №24, сумма 40000.00 рублей"/>
    <s v="4277230"/>
    <x v="7"/>
    <x v="2"/>
    <x v="6"/>
  </r>
  <r>
    <x v="917"/>
    <x v="917"/>
    <n v="190"/>
    <s v="АО &quot;Райффайзенбанк&quot; г. Москва"/>
    <s v="Ежемесячная комиссия за услугу ELBRUS Mobile 1.2017"/>
    <s v="42772190"/>
    <x v="7"/>
    <x v="2"/>
    <x v="6"/>
  </r>
  <r>
    <x v="918"/>
    <x v="918"/>
    <n v="123098"/>
    <s v="АО &quot;Райффайзенбанк&quot; г. Москва"/>
    <s v="Оплата Заработная плата на основании ПЛАТЕЖНАЯ ВЕДОМОСТЬ N 2 от 02.02.2017"/>
    <s v="42768123098"/>
    <x v="10"/>
    <x v="3"/>
    <x v="7"/>
  </r>
  <r>
    <x v="918"/>
    <x v="918"/>
    <n v="492.39"/>
    <s v="АО &quot;Райффайзенбанк&quot; г. Москва"/>
    <s v="комиссия за обработку ведомости №2 02.02.2017"/>
    <s v="42768492,39"/>
    <x v="7"/>
    <x v="2"/>
    <x v="6"/>
  </r>
  <r>
    <x v="918"/>
    <x v="918"/>
    <n v="42809"/>
    <s v="УФК МФ РФ (ИФНС РФ № 15 по г. Москве, л/с 40100770015)"/>
    <s v="НДФЛ за январь 2017 года. НДС не облагается"/>
    <s v="4276842809"/>
    <x v="28"/>
    <x v="3"/>
    <x v="7"/>
  </r>
  <r>
    <x v="919"/>
    <x v="919"/>
    <n v="61013"/>
    <s v="Общество с ограниченной ответственностью &quot;ОРИОН-ОВК&quot;"/>
    <s v="Оплата по счёту № 3 от 31.01.2017 за работы по переоборудованию колодца согласно договору №№2017/01/26-1 от 31.01.2017г.          В том числе НДС 18.00 % - 9307.07"/>
    <s v="4276761013"/>
    <x v="21"/>
    <x v="1"/>
    <x v="2"/>
  </r>
  <r>
    <x v="919"/>
    <x v="919"/>
    <n v="30"/>
    <s v="АО &quot;Райффайзенбанк&quot; г. Москва"/>
    <s v="Комиссия за исходящий платеж в рублях от 2017-02-01 (банк-клиент), расчетный документ №19, сумма 270000.00 рублей"/>
    <s v="4276730"/>
    <x v="7"/>
    <x v="2"/>
    <x v="6"/>
  </r>
  <r>
    <x v="919"/>
    <x v="919"/>
    <n v="30"/>
    <s v="АО &quot;Райффайзенбанк&quot; г. Москва"/>
    <s v="Комиссия за исходящий платеж в рублях от 2017-01-31 (банк-клиент), расчетный документ №17, сумма 61013.00 рублей"/>
    <s v="4276730"/>
    <x v="7"/>
    <x v="2"/>
    <x v="6"/>
  </r>
  <r>
    <x v="919"/>
    <x v="919"/>
    <n v="9215.59"/>
    <s v="Филиал ФГУП &quot;Охрана&quot; МВД России по г. Москве"/>
    <s v="Оплата по договору № 7721N10011 за пультовую охрану объекта за январь 2017 г.  В том числе НДС 18.00 % - 1405.77"/>
    <s v="427679215,59"/>
    <x v="36"/>
    <x v="0"/>
    <x v="18"/>
  </r>
  <r>
    <x v="919"/>
    <x v="919"/>
    <n v="950"/>
    <s v="АО &quot;Райффайзенбанк&quot; г. Москва"/>
    <s v="Комиссия за ведение текущего (расчетного) счета 40703810800001434983 за период с 01.01.2017 по 31.01.2017    начислена в сумме 950.00 RUR"/>
    <s v="42767950"/>
    <x v="7"/>
    <x v="2"/>
    <x v="6"/>
  </r>
  <r>
    <x v="919"/>
    <x v="919"/>
    <n v="30"/>
    <s v="АО &quot;Райффайзенбанк&quot; г. Москва"/>
    <s v="Комиссия за исходящий платеж в рублях от 2017-02-01 (банк-клиент), расчетный документ №21, сумма 9215.59 рублей"/>
    <s v="4276730"/>
    <x v="7"/>
    <x v="2"/>
    <x v="6"/>
  </r>
  <r>
    <x v="919"/>
    <x v="919"/>
    <n v="270000"/>
    <s v="ООО ЧОО &quot;Риф-4&quot;"/>
    <s v="Оплата за охранные услуги за январь 2017 года по договору № 02/11 от 11.01.11. НДС не облагается"/>
    <s v="42767270000"/>
    <x v="33"/>
    <x v="0"/>
    <x v="18"/>
  </r>
  <r>
    <x v="919"/>
    <x v="919"/>
    <n v="116900"/>
    <s v="ООО Группа &quot;Евроклининг&quot;"/>
    <s v="Оплата по договору № 009-46/у от 20.03.2009 за уборку за январь 2017 года. В том числе НДС 18.00 % - 17832.20"/>
    <s v="42767116900"/>
    <x v="13"/>
    <x v="0"/>
    <x v="11"/>
  </r>
  <r>
    <x v="919"/>
    <x v="919"/>
    <n v="30"/>
    <s v="АО &quot;Райффайзенбанк&quot; г. Москва"/>
    <s v="Комиссия за исходящий платеж в рублях от 2017-02-01 (банк-клиент), расчетный документ №20, сумма 116900.00 рублей"/>
    <s v="4276730"/>
    <x v="7"/>
    <x v="2"/>
    <x v="6"/>
  </r>
  <r>
    <x v="919"/>
    <x v="919"/>
    <n v="2882"/>
    <s v="УФК по МО (МРИ ФНС России № 13)"/>
    <s v="Оплата государственной пошлины за подачу заявления о вынесении судебного приказа НДС не облагается."/>
    <s v="427672882"/>
    <x v="40"/>
    <x v="2"/>
    <x v="17"/>
  </r>
  <r>
    <x v="920"/>
    <x v="920"/>
    <n v="30"/>
    <s v="АО &quot;Райффайзенбанк&quot; г. Москва"/>
    <s v="Комиссия за исходящий платеж в рублях от 2017-01-27 (банк-клиент), расчетный документ №16, сумма 5200.00 рублей"/>
    <s v="4276230"/>
    <x v="7"/>
    <x v="2"/>
    <x v="6"/>
  </r>
  <r>
    <x v="920"/>
    <x v="920"/>
    <n v="5200"/>
    <s v="ООО Эколоджис"/>
    <s v="Оплата по счёту № k-39 от 26.01.2017 за анализ воды.  НДС не облагается."/>
    <s v="427625200"/>
    <x v="24"/>
    <x v="0"/>
    <x v="14"/>
  </r>
  <r>
    <x v="921"/>
    <x v="921"/>
    <n v="8943"/>
    <s v="УФК по г. Москве (ИФНС России № 13 по г. Москве )"/>
    <s v="Подача встречного искового заявления по делу № 02-0010/2017. НДС не облагается."/>
    <s v="427618943"/>
    <x v="40"/>
    <x v="2"/>
    <x v="17"/>
  </r>
  <r>
    <x v="921"/>
    <x v="921"/>
    <n v="2156"/>
    <s v="Общество с ограниченной ответственностью &quot;Ударник&quot;"/>
    <s v="За запчасти к снегоуборочной машине по счёту №37 от 25.01.2017 НДС не облагается."/>
    <s v="427612156"/>
    <x v="3"/>
    <x v="1"/>
    <x v="2"/>
  </r>
  <r>
    <x v="921"/>
    <x v="921"/>
    <n v="30"/>
    <s v="АО &quot;Райффайзенбанк&quot; г. Москва"/>
    <s v="Комиссия за исходящий платеж в рублях от 2017-01-25 (банк-клиент), расчетный документ №14, сумма 193896.00 рублей"/>
    <s v="4276130"/>
    <x v="7"/>
    <x v="2"/>
    <x v="6"/>
  </r>
  <r>
    <x v="921"/>
    <x v="921"/>
    <n v="193896"/>
    <s v="ООО&quot;МВК ЭКОДАР&quot;"/>
    <s v="За cорбент и накопитель кварц по счёту №71781/Р39 от 20.01.2017 . В том числе НДС 18.00 % - 29577.36."/>
    <s v="42761193896"/>
    <x v="21"/>
    <x v="1"/>
    <x v="2"/>
  </r>
  <r>
    <x v="921"/>
    <x v="921"/>
    <n v="30"/>
    <s v="АО &quot;Райффайзенбанк&quot; г. Москва"/>
    <s v="Комиссия за исходящий платеж в рублях от 2017-01-25 (банк-клиент), расчетный документ №13, сумма 2156.00 рублей"/>
    <s v="4276130"/>
    <x v="7"/>
    <x v="2"/>
    <x v="6"/>
  </r>
  <r>
    <x v="922"/>
    <x v="922"/>
    <n v="8000"/>
    <s v="УФК по г. Москве (ИФНС России № 26 по г. Москве )"/>
    <s v="За подачу искового заявления в Арбитражный суд г. Москвы о расторжении договора и взыскании авансового платежа.  НДС не облагается."/>
    <s v="427558000"/>
    <x v="40"/>
    <x v="2"/>
    <x v="17"/>
  </r>
  <r>
    <x v="923"/>
    <x v="923"/>
    <n v="760"/>
    <s v="АО &quot;Райффайзенбанк&quot; г. Москва"/>
    <s v="Комиссия за внесение наличных. ОВН №1. г. Москва"/>
    <s v="42752760"/>
    <x v="7"/>
    <x v="2"/>
    <x v="6"/>
  </r>
  <r>
    <x v="924"/>
    <x v="924"/>
    <n v="100000"/>
    <s v="АО &quot;Райффайзенбанк&quot; г. Москва"/>
    <s v="Оплата Заработная плата на основании ПЛАТЕЖНАЯ ВЕДОМОСТЬ N 1 от 16.01.2017"/>
    <s v="42751100000"/>
    <x v="10"/>
    <x v="3"/>
    <x v="7"/>
  </r>
  <r>
    <x v="924"/>
    <x v="924"/>
    <n v="400"/>
    <s v="АО &quot;Райффайзенбанк&quot; г. Москва"/>
    <s v="комиссия за обработку ведомости №1 16.01.2017"/>
    <s v="42751400"/>
    <x v="7"/>
    <x v="2"/>
    <x v="6"/>
  </r>
  <r>
    <x v="925"/>
    <x v="925"/>
    <n v="30"/>
    <s v="АО &quot;Райффайзенбанк&quot; г. Москва"/>
    <s v="Комиссия за исходящий платеж в рублях от 2017-01-13 (банк-клиент), расчетный документ №9, сумма 682652.29 рублей"/>
    <s v="4274830"/>
    <x v="7"/>
    <x v="2"/>
    <x v="6"/>
  </r>
  <r>
    <x v="925"/>
    <x v="925"/>
    <n v="682652.29"/>
    <s v="ПАО &quot;Мосэнергосбыт&quot;"/>
    <s v="Оплата по счету № Э-61-666214 от 31.12.2016 г. за электричество: тариф 1,64 расход-41579 , тариф 6.19- расход 99267. В том числе НДС 18.00 % - 104133.40"/>
    <s v="42748682652,29"/>
    <x v="25"/>
    <x v="0"/>
    <x v="15"/>
  </r>
  <r>
    <x v="925"/>
    <x v="925"/>
    <n v="30"/>
    <s v="АО &quot;Райффайзенбанк&quot; г. Москва"/>
    <s v="Комиссия за исходящий платеж в рублях от 2017-01-12 (банк-клиент), расчетный документ №7, сумма 78332.80 рублей"/>
    <s v="4274830"/>
    <x v="7"/>
    <x v="2"/>
    <x v="6"/>
  </r>
  <r>
    <x v="925"/>
    <x v="925"/>
    <n v="78332.800000000003"/>
    <s v="Филиал &quot;Центральный&quot; АО &quot;Оборонэнергосбыт&quot;"/>
    <s v="Оплата по счету №20842016/311010 от 31.12.201 и по счёту  №19282016/311010 от 30.11.2016  за электричество за ноябрь и декабрь 2016 года. В том числе НДС 18.00 % - 11949.07"/>
    <s v="4274878332,8"/>
    <x v="25"/>
    <x v="0"/>
    <x v="15"/>
  </r>
  <r>
    <x v="925"/>
    <x v="925"/>
    <n v="1500"/>
    <s v="УФК по г. Москве (ИФНС России № 7 по г. Москве )"/>
    <s v="Государственная пошлина за рассмотрение кассационной жалобы в АС Московского округа по делу № А40-96476/16 НДС не облагается."/>
    <s v="427481500"/>
    <x v="40"/>
    <x v="2"/>
    <x v="17"/>
  </r>
  <r>
    <x v="926"/>
    <x v="926"/>
    <n v="30"/>
    <s v="АО &quot;Райффайзенбанк&quot; г. Москва"/>
    <s v="Комиссия за исходящий платеж в рублях от 2017-01-11 (банк-клиент), расчетный документ №5, сумма 27500.00 рублей"/>
    <s v="4274730"/>
    <x v="7"/>
    <x v="2"/>
    <x v="6"/>
  </r>
  <r>
    <x v="926"/>
    <x v="926"/>
    <n v="27500"/>
    <s v="ООО &quot; Строительная компания мир&quot;"/>
    <s v="Техобслуживание подземных и наземных газопроводов по счёту № 10 от 09.01.2017 за январь 2017. В том числе НДС 18.00 % - 4194.92."/>
    <s v="4274727500"/>
    <x v="23"/>
    <x v="0"/>
    <x v="0"/>
  </r>
  <r>
    <x v="926"/>
    <x v="926"/>
    <n v="30"/>
    <s v="АО &quot;Райффайзенбанк&quot; г. Москва"/>
    <s v="Комиссия за исходящий платеж в рублях от 2017-01-11 (банк-клиент), расчетный документ №4, сумма 112803.69 рублей"/>
    <s v="4274730"/>
    <x v="7"/>
    <x v="2"/>
    <x v="6"/>
  </r>
  <r>
    <x v="926"/>
    <x v="926"/>
    <n v="112803.69"/>
    <s v="Муниципальное унитарное предприятие &quot;Инженерные сети г. Долгопрудного&quot;"/>
    <s v="Оплата по счету №В 4408 от 31.12.2016 за стоки. В том числе НДС 18.00 % - 17207.34"/>
    <s v="42747112803,69"/>
    <x v="9"/>
    <x v="0"/>
    <x v="8"/>
  </r>
  <r>
    <x v="927"/>
    <x v="927"/>
    <n v="30"/>
    <s v="АО &quot;Райффайзенбанк&quot; г. Москва"/>
    <s v="Комиссия за исходящий платеж в рублях от 2017-01-10 (банк-клиент), расчетный документ №2, сумма 12980.00 рублей"/>
    <s v="4274630"/>
    <x v="7"/>
    <x v="2"/>
    <x v="6"/>
  </r>
  <r>
    <x v="927"/>
    <x v="927"/>
    <n v="6154"/>
    <s v="УФК МФ РФ (ИФНС РФ № 15 по г. Москве, л/с 40100770015)"/>
    <s v="Водный налог за 4 квартал 2016 года НДС не облагается"/>
    <s v="427466154"/>
    <x v="29"/>
    <x v="2"/>
    <x v="17"/>
  </r>
  <r>
    <x v="927"/>
    <x v="927"/>
    <n v="12980"/>
    <s v="Общество с ограниченной ответственностью &quot;Ударник&quot;"/>
    <s v="За запчасти к снегоуборочной машине по счёту №7 от 10.01.2017 НДС не облагается."/>
    <s v="4274612980"/>
    <x v="3"/>
    <x v="1"/>
    <x v="2"/>
  </r>
  <r>
    <x v="928"/>
    <x v="928"/>
    <n v="50000"/>
    <s v="УФК по г. Москве (Госинспекция по недвижимости л/с 04732841000)"/>
    <s v="Оплата штрафа по постановлению от 25 апреля 2016 по делу № 805-ЗУ/9027741-16. НДС не облагается"/>
    <s v="4274450000"/>
    <x v="37"/>
    <x v="7"/>
    <x v="19"/>
  </r>
  <r>
    <x v="929"/>
    <x v="929"/>
    <n v="878.85"/>
    <s v="АО &quot;Райффайзенбанк&quot; г. Москва"/>
    <s v="Комиссия за переводы в пользу ФЛ сверх нетарифицируемой суммы платежей в месяц"/>
    <s v="42734878,85"/>
    <x v="7"/>
    <x v="2"/>
    <x v="6"/>
  </r>
  <r>
    <x v="929"/>
    <x v="929"/>
    <n v="6000"/>
    <s v="Индивидуальный предприниматель Капалин Евгений Владимирович"/>
    <s v="Оплата по Договору № 011113-ОКТ от 01.11.2013 г.  За работы в ноябре и декабре 2016 НДС не облагается."/>
    <s v="427346000"/>
    <x v="2"/>
    <x v="0"/>
    <x v="1"/>
  </r>
  <r>
    <x v="929"/>
    <x v="929"/>
    <n v="30"/>
    <s v="АО &quot;Райффайзенбанк&quot; г. Москва"/>
    <s v="Комиссия за исходящий платеж в рублях от 2016-12-29 (банк-клиент), расчетный документ №299, сумма 6000.00 рублей"/>
    <s v="4273430"/>
    <x v="7"/>
    <x v="2"/>
    <x v="6"/>
  </r>
  <r>
    <x v="929"/>
    <x v="929"/>
    <n v="1500"/>
    <s v="Столичный филиал ОАО &quot;Мегафон&quot;"/>
    <s v="3031339 Оплата за услуги связи (предоплата) НДС не облагается."/>
    <s v="427341500"/>
    <x v="1"/>
    <x v="0"/>
    <x v="1"/>
  </r>
  <r>
    <x v="929"/>
    <x v="929"/>
    <n v="15925"/>
    <s v="Прохорова Ирина Викторовна"/>
    <s v="Заработная плата за декабрь 2016. НДС не облагается."/>
    <s v="4273415925"/>
    <x v="10"/>
    <x v="3"/>
    <x v="7"/>
  </r>
  <r>
    <x v="929"/>
    <x v="929"/>
    <n v="41893"/>
    <s v="Евполов Михаил Анатольевич"/>
    <s v="Заработная плата за декабрь 2016. НДС не облагается."/>
    <s v="4273441893"/>
    <x v="10"/>
    <x v="3"/>
    <x v="7"/>
  </r>
  <r>
    <x v="929"/>
    <x v="929"/>
    <n v="16865.400000000001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декабрь 2016 года. Рег. номер в ФФОМС 453159800071702  НДС не облагается"/>
    <s v="4273416865,4"/>
    <x v="16"/>
    <x v="3"/>
    <x v="7"/>
  </r>
  <r>
    <x v="929"/>
    <x v="929"/>
    <n v="63752.68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декабрь 2016 года. НДС не облагается"/>
    <s v="4273463752,68"/>
    <x v="16"/>
    <x v="3"/>
    <x v="7"/>
  </r>
  <r>
    <x v="929"/>
    <x v="929"/>
    <n v="661.3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декабрь 2016 года НДС не облагается"/>
    <s v="42734661,39"/>
    <x v="16"/>
    <x v="3"/>
    <x v="7"/>
  </r>
  <r>
    <x v="929"/>
    <x v="929"/>
    <n v="30"/>
    <s v="АО &quot;Райффайзенбанк&quot; г. Москва"/>
    <s v="Комиссия за исходящий платеж в рублях от 2016-12-30 (банк-клиент), расчетный документ №312, сумма 1500.00 рублей"/>
    <s v="4273430"/>
    <x v="7"/>
    <x v="2"/>
    <x v="6"/>
  </r>
  <r>
    <x v="929"/>
    <x v="929"/>
    <n v="35250"/>
    <s v="Дергачев Алексей Леонидович"/>
    <s v="Заработная плата за декабрь 2016. НДС не облагается."/>
    <s v="4273435250"/>
    <x v="10"/>
    <x v="3"/>
    <x v="7"/>
  </r>
  <r>
    <x v="929"/>
    <x v="929"/>
    <n v="32835"/>
    <s v="Барабанов Александр Евгеньевич"/>
    <s v="Заработная плата за декабрь 2016. НДС не облагается."/>
    <s v="4273432835"/>
    <x v="10"/>
    <x v="3"/>
    <x v="7"/>
  </r>
  <r>
    <x v="929"/>
    <x v="929"/>
    <n v="7415.1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декабрь 2016 года  НДС не облагается"/>
    <s v="427347415,12"/>
    <x v="16"/>
    <x v="3"/>
    <x v="7"/>
  </r>
  <r>
    <x v="929"/>
    <x v="929"/>
    <n v="42809"/>
    <s v="УФК МФ РФ (ИФНС РФ № 15 по г. Москве, л/с 40100770015)"/>
    <s v="НДФЛ за декабрь 2016 года НДС не облагается"/>
    <s v="4273442809"/>
    <x v="28"/>
    <x v="3"/>
    <x v="7"/>
  </r>
  <r>
    <x v="929"/>
    <x v="929"/>
    <n v="26982"/>
    <s v="Мигунова Ирина Анатольевна"/>
    <s v="Заработная плата за декабрь 2016. НДС не облагается."/>
    <s v="4273426982"/>
    <x v="10"/>
    <x v="3"/>
    <x v="7"/>
  </r>
  <r>
    <x v="929"/>
    <x v="929"/>
    <n v="35000"/>
    <s v="Преображенский Алексей Юрьевич"/>
    <s v="Заработная плата за декабрь 2016. НДС не облагается."/>
    <s v="4273435000"/>
    <x v="10"/>
    <x v="3"/>
    <x v="7"/>
  </r>
  <r>
    <x v="930"/>
    <x v="930"/>
    <n v="950"/>
    <s v="АО &quot;Райффайзенбанк&quot; г. Москва"/>
    <s v="Комиссия за ведение текущего (расчетного) счета 40703810800001434983 за период с 01.12.2016 по 31.12.2016    начислена в сумме 950.00 RUR"/>
    <s v="42733950"/>
    <x v="7"/>
    <x v="2"/>
    <x v="6"/>
  </r>
  <r>
    <x v="930"/>
    <x v="930"/>
    <n v="56099.56"/>
    <s v="ООО &quot; Эко-Сервис&quot;"/>
    <s v="За вывоз бункера в декабре 2016 года по счёту №3340 от 28.12.2016 В том числе НДС 18.00 % - 8557.56"/>
    <s v="4273356099,56"/>
    <x v="4"/>
    <x v="0"/>
    <x v="3"/>
  </r>
  <r>
    <x v="930"/>
    <x v="930"/>
    <n v="190"/>
    <s v="АО &quot;Райффайзенбанк&quot; г. Москва"/>
    <s v="Ежемесячная комиссия за услугу ELBRUS Mobile 12.2016"/>
    <s v="42733190"/>
    <x v="7"/>
    <x v="2"/>
    <x v="6"/>
  </r>
  <r>
    <x v="930"/>
    <x v="930"/>
    <n v="30"/>
    <s v="АО &quot;Райффайзенбанк&quot; г. Москва"/>
    <s v="Комиссия за исходящий платеж в рублях от 2016-12-29 (банк-клиент), расчетный документ №298, сумма 56099.56 рублей"/>
    <s v="4273330"/>
    <x v="7"/>
    <x v="2"/>
    <x v="6"/>
  </r>
  <r>
    <x v="930"/>
    <x v="930"/>
    <n v="290"/>
    <s v="АО &quot;Райффайзенбанк&quot; г. Москва"/>
    <s v="Комиссия за обслуживание системы &quot;ELBRUS Internet&quot; за 12.2016  Договор на ELBRUS Internet Z34983/IC/000068"/>
    <s v="42733290"/>
    <x v="7"/>
    <x v="2"/>
    <x v="6"/>
  </r>
  <r>
    <x v="931"/>
    <x v="931"/>
    <n v="30"/>
    <s v="АО &quot;Райффайзенбанк&quot; г. Москва"/>
    <s v="Комиссия за исходящий платеж в рублях от 2016-12-27 (банк-клиент), расчетный документ №296, сумма 17000.00 рублей"/>
    <s v="4273130"/>
    <x v="7"/>
    <x v="2"/>
    <x v="6"/>
  </r>
  <r>
    <x v="931"/>
    <x v="931"/>
    <n v="17000"/>
    <s v="ООО &quot;Компания Водогазучёт&quot;"/>
    <s v="За счётчик газа по счёту №7578 от 27.12.2016 В том числе НДС 18.00 % - 2593.22"/>
    <s v="4273117000"/>
    <x v="0"/>
    <x v="0"/>
    <x v="0"/>
  </r>
  <r>
    <x v="931"/>
    <x v="931"/>
    <n v="274461.71999999997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17 год. ФЛС № М-02-013174-001 НДС не облагается."/>
    <s v="42731274461,72"/>
    <x v="5"/>
    <x v="0"/>
    <x v="4"/>
  </r>
  <r>
    <x v="932"/>
    <x v="932"/>
    <n v="30"/>
    <s v="АО &quot;Райффайзенбанк&quot; г. Москва"/>
    <s v="Комиссия за исходящий платеж в рублях от 2016-12-26 (банк-клиент), расчетный документ №294, сумма 110000.00 рублей"/>
    <s v="4273030"/>
    <x v="7"/>
    <x v="2"/>
    <x v="6"/>
  </r>
  <r>
    <x v="932"/>
    <x v="932"/>
    <n v="30"/>
    <s v="АО &quot;Райффайзенбанк&quot; г. Москва"/>
    <s v="Комиссия за исходящий платеж в рублях от 2016-12-23 (банк-клиент), расчетный документ №293, сумма 175000.00 рублей"/>
    <s v="4273030"/>
    <x v="7"/>
    <x v="2"/>
    <x v="6"/>
  </r>
  <r>
    <x v="932"/>
    <x v="932"/>
    <n v="175000"/>
    <s v="Индивидуальный предприниматель Истомин Ярослав Владимирович"/>
    <s v="За юридические услуги в августе-декабре 2016 по счету № 16 от 20.12.2016 НДС не облагается."/>
    <s v="42730175000"/>
    <x v="20"/>
    <x v="0"/>
    <x v="13"/>
  </r>
  <r>
    <x v="932"/>
    <x v="932"/>
    <n v="110000"/>
    <s v="Индивидуальный предприниматель Кример Алексей Семенович"/>
    <s v="Оплата по договору  №2 от 20.10.2016 согласно счёту №б/н от 26.12.2016  НДС не облагается."/>
    <s v="42730110000"/>
    <x v="57"/>
    <x v="1"/>
    <x v="2"/>
  </r>
  <r>
    <x v="933"/>
    <x v="933"/>
    <n v="30"/>
    <s v="АО &quot;Райффайзенбанк&quot; г. Москва"/>
    <s v="Комиссия за исходящий платеж в рублях от 2016-12-21 (банк-клиент), расчетный документ №290, сумма 11200.00 рублей"/>
    <s v="4272630"/>
    <x v="7"/>
    <x v="2"/>
    <x v="6"/>
  </r>
  <r>
    <x v="933"/>
    <x v="933"/>
    <n v="40370"/>
    <s v="Общество с ограниченной ответственностью &quot;ОРИОН-ОВК&quot;"/>
    <s v="Оплата по счёту № 89 от 22.12.2016 за работы по переоборудованию колодца согласно договору №2016/12/19-1 от 19.12.2016г.            В том числе НДС 18.00 % - 6158.14"/>
    <s v="4272640370"/>
    <x v="21"/>
    <x v="1"/>
    <x v="2"/>
  </r>
  <r>
    <x v="933"/>
    <x v="933"/>
    <n v="30"/>
    <s v="АО &quot;Райффайзенбанк&quot; г. Москва"/>
    <s v="Комиссия за исходящий платеж в рублях от 2016-12-22 (банк-клиент), расчетный документ №291, сумма 40370.00 рублей"/>
    <s v="4272630"/>
    <x v="7"/>
    <x v="2"/>
    <x v="6"/>
  </r>
  <r>
    <x v="933"/>
    <x v="933"/>
    <n v="11200"/>
    <s v="ООО Эколоджис"/>
    <s v="Оплата по счёту № k-373 и № k-374 от 08.12. 2016 за анализы воды.  НДС не облагается."/>
    <s v="4272611200"/>
    <x v="24"/>
    <x v="0"/>
    <x v="14"/>
  </r>
  <r>
    <x v="934"/>
    <x v="934"/>
    <n v="6000"/>
    <s v="ООО &quot;МИС&quot;"/>
    <s v="За ремонт прибора Ход-Тест по счёту №617 от 16.12.2016  В том числе НДС 18.00 % - 915.25."/>
    <s v="427236000"/>
    <x v="57"/>
    <x v="1"/>
    <x v="2"/>
  </r>
  <r>
    <x v="934"/>
    <x v="934"/>
    <n v="30"/>
    <s v="АО &quot;Райффайзенбанк&quot; г. Москва"/>
    <s v="Комиссия за исходящий платеж в рублях от 2016-12-16 (банк-клиент), расчетный документ №288, сумма 6000.00 рублей"/>
    <s v="4272330"/>
    <x v="7"/>
    <x v="2"/>
    <x v="6"/>
  </r>
  <r>
    <x v="935"/>
    <x v="935"/>
    <n v="400"/>
    <s v="АО &quot;Райффайзенбанк&quot; г. Москва"/>
    <s v="комиссия за обработку ведомости №24 16.12.2016"/>
    <s v="42720400"/>
    <x v="7"/>
    <x v="2"/>
    <x v="6"/>
  </r>
  <r>
    <x v="935"/>
    <x v="935"/>
    <n v="30"/>
    <s v="АО &quot;Райффайзенбанк&quot; г. Москва"/>
    <s v="Комиссия за исходящий платеж в рублях от 2016-12-09 (банк-клиент), расчетный документ №281, сумма 30000.00 рублей"/>
    <s v="4272030"/>
    <x v="7"/>
    <x v="2"/>
    <x v="6"/>
  </r>
  <r>
    <x v="935"/>
    <x v="935"/>
    <n v="25550"/>
    <s v="Общество с ограниченной ответственностью &quot;Ударник&quot;"/>
    <s v="За редуктор по счёту №501 от 15.12.2016 НДС не облагается."/>
    <s v="4272025550"/>
    <x v="3"/>
    <x v="1"/>
    <x v="2"/>
  </r>
  <r>
    <x v="935"/>
    <x v="935"/>
    <n v="50999.6"/>
    <s v="ООО &quot; Эко-Сервис&quot;"/>
    <s v="За вывоз бункера в ноябре 2016 года по счёту №3055 от 30.11.2016 В том числе НДС 18.00 % - 7779.60"/>
    <s v="4272050999,6"/>
    <x v="4"/>
    <x v="0"/>
    <x v="3"/>
  </r>
  <r>
    <x v="935"/>
    <x v="935"/>
    <n v="30000"/>
    <s v="ООО &quot;СтройИнжиниринг&quot;"/>
    <s v="За устранение протечек по счёту №1 от 02.12.2016. В том числе НДС 18.00 % - 4576.27"/>
    <s v="4272030000"/>
    <x v="57"/>
    <x v="1"/>
    <x v="2"/>
  </r>
  <r>
    <x v="935"/>
    <x v="935"/>
    <n v="100000"/>
    <s v="АО &quot;Райффайзенбанк&quot; г. Москва"/>
    <s v="Оплата Заработная плата на основании ПЛАТЕЖНАЯ ВЕДОМОСТЬ N 24 от 16.12.2016"/>
    <s v="42720100000"/>
    <x v="10"/>
    <x v="3"/>
    <x v="7"/>
  </r>
  <r>
    <x v="935"/>
    <x v="935"/>
    <n v="30"/>
    <s v="АО &quot;Райффайзенбанк&quot; г. Москва"/>
    <s v="Комиссия за исходящий платеж в рублях от 2016-12-16 (банк-клиент), расчетный документ №279, сумма 50999.60 рублей"/>
    <s v="4272030"/>
    <x v="7"/>
    <x v="2"/>
    <x v="6"/>
  </r>
  <r>
    <x v="935"/>
    <x v="935"/>
    <n v="30"/>
    <s v="АО &quot;Райффайзенбанк&quot; г. Москва"/>
    <s v="Комиссия за исходящий платеж в рублях от 2016-12-16 (банк-клиент), расчетный документ №286, сумма 25550.00 рублей"/>
    <s v="4272030"/>
    <x v="7"/>
    <x v="2"/>
    <x v="6"/>
  </r>
  <r>
    <x v="936"/>
    <x v="936"/>
    <n v="30"/>
    <s v="АО &quot;Райффайзенбанк&quot; г. Москва"/>
    <s v="Комиссия за исходящий платеж в рублях от 2016-12-13 (банк-клиент), расчетный документ №285, сумма 25000.00 рублей"/>
    <s v="4271830"/>
    <x v="7"/>
    <x v="2"/>
    <x v="6"/>
  </r>
  <r>
    <x v="936"/>
    <x v="936"/>
    <n v="25000"/>
    <s v="ИП Ромайская Анна Олеговна"/>
    <s v="За юридические услуги по договору б/н от 18.11.2016 г. В том числе НДС 18.00 % - 3813.56"/>
    <s v="4271825000"/>
    <x v="20"/>
    <x v="0"/>
    <x v="13"/>
  </r>
  <r>
    <x v="937"/>
    <x v="937"/>
    <n v="14707"/>
    <s v="ООО&quot;МВК ЭКОДАР&quot;"/>
    <s v="За 4 сервисное обслуживание системы очистки воды по договору 71781/Р30 от 14 сентября 2016 г за 4 квартал 2016 г В том числе НДС 18.00 % - 2243.44."/>
    <s v="4271714707"/>
    <x v="34"/>
    <x v="0"/>
    <x v="14"/>
  </r>
  <r>
    <x v="937"/>
    <x v="937"/>
    <n v="30"/>
    <s v="АО &quot;Райффайзенбанк&quot; г. Москва"/>
    <s v="Комиссия за исходящий платеж в рублях от 2016-12-12 (банк-клиент), расчетный документ №284, сумма 40907.60 рублей"/>
    <s v="4271730"/>
    <x v="7"/>
    <x v="2"/>
    <x v="6"/>
  </r>
  <r>
    <x v="937"/>
    <x v="937"/>
    <n v="30"/>
    <s v="АО &quot;Райффайзенбанк&quot; г. Москва"/>
    <s v="Комиссия за исходящий платеж в рублях от 2016-12-12 (банк-клиент), расчетный документ №282, сумма 14707.00 рублей"/>
    <s v="4271730"/>
    <x v="7"/>
    <x v="2"/>
    <x v="6"/>
  </r>
  <r>
    <x v="937"/>
    <x v="937"/>
    <n v="30"/>
    <s v="АО &quot;Райффайзенбанк&quot; г. Москва"/>
    <s v="Комиссия за исходящий платеж в рублях от 2016-12-12 (банк-клиент), расчетный документ №283, сумма 10735.45 рублей"/>
    <s v="4271730"/>
    <x v="7"/>
    <x v="2"/>
    <x v="6"/>
  </r>
  <r>
    <x v="937"/>
    <x v="937"/>
    <n v="40907.599999999999"/>
    <s v="ООО&quot;МВК ЭКОДАР&quot;"/>
    <s v="За сборку распределительную под поршень по счёту №71781/Р34 от 21.11.2016 . В том числе НДС 18.00 % - 6240.14."/>
    <s v="4271740907,6"/>
    <x v="21"/>
    <x v="1"/>
    <x v="2"/>
  </r>
  <r>
    <x v="937"/>
    <x v="937"/>
    <n v="10735.45"/>
    <s v="ООО&quot;МВК ЭКОДАР&quot;"/>
    <s v="За сборку распределительную под поршень по счёту №71781/Р36 от 09.12.2016 . В том числе НДС 18.00 % - 1637.61."/>
    <s v="4271710735,45"/>
    <x v="21"/>
    <x v="1"/>
    <x v="2"/>
  </r>
  <r>
    <x v="938"/>
    <x v="938"/>
    <n v="27500"/>
    <s v="ООО &quot; Строительная компания мир&quot;"/>
    <s v="Техобслуживание подземных и наземных газопроводов по счёту № 466 от 01.12.2016 за декабрь  2016 В том числе НДС 18.00 % - 4194.92."/>
    <s v="4271227500"/>
    <x v="23"/>
    <x v="0"/>
    <x v="0"/>
  </r>
  <r>
    <x v="938"/>
    <x v="938"/>
    <n v="30"/>
    <s v="АО &quot;Райффайзенбанк&quot; г. Москва"/>
    <s v="Комиссия за исходящий платеж в рублях от 2016-12-08 (банк-клиент), расчетный документ №280, сумма 27500.00 рублей"/>
    <s v="4271230"/>
    <x v="7"/>
    <x v="2"/>
    <x v="6"/>
  </r>
  <r>
    <x v="938"/>
    <x v="938"/>
    <n v="1709.95"/>
    <s v="УФК по г. Москве (ИФНС России № 15 по г. Москве )"/>
    <s v="Оплата госпошлины за подачу заявления о вынесении судебного приказа. НДС не облагается."/>
    <s v="427121709,95"/>
    <x v="40"/>
    <x v="2"/>
    <x v="17"/>
  </r>
  <r>
    <x v="939"/>
    <x v="939"/>
    <n v="30"/>
    <s v="АО &quot;Райффайзенбанк&quot; г. Москва"/>
    <s v="Комиссия за исходящий платеж в рублях от 2016-12-07 (банк-клиент), расчетный документ №277, сумма 646329.76 рублей"/>
    <s v="4271130"/>
    <x v="7"/>
    <x v="2"/>
    <x v="6"/>
  </r>
  <r>
    <x v="939"/>
    <x v="939"/>
    <n v="646329.76"/>
    <s v="ПАО &quot;Мосэнергосбыт&quot;"/>
    <s v="Оплата по счету № Э-61-61205 от 30.11.2016 г. за электричество: тариф 1,64 расход-40111 , тариф 6.19- расход 93688. В том числе НДС 18.00 % - 98592.68"/>
    <s v="42711646329,76"/>
    <x v="25"/>
    <x v="0"/>
    <x v="15"/>
  </r>
  <r>
    <x v="940"/>
    <x v="940"/>
    <n v="30"/>
    <s v="АО &quot;Райффайзенбанк&quot; г. Москва"/>
    <s v="Комиссия за исходящий платеж в рублях от 2016-12-06 (банк-клиент), расчетный документ №274, сумма 270000.00 рублей"/>
    <s v="4271030"/>
    <x v="7"/>
    <x v="2"/>
    <x v="6"/>
  </r>
  <r>
    <x v="940"/>
    <x v="940"/>
    <n v="9215.59"/>
    <s v="Филиал ФГУП &quot;Охрана&quot; МВД России по г. Москве"/>
    <s v="Оплата по договору № 7721N10011 за пультовую охрану объекта за декабрь 2016 г.  В том числе НДС 18.00 % - 1405.77"/>
    <s v="427109215,59"/>
    <x v="36"/>
    <x v="0"/>
    <x v="18"/>
  </r>
  <r>
    <x v="940"/>
    <x v="940"/>
    <n v="116900"/>
    <s v="ООО Группа &quot;Евроклининг&quot;"/>
    <s v="Оплата по договору № 009-46/у от 20.03.2009 за уборку за декабрь 2016 года. В том числе НДС 18.00 % - 17832.20"/>
    <s v="42710116900"/>
    <x v="13"/>
    <x v="0"/>
    <x v="11"/>
  </r>
  <r>
    <x v="940"/>
    <x v="940"/>
    <n v="30"/>
    <s v="АО &quot;Райффайзенбанк&quot; г. Москва"/>
    <s v="Комиссия за исходящий платеж в рублях от 2016-12-06 (банк-клиент), расчетный документ №275, сумма 116900.00 рублей"/>
    <s v="4271030"/>
    <x v="7"/>
    <x v="2"/>
    <x v="6"/>
  </r>
  <r>
    <x v="940"/>
    <x v="940"/>
    <n v="270000"/>
    <s v="ООО ЧОО &quot;Риф-4&quot;"/>
    <s v="Оплата за охранные услуги за декабрь 2016 года по договору № 02/11 от 11.01.11. НДС не облагается"/>
    <s v="42710270000"/>
    <x v="33"/>
    <x v="0"/>
    <x v="18"/>
  </r>
  <r>
    <x v="940"/>
    <x v="940"/>
    <n v="30"/>
    <s v="АО &quot;Райффайзенбанк&quot; г. Москва"/>
    <s v="Комиссия за исходящий платеж в рублях от 2016-12-02 (банк-клиент), расчетный документ №273, сумма 114988.76 рублей"/>
    <s v="4271030"/>
    <x v="7"/>
    <x v="2"/>
    <x v="6"/>
  </r>
  <r>
    <x v="940"/>
    <x v="940"/>
    <n v="30"/>
    <s v="АО &quot;Райффайзенбанк&quot; г. Москва"/>
    <s v="Комиссия за исходящий платеж в рублях от 2016-12-06 (банк-клиент), расчетный документ №276, сумма 9215.59 рублей"/>
    <s v="4271030"/>
    <x v="7"/>
    <x v="2"/>
    <x v="6"/>
  </r>
  <r>
    <x v="940"/>
    <x v="940"/>
    <n v="114988.76"/>
    <s v="Муниципальное унитарное предприятие &quot;Инженерные сети г. Долгопрудного&quot;"/>
    <s v="Оплата по счету №В 3888 от 30.11.2016 за стоки. В том числе НДС 18.00 % - 17540.66"/>
    <s v="42710114988,76"/>
    <x v="9"/>
    <x v="0"/>
    <x v="8"/>
  </r>
  <r>
    <x v="941"/>
    <x v="941"/>
    <n v="290"/>
    <s v="АО &quot;Райффайзенбанк&quot; г. Москва"/>
    <s v="Комиссия за обслуживание системы &quot;ELBRUS Internet&quot; за 11.2016  Договор на ELBRUS Internet Z34983/IC/000068"/>
    <s v="42709290"/>
    <x v="7"/>
    <x v="2"/>
    <x v="6"/>
  </r>
  <r>
    <x v="941"/>
    <x v="941"/>
    <n v="190"/>
    <s v="АО &quot;Райффайзенбанк&quot; г. Москва"/>
    <s v="Ежемесячная комиссия за услугу ELBRUS Mobile 11.2016"/>
    <s v="42709190"/>
    <x v="7"/>
    <x v="2"/>
    <x v="6"/>
  </r>
  <r>
    <x v="942"/>
    <x v="942"/>
    <n v="5237.310000000000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ноябрь 2016 года  НДС не облагается"/>
    <s v="427065237,31"/>
    <x v="16"/>
    <x v="3"/>
    <x v="7"/>
  </r>
  <r>
    <x v="942"/>
    <x v="942"/>
    <n v="12878.07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ноябрь 2016 года. Рег. номер в ФФОМС 453159800071702  НДС не облагается"/>
    <s v="4270612878,07"/>
    <x v="16"/>
    <x v="3"/>
    <x v="7"/>
  </r>
  <r>
    <x v="942"/>
    <x v="942"/>
    <n v="505.0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ноябрь 2016 года НДС не облагается"/>
    <s v="42706505,02"/>
    <x v="16"/>
    <x v="3"/>
    <x v="7"/>
  </r>
  <r>
    <x v="943"/>
    <x v="943"/>
    <n v="480.2"/>
    <s v="АО &quot;Райффайзенбанк&quot; г. Москва"/>
    <s v="комиссия за обработку ведомости №23 01.12.2016"/>
    <s v="42705480,2"/>
    <x v="7"/>
    <x v="2"/>
    <x v="6"/>
  </r>
  <r>
    <x v="943"/>
    <x v="943"/>
    <n v="950"/>
    <s v="АО &quot;Райффайзенбанк&quot; г. Москва"/>
    <s v="Комиссия за ведение текущего (расчетного) счета 40703810800001434983 за период с 01.11.2016 по 30.11.2016    начислена в сумме 950.00 RUR"/>
    <s v="42705950"/>
    <x v="7"/>
    <x v="2"/>
    <x v="6"/>
  </r>
  <r>
    <x v="943"/>
    <x v="943"/>
    <n v="52412.6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ноябрь 2016 года. НДС не облагается"/>
    <s v="4270552412,62"/>
    <x v="16"/>
    <x v="3"/>
    <x v="7"/>
  </r>
  <r>
    <x v="943"/>
    <x v="943"/>
    <n v="32461"/>
    <s v="УФК МФ РФ (ИФНС РФ № 15 по г. Москве, л/с 40100770015)"/>
    <s v="НДФЛ за ноябрь 2016 года НДС не облагается"/>
    <s v="4270532461"/>
    <x v="28"/>
    <x v="3"/>
    <x v="7"/>
  </r>
  <r>
    <x v="943"/>
    <x v="943"/>
    <n v="30"/>
    <s v="АО &quot;Райффайзенбанк&quot; г. Москва"/>
    <s v="Комиссия за исходящий платеж в рублях от 2016-12-01 (банк-клиент), расчетный документ №266, сумма 1978.00 рублей"/>
    <s v="4270530"/>
    <x v="7"/>
    <x v="2"/>
    <x v="6"/>
  </r>
  <r>
    <x v="943"/>
    <x v="943"/>
    <n v="120050"/>
    <s v="АО &quot;Райффайзенбанк&quot; г. Москва"/>
    <s v="Оплата Заработная плата на основании ПЛАТЕЖНАЯ ВЕДОМОСТЬ N 23 от 01.12.2016"/>
    <s v="42705120050"/>
    <x v="10"/>
    <x v="3"/>
    <x v="7"/>
  </r>
  <r>
    <x v="943"/>
    <x v="943"/>
    <n v="1978"/>
    <s v="ООО &quot;Пилот&quot;"/>
    <s v="За масло по счёту №1341 от 30.11.2016 В том числе НДС 18.00 % - 301.73"/>
    <s v="427051978"/>
    <x v="3"/>
    <x v="1"/>
    <x v="2"/>
  </r>
  <r>
    <x v="944"/>
    <x v="944"/>
    <n v="12590"/>
    <s v="ООО &quot; ВсеИнструменты.ру&quot;"/>
    <s v="За насос по счёту № 1611-200102-52211 от 28.11.2016 В том числе НДС 18.00 % - 1920.51"/>
    <s v="4270412590"/>
    <x v="3"/>
    <x v="1"/>
    <x v="2"/>
  </r>
  <r>
    <x v="944"/>
    <x v="944"/>
    <n v="30"/>
    <s v="АО &quot;Райффайзенбанк&quot; г. Москва"/>
    <s v="Комиссия за исходящий платеж в рублях от 2016-11-29 (банк-клиент), расчетный документ №264, сумма 9215.59 рублей"/>
    <s v="4270430"/>
    <x v="7"/>
    <x v="2"/>
    <x v="6"/>
  </r>
  <r>
    <x v="944"/>
    <x v="944"/>
    <n v="270000"/>
    <s v="ООО ЧОО &quot;Риф-4&quot;"/>
    <s v="Оплата за охранные услуги за ноябрь 2016 года по договору № 02/11 от 11.01.11. НДС не облагается"/>
    <s v="42704270000"/>
    <x v="33"/>
    <x v="0"/>
    <x v="18"/>
  </r>
  <r>
    <x v="944"/>
    <x v="944"/>
    <n v="30"/>
    <s v="АО &quot;Райффайзенбанк&quot; г. Москва"/>
    <s v="Комиссия за исходящий платеж в рублях от 2016-11-29 (банк-клиент), расчетный документ №261, сумма 270000.00 рублей"/>
    <s v="4270430"/>
    <x v="7"/>
    <x v="2"/>
    <x v="6"/>
  </r>
  <r>
    <x v="944"/>
    <x v="944"/>
    <n v="4779"/>
    <s v="ПАО &quot;МОЭСК&quot;"/>
    <s v="За коробку и замену измерительных цепей по договору №  Д/16/СУЭ/ДУ/2/029 от  15 ноября 2016г. В том числе НДС 18.00 % - 729.00"/>
    <s v="427044779"/>
    <x v="41"/>
    <x v="1"/>
    <x v="2"/>
  </r>
  <r>
    <x v="944"/>
    <x v="944"/>
    <n v="116900"/>
    <s v="ООО Группа &quot;Евроклининг&quot;"/>
    <s v="Оплата по договору № 009-46/у от 20.03.2009 за уборку за ноябрь 2016 года. В том числе НДС 18.00 % - 17832.20"/>
    <s v="42704116900"/>
    <x v="13"/>
    <x v="0"/>
    <x v="11"/>
  </r>
  <r>
    <x v="944"/>
    <x v="944"/>
    <n v="30"/>
    <s v="АО &quot;Райффайзенбанк&quot; г. Москва"/>
    <s v="Комиссия за исходящий платеж в рублях от 2016-11-29 (банк-клиент), расчетный документ №263, сумма 116900.00 рублей"/>
    <s v="4270430"/>
    <x v="7"/>
    <x v="2"/>
    <x v="6"/>
  </r>
  <r>
    <x v="944"/>
    <x v="944"/>
    <n v="30"/>
    <s v="АО &quot;Райффайзенбанк&quot; г. Москва"/>
    <s v="Комиссия за исходящий платеж в рублях от 2016-11-29 (банк-клиент), расчетный документ №262, сумма 12590.00 рублей"/>
    <s v="4270430"/>
    <x v="7"/>
    <x v="2"/>
    <x v="6"/>
  </r>
  <r>
    <x v="944"/>
    <x v="944"/>
    <n v="30"/>
    <s v="АО &quot;Райффайзенбанк&quot; г. Москва"/>
    <s v="Комиссия за исходящий платеж в рублях от 2016-11-29 (банк-клиент), расчетный документ №265, сумма 4779.00 рублей"/>
    <s v="4270430"/>
    <x v="7"/>
    <x v="2"/>
    <x v="6"/>
  </r>
  <r>
    <x v="944"/>
    <x v="944"/>
    <n v="9215.59"/>
    <s v="Филиал ФГУП &quot;Охрана&quot; МВД России по г. Москве"/>
    <s v="Оплата по договору № 7721N10011 за пультовую охрану объекта за ноябрь 2016 г.  В том числе НДС 18.00 % - 1405.77"/>
    <s v="427049215,59"/>
    <x v="36"/>
    <x v="0"/>
    <x v="18"/>
  </r>
  <r>
    <x v="945"/>
    <x v="945"/>
    <n v="27500"/>
    <s v="ООО &quot; Строительная компания мир&quot;"/>
    <s v="Техобслуживание подземных и наземных газопроводов по счёту № 421 от 01.11.2016 за ноябрь  2016 В том числе НДС 18.00 % - 4194.92."/>
    <s v="4270327500"/>
    <x v="23"/>
    <x v="0"/>
    <x v="0"/>
  </r>
  <r>
    <x v="945"/>
    <x v="945"/>
    <n v="30"/>
    <s v="АО &quot;Райффайзенбанк&quot; г. Москва"/>
    <s v="Комиссия за исходящий платеж в рублях от 2016-11-25 (банк-клиент), расчетный документ №260, сумма 27500.00 рублей"/>
    <s v="4270330"/>
    <x v="7"/>
    <x v="2"/>
    <x v="6"/>
  </r>
  <r>
    <x v="946"/>
    <x v="946"/>
    <n v="14707"/>
    <s v="ООО&quot;МВК ЭКОДАР&quot;"/>
    <s v="За 3 сервисное обслуживание системы очистки воды по договору 71781/Р30 от 14 сентября 2016 г за 3 квартал 2016 г В том числе НДС 18.00 % - 2243.44."/>
    <s v="4269914707"/>
    <x v="34"/>
    <x v="0"/>
    <x v="14"/>
  </r>
  <r>
    <x v="946"/>
    <x v="946"/>
    <n v="30"/>
    <s v="АО &quot;Райффайзенбанк&quot; г. Москва"/>
    <s v="Комиссия за исходящий платеж в рублях от 2016-11-24 (банк-клиент), расчетный документ №259, сумма 14707.00 рублей"/>
    <s v="4269930"/>
    <x v="7"/>
    <x v="2"/>
    <x v="6"/>
  </r>
  <r>
    <x v="947"/>
    <x v="947"/>
    <n v="30"/>
    <s v="АО &quot;Райффайзенбанк&quot; г. Москва"/>
    <s v="Комиссия за исходящий платеж в рублях от 2016-11-18 (банк-клиент), расчетный документ №257, сумма 10000.00 рублей"/>
    <s v="4269230"/>
    <x v="7"/>
    <x v="2"/>
    <x v="6"/>
  </r>
  <r>
    <x v="947"/>
    <x v="947"/>
    <n v="10000"/>
    <s v="Столичный филиал ОАО &quot;Мегафон&quot;"/>
    <s v="3031339 Оплата за услуги связи (предоплата) НДС не облагается."/>
    <s v="4269210000"/>
    <x v="1"/>
    <x v="0"/>
    <x v="1"/>
  </r>
  <r>
    <x v="947"/>
    <x v="947"/>
    <n v="4310.3999999999996"/>
    <s v="ООО&quot;МВК ЭКОДАР&quot;"/>
    <s v="За сборку распределительную под поршень по счёту №71781/Р33 от 16.10.2016 . В том числе НДС 18.00 % - 657.52."/>
    <s v="426924310,4"/>
    <x v="21"/>
    <x v="1"/>
    <x v="2"/>
  </r>
  <r>
    <x v="947"/>
    <x v="947"/>
    <n v="30"/>
    <s v="АО &quot;Райффайзенбанк&quot; г. Москва"/>
    <s v="Комиссия за исходящий платеж в рублях от 2016-11-18 (банк-клиент), расчетный документ №258, сумма 4310.40 рублей"/>
    <s v="4269230"/>
    <x v="7"/>
    <x v="2"/>
    <x v="6"/>
  </r>
  <r>
    <x v="948"/>
    <x v="948"/>
    <n v="100000"/>
    <s v="АО &quot;Райффайзенбанк&quot; г. Москва"/>
    <s v="Перечисление заработной платы согласно платежной ведомости N 22 от 15.11.2016. SALARY"/>
    <s v="42689100000"/>
    <x v="10"/>
    <x v="3"/>
    <x v="7"/>
  </r>
  <r>
    <x v="948"/>
    <x v="948"/>
    <n v="400"/>
    <s v="АО &quot;Райффайзенбанк&quot; г. Москва"/>
    <s v="Комиссия за обработку платежной ведомости. payroll scheme comm."/>
    <s v="42689400"/>
    <x v="7"/>
    <x v="2"/>
    <x v="6"/>
  </r>
  <r>
    <x v="949"/>
    <x v="949"/>
    <n v="2192"/>
    <s v="УФК по г. Москве (ИФНС России № 15 по г. Москве)"/>
    <s v="Оплата госпошлины за подачу заявления о вынесении судебного приказа. НДС не облагается"/>
    <s v="426832192"/>
    <x v="40"/>
    <x v="2"/>
    <x v="17"/>
  </r>
  <r>
    <x v="949"/>
    <x v="949"/>
    <n v="30"/>
    <s v="АО &quot;Райффайзенбанк&quot; г. Москва"/>
    <s v="Комиссия за исходящий платеж в рублях от 2016-11-09 (банк-клиент), расчетный документ №255, сумма 35292.80 рублей"/>
    <s v="4268330"/>
    <x v="7"/>
    <x v="2"/>
    <x v="6"/>
  </r>
  <r>
    <x v="949"/>
    <x v="949"/>
    <n v="35292.800000000003"/>
    <s v="Филиал &quot;Центральный&quot; АО &quot;Оборонэнергосбыт&quot;"/>
    <s v="Оплата по счету №17722016/311010 от 31.10.2016 за электричество за октябрь 2016 года  В том числе НДС 18.00 % - 5383.65"/>
    <s v="4268335292,8"/>
    <x v="25"/>
    <x v="0"/>
    <x v="15"/>
  </r>
  <r>
    <x v="950"/>
    <x v="950"/>
    <n v="30"/>
    <s v="АО &quot;Райффайзенбанк&quot; г. Москва"/>
    <s v="Комиссия за исходящий платеж в рублях от 2016-11-07 (банк-клиент), расчетный документ №252, сумма 103377.97 рублей"/>
    <s v="4268230"/>
    <x v="7"/>
    <x v="2"/>
    <x v="6"/>
  </r>
  <r>
    <x v="950"/>
    <x v="950"/>
    <n v="30"/>
    <s v="АО &quot;Райффайзенбанк&quot; г. Москва"/>
    <s v="Комиссия за исходящий платеж в рублях от 2016-11-08 (банк-клиент), расчетный документ №253, сумма 491277.58 рублей"/>
    <s v="4268230"/>
    <x v="7"/>
    <x v="2"/>
    <x v="6"/>
  </r>
  <r>
    <x v="950"/>
    <x v="950"/>
    <n v="103377.97"/>
    <s v="Муниципальное унитарное предприятие &quot;Инженерные сети г. Долгопрудного&quot;"/>
    <s v="Оплата по счету №В 3605 от 31.10.2016 за стоки. В том числе НДС 18.00 % - 15769.52"/>
    <s v="42682103377,97"/>
    <x v="9"/>
    <x v="0"/>
    <x v="8"/>
  </r>
  <r>
    <x v="950"/>
    <x v="950"/>
    <n v="491277.58"/>
    <s v="ПАО &quot;Мосэнергосбыт&quot;"/>
    <s v="Оплата по счету № Э-61-56220 от 31.10.2016 г. за электричество: тариф 1,64 расход-29985 , тариф 6.19- расход 71422. В том числе НДС 18.00 % - 74940.65"/>
    <s v="42682491277,58"/>
    <x v="25"/>
    <x v="0"/>
    <x v="15"/>
  </r>
  <r>
    <x v="951"/>
    <x v="951"/>
    <n v="290"/>
    <s v="АО &quot;Райффайзенбанк&quot; г. Москва"/>
    <s v="Комиссия за обслуживание системы &quot;ELBRUS Internet&quot; за 10.2016  Договор на ELBRUS Internet Z34983/IC/000068"/>
    <s v="42681290"/>
    <x v="7"/>
    <x v="2"/>
    <x v="6"/>
  </r>
  <r>
    <x v="951"/>
    <x v="951"/>
    <n v="190"/>
    <s v="АО &quot;Райффайзенбанк&quot; г. Москва"/>
    <s v="Ежемесячная комиссия за услугу ELBRUS Mobile 10.2016"/>
    <s v="42681190"/>
    <x v="7"/>
    <x v="2"/>
    <x v="6"/>
  </r>
  <r>
    <x v="952"/>
    <x v="952"/>
    <n v="32939"/>
    <s v="УФК МФ РФ (ИФНС РФ № 15 по г. Москве, л/с 40100770015)"/>
    <s v="НДФЛ за октябрь 2016 года НДС не облагается"/>
    <s v="4267532939"/>
    <x v="28"/>
    <x v="3"/>
    <x v="7"/>
  </r>
  <r>
    <x v="952"/>
    <x v="952"/>
    <n v="512.3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октябрь 2016 года НДС не облагается"/>
    <s v="42675512,35"/>
    <x v="16"/>
    <x v="3"/>
    <x v="7"/>
  </r>
  <r>
    <x v="952"/>
    <x v="952"/>
    <n v="116900"/>
    <s v="ООО Группа &quot;Евроклининг&quot;"/>
    <s v="Оплата по договору № 009-46/у от 20.03.2009 за уборку за октябрь 2016 года. В том числе НДС 18.00 % - 17832.20"/>
    <s v="42675116900"/>
    <x v="13"/>
    <x v="0"/>
    <x v="11"/>
  </r>
  <r>
    <x v="952"/>
    <x v="952"/>
    <n v="123234"/>
    <s v="АО &quot;Райффайзенбанк&quot; г. Москва"/>
    <s v="Перечисление заработной платы согласно платежной ведомости N 21 от 01.11.2016. SALARY"/>
    <s v="42675123234"/>
    <x v="10"/>
    <x v="3"/>
    <x v="7"/>
  </r>
  <r>
    <x v="952"/>
    <x v="952"/>
    <n v="6493.7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октябрь 2016 года  НДС не облагается"/>
    <s v="426756493,74"/>
    <x v="16"/>
    <x v="3"/>
    <x v="7"/>
  </r>
  <r>
    <x v="952"/>
    <x v="952"/>
    <n v="30"/>
    <s v="АО &quot;Райффайзенбанк&quot; г. Москва"/>
    <s v="Комиссия за исходящий платеж в рублях от 2016-11-01 (банк-клиент), расчетный документ №247, сумма 116900.00 рублей"/>
    <s v="4267530"/>
    <x v="7"/>
    <x v="2"/>
    <x v="6"/>
  </r>
  <r>
    <x v="952"/>
    <x v="952"/>
    <n v="13064.82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октябрь 2016 года. Рег. номер в ФФОМС 453159800071702  НДС не облагается"/>
    <s v="4267513064,82"/>
    <x v="16"/>
    <x v="3"/>
    <x v="7"/>
  </r>
  <r>
    <x v="952"/>
    <x v="952"/>
    <n v="30"/>
    <s v="АО &quot;Райффайзенбанк&quot; г. Москва"/>
    <s v="Комиссия за исходящий платеж в рублях от 2016-11-01 (банк-клиент), расчетный документ №250, сумма 96899.24 рублей"/>
    <s v="4267530"/>
    <x v="7"/>
    <x v="2"/>
    <x v="6"/>
  </r>
  <r>
    <x v="952"/>
    <x v="952"/>
    <n v="270000"/>
    <s v="ООО ЧОО &quot;Риф-4&quot;"/>
    <s v="Оплата за охранные услуги за октябрь 2016 года по договору № 02/11 от 11.01.11. НДС не облагается"/>
    <s v="42675270000"/>
    <x v="33"/>
    <x v="0"/>
    <x v="18"/>
  </r>
  <r>
    <x v="952"/>
    <x v="952"/>
    <n v="30"/>
    <s v="АО &quot;Райффайзенбанк&quot; г. Москва"/>
    <s v="Комиссия за исходящий платеж в рублях от 2016-11-01 (банк-клиент), расчетный документ №249, сумма 9215.59 рублей"/>
    <s v="4267530"/>
    <x v="7"/>
    <x v="2"/>
    <x v="6"/>
  </r>
  <r>
    <x v="952"/>
    <x v="952"/>
    <n v="30"/>
    <s v="АО &quot;Райффайзенбанк&quot; г. Москва"/>
    <s v="Комиссия за исходящий платеж в рублях от 2016-11-01 (банк-клиент), расчетный документ №248, сумма 270000.00 рублей"/>
    <s v="4267530"/>
    <x v="7"/>
    <x v="2"/>
    <x v="6"/>
  </r>
  <r>
    <x v="952"/>
    <x v="952"/>
    <n v="9215.59"/>
    <s v="Филиал ФГУП &quot;Охрана&quot; МВД России по г. Москве"/>
    <s v="Оплата по договору № 7721N10011 за пультовую охрану объекта за октябрь 2016 г.  В том числе НДС 18.00 % - 1405.77"/>
    <s v="426759215,59"/>
    <x v="36"/>
    <x v="0"/>
    <x v="18"/>
  </r>
  <r>
    <x v="952"/>
    <x v="952"/>
    <n v="492.94"/>
    <s v="АО &quot;Райффайзенбанк&quot; г. Москва"/>
    <s v="Комиссия за обработку платежной ведомости. payroll scheme comm."/>
    <s v="42675492,94"/>
    <x v="7"/>
    <x v="2"/>
    <x v="6"/>
  </r>
  <r>
    <x v="952"/>
    <x v="952"/>
    <n v="27500"/>
    <s v="ООО &quot; Строительная компания мир&quot;"/>
    <s v="Техобслуживание подземных и наземных газопроводов по счёту № 374 от 03.10.2016 за октябрь  2016 В том числе НДС 18.00 % - 4194.92."/>
    <s v="4267527500"/>
    <x v="23"/>
    <x v="0"/>
    <x v="0"/>
  </r>
  <r>
    <x v="952"/>
    <x v="952"/>
    <n v="950"/>
    <s v="АО &quot;Райффайзенбанк&quot; г. Москва"/>
    <s v="Комиссия за ведение текущего (расчетного) счета 40703810800001434983 за период с 01.10.2016 по 31.10.2016    начислена в сумме 950.00 RUR"/>
    <s v="42675950"/>
    <x v="7"/>
    <x v="2"/>
    <x v="6"/>
  </r>
  <r>
    <x v="952"/>
    <x v="952"/>
    <n v="56358.0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октябрь 2016 года. НДС не облагается"/>
    <s v="4267556358,06"/>
    <x v="16"/>
    <x v="3"/>
    <x v="7"/>
  </r>
  <r>
    <x v="952"/>
    <x v="952"/>
    <n v="96899.24"/>
    <s v="ООО &quot; Эко-Сервис&quot;"/>
    <s v="За вывоз бункера в октябре 2016 года по счёту №2763 от 31.10.2016 В том числе НДС 18.00 % - 14781.24"/>
    <s v="4267596899,24"/>
    <x v="4"/>
    <x v="0"/>
    <x v="3"/>
  </r>
  <r>
    <x v="952"/>
    <x v="952"/>
    <n v="30"/>
    <s v="АО &quot;Райффайзенбанк&quot; г. Москва"/>
    <s v="Комиссия за исходящий платеж в рублях от 2016-11-01 (банк-клиент), расчетный документ №251, сумма 27500.00 рублей"/>
    <s v="4267530"/>
    <x v="7"/>
    <x v="2"/>
    <x v="6"/>
  </r>
  <r>
    <x v="953"/>
    <x v="953"/>
    <n v="30"/>
    <s v="АО &quot;Райффайзенбанк&quot; г. Москва"/>
    <s v="Комиссия за исходящий платеж в рублях от 2016-10-25 (банк-клиент), расчетный документ №238, сумма 10500.00 рублей"/>
    <s v="4267130"/>
    <x v="7"/>
    <x v="2"/>
    <x v="6"/>
  </r>
  <r>
    <x v="953"/>
    <x v="953"/>
    <n v="10500"/>
    <s v="ООО &quot; ПромВестНадзор&quot;"/>
    <s v="За обучение электробезопасности  по счёту №2110-АТЭЛ/2016 от 25 октября 2016. НДС не облагается."/>
    <s v="4267110500"/>
    <x v="52"/>
    <x v="3"/>
    <x v="7"/>
  </r>
  <r>
    <x v="954"/>
    <x v="954"/>
    <n v="30"/>
    <s v="АО &quot;Райффайзенбанк&quot; г. Москва"/>
    <s v="Комиссия за исходящий платеж в рублях от 2016-10-27 (банк-клиент), расчетный документ №240, сумма 3000.00 рублей"/>
    <s v="4267030"/>
    <x v="7"/>
    <x v="2"/>
    <x v="6"/>
  </r>
  <r>
    <x v="954"/>
    <x v="954"/>
    <n v="3000"/>
    <s v="Индивидуальный предприниматель Капалин Евгений Владимирович"/>
    <s v="Оплата по Договору № 011113-ОКТ от 01.11.2013 г.  За работы в октябре 2016 НДС не облагается."/>
    <s v="426703000"/>
    <x v="2"/>
    <x v="0"/>
    <x v="1"/>
  </r>
  <r>
    <x v="954"/>
    <x v="954"/>
    <n v="61199.519999999997"/>
    <s v="ООО &quot; Эко-Сервис&quot;"/>
    <s v="За вывоз бункера в сентябре 2016 года по счёту №2499 от 30.09.2016 В том числе НДС 18.00 % - 9335.52"/>
    <s v="4267061199,52"/>
    <x v="4"/>
    <x v="0"/>
    <x v="3"/>
  </r>
  <r>
    <x v="954"/>
    <x v="954"/>
    <n v="30"/>
    <s v="АО &quot;Райффайзенбанк&quot; г. Москва"/>
    <s v="Комиссия за исходящий платеж в рублях от 2016-10-25 (банк-клиент), расчетный документ №239, сумма 61199.52 рублей"/>
    <s v="4267030"/>
    <x v="7"/>
    <x v="2"/>
    <x v="6"/>
  </r>
  <r>
    <x v="955"/>
    <x v="955"/>
    <n v="30"/>
    <s v="АО &quot;Райффайзенбанк&quot; г. Москва"/>
    <s v="Комиссия за исходящий платеж в рублях от 2016-10-25 (банк-клиент), расчетный документ №237, сумма 14678.45 рублей"/>
    <s v="4266830"/>
    <x v="7"/>
    <x v="2"/>
    <x v="6"/>
  </r>
  <r>
    <x v="955"/>
    <x v="955"/>
    <n v="14678.45"/>
    <s v="Общество с ограниченной ответственностью &quot;Лю Прод&quot;"/>
    <s v="За монтаж оборудования по счету № 84 от 18 октября 2016 г. В том числе НДС 18.00 % - 2239.09"/>
    <s v="4266814678,45"/>
    <x v="57"/>
    <x v="1"/>
    <x v="2"/>
  </r>
  <r>
    <x v="956"/>
    <x v="956"/>
    <n v="1083"/>
    <s v="АО &quot;Райффайзенбанк&quot; г. Москва"/>
    <s v="Комиссия за внесение наличных. ОВН №6. г. Москва"/>
    <s v="426671083"/>
    <x v="7"/>
    <x v="2"/>
    <x v="6"/>
  </r>
  <r>
    <x v="957"/>
    <x v="957"/>
    <n v="30"/>
    <s v="АО &quot;Райффайзенбанк&quot; г. Москва"/>
    <s v="Комиссия за исходящий платеж в рублях от 2016-10-20 (банк-клиент), расчетный документ №236, сумма 11900.00 рублей"/>
    <s v="4266330"/>
    <x v="7"/>
    <x v="2"/>
    <x v="6"/>
  </r>
  <r>
    <x v="957"/>
    <x v="957"/>
    <n v="11900"/>
    <s v="ИП Воронин Леонид Михайлович"/>
    <s v="За насос Калибр по счёту №1356 от 20.10.2016 НДС не облагается."/>
    <s v="4266311900"/>
    <x v="3"/>
    <x v="1"/>
    <x v="2"/>
  </r>
  <r>
    <x v="957"/>
    <x v="957"/>
    <n v="3000"/>
    <s v="Управление Федерального казначейства (УФК) по г.Москве (ИФНС России №13 по г. Москве)"/>
    <s v="госпошлина за рассмотрение апелляционной жалобы в 9ААС. НДС не облагается"/>
    <s v="426633000"/>
    <x v="40"/>
    <x v="2"/>
    <x v="17"/>
  </r>
  <r>
    <x v="958"/>
    <x v="958"/>
    <n v="456638.28"/>
    <s v="ПАО &quot;Мосэнергосбыт&quot;"/>
    <s v="Оплата по счету № Э-61-46819 от 30.09.2016 г. за электричество: тариф 1,64 расход-28211 , тариф 6.19- расход 66296. В том числе НДС 18.00 % - 69656.69"/>
    <s v="42662456638,28"/>
    <x v="25"/>
    <x v="0"/>
    <x v="15"/>
  </r>
  <r>
    <x v="958"/>
    <x v="958"/>
    <n v="30"/>
    <s v="АО &quot;Райффайзенбанк&quot; г. Москва"/>
    <s v="Комиссия за исходящий платеж в рублях от 2016-10-19 (банк-клиент), расчетный документ №234, сумма 456638.28 рублей"/>
    <s v="4266230"/>
    <x v="7"/>
    <x v="2"/>
    <x v="6"/>
  </r>
  <r>
    <x v="959"/>
    <x v="959"/>
    <n v="4383"/>
    <s v="УФК по г. Москве (ИФНС России № 15 по г. Москве)"/>
    <s v="Госпошлина за подачу искового заявления ЖСК &quot;Дарьин&quot; к Кудряшовой Н.В. и Догадину С.В. в Бутырский районный суд  НДС не облагается"/>
    <s v="426614383"/>
    <x v="40"/>
    <x v="2"/>
    <x v="17"/>
  </r>
  <r>
    <x v="959"/>
    <x v="959"/>
    <n v="400"/>
    <s v="АО &quot;Райффайзенбанк&quot; г. Москва"/>
    <s v="Комиссия за обработку платежной ведомости. payroll scheme comm."/>
    <s v="42661400"/>
    <x v="7"/>
    <x v="2"/>
    <x v="6"/>
  </r>
  <r>
    <x v="959"/>
    <x v="959"/>
    <n v="100000"/>
    <s v="АО &quot;Райффайзенбанк&quot; г. Москва"/>
    <s v="Перечисление заработной платы согласно платежной ведомости N 20 от 17.10.2016. SALARY"/>
    <s v="42661100000"/>
    <x v="10"/>
    <x v="3"/>
    <x v="7"/>
  </r>
  <r>
    <x v="960"/>
    <x v="960"/>
    <n v="30"/>
    <s v="АО &quot;Райффайзенбанк&quot; г. Москва"/>
    <s v="Комиссия за исходящий платеж в рублях от 2016-10-11 (банк-клиент), расчетный документ №230, сумма 10000.00 рублей"/>
    <s v="4265430"/>
    <x v="7"/>
    <x v="2"/>
    <x v="6"/>
  </r>
  <r>
    <x v="960"/>
    <x v="960"/>
    <n v="30"/>
    <s v="АО &quot;Райффайзенбанк&quot; г. Москва"/>
    <s v="Комиссия за исходящий платеж в рублях от 2016-10-11 (банк-клиент), расчетный документ №231, сумма 41220.00 рублей"/>
    <s v="4265430"/>
    <x v="7"/>
    <x v="2"/>
    <x v="6"/>
  </r>
  <r>
    <x v="960"/>
    <x v="960"/>
    <n v="33571.199999999997"/>
    <s v="Филиал &quot;Центральный&quot; АО &quot;Оборонэнергосбыт&quot;"/>
    <s v="Оплата по счету №16052016/311010 от 30.09.2016 за электричество за сентябрь 2016 года  В том числе НДС 18.00 % - 5121.03"/>
    <s v="4265433571,2"/>
    <x v="25"/>
    <x v="0"/>
    <x v="15"/>
  </r>
  <r>
    <x v="960"/>
    <x v="960"/>
    <n v="30"/>
    <s v="АО &quot;Райффайзенбанк&quot; г. Москва"/>
    <s v="Комиссия за исходящий платеж в рублях от 2016-10-10 (банк-клиент), расчетный документ №229, сумма 33571.20 рублей"/>
    <s v="4265430"/>
    <x v="7"/>
    <x v="2"/>
    <x v="6"/>
  </r>
  <r>
    <x v="960"/>
    <x v="960"/>
    <n v="10000"/>
    <s v="Столичный филиал ОАО &quot;Мегафон&quot;"/>
    <s v="3031339 Оплата за услуги связи (предоплата) НДС не облагается."/>
    <s v="4265410000"/>
    <x v="1"/>
    <x v="0"/>
    <x v="1"/>
  </r>
  <r>
    <x v="960"/>
    <x v="960"/>
    <n v="41220"/>
    <s v="ООО &quot; ЮКОНТРОЛ СБ&quot;"/>
    <s v="За комплект видеонаблюдения по счёту № 267/1 от 23.09.2016  В том числе НДС 18.00 % - 6287.80."/>
    <s v="4265441220"/>
    <x v="39"/>
    <x v="1"/>
    <x v="2"/>
  </r>
  <r>
    <x v="961"/>
    <x v="961"/>
    <n v="9215.59"/>
    <s v="Филиал ФГУП &quot;Охрана&quot; МВД России по г. Москве"/>
    <s v="Оплата по договору № 7721N10011 за пультовую охрану объекта за сентябрь 2016 г.  В том числе НДС 18.00 % - 1405.77"/>
    <s v="426539215,59"/>
    <x v="36"/>
    <x v="0"/>
    <x v="18"/>
  </r>
  <r>
    <x v="961"/>
    <x v="961"/>
    <n v="6712"/>
    <s v="УФК МФ РФ (ИФНС РФ № 15 по г. Москве, л/с 40100770015)"/>
    <s v="Водный налог за 3 квартал 2016 года НДС не облагается"/>
    <s v="426536712"/>
    <x v="29"/>
    <x v="2"/>
    <x v="17"/>
  </r>
  <r>
    <x v="961"/>
    <x v="961"/>
    <n v="30"/>
    <s v="АО &quot;Райффайзенбанк&quot; г. Москва"/>
    <s v="Комиссия за исходящий платеж в рублях от 2016-10-07 (банк-клиент), расчетный документ №226, сумма 9215.59 рублей"/>
    <s v="4265330"/>
    <x v="7"/>
    <x v="2"/>
    <x v="6"/>
  </r>
  <r>
    <x v="962"/>
    <x v="962"/>
    <n v="99461.08"/>
    <s v="Муниципальное унитарное предприятие &quot;Инженерные сети г. Долгопрудного&quot;"/>
    <s v="Оплата по счету №В 3166 от 30.09.2016 за стоки. В том числе НДС 18.00 % - 15172.03"/>
    <s v="4265099461,08"/>
    <x v="9"/>
    <x v="0"/>
    <x v="8"/>
  </r>
  <r>
    <x v="962"/>
    <x v="962"/>
    <n v="30"/>
    <s v="АО &quot;Райффайзенбанк&quot; г. Москва"/>
    <s v="Комиссия за исходящий платеж в рублях от 2016-10-07 (банк-клиент), расчетный документ №227, сумма 99461.08 рублей"/>
    <s v="4265030"/>
    <x v="7"/>
    <x v="2"/>
    <x v="6"/>
  </r>
  <r>
    <x v="963"/>
    <x v="963"/>
    <n v="32665"/>
    <s v="УФК МФ РФ (ИФНС РФ № 15 по г. Москве, л/с 40100770015)"/>
    <s v="НДФЛ за сентябрь 2016 года НДС не облагается"/>
    <s v="4264932665"/>
    <x v="28"/>
    <x v="3"/>
    <x v="7"/>
  </r>
  <r>
    <x v="963"/>
    <x v="963"/>
    <n v="10000"/>
    <s v="Столичный филиал ОАО &quot;Мегафон&quot;"/>
    <s v="Оплата за услуги связи ( предоплата ). НДС не облагается."/>
    <s v="4264910000"/>
    <x v="1"/>
    <x v="0"/>
    <x v="1"/>
  </r>
  <r>
    <x v="963"/>
    <x v="963"/>
    <n v="30"/>
    <s v="АО &quot;Райффайзенбанк&quot; г. Москва"/>
    <s v="Комиссия за исходящий платеж в рублях от 2016-10-06 (банк-клиент), расчетный документ №225, сумма 10000.00 рублей"/>
    <s v="4264930"/>
    <x v="7"/>
    <x v="2"/>
    <x v="6"/>
  </r>
  <r>
    <x v="964"/>
    <x v="964"/>
    <n v="190"/>
    <s v="АО &quot;Райффайзенбанк&quot; г. Москва"/>
    <s v="Ежемесячная комиссия за услугу ELBRUS Mobile 9.2016"/>
    <s v="42648190"/>
    <x v="7"/>
    <x v="2"/>
    <x v="6"/>
  </r>
  <r>
    <x v="965"/>
    <x v="965"/>
    <n v="121411"/>
    <s v="АО &quot;Райффайзенбанк&quot; г. Москва"/>
    <s v="Перечисление заработной платы согласно платежной ведомости N 19 от 04.10.2016. SALARY"/>
    <s v="42647121411"/>
    <x v="10"/>
    <x v="3"/>
    <x v="7"/>
  </r>
  <r>
    <x v="965"/>
    <x v="965"/>
    <n v="508.1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сентябрь 2016 года НДС не облагается"/>
    <s v="42647508,15"/>
    <x v="16"/>
    <x v="3"/>
    <x v="7"/>
  </r>
  <r>
    <x v="965"/>
    <x v="965"/>
    <n v="30"/>
    <s v="АО &quot;Райффайзенбанк&quot; г. Москва"/>
    <s v="Комиссия за исходящий платеж в рублях от 2016-10-04 (банк-клиент), расчетный документ №222, сумма 1500.00 рублей"/>
    <s v="4264730"/>
    <x v="7"/>
    <x v="2"/>
    <x v="6"/>
  </r>
  <r>
    <x v="965"/>
    <x v="965"/>
    <n v="1500"/>
    <s v="ООО &quot;СЭБ&quot;"/>
    <s v="За установку и программирование клавиатуры по счёту №162 от 03.10.2016 В том числе НДС 18.00 % - 228.81"/>
    <s v="426471500"/>
    <x v="57"/>
    <x v="1"/>
    <x v="2"/>
  </r>
  <r>
    <x v="965"/>
    <x v="965"/>
    <n v="116900"/>
    <s v="ООО Группа &quot;Евроклининг&quot;"/>
    <s v="Оплата по договору № 009-46/у от 20.03.2009 за уборку за сентябрь 2016 года. В том числе НДС 18.00 % - 17832.20"/>
    <s v="42647116900"/>
    <x v="13"/>
    <x v="0"/>
    <x v="11"/>
  </r>
  <r>
    <x v="965"/>
    <x v="965"/>
    <n v="7368.2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сентябрь 2016 года  НДС не облагается"/>
    <s v="426477368,21"/>
    <x v="16"/>
    <x v="3"/>
    <x v="7"/>
  </r>
  <r>
    <x v="965"/>
    <x v="965"/>
    <n v="290"/>
    <s v="АО &quot;Райффайзенбанк&quot; г. Москва"/>
    <s v="Комиссия за обслуживание системы &quot;ELBRUS Internet&quot; за 9.2016  Договор на ELBRUS Internet Z34983/IC/000068"/>
    <s v="42647290"/>
    <x v="7"/>
    <x v="2"/>
    <x v="6"/>
  </r>
  <r>
    <x v="965"/>
    <x v="965"/>
    <n v="12957.87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сентябрь 2016 года. Рег. номер в ФФОМС 453159800071702  НДС не облагается"/>
    <s v="4264712957,87"/>
    <x v="16"/>
    <x v="3"/>
    <x v="7"/>
  </r>
  <r>
    <x v="965"/>
    <x v="965"/>
    <n v="55896.7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сентябрь 2016 года. НДС не облагается"/>
    <s v="4264755896,72"/>
    <x v="16"/>
    <x v="3"/>
    <x v="7"/>
  </r>
  <r>
    <x v="965"/>
    <x v="965"/>
    <n v="271679.26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6 год. ФЛС № М-02-013174-001 НДС не облагается."/>
    <s v="42647271679,26"/>
    <x v="5"/>
    <x v="0"/>
    <x v="4"/>
  </r>
  <r>
    <x v="965"/>
    <x v="965"/>
    <n v="30"/>
    <s v="АО &quot;Райффайзенбанк&quot; г. Москва"/>
    <s v="Комиссия за исходящий платеж в рублях от 2016-10-04 (банк-клиент), расчетный документ №221, сумма 116900.00 рублей"/>
    <s v="4264730"/>
    <x v="7"/>
    <x v="2"/>
    <x v="6"/>
  </r>
  <r>
    <x v="965"/>
    <x v="965"/>
    <n v="485.64"/>
    <s v="АО &quot;Райффайзенбанк&quot; г. Москва"/>
    <s v="Комиссия за обработку платежной ведомости. payroll scheme comm."/>
    <s v="42647485,64"/>
    <x v="7"/>
    <x v="2"/>
    <x v="6"/>
  </r>
  <r>
    <x v="966"/>
    <x v="966"/>
    <n v="950"/>
    <s v="АО &quot;Райффайзенбанк&quot; г. Москва"/>
    <s v="Комиссия за ведение текущего (расчетного) счета 40703810800001434983 за период с 01.09.2016 по 30.09.2016    начислена в сумме 950.00 RUR"/>
    <s v="42646950"/>
    <x v="7"/>
    <x v="2"/>
    <x v="6"/>
  </r>
  <r>
    <x v="966"/>
    <x v="966"/>
    <n v="3000"/>
    <s v="Индивидуальный предприниматель Капалин Евгений Владимирович"/>
    <s v="Оплата по Договору № 011113-ОКТ от 01.11.2013 г.  За работы в сентябре 2016 НДС не облагается."/>
    <s v="426463000"/>
    <x v="2"/>
    <x v="0"/>
    <x v="1"/>
  </r>
  <r>
    <x v="966"/>
    <x v="966"/>
    <n v="30"/>
    <s v="АО &quot;Райффайзенбанк&quot; г. Москва"/>
    <s v="Комиссия за исходящий платеж в рублях от 2016-10-03 (банк-клиент), расчетный документ №214, сумма 3000.00 рублей"/>
    <s v="4264630"/>
    <x v="7"/>
    <x v="2"/>
    <x v="6"/>
  </r>
  <r>
    <x v="966"/>
    <x v="966"/>
    <n v="30"/>
    <s v="АО &quot;Райффайзенбанк&quot; г. Москва"/>
    <s v="Комиссия за исходящий платеж в рублях от 2016-09-26 (банк-клиент), расчетный документ №211, сумма 27500.00 рублей"/>
    <s v="4264630"/>
    <x v="7"/>
    <x v="2"/>
    <x v="6"/>
  </r>
  <r>
    <x v="966"/>
    <x v="966"/>
    <n v="27500"/>
    <s v="ООО &quot; Строительная компания мир&quot;"/>
    <s v="Техобслуживание подземных и наземных газопроводов по счёту № 339 от 01.09.2016 за сентябрь  2016 В том числе НДС 18.00 % - 4194.92."/>
    <s v="4264627500"/>
    <x v="23"/>
    <x v="0"/>
    <x v="0"/>
  </r>
  <r>
    <x v="967"/>
    <x v="967"/>
    <n v="27500"/>
    <s v="ООО &quot; Строительная компания мир&quot;"/>
    <s v="Техобслуживание подземных и наземных газопроводов по счёту № 234 от 31.08.2016 за август 2016 В том числе НДС 18.00 % - 4194.92."/>
    <s v="4264227500"/>
    <x v="23"/>
    <x v="0"/>
    <x v="0"/>
  </r>
  <r>
    <x v="967"/>
    <x v="967"/>
    <n v="1500"/>
    <s v="ООО &quot;СЭБ&quot;"/>
    <s v="За восстановление охранной сигнализации по счёту №154 от 27.09.2016 В том числе НДС 18.00 % - 228.81"/>
    <s v="426421500"/>
    <x v="33"/>
    <x v="0"/>
    <x v="18"/>
  </r>
  <r>
    <x v="967"/>
    <x v="967"/>
    <n v="30"/>
    <s v="АО &quot;Райффайзенбанк&quot; г. Москва"/>
    <s v="Комиссия за исходящий платеж в рублях от 2016-09-26 (банк-клиент), расчетный документ №210, сумма 27500.00 рублей"/>
    <s v="4264230"/>
    <x v="7"/>
    <x v="2"/>
    <x v="6"/>
  </r>
  <r>
    <x v="967"/>
    <x v="967"/>
    <n v="30"/>
    <s v="АО &quot;Райффайзенбанк&quot; г. Москва"/>
    <s v="Комиссия за исходящий платеж в рублях от 2016-09-29 (банк-клиент), расчетный документ №212, сумма 1500.00 рублей"/>
    <s v="4264230"/>
    <x v="7"/>
    <x v="2"/>
    <x v="6"/>
  </r>
  <r>
    <x v="967"/>
    <x v="967"/>
    <n v="30"/>
    <s v="АО &quot;Райффайзенбанк&quot; г. Москва"/>
    <s v="Комиссия за исходящий платеж в рублях от 2016-09-29 (банк-клиент), расчетный документ №213, сумма 5500.00 рублей"/>
    <s v="4264230"/>
    <x v="7"/>
    <x v="2"/>
    <x v="6"/>
  </r>
  <r>
    <x v="967"/>
    <x v="967"/>
    <n v="5500"/>
    <s v="ООО &quot;СЭБ&quot;"/>
    <s v="За клавиатуру по счёту №155 от 28.09.2016 В том числе НДС 18.00 % - 838.98"/>
    <s v="426425500"/>
    <x v="3"/>
    <x v="1"/>
    <x v="2"/>
  </r>
  <r>
    <x v="968"/>
    <x v="968"/>
    <n v="28000"/>
    <s v="ООО Эколоджис"/>
    <s v="оплата по Счёт № k-252 от 23 сентября 2016 за анализы воды  НДС не облагается."/>
    <s v="4263628000"/>
    <x v="24"/>
    <x v="0"/>
    <x v="14"/>
  </r>
  <r>
    <x v="968"/>
    <x v="968"/>
    <n v="30"/>
    <s v="АО &quot;Райффайзенбанк&quot; г. Москва"/>
    <s v="Комиссия за исходящий платеж в рублях от 2016-09-23 (банк-клиент), расчетный документ №209, сумма 28000.00 рублей"/>
    <s v="4263630"/>
    <x v="7"/>
    <x v="2"/>
    <x v="6"/>
  </r>
  <r>
    <x v="969"/>
    <x v="969"/>
    <n v="4090"/>
    <s v="ЗАКРЫТОЕ АКЦИОНЕРНОЕ ОБЩЕСТВО &quot;НАЦИОНАЛЬНЫЙ УДОСТОВЕРЯЮЩИЙ ЦЕНТР&quot;"/>
    <s v="оплата по СЧЕТу №: 72595 от 05.09.2016 за Продление тарифного плана &quot;Федеральный&quot;  В том числе НДС 18.00 % - 623.90."/>
    <s v="426354090"/>
    <x v="18"/>
    <x v="0"/>
    <x v="12"/>
  </r>
  <r>
    <x v="969"/>
    <x v="969"/>
    <n v="30"/>
    <s v="АО &quot;Райффайзенбанк&quot; г. Москва"/>
    <s v="Комиссия за исходящий платеж в рублях от 2016-09-22 (банк-клиент), расчетный документ №208, сумма 4090.00 рублей"/>
    <s v="4263530"/>
    <x v="7"/>
    <x v="2"/>
    <x v="6"/>
  </r>
  <r>
    <x v="970"/>
    <x v="970"/>
    <n v="30"/>
    <s v="АО &quot;Райффайзенбанк&quot; г. Москва"/>
    <s v="Комиссия за исходящий платеж в рублях от 2016-09-20 (банк-клиент), расчетный документ №207, сумма 270000.00 рублей"/>
    <s v="4263430"/>
    <x v="7"/>
    <x v="2"/>
    <x v="6"/>
  </r>
  <r>
    <x v="970"/>
    <x v="970"/>
    <n v="270000"/>
    <s v="ООО ЧОО &quot;Риф-4&quot;"/>
    <s v="Оплата за охранные услуги за сентябрь 2016 года по договору № 02/11 от 11.01.11. НДС не облагается"/>
    <s v="42634270000"/>
    <x v="33"/>
    <x v="0"/>
    <x v="18"/>
  </r>
  <r>
    <x v="971"/>
    <x v="971"/>
    <n v="665"/>
    <s v="АО &quot;Райффайзенбанк&quot; г. Москва"/>
    <s v="Комиссия за внесение наличных. ОВН №2. г. Москва"/>
    <s v="42632665"/>
    <x v="7"/>
    <x v="2"/>
    <x v="6"/>
  </r>
  <r>
    <x v="972"/>
    <x v="972"/>
    <n v="400"/>
    <s v="АО &quot;Райффайзенбанк&quot; г. Москва"/>
    <s v="Комиссия за обработку платежной ведомости. payroll scheme comm."/>
    <s v="42628400"/>
    <x v="7"/>
    <x v="2"/>
    <x v="6"/>
  </r>
  <r>
    <x v="972"/>
    <x v="972"/>
    <n v="100000"/>
    <s v="АО &quot;Райффайзенбанк&quot; г. Москва"/>
    <s v="Перечисление заработной платы согласно платежной ведомости N 18 от 15.09.2016. SALARY"/>
    <s v="42628100000"/>
    <x v="10"/>
    <x v="3"/>
    <x v="7"/>
  </r>
  <r>
    <x v="973"/>
    <x v="973"/>
    <n v="50000"/>
    <s v="Индивидуальный предприниматель Ляпунов Роман Игоревич"/>
    <s v="Аванс по Договору об оказании комплекса юридических услуг от 14 сентября 2016 года  НДС не облагается."/>
    <s v="4262750000"/>
    <x v="20"/>
    <x v="0"/>
    <x v="13"/>
  </r>
  <r>
    <x v="974"/>
    <x v="974"/>
    <n v="30"/>
    <s v="АО &quot;Райффайзенбанк&quot; г. Москва"/>
    <s v="Комиссия за исходящий платеж в рублях от 2016-09-08 (банк-клиент), расчетный документ №203, сумма 33134.59 рублей"/>
    <s v="4262230"/>
    <x v="7"/>
    <x v="2"/>
    <x v="6"/>
  </r>
  <r>
    <x v="974"/>
    <x v="974"/>
    <n v="30"/>
    <s v="АО &quot;Райффайзенбанк&quot; г. Москва"/>
    <s v="Комиссия за исходящий платеж в рублях от 2016-09-09 (банк-клиент), расчетный документ №205, сумма 10000.00 рублей"/>
    <s v="4262230"/>
    <x v="7"/>
    <x v="2"/>
    <x v="6"/>
  </r>
  <r>
    <x v="974"/>
    <x v="974"/>
    <n v="33134.589999999997"/>
    <s v="Муниципальное унитарное предприятие &quot;Инженерные сети г. Долгопрудного&quot;"/>
    <s v="Оплата по счету №В 2774 от 31.08.2016 за стоки. В том числе НДС 18.00 % - 5054.43"/>
    <s v="4262233134,59"/>
    <x v="9"/>
    <x v="0"/>
    <x v="8"/>
  </r>
  <r>
    <x v="974"/>
    <x v="974"/>
    <n v="10000"/>
    <s v="Общество с ограниченной ответственностью &quot;ОРИОН-ОВК&quot;"/>
    <s v="Оплата по cчету  № 64 от 08 сентября 2016. за работу по замене мотора на насосе согласно договору №2016/09/02-1 от 02.09.2016г.      В том числе НДС 18.00 % - 1525.42"/>
    <s v="4262210000"/>
    <x v="21"/>
    <x v="1"/>
    <x v="2"/>
  </r>
  <r>
    <x v="975"/>
    <x v="975"/>
    <n v="30"/>
    <s v="АО &quot;Райффайзенбанк&quot; г. Москва"/>
    <s v="Комиссия за исходящий платеж в рублях от 2016-09-07 (банк-клиент), расчетный документ №202, сумма 45000.00 рублей"/>
    <s v="4262030"/>
    <x v="7"/>
    <x v="2"/>
    <x v="6"/>
  </r>
  <r>
    <x v="975"/>
    <x v="975"/>
    <n v="45000"/>
    <s v="АРТЕКО ФМ ООО"/>
    <s v="Оплата по счёту №736 от 24.08.2016 за работы по извлечению насосов согласно договора №Р385/08 от 24.08.2016 В том числе НДС 18.00 % - 6864.41"/>
    <s v="4262045000"/>
    <x v="44"/>
    <x v="1"/>
    <x v="2"/>
  </r>
  <r>
    <x v="975"/>
    <x v="975"/>
    <n v="411321.83"/>
    <s v="ПАО &quot;Мосэнергосбыт&quot;"/>
    <s v="Оплата по счету № Э-61-41878 от 31.08.2016 г. за электричество: тариф 1,64 расход-24988 , тариф 6.19- расход 59829. В том числе НДС 18.00 % - 62744.01"/>
    <s v="42620411321,83"/>
    <x v="25"/>
    <x v="0"/>
    <x v="15"/>
  </r>
  <r>
    <x v="975"/>
    <x v="975"/>
    <n v="30"/>
    <s v="АО &quot;Райффайзенбанк&quot; г. Москва"/>
    <s v="Комиссия за исходящий платеж в рублях от 2016-09-07 (банк-клиент), расчетный документ №201, сумма 411321.83 рублей"/>
    <s v="4262030"/>
    <x v="7"/>
    <x v="2"/>
    <x v="6"/>
  </r>
  <r>
    <x v="976"/>
    <x v="976"/>
    <n v="30"/>
    <s v="АО &quot;Райффайзенбанк&quot; г. Москва"/>
    <s v="Комиссия за исходящий платеж в рублях от 2016-09-06 (банк-клиент), расчетный документ №200, сумма 61199.52 рублей"/>
    <s v="4261930"/>
    <x v="7"/>
    <x v="2"/>
    <x v="6"/>
  </r>
  <r>
    <x v="976"/>
    <x v="976"/>
    <n v="30"/>
    <s v="АО &quot;Райффайзенбанк&quot; г. Москва"/>
    <s v="Комиссия за исходящий платеж в рублях от 2016-09-06 (банк-клиент), расчетный документ №199, сумма 63699.20 рублей"/>
    <s v="4261930"/>
    <x v="7"/>
    <x v="2"/>
    <x v="6"/>
  </r>
  <r>
    <x v="976"/>
    <x v="976"/>
    <n v="61199.519999999997"/>
    <s v="ООО &quot; Эко-Сервис&quot;"/>
    <s v="За вывоз бункера в августе 2016 года по счёту №2210 от 31.08.2016 В том числе НДС 18.00 % - 9335.52"/>
    <s v="4261961199,52"/>
    <x v="4"/>
    <x v="0"/>
    <x v="3"/>
  </r>
  <r>
    <x v="976"/>
    <x v="976"/>
    <n v="63699.199999999997"/>
    <s v="Филиал &quot;Центральный&quot; АО &quot;Оборонэнергосбыт&quot;"/>
    <s v="Оплата по счету №14682016/311010 от 31.08.2016 за электричество за июль и август 2016 года  В том числе НДС 18.00 % - 9716.83"/>
    <s v="4261963699,2"/>
    <x v="25"/>
    <x v="0"/>
    <x v="15"/>
  </r>
  <r>
    <x v="977"/>
    <x v="977"/>
    <n v="190"/>
    <s v="АО &quot;Райффайзенбанк&quot; г. Москва"/>
    <s v="Ежемесячная комиссия за услугу ELBRUS Mobile 8.2016"/>
    <s v="42618190"/>
    <x v="7"/>
    <x v="2"/>
    <x v="6"/>
  </r>
  <r>
    <x v="977"/>
    <x v="977"/>
    <n v="290"/>
    <s v="АО &quot;Райффайзенбанк&quot; г. Москва"/>
    <s v="Комиссия за обслуживание системы &quot;ELBRUS Internet&quot; за 8.2016  Договор на ELBRUS Internet Z34983/IC/000068"/>
    <s v="42618290"/>
    <x v="7"/>
    <x v="2"/>
    <x v="6"/>
  </r>
  <r>
    <x v="978"/>
    <x v="978"/>
    <n v="30"/>
    <s v="АО &quot;Райффайзенбанк&quot; г. Москва"/>
    <s v="Комиссия за исходящий платеж в рублях от 2016-09-02 (банк-клиент), расчетный документ №198, сумма 58230.00 рублей"/>
    <s v="4261530"/>
    <x v="7"/>
    <x v="2"/>
    <x v="6"/>
  </r>
  <r>
    <x v="978"/>
    <x v="978"/>
    <n v="39264"/>
    <s v="УФК МФ РФ (ИФНС РФ № 15 по г. Москве, л/с 40100770015)"/>
    <s v="НДФЛ за август 2016 года НДС не облагается"/>
    <s v="4261539264"/>
    <x v="28"/>
    <x v="3"/>
    <x v="7"/>
  </r>
  <r>
    <x v="978"/>
    <x v="978"/>
    <n v="58230"/>
    <s v="Общество с ограниченной ответственностью &quot;ОРИОН-ОВК&quot;"/>
    <s v="Оплата по cчету  № 81 от 02 сентября 2016. за работу по замене мотора на насосе согласно договору №2016/09/02-1 от 02.09.2016г.      В том числе НДС 18.00 % - 8882.54"/>
    <s v="4261558230"/>
    <x v="21"/>
    <x v="1"/>
    <x v="2"/>
  </r>
  <r>
    <x v="979"/>
    <x v="979"/>
    <n v="15546.19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вгуст 2016 года. Рег. номер в ФФОМС 453159800071702  НДС не облагается"/>
    <s v="4261415546,19"/>
    <x v="16"/>
    <x v="3"/>
    <x v="7"/>
  </r>
  <r>
    <x v="979"/>
    <x v="979"/>
    <n v="30"/>
    <s v="АО &quot;Райффайзенбанк&quot; г. Москва"/>
    <s v="Комиссия за исходящий платеж в рублях от 2016-09-01 (банк-клиент), расчетный документ №193, сумма 270000.00 рублей"/>
    <s v="4261430"/>
    <x v="7"/>
    <x v="2"/>
    <x v="6"/>
  </r>
  <r>
    <x v="979"/>
    <x v="979"/>
    <n v="1700"/>
    <s v="Общество с ограниченной ответственностью &quot;ПрофТехСервис&quot;"/>
    <s v="Оплата по счету  № 1134 от 31 августа 2016 г. за диагностику насоса В том числе НДС 18.00 % - 259.32."/>
    <s v="426141700"/>
    <x v="44"/>
    <x v="1"/>
    <x v="2"/>
  </r>
  <r>
    <x v="979"/>
    <x v="979"/>
    <n v="67061.9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вгуст  2016 года. НДС не облагается"/>
    <s v="4261467061,94"/>
    <x v="16"/>
    <x v="3"/>
    <x v="7"/>
  </r>
  <r>
    <x v="979"/>
    <x v="979"/>
    <n v="110562"/>
    <s v="АО &quot;Райффайзенбанк&quot; г. Москва"/>
    <s v="Перечисление заработной платы согласно платежной ведомости N 17 от 01.09.2016. SALARY"/>
    <s v="42614110562"/>
    <x v="10"/>
    <x v="3"/>
    <x v="7"/>
  </r>
  <r>
    <x v="979"/>
    <x v="979"/>
    <n v="270000"/>
    <s v="ООО ЧОО &quot;Риф-4&quot;"/>
    <s v="Оплата за охранные услуги за август  2016 года по договору № 02/11 от 11.01.11. НДС не облагается"/>
    <s v="42614270000"/>
    <x v="33"/>
    <x v="0"/>
    <x v="18"/>
  </r>
  <r>
    <x v="979"/>
    <x v="979"/>
    <n v="116900"/>
    <s v="ООО Группа &quot;Евроклининг&quot;"/>
    <s v="Оплата по договору № 009-46/у от 20.03.2009 за уборку за август 2016 года. В том числе НДС 18.00 % - 17832.20"/>
    <s v="42614116900"/>
    <x v="13"/>
    <x v="0"/>
    <x v="11"/>
  </r>
  <r>
    <x v="979"/>
    <x v="979"/>
    <n v="442.25"/>
    <s v="АО &quot;Райффайзенбанк&quot; г. Москва"/>
    <s v="Комиссия за обработку платежной ведомости. payroll scheme comm."/>
    <s v="42614442,25"/>
    <x v="7"/>
    <x v="2"/>
    <x v="6"/>
  </r>
  <r>
    <x v="979"/>
    <x v="979"/>
    <n v="30"/>
    <s v="АО &quot;Райффайзенбанк&quot; г. Москва"/>
    <s v="Комиссия за исходящий платеж в рублях от 2016-09-01 (банк-клиент), расчетный документ №195, сумма 9215.59 рублей"/>
    <s v="4261430"/>
    <x v="7"/>
    <x v="2"/>
    <x v="6"/>
  </r>
  <r>
    <x v="979"/>
    <x v="979"/>
    <n v="9215.59"/>
    <s v="Филиал ФГУП &quot;Охрана&quot; МВД России по г. Москве"/>
    <s v="Оплата по договору № 7721N10011 за пультовую охрану объекта за август 2016 г.  В том числе НДС 18.00 % - 1405.77"/>
    <s v="426149215,59"/>
    <x v="36"/>
    <x v="0"/>
    <x v="18"/>
  </r>
  <r>
    <x v="979"/>
    <x v="979"/>
    <n v="950"/>
    <s v="АО &quot;Райффайзенбанк&quot; г. Москва"/>
    <s v="Комиссия за ведение текущего (расчетного) счета 40703810800001434983 за период с 01.08.2016 по 31.08.2016    начислена в сумме 950.00 RUR"/>
    <s v="42614950"/>
    <x v="7"/>
    <x v="2"/>
    <x v="6"/>
  </r>
  <r>
    <x v="979"/>
    <x v="979"/>
    <n v="30"/>
    <s v="АО &quot;Райффайзенбанк&quot; г. Москва"/>
    <s v="Комиссия за исходящий платеж в рублях от 2016-09-01 (банк-клиент), расчетный документ №194, сумма 116900.00 рублей"/>
    <s v="4261430"/>
    <x v="7"/>
    <x v="2"/>
    <x v="6"/>
  </r>
  <r>
    <x v="979"/>
    <x v="979"/>
    <n v="30"/>
    <s v="АО &quot;Райффайзенбанк&quot; г. Москва"/>
    <s v="Комиссия за исходящий платеж в рублях от 2016-09-01 (банк-клиент), расчетный документ №196, сумма 1700.00 рублей"/>
    <s v="4261430"/>
    <x v="7"/>
    <x v="2"/>
    <x v="6"/>
  </r>
  <r>
    <x v="979"/>
    <x v="979"/>
    <n v="8839.969999999999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вгуст 2016 года  НДС не облагается"/>
    <s v="426148839,97"/>
    <x v="16"/>
    <x v="3"/>
    <x v="7"/>
  </r>
  <r>
    <x v="979"/>
    <x v="979"/>
    <n v="609.6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6 года НДС не облагается"/>
    <s v="42614609,65"/>
    <x v="16"/>
    <x v="3"/>
    <x v="7"/>
  </r>
  <r>
    <x v="980"/>
    <x v="980"/>
    <n v="30"/>
    <s v="АО &quot;Райффайзенбанк&quot; г. Москва"/>
    <s v="Комиссия за исходящий платеж в рублях от 2016-08-30 (банк-клиент), расчетный документ №187, сумма 3000.00 рублей"/>
    <s v="4261230"/>
    <x v="7"/>
    <x v="2"/>
    <x v="6"/>
  </r>
  <r>
    <x v="980"/>
    <x v="980"/>
    <n v="3000"/>
    <s v="Индивидуальный предприниматель Капалин Евгений Владимирович"/>
    <s v="Оплата по Договору № 011113-ОКТ от 01.11.2013 г.  За работы в августе 2016г   .НДС не облагается."/>
    <s v="426123000"/>
    <x v="2"/>
    <x v="0"/>
    <x v="1"/>
  </r>
  <r>
    <x v="981"/>
    <x v="981"/>
    <n v="30"/>
    <s v="АО &quot;Райффайзенбанк&quot; г. Москва"/>
    <s v="Комиссия за исходящий платеж в рублях от 2016-08-22 (банк-клиент), расчетный документ №186, сумма 8800.00 рублей"/>
    <s v="4260430"/>
    <x v="7"/>
    <x v="2"/>
    <x v="6"/>
  </r>
  <r>
    <x v="981"/>
    <x v="981"/>
    <n v="8800"/>
    <s v="ООО &quot;ВДГБ:ИТС&quot;"/>
    <s v="оплата по счету № ИТАА-002105 от 28.07.2016 Разработка по ПП 1С:Учет в ЖКХ В том числе НДС 18.00 % - 1342.37"/>
    <s v="426048800"/>
    <x v="18"/>
    <x v="0"/>
    <x v="12"/>
  </r>
  <r>
    <x v="981"/>
    <x v="981"/>
    <n v="30"/>
    <s v="АО &quot;Райффайзенбанк&quot; г. Москва"/>
    <s v="Комиссия за исходящий платеж в рублях от 2016-08-22 (банк-клиент), расчетный документ №185, сумма 28000.00 рублей"/>
    <s v="4260430"/>
    <x v="7"/>
    <x v="2"/>
    <x v="6"/>
  </r>
  <r>
    <x v="981"/>
    <x v="981"/>
    <n v="28000"/>
    <s v="ООО &quot;СанТан-М&quot;"/>
    <s v="Предповерочная подготовка к поверке и поверка расходомеров &quot;АКРОН-01&quot; НДС не облагается."/>
    <s v="4260428000"/>
    <x v="21"/>
    <x v="1"/>
    <x v="2"/>
  </r>
  <r>
    <x v="982"/>
    <x v="982"/>
    <n v="11000"/>
    <s v="ООО &quot;ВДГБ:ИТС&quot;"/>
    <s v="Разработка по ПП 1С:Учет в ЖКХ В том числе НДС 18.00 % - 1677.97."/>
    <s v="4260111000"/>
    <x v="18"/>
    <x v="0"/>
    <x v="12"/>
  </r>
  <r>
    <x v="982"/>
    <x v="982"/>
    <n v="6603.5"/>
    <s v="ИП Шахов Андрей Николаевич"/>
    <s v="оплата по Счету на оплату № 7 от 19 августа 2016 В том числе НДС 18.00 % - 1007.31"/>
    <s v="426016603,5"/>
    <x v="3"/>
    <x v="1"/>
    <x v="2"/>
  </r>
  <r>
    <x v="982"/>
    <x v="982"/>
    <n v="30"/>
    <s v="АО &quot;Райффайзенбанк&quot; г. Москва"/>
    <s v="Комиссия за исходящий платеж в рублях от 2016-08-19 (банк-клиент), расчетный документ №184, сумма 6603.50 рублей"/>
    <s v="4260130"/>
    <x v="7"/>
    <x v="2"/>
    <x v="6"/>
  </r>
  <r>
    <x v="982"/>
    <x v="982"/>
    <n v="30"/>
    <s v="АО &quot;Райффайзенбанк&quot; г. Москва"/>
    <s v="Комиссия за исходящий платеж в рублях от 2016-08-19 (банк-клиент), расчетный документ №183, сумма 13700.00 рублей"/>
    <s v="4260130"/>
    <x v="7"/>
    <x v="2"/>
    <x v="6"/>
  </r>
  <r>
    <x v="982"/>
    <x v="982"/>
    <n v="30"/>
    <s v="АО &quot;Райффайзенбанк&quot; г. Москва"/>
    <s v="Комиссия за исходящий платеж в рублях от 2016-08-19 (банк-клиент), расчетный документ №181, сумма 11000.00 рублей"/>
    <s v="4260130"/>
    <x v="7"/>
    <x v="2"/>
    <x v="6"/>
  </r>
  <r>
    <x v="982"/>
    <x v="982"/>
    <n v="13700"/>
    <s v="Общество с ограниченной ответственностью &quot;ОРИОН-ОВК&quot;"/>
    <s v="оплата по Счету на оплату № 56 от 17 августа 2016 В том числе НДС 18.00 % - 2089.83"/>
    <s v="4260113700"/>
    <x v="21"/>
    <x v="1"/>
    <x v="2"/>
  </r>
  <r>
    <x v="982"/>
    <x v="982"/>
    <n v="30"/>
    <s v="АО &quot;Райффайзенбанк&quot; г. Москва"/>
    <s v="Комиссия за исходящий платеж в рублях от 2016-08-19 (банк-клиент), расчетный документ №182, сумма 66897.86 рублей"/>
    <s v="4260130"/>
    <x v="7"/>
    <x v="2"/>
    <x v="6"/>
  </r>
  <r>
    <x v="982"/>
    <x v="982"/>
    <n v="66897.86"/>
    <s v="Муниципальное унитарное предприятие &quot;Инженерные сети г. Долгопрудного&quot;"/>
    <s v="Оплата по счету № 2507 от 31.07.2016 за стоки (2321,215 м куб)  В том числе НДС 18.00 % - 10204.76"/>
    <s v="4260166897,86"/>
    <x v="9"/>
    <x v="0"/>
    <x v="8"/>
  </r>
  <r>
    <x v="983"/>
    <x v="983"/>
    <n v="552"/>
    <s v="АО &quot;Райффайзенбанк&quot; г. Москва"/>
    <s v="Комиссия за обработку платежной ведомости. payroll scheme comm."/>
    <s v="42597552"/>
    <x v="7"/>
    <x v="2"/>
    <x v="6"/>
  </r>
  <r>
    <x v="983"/>
    <x v="983"/>
    <n v="3000"/>
    <s v="Управление Федерального казначейства (УФК) по г.Москве (ИФНС России №13 по г. Москве)"/>
    <s v="Государственная пошлина за рассмотрение апелляционной жалобы на решение Арбитражного суда г. Москвы по делу №А40-45248/2016 в Девятом арбитражном апелляционном суде НДС не облагается."/>
    <s v="425973000"/>
    <x v="40"/>
    <x v="2"/>
    <x v="17"/>
  </r>
  <r>
    <x v="983"/>
    <x v="983"/>
    <n v="30"/>
    <s v="АО &quot;Райффайзенбанк&quot; г. Москва"/>
    <s v="Комиссия за исходящий платеж в рублях от 2016-08-11 (банк-клиент), расчетный документ №178, сумма 27500.00 рублей"/>
    <s v="4259730"/>
    <x v="7"/>
    <x v="2"/>
    <x v="6"/>
  </r>
  <r>
    <x v="983"/>
    <x v="983"/>
    <n v="27500"/>
    <s v="ООО &quot; Строительная компания мир&quot;"/>
    <s v="Техобслуживание подземных и наземных газопроводов по счёту № 131 от 01.08.2016 за июль 2016 В том числе НДС 18.00 % - 4194.92."/>
    <s v="4259727500"/>
    <x v="23"/>
    <x v="0"/>
    <x v="0"/>
  </r>
  <r>
    <x v="983"/>
    <x v="983"/>
    <n v="138000"/>
    <s v="АО &quot;Райффайзенбанк&quot; г. Москва"/>
    <s v="Перечисление заработной платы согласно платежной ведомости N 16 от 15.08.2016. SALARY"/>
    <s v="42597138000"/>
    <x v="10"/>
    <x v="3"/>
    <x v="7"/>
  </r>
  <r>
    <x v="984"/>
    <x v="984"/>
    <n v="17001"/>
    <s v="АО &quot;Райффайзенбанк&quot; г. Москва"/>
    <s v="Перечисление заработной платы согласно платежной ведомости N 15 от 08.08.2016. SALARY"/>
    <s v="4259017001"/>
    <x v="10"/>
    <x v="3"/>
    <x v="7"/>
  </r>
  <r>
    <x v="984"/>
    <x v="984"/>
    <n v="68"/>
    <s v="АО &quot;Райффайзенбанк&quot; г. Москва"/>
    <s v="Комиссия за обработку платежной ведомости. payroll scheme comm."/>
    <s v="4259068"/>
    <x v="7"/>
    <x v="2"/>
    <x v="6"/>
  </r>
  <r>
    <x v="984"/>
    <x v="984"/>
    <n v="30"/>
    <s v="АО &quot;Райффайзенбанк&quot; г. Москва"/>
    <s v="Комиссия за исходящий платеж в рублях от 2016-08-08 (банк-клиент), расчетный документ №177, сумма 412787.26 рублей"/>
    <s v="4259030"/>
    <x v="7"/>
    <x v="2"/>
    <x v="6"/>
  </r>
  <r>
    <x v="984"/>
    <x v="984"/>
    <n v="412787.26"/>
    <s v="ПАО &quot;Мосэнергосбыт&quot;"/>
    <s v="Оплата по счету № Э-61-36891 от 31.07.2016 г. за электричество: тариф 1,43- расход-25138 , тариф 5,57 - расход 60026 . В том числе НДС 18.00 % - 62967.55"/>
    <s v="42590412787,26"/>
    <x v="25"/>
    <x v="0"/>
    <x v="15"/>
  </r>
  <r>
    <x v="985"/>
    <x v="985"/>
    <n v="40000"/>
    <s v="Индивидуальный предприниматель Истомин Ярослав Владимирович"/>
    <s v="За юридические услуги в июле 2016 по счету №9 от 01.08.2016 НДС не облагается."/>
    <s v="4258740000"/>
    <x v="20"/>
    <x v="0"/>
    <x v="13"/>
  </r>
  <r>
    <x v="985"/>
    <x v="985"/>
    <n v="66299.48"/>
    <s v="ООО &quot; Эко-Сервис&quot;"/>
    <s v="За вывоз бункера в июле 2016 года по счёту №1934 от 31.07.2016 В том числе НДС 18.00 % - 10113.48"/>
    <s v="4258766299,48"/>
    <x v="4"/>
    <x v="0"/>
    <x v="3"/>
  </r>
  <r>
    <x v="985"/>
    <x v="985"/>
    <n v="40000"/>
    <s v="Индивидуальный предприниматель Истомин Ярослав Владимирович"/>
    <s v="За юридические услуги в июне 2016 по счету №8 от 21.07.2016 НДС не облагается."/>
    <s v="4258740000"/>
    <x v="20"/>
    <x v="0"/>
    <x v="13"/>
  </r>
  <r>
    <x v="985"/>
    <x v="985"/>
    <n v="30"/>
    <s v="АО &quot;Райффайзенбанк&quot; г. Москва"/>
    <s v="Комиссия за исходящий платеж в рублях от 2016-08-05 (банк-клиент), расчетный документ №172, сумма 40000.00 рублей"/>
    <s v="4258730"/>
    <x v="7"/>
    <x v="2"/>
    <x v="6"/>
  </r>
  <r>
    <x v="985"/>
    <x v="985"/>
    <n v="30"/>
    <s v="АО &quot;Райффайзенбанк&quot; г. Москва"/>
    <s v="Комиссия за исходящий платеж в рублях от 2016-08-05 (банк-клиент), расчетный документ №175, сумма 66299.48 рублей"/>
    <s v="4258730"/>
    <x v="7"/>
    <x v="2"/>
    <x v="6"/>
  </r>
  <r>
    <x v="985"/>
    <x v="985"/>
    <n v="190"/>
    <s v="АО &quot;Райффайзенбанк&quot; г. Москва"/>
    <s v="Ежемесячная комиссия за услугу ELBRUS Mobile 7.2016"/>
    <s v="42587190"/>
    <x v="7"/>
    <x v="2"/>
    <x v="6"/>
  </r>
  <r>
    <x v="985"/>
    <x v="985"/>
    <n v="30"/>
    <s v="АО &quot;Райффайзенбанк&quot; г. Москва"/>
    <s v="Комиссия за исходящий платеж в рублях от 2016-08-05 (банк-клиент), расчетный документ №174, сумма 66897.86 рублей"/>
    <s v="4258730"/>
    <x v="7"/>
    <x v="2"/>
    <x v="6"/>
  </r>
  <r>
    <x v="985"/>
    <x v="985"/>
    <n v="66897.86"/>
    <s v="Муниципальное унитарное предприятие &quot;Инженерные сети г. Долгопрудного&quot;"/>
    <s v="Оплата по счету № 2507от 31.07.2016  за стоки  В том числе НДС 18.00 % - 10204.76"/>
    <s v="4258766897,86"/>
    <x v="9"/>
    <x v="0"/>
    <x v="8"/>
  </r>
  <r>
    <x v="985"/>
    <x v="985"/>
    <n v="30"/>
    <s v="АО &quot;Райффайзенбанк&quot; г. Москва"/>
    <s v="Комиссия за исходящий платеж в рублях от 2016-08-05 (банк-клиент), расчетный документ №173, сумма 40000.00 рублей"/>
    <s v="4258730"/>
    <x v="7"/>
    <x v="2"/>
    <x v="6"/>
  </r>
  <r>
    <x v="986"/>
    <x v="986"/>
    <n v="290"/>
    <s v="АО &quot;Райффайзенбанк&quot; г. Москва"/>
    <s v="Комиссия за обслуживание системы &quot;ELBRUS Internet&quot; за 7.2016  Договор на ELBRUS Internet Z34983/IC/000068"/>
    <s v="42586290"/>
    <x v="7"/>
    <x v="2"/>
    <x v="6"/>
  </r>
  <r>
    <x v="987"/>
    <x v="987"/>
    <n v="53402"/>
    <s v="OOO &quot;ДСК-МОНОЛИТ&quot;"/>
    <s v="Окончательный расчёт по договору №440 от 20 июня 2016 за установку пожарной сигнализации. В том числе НДС 18.00 % - 8146,07"/>
    <s v="4258553402"/>
    <x v="59"/>
    <x v="1"/>
    <x v="2"/>
  </r>
  <r>
    <x v="987"/>
    <x v="987"/>
    <n v="6000"/>
    <s v="Индивидуальный предприниматель Капалин Евгений Владимирович"/>
    <s v="Оплата по Договору № 011113-ОКТ от 01.11.2013 г.  За работы в июне и июле 2016г   .НДС не облагается."/>
    <s v="425856000"/>
    <x v="2"/>
    <x v="0"/>
    <x v="1"/>
  </r>
  <r>
    <x v="987"/>
    <x v="987"/>
    <n v="30"/>
    <s v="АО &quot;Райффайзенбанк&quot; г. Москва"/>
    <s v="Комиссия за исходящий платеж в рублях от 2016-08-03 (банк-клиент), расчетный документ №171, сумма 53402.00 рублей"/>
    <s v="4258530"/>
    <x v="7"/>
    <x v="2"/>
    <x v="6"/>
  </r>
  <r>
    <x v="987"/>
    <x v="987"/>
    <n v="30"/>
    <s v="АО &quot;Райффайзенбанк&quot; г. Москва"/>
    <s v="Комиссия за исходящий платеж в рублях от 2016-08-03 (банк-клиент), расчетный документ №170, сумма 6000.00 рублей"/>
    <s v="4258530"/>
    <x v="7"/>
    <x v="2"/>
    <x v="6"/>
  </r>
  <r>
    <x v="988"/>
    <x v="988"/>
    <n v="30"/>
    <s v="АО &quot;Райффайзенбанк&quot; г. Москва"/>
    <s v="Комиссия за исходящий платеж в рублях от 2016-08-02 (банк-клиент), расчетный документ №167, сумма 116900.00 рублей"/>
    <s v="4258430"/>
    <x v="7"/>
    <x v="2"/>
    <x v="6"/>
  </r>
  <r>
    <x v="988"/>
    <x v="988"/>
    <n v="116900"/>
    <s v="ООО Группа &quot;Евроклининг&quot;"/>
    <s v="Оплата по договору № 009-46/у от 20.03.2009 за уборку за июль 2016 года. В том числе НДС 18.00 % - 17832.20"/>
    <s v="42584116900"/>
    <x v="13"/>
    <x v="0"/>
    <x v="11"/>
  </r>
  <r>
    <x v="988"/>
    <x v="988"/>
    <n v="270000"/>
    <s v="ООО ЧОО &quot;Риф-4&quot;"/>
    <s v="Оплата за охранные услуги за июль  2016 года по договору № 02/11 от 11.01.11. НДС не облагается"/>
    <s v="42584270000"/>
    <x v="33"/>
    <x v="0"/>
    <x v="18"/>
  </r>
  <r>
    <x v="988"/>
    <x v="988"/>
    <n v="30"/>
    <s v="АО &quot;Райффайзенбанк&quot; г. Москва"/>
    <s v="Комиссия за исходящий платеж в рублях от 2016-08-02 (банк-клиент), расчетный документ №166, сумма 270000.00 рублей"/>
    <s v="4258430"/>
    <x v="7"/>
    <x v="2"/>
    <x v="6"/>
  </r>
  <r>
    <x v="988"/>
    <x v="988"/>
    <n v="30"/>
    <s v="АО &quot;Райффайзенбанк&quot; г. Москва"/>
    <s v="Комиссия за исходящий платеж в рублях от 2016-08-02 (банк-клиент), расчетный документ №168, сумма 9215.59 рублей"/>
    <s v="4258430"/>
    <x v="7"/>
    <x v="2"/>
    <x v="6"/>
  </r>
  <r>
    <x v="988"/>
    <x v="988"/>
    <n v="132880"/>
    <s v="АО &quot;Райффайзенбанк&quot; г. Москва"/>
    <s v="Перечисление заработной платы согласно платежной ведомости N 14 от 02.08.2016. SALARY"/>
    <s v="42584132880"/>
    <x v="10"/>
    <x v="3"/>
    <x v="7"/>
  </r>
  <r>
    <x v="988"/>
    <x v="988"/>
    <n v="531.52"/>
    <s v="АО &quot;Райффайзенбанк&quot; г. Москва"/>
    <s v="Комиссия за обработку платежной ведомости. payroll scheme comm."/>
    <s v="42584531,52"/>
    <x v="7"/>
    <x v="2"/>
    <x v="6"/>
  </r>
  <r>
    <x v="988"/>
    <x v="988"/>
    <n v="32886"/>
    <s v="УФК МФ РФ (ИФНС РФ № 15 по г. Москве, л/с 40100770015)"/>
    <s v="НДФЛ за июль 2016 года НДС не облагается"/>
    <s v="4258432886"/>
    <x v="28"/>
    <x v="3"/>
    <x v="7"/>
  </r>
  <r>
    <x v="988"/>
    <x v="988"/>
    <n v="9215.59"/>
    <s v="Филиал ФГУП &quot;Охрана&quot; МВД России по г. Москве"/>
    <s v="Оплата по договору № 7721N10011 за пультовую охрану объекта за июль 2016 г.  В том числе НДС 18.00 % - 1405.77"/>
    <s v="425849215,59"/>
    <x v="36"/>
    <x v="0"/>
    <x v="18"/>
  </r>
  <r>
    <x v="989"/>
    <x v="989"/>
    <n v="708.3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ль 2016 года  НДС не облагается"/>
    <s v="42583708,39"/>
    <x v="16"/>
    <x v="3"/>
    <x v="7"/>
  </r>
  <r>
    <x v="989"/>
    <x v="989"/>
    <n v="56268.5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ль  2016 года. НДС не облагается"/>
    <s v="4258356268,52"/>
    <x v="16"/>
    <x v="3"/>
    <x v="7"/>
  </r>
  <r>
    <x v="989"/>
    <x v="989"/>
    <n v="13044.0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ль 2016 года. Рег. номер в ФФОМС 453159800071702  НДС не облагается"/>
    <s v="4258313044,06"/>
    <x v="16"/>
    <x v="3"/>
    <x v="7"/>
  </r>
  <r>
    <x v="989"/>
    <x v="989"/>
    <n v="950"/>
    <s v="АО &quot;Райффайзенбанк&quot; г. Москва"/>
    <s v="Комиссия за ведение текущего (расчетного) счета 40703810800001434983 за период с 01.07.2016 по 31.07.2016    начислена в сумме 950.00 RUR"/>
    <s v="42583950"/>
    <x v="7"/>
    <x v="2"/>
    <x v="6"/>
  </r>
  <r>
    <x v="989"/>
    <x v="989"/>
    <n v="511.5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ль 2016 года НДС не облагается"/>
    <s v="42583511,53"/>
    <x v="16"/>
    <x v="3"/>
    <x v="7"/>
  </r>
  <r>
    <x v="990"/>
    <x v="990"/>
    <n v="27500"/>
    <s v="ООО &quot; Строительная компания мир&quot;"/>
    <s v="Техобслуживание подземных и наземных газопроводов по счёту № 213 от 01.06.2016 за май 2016 В том числе НДС 18.00 % - 4194.92."/>
    <s v="4257927500"/>
    <x v="23"/>
    <x v="0"/>
    <x v="0"/>
  </r>
  <r>
    <x v="990"/>
    <x v="990"/>
    <n v="30"/>
    <s v="АО &quot;Райффайзенбанк&quot; г. Москва"/>
    <s v="Комиссия за исходящий платеж в рублях от 2016-07-28 (банк-клиент), расчетный документ №159, сумма 27500.00 рублей"/>
    <s v="4257930"/>
    <x v="7"/>
    <x v="2"/>
    <x v="6"/>
  </r>
  <r>
    <x v="990"/>
    <x v="990"/>
    <n v="30"/>
    <s v="АО &quot;Райффайзенбанк&quot; г. Москва"/>
    <s v="Комиссия за исходящий платеж в рублях от 2016-07-26 (банк-клиент), расчетный документ №157, сумма 2294.00 рублей"/>
    <s v="4257930"/>
    <x v="7"/>
    <x v="2"/>
    <x v="6"/>
  </r>
  <r>
    <x v="990"/>
    <x v="990"/>
    <n v="2294"/>
    <s v="Общество с ограниченной ответственностью &quot; Ударник&quot;"/>
    <s v="Оплата по счёту №302 от 13.07.2016 за запчасти для снегоуборщика. НДС не облагается."/>
    <s v="425792294"/>
    <x v="3"/>
    <x v="1"/>
    <x v="2"/>
  </r>
  <r>
    <x v="990"/>
    <x v="990"/>
    <n v="30"/>
    <s v="АО &quot;Райффайзенбанк&quot; г. Москва"/>
    <s v="Комиссия за исходящий платеж в рублях от 2016-07-28 (банк-клиент), расчетный документ №160, сумма 10000.00 рублей"/>
    <s v="4257930"/>
    <x v="7"/>
    <x v="2"/>
    <x v="6"/>
  </r>
  <r>
    <x v="990"/>
    <x v="990"/>
    <n v="10000"/>
    <s v="Столичный филиал ОАО &quot;Мегафон&quot;"/>
    <s v="Оплата за услуги связи ( предоплата ). НДС не облагается."/>
    <s v="4257910000"/>
    <x v="1"/>
    <x v="0"/>
    <x v="1"/>
  </r>
  <r>
    <x v="990"/>
    <x v="990"/>
    <n v="30"/>
    <s v="АО &quot;Райффайзенбанк&quot; г. Москва"/>
    <s v="Комиссия за исходящий платеж в рублях от 2016-07-26 (банк-клиент), расчетный документ №158, сумма 14707.00 рублей"/>
    <s v="4257930"/>
    <x v="7"/>
    <x v="2"/>
    <x v="6"/>
  </r>
  <r>
    <x v="990"/>
    <x v="990"/>
    <n v="14707"/>
    <s v="ООО&quot;МВК ЭКОДАР&quot;"/>
    <s v="За 2 сервисное обслуживание системы очистки воды по договору 71781/ДС2 от 12 января 2015 г 2 квартал 2016 г В том числе НДС 18.00 % - 2243.44."/>
    <s v="4257914707"/>
    <x v="34"/>
    <x v="0"/>
    <x v="14"/>
  </r>
  <r>
    <x v="991"/>
    <x v="991"/>
    <n v="384598.99"/>
    <s v="ПАО &quot;Мосэнергосбыт&quot;"/>
    <s v="Оплата по счету № Э-61-31983 от 30.06.2016 г. за электричество: тариф 1,43- расход-26371 , тариф 5,57 - расход 62278 . В том числе НДС 18.00 % - 58667.64"/>
    <s v="42577384598,99"/>
    <x v="25"/>
    <x v="0"/>
    <x v="15"/>
  </r>
  <r>
    <x v="991"/>
    <x v="991"/>
    <n v="30"/>
    <s v="АО &quot;Райффайзенбанк&quot; г. Москва"/>
    <s v="Комиссия за исходящий платеж в рублях от 2016-07-26 (банк-клиент), расчетный документ №156, сумма 384598.99 рублей"/>
    <s v="4257730"/>
    <x v="7"/>
    <x v="2"/>
    <x v="6"/>
  </r>
  <r>
    <x v="992"/>
    <x v="992"/>
    <n v="20244"/>
    <s v="Общество с ограниченной ответственностью &quot;Торговый дом Северо-западный&quot;"/>
    <s v="Оплата по счету N ТДИ-2229030 от 19 Июля 2016 г. за мотопомпу. В том числе НДС 18.00 % - 3088.07."/>
    <s v="4257120244"/>
    <x v="3"/>
    <x v="1"/>
    <x v="2"/>
  </r>
  <r>
    <x v="992"/>
    <x v="992"/>
    <n v="30"/>
    <s v="АО &quot;Райффайзенбанк&quot; г. Москва"/>
    <s v="Комиссия за исходящий платеж в рублях от 2016-07-20 (банк-клиент), расчетный документ №155, сумма 20244.00 рублей"/>
    <s v="4257130"/>
    <x v="7"/>
    <x v="2"/>
    <x v="6"/>
  </r>
  <r>
    <x v="993"/>
    <x v="993"/>
    <n v="360"/>
    <s v="АО &quot;Райффайзенбанк&quot; г. Москва"/>
    <s v="Комиссия за обработку платежной ведомости. payroll scheme comm."/>
    <s v="42566360"/>
    <x v="7"/>
    <x v="2"/>
    <x v="6"/>
  </r>
  <r>
    <x v="993"/>
    <x v="993"/>
    <n v="7518"/>
    <s v="УФК МФ РФ (ИФНС РФ № 15 по г. Москве, л/с 40100770015)"/>
    <s v="Водный налог за 2 квартал 2016 года НДС не облагается"/>
    <s v="425667518"/>
    <x v="29"/>
    <x v="2"/>
    <x v="17"/>
  </r>
  <r>
    <x v="993"/>
    <x v="993"/>
    <n v="90000"/>
    <s v="АО &quot;Райффайзенбанк&quot; г. Москва"/>
    <s v="Перечисление заработной платы согласно платежной ведомости N 13 от 15.07.2016. SALARY"/>
    <s v="4256690000"/>
    <x v="10"/>
    <x v="3"/>
    <x v="7"/>
  </r>
  <r>
    <x v="994"/>
    <x v="994"/>
    <n v="22000"/>
    <s v="ООО Лаборатория строительной экпертизы"/>
    <s v="оплата услуг по обследованию оборудования КНС по договору 13-2/07-16-У от 13.07.16, НДС не облагается"/>
    <s v="4256522000"/>
    <x v="44"/>
    <x v="1"/>
    <x v="2"/>
  </r>
  <r>
    <x v="994"/>
    <x v="994"/>
    <n v="30"/>
    <s v="АО &quot;Райффайзенбанк&quot; г. Москва"/>
    <s v="Комиссия за исходящий платеж в рублях от 2016-07-14 (банк-клиент), расчетный документ №151, сумма 22000.00 рублей"/>
    <s v="4256530"/>
    <x v="7"/>
    <x v="2"/>
    <x v="6"/>
  </r>
  <r>
    <x v="995"/>
    <x v="995"/>
    <n v="61199.519999999997"/>
    <s v="ООО &quot; Эко-Сервис&quot;"/>
    <s v="За вывоз бункера в июне 2016 года по счёту №1640 от 30.06.2016 В том числе НДС 18.00 % - 9335.52"/>
    <s v="4255961199,52"/>
    <x v="4"/>
    <x v="0"/>
    <x v="3"/>
  </r>
  <r>
    <x v="995"/>
    <x v="995"/>
    <n v="30"/>
    <s v="АО &quot;Райффайзенбанк&quot; г. Москва"/>
    <s v="Комиссия за исходящий платеж в рублях от 2016-07-08 (банк-клиент), расчетный документ №150, сумма 89115.11 рублей"/>
    <s v="4255930"/>
    <x v="7"/>
    <x v="2"/>
    <x v="6"/>
  </r>
  <r>
    <x v="995"/>
    <x v="995"/>
    <n v="30"/>
    <s v="АО &quot;Райффайзенбанк&quot; г. Москва"/>
    <s v="Комиссия за исходящий платеж в рублях от 2016-07-08 (банк-клиент), расчетный документ №149, сумма 61199.52 рублей"/>
    <s v="4255930"/>
    <x v="7"/>
    <x v="2"/>
    <x v="6"/>
  </r>
  <r>
    <x v="995"/>
    <x v="995"/>
    <n v="89115.11"/>
    <s v="Муниципальное унитарное предприятие &quot;Инженерные сети г. Долгопрудного&quot;"/>
    <s v="Оплата по счету № 2137от 30.06.2016  за стоки  В том числе НДС 18.00 % - 13593.83"/>
    <s v="4255989115,11"/>
    <x v="9"/>
    <x v="0"/>
    <x v="8"/>
  </r>
  <r>
    <x v="996"/>
    <x v="996"/>
    <n v="30"/>
    <s v="АО &quot;Райффайзенбанк&quot; г. Москва"/>
    <s v="Комиссия за исходящий платеж в рублях от 2016-07-07 (банк-клиент), расчетный документ №147, сумма 30984.80 рублей"/>
    <s v="4255830"/>
    <x v="7"/>
    <x v="2"/>
    <x v="6"/>
  </r>
  <r>
    <x v="996"/>
    <x v="996"/>
    <n v="30984.799999999999"/>
    <s v="Филиал &quot;Центральный&quot; АО &quot;Оборонэнергосбыт&quot;"/>
    <s v="Оплата по счету №11312016/311010 от 30.06.2016 за электричество за июнь  2016 года  В том числе НДС 18.00 % - 4726.49"/>
    <s v="4255830984,8"/>
    <x v="25"/>
    <x v="0"/>
    <x v="15"/>
  </r>
  <r>
    <x v="997"/>
    <x v="997"/>
    <n v="433.08"/>
    <s v="АО &quot;Райффайзенбанк&quot; г. Москва"/>
    <s v="Комиссия за обработку платежной ведомости. payroll scheme comm."/>
    <s v="42557433,08"/>
    <x v="7"/>
    <x v="2"/>
    <x v="6"/>
  </r>
  <r>
    <x v="997"/>
    <x v="997"/>
    <n v="108271"/>
    <s v="АО &quot;Райффайзенбанк&quot; г. Москва"/>
    <s v="Перечисление заработной платы согласно платежной ведомости N 13 от 04.07.2016. SALARY"/>
    <s v="42557108271"/>
    <x v="10"/>
    <x v="3"/>
    <x v="7"/>
  </r>
  <r>
    <x v="998"/>
    <x v="998"/>
    <n v="190"/>
    <s v="АО &quot;Райффайзенбанк&quot; г. Москва"/>
    <s v="Ежемесячная комиссия за услугу ELBRUS Mobile 6.2016"/>
    <s v="42556190"/>
    <x v="7"/>
    <x v="2"/>
    <x v="6"/>
  </r>
  <r>
    <x v="998"/>
    <x v="998"/>
    <n v="57578.8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нь  2016 года. НДС не облагается"/>
    <s v="4255657578,84"/>
    <x v="16"/>
    <x v="3"/>
    <x v="7"/>
  </r>
  <r>
    <x v="998"/>
    <x v="998"/>
    <n v="33660"/>
    <s v="УФК МФ РФ (ИФНС РФ № 15 по г. Москве, л/с 40100770015)"/>
    <s v="НДФЛ за июнь 2016 года НДС не облагается"/>
    <s v="4255633660"/>
    <x v="28"/>
    <x v="3"/>
    <x v="7"/>
  </r>
  <r>
    <x v="998"/>
    <x v="998"/>
    <n v="10000"/>
    <s v="Jбщество с ограниченной ответственностью &quot;ОРИОН-ОВК&quot;"/>
    <s v="Оплата по счёту № 49 от 05.07.2016 за диагностику насосов. В том числе НДС 18.00 % - 1525.42."/>
    <s v="4255610000"/>
    <x v="21"/>
    <x v="1"/>
    <x v="2"/>
  </r>
  <r>
    <x v="998"/>
    <x v="998"/>
    <n v="30"/>
    <s v="АО &quot;Райффайзенбанк&quot; г. Москва"/>
    <s v="Комиссия за исходящий платеж в рублях от 2016-07-05 (банк-клиент), расчетный документ №146, сумма 10000.00 рублей"/>
    <s v="4255630"/>
    <x v="7"/>
    <x v="2"/>
    <x v="6"/>
  </r>
  <r>
    <x v="998"/>
    <x v="998"/>
    <n v="13347.82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нь 2016 года. Рег. номер в ФФОМС 453159800071702  НДС не облагается"/>
    <s v="4255613347,82"/>
    <x v="16"/>
    <x v="3"/>
    <x v="7"/>
  </r>
  <r>
    <x v="998"/>
    <x v="998"/>
    <n v="523.4400000000000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6 года НДС не облагается"/>
    <s v="42556523,44"/>
    <x v="16"/>
    <x v="3"/>
    <x v="7"/>
  </r>
  <r>
    <x v="998"/>
    <x v="998"/>
    <n v="7589.9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нь 2016 года  НДС не облагается"/>
    <s v="425567589,94"/>
    <x v="16"/>
    <x v="3"/>
    <x v="7"/>
  </r>
  <r>
    <x v="999"/>
    <x v="999"/>
    <n v="290"/>
    <s v="АО &quot;Райффайзенбанк&quot; г. Москва"/>
    <s v="Комиссия за обслуживание системы &quot;ELBRUS Internet&quot; за 6.2016  Договор на ELBRUS Internet Z34983/IC/000068"/>
    <s v="42555290"/>
    <x v="7"/>
    <x v="2"/>
    <x v="6"/>
  </r>
  <r>
    <x v="999"/>
    <x v="999"/>
    <n v="760"/>
    <s v="АО &quot;Райффайзенбанк&quot; г. Москва"/>
    <s v="Комиссия за внесение наличных. ОВН №10. г. Москва"/>
    <s v="42555760"/>
    <x v="7"/>
    <x v="2"/>
    <x v="6"/>
  </r>
  <r>
    <x v="1000"/>
    <x v="1000"/>
    <n v="950"/>
    <s v="АО &quot;Райффайзенбанк&quot; г. Москва"/>
    <s v="Комиссия за ведение текущего (расчетного) счета 40703810800001434983 за период с 01.06.2016 по 30.06.2016    начислена в сумме 950.00 RUR"/>
    <s v="42552950"/>
    <x v="7"/>
    <x v="2"/>
    <x v="6"/>
  </r>
  <r>
    <x v="1001"/>
    <x v="1001"/>
    <n v="30"/>
    <s v="АО &quot;Райффайзенбанк&quot; г. Москва"/>
    <s v="Комиссия за исходящий платеж в рублях от 2016-06-30 (банк-клиент), расчетный документ №138, сумма 20000.00 рублей"/>
    <s v="4255130"/>
    <x v="7"/>
    <x v="2"/>
    <x v="6"/>
  </r>
  <r>
    <x v="1001"/>
    <x v="1001"/>
    <n v="30"/>
    <s v="АО &quot;Райффайзенбанк&quot; г. Москва"/>
    <s v="Комиссия за исходящий платеж в рублях от 2016-06-30 (банк-клиент), расчетный документ №139, сумма 12382.00 рублей"/>
    <s v="4255130"/>
    <x v="7"/>
    <x v="2"/>
    <x v="6"/>
  </r>
  <r>
    <x v="1001"/>
    <x v="1001"/>
    <n v="20000"/>
    <s v="ООО &quot;Инженерные системы&quot;"/>
    <s v="Доплата по счету №29 от 29.06.16 .  В том числе НДС 18.00 % - 3050.85"/>
    <s v="4255120000"/>
    <x v="44"/>
    <x v="1"/>
    <x v="2"/>
  </r>
  <r>
    <x v="1001"/>
    <x v="1001"/>
    <n v="12382"/>
    <s v="Общество с ограниченной ответственностью &quot;Ударник&quot;"/>
    <s v="Оплата по счёту № 282 от 30.06.2016 НДС не облагается."/>
    <s v="4255112382"/>
    <x v="3"/>
    <x v="1"/>
    <x v="2"/>
  </r>
  <r>
    <x v="1002"/>
    <x v="1002"/>
    <n v="270000"/>
    <s v="ООО ЧОО &quot;Риф-4&quot;"/>
    <s v="Оплата за охранные услуги за июнь  2016 года по договору № 02/11 от 11.01.11. НДС не облагается"/>
    <s v="42550270000"/>
    <x v="33"/>
    <x v="0"/>
    <x v="18"/>
  </r>
  <r>
    <x v="1002"/>
    <x v="1002"/>
    <n v="30"/>
    <s v="АО &quot;Райффайзенбанк&quot; г. Москва"/>
    <s v="Комиссия за исходящий платеж в рублях от 2016-06-29 (банк-клиент), расчетный документ №135, сумма 9215.59 рублей"/>
    <s v="4255030"/>
    <x v="7"/>
    <x v="2"/>
    <x v="6"/>
  </r>
  <r>
    <x v="1002"/>
    <x v="1002"/>
    <n v="116900"/>
    <s v="ООО Группа &quot;Евроклининг&quot;"/>
    <s v="Оплата по договору № 009-46/у от 20.03.2009 за уборку за июнь 2016 года. В том числе НДС 18.00 % - 17832.20"/>
    <s v="42550116900"/>
    <x v="13"/>
    <x v="0"/>
    <x v="11"/>
  </r>
  <r>
    <x v="1002"/>
    <x v="1002"/>
    <n v="2715"/>
    <s v="ООО &quot; АВС-сервис&quot;"/>
    <s v="Оплата по счёту №74473 от 27.06.2016 за заправку тонером. НДС не облагается"/>
    <s v="425502715"/>
    <x v="57"/>
    <x v="1"/>
    <x v="2"/>
  </r>
  <r>
    <x v="1002"/>
    <x v="1002"/>
    <n v="30"/>
    <s v="АО &quot;Райффайзенбанк&quot; г. Москва"/>
    <s v="Комиссия за исходящий платеж в рублях от 2016-06-29 (банк-клиент), расчетный документ №133, сумма 270000.00 рублей"/>
    <s v="4255030"/>
    <x v="7"/>
    <x v="2"/>
    <x v="6"/>
  </r>
  <r>
    <x v="1002"/>
    <x v="1002"/>
    <n v="30"/>
    <s v="АО &quot;Райффайзенбанк&quot; г. Москва"/>
    <s v="Комиссия за исходящий платеж в рублях от 2016-06-29 (банк-клиент), расчетный документ №134, сумма 116900.00 рублей"/>
    <s v="4255030"/>
    <x v="7"/>
    <x v="2"/>
    <x v="6"/>
  </r>
  <r>
    <x v="1002"/>
    <x v="1002"/>
    <n v="30"/>
    <s v="АО &quot;Райффайзенбанк&quot; г. Москва"/>
    <s v="Комиссия за исходящий платеж в рублях от 2016-06-29 (банк-клиент), расчетный документ №136, сумма 2715.00 рублей"/>
    <s v="4255030"/>
    <x v="7"/>
    <x v="2"/>
    <x v="6"/>
  </r>
  <r>
    <x v="1002"/>
    <x v="1002"/>
    <n v="9215.59"/>
    <s v="Филиал ФГУП &quot;Охрана&quot; МВД России по г. Москве"/>
    <s v="Оплата по договору № 7721N10011 за пультовую охрану объекта за июнь 2016 г.  В том числе НДС 18.00 % - 1405.77"/>
    <s v="425509215,59"/>
    <x v="36"/>
    <x v="0"/>
    <x v="18"/>
  </r>
  <r>
    <x v="1002"/>
    <x v="1002"/>
    <n v="281955.83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16 год. ФЛС № М-02-013174-001 НДС не облагается."/>
    <s v="42550281955,83"/>
    <x v="5"/>
    <x v="0"/>
    <x v="4"/>
  </r>
  <r>
    <x v="1003"/>
    <x v="1003"/>
    <n v="30"/>
    <s v="АО &quot;Райффайзенбанк&quot; г. Москва"/>
    <s v="Комиссия за исходящий платеж в рублях от 2016-06-24 (банк-клиент), расчетный документ №132, сумма 140000.00 рублей"/>
    <s v="4254530"/>
    <x v="7"/>
    <x v="2"/>
    <x v="6"/>
  </r>
  <r>
    <x v="1003"/>
    <x v="1003"/>
    <n v="140000"/>
    <s v="ООО &quot;Инженерные системы&quot;"/>
    <s v="Jплата по счету №40 от 24.06.16 .  В том числе НДС 18.00 % - 21355.93"/>
    <s v="42545140000"/>
    <x v="44"/>
    <x v="1"/>
    <x v="2"/>
  </r>
  <r>
    <x v="1004"/>
    <x v="1004"/>
    <n v="30"/>
    <s v="АО &quot;Райффайзенбанк&quot; г. Москва"/>
    <s v="Комиссия за исходящий платеж в рублях от 2016-06-20 (банк-клиент), расчетный документ №129, сумма 53382.00 рублей"/>
    <s v="4254130"/>
    <x v="7"/>
    <x v="2"/>
    <x v="6"/>
  </r>
  <r>
    <x v="1004"/>
    <x v="1004"/>
    <n v="30"/>
    <s v="АО &quot;Райффайзенбанк&quot; г. Москва"/>
    <s v="Комиссия за исходящий платеж в рублях от 2016-06-20 (банк-клиент), расчетный документ №130, сумма 27500.00 рублей"/>
    <s v="4254130"/>
    <x v="7"/>
    <x v="2"/>
    <x v="6"/>
  </r>
  <r>
    <x v="1004"/>
    <x v="1004"/>
    <n v="30"/>
    <s v="АО &quot;Райффайзенбанк&quot; г. Москва"/>
    <s v="Комиссия за исходящий платеж в рублях от 2016-06-20 (банк-клиент), расчетный документ №131, сумма 10000.00 рублей"/>
    <s v="4254130"/>
    <x v="7"/>
    <x v="2"/>
    <x v="6"/>
  </r>
  <r>
    <x v="1004"/>
    <x v="1004"/>
    <n v="79.16"/>
    <s v="АО &quot;Райффайзенбанк&quot; г. Москва"/>
    <s v="Комиссия за обработку платежной ведомости. payroll scheme comm."/>
    <s v="4254179,16"/>
    <x v="7"/>
    <x v="2"/>
    <x v="6"/>
  </r>
  <r>
    <x v="1004"/>
    <x v="1004"/>
    <n v="53382"/>
    <s v="OOO &quot;ДСК-МОНОЛИТ&quot;"/>
    <s v="Предоплата по договору №440 от 20 июня 2016 за установку пожарной сигнализации. В том числе НДС 18.00 % - 8143.02"/>
    <s v="4254153382"/>
    <x v="59"/>
    <x v="1"/>
    <x v="2"/>
  </r>
  <r>
    <x v="1004"/>
    <x v="1004"/>
    <n v="10000"/>
    <s v="Столичный филиал ОАО &quot;Мегафон&quot;"/>
    <s v="Оплата за услуги связи ( предоплата ). НДС не облагается."/>
    <s v="4254110000"/>
    <x v="1"/>
    <x v="0"/>
    <x v="1"/>
  </r>
  <r>
    <x v="1004"/>
    <x v="1004"/>
    <n v="27500"/>
    <s v="ООО &quot; Строительная компания мир&quot;"/>
    <s v="Техобслуживание подземных и наземных газопроводов по счёту № 131 от 01.05.2016 за май 2016 В том числе НДС 18.00 % - 4194.92."/>
    <s v="4254127500"/>
    <x v="23"/>
    <x v="0"/>
    <x v="0"/>
  </r>
  <r>
    <x v="1004"/>
    <x v="1004"/>
    <n v="19791"/>
    <s v="АО &quot;Райффайзенбанк&quot; г. Москва"/>
    <s v="Перечисление заработной платы согласно платежной ведомости N 12 от 20.06.2016. SALARY"/>
    <s v="4254119791"/>
    <x v="10"/>
    <x v="3"/>
    <x v="7"/>
  </r>
  <r>
    <x v="1005"/>
    <x v="1005"/>
    <n v="30"/>
    <s v="АО &quot;Райффайзенбанк&quot; г. Москва"/>
    <s v="Комиссия за исходящий платеж в рублях от 2016-06-16 (банк-клиент), расчетный документ №127, сумма 19215.12 рублей"/>
    <s v="4253730"/>
    <x v="7"/>
    <x v="2"/>
    <x v="6"/>
  </r>
  <r>
    <x v="1005"/>
    <x v="1005"/>
    <n v="19215.12"/>
    <s v="УФК по г. Москве (Филиал ФБУЗ &quot;Центр гигиены и эпидемиологии в городе Москве&quot; в СВАО города Москвы л/с 20736U27210)"/>
    <s v="За услуги  по счету № 1135/9,11 от 15.06.2016  В том числе НДС 18.00 % - 2931.12"/>
    <s v="4253719215,12"/>
    <x v="24"/>
    <x v="0"/>
    <x v="14"/>
  </r>
  <r>
    <x v="1006"/>
    <x v="1006"/>
    <n v="400"/>
    <s v="АО &quot;Райффайзенбанк&quot; г. Москва"/>
    <s v="Комиссия за обработку платежной ведомости. payroll scheme comm."/>
    <s v="42536400"/>
    <x v="7"/>
    <x v="2"/>
    <x v="6"/>
  </r>
  <r>
    <x v="1006"/>
    <x v="1006"/>
    <n v="30"/>
    <s v="АО &quot;Райффайзенбанк&quot; г. Москва"/>
    <s v="Комиссия за исходящий платеж в рублях от 2016-06-14 (банк-клиент), расчетный документ №125, сумма 80000.00 рублей"/>
    <s v="4253630"/>
    <x v="7"/>
    <x v="2"/>
    <x v="6"/>
  </r>
  <r>
    <x v="1006"/>
    <x v="1006"/>
    <n v="80000"/>
    <s v="Межотраслевая коллегия адвокатов (г. Москва)"/>
    <s v="Оплата по счёту №120 от 14.06.2016 года по договору №36-06/16 от 14.06.2016  НДС не облагается."/>
    <s v="4253680000"/>
    <x v="20"/>
    <x v="0"/>
    <x v="13"/>
  </r>
  <r>
    <x v="1006"/>
    <x v="1006"/>
    <n v="100000"/>
    <s v="АО &quot;Райффайзенбанк&quot; г. Москва"/>
    <s v="Перечисление заработной платы согласно платежной ведомости N 11 от 15.06.2016. SALARY"/>
    <s v="42536100000"/>
    <x v="10"/>
    <x v="3"/>
    <x v="7"/>
  </r>
  <r>
    <x v="1007"/>
    <x v="1007"/>
    <n v="4425"/>
    <s v="Общество с ограниченной ответственностью &quot;ВДГБ:Центр автоматизации&quot;"/>
    <s v="Оплата по счёту  № ЦААА-001022 от 8 июня 2016 г. за использование лицензии на 12 месяцев. НДС не облагается"/>
    <s v="425354425"/>
    <x v="18"/>
    <x v="0"/>
    <x v="12"/>
  </r>
  <r>
    <x v="1007"/>
    <x v="1007"/>
    <n v="30"/>
    <s v="АО &quot;Райффайзенбанк&quot; г. Москва"/>
    <s v="Комиссия за исходящий платеж в рублях от 2016-06-14 (банк-клиент), расчетный документ №124, сумма 4425.00 рублей"/>
    <s v="4253530"/>
    <x v="7"/>
    <x v="2"/>
    <x v="6"/>
  </r>
  <r>
    <x v="1008"/>
    <x v="1008"/>
    <n v="80000"/>
    <s v="ООО &quot;Инженерные системы&quot;"/>
    <s v="Jплата по счету №36 от 09.06.16 .  В том числе НДС 18.00 % - 12203.39"/>
    <s v="4253080000"/>
    <x v="44"/>
    <x v="1"/>
    <x v="2"/>
  </r>
  <r>
    <x v="1008"/>
    <x v="1008"/>
    <n v="30"/>
    <s v="АО &quot;Райффайзенбанк&quot; г. Москва"/>
    <s v="Комиссия за исходящий платеж в рублях от 2016-06-09 (банк-клиент), расчетный документ №123, сумма 80000.00 рублей"/>
    <s v="4253030"/>
    <x v="7"/>
    <x v="2"/>
    <x v="6"/>
  </r>
  <r>
    <x v="1009"/>
    <x v="1009"/>
    <n v="30"/>
    <s v="АО &quot;Райффайзенбанк&quot; г. Москва"/>
    <s v="Комиссия за исходящий платеж в рублях от 2016-06-06 (банк-клиент), расчетный документ №121, сумма 3950.00 рублей"/>
    <s v="4252930"/>
    <x v="7"/>
    <x v="2"/>
    <x v="6"/>
  </r>
  <r>
    <x v="1009"/>
    <x v="1009"/>
    <n v="30"/>
    <s v="АО &quot;Райффайзенбанк&quot; г. Москва"/>
    <s v="Комиссия за исходящий платеж в рублях от 2016-06-06 (банк-клиент), расчетный документ №120, сумма 70017.60 рублей"/>
    <s v="4252930"/>
    <x v="7"/>
    <x v="2"/>
    <x v="6"/>
  </r>
  <r>
    <x v="1009"/>
    <x v="1009"/>
    <n v="30"/>
    <s v="АО &quot;Райффайзенбанк&quot; г. Москва"/>
    <s v="Комиссия за исходящий платеж в рублях от 2016-06-07 (банк-клиент), расчетный документ №122, сумма 367608.46 рублей"/>
    <s v="4252930"/>
    <x v="7"/>
    <x v="2"/>
    <x v="6"/>
  </r>
  <r>
    <x v="1009"/>
    <x v="1009"/>
    <n v="367608.46"/>
    <s v="ПАО &quot;Мосэнергосбыт&quot;"/>
    <s v="Оплата по счету № Э-61-27073 от 31.05.2016 г. за электричество: тариф 1,43- расход-25240 , тариф 5,57 - расход 59518 . В том числе НДС 18.00 % - 56075.87"/>
    <s v="42529367608,46"/>
    <x v="25"/>
    <x v="0"/>
    <x v="15"/>
  </r>
  <r>
    <x v="1009"/>
    <x v="1009"/>
    <n v="3950"/>
    <s v="ООО &quot; АВС-сервис&quot;"/>
    <s v="Оплата по счёту №74225 от 06.06.2016 за ремонт принтера. В том числе НДС 18.00 % - 602.54"/>
    <s v="425293950"/>
    <x v="57"/>
    <x v="1"/>
    <x v="2"/>
  </r>
  <r>
    <x v="1009"/>
    <x v="1009"/>
    <n v="70017.600000000006"/>
    <s v="Филиал &quot;Центральный&quot; АО &quot;Оборонэнергосбыт&quot;"/>
    <s v="Оплата по счету №9262016/311010 от 31.05.2016 за электричество за апрель и май  2016 года  В том числе НДС 18.00 % - 10680.65"/>
    <s v="4252970017,6"/>
    <x v="25"/>
    <x v="0"/>
    <x v="15"/>
  </r>
  <r>
    <x v="1010"/>
    <x v="1010"/>
    <n v="116900"/>
    <s v="ООО Группа &quot;Евроклининг&quot;"/>
    <s v="Оплата по договору № 009-46/у от 20.03.2009 за уборку за май 2016 года. В том числе НДС 18.00 % - 17832.20"/>
    <s v="42527116900"/>
    <x v="13"/>
    <x v="0"/>
    <x v="11"/>
  </r>
  <r>
    <x v="1010"/>
    <x v="1010"/>
    <n v="438.7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6 года НДС не облагается"/>
    <s v="42527438,72"/>
    <x v="16"/>
    <x v="3"/>
    <x v="7"/>
  </r>
  <r>
    <x v="1010"/>
    <x v="1010"/>
    <n v="35000"/>
    <s v="Межотраслевая коллегия адвокатов (г. Москва)"/>
    <s v="Оплата по счёту №107 от 30.05.2016 года по договору №21-04/16 от 11.04.2016 (п.2) НДС не облагается."/>
    <s v="4252735000"/>
    <x v="20"/>
    <x v="0"/>
    <x v="13"/>
  </r>
  <r>
    <x v="1010"/>
    <x v="1010"/>
    <n v="116208"/>
    <s v="АО &quot;Райффайзенбанк&quot; г. Москва"/>
    <s v="Перечисление заработной платы согласно платежной ведомости N 10 от 06.06.2016. SALARY"/>
    <s v="42527116208"/>
    <x v="10"/>
    <x v="3"/>
    <x v="7"/>
  </r>
  <r>
    <x v="1010"/>
    <x v="1010"/>
    <n v="48259.4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й  2016 года. НДС не облагается"/>
    <s v="4252748259,42"/>
    <x v="16"/>
    <x v="3"/>
    <x v="7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08, сумма 71399.44 рублей"/>
    <s v="4252730"/>
    <x v="7"/>
    <x v="2"/>
    <x v="6"/>
  </r>
  <r>
    <x v="1010"/>
    <x v="1010"/>
    <n v="464.83"/>
    <s v="АО &quot;Райффайзенбанк&quot; г. Москва"/>
    <s v="Комиссия за обработку платежной ведомости. payroll scheme comm."/>
    <s v="42527464,83"/>
    <x v="7"/>
    <x v="2"/>
    <x v="6"/>
  </r>
  <r>
    <x v="1010"/>
    <x v="1010"/>
    <n v="71399.44"/>
    <s v="ООО &quot; Эко-Сервис&quot;"/>
    <s v="За вывоз бункера в мае 2016 года по счёту №1373 от 31.05.2016 В том числе НДС 18.00 % - 10891.44"/>
    <s v="4252771399,44"/>
    <x v="4"/>
    <x v="0"/>
    <x v="3"/>
  </r>
  <r>
    <x v="1010"/>
    <x v="1010"/>
    <n v="28153"/>
    <s v="УФК МФ РФ (ИФНС РФ № 15 по г. Москве, л/с 40100770015)"/>
    <s v="НДФЛ за май 2016 года НДС не облагается"/>
    <s v="4252728153"/>
    <x v="28"/>
    <x v="3"/>
    <x v="7"/>
  </r>
  <r>
    <x v="1010"/>
    <x v="1010"/>
    <n v="11187.41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й 2016 года. Рег. номер в ФФОМС 453159800071702  НДС не облагается"/>
    <s v="4252711187,41"/>
    <x v="16"/>
    <x v="3"/>
    <x v="7"/>
  </r>
  <r>
    <x v="1010"/>
    <x v="1010"/>
    <n v="92096.07"/>
    <s v="Муниципальное унитарное предприятие &quot;Инженерные сети г. Долгопрудного&quot;"/>
    <s v="1Оплата по счету № 1781 от 31.05.2016  за стоки  В том числе НДС 18.00 % - 14048.55"/>
    <s v="4252792096,07"/>
    <x v="9"/>
    <x v="0"/>
    <x v="8"/>
  </r>
  <r>
    <x v="1010"/>
    <x v="1010"/>
    <n v="6708.8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й 2016 года  НДС не облагается"/>
    <s v="425276708,83"/>
    <x v="16"/>
    <x v="3"/>
    <x v="7"/>
  </r>
  <r>
    <x v="1010"/>
    <x v="1010"/>
    <n v="6361.4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й 2016 года  НДС не облагается"/>
    <s v="425276361,47"/>
    <x v="16"/>
    <x v="3"/>
    <x v="7"/>
  </r>
  <r>
    <x v="1010"/>
    <x v="1010"/>
    <n v="270000"/>
    <s v="ООО ЧОО &quot;Риф-4&quot;"/>
    <s v="Оплата за охранные услуги за май  2016 года по договору № 02/11 от 11.01.11. НДС не облагается"/>
    <s v="42527270000"/>
    <x v="33"/>
    <x v="0"/>
    <x v="18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06, сумма 116900.00 рублей"/>
    <s v="4252730"/>
    <x v="7"/>
    <x v="2"/>
    <x v="6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07, сумма 270000.00 рублей"/>
    <s v="4252730"/>
    <x v="7"/>
    <x v="2"/>
    <x v="6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10, сумма 35000.00 рублей"/>
    <s v="4252730"/>
    <x v="7"/>
    <x v="2"/>
    <x v="6"/>
  </r>
  <r>
    <x v="1010"/>
    <x v="1010"/>
    <n v="30"/>
    <s v="АО &quot;Райффайзенбанк&quot; г. Москва"/>
    <s v="Комиссия за исходящий платеж в рублях от 2016-06-06 (банк-клиент), расчетный документ №119, сумма 92096.07 рублей"/>
    <s v="4252730"/>
    <x v="7"/>
    <x v="2"/>
    <x v="6"/>
  </r>
  <r>
    <x v="1010"/>
    <x v="1010"/>
    <n v="9215.59"/>
    <s v="Филиал ФГУП &quot;Охрана&quot; МВД России по г. Москве"/>
    <s v="Оплата по договору № 7721N10011 за пультовую охрану объекта за май 2016 г.  В том числе НДС 18.00 % - 1405.77"/>
    <s v="425279215,59"/>
    <x v="36"/>
    <x v="0"/>
    <x v="18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05, сумма 9215.59 рублей"/>
    <s v="4252730"/>
    <x v="7"/>
    <x v="2"/>
    <x v="6"/>
  </r>
  <r>
    <x v="1010"/>
    <x v="1010"/>
    <n v="290"/>
    <s v="АО &quot;Райффайзенбанк&quot; г. Москва"/>
    <s v="Комиссия за обслуживание системы &quot;ELBRUS Internet&quot; за 5.2016  Договор на ELBRUS Internet Z34983/IC/000068"/>
    <s v="42527290"/>
    <x v="7"/>
    <x v="2"/>
    <x v="6"/>
  </r>
  <r>
    <x v="1010"/>
    <x v="1010"/>
    <n v="30"/>
    <s v="АО &quot;Райффайзенбанк&quot; г. Москва"/>
    <s v="Комиссия за исходящий платеж в рублях от 2016-06-05 (банк-клиент), расчетный документ №117, сумма 40000.00 рублей"/>
    <s v="4252730"/>
    <x v="7"/>
    <x v="2"/>
    <x v="6"/>
  </r>
  <r>
    <x v="1010"/>
    <x v="1010"/>
    <n v="40000"/>
    <s v="Индивидуальный предприниматель Истомин Ярослав Владимирович"/>
    <s v="За юридические услуги в мае 2016 по счету №7 от 03.06.2016 НДС не облагается."/>
    <s v="4252740000"/>
    <x v="20"/>
    <x v="0"/>
    <x v="13"/>
  </r>
  <r>
    <x v="1010"/>
    <x v="1010"/>
    <n v="190"/>
    <s v="АО &quot;Райффайзенбанк&quot; г. Москва"/>
    <s v="Ежемесячная комиссия за услугу ELBRUS Mobile 5.2016"/>
    <s v="42527190"/>
    <x v="7"/>
    <x v="2"/>
    <x v="6"/>
  </r>
  <r>
    <x v="1011"/>
    <x v="1011"/>
    <n v="950"/>
    <s v="АО &quot;Райффайзенбанк&quot; г. Москва"/>
    <s v="Комиссия за ведение текущего (расчетного) счета 40703810800001434983 за период с 01.05.2016 по 31.05.2016    начислена в сумме 950.00 RUR"/>
    <s v="42522950"/>
    <x v="7"/>
    <x v="2"/>
    <x v="6"/>
  </r>
  <r>
    <x v="1011"/>
    <x v="1011"/>
    <n v="20000"/>
    <s v="АРТЕКО ФМ ООО"/>
    <s v="Оплата по счёту №466 от 27.05.2016 за сварочные работы. В том числе НДС 18.00 % - 3050.85"/>
    <s v="4252220000"/>
    <x v="57"/>
    <x v="1"/>
    <x v="2"/>
  </r>
  <r>
    <x v="1011"/>
    <x v="1011"/>
    <n v="30"/>
    <s v="АО &quot;Райффайзенбанк&quot; г. Москва"/>
    <s v="Комиссия за исходящий платеж в рублях от 2016-05-27 (банк-клиент), расчетный документ №104, сумма 20000.00 рублей"/>
    <s v="4252230"/>
    <x v="7"/>
    <x v="2"/>
    <x v="6"/>
  </r>
  <r>
    <x v="1012"/>
    <x v="1012"/>
    <n v="20000"/>
    <s v="Межотраслевая коллегия адвокатов (г. Москва)"/>
    <s v="Оплата по счёту №102 от 24.05.2016 года за подготовку искового заявления. НДС не облагается."/>
    <s v="4251720000"/>
    <x v="20"/>
    <x v="0"/>
    <x v="13"/>
  </r>
  <r>
    <x v="1012"/>
    <x v="1012"/>
    <n v="3000"/>
    <s v="Индивидуальный предприниматель Капалин Евгений Владимирович"/>
    <s v="Оплата по Договору № 011113-ОКТ от 01.11.2013 г.  За работы в мае 2016г   .НДС не облагается."/>
    <s v="425173000"/>
    <x v="2"/>
    <x v="0"/>
    <x v="1"/>
  </r>
  <r>
    <x v="1012"/>
    <x v="1012"/>
    <n v="30"/>
    <s v="АО &quot;Райффайзенбанк&quot; г. Москва"/>
    <s v="Комиссия за исходящий платеж в рублях от 2016-05-27 (банк-клиент), расчетный документ №102, сумма 20000.00 рублей"/>
    <s v="4251730"/>
    <x v="7"/>
    <x v="2"/>
    <x v="6"/>
  </r>
  <r>
    <x v="1012"/>
    <x v="1012"/>
    <n v="30"/>
    <s v="АО &quot;Райффайзенбанк&quot; г. Москва"/>
    <s v="Комиссия за исходящий платеж в рублях от 2016-05-27 (банк-клиент), расчетный документ №103, сумма 3000.00 рублей"/>
    <s v="4251730"/>
    <x v="7"/>
    <x v="2"/>
    <x v="6"/>
  </r>
  <r>
    <x v="1013"/>
    <x v="1013"/>
    <n v="88000"/>
    <s v="СПАО&quot; Ингосстрах&quot;"/>
    <s v="Премия по полису №432-107809/16-ОС согласно счёту №431-78124-12617/16 от 24.05.2016 НДС не облагается."/>
    <s v="4251688000"/>
    <x v="58"/>
    <x v="2"/>
    <x v="9"/>
  </r>
  <r>
    <x v="1013"/>
    <x v="1013"/>
    <n v="30"/>
    <s v="АО &quot;Райффайзенбанк&quot; г. Москва"/>
    <s v="Комиссия за исходящий платеж в рублях от 2016-05-24 (банк-клиент), расчетный документ №101, сумма 88000.00 рублей"/>
    <s v="4251630"/>
    <x v="7"/>
    <x v="2"/>
    <x v="6"/>
  </r>
  <r>
    <x v="1014"/>
    <x v="1014"/>
    <n v="3498.1"/>
    <s v="УФК по г. Москве (ИФНС России № 15 по г. Москве)"/>
    <s v="Государственная пошлина за рассмотрение иска в Бутырском районном суде города Москвы. НДС не облагается"/>
    <s v="425103498,1"/>
    <x v="40"/>
    <x v="2"/>
    <x v="17"/>
  </r>
  <r>
    <x v="1014"/>
    <x v="1014"/>
    <n v="81599.360000000001"/>
    <s v="ООО &quot; Эко-Сервис&quot;"/>
    <s v="За вывоз бункера в апреле 2016 года по счёту №1070 от 30.04.2016 В том числе НДС 18.00 % - 12447.36"/>
    <s v="4251081599,36"/>
    <x v="4"/>
    <x v="0"/>
    <x v="3"/>
  </r>
  <r>
    <x v="1014"/>
    <x v="1014"/>
    <n v="30"/>
    <s v="АО &quot;Райффайзенбанк&quot; г. Москва"/>
    <s v="Комиссия за исходящий платеж в рублях от 2016-05-20 (банк-клиент), расчетный документ №100, сумма 81599.36 рублей"/>
    <s v="4251030"/>
    <x v="7"/>
    <x v="2"/>
    <x v="6"/>
  </r>
  <r>
    <x v="1015"/>
    <x v="1015"/>
    <n v="27500"/>
    <s v="ООО &quot; Строительная компания мир&quot;"/>
    <s v="Техобслуживание подземных и наземных газопроводов по счёту № 80 от 01.03.2016 за март 2016 В том числе НДС 18.00 % - 4194.92."/>
    <s v="4250727500"/>
    <x v="23"/>
    <x v="0"/>
    <x v="0"/>
  </r>
  <r>
    <x v="1015"/>
    <x v="1015"/>
    <n v="27500"/>
    <s v="ООО &quot; Строительная компания мир&quot;"/>
    <s v="Техобслуживание подземных и наземных газопроводов по счёту № 131 от 01.04.2016 за апрель 2016 В том числе НДС 18.00 % - 4194.92."/>
    <s v="4250727500"/>
    <x v="23"/>
    <x v="0"/>
    <x v="0"/>
  </r>
  <r>
    <x v="1015"/>
    <x v="1015"/>
    <n v="30"/>
    <s v="АО &quot;Райффайзенбанк&quot; г. Москва"/>
    <s v="Комиссия за исходящий платеж в рублях от 2016-05-17 (банк-клиент), расчетный документ №97, сумма 27500.00 рублей"/>
    <s v="4250730"/>
    <x v="7"/>
    <x v="2"/>
    <x v="6"/>
  </r>
  <r>
    <x v="1015"/>
    <x v="1015"/>
    <n v="40000"/>
    <s v="Индивидуальный предприниматель Истомин Ярослав Владимирович"/>
    <s v="За юридические услуги по счету №6  от 16.05.2016 НДС не облагается."/>
    <s v="4250740000"/>
    <x v="20"/>
    <x v="0"/>
    <x v="13"/>
  </r>
  <r>
    <x v="1015"/>
    <x v="1015"/>
    <n v="30"/>
    <s v="АО &quot;Райффайзенбанк&quot; г. Москва"/>
    <s v="Комиссия за исходящий платеж в рублях от 2016-05-17 (банк-клиент), расчетный документ №98, сумма 27500.00 рублей"/>
    <s v="4250730"/>
    <x v="7"/>
    <x v="2"/>
    <x v="6"/>
  </r>
  <r>
    <x v="1015"/>
    <x v="1015"/>
    <n v="30"/>
    <s v="АО &quot;Райффайзенбанк&quot; г. Москва"/>
    <s v="Комиссия за исходящий платеж в рублях от 2016-05-17 (банк-клиент), расчетный документ №96, сумма 40000.00 рублей"/>
    <s v="4250730"/>
    <x v="7"/>
    <x v="2"/>
    <x v="6"/>
  </r>
  <r>
    <x v="1016"/>
    <x v="1016"/>
    <n v="300"/>
    <s v="АО &quot;Райффайзенбанк&quot; г. Москва"/>
    <s v="Комиссия за обработку платежной ведомости. payroll scheme comm."/>
    <s v="42506300"/>
    <x v="7"/>
    <x v="2"/>
    <x v="6"/>
  </r>
  <r>
    <x v="1016"/>
    <x v="1016"/>
    <n v="75000"/>
    <s v="АО &quot;Райффайзенбанк&quot; г. Москва"/>
    <s v="Перечисление заработной платы согласно платежной ведомости N 9 от 16.05.2016. SALARY"/>
    <s v="4250675000"/>
    <x v="10"/>
    <x v="3"/>
    <x v="7"/>
  </r>
  <r>
    <x v="1017"/>
    <x v="1017"/>
    <n v="128206.13"/>
    <s v="Муниципальное унитарное предприятие &quot;Инженерные сети г. Долгопрудного&quot;"/>
    <s v="Оплата по счету № 1377 от 30.04.2016  за стоки  В том числе НДС 18.00 % - 19556.87"/>
    <s v="42503128206,13"/>
    <x v="9"/>
    <x v="0"/>
    <x v="8"/>
  </r>
  <r>
    <x v="1017"/>
    <x v="1017"/>
    <n v="30"/>
    <s v="АО &quot;Райффайзенбанк&quot; г. Москва"/>
    <s v="Комиссия за исходящий платеж в рублях от 2016-05-11 (банк-клиент), расчетный документ №93, сумма 128206.13 рублей"/>
    <s v="4250330"/>
    <x v="7"/>
    <x v="2"/>
    <x v="6"/>
  </r>
  <r>
    <x v="1017"/>
    <x v="1017"/>
    <n v="30"/>
    <s v="АО &quot;Райффайзенбанк&quot; г. Москва"/>
    <s v="Комиссия за исходящий платеж в рублях от 2016-05-13 (банк-клиент), расчетный документ №94, сумма 7772.66 рублей"/>
    <s v="4250330"/>
    <x v="7"/>
    <x v="2"/>
    <x v="6"/>
  </r>
  <r>
    <x v="1017"/>
    <x v="1017"/>
    <n v="7772.66"/>
    <s v="ГУП &quot;Мосгоргеотрест&quot;"/>
    <s v="Оплата  по счету № 3с/445-16 от 26.04.2016  В том числе НДС 18.00 % - 1185.66"/>
    <s v="425037772,66"/>
    <x v="42"/>
    <x v="6"/>
    <x v="16"/>
  </r>
  <r>
    <x v="1018"/>
    <x v="1018"/>
    <n v="9215.59"/>
    <s v="Филиал ФГУП &quot;Охрана&quot; МВД России по г. Москве"/>
    <s v="Оплата по договору № 7721N10011 за пультовую охрану объекта за апрель 2016 г.  В том числе НДС 18.00 % - 1405.77"/>
    <s v="425019215,59"/>
    <x v="36"/>
    <x v="0"/>
    <x v="18"/>
  </r>
  <r>
    <x v="1018"/>
    <x v="1018"/>
    <n v="30"/>
    <s v="АО &quot;Райффайзенбанк&quot; г. Москва"/>
    <s v="Комиссия за исходящий платеж в рублях от 2016-05-11 (банк-клиент), расчетный документ №92, сумма 9215.59 рублей"/>
    <s v="4250130"/>
    <x v="7"/>
    <x v="2"/>
    <x v="6"/>
  </r>
  <r>
    <x v="1018"/>
    <x v="1018"/>
    <n v="452416.06"/>
    <s v="ПАО &quot;Мосэнергосбыт&quot;"/>
    <s v="Оплата по счету № Э-61-22091 от 30.04.2016 г. за электричество: тариф 1,43- расход-32040 , тариф 5,57 - расход 72998 . В том числе НДС 18.00 % - 69012.62"/>
    <s v="42501452416,06"/>
    <x v="25"/>
    <x v="0"/>
    <x v="15"/>
  </r>
  <r>
    <x v="1018"/>
    <x v="1018"/>
    <n v="30"/>
    <s v="АО &quot;Райффайзенбанк&quot; г. Москва"/>
    <s v="Комиссия за исходящий платеж в рублях от 2016-05-11 (банк-клиент), расчетный документ №91, сумма 452416.06 рублей"/>
    <s v="4250130"/>
    <x v="7"/>
    <x v="2"/>
    <x v="6"/>
  </r>
  <r>
    <x v="1019"/>
    <x v="1019"/>
    <n v="66015.39999999999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прель  2016 года. НДС не облагается"/>
    <s v="4249566015,4"/>
    <x v="16"/>
    <x v="3"/>
    <x v="7"/>
  </r>
  <r>
    <x v="1019"/>
    <x v="1019"/>
    <n v="645.70000000000005"/>
    <s v="АО &quot;Райффайзенбанк&quot; г. Москва"/>
    <s v="Комиссия за обработку платежной ведомости. payroll scheme comm."/>
    <s v="42495645,7"/>
    <x v="7"/>
    <x v="2"/>
    <x v="6"/>
  </r>
  <r>
    <x v="1019"/>
    <x v="1019"/>
    <n v="15303.5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прель 2016 года. Рег. номер в ФФОМС 453159800071702  НДС не облагается"/>
    <s v="4249515303,56"/>
    <x v="16"/>
    <x v="3"/>
    <x v="7"/>
  </r>
  <r>
    <x v="1019"/>
    <x v="1019"/>
    <n v="600.1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6 года НДС не облагается"/>
    <s v="42495600,14"/>
    <x v="16"/>
    <x v="3"/>
    <x v="7"/>
  </r>
  <r>
    <x v="1019"/>
    <x v="1019"/>
    <n v="8702.040000000000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прель 2016 года  НДС не облагается"/>
    <s v="424958702,04"/>
    <x v="16"/>
    <x v="3"/>
    <x v="7"/>
  </r>
  <r>
    <x v="1019"/>
    <x v="1019"/>
    <n v="38645"/>
    <s v="УФК МФ РФ (ИФНС РФ № 15 по г. Москве, л/с 40100770015)"/>
    <s v="НДФЛ за апрель 2016 года НДС не облагается"/>
    <s v="4249538645"/>
    <x v="28"/>
    <x v="3"/>
    <x v="7"/>
  </r>
  <r>
    <x v="1019"/>
    <x v="1019"/>
    <n v="63.33"/>
    <s v="АО &quot;Райффайзенбанк&quot; г. Москва"/>
    <s v="Ежемесячная комиссия за услугу ELBRUS Mobile 4.2016"/>
    <s v="4249563,33"/>
    <x v="7"/>
    <x v="2"/>
    <x v="6"/>
  </r>
  <r>
    <x v="1019"/>
    <x v="1019"/>
    <n v="161425"/>
    <s v="АО &quot;Райффайзенбанк&quot; г. Москва"/>
    <s v="Перечисление заработной платы согласно платежной ведомости N 8 от 04.05.2016. SALARY"/>
    <s v="42495161425"/>
    <x v="10"/>
    <x v="3"/>
    <x v="7"/>
  </r>
  <r>
    <x v="1020"/>
    <x v="1020"/>
    <n v="950"/>
    <s v="АО &quot;Райффайзенбанк&quot; г. Москва"/>
    <s v="Комиссия за ведение текущего (расчетного) счета 40703810800001434983 за период с 01.04.2016 по 30.04.2016    начислена в сумме 950.00 RUR"/>
    <s v="42494950"/>
    <x v="7"/>
    <x v="2"/>
    <x v="6"/>
  </r>
  <r>
    <x v="1020"/>
    <x v="1020"/>
    <n v="290"/>
    <s v="АО &quot;Райффайзенбанк&quot; г. Москва"/>
    <s v="Комиссия за обслуживание системы &quot;ELBRUS Internet&quot; за 4.2016  Договор на ELBRUS Internet Z34983/IC/000068"/>
    <s v="42494290"/>
    <x v="7"/>
    <x v="2"/>
    <x v="6"/>
  </r>
  <r>
    <x v="1021"/>
    <x v="1021"/>
    <n v="30000"/>
    <s v="Индивидуальный предприниматель Истомин Ярослав Владимирович"/>
    <s v="За юридические услуги по счету №5 по договору № 15-01 от 10.06.2015 за март  2016 НДС не облагается."/>
    <s v="4248530000"/>
    <x v="20"/>
    <x v="0"/>
    <x v="13"/>
  </r>
  <r>
    <x v="1021"/>
    <x v="1021"/>
    <n v="437"/>
    <s v="АО &quot;Райффайзенбанк&quot; г. Москва"/>
    <s v="Комиссия за внесение наличных. ОВН №15. г. Москва"/>
    <s v="42485437"/>
    <x v="7"/>
    <x v="2"/>
    <x v="6"/>
  </r>
  <r>
    <x v="1021"/>
    <x v="1021"/>
    <n v="30"/>
    <s v="АО &quot;Райффайзенбанк&quot; г. Москва"/>
    <s v="Комиссия за исходящий платеж в рублях от 2016-04-22 (банк-клиент), расчетный документ №84, сумма 30000.00 рублей"/>
    <s v="4248530"/>
    <x v="7"/>
    <x v="2"/>
    <x v="6"/>
  </r>
  <r>
    <x v="1022"/>
    <x v="1022"/>
    <n v="270000"/>
    <s v="ООО ЧОО &quot;Риф-4&quot;"/>
    <s v="Оплата за охранные услуги за апрель  2016 года по договору № 02/11 от 11.01.11. НДС не облагается"/>
    <s v="42481270000"/>
    <x v="33"/>
    <x v="0"/>
    <x v="18"/>
  </r>
  <r>
    <x v="1022"/>
    <x v="1022"/>
    <n v="30"/>
    <s v="АО &quot;Райффайзенбанк&quot; г. Москва"/>
    <s v="Комиссия за исходящий платеж в рублях от 2016-04-21 (банк-клиент), расчетный документ №83, сумма 270000.00 рублей"/>
    <s v="4248130"/>
    <x v="7"/>
    <x v="2"/>
    <x v="6"/>
  </r>
  <r>
    <x v="1022"/>
    <x v="1022"/>
    <n v="116900"/>
    <s v="ООО Группа &quot;Евроклининг&quot;"/>
    <s v="Оплата по договору № 009-46/у от 20.03.2009 за уборку за апрель 2016 года. В том числе НДС 18.00 % - 17832.20"/>
    <s v="42481116900"/>
    <x v="13"/>
    <x v="0"/>
    <x v="11"/>
  </r>
  <r>
    <x v="1022"/>
    <x v="1022"/>
    <n v="30"/>
    <s v="АО &quot;Райффайзенбанк&quot; г. Москва"/>
    <s v="Комиссия за исходящий платеж в рублях от 2016-04-21 (банк-клиент), расчетный документ №81, сумма 116900.00 рублей"/>
    <s v="4248130"/>
    <x v="7"/>
    <x v="2"/>
    <x v="6"/>
  </r>
  <r>
    <x v="1023"/>
    <x v="1023"/>
    <n v="400"/>
    <s v="АО &quot;Райффайзенбанк&quot; г. Москва"/>
    <s v="Комиссия за обработку платежной ведомости. payroll scheme comm."/>
    <s v="42478400"/>
    <x v="7"/>
    <x v="2"/>
    <x v="6"/>
  </r>
  <r>
    <x v="1023"/>
    <x v="1023"/>
    <n v="100000"/>
    <s v="АО &quot;Райффайзенбанк&quot; г. Москва"/>
    <s v="Перечисление заработной платы согласно платежной ведомости N 7 от 18.04.2016. SALARY"/>
    <s v="42478100000"/>
    <x v="10"/>
    <x v="3"/>
    <x v="7"/>
  </r>
  <r>
    <x v="1023"/>
    <x v="1023"/>
    <n v="5711"/>
    <s v="УФК МФ РФ (ИФНС РФ № 15 по г. Москве, л/с 40100770015)"/>
    <s v="Водный налог за 1 квартал 2016 года НДС не облагается"/>
    <s v="424785711"/>
    <x v="29"/>
    <x v="2"/>
    <x v="17"/>
  </r>
  <r>
    <x v="1024"/>
    <x v="1024"/>
    <n v="5770"/>
    <s v="ООО &quot;Тиражные решения 1С-Рарус&quot;"/>
    <s v="Аренда хостинг-площадки по счёту №НФB0-001073 от 31 марта 2016 г. НДС не облагается."/>
    <s v="424755770"/>
    <x v="2"/>
    <x v="0"/>
    <x v="1"/>
  </r>
  <r>
    <x v="1024"/>
    <x v="1024"/>
    <n v="30"/>
    <s v="АО &quot;Райффайзенбанк&quot; г. Москва"/>
    <s v="Комиссия за исходящий платеж в рублях от 2016-04-14 (банк-клиент), расчетный документ №76, сумма 5770.00 рублей"/>
    <s v="4247530"/>
    <x v="7"/>
    <x v="2"/>
    <x v="6"/>
  </r>
  <r>
    <x v="1024"/>
    <x v="1024"/>
    <n v="30"/>
    <s v="АО &quot;Райффайзенбанк&quot; г. Москва"/>
    <s v="Комиссия за исходящий платеж в рублях от 2016-04-15 (банк-клиент), расчетный документ №78, сумма 12000.00 рублей"/>
    <s v="4247530"/>
    <x v="7"/>
    <x v="2"/>
    <x v="6"/>
  </r>
  <r>
    <x v="1024"/>
    <x v="1024"/>
    <n v="12000"/>
    <s v="Индивидуальный предприниматель Капалин Евгений Владимирович"/>
    <s v="Оплата по Договору № 011113-ОКТ от 01.11.2013 г.  За работы в январе, феврале, марте апреле 2016г   .НДС не облагается."/>
    <s v="4247512000"/>
    <x v="2"/>
    <x v="0"/>
    <x v="1"/>
  </r>
  <r>
    <x v="1024"/>
    <x v="1024"/>
    <n v="3000"/>
    <s v="УФК по г. Москве (ИФНС России №26 по г. Москве)"/>
    <s v="Государственная пошлина за рассмотрение иска в Арбитражном суде города Москвы . НДС не облагается"/>
    <s v="424753000"/>
    <x v="40"/>
    <x v="2"/>
    <x v="17"/>
  </r>
  <r>
    <x v="1025"/>
    <x v="1025"/>
    <n v="25000"/>
    <s v="Межотраслевая коллегия адвокатов (г. Москва)"/>
    <s v="Оплата по счёту №69 от 11.04.2016 года согласно договору № 21-04/16 от 11.04.2016.  НДС не облагается."/>
    <s v="4247425000"/>
    <x v="20"/>
    <x v="0"/>
    <x v="13"/>
  </r>
  <r>
    <x v="1025"/>
    <x v="1025"/>
    <n v="30"/>
    <s v="АО &quot;Райффайзенбанк&quot; г. Москва"/>
    <s v="Комиссия за исходящий платеж в рублях от 2016-04-11 (банк-клиент), расчетный документ №75, сумма 25000.00 рублей"/>
    <s v="4247430"/>
    <x v="7"/>
    <x v="2"/>
    <x v="6"/>
  </r>
  <r>
    <x v="1026"/>
    <x v="1026"/>
    <n v="486817.3"/>
    <s v="ПАО &quot;Мосэнергосбыт&quot;"/>
    <s v="Оплата по счету № Э-61-17208 от 31.03.2016 г. за электричество: тариф 1,43- расход-34701 , тариф 5,57 - расход 78491 . В том числе НДС 18.00 % - 74260.27"/>
    <s v="42472486817,3"/>
    <x v="25"/>
    <x v="0"/>
    <x v="15"/>
  </r>
  <r>
    <x v="1026"/>
    <x v="1026"/>
    <n v="30"/>
    <s v="АО &quot;Райффайзенбанк&quot; г. Москва"/>
    <s v="Комиссия за исходящий платеж в рублях от 2016-04-07 (банк-клиент), расчетный документ №73, сумма 486817.30 рублей"/>
    <s v="4247230"/>
    <x v="7"/>
    <x v="2"/>
    <x v="6"/>
  </r>
  <r>
    <x v="1027"/>
    <x v="1027"/>
    <n v="39000"/>
    <s v="НПООО&quot;ГРАУНД ЛТД&quot;"/>
    <s v="Оплата по счёту №038/16 от 11.04.2016 за инженерно-геодезические работы. В том числе НДС 18.00 % - 5949.15"/>
    <s v="4247139000"/>
    <x v="42"/>
    <x v="6"/>
    <x v="16"/>
  </r>
  <r>
    <x v="1027"/>
    <x v="1027"/>
    <n v="30"/>
    <s v="АО &quot;Райффайзенбанк&quot; г. Москва"/>
    <s v="Комиссия за исходящий платеж в рублях от 2016-04-11 (банк-клиент), расчетный документ №74, сумма 39000.00 рублей"/>
    <s v="4247130"/>
    <x v="7"/>
    <x v="2"/>
    <x v="6"/>
  </r>
  <r>
    <x v="1028"/>
    <x v="1028"/>
    <n v="30"/>
    <s v="АО &quot;Райффайзенбанк&quot; г. Москва"/>
    <s v="Комиссия за исходящий платеж в рублях от 2016-04-07 (банк-клиент), расчетный документ №72, сумма 45899.64 рублей"/>
    <s v="4246730"/>
    <x v="7"/>
    <x v="2"/>
    <x v="6"/>
  </r>
  <r>
    <x v="1028"/>
    <x v="1028"/>
    <n v="30"/>
    <s v="АО &quot;Райффайзенбанк&quot; г. Москва"/>
    <s v="Комиссия за исходящий платеж в рублях от 2016-04-05 (банк-клиент), расчетный документ №70, сумма 37825.60 рублей"/>
    <s v="4246730"/>
    <x v="7"/>
    <x v="2"/>
    <x v="6"/>
  </r>
  <r>
    <x v="1028"/>
    <x v="1028"/>
    <n v="37825.599999999999"/>
    <s v="Филиал &quot;Центральный&quot; АО &quot;Оборонэнергосбыт&quot;"/>
    <s v="Оплата по счету №4652016/311010 от 31.03.2016 за электричество за март  2016 года  В том числе НДС 18.00 % - 5770.01"/>
    <s v="4246737825,6"/>
    <x v="25"/>
    <x v="0"/>
    <x v="15"/>
  </r>
  <r>
    <x v="1028"/>
    <x v="1028"/>
    <n v="30"/>
    <s v="АО &quot;Райффайзенбанк&quot; г. Москва"/>
    <s v="Комиссия за исходящий платеж в рублях от 2016-04-06 (банк-клиент), расчетный документ №71, сумма 2617.82 рублей"/>
    <s v="4246730"/>
    <x v="7"/>
    <x v="2"/>
    <x v="6"/>
  </r>
  <r>
    <x v="1028"/>
    <x v="1028"/>
    <n v="45899.64"/>
    <s v="ООО &quot; Эко-Сервис&quot;"/>
    <s v="За вывоз бункера в марте 2016 года по счёту №764 от 31.03.2016 В том числе НДС 18.00 % - 7001.64"/>
    <s v="4246745899,64"/>
    <x v="4"/>
    <x v="0"/>
    <x v="3"/>
  </r>
  <r>
    <x v="1028"/>
    <x v="1028"/>
    <n v="2617.8200000000002"/>
    <s v="ООО &quot;МИС&quot;"/>
    <s v="Оплата по счёту № 15 от 06 апреля 2016 за шнур интерфейсный. В том числе НДС 18.00 % - 399.33"/>
    <s v="424672617,82"/>
    <x v="3"/>
    <x v="1"/>
    <x v="2"/>
  </r>
  <r>
    <x v="1029"/>
    <x v="1029"/>
    <n v="122452.27"/>
    <s v="Муниципальное унитарное предприятие &quot;Инженерные сети г. Долгопрудного&quot;"/>
    <s v="Оплата по счету № 996 от 31.03.2016  за стоки  В том числе НДС 18.00 % - 18679.16"/>
    <s v="42465122452,27"/>
    <x v="9"/>
    <x v="0"/>
    <x v="8"/>
  </r>
  <r>
    <x v="1029"/>
    <x v="1029"/>
    <n v="30"/>
    <s v="АО &quot;Райффайзенбанк&quot; г. Москва"/>
    <s v="Комиссия за исходящий платеж в рублях от 2016-04-04 (банк-клиент), расчетный документ №67, сумма 122452.27 рублей"/>
    <s v="4246530"/>
    <x v="7"/>
    <x v="2"/>
    <x v="6"/>
  </r>
  <r>
    <x v="1029"/>
    <x v="1029"/>
    <n v="570"/>
    <s v="АО &quot;Райффайзенбанк&quot; г. Москва"/>
    <s v="Комиссия за внесение наличных. ОВН №8. г. Москва"/>
    <s v="42465570"/>
    <x v="7"/>
    <x v="2"/>
    <x v="6"/>
  </r>
  <r>
    <x v="1029"/>
    <x v="1029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6 года НДС не облагается"/>
    <s v="42465511,19"/>
    <x v="16"/>
    <x v="3"/>
    <x v="7"/>
  </r>
  <r>
    <x v="1029"/>
    <x v="1029"/>
    <n v="7412.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рт 2016 года  НДС не облагается"/>
    <s v="424657412,3"/>
    <x v="16"/>
    <x v="3"/>
    <x v="7"/>
  </r>
  <r>
    <x v="1030"/>
    <x v="1030"/>
    <n v="290"/>
    <s v="АО &quot;Райффайзенбанк&quot; г. Москва"/>
    <s v="Комиссия за обслуживание системы &quot;ELBRUS Internet&quot; за 3.2016  Договор на ELBRUS Internet Z34983/IC/000068"/>
    <s v="42464290"/>
    <x v="7"/>
    <x v="2"/>
    <x v="6"/>
  </r>
  <r>
    <x v="1030"/>
    <x v="1030"/>
    <n v="281955.83"/>
    <s v="Управление федерального казначейства по г. Москве (для Департамента городского имущества города Москвы)"/>
    <s v="Арендная плата за землю за 2 квартал 2016 год. ФЛС № М-02-013174-001 НДС не облагается."/>
    <s v="42464281955,83"/>
    <x v="5"/>
    <x v="0"/>
    <x v="4"/>
  </r>
  <r>
    <x v="1031"/>
    <x v="1031"/>
    <n v="950"/>
    <s v="АО &quot;Райффайзенбанк&quot; г. Москва"/>
    <s v="Комиссия за ведение текущего (расчетного) счета 40703810800001434983 за период с 01.03.2016 по 31.03.2016    начислена в сумме 950.00 RUR"/>
    <s v="42461950"/>
    <x v="7"/>
    <x v="2"/>
    <x v="6"/>
  </r>
  <r>
    <x v="1032"/>
    <x v="1032"/>
    <n v="9215.59"/>
    <s v="Филиал ФГУП &quot;Охрана&quot; МВД России по г. Москве"/>
    <s v="Оплата по договору № 7721N10011 за пультовую охрану объекта за март 2016 г.  В том числе НДС 18.00 % - 1405.77"/>
    <s v="424609215,59"/>
    <x v="36"/>
    <x v="0"/>
    <x v="18"/>
  </r>
  <r>
    <x v="1032"/>
    <x v="1032"/>
    <n v="116900"/>
    <s v="ООО Группа &quot;Евроклининг&quot;"/>
    <s v="Оплата по договору № 009-46/у от 20.03.2009 за уборку за март 2016 года. В том числе НДС 18.00 % - 17832.20"/>
    <s v="42460116900"/>
    <x v="13"/>
    <x v="0"/>
    <x v="11"/>
  </r>
  <r>
    <x v="1032"/>
    <x v="1032"/>
    <n v="30"/>
    <s v="АО &quot;Райффайзенбанк&quot; г. Москва"/>
    <s v="Комиссия за исходящий платеж в рублях от 2016-03-31 (банк-клиент), расчетный документ №64, сумма 9215.59 рублей"/>
    <s v="4246030"/>
    <x v="7"/>
    <x v="2"/>
    <x v="6"/>
  </r>
  <r>
    <x v="1032"/>
    <x v="1032"/>
    <n v="12000"/>
    <s v="ООО &quot;Сонекс&quot;"/>
    <s v="Оплата по счёту №51 от 30.03.2016 за ремонт прибора. В том числе НДС 18.00 % - 1830.51"/>
    <s v="4246012000"/>
    <x v="57"/>
    <x v="1"/>
    <x v="2"/>
  </r>
  <r>
    <x v="1032"/>
    <x v="1032"/>
    <n v="492.39"/>
    <s v="АО &quot;Райффайзенбанк&quot; г. Москва"/>
    <s v="Комиссия за обработку платежной ведомости. payroll scheme comm."/>
    <s v="42460492,39"/>
    <x v="7"/>
    <x v="2"/>
    <x v="6"/>
  </r>
  <r>
    <x v="1032"/>
    <x v="1032"/>
    <n v="32499"/>
    <s v="УФК МФ РФ (ИФНС РФ № 15 по г. Москве, л/с 40100770015)"/>
    <s v="НДФЛ за март 2016 года НДС не облагается"/>
    <s v="4246032499"/>
    <x v="28"/>
    <x v="3"/>
    <x v="7"/>
  </r>
  <r>
    <x v="1032"/>
    <x v="1032"/>
    <n v="30"/>
    <s v="АО &quot;Райффайзенбанк&quot; г. Москва"/>
    <s v="Комиссия за исходящий платеж в рублях от 2016-03-31 (банк-клиент), расчетный документ №63, сумма 116900.00 рублей"/>
    <s v="4246030"/>
    <x v="7"/>
    <x v="2"/>
    <x v="6"/>
  </r>
  <r>
    <x v="1032"/>
    <x v="1032"/>
    <n v="13035.4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рт 2016 года. Рег. номер в ФФОМС 453159800071702  НДС не облагается"/>
    <s v="4246013035,46"/>
    <x v="16"/>
    <x v="3"/>
    <x v="7"/>
  </r>
  <r>
    <x v="1032"/>
    <x v="1032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рт 2016 года. НДС не облагается"/>
    <s v="4246056231,34"/>
    <x v="16"/>
    <x v="3"/>
    <x v="7"/>
  </r>
  <r>
    <x v="1032"/>
    <x v="1032"/>
    <n v="123098"/>
    <s v="АО &quot;Райффайзенбанк&quot; г. Москва"/>
    <s v="Перечисление заработной платы согласно платежной ведомости N 6 от 31.03.2016. SALARY"/>
    <s v="42460123098"/>
    <x v="10"/>
    <x v="3"/>
    <x v="7"/>
  </r>
  <r>
    <x v="1032"/>
    <x v="1032"/>
    <n v="30"/>
    <s v="АО &quot;Райффайзенбанк&quot; г. Москва"/>
    <s v="Комиссия за исходящий платеж в рублях от 2016-03-31 (банк-клиент), расчетный документ №65, сумма 12000.00 рублей"/>
    <s v="4246030"/>
    <x v="7"/>
    <x v="2"/>
    <x v="6"/>
  </r>
  <r>
    <x v="1033"/>
    <x v="1033"/>
    <n v="30"/>
    <s v="АО &quot;Райффайзенбанк&quot; г. Москва"/>
    <s v="Комиссия за исходящий платеж в рублях от 2016-03-25 (банк-клиент), расчетный документ №51, сумма 14707.00 рублей"/>
    <s v="4245930"/>
    <x v="7"/>
    <x v="2"/>
    <x v="6"/>
  </r>
  <r>
    <x v="1033"/>
    <x v="1033"/>
    <n v="30"/>
    <s v="АО &quot;Райффайзенбанк&quot; г. Москва"/>
    <s v="Комиссия за исходящий платеж в рублях от 2016-03-28 (банк-клиент), расчетный документ №52, сумма 10517.18 рублей"/>
    <s v="4245930"/>
    <x v="7"/>
    <x v="2"/>
    <x v="6"/>
  </r>
  <r>
    <x v="1033"/>
    <x v="1033"/>
    <n v="14707"/>
    <s v="ООО&quot;МВК ЭКОДАР&quot;"/>
    <s v="За сервисное обслуживание системы очистки воды по договору 71781/ДС2 от 12 января 2015 г по счёту № 71781/Р25 от 24.03.2016 за 1 квартал 2016 г В том числе НДС 18.00 % - 2243.44."/>
    <s v="4245914707"/>
    <x v="34"/>
    <x v="0"/>
    <x v="14"/>
  </r>
  <r>
    <x v="1033"/>
    <x v="1033"/>
    <n v="1000"/>
    <s v="УФК РФ по г. Москве (Управление Федеральной службы государственной регистрации, кадастра и картографии по Москве Л/с  04731W00660  )"/>
    <s v="Государственная пошлина за государственную регистрацию НДС не облагается."/>
    <s v="424591000"/>
    <x v="40"/>
    <x v="2"/>
    <x v="17"/>
  </r>
  <r>
    <x v="1033"/>
    <x v="1033"/>
    <n v="10517.18"/>
    <s v="ООО&quot;МВК ЭКОДАР&quot;"/>
    <s v="Оплата по счёту № 71781/Р26 от 25.03.2016. В том числе НДС 18.00 % - 1604.32."/>
    <s v="4245910517,18"/>
    <x v="21"/>
    <x v="1"/>
    <x v="2"/>
  </r>
  <r>
    <x v="1033"/>
    <x v="1033"/>
    <n v="30"/>
    <s v="АО &quot;Райффайзенбанк&quot; г. Москва"/>
    <s v="Комиссия за исходящий платеж в рублях от 2016-03-28 (банк-клиент), расчетный документ №54, сумма 41849.60 рублей"/>
    <s v="4245930"/>
    <x v="7"/>
    <x v="2"/>
    <x v="6"/>
  </r>
  <r>
    <x v="1033"/>
    <x v="1033"/>
    <n v="8511"/>
    <s v="УФК по г. Москве (ИФНС № 15 по г. Москве)"/>
    <s v="Налог по УСН за  2015 год . НДС не облагается"/>
    <s v="424598511"/>
    <x v="29"/>
    <x v="2"/>
    <x v="17"/>
  </r>
  <r>
    <x v="1033"/>
    <x v="1033"/>
    <n v="41849.599999999999"/>
    <s v="Филиал &quot;Центральный&quot; АО &quot;Оборонэнергосбыт&quot;"/>
    <s v="Оплата по счету №2612016/311010 от 29.02.2016 за электричество за февраль  2016 года  В том числе НДС 18.00 % - 6383.84"/>
    <s v="4245941849,6"/>
    <x v="25"/>
    <x v="0"/>
    <x v="15"/>
  </r>
  <r>
    <x v="1034"/>
    <x v="1034"/>
    <n v="20000"/>
    <s v="Столичный филиал ОАО &quot;Мегафон&quot;"/>
    <s v="Оплата за услуги связи ( предоплата ). НДС не облагается."/>
    <s v="4245420000"/>
    <x v="1"/>
    <x v="0"/>
    <x v="1"/>
  </r>
  <r>
    <x v="1034"/>
    <x v="1034"/>
    <n v="30"/>
    <s v="АО &quot;Райффайзенбанк&quot; г. Москва"/>
    <s v="Комиссия за исходящий платеж в рублях от 2016-03-25 (банк-клиент), расчетный документ №50, сумма 20000.00 рублей"/>
    <s v="4245430"/>
    <x v="7"/>
    <x v="2"/>
    <x v="6"/>
  </r>
  <r>
    <x v="1035"/>
    <x v="1035"/>
    <n v="30000"/>
    <s v="Индивидуальный предприниматель Истомин Ярослав Владимирович"/>
    <s v="Jплата по доп. соглашению №3 к Договору от 10.06.15 НДС не облагается."/>
    <s v="4245230000"/>
    <x v="20"/>
    <x v="0"/>
    <x v="13"/>
  </r>
  <r>
    <x v="1035"/>
    <x v="1035"/>
    <n v="30"/>
    <s v="АО &quot;Райффайзенбанк&quot; г. Москва"/>
    <s v="Комиссия за исходящий платеж в рублях от 2016-03-22 (банк-клиент), расчетный документ №46, сумма 270000.00 рублей"/>
    <s v="4245230"/>
    <x v="7"/>
    <x v="2"/>
    <x v="6"/>
  </r>
  <r>
    <x v="1035"/>
    <x v="1035"/>
    <n v="30000"/>
    <s v="Индивидуальный предприниматель Истомин Ярослав Владимирович"/>
    <s v="Jплата по доп. соглашению №4 к Договору от 10.06.15 НДС не облагается."/>
    <s v="4245230000"/>
    <x v="20"/>
    <x v="0"/>
    <x v="13"/>
  </r>
  <r>
    <x v="1035"/>
    <x v="1035"/>
    <n v="30"/>
    <s v="АО &quot;Райффайзенбанк&quot; г. Москва"/>
    <s v="Комиссия за исходящий платеж в рублях от 2016-03-22 (банк-клиент), расчетный документ №47, сумма 30000.00 рублей"/>
    <s v="4245230"/>
    <x v="7"/>
    <x v="2"/>
    <x v="6"/>
  </r>
  <r>
    <x v="1035"/>
    <x v="1035"/>
    <n v="30"/>
    <s v="АО &quot;Райффайзенбанк&quot; г. Москва"/>
    <s v="Комиссия за исходящий платеж в рублях от 2016-03-22 (банк-клиент), расчетный документ №49, сумма 30000.00 рублей"/>
    <s v="4245230"/>
    <x v="7"/>
    <x v="2"/>
    <x v="6"/>
  </r>
  <r>
    <x v="1035"/>
    <x v="1035"/>
    <n v="270000"/>
    <s v="ООО ЧОО &quot;Риф-4&quot;"/>
    <s v="Оплата за охранные услуги за март  2016 года по договору № 02/11 от 11.01.11. НДС не облагается"/>
    <s v="42452270000"/>
    <x v="33"/>
    <x v="0"/>
    <x v="18"/>
  </r>
  <r>
    <x v="1036"/>
    <x v="1036"/>
    <n v="30"/>
    <s v="АО &quot;Райффайзенбанк&quot; г. Москва"/>
    <s v="Комиссия за исходящий платеж в рублях от 2016-03-21 (банк-клиент), расчетный документ №45, сумма 50000.00 рублей"/>
    <s v="4245030"/>
    <x v="7"/>
    <x v="2"/>
    <x v="6"/>
  </r>
  <r>
    <x v="1036"/>
    <x v="1036"/>
    <n v="50000"/>
    <s v="Общество с ограниченной ответственностью &quot;Аудит Реал Сервис&quot;"/>
    <s v="Оплата за аудит по счету № 40 от 16.04.15. НДС не облагается."/>
    <s v="4245050000"/>
    <x v="56"/>
    <x v="0"/>
    <x v="12"/>
  </r>
  <r>
    <x v="1037"/>
    <x v="1037"/>
    <n v="19215.12"/>
    <s v="УФК по г. Москве (Филиал ФБУЗ &quot;Центр гигиены и эпидемиологии в городе Москве&quot; в СВАО города Москвы л/с 20736U27210)"/>
    <s v="За услуги  по счету № 361/9,11 от 14.03.2016  В том числе НДС 18.00 % - 2931.12"/>
    <s v="4244619215,12"/>
    <x v="24"/>
    <x v="0"/>
    <x v="14"/>
  </r>
  <r>
    <x v="1037"/>
    <x v="1037"/>
    <n v="30"/>
    <s v="АО &quot;Райффайзенбанк&quot; г. Москва"/>
    <s v="Комиссия за исходящий платеж в рублях от 2016-03-15 (банк-клиент), расчетный документ №43, сумма 19215.12 рублей"/>
    <s v="4244630"/>
    <x v="7"/>
    <x v="2"/>
    <x v="6"/>
  </r>
  <r>
    <x v="1038"/>
    <x v="1038"/>
    <n v="9846"/>
    <s v="ООО &quot; ОРИОН-ОВК&quot;"/>
    <s v="Оплата по договору №2016/03/10-1 от 10.03.2016 за работы по замене поплавков.  В том числе НДС 18.00 % - 1501.93."/>
    <s v="424449846"/>
    <x v="21"/>
    <x v="1"/>
    <x v="2"/>
  </r>
  <r>
    <x v="1038"/>
    <x v="1038"/>
    <n v="400"/>
    <s v="АО &quot;Райффайзенбанк&quot; г. Москва"/>
    <s v="Комиссия за обработку платежной ведомости. payroll scheme comm."/>
    <s v="42444400"/>
    <x v="7"/>
    <x v="2"/>
    <x v="6"/>
  </r>
  <r>
    <x v="1038"/>
    <x v="1038"/>
    <n v="30"/>
    <s v="АО &quot;Райффайзенбанк&quot; г. Москва"/>
    <s v="Комиссия за исходящий платеж в рублях от 2016-03-11 (банк-клиент), расчетный документ №41, сумма 9846.00 рублей"/>
    <s v="4244430"/>
    <x v="7"/>
    <x v="2"/>
    <x v="6"/>
  </r>
  <r>
    <x v="1038"/>
    <x v="1038"/>
    <n v="100000"/>
    <s v="АО &quot;Райффайзенбанк&quot; г. Москва"/>
    <s v="Перечисление заработной платы согласно платежной ведомости N 5 от 15.03.2016. SALARY"/>
    <s v="42444100000"/>
    <x v="10"/>
    <x v="3"/>
    <x v="7"/>
  </r>
  <r>
    <x v="1039"/>
    <x v="1039"/>
    <n v="30"/>
    <s v="АО &quot;Райффайзенбанк&quot; г. Москва"/>
    <s v="Комиссия за исходящий платеж в рублях от 2016-03-10 (банк-клиент), расчетный документ №40, сумма 45899.64 рублей"/>
    <s v="4243930"/>
    <x v="7"/>
    <x v="2"/>
    <x v="6"/>
  </r>
  <r>
    <x v="1039"/>
    <x v="1039"/>
    <n v="45899.64"/>
    <s v="ОАО &quot;Эко-Сервис&quot;"/>
    <s v="Оплата за вывоз бункера в феврале  2016 г. по счету № 483 от 29.02.2016, кол-во 9 шт. В том числе НДС 18.00 % - 7001.64"/>
    <s v="4243945899,64"/>
    <x v="4"/>
    <x v="0"/>
    <x v="3"/>
  </r>
  <r>
    <x v="1040"/>
    <x v="1040"/>
    <n v="564546.91"/>
    <s v="ПАО &quot;Мосэнергосбыт&quot;"/>
    <s v="Оплата по счету № Э-61-12364 от 29.02.2016 г. за электричество: тариф 1,43- расход-38904 , тариф 5,57 - расход 91367 . В том числе НДС 18.00 % - 86117.33"/>
    <s v="42438564546,91"/>
    <x v="25"/>
    <x v="0"/>
    <x v="15"/>
  </r>
  <r>
    <x v="1040"/>
    <x v="1040"/>
    <n v="30"/>
    <s v="АО &quot;Райффайзенбанк&quot; г. Москва"/>
    <s v="Комиссия за исходящий платеж в рублях от 2016-03-09 (банк-клиент), расчетный документ №39, сумма 90134.91 рублей"/>
    <s v="4243830"/>
    <x v="7"/>
    <x v="2"/>
    <x v="6"/>
  </r>
  <r>
    <x v="1040"/>
    <x v="1040"/>
    <n v="30"/>
    <s v="АО &quot;Райффайзенбанк&quot; г. Москва"/>
    <s v="Комиссия за исходящий платеж в рублях от 2016-03-07 (банк-клиент), расчетный документ №38, сумма 564546.91 рублей"/>
    <s v="4243830"/>
    <x v="7"/>
    <x v="2"/>
    <x v="6"/>
  </r>
  <r>
    <x v="1040"/>
    <x v="1040"/>
    <n v="90134.91"/>
    <s v="Муниципальное унитарное предприятие &quot;Инженерные сети г. Долгопрудного&quot;"/>
    <s v="Оплата по счету № 539 от 29.02.2016  за стоки  В том числе НДС 18.00 % - 13749.39"/>
    <s v="4243890134,91"/>
    <x v="9"/>
    <x v="0"/>
    <x v="8"/>
  </r>
  <r>
    <x v="1041"/>
    <x v="1041"/>
    <n v="300"/>
    <s v="АО &quot;Райффайзенбанк&quot; г. Москва"/>
    <s v="Комиссия за обслуживание системы &quot;ELBRUS Internet&quot; за 2.2016  Договор на ELBRUS Internet Z34983/IC/000068"/>
    <s v="42433300"/>
    <x v="7"/>
    <x v="2"/>
    <x v="6"/>
  </r>
  <r>
    <x v="1042"/>
    <x v="1042"/>
    <n v="950"/>
    <s v="АО &quot;Райффайзенбанк&quot; г. Москва"/>
    <s v="Комиссия за ведение текущего (расчетного) счета 40703810800001434983 за период с 01.02.2016 по 29.02.2016    начислена в сумме 950.00 RUR"/>
    <s v="42430950"/>
    <x v="7"/>
    <x v="2"/>
    <x v="6"/>
  </r>
  <r>
    <x v="1043"/>
    <x v="1043"/>
    <n v="116900"/>
    <s v="ООО Группа &quot;Евроклининг&quot;"/>
    <s v="Оплата по договору № 009-46/у от 20.03.2009 за уборку за февраль 2016 года. В том числе НДС 18.00 % - 17832.20"/>
    <s v="42429116900"/>
    <x v="13"/>
    <x v="0"/>
    <x v="11"/>
  </r>
  <r>
    <x v="1043"/>
    <x v="1043"/>
    <n v="13094.14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февраль 2016 года. Рег. номер в ФФОМС 453159800071702  НДС не облагается"/>
    <s v="4242913094,14"/>
    <x v="16"/>
    <x v="3"/>
    <x v="7"/>
  </r>
  <r>
    <x v="1043"/>
    <x v="1043"/>
    <n v="513.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февраль 2016 года НДС не облагается"/>
    <s v="42429513,5"/>
    <x v="16"/>
    <x v="3"/>
    <x v="7"/>
  </r>
  <r>
    <x v="1043"/>
    <x v="1043"/>
    <n v="32650"/>
    <s v="УФК МФ РФ (ИФНС РФ № 15 по г. Москве, л/с 40100770015)"/>
    <s v="НДФЛ за февраль 2016 года НДС не облагается"/>
    <s v="4242932650"/>
    <x v="28"/>
    <x v="3"/>
    <x v="7"/>
  </r>
  <r>
    <x v="1043"/>
    <x v="1043"/>
    <n v="270000"/>
    <s v="ООО ЧОО &quot;Риф-4&quot;"/>
    <s v="Оплата за охранные услуги за февраль  2016 года по договору № 02/11 от 11.01.11. НДС не облагается"/>
    <s v="42429270000"/>
    <x v="33"/>
    <x v="0"/>
    <x v="18"/>
  </r>
  <r>
    <x v="1043"/>
    <x v="1043"/>
    <n v="9215.59"/>
    <s v="Филиал ФГУП &quot;Охрана&quot; МВД России по г. Москве"/>
    <s v="Оплата по договору № 7721N10011 за пультовую охрану объекта за февраль 2016 г.  В том числе НДС 18.00 % - 1405.77"/>
    <s v="424299215,59"/>
    <x v="36"/>
    <x v="0"/>
    <x v="18"/>
  </r>
  <r>
    <x v="1043"/>
    <x v="1043"/>
    <n v="30"/>
    <s v="АО &quot;Райффайзенбанк&quot; г. Москва"/>
    <s v="Комиссия за исходящий платеж в рублях от 2016-02-29 (банк-клиент), расчетный документ №37, сумма 9215.59 рублей"/>
    <s v="4242930"/>
    <x v="7"/>
    <x v="2"/>
    <x v="6"/>
  </r>
  <r>
    <x v="1043"/>
    <x v="1043"/>
    <n v="496.39"/>
    <s v="АО &quot;Райффайзенбанк&quot; г. Москва"/>
    <s v="Комиссия за обработку платежной ведомости. payroll scheme comm."/>
    <s v="42429496,39"/>
    <x v="7"/>
    <x v="2"/>
    <x v="6"/>
  </r>
  <r>
    <x v="1043"/>
    <x v="1043"/>
    <n v="7445.6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февраль 2016 года  НДС не облагается"/>
    <s v="424297445,69"/>
    <x v="16"/>
    <x v="3"/>
    <x v="7"/>
  </r>
  <r>
    <x v="1043"/>
    <x v="1043"/>
    <n v="56484.5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февраль 2016 года. НДС не облагается"/>
    <s v="4242956484,56"/>
    <x v="16"/>
    <x v="3"/>
    <x v="7"/>
  </r>
  <r>
    <x v="1043"/>
    <x v="1043"/>
    <n v="30"/>
    <s v="АО &quot;Райффайзенбанк&quot; г. Москва"/>
    <s v="Комиссия за исходящий платеж в рублях от 2016-02-29 (банк-клиент), расчетный документ №36, сумма 116900.00 рублей"/>
    <s v="4242930"/>
    <x v="7"/>
    <x v="2"/>
    <x v="6"/>
  </r>
  <r>
    <x v="1043"/>
    <x v="1043"/>
    <n v="30"/>
    <s v="АО &quot;Райффайзенбанк&quot; г. Москва"/>
    <s v="Комиссия за исходящий платеж в рублях от 2016-02-29 (банк-клиент), расчетный документ №35, сумма 270000.00 рублей"/>
    <s v="4242930"/>
    <x v="7"/>
    <x v="2"/>
    <x v="6"/>
  </r>
  <r>
    <x v="1043"/>
    <x v="1043"/>
    <n v="124098"/>
    <s v="АО &quot;Райффайзенбанк&quot; г. Москва"/>
    <s v="Перечисление заработной платы согласно платежной ведомости N 4 от 29.02.2016. SALARY"/>
    <s v="42429124098"/>
    <x v="10"/>
    <x v="3"/>
    <x v="7"/>
  </r>
  <r>
    <x v="1044"/>
    <x v="1044"/>
    <n v="3000"/>
    <s v="УФК по г. Москве (ИФНС России №26 по г. Москве)"/>
    <s v="Госпошлина за заявление о признании незаконным отказа Росреестра в государственной регистрации НДС не облагается"/>
    <s v="424263000"/>
    <x v="40"/>
    <x v="2"/>
    <x v="17"/>
  </r>
  <r>
    <x v="1044"/>
    <x v="1044"/>
    <n v="27500"/>
    <s v="ООО &quot; Строительная компания мир&quot;"/>
    <s v="Техобслуживание подземных и наземных газопроводов по счёту № 42 от 01.02.2016 за февраль 2016 В том числе НДС 18.00 % - 4194.92."/>
    <s v="4242627500"/>
    <x v="23"/>
    <x v="0"/>
    <x v="0"/>
  </r>
  <r>
    <x v="1044"/>
    <x v="1044"/>
    <n v="30"/>
    <s v="АО &quot;Райффайзенбанк&quot; г. Москва"/>
    <s v="Комиссия за исходящий платеж в рублях от 2016-02-26 (банк-клиент), расчетный документ №27, сумма 27500.00 рублей"/>
    <s v="4242630"/>
    <x v="7"/>
    <x v="2"/>
    <x v="6"/>
  </r>
  <r>
    <x v="1045"/>
    <x v="1045"/>
    <n v="13570"/>
    <s v="ООО &quot; Ранет Энерго&quot;"/>
    <s v="За диагностику работы расходомеров  по счёту № 27 от 12.02.2016 В том числе НДС 18.00 % - 2070.00"/>
    <s v="4241513570"/>
    <x v="21"/>
    <x v="1"/>
    <x v="2"/>
  </r>
  <r>
    <x v="1045"/>
    <x v="1045"/>
    <n v="400"/>
    <s v="АО &quot;Райффайзенбанк&quot; г. Москва"/>
    <s v="Комиссия за обработку платежной ведомости. payroll scheme comm."/>
    <s v="42415400"/>
    <x v="7"/>
    <x v="2"/>
    <x v="6"/>
  </r>
  <r>
    <x v="1045"/>
    <x v="1045"/>
    <n v="100000"/>
    <s v="АО &quot;Райффайзенбанк&quot; г. Москва"/>
    <s v="Перечисление заработной платы согласно платежной ведомости N 3 от 15.02.2016. SALARY"/>
    <s v="42415100000"/>
    <x v="10"/>
    <x v="3"/>
    <x v="7"/>
  </r>
  <r>
    <x v="1045"/>
    <x v="1045"/>
    <n v="30"/>
    <s v="АО &quot;Райффайзенбанк&quot; г. Москва"/>
    <s v="Комиссия за исходящий платеж в рублях от 2016-02-12 (банк-клиент), расчетный документ №25, сумма 13570.00 рублей"/>
    <s v="4241530"/>
    <x v="7"/>
    <x v="2"/>
    <x v="6"/>
  </r>
  <r>
    <x v="1046"/>
    <x v="1046"/>
    <n v="30"/>
    <s v="АО &quot;Райффайзенбанк&quot; г. Москва"/>
    <s v="Комиссия за исходящий платеж в рублях от 2016-02-09 (банк-клиент), расчетный документ №24, сумма 38228.00 рублей"/>
    <s v="4241030"/>
    <x v="7"/>
    <x v="2"/>
    <x v="6"/>
  </r>
  <r>
    <x v="1046"/>
    <x v="1046"/>
    <n v="38228"/>
    <s v="Филиал &quot;Центральный&quot; АО &quot;Оборонэнергосбыт&quot;"/>
    <s v="Оплата по счету №542016/311010 от 31.01.2016 за электричество за январь  2016 года  В том числе НДС 18.00 % - 5831.39"/>
    <s v="4241038228"/>
    <x v="25"/>
    <x v="0"/>
    <x v="15"/>
  </r>
  <r>
    <x v="1047"/>
    <x v="1047"/>
    <n v="45899.64"/>
    <s v="ОАО &quot;Эко-Сервис&quot;"/>
    <s v="Оплата за вывоз бункера в январе  2016 г. по счету № 200 от 31.01.2016, кол-во 8 шт. В том числе НДС 18.00 % - 7001.64"/>
    <s v="4240845899,64"/>
    <x v="4"/>
    <x v="0"/>
    <x v="3"/>
  </r>
  <r>
    <x v="1047"/>
    <x v="1047"/>
    <n v="30"/>
    <s v="АО &quot;Райффайзенбанк&quot; г. Москва"/>
    <s v="Комиссия за исходящий платеж в рублях от 2016-02-08 (банк-клиент), расчетный документ №23, сумма 45899.64 рублей"/>
    <s v="4240830"/>
    <x v="7"/>
    <x v="2"/>
    <x v="6"/>
  </r>
  <r>
    <x v="1048"/>
    <x v="1048"/>
    <n v="30"/>
    <s v="АО &quot;Райффайзенбанк&quot; г. Москва"/>
    <s v="Комиссия за исходящий платеж в рублях от 2016-02-05 (банк-клиент), расчетный документ №22, сумма 400803.04 рублей"/>
    <s v="4240530"/>
    <x v="7"/>
    <x v="2"/>
    <x v="6"/>
  </r>
  <r>
    <x v="1048"/>
    <x v="1048"/>
    <n v="400803.04"/>
    <s v="ПАО &quot;Мосэнергосбыт&quot;"/>
    <s v="Оплата по счету № №Э-61-178 от 31.01.2016 г. за электричество: тариф 1,43- расход-27918 , тариф 5,57 - расход 64790 . В том числе НДС 18.00 % - 61139.45"/>
    <s v="42405400803,04"/>
    <x v="25"/>
    <x v="0"/>
    <x v="15"/>
  </r>
  <r>
    <x v="1049"/>
    <x v="1049"/>
    <n v="30"/>
    <s v="АО &quot;Райффайзенбанк&quot; г. Москва"/>
    <s v="Комиссия за исходящий платеж в рублях от 2016-02-04 (банк-клиент), расчетный документ №21, сумма 95573.86 рублей"/>
    <s v="4240430"/>
    <x v="7"/>
    <x v="2"/>
    <x v="6"/>
  </r>
  <r>
    <x v="1049"/>
    <x v="1049"/>
    <n v="116900"/>
    <s v="ООО Группа &quot;Евроклининг&quot;"/>
    <s v="Оплата по договору № 009-46/у от 20.03.2009 за уборку за январь 2016 года. В том числе НДС 18.00 % - 17832.20"/>
    <s v="42404116900"/>
    <x v="13"/>
    <x v="0"/>
    <x v="11"/>
  </r>
  <r>
    <x v="1049"/>
    <x v="1049"/>
    <n v="30"/>
    <s v="АО &quot;Райффайзенбанк&quot; г. Москва"/>
    <s v="Комиссия за исходящий платеж в рублях от 2016-02-04 (банк-клиент), расчетный документ №19, сумма 116900.00 рублей"/>
    <s v="4240430"/>
    <x v="7"/>
    <x v="2"/>
    <x v="6"/>
  </r>
  <r>
    <x v="1049"/>
    <x v="1049"/>
    <n v="270000"/>
    <s v="ООО ЧОО &quot;Риф-4&quot;"/>
    <s v="Оплата за охранные услуги за январь  2016 года по договору № 02/11 от 11.01.11. НДС не облагается"/>
    <s v="42404270000"/>
    <x v="33"/>
    <x v="0"/>
    <x v="18"/>
  </r>
  <r>
    <x v="1049"/>
    <x v="1049"/>
    <n v="9215.59"/>
    <s v="Филиал ФГУП &quot;Охрана&quot; МВД России по г. Москве"/>
    <s v="Оплата по договору № 7721N10011 за пультовую охрану объекта за январь 2016 г.  В том числе НДС 18.00 % - 1405.77"/>
    <s v="424049215,59"/>
    <x v="36"/>
    <x v="0"/>
    <x v="18"/>
  </r>
  <r>
    <x v="1049"/>
    <x v="1049"/>
    <n v="30"/>
    <s v="АО &quot;Райффайзенбанк&quot; г. Москва"/>
    <s v="Комиссия за исходящий платеж в рублях от 2016-02-04 (банк-клиент), расчетный документ №20, сумма 9215.59 рублей"/>
    <s v="4240430"/>
    <x v="7"/>
    <x v="2"/>
    <x v="6"/>
  </r>
  <r>
    <x v="1049"/>
    <x v="1049"/>
    <n v="8370"/>
    <s v="ИП Солдатов Сергей Сергеевич"/>
    <s v="За трос привода шнека по счёту № МХ8 от 03.02.2016 НДС не облагается."/>
    <s v="424048370"/>
    <x v="57"/>
    <x v="1"/>
    <x v="2"/>
  </r>
  <r>
    <x v="1049"/>
    <x v="1049"/>
    <n v="30"/>
    <s v="АО &quot;Райффайзенбанк&quot; г. Москва"/>
    <s v="Комиссия за исходящий платеж в рублях от 2016-02-03 (банк-клиент), расчетный документ №17, сумма 8370.00 рублей"/>
    <s v="4240430"/>
    <x v="7"/>
    <x v="2"/>
    <x v="6"/>
  </r>
  <r>
    <x v="1049"/>
    <x v="1049"/>
    <n v="30"/>
    <s v="АО &quot;Райффайзенбанк&quot; г. Москва"/>
    <s v="Комиссия за исходящий платеж в рублях от 2016-02-04 (банк-клиент), расчетный документ №18, сумма 270000.00 рублей"/>
    <s v="4240430"/>
    <x v="7"/>
    <x v="2"/>
    <x v="6"/>
  </r>
  <r>
    <x v="1049"/>
    <x v="1049"/>
    <n v="95573.86"/>
    <s v="Муниципальное унитарное предприятие &quot;Инженерные сети г. Долгопрудного&quot;"/>
    <s v="Оплата по счету № 261 от 31.01.2016  за стоки  В том числе НДС 18.00 % - 14579.06"/>
    <s v="4240495573,86"/>
    <x v="9"/>
    <x v="0"/>
    <x v="8"/>
  </r>
  <r>
    <x v="1049"/>
    <x v="1049"/>
    <n v="300"/>
    <s v="АО &quot;Райффайзенбанк&quot; г. Москва"/>
    <s v="Комиссия за обслуживание системы &quot;ELBRUS Internet&quot; за 1.2016  Договор на ELBRUS Internet Z34983/IC/000068"/>
    <s v="42404300"/>
    <x v="7"/>
    <x v="2"/>
    <x v="6"/>
  </r>
  <r>
    <x v="1050"/>
    <x v="1050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январь 2016 года. НДС не облагается"/>
    <s v="4240156231,34"/>
    <x v="16"/>
    <x v="3"/>
    <x v="7"/>
  </r>
  <r>
    <x v="1050"/>
    <x v="1050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6 года НДС не облагается"/>
    <s v="42401511,19"/>
    <x v="16"/>
    <x v="3"/>
    <x v="7"/>
  </r>
  <r>
    <x v="1050"/>
    <x v="1050"/>
    <n v="13035.44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январь 2016 года. Рег. номер в ФФОМС 453159800071702  НДС не облагается"/>
    <s v="4240113035,44"/>
    <x v="16"/>
    <x v="3"/>
    <x v="7"/>
  </r>
  <r>
    <x v="1050"/>
    <x v="1050"/>
    <n v="32499"/>
    <s v="УФК МФ РФ (ИФНС РФ № 15 по г. Москве, л/с 40100770015)"/>
    <s v="НДФЛ за январь 2016 года НДС не облагается"/>
    <s v="4240132499"/>
    <x v="28"/>
    <x v="3"/>
    <x v="7"/>
  </r>
  <r>
    <x v="1050"/>
    <x v="1050"/>
    <n v="123098"/>
    <s v="АО &quot;Райффайзенбанк&quot; г. Москва"/>
    <s v="Перечисление заработной платы согласно платежной ведомости N 2 от 01.02.2016. SALARY"/>
    <s v="42401123098"/>
    <x v="10"/>
    <x v="3"/>
    <x v="7"/>
  </r>
  <r>
    <x v="1050"/>
    <x v="1050"/>
    <n v="950"/>
    <s v="АО &quot;Райффайзенбанк&quot; г. Москва"/>
    <s v="Комиссия за ведение текущего (расчетного) счета 40703810800001434983 за период с 01.01.2016 по 31.01.2016    начислена в сумме 950.00 RUR"/>
    <s v="42401950"/>
    <x v="7"/>
    <x v="2"/>
    <x v="6"/>
  </r>
  <r>
    <x v="1050"/>
    <x v="1050"/>
    <n v="7412.3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январь 2016 года  НДС не облагается"/>
    <s v="424017412,32"/>
    <x v="16"/>
    <x v="3"/>
    <x v="7"/>
  </r>
  <r>
    <x v="1050"/>
    <x v="1050"/>
    <n v="492.39"/>
    <s v="АО &quot;Райффайзенбанк&quot; г. Москва"/>
    <s v="Комиссия за обработку платежной ведомости. payroll scheme comm."/>
    <s v="42401492,39"/>
    <x v="7"/>
    <x v="2"/>
    <x v="6"/>
  </r>
  <r>
    <x v="1051"/>
    <x v="1051"/>
    <n v="2000"/>
    <s v="Управление Федерального казначейства по г. Москве (ИФНС России № 25 по г.Москве)"/>
    <s v="Госпошлина  НДС не облагается"/>
    <s v="423982000"/>
    <x v="40"/>
    <x v="2"/>
    <x v="17"/>
  </r>
  <r>
    <x v="1052"/>
    <x v="1052"/>
    <n v="6002.03"/>
    <s v="ООО &quot;МВК ЭКОДАР&quot;"/>
    <s v="Оплата по счёту №71781/Р23 от 25 января 2016 за сборку под поршень. В том числе НДС 18.00 % - 915.56"/>
    <s v="423956002,03"/>
    <x v="21"/>
    <x v="1"/>
    <x v="2"/>
  </r>
  <r>
    <x v="1052"/>
    <x v="1052"/>
    <n v="30"/>
    <s v="АО &quot;Райффайзенбанк&quot; г. Москва"/>
    <s v="Комиссия за исходящий платеж в рублях от 2016-01-25 (банк-клиент), расчетный документ №9, сумма 6002.03 рублей"/>
    <s v="4239530"/>
    <x v="7"/>
    <x v="2"/>
    <x v="6"/>
  </r>
  <r>
    <x v="1052"/>
    <x v="1052"/>
    <n v="4000"/>
    <s v="ООО &quot;СЭБ&quot;"/>
    <s v="За работы по счёту №19 от 22.01.2016 В том числе НДС 18.00 % - 610.17"/>
    <s v="423954000"/>
    <x v="57"/>
    <x v="1"/>
    <x v="2"/>
  </r>
  <r>
    <x v="1052"/>
    <x v="1052"/>
    <n v="30"/>
    <s v="АО &quot;Райффайзенбанк&quot; г. Москва"/>
    <s v="Комиссия за исходящий платеж в рублях от 2016-01-22 (банк-клиент), расчетный документ №8, сумма 4000.00 рублей"/>
    <s v="4239530"/>
    <x v="7"/>
    <x v="2"/>
    <x v="6"/>
  </r>
  <r>
    <x v="1053"/>
    <x v="1053"/>
    <n v="30"/>
    <s v="АО &quot;Райффайзенбанк&quot; г. Москва"/>
    <s v="Комиссия за исходящий платеж в рублях от 2016-01-19 (банк-клиент), расчетный документ №7, сумма 27500.00 рублей"/>
    <s v="4239030"/>
    <x v="7"/>
    <x v="2"/>
    <x v="6"/>
  </r>
  <r>
    <x v="1053"/>
    <x v="1053"/>
    <n v="27500"/>
    <s v="ООО &quot; Строительная компания мир&quot;"/>
    <s v="Техобслуживание подземных и наземных газопроводов по счёту №11 от 11.01.2016 за январь 2016 В том числе НДС 18.00 % - 4194.92."/>
    <s v="4239027500"/>
    <x v="23"/>
    <x v="0"/>
    <x v="0"/>
  </r>
  <r>
    <x v="1054"/>
    <x v="1054"/>
    <n v="400"/>
    <s v="АО &quot;Райффайзенбанк&quot; г. Москва"/>
    <s v="Комиссия за обработку платежной ведомости. payroll scheme comm."/>
    <s v="42387400"/>
    <x v="7"/>
    <x v="2"/>
    <x v="6"/>
  </r>
  <r>
    <x v="1054"/>
    <x v="1054"/>
    <n v="100000"/>
    <s v="АО &quot;Райффайзенбанк&quot; г. Москва"/>
    <s v="Перечисление заработной платы согласно платежной ведомости N 1 от 18.01.2016. SALARY"/>
    <s v="42387100000"/>
    <x v="10"/>
    <x v="3"/>
    <x v="7"/>
  </r>
  <r>
    <x v="1055"/>
    <x v="1055"/>
    <n v="30"/>
    <s v="АО &quot;Райффайзенбанк&quot; г. Москва"/>
    <s v="Комиссия за исходящий платеж в рублях от 2016-01-14 (банк-клиент), расчетный документ №5, сумма 750436.25 рублей"/>
    <s v="4238430"/>
    <x v="7"/>
    <x v="2"/>
    <x v="6"/>
  </r>
  <r>
    <x v="1055"/>
    <x v="1055"/>
    <n v="750436.25"/>
    <s v="ПАО &quot;Мосэнергосбыт&quot;"/>
    <s v="Оплата по счету № №Э-61-60569 от 31.12.2015г. за электричество: тариф 1,43- расход-50053 , тариф 5,57 - расход 121878 . В том числе НДС 18.00 % - 114473.33"/>
    <s v="42384750436,25"/>
    <x v="25"/>
    <x v="0"/>
    <x v="15"/>
  </r>
  <r>
    <x v="1056"/>
    <x v="1056"/>
    <n v="5381"/>
    <s v="УФК МФ РФ (ИФНС РФ № 15 по г. Москве, л/с 40100770015)"/>
    <s v="Водный налог за 4 квартал 2015 года НДС не облагается"/>
    <s v="423825381"/>
    <x v="29"/>
    <x v="2"/>
    <x v="17"/>
  </r>
  <r>
    <x v="1057"/>
    <x v="1057"/>
    <n v="30"/>
    <s v="АО &quot;Райффайзенбанк&quot; г. Москва"/>
    <s v="Комиссия за исходящий платеж в рублях от 2016-01-12 (банк-клиент), расчетный документ №3, сумма 112256.80 рублей"/>
    <s v="4238130"/>
    <x v="7"/>
    <x v="2"/>
    <x v="6"/>
  </r>
  <r>
    <x v="1057"/>
    <x v="1057"/>
    <n v="30"/>
    <s v="АО &quot;Райффайзенбанк&quot; г. Москва"/>
    <s v="Комиссия за исходящий платеж в рублях от 2016-01-11 (банк-клиент), расчетный документ №1, сумма 32192.00 рублей"/>
    <s v="4238130"/>
    <x v="7"/>
    <x v="2"/>
    <x v="6"/>
  </r>
  <r>
    <x v="1057"/>
    <x v="1057"/>
    <n v="32192"/>
    <s v="Филиал &quot;Центральный&quot; ОАО &quot;Оборонэнергосбыт&quot;"/>
    <s v="Оплата по счету №20712015/311010 от 31.12.2015 за электричество за декабрь  2015 года  В том числе НДС 18.00 % - 4910.64"/>
    <s v="4238132192"/>
    <x v="25"/>
    <x v="0"/>
    <x v="15"/>
  </r>
  <r>
    <x v="1057"/>
    <x v="1057"/>
    <n v="112256.8"/>
    <s v="Муниципальное унитарное предприятие &quot;Инженерные сети г. Долгопрудного&quot;"/>
    <s v="Оплата по счету № 4425 от 30.12.2015 за стоки  В том числе НДС 18.00 % - 17123.92"/>
    <s v="42381112256,8"/>
    <x v="9"/>
    <x v="0"/>
    <x v="8"/>
  </r>
  <r>
    <x v="1057"/>
    <x v="1057"/>
    <n v="30"/>
    <s v="АО &quot;Райффайзенбанк&quot; г. Москва"/>
    <s v="Комиссия за исходящий платеж в рублях от 2016-01-12 (банк-клиент), расчетный документ №2, сумма 41040.00 рублей"/>
    <s v="4238130"/>
    <x v="7"/>
    <x v="2"/>
    <x v="6"/>
  </r>
  <r>
    <x v="1057"/>
    <x v="1057"/>
    <n v="41040"/>
    <s v="ОАО &quot;Эко-Сервис&quot;"/>
    <s v="Оплата за вывоз бункера в декабре  2015 г. по счету № 3559 от 31.12.2015, кол-во 9 шт. В том числе НДС 18.00 % - 6260.34"/>
    <s v="4238141040"/>
    <x v="4"/>
    <x v="0"/>
    <x v="3"/>
  </r>
  <r>
    <x v="1058"/>
    <x v="1058"/>
    <n v="17147.63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декабрь 2015 года. Рег. номер в ФФОМС 453159800071702  НДС не облагается"/>
    <s v="4236817147,63"/>
    <x v="16"/>
    <x v="3"/>
    <x v="7"/>
  </r>
  <r>
    <x v="1058"/>
    <x v="1058"/>
    <n v="192700"/>
    <s v="АО &quot;Райффайзенбанк&quot; г. Москва"/>
    <s v="Перечисление заработной платы согласно платежной ведомости N 25 от 30.12.2015. SALARY"/>
    <s v="42368192700"/>
    <x v="10"/>
    <x v="3"/>
    <x v="7"/>
  </r>
  <r>
    <x v="1058"/>
    <x v="1058"/>
    <n v="300"/>
    <s v="АО &quot;Райффайзенбанк&quot; г. Москва"/>
    <s v="Комиссия за обслуживание системы &quot;ELBRUS Internet&quot; за 12.2015  Договор на ELBRUS Internet Z34983/IC/000068"/>
    <s v="42368300"/>
    <x v="7"/>
    <x v="2"/>
    <x v="6"/>
  </r>
  <r>
    <x v="1058"/>
    <x v="1058"/>
    <n v="950"/>
    <s v="АО &quot;Райффайзенбанк&quot; г. Москва"/>
    <s v="Комиссия за ведение текущего (расчетного) счета 40703810800001434983 за период с 01.12.2015 по 31.12.2015    начислена в сумме 950.00 RUR"/>
    <s v="42368950"/>
    <x v="7"/>
    <x v="2"/>
    <x v="6"/>
  </r>
  <r>
    <x v="1058"/>
    <x v="1058"/>
    <n v="56390.1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декабрь 2015 года. НДС не облагается"/>
    <s v="4236856390,16"/>
    <x v="16"/>
    <x v="3"/>
    <x v="7"/>
  </r>
  <r>
    <x v="1058"/>
    <x v="1058"/>
    <n v="672.4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декабрь 2015 года НДС не облагается"/>
    <s v="42368672,46"/>
    <x v="16"/>
    <x v="3"/>
    <x v="7"/>
  </r>
  <r>
    <x v="1058"/>
    <x v="1058"/>
    <n v="5502.1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декабрь 2015 года  НДС не облагается"/>
    <s v="423685502,12"/>
    <x v="16"/>
    <x v="3"/>
    <x v="7"/>
  </r>
  <r>
    <x v="1058"/>
    <x v="1058"/>
    <n v="770.8"/>
    <s v="АО &quot;Райффайзенбанк&quot; г. Москва"/>
    <s v="Комиссия за обработку платежной ведомости. payroll scheme comm."/>
    <s v="42368770,8"/>
    <x v="7"/>
    <x v="2"/>
    <x v="6"/>
  </r>
  <r>
    <x v="1058"/>
    <x v="1058"/>
    <n v="43528"/>
    <s v="УФК МФ РФ (ИФНС РФ № 15 по г. Москве, л/с 40100770015)"/>
    <s v="НДФЛ за декарь 2015 года НДС не облагается"/>
    <s v="4236843528"/>
    <x v="28"/>
    <x v="3"/>
    <x v="7"/>
  </r>
  <r>
    <x v="1059"/>
    <x v="1059"/>
    <n v="30000"/>
    <s v="Индивидуальный предприниматель Истомин Ярослав Владимирович"/>
    <s v="За юридические услуги по договору № 15-01 от 10.06.2015 за декабрь 2015 НДС не облагается."/>
    <s v="4236730000"/>
    <x v="20"/>
    <x v="0"/>
    <x v="13"/>
  </r>
  <r>
    <x v="1059"/>
    <x v="1059"/>
    <n v="30"/>
    <s v="АО &quot;Райффайзенбанк&quot; г. Москва"/>
    <s v="Комиссия за исходящий платеж в рублях от 2015-12-29 (банк-клиент), расчетный документ №302, сумма 30000.00 рублей"/>
    <s v="4236730"/>
    <x v="7"/>
    <x v="2"/>
    <x v="6"/>
  </r>
  <r>
    <x v="1059"/>
    <x v="1059"/>
    <n v="40000"/>
    <s v="Индивидуальный предприниматель Истомин Ярослав Владимирович"/>
    <s v="За юридические услуги по доп. соглашению №2 к договору № 15-01 от 10.06.2015  НДС не облагается."/>
    <s v="4236740000"/>
    <x v="20"/>
    <x v="0"/>
    <x v="13"/>
  </r>
  <r>
    <x v="1059"/>
    <x v="1059"/>
    <n v="292232.38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16 год. ФЛС № М-02-013174-001 НДС не облагается."/>
    <s v="42367292232,38"/>
    <x v="5"/>
    <x v="0"/>
    <x v="4"/>
  </r>
  <r>
    <x v="1059"/>
    <x v="1059"/>
    <n v="30"/>
    <s v="АО &quot;Райффайзенбанк&quot; г. Москва"/>
    <s v="Комиссия за исходящий платеж в рублях от 2015-12-29 (банк-клиент), расчетный документ №303, сумма 40000.00 рублей"/>
    <s v="4236730"/>
    <x v="7"/>
    <x v="2"/>
    <x v="6"/>
  </r>
  <r>
    <x v="1060"/>
    <x v="1060"/>
    <n v="1275"/>
    <s v="АО &quot;Райффайзенбанк&quot; г. Москва"/>
    <s v="Комиссия за внесение наличных. ОВН №19. г. Москва"/>
    <s v="423661275"/>
    <x v="7"/>
    <x v="2"/>
    <x v="6"/>
  </r>
  <r>
    <x v="1061"/>
    <x v="1061"/>
    <n v="9215.59"/>
    <s v="Филиал ФГУП &quot;Охрана&quot; МВД России по г. Москве"/>
    <s v="Оплата по договору № 7721N10011 за пультовую охрану объекта за декабрь 2015г.  В том числе НДС 18.00 % - 1405.77"/>
    <s v="423639215,59"/>
    <x v="36"/>
    <x v="0"/>
    <x v="18"/>
  </r>
  <r>
    <x v="1061"/>
    <x v="1061"/>
    <n v="30"/>
    <s v="АО &quot;Райффайзенбанк&quot; г. Москва"/>
    <s v="Комиссия за исходящий платеж в рублях от 2015-12-25 (банк-клиент), расчетный документ №300, сумма 9215.59 рублей"/>
    <s v="4236330"/>
    <x v="7"/>
    <x v="2"/>
    <x v="6"/>
  </r>
  <r>
    <x v="1061"/>
    <x v="1061"/>
    <n v="30"/>
    <s v="АО &quot;Райффайзенбанк&quot; г. Москва"/>
    <s v="Комиссия за исходящий платеж в рублях от 2015-12-25 (банк-клиент), расчетный документ №299, сумма 27500.00 рублей"/>
    <s v="4236330"/>
    <x v="7"/>
    <x v="2"/>
    <x v="6"/>
  </r>
  <r>
    <x v="1061"/>
    <x v="1061"/>
    <n v="27500"/>
    <s v="ООО &quot; Строительная компания мир&quot;"/>
    <s v="Техобслуживание подземных и наземных газопроводов по счёту №46 от 01.12.2015 за декабрь 2015 В том числе НДС 18.00 % - 4194.92."/>
    <s v="4236327500"/>
    <x v="23"/>
    <x v="0"/>
    <x v="0"/>
  </r>
  <r>
    <x v="1062"/>
    <x v="1062"/>
    <n v="116900"/>
    <s v="ООО Группа &quot;Евроклининг&quot;"/>
    <s v="Оплата по договору № 009-46/у от 20.03.2009 за уборку за декабрь 2015 года. В том числе НДС 18.00 % - 17832.20"/>
    <s v="42360116900"/>
    <x v="13"/>
    <x v="0"/>
    <x v="11"/>
  </r>
  <r>
    <x v="1062"/>
    <x v="1062"/>
    <n v="30"/>
    <s v="АО &quot;Райффайзенбанк&quot; г. Москва"/>
    <s v="Комиссия за исходящий платеж в рублях от 2015-12-21 (банк-клиент), расчетный документ №298, сумма 116900.00 рублей"/>
    <s v="4236030"/>
    <x v="7"/>
    <x v="2"/>
    <x v="6"/>
  </r>
  <r>
    <x v="1062"/>
    <x v="1062"/>
    <n v="270000"/>
    <s v="ООО ЧОО &quot;Риф-4&quot;"/>
    <s v="Оплата за охранные услуги за декабрь  2015 года по договору № 02/11 от 11.01.11. НДС не облагается"/>
    <s v="42360270000"/>
    <x v="33"/>
    <x v="0"/>
    <x v="18"/>
  </r>
  <r>
    <x v="1062"/>
    <x v="1062"/>
    <n v="30"/>
    <s v="АО &quot;Райффайзенбанк&quot; г. Москва"/>
    <s v="Комиссия за исходящий платеж в рублях от 2015-12-21 (банк-клиент), расчетный документ №297, сумма 270000.00 рублей"/>
    <s v="4236030"/>
    <x v="7"/>
    <x v="2"/>
    <x v="6"/>
  </r>
  <r>
    <x v="1063"/>
    <x v="1063"/>
    <n v="30"/>
    <s v="АО &quot;Райффайзенбанк&quot; г. Москва"/>
    <s v="Комиссия за исходящий платеж в рублях от 2015-12-15 (банк-клиент), расчетный документ №295, сумма 14707.00 рублей"/>
    <s v="4235530"/>
    <x v="7"/>
    <x v="2"/>
    <x v="6"/>
  </r>
  <r>
    <x v="1063"/>
    <x v="1063"/>
    <n v="30"/>
    <s v="АО &quot;Райффайзенбанк&quot; г. Москва"/>
    <s v="Комиссия за исходящий платеж в рублях от 2015-12-17 (банк-клиент), расчетный документ №296, сумма 63840.00 рублей"/>
    <s v="4235530"/>
    <x v="7"/>
    <x v="2"/>
    <x v="6"/>
  </r>
  <r>
    <x v="1063"/>
    <x v="1063"/>
    <n v="14707"/>
    <s v="ООО&quot;МВК ЭКОДАР&quot;"/>
    <s v="За сервисное обслуживание системы очистки воды по договору 71781/ДС2 от 12 января 2015 г по счёту № 71781/Р21 от 14.12.2015 за 4 квартал 2015г В том числе НДС 18.00 % - 2243.44."/>
    <s v="4235514707"/>
    <x v="34"/>
    <x v="0"/>
    <x v="14"/>
  </r>
  <r>
    <x v="1063"/>
    <x v="1063"/>
    <n v="63840"/>
    <s v="ОАО &quot;Эко-Сервис&quot;"/>
    <s v="Оплата за вывоз бункера в ноябре  2015 г. по счету № 3244 от 30.11.2015, кол-во 14 шт. В том числе НДС 18.00 % - 9738.31"/>
    <s v="4235563840"/>
    <x v="4"/>
    <x v="0"/>
    <x v="3"/>
  </r>
  <r>
    <x v="1064"/>
    <x v="1064"/>
    <n v="100000"/>
    <s v="АО &quot;Райффайзенбанк&quot; г. Москва"/>
    <s v="Перечисление заработной платы согласно платежной ведомости N 24 от 15.12.2015. SALARY"/>
    <s v="42353100000"/>
    <x v="10"/>
    <x v="3"/>
    <x v="7"/>
  </r>
  <r>
    <x v="1064"/>
    <x v="1064"/>
    <n v="400"/>
    <s v="АО &quot;Райффайзенбанк&quot; г. Москва"/>
    <s v="Комиссия за обработку платежной ведомости. payroll scheme comm."/>
    <s v="42353400"/>
    <x v="7"/>
    <x v="2"/>
    <x v="6"/>
  </r>
  <r>
    <x v="1065"/>
    <x v="1065"/>
    <n v="25000"/>
    <s v="ООО &quot;Инженерные системы&quot;"/>
    <s v="Jплата по счету №56 от 08.12.15 за работы по восстановлению уклона трубопровода.  В том числе НДС 18.00 % - 3813.56"/>
    <s v="4234725000"/>
    <x v="44"/>
    <x v="1"/>
    <x v="2"/>
  </r>
  <r>
    <x v="1065"/>
    <x v="1065"/>
    <n v="130000"/>
    <s v="Индивидуальный предприниматель Истомин Ярослав Владимирович"/>
    <s v="За юридические услуги по договору № 15-01 от 10.06.2015 за июнь, сентябрь, октябрь, ноябрь  2015 НДС не облагается."/>
    <s v="42347130000"/>
    <x v="20"/>
    <x v="0"/>
    <x v="13"/>
  </r>
  <r>
    <x v="1065"/>
    <x v="1065"/>
    <n v="30"/>
    <s v="АО &quot;Райффайзенбанк&quot; г. Москва"/>
    <s v="Комиссия за исходящий платеж в рублях от 2015-12-08 (банк-клиент), расчетный документ №289, сумма 25000.00 рублей"/>
    <s v="4234730"/>
    <x v="7"/>
    <x v="2"/>
    <x v="6"/>
  </r>
  <r>
    <x v="1065"/>
    <x v="1065"/>
    <n v="30"/>
    <s v="АО &quot;Райффайзенбанк&quot; г. Москва"/>
    <s v="Комиссия за исходящий платеж в рублях от 2015-12-08 (банк-клиент), расчетный документ №291, сумма 130000.00 рублей"/>
    <s v="4234730"/>
    <x v="7"/>
    <x v="2"/>
    <x v="6"/>
  </r>
  <r>
    <x v="1065"/>
    <x v="1065"/>
    <n v="30"/>
    <s v="АО &quot;Райффайзенбанк&quot; г. Москва"/>
    <s v="Комиссия за исходящий платеж в рублях от 2015-12-08 (банк-клиент), расчетный документ №292, сумма 19215.12 рублей"/>
    <s v="4234730"/>
    <x v="7"/>
    <x v="2"/>
    <x v="6"/>
  </r>
  <r>
    <x v="1065"/>
    <x v="1065"/>
    <n v="30"/>
    <s v="АО &quot;Райффайзенбанк&quot; г. Москва"/>
    <s v="Комиссия за исходящий платеж в рублях от 2015-12-08 (банк-клиент), расчетный документ №290, сумма 10000.00 рублей"/>
    <s v="4234730"/>
    <x v="7"/>
    <x v="2"/>
    <x v="6"/>
  </r>
  <r>
    <x v="1065"/>
    <x v="1065"/>
    <n v="37423.199999999997"/>
    <s v="Филиал &quot;Центральный&quot; ОАО &quot;Оборонэнергосбыт&quot;"/>
    <s v="Оплата по счету №18852015/311010 от 30.11.2015 за электричество за ноябрь  2015 года  В том числе НДС 18.00 % - 5708.62"/>
    <s v="4234737423,2"/>
    <x v="25"/>
    <x v="0"/>
    <x v="15"/>
  </r>
  <r>
    <x v="1065"/>
    <x v="1065"/>
    <n v="10000"/>
    <s v="Столичный филиал ОАО &quot;Мегафон&quot;"/>
    <s v="Оплата за услуги связи ( предоплата ). НДС не облагается."/>
    <s v="4234710000"/>
    <x v="1"/>
    <x v="0"/>
    <x v="1"/>
  </r>
  <r>
    <x v="1065"/>
    <x v="1065"/>
    <n v="19215.12"/>
    <s v="УФК по г. Москве (Филиал ФБУЗ &quot;Центр гигиены и эпидемиологии в городе Москве&quot; в СВАО города Москвы л/с 20736U27210)"/>
    <s v="За услуги  по счету № 2561/9,11 от 07.12.2015  В том числе НДС 18.00 % - 2931.12"/>
    <s v="4234719215,12"/>
    <x v="24"/>
    <x v="0"/>
    <x v="14"/>
  </r>
  <r>
    <x v="1065"/>
    <x v="1065"/>
    <n v="30"/>
    <s v="АО &quot;Райффайзенбанк&quot; г. Москва"/>
    <s v="Комиссия за исходящий платеж в рублях от 2015-12-09 (банк-клиент), расчетный документ №293, сумма 37423.20 рублей"/>
    <s v="4234730"/>
    <x v="7"/>
    <x v="2"/>
    <x v="6"/>
  </r>
  <r>
    <x v="1066"/>
    <x v="1066"/>
    <n v="30"/>
    <s v="АО &quot;Райффайзенбанк&quot; г. Москва"/>
    <s v="Комиссия за исходящий платеж в рублях от 2015-12-03 (банк-клиент), расчетный документ №285, сумма 290132.50 рублей"/>
    <s v="4234530"/>
    <x v="7"/>
    <x v="2"/>
    <x v="6"/>
  </r>
  <r>
    <x v="1066"/>
    <x v="1066"/>
    <n v="506722.07"/>
    <s v="ПАО &quot;Мосэнергосбыт&quot;"/>
    <s v="Оплата по счету № №Э-61-55659 от 30.11.2015г. за электричество: тариф 1,43- расход-33 597 , тариф 5,57 - расход 82 348 . В том числе НДС 18.00 % - 77296.59"/>
    <s v="42345506722,07"/>
    <x v="25"/>
    <x v="0"/>
    <x v="15"/>
  </r>
  <r>
    <x v="1066"/>
    <x v="1066"/>
    <n v="30"/>
    <s v="АО &quot;Райффайзенбанк&quot; г. Москва"/>
    <s v="Комиссия за исходящий платеж в рублях от 2015-12-07 (банк-клиент), расчетный документ №288, сумма 506722.07 рублей"/>
    <s v="4234530"/>
    <x v="7"/>
    <x v="2"/>
    <x v="6"/>
  </r>
  <r>
    <x v="1066"/>
    <x v="1066"/>
    <n v="290132.5"/>
    <s v="ООО &quot;ЭлитСтройПлюс&quot;"/>
    <s v="За выполненные работы по текущему ремонту помещения согласно акта № 01 от 19.11.2015г по счёту № 118 от 19.11.2015 В том числе НДС 18.00 % - 44257.50."/>
    <s v="42345290132,5"/>
    <x v="57"/>
    <x v="1"/>
    <x v="2"/>
  </r>
  <r>
    <x v="1067"/>
    <x v="1067"/>
    <n v="300"/>
    <s v="АО &quot;Райффайзенбанк&quot; г. Москва"/>
    <s v="Комиссия за обслуживание системы &quot;ELBRUS Internet&quot; за 11.2015  Договор на ELBRUS Internet Z34983/IC/000068"/>
    <s v="42342300"/>
    <x v="7"/>
    <x v="2"/>
    <x v="6"/>
  </r>
  <r>
    <x v="1067"/>
    <x v="1067"/>
    <n v="90710.19"/>
    <s v="Муниципальное унитарное предприятие &quot;Инженерные сети г. Долгопрудного&quot;"/>
    <s v="Оплата по счету № 4051 от 30.11.2015 за стоки  В том числе НДС 18.00 % - 13837.15"/>
    <s v="4234290710,19"/>
    <x v="9"/>
    <x v="0"/>
    <x v="8"/>
  </r>
  <r>
    <x v="1067"/>
    <x v="1067"/>
    <n v="30"/>
    <s v="АО &quot;Райффайзенбанк&quot; г. Москва"/>
    <s v="Комиссия за исходящий платеж в рублях от 2015-12-04 (банк-клиент), расчетный документ №287, сумма 90710.19 рублей"/>
    <s v="4234230"/>
    <x v="7"/>
    <x v="2"/>
    <x v="6"/>
  </r>
  <r>
    <x v="1067"/>
    <x v="1067"/>
    <n v="30"/>
    <s v="АО &quot;Райффайзенбанк&quot; г. Москва"/>
    <s v="Комиссия за исходящий платеж в рублях от 2015-12-04 (банк-клиент), расчетный документ №286, сумма 3000.00 рублей"/>
    <s v="4234230"/>
    <x v="7"/>
    <x v="2"/>
    <x v="6"/>
  </r>
  <r>
    <x v="1067"/>
    <x v="1067"/>
    <n v="3000"/>
    <s v="Индивидуальный предприниматель Капалин Евгений Владимирович"/>
    <s v="Оплата по Договору № 011113-ОКТ от 01.11.2013 г. за ноябрь 2015  за поддержку работоспособности сервера.НДС не облагается."/>
    <s v="423423000"/>
    <x v="2"/>
    <x v="0"/>
    <x v="1"/>
  </r>
  <r>
    <x v="1068"/>
    <x v="1068"/>
    <n v="151750"/>
    <s v="ООО &quot; Мастерфайбр Бета&quot;"/>
    <s v="Окончательная оплата по договору №19/09 от 07.09.2015 за устройство резинового покрытия В том числе НДС 18.00 % - 23148.31."/>
    <s v="42340151750"/>
    <x v="57"/>
    <x v="1"/>
    <x v="2"/>
  </r>
  <r>
    <x v="1068"/>
    <x v="1068"/>
    <n v="116900"/>
    <s v="ООО Группа &quot;Евроклининг&quot;"/>
    <s v="Оплата по договору № 009-46/у от 20.03.2009 за уборку за ноябрь 2015 года. В том числе НДС 18.00 % - 17832.20"/>
    <s v="42340116900"/>
    <x v="13"/>
    <x v="0"/>
    <x v="11"/>
  </r>
  <r>
    <x v="1068"/>
    <x v="1068"/>
    <n v="30"/>
    <s v="АО &quot;Райффайзенбанк&quot; г. Москва"/>
    <s v="Комиссия за исходящий платеж в рублях от 2015-12-02 (банк-клиент), расчетный документ №283, сумма 151750.00 рублей"/>
    <s v="4234030"/>
    <x v="7"/>
    <x v="2"/>
    <x v="6"/>
  </r>
  <r>
    <x v="1068"/>
    <x v="1068"/>
    <n v="30"/>
    <s v="АО &quot;Райффайзенбанк&quot; г. Москва"/>
    <s v="Комиссия за исходящий платеж в рублях от 2015-12-01 (банк-клиент), расчетный документ №282, сумма 116900.00 рублей"/>
    <s v="4234030"/>
    <x v="7"/>
    <x v="2"/>
    <x v="6"/>
  </r>
  <r>
    <x v="1069"/>
    <x v="1069"/>
    <n v="950"/>
    <s v="АО &quot;Райффайзенбанк&quot; г. Москва"/>
    <s v="Комиссия за ведение текущего (расчетного) счета 40703810800001434983 за период с 01.11.2015 по 30.11.2015    начислена в сумме 950.00 RUR"/>
    <s v="42339950"/>
    <x v="7"/>
    <x v="2"/>
    <x v="6"/>
  </r>
  <r>
    <x v="1070"/>
    <x v="1070"/>
    <n v="30"/>
    <s v="АО &quot;Райффайзенбанк&quot; г. Москва"/>
    <s v="Комиссия за исходящий платеж в рублях от 2015-11-24 (банк-клиент), расчетный документ №272, сумма 270000.00 рублей"/>
    <s v="4233830"/>
    <x v="7"/>
    <x v="2"/>
    <x v="6"/>
  </r>
  <r>
    <x v="1070"/>
    <x v="1070"/>
    <n v="30"/>
    <s v="АО &quot;Райффайзенбанк&quot; г. Москва"/>
    <s v="Комиссия за исходящий платеж в рублях от 2015-11-27 (банк-клиент), расчетный документ №275, сумма 15527.00 рублей"/>
    <s v="4233830"/>
    <x v="7"/>
    <x v="2"/>
    <x v="6"/>
  </r>
  <r>
    <x v="1070"/>
    <x v="1070"/>
    <n v="15527"/>
    <s v="ООО &quot;Мебелефф&quot;"/>
    <s v="За стеллажи  по счёту № 10243  от 27 ноября 2015 В том числе НДС 18.00 % - 2368.53."/>
    <s v="4233815527"/>
    <x v="3"/>
    <x v="1"/>
    <x v="2"/>
  </r>
  <r>
    <x v="1070"/>
    <x v="1070"/>
    <n v="42399.1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ноябрь 2015 года. НДС не облагается"/>
    <s v="4233842399,1"/>
    <x v="16"/>
    <x v="3"/>
    <x v="7"/>
  </r>
  <r>
    <x v="1070"/>
    <x v="1070"/>
    <n v="502.78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ноябрь 2015 года НДС не облагается"/>
    <s v="42338502,78"/>
    <x v="16"/>
    <x v="3"/>
    <x v="7"/>
  </r>
  <r>
    <x v="1070"/>
    <x v="1070"/>
    <n v="12820.84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ноябрь 2015 года. Рег. номер в ФФОМС 453159800071702  НДС не облагается"/>
    <s v="4233812820,84"/>
    <x v="16"/>
    <x v="3"/>
    <x v="7"/>
  </r>
  <r>
    <x v="1070"/>
    <x v="1070"/>
    <n v="119073"/>
    <s v="АО &quot;Райффайзенбанк&quot; г. Москва"/>
    <s v="Перечисление заработной платы согласно платежной ведомости N 23 от 30.11.2015. SALARY"/>
    <s v="42338119073"/>
    <x v="10"/>
    <x v="3"/>
    <x v="7"/>
  </r>
  <r>
    <x v="1070"/>
    <x v="1070"/>
    <n v="32316"/>
    <s v="УФК МФ РФ (ИФНС РФ № 15 по г. Москве, л/с 40100770015)"/>
    <s v="НДФЛ за ноябрь 2015 года НДС не облагается"/>
    <s v="4233832316"/>
    <x v="28"/>
    <x v="3"/>
    <x v="7"/>
  </r>
  <r>
    <x v="1070"/>
    <x v="1070"/>
    <n v="270000"/>
    <s v="ООО ЧОО &quot;Риф-4&quot;"/>
    <s v="Оплата за охранные услуги за ноябрь  2015 года по договору № 02/11 от 11.01.11. НДС не облагается"/>
    <s v="42338270000"/>
    <x v="33"/>
    <x v="0"/>
    <x v="18"/>
  </r>
  <r>
    <x v="1070"/>
    <x v="1070"/>
    <n v="476.29"/>
    <s v="АО &quot;Райффайзенбанк&quot; г. Москва"/>
    <s v="Комиссия за обработку платежной ведомости. payroll scheme comm."/>
    <s v="42338476,29"/>
    <x v="7"/>
    <x v="2"/>
    <x v="6"/>
  </r>
  <r>
    <x v="1070"/>
    <x v="1070"/>
    <n v="3237.3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ноябрь 2015 года  НДС не облагается"/>
    <s v="423383237,33"/>
    <x v="16"/>
    <x v="3"/>
    <x v="7"/>
  </r>
  <r>
    <x v="1071"/>
    <x v="1071"/>
    <n v="11350"/>
    <s v="ООО &quot;Альфа Прогресс&quot;"/>
    <s v="За шкаф по счёту № УТ-2665 от 24 ноября 2015 г. В том числе НДС 18.00 % - 1731.36."/>
    <s v="4233211350"/>
    <x v="3"/>
    <x v="1"/>
    <x v="2"/>
  </r>
  <r>
    <x v="1071"/>
    <x v="1071"/>
    <n v="30"/>
    <s v="АО &quot;Райффайзенбанк&quot; г. Москва"/>
    <s v="Комиссия за исходящий платеж в рублях от 2015-11-24 (банк-клиент), расчетный документ №274, сумма 10450.00 рублей"/>
    <s v="4233230"/>
    <x v="7"/>
    <x v="2"/>
    <x v="6"/>
  </r>
  <r>
    <x v="1071"/>
    <x v="1071"/>
    <n v="10450"/>
    <s v="ООО &quot;Мебелефф&quot;"/>
    <s v="За шкафы по счёту № 10210  от 24 ноября 2015 В том числе НДС 18.00 % - 1594.07."/>
    <s v="4233210450"/>
    <x v="3"/>
    <x v="1"/>
    <x v="2"/>
  </r>
  <r>
    <x v="1072"/>
    <x v="1072"/>
    <n v="10000"/>
    <s v="ООО &quot;Инженерные системы&quot;"/>
    <s v="оплата по счету №51 от 18.11.15 за промывку трубопровода В том числе НДС 18.00 % - 1525.42"/>
    <s v="4232610000"/>
    <x v="44"/>
    <x v="1"/>
    <x v="2"/>
  </r>
  <r>
    <x v="1072"/>
    <x v="1072"/>
    <n v="30"/>
    <s v="АО &quot;Райффайзенбанк&quot; г. Москва"/>
    <s v="Комиссия за исходящий платеж в рублях от 2015-11-18 (банк-клиент), расчетный документ №271, сумма 10000.00 рублей"/>
    <s v="4232630"/>
    <x v="7"/>
    <x v="2"/>
    <x v="6"/>
  </r>
  <r>
    <x v="1073"/>
    <x v="1073"/>
    <n v="100000"/>
    <s v="АО &quot;Райффайзенбанк&quot; г. Москва"/>
    <s v="Перечисление заработной платы согласно платежной ведомости N 22 от 16.11.2015. SALARY"/>
    <s v="42324100000"/>
    <x v="10"/>
    <x v="3"/>
    <x v="7"/>
  </r>
  <r>
    <x v="1073"/>
    <x v="1073"/>
    <n v="30"/>
    <s v="АО &quot;Райффайзенбанк&quot; г. Москва"/>
    <s v="Комиссия за исходящий платеж в рублях от 2015-11-16 (банк-клиент), расчетный документ №269, сумма 12029.50 рублей"/>
    <s v="4232430"/>
    <x v="7"/>
    <x v="2"/>
    <x v="6"/>
  </r>
  <r>
    <x v="1073"/>
    <x v="1073"/>
    <n v="400"/>
    <s v="АО &quot;Райффайзенбанк&quot; г. Москва"/>
    <s v="Комиссия за обработку платежной ведомости. payroll scheme comm."/>
    <s v="42324400"/>
    <x v="7"/>
    <x v="2"/>
    <x v="6"/>
  </r>
  <r>
    <x v="1073"/>
    <x v="1073"/>
    <n v="27500"/>
    <s v="ООО &quot; Строительная компания мир&quot;"/>
    <s v="Техобслуживание подземных и наземных газопроводов по счёту №21 от 02.11.2015 В том числе НДС 18.00 % - 4194.92."/>
    <s v="4232427500"/>
    <x v="23"/>
    <x v="0"/>
    <x v="0"/>
  </r>
  <r>
    <x v="1073"/>
    <x v="1073"/>
    <n v="12029.5"/>
    <s v="Общество с ограниченной ответственностью &quot;Деловой Мир&quot;"/>
    <s v="За  комплект аварийной сигнализации  по счёту №2890 от 16.11.2015  В том числе НДС 18.00 % - 1835.01"/>
    <s v="4232412029,5"/>
    <x v="57"/>
    <x v="1"/>
    <x v="2"/>
  </r>
  <r>
    <x v="1073"/>
    <x v="1073"/>
    <n v="30"/>
    <s v="АО &quot;Райффайзенбанк&quot; г. Москва"/>
    <s v="Комиссия за исходящий платеж в рублях от 2015-11-16 (банк-клиент), расчетный документ №270, сумма 27500.00 рублей"/>
    <s v="4232430"/>
    <x v="7"/>
    <x v="2"/>
    <x v="6"/>
  </r>
  <r>
    <x v="1074"/>
    <x v="1074"/>
    <n v="30"/>
    <s v="АО &quot;Райффайзенбанк&quot; г. Москва"/>
    <s v="Комиссия за исходящий платеж в рублях от 2015-11-10 (банк-клиент), расчетный документ №267, сумма 471981.03 рублей"/>
    <s v="4231930"/>
    <x v="7"/>
    <x v="2"/>
    <x v="6"/>
  </r>
  <r>
    <x v="1074"/>
    <x v="1074"/>
    <n v="471981.03"/>
    <s v="ПАО &quot;Мосэнергосбыт&quot;"/>
    <s v="Оплата по счету № Э-61-50743  от 31.10.15 за электричество: тариф 1,43- расход- 32272, тариф 5,57 - расход 76451 . В том числе НДС 18.00 % - 71997.11"/>
    <s v="42319471981,03"/>
    <x v="25"/>
    <x v="0"/>
    <x v="15"/>
  </r>
  <r>
    <x v="1075"/>
    <x v="1075"/>
    <n v="30"/>
    <s v="АО &quot;Райффайзенбанк&quot; г. Москва"/>
    <s v="Комиссия за исходящий платеж в рублях от 2015-11-09 (банк-клиент), расчетный документ №266, сумма 72505.91 рублей"/>
    <s v="4231830"/>
    <x v="7"/>
    <x v="2"/>
    <x v="6"/>
  </r>
  <r>
    <x v="1075"/>
    <x v="1075"/>
    <n v="72505.91"/>
    <s v="Муниципальное унитарное предприятие &quot;Инженерные сети г. Долгопрудного&quot;"/>
    <s v="Оплата по счету № 3682  от 31.10.2015 за стоки  В том числе НДС 18.00 % - 11060.22"/>
    <s v="4231872505,91"/>
    <x v="9"/>
    <x v="0"/>
    <x v="8"/>
  </r>
  <r>
    <x v="1076"/>
    <x v="1076"/>
    <n v="30"/>
    <s v="АО &quot;Райффайзенбанк&quot; г. Москва"/>
    <s v="Комиссия за исходящий платеж в рублях от 2015-11-06 (банк-клиент), расчетный документ №265, сумма 13500.00 рублей"/>
    <s v="4231730"/>
    <x v="7"/>
    <x v="2"/>
    <x v="6"/>
  </r>
  <r>
    <x v="1076"/>
    <x v="1076"/>
    <n v="13500"/>
    <s v="ООО &quot; ПромВестНадзор&quot;"/>
    <s v="За обучение электробезопасности  по счёту №980-АТЭЛ/2015 от 07 октября 2015 НДС не облагается."/>
    <s v="4231713500"/>
    <x v="52"/>
    <x v="3"/>
    <x v="7"/>
  </r>
  <r>
    <x v="1077"/>
    <x v="1077"/>
    <n v="30"/>
    <s v="АО &quot;Райффайзенбанк&quot; г. Москва"/>
    <s v="Комиссия за исходящий платеж в рублях от 2015-11-05 (банк-клиент), расчетный документ №264, сумма 77520.00 рублей"/>
    <s v="4231430"/>
    <x v="7"/>
    <x v="2"/>
    <x v="6"/>
  </r>
  <r>
    <x v="1077"/>
    <x v="1077"/>
    <n v="77520"/>
    <s v="ОАО &quot;Эко-Сервис&quot;"/>
    <s v="Оплата за вывоз бункера в октябре  2015 г. по счету № 2924 от 30.10.2015, кол-во 17 шт. В том числе НДС 18.00 % - 11825.08"/>
    <s v="4231477520"/>
    <x v="4"/>
    <x v="0"/>
    <x v="3"/>
  </r>
  <r>
    <x v="1078"/>
    <x v="1078"/>
    <n v="300"/>
    <s v="АО &quot;Райффайзенбанк&quot; г. Москва"/>
    <s v="Комиссия за обслуживание системы &quot;ELBRUS Internet&quot; за 10.2015  Договор на ELBRUS Internet Z34983/IC/000068"/>
    <s v="42313300"/>
    <x v="7"/>
    <x v="2"/>
    <x v="6"/>
  </r>
  <r>
    <x v="1079"/>
    <x v="1079"/>
    <n v="36216"/>
    <s v="Филиал &quot;Центральный&quot; ОАО &quot;Оборонэнергосбыт&quot;"/>
    <s v="Оплата по счету №17232015/311010 от 31.10.2015 за электричество за октябрь  2015 года  В том числе НДС 18.00 % - 5524.47"/>
    <s v="4231136216"/>
    <x v="25"/>
    <x v="0"/>
    <x v="15"/>
  </r>
  <r>
    <x v="1079"/>
    <x v="1079"/>
    <n v="30"/>
    <s v="АО &quot;Райффайзенбанк&quot; г. Москва"/>
    <s v="Комиссия за исходящий платеж в рублях от 2015-11-03 (банк-клиент), расчетный документ №263, сумма 36216.00 рублей"/>
    <s v="4231130"/>
    <x v="7"/>
    <x v="2"/>
    <x v="6"/>
  </r>
  <r>
    <x v="1080"/>
    <x v="1080"/>
    <n v="49540.3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октябрь 2015 года. НДС не облагается"/>
    <s v="4231049540,32"/>
    <x v="16"/>
    <x v="3"/>
    <x v="7"/>
  </r>
  <r>
    <x v="1080"/>
    <x v="1080"/>
    <n v="500.3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октябрь 2015 года НДС не облагается"/>
    <s v="42310500,39"/>
    <x v="16"/>
    <x v="3"/>
    <x v="7"/>
  </r>
  <r>
    <x v="1080"/>
    <x v="1080"/>
    <n v="30"/>
    <s v="АО &quot;Райффайзенбанк&quot; г. Москва"/>
    <s v="Комиссия за исходящий платеж в рублях от 2015-10-30 (банк-клиент), расчетный документ №260, сумма 9215.59 рублей"/>
    <s v="4231030"/>
    <x v="7"/>
    <x v="2"/>
    <x v="6"/>
  </r>
  <r>
    <x v="1080"/>
    <x v="1080"/>
    <n v="472.13"/>
    <s v="АО &quot;Райффайзенбанк&quot; г. Москва"/>
    <s v="Комиссия за обработку платежной ведомости. payroll scheme comm."/>
    <s v="42310472,13"/>
    <x v="7"/>
    <x v="2"/>
    <x v="6"/>
  </r>
  <r>
    <x v="1080"/>
    <x v="1080"/>
    <n v="118032"/>
    <s v="АО &quot;Райффайзенбанк&quot; г. Москва"/>
    <s v="Перечисление заработной платы согласно платежной ведомости N 21 от 30.10.2015. SALARY"/>
    <s v="42310118032"/>
    <x v="10"/>
    <x v="3"/>
    <x v="7"/>
  </r>
  <r>
    <x v="1080"/>
    <x v="1080"/>
    <n v="950"/>
    <s v="АО &quot;Райффайзенбанк&quot; г. Москва"/>
    <s v="Комиссия за ведение текущего (расчетного) счета 40703810800001434983 за период с 01.10.2015 по 31.10.2015    начислена в сумме 950.00 RUR"/>
    <s v="42310950"/>
    <x v="7"/>
    <x v="2"/>
    <x v="6"/>
  </r>
  <r>
    <x v="1080"/>
    <x v="1080"/>
    <n v="9215.59"/>
    <s v="Филиал ФГУП &quot;Охрана&quot; МВД России по г. Москве"/>
    <s v="Оплата по договору № 7721N10011 за пультовую охрану объекта за октябрь 2015г.  В том числе НДС 18.00 % - 1405.77"/>
    <s v="423109215,59"/>
    <x v="36"/>
    <x v="0"/>
    <x v="18"/>
  </r>
  <r>
    <x v="1080"/>
    <x v="1080"/>
    <n v="12759.89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октябрь 2015 года. Рег. номер в ФФОМС 453159800071702  НДС не облагается"/>
    <s v="4231012759,89"/>
    <x v="16"/>
    <x v="3"/>
    <x v="7"/>
  </r>
  <r>
    <x v="1080"/>
    <x v="1080"/>
    <n v="32162"/>
    <s v="УФК МФ РФ (ИФНС РФ № 15 по г. Москве, л/с 40100770015)"/>
    <s v="НДФЛ за октябрь 2015 года НДС не облагается"/>
    <s v="4231032162"/>
    <x v="28"/>
    <x v="3"/>
    <x v="7"/>
  </r>
  <r>
    <x v="1080"/>
    <x v="1080"/>
    <n v="4825.5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октябрь 2015 года  НДС не облагается"/>
    <s v="423104825,51"/>
    <x v="16"/>
    <x v="3"/>
    <x v="7"/>
  </r>
  <r>
    <x v="1081"/>
    <x v="1081"/>
    <n v="150"/>
    <s v="АО &quot;Райффайзенбанк&quot; г. Москва"/>
    <s v="Комиссия за отмену платежных инструкций  N 252 от 2015-10-29"/>
    <s v="42306150"/>
    <x v="7"/>
    <x v="2"/>
    <x v="6"/>
  </r>
  <r>
    <x v="1081"/>
    <x v="1081"/>
    <n v="28812"/>
    <s v="УФК по г. Москве (ИФНС России №26 по г. Москве)"/>
    <s v="Государственная пошлина за рассмотрение  иска в Арбитражном суде города Москвы к ООО &quot; АФК-групп&quot;, сумма иска 1682186,38 рублей. НДС не облагается"/>
    <s v="4230628812"/>
    <x v="40"/>
    <x v="2"/>
    <x v="17"/>
  </r>
  <r>
    <x v="1082"/>
    <x v="1082"/>
    <n v="30"/>
    <s v="АО &quot;Райффайзенбанк&quot; г. Москва"/>
    <s v="Комиссия за исходящий платеж в рублях от 2015-10-27 (банк-клиент), расчетный документ №250, сумма 27500.00 рублей"/>
    <s v="4230530"/>
    <x v="7"/>
    <x v="2"/>
    <x v="6"/>
  </r>
  <r>
    <x v="1082"/>
    <x v="1082"/>
    <n v="30"/>
    <s v="АО &quot;Райффайзенбанк&quot; г. Москва"/>
    <s v="Комиссия за исходящий платеж в рублях от 2015-10-28 (банк-клиент), расчетный документ №251, сумма 3000.00 рублей"/>
    <s v="4230530"/>
    <x v="7"/>
    <x v="2"/>
    <x v="6"/>
  </r>
  <r>
    <x v="1082"/>
    <x v="1082"/>
    <n v="27500"/>
    <s v="ООО &quot;Стройрегионгаз&quot;"/>
    <s v="Техническое обслуживание газопровода по счёту №401 от 01.10.2015  за октябрь 2015 года  В том числе НДС 18.00 % - 4194.92"/>
    <s v="4230527500"/>
    <x v="23"/>
    <x v="0"/>
    <x v="0"/>
  </r>
  <r>
    <x v="1082"/>
    <x v="1082"/>
    <n v="3000"/>
    <s v="Индивидуальный предприниматель Капалин Евгений Владимирович"/>
    <s v="Оплата по Договору № 011113-ОКТ от 01.11.2013 г. за октябрь 2015  за поддержку работоспособности сервера.НДС не облагается."/>
    <s v="423053000"/>
    <x v="2"/>
    <x v="0"/>
    <x v="1"/>
  </r>
  <r>
    <x v="1082"/>
    <x v="1082"/>
    <n v="30000"/>
    <s v="УФК по г. Москве ( Управление Роспотребнадзора по городу Москве)"/>
    <s v="Административный штраф по постановлению №30-01433 от 17 сентября 2015 года. НДС не облагается"/>
    <s v="4230530000"/>
    <x v="37"/>
    <x v="7"/>
    <x v="19"/>
  </r>
  <r>
    <x v="1083"/>
    <x v="1083"/>
    <n v="30"/>
    <s v="АО &quot;Райффайзенбанк&quot; г. Москва"/>
    <s v="Комиссия за исходящий платеж в рублях от 2015-10-26 (банк-клиент), расчетный документ №244, сумма 35000.00 рублей"/>
    <s v="4230330"/>
    <x v="7"/>
    <x v="2"/>
    <x v="6"/>
  </r>
  <r>
    <x v="1083"/>
    <x v="1083"/>
    <n v="116900"/>
    <s v="ООО Группа &quot;Евроклининг&quot;"/>
    <s v="Оплата по договору № 009-46/у от 20.03.2009 за уборку за октябрь 2015 года. В том числе НДС 18.00 % - 17832.20"/>
    <s v="42303116900"/>
    <x v="13"/>
    <x v="0"/>
    <x v="11"/>
  </r>
  <r>
    <x v="1083"/>
    <x v="1083"/>
    <n v="30"/>
    <s v="АО &quot;Райффайзенбанк&quot; г. Москва"/>
    <s v="Комиссия за исходящий платеж в рублях от 2015-10-26 (банк-клиент), расчетный документ №248, сумма 74530.00 рублей"/>
    <s v="4230330"/>
    <x v="7"/>
    <x v="2"/>
    <x v="6"/>
  </r>
  <r>
    <x v="1083"/>
    <x v="1083"/>
    <n v="30"/>
    <s v="АО &quot;Райффайзенбанк&quot; г. Москва"/>
    <s v="Комиссия за исходящий платеж в рублях от 2015-10-26 (банк-клиент), расчетный документ №246, сумма 116900.00 рублей"/>
    <s v="4230330"/>
    <x v="7"/>
    <x v="2"/>
    <x v="6"/>
  </r>
  <r>
    <x v="1083"/>
    <x v="1083"/>
    <n v="35000"/>
    <s v="ООО &quot;Инженерные системы&quot;"/>
    <s v="оплата по счету №40 от 19.10.15 за замену трубопровода В том числе НДС 18.00 % - 5338.98"/>
    <s v="4230335000"/>
    <x v="44"/>
    <x v="1"/>
    <x v="2"/>
  </r>
  <r>
    <x v="1083"/>
    <x v="1083"/>
    <n v="74530"/>
    <s v="ООО &quot;Монтаж Плюс&quot;"/>
    <s v="Оплата по договору подряда № 2109-15 от 07.09.2015 согласно счёту №156 от 28.08.2015 НДС не облагается."/>
    <s v="4230374530"/>
    <x v="57"/>
    <x v="1"/>
    <x v="2"/>
  </r>
  <r>
    <x v="1083"/>
    <x v="1083"/>
    <n v="270000"/>
    <s v="ООО ЧОО &quot;Риф-4&quot;"/>
    <s v="Оплата за охранные услуги за октябрь  2015 года по договору № 02/11 от 11.01.11. НДС не облагается"/>
    <s v="42303270000"/>
    <x v="33"/>
    <x v="0"/>
    <x v="18"/>
  </r>
  <r>
    <x v="1083"/>
    <x v="1083"/>
    <n v="30"/>
    <s v="АО &quot;Райффайзенбанк&quot; г. Москва"/>
    <s v="Комиссия за исходящий платеж в рублях от 2015-10-26 (банк-клиент), расчетный документ №245, сумма 270000.00 рублей"/>
    <s v="4230330"/>
    <x v="7"/>
    <x v="2"/>
    <x v="6"/>
  </r>
  <r>
    <x v="1084"/>
    <x v="1084"/>
    <n v="364000"/>
    <s v="Индивидуальный предприниматель Кример Алексей Семенович"/>
    <s v="Оплата по договору  №2 от 29.05.2015 647544 НДС не облагается."/>
    <s v="42300364000"/>
    <x v="57"/>
    <x v="1"/>
    <x v="2"/>
  </r>
  <r>
    <x v="1084"/>
    <x v="1084"/>
    <n v="30"/>
    <s v="АО &quot;Райффайзенбанк&quot; г. Москва"/>
    <s v="Комиссия за исходящий платеж в рублях от 2015-10-23 (банк-клиент), расчетный документ №243, сумма 364000.00 рублей"/>
    <s v="4230030"/>
    <x v="7"/>
    <x v="2"/>
    <x v="6"/>
  </r>
  <r>
    <x v="1085"/>
    <x v="1085"/>
    <n v="30"/>
    <s v="АО &quot;Райффайзенбанк&quot; г. Москва"/>
    <s v="Комиссия за исходящий платеж в рублях от 2015-10-21 (банк-клиент), расчетный документ №242, сумма 91630.00 рублей"/>
    <s v="4229830"/>
    <x v="7"/>
    <x v="2"/>
    <x v="6"/>
  </r>
  <r>
    <x v="1085"/>
    <x v="1085"/>
    <n v="91630"/>
    <s v="Индивидуальный предприниматель Кример Алексей Семенович"/>
    <s v="Оплата по договору №4 от 10.10.2015 НДС не облагается."/>
    <s v="4229891630"/>
    <x v="57"/>
    <x v="1"/>
    <x v="2"/>
  </r>
  <r>
    <x v="1086"/>
    <x v="1086"/>
    <n v="1737.5"/>
    <s v="АО &quot;Райффайзенбанк&quot; г. Москва"/>
    <s v="Комиссия за внесение наличных. ОВН №15. г. Москва"/>
    <s v="422971737,5"/>
    <x v="7"/>
    <x v="2"/>
    <x v="6"/>
  </r>
  <r>
    <x v="1086"/>
    <x v="1086"/>
    <n v="22000"/>
    <s v="УФК по г.Москве (Управление Росреестра по Москве)"/>
    <s v="Государственная пошлина за государственную регистрацию. НДС не облагается"/>
    <s v="4229722000"/>
    <x v="40"/>
    <x v="2"/>
    <x v="17"/>
  </r>
  <r>
    <x v="1087"/>
    <x v="1087"/>
    <n v="150"/>
    <s v="АО &quot;Райффайзенбанк&quot; г. Москва"/>
    <s v="Комиссия за отмену платежных инструкций  N 239 от 2015-10-19"/>
    <s v="42296150"/>
    <x v="7"/>
    <x v="2"/>
    <x v="6"/>
  </r>
  <r>
    <x v="1088"/>
    <x v="1088"/>
    <n v="30"/>
    <s v="АО &quot;Райффайзенбанк&quot; г. Москва"/>
    <s v="Комиссия за исходящий платеж в рублях от 2015-10-16 (банк-клиент), расчетный документ №238, сумма 83900.24 рублей"/>
    <s v="4229330"/>
    <x v="7"/>
    <x v="2"/>
    <x v="6"/>
  </r>
  <r>
    <x v="1088"/>
    <x v="1088"/>
    <n v="30"/>
    <s v="АО &quot;Райффайзенбанк&quot; г. Москва"/>
    <s v="Комиссия за исходящий платеж в рублях от 2015-10-16 (банк-клиент), расчетный документ №237, сумма 15000.00 рублей"/>
    <s v="4229330"/>
    <x v="7"/>
    <x v="2"/>
    <x v="6"/>
  </r>
  <r>
    <x v="1088"/>
    <x v="1088"/>
    <n v="15000"/>
    <s v="ООО &quot;Инженерные системы&quot;"/>
    <s v="оплата по счету №39 от 16.10.15 за замену трубопровода В том числе НДС 18.00 % - 2288.14"/>
    <s v="4229315000"/>
    <x v="44"/>
    <x v="1"/>
    <x v="2"/>
  </r>
  <r>
    <x v="1088"/>
    <x v="1088"/>
    <n v="83900.24"/>
    <s v="ООО &quot;ЦСО&quot;"/>
    <s v="оплата по договору поставки №16-10/2015 от 16.10.2015 за 4 светильника в комплекте с опорами и кронштейнами В том числе НДС 18.00 % - 12798.34."/>
    <s v="4229383900,24"/>
    <x v="3"/>
    <x v="1"/>
    <x v="2"/>
  </r>
  <r>
    <x v="1089"/>
    <x v="1089"/>
    <n v="100000"/>
    <s v="АО &quot;Райффайзенбанк&quot; г. Москва"/>
    <s v="Перечисление заработной платы согласно платежной ведомости N 20 от 12.10.2015. SALARY"/>
    <s v="42291100000"/>
    <x v="10"/>
    <x v="3"/>
    <x v="7"/>
  </r>
  <r>
    <x v="1089"/>
    <x v="1089"/>
    <n v="400"/>
    <s v="АО &quot;Райффайзенбанк&quot; г. Москва"/>
    <s v="Комиссия за обработку платежной ведомости. payroll scheme comm."/>
    <s v="42291400"/>
    <x v="7"/>
    <x v="2"/>
    <x v="6"/>
  </r>
  <r>
    <x v="1090"/>
    <x v="1090"/>
    <n v="30"/>
    <s v="АО &quot;Райффайзенбанк&quot; г. Москва"/>
    <s v="Комиссия за исходящий платеж в рублях от 2015-10-08 (банк-клиент), расчетный документ №233, сумма 352710.13 рублей"/>
    <s v="4229030"/>
    <x v="7"/>
    <x v="2"/>
    <x v="6"/>
  </r>
  <r>
    <x v="1090"/>
    <x v="1090"/>
    <n v="352710.13"/>
    <s v="ПАО &quot;Мосэнергосбыт&quot;"/>
    <s v="Оплата по счету № Э-61-45829  от 30.09.15 за электричество: тариф 1,43- расход- 27160, тариф 5,57 - расход 64363 . В том числе НДС 18.00 % - 53803.24"/>
    <s v="42290352710,13"/>
    <x v="25"/>
    <x v="0"/>
    <x v="15"/>
  </r>
  <r>
    <x v="1090"/>
    <x v="1090"/>
    <n v="30"/>
    <s v="АО &quot;Райффайзенбанк&quot; г. Москва"/>
    <s v="Комиссия за исходящий платеж в рублях от 2015-10-07 (банк-клиент), расчетный документ №232, сумма 30582.40 рублей"/>
    <s v="4229030"/>
    <x v="7"/>
    <x v="2"/>
    <x v="6"/>
  </r>
  <r>
    <x v="1090"/>
    <x v="1090"/>
    <n v="6499"/>
    <s v="УФК МФ РФ (ИФНС РФ № 15 по г. Москве, л/с 40100770015)"/>
    <s v="Водный налог за 3 квартал 2015 года НДС не облагается"/>
    <s v="422906499"/>
    <x v="29"/>
    <x v="2"/>
    <x v="17"/>
  </r>
  <r>
    <x v="1090"/>
    <x v="1090"/>
    <n v="30"/>
    <s v="АО &quot;Райффайзенбанк&quot; г. Москва"/>
    <s v="Комиссия за исходящий платеж в рублях от 2015-10-13 (банк-клиент), расчетный документ №236, сумма 776384.20 рублей"/>
    <s v="4229030"/>
    <x v="7"/>
    <x v="2"/>
    <x v="6"/>
  </r>
  <r>
    <x v="1090"/>
    <x v="1090"/>
    <n v="776384.2"/>
    <s v="Общество с ограниченной ответственностью &quot;ВИВАНА&quot;"/>
    <s v="За оборудование по счёту №ВВ000463 от 22.09.2015 В том числе НДС 18.00 % - 118431.49."/>
    <s v="42290776384,2"/>
    <x v="3"/>
    <x v="1"/>
    <x v="2"/>
  </r>
  <r>
    <x v="1090"/>
    <x v="1090"/>
    <n v="30582.400000000001"/>
    <s v="Филиал &quot;Центральный&quot; ОАО &quot;Оборонэнергосбыт&quot;"/>
    <s v="Оплата по счету №15392015/311010 от 30.09.2015 за электричество за сентябрь  2015 года  В том числе НДС 18.00 % - 4665.11"/>
    <s v="4229030582,4"/>
    <x v="25"/>
    <x v="0"/>
    <x v="15"/>
  </r>
  <r>
    <x v="1091"/>
    <x v="1091"/>
    <n v="54720"/>
    <s v="ОАО &quot;Эко-Сервис&quot;"/>
    <s v="Оплата за вывоз бункера в сентябре  2015 г. по счету № 2639 от 30.09.2015, кол-во 12 шт. В том числе НДС 18.00 % - 8347.12"/>
    <s v="4228454720"/>
    <x v="4"/>
    <x v="0"/>
    <x v="3"/>
  </r>
  <r>
    <x v="1091"/>
    <x v="1091"/>
    <n v="12000"/>
    <s v="Индивидуальный предприниматель Капалин Евгений Владимирович"/>
    <s v="Оплата по Договору № 011113-ОКТ от 01.11.2013 г. по счёту № 34 от 31.07.2015  ,№35 от 31.08.2015, № 36 от 30.09.2015  за поддержку работоспособности сервера, в т.ч. за 1 час доп.выезд) НДС не облагается."/>
    <s v="4228412000"/>
    <x v="2"/>
    <x v="0"/>
    <x v="1"/>
  </r>
  <r>
    <x v="1091"/>
    <x v="1091"/>
    <n v="10000"/>
    <s v="Столичный филиал ОАО &quot;Мегафон&quot;"/>
    <s v="Оплата за услуги связи ( предоплата ). НДС не облагается."/>
    <s v="4228410000"/>
    <x v="1"/>
    <x v="0"/>
    <x v="1"/>
  </r>
  <r>
    <x v="1091"/>
    <x v="1091"/>
    <n v="59280"/>
    <s v="ОАО &quot;Эко-Сервис&quot;"/>
    <s v="Оплата за вывоз бункера в августе 2015 г. по счету № 2337 от 31.08.2015, кол-во 13 шт. В том числе НДС 18.00 % - 9042.71"/>
    <s v="4228459280"/>
    <x v="4"/>
    <x v="0"/>
    <x v="3"/>
  </r>
  <r>
    <x v="1091"/>
    <x v="1091"/>
    <n v="30"/>
    <s v="АО &quot;Райффайзенбанк&quot; г. Москва"/>
    <s v="Комиссия за исходящий платеж в рублях от 2015-10-07 (банк-клиент), расчетный документ №228, сумма 54720.00 рублей"/>
    <s v="4228430"/>
    <x v="7"/>
    <x v="2"/>
    <x v="6"/>
  </r>
  <r>
    <x v="1091"/>
    <x v="1091"/>
    <n v="9215.59"/>
    <s v="Филиал ФГУП &quot;Охрана&quot; МВД России по г. Москве"/>
    <s v="Оплата по договору № 7721N10011 за пультовую охрану объекта за октябрь 2015г.  В том числе НДС 18.00 % - 1405.77"/>
    <s v="422849215,59"/>
    <x v="36"/>
    <x v="0"/>
    <x v="18"/>
  </r>
  <r>
    <x v="1091"/>
    <x v="1091"/>
    <n v="30"/>
    <s v="АО &quot;Райффайзенбанк&quot; г. Москва"/>
    <s v="Комиссия за исходящий платеж в рублях от 2015-10-07 (банк-клиент), расчетный документ №229, сумма 59280.00 рублей"/>
    <s v="4228430"/>
    <x v="7"/>
    <x v="2"/>
    <x v="6"/>
  </r>
  <r>
    <x v="1091"/>
    <x v="1091"/>
    <n v="30"/>
    <s v="АО &quot;Райффайзенбанк&quot; г. Москва"/>
    <s v="Комиссия за исходящий платеж в рублях от 2015-10-06 (банк-клиент), расчетный документ №227, сумма 12000.00 рублей"/>
    <s v="4228430"/>
    <x v="7"/>
    <x v="2"/>
    <x v="6"/>
  </r>
  <r>
    <x v="1091"/>
    <x v="1091"/>
    <n v="30"/>
    <s v="АО &quot;Райффайзенбанк&quot; г. Москва"/>
    <s v="Комиссия за исходящий платеж в рублях от 2015-10-07 (банк-клиент), расчетный документ №231, сумма 9215.59 рублей"/>
    <s v="4228430"/>
    <x v="7"/>
    <x v="2"/>
    <x v="6"/>
  </r>
  <r>
    <x v="1091"/>
    <x v="1091"/>
    <n v="30"/>
    <s v="АО &quot;Райффайзенбанк&quot; г. Москва"/>
    <s v="Комиссия за исходящий платеж в рублях от 2015-10-07 (банк-клиент), расчетный документ №230, сумма 10000.00 рублей"/>
    <s v="4228430"/>
    <x v="7"/>
    <x v="2"/>
    <x v="6"/>
  </r>
  <r>
    <x v="1092"/>
    <x v="1092"/>
    <n v="91207.01"/>
    <s v="Муниципальное унитарное предприятие &quot;Инженерные сети г. Долгопрудного&quot;"/>
    <s v="Оплата по счету № 3308  от 30.09.2015 за стоки  В том числе НДС 18.00 % - 13912.93"/>
    <s v="4228391207,01"/>
    <x v="9"/>
    <x v="0"/>
    <x v="8"/>
  </r>
  <r>
    <x v="1092"/>
    <x v="1092"/>
    <n v="130000"/>
    <s v="ООО &quot; Мастерфайбр Бета&quot;"/>
    <s v="Предоплата по договору №19/09-15 от 07.09.2015 за устройство резинового покрытия&quot; Мастерспорт&quot; В том числе НДС 18.00 % - 19830.51."/>
    <s v="42283130000"/>
    <x v="53"/>
    <x v="1"/>
    <x v="2"/>
  </r>
  <r>
    <x v="1092"/>
    <x v="1092"/>
    <n v="30"/>
    <s v="АО &quot;Райффайзенбанк&quot; г. Москва"/>
    <s v="Комиссия за исходящий платеж в рублях от 2015-10-06 (банк-клиент), расчетный документ №226, сумма 91207.01 рублей"/>
    <s v="4228330"/>
    <x v="7"/>
    <x v="2"/>
    <x v="6"/>
  </r>
  <r>
    <x v="1092"/>
    <x v="1092"/>
    <n v="30"/>
    <s v="АО &quot;Райффайзенбанк&quot; г. Москва"/>
    <s v="Комиссия за исходящий платеж в рублях от 2015-10-06 (банк-клиент), расчетный документ №225, сумма 130000.00 рублей"/>
    <s v="4228330"/>
    <x v="7"/>
    <x v="2"/>
    <x v="6"/>
  </r>
  <r>
    <x v="1093"/>
    <x v="1093"/>
    <n v="300"/>
    <s v="АО &quot;Райффайзенбанк&quot; г. Москва"/>
    <s v="Комиссия за обслуживание системы &quot;ELBRUS Internet&quot; за 9.2015  Договор на ELBRUS Internet Z34983/IC/000068"/>
    <s v="42282300"/>
    <x v="7"/>
    <x v="2"/>
    <x v="6"/>
  </r>
  <r>
    <x v="1093"/>
    <x v="1093"/>
    <n v="311883.25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5 год. ФЛС № М-02-013174-001 НДС не облагается."/>
    <s v="42282311883,25"/>
    <x v="5"/>
    <x v="0"/>
    <x v="4"/>
  </r>
  <r>
    <x v="1094"/>
    <x v="1094"/>
    <n v="950"/>
    <s v="АО &quot;Райффайзенбанк&quot; г. Москва"/>
    <s v="Комиссия за ведение текущего (расчетного) счета 40703810800001434983 за период с 01.09.2015 по 30.09.2015    начислена в сумме 950.00 RUR"/>
    <s v="42278950"/>
    <x v="7"/>
    <x v="2"/>
    <x v="6"/>
  </r>
  <r>
    <x v="1095"/>
    <x v="1095"/>
    <n v="30"/>
    <s v="АО &quot;Райффайзенбанк&quot; г. Москва"/>
    <s v="Комиссия за исходящий платеж в рублях от 2015-09-29 (банк-клиент), расчетный документ №216, сумма 59277.79 рублей"/>
    <s v="4227730"/>
    <x v="7"/>
    <x v="2"/>
    <x v="6"/>
  </r>
  <r>
    <x v="1095"/>
    <x v="1095"/>
    <n v="30"/>
    <s v="АО &quot;Райффайзенбанк&quot; г. Москва"/>
    <s v="Комиссия за исходящий платеж в рублях от 2015-09-28 (банк-клиент), расчетный документ №214, сумма 9215.59 рублей"/>
    <s v="4227730"/>
    <x v="7"/>
    <x v="2"/>
    <x v="6"/>
  </r>
  <r>
    <x v="1095"/>
    <x v="1095"/>
    <n v="9215.59"/>
    <s v="Филиал ФГУП &quot;Охрана&quot; МВД России по г. Москве"/>
    <s v="Оплата по договору № 7721N10011 за пультовую охрану объекта за сентябрь 2015г.  В том числе НДС 18.00 % - 1405.77"/>
    <s v="422779215,59"/>
    <x v="36"/>
    <x v="0"/>
    <x v="18"/>
  </r>
  <r>
    <x v="1095"/>
    <x v="1095"/>
    <n v="13156.0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сентябрь 2015 года. Рег. номер в ФФОМС 453159800071702  НДС не облагается"/>
    <s v="4227713156,06"/>
    <x v="16"/>
    <x v="3"/>
    <x v="7"/>
  </r>
  <r>
    <x v="1095"/>
    <x v="1095"/>
    <n v="499.16"/>
    <s v="АО &quot;Райффайзенбанк&quot; г. Москва"/>
    <s v="Комиссия за обработку платежной ведомости. payroll scheme comm."/>
    <s v="42277499,16"/>
    <x v="7"/>
    <x v="2"/>
    <x v="6"/>
  </r>
  <r>
    <x v="1095"/>
    <x v="1095"/>
    <n v="4090"/>
    <s v="ЗАКРЫТОЕ АКЦИОНЕРНОЕ ОБЩЕСТВО &quot;НАЦИОНАЛЬНЫЙ УДОСТОВЕРЯЮЩИЙ ЦЕНТР&quot;"/>
    <s v="За продление тарифного плана &quot;Федеральный&quot; по счёту №55516 от 30.09.2015 В том числе НДС 18.00 % - 623.90."/>
    <s v="422774090"/>
    <x v="18"/>
    <x v="0"/>
    <x v="12"/>
  </r>
  <r>
    <x v="1095"/>
    <x v="1095"/>
    <n v="30"/>
    <s v="АО &quot;Райффайзенбанк&quot; г. Москва"/>
    <s v="Комиссия за исходящий платеж в рублях от 2015-09-30 (банк-клиент), расчетный документ №223, сумма 4090.00 рублей"/>
    <s v="4227730"/>
    <x v="7"/>
    <x v="2"/>
    <x v="6"/>
  </r>
  <r>
    <x v="1095"/>
    <x v="1095"/>
    <n v="30"/>
    <s v="АО &quot;Райффайзенбанк&quot; г. Москва"/>
    <s v="Комиссия за исходящий платеж в рублях от 2015-09-28 (банк-клиент), расчетный документ №213, сумма 116900.00 рублей"/>
    <s v="4227730"/>
    <x v="7"/>
    <x v="2"/>
    <x v="6"/>
  </r>
  <r>
    <x v="1095"/>
    <x v="1095"/>
    <n v="124791"/>
    <s v="АО &quot;Райффайзенбанк&quot; г. Москва"/>
    <s v="Перечисление заработной платы согласно платежной ведомости N 19 от 30.09.2015. SALARY"/>
    <s v="42277124791"/>
    <x v="10"/>
    <x v="3"/>
    <x v="7"/>
  </r>
  <r>
    <x v="1095"/>
    <x v="1095"/>
    <n v="33171"/>
    <s v="УФК МФ РФ (ИФНС РФ № 15 по г. Москве, л/с 40100770015)"/>
    <s v="НДФЛ за сентябрь 2015 года НДС не облагается"/>
    <s v="4227733171"/>
    <x v="28"/>
    <x v="3"/>
    <x v="7"/>
  </r>
  <r>
    <x v="1095"/>
    <x v="1095"/>
    <n v="116900"/>
    <s v="ООО Группа &quot;Евроклининг&quot;"/>
    <s v="Оплата по договору № 009-46/у от 20.03.2009 за уборку за сентябрь 2015 года. В том числе НДС 18.00 % - 17832.20"/>
    <s v="42277116900"/>
    <x v="13"/>
    <x v="0"/>
    <x v="11"/>
  </r>
  <r>
    <x v="1095"/>
    <x v="1095"/>
    <n v="515.919999999999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сентябрь 2015 года НДС не облагается"/>
    <s v="42277515,92"/>
    <x v="16"/>
    <x v="3"/>
    <x v="7"/>
  </r>
  <r>
    <x v="1095"/>
    <x v="1095"/>
    <n v="7137.1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сентябрь 2015 года  НДС не облагается"/>
    <s v="422777137,16"/>
    <x v="16"/>
    <x v="3"/>
    <x v="7"/>
  </r>
  <r>
    <x v="1095"/>
    <x v="1095"/>
    <n v="56751.6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сентябрь 2015 года. НДС не облагается"/>
    <s v="4227756751,64"/>
    <x v="16"/>
    <x v="3"/>
    <x v="7"/>
  </r>
  <r>
    <x v="1095"/>
    <x v="1095"/>
    <n v="59277.79"/>
    <s v="ООО &quot;ЛАЙТ-ТРЕЙД&quot;"/>
    <s v="За товар по счёту №2434 от 25.09.2015 В том числе НДС 18.00 % - 9042.37."/>
    <s v="4227759277,79"/>
    <x v="3"/>
    <x v="1"/>
    <x v="2"/>
  </r>
  <r>
    <x v="1096"/>
    <x v="1096"/>
    <n v="270000"/>
    <s v="ООО ЧОО &quot;Риф-4&quot;"/>
    <s v="Оплата за охранные услуги за сентябрь  2015 года по договору № 02/11 от 11.01.11. НДС не облагается"/>
    <s v="42272270000"/>
    <x v="33"/>
    <x v="0"/>
    <x v="18"/>
  </r>
  <r>
    <x v="1096"/>
    <x v="1096"/>
    <n v="30"/>
    <s v="АО &quot;Райффайзенбанк&quot; г. Москва"/>
    <s v="Комиссия за исходящий платеж в рублях от 2015-09-24 (банк-клиент), расчетный документ №212, сумма 270000.00 рублей"/>
    <s v="4227230"/>
    <x v="7"/>
    <x v="2"/>
    <x v="6"/>
  </r>
  <r>
    <x v="1097"/>
    <x v="1097"/>
    <n v="20000"/>
    <s v="Межотраслевая коллегия адвокатов (г. Москва)"/>
    <s v="Оплата по счёту №223 от 22.09.2015 года за подготовку правового документа НДС не облагается."/>
    <s v="4227020000"/>
    <x v="20"/>
    <x v="0"/>
    <x v="13"/>
  </r>
  <r>
    <x v="1097"/>
    <x v="1097"/>
    <n v="30"/>
    <s v="АО &quot;Райффайзенбанк&quot; г. Москва"/>
    <s v="Комиссия за исходящий платеж в рублях от 2015-09-22 (банк-клиент), расчетный документ №211, сумма 2393.04 рублей"/>
    <s v="4227030"/>
    <x v="7"/>
    <x v="2"/>
    <x v="6"/>
  </r>
  <r>
    <x v="1097"/>
    <x v="1097"/>
    <n v="30"/>
    <s v="АО &quot;Райффайзенбанк&quot; г. Москва"/>
    <s v="Комиссия за исходящий платеж в рублях от 2015-09-22 (банк-клиент), расчетный документ №210, сумма 20000.00 рублей"/>
    <s v="4227030"/>
    <x v="7"/>
    <x v="2"/>
    <x v="6"/>
  </r>
  <r>
    <x v="1097"/>
    <x v="1097"/>
    <n v="2393.04"/>
    <s v="УФК по г. Москве (Филиал ФБУЗ &quot;Центр гигиены и эпидемиологии в городе Москве&quot; в СВАО города Москвы л/с 20736U27210)"/>
    <s v="Оплата по счету № 1950/11 от 10.09.2015 за бактериологический  анализ воды  В том числе НДС 18.00 % - 365.04"/>
    <s v="422702393,04"/>
    <x v="24"/>
    <x v="0"/>
    <x v="14"/>
  </r>
  <r>
    <x v="1098"/>
    <x v="1098"/>
    <n v="30"/>
    <s v="АО &quot;Райффайзенбанк&quot; г. Москва"/>
    <s v="Комиссия за исходящий платеж в рублях от 2015-09-18 (банк-клиент), расчетный документ №208, сумма 27500.00 рублей"/>
    <s v="4226530"/>
    <x v="7"/>
    <x v="2"/>
    <x v="6"/>
  </r>
  <r>
    <x v="1098"/>
    <x v="1098"/>
    <n v="27500"/>
    <s v="ООО &quot;Стройрегионгаз&quot;"/>
    <s v="Техническое обслуживание газопровода по счёту № 354 от 01.09.2015  за сентябрь 2015 года  В том числе НДС 18.00 % - 4194.92"/>
    <s v="4226527500"/>
    <x v="23"/>
    <x v="0"/>
    <x v="0"/>
  </r>
  <r>
    <x v="1098"/>
    <x v="1098"/>
    <n v="150000"/>
    <s v="ООО &quot;Монтаж Плюс&quot;"/>
    <s v="Предоплата по договору подряда № 2109-15 от 07.09.2015 НДС не облагается."/>
    <s v="42265150000"/>
    <x v="57"/>
    <x v="1"/>
    <x v="2"/>
  </r>
  <r>
    <x v="1098"/>
    <x v="1098"/>
    <n v="17813.28"/>
    <s v="УФК по г. Москве (Филиал ФБУЗ &quot;Центр гигиены и эпидемиологии в городе Москве&quot; в СВАО города Москвы л/с 20736U27210)"/>
    <s v="Оплата по счету № 1906/9 от 10.09.2015 за химический анализ воды  В том числе НДС 18.00 % - 2717.28"/>
    <s v="4226517813,28"/>
    <x v="24"/>
    <x v="0"/>
    <x v="14"/>
  </r>
  <r>
    <x v="1098"/>
    <x v="1098"/>
    <n v="30"/>
    <s v="АО &quot;Райффайзенбанк&quot; г. Москва"/>
    <s v="Комиссия за исходящий платеж в рублях от 2015-09-17 (банк-клиент), расчетный документ №206, сумма 150000.00 рублей"/>
    <s v="4226530"/>
    <x v="7"/>
    <x v="2"/>
    <x v="6"/>
  </r>
  <r>
    <x v="1098"/>
    <x v="1098"/>
    <n v="53200"/>
    <s v="Индивидуальный предприниматель Кример Алексей Семенович"/>
    <s v="Оплата по акту выполненных работ №4 от 18.09.2015 НДС не облагается."/>
    <s v="4226553200"/>
    <x v="57"/>
    <x v="1"/>
    <x v="2"/>
  </r>
  <r>
    <x v="1098"/>
    <x v="1098"/>
    <n v="30"/>
    <s v="АО &quot;Райффайзенбанк&quot; г. Москва"/>
    <s v="Комиссия за исходящий платеж в рублях от 2015-09-18 (банк-клиент), расчетный документ №209, сумма 17813.28 рублей"/>
    <s v="4226530"/>
    <x v="7"/>
    <x v="2"/>
    <x v="6"/>
  </r>
  <r>
    <x v="1098"/>
    <x v="1098"/>
    <n v="30"/>
    <s v="АО &quot;Райффайзенбанк&quot; г. Москва"/>
    <s v="Комиссия за исходящий платеж в рублях от 2015-09-18 (банк-клиент), расчетный документ №207, сумма 53200.00 рублей"/>
    <s v="4226530"/>
    <x v="7"/>
    <x v="2"/>
    <x v="6"/>
  </r>
  <r>
    <x v="1099"/>
    <x v="1099"/>
    <n v="100000"/>
    <s v="АО &quot;Райффайзенбанк&quot; г. Москва"/>
    <s v="Перечисление заработной платы согласно платежной ведомости N 18 от 15.09.2015. SALARY"/>
    <s v="42263100000"/>
    <x v="10"/>
    <x v="3"/>
    <x v="7"/>
  </r>
  <r>
    <x v="1099"/>
    <x v="1099"/>
    <n v="400"/>
    <s v="АО &quot;Райффайзенбанк&quot; г. Москва"/>
    <s v="Комиссия за обработку платежной ведомости. payroll scheme comm."/>
    <s v="42263400"/>
    <x v="7"/>
    <x v="2"/>
    <x v="6"/>
  </r>
  <r>
    <x v="1100"/>
    <x v="1100"/>
    <n v="30"/>
    <s v="АО &quot;Райффайзенбанк&quot; г. Москва"/>
    <s v="Комиссия за исходящий платеж в рублях от 2015-09-14 (банк-клиент), расчетный документ №204, сумма 35008.80 рублей"/>
    <s v="4226230"/>
    <x v="7"/>
    <x v="2"/>
    <x v="6"/>
  </r>
  <r>
    <x v="1100"/>
    <x v="1100"/>
    <n v="30"/>
    <s v="АО &quot;Райффайзенбанк&quot; г. Москва"/>
    <s v="Комиссия за исходящий платеж в рублях от 2015-09-14 (банк-клиент), расчетный документ №203, сумма 14707.00 рублей"/>
    <s v="4226230"/>
    <x v="7"/>
    <x v="2"/>
    <x v="6"/>
  </r>
  <r>
    <x v="1100"/>
    <x v="1100"/>
    <n v="14707"/>
    <s v="ООО&quot;МВК ЭКОДАР&quot;"/>
    <s v="За сервисное обслуживание системы очистки воды по договору 71781/ДС2 от 12 января 2015 г по счёту № 71781/Р18 от 11.07.2015 за 3 квартал 2015г В том числе НДС 18.00 % - 2243.44."/>
    <s v="4226214707"/>
    <x v="34"/>
    <x v="0"/>
    <x v="14"/>
  </r>
  <r>
    <x v="1100"/>
    <x v="1100"/>
    <n v="35008.800000000003"/>
    <s v="Филиал &quot;Центральный&quot; ОАО &quot;Оборонэнергосбыт&quot;"/>
    <s v="Оплата по счету №13632015/311010 от 31.08.2015 за электричество за август 2015 года  В том числе НДС 18.00 % - 5340.33"/>
    <s v="4226235008,8"/>
    <x v="25"/>
    <x v="0"/>
    <x v="15"/>
  </r>
  <r>
    <x v="1101"/>
    <x v="1101"/>
    <n v="138300"/>
    <s v="ООО &quot;ТПК&quot;"/>
    <s v="Оплата по договору подряда № П-23/15 от 27 августа 2015 г. В том числе НДС 18.00 % - 21096.61."/>
    <s v="42261138300"/>
    <x v="57"/>
    <x v="1"/>
    <x v="2"/>
  </r>
  <r>
    <x v="1101"/>
    <x v="1101"/>
    <n v="30"/>
    <s v="АО &quot;Райффайзенбанк&quot; г. Москва"/>
    <s v="Комиссия за исходящий платеж в рублях от 2015-09-13 (банк-клиент), расчетный документ №202, сумма 138300.00 рублей"/>
    <s v="4226130"/>
    <x v="7"/>
    <x v="2"/>
    <x v="6"/>
  </r>
  <r>
    <x v="1102"/>
    <x v="1102"/>
    <n v="30"/>
    <s v="АО &quot;Райффайзенбанк&quot; г. Москва"/>
    <s v="Комиссия за исходящий платеж в рублях от 2015-09-09 (банк-клиент), расчетный документ №200, сумма 10000.00 рублей"/>
    <s v="4225630"/>
    <x v="7"/>
    <x v="2"/>
    <x v="6"/>
  </r>
  <r>
    <x v="1102"/>
    <x v="1102"/>
    <n v="100000"/>
    <s v="ООО &quot;ТПК&quot;"/>
    <s v="Оплата по договору подряда № П-23/15 от 27 августа 2015 г. В том числе НДС 18.00 % - 15254.24."/>
    <s v="42256100000"/>
    <x v="57"/>
    <x v="1"/>
    <x v="2"/>
  </r>
  <r>
    <x v="1102"/>
    <x v="1102"/>
    <n v="10000"/>
    <s v="Столичный филиал ОАО &quot;Мегафон&quot;"/>
    <s v="Оплата за услуги связи ( предоплата ). НДС не облагается."/>
    <s v="4225610000"/>
    <x v="1"/>
    <x v="0"/>
    <x v="1"/>
  </r>
  <r>
    <x v="1102"/>
    <x v="1102"/>
    <n v="30"/>
    <s v="АО &quot;Райффайзенбанк&quot; г. Москва"/>
    <s v="Комиссия за исходящий платеж в рублях от 2015-09-09 (банк-клиент), расчетный документ №201, сумма 100000.00 рублей"/>
    <s v="4225630"/>
    <x v="7"/>
    <x v="2"/>
    <x v="6"/>
  </r>
  <r>
    <x v="1103"/>
    <x v="1103"/>
    <n v="30"/>
    <s v="АО &quot;Райффайзенбанк&quot; г. Москва"/>
    <s v="Комиссия за исходящий платеж в рублях от 2015-09-07 (банк-клиент), расчетный документ №198, сумма 50000.00 рублей"/>
    <s v="4225530"/>
    <x v="7"/>
    <x v="2"/>
    <x v="6"/>
  </r>
  <r>
    <x v="1103"/>
    <x v="1103"/>
    <n v="50000"/>
    <s v="ООО &quot;ТПК&quot;"/>
    <s v="Оплата по договору подряда № П-23/15 от 27 августа 2015 г. В том числе НДС 18.00 % - 7627.12."/>
    <s v="4225550000"/>
    <x v="57"/>
    <x v="1"/>
    <x v="2"/>
  </r>
  <r>
    <x v="1103"/>
    <x v="1103"/>
    <n v="150000"/>
    <s v="ООО &quot;Монтаж Плюс&quot;"/>
    <s v="Предоплата по договору подряда № 2109-15 от 07.09.2015 НДС не облагается."/>
    <s v="42255150000"/>
    <x v="57"/>
    <x v="1"/>
    <x v="2"/>
  </r>
  <r>
    <x v="1103"/>
    <x v="1103"/>
    <n v="30"/>
    <s v="АО &quot;Райффайзенбанк&quot; г. Москва"/>
    <s v="Комиссия за исходящий платеж в рублях от 2015-09-07 (банк-клиент), расчетный документ №199, сумма 150000.00 рублей"/>
    <s v="4225530"/>
    <x v="7"/>
    <x v="2"/>
    <x v="6"/>
  </r>
  <r>
    <x v="1104"/>
    <x v="1104"/>
    <n v="300"/>
    <s v="АО &quot;Райффайзенбанк&quot; г. Москва"/>
    <s v="Комиссия за обслуживание системы &quot;ELBRUS Internet&quot; за 8.2015  Договор на ELBRUS Internet Z34983/IC/000068"/>
    <s v="42251300"/>
    <x v="7"/>
    <x v="2"/>
    <x v="6"/>
  </r>
  <r>
    <x v="1105"/>
    <x v="1105"/>
    <n v="30"/>
    <s v="АО &quot;Райффайзенбанк&quot; г. Москва"/>
    <s v="Комиссия за исходящий платеж в рублях от 2015-09-02 (банк-клиент), расчетный документ №195, сумма 70366.42 рублей"/>
    <s v="4225030"/>
    <x v="7"/>
    <x v="2"/>
    <x v="6"/>
  </r>
  <r>
    <x v="1105"/>
    <x v="1105"/>
    <n v="10473"/>
    <s v="ООО &quot;АРММЕТАЛЛ&quot;"/>
    <s v="За трубы по счету № 4155 от 03.09. 2015 г. В том числе НДС 18.00 % - 1597.58."/>
    <s v="4225010473"/>
    <x v="3"/>
    <x v="1"/>
    <x v="2"/>
  </r>
  <r>
    <x v="1105"/>
    <x v="1105"/>
    <n v="70366.42"/>
    <s v="Муниципальное унитарное предприятие &quot;Инженерные сети г. Долгопрудного&quot;"/>
    <s v="Оплата по счету № 2817  от 31.08.2015 за стоки  В том числе НДС 18.00 % - 10733.86"/>
    <s v="4225070366,42"/>
    <x v="9"/>
    <x v="0"/>
    <x v="8"/>
  </r>
  <r>
    <x v="1105"/>
    <x v="1105"/>
    <n v="30"/>
    <s v="АО &quot;Райффайзенбанк&quot; г. Москва"/>
    <s v="Комиссия за исходящий платеж в рублях от 2015-09-03 (банк-клиент), расчетный документ №196, сумма 10473.00 рублей"/>
    <s v="4225030"/>
    <x v="7"/>
    <x v="2"/>
    <x v="6"/>
  </r>
  <r>
    <x v="1106"/>
    <x v="1106"/>
    <n v="32930"/>
    <s v="УФК МФ РФ (ИФНС РФ № 15 по г. Москве, л/с 40100770015)"/>
    <s v="НДФЛ за август 2015 года НДС не облагается"/>
    <s v="4224932930"/>
    <x v="28"/>
    <x v="3"/>
    <x v="7"/>
  </r>
  <r>
    <x v="1106"/>
    <x v="1106"/>
    <n v="512.2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5 года НДС не облагается"/>
    <s v="42249512,23"/>
    <x v="16"/>
    <x v="3"/>
    <x v="7"/>
  </r>
  <r>
    <x v="1106"/>
    <x v="1106"/>
    <n v="492.74"/>
    <s v="АО &quot;Райффайзенбанк&quot; г. Москва"/>
    <s v="Комиссия за обработку платежной ведомости. payroll scheme comm."/>
    <s v="42249492,74"/>
    <x v="7"/>
    <x v="2"/>
    <x v="6"/>
  </r>
  <r>
    <x v="1106"/>
    <x v="1106"/>
    <n v="56345.52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вгуст 2015 года. НДС не облагается"/>
    <s v="4224956345,52"/>
    <x v="16"/>
    <x v="3"/>
    <x v="7"/>
  </r>
  <r>
    <x v="1106"/>
    <x v="1106"/>
    <n v="123186"/>
    <s v="АО &quot;Райффайзенбанк&quot; г. Москва"/>
    <s v="Перечисление заработной платы согласно платежной ведомости N 17 от 01.09.2015. SALARY"/>
    <s v="42249123186"/>
    <x v="10"/>
    <x v="3"/>
    <x v="7"/>
  </r>
  <r>
    <x v="1106"/>
    <x v="1106"/>
    <n v="7427.3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вгуст 2015 года  НДС не облагается"/>
    <s v="422497427,37"/>
    <x v="16"/>
    <x v="3"/>
    <x v="7"/>
  </r>
  <r>
    <x v="1106"/>
    <x v="1106"/>
    <n v="13061.91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вгуст 2015 года. Рег. номер в ФФОМС 453159800071702  НДС не облагается"/>
    <s v="4224913061,91"/>
    <x v="16"/>
    <x v="3"/>
    <x v="7"/>
  </r>
  <r>
    <x v="1107"/>
    <x v="1107"/>
    <n v="950"/>
    <s v="АО &quot;Райффайзенбанк&quot; г. Москва"/>
    <s v="Комиссия за ведение текущего (расчетного) счета 40703810800001434983 за период с 01.08.2015 по 31.08.2015    начислена в сумме 950.00 RUR"/>
    <s v="42248950"/>
    <x v="7"/>
    <x v="2"/>
    <x v="6"/>
  </r>
  <r>
    <x v="1108"/>
    <x v="1108"/>
    <n v="30"/>
    <s v="АО &quot;Райффайзенбанк&quot; г. Москва"/>
    <s v="Комиссия за исходящий платеж в рублях от 2015-08-31 (банк-клиент), расчетный документ №187, сумма 60000.00 рублей"/>
    <s v="4224730"/>
    <x v="7"/>
    <x v="2"/>
    <x v="6"/>
  </r>
  <r>
    <x v="1108"/>
    <x v="1108"/>
    <n v="30"/>
    <s v="АО &quot;Райффайзенбанк&quot; г. Москва"/>
    <s v="Комиссия за исходящий платеж в рублях от 2015-08-31 (банк-клиент), расчетный документ №188, сумма 9215.59 рублей"/>
    <s v="4224730"/>
    <x v="7"/>
    <x v="2"/>
    <x v="6"/>
  </r>
  <r>
    <x v="1108"/>
    <x v="1108"/>
    <n v="30"/>
    <s v="АО &quot;Райффайзенбанк&quot; г. Москва"/>
    <s v="Комиссия за исходящий платеж в рублях от 2015-08-31 (банк-клиент), расчетный документ №184, сумма 43113.00 рублей"/>
    <s v="4224730"/>
    <x v="7"/>
    <x v="2"/>
    <x v="6"/>
  </r>
  <r>
    <x v="1108"/>
    <x v="1108"/>
    <n v="270000"/>
    <s v="ООО ЧОО &quot;Риф-4&quot;"/>
    <s v="Оплата за охранные услуги за август 2015 года по договору № 02/11 от 11.01.11. НДС не облагается"/>
    <s v="42247270000"/>
    <x v="33"/>
    <x v="0"/>
    <x v="18"/>
  </r>
  <r>
    <x v="1108"/>
    <x v="1108"/>
    <n v="30"/>
    <s v="АО &quot;Райффайзенбанк&quot; г. Москва"/>
    <s v="Комиссия за исходящий платеж в рублях от 2015-08-31 (банк-клиент), расчетный документ №185, сумма 270000.00 рублей"/>
    <s v="4224730"/>
    <x v="7"/>
    <x v="2"/>
    <x v="6"/>
  </r>
  <r>
    <x v="1108"/>
    <x v="1108"/>
    <n v="30"/>
    <s v="АО &quot;Райффайзенбанк&quot; г. Москва"/>
    <s v="Комиссия за исходящий платеж в рублях от 2015-08-31 (банк-клиент), расчетный документ №186, сумма 116900.00 рублей"/>
    <s v="4224730"/>
    <x v="7"/>
    <x v="2"/>
    <x v="6"/>
  </r>
  <r>
    <x v="1108"/>
    <x v="1108"/>
    <n v="116900"/>
    <s v="ООО Группа &quot;Евроклининг&quot;"/>
    <s v="Оплата по договору № 009-46/у от 20.03.2009 за уборку за август 2015 года. В том числе НДС 18.00 % - 17832.20"/>
    <s v="42247116900"/>
    <x v="13"/>
    <x v="0"/>
    <x v="11"/>
  </r>
  <r>
    <x v="1108"/>
    <x v="1108"/>
    <n v="9215.59"/>
    <s v="Филиал ФГУП &quot;Охрана&quot; МВД России по г. Москве"/>
    <s v="Оплата по договору № 7721N10011 за пультовую охрану объекта за август 2015г.  В том числе НДС 18.00 % - 1405.77"/>
    <s v="422479215,59"/>
    <x v="36"/>
    <x v="0"/>
    <x v="18"/>
  </r>
  <r>
    <x v="1108"/>
    <x v="1108"/>
    <n v="60000"/>
    <s v="Индивидуальный предприниматель Истомин Ярослав Владимирович"/>
    <s v="За юридические услуги по договору № 15-01 от 10.06.2015 за июль и август 2015 НДС не облагается."/>
    <s v="4224760000"/>
    <x v="20"/>
    <x v="0"/>
    <x v="13"/>
  </r>
  <r>
    <x v="1108"/>
    <x v="1108"/>
    <n v="43113"/>
    <s v="ООО &quot;АРММЕТАЛЛ&quot;"/>
    <s v="За трубы по счету № 4028 от 27 августа 2015 г. В том числе НДС 18.00 % - 6576.56."/>
    <s v="4224743113"/>
    <x v="3"/>
    <x v="1"/>
    <x v="2"/>
  </r>
  <r>
    <x v="1109"/>
    <x v="1109"/>
    <n v="4350"/>
    <s v="ООО &quot;Техсервис&quot;"/>
    <s v="Ремонтные работы по счёту № 231 от 25.08.2015 В том числе НДС 18.00 % - 663.56."/>
    <s v="422424350"/>
    <x v="57"/>
    <x v="1"/>
    <x v="2"/>
  </r>
  <r>
    <x v="1109"/>
    <x v="1109"/>
    <n v="30"/>
    <s v="АО &quot;Райффайзенбанк&quot; г. Москва"/>
    <s v="Комиссия за исходящий платеж в рублях от 2015-08-26 (банк-клиент), расчетный документ №183, сумма 4350.00 рублей"/>
    <s v="4224230"/>
    <x v="7"/>
    <x v="2"/>
    <x v="6"/>
  </r>
  <r>
    <x v="1110"/>
    <x v="1110"/>
    <n v="10000"/>
    <s v="ООО &quot; Инженерные системы&quot;"/>
    <s v="За промывку трубопровода по счёту №21 от 21.08.2015 В том числе НДС 18.00 % - 1525.42."/>
    <s v="4224010000"/>
    <x v="44"/>
    <x v="1"/>
    <x v="2"/>
  </r>
  <r>
    <x v="1110"/>
    <x v="1110"/>
    <n v="30"/>
    <s v="АО &quot;Райффайзенбанк&quot; г. Москва"/>
    <s v="Комиссия за исходящий платеж в рублях от 2015-08-22 (банк-клиент), расчетный документ №182, сумма 10000.00 рублей"/>
    <s v="4224030"/>
    <x v="7"/>
    <x v="2"/>
    <x v="6"/>
  </r>
  <r>
    <x v="1111"/>
    <x v="1111"/>
    <n v="100000"/>
    <s v="Индивидуальный предприниматель Кример Алексей Семенович"/>
    <s v="Предоплата согласно акта выполненных работ №2 от 25.07.2015 НДС не облагается."/>
    <s v="42233100000"/>
    <x v="57"/>
    <x v="1"/>
    <x v="2"/>
  </r>
  <r>
    <x v="1111"/>
    <x v="1111"/>
    <n v="100000"/>
    <s v="АО &quot;Райффайзенбанк&quot; г. Москва"/>
    <s v="Перечисление заработной платы согласно платежной ведомости N 16 от 17.08.2015. SALARY"/>
    <s v="42233100000"/>
    <x v="10"/>
    <x v="3"/>
    <x v="7"/>
  </r>
  <r>
    <x v="1111"/>
    <x v="1111"/>
    <n v="400"/>
    <s v="АО &quot;Райффайзенбанк&quot; г. Москва"/>
    <s v="Комиссия за обработку платежной ведомости. payroll scheme comm."/>
    <s v="42233400"/>
    <x v="7"/>
    <x v="2"/>
    <x v="6"/>
  </r>
  <r>
    <x v="1111"/>
    <x v="1111"/>
    <n v="30"/>
    <s v="АО &quot;Райффайзенбанк&quot; г. Москва"/>
    <s v="Комиссия за исходящий платеж в рублях от 2015-08-14 (банк-клиент), расчетный документ №180, сумма 100000.00 рублей"/>
    <s v="4223330"/>
    <x v="7"/>
    <x v="2"/>
    <x v="6"/>
  </r>
  <r>
    <x v="1112"/>
    <x v="1112"/>
    <n v="110000"/>
    <s v="Индивидуальный предприниматель Кример Алексей Семенович"/>
    <s v="Предоплата согласно доп. соглашения № 1 НДС не облагается."/>
    <s v="42230110000"/>
    <x v="57"/>
    <x v="1"/>
    <x v="2"/>
  </r>
  <r>
    <x v="1112"/>
    <x v="1112"/>
    <n v="30"/>
    <s v="АО &quot;Райффайзенбанк&quot; г. Москва"/>
    <s v="Комиссия за исходящий платеж в рублях от 2015-08-14 (банк-клиент), расчетный документ №178, сумма 110000.00 рублей"/>
    <s v="4223030"/>
    <x v="7"/>
    <x v="2"/>
    <x v="6"/>
  </r>
  <r>
    <x v="1112"/>
    <x v="1112"/>
    <n v="115000"/>
    <s v="Индивидуальный предприниматель Истомин Ярослав Владимирович"/>
    <s v="За юридические услуги по договору № 15-01 от 10.06.2015 НДС не облагается."/>
    <s v="42230115000"/>
    <x v="20"/>
    <x v="0"/>
    <x v="13"/>
  </r>
  <r>
    <x v="1112"/>
    <x v="1112"/>
    <n v="30"/>
    <s v="АО &quot;Райффайзенбанк&quot; г. Москва"/>
    <s v="Комиссия за исходящий платеж в рублях от 2015-08-14 (банк-клиент), расчетный документ №179, сумма 115000.00 рублей"/>
    <s v="4223030"/>
    <x v="7"/>
    <x v="2"/>
    <x v="6"/>
  </r>
  <r>
    <x v="1113"/>
    <x v="1113"/>
    <n v="27500"/>
    <s v="ООО &quot;Стройрегионгаз&quot;"/>
    <s v="Техническое обслуживание газопровода по счёту № 348 от 03.08.2015  за август 2015 года  В том числе НДС 18.00 % - 4194.92"/>
    <s v="4222927500"/>
    <x v="23"/>
    <x v="0"/>
    <x v="0"/>
  </r>
  <r>
    <x v="1113"/>
    <x v="1113"/>
    <n v="30"/>
    <s v="АО &quot;Райффайзенбанк&quot; г. Москва"/>
    <s v="Комиссия за исходящий платеж в рублях от 2015-08-12 (банк-клиент), расчетный документ №177, сумма 445110.75 рублей"/>
    <s v="4222930"/>
    <x v="7"/>
    <x v="2"/>
    <x v="6"/>
  </r>
  <r>
    <x v="1113"/>
    <x v="1113"/>
    <n v="445110.75"/>
    <s v="ООО &quot;ЛАЙТ-ТРЕЙД&quot;"/>
    <s v="За светильники по счёту № 1981 от 12.08.2015 В том числе НДС 18.00 % - 67898.25."/>
    <s v="42229445110,75"/>
    <x v="3"/>
    <x v="1"/>
    <x v="2"/>
  </r>
  <r>
    <x v="1113"/>
    <x v="1113"/>
    <n v="30"/>
    <s v="АО &quot;Райффайзенбанк&quot; г. Москва"/>
    <s v="Комиссия за исходящий платеж в рублях от 2015-08-12 (банк-клиент), расчетный документ №176, сумма 27500.00 рублей"/>
    <s v="4222930"/>
    <x v="7"/>
    <x v="2"/>
    <x v="6"/>
  </r>
  <r>
    <x v="1114"/>
    <x v="1114"/>
    <n v="30984.799999999999"/>
    <s v="Филиал &quot;Центральный&quot; ОАО &quot;Оборонэнергосбыт&quot;"/>
    <s v="Оплата по счету №9582015/311010 от 30.06.2015 за электричество за июль 2015 года  В том числе НДС 18.00 % - 4726.49"/>
    <s v="4222830984,8"/>
    <x v="25"/>
    <x v="0"/>
    <x v="15"/>
  </r>
  <r>
    <x v="1114"/>
    <x v="1114"/>
    <n v="30"/>
    <s v="АО &quot;Райффайзенбанк&quot; г. Москва"/>
    <s v="Комиссия за исходящий платеж в рублях от 2015-08-12 (банк-клиент), расчетный документ №175, сумма 54720.00 рублей"/>
    <s v="4222830"/>
    <x v="7"/>
    <x v="2"/>
    <x v="6"/>
  </r>
  <r>
    <x v="1114"/>
    <x v="1114"/>
    <n v="54720"/>
    <s v="ОАО &quot;Эко-Сервис&quot;"/>
    <s v="Оплата за вывоз бункера в июле 2015 г. по счету № 2033 от 31.07.2015, кол-во 12 шт. В том числе НДС 18.00 % - 8347.12"/>
    <s v="4222854720"/>
    <x v="4"/>
    <x v="0"/>
    <x v="3"/>
  </r>
  <r>
    <x v="1114"/>
    <x v="1114"/>
    <n v="30"/>
    <s v="АО &quot;Райффайзенбанк&quot; г. Москва"/>
    <s v="Комиссия за исходящий платеж в рублях от 2015-08-12 (банк-клиент), расчетный документ №174, сумма 30984.80 рублей"/>
    <s v="4222830"/>
    <x v="7"/>
    <x v="2"/>
    <x v="6"/>
  </r>
  <r>
    <x v="1115"/>
    <x v="1115"/>
    <n v="30"/>
    <s v="АО &quot;Райффайзенбанк&quot; г. Москва"/>
    <s v="Комиссия за исходящий платеж в рублях от 2015-08-04 (банк-клиент), расчетный документ №173, сумма 95674.00 рублей"/>
    <s v="4222030"/>
    <x v="7"/>
    <x v="2"/>
    <x v="6"/>
  </r>
  <r>
    <x v="1115"/>
    <x v="1115"/>
    <n v="95674"/>
    <s v="Муниципальное унитарное предприятие &quot;Инженерные сети г. Долгопрудного&quot;"/>
    <s v="Оплата по счету № 2559  от 31.07.2015 за стоки  В том числе НДС 18.00 % - 14594.34"/>
    <s v="4222095674"/>
    <x v="9"/>
    <x v="0"/>
    <x v="8"/>
  </r>
  <r>
    <x v="1115"/>
    <x v="1115"/>
    <n v="300"/>
    <s v="АО &quot;Райффайзенбанк&quot; г. Москва"/>
    <s v="Комиссия за обслуживание системы &quot;ELBRUS Internet&quot; за 7.2015  Договор на ELBRUS Internet Z34983/IC/000068"/>
    <s v="42220300"/>
    <x v="7"/>
    <x v="2"/>
    <x v="6"/>
  </r>
  <r>
    <x v="1116"/>
    <x v="1116"/>
    <n v="950"/>
    <s v="АО &quot;Райффайзенбанк&quot; г. Москва"/>
    <s v="Комиссия за ведение текущего (расчетного) счета 40703810800001434983 за период с 01.07.2015 по 31.07.2015    начислена в сумме 950.00 RUR"/>
    <s v="42219950"/>
    <x v="7"/>
    <x v="2"/>
    <x v="6"/>
  </r>
  <r>
    <x v="1117"/>
    <x v="1117"/>
    <n v="507.7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ль 2015 года НДС не облагается"/>
    <s v="42216507,76"/>
    <x v="16"/>
    <x v="3"/>
    <x v="7"/>
  </r>
  <r>
    <x v="1117"/>
    <x v="1117"/>
    <n v="103959"/>
    <s v="АО &quot;Райффайзенбанк&quot; г. Москва"/>
    <s v="Перечисление заработной платы согласно платежной ведомости N 15 от 30.07.2015. SALARY"/>
    <s v="42216103959"/>
    <x v="10"/>
    <x v="3"/>
    <x v="7"/>
  </r>
  <r>
    <x v="1117"/>
    <x v="1117"/>
    <n v="30"/>
    <s v="АО &quot;Райффайзенбанк&quot; г. Москва"/>
    <s v="Комиссия за исходящий платеж в рублях от 2015-07-30 (банк-клиент), расчетный документ №169, сумма 270000.00 рублей"/>
    <s v="4221630"/>
    <x v="7"/>
    <x v="2"/>
    <x v="6"/>
  </r>
  <r>
    <x v="1117"/>
    <x v="1117"/>
    <n v="30"/>
    <s v="АО &quot;Райффайзенбанк&quot; г. Москва"/>
    <s v="Комиссия за исходящий платеж в рублях от 2015-07-30 (банк-клиент), расчетный документ №171, сумма 9215.59 рублей"/>
    <s v="4221630"/>
    <x v="7"/>
    <x v="2"/>
    <x v="6"/>
  </r>
  <r>
    <x v="1117"/>
    <x v="1117"/>
    <n v="12947.79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ль 2015 года. Рег. номер в ФФОМС 453159800071702  НДС не облагается"/>
    <s v="4221612947,79"/>
    <x v="16"/>
    <x v="3"/>
    <x v="7"/>
  </r>
  <r>
    <x v="1117"/>
    <x v="1117"/>
    <n v="415.84"/>
    <s v="АО &quot;Райффайзенбанк&quot; г. Москва"/>
    <s v="Комиссия за обработку платежной ведомости. payroll scheme comm."/>
    <s v="42216415,84"/>
    <x v="7"/>
    <x v="2"/>
    <x v="6"/>
  </r>
  <r>
    <x v="1117"/>
    <x v="1117"/>
    <n v="9215.59"/>
    <s v="Филиал ФГУП &quot;Охрана&quot; МВД России по г. Москве"/>
    <s v="Оплата по договору № 7721N10011 за пультовую охрану объекта за июль 2015г.  В том числе НДС 18.00 % - 1405.77"/>
    <s v="422169215,59"/>
    <x v="36"/>
    <x v="0"/>
    <x v="18"/>
  </r>
  <r>
    <x v="1117"/>
    <x v="1117"/>
    <n v="1569"/>
    <s v="УФК МФ РФ (ИФНС РФ № 15 по г. Москве, л/с 40100770015)"/>
    <s v="НДФЛ за июль 2015 года НДС не облагается"/>
    <s v="422161569"/>
    <x v="28"/>
    <x v="3"/>
    <x v="7"/>
  </r>
  <r>
    <x v="1117"/>
    <x v="1117"/>
    <n v="30"/>
    <s v="АО &quot;Райффайзенбанк&quot; г. Москва"/>
    <s v="Комиссия за исходящий платеж в рублях от 2015-07-30 (банк-клиент), расчетный документ №170, сумма 116900.00 рублей"/>
    <s v="4221630"/>
    <x v="7"/>
    <x v="2"/>
    <x v="6"/>
  </r>
  <r>
    <x v="1117"/>
    <x v="1117"/>
    <n v="55853.1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ль 2015 года. НДС не облагается"/>
    <s v="4221655853,16"/>
    <x v="16"/>
    <x v="3"/>
    <x v="7"/>
  </r>
  <r>
    <x v="1117"/>
    <x v="1117"/>
    <n v="32641"/>
    <s v="УФК МФ РФ (ИФНС РФ № 15 по г. Москве, л/с 40100770015)"/>
    <s v="НДФЛ за июль 2015 года НДС не облагается"/>
    <s v="4221632641"/>
    <x v="28"/>
    <x v="3"/>
    <x v="7"/>
  </r>
  <r>
    <x v="1117"/>
    <x v="1117"/>
    <n v="116900"/>
    <s v="ООО Группа &quot;Евроклининг&quot;"/>
    <s v="Оплата по договору № 009-46/у от 20.03.2009 за уборку за июль 2015 года. В том числе НДС 18.00 % - 17832.20"/>
    <s v="42216116900"/>
    <x v="13"/>
    <x v="0"/>
    <x v="11"/>
  </r>
  <r>
    <x v="1117"/>
    <x v="1117"/>
    <n v="270000"/>
    <s v="ООО ЧОО &quot;Риф-4&quot;"/>
    <s v="Оплата за охранные услуги за июль 2015 года по договору № 02/11 от 11.01.11. НДС не облагается"/>
    <s v="42216270000"/>
    <x v="33"/>
    <x v="0"/>
    <x v="18"/>
  </r>
  <r>
    <x v="1117"/>
    <x v="1117"/>
    <n v="7362.4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ль 2015 года  НДС не облагается"/>
    <s v="422167362,45"/>
    <x v="16"/>
    <x v="3"/>
    <x v="7"/>
  </r>
  <r>
    <x v="1118"/>
    <x v="1118"/>
    <n v="140420"/>
    <s v="ООО &quot;Цитадель НК&quot;"/>
    <s v="За двери по счёту №59 от 27.07.2015 В том числе НДС 18.00 % - 21420.00."/>
    <s v="42214140420"/>
    <x v="57"/>
    <x v="1"/>
    <x v="2"/>
  </r>
  <r>
    <x v="1118"/>
    <x v="1118"/>
    <n v="324475.27"/>
    <s v="ПАО &quot;Мосэнергосбыт&quot;"/>
    <s v="Оплата по счету № Э-11/03- 8392 от 30.06.15 за электричество: тариф 1,26- расход- 24977, тариф 4,91 - расход 59675. В том числе НДС 18.00 % - 49496.23"/>
    <s v="42214324475,27"/>
    <x v="25"/>
    <x v="0"/>
    <x v="15"/>
  </r>
  <r>
    <x v="1118"/>
    <x v="1118"/>
    <n v="30"/>
    <s v="АО &quot;Райффайзенбанк&quot; г. Москва"/>
    <s v="Комиссия за исходящий платеж в рублях от 2015-07-29 (банк-клиент), расчетный документ №162, сумма 324475.27 рублей"/>
    <s v="4221430"/>
    <x v="7"/>
    <x v="2"/>
    <x v="6"/>
  </r>
  <r>
    <x v="1118"/>
    <x v="1118"/>
    <n v="30"/>
    <s v="АО &quot;Райффайзенбанк&quot; г. Москва"/>
    <s v="Комиссия за исходящий платеж в рублях от 2015-07-28 (банк-клиент), расчетный документ №160, сумма 17400.00 рублей"/>
    <s v="4221430"/>
    <x v="7"/>
    <x v="2"/>
    <x v="6"/>
  </r>
  <r>
    <x v="1118"/>
    <x v="1118"/>
    <n v="17400"/>
    <s v="ИП Солдатов Сергей Сергеевич"/>
    <s v="За запчасти к снегоуборщику по счёту № МХ15 от 28.07.2015 НДС не облагается."/>
    <s v="4221417400"/>
    <x v="3"/>
    <x v="1"/>
    <x v="2"/>
  </r>
  <r>
    <x v="1118"/>
    <x v="1118"/>
    <n v="30"/>
    <s v="АО &quot;Райффайзенбанк&quot; г. Москва"/>
    <s v="Комиссия за исходящий платеж в рублях от 2015-07-28 (банк-клиент), расчетный документ №161, сумма 140420.00 рублей"/>
    <s v="4221430"/>
    <x v="7"/>
    <x v="2"/>
    <x v="6"/>
  </r>
  <r>
    <x v="1119"/>
    <x v="1119"/>
    <n v="11350"/>
    <s v="ООО &quot;Хоум-Спорт&quot;"/>
    <s v="За велопарковку  ВП07 на 8 мест по счёту № УТ-493 от 24 июля 2015 г.  НДС не облагается"/>
    <s v="4221211350"/>
    <x v="53"/>
    <x v="1"/>
    <x v="2"/>
  </r>
  <r>
    <x v="1119"/>
    <x v="1119"/>
    <n v="30"/>
    <s v="АО &quot;Райффайзенбанк&quot; г. Москва"/>
    <s v="Комиссия за исходящий платеж в рублях от 2015-07-26 (банк-клиент), расчетный документ №159, сумма 11350.00 рублей"/>
    <s v="4221230"/>
    <x v="7"/>
    <x v="2"/>
    <x v="6"/>
  </r>
  <r>
    <x v="1120"/>
    <x v="1120"/>
    <n v="30"/>
    <s v="АО &quot;Райффайзенбанк&quot; г. Москва"/>
    <s v="Комиссия за исходящий платеж в рублях от 2015-07-22 (банк-клиент), расчетный документ №158, сумма 120000.00 рублей"/>
    <s v="4220730"/>
    <x v="7"/>
    <x v="2"/>
    <x v="6"/>
  </r>
  <r>
    <x v="1120"/>
    <x v="1120"/>
    <n v="120000"/>
    <s v="Индивидуальный предприниматель Кример Алексей Семенович"/>
    <s v="Предоплата  по акту  №1 от 20.07.2015  согласно договору от 29.05.2015 НДС не облагается."/>
    <s v="42207120000"/>
    <x v="57"/>
    <x v="1"/>
    <x v="2"/>
  </r>
  <r>
    <x v="1121"/>
    <x v="1121"/>
    <n v="26110"/>
    <s v="ООО &quot;АРММЕТАЛЛ&quot;"/>
    <s v="За трубы по счёту №3224 от 21.07.2015 В том числе НДС 18.00 % - 3982.88."/>
    <s v="4220626110"/>
    <x v="3"/>
    <x v="1"/>
    <x v="2"/>
  </r>
  <r>
    <x v="1121"/>
    <x v="1121"/>
    <n v="30"/>
    <s v="АО &quot;Райффайзенбанк&quot; г. Москва"/>
    <s v="Комиссия за исходящий платеж в рублях от 2015-07-21 (банк-клиент), расчетный документ №157, сумма 26110.00 рублей"/>
    <s v="4220630"/>
    <x v="7"/>
    <x v="2"/>
    <x v="6"/>
  </r>
  <r>
    <x v="1121"/>
    <x v="1121"/>
    <n v="56150"/>
    <s v="ООО &quot;ТРОЙКА&quot;"/>
    <s v="Оплата по дог.№ЖСКТ007/2007 от 20.07.15 г. по счёту № 84 от 20.07.2015 за бетон В том числе НДС 18.00 % - 8565.25."/>
    <s v="4220656150"/>
    <x v="3"/>
    <x v="1"/>
    <x v="2"/>
  </r>
  <r>
    <x v="1122"/>
    <x v="1122"/>
    <n v="67000"/>
    <s v="АО &quot;Райффайзенбанк&quot; г. Москва"/>
    <s v="Перечисление заработной платы согласно платежной ведомости N 14 от 15.07.2015. SALARY"/>
    <s v="4220167000"/>
    <x v="10"/>
    <x v="3"/>
    <x v="7"/>
  </r>
  <r>
    <x v="1122"/>
    <x v="1122"/>
    <n v="268"/>
    <s v="АО &quot;Райффайзенбанк&quot; г. Москва"/>
    <s v="Комиссия за обработку платежной ведомости. payroll scheme comm."/>
    <s v="42201268"/>
    <x v="7"/>
    <x v="2"/>
    <x v="6"/>
  </r>
  <r>
    <x v="1123"/>
    <x v="1123"/>
    <n v="18000"/>
    <s v="ООО &quot; ПромВестНадзор&quot;"/>
    <s v="За проведение спецоценки условий труда по счёту №748-СОУТ/2015 от 09 июля 2015 НДС не облагается."/>
    <s v="4219518000"/>
    <x v="49"/>
    <x v="3"/>
    <x v="7"/>
  </r>
  <r>
    <x v="1123"/>
    <x v="1123"/>
    <n v="4500"/>
    <s v="ООО &quot; ПромВестНадзор&quot;"/>
    <s v="За обучение специалистов  по счёту №747-АТОТ/2015 от 09 июля 2015 НДС не облагается."/>
    <s v="421954500"/>
    <x v="52"/>
    <x v="3"/>
    <x v="7"/>
  </r>
  <r>
    <x v="1123"/>
    <x v="1123"/>
    <n v="4500"/>
    <s v="ООО &quot; ПромВестНадзор&quot;"/>
    <s v="За обучение специалистов  по счёту №483-ПТМ/2015 от 09 июля 2015 НДС не облагается."/>
    <s v="421954500"/>
    <x v="52"/>
    <x v="3"/>
    <x v="7"/>
  </r>
  <r>
    <x v="1123"/>
    <x v="1123"/>
    <n v="30"/>
    <s v="АО &quot;Райффайзенбанк&quot; г. Москва"/>
    <s v="Комиссия за исходящий платеж в рублях от 2015-07-08 (банк-клиент), расчетный документ №149, сумма 27500.00 рублей"/>
    <s v="4219530"/>
    <x v="7"/>
    <x v="2"/>
    <x v="6"/>
  </r>
  <r>
    <x v="1123"/>
    <x v="1123"/>
    <n v="201.11"/>
    <s v="АО &quot;Райффайзенбанк&quot; г. Москва"/>
    <s v="Комиссия за обработку платежной ведомости. payroll scheme comm."/>
    <s v="42195201,11"/>
    <x v="7"/>
    <x v="2"/>
    <x v="6"/>
  </r>
  <r>
    <x v="1123"/>
    <x v="1123"/>
    <n v="30"/>
    <s v="АО &quot;Райффайзенбанк&quot; г. Москва"/>
    <s v="Комиссия за исходящий платеж в рублях от 2015-07-10 (банк-клиент), расчетный документ №154, сумма 18000.00 рублей"/>
    <s v="4219530"/>
    <x v="7"/>
    <x v="2"/>
    <x v="6"/>
  </r>
  <r>
    <x v="1123"/>
    <x v="1123"/>
    <n v="7095"/>
    <s v="УФК МФ РФ (ИФНС РФ № 15 по г. Москве, л/с 40100770015)"/>
    <s v="НДФЛ за июль 2015 года НДС не облагается"/>
    <s v="421957095"/>
    <x v="28"/>
    <x v="3"/>
    <x v="7"/>
  </r>
  <r>
    <x v="1123"/>
    <x v="1123"/>
    <n v="50278"/>
    <s v="АО &quot;Райффайзенбанк&quot; г. Москва"/>
    <s v="Перечисление заработной платы согласно платежной ведомости N 13 от 09.07.2015. SALARY"/>
    <s v="4219550278"/>
    <x v="10"/>
    <x v="3"/>
    <x v="7"/>
  </r>
  <r>
    <x v="1123"/>
    <x v="1123"/>
    <n v="30"/>
    <s v="АО &quot;Райффайзенбанк&quot; г. Москва"/>
    <s v="Комиссия за исходящий платеж в рублях от 2015-07-10 (банк-клиент), расчетный документ №155, сумма 4500.00 рублей"/>
    <s v="4219530"/>
    <x v="7"/>
    <x v="2"/>
    <x v="6"/>
  </r>
  <r>
    <x v="1123"/>
    <x v="1123"/>
    <n v="30"/>
    <s v="АО &quot;Райффайзенбанк&quot; г. Москва"/>
    <s v="Комиссия за исходящий платеж в рублях от 2015-07-10 (банк-клиент), расчетный документ №153, сумма 4500.00 рублей"/>
    <s v="4219530"/>
    <x v="7"/>
    <x v="2"/>
    <x v="6"/>
  </r>
  <r>
    <x v="1123"/>
    <x v="1123"/>
    <n v="27500"/>
    <s v="ООО &quot;Стройрегионгаз&quot;"/>
    <s v="Техническое обслуживание газопровода по счёту № 276 от 01.07.2015  за июль  2015 года  В том числе НДС 18.00 % - 4194.92"/>
    <s v="4219527500"/>
    <x v="23"/>
    <x v="0"/>
    <x v="0"/>
  </r>
  <r>
    <x v="1124"/>
    <x v="1124"/>
    <n v="30"/>
    <s v="АО &quot;Райффайзенбанк&quot; г. Москва"/>
    <s v="Комиссия за исходящий платеж в рублях от 2015-07-06 (банк-клиент), расчетный документ №147, сумма 500.00 рублей"/>
    <s v="4219330"/>
    <x v="7"/>
    <x v="2"/>
    <x v="6"/>
  </r>
  <r>
    <x v="1124"/>
    <x v="1124"/>
    <n v="30"/>
    <s v="АО &quot;Райффайзенбанк&quot; г. Москва"/>
    <s v="Комиссия за исходящий платеж в рублях от 2015-07-08 (банк-клиент), расчетный документ №148, сумма 116900.00 рублей"/>
    <s v="4219330"/>
    <x v="7"/>
    <x v="2"/>
    <x v="6"/>
  </r>
  <r>
    <x v="1124"/>
    <x v="1124"/>
    <n v="500"/>
    <s v="ООО &quot;СОЮЗ-ЭЛЕКТРО&quot;"/>
    <s v="Предоплата за услуги связи. НДС не облагается"/>
    <s v="42193500"/>
    <x v="1"/>
    <x v="0"/>
    <x v="1"/>
  </r>
  <r>
    <x v="1124"/>
    <x v="1124"/>
    <n v="116900"/>
    <s v="ООО Группа &quot;Евроклининг&quot;"/>
    <s v="Оплата по договору № 009-46/у от 20.03.2009 за уборку за июнь 2015 года. В том числе НДС 18.00 % - 17832.20"/>
    <s v="42193116900"/>
    <x v="13"/>
    <x v="0"/>
    <x v="11"/>
  </r>
  <r>
    <x v="1125"/>
    <x v="1125"/>
    <n v="88589.49"/>
    <s v="Муниципальное унитарное предприятие &quot;Инженерные сети г. Долгопрудного&quot;"/>
    <s v="Оплата по счету № 2162 от 30.06.2015 за стоки  В том числе НДС 18.00 % - 13513.65"/>
    <s v="4219188589,49"/>
    <x v="9"/>
    <x v="0"/>
    <x v="8"/>
  </r>
  <r>
    <x v="1125"/>
    <x v="1125"/>
    <n v="9215.59"/>
    <s v="Филиал ФГУП &quot;Охрана&quot; МВД России по г. Москве"/>
    <s v="Оплата по договору № 7721N10011 за пультовую охрану объекта за июнь 2015г.  В том числе НДС 18.00 % - 1405.77"/>
    <s v="421919215,59"/>
    <x v="36"/>
    <x v="0"/>
    <x v="18"/>
  </r>
  <r>
    <x v="1125"/>
    <x v="1125"/>
    <n v="30"/>
    <s v="АО &quot;Райффайзенбанк&quot; г. Москва"/>
    <s v="Комиссия за исходящий платеж в рублях от 2015-07-06 (банк-клиент), расчетный документ №144, сумма 88589.49 рублей"/>
    <s v="4219130"/>
    <x v="7"/>
    <x v="2"/>
    <x v="6"/>
  </r>
  <r>
    <x v="1125"/>
    <x v="1125"/>
    <n v="63840"/>
    <s v="ОАО &quot;Эко-Сервис&quot;"/>
    <s v="Оплата за вывоз бункера в июне 2015 г. по счету № 1745 от 30.06.2015, кол-во 14 шт. В том числе НДС 18.00 % - 9738.31"/>
    <s v="4219163840"/>
    <x v="4"/>
    <x v="0"/>
    <x v="3"/>
  </r>
  <r>
    <x v="1125"/>
    <x v="1125"/>
    <n v="300"/>
    <s v="АО &quot;Райффайзенбанк&quot; г. Москва"/>
    <s v="Комиссия за обслуживание системы &quot;ELBRUS Internet&quot; за 6.2015  Договор на ELBRUS Internet Z34983/IC/000068"/>
    <s v="42191300"/>
    <x v="7"/>
    <x v="2"/>
    <x v="6"/>
  </r>
  <r>
    <x v="1125"/>
    <x v="1125"/>
    <n v="30"/>
    <s v="АО &quot;Райффайзенбанк&quot; г. Москва"/>
    <s v="Комиссия за исходящий платеж в рублях от 2015-07-06 (банк-клиент), расчетный документ №145, сумма 9215.59 рублей"/>
    <s v="4219130"/>
    <x v="7"/>
    <x v="2"/>
    <x v="6"/>
  </r>
  <r>
    <x v="1125"/>
    <x v="1125"/>
    <n v="30"/>
    <s v="АО &quot;Райффайзенбанк&quot; г. Москва"/>
    <s v="Комиссия за исходящий платеж в рублях от 2015-07-06 (банк-клиент), расчетный документ №146, сумма 63840.00 рублей"/>
    <s v="4219130"/>
    <x v="7"/>
    <x v="2"/>
    <x v="6"/>
  </r>
  <r>
    <x v="1126"/>
    <x v="1126"/>
    <n v="36316.800000000003"/>
    <s v="Филиал &quot;Центральный&quot; ОАО &quot;Оборонэнергосбыт&quot;"/>
    <s v="Оплата по счету №9582015/311010 от 30.06.2015 за электричество за июнь 2015 года  В том числе НДС 18.00 % - 5539.85"/>
    <s v="4218836316,8"/>
    <x v="25"/>
    <x v="0"/>
    <x v="15"/>
  </r>
  <r>
    <x v="1126"/>
    <x v="1126"/>
    <n v="57205.46"/>
    <s v="Управление федерального казначейства по г. Москве (для Департамента городского имущества города Москвы)"/>
    <s v="Арендная плата за землю за 3 квартал 2015 год. ФЛС № М-02-013174-001 НДС не облагается."/>
    <s v="4218857205,46"/>
    <x v="5"/>
    <x v="0"/>
    <x v="4"/>
  </r>
  <r>
    <x v="1126"/>
    <x v="1126"/>
    <n v="6979"/>
    <s v="УФК МФ РФ (ИФНС РФ № 15 по г. Москве, л/с 40100770015)"/>
    <s v="Водный налог за 2 квартал 2015 года НДС не облагается"/>
    <s v="421886979"/>
    <x v="29"/>
    <x v="2"/>
    <x v="17"/>
  </r>
  <r>
    <x v="1126"/>
    <x v="1126"/>
    <n v="30"/>
    <s v="АО &quot;Райффайзенбанк&quot; г. Москва"/>
    <s v="Комиссия за исходящий платеж в рублях от 2015-07-02 (банк-клиент), расчетный документ №143, сумма 36316.80 рублей"/>
    <s v="4218830"/>
    <x v="7"/>
    <x v="2"/>
    <x v="6"/>
  </r>
  <r>
    <x v="1127"/>
    <x v="1127"/>
    <n v="950"/>
    <s v="АО &quot;Райффайзенбанк&quot; г. Москва"/>
    <s v="Комиссия за ведение текущего (расчетного) счета 40703810800001434983 за период с 01.06.2015 по 30.06.2015    начислена в сумме 950.00 RUR"/>
    <s v="42186950"/>
    <x v="7"/>
    <x v="2"/>
    <x v="6"/>
  </r>
  <r>
    <x v="1128"/>
    <x v="1128"/>
    <n v="33755"/>
    <s v="УФК МФ РФ (ИФНС РФ № 15 по г. Москве, л/с 40100770015)"/>
    <s v="НДФЛ за июнь 2015 года НДС не облагается"/>
    <s v="4218533755"/>
    <x v="28"/>
    <x v="3"/>
    <x v="7"/>
  </r>
  <r>
    <x v="1128"/>
    <x v="1128"/>
    <n v="7611.0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нь 2015 года  НДС не облагается"/>
    <s v="421857611,05"/>
    <x v="16"/>
    <x v="3"/>
    <x v="7"/>
  </r>
  <r>
    <x v="1128"/>
    <x v="1128"/>
    <n v="524.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5 года НДС не облагается"/>
    <s v="42185524,9"/>
    <x v="16"/>
    <x v="3"/>
    <x v="7"/>
  </r>
  <r>
    <x v="1128"/>
    <x v="1128"/>
    <n v="57739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нь 2015 года. НДС не облагается"/>
    <s v="4218557739"/>
    <x v="16"/>
    <x v="3"/>
    <x v="7"/>
  </r>
  <r>
    <x v="1128"/>
    <x v="1128"/>
    <n v="128695"/>
    <s v="АО &quot;Райффайзенбанк&quot; г. Москва"/>
    <s v="Перечисление заработной платы согласно платежной ведомости N 12 от 30.06.2015. SALARY"/>
    <s v="42185128695"/>
    <x v="10"/>
    <x v="3"/>
    <x v="7"/>
  </r>
  <r>
    <x v="1128"/>
    <x v="1128"/>
    <n v="13384.94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нь 2015 года. Рег. номер в ФФОМС 453159800071702  НДС не облагается"/>
    <s v="4218513384,94"/>
    <x v="16"/>
    <x v="3"/>
    <x v="7"/>
  </r>
  <r>
    <x v="1128"/>
    <x v="1128"/>
    <n v="514.78"/>
    <s v="АО &quot;Райффайзенбанк&quot; г. Москва"/>
    <s v="Комиссия за обработку платежной ведомости. payroll scheme comm."/>
    <s v="42185514,78"/>
    <x v="7"/>
    <x v="2"/>
    <x v="6"/>
  </r>
  <r>
    <x v="1129"/>
    <x v="1129"/>
    <n v="30500"/>
    <s v="Общество с ограниченной ответственностью &quot; Светознак&quot;"/>
    <s v="За зеркало дорожное по счёту № 876 от 26.06.2015 В том числе НДС 18.00 % - 4652.54"/>
    <s v="4218430500"/>
    <x v="53"/>
    <x v="1"/>
    <x v="2"/>
  </r>
  <r>
    <x v="1129"/>
    <x v="1129"/>
    <n v="30"/>
    <s v="АО &quot;Райффайзенбанк&quot; г. Москва"/>
    <s v="Комиссия за исходящий платеж в рублях от 2015-06-26 (банк-клиент), расчетный документ №132, сумма 10105.52 рублей"/>
    <s v="4218430"/>
    <x v="7"/>
    <x v="2"/>
    <x v="6"/>
  </r>
  <r>
    <x v="1129"/>
    <x v="1129"/>
    <n v="30"/>
    <s v="АО &quot;Райффайзенбанк&quot; г. Москва"/>
    <s v="Комиссия за исходящий платеж в рублях от 2015-06-26 (банк-клиент), расчетный документ №134, сумма 30500.00 рублей"/>
    <s v="4218430"/>
    <x v="7"/>
    <x v="2"/>
    <x v="6"/>
  </r>
  <r>
    <x v="1129"/>
    <x v="1129"/>
    <n v="22089.599999999999"/>
    <s v="Филиал &quot;Центральный&quot; ОАО &quot;Оборонэнергосбыт&quot;"/>
    <s v="Оплата по счету №7702015/311010 от 31.05.2015 за электричество за май 2015 года  В том числе НДС 18.00 % - 3369.60"/>
    <s v="4218422089,6"/>
    <x v="25"/>
    <x v="0"/>
    <x v="15"/>
  </r>
  <r>
    <x v="1129"/>
    <x v="1129"/>
    <n v="10105.52"/>
    <s v="Муниципальное унитарное предприятие &quot;Инженерные сети г. Долгопрудного&quot;"/>
    <s v="За химический и радиологический  анализ питьевой воды по счету № 100 от 17.06.2015  В том числе НДС 18.00 % - 1541.52"/>
    <s v="4218410105,52"/>
    <x v="9"/>
    <x v="0"/>
    <x v="8"/>
  </r>
  <r>
    <x v="1129"/>
    <x v="1129"/>
    <n v="30"/>
    <s v="АО &quot;Райффайзенбанк&quot; г. Москва"/>
    <s v="Комиссия за исходящий платеж в рублях от 2015-06-26 (банк-клиент), расчетный документ №133, сумма 22089.60 рублей"/>
    <s v="4218430"/>
    <x v="7"/>
    <x v="2"/>
    <x v="6"/>
  </r>
  <r>
    <x v="1130"/>
    <x v="1130"/>
    <n v="30"/>
    <s v="АО &quot;Райффайзенбанк&quot; г. Москва"/>
    <s v="Комиссия за исходящий платеж в рублях от 2015-06-24 (банк-клиент), расчетный документ №131, сумма 109765.49 рублей"/>
    <s v="4217930"/>
    <x v="7"/>
    <x v="2"/>
    <x v="6"/>
  </r>
  <r>
    <x v="1130"/>
    <x v="1130"/>
    <n v="459600"/>
    <s v="ООО &quot;ЛАЙТ-ТРЕЙД&quot;"/>
    <s v="За товар по счету  № 1558 от 23 июня 2015 г. В том числе НДС 18.00 % - 70108.47."/>
    <s v="42179459600"/>
    <x v="3"/>
    <x v="1"/>
    <x v="2"/>
  </r>
  <r>
    <x v="1130"/>
    <x v="1130"/>
    <n v="30"/>
    <s v="АО &quot;Райффайзенбанк&quot; г. Москва"/>
    <s v="Комиссия за исходящий платеж в рублях от 2015-06-23 (банк-клиент), расчетный документ №128, сумма 10000.00 рублей"/>
    <s v="4217930"/>
    <x v="7"/>
    <x v="2"/>
    <x v="6"/>
  </r>
  <r>
    <x v="1130"/>
    <x v="1130"/>
    <n v="270000"/>
    <s v="ООО ЧОО &quot;Риф-4&quot;"/>
    <s v="Оплата за охранные услуги за июнь 2015 года по договору № 02/11 от 11.01.11. НДС не облагается"/>
    <s v="42179270000"/>
    <x v="33"/>
    <x v="0"/>
    <x v="18"/>
  </r>
  <r>
    <x v="1130"/>
    <x v="1130"/>
    <n v="30"/>
    <s v="АО &quot;Райффайзенбанк&quot; г. Москва"/>
    <s v="Комиссия за исходящий платеж в рублях от 2015-06-23 (банк-клиент), расчетный документ №129, сумма 459600.00 рублей"/>
    <s v="4217930"/>
    <x v="7"/>
    <x v="2"/>
    <x v="6"/>
  </r>
  <r>
    <x v="1130"/>
    <x v="1130"/>
    <n v="30"/>
    <s v="АО &quot;Райффайзенбанк&quot; г. Москва"/>
    <s v="Комиссия за исходящий платеж в рублях от 2015-06-24 (банк-клиент), расчетный документ №130, сумма 270000.00 рублей"/>
    <s v="4217930"/>
    <x v="7"/>
    <x v="2"/>
    <x v="6"/>
  </r>
  <r>
    <x v="1130"/>
    <x v="1130"/>
    <n v="10000"/>
    <s v="Столичный филиал ОАО &quot;Мегафон&quot;"/>
    <s v="Оплата за услуги связи ( предоплата ). НДС не облагается."/>
    <s v="4217910000"/>
    <x v="1"/>
    <x v="0"/>
    <x v="1"/>
  </r>
  <r>
    <x v="1130"/>
    <x v="1130"/>
    <n v="109765.49"/>
    <s v="Муниципальное унитарное предприятие &quot;Инженерные сети г. Долгопрудного&quot;"/>
    <s v="Оплата по счету № 1774 от 31.05.2015 за стоки  В том числе НДС 18.00 % - 16743.89"/>
    <s v="42179109765,49"/>
    <x v="9"/>
    <x v="0"/>
    <x v="8"/>
  </r>
  <r>
    <x v="1131"/>
    <x v="1131"/>
    <n v="6629"/>
    <s v="УФК по г. Москве (ИФНС России № 13 по г.Москве )"/>
    <s v="Оплата госпошлины НДС не облагается."/>
    <s v="421736629"/>
    <x v="40"/>
    <x v="2"/>
    <x v="17"/>
  </r>
  <r>
    <x v="1131"/>
    <x v="1131"/>
    <n v="672"/>
    <s v="УФК МФ РФ (ИФНС РФ № 15 по г. Москве, л/с 40100770015)"/>
    <s v="НДФЛ за июнь 2015 года НДС не облагается"/>
    <s v="42173672"/>
    <x v="28"/>
    <x v="3"/>
    <x v="7"/>
  </r>
  <r>
    <x v="1132"/>
    <x v="1132"/>
    <n v="30"/>
    <s v="АО &quot;Райффайзенбанк&quot; г. Москва"/>
    <s v="Комиссия за исходящий платеж в рублях от 2015-06-17 (банк-клиент), расчетный документ №125, сумма 4425.00 рублей"/>
    <s v="4217230"/>
    <x v="7"/>
    <x v="2"/>
    <x v="6"/>
  </r>
  <r>
    <x v="1132"/>
    <x v="1132"/>
    <n v="30"/>
    <s v="АО &quot;Райффайзенбанк&quot; г. Москва"/>
    <s v="Комиссия за исходящий платеж в рублях от 2015-06-17 (банк-клиент), расчетный документ №124, сумма 117000.00 рублей"/>
    <s v="4217230"/>
    <x v="7"/>
    <x v="2"/>
    <x v="6"/>
  </r>
  <r>
    <x v="1132"/>
    <x v="1132"/>
    <n v="117000"/>
    <s v="ООО &quot;ТАВАГО&quot;"/>
    <s v="За котёл газовый по счету  № 752 от 17 июня 2015 г. В том числе НДС 18.00 % - 17847.46"/>
    <s v="42172117000"/>
    <x v="0"/>
    <x v="0"/>
    <x v="0"/>
  </r>
  <r>
    <x v="1132"/>
    <x v="1132"/>
    <n v="4425"/>
    <s v="Общество с ограниченной ответственностью &quot;ВДГБ-Софт&quot;"/>
    <s v="Оплата по счету № ТВАА-000384 от 17.06.2015 г. за лицензию на использование ПП &quot;Астрал Отчетность&quot; НДС не облагается."/>
    <s v="421724425"/>
    <x v="18"/>
    <x v="0"/>
    <x v="12"/>
  </r>
  <r>
    <x v="1133"/>
    <x v="1133"/>
    <n v="30"/>
    <s v="АО &quot;Райффайзенбанк&quot; г. Москва"/>
    <s v="Комиссия за исходящий платеж в рублях от 2015-06-11 (банк-клиент), расчетный документ №122, сумма 54720.00 рублей"/>
    <s v="4217030"/>
    <x v="7"/>
    <x v="2"/>
    <x v="6"/>
  </r>
  <r>
    <x v="1133"/>
    <x v="1133"/>
    <n v="54720"/>
    <s v="ОАО &quot;Эко-Сервис&quot;"/>
    <s v="Оплата за вывоз бункера в мае 2015 г. по счету № 1450 от 31.05.2015, кол-во 12 шт. В том числе НДС 18.00 % - 8347.12"/>
    <s v="4217054720"/>
    <x v="4"/>
    <x v="0"/>
    <x v="3"/>
  </r>
  <r>
    <x v="1133"/>
    <x v="1133"/>
    <n v="100000"/>
    <s v="АО &quot;Райффайзенбанк&quot; г. Москва"/>
    <s v="Перечисление заработной платы согласно платежной ведомости N 11 от 15.06.2015. SALARY"/>
    <s v="42170100000"/>
    <x v="10"/>
    <x v="3"/>
    <x v="7"/>
  </r>
  <r>
    <x v="1133"/>
    <x v="1133"/>
    <n v="400"/>
    <s v="АО &quot;Райффайзенбанк&quot; г. Москва"/>
    <s v="Комиссия за обработку платежной ведомости. payroll scheme comm."/>
    <s v="42170400"/>
    <x v="7"/>
    <x v="2"/>
    <x v="6"/>
  </r>
  <r>
    <x v="1134"/>
    <x v="1134"/>
    <n v="30"/>
    <s v="АО &quot;Райффайзенбанк&quot; г. Москва"/>
    <s v="Комиссия за исходящий платеж в рублях от 2015-06-09 (банк-клиент), расчетный документ №120, сумма 27500.00 рублей"/>
    <s v="4216530"/>
    <x v="7"/>
    <x v="2"/>
    <x v="6"/>
  </r>
  <r>
    <x v="1134"/>
    <x v="1134"/>
    <n v="30"/>
    <s v="АО &quot;Райффайзенбанк&quot; г. Москва"/>
    <s v="Комиссия за исходящий платеж в рублях от 2015-06-09 (банк-клиент), расчетный документ №121, сумма 14707.00 рублей"/>
    <s v="4216530"/>
    <x v="7"/>
    <x v="2"/>
    <x v="6"/>
  </r>
  <r>
    <x v="1134"/>
    <x v="1134"/>
    <n v="27500"/>
    <s v="ООО &quot;Стройрегионгаз&quot;"/>
    <s v="Техническое обслуживание газопровода по счёту № 223 от 05.06.2015  за июнь  2015 года  В том числе НДС 18.00 % - 4194.92"/>
    <s v="4216527500"/>
    <x v="23"/>
    <x v="0"/>
    <x v="0"/>
  </r>
  <r>
    <x v="1134"/>
    <x v="1134"/>
    <n v="14707"/>
    <s v="ООО&quot;МВК ЭКОДАР&quot;"/>
    <s v="За сервисное обслуживание системы очистки воды по договору 71781/ДС2 от 12 января 2015 г по счёту № 71781/Р14 от 05 июня 2015 за 2 квартал 2015г В том числе НДС 18.00 % - 2243.44."/>
    <s v="4216514707"/>
    <x v="34"/>
    <x v="0"/>
    <x v="14"/>
  </r>
  <r>
    <x v="1135"/>
    <x v="1135"/>
    <n v="80000"/>
    <s v="Индивидуальный предприниматель Кример Алексей Семенович"/>
    <s v="Предоплата за стройматериалы по счёту №1/6 от 05.06.2015   НДС не облагается."/>
    <s v="4216380000"/>
    <x v="57"/>
    <x v="1"/>
    <x v="2"/>
  </r>
  <r>
    <x v="1135"/>
    <x v="1135"/>
    <n v="30"/>
    <s v="АО &quot;Райффайзенбанк&quot; г. Москва"/>
    <s v="Комиссия за исходящий платеж в рублях от 2015-06-05 (банк-клиент), расчетный документ №119, сумма 80000.00 рублей"/>
    <s v="4216330"/>
    <x v="7"/>
    <x v="2"/>
    <x v="6"/>
  </r>
  <r>
    <x v="1136"/>
    <x v="1136"/>
    <n v="30"/>
    <s v="АО &quot;Райффайзенбанк&quot; г. Москва"/>
    <s v="Комиссия за исходящий платеж в рублях от 2015-06-04 (банк-клиент), расчетный документ №118, сумма 9215.59 рублей"/>
    <s v="4215930"/>
    <x v="7"/>
    <x v="2"/>
    <x v="6"/>
  </r>
  <r>
    <x v="1136"/>
    <x v="1136"/>
    <n v="11980.8"/>
    <s v="Филиал &quot;Центральный&quot; ОАО &quot;Оборонэнергосбыт&quot;"/>
    <s v="Оплата по счету №7702015/311010 от 31.05.2015 за электричество за май 2015 года  В том числе НДС 18.00 % - 1827.58"/>
    <s v="4215911980,8"/>
    <x v="25"/>
    <x v="0"/>
    <x v="15"/>
  </r>
  <r>
    <x v="1136"/>
    <x v="1136"/>
    <n v="300"/>
    <s v="АО &quot;Райффайзенбанк&quot; г. Москва"/>
    <s v="Комиссия за обслуживание системы &quot;ELBRUS Internet&quot; за 5.2015  Договор на ELBRUS Internet Z34983/IC/000068"/>
    <s v="42159300"/>
    <x v="7"/>
    <x v="2"/>
    <x v="6"/>
  </r>
  <r>
    <x v="1136"/>
    <x v="1136"/>
    <n v="9215.59"/>
    <s v="Филиал ФГУП &quot;Охрана&quot; МВД России по г. Москве"/>
    <s v="Оплата по договору № 7721N10011 за пультовую охрану объекта за май 2015г.  В том числе НДС 18.00 % - 1405.77"/>
    <s v="421599215,59"/>
    <x v="36"/>
    <x v="0"/>
    <x v="18"/>
  </r>
  <r>
    <x v="1136"/>
    <x v="1136"/>
    <n v="30"/>
    <s v="АО &quot;Райффайзенбанк&quot; г. Москва"/>
    <s v="Комиссия за исходящий платеж в рублях от 2015-06-02 (банк-клиент), расчетный документ №117, сумма 11980.80 рублей"/>
    <s v="4215930"/>
    <x v="7"/>
    <x v="2"/>
    <x v="6"/>
  </r>
  <r>
    <x v="1137"/>
    <x v="1137"/>
    <n v="30"/>
    <s v="АО &quot;Райффайзенбанк&quot; г. Москва"/>
    <s v="Комиссия за исходящий платеж в рублях от 2015-05-29 (банк-клиент), расчетный документ №115, сумма 23030.00 рублей"/>
    <s v="4215630"/>
    <x v="7"/>
    <x v="2"/>
    <x v="6"/>
  </r>
  <r>
    <x v="1137"/>
    <x v="1137"/>
    <n v="11350"/>
    <s v="ООО &quot;Хоум-Спорт&quot;"/>
    <s v="За велопарковку  ВП07 на 8 мест по счёту № УТ-324 от 29 мая 2015 г.  НДС не облагается"/>
    <s v="4215611350"/>
    <x v="53"/>
    <x v="1"/>
    <x v="2"/>
  </r>
  <r>
    <x v="1137"/>
    <x v="1137"/>
    <n v="30"/>
    <s v="АО &quot;Райффайзенбанк&quot; г. Москва"/>
    <s v="Комиссия за исходящий платеж в рублях от 2015-05-29 (банк-клиент), расчетный документ №116, сумма 11350.00 рублей"/>
    <s v="4215630"/>
    <x v="7"/>
    <x v="2"/>
    <x v="6"/>
  </r>
  <r>
    <x v="1137"/>
    <x v="1137"/>
    <n v="23030"/>
    <s v="ООО &quot;АРММЕТАЛЛ&quot;"/>
    <s v="За трубы по счёту № 2208 от 27 мая 2015 г.  В том числе НДС 18.00 % - 3513.05"/>
    <s v="4215623030"/>
    <x v="3"/>
    <x v="1"/>
    <x v="2"/>
  </r>
  <r>
    <x v="1137"/>
    <x v="1137"/>
    <n v="950"/>
    <s v="АО &quot;Райффайзенбанк&quot; г. Москва"/>
    <s v="Комиссия за ведение текущего (расчетного) счета 40703810800001434983 за период с 01.05.2015 по 31.05.2015    начислена в сумме 950.00 RUR"/>
    <s v="42156950"/>
    <x v="7"/>
    <x v="2"/>
    <x v="6"/>
  </r>
  <r>
    <x v="1138"/>
    <x v="1138"/>
    <n v="7380.7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й 2015 года  НДС не облагается"/>
    <s v="421537380,74"/>
    <x v="16"/>
    <x v="3"/>
    <x v="7"/>
  </r>
  <r>
    <x v="1138"/>
    <x v="1138"/>
    <n v="270000"/>
    <s v="ООО ЧОО &quot;Риф-4&quot;"/>
    <s v="Оплата за охранные услуги за май 2015 года по договору № 02/11 от 11.01.11. НДС не облагается"/>
    <s v="42153270000"/>
    <x v="33"/>
    <x v="0"/>
    <x v="18"/>
  </r>
  <r>
    <x v="1138"/>
    <x v="1138"/>
    <n v="487.15"/>
    <s v="АО &quot;Райффайзенбанк&quot; г. Москва"/>
    <s v="Комиссия за обработку платежной ведомости. payroll scheme comm."/>
    <s v="42153487,15"/>
    <x v="7"/>
    <x v="2"/>
    <x v="6"/>
  </r>
  <r>
    <x v="1138"/>
    <x v="1138"/>
    <n v="30"/>
    <s v="АО &quot;Райффайзенбанк&quot; г. Москва"/>
    <s v="Комиссия за исходящий платеж в рублях от 2015-05-29 (банк-клиент), расчетный документ №106, сумма 270000.00 рублей"/>
    <s v="4215330"/>
    <x v="7"/>
    <x v="2"/>
    <x v="6"/>
  </r>
  <r>
    <x v="1138"/>
    <x v="1138"/>
    <n v="30"/>
    <s v="АО &quot;Райффайзенбанк&quot; г. Москва"/>
    <s v="Комиссия за исходящий платеж в рублях от 2015-05-29 (банк-клиент), расчетный документ №107, сумма 116900.00 рублей"/>
    <s v="4215330"/>
    <x v="7"/>
    <x v="2"/>
    <x v="6"/>
  </r>
  <r>
    <x v="1138"/>
    <x v="1138"/>
    <n v="509.0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5 года НДС не облагается"/>
    <s v="42153509,02"/>
    <x v="16"/>
    <x v="3"/>
    <x v="7"/>
  </r>
  <r>
    <x v="1138"/>
    <x v="1138"/>
    <n v="55991.7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й 2015 года. НДС не облагается"/>
    <s v="4215355991,76"/>
    <x v="16"/>
    <x v="3"/>
    <x v="7"/>
  </r>
  <r>
    <x v="1138"/>
    <x v="1138"/>
    <n v="2689"/>
    <s v="УФК МФ РФ (ИФНС РФ № 15 по г. Москве, л/с 40100770015)"/>
    <s v="НДФЛ за май 2015 года НДС не облагается"/>
    <s v="421532689"/>
    <x v="28"/>
    <x v="3"/>
    <x v="7"/>
  </r>
  <r>
    <x v="1138"/>
    <x v="1138"/>
    <n v="32721"/>
    <s v="УФК МФ РФ (ИФНС РФ № 15 по г. Москве, л/с 40100770015)"/>
    <s v="НДФЛ за май 2015 года НДС не облагается"/>
    <s v="4215332721"/>
    <x v="28"/>
    <x v="3"/>
    <x v="7"/>
  </r>
  <r>
    <x v="1138"/>
    <x v="1138"/>
    <n v="12979.91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й 2015 года. Рег. номер в ФФОМС 453159800071702  НДС не облагается"/>
    <s v="4215312979,91"/>
    <x v="16"/>
    <x v="3"/>
    <x v="7"/>
  </r>
  <r>
    <x v="1138"/>
    <x v="1138"/>
    <n v="121787"/>
    <s v="АО &quot;Райффайзенбанк&quot; г. Москва"/>
    <s v="Перечисление заработной платы согласно платежной ведомости N 10 от 29.05.2015. SALARY"/>
    <s v="42153121787"/>
    <x v="10"/>
    <x v="3"/>
    <x v="7"/>
  </r>
  <r>
    <x v="1138"/>
    <x v="1138"/>
    <n v="116900"/>
    <s v="ООО Группа &quot;Евроклининг&quot;"/>
    <s v="Оплата по договору № 009-46/у от 20.03.2009 за уборку за май 2015 года. В том числе НДС 18.00 % - 17832.20"/>
    <s v="42153116900"/>
    <x v="13"/>
    <x v="0"/>
    <x v="11"/>
  </r>
  <r>
    <x v="1139"/>
    <x v="1139"/>
    <n v="385389.36"/>
    <s v="ОАО &quot;Мосэнергосбыт&quot;"/>
    <s v="Оплата по счету № Э-11/03- 6218 от 31.05.15 за электричество: тариф 1,63- расход-  31097, тариф 4,79 - расход 69875. В том числе НДС 18.00 % - 58788.21"/>
    <s v="42152385389,36"/>
    <x v="25"/>
    <x v="0"/>
    <x v="15"/>
  </r>
  <r>
    <x v="1139"/>
    <x v="1139"/>
    <n v="30"/>
    <s v="АО &quot;Райффайзенбанк&quot; г. Москва"/>
    <s v="Комиссия за исходящий платеж в рублях от 2015-05-26 (банк-клиент), расчетный документ №103, сумма 385389.36 рублей"/>
    <s v="4215230"/>
    <x v="7"/>
    <x v="2"/>
    <x v="6"/>
  </r>
  <r>
    <x v="1139"/>
    <x v="1139"/>
    <n v="30"/>
    <s v="АО &quot;Райффайзенбанк&quot; г. Москва"/>
    <s v="Комиссия за исходящий платеж в рублях от 2015-05-28 (банк-клиент), расчетный документ №104, сумма 5770.00 рублей"/>
    <s v="4215230"/>
    <x v="7"/>
    <x v="2"/>
    <x v="6"/>
  </r>
  <r>
    <x v="1139"/>
    <x v="1139"/>
    <n v="5770"/>
    <s v="ООО &quot;ВДГБ&quot;"/>
    <s v="За аренду хостинг площадки по счёту № НФB0-001459 от 27 мая 2015 г. НДС не облагается."/>
    <s v="421525770"/>
    <x v="2"/>
    <x v="0"/>
    <x v="1"/>
  </r>
  <r>
    <x v="1140"/>
    <x v="1140"/>
    <n v="27500"/>
    <s v="ООО &quot;Стройрегионгаз&quot;"/>
    <s v="Техническое обслуживание газопровода по счёту № 187 от 05.05.2015  за май 2015 года  В том числе НДС 18.00 % - 4194.92"/>
    <s v="4214927500"/>
    <x v="23"/>
    <x v="0"/>
    <x v="0"/>
  </r>
  <r>
    <x v="1140"/>
    <x v="1140"/>
    <n v="30"/>
    <s v="АО &quot;Райффайзенбанк&quot; г. Москва"/>
    <s v="Комиссия за исходящий платеж в рублях от 2015-05-25 (банк-клиент), расчетный документ №102, сумма 27500.00 рублей"/>
    <s v="4214930"/>
    <x v="7"/>
    <x v="2"/>
    <x v="6"/>
  </r>
  <r>
    <x v="1141"/>
    <x v="1141"/>
    <n v="30"/>
    <s v="АО &quot;Райффайзенбанк&quot; г. Москва"/>
    <s v="Комиссия за исходящий платеж в рублях от 2015-05-22 (банк-клиент), расчетный документ №101, сумма 15000.00 рублей"/>
    <s v="4214630"/>
    <x v="7"/>
    <x v="2"/>
    <x v="6"/>
  </r>
  <r>
    <x v="1141"/>
    <x v="1141"/>
    <n v="15000"/>
    <s v="Индивидуальный предприниматель Капалин Евгений Владимирович"/>
    <s v="Оплата по Договору № 011113-ОКТ от 01.11.2013 г. по счёту № 24 от 31.03.2015 ,№23 от 28.02.2015, от 22.05.15  за поддержку работоспособности сервера . НДС не облагается."/>
    <s v="4214615000"/>
    <x v="2"/>
    <x v="0"/>
    <x v="1"/>
  </r>
  <r>
    <x v="1142"/>
    <x v="1142"/>
    <n v="1375"/>
    <s v="АО &quot;Райффайзенбанк&quot; г. Москва"/>
    <s v="Комиссия за внесение наличных. ОВН №10. г. Москва"/>
    <s v="421421375"/>
    <x v="7"/>
    <x v="2"/>
    <x v="6"/>
  </r>
  <r>
    <x v="1143"/>
    <x v="1143"/>
    <n v="400"/>
    <s v="АО &quot;Райффайзенбанк&quot; г. Москва"/>
    <s v="Комиссия за обработку платежной ведомости. payroll scheme comm."/>
    <s v="42139400"/>
    <x v="7"/>
    <x v="2"/>
    <x v="6"/>
  </r>
  <r>
    <x v="1143"/>
    <x v="1143"/>
    <n v="100000"/>
    <s v="АО &quot;Райффайзенбанк&quot; г. Москва"/>
    <s v="Перечисление заработной платы согласно платежной ведомости N 9 от 15.05.2015. SALARY"/>
    <s v="42139100000"/>
    <x v="10"/>
    <x v="3"/>
    <x v="7"/>
  </r>
  <r>
    <x v="1144"/>
    <x v="1144"/>
    <n v="30"/>
    <s v="АО &quot;Райффайзенбанк&quot; г. Москва"/>
    <s v="Комиссия за исходящий платеж в рублях от 2015-05-14 (банк-клиент), расчетный документ №99, сумма 50000.00 рублей"/>
    <s v="4213830"/>
    <x v="7"/>
    <x v="2"/>
    <x v="6"/>
  </r>
  <r>
    <x v="1144"/>
    <x v="1144"/>
    <n v="50000"/>
    <s v="Общество с ограниченной ответственностью &quot;Аудит Реал Сервис&quot;"/>
    <s v="Оплата за аудит по счету № 40 от 16.04.15. НДС не облагается."/>
    <s v="4213850000"/>
    <x v="56"/>
    <x v="0"/>
    <x v="12"/>
  </r>
  <r>
    <x v="1145"/>
    <x v="1145"/>
    <n v="30"/>
    <s v="АО &quot;Райффайзенбанк&quot; г. Москва"/>
    <s v="Комиссия за исходящий платеж в рублях от 2015-05-12 (банк-клиент), расчетный документ №98, сумма 87472.41 рублей"/>
    <s v="4213730"/>
    <x v="7"/>
    <x v="2"/>
    <x v="6"/>
  </r>
  <r>
    <x v="1145"/>
    <x v="1145"/>
    <n v="87472.41"/>
    <s v="Муниципальное унитарное предприятие &quot;Инженерные сети г. Долгопрудного&quot;"/>
    <s v="Оплата по счету № 1390 от 30.04.2015 за стоки  В том числе НДС 18.00 % - 13343.25"/>
    <s v="4213787472,41"/>
    <x v="9"/>
    <x v="0"/>
    <x v="8"/>
  </r>
  <r>
    <x v="1146"/>
    <x v="1146"/>
    <n v="59280"/>
    <s v="ОАО &quot;Эко-Сервис&quot;"/>
    <s v="Оплата за вывоз бункера в апреле 2015 г. по счету № 1147 от 30.04.15, кол-во 13 шт. В том числе НДС 18.00 % - 9042.71"/>
    <s v="4213659280"/>
    <x v="4"/>
    <x v="0"/>
    <x v="3"/>
  </r>
  <r>
    <x v="1146"/>
    <x v="1146"/>
    <n v="30"/>
    <s v="АО &quot;Райффайзенбанк&quot; г. Москва"/>
    <s v="Комиссия за исходящий платеж в рублях от 2015-05-12 (банк-клиент), расчетный документ №97, сумма 59280.00 рублей"/>
    <s v="4213630"/>
    <x v="7"/>
    <x v="2"/>
    <x v="6"/>
  </r>
  <r>
    <x v="1146"/>
    <x v="1146"/>
    <n v="36480"/>
    <s v="ОАО &quot;Эко-Сервис&quot;"/>
    <s v="Оплата за вывоз бункера в марте 2015 г. по счету № 852от 31.03.15, кол-во 8 шт. В том числе НДС 18.00 % - 5564.75"/>
    <s v="4213636480"/>
    <x v="4"/>
    <x v="0"/>
    <x v="3"/>
  </r>
  <r>
    <x v="1146"/>
    <x v="1146"/>
    <n v="30"/>
    <s v="АО &quot;Райффайзенбанк&quot; г. Москва"/>
    <s v="Комиссия за исходящий платеж в рублях от 2015-05-12 (банк-клиент), расчетный документ №96, сумма 36480.00 рублей"/>
    <s v="4213630"/>
    <x v="7"/>
    <x v="2"/>
    <x v="6"/>
  </r>
  <r>
    <x v="1147"/>
    <x v="1147"/>
    <n v="30"/>
    <s v="АО &quot;Райффайзенбанк&quot; г. Москва"/>
    <s v="Комиссия за исходящий платеж в рублях от 2015-05-08 (банк-клиент), расчетный документ №95, сумма 22089.60 рублей"/>
    <s v="4213230"/>
    <x v="7"/>
    <x v="2"/>
    <x v="6"/>
  </r>
  <r>
    <x v="1147"/>
    <x v="1147"/>
    <n v="22089.599999999999"/>
    <s v="Филиал &quot;Центральный&quot; ОАО &quot;Оборонэнергосбыт&quot;"/>
    <s v="Оплата по счету №5462015/311010 от 30.04.2015 за электричество за апрель 2015 года (4720 квт) В том числе НДС 18.00 % - 3369.60"/>
    <s v="4213222089,6"/>
    <x v="25"/>
    <x v="0"/>
    <x v="15"/>
  </r>
  <r>
    <x v="1148"/>
    <x v="1148"/>
    <n v="30"/>
    <s v="АО &quot;Райффайзенбанк&quot; г. Москва"/>
    <s v="Комиссия за исходящий платеж в рублях от 2015-05-05 (банк-клиент), расчетный документ №93, сумма 27500.00 рублей"/>
    <s v="4213030"/>
    <x v="7"/>
    <x v="2"/>
    <x v="6"/>
  </r>
  <r>
    <x v="1148"/>
    <x v="1148"/>
    <n v="73581.73"/>
    <s v="Муниципальное унитарное предприятие &quot;Инженерные сети г. Долгопрудного&quot;"/>
    <s v="Оплата по счету № 1021 от 31.03.2015 за стоки  В том числе НДС 18.00 % - 11224.33"/>
    <s v="4213073581,73"/>
    <x v="9"/>
    <x v="0"/>
    <x v="8"/>
  </r>
  <r>
    <x v="1148"/>
    <x v="1148"/>
    <n v="10000"/>
    <s v="Межотраслевая коллегия адвокатов (г. Москва)"/>
    <s v="Оплата по счёту №97 от 27.04.2015 года за подготовку проекта письма"/>
    <s v="4213010000"/>
    <x v="20"/>
    <x v="0"/>
    <x v="13"/>
  </r>
  <r>
    <x v="1148"/>
    <x v="1148"/>
    <n v="27500"/>
    <s v="ООО &quot;Стройрегионгаз&quot;"/>
    <s v="Техническое обслуживание газопровода по счёту № 143 от 01.04.2015  за апрель  2015 года  В том числе НДС 18.00 % - 4194.92"/>
    <s v="4213027500"/>
    <x v="23"/>
    <x v="0"/>
    <x v="0"/>
  </r>
  <r>
    <x v="1148"/>
    <x v="1148"/>
    <n v="30"/>
    <s v="АО &quot;Райффайзенбанк&quot; г. Москва"/>
    <s v="Комиссия за исходящий платеж в рублях от 2015-04-29 (банк-клиент), расчетный документ №91, сумма 73581.73 рублей"/>
    <s v="4213030"/>
    <x v="7"/>
    <x v="2"/>
    <x v="6"/>
  </r>
  <r>
    <x v="1148"/>
    <x v="1148"/>
    <n v="10000"/>
    <s v="Столичный филиал ОАО &quot;Мегафон&quot;"/>
    <s v="Оплата за услуги связи ( предоплата ). НДС не облагается."/>
    <s v="4213010000"/>
    <x v="1"/>
    <x v="0"/>
    <x v="1"/>
  </r>
  <r>
    <x v="1148"/>
    <x v="1148"/>
    <n v="30"/>
    <s v="АО &quot;Райффайзенбанк&quot; г. Москва"/>
    <s v="Комиссия за исходящий платеж в рублях от 2015-05-05 (банк-клиент), расчетный документ №92, сумма 10000.00 рублей"/>
    <s v="4213030"/>
    <x v="7"/>
    <x v="2"/>
    <x v="6"/>
  </r>
  <r>
    <x v="1148"/>
    <x v="1148"/>
    <n v="30"/>
    <s v="АО &quot;Райффайзенбанк&quot; г. Москва"/>
    <s v="Комиссия за исходящий платеж в рублях от 2015-04-27 (банк-клиент), расчетный документ №90, сумма 10000.00 рублей"/>
    <s v="4213030"/>
    <x v="7"/>
    <x v="2"/>
    <x v="6"/>
  </r>
  <r>
    <x v="1149"/>
    <x v="1149"/>
    <n v="300"/>
    <s v="АО &quot;Райффайзенбанк&quot; г. Москва"/>
    <s v="Комиссия за обслуживание системы &quot;ELBRUS Internet&quot; за 4.2015  Договор на ELBRUS Internet Z34983/IC/000068"/>
    <s v="42129300"/>
    <x v="7"/>
    <x v="2"/>
    <x v="6"/>
  </r>
  <r>
    <x v="1149"/>
    <x v="1149"/>
    <n v="950"/>
    <s v="АО &quot;Райффайзенбанк&quot; г. Москва"/>
    <s v="Комиссия за ведение текущего (расчетного) счета 40703810800001434983 за период с 01.04.2015 по 30.04.2015    начислена в сумме 950.00 RUR"/>
    <s v="42129950"/>
    <x v="7"/>
    <x v="2"/>
    <x v="6"/>
  </r>
  <r>
    <x v="1150"/>
    <x v="1150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прель 2015 года. НДС не облагается"/>
    <s v="4212156231,34"/>
    <x v="16"/>
    <x v="3"/>
    <x v="7"/>
  </r>
  <r>
    <x v="1150"/>
    <x v="1150"/>
    <n v="30"/>
    <s v="АО &quot;Райффайзенбанк&quot; г. Москва"/>
    <s v="Комиссия за исходящий платеж в рублях от 2015-04-27 (банк-клиент), расчетный документ №83, сумма 270000.00 рублей"/>
    <s v="4212130"/>
    <x v="7"/>
    <x v="2"/>
    <x v="6"/>
  </r>
  <r>
    <x v="1150"/>
    <x v="1150"/>
    <n v="9215.59"/>
    <s v="Филиал ФГУП &quot;Охрана&quot; МВД России по г. Москве"/>
    <s v="Оплата по договору № 7721N10011 за пультовую охрану объекта за апрель 2015г.  В том числе НДС 18.00 % - 1405.77"/>
    <s v="421219215,59"/>
    <x v="36"/>
    <x v="0"/>
    <x v="18"/>
  </r>
  <r>
    <x v="1150"/>
    <x v="1150"/>
    <n v="122732"/>
    <s v="АО &quot;Райффайзенбанк&quot; г. Москва"/>
    <s v="Перечисление заработной платы согласно платежной ведомости N 8 от 27.04.2015. SALARY"/>
    <s v="42121122732"/>
    <x v="10"/>
    <x v="3"/>
    <x v="7"/>
  </r>
  <r>
    <x v="1150"/>
    <x v="1150"/>
    <n v="30"/>
    <s v="АО &quot;Райффайзенбанк&quot; г. Москва"/>
    <s v="Комиссия за исходящий платеж в рублях от 2015-04-27 (банк-клиент), расчетный документ №82, сумма 116900.00 рублей"/>
    <s v="4212130"/>
    <x v="7"/>
    <x v="2"/>
    <x v="6"/>
  </r>
  <r>
    <x v="1150"/>
    <x v="1150"/>
    <n v="30"/>
    <s v="АО &quot;Райффайзенбанк&quot; г. Москва"/>
    <s v="Комиссия за исходящий платеж в рублях от 2015-04-24 (банк-клиент), расчетный документ №81, сумма 9215.59 рублей"/>
    <s v="4212130"/>
    <x v="7"/>
    <x v="2"/>
    <x v="6"/>
  </r>
  <r>
    <x v="1150"/>
    <x v="1150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5 года НДС не облагается"/>
    <s v="42121511,19"/>
    <x v="16"/>
    <x v="3"/>
    <x v="7"/>
  </r>
  <r>
    <x v="1150"/>
    <x v="1150"/>
    <n v="13035.45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прель 2015 года. Рег. номер в ФФОМС 453159800071702  НДС не облагается"/>
    <s v="4212113035,45"/>
    <x v="16"/>
    <x v="3"/>
    <x v="7"/>
  </r>
  <r>
    <x v="1150"/>
    <x v="1150"/>
    <n v="7412.3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прель 2015 года  НДС не облагается"/>
    <s v="421217412,31"/>
    <x v="16"/>
    <x v="3"/>
    <x v="7"/>
  </r>
  <r>
    <x v="1150"/>
    <x v="1150"/>
    <n v="490.93"/>
    <s v="АО &quot;Райффайзенбанк&quot; г. Москва"/>
    <s v="Комиссия за обработку платежной ведомости. payroll scheme comm."/>
    <s v="42121490,93"/>
    <x v="7"/>
    <x v="2"/>
    <x v="6"/>
  </r>
  <r>
    <x v="1150"/>
    <x v="1150"/>
    <n v="116900"/>
    <s v="ООО Группа &quot;Евроклининг&quot;"/>
    <s v="Оплата по договору № 009-46/у от 20.03.2009 за уборку за апрель 2015 года. В том числе НДС 18.00 % - 17832.20"/>
    <s v="42121116900"/>
    <x v="13"/>
    <x v="0"/>
    <x v="11"/>
  </r>
  <r>
    <x v="1150"/>
    <x v="1150"/>
    <n v="270000"/>
    <s v="ООО ЧОО &quot;Риф-4&quot;"/>
    <s v="Оплата за охранные услуги за апрель 2015 года по договору № 02/11 от 11.01.11. НДС не облагается"/>
    <s v="42121270000"/>
    <x v="33"/>
    <x v="0"/>
    <x v="18"/>
  </r>
  <r>
    <x v="1150"/>
    <x v="1150"/>
    <n v="32865"/>
    <s v="УФК МФ РФ (ИФНС РФ № 15 по г. Москве, л/с 40100770015)"/>
    <s v="НДФЛ за апрель 2015 года НДС не облагается"/>
    <s v="4212132865"/>
    <x v="28"/>
    <x v="3"/>
    <x v="7"/>
  </r>
  <r>
    <x v="1151"/>
    <x v="1151"/>
    <n v="2833"/>
    <s v="УФК по г. Москве (ИФНС № 15 по г. Москве)"/>
    <s v="Недоимка по налогу по УСН  по требованию №674816 от 17.04.2015 . НДС не облагается"/>
    <s v="421172833"/>
    <x v="54"/>
    <x v="7"/>
    <x v="17"/>
  </r>
  <r>
    <x v="1151"/>
    <x v="1151"/>
    <n v="53.92"/>
    <s v="УФК по г. Москве (ИФНС № 15 по г. Москве)"/>
    <s v="Пени на недоимку по налогу по УСН по требованию №674816 от 17.04.2015 .  НДС не облагается"/>
    <s v="4211753,92"/>
    <x v="38"/>
    <x v="7"/>
    <x v="17"/>
  </r>
  <r>
    <x v="1152"/>
    <x v="1152"/>
    <n v="30"/>
    <s v="АО &quot;Райффайзенбанк&quot; г. Москва"/>
    <s v="Комиссия за исходящий платеж в рублях от 2015-04-18 (банк-клиент), расчетный документ №77, сумма 50000.00 рублей"/>
    <s v="4211630"/>
    <x v="7"/>
    <x v="2"/>
    <x v="6"/>
  </r>
  <r>
    <x v="1152"/>
    <x v="1152"/>
    <n v="50000"/>
    <s v="Общество с ограниченной ответственностью &quot;Аудит Реал Сервис&quot;"/>
    <s v="Оплата за аудит по счету № 40 от 16.04.15. НДС не облагается."/>
    <s v="4211650000"/>
    <x v="56"/>
    <x v="0"/>
    <x v="12"/>
  </r>
  <r>
    <x v="1152"/>
    <x v="1152"/>
    <n v="30"/>
    <s v="АО &quot;Райффайзенбанк&quot; г. Москва"/>
    <s v="Комиссия за исходящий платеж в рублях от 2015-04-22 (банк-клиент), расчетный документ №78, сумма 392470.56 рублей"/>
    <s v="4211630"/>
    <x v="7"/>
    <x v="2"/>
    <x v="6"/>
  </r>
  <r>
    <x v="1152"/>
    <x v="1152"/>
    <n v="392470.56"/>
    <s v="ОАО &quot;Мосэнергосбыт&quot;"/>
    <s v="Оплата по счету № Э-11/03- 4818 от 30.04.15 за электричество: тариф 1,63- расход-  30857 , тариф 4,79 - расход 71435. В том числе НДС 18.00 % - 59868.39"/>
    <s v="42116392470,56"/>
    <x v="25"/>
    <x v="0"/>
    <x v="15"/>
  </r>
  <r>
    <x v="1153"/>
    <x v="1153"/>
    <n v="5348"/>
    <s v="УФК МФ РФ (ИФНС РФ № 15 по г. Москве, л/с 40100770015)"/>
    <s v="Водный налог за 1 квартал 2015 года НДС не облагается"/>
    <s v="421115348"/>
    <x v="29"/>
    <x v="2"/>
    <x v="17"/>
  </r>
  <r>
    <x v="1154"/>
    <x v="1154"/>
    <n v="400"/>
    <s v="АО &quot;Райффайзенбанк&quot; г. Москва"/>
    <s v="Комиссия за обработку платежной ведомости. payroll scheme comm."/>
    <s v="42110400"/>
    <x v="7"/>
    <x v="2"/>
    <x v="6"/>
  </r>
  <r>
    <x v="1154"/>
    <x v="1154"/>
    <n v="100000"/>
    <s v="АО &quot;Райффайзенбанк&quot; г. Москва"/>
    <s v="Перечисление заработной платы согласно платежной ведомости N 7 от 15.04.2015. SALARY"/>
    <s v="42110100000"/>
    <x v="10"/>
    <x v="3"/>
    <x v="7"/>
  </r>
  <r>
    <x v="1155"/>
    <x v="1155"/>
    <n v="9215.59"/>
    <s v="Филиал ФГУП &quot;Охрана&quot; МВД России по г. Москве"/>
    <s v="Оплата по договору № 7721N10011 за пультовую охрану объекта за март 2015г.  В том числе НДС 18.00 % - 1405.77"/>
    <s v="421099215,59"/>
    <x v="36"/>
    <x v="0"/>
    <x v="18"/>
  </r>
  <r>
    <x v="1155"/>
    <x v="1155"/>
    <n v="30"/>
    <s v="АО &quot;Райффайзенбанк&quot; г. Москва"/>
    <s v="Комиссия за исходящий платеж в рублях от 2015-04-14 (банк-клиент), расчетный документ №74, сумма 9215.59 рублей"/>
    <s v="4210930"/>
    <x v="7"/>
    <x v="2"/>
    <x v="6"/>
  </r>
  <r>
    <x v="1155"/>
    <x v="1155"/>
    <n v="28036.799999999999"/>
    <s v="Филиал &quot;Центральный&quot; ОАО &quot;Оборонэнергосбыт&quot;"/>
    <s v="Оплата по счету №3362015/311010 от 31.03.2015 за электричество за март 2015 года (5680 квт) В том числе НДС 18.00 % - 4276.80"/>
    <s v="4210928036,8"/>
    <x v="25"/>
    <x v="0"/>
    <x v="15"/>
  </r>
  <r>
    <x v="1155"/>
    <x v="1155"/>
    <n v="30"/>
    <s v="АО &quot;Райффайзенбанк&quot; г. Москва"/>
    <s v="Комиссия за исходящий платеж в рублях от 2015-04-14 (банк-клиент), расчетный документ №73, сумма 28036.80 рублей"/>
    <s v="4210930"/>
    <x v="7"/>
    <x v="2"/>
    <x v="6"/>
  </r>
  <r>
    <x v="1156"/>
    <x v="1156"/>
    <n v="300"/>
    <s v="АО &quot;Райффайзенбанк&quot; г. Москва"/>
    <s v="Комиссия за обслуживание системы &quot;ELBRUS Internet&quot; за 3.2015  Договор на ELBRUS Internet Z34983/IC/000068"/>
    <s v="42100300"/>
    <x v="7"/>
    <x v="2"/>
    <x v="6"/>
  </r>
  <r>
    <x v="1157"/>
    <x v="1157"/>
    <n v="311883.25"/>
    <s v="Управление федерального казначейства по г. Москве (для Департамента городского имущества города Москвы)"/>
    <s v="Арендная плата за землю за 2 квартал 2015 год. ФЛС № М-02-013174-001 НДС не облагается."/>
    <s v="42097311883,25"/>
    <x v="5"/>
    <x v="0"/>
    <x v="4"/>
  </r>
  <r>
    <x v="1158"/>
    <x v="1158"/>
    <n v="950"/>
    <s v="АО &quot;Райффайзенбанк&quot; г. Москва"/>
    <s v="Комиссия за ведение текущего (расчетного) счета 40703810800001434983 за период с 01.03.2015 по 31.03.2015    начислена в сумме 950.00 RUR"/>
    <s v="42095950"/>
    <x v="7"/>
    <x v="2"/>
    <x v="6"/>
  </r>
  <r>
    <x v="1158"/>
    <x v="1158"/>
    <n v="30"/>
    <s v="АО &quot;Райффайзенбанк&quot; г. Москва"/>
    <s v="Комиссия за исходящий платеж в рублях от 2015-03-31 (банк-клиент), расчетный документ №61, сумма 116900.00 рублей"/>
    <s v="4209530"/>
    <x v="7"/>
    <x v="2"/>
    <x v="6"/>
  </r>
  <r>
    <x v="1158"/>
    <x v="1158"/>
    <n v="30"/>
    <s v="АО &quot;Райффайзенбанк&quot; г. Москва"/>
    <s v="Комиссия за исходящий платеж в рублях от 2015-03-31 (банк-клиент), расчетный документ №70, сумма 19500.00 рублей"/>
    <s v="4209530"/>
    <x v="7"/>
    <x v="2"/>
    <x v="6"/>
  </r>
  <r>
    <x v="1158"/>
    <x v="1158"/>
    <n v="20000"/>
    <s v="УФК по г. Москве (Управление Росреестра по Москве)"/>
    <s v="Государственная пошлина за государственную регистрацию. НДС не облагается"/>
    <s v="4209520000"/>
    <x v="40"/>
    <x v="2"/>
    <x v="17"/>
  </r>
  <r>
    <x v="1158"/>
    <x v="1158"/>
    <n v="19500"/>
    <s v="ООО &quot; ОРИОН-ОВК&quot;"/>
    <s v="За товар по счёту №13 от 17.03.2015 В том числе НДС 18.00 % - 2974.58."/>
    <s v="4209519500"/>
    <x v="21"/>
    <x v="1"/>
    <x v="2"/>
  </r>
  <r>
    <x v="1158"/>
    <x v="1158"/>
    <n v="116900"/>
    <s v="ООО Группа &quot;Евроклининг&quot;"/>
    <s v="Оплата по договору № 009-46/у от 20.03.2009 за уборку за март 2015 года. В том числе НДС 18.00 % - 17832.20"/>
    <s v="42095116900"/>
    <x v="13"/>
    <x v="0"/>
    <x v="11"/>
  </r>
  <r>
    <x v="1158"/>
    <x v="1158"/>
    <n v="30"/>
    <s v="АО &quot;Райффайзенбанк&quot; г. Москва"/>
    <s v="Комиссия за исходящий платеж в рублях от 2015-04-01 (банк-клиент), расчетный документ №72, сумма 10105.52 рублей"/>
    <s v="4209530"/>
    <x v="7"/>
    <x v="2"/>
    <x v="6"/>
  </r>
  <r>
    <x v="1158"/>
    <x v="1158"/>
    <n v="10105.52"/>
    <s v="Муниципальное унитарное предприятие &quot;Инженерные сети г. Долгопрудного&quot;"/>
    <s v="За химический и бактериологический анализ питьевой воды по счету № 35 от 13.03.2015/ В том числе НДС 18.00 % - 1541.52"/>
    <s v="4209510105,52"/>
    <x v="9"/>
    <x v="0"/>
    <x v="8"/>
  </r>
  <r>
    <x v="1159"/>
    <x v="1159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5 года НДС не облагается"/>
    <s v="42094511,19"/>
    <x v="16"/>
    <x v="3"/>
    <x v="7"/>
  </r>
  <r>
    <x v="1159"/>
    <x v="1159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рт 2015 года. НДС не облагается"/>
    <s v="4209456231,34"/>
    <x v="16"/>
    <x v="3"/>
    <x v="7"/>
  </r>
  <r>
    <x v="1159"/>
    <x v="1159"/>
    <n v="492.39"/>
    <s v="АО &quot;Райффайзенбанк&quot; г. Москва"/>
    <s v="Комиссия за обработку платежной ведомости. payroll scheme comm."/>
    <s v="42094492,39"/>
    <x v="7"/>
    <x v="2"/>
    <x v="6"/>
  </r>
  <r>
    <x v="1159"/>
    <x v="1159"/>
    <n v="13035.45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рт  2015 года. Рег. номер в ФФОМС 453159800071702  НДС не облагается"/>
    <s v="4209413035,45"/>
    <x v="16"/>
    <x v="3"/>
    <x v="7"/>
  </r>
  <r>
    <x v="1159"/>
    <x v="1159"/>
    <n v="32500"/>
    <s v="УФК МФ РФ (ИФНС РФ № 15 по г. Москве, л/с 40100770015)"/>
    <s v="НДФЛ за март 2015 года НДС не облагается"/>
    <s v="4209432500"/>
    <x v="28"/>
    <x v="3"/>
    <x v="7"/>
  </r>
  <r>
    <x v="1159"/>
    <x v="1159"/>
    <n v="7412.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рт  2015 года  НДС не облагается"/>
    <s v="420947412,3"/>
    <x v="16"/>
    <x v="3"/>
    <x v="7"/>
  </r>
  <r>
    <x v="1159"/>
    <x v="1159"/>
    <n v="123097"/>
    <s v="АО &quot;Райффайзенбанк&quot; г. Москва"/>
    <s v="Перечисление заработной платы согласно платежной ведомости N 6 от 31.03.2015. SALARY"/>
    <s v="42094123097"/>
    <x v="10"/>
    <x v="3"/>
    <x v="7"/>
  </r>
  <r>
    <x v="1160"/>
    <x v="1160"/>
    <n v="625"/>
    <s v="АО &quot;Райффайзенбанк&quot; г. Москва"/>
    <s v="Комиссия за внесение наличных. ОВН №16. г. Москва"/>
    <s v="42093625"/>
    <x v="7"/>
    <x v="2"/>
    <x v="6"/>
  </r>
  <r>
    <x v="1161"/>
    <x v="1161"/>
    <n v="414971.76"/>
    <s v="ОАО &quot;Мосэнергосбыт&quot;"/>
    <s v="Оплата по счету № Э-11/03- 3600 от 31.03.15 за электричество: тариф 1,63- расход-  33377 , тариф 4,79 - расход 75275. В том числе НДС 18.00 % - 63300.78"/>
    <s v="42090414971,76"/>
    <x v="25"/>
    <x v="0"/>
    <x v="15"/>
  </r>
  <r>
    <x v="1161"/>
    <x v="1161"/>
    <n v="30"/>
    <s v="АО &quot;Райффайзенбанк&quot; г. Москва"/>
    <s v="Комиссия за исходящий платеж в рублях от 2015-03-27 (банк-клиент), расчетный документ №60, сумма 270000.00 рублей"/>
    <s v="4209030"/>
    <x v="7"/>
    <x v="2"/>
    <x v="6"/>
  </r>
  <r>
    <x v="1161"/>
    <x v="1161"/>
    <n v="27500"/>
    <s v="ООО &quot;Стройрегионгаз&quot;"/>
    <s v="Техническое обслуживание газопровода по счёту № 96 от 02.03.2015  за март  2015 года  В том числе НДС 18.00 % - 4194.92"/>
    <s v="4209027500"/>
    <x v="23"/>
    <x v="0"/>
    <x v="0"/>
  </r>
  <r>
    <x v="1161"/>
    <x v="1161"/>
    <n v="30"/>
    <s v="АО &quot;Райффайзенбанк&quot; г. Москва"/>
    <s v="Комиссия за исходящий платеж в рублях от 2015-03-25 (банк-клиент), расчетный документ №58, сумма 414971.76 рублей"/>
    <s v="4209030"/>
    <x v="7"/>
    <x v="2"/>
    <x v="6"/>
  </r>
  <r>
    <x v="1161"/>
    <x v="1161"/>
    <n v="270000"/>
    <s v="ООО ЧОО &quot;Риф-4&quot;"/>
    <s v="Оплата за охранные услуги за март  2015 года по договору № 02/11 от 11.01.11. НДС не облагается"/>
    <s v="42090270000"/>
    <x v="33"/>
    <x v="0"/>
    <x v="18"/>
  </r>
  <r>
    <x v="1161"/>
    <x v="1161"/>
    <n v="30"/>
    <s v="АО &quot;Райффайзенбанк&quot; г. Москва"/>
    <s v="Комиссия за исходящий платеж в рублях от 2015-03-25 (банк-клиент), расчетный документ №59, сумма 27500.00 рублей"/>
    <s v="4209030"/>
    <x v="7"/>
    <x v="2"/>
    <x v="6"/>
  </r>
  <r>
    <x v="1162"/>
    <x v="1162"/>
    <n v="30"/>
    <s v="АО &quot;Райффайзенбанк&quot; г. Москва"/>
    <s v="Комиссия за исходящий платеж в рублях от 2015-03-18 (банк-клиент), расчетный документ №56, сумма 4928.00 рублей"/>
    <s v="4208230"/>
    <x v="7"/>
    <x v="2"/>
    <x v="6"/>
  </r>
  <r>
    <x v="1162"/>
    <x v="1162"/>
    <n v="4500"/>
    <s v="ООО &quot;СЭБ&quot;"/>
    <s v="За работы по счёту №47 от 18.03.2015 В том числе НДС 18.00 % - 686.44"/>
    <s v="420824500"/>
    <x v="57"/>
    <x v="1"/>
    <x v="2"/>
  </r>
  <r>
    <x v="1162"/>
    <x v="1162"/>
    <n v="30"/>
    <s v="АО &quot;Райффайзенбанк&quot; г. Москва"/>
    <s v="Комиссия за исходящий платеж в рублях от 2015-03-17 (банк-клиент), расчетный документ №53, сумма 19500.00 рублей"/>
    <s v="4208230"/>
    <x v="7"/>
    <x v="2"/>
    <x v="6"/>
  </r>
  <r>
    <x v="1162"/>
    <x v="1162"/>
    <n v="30"/>
    <s v="АО &quot;Райффайзенбанк&quot; г. Москва"/>
    <s v="Комиссия за исходящий платеж в рублях от 2015-03-18 (банк-клиент), расчетный документ №57, сумма 4500.00 рублей"/>
    <s v="4208230"/>
    <x v="7"/>
    <x v="2"/>
    <x v="6"/>
  </r>
  <r>
    <x v="1162"/>
    <x v="1162"/>
    <n v="4928"/>
    <s v="Общество с ограниченной ответственностью Торговый Дом &quot;Пожкомплект&quot;"/>
    <s v="За огнетушители по счёту №2647 от 17.03.2015 В том числе НДС 18.00 % - 751.73."/>
    <s v="420824928"/>
    <x v="59"/>
    <x v="1"/>
    <x v="2"/>
  </r>
  <r>
    <x v="1162"/>
    <x v="1162"/>
    <n v="19500"/>
    <s v="ООО &quot; ОРИОН-ОВК&quot;"/>
    <s v="За товар по счёту №13 от 17.03.2015 В том числе НДС 18.00 % - 2974.58."/>
    <s v="4208219500"/>
    <x v="21"/>
    <x v="1"/>
    <x v="2"/>
  </r>
  <r>
    <x v="1163"/>
    <x v="1163"/>
    <n v="14707"/>
    <s v="ООО&quot;МВК ЭКОДАР&quot;"/>
    <s v="За сервисное обслуживание системы очистки воды по договору 71781/ДС2 от 12 января 2015 г по счёту № 71781/Р11 от 11 марта 2015 В том числе НДС 18.00 % - 2243.44."/>
    <s v="4208014707"/>
    <x v="34"/>
    <x v="0"/>
    <x v="14"/>
  </r>
  <r>
    <x v="1163"/>
    <x v="1163"/>
    <n v="30"/>
    <s v="АО &quot;Райффайзенбанк&quot; г. Москва"/>
    <s v="Комиссия за исходящий платеж в рублях от 2015-03-17 (банк-клиент), расчетный документ №51, сумма 4585.00 рублей"/>
    <s v="4208030"/>
    <x v="7"/>
    <x v="2"/>
    <x v="6"/>
  </r>
  <r>
    <x v="1163"/>
    <x v="1163"/>
    <n v="9215.59"/>
    <s v="Филиал ФГУП &quot;Охрана&quot; МВД России по г. Москве"/>
    <s v="Оплата по договору № 7721N10011 за пультовую охрану объекта за февраль 2015г.  В том числе НДС 18.00 % - 1405.77"/>
    <s v="420809215,59"/>
    <x v="36"/>
    <x v="0"/>
    <x v="18"/>
  </r>
  <r>
    <x v="1163"/>
    <x v="1163"/>
    <n v="4000"/>
    <s v="Департамент финансов города Москвы(Управление культуры СВАО города Москвы) &quot;Дом культуры&quot; &quot; Северный&quot;"/>
    <s v="За аренду зала по договору б/н от 16.03.2015 (косгу 180) на л/сч 2605642000800843, доп. л/сч 013 НДС не облагается"/>
    <s v="420804000"/>
    <x v="5"/>
    <x v="0"/>
    <x v="4"/>
  </r>
  <r>
    <x v="1163"/>
    <x v="1163"/>
    <n v="30"/>
    <s v="АО &quot;Райффайзенбанк&quot; г. Москва"/>
    <s v="Комиссия за исходящий платеж в рублях от 2015-03-17 (банк-клиент), расчетный документ №52, сумма 4000.00 рублей"/>
    <s v="4208030"/>
    <x v="7"/>
    <x v="2"/>
    <x v="6"/>
  </r>
  <r>
    <x v="1163"/>
    <x v="1163"/>
    <n v="4585"/>
    <s v="ООО &quot;Такском&quot;"/>
    <s v="Оплата услуг в системе ЭДО &quot;Такском-Спринтер&quot; за 2 кв. 2015 года согласно счёту № Ц000453178 от 10 декабря 2014 г. по договору ГС №TX-08/3925 от 15.02.2008 В том числе НДС 18.00 % - 699.41."/>
    <s v="420804585"/>
    <x v="18"/>
    <x v="0"/>
    <x v="12"/>
  </r>
  <r>
    <x v="1163"/>
    <x v="1163"/>
    <n v="30"/>
    <s v="АО &quot;Райффайзенбанк&quot; г. Москва"/>
    <s v="Комиссия за исходящий платеж в рублях от 2015-03-13 (банк-клиент), расчетный документ №48, сумма 9215.59 рублей"/>
    <s v="4208030"/>
    <x v="7"/>
    <x v="2"/>
    <x v="6"/>
  </r>
  <r>
    <x v="1163"/>
    <x v="1163"/>
    <n v="400"/>
    <s v="АО &quot;Райффайзенбанк&quot; г. Москва"/>
    <s v="Комиссия за обработку платежной ведомости. payroll scheme comm."/>
    <s v="42080400"/>
    <x v="7"/>
    <x v="2"/>
    <x v="6"/>
  </r>
  <r>
    <x v="1163"/>
    <x v="1163"/>
    <n v="100000"/>
    <s v="АО &quot;Райффайзенбанк&quot; г. Москва"/>
    <s v="Перечисление заработной платы согласно платежной ведомости N 5 от 16.03.2015. SALARY"/>
    <s v="42080100000"/>
    <x v="10"/>
    <x v="3"/>
    <x v="7"/>
  </r>
  <r>
    <x v="1163"/>
    <x v="1163"/>
    <n v="30"/>
    <s v="АО &quot;Райффайзенбанк&quot; г. Москва"/>
    <s v="Комиссия за исходящий платеж в рублях от 2015-03-13 (банк-клиент), расчетный документ №49, сумма 14707.00 рублей"/>
    <s v="4208030"/>
    <x v="7"/>
    <x v="2"/>
    <x v="6"/>
  </r>
  <r>
    <x v="1164"/>
    <x v="1164"/>
    <n v="30"/>
    <s v="АО &quot;Райффайзенбанк&quot; г. Москва"/>
    <s v="Комиссия за исходящий платеж в рублях от 2015-03-13 (банк-клиент), расчетный документ №46, сумма 39312.00 рублей"/>
    <s v="4207630"/>
    <x v="7"/>
    <x v="2"/>
    <x v="6"/>
  </r>
  <r>
    <x v="1164"/>
    <x v="1164"/>
    <n v="39312"/>
    <s v="Филиал &quot;Центральный&quot; ОАО &quot;Оборонэнергосбыт&quot;"/>
    <s v="Оплата по счету №1612015/311010 от 28.02.2015 за электричество за февраль 2015 года (8400 квт) В том числе НДС 18.00 % - 5996.75"/>
    <s v="4207639312"/>
    <x v="25"/>
    <x v="0"/>
    <x v="15"/>
  </r>
  <r>
    <x v="1164"/>
    <x v="1164"/>
    <n v="30"/>
    <s v="АО &quot;Райффайзенбанк&quot; г. Москва"/>
    <s v="Комиссия за исходящий платеж в рублях от 2015-03-13 (банк-клиент), расчетный документ №47, сумма 36360.00 рублей"/>
    <s v="4207630"/>
    <x v="7"/>
    <x v="2"/>
    <x v="6"/>
  </r>
  <r>
    <x v="1164"/>
    <x v="1164"/>
    <n v="36360"/>
    <s v="Филиал &quot;Центральный&quot; ОАО &quot;Оборонэнергосбыт&quot;"/>
    <s v="Оплата по счету №12015/311010 от 31.01.2015 за электричество за январь 2015 года (8080 квт) В том числе НДС 18.00 % - 5546.44"/>
    <s v="4207636360"/>
    <x v="25"/>
    <x v="0"/>
    <x v="15"/>
  </r>
  <r>
    <x v="1165"/>
    <x v="1165"/>
    <n v="16094"/>
    <s v="ООО &quot;СЭБ&quot;"/>
    <s v="За датчик пожарный по счёту №42 от 06.03.2015 В том числе НДС 18.00 % - 2455.02"/>
    <s v="4207516094"/>
    <x v="59"/>
    <x v="1"/>
    <x v="2"/>
  </r>
  <r>
    <x v="1165"/>
    <x v="1165"/>
    <n v="30"/>
    <s v="АО &quot;Райффайзенбанк&quot; г. Москва"/>
    <s v="Комиссия за исходящий платеж в рублях от 2015-03-12 (банк-клиент), расчетный документ №45, сумма 16094.00 рублей"/>
    <s v="4207530"/>
    <x v="7"/>
    <x v="2"/>
    <x v="6"/>
  </r>
  <r>
    <x v="1166"/>
    <x v="1166"/>
    <n v="43104.81"/>
    <s v="Муниципальное унитарное предприятие &quot;Инженерные сети г. Долгопрудного&quot;"/>
    <s v="Оплата по счету № 524 от 27.02.2015 за стоки  В том числе НДС 18.00 % - 6575.31"/>
    <s v="4207443104,81"/>
    <x v="9"/>
    <x v="0"/>
    <x v="8"/>
  </r>
  <r>
    <x v="1166"/>
    <x v="1166"/>
    <n v="30"/>
    <s v="АО &quot;Райффайзенбанк&quot; г. Москва"/>
    <s v="Комиссия за исходящий платеж в рублях от 2015-03-11 (банк-клиент), расчетный документ №43, сумма 36480.00 рублей"/>
    <s v="4207430"/>
    <x v="7"/>
    <x v="2"/>
    <x v="6"/>
  </r>
  <r>
    <x v="1166"/>
    <x v="1166"/>
    <n v="36480"/>
    <s v="ОАО &quot;Эко-Сервис&quot;"/>
    <s v="Оплата за вывоз бункера в феврале 2015 г. по счету №542 от 28.02.15, кол-во 8 шт. В том числе НДС 18.00 % - 5564.75"/>
    <s v="4207436480"/>
    <x v="4"/>
    <x v="0"/>
    <x v="3"/>
  </r>
  <r>
    <x v="1166"/>
    <x v="1166"/>
    <n v="30"/>
    <s v="АО &quot;Райффайзенбанк&quot; г. Москва"/>
    <s v="Комиссия за исходящий платеж в рублях от 2015-03-11 (банк-клиент), расчетный документ №44, сумма 43104.81 рублей"/>
    <s v="4207430"/>
    <x v="7"/>
    <x v="2"/>
    <x v="6"/>
  </r>
  <r>
    <x v="1167"/>
    <x v="1167"/>
    <n v="10000"/>
    <s v="Столичный филиал ОАО &quot;Мегафон&quot;"/>
    <s v="Оплата за услуги связи ( предоплата ). НДС не облагается."/>
    <s v="4207310000"/>
    <x v="1"/>
    <x v="0"/>
    <x v="1"/>
  </r>
  <r>
    <x v="1167"/>
    <x v="1167"/>
    <n v="30"/>
    <s v="АО &quot;Райффайзенбанк&quot; г. Москва"/>
    <s v="Комиссия за исходящий платеж в рублях от 2015-03-10 (банк-клиент), расчетный документ №42, сумма 10000.00 рублей"/>
    <s v="4207330"/>
    <x v="7"/>
    <x v="2"/>
    <x v="6"/>
  </r>
  <r>
    <x v="1168"/>
    <x v="1168"/>
    <n v="300"/>
    <s v="АО &quot;Райффайзенбанк&quot; г. Москва"/>
    <s v="Комиссия за обслуживание системы &quot;ELBRUS Internet&quot; за 2.2015  Договор на ELBRUS Internet Z34983/IC/000068"/>
    <s v="42067300"/>
    <x v="7"/>
    <x v="2"/>
    <x v="6"/>
  </r>
  <r>
    <x v="1168"/>
    <x v="1168"/>
    <n v="1650"/>
    <s v="УФК по г. Москве (Управление Росреестра по Москве)"/>
    <s v="Государственная пошлина за государственную регистрацию. НДС не облагается"/>
    <s v="420671650"/>
    <x v="40"/>
    <x v="2"/>
    <x v="17"/>
  </r>
  <r>
    <x v="1169"/>
    <x v="1169"/>
    <n v="30"/>
    <s v="АО &quot;Райффайзенбанк&quot; г. Москва"/>
    <s v="Комиссия за исходящий платеж в рублях от 2015-03-02 (банк-клиент), расчетный документ №40, сумма 116900.00 рублей"/>
    <s v="4206630"/>
    <x v="7"/>
    <x v="2"/>
    <x v="6"/>
  </r>
  <r>
    <x v="1169"/>
    <x v="1169"/>
    <n v="270000"/>
    <s v="ООО ЧОО &quot;Риф-4&quot;"/>
    <s v="Оплата за охранные услуги за февраль  2015 года по договору № 02/11 от 11.01.11. НДС не облагается"/>
    <s v="42066270000"/>
    <x v="33"/>
    <x v="0"/>
    <x v="18"/>
  </r>
  <r>
    <x v="1169"/>
    <x v="1169"/>
    <n v="116900"/>
    <s v="ООО Группа &quot;Евроклининг&quot;"/>
    <s v="Оплата по договору № 009-46/у от 20.03.2009 за уборку за февраль 2015 года. В том числе НДС 18.00 % - 17832.20"/>
    <s v="42066116900"/>
    <x v="13"/>
    <x v="0"/>
    <x v="11"/>
  </r>
  <r>
    <x v="1169"/>
    <x v="1169"/>
    <n v="30"/>
    <s v="АО &quot;Райффайзенбанк&quot; г. Москва"/>
    <s v="Комиссия за исходящий платеж в рублях от 2015-03-02 (банк-клиент), расчетный документ №39, сумма 270000.00 рублей"/>
    <s v="4206630"/>
    <x v="7"/>
    <x v="2"/>
    <x v="6"/>
  </r>
  <r>
    <x v="1170"/>
    <x v="1170"/>
    <n v="32499"/>
    <s v="УФК МФ РФ (ИФНС РФ № 15 по г. Москве, л/с 40100770015)"/>
    <s v="НДФЛ за февраль 2015 года НДС не облагается"/>
    <s v="4206532499"/>
    <x v="28"/>
    <x v="3"/>
    <x v="7"/>
  </r>
  <r>
    <x v="1170"/>
    <x v="1170"/>
    <n v="7412.3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февраль  2015 года   НДС не облагается"/>
    <s v="420657412,32"/>
    <x v="16"/>
    <x v="3"/>
    <x v="7"/>
  </r>
  <r>
    <x v="1170"/>
    <x v="1170"/>
    <n v="30"/>
    <s v="АО &quot;Райффайзенбанк&quot; г. Москва"/>
    <s v="Комиссия за исходящий платеж в рублях от 2015-02-26 (банк-клиент), расчетный документ №32, сумма 553064.16 рублей"/>
    <s v="4206530"/>
    <x v="7"/>
    <x v="2"/>
    <x v="6"/>
  </r>
  <r>
    <x v="1170"/>
    <x v="1170"/>
    <n v="950"/>
    <s v="АО &quot;Райффайзенбанк&quot; г. Москва"/>
    <s v="Комиссия за ведение текущего (расчетного) счета 40703810800001434983 за период с 01.02.2015 по 28.02.2015    начислена в сумме 950.00 RUR"/>
    <s v="42065950"/>
    <x v="7"/>
    <x v="2"/>
    <x v="6"/>
  </r>
  <r>
    <x v="1170"/>
    <x v="1170"/>
    <n v="13035.45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февраль  2015 года. Рег. номер в ФФОМС 453159800071702  НДС не облагается"/>
    <s v="4206513035,45"/>
    <x v="16"/>
    <x v="3"/>
    <x v="7"/>
  </r>
  <r>
    <x v="1170"/>
    <x v="1170"/>
    <n v="553064.16"/>
    <s v="ОАО &quot;Мосэнергосбыт&quot;"/>
    <s v="Оплата по счету № Э-11/03- 3212 от 28.02.15 за электричество: тариф 1,63- расход-  43337, тариф 4,79 - расход 100715 В том числе НДС 18.00 % - 84365.72"/>
    <s v="42065553064,16"/>
    <x v="25"/>
    <x v="0"/>
    <x v="15"/>
  </r>
  <r>
    <x v="1170"/>
    <x v="1170"/>
    <n v="123098"/>
    <s v="АО &quot;Райффайзенбанк&quot; г. Москва"/>
    <s v="Перечисление заработной платы согласно платежной ведомости N 4 от 02.03.2015. SALARY"/>
    <s v="42065123098"/>
    <x v="10"/>
    <x v="3"/>
    <x v="7"/>
  </r>
  <r>
    <x v="1170"/>
    <x v="1170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февраль 2015 года. НДС не облагается"/>
    <s v="4206556231,34"/>
    <x v="16"/>
    <x v="3"/>
    <x v="7"/>
  </r>
  <r>
    <x v="1170"/>
    <x v="1170"/>
    <n v="492.39"/>
    <s v="АО &quot;Райффайзенбанк&quot; г. Москва"/>
    <s v="Комиссия за обработку платежной ведомости. payroll scheme comm."/>
    <s v="42065492,39"/>
    <x v="7"/>
    <x v="2"/>
    <x v="6"/>
  </r>
  <r>
    <x v="1170"/>
    <x v="1170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февраль 2015 года НДС не облагается"/>
    <s v="42065511,19"/>
    <x v="16"/>
    <x v="3"/>
    <x v="7"/>
  </r>
  <r>
    <x v="1171"/>
    <x v="1171"/>
    <n v="300"/>
    <s v="АО &quot;Райффайзенбанк&quot; г. Москва"/>
    <s v="Комиссия за внесение наличных. ОВН №13. г. Москва"/>
    <s v="42062300"/>
    <x v="7"/>
    <x v="2"/>
    <x v="6"/>
  </r>
  <r>
    <x v="1172"/>
    <x v="1172"/>
    <n v="10.94"/>
    <s v="УФК по г.Москве (ГУ - Отделение ПФР по г. Москве и Московской области)"/>
    <s v="(ПФР.СЧ.Пеня). ГУ-ГУ ПФР № 6 ПО Г.МОСКВЕ И МОСКОВСКОЙ ОБЛАСТИ. №087 317 15 ВД 0049703 от 18.02.2015 (рег. №087317000813) на осн. ст. 19 №212- ФЗ от 24.07.2009."/>
    <s v="4205410,94"/>
    <x v="16"/>
    <x v="3"/>
    <x v="7"/>
  </r>
  <r>
    <x v="1173"/>
    <x v="1173"/>
    <n v="400"/>
    <s v="АО &quot;Райффайзенбанк&quot; г. Москва"/>
    <s v="Комиссия за обработку платежной ведомости. payroll scheme comm."/>
    <s v="42051400"/>
    <x v="7"/>
    <x v="2"/>
    <x v="6"/>
  </r>
  <r>
    <x v="1173"/>
    <x v="1173"/>
    <n v="100000"/>
    <s v="АО &quot;Райффайзенбанк&quot; г. Москва"/>
    <s v="Перечисление заработной платы согласно платежной ведомости N 3 от 16.02.2015. SALARY"/>
    <s v="42051100000"/>
    <x v="10"/>
    <x v="3"/>
    <x v="7"/>
  </r>
  <r>
    <x v="1174"/>
    <x v="1174"/>
    <n v="15000"/>
    <s v="Межотраслевая коллегия адвокатов (г. Москва)"/>
    <s v="Оплата по счёту №26 от 12.02.2015 года за составление юридической справки. НДС не облагается"/>
    <s v="4204815000"/>
    <x v="20"/>
    <x v="0"/>
    <x v="13"/>
  </r>
  <r>
    <x v="1174"/>
    <x v="1174"/>
    <n v="30"/>
    <s v="АО &quot;Райффайзенбанк&quot; г. Москва"/>
    <s v="Комиссия за исходящий платеж в рублях от 2015-02-12 (банк-клиент), расчетный документ №30, сумма 15000.00 рублей"/>
    <s v="4204830"/>
    <x v="7"/>
    <x v="2"/>
    <x v="6"/>
  </r>
  <r>
    <x v="1175"/>
    <x v="1175"/>
    <n v="6802.7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январь 2015 года. НДС не облагается"/>
    <s v="420476802,74"/>
    <x v="16"/>
    <x v="3"/>
    <x v="7"/>
  </r>
  <r>
    <x v="1175"/>
    <x v="1175"/>
    <n v="16.5"/>
    <s v="УФК по г. Москве (для ГУ-Главное Управление Пенсионного фонда Российской Федерации № 6 по г. Москве и Московской обл.)"/>
    <s v="Рег. № 087-317-000813. Пени на недоимку по страховым взносам на страховую часть трудовой пенсии по требованию                            № 08731741471832 от 19.12.2014  НДС не облагается."/>
    <s v="4204716,5"/>
    <x v="16"/>
    <x v="3"/>
    <x v="7"/>
  </r>
  <r>
    <x v="1175"/>
    <x v="1175"/>
    <n v="65155.05"/>
    <s v="Муниципальное унитарное предприятие &quot;Инженерные сети г. Долгопрудного&quot;"/>
    <s v="Оплата по счету № 328 от 31.01.2015 за стоки  В том числе НДС 18.00 % - 9938.91"/>
    <s v="4204765155,05"/>
    <x v="9"/>
    <x v="0"/>
    <x v="8"/>
  </r>
  <r>
    <x v="1175"/>
    <x v="1175"/>
    <n v="27500"/>
    <s v="ООО &quot;Стройрегионгаз&quot;"/>
    <s v="Техническое обслуживание газопровода по счёту № 55 от 02.02.2015  за февраль 2015 года  В том числе НДС 18.00 % - 4194.92"/>
    <s v="4204727500"/>
    <x v="23"/>
    <x v="0"/>
    <x v="0"/>
  </r>
  <r>
    <x v="1175"/>
    <x v="1175"/>
    <n v="30"/>
    <s v="АО &quot;Райффайзенбанк&quot; г. Москва"/>
    <s v="Комиссия за исходящий платеж в рублях от 2015-02-06 (банк-клиент), расчетный документ №26, сумма 27500.00 рублей"/>
    <s v="4204730"/>
    <x v="7"/>
    <x v="2"/>
    <x v="6"/>
  </r>
  <r>
    <x v="1175"/>
    <x v="1175"/>
    <n v="30"/>
    <s v="АО &quot;Райффайзенбанк&quot; г. Москва"/>
    <s v="Комиссия за исходящий платеж в рублях от 2015-02-11 (банк-клиент), расчетный документ №29, сумма 65155.05 рублей"/>
    <s v="4204730"/>
    <x v="7"/>
    <x v="2"/>
    <x v="6"/>
  </r>
  <r>
    <x v="1176"/>
    <x v="1176"/>
    <n v="875"/>
    <s v="АО &quot;Райффайзенбанк&quot; г. Москва"/>
    <s v="Комиссия за внесение наличных. ОВН №1. г. Москва"/>
    <s v="42045875"/>
    <x v="7"/>
    <x v="2"/>
    <x v="6"/>
  </r>
  <r>
    <x v="1177"/>
    <x v="1177"/>
    <n v="300"/>
    <s v="АО &quot;Райффайзенбанк&quot; г. Москва"/>
    <s v="Комиссия за обслуживание системы &quot;ELBRUS Internet&quot; за 1.2015  Договор на ELBRUS Internet Z34983/IC/000068"/>
    <s v="42039300"/>
    <x v="7"/>
    <x v="2"/>
    <x v="6"/>
  </r>
  <r>
    <x v="1177"/>
    <x v="1177"/>
    <n v="350"/>
    <s v="УФК по г. Москве (Управление Росреестра по Москве)"/>
    <s v="Государственная пошлина за государственную регистрацию. НДС не облагается"/>
    <s v="42039350"/>
    <x v="40"/>
    <x v="2"/>
    <x v="17"/>
  </r>
  <r>
    <x v="1178"/>
    <x v="1178"/>
    <n v="30"/>
    <s v="АО &quot;Райффайзенбанк&quot; г. Москва"/>
    <s v="Комиссия за исходящий платеж в рублях от 2015-02-02 (банк-клиент), расчетный документ №24, сумма 41040.00 рублей"/>
    <s v="4203830"/>
    <x v="7"/>
    <x v="2"/>
    <x v="6"/>
  </r>
  <r>
    <x v="1178"/>
    <x v="1178"/>
    <n v="41040"/>
    <s v="ОАО &quot;Эко-Сервис&quot;"/>
    <s v="Оплата за вывоз бункера в январе 2015 г. по счету №226 от 31.01.15, кол-во 9 шт. В том числе НДС 18.00 % - 6260.34"/>
    <s v="4203841040"/>
    <x v="4"/>
    <x v="0"/>
    <x v="3"/>
  </r>
  <r>
    <x v="1179"/>
    <x v="1179"/>
    <n v="950"/>
    <s v="АО &quot;Райффайзенбанк&quot; г. Москва"/>
    <s v="Комиссия за ведение текущего (расчетного) счета 40703810800001434983 за период с 01.01.2015 по 31.01.2015    начислена в сумме 950.00 RUR"/>
    <s v="42037950"/>
    <x v="7"/>
    <x v="2"/>
    <x v="6"/>
  </r>
  <r>
    <x v="1180"/>
    <x v="1180"/>
    <n v="30"/>
    <s v="АО &quot;Райффайзенбанк&quot; г. Москва"/>
    <s v="Комиссия за исходящий платеж в рублях от 2015-01-30 (банк-клиент), расчетный документ №22, сумма 270000.00 рублей"/>
    <s v="4203430"/>
    <x v="7"/>
    <x v="2"/>
    <x v="6"/>
  </r>
  <r>
    <x v="1180"/>
    <x v="1180"/>
    <n v="13035.45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январь  2015 года. Рег. номер в ФФОМС 453159800071702  НДС не облагается"/>
    <s v="4203413035,45"/>
    <x v="16"/>
    <x v="3"/>
    <x v="7"/>
  </r>
  <r>
    <x v="1180"/>
    <x v="1180"/>
    <n v="270000"/>
    <s v="ООО ЧОО &quot;Риф-4&quot;"/>
    <s v="Оплата за охранные услуги за январь  2015 года по договору № 02/11 от 11.01.11. НДС не облагается"/>
    <s v="42034270000"/>
    <x v="33"/>
    <x v="0"/>
    <x v="18"/>
  </r>
  <r>
    <x v="1180"/>
    <x v="1180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5 года НДС не облагается"/>
    <s v="42034511,19"/>
    <x v="16"/>
    <x v="3"/>
    <x v="7"/>
  </r>
  <r>
    <x v="1180"/>
    <x v="1180"/>
    <n v="7412.3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январь  2015 года   НДС не облагается"/>
    <s v="420347412,32"/>
    <x v="16"/>
    <x v="3"/>
    <x v="7"/>
  </r>
  <r>
    <x v="1180"/>
    <x v="1180"/>
    <n v="123098"/>
    <s v="АО &quot;Райффайзенбанк&quot; г. Москва"/>
    <s v="Перечисление заработной платы согласно платежной ведомости N 2 от 30.01.2015. SALARY"/>
    <s v="42034123098"/>
    <x v="10"/>
    <x v="3"/>
    <x v="7"/>
  </r>
  <r>
    <x v="1180"/>
    <x v="1180"/>
    <n v="32499"/>
    <s v="УФК МФ РФ (ИФНС РФ № 15 по г. Москве, л/с 40100770015)"/>
    <s v="НДФЛ за январь 2015 года НДС не облагается"/>
    <s v="4203432499"/>
    <x v="28"/>
    <x v="3"/>
    <x v="7"/>
  </r>
  <r>
    <x v="1180"/>
    <x v="1180"/>
    <n v="30"/>
    <s v="АО &quot;Райффайзенбанк&quot; г. Москва"/>
    <s v="Комиссия за исходящий платеж в рублях от 2015-01-30 (банк-клиент), расчетный документ №23, сумма 116900.00 рублей"/>
    <s v="4203430"/>
    <x v="7"/>
    <x v="2"/>
    <x v="6"/>
  </r>
  <r>
    <x v="1180"/>
    <x v="1180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январь 2015 года. НДС не облагается"/>
    <s v="4203456231,34"/>
    <x v="16"/>
    <x v="3"/>
    <x v="7"/>
  </r>
  <r>
    <x v="1180"/>
    <x v="1180"/>
    <n v="492.39"/>
    <s v="АО &quot;Райффайзенбанк&quot; г. Москва"/>
    <s v="Комиссия за обработку платежной ведомости. payroll scheme comm."/>
    <s v="42034492,39"/>
    <x v="7"/>
    <x v="2"/>
    <x v="6"/>
  </r>
  <r>
    <x v="1180"/>
    <x v="1180"/>
    <n v="116900"/>
    <s v="ООО Группа &quot;Евроклининг&quot;"/>
    <s v="Оплата по договору № 009-46/у от 20.03.2009 за уборку за январь 2015 года. В том числе НДС 18.00 % - 17832.20"/>
    <s v="42034116900"/>
    <x v="13"/>
    <x v="0"/>
    <x v="11"/>
  </r>
  <r>
    <x v="1181"/>
    <x v="1181"/>
    <n v="30"/>
    <s v="АО &quot;Райффайзенбанк&quot; г. Москва"/>
    <s v="Комиссия за исходящий платеж в рублях от 2015-01-26 (банк-клиент), расчетный документ №15, сумма 17280.00 рублей"/>
    <s v="4203130"/>
    <x v="7"/>
    <x v="2"/>
    <x v="6"/>
  </r>
  <r>
    <x v="1181"/>
    <x v="1181"/>
    <n v="30"/>
    <s v="АО &quot;Райффайзенбанк&quot; г. Москва"/>
    <s v="Комиссия за исходящий платеж в рублях от 2015-01-26 (банк-клиент), расчетный документ №14, сумма 502349.76 рублей"/>
    <s v="4203130"/>
    <x v="7"/>
    <x v="2"/>
    <x v="6"/>
  </r>
  <r>
    <x v="1181"/>
    <x v="1181"/>
    <n v="502349.76"/>
    <s v="ОАО &quot;Мосэнергосбыт&quot;"/>
    <s v="Оплата по счету № Э-11/03- 1050 от 31.01.15 за электричество: тариф 1,63- расход-  40577, тариф 4,79 - расход 97355 В том числе НДС 18.00 % - 76629.62"/>
    <s v="42031502349,76"/>
    <x v="25"/>
    <x v="0"/>
    <x v="15"/>
  </r>
  <r>
    <x v="1181"/>
    <x v="1181"/>
    <n v="17280"/>
    <s v="Филиал &quot;Центральный&quot; ОАО &quot;Оборонэнергосбыт&quot;"/>
    <s v="Оплата по счету №109352014/311010 от 31.12.2014 за электричество 2014 года (3840 квт) В том числе НДС 18.00 % - 2635.93"/>
    <s v="4203117280"/>
    <x v="25"/>
    <x v="0"/>
    <x v="15"/>
  </r>
  <r>
    <x v="1182"/>
    <x v="1182"/>
    <n v="30"/>
    <s v="АО &quot;Райффайзенбанк&quot; г. Москва"/>
    <s v="Комиссия за исходящий платеж в рублях от 2015-01-20 (банк-клиент), расчетный документ №12, сумма 24000.00 рублей"/>
    <s v="4203030"/>
    <x v="7"/>
    <x v="2"/>
    <x v="6"/>
  </r>
  <r>
    <x v="1182"/>
    <x v="1182"/>
    <n v="24000"/>
    <s v="Индивидуальный предприниматель Капалин Евгений Владимирович"/>
    <s v="Оплата по Договору № 011113-ОКТ от 01.11.2013 г. по счёту № 15 от 31.10.2014, №16 от 30.11.2014, №17 от 31.12.201,№18 от 31.01.2015  за поддержку работоспособности сервера . НДС не облагается."/>
    <s v="4203024000"/>
    <x v="2"/>
    <x v="0"/>
    <x v="1"/>
  </r>
  <r>
    <x v="1183"/>
    <x v="1183"/>
    <n v="9000"/>
    <s v="Общество с ограниченной ответственностью &quot; Садовое Ремесло&quot;"/>
    <s v="За детали к снегоуборщику по счёту №МХ20 от 22.01.2015 В том числе НДС 18.00 % - 1372.88."/>
    <s v="420269000"/>
    <x v="3"/>
    <x v="1"/>
    <x v="2"/>
  </r>
  <r>
    <x v="1183"/>
    <x v="1183"/>
    <n v="30"/>
    <s v="АО &quot;Райффайзенбанк&quot; г. Москва"/>
    <s v="Комиссия за исходящий платеж в рублях от 2015-01-22 (банк-клиент), расчетный документ №13, сумма 9000.00 рублей"/>
    <s v="4202630"/>
    <x v="7"/>
    <x v="2"/>
    <x v="6"/>
  </r>
  <r>
    <x v="1184"/>
    <x v="1184"/>
    <n v="30"/>
    <s v="АО &quot;Райффайзенбанк&quot; г. Москва"/>
    <s v="Комиссия за исходящий платеж в рублях от 2015-01-20 (банк-клиент), расчетный документ №11, сумма 12390.00 рублей"/>
    <s v="4202430"/>
    <x v="7"/>
    <x v="2"/>
    <x v="6"/>
  </r>
  <r>
    <x v="1184"/>
    <x v="1184"/>
    <n v="30"/>
    <s v="АО &quot;Райффайзенбанк&quot; г. Москва"/>
    <s v="Комиссия за исходящий платеж в рублях от 2015-01-19 (банк-клиент), расчетный документ №10, сумма 27500.00 рублей"/>
    <s v="4202430"/>
    <x v="7"/>
    <x v="2"/>
    <x v="6"/>
  </r>
  <r>
    <x v="1184"/>
    <x v="1184"/>
    <n v="12390"/>
    <s v="ООО &quot; Ранет Энерго&quot;"/>
    <s v="За диагностику работы расходомеров  по счёту № 8 от 19.01.2015 В том числе НДС 18.00 % - 1890.00"/>
    <s v="4202412390"/>
    <x v="21"/>
    <x v="1"/>
    <x v="2"/>
  </r>
  <r>
    <x v="1184"/>
    <x v="1184"/>
    <n v="27500"/>
    <s v="ООО &quot;Стройрегионгаз&quot;"/>
    <s v="Техническое обслуживание газопровода по счёту № 1 от 12.01.2015  за январь  2015 года  В том числе НДС 18.00 % - 4194.92"/>
    <s v="4202427500"/>
    <x v="23"/>
    <x v="0"/>
    <x v="0"/>
  </r>
  <r>
    <x v="1185"/>
    <x v="1185"/>
    <n v="30"/>
    <s v="АО &quot;Райффайзенбанк&quot; г. Москва"/>
    <s v="Комиссия за исходящий платеж в рублях от 2015-01-19 (банк-клиент), расчетный документ №9, сумма 9215.59 рублей"/>
    <s v="4202330"/>
    <x v="7"/>
    <x v="2"/>
    <x v="6"/>
  </r>
  <r>
    <x v="1185"/>
    <x v="1185"/>
    <n v="30"/>
    <s v="АО &quot;Райффайзенбанк&quot; г. Москва"/>
    <s v="Комиссия за исходящий платеж в рублях от 2015-01-19 (банк-клиент), расчетный документ №8, сумма 28102.55 рублей"/>
    <s v="4202330"/>
    <x v="7"/>
    <x v="2"/>
    <x v="6"/>
  </r>
  <r>
    <x v="1185"/>
    <x v="1185"/>
    <n v="28102.55"/>
    <s v="ООО&quot;МВК ЭКОДАР&quot;"/>
    <s v="За сервисное обслуживание системы очистки воды по договору 71781/ДС2 от 12 января 2015 г по счёту № 71781/Р10 от 19 января 2015 В том числе НДС 18.00 % - 4286.83."/>
    <s v="4202328102,55"/>
    <x v="34"/>
    <x v="0"/>
    <x v="14"/>
  </r>
  <r>
    <x v="1185"/>
    <x v="1185"/>
    <n v="9215.59"/>
    <s v="Филиал ФГУП &quot;Охрана&quot; МВД России по г. Москве"/>
    <s v="Оплата по договору № 7721N10011 за пультовую охрану объекта за январь 2015г.  В том числе НДС 18.00 % - 1405.77"/>
    <s v="420239215,59"/>
    <x v="36"/>
    <x v="0"/>
    <x v="18"/>
  </r>
  <r>
    <x v="1186"/>
    <x v="1186"/>
    <n v="33394.35"/>
    <s v="ООО &quot; АСПРО&quot;"/>
    <s v="Доплата за поставку и монтаж окон по договору №214 согласно счёту №32 от 30.12.2014 В том числе НДС 18.00 % - 5094.05"/>
    <s v="4202033394,35"/>
    <x v="57"/>
    <x v="1"/>
    <x v="2"/>
  </r>
  <r>
    <x v="1186"/>
    <x v="1186"/>
    <n v="30"/>
    <s v="АО &quot;Райффайзенбанк&quot; г. Москва"/>
    <s v="Комиссия за исходящий платеж в рублях от 2015-01-16 (банк-клиент), расчетный документ №7, сумма 33394.35 рублей"/>
    <s v="4202030"/>
    <x v="7"/>
    <x v="2"/>
    <x v="6"/>
  </r>
  <r>
    <x v="1186"/>
    <x v="1186"/>
    <n v="4302"/>
    <s v="УФК МФ РФ (ИФНС РФ № 15 по г. Москве, л/с 40100770015)"/>
    <s v="Водный налог за 4 квартал 2014 года НДС не облагается"/>
    <s v="420204302"/>
    <x v="29"/>
    <x v="2"/>
    <x v="17"/>
  </r>
  <r>
    <x v="1187"/>
    <x v="1187"/>
    <n v="30"/>
    <s v="АО &quot;Райффайзенбанк&quot; г. Москва"/>
    <s v="Комиссия за исходящий платеж в рублях от 2015-01-15 (банк-клиент), расчетный документ №5, сумма 44000.00 рублей"/>
    <s v="4201930"/>
    <x v="7"/>
    <x v="2"/>
    <x v="6"/>
  </r>
  <r>
    <x v="1187"/>
    <x v="1187"/>
    <n v="44000"/>
    <s v="ОАО &quot;Эко-Сервис&quot;"/>
    <s v="Оплата за вывоз бункера в декабре 2014 г. по счету №3955 от 31.12.14, кол-во 11 шт. В том числе НДС 18.00 % - 6711.86"/>
    <s v="4201944000"/>
    <x v="4"/>
    <x v="0"/>
    <x v="3"/>
  </r>
  <r>
    <x v="1188"/>
    <x v="1188"/>
    <n v="30"/>
    <s v="АО &quot;Райффайзенбанк&quot; г. Москва"/>
    <s v="Комиссия за исходящий платеж в рублях от 2015-01-13 (банк-клиент), расчетный документ №4, сумма 14707.00 рублей"/>
    <s v="4201730"/>
    <x v="7"/>
    <x v="2"/>
    <x v="6"/>
  </r>
  <r>
    <x v="1188"/>
    <x v="1188"/>
    <n v="400"/>
    <s v="АО &quot;Райффайзенбанк&quot; г. Москва"/>
    <s v="Комиссия за обработку платежной ведомости. payroll scheme comm."/>
    <s v="42017400"/>
    <x v="7"/>
    <x v="2"/>
    <x v="6"/>
  </r>
  <r>
    <x v="1188"/>
    <x v="1188"/>
    <n v="14707"/>
    <s v="ООО&quot;МВК ЭКОДАР&quot;"/>
    <s v="За сервисное обслуживание системы очистки воды по договору 71781/ДС2 от 12 января 2015 г по счёту № 71781/Р9 от 13 января 2015 В том числе НДС 18.00 % - 2243.44."/>
    <s v="4201714707"/>
    <x v="34"/>
    <x v="0"/>
    <x v="14"/>
  </r>
  <r>
    <x v="1188"/>
    <x v="1188"/>
    <n v="375"/>
    <s v="АО &quot;Райффайзенбанк&quot; г. Москва"/>
    <s v="Комиссия за внесение наличных. ОВН №5. г. Москва"/>
    <s v="42017375"/>
    <x v="7"/>
    <x v="2"/>
    <x v="6"/>
  </r>
  <r>
    <x v="1188"/>
    <x v="1188"/>
    <n v="3200"/>
    <s v="ООО НТЦ &quot; Пик&quot;"/>
    <s v="За зап.части к снегоуборщику по счёту №1 от 12.01.2015 В том числе НДС 18.00 % - 488.14"/>
    <s v="420173200"/>
    <x v="3"/>
    <x v="1"/>
    <x v="2"/>
  </r>
  <r>
    <x v="1188"/>
    <x v="1188"/>
    <n v="100000"/>
    <s v="АО &quot;Райффайзенбанк&quot; г. Москва"/>
    <s v="Перечисление заработной платы согласно платежной ведомости N 1 от 13.01.2015. SALARY"/>
    <s v="42017100000"/>
    <x v="10"/>
    <x v="3"/>
    <x v="7"/>
  </r>
  <r>
    <x v="1188"/>
    <x v="1188"/>
    <n v="30"/>
    <s v="АО &quot;Райффайзенбанк&quot; г. Москва"/>
    <s v="Комиссия за исходящий платеж в рублях от 2015-01-12 (банк-клиент), расчетный документ №1, сумма 70376.19 рублей"/>
    <s v="4201730"/>
    <x v="7"/>
    <x v="2"/>
    <x v="6"/>
  </r>
  <r>
    <x v="1188"/>
    <x v="1188"/>
    <n v="70376.19"/>
    <s v="Муниципальное унитарное предприятие &quot;Инженерные сети г. Долгопрудного&quot;"/>
    <s v="Оплата по счету № 4543 от 30.12.2014 за стоки  В том числе НДС 18.00 % - 10735.35"/>
    <s v="4201770376,19"/>
    <x v="9"/>
    <x v="0"/>
    <x v="8"/>
  </r>
  <r>
    <x v="1188"/>
    <x v="1188"/>
    <n v="30"/>
    <s v="АО &quot;Райффайзенбанк&quot; г. Москва"/>
    <s v="Комиссия за исходящий платеж в рублях от 2015-01-12 (банк-клиент), расчетный документ №2, сумма 3200.00 рублей"/>
    <s v="4201730"/>
    <x v="7"/>
    <x v="2"/>
    <x v="6"/>
  </r>
  <r>
    <x v="1189"/>
    <x v="1189"/>
    <n v="30"/>
    <s v="АО &quot;Райффайзенбанк&quot; г. Москва"/>
    <s v="Комиссия за исходящий платеж в рублях от 2014-12-29 (банк-клиент), расчетный документ №307, сумма 532470.96 рублей"/>
    <s v="4200330"/>
    <x v="7"/>
    <x v="2"/>
    <x v="6"/>
  </r>
  <r>
    <x v="1189"/>
    <x v="1189"/>
    <n v="508"/>
    <s v="АО &quot;Райффайзенбанк&quot; г. Москва"/>
    <s v="Комиссия за обработку платежной ведомости. payroll scheme comm."/>
    <s v="42003508"/>
    <x v="7"/>
    <x v="2"/>
    <x v="6"/>
  </r>
  <r>
    <x v="1189"/>
    <x v="1189"/>
    <n v="127000"/>
    <s v="АО &quot;Райффайзенбанк&quot; г. Москва"/>
    <s v="Перечисление заработной платы согласно платежной ведомости N 27 от 29.12.2014. SALARY"/>
    <s v="42003127000"/>
    <x v="10"/>
    <x v="3"/>
    <x v="7"/>
  </r>
  <r>
    <x v="1189"/>
    <x v="1189"/>
    <n v="300"/>
    <s v="АО &quot;Райффайзенбанк&quot; г. Москва"/>
    <s v="Комиссия за обслуживание системы &quot;ELBRUS Internet&quot; за 12.2014  Договор на ELBRUS Internet Z34983/IC/000068"/>
    <s v="42003300"/>
    <x v="7"/>
    <x v="2"/>
    <x v="6"/>
  </r>
  <r>
    <x v="1189"/>
    <x v="1189"/>
    <n v="532470.96"/>
    <s v="ОАО &quot;Мосэнергосбыт&quot;"/>
    <s v="Оплата по счету № Э-11/03- 35727 от 31.12.14 за электричество: тариф 1,63- расход-  40577, тариф 4,79 - расход 97355 В том числе НДС 18.00 % - 81224.38"/>
    <s v="42003532470,96"/>
    <x v="25"/>
    <x v="0"/>
    <x v="15"/>
  </r>
  <r>
    <x v="1189"/>
    <x v="1189"/>
    <n v="950"/>
    <s v="АО &quot;Райффайзенбанк&quot; г. Москва"/>
    <s v="Комиссия за ведение текущего (расчетного) счета 40703810800001434983 за период с 01.12.2014 по 31.12.2014    начислена в сумме 950.00 RUR"/>
    <s v="42003950"/>
    <x v="7"/>
    <x v="2"/>
    <x v="6"/>
  </r>
  <r>
    <x v="1190"/>
    <x v="1190"/>
    <n v="9470.629999999999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декабрь  2014 года   НДС не облагается"/>
    <s v="420029470,63"/>
    <x v="16"/>
    <x v="3"/>
    <x v="7"/>
  </r>
  <r>
    <x v="1190"/>
    <x v="1190"/>
    <n v="803.1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декабрь 2014 года НДС не облагается"/>
    <s v="42002803,15"/>
    <x v="16"/>
    <x v="3"/>
    <x v="7"/>
  </r>
  <r>
    <x v="1190"/>
    <x v="1190"/>
    <n v="52022"/>
    <s v="УФК МФ РФ (ИФНС РФ № 15 по г. Москве, л/с 40100770015)"/>
    <s v="НДФЛ за декабрь 2014 года НДС не облагается"/>
    <s v="4200252022"/>
    <x v="28"/>
    <x v="3"/>
    <x v="7"/>
  </r>
  <r>
    <x v="1190"/>
    <x v="1190"/>
    <n v="16655.23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декабрь  2014 года. Рег. номер в ФФОМС 453159800071702  НДС не облагается"/>
    <s v="4200216655,23"/>
    <x v="16"/>
    <x v="3"/>
    <x v="7"/>
  </r>
  <r>
    <x v="1190"/>
    <x v="1190"/>
    <n v="122551"/>
    <s v="АО &quot;Райффайзенбанк&quot; г. Москва"/>
    <s v="Перечисление заработной платы согласно платежной ведомости N 26 от 29.12.2014. SALARY"/>
    <s v="42002122551"/>
    <x v="10"/>
    <x v="3"/>
    <x v="7"/>
  </r>
  <r>
    <x v="1190"/>
    <x v="1190"/>
    <n v="71846.06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декабрь 2014 года. НДС не облагается"/>
    <s v="4200271846,06"/>
    <x v="16"/>
    <x v="3"/>
    <x v="7"/>
  </r>
  <r>
    <x v="1190"/>
    <x v="1190"/>
    <n v="490.2"/>
    <s v="АО &quot;Райффайзенбанк&quot; г. Москва"/>
    <s v="Комиссия за обработку платежной ведомости. payroll scheme comm."/>
    <s v="42002490,2"/>
    <x v="7"/>
    <x v="2"/>
    <x v="6"/>
  </r>
  <r>
    <x v="1191"/>
    <x v="1191"/>
    <n v="10000"/>
    <s v="Столичный филиал ОАО &quot;Мегафон&quot;"/>
    <s v="Оплата за услуги связи ( предоплата ). НДС не облагается."/>
    <s v="4199710000"/>
    <x v="1"/>
    <x v="0"/>
    <x v="1"/>
  </r>
  <r>
    <x v="1191"/>
    <x v="1191"/>
    <n v="750"/>
    <s v="АО &quot;Райффайзенбанк&quot; г. Москва"/>
    <s v="Комиссия за внесение наличных. ОВН №14. г. Москва"/>
    <s v="41997750"/>
    <x v="7"/>
    <x v="2"/>
    <x v="6"/>
  </r>
  <r>
    <x v="1191"/>
    <x v="1191"/>
    <n v="313419.75"/>
    <s v="Управление федерального казначейства по г. Москве (для Департамента городского имущества города Москвы)"/>
    <s v="Арендная плата за землю за 1 квартал 2015 год. ФЛС № М-02-013174-001 НДС не облагается."/>
    <s v="41997313419,75"/>
    <x v="5"/>
    <x v="0"/>
    <x v="4"/>
  </r>
  <r>
    <x v="1191"/>
    <x v="1191"/>
    <n v="30"/>
    <s v="АО &quot;Райффайзенбанк&quot; г. Москва"/>
    <s v="Комиссия за исходящий платеж в рублях от 2014-12-24 (банк-клиент), расчетный документ №299, сумма 55000.00 рублей"/>
    <s v="4199730"/>
    <x v="7"/>
    <x v="2"/>
    <x v="6"/>
  </r>
  <r>
    <x v="1191"/>
    <x v="1191"/>
    <n v="55000"/>
    <s v="Индивидуальный предприниматель Кример Алексей Семенович"/>
    <s v="За ремонт здания по договору №б/н 01.11.2014 НДС не облагается."/>
    <s v="4199755000"/>
    <x v="57"/>
    <x v="1"/>
    <x v="2"/>
  </r>
  <r>
    <x v="1191"/>
    <x v="1191"/>
    <n v="30"/>
    <s v="АО &quot;Райффайзенбанк&quot; г. Москва"/>
    <s v="Комиссия за исходящий платеж в рублях от 2014-12-24 (банк-клиент), расчетный документ №298, сумма 10000.00 рублей"/>
    <s v="4199730"/>
    <x v="7"/>
    <x v="2"/>
    <x v="6"/>
  </r>
  <r>
    <x v="1192"/>
    <x v="1192"/>
    <n v="30"/>
    <s v="АО &quot;Райффайзенбанк&quot; г. Москва"/>
    <s v="Комиссия за исходящий платеж в рублях от 2014-12-18 (банк-клиент), расчетный документ №296, сумма 4585.00 рублей"/>
    <s v="4199230"/>
    <x v="7"/>
    <x v="2"/>
    <x v="6"/>
  </r>
  <r>
    <x v="1192"/>
    <x v="1192"/>
    <n v="30000"/>
    <s v="Межотраслевая коллегия адвокатов (г. Москва)"/>
    <s v="Оплата по договору от №50-11/2013 от 28.11.2013 по счёту №286 от 17.12.2014 года за юридические услуги.  НДС не облагается"/>
    <s v="4199230000"/>
    <x v="20"/>
    <x v="0"/>
    <x v="13"/>
  </r>
  <r>
    <x v="1192"/>
    <x v="1192"/>
    <n v="4585"/>
    <s v="ООО &quot;Такском&quot;"/>
    <s v="Оплата услуг в системе ЭДО &quot;Такском-Спринтер&quot; за 1 кв. 2015 года согласно счёту № Ц000453178 от 10 декабря 2014 г. по договору ГС №TX-08/3925 от 15.02.2008 В том числе НДС 18.00 % - 699.41."/>
    <s v="419924585"/>
    <x v="18"/>
    <x v="0"/>
    <x v="12"/>
  </r>
  <r>
    <x v="1192"/>
    <x v="1192"/>
    <n v="30"/>
    <s v="АО &quot;Райффайзенбанк&quot; г. Москва"/>
    <s v="Комиссия за исходящий платеж в рублях от 2014-12-19 (банк-клиент), расчетный документ №297, сумма 30000.00 рублей"/>
    <s v="4199230"/>
    <x v="7"/>
    <x v="2"/>
    <x v="6"/>
  </r>
  <r>
    <x v="1193"/>
    <x v="1193"/>
    <n v="132100"/>
    <s v="ООО &quot; СтройЛюкс&quot;"/>
    <s v="За ремонт кровли по счёту №147 от 24.11.2014 В том числе НДС 18.00 % - 20150.85"/>
    <s v="41989132100"/>
    <x v="57"/>
    <x v="1"/>
    <x v="2"/>
  </r>
  <r>
    <x v="1193"/>
    <x v="1193"/>
    <n v="30"/>
    <s v="АО &quot;Райффайзенбанк&quot; г. Москва"/>
    <s v="Комиссия за исходящий платеж в рублях от 2014-12-10 (банк-клиент), расчетный документ №291, сумма 27500.00 рублей"/>
    <s v="4198930"/>
    <x v="7"/>
    <x v="2"/>
    <x v="6"/>
  </r>
  <r>
    <x v="1193"/>
    <x v="1193"/>
    <n v="100000"/>
    <s v="АО &quot;Райффайзенбанк&quot; г. Москва"/>
    <s v="Перечисление заработной платы согласно платежной ведомости N 25 от 15.12.2014. SALARY"/>
    <s v="41989100000"/>
    <x v="10"/>
    <x v="3"/>
    <x v="7"/>
  </r>
  <r>
    <x v="1193"/>
    <x v="1193"/>
    <n v="400"/>
    <s v="АО &quot;Райффайзенбанк&quot; г. Москва"/>
    <s v="Комиссия за обработку платежной ведомости. payroll scheme comm."/>
    <s v="41989400"/>
    <x v="7"/>
    <x v="2"/>
    <x v="6"/>
  </r>
  <r>
    <x v="1193"/>
    <x v="1193"/>
    <n v="27500"/>
    <s v="ООО &quot;Стройрегионгаз&quot;"/>
    <s v="Техническое обслуживание газопровода по  акту № 549 от 30.11.2014  за ноябрь  2014 года  В том числе НДС 18.00 % - 4194.92"/>
    <s v="4198927500"/>
    <x v="23"/>
    <x v="0"/>
    <x v="0"/>
  </r>
  <r>
    <x v="1193"/>
    <x v="1193"/>
    <n v="30"/>
    <s v="АО &quot;Райффайзенбанк&quot; г. Москва"/>
    <s v="Комиссия за исходящий платеж в рублях от 2014-12-15 (банк-клиент), расчетный документ №293, сумма 27500.00 рублей"/>
    <s v="4198930"/>
    <x v="7"/>
    <x v="2"/>
    <x v="6"/>
  </r>
  <r>
    <x v="1193"/>
    <x v="1193"/>
    <n v="30"/>
    <s v="АО &quot;Райффайзенбанк&quot; г. Москва"/>
    <s v="Комиссия за исходящий платеж в рублях от 2014-12-16 (банк-клиент), расчетный документ №294, сумма 132100.00 рублей"/>
    <s v="4198930"/>
    <x v="7"/>
    <x v="2"/>
    <x v="6"/>
  </r>
  <r>
    <x v="1193"/>
    <x v="1193"/>
    <n v="27500"/>
    <s v="ООО &quot;Стройрегионгаз&quot;"/>
    <s v="Техническое обслуживание газопровода по  акту № 593 от 01.12.2014  за декабрь  2014 года  В том числе НДС 18.00 % - 4194.92"/>
    <s v="4198927500"/>
    <x v="23"/>
    <x v="0"/>
    <x v="0"/>
  </r>
  <r>
    <x v="1194"/>
    <x v="1194"/>
    <n v="750"/>
    <s v="АО &quot;Райффайзенбанк&quot; г. Москва"/>
    <s v="Комиссия за внесение наличных. ОВН №2. г. Москва"/>
    <s v="41984750"/>
    <x v="7"/>
    <x v="2"/>
    <x v="6"/>
  </r>
  <r>
    <x v="1195"/>
    <x v="1195"/>
    <n v="29399.79"/>
    <s v="ООО &quot; Грин Текс&quot;"/>
    <s v="За снегозадержатель по счёту № 4120901 от 09.12.2014 В том числе НДС 18.00 % - 4484.71."/>
    <s v="4198329399,79"/>
    <x v="3"/>
    <x v="1"/>
    <x v="2"/>
  </r>
  <r>
    <x v="1195"/>
    <x v="1195"/>
    <n v="30"/>
    <s v="АО &quot;Райффайзенбанк&quot; г. Москва"/>
    <s v="Комиссия за исходящий платеж в рублях от 2014-12-09 (банк-клиент), расчетный документ №288, сумма 116900.00 рублей"/>
    <s v="4198330"/>
    <x v="7"/>
    <x v="2"/>
    <x v="6"/>
  </r>
  <r>
    <x v="1195"/>
    <x v="1195"/>
    <n v="30"/>
    <s v="АО &quot;Райффайзенбанк&quot; г. Москва"/>
    <s v="Комиссия за исходящий платеж в рублях от 2014-12-09 (банк-клиент), расчетный документ №289, сумма 270000.00 рублей"/>
    <s v="4198330"/>
    <x v="7"/>
    <x v="2"/>
    <x v="6"/>
  </r>
  <r>
    <x v="1195"/>
    <x v="1195"/>
    <n v="30"/>
    <s v="АО &quot;Райффайзенбанк&quot; г. Москва"/>
    <s v="Комиссия за исходящий платеж в рублях от 2014-12-10 (банк-клиент), расчетный документ №290, сумма 29399.79 рублей"/>
    <s v="4198330"/>
    <x v="7"/>
    <x v="2"/>
    <x v="6"/>
  </r>
  <r>
    <x v="1195"/>
    <x v="1195"/>
    <n v="270000"/>
    <s v="ООО ЧОО &quot;Риф-4&quot;"/>
    <s v="Оплата за охранные услуги за декабрь  2014 года по договору № 02/11 от 11.01.11. НДС не облагается"/>
    <s v="41983270000"/>
    <x v="33"/>
    <x v="0"/>
    <x v="18"/>
  </r>
  <r>
    <x v="1195"/>
    <x v="1195"/>
    <n v="116900"/>
    <s v="ООО Группа &quot;Евроклининг&quot;"/>
    <s v="Оплата по договору № 009-46/у от 20.03.2009 за уборку за декабрь 2014 года. В том числе НДС 18.00 % - 17832.20"/>
    <s v="41983116900"/>
    <x v="13"/>
    <x v="0"/>
    <x v="11"/>
  </r>
  <r>
    <x v="1196"/>
    <x v="1196"/>
    <n v="30"/>
    <s v="АО &quot;Райффайзенбанк&quot; г. Москва"/>
    <s v="Комиссия за исходящий платеж в рублях от 2014-12-08 (банк-клиент), расчетный документ №287, сумма 70181.92 рублей"/>
    <s v="4198230"/>
    <x v="13"/>
    <x v="0"/>
    <x v="11"/>
  </r>
  <r>
    <x v="1196"/>
    <x v="1196"/>
    <n v="70181.919999999998"/>
    <s v="Муниципальное унитарное предприятие &quot;Инженерные сети г. Долгопрудного&quot;"/>
    <s v="Оплата по счету № 4290 от 30.11.2014 за стоки  В том числе НДС 18.00 % - 10705.72"/>
    <s v="4198270181,92"/>
    <x v="13"/>
    <x v="0"/>
    <x v="11"/>
  </r>
  <r>
    <x v="1197"/>
    <x v="1197"/>
    <n v="300"/>
    <s v="АО &quot;Райффайзенбанк&quot; г. Москва"/>
    <s v="Комиссия за обслуживание системы &quot;ELBRUS Internet&quot; за 11.2014  Договор на ELBRUS Internet Z34983/IC/000068"/>
    <s v="41977300"/>
    <x v="13"/>
    <x v="0"/>
    <x v="11"/>
  </r>
  <r>
    <x v="1198"/>
    <x v="1198"/>
    <n v="72000"/>
    <s v="ОАО &quot;Эко-Сервис&quot;"/>
    <s v="Оплата за вывоз бункера в октябре 2014 г. по счету №3340 от 31.10.14, кол-во 18 шт. В том числе НДС 18.00 % - 10983.05"/>
    <s v="4197472000"/>
    <x v="13"/>
    <x v="0"/>
    <x v="11"/>
  </r>
  <r>
    <x v="1198"/>
    <x v="1198"/>
    <n v="270000"/>
    <s v="ООО ЧОО &quot;Риф-4&quot;"/>
    <s v="Оплата за охранные услуги за ноябрь  2014 года по договору № 02/11 от 11.01.11. НДС не облагается"/>
    <s v="41974270000"/>
    <x v="13"/>
    <x v="0"/>
    <x v="11"/>
  </r>
  <r>
    <x v="1198"/>
    <x v="1198"/>
    <n v="116900"/>
    <s v="ООО Группа &quot;Евроклининг&quot;"/>
    <s v="Оплата по договору № 009-46/у от 20.03.2009 за уборку за ноябрь 2014 года. В том числе НДС 18.00 % - 17832.20"/>
    <s v="41974116900"/>
    <x v="13"/>
    <x v="0"/>
    <x v="11"/>
  </r>
  <r>
    <x v="1198"/>
    <x v="1198"/>
    <n v="900"/>
    <s v="АО &quot;Райффайзенбанк&quot; г. Москва"/>
    <s v="Комиссия за ведение текущего (расчетного) счета 40703810800001434983 за период с 01.11.2014 по 30.11.2014    начислена в сумме 900.00 RUR"/>
    <s v="41974900"/>
    <x v="13"/>
    <x v="0"/>
    <x v="11"/>
  </r>
  <r>
    <x v="1198"/>
    <x v="1198"/>
    <n v="30"/>
    <s v="АО &quot;Райффайзенбанк&quot; г. Москва"/>
    <s v="Комиссия за исходящий платеж в рублях от 2014-12-01 (банк-клиент), расчетный документ №286, сумма 116900.00 рублей"/>
    <s v="4197430"/>
    <x v="13"/>
    <x v="0"/>
    <x v="11"/>
  </r>
  <r>
    <x v="1198"/>
    <x v="1198"/>
    <n v="56000"/>
    <s v="ОАО &quot;Эко-Сервис&quot;"/>
    <s v="Оплата за вывоз бункера в ноябре 2014 г. по счету №3615 от 30.11.14, кол-во 14 шт. В том числе НДС 18.00 % - 8542.37"/>
    <s v="4197456000"/>
    <x v="13"/>
    <x v="0"/>
    <x v="11"/>
  </r>
  <r>
    <x v="1198"/>
    <x v="1198"/>
    <n v="30"/>
    <s v="АО &quot;Райффайзенбанк&quot; г. Москва"/>
    <s v="Комиссия за исходящий платеж в рублях от 2014-12-01 (банк-клиент), расчетный документ №282, сумма 72000.00 рублей"/>
    <s v="4197430"/>
    <x v="13"/>
    <x v="0"/>
    <x v="11"/>
  </r>
  <r>
    <x v="1198"/>
    <x v="1198"/>
    <n v="30"/>
    <s v="АО &quot;Райффайзенбанк&quot; г. Москва"/>
    <s v="Комиссия за исходящий платеж в рублях от 2014-12-01 (банк-клиент), расчетный документ №284, сумма 270000.00 рублей"/>
    <s v="4197430"/>
    <x v="13"/>
    <x v="0"/>
    <x v="11"/>
  </r>
  <r>
    <x v="1198"/>
    <x v="1198"/>
    <n v="30"/>
    <s v="АО &quot;Райффайзенбанк&quot; г. Москва"/>
    <s v="Комиссия за исходящий платеж в рублях от 2014-12-01 (банк-клиент), расчетный документ №283, сумма 56000.00 рублей"/>
    <s v="4197430"/>
    <x v="13"/>
    <x v="0"/>
    <x v="11"/>
  </r>
  <r>
    <x v="1198"/>
    <x v="1198"/>
    <n v="9215.59"/>
    <s v="Филиал ФГУП &quot;Охрана&quot; МВД России по г. Москве"/>
    <s v="Оплата по договору № 7721N10011 за пультовую охрану объекта за декабрь 2014.  В том числе НДС 18.00 % - 1405.77"/>
    <s v="419749215,59"/>
    <x v="13"/>
    <x v="0"/>
    <x v="11"/>
  </r>
  <r>
    <x v="1198"/>
    <x v="1198"/>
    <n v="30"/>
    <s v="АО &quot;Райффайзенбанк&quot; г. Москва"/>
    <s v="Комиссия за исходящий платеж в рублях от 2014-12-01 (банк-клиент), расчетный документ №285, сумма 9215.59 рублей"/>
    <s v="4197430"/>
    <x v="13"/>
    <x v="0"/>
    <x v="11"/>
  </r>
  <r>
    <x v="1199"/>
    <x v="1199"/>
    <n v="32863"/>
    <s v="УФК МФ РФ (ИФНС РФ № 15 по г. Москве, л/с 40100770015)"/>
    <s v="НДФЛ за ноябрь 2014 года НДС не облагается"/>
    <s v="4197132863"/>
    <x v="13"/>
    <x v="0"/>
    <x v="11"/>
  </r>
  <r>
    <x v="1199"/>
    <x v="1199"/>
    <n v="47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ноябрь 2014 года. НДС не облагается"/>
    <s v="4197147231,34"/>
    <x v="13"/>
    <x v="0"/>
    <x v="11"/>
  </r>
  <r>
    <x v="1199"/>
    <x v="1199"/>
    <n v="30"/>
    <s v="АО &quot;Райффайзенбанк&quot; г. Москва"/>
    <s v="Комиссия за исходящий платеж в рублях от 2014-11-26 (банк-клиент), расчетный документ №275, сумма 10105.52 рублей"/>
    <s v="4197130"/>
    <x v="13"/>
    <x v="0"/>
    <x v="11"/>
  </r>
  <r>
    <x v="1199"/>
    <x v="1199"/>
    <n v="30"/>
    <s v="АО &quot;Райффайзенбанк&quot; г. Москва"/>
    <s v="Комиссия за исходящий платеж в рублях от 2014-11-26 (банк-клиент), расчетный документ №274, сумма 503658.96 рублей"/>
    <s v="4197130"/>
    <x v="13"/>
    <x v="0"/>
    <x v="11"/>
  </r>
  <r>
    <x v="1199"/>
    <x v="1199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ноябрь 2014 года НДС не облагается"/>
    <s v="41971511,19"/>
    <x v="13"/>
    <x v="0"/>
    <x v="11"/>
  </r>
  <r>
    <x v="1199"/>
    <x v="1199"/>
    <n v="503658.96"/>
    <s v="ОАО &quot;Мосэнергосбыт&quot;"/>
    <s v="Оплата по счету № Э-11/03- 34246 от 30.11.14 за электричество: тариф 1,63- расход-  38417, тариф 4,79 - расход 92075  В том числе НДС 18.00 % - 76829.33"/>
    <s v="41971503658,96"/>
    <x v="25"/>
    <x v="0"/>
    <x v="15"/>
  </r>
  <r>
    <x v="1199"/>
    <x v="1199"/>
    <n v="122734"/>
    <s v="АО &quot;Райффайзенбанк&quot; г. Москва"/>
    <s v="Перечисление заработной платы согласно платежной ведомости N 24 от 28.11.2014. SALARY"/>
    <s v="41971122734"/>
    <x v="13"/>
    <x v="0"/>
    <x v="11"/>
  </r>
  <r>
    <x v="1199"/>
    <x v="1199"/>
    <n v="9210.4500000000007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ноябрь  2014 года. Рег. номер в ФФОМС 453159800071702  НДС не облагается"/>
    <s v="419719210,45"/>
    <x v="13"/>
    <x v="0"/>
    <x v="11"/>
  </r>
  <r>
    <x v="1199"/>
    <x v="1199"/>
    <n v="490.94"/>
    <s v="АО &quot;Райффайзенбанк&quot; г. Москва"/>
    <s v="Комиссия за обработку платежной ведомости. payroll scheme comm."/>
    <s v="41971490,94"/>
    <x v="13"/>
    <x v="0"/>
    <x v="11"/>
  </r>
  <r>
    <x v="1199"/>
    <x v="1199"/>
    <n v="10105.52"/>
    <s v="Муниципальное унитарное предприятие &quot;Инженерные сети г. Долгопрудного&quot;"/>
    <s v="За химический и бактериологический анализ питьевой воды по счету № 357 от 20.11.2014  В том числе НДС 18.00 % - 1541.52"/>
    <s v="4197110105,52"/>
    <x v="13"/>
    <x v="0"/>
    <x v="11"/>
  </r>
  <r>
    <x v="1199"/>
    <x v="1199"/>
    <n v="5237.310000000000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ноябрь  2014 года   НДС не облагается"/>
    <s v="419715237,31"/>
    <x v="13"/>
    <x v="0"/>
    <x v="11"/>
  </r>
  <r>
    <x v="1200"/>
    <x v="1200"/>
    <n v="30"/>
    <s v="АО &quot;Райффайзенбанк&quot; г. Москва"/>
    <s v="Комиссия за исходящий платеж в рублях от 2014-11-25 (банк-клиент), расчетный документ №270, сумма 8174.62 рублей"/>
    <s v="4196830"/>
    <x v="13"/>
    <x v="0"/>
    <x v="11"/>
  </r>
  <r>
    <x v="1200"/>
    <x v="1200"/>
    <n v="2922.01"/>
    <s v="ГУП &quot; ГлавАПУ&quot;"/>
    <s v="За изготовление плана согласно договора №220/78 от 24.11.2014  по счёту № 220/78 от 24.11.2014. В том числе НДС 18.00 % - 445.73."/>
    <s v="419682922,01"/>
    <x v="13"/>
    <x v="0"/>
    <x v="11"/>
  </r>
  <r>
    <x v="1200"/>
    <x v="1200"/>
    <n v="8174.62"/>
    <s v="ГУП &quot; ГлавАПУ&quot;"/>
    <s v="За изготовление плана согласно договора №220/77 от 24.11.2014  по счёту № 220/77 от 24.11.2014. В том числе НДС 18.00 % - 1246.98."/>
    <s v="419688174,62"/>
    <x v="13"/>
    <x v="0"/>
    <x v="11"/>
  </r>
  <r>
    <x v="1200"/>
    <x v="1200"/>
    <n v="27500"/>
    <s v="ООО &quot;Стройрегионгаз&quot;"/>
    <s v="Техническое обслуживание газопровода по  счёту № 549 от 05.11.2014  за октябрь  2014 года  В том числе НДС 18.00 % - 4194.92"/>
    <s v="4196827500"/>
    <x v="13"/>
    <x v="0"/>
    <x v="11"/>
  </r>
  <r>
    <x v="1200"/>
    <x v="1200"/>
    <n v="30"/>
    <s v="АО &quot;Райффайзенбанк&quot; г. Москва"/>
    <s v="Комиссия за исходящий платеж в рублях от 2014-11-25 (банк-клиент), расчетный документ №272, сумма 5000.00 рублей"/>
    <s v="4196830"/>
    <x v="13"/>
    <x v="0"/>
    <x v="11"/>
  </r>
  <r>
    <x v="1200"/>
    <x v="1200"/>
    <n v="30"/>
    <s v="АО &quot;Райффайзенбанк&quot; г. Москва"/>
    <s v="Комиссия за исходящий платеж в рублях от 2014-11-25 (банк-клиент), расчетный документ №271, сумма 2922.01 рублей"/>
    <s v="4196830"/>
    <x v="13"/>
    <x v="0"/>
    <x v="11"/>
  </r>
  <r>
    <x v="1200"/>
    <x v="1200"/>
    <n v="5000"/>
    <s v="Столичный филиал ОАО &quot;Мегафон&quot;"/>
    <s v="Оплата за услуги связи ( предоплата ). НДС не облагается."/>
    <s v="419685000"/>
    <x v="13"/>
    <x v="0"/>
    <x v="11"/>
  </r>
  <r>
    <x v="1200"/>
    <x v="1200"/>
    <n v="30"/>
    <s v="АО &quot;Райффайзенбанк&quot; г. Москва"/>
    <s v="Комиссия за исходящий платеж в рублях от 2014-11-25 (банк-клиент), расчетный документ №273, сумма 27500.00 рублей"/>
    <s v="4196830"/>
    <x v="13"/>
    <x v="0"/>
    <x v="11"/>
  </r>
  <r>
    <x v="1201"/>
    <x v="1201"/>
    <n v="5.72"/>
    <s v="УФК по г.Москве (ГУ - Отделение ПФР по г. Москве и Московской области)"/>
    <s v="(ПФР.СЧ.Пеня). ГУ-ГУ ПФР № 6 ПО Г.МОСКВЕ И МОСКОВСКОЙ ОБЛАСТИ. №087 317 14 ВД 0462226 от 19.11.2014 (рег. №087317000813) на осн. ст. 19 №212- ФЗ от 24.07.2009."/>
    <s v="419635,72"/>
    <x v="13"/>
    <x v="0"/>
    <x v="11"/>
  </r>
  <r>
    <x v="1201"/>
    <x v="1201"/>
    <n v="697.26"/>
    <s v="УФК по г.Москве (ГУ - Отделение ПФР по г. Москве и Московской области)"/>
    <s v="(ПФР.СЧ.Взносы). ГУ-ГУ ПФР № 6 ПО Г.МОСКВЕ И МОСКОВСКОЙ ОБЛАСТИ. №087 317 14 ВД 0462226 от 19.11.2014 (рег. №087317000813) на осн. ст. 19 №212- ФЗ от 24.07.2009."/>
    <s v="41963697,26"/>
    <x v="13"/>
    <x v="0"/>
    <x v="11"/>
  </r>
  <r>
    <x v="1202"/>
    <x v="1202"/>
    <n v="400"/>
    <s v="АО &quot;Райффайзенбанк&quot; г. Москва"/>
    <s v="Комиссия за обработку платежной ведомости. payroll scheme comm."/>
    <s v="41957400"/>
    <x v="13"/>
    <x v="0"/>
    <x v="11"/>
  </r>
  <r>
    <x v="1202"/>
    <x v="1202"/>
    <n v="30"/>
    <s v="АО &quot;Райффайзенбанк&quot; г. Москва"/>
    <s v="Комиссия за исходящий платеж в рублях от 2014-11-13 (банк-клиент), расчетный документ №266, сумма 13000.00 рублей"/>
    <s v="4195730"/>
    <x v="13"/>
    <x v="0"/>
    <x v="11"/>
  </r>
  <r>
    <x v="1202"/>
    <x v="1202"/>
    <n v="13000"/>
    <s v="ООО &quot; ПромВестНадзор&quot;"/>
    <s v="За организацию обучения специалистов в области электробезопасности по счёту № 174-АТЭЛ/2014 от 13.11.2014 НДС не облагается"/>
    <s v="4195713000"/>
    <x v="13"/>
    <x v="0"/>
    <x v="11"/>
  </r>
  <r>
    <x v="1202"/>
    <x v="1202"/>
    <n v="30"/>
    <s v="АО &quot;Райффайзенбанк&quot; г. Москва"/>
    <s v="Комиссия за исходящий платеж в рублях от 2014-11-14 (банк-клиент), расчетный документ №268, сумма 5000.00 рублей"/>
    <s v="4195730"/>
    <x v="13"/>
    <x v="0"/>
    <x v="11"/>
  </r>
  <r>
    <x v="1202"/>
    <x v="1202"/>
    <n v="100000"/>
    <s v="АО &quot;Райффайзенбанк&quot; г. Москва"/>
    <s v="Перечисление заработной платы согласно платежной ведомости N 23 от 14.11.2014. SALARY"/>
    <s v="41957100000"/>
    <x v="13"/>
    <x v="0"/>
    <x v="11"/>
  </r>
  <r>
    <x v="1202"/>
    <x v="1202"/>
    <n v="5000"/>
    <s v="Столичный филиал ОАО &quot;Мегафон&quot;"/>
    <s v="Оплата за услуги связи ( предоплата  за ноябрь 2014). НДС не облагается."/>
    <s v="419575000"/>
    <x v="13"/>
    <x v="0"/>
    <x v="11"/>
  </r>
  <r>
    <x v="1203"/>
    <x v="1203"/>
    <n v="30"/>
    <s v="АО &quot;Райффайзенбанк&quot; г. Москва"/>
    <s v="Комиссия за исходящий платеж в рублях от 2014-11-13 (банк-клиент), расчетный документ №264, сумма 200000.00 рублей"/>
    <s v="4195630"/>
    <x v="13"/>
    <x v="0"/>
    <x v="11"/>
  </r>
  <r>
    <x v="1203"/>
    <x v="1203"/>
    <n v="200000"/>
    <s v="ООО &quot;ПСК Стиль&quot;"/>
    <s v="Оплата за ремонт кровли (демонтаж) по счёту №130 от 13.11.2014 В том числе НДС 18.00 % - 30508.47"/>
    <s v="41956200000"/>
    <x v="13"/>
    <x v="0"/>
    <x v="11"/>
  </r>
  <r>
    <x v="1203"/>
    <x v="1203"/>
    <n v="15000"/>
    <s v="Межотраслевая коллегия адвокатов (г. Москва)"/>
    <s v="Оплата по договору от №22-05/2014 от 12.05.2014 по счёту №248 от 13.11.2014 года за юридические услуги.  НДС не облагается"/>
    <s v="4195615000"/>
    <x v="13"/>
    <x v="0"/>
    <x v="11"/>
  </r>
  <r>
    <x v="1203"/>
    <x v="1203"/>
    <n v="30"/>
    <s v="АО &quot;Райффайзенбанк&quot; г. Москва"/>
    <s v="Комиссия за исходящий платеж в рублях от 2014-11-13 (банк-клиент), расчетный документ №265, сумма 15000.00 рублей"/>
    <s v="4195630"/>
    <x v="13"/>
    <x v="0"/>
    <x v="11"/>
  </r>
  <r>
    <x v="1204"/>
    <x v="1204"/>
    <n v="80100.81"/>
    <s v="Муниципальное унитарное предприятие &quot;Инженерные сети г. Долгопрудного&quot;"/>
    <s v="Оплата по счету № 3848 от 31.10.2014 за стоки  В том числе НДС 18.00 % - 12218.77"/>
    <s v="4195380100,81"/>
    <x v="13"/>
    <x v="0"/>
    <x v="11"/>
  </r>
  <r>
    <x v="1204"/>
    <x v="1204"/>
    <n v="30"/>
    <s v="АО &quot;Райффайзенбанк&quot; г. Москва"/>
    <s v="Комиссия за исходящий платеж в рублях от 2014-11-10 (банк-клиент), расчетный документ №262, сумма 80100.81 рублей"/>
    <s v="4195330"/>
    <x v="13"/>
    <x v="0"/>
    <x v="11"/>
  </r>
  <r>
    <x v="1204"/>
    <x v="1204"/>
    <n v="30"/>
    <s v="АО &quot;Райффайзенбанк&quot; г. Москва"/>
    <s v="Комиссия за исходящий платеж в рублях от 2014-11-10 (банк-клиент), расчетный документ №263, сумма 4488.48 рублей"/>
    <s v="4195330"/>
    <x v="13"/>
    <x v="0"/>
    <x v="11"/>
  </r>
  <r>
    <x v="1204"/>
    <x v="1204"/>
    <n v="4488.4799999999996"/>
    <s v="Муниципальное унитарное предприятие &quot;Инженерные сети г. Долгопрудного&quot;"/>
    <s v="За химический и бактериологический анализ питьевой воды по счету № 313 от 06.10.2014  В том числе НДС 18.00 % - 684.68"/>
    <s v="419534488,48"/>
    <x v="13"/>
    <x v="0"/>
    <x v="11"/>
  </r>
  <r>
    <x v="1205"/>
    <x v="1205"/>
    <n v="30"/>
    <s v="АО &quot;Райффайзенбанк&quot; г. Москва"/>
    <s v="Комиссия за исходящий платеж в рублях от 2014-11-06 (банк-клиент), расчетный документ №261, сумма 22947.46 рублей"/>
    <s v="4194930"/>
    <x v="13"/>
    <x v="0"/>
    <x v="11"/>
  </r>
  <r>
    <x v="1205"/>
    <x v="1205"/>
    <n v="22947.46"/>
    <s v="ГУП &quot;Мосгоргеотрест&quot;"/>
    <s v="Аванс по счету № 9/24917-14 за комплекс работ по заказу №9/24917-14 от 06.11.2014 В том числе НДС 18.00 % - 3500.46"/>
    <s v="4194922947,46"/>
    <x v="13"/>
    <x v="0"/>
    <x v="11"/>
  </r>
  <r>
    <x v="1206"/>
    <x v="1206"/>
    <n v="100000"/>
    <s v="ООО &quot;ПСК Стиль&quot;"/>
    <s v="За ремонт кровли по счёту №102 от 31.10.2014 В том числе НДС 18.00 % - 15254.24."/>
    <s v="41948100000"/>
    <x v="13"/>
    <x v="0"/>
    <x v="11"/>
  </r>
  <r>
    <x v="1206"/>
    <x v="1206"/>
    <n v="30"/>
    <s v="АО &quot;Райффайзенбанк&quot; г. Москва"/>
    <s v="Комиссия за исходящий платеж в рублях от 2014-11-05 (банк-клиент), расчетный документ №260, сумма 100000.00 рублей"/>
    <s v="4194830"/>
    <x v="13"/>
    <x v="0"/>
    <x v="11"/>
  </r>
  <r>
    <x v="1206"/>
    <x v="1206"/>
    <n v="900"/>
    <s v="АО &quot;Райффайзенбанк&quot; г. Москва"/>
    <s v="Комиссия за ведение текущего (расчетного) счета 40703810800001434983 за период с 01.10.2014 по 31.10.2014    начислена в сумме 900.00 RUR"/>
    <s v="41948900"/>
    <x v="13"/>
    <x v="0"/>
    <x v="11"/>
  </r>
  <r>
    <x v="1206"/>
    <x v="1206"/>
    <n v="300"/>
    <s v="АО &quot;Райффайзенбанк&quot; г. Москва"/>
    <s v="Комиссия за обслуживание системы &quot;ELBRUS Internet&quot; за 10.2014  Договор на ELBRUS Internet Z34983/IC/000068"/>
    <s v="41948300"/>
    <x v="13"/>
    <x v="0"/>
    <x v="11"/>
  </r>
  <r>
    <x v="1207"/>
    <x v="1207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октябрь 2014 года НДС не облагается"/>
    <s v="41943511,19"/>
    <x v="13"/>
    <x v="0"/>
    <x v="11"/>
  </r>
  <r>
    <x v="1207"/>
    <x v="1207"/>
    <n v="47231.3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октябрь 2014 года. НДС не облагается"/>
    <s v="4194347231,3"/>
    <x v="13"/>
    <x v="0"/>
    <x v="11"/>
  </r>
  <r>
    <x v="1207"/>
    <x v="1207"/>
    <n v="127733"/>
    <s v="АО &quot;Райффайзенбанк&quot; г. Москва"/>
    <s v="Перечисление заработной платы согласно платежной ведомости N 22 от 31.10.2014. SALARY"/>
    <s v="41943127733"/>
    <x v="13"/>
    <x v="0"/>
    <x v="11"/>
  </r>
  <r>
    <x v="1207"/>
    <x v="1207"/>
    <n v="30"/>
    <s v="АО &quot;Райффайзенбанк&quot; г. Москва"/>
    <s v="Комиссия за исходящий платеж в рублях от 2014-10-31 (банк-клиент), расчетный документ №253, сумма 9215.59 рублей"/>
    <s v="4194330"/>
    <x v="13"/>
    <x v="0"/>
    <x v="11"/>
  </r>
  <r>
    <x v="1207"/>
    <x v="1207"/>
    <n v="116900"/>
    <s v="ООО Группа &quot;Евроклининг&quot;"/>
    <s v="Оплата по договору № 009-46/у от 20.03.2009 за уборку за октябрь 2014 года. В том числе НДС 18.00 % - 17832.20"/>
    <s v="41943116900"/>
    <x v="13"/>
    <x v="0"/>
    <x v="11"/>
  </r>
  <r>
    <x v="1207"/>
    <x v="1207"/>
    <n v="193919.08"/>
    <s v="ГУП &quot;Мосгоргеотрест&quot;"/>
    <s v="Оплата по счету № 6/3952-14 за комплекс работ по договору №6/3952-14 В том числе НДС 18.00 % - 29580.88"/>
    <s v="41943193919,08"/>
    <x v="13"/>
    <x v="0"/>
    <x v="11"/>
  </r>
  <r>
    <x v="1207"/>
    <x v="1207"/>
    <n v="30"/>
    <s v="АО &quot;Райффайзенбанк&quot; г. Москва"/>
    <s v="Комиссия за исходящий платеж в рублях от 2014-10-24 (банк-клиент), расчетный документ №247, сумма 193919.08 рублей"/>
    <s v="4194330"/>
    <x v="13"/>
    <x v="0"/>
    <x v="11"/>
  </r>
  <r>
    <x v="1207"/>
    <x v="1207"/>
    <n v="5237.3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октябрь  2014 года   НДС не облагается"/>
    <s v="419435237,32"/>
    <x v="13"/>
    <x v="0"/>
    <x v="11"/>
  </r>
  <r>
    <x v="1207"/>
    <x v="1207"/>
    <n v="30"/>
    <s v="АО &quot;Райффайзенбанк&quot; г. Москва"/>
    <s v="Комиссия за исходящий платеж в рублях от 2014-10-31 (банк-клиент), расчетный документ №259, сумма 116900.00 рублей"/>
    <s v="4194330"/>
    <x v="13"/>
    <x v="0"/>
    <x v="11"/>
  </r>
  <r>
    <x v="1207"/>
    <x v="1207"/>
    <n v="9215.59"/>
    <s v="Филиал ФГУП &quot;Охрана&quot; МВД России по г. Москве"/>
    <s v="Оплата по договору № 7721N10011 за пультовую охрану объекта за ноябрь 2014.  В том числе НДС 18.00 % - 1405.77"/>
    <s v="419439215,59"/>
    <x v="13"/>
    <x v="0"/>
    <x v="11"/>
  </r>
  <r>
    <x v="1207"/>
    <x v="1207"/>
    <n v="510.93"/>
    <s v="АО &quot;Райффайзенбанк&quot; г. Москва"/>
    <s v="Комиссия за обработку платежной ведомости. payroll scheme comm."/>
    <s v="41943510,93"/>
    <x v="13"/>
    <x v="0"/>
    <x v="11"/>
  </r>
  <r>
    <x v="1207"/>
    <x v="1207"/>
    <n v="32864"/>
    <s v="УФК МФ РФ (ИФНС РФ № 15 по г. Москве, л/с 40100770015)"/>
    <s v="НДФЛ за октябрь 2014 года НДС не облагается"/>
    <s v="4194332864"/>
    <x v="13"/>
    <x v="0"/>
    <x v="11"/>
  </r>
  <r>
    <x v="1207"/>
    <x v="1207"/>
    <n v="9210.44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октябрь  2014 года. Рег. номер в ФФОМС 453159800071702  НДС не облагается"/>
    <s v="419439210,44"/>
    <x v="13"/>
    <x v="0"/>
    <x v="11"/>
  </r>
  <r>
    <x v="1208"/>
    <x v="1208"/>
    <n v="35000"/>
    <s v="ООО БHЭ &quot; Стройконтроль&quot;"/>
    <s v="Оплaтa yслyг пo дoгoвopy NЭ-0610/14 oт 06.10.2014г НДС не облагается."/>
    <s v="4194135000"/>
    <x v="13"/>
    <x v="0"/>
    <x v="11"/>
  </r>
  <r>
    <x v="1208"/>
    <x v="1208"/>
    <n v="30"/>
    <s v="АО &quot;Райффайзенбанк&quot; г. Москва"/>
    <s v="Комиссия за исходящий платеж в рублях от 2014-10-29 (банк-клиент), расчетный документ №250, сумма 35000.00 рублей"/>
    <s v="4194130"/>
    <x v="13"/>
    <x v="0"/>
    <x v="11"/>
  </r>
  <r>
    <x v="1209"/>
    <x v="1209"/>
    <n v="525952.56000000006"/>
    <s v="ОАО &quot;Мосэнергосбыт&quot;"/>
    <s v="Оплата по счету № Э-11/03- 31948 от 31.10.14 за электричество: тариф 1,63- расход-  40457, тариф 4,79 - расход 96035  В том числе НДС 18.00 % - 80230.05"/>
    <s v="41940525952,56"/>
    <x v="25"/>
    <x v="0"/>
    <x v="15"/>
  </r>
  <r>
    <x v="1209"/>
    <x v="1209"/>
    <n v="30"/>
    <s v="АО &quot;Райффайзенбанк&quot; г. Москва"/>
    <s v="Комиссия за исходящий платеж в рублях от 2014-10-27 (банк-клиент), расчетный документ №248, сумма 525952.56 рублей"/>
    <s v="4194030"/>
    <x v="13"/>
    <x v="0"/>
    <x v="11"/>
  </r>
  <r>
    <x v="1209"/>
    <x v="1209"/>
    <n v="14034.96"/>
    <s v="Общество с ограниченной ответственностью &quot;Компания Металл Профиль&quot;"/>
    <s v="За металлочерепицу по счёту № M0Z14223484 от 27.10.2014 В том числе НДС 18.00 % - 2140.93"/>
    <s v="4194014034,96"/>
    <x v="13"/>
    <x v="0"/>
    <x v="11"/>
  </r>
  <r>
    <x v="1209"/>
    <x v="1209"/>
    <n v="30"/>
    <s v="АО &quot;Райффайзенбанк&quot; г. Москва"/>
    <s v="Комиссия за исходящий платеж в рублях от 2014-10-28 (банк-клиент), расчетный документ №249, сумма 14034.96 рублей"/>
    <s v="4194030"/>
    <x v="13"/>
    <x v="0"/>
    <x v="11"/>
  </r>
  <r>
    <x v="1210"/>
    <x v="1210"/>
    <n v="1750"/>
    <s v="ОАО &quot;Мосэнергосбыт&quot;"/>
    <s v="За программирование счётчика  по счету № С-491-14100003-1-08 от 01.10.14   В том числе НДС 18.00 % - 266.95"/>
    <s v="419321750"/>
    <x v="25"/>
    <x v="0"/>
    <x v="15"/>
  </r>
  <r>
    <x v="1210"/>
    <x v="1210"/>
    <n v="30"/>
    <s v="АО &quot;Райффайзенбанк&quot; г. Москва"/>
    <s v="Комиссия за исходящий платеж в рублях от 2014-10-20 (банк-клиент), расчетный документ №246, сумма 27500.00 рублей"/>
    <s v="4193230"/>
    <x v="13"/>
    <x v="0"/>
    <x v="11"/>
  </r>
  <r>
    <x v="1210"/>
    <x v="1210"/>
    <n v="27500"/>
    <s v="ООО &quot;Стройрегионгаз&quot;"/>
    <s v="Техническое обслуживание газопровода по  счёту №437от 01.09.2014  за сентябрь  2014 года  В том числе НДС 18.00 % - 4194.92"/>
    <s v="4193227500"/>
    <x v="13"/>
    <x v="0"/>
    <x v="11"/>
  </r>
  <r>
    <x v="1210"/>
    <x v="1210"/>
    <n v="30"/>
    <s v="АО &quot;Райффайзенбанк&quot; г. Москва"/>
    <s v="Комиссия за исходящий платеж в рублях от 2014-10-20 (банк-клиент), расчетный документ №245, сумма 1750.00 рублей"/>
    <s v="4193230"/>
    <x v="13"/>
    <x v="0"/>
    <x v="11"/>
  </r>
  <r>
    <x v="1211"/>
    <x v="1211"/>
    <n v="80"/>
    <s v="АО &quot;Райффайзенбанк&quot; г. Москва"/>
    <s v="Комиссия за обработку платежной ведомости. payroll scheme comm."/>
    <s v="4192980"/>
    <x v="13"/>
    <x v="0"/>
    <x v="11"/>
  </r>
  <r>
    <x v="1211"/>
    <x v="1211"/>
    <n v="30"/>
    <s v="АО &quot;Райффайзенбанк&quot; г. Москва"/>
    <s v="Комиссия за исходящий платеж в рублях от 2014-10-17 (банк-клиент), расчетный документ №244, сумма 3000.00 рублей"/>
    <s v="4192930"/>
    <x v="13"/>
    <x v="0"/>
    <x v="11"/>
  </r>
  <r>
    <x v="1211"/>
    <x v="1211"/>
    <n v="3000"/>
    <s v="Столичный филиал ОАО &quot;Мегафон&quot;"/>
    <s v="Оплата за услуги связи ( предоплата  за сентябрь 2014). НДС не облагается."/>
    <s v="419293000"/>
    <x v="13"/>
    <x v="0"/>
    <x v="11"/>
  </r>
  <r>
    <x v="1211"/>
    <x v="1211"/>
    <n v="6972"/>
    <s v="УФК МФ РФ (ИФНС РФ № 15 по г. Москве, л/с 40100770015)"/>
    <s v="Водный налог за 3 квартал 2014 года НДС не облагается"/>
    <s v="419296972"/>
    <x v="13"/>
    <x v="0"/>
    <x v="11"/>
  </r>
  <r>
    <x v="1211"/>
    <x v="1211"/>
    <n v="924"/>
    <s v="УФК по г. Москве (ИФНС № 15 по г. Москве)"/>
    <s v="Авансовый платеж по налогу УСН за 9 мес 2014 года НДС не облагается"/>
    <s v="41929924"/>
    <x v="13"/>
    <x v="0"/>
    <x v="11"/>
  </r>
  <r>
    <x v="1211"/>
    <x v="1211"/>
    <n v="30"/>
    <s v="АО &quot;Райффайзенбанк&quot; г. Москва"/>
    <s v="Комиссия за исходящий платеж в рублях от 2014-10-16 (банк-клиент), расчетный документ №243, сумма 95546.96 рублей"/>
    <s v="4192930"/>
    <x v="13"/>
    <x v="0"/>
    <x v="11"/>
  </r>
  <r>
    <x v="1211"/>
    <x v="1211"/>
    <n v="95546.96"/>
    <s v="Муниципальное унитарное предприятие &quot;Инженерные сети г. Долгопрудного&quot;"/>
    <s v="Оплата по счету № 1929 от 31.05.2014 за стоки  В том числе НДС 18.00 % - 14574.96"/>
    <s v="4192995546,96"/>
    <x v="13"/>
    <x v="0"/>
    <x v="11"/>
  </r>
  <r>
    <x v="1211"/>
    <x v="1211"/>
    <n v="20000"/>
    <s v="АО &quot;Райффайзенбанк&quot; г. Москва"/>
    <s v="Перечисление заработной платы согласно платежной ведомости N 21 от 16.10.2014. SALARY"/>
    <s v="4192920000"/>
    <x v="13"/>
    <x v="0"/>
    <x v="11"/>
  </r>
  <r>
    <x v="1212"/>
    <x v="1212"/>
    <n v="75000"/>
    <s v="АО &quot;Райффайзенбанк&quot; г. Москва"/>
    <s v="Перечисление заработной платы согласно платежной ведомости N 20 от 15.10.2014. SALARY"/>
    <s v="4192775000"/>
    <x v="13"/>
    <x v="0"/>
    <x v="11"/>
  </r>
  <r>
    <x v="1212"/>
    <x v="1212"/>
    <n v="300"/>
    <s v="АО &quot;Райффайзенбанк&quot; г. Москва"/>
    <s v="Комиссия за обработку платежной ведомости. payroll scheme comm."/>
    <s v="41927300"/>
    <x v="13"/>
    <x v="0"/>
    <x v="11"/>
  </r>
  <r>
    <x v="1213"/>
    <x v="1213"/>
    <n v="30"/>
    <s v="АО &quot;Райффайзенбанк&quot; г. Москва"/>
    <s v="Комиссия за исходящий платеж в рублях от 2014-10-10 (банк-клиент), расчетный документ №238, сумма 78147.20 рублей"/>
    <s v="4192230"/>
    <x v="13"/>
    <x v="0"/>
    <x v="11"/>
  </r>
  <r>
    <x v="1213"/>
    <x v="1213"/>
    <n v="78147.199999999997"/>
    <s v="Муниципальное унитарное предприятие &quot;Инженерные сети г. Долгопрудного&quot;"/>
    <s v="Оплата по счету № 3390 от 30.09.2014 за стоки  В том числе НДС 18.00 % - 11920.76"/>
    <s v="4192278147,2"/>
    <x v="13"/>
    <x v="0"/>
    <x v="11"/>
  </r>
  <r>
    <x v="1213"/>
    <x v="1213"/>
    <n v="950"/>
    <s v="АО &quot;Райффайзенбанк&quot; г. Москва"/>
    <s v="Комиссия за внесение наличных. ОВН №5. г. Москва"/>
    <s v="41922950"/>
    <x v="13"/>
    <x v="0"/>
    <x v="11"/>
  </r>
  <r>
    <x v="1214"/>
    <x v="1214"/>
    <n v="30"/>
    <s v="АО &quot;Райффайзенбанк&quot; г. Москва"/>
    <s v="Комиссия за исходящий платеж в рублях от 2014-10-06 (банк-клиент), расчетный документ №236, сумма 52000.00 рублей"/>
    <s v="4191930"/>
    <x v="13"/>
    <x v="0"/>
    <x v="11"/>
  </r>
  <r>
    <x v="1214"/>
    <x v="1214"/>
    <n v="52000"/>
    <s v="ОАО &quot;Эко-Сервис&quot;"/>
    <s v="Оплата за вывоз бункера в сентябре 2014 г. по счету №2954 от 30.09.14, кол-во 13 шт. В том числе НДС 18.00 % - 7932.20"/>
    <s v="4191952000"/>
    <x v="13"/>
    <x v="0"/>
    <x v="11"/>
  </r>
  <r>
    <x v="1214"/>
    <x v="1214"/>
    <n v="30"/>
    <s v="АО &quot;Райффайзенбанк&quot; г. Москва"/>
    <s v="Комиссия за исходящий платеж в рублях от 2014-10-07 (банк-клиент), расчетный документ №237, сумма 5260.00 рублей"/>
    <s v="4191930"/>
    <x v="13"/>
    <x v="0"/>
    <x v="11"/>
  </r>
  <r>
    <x v="1214"/>
    <x v="1214"/>
    <n v="5260"/>
    <s v="Общество с ограниченной ответственностью &quot; Новая Безопасность&quot;"/>
    <s v="За устройство программирования по счёту №136 от 02.10.2014 В том числе НДС 18.00 % - 802.37"/>
    <s v="419195260"/>
    <x v="13"/>
    <x v="0"/>
    <x v="11"/>
  </r>
  <r>
    <x v="1215"/>
    <x v="1215"/>
    <n v="300"/>
    <s v="АО &quot;Райффайзенбанк&quot; г. Москва"/>
    <s v="Комиссия за обслуживание системы &quot;ELBRUS Internet&quot; за 9.2014  Договор на ELBRUS Internet Z34983/IC/000068"/>
    <s v="41918300"/>
    <x v="13"/>
    <x v="0"/>
    <x v="11"/>
  </r>
  <r>
    <x v="1216"/>
    <x v="1216"/>
    <n v="270818.15000000002"/>
    <s v="Общество с ограниченной ответственностью &quot;Компания Металл Профиль&quot;"/>
    <s v="За стройматериалы согласно счёту №M0Z14192784 от 02 октября 2014 года. В том числе НДС 18.00 % - 41311.24"/>
    <s v="41915270818,15"/>
    <x v="13"/>
    <x v="0"/>
    <x v="11"/>
  </r>
  <r>
    <x v="1216"/>
    <x v="1216"/>
    <n v="30"/>
    <s v="АО &quot;Райффайзенбанк&quot; г. Москва"/>
    <s v="Комиссия за исходящий платеж в рублях от 2014-10-03 (банк-клиент), расчетный документ №235, сумма 270818.15 рублей"/>
    <s v="4191530"/>
    <x v="13"/>
    <x v="0"/>
    <x v="11"/>
  </r>
  <r>
    <x v="1217"/>
    <x v="1217"/>
    <n v="9215.59"/>
    <s v="Филиал ФГУП &quot;Охрана&quot; МВД России по г. Москве"/>
    <s v="Оплата по договору № 7721N10011 за пультовую охрану объекта за октябрь 2014.  В том числе НДС 18.00 % - 1405.77"/>
    <s v="419149215,59"/>
    <x v="13"/>
    <x v="0"/>
    <x v="11"/>
  </r>
  <r>
    <x v="1217"/>
    <x v="1217"/>
    <n v="30"/>
    <s v="АО &quot;Райффайзенбанк&quot; г. Москва"/>
    <s v="Комиссия за исходящий платеж в рублях от 2014-10-02 (банк-клиент), расчетный документ №233, сумма 116900.00 рублей"/>
    <s v="4191430"/>
    <x v="13"/>
    <x v="0"/>
    <x v="11"/>
  </r>
  <r>
    <x v="1217"/>
    <x v="1217"/>
    <n v="30"/>
    <s v="АО &quot;Райффайзенбанк&quot; г. Москва"/>
    <s v="Комиссия за исходящий платеж в рублях от 2014-10-02 (банк-клиент), расчетный документ №230, сумма 88000.00 рублей"/>
    <s v="4191430"/>
    <x v="13"/>
    <x v="0"/>
    <x v="11"/>
  </r>
  <r>
    <x v="1217"/>
    <x v="1217"/>
    <n v="270000"/>
    <s v="ООО ЧОО &quot;Риф-4&quot;"/>
    <s v="Оплата за охранные услуги за окябрь  2014 года по договору № 02/11 от 11.01.11. НДС не облагается"/>
    <s v="41914270000"/>
    <x v="13"/>
    <x v="0"/>
    <x v="11"/>
  </r>
  <r>
    <x v="1217"/>
    <x v="1217"/>
    <n v="88000"/>
    <s v="Индивидуальный предприниматель Кример Алексей Семенович"/>
    <s v="За работы по благоустройству территории по договору №19/СМ от 10.08.2014 НДС не облагается."/>
    <s v="4191488000"/>
    <x v="53"/>
    <x v="1"/>
    <x v="2"/>
  </r>
  <r>
    <x v="1217"/>
    <x v="1217"/>
    <n v="30"/>
    <s v="АО &quot;Райффайзенбанк&quot; г. Москва"/>
    <s v="Комиссия за исходящий платеж в рублях от 2014-10-02 (банк-клиент), расчетный документ №231, сумма 270000.00 рублей"/>
    <s v="4191430"/>
    <x v="13"/>
    <x v="0"/>
    <x v="11"/>
  </r>
  <r>
    <x v="1217"/>
    <x v="1217"/>
    <n v="30"/>
    <s v="АО &quot;Райффайзенбанк&quot; г. Москва"/>
    <s v="Комиссия за исходящий платеж в рублях от 2014-10-02 (банк-клиент), расчетный документ №232, сумма 9215.59 рублей"/>
    <s v="4191430"/>
    <x v="13"/>
    <x v="0"/>
    <x v="11"/>
  </r>
  <r>
    <x v="1217"/>
    <x v="1217"/>
    <n v="116900"/>
    <s v="ООО Группа &quot;Евроклининг&quot;"/>
    <s v="Оплата по договору № 009-46/у от 20.03.2009 за уборку за сенябрь 2014 года. В том числе НДС 18.00 % - 17832.20"/>
    <s v="41914116900"/>
    <x v="13"/>
    <x v="0"/>
    <x v="11"/>
  </r>
  <r>
    <x v="1218"/>
    <x v="1218"/>
    <n v="408257.76"/>
    <s v="ОАО &quot;Мосэнергосбыт&quot;"/>
    <s v="Оплата по счету № Э-11/03- 30685 от 30.09.14 за электричество: тариф 1,63- расход-  33137, тариф 4,79 - расход 73955  В том числе НДС 18.00 % - 62276.61"/>
    <s v="41913408257,76"/>
    <x v="25"/>
    <x v="0"/>
    <x v="15"/>
  </r>
  <r>
    <x v="1218"/>
    <x v="1218"/>
    <n v="30"/>
    <s v="АО &quot;Райффайзенбанк&quot; г. Москва"/>
    <s v="Комиссия за исходящий платеж в рублях от 2014-09-26 (банк-клиент), расчетный документ №221, сумма 408257.76 рублей"/>
    <s v="4191330"/>
    <x v="13"/>
    <x v="0"/>
    <x v="11"/>
  </r>
  <r>
    <x v="1218"/>
    <x v="1218"/>
    <n v="30"/>
    <s v="АО &quot;Райффайзенбанк&quot; г. Москва"/>
    <s v="Комиссия за исходящий платеж в рублях от 2014-10-01 (банк-клиент), расчетный документ №228, сумма 4392.00 рублей"/>
    <s v="4191330"/>
    <x v="13"/>
    <x v="0"/>
    <x v="11"/>
  </r>
  <r>
    <x v="1218"/>
    <x v="1218"/>
    <n v="4392"/>
    <s v="ООО &quot; ОРИОН-ОВК&quot;"/>
    <s v="За трубы по счёту №3 от 24.09.2014 В том числе НДС 18.00 % - 669.97."/>
    <s v="419134392"/>
    <x v="13"/>
    <x v="0"/>
    <x v="11"/>
  </r>
  <r>
    <x v="1218"/>
    <x v="1218"/>
    <n v="900"/>
    <s v="АО &quot;Райффайзенбанк&quot; г. Москва"/>
    <s v="Комиссия за ведение текущего (расчетного) счета 40703810800001434983 за период с 01.09.2014 по 30.09.2014    начислена в сумме 900.00 RUR"/>
    <s v="41913900"/>
    <x v="13"/>
    <x v="0"/>
    <x v="11"/>
  </r>
  <r>
    <x v="1218"/>
    <x v="1218"/>
    <n v="45000"/>
    <s v="ООО &quot; ОРИОН-ОВК&quot;"/>
    <s v="За монтажные работы по счёту №4 от 30.09.2014 В том числе НДС 18.00 % - 6864.41."/>
    <s v="4191345000"/>
    <x v="13"/>
    <x v="0"/>
    <x v="11"/>
  </r>
  <r>
    <x v="1218"/>
    <x v="1218"/>
    <n v="30"/>
    <s v="АО &quot;Райффайзенбанк&quot; г. Москва"/>
    <s v="Комиссия за исходящий платеж в рублях от 2014-10-01 (банк-клиент), расчетный документ №229, сумма 45000.00 рублей"/>
    <s v="4191330"/>
    <x v="13"/>
    <x v="0"/>
    <x v="11"/>
  </r>
  <r>
    <x v="1219"/>
    <x v="1219"/>
    <n v="87302"/>
    <s v="АО &quot;Райффайзенбанк&quot; г. Москва"/>
    <s v="Перечисление заработной платы согласно платежной ведомости N 19 от 30.09.2014. SALARY"/>
    <s v="4191287302"/>
    <x v="13"/>
    <x v="0"/>
    <x v="11"/>
  </r>
  <r>
    <x v="1219"/>
    <x v="1219"/>
    <n v="461.0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сентябрь 2014 года НДС не облагается"/>
    <s v="41912461,09"/>
    <x v="13"/>
    <x v="0"/>
    <x v="11"/>
  </r>
  <r>
    <x v="1219"/>
    <x v="1219"/>
    <n v="29606"/>
    <s v="УФК МФ РФ (ИФНС РФ № 15 по г. Москве, л/с 40100770015)"/>
    <s v="НДФЛ за сентябрь 2014 года НДС не облагается"/>
    <s v="4191229606"/>
    <x v="13"/>
    <x v="0"/>
    <x v="11"/>
  </r>
  <r>
    <x v="1219"/>
    <x v="1219"/>
    <n v="44212.4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сентябрь 2014 года. НДС не облагается"/>
    <s v="4191244212,44"/>
    <x v="13"/>
    <x v="0"/>
    <x v="11"/>
  </r>
  <r>
    <x v="1219"/>
    <x v="1219"/>
    <n v="5113.18999999999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сентябрь  2014 года   НДС не облагается"/>
    <s v="419125113,19"/>
    <x v="13"/>
    <x v="0"/>
    <x v="11"/>
  </r>
  <r>
    <x v="1219"/>
    <x v="1219"/>
    <n v="8992.17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сентябрь  2014 года. Рег. номер в ФФОМС 453159800071702  НДС не облагается"/>
    <s v="419128992,17"/>
    <x v="13"/>
    <x v="0"/>
    <x v="11"/>
  </r>
  <r>
    <x v="1219"/>
    <x v="1219"/>
    <n v="349.21"/>
    <s v="АО &quot;Райффайзенбанк&quot; г. Москва"/>
    <s v="Комиссия за обработку платежной ведомости. payroll scheme comm."/>
    <s v="41912349,21"/>
    <x v="13"/>
    <x v="0"/>
    <x v="11"/>
  </r>
  <r>
    <x v="1220"/>
    <x v="1220"/>
    <n v="30"/>
    <s v="АО &quot;Райффайзенбанк&quot; г. Москва"/>
    <s v="Комиссия за исходящий платеж в рублях от 2014-09-25 (банк-клиент), расчетный документ №219, сумма 159480.26 рублей"/>
    <s v="4190830"/>
    <x v="13"/>
    <x v="0"/>
    <x v="11"/>
  </r>
  <r>
    <x v="1220"/>
    <x v="1220"/>
    <n v="30"/>
    <s v="АО &quot;Райффайзенбанк&quot; г. Москва"/>
    <s v="Комиссия за исходящий платеж в рублях от 2014-09-26 (банк-клиент), расчетный документ №220, сумма 19824.00 рублей"/>
    <s v="4190830"/>
    <x v="13"/>
    <x v="0"/>
    <x v="11"/>
  </r>
  <r>
    <x v="1220"/>
    <x v="1220"/>
    <n v="159480.26"/>
    <s v="ОАО &quot;ИЗОЛЮКС&quot; Московский банк Сбербанка России ОАО, г. Москва"/>
    <s v="За стройматериалы по счёту №СИ00081597 от 10.09.14. В том числе НДС 18.00 % - 24327.50"/>
    <s v="41908159480,26"/>
    <x v="13"/>
    <x v="0"/>
    <x v="11"/>
  </r>
  <r>
    <x v="1220"/>
    <x v="1220"/>
    <n v="19824"/>
    <s v="ООО &quot; Ранет Энерго&quot;"/>
    <s v="За монтаж , наладку и пуск в эксплуатацию  двух расходомеров  по счёту № 260 от 26.09.2014 В том числе НДС 18.00 % - 3024.00"/>
    <s v="4190819824"/>
    <x v="21"/>
    <x v="1"/>
    <x v="2"/>
  </r>
  <r>
    <x v="1221"/>
    <x v="1221"/>
    <n v="283280.52"/>
    <s v="Управление федерального казначейства по г. Москве (для Департамента городского имущества города Москвы)"/>
    <s v="Арендная плата за землю за 4 квартал 2014 год. ФЛС № М-02-013174-001 НДС не облагается."/>
    <s v="41906283280,52"/>
    <x v="13"/>
    <x v="0"/>
    <x v="11"/>
  </r>
  <r>
    <x v="1222"/>
    <x v="1222"/>
    <n v="30"/>
    <s v="АО &quot;Райффайзенбанк&quot; г. Москва"/>
    <s v="Комиссия за исходящий платеж в рублях от 2014-09-22 (банк-клиент), расчетный документ №217, сумма 5460.00 рублей"/>
    <s v="4190530"/>
    <x v="13"/>
    <x v="0"/>
    <x v="11"/>
  </r>
  <r>
    <x v="1222"/>
    <x v="1222"/>
    <n v="5460"/>
    <s v="Общество с ограниченной ответственностью &quot; Новая Безопасность&quot;"/>
    <s v="За систему контроля по счёту №133 от 22.09.2014 В том числе НДС 18.00 % - 832.88"/>
    <s v="419055460"/>
    <x v="13"/>
    <x v="0"/>
    <x v="11"/>
  </r>
  <r>
    <x v="1223"/>
    <x v="1223"/>
    <n v="178103.2"/>
    <s v="ООО &quot; АСПРО&quot;"/>
    <s v="Предоплата за поставку и монтаж окон по договору №214 согласно счёту №20 от 17.09.2014 В том числе НДС 18.00 % - 27168.28"/>
    <s v="41904178103,2"/>
    <x v="13"/>
    <x v="0"/>
    <x v="11"/>
  </r>
  <r>
    <x v="1223"/>
    <x v="1223"/>
    <n v="12000"/>
    <s v="Индивидуальный предприниматель Капалин Евгений Владимирович"/>
    <s v="Оплата по Договору № 011113-ОКТ от 01.11.2013 г. по счёту № 13 от 01.09.2014, №14 от 30.09.2014  за поддержку работоспособности сервера и информационную и техническую поддержку.НДС не облагается"/>
    <s v="4190412000"/>
    <x v="13"/>
    <x v="0"/>
    <x v="11"/>
  </r>
  <r>
    <x v="1223"/>
    <x v="1223"/>
    <n v="30"/>
    <s v="АО &quot;Райффайзенбанк&quot; г. Москва"/>
    <s v="Комиссия за исходящий платеж в рублях от 2014-09-22 (банк-клиент), расчетный документ №215, сумма 12000.00 рублей"/>
    <s v="4190430"/>
    <x v="13"/>
    <x v="0"/>
    <x v="11"/>
  </r>
  <r>
    <x v="1223"/>
    <x v="1223"/>
    <n v="30"/>
    <s v="АО &quot;Райффайзенбанк&quot; г. Москва"/>
    <s v="Комиссия за исходящий платеж в рублях от 2014-09-22 (банк-клиент), расчетный документ №216, сумма 178103.20 рублей"/>
    <s v="4190430"/>
    <x v="13"/>
    <x v="0"/>
    <x v="11"/>
  </r>
  <r>
    <x v="1224"/>
    <x v="1224"/>
    <n v="30"/>
    <s v="АО &quot;Райффайзенбанк&quot; г. Москва"/>
    <s v="Комиссия за исходящий платеж в рублях от 2014-09-18 (банк-клиент), расчетный документ №214, сумма 9215.59 рублей"/>
    <s v="4190030"/>
    <x v="13"/>
    <x v="0"/>
    <x v="11"/>
  </r>
  <r>
    <x v="1224"/>
    <x v="1224"/>
    <n v="270000"/>
    <s v="ООО ЧОО &quot;Риф-4&quot;"/>
    <s v="Оплата за охранные услуги за сентябрь  2014 года по договору № 02/11 от 11.01.11. НДС не облагается"/>
    <s v="41900270000"/>
    <x v="13"/>
    <x v="0"/>
    <x v="11"/>
  </r>
  <r>
    <x v="1224"/>
    <x v="1224"/>
    <n v="9215.59"/>
    <s v="Филиал ФГУП &quot;Охрана&quot; МВД России по г. Москве"/>
    <s v="Оплата по договору № 7721N10011 за пультовую охрану объекта за сентябрь 2014.  В том числе НДС 18.00 % - 1405.77"/>
    <s v="419009215,59"/>
    <x v="13"/>
    <x v="0"/>
    <x v="11"/>
  </r>
  <r>
    <x v="1224"/>
    <x v="1224"/>
    <n v="30"/>
    <s v="АО &quot;Райффайзенбанк&quot; г. Москва"/>
    <s v="Комиссия за исходящий платеж в рублях от 2014-09-18 (банк-клиент), расчетный документ №213, сумма 270000.00 рублей"/>
    <s v="4190030"/>
    <x v="13"/>
    <x v="0"/>
    <x v="11"/>
  </r>
  <r>
    <x v="1225"/>
    <x v="1225"/>
    <n v="30"/>
    <s v="АО &quot;Райффайзенбанк&quot; г. Москва"/>
    <s v="Комиссия за исходящий платеж в рублях от 2014-09-16 (банк-клиент), расчетный документ №212, сумма 95525.35 рублей"/>
    <s v="4189930"/>
    <x v="13"/>
    <x v="0"/>
    <x v="11"/>
  </r>
  <r>
    <x v="1225"/>
    <x v="1225"/>
    <n v="95525.35"/>
    <s v="Муниципальное унитарное предприятие &quot;Инженерные сети г. Долгопрудного&quot;"/>
    <s v="Оплата по счету № 3074 от 31.08.2014 за стоки  В том числе НДС 18.00 % - 14571.66"/>
    <s v="4189995525,35"/>
    <x v="13"/>
    <x v="0"/>
    <x v="11"/>
  </r>
  <r>
    <x v="1226"/>
    <x v="1226"/>
    <n v="52000"/>
    <s v="ОАО &quot;Эко-Сервис&quot;"/>
    <s v="Оплата за вывоз бункера в августе 2014 г. по счету №2636 от 31.08.14, кол-во 13 шт. В том числе НДС 18.00 % - 7932.20"/>
    <s v="4189852000"/>
    <x v="13"/>
    <x v="0"/>
    <x v="11"/>
  </r>
  <r>
    <x v="1226"/>
    <x v="1226"/>
    <n v="30"/>
    <s v="АО &quot;Райффайзенбанк&quot; г. Москва"/>
    <s v="Комиссия за исходящий платеж в рублях от 2014-09-16 (банк-клиент), расчетный документ №211, сумма 52000.00 рублей"/>
    <s v="4189830"/>
    <x v="13"/>
    <x v="0"/>
    <x v="11"/>
  </r>
  <r>
    <x v="1227"/>
    <x v="1227"/>
    <n v="75000"/>
    <s v="АО &quot;Райффайзенбанк&quot; г. Москва"/>
    <s v="Перечисление заработной платы согласно платежной ведомости N 18 от 15.09.2014. SALARY"/>
    <s v="4189775000"/>
    <x v="13"/>
    <x v="0"/>
    <x v="11"/>
  </r>
  <r>
    <x v="1227"/>
    <x v="1227"/>
    <n v="300"/>
    <s v="АО &quot;Райффайзенбанк&quot; г. Москва"/>
    <s v="Комиссия за обработку платежной ведомости. payroll scheme comm."/>
    <s v="41897300"/>
    <x v="13"/>
    <x v="0"/>
    <x v="11"/>
  </r>
  <r>
    <x v="1228"/>
    <x v="1228"/>
    <n v="30"/>
    <s v="АО &quot;Райффайзенбанк&quot; г. Москва"/>
    <s v="Комиссия за исходящий платеж в рублях от 2014-09-12 (банк-клиент), расчетный документ №209, сумма 85022.60 рублей"/>
    <s v="4189430"/>
    <x v="13"/>
    <x v="0"/>
    <x v="11"/>
  </r>
  <r>
    <x v="1228"/>
    <x v="1228"/>
    <n v="85022.6"/>
    <s v="ООО &quot; ОРИОН-ОВК&quot;"/>
    <s v="За трубы по счёту №1 от 11.09.2014 В том числе НДС 18.00 % - 12969.55."/>
    <s v="4189485022,6"/>
    <x v="13"/>
    <x v="0"/>
    <x v="11"/>
  </r>
  <r>
    <x v="1229"/>
    <x v="1229"/>
    <n v="10000"/>
    <s v="Столичный филиал ОАО &quot;Мегафон&quot;"/>
    <s v="Оплата за услуги связи  за август 2014). НДС не облагается."/>
    <s v="4188710000"/>
    <x v="13"/>
    <x v="0"/>
    <x v="11"/>
  </r>
  <r>
    <x v="1229"/>
    <x v="1229"/>
    <n v="30"/>
    <s v="АО &quot;Райффайзенбанк&quot; г. Москва"/>
    <s v="Комиссия за исходящий платеж в рублях от 2014-09-05 (банк-клиент), расчетный документ №208, сумма 10000.00 рублей"/>
    <s v="4188730"/>
    <x v="13"/>
    <x v="0"/>
    <x v="11"/>
  </r>
  <r>
    <x v="1230"/>
    <x v="1230"/>
    <n v="30"/>
    <s v="АО &quot;Райффайзенбанк&quot; г. Москва"/>
    <s v="Комиссия за исходящий платеж в рублях от 2014-09-03 (банк-клиент), расчетный документ №200, сумма 48000.00 рублей"/>
    <s v="4188630"/>
    <x v="13"/>
    <x v="0"/>
    <x v="11"/>
  </r>
  <r>
    <x v="1230"/>
    <x v="1230"/>
    <n v="404772.96"/>
    <s v="ОАО &quot;Мосэнергосбыт&quot;"/>
    <s v="Оплата по счету № Э-11/03- 28254 от 31.08.14 за электричество: тариф 1,63- расход  32037, тариф 4,79 - расход 73595.  В том числе НДС 18.00 % - 61745.03"/>
    <s v="41886404772,96"/>
    <x v="25"/>
    <x v="0"/>
    <x v="15"/>
  </r>
  <r>
    <x v="1230"/>
    <x v="1230"/>
    <n v="30"/>
    <s v="АО &quot;Райффайзенбанк&quot; г. Москва"/>
    <s v="Комиссия за исходящий платеж в рублях от 2014-09-03 (банк-клиент), расчетный документ №199, сумма 404772.96 рублей"/>
    <s v="4188630"/>
    <x v="13"/>
    <x v="0"/>
    <x v="11"/>
  </r>
  <r>
    <x v="1230"/>
    <x v="1230"/>
    <n v="300"/>
    <s v="АО &quot;Райффайзенбанк&quot; г. Москва"/>
    <s v="Комиссия за обслуживание системы &quot;ELBRUS Internet&quot; за 8.2014  Договор на ELBRUS Internet Z34983/IC/000068"/>
    <s v="41886300"/>
    <x v="13"/>
    <x v="0"/>
    <x v="11"/>
  </r>
  <r>
    <x v="1230"/>
    <x v="1230"/>
    <n v="12000"/>
    <s v="Индивидуальный предприниматель Капалин Евгений Владимирович"/>
    <s v="Оплата по Договору № 011113-ОКТ от 01.11.2013 г. по счёту № 11 от 01.07.2014, №12 от 01.08.2014  за поддержку работоспособности сервера и информационную и техническую поддержку.НДС не облагается"/>
    <s v="4188612000"/>
    <x v="13"/>
    <x v="0"/>
    <x v="11"/>
  </r>
  <r>
    <x v="1230"/>
    <x v="1230"/>
    <n v="30"/>
    <s v="АО &quot;Райффайзенбанк&quot; г. Москва"/>
    <s v="Комиссия за исходящий платеж в рублях от 2014-09-03 (банк-клиент), расчетный документ №201, сумма 12000.00 рублей"/>
    <s v="4188630"/>
    <x v="13"/>
    <x v="0"/>
    <x v="11"/>
  </r>
  <r>
    <x v="1230"/>
    <x v="1230"/>
    <n v="48000"/>
    <s v="ОАО &quot;Эко-Сервис&quot;"/>
    <s v="Оплата за вывоз бункера в июле 2014 г. по счету №2290 от 31.07.14, кол-во 12 шт. В том числе НДС 18.00 % - 7322.03"/>
    <s v="4188648000"/>
    <x v="13"/>
    <x v="0"/>
    <x v="11"/>
  </r>
  <r>
    <x v="1231"/>
    <x v="1231"/>
    <n v="270000"/>
    <s v="ООО ЧОО &quot;Риф-4&quot;"/>
    <s v="Оплата за охранные услуги за август  2014 года по договору № 02/11 от 11.01.11. НДС не облагается"/>
    <s v="41884270000"/>
    <x v="13"/>
    <x v="0"/>
    <x v="11"/>
  </r>
  <r>
    <x v="1231"/>
    <x v="1231"/>
    <n v="30"/>
    <s v="АО &quot;Райффайзенбанк&quot; г. Москва"/>
    <s v="Комиссия за исходящий платеж в рублях от 2014-09-02 (банк-клиент), расчетный документ №197, сумма 116900.00 рублей"/>
    <s v="4188430"/>
    <x v="13"/>
    <x v="0"/>
    <x v="11"/>
  </r>
  <r>
    <x v="1231"/>
    <x v="1231"/>
    <n v="30"/>
    <s v="АО &quot;Райффайзенбанк&quot; г. Москва"/>
    <s v="Комиссия за исходящий платеж в рублях от 2014-09-02 (банк-клиент), расчетный документ №198, сумма 270000.00 рублей"/>
    <s v="4188430"/>
    <x v="13"/>
    <x v="0"/>
    <x v="11"/>
  </r>
  <r>
    <x v="1231"/>
    <x v="1231"/>
    <n v="116900"/>
    <s v="ООО Группа &quot;Евроклининг&quot;"/>
    <s v="Оплата по договору № 009-46/у от 20.03.2009 за уборку за август 2014 года. В том числе НДС 18.00 % - 17832.20"/>
    <s v="41884116900"/>
    <x v="13"/>
    <x v="0"/>
    <x v="11"/>
  </r>
  <r>
    <x v="1231"/>
    <x v="1231"/>
    <n v="9215.59"/>
    <s v="Филиал ФГУП &quot;Охрана&quot; МВД России по г. Москве"/>
    <s v="Оплата по договору № 7721N10011 за пультовую охрану объекта за август  2014.  В том числе НДС 18.00 % - 1405.77"/>
    <s v="418849215,59"/>
    <x v="13"/>
    <x v="0"/>
    <x v="11"/>
  </r>
  <r>
    <x v="1231"/>
    <x v="1231"/>
    <n v="30"/>
    <s v="АО &quot;Райффайзенбанк&quot; г. Москва"/>
    <s v="Комиссия за исходящий платеж в рублях от 2014-09-02 (банк-клиент), расчетный документ №196, сумма 9215.59 рублей"/>
    <s v="4188430"/>
    <x v="13"/>
    <x v="0"/>
    <x v="11"/>
  </r>
  <r>
    <x v="1232"/>
    <x v="1232"/>
    <n v="900"/>
    <s v="АО &quot;Райффайзенбанк&quot; г. Москва"/>
    <s v="Комиссия за ведение текущего (расчетного) счета 40703810800001434983 за период с 01.08.2014 по 31.08.2014    начислена в сумме 900.00 RUR"/>
    <s v="41883900"/>
    <x v="13"/>
    <x v="0"/>
    <x v="11"/>
  </r>
  <r>
    <x v="1232"/>
    <x v="1232"/>
    <n v="300000"/>
    <s v="ООО &quot; АФК- групп&quot;"/>
    <s v="Аванс по договору  №16 П/14 от 08 июля 2014 зa капитальный ремонт фасада и кровли согласно счёту №0000-000069 от 29.08.2014 В том числе НДС 18.00 % - 45762.71."/>
    <s v="41883300000"/>
    <x v="13"/>
    <x v="0"/>
    <x v="11"/>
  </r>
  <r>
    <x v="1232"/>
    <x v="1232"/>
    <n v="3880"/>
    <s v="ООО &quot;Такском&quot;"/>
    <s v="Оплата услуг в системе ЭДО &quot;Такском-Спринтер&quot; за 4 кв.2014 года согласно счёту № Ц000268134 от 29 августа 2014 г. по договору ГС №TX-08/3925 от 15.02.2008 В том числе НДС 18.00 % - 591.86."/>
    <s v="418833880"/>
    <x v="13"/>
    <x v="0"/>
    <x v="11"/>
  </r>
  <r>
    <x v="1232"/>
    <x v="1232"/>
    <n v="56321"/>
    <s v="АО &quot;Райффайзенбанк&quot; г. Москва"/>
    <s v="Перечисление заработной платы согласно платежной ведомости N 16 от 28.08.2014. SALARY"/>
    <s v="4188356321"/>
    <x v="13"/>
    <x v="0"/>
    <x v="11"/>
  </r>
  <r>
    <x v="1232"/>
    <x v="1232"/>
    <n v="538.9400000000000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4 года НДС не облагается"/>
    <s v="41883538,94"/>
    <x v="13"/>
    <x v="0"/>
    <x v="11"/>
  </r>
  <r>
    <x v="1232"/>
    <x v="1232"/>
    <n v="7814.68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вгуст  2014 года   НДС не облагается"/>
    <s v="418837814,68"/>
    <x v="13"/>
    <x v="0"/>
    <x v="11"/>
  </r>
  <r>
    <x v="1232"/>
    <x v="1232"/>
    <n v="59283.839999999997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вгуст 2014 года. НДС не облагается"/>
    <s v="4188359283,84"/>
    <x v="13"/>
    <x v="0"/>
    <x v="11"/>
  </r>
  <r>
    <x v="1232"/>
    <x v="1232"/>
    <n v="369.96"/>
    <s v="АО &quot;Райффайзенбанк&quot; г. Москва"/>
    <s v="Комиссия за обработку платежной ведомости. payroll scheme comm."/>
    <s v="41883369,96"/>
    <x v="13"/>
    <x v="0"/>
    <x v="11"/>
  </r>
  <r>
    <x v="1232"/>
    <x v="1232"/>
    <n v="33662"/>
    <s v="УФК МФ РФ (ИФНС РФ № 15 по г. Москве, л/с 40100770015)"/>
    <s v="НДФЛ за август 2014 года НДС не облагается"/>
    <s v="4188333662"/>
    <x v="13"/>
    <x v="0"/>
    <x v="11"/>
  </r>
  <r>
    <x v="1232"/>
    <x v="1232"/>
    <n v="30"/>
    <s v="АО &quot;Райффайзенбанк&quot; г. Москва"/>
    <s v="Комиссия за исходящий платеж в рублях от 2014-09-01 (банк-клиент), расчетный документ №189, сумма 300000.00 рублей"/>
    <s v="4188330"/>
    <x v="13"/>
    <x v="0"/>
    <x v="11"/>
  </r>
  <r>
    <x v="1232"/>
    <x v="1232"/>
    <n v="13743.08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вгуст  2014 года. Рег. номер в ФФОМС 453159800071702  НДС не облагается"/>
    <s v="4188313743,08"/>
    <x v="13"/>
    <x v="0"/>
    <x v="11"/>
  </r>
  <r>
    <x v="1232"/>
    <x v="1232"/>
    <n v="30"/>
    <s v="АО &quot;Райффайзенбанк&quot; г. Москва"/>
    <s v="Комиссия за исходящий платеж в рублях от 2014-09-01 (банк-клиент), расчетный документ №195, сумма 3880.00 рублей"/>
    <s v="4188330"/>
    <x v="13"/>
    <x v="0"/>
    <x v="11"/>
  </r>
  <r>
    <x v="1232"/>
    <x v="1232"/>
    <n v="225.28"/>
    <s v="АО &quot;Райффайзенбанк&quot; г. Москва"/>
    <s v="Комиссия за обработку платежной ведомости. payroll scheme comm."/>
    <s v="41883225,28"/>
    <x v="13"/>
    <x v="0"/>
    <x v="11"/>
  </r>
  <r>
    <x v="1232"/>
    <x v="1232"/>
    <n v="92489"/>
    <s v="АО &quot;Райффайзенбанк&quot; г. Москва"/>
    <s v="Перечисление заработной платы согласно платежной ведомости N 17 от 01.09.2014. SALARY"/>
    <s v="4188392489"/>
    <x v="13"/>
    <x v="0"/>
    <x v="11"/>
  </r>
  <r>
    <x v="1233"/>
    <x v="1233"/>
    <n v="99206.6"/>
    <s v="Муниципальное унитарное предприятие &quot;Инженерные сети г. Долгопрудного&quot;"/>
    <s v="Оплата по счету № 2549 от 31.07.2014 за стоки  В том числе НДС 18.00 % - 15133.21"/>
    <s v="4187899206,6"/>
    <x v="13"/>
    <x v="0"/>
    <x v="11"/>
  </r>
  <r>
    <x v="1233"/>
    <x v="1233"/>
    <n v="30"/>
    <s v="АО &quot;Райффайзенбанк&quot; г. Москва"/>
    <s v="Комиссия за исходящий платеж в рублях от 2014-08-27 (банк-клиент), расчетный документ №176, сумма 99206.60 рублей"/>
    <s v="4187830"/>
    <x v="13"/>
    <x v="0"/>
    <x v="11"/>
  </r>
  <r>
    <x v="1234"/>
    <x v="1234"/>
    <n v="150"/>
    <s v="АО &quot;Райффайзенбанк&quot; г. Москва"/>
    <s v="Комиссия за отмену платежных инструкций  P/O184 dd250814"/>
    <s v="41877150"/>
    <x v="13"/>
    <x v="0"/>
    <x v="11"/>
  </r>
  <r>
    <x v="1235"/>
    <x v="1235"/>
    <n v="27500"/>
    <s v="ООО &quot;Стройрегионгаз&quot;"/>
    <s v="Техническое обслуживание газопровода по  счёту №389 от 01.08.2014  за август  2014 года  В том числе НДС 18.00 % - 4194.92"/>
    <s v="4187627500"/>
    <x v="13"/>
    <x v="0"/>
    <x v="11"/>
  </r>
  <r>
    <x v="1235"/>
    <x v="1235"/>
    <n v="9998.14"/>
    <s v="УФК по г. Москве (Филиал ФБУЗ &quot;Центр гигиены и эпидемиологии в городе Москве&quot; в СВАО города Москвы л/с 20736U25140)"/>
    <s v="Оплата по счету № 15962 от 18.08.2014 за радиологический анализ воды  В том числе НДС 18.00 % - 1525.14  КБК 00000000000000000130 ОКТМО 45351000"/>
    <s v="418769998,14"/>
    <x v="13"/>
    <x v="0"/>
    <x v="11"/>
  </r>
  <r>
    <x v="1235"/>
    <x v="1235"/>
    <n v="30"/>
    <s v="АО &quot;Райффайзенбанк&quot; г. Москва"/>
    <s v="Комиссия за исходящий платеж в рублях от 2014-08-25 (банк-клиент), расчетный документ №185, сумма 9998.14 рублей"/>
    <s v="4187630"/>
    <x v="13"/>
    <x v="0"/>
    <x v="11"/>
  </r>
  <r>
    <x v="1235"/>
    <x v="1235"/>
    <n v="30"/>
    <s v="АО &quot;Райффайзенбанк&quot; г. Москва"/>
    <s v="Комиссия за исходящий платеж в рублях от 2014-08-25 (банк-клиент), расчетный документ №186, сумма 19495.96 рублей"/>
    <s v="4187630"/>
    <x v="13"/>
    <x v="0"/>
    <x v="11"/>
  </r>
  <r>
    <x v="1235"/>
    <x v="1235"/>
    <n v="30"/>
    <s v="АО &quot;Райффайзенбанк&quot; г. Москва"/>
    <s v="Комиссия за исходящий платеж в рублях от 2014-08-25 (банк-клиент), расчетный документ №183, сумма 27500.00 рублей"/>
    <s v="4187630"/>
    <x v="13"/>
    <x v="0"/>
    <x v="11"/>
  </r>
  <r>
    <x v="1235"/>
    <x v="1235"/>
    <n v="19495.96"/>
    <s v="УФК по г. Москве (Филиал ФБУЗ &quot;Центр гигиены и эпидемиологии в городе Москве&quot; в СВАО города Москвы л/с 20736U27210)"/>
    <s v="Оплата по счету № 1856/9,2 от 18.08.2014 за химический анализ воды  В том числе НДС 18.00 % - 2973.96"/>
    <s v="4187619495,96"/>
    <x v="13"/>
    <x v="0"/>
    <x v="11"/>
  </r>
  <r>
    <x v="1236"/>
    <x v="1236"/>
    <n v="77000"/>
    <s v="АО &quot;Райффайзенбанк&quot; г. Москва"/>
    <s v="Перечисление заработной платы согласно платежной ведомости N 15 от 14.08.2014. SALARY"/>
    <s v="4186577000"/>
    <x v="13"/>
    <x v="0"/>
    <x v="11"/>
  </r>
  <r>
    <x v="1236"/>
    <x v="1236"/>
    <n v="308"/>
    <s v="АО &quot;Райффайзенбанк&quot; г. Москва"/>
    <s v="Комиссия за обработку платежной ведомости. payroll scheme comm."/>
    <s v="41865308"/>
    <x v="13"/>
    <x v="0"/>
    <x v="11"/>
  </r>
  <r>
    <x v="1237"/>
    <x v="1237"/>
    <n v="30"/>
    <s v="АО &quot;Райффайзенбанк&quot; г. Москва"/>
    <s v="Комиссия за исходящий платеж в рублях от 2014-08-12 (банк-клиент), расчетный документ №179, сумма 18400.00 рублей"/>
    <s v="4186430"/>
    <x v="13"/>
    <x v="0"/>
    <x v="11"/>
  </r>
  <r>
    <x v="1237"/>
    <x v="1237"/>
    <n v="143440"/>
    <s v="Общество с ограниченной ответственностью &quot; ЗЛПК&quot;"/>
    <s v="За  ремонт покрытия дороги по договору №75 от 08.07.2014          В том числе НДС 18.00 % - 21880.68"/>
    <s v="41864143440"/>
    <x v="13"/>
    <x v="0"/>
    <x v="11"/>
  </r>
  <r>
    <x v="1237"/>
    <x v="1237"/>
    <n v="18400"/>
    <s v="Общество с ограниченной ответственностью &quot; Независимая экспертиза качества строительства&quot;"/>
    <s v="За экспертный осмотр объекта по счёту №1 от 11.08.2014. НДС не облагается"/>
    <s v="4186418400"/>
    <x v="13"/>
    <x v="0"/>
    <x v="11"/>
  </r>
  <r>
    <x v="1237"/>
    <x v="1237"/>
    <n v="30"/>
    <s v="АО &quot;Райффайзенбанк&quot; г. Москва"/>
    <s v="Комиссия за исходящий платеж в рублях от 2014-08-13 (банк-клиент), расчетный документ №182, сумма 143440.00 рублей"/>
    <s v="4186430"/>
    <x v="13"/>
    <x v="0"/>
    <x v="11"/>
  </r>
  <r>
    <x v="1238"/>
    <x v="1238"/>
    <n v="400000"/>
    <s v="ООО &quot; АФК- групп&quot;"/>
    <s v="Аванс по договору  №16 П/14 от 08 июля 2014 зa капитальный ремонт фасада и кровли согласно счёту №0000-000057 от 11.08.2014 В том числе НДС 18.00 % - 61016.95."/>
    <s v="41863400000"/>
    <x v="13"/>
    <x v="0"/>
    <x v="11"/>
  </r>
  <r>
    <x v="1238"/>
    <x v="1238"/>
    <n v="30"/>
    <s v="АО &quot;Райффайзенбанк&quot; г. Москва"/>
    <s v="Комиссия за исходящий платеж в рублях от 2014-08-12 (банк-клиент), расчетный документ №180, сумма 400000.00 рублей"/>
    <s v="4186330"/>
    <x v="13"/>
    <x v="0"/>
    <x v="11"/>
  </r>
  <r>
    <x v="1239"/>
    <x v="1239"/>
    <n v="30"/>
    <s v="АО &quot;Райффайзенбанк&quot; г. Москва"/>
    <s v="Комиссия за исходящий платеж в рублях от 2014-08-08 (банк-клиент), расчетный документ №178, сумма 9215.59 рублей"/>
    <s v="4185930"/>
    <x v="13"/>
    <x v="0"/>
    <x v="11"/>
  </r>
  <r>
    <x v="1239"/>
    <x v="1239"/>
    <n v="150000"/>
    <s v="ООО &quot; АФК- групп&quot;"/>
    <s v="Аванс по договору  №16 П/14 от 08 июля 2014 зa капитальный ремонт фасада и кровли согласно счёту №0000-000053 от 06.08.2014 В том числе НДС 18.00 % - 22881.36."/>
    <s v="41859150000"/>
    <x v="13"/>
    <x v="0"/>
    <x v="11"/>
  </r>
  <r>
    <x v="1239"/>
    <x v="1239"/>
    <n v="30"/>
    <s v="АО &quot;Райффайзенбанк&quot; г. Москва"/>
    <s v="Комиссия за исходящий платеж в рублях от 2014-08-08 (банк-клиент), расчетный документ №177, сумма 150000.00 рублей"/>
    <s v="4185930"/>
    <x v="13"/>
    <x v="0"/>
    <x v="11"/>
  </r>
  <r>
    <x v="1239"/>
    <x v="1239"/>
    <n v="9215.59"/>
    <s v="Филиал ФГУП &quot;Охрана&quot; МВД России по г. Москве"/>
    <s v="Оплата по договору № 7721N10011 за пультовую охрану объекта за июль  2014.  В том числе НДС 18.00 % - 1405.77"/>
    <s v="418599215,59"/>
    <x v="13"/>
    <x v="0"/>
    <x v="11"/>
  </r>
  <r>
    <x v="1240"/>
    <x v="1240"/>
    <n v="30"/>
    <s v="АО &quot;Райффайзенбанк&quot; г. Москва"/>
    <s v="Комиссия за исходящий платеж в рублях от 2014-08-07 (банк-клиент), расчетный документ №175, сумма 31689.00 рублей"/>
    <s v="4185830"/>
    <x v="13"/>
    <x v="0"/>
    <x v="11"/>
  </r>
  <r>
    <x v="1240"/>
    <x v="1240"/>
    <n v="31689"/>
    <s v="Филиал &quot;Центральный&quot; ОАО &quot;Оборонэнергосбыт&quot;"/>
    <s v="Оплата по счету №18432014/311010 от 31.07.2014 за электричество за июль  2014 года (7042 квт) В том числе НДС 18.00 % - 4833.92"/>
    <s v="4185831689"/>
    <x v="13"/>
    <x v="0"/>
    <x v="11"/>
  </r>
  <r>
    <x v="1241"/>
    <x v="1241"/>
    <n v="250000"/>
    <s v="ООО &quot; АФК- групп&quot;"/>
    <s v="Аванс по договору  №16 П/14 от 08 июля 2014 зa капитальный ремонт фасада и кровли согласно счёту №0000-000044 от 30.07.2014 В том числе НДС 18.00 % - 38135.59."/>
    <s v="41856250000"/>
    <x v="13"/>
    <x v="0"/>
    <x v="11"/>
  </r>
  <r>
    <x v="1241"/>
    <x v="1241"/>
    <n v="30"/>
    <s v="АО &quot;Райффайзенбанк&quot; г. Москва"/>
    <s v="Комиссия за исходящий платеж в рублях от 2014-08-05 (банк-клиент), расчетный документ №174, сумма 116900.00 рублей"/>
    <s v="4185630"/>
    <x v="13"/>
    <x v="0"/>
    <x v="11"/>
  </r>
  <r>
    <x v="1241"/>
    <x v="1241"/>
    <n v="116900"/>
    <s v="ООО Группа &quot;Евроклининг&quot;"/>
    <s v="Оплата по договору № 009-46/у от 20.03.2009 за уборку за июль 2014 года. В том числе НДС 18.00 % - 17832.20"/>
    <s v="41856116900"/>
    <x v="13"/>
    <x v="0"/>
    <x v="11"/>
  </r>
  <r>
    <x v="1241"/>
    <x v="1241"/>
    <n v="30"/>
    <s v="АО &quot;Райффайзенбанк&quot; г. Москва"/>
    <s v="Комиссия за исходящий платеж в рублях от 2014-08-04 (банк-клиент), расчетный документ №173, сумма 250000.00 рублей"/>
    <s v="4185630"/>
    <x v="13"/>
    <x v="0"/>
    <x v="11"/>
  </r>
  <r>
    <x v="1242"/>
    <x v="1242"/>
    <n v="54000"/>
    <s v="ООО &quot; АФК- групп&quot;"/>
    <s v="Аванс по договору  №16 П/14 от 08 июля 2014 зa капитальный ремонт фасада и кровли согласно счёту №0000-000051 от 04.08.2014 В том числе НДС 18.00 % - 8237.29."/>
    <s v="4185554000"/>
    <x v="13"/>
    <x v="0"/>
    <x v="11"/>
  </r>
  <r>
    <x v="1242"/>
    <x v="1242"/>
    <n v="300"/>
    <s v="АО &quot;Райффайзенбанк&quot; г. Москва"/>
    <s v="Комиссия за обслуживание системы &quot;ELBRUS Internet&quot; за 7.2014  Договор на ELBRUS Internet Z34983/IC/000068"/>
    <s v="41855300"/>
    <x v="13"/>
    <x v="0"/>
    <x v="11"/>
  </r>
  <r>
    <x v="1242"/>
    <x v="1242"/>
    <n v="30"/>
    <s v="АО &quot;Райффайзенбанк&quot; г. Москва"/>
    <s v="Комиссия за исходящий платеж в рублях от 2014-08-04 (банк-клиент), расчетный документ №172, сумма 54000.00 рублей"/>
    <s v="4185530"/>
    <x v="13"/>
    <x v="0"/>
    <x v="11"/>
  </r>
  <r>
    <x v="1243"/>
    <x v="1243"/>
    <n v="900"/>
    <s v="АО &quot;Райффайзенбанк&quot; г. Москва"/>
    <s v="Комиссия за ведение текущего (расчетного) счета 40703810800001434983 за период с 01.07.2014 по 31.07.2014    начислена в сумме 900.00 RUR"/>
    <s v="41852900"/>
    <x v="13"/>
    <x v="0"/>
    <x v="11"/>
  </r>
  <r>
    <x v="1243"/>
    <x v="1243"/>
    <n v="30000"/>
    <s v="УФК по г. Москве ( Управление Роспотребнадзора по г. Москве, л/сч 04731787820)"/>
    <s v="Штраф постановление № 30-01449 от 28.07.2014 НДС не облагается."/>
    <s v="4185230000"/>
    <x v="13"/>
    <x v="0"/>
    <x v="11"/>
  </r>
  <r>
    <x v="1243"/>
    <x v="1243"/>
    <n v="40517.980000000003"/>
    <s v="ООО &quot;ГарантСтройСервис&quot;"/>
    <s v="За ремонт напорного коллектора по договору №01-06/14 от 23.06.2014 согласно счёту №862 от 31.07.2014 В том числе НДС 18.00 % - 6180.71."/>
    <s v="4185240517,98"/>
    <x v="13"/>
    <x v="0"/>
    <x v="11"/>
  </r>
  <r>
    <x v="1243"/>
    <x v="1243"/>
    <n v="30"/>
    <s v="АО &quot;Райффайзенбанк&quot; г. Москва"/>
    <s v="Комиссия за исходящий платеж в рублях от 2014-08-01 (банк-клиент), расчетный документ №171, сумма 40517.98 рублей"/>
    <s v="4185230"/>
    <x v="13"/>
    <x v="0"/>
    <x v="11"/>
  </r>
  <r>
    <x v="1243"/>
    <x v="1243"/>
    <n v="145062"/>
    <s v="АО &quot;Райффайзенбанк&quot; г. Москва"/>
    <s v="Перечисление заработной платы согласно платежной ведомости N 14 от 31.07.2014. SALARY"/>
    <s v="41852145062"/>
    <x v="13"/>
    <x v="0"/>
    <x v="11"/>
  </r>
  <r>
    <x v="1243"/>
    <x v="1243"/>
    <n v="580.25"/>
    <s v="АО &quot;Райффайзенбанк&quot; г. Москва"/>
    <s v="Комиссия за обработку платежной ведомости. payroll scheme comm."/>
    <s v="41852580,25"/>
    <x v="13"/>
    <x v="0"/>
    <x v="11"/>
  </r>
  <r>
    <x v="1244"/>
    <x v="1244"/>
    <n v="550.5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ль 2014 года НДС не облагается"/>
    <s v="41851550,51"/>
    <x v="13"/>
    <x v="0"/>
    <x v="11"/>
  </r>
  <r>
    <x v="1244"/>
    <x v="1244"/>
    <n v="35194"/>
    <s v="УФК МФ РФ (ИФНС РФ № 15 по г. Москве, л/с 40100770015)"/>
    <s v="НДФЛ за июль 2014 года НДС не облагается"/>
    <s v="4185135194"/>
    <x v="13"/>
    <x v="0"/>
    <x v="11"/>
  </r>
  <r>
    <x v="1244"/>
    <x v="1244"/>
    <n v="14037.5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ль  2014 года. Рег. номер в ФФОМС 453159800071702  НДС не облагается"/>
    <s v="4185114037,56"/>
    <x v="13"/>
    <x v="0"/>
    <x v="11"/>
  </r>
  <r>
    <x v="1244"/>
    <x v="1244"/>
    <n v="7982.4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ль 2014 года   НДС не облагается"/>
    <s v="418517982,43"/>
    <x v="13"/>
    <x v="0"/>
    <x v="11"/>
  </r>
  <r>
    <x v="1244"/>
    <x v="1244"/>
    <n v="60555.839999999997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ль 2014 года. НДС не облагается"/>
    <s v="4185160555,84"/>
    <x v="13"/>
    <x v="0"/>
    <x v="11"/>
  </r>
  <r>
    <x v="1245"/>
    <x v="1245"/>
    <n v="30"/>
    <s v="АО &quot;Райффайзенбанк&quot; г. Москва"/>
    <s v="Комиссия за исходящий платеж в рублях от 2014-07-30 (банк-клиент), расчетный документ №163, сумма 220000.00 рублей"/>
    <s v="4185030"/>
    <x v="13"/>
    <x v="0"/>
    <x v="11"/>
  </r>
  <r>
    <x v="1245"/>
    <x v="1245"/>
    <n v="220000"/>
    <s v="Общество с ограниченной ответственностью &quot; ЗЛПК&quot;"/>
    <s v="За  ремонт покрытия дороги по договору №75 от 08.07.2014          В том числе НДС 18.00 % - 33559.32"/>
    <s v="41850220000"/>
    <x v="13"/>
    <x v="0"/>
    <x v="11"/>
  </r>
  <r>
    <x v="1246"/>
    <x v="1246"/>
    <n v="30"/>
    <s v="АО &quot;Райффайзенбанк&quot; г. Москва"/>
    <s v="Комиссия за исходящий платеж в рублях от 2014-07-29 (банк-клиент), расчетный документ №162, сумма 270000.00 рублей"/>
    <s v="4184930"/>
    <x v="13"/>
    <x v="0"/>
    <x v="11"/>
  </r>
  <r>
    <x v="1246"/>
    <x v="1246"/>
    <n v="0.04"/>
    <s v="УФК по г.Москве (ГУ - Отделение ПФР по г. Москве и Московской области)"/>
    <s v="(ПФР.СЧ.Взносы). ГУ-ГУ ПФР № 6 ПО Г.МОСКВЕ И МОСКОВСКОЙ ОБЛАСТИ. №087 317 14 ВД 0277277 от 25.07.2014 (рег. №087317000813) на осн. ст. 19 №212- ФЗ от 24.07.2009."/>
    <s v="418490,04"/>
    <x v="13"/>
    <x v="0"/>
    <x v="11"/>
  </r>
  <r>
    <x v="1246"/>
    <x v="1246"/>
    <n v="270000"/>
    <s v="ООО ЧОО &quot;Риф-4&quot;"/>
    <s v="Оплата за охранные услуги за июль  2014 года по договору № 02/11 от 11.01.11. НДС не облагается"/>
    <s v="41849270000"/>
    <x v="13"/>
    <x v="0"/>
    <x v="11"/>
  </r>
  <r>
    <x v="1247"/>
    <x v="1247"/>
    <n v="30"/>
    <s v="АО &quot;Райффайзенбанк&quot; г. Москва"/>
    <s v="Комиссия за исходящий платеж в рублях от 2014-07-25 (банк-клиент), расчетный документ №161, сумма 9215.59 рублей"/>
    <s v="4184830"/>
    <x v="13"/>
    <x v="0"/>
    <x v="11"/>
  </r>
  <r>
    <x v="1247"/>
    <x v="1247"/>
    <n v="334124.15999999997"/>
    <s v="ОАО &quot;Мосэнергосбыт&quot;"/>
    <s v="Оплата по счету № Э-11/03- 25706 от 31.07.14 за электричество: тариф 1,63- расход  27867, тариф 4,79 - расход 60275  В том числе НДС 18.00 % - 50968.09"/>
    <s v="41848334124,16"/>
    <x v="25"/>
    <x v="0"/>
    <x v="15"/>
  </r>
  <r>
    <x v="1247"/>
    <x v="1247"/>
    <n v="30"/>
    <s v="АО &quot;Райффайзенбанк&quot; г. Москва"/>
    <s v="Комиссия за исходящий платеж в рублях от 2014-07-24 (банк-клиент), расчетный документ №160, сумма 334124.16 рублей"/>
    <s v="4184830"/>
    <x v="13"/>
    <x v="0"/>
    <x v="11"/>
  </r>
  <r>
    <x v="1247"/>
    <x v="1247"/>
    <n v="9215.59"/>
    <s v="Филиал ФГУП &quot;Охрана&quot; МВД России по г. Москве"/>
    <s v="Оплата по договору № 7721N10011 за пультовую охрану объекта за май  2014.  В том числе НДС 18.00 % - 1405.77"/>
    <s v="418489215,59"/>
    <x v="13"/>
    <x v="0"/>
    <x v="11"/>
  </r>
  <r>
    <x v="1248"/>
    <x v="1248"/>
    <n v="27500"/>
    <s v="ООО &quot;Стройрегионгаз&quot;"/>
    <s v="Техническое обслуживание газопровода по  счёту №331 от 01.07.2014  за июль  2014 года  В том числе НДС 18.00 % - 4194.92"/>
    <s v="4184327500"/>
    <x v="13"/>
    <x v="0"/>
    <x v="11"/>
  </r>
  <r>
    <x v="1248"/>
    <x v="1248"/>
    <n v="30"/>
    <s v="АО &quot;Райффайзенбанк&quot; г. Москва"/>
    <s v="Комиссия за исходящий платеж в рублях от 2014-07-23 (банк-клиент), расчетный документ №159, сумма 27500.00 рублей"/>
    <s v="4184330"/>
    <x v="13"/>
    <x v="0"/>
    <x v="11"/>
  </r>
  <r>
    <x v="1249"/>
    <x v="1249"/>
    <n v="4667"/>
    <s v="УФК МФ РФ (ИФНС РФ № 15 по г. Москве, л/с 40100770015)"/>
    <s v="НДФЛ за июль 2014 года НДС не облагается"/>
    <s v="418414667"/>
    <x v="13"/>
    <x v="0"/>
    <x v="11"/>
  </r>
  <r>
    <x v="1249"/>
    <x v="1249"/>
    <n v="100000"/>
    <s v="ООО &quot;ГарантСтройСервис&quot;"/>
    <s v="Аванс по договору №01-06/14 от 23.06.2014 за ремонт напорного коллектора. В том числе НДС 18.00 % - 15254.24."/>
    <s v="41841100000"/>
    <x v="13"/>
    <x v="0"/>
    <x v="11"/>
  </r>
  <r>
    <x v="1249"/>
    <x v="1249"/>
    <n v="38115"/>
    <s v="Филиал &quot;Центральный&quot; ОАО &quot;Оборонэнергосбыт&quot;"/>
    <s v="Оплата по счету №15742014/311010 от 30.06.2014 за электричество за июнь  2014 года (8470 квт) В том числе НДС 18.00 % - 5814.15"/>
    <s v="4184138115"/>
    <x v="13"/>
    <x v="0"/>
    <x v="11"/>
  </r>
  <r>
    <x v="1249"/>
    <x v="1249"/>
    <n v="30"/>
    <s v="АО &quot;Райффайзенбанк&quot; г. Москва"/>
    <s v="Комиссия за исходящий платеж в рублях от 2014-07-21 (банк-клиент), расчетный документ №156, сумма 100000.00 рублей"/>
    <s v="4184130"/>
    <x v="13"/>
    <x v="0"/>
    <x v="11"/>
  </r>
  <r>
    <x v="1249"/>
    <x v="1249"/>
    <n v="30"/>
    <s v="АО &quot;Райффайзенбанк&quot; г. Москва"/>
    <s v="Комиссия за исходящий платеж в рублях от 2014-07-21 (банк-клиент), расчетный документ №155, сумма 38115.00 рублей"/>
    <s v="4184130"/>
    <x v="13"/>
    <x v="0"/>
    <x v="11"/>
  </r>
  <r>
    <x v="1249"/>
    <x v="1249"/>
    <n v="383"/>
    <s v="УФК по г. Москве (ИФНС № 15 по г. Москве)"/>
    <s v="Авансовый платёж по налогу УСН за 1 полугодие  2014 год  НДС не облагается"/>
    <s v="41841383"/>
    <x v="13"/>
    <x v="0"/>
    <x v="11"/>
  </r>
  <r>
    <x v="1249"/>
    <x v="1249"/>
    <n v="3963"/>
    <s v="УФК по г. Москве (ИФНС № 15 по г. Москве)"/>
    <s v="Авансовый платёж по налогу УСН за 1 полугодие  2014 год  НДС не облагается"/>
    <s v="418413963"/>
    <x v="13"/>
    <x v="0"/>
    <x v="11"/>
  </r>
  <r>
    <x v="1250"/>
    <x v="1250"/>
    <n v="220000"/>
    <s v="Общество с ограниченной ответственностью &quot; ЗЛПК&quot;"/>
    <s v="За  ремонт покрытия дороги по договору №75 от 08.07.2014          В том числе НДС 18.00 % - 33559.32"/>
    <s v="41838220000"/>
    <x v="13"/>
    <x v="0"/>
    <x v="11"/>
  </r>
  <r>
    <x v="1250"/>
    <x v="1250"/>
    <n v="30"/>
    <s v="АО &quot;Райффайзенбанк&quot; г. Москва"/>
    <s v="Комиссия за исходящий платеж в рублях от 2014-07-18 (банк-клиент), расчетный документ №153, сумма 220000.00 рублей"/>
    <s v="4183830"/>
    <x v="13"/>
    <x v="0"/>
    <x v="11"/>
  </r>
  <r>
    <x v="1250"/>
    <x v="1250"/>
    <n v="250000"/>
    <s v="ООО &quot; АФК- групп&quot;"/>
    <s v="Аванс по договору  №16 П/14 от 08 июля 2014 зa капитальный ремонт фасада и кровли согласно счёту №0000-000040 от 15.07.2014 В том числе НДС 18.00 % - 38135.59."/>
    <s v="41838250000"/>
    <x v="13"/>
    <x v="0"/>
    <x v="11"/>
  </r>
  <r>
    <x v="1250"/>
    <x v="1250"/>
    <n v="30"/>
    <s v="АО &quot;Райффайзенбанк&quot; г. Москва"/>
    <s v="Комиссия за исходящий платеж в рублях от 2014-07-15 (банк-клиент), расчетный документ №149, сумма 250000.00 рублей"/>
    <s v="4183830"/>
    <x v="13"/>
    <x v="0"/>
    <x v="11"/>
  </r>
  <r>
    <x v="1251"/>
    <x v="1251"/>
    <n v="10997.01"/>
    <s v="ООО &quot;Икс-ком шоп&quot;"/>
    <s v="За  принтер по сч №145361 от 16.07.2014 В том числе НДС 18.00 % - 1677.51."/>
    <s v="4183710997,01"/>
    <x v="13"/>
    <x v="0"/>
    <x v="11"/>
  </r>
  <r>
    <x v="1251"/>
    <x v="1251"/>
    <n v="30"/>
    <s v="АО &quot;Райффайзенбанк&quot; г. Москва"/>
    <s v="Комиссия за исходящий платеж в рублях от 2014-07-17 (банк-клиент), расчетный документ №152, сумма 10997.01 рублей"/>
    <s v="4183730"/>
    <x v="13"/>
    <x v="0"/>
    <x v="11"/>
  </r>
  <r>
    <x v="1252"/>
    <x v="1252"/>
    <n v="30"/>
    <s v="АО &quot;Райффайзенбанк&quot; г. Москва"/>
    <s v="Комиссия за исходящий платеж в рублях от 2014-07-15 (банк-клиент), расчетный документ №150, сумма 120000.00 рублей"/>
    <s v="4183530"/>
    <x v="13"/>
    <x v="0"/>
    <x v="11"/>
  </r>
  <r>
    <x v="1252"/>
    <x v="1252"/>
    <n v="120000"/>
    <s v="ООО &quot; АФК- групп&quot;"/>
    <s v="Аванс по договору  №16 П/14 от 08 июля 2014 зa капитальный ремонт фасада и кровли согласно счёту № 0000-000037 от 14.07.2014 В том числе НДС 18.00 % - 18305.08."/>
    <s v="41835120000"/>
    <x v="13"/>
    <x v="0"/>
    <x v="11"/>
  </r>
  <r>
    <x v="1252"/>
    <x v="1252"/>
    <n v="81514.73"/>
    <s v="Муниципальное унитарное предприятие &quot;Инженерные сети г. Долгопрудного&quot;"/>
    <s v="Оплата по счету № 2305 от 30.06.2014 за стоки  В том числе НДС 18.00 % - 12434.45"/>
    <s v="4183581514,73"/>
    <x v="13"/>
    <x v="0"/>
    <x v="11"/>
  </r>
  <r>
    <x v="1252"/>
    <x v="1252"/>
    <n v="30"/>
    <s v="АО &quot;Райффайзенбанк&quot; г. Москва"/>
    <s v="Комиссия за исходящий платеж в рублях от 2014-07-15 (банк-клиент), расчетный документ №151, сумма 81514.73 рублей"/>
    <s v="4183530"/>
    <x v="13"/>
    <x v="0"/>
    <x v="11"/>
  </r>
  <r>
    <x v="1253"/>
    <x v="1253"/>
    <n v="95000"/>
    <s v="АО &quot;Райффайзенбанк&quot; г. Москва"/>
    <s v="Перечисление заработной платы согласно платежной ведомости N 13 от 14.07.2014. salary"/>
    <s v="4183495000"/>
    <x v="13"/>
    <x v="0"/>
    <x v="11"/>
  </r>
  <r>
    <x v="1253"/>
    <x v="1253"/>
    <n v="380"/>
    <s v="АО &quot;Райффайзенбанк&quot; г. Москва"/>
    <s v="Комиссия за обработку платежной ведомости. payroll scheme comm."/>
    <s v="41834380"/>
    <x v="13"/>
    <x v="0"/>
    <x v="11"/>
  </r>
  <r>
    <x v="1253"/>
    <x v="1253"/>
    <n v="5970"/>
    <s v="УФК МФ РФ (ИФНС РФ № 15 по г. Москве, л/с 40100770015)"/>
    <s v="Водный налог за 2 квартал 2014 года НДС не облагается"/>
    <s v="418345970"/>
    <x v="13"/>
    <x v="0"/>
    <x v="11"/>
  </r>
  <r>
    <x v="1253"/>
    <x v="1253"/>
    <n v="150"/>
    <s v="АО &quot;Райффайзенбанк&quot; г. Москва"/>
    <s v="Комиссия за отмену платежных инструкций  P/O146 dd110714"/>
    <s v="41834150"/>
    <x v="13"/>
    <x v="0"/>
    <x v="11"/>
  </r>
  <r>
    <x v="1254"/>
    <x v="1254"/>
    <n v="30"/>
    <s v="АО &quot;Райффайзенбанк&quot; г. Москва"/>
    <s v="Комиссия за исходящий платеж в рублях от 2014-07-08 (банк-клиент), расчетный документ №144, сумма 10000.00 рублей"/>
    <s v="4182930"/>
    <x v="13"/>
    <x v="0"/>
    <x v="11"/>
  </r>
  <r>
    <x v="1254"/>
    <x v="1254"/>
    <n v="40000"/>
    <s v="ОАО &quot;Эко-Сервис&quot;"/>
    <s v="Оплата за вывоз бункера в июне 2014 г. по счету №2046 от 30.06.14, кол-во 8 шт. В том числе НДС 18.00 % - 6101.69"/>
    <s v="4182940000"/>
    <x v="13"/>
    <x v="0"/>
    <x v="11"/>
  </r>
  <r>
    <x v="1254"/>
    <x v="1254"/>
    <n v="10000"/>
    <s v="Столичный филиал ОАО &quot;Мегафон&quot;"/>
    <s v="Оплата за услуги связи ( предоплата  за июль 2014). НДС не облагается."/>
    <s v="4182910000"/>
    <x v="13"/>
    <x v="0"/>
    <x v="11"/>
  </r>
  <r>
    <x v="1254"/>
    <x v="1254"/>
    <n v="270000"/>
    <s v="ООО ЧОО &quot;Риф-4&quot;"/>
    <s v="Оплата за охранные услуги за июнь  2014 года по договору № 02/11 от 11.01.11. НДС не облагается"/>
    <s v="41829270000"/>
    <x v="13"/>
    <x v="0"/>
    <x v="11"/>
  </r>
  <r>
    <x v="1254"/>
    <x v="1254"/>
    <n v="30"/>
    <s v="АО &quot;Райффайзенбанк&quot; г. Москва"/>
    <s v="Комиссия за исходящий платеж в рублях от 2014-07-08 (банк-клиент), расчетный документ №143, сумма 270000.00 рублей"/>
    <s v="4182930"/>
    <x v="13"/>
    <x v="0"/>
    <x v="11"/>
  </r>
  <r>
    <x v="1254"/>
    <x v="1254"/>
    <n v="30"/>
    <s v="АО &quot;Райффайзенбанк&quot; г. Москва"/>
    <s v="Комиссия за исходящий платеж в рублях от 2014-07-08 (банк-клиент), расчетный документ №145, сумма 40000.00 рублей"/>
    <s v="4182930"/>
    <x v="13"/>
    <x v="0"/>
    <x v="11"/>
  </r>
  <r>
    <x v="1255"/>
    <x v="1255"/>
    <n v="30"/>
    <s v="АО &quot;Райффайзенбанк&quot; г. Москва"/>
    <s v="Комиссия за исходящий платеж в рублях от 2014-07-04 (банк-клиент), расчетный документ №142, сумма 116900.00 рублей"/>
    <s v="4182830"/>
    <x v="13"/>
    <x v="0"/>
    <x v="11"/>
  </r>
  <r>
    <x v="1255"/>
    <x v="1255"/>
    <n v="27500"/>
    <s v="ООО &quot;Стройрегионгаз&quot;"/>
    <s v="Техническое обслуживание газопровода по  счёту №238 от 05.05.2014  за май 2014 года  В том числе НДС 18.00 % - 4194.92"/>
    <s v="4182827500"/>
    <x v="13"/>
    <x v="0"/>
    <x v="11"/>
  </r>
  <r>
    <x v="1255"/>
    <x v="1255"/>
    <n v="30"/>
    <s v="АО &quot;Райффайзенбанк&quot; г. Москва"/>
    <s v="Комиссия за исходящий платеж в рублях от 2014-07-02 (банк-клиент), расчетный документ №140, сумма 27500.00 рублей"/>
    <s v="4182830"/>
    <x v="13"/>
    <x v="0"/>
    <x v="11"/>
  </r>
  <r>
    <x v="1255"/>
    <x v="1255"/>
    <n v="116900"/>
    <s v="ООО Группа &quot;Евроклининг&quot;"/>
    <s v="Оплата по договору № 009-46/у от 20.03.2009 за уборку за июнь 2014 года. В том числе НДС 18.00 % - 17832.20"/>
    <s v="41828116900"/>
    <x v="13"/>
    <x v="0"/>
    <x v="11"/>
  </r>
  <r>
    <x v="1255"/>
    <x v="1255"/>
    <n v="30"/>
    <s v="АО &quot;Райффайзенбанк&quot; г. Москва"/>
    <s v="Комиссия за исходящий платеж в рублях от 2014-07-02 (банк-клиент), расчетный документ №139, сумма 27500.00 рублей"/>
    <s v="4182830"/>
    <x v="13"/>
    <x v="0"/>
    <x v="11"/>
  </r>
  <r>
    <x v="1255"/>
    <x v="1255"/>
    <n v="30"/>
    <s v="АО &quot;Райффайзенбанк&quot; г. Москва"/>
    <s v="Комиссия за исходящий платеж в рублях от 2014-07-04 (банк-клиент), расчетный документ №141, сумма 9215.59 рублей"/>
    <s v="4182830"/>
    <x v="13"/>
    <x v="0"/>
    <x v="11"/>
  </r>
  <r>
    <x v="1255"/>
    <x v="1255"/>
    <n v="27500"/>
    <s v="ООО &quot;Стройрегионгаз&quot;"/>
    <s v="Техническое обслуживание газопровода по  счёту №322 от 02.06.2014  за июнь  2014 года  В том числе НДС 18.00 % - 4194.92"/>
    <s v="4182827500"/>
    <x v="13"/>
    <x v="0"/>
    <x v="11"/>
  </r>
  <r>
    <x v="1255"/>
    <x v="1255"/>
    <n v="9215.59"/>
    <s v="Филиал ФГУП &quot;Охрана&quot; МВД России по г. Москве"/>
    <s v="Оплата по договору № 7721N10011 за пультовую охрану объекта за июнь  2014.  В том числе НДС 18.00 % - 1405.77"/>
    <s v="418289215,59"/>
    <x v="13"/>
    <x v="0"/>
    <x v="11"/>
  </r>
  <r>
    <x v="1256"/>
    <x v="1256"/>
    <n v="1000"/>
    <s v="АО &quot;Райффайзенбанк&quot; г. Москва"/>
    <s v="Комиссия за внесение наличных. ОВН №10. г. Москва"/>
    <s v="418271000"/>
    <x v="13"/>
    <x v="0"/>
    <x v="11"/>
  </r>
  <r>
    <x v="1257"/>
    <x v="1257"/>
    <n v="300"/>
    <s v="АО &quot;Райффайзенбанк&quot; г. Москва"/>
    <s v="Комиссия за обслуживание системы &quot;ELBRUS Internet&quot; за 6.2014  Договор на ELBRUS Internet Z34983/IC/000068"/>
    <s v="41824300"/>
    <x v="13"/>
    <x v="0"/>
    <x v="11"/>
  </r>
  <r>
    <x v="1258"/>
    <x v="1258"/>
    <n v="900"/>
    <s v="АО &quot;Райффайзенбанк&quot; г. Москва"/>
    <s v="Комиссия за ведение текущего (расчетного) счета 40703810800001434983 за период с 01.06.2014 по 30.06.2014    начислена в сумме 900.00 RUR"/>
    <s v="41821900"/>
    <x v="13"/>
    <x v="0"/>
    <x v="11"/>
  </r>
  <r>
    <x v="1258"/>
    <x v="1258"/>
    <n v="30"/>
    <s v="АО &quot;Райффайзенбанк&quot; г. Москва"/>
    <s v="Комиссия за исходящий платеж в рублях от 2014-07-01 (банк-клиент), расчетный документ №138, сумма 14707.00 рублей"/>
    <s v="4182130"/>
    <x v="13"/>
    <x v="0"/>
    <x v="11"/>
  </r>
  <r>
    <x v="1258"/>
    <x v="1258"/>
    <n v="129158"/>
    <s v="АО &quot;Райффайзенбанк&quot; г. Москва"/>
    <s v="Перечисление заработной платы согласно платежной ведомости N 12 от 30.06.2014. salary"/>
    <s v="41821129158"/>
    <x v="13"/>
    <x v="0"/>
    <x v="11"/>
  </r>
  <r>
    <x v="1258"/>
    <x v="1258"/>
    <n v="516.63"/>
    <s v="АО &quot;Райффайзенбанк&quot; г. Москва"/>
    <s v="Комиссия за обработку платежной ведомости. payroll scheme comm."/>
    <s v="41821516,63"/>
    <x v="13"/>
    <x v="0"/>
    <x v="11"/>
  </r>
  <r>
    <x v="1258"/>
    <x v="1258"/>
    <n v="14707"/>
    <s v="ООО &quot;ЭКОДАР-Л&quot;"/>
    <s v="Оплата по счету № 71787/Р6 от 26.06.14 за 2е сервисное обслуживание системы водоподготовки.  В том числе НДС 18.00 % - 2243.44"/>
    <s v="4182114707"/>
    <x v="34"/>
    <x v="0"/>
    <x v="14"/>
  </r>
  <r>
    <x v="1259"/>
    <x v="1259"/>
    <n v="32499"/>
    <s v="УФК МФ РФ (ИФНС РФ № 15 по г. Москве, л/с 40100770015)"/>
    <s v="НДФЛ за июнь 2014 года НДС не облагается"/>
    <s v="4182032499"/>
    <x v="13"/>
    <x v="0"/>
    <x v="11"/>
  </r>
  <r>
    <x v="1259"/>
    <x v="1259"/>
    <n v="13090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июнь  2014 года. Рег. номер в ФФОМС 453159800071702  НДС не облагается"/>
    <s v="4182013090"/>
    <x v="13"/>
    <x v="0"/>
    <x v="11"/>
  </r>
  <r>
    <x v="1259"/>
    <x v="1259"/>
    <n v="56465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июнь 2014 года. НДС не облагается"/>
    <s v="4182056465"/>
    <x v="13"/>
    <x v="0"/>
    <x v="11"/>
  </r>
  <r>
    <x v="1259"/>
    <x v="1259"/>
    <n v="513.3099999999999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4 года НДС не облагается"/>
    <s v="41820513,31"/>
    <x v="13"/>
    <x v="0"/>
    <x v="11"/>
  </r>
  <r>
    <x v="1259"/>
    <x v="1259"/>
    <n v="319392.32"/>
    <s v="ОАО &quot;Мосэнергосбыт&quot;"/>
    <s v="Оплата по счету № Э-11/03- 21255 от 30.06.14 за электричество: тариф 1,56 - расход 26297, тариф 4,60 - расход 60516  В том числе НДС 18.00 % - 48720.86"/>
    <s v="41820319392,32"/>
    <x v="25"/>
    <x v="0"/>
    <x v="15"/>
  </r>
  <r>
    <x v="1259"/>
    <x v="1259"/>
    <n v="30"/>
    <s v="АО &quot;Райффайзенбанк&quot; г. Москва"/>
    <s v="Комиссия за исходящий платеж в рублях от 2014-06-28 (банк-клиент), расчетный документ №131, сумма 319392.32 рублей"/>
    <s v="4182030"/>
    <x v="13"/>
    <x v="0"/>
    <x v="11"/>
  </r>
  <r>
    <x v="1259"/>
    <x v="1259"/>
    <n v="7443.0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нь 2014 года   НДС не облагается"/>
    <s v="418207443,06"/>
    <x v="13"/>
    <x v="0"/>
    <x v="11"/>
  </r>
  <r>
    <x v="1260"/>
    <x v="1260"/>
    <n v="30000"/>
    <s v="Межотраслевая коллегия адвокатов (г. Москва)"/>
    <s v="Оплата  за юридические услуги по договору  № 27-06/14 от 23.06.2014  согласно счёту №136 от 23.06.2014 НДС не облагается"/>
    <s v="4181430000"/>
    <x v="13"/>
    <x v="0"/>
    <x v="11"/>
  </r>
  <r>
    <x v="1260"/>
    <x v="1260"/>
    <n v="12000"/>
    <s v="Индивидуальный предприниматель Капалин Евгений Владимирович"/>
    <s v="Оплата по Договору № 011113-ОКТ от 01.11.2013 г. по счёту № 9 от 01.05.2014, №10 от 02.06.2014  за поддержку работоспособности сервера и информационную и техническую поддержку.НДС не облагается"/>
    <s v="4181412000"/>
    <x v="13"/>
    <x v="0"/>
    <x v="11"/>
  </r>
  <r>
    <x v="1260"/>
    <x v="1260"/>
    <n v="30000"/>
    <s v="Межотраслевая коллегия адвокатов (г. Москва)"/>
    <s v="Оплата  за юридические услуги по договору  №39-09/13 от 19.09.2013  согласно счёту №137 от 23.06.2014 НДС не облагается"/>
    <s v="4181430000"/>
    <x v="13"/>
    <x v="0"/>
    <x v="11"/>
  </r>
  <r>
    <x v="1260"/>
    <x v="1260"/>
    <n v="30"/>
    <s v="АО &quot;Райффайзенбанк&quot; г. Москва"/>
    <s v="Комиссия за исходящий платеж в рублях от 2014-06-24 (банк-клиент), расчетный документ №130, сумма 15000.00 рублей"/>
    <s v="4181430"/>
    <x v="13"/>
    <x v="0"/>
    <x v="11"/>
  </r>
  <r>
    <x v="1260"/>
    <x v="1260"/>
    <n v="15000"/>
    <s v="Радченко Алексей Владимирович"/>
    <s v="За проектирование здания по договору № 200414 от 20.04.2014. С/б № 9038/1097.  Счёт №42306.810.2.38060207391. НДС не облагается."/>
    <s v="4181415000"/>
    <x v="13"/>
    <x v="0"/>
    <x v="11"/>
  </r>
  <r>
    <x v="1260"/>
    <x v="1260"/>
    <n v="30"/>
    <s v="АО &quot;Райффайзенбанк&quot; г. Москва"/>
    <s v="Комиссия за исходящий платеж в рублях от 2014-06-23 (банк-клиент), расчетный документ №128, сумма 12000.00 рублей"/>
    <s v="4181430"/>
    <x v="13"/>
    <x v="0"/>
    <x v="11"/>
  </r>
  <r>
    <x v="1260"/>
    <x v="1260"/>
    <n v="30"/>
    <s v="АО &quot;Райффайзенбанк&quot; г. Москва"/>
    <s v="Комиссия за исходящий платеж в рублях от 2014-06-24 (банк-клиент), расчетный документ №129, сумма 30000.00 рублей"/>
    <s v="4181430"/>
    <x v="13"/>
    <x v="0"/>
    <x v="11"/>
  </r>
  <r>
    <x v="1260"/>
    <x v="1260"/>
    <n v="30"/>
    <s v="АО &quot;Райффайзенбанк&quot; г. Москва"/>
    <s v="Комиссия за исходящий платеж в рублях от 2014-06-23 (банк-клиент), расчетный документ №127, сумма 30000.00 рублей"/>
    <s v="4181430"/>
    <x v="13"/>
    <x v="0"/>
    <x v="11"/>
  </r>
  <r>
    <x v="1261"/>
    <x v="1261"/>
    <n v="10000"/>
    <s v="Столичный филиал ОАО &quot;Мегафон&quot;"/>
    <s v="Оплата за услуги связи ( предоплата  за июнь 2014).  НДС не облагается"/>
    <s v="4180910000"/>
    <x v="13"/>
    <x v="0"/>
    <x v="11"/>
  </r>
  <r>
    <x v="1261"/>
    <x v="1261"/>
    <n v="30"/>
    <s v="АО &quot;Райффайзенбанк&quot; г. Москва"/>
    <s v="Комиссия за исходящий платеж в рублях от 2014-06-18 (банк-клиент), расчетный документ №126, сумма 10000.00 рублей"/>
    <s v="4180930"/>
    <x v="13"/>
    <x v="0"/>
    <x v="11"/>
  </r>
  <r>
    <x v="1262"/>
    <x v="1262"/>
    <n v="380"/>
    <s v="АО &quot;Райффайзенбанк&quot; г. Москва"/>
    <s v="Комиссия за обработку платежной ведомости. payroll scheme comm."/>
    <s v="41807380"/>
    <x v="13"/>
    <x v="0"/>
    <x v="11"/>
  </r>
  <r>
    <x v="1262"/>
    <x v="1262"/>
    <n v="95000"/>
    <s v="АО &quot;Райффайзенбанк&quot; г. Москва"/>
    <s v="Перечисление заработной платы согласно платежной ведомости N 11 от 16.06.2014. salary"/>
    <s v="4180795000"/>
    <x v="13"/>
    <x v="0"/>
    <x v="11"/>
  </r>
  <r>
    <x v="1263"/>
    <x v="1263"/>
    <n v="30"/>
    <s v="АО &quot;Райффайзенбанк&quot; г. Москва"/>
    <s v="Комиссия за исходящий платеж в рублях от 2014-06-11 (банк-клиент), расчетный документ №124, сумма 30000.00 рублей"/>
    <s v="4180130"/>
    <x v="13"/>
    <x v="0"/>
    <x v="11"/>
  </r>
  <r>
    <x v="1263"/>
    <x v="1263"/>
    <n v="30000"/>
    <s v="Межотраслевая коллегия адвокатов (г. Москва)"/>
    <s v="Оплата  за юридические услуги по договору  № 50-11/13 от 28.11.2013 согласно счёту №124 от 10.06.2014 НДС не облагается"/>
    <s v="4180130000"/>
    <x v="13"/>
    <x v="0"/>
    <x v="11"/>
  </r>
  <r>
    <x v="1264"/>
    <x v="1264"/>
    <n v="17700"/>
    <s v="ООО &quot; Ранет Энерго&quot;"/>
    <s v="За монтаж , наладку и пуск в эксплуатацию  двух расходомеров  по счёту № 166 от 09.06.2014 В том числе НДС 18.00 % - 2700.00"/>
    <s v="4180017700"/>
    <x v="21"/>
    <x v="1"/>
    <x v="2"/>
  </r>
  <r>
    <x v="1264"/>
    <x v="1264"/>
    <n v="31158"/>
    <s v="Филиал &quot;Центральный&quot; ОАО &quot;Оборонэнергосбыт&quot;"/>
    <s v="Оплата по счету №12502014/311010 от 31.05.2014 за электричество за май  2014 года (6924 квт) В том числе НДС 18.00 % - 4752.92"/>
    <s v="4180031158"/>
    <x v="13"/>
    <x v="0"/>
    <x v="11"/>
  </r>
  <r>
    <x v="1264"/>
    <x v="1264"/>
    <n v="30"/>
    <s v="АО &quot;Райффайзенбанк&quot; г. Москва"/>
    <s v="Комиссия за исходящий платеж в рублях от 2014-06-10 (банк-клиент), расчетный документ №123, сумма 31158.00 рублей"/>
    <s v="4180030"/>
    <x v="13"/>
    <x v="0"/>
    <x v="11"/>
  </r>
  <r>
    <x v="1264"/>
    <x v="1264"/>
    <n v="30"/>
    <s v="АО &quot;Райффайзенбанк&quot; г. Москва"/>
    <s v="Комиссия за исходящий платеж в рублях от 2014-06-06 (банк-клиент), расчетный документ №120, сумма 307040.48 рублей"/>
    <s v="4180030"/>
    <x v="13"/>
    <x v="0"/>
    <x v="11"/>
  </r>
  <r>
    <x v="1264"/>
    <x v="1264"/>
    <n v="307040.48"/>
    <s v="ГУП &quot;Мосгоргеотрест&quot;"/>
    <s v="Оплата по счету № 6/3952-143 за комплекс работ по съёмке и составлению чертежей трасс подземных коммуникаций. В том числе НДС 18.00 % - 46836.68"/>
    <s v="41800307040,48"/>
    <x v="13"/>
    <x v="0"/>
    <x v="11"/>
  </r>
  <r>
    <x v="1264"/>
    <x v="1264"/>
    <n v="30"/>
    <s v="АО &quot;Райффайзенбанк&quot; г. Москва"/>
    <s v="Комиссия за исходящий платеж в рублях от 2014-06-10 (банк-клиент), расчетный документ №122, сумма 17700.00 рублей"/>
    <s v="4180030"/>
    <x v="13"/>
    <x v="0"/>
    <x v="11"/>
  </r>
  <r>
    <x v="1265"/>
    <x v="1265"/>
    <n v="1500"/>
    <s v="АО &quot;Райффайзенбанк&quot; г. Москва"/>
    <s v="Комиссия за внесение наличных. ОВН №2. г. Москва"/>
    <s v="417991500"/>
    <x v="13"/>
    <x v="0"/>
    <x v="11"/>
  </r>
  <r>
    <x v="1265"/>
    <x v="1265"/>
    <n v="30"/>
    <s v="АО &quot;Райффайзенбанк&quot; г. Москва"/>
    <s v="Комиссия за исходящий платеж в рублях от 2014-06-09 (банк-клиент), расчетный документ №121, сумма 56000.00 рублей"/>
    <s v="4179930"/>
    <x v="13"/>
    <x v="0"/>
    <x v="11"/>
  </r>
  <r>
    <x v="1265"/>
    <x v="1265"/>
    <n v="56000"/>
    <s v="ОАО &quot;Эко-Сервис&quot;"/>
    <s v="Оплата за вывоз бункера в мае 2014 г. по счету №1588 от 31.05.14, кол-во 14 шт. В том числе НДС 18.00 % - 8542.37"/>
    <s v="4179956000"/>
    <x v="13"/>
    <x v="0"/>
    <x v="11"/>
  </r>
  <r>
    <x v="1266"/>
    <x v="1266"/>
    <n v="524.23"/>
    <s v="Управление федерального казначейства по г. Москве (для Департамента городского имущества города Москвы)"/>
    <s v="Пеня на недоимку по арендной плате за землю за 2 кв 2011 года по договору аренды № М-02-013174 от 31.03.1999                                    . ФЛС № М-02-013174-001 НДС не облагается"/>
    <s v="41795524,23"/>
    <x v="13"/>
    <x v="0"/>
    <x v="11"/>
  </r>
  <r>
    <x v="1267"/>
    <x v="1267"/>
    <n v="30"/>
    <s v="АО &quot;Райффайзенбанк&quot; г. Москва"/>
    <s v="Комиссия за исходящий платеж в рублях от 2014-06-04 (банк-клиент), расчетный документ №117, сумма 116900.00 рублей"/>
    <s v="4179430"/>
    <x v="13"/>
    <x v="0"/>
    <x v="11"/>
  </r>
  <r>
    <x v="1267"/>
    <x v="1267"/>
    <n v="116900"/>
    <s v="ООО Группа &quot;Евроклининг&quot;"/>
    <s v="Оплата по договору № 009-46/у от 20.03.2009 за уборку за май 2014 года. В том числе НДС 18.00 % - 17832.20"/>
    <s v="41794116900"/>
    <x v="13"/>
    <x v="0"/>
    <x v="11"/>
  </r>
  <r>
    <x v="1267"/>
    <x v="1267"/>
    <n v="300"/>
    <s v="АО &quot;Райффайзенбанк&quot; г. Москва"/>
    <s v="Комиссия за обслуживание системы &quot;ELBRUS Internet&quot; за 5.2014  Договор на ELBRUS Internet Z34983/IC/000068"/>
    <s v="41794300"/>
    <x v="13"/>
    <x v="0"/>
    <x v="11"/>
  </r>
  <r>
    <x v="1267"/>
    <x v="1267"/>
    <n v="270000"/>
    <s v="ООО ЧОО &quot;Риф-4&quot;"/>
    <s v="Оплата за охранные услуги за май  2014 года по договору № 02/11 от 11.01.11. НДС не облагается"/>
    <s v="41794270000"/>
    <x v="13"/>
    <x v="0"/>
    <x v="11"/>
  </r>
  <r>
    <x v="1267"/>
    <x v="1267"/>
    <n v="30"/>
    <s v="АО &quot;Райффайзенбанк&quot; г. Москва"/>
    <s v="Комиссия за исходящий платеж в рублях от 2014-06-04 (банк-клиент), расчетный документ №116, сумма 270000.00 рублей"/>
    <s v="4179430"/>
    <x v="13"/>
    <x v="0"/>
    <x v="11"/>
  </r>
  <r>
    <x v="1267"/>
    <x v="1267"/>
    <n v="3880"/>
    <s v="ООО &quot;Такском&quot;"/>
    <s v="Оплата услуг в системе ЭДО &quot;Такском-Спринтер&quot; за 3 кв.2014 года согласно счёту № Ц000190329 от 03 июня 2014 г. по договору ГС №TX-08/3925 от 15.02.2008 В том числе НДС 18.00 % - 591.86."/>
    <s v="417943880"/>
    <x v="13"/>
    <x v="0"/>
    <x v="11"/>
  </r>
  <r>
    <x v="1267"/>
    <x v="1267"/>
    <n v="30"/>
    <s v="АО &quot;Райффайзенбанк&quot; г. Москва"/>
    <s v="Комиссия за исходящий платеж в рублях от 2014-06-03 (банк-клиент), расчетный документ №115, сумма 3880.00 рублей"/>
    <s v="4179430"/>
    <x v="13"/>
    <x v="0"/>
    <x v="11"/>
  </r>
  <r>
    <x v="1268"/>
    <x v="1268"/>
    <n v="6324.79"/>
    <s v="УФК МФ РФ по г. Москве (для ИФНС №13 по г. Москве)"/>
    <s v="Л/сч 40100770015  Госпошлина по иску о взыскании задолженности с Кудряшовой и Догадина.  НДС не облагается"/>
    <s v="417936324,79"/>
    <x v="13"/>
    <x v="0"/>
    <x v="11"/>
  </r>
  <r>
    <x v="1268"/>
    <x v="1268"/>
    <n v="30"/>
    <s v="АО &quot;Райффайзенбанк&quot; г. Москва"/>
    <s v="Комиссия за исходящий платеж в рублях от 2014-06-03 (банк-клиент), расчетный документ №114, сумма 92748.00 рублей"/>
    <s v="4179330"/>
    <x v="13"/>
    <x v="0"/>
    <x v="11"/>
  </r>
  <r>
    <x v="1268"/>
    <x v="1268"/>
    <n v="92748"/>
    <s v="ООО &quot; Ранет Энерго&quot;"/>
    <s v="За расходомер по счёту № 157 от 30.05.2014 В том числе НДС 18.00 % - 14148.00"/>
    <s v="4179392748"/>
    <x v="21"/>
    <x v="1"/>
    <x v="2"/>
  </r>
  <r>
    <x v="1269"/>
    <x v="1269"/>
    <n v="900"/>
    <s v="АО &quot;Райффайзенбанк&quot; г. Москва"/>
    <s v="Комиссия за ведение текущего (расчетного) счета 40703810800001434983 за период с 01.05.2014 по 31.05.2014    начислена в сумме 900.00 RUR"/>
    <s v="41792900"/>
    <x v="13"/>
    <x v="0"/>
    <x v="11"/>
  </r>
  <r>
    <x v="1270"/>
    <x v="1270"/>
    <n v="32410"/>
    <s v="УФК МФ РФ (ИФНС РФ № 15 по г. Москве, л/с 40100770015)"/>
    <s v="НДФЛ за май 2014 года НДС не облагается"/>
    <s v="4178932410"/>
    <x v="13"/>
    <x v="0"/>
    <x v="11"/>
  </r>
  <r>
    <x v="1270"/>
    <x v="1270"/>
    <n v="13000.36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й  2014 года. Рег. номер в ФФОМС 453159800071702  НДС не облагается"/>
    <s v="4178913000,36"/>
    <x v="13"/>
    <x v="0"/>
    <x v="11"/>
  </r>
  <r>
    <x v="1270"/>
    <x v="1270"/>
    <n v="509.8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4 года НДС не облагается"/>
    <s v="41789509,82"/>
    <x v="13"/>
    <x v="0"/>
    <x v="11"/>
  </r>
  <r>
    <x v="1270"/>
    <x v="1270"/>
    <n v="510"/>
    <s v="АО &quot;Райффайзенбанк&quot; г. Москва"/>
    <s v="Комиссия за обработку платежной ведомости. payroll scheme comm."/>
    <s v="41789510"/>
    <x v="13"/>
    <x v="0"/>
    <x v="11"/>
  </r>
  <r>
    <x v="1270"/>
    <x v="1270"/>
    <n v="56080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й 2014 года. НДС не облагается"/>
    <s v="4178956080"/>
    <x v="13"/>
    <x v="0"/>
    <x v="11"/>
  </r>
  <r>
    <x v="1270"/>
    <x v="1270"/>
    <n v="127499"/>
    <s v="АО &quot;Райффайзенбанк&quot; г. Москва"/>
    <s v="Перечисление заработной платы согласно платежной ведомости N 10 от 30.05.2014. salary"/>
    <s v="41789127499"/>
    <x v="13"/>
    <x v="0"/>
    <x v="11"/>
  </r>
  <r>
    <x v="1270"/>
    <x v="1270"/>
    <n v="7392.3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й 2014 года   НДС не облагается"/>
    <s v="417897392,36"/>
    <x v="13"/>
    <x v="0"/>
    <x v="11"/>
  </r>
  <r>
    <x v="1271"/>
    <x v="1271"/>
    <n v="4430"/>
    <s v="ООО &quot;ВДГБ&quot;"/>
    <s v="За регистрацию доменного имени и аренду хостинга площадки по счёту № НФВ0-000310 от 27.05.2014 НДС не облагается."/>
    <s v="417874430"/>
    <x v="13"/>
    <x v="0"/>
    <x v="11"/>
  </r>
  <r>
    <x v="1271"/>
    <x v="1271"/>
    <n v="30"/>
    <s v="АО &quot;Райффайзенбанк&quot; г. Москва"/>
    <s v="Комиссия за исходящий платеж в рублях от 2014-05-28 (банк-клиент), расчетный документ №106, сумма 4430.00 рублей"/>
    <s v="4178730"/>
    <x v="13"/>
    <x v="0"/>
    <x v="11"/>
  </r>
  <r>
    <x v="1272"/>
    <x v="1272"/>
    <n v="351129.92"/>
    <s v="ОАО &quot;Мосэнергосбыт&quot;"/>
    <s v="Оплата по счету № Э-11/03- 17957 от 31.05.14 за электричество: тариф 1,56 - расход 29657, тариф 4,60 - расход 66275.  В том числе НДС 18.00 % - 53562.19"/>
    <s v="41786351129,92"/>
    <x v="25"/>
    <x v="0"/>
    <x v="15"/>
  </r>
  <r>
    <x v="1272"/>
    <x v="1272"/>
    <n v="3800"/>
    <s v="Общество с ограниченной ответственностью &quot;СТАНДАРТ КТ&quot;"/>
    <s v="За стойку с табличкой&quot; Правила эксплуатации игровой площадки&quot; по счёту № 56 от 27.05.2014.   НДС не облагается"/>
    <s v="417863800"/>
    <x v="13"/>
    <x v="0"/>
    <x v="11"/>
  </r>
  <r>
    <x v="1272"/>
    <x v="1272"/>
    <n v="30"/>
    <s v="АО &quot;Райффайзенбанк&quot; г. Москва"/>
    <s v="Комиссия за исходящий платеж в рублях от 2014-05-27 (банк-клиент), расчетный документ №105, сумма 3800.00 рублей"/>
    <s v="4178630"/>
    <x v="13"/>
    <x v="0"/>
    <x v="11"/>
  </r>
  <r>
    <x v="1272"/>
    <x v="1272"/>
    <n v="30"/>
    <s v="АО &quot;Райффайзенбанк&quot; г. Москва"/>
    <s v="Комиссия за исходящий платеж в рублях от 2014-05-27 (банк-клиент), расчетный документ №104, сумма 351129.92 рублей"/>
    <s v="4178630"/>
    <x v="13"/>
    <x v="0"/>
    <x v="11"/>
  </r>
  <r>
    <x v="1273"/>
    <x v="1273"/>
    <n v="15800"/>
    <s v="ООО &quot;Техсервис&quot;"/>
    <s v="Оплата по счету №81 от 03.04.14 за ремонт и монтаж  шлагбаума, пуско-наладочные работы. В том числе НДС 18.00 % - 2410.17"/>
    <s v="4178515800"/>
    <x v="13"/>
    <x v="0"/>
    <x v="11"/>
  </r>
  <r>
    <x v="1273"/>
    <x v="1273"/>
    <n v="30"/>
    <s v="АО &quot;Райффайзенбанк&quot; г. Москва"/>
    <s v="Комиссия за исходящий платеж в рублях от 2014-05-26 (банк-клиент), расчетный документ №103, сумма 15800.00 рублей"/>
    <s v="4178530"/>
    <x v="13"/>
    <x v="0"/>
    <x v="11"/>
  </r>
  <r>
    <x v="1274"/>
    <x v="1274"/>
    <n v="30"/>
    <s v="АО &quot;Райффайзенбанк&quot; г. Москва"/>
    <s v="Комиссия за исходящий платеж в рублях от 2014-05-22 (банк-клиент), расчетный документ №102, сумма 30000.00 рублей"/>
    <s v="4178130"/>
    <x v="13"/>
    <x v="0"/>
    <x v="11"/>
  </r>
  <r>
    <x v="1274"/>
    <x v="1274"/>
    <n v="30000"/>
    <s v="Межотраслевая коллегия адвокатов (г. Москва)"/>
    <s v="Оплата  за юридические услуги по соглашению № 17-04/14 от 08.04.2014  согласно счёту №74 от 08.04.2014 НДС не облагается"/>
    <s v="4178130000"/>
    <x v="13"/>
    <x v="0"/>
    <x v="11"/>
  </r>
  <r>
    <x v="1274"/>
    <x v="1274"/>
    <n v="30"/>
    <s v="АО &quot;Райффайзенбанк&quot; г. Москва"/>
    <s v="Комиссия за исходящий платеж в рублях от 2014-05-22 (банк-клиент), расчетный документ №101, сумма 27500.00 рублей"/>
    <s v="4178130"/>
    <x v="13"/>
    <x v="0"/>
    <x v="11"/>
  </r>
  <r>
    <x v="1274"/>
    <x v="1274"/>
    <n v="27500"/>
    <s v="ООО &quot;Стройрегионгаз&quot;"/>
    <s v="Техническое обслуживание газопровода по  счёту №238 от 05.05.2014  за май 2014 года  В том числе НДС 18.00 % - 4194.92"/>
    <s v="4178127500"/>
    <x v="13"/>
    <x v="0"/>
    <x v="11"/>
  </r>
  <r>
    <x v="1275"/>
    <x v="1275"/>
    <n v="30"/>
    <s v="АО &quot;Райффайзенбанк&quot; г. Москва"/>
    <s v="Комиссия за исходящий платеж в рублях от 2014-05-19 (банк-клиент), расчетный документ №99, сумма 3426.02 рублей"/>
    <s v="4177930"/>
    <x v="13"/>
    <x v="0"/>
    <x v="11"/>
  </r>
  <r>
    <x v="1275"/>
    <x v="1275"/>
    <n v="3426.02"/>
    <s v="ООО &quot; Икс-ком шоп&quot;"/>
    <s v="За картридж согласно счёту №099263 от 14.04.2014 В том числе НДС 18.00 % - 522.61."/>
    <s v="417793426,02"/>
    <x v="13"/>
    <x v="0"/>
    <x v="11"/>
  </r>
  <r>
    <x v="1276"/>
    <x v="1276"/>
    <n v="380"/>
    <s v="АО &quot;Райффайзенбанк&quot; г. Москва"/>
    <s v="Комиссия за обработку платежной ведомости. payroll scheme comm."/>
    <s v="41775380"/>
    <x v="13"/>
    <x v="0"/>
    <x v="11"/>
  </r>
  <r>
    <x v="1276"/>
    <x v="1276"/>
    <n v="95000"/>
    <s v="АО &quot;Райффайзенбанк&quot; г. Москва"/>
    <s v="Перечисление заработной платы согласно платежной ведомости N 9 от 16.05.2014. salary"/>
    <s v="4177595000"/>
    <x v="13"/>
    <x v="0"/>
    <x v="11"/>
  </r>
  <r>
    <x v="1277"/>
    <x v="1277"/>
    <n v="95695.55"/>
    <s v="Муниципальное унитарное предприятие &quot;Инженерные сети г. Долгопрудного&quot;"/>
    <s v="Оплата по счету № 1439 от 30.04.2014 за стоки  В том числе НДС 18.00 % - 14597.63"/>
    <s v="4177495695,55"/>
    <x v="13"/>
    <x v="0"/>
    <x v="11"/>
  </r>
  <r>
    <x v="1277"/>
    <x v="1277"/>
    <n v="30"/>
    <s v="АО &quot;Райффайзенбанк&quot; г. Москва"/>
    <s v="Комиссия за исходящий платеж в рублях от 2014-05-15 (банк-клиент), расчетный документ №97, сумма 32292.00 рублей"/>
    <s v="4177430"/>
    <x v="13"/>
    <x v="0"/>
    <x v="11"/>
  </r>
  <r>
    <x v="1277"/>
    <x v="1277"/>
    <n v="32292"/>
    <s v="Филиал &quot;Центральный&quot; ОАО &quot;Оборонэнергосбыт&quot;"/>
    <s v="Оплата по счету №9112014/311010 от 14.043.2014 за электричество за апрель  2014 года (7176 квт) В том числе НДС 18.00 % - 4925.90"/>
    <s v="4177432292"/>
    <x v="13"/>
    <x v="0"/>
    <x v="11"/>
  </r>
  <r>
    <x v="1277"/>
    <x v="1277"/>
    <n v="30"/>
    <s v="АО &quot;Райффайзенбанк&quot; г. Москва"/>
    <s v="Комиссия за исходящий платеж в рублях от 2014-05-15 (банк-клиент), расчетный документ №96, сумма 95695.55 рублей"/>
    <s v="4177430"/>
    <x v="13"/>
    <x v="0"/>
    <x v="11"/>
  </r>
  <r>
    <x v="1278"/>
    <x v="1278"/>
    <n v="59.25"/>
    <s v="УФК по г. Москве (ИФНС № 15 по г. Москве)"/>
    <s v="Пеня по налогу по упрощенной системе налогообложения за 2013 год  согласно требованию №562463 от 17.04.2014 НДС не облагается"/>
    <s v="4177359,25"/>
    <x v="13"/>
    <x v="0"/>
    <x v="11"/>
  </r>
  <r>
    <x v="1278"/>
    <x v="1278"/>
    <n v="1305"/>
    <s v="УФК по г. Москве (ИФНС № 15 по г. Москве)"/>
    <s v="Недоимка по налогу по упрощенной системе налогообложения за 2013 год  согласно требованию №562463 от 17.04.2014 НДС не облагается"/>
    <s v="417731305"/>
    <x v="13"/>
    <x v="0"/>
    <x v="11"/>
  </r>
  <r>
    <x v="1279"/>
    <x v="1279"/>
    <n v="30"/>
    <s v="АО &quot;Райффайзенбанк&quot; г. Москва"/>
    <s v="Комиссия за исходящий платеж в рублях от 2014-05-13 (банк-клиент), расчетный документ №93, сумма 13000.00 рублей"/>
    <s v="4177230"/>
    <x v="13"/>
    <x v="0"/>
    <x v="11"/>
  </r>
  <r>
    <x v="1279"/>
    <x v="1279"/>
    <n v="13000"/>
    <s v="ООО &quot; Бизнес Академия&quot;"/>
    <s v="За работы по программированию и  обслуживанию программы 1С 8.2 по договору № 1 от 16.01.2014 года НДС не облагается"/>
    <s v="4177213000"/>
    <x v="13"/>
    <x v="0"/>
    <x v="11"/>
  </r>
  <r>
    <x v="1279"/>
    <x v="1279"/>
    <n v="40000"/>
    <s v="Межотраслевая коллегия адвокатов (г. Москва)"/>
    <s v="Оплата  за юридические услуги по дог.№ 22-05/14 от 12.05.2014  согласно счёту №101 от 12.05.2014 НДС не облагается"/>
    <s v="4177240000"/>
    <x v="13"/>
    <x v="0"/>
    <x v="11"/>
  </r>
  <r>
    <x v="1279"/>
    <x v="1279"/>
    <n v="30"/>
    <s v="АО &quot;Райффайзенбанк&quot; г. Москва"/>
    <s v="Комиссия за исходящий платеж в рублях от 2014-05-12 (банк-клиент), расчетный документ №91, сумма 42900.00 рублей"/>
    <s v="4177230"/>
    <x v="13"/>
    <x v="0"/>
    <x v="11"/>
  </r>
  <r>
    <x v="1279"/>
    <x v="1279"/>
    <n v="30"/>
    <s v="АО &quot;Райффайзенбанк&quot; г. Москва"/>
    <s v="Комиссия за исходящий платеж в рублях от 2014-05-12 (банк-клиент), расчетный документ №92, сумма 40000.00 рублей"/>
    <s v="4177230"/>
    <x v="13"/>
    <x v="0"/>
    <x v="11"/>
  </r>
  <r>
    <x v="1279"/>
    <x v="1279"/>
    <n v="42900"/>
    <s v="ОАО &quot;Эко-Сервис&quot;"/>
    <s v="Оплата за вывоз бункера в апреле 2014 г. по счету №1293 от 30.04.14, кол-во 13 шт. В том числе НДС 18.00 % - 6544.07"/>
    <s v="4177242900"/>
    <x v="13"/>
    <x v="0"/>
    <x v="11"/>
  </r>
  <r>
    <x v="1280"/>
    <x v="1280"/>
    <n v="30"/>
    <s v="АО &quot;Райффайзенбанк&quot; г. Москва"/>
    <s v="Комиссия за исходящий платеж в рублях от 2014-05-07 (банк-клиент), расчетный документ №90, сумма 6490.00 рублей"/>
    <s v="4176730"/>
    <x v="13"/>
    <x v="0"/>
    <x v="11"/>
  </r>
  <r>
    <x v="1280"/>
    <x v="1280"/>
    <n v="6490"/>
    <s v="ООО &quot; Ранет Энерго&quot;"/>
    <s v="За диагностику неисправности расходомера по счёту № 120 от 05.05.2014 В том числе НДС 18.00 % - 990.00"/>
    <s v="417676490"/>
    <x v="21"/>
    <x v="1"/>
    <x v="2"/>
  </r>
  <r>
    <x v="1281"/>
    <x v="1281"/>
    <n v="300"/>
    <s v="АО &quot;Райффайзенбанк&quot; г. Москва"/>
    <s v="Комиссия за обслуживание системы &quot;ELBRUS Internet&quot; за 4.2014  Договор на ELBRUS Internet Z34983/IC/000068"/>
    <s v="41764300"/>
    <x v="13"/>
    <x v="0"/>
    <x v="11"/>
  </r>
  <r>
    <x v="1281"/>
    <x v="1281"/>
    <n v="900"/>
    <s v="АО &quot;Райффайзенбанк&quot; г. Москва"/>
    <s v="Комиссия за ведение текущего (расчетного) счета 40703810800001434983 за период с 01.04.2014 по 30.04.2014    начислена в сумме 900.00 RUR"/>
    <s v="41764900"/>
    <x v="13"/>
    <x v="0"/>
    <x v="11"/>
  </r>
  <r>
    <x v="1282"/>
    <x v="1282"/>
    <n v="30"/>
    <s v="АО &quot;Райффайзенбанк&quot; г. Москва"/>
    <s v="Комиссия за исходящий платеж в рублях от 2014-04-30 (банк-клиент), расчетный документ №89, сумма 27000.00 рублей"/>
    <s v="4175930"/>
    <x v="13"/>
    <x v="0"/>
    <x v="11"/>
  </r>
  <r>
    <x v="1282"/>
    <x v="1282"/>
    <n v="128098"/>
    <s v="АО &quot;Райффайзенбанк&quot; г. Москва"/>
    <s v="Перечисление заработной платы согласно платежной ведомости N 8 от 30.04.2014. salary"/>
    <s v="41759128098"/>
    <x v="13"/>
    <x v="0"/>
    <x v="11"/>
  </r>
  <r>
    <x v="1282"/>
    <x v="1282"/>
    <n v="7412.2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прель 2014 года   НДС не облагается"/>
    <s v="417597412,23"/>
    <x v="13"/>
    <x v="0"/>
    <x v="11"/>
  </r>
  <r>
    <x v="1282"/>
    <x v="1282"/>
    <n v="55533.599999999999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апрель 2014 года. НДС не облагается"/>
    <s v="4175955533,6"/>
    <x v="13"/>
    <x v="0"/>
    <x v="11"/>
  </r>
  <r>
    <x v="1282"/>
    <x v="1282"/>
    <n v="32499"/>
    <s v="УФК МФ РФ (ИФНС РФ № 15 по г. Москве, л/с 40100770015)"/>
    <s v="НДФЛ за апрель 2014 года НДС не облагается"/>
    <s v="4175932499"/>
    <x v="13"/>
    <x v="0"/>
    <x v="11"/>
  </r>
  <r>
    <x v="1282"/>
    <x v="1282"/>
    <n v="512.39"/>
    <s v="АО &quot;Райффайзенбанк&quot; г. Москва"/>
    <s v="Комиссия за обработку платежной ведомости. payroll scheme comm."/>
    <s v="41759512,39"/>
    <x v="13"/>
    <x v="0"/>
    <x v="11"/>
  </r>
  <r>
    <x v="1282"/>
    <x v="1282"/>
    <n v="27000"/>
    <s v="ООО &quot;Де-Юре Реал Эстейт&quot;"/>
    <s v="Оплата услуг по оценке имущества по счёту №7 от 21.04.2014 согласно договора №28/С-14 от 21.04.2014 В том числе НДС 18.00 % - 4118.64."/>
    <s v="4175927000"/>
    <x v="13"/>
    <x v="0"/>
    <x v="11"/>
  </r>
  <r>
    <x v="1282"/>
    <x v="1282"/>
    <n v="13035.42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апрель  2014 года. Рег. номер в ФФОМС 453159800071702  НДС не облагается"/>
    <s v="4175913035,42"/>
    <x v="13"/>
    <x v="0"/>
    <x v="11"/>
  </r>
  <r>
    <x v="1282"/>
    <x v="1282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4 года НДС не облагается"/>
    <s v="41759511,19"/>
    <x v="13"/>
    <x v="0"/>
    <x v="11"/>
  </r>
  <r>
    <x v="1283"/>
    <x v="1283"/>
    <n v="30"/>
    <s v="АО &quot;Райффайзенбанк&quot; г. Москва"/>
    <s v="Комиссия за исходящий платеж в рублях от 2014-04-25 (банк-клиент), расчетный документ №82, сумма 445910.72 рублей"/>
    <s v="4175730"/>
    <x v="13"/>
    <x v="0"/>
    <x v="11"/>
  </r>
  <r>
    <x v="1283"/>
    <x v="1283"/>
    <n v="445910.72"/>
    <s v="ОАО &quot;Мосэнергосбыт&quot;"/>
    <s v="Оплата по счету № Э-11/03- 14165 от 30.04.14 за электричество: тариф 1,56 - расход 37337, тариф 4,60 - расход 84275.  В том числе НДС 18.00 % - 68020.28"/>
    <s v="41757445910,72"/>
    <x v="25"/>
    <x v="0"/>
    <x v="15"/>
  </r>
  <r>
    <x v="1284"/>
    <x v="1284"/>
    <n v="270000"/>
    <s v="ООО ЧОО &quot;Риф-4&quot;"/>
    <s v="Оплата за охранные услуги за апрель  2014 года по договору № 02/11 от 11.01.11. НДС не облагается"/>
    <s v="41754270000"/>
    <x v="13"/>
    <x v="0"/>
    <x v="11"/>
  </r>
  <r>
    <x v="1284"/>
    <x v="1284"/>
    <n v="30"/>
    <s v="АО &quot;Райффайзенбанк&quot; г. Москва"/>
    <s v="Комиссия за исходящий платеж в рублях от 2014-04-24 (банк-клиент), расчетный документ №81, сумма 270000.00 рублей"/>
    <s v="4175430"/>
    <x v="13"/>
    <x v="0"/>
    <x v="11"/>
  </r>
  <r>
    <x v="1285"/>
    <x v="1285"/>
    <n v="30"/>
    <s v="АО &quot;Райффайзенбанк&quot; г. Москва"/>
    <s v="Комиссия за исходящий платеж в рублях от 2014-04-23 (банк-клиент), расчетный документ №80, сумма 4603.27 рублей"/>
    <s v="4175330"/>
    <x v="13"/>
    <x v="0"/>
    <x v="11"/>
  </r>
  <r>
    <x v="1285"/>
    <x v="1285"/>
    <n v="4603.2700000000004"/>
    <s v="Филиал &quot;Центральный&quot; ОАО &quot;Оборонэнергосбыт&quot;"/>
    <s v="Оплата по счету №6472014/311010 от 31.03.2014 за электричество за март  2014 года (6706 квт) В том числе НДС 18.00 % - 702.19"/>
    <s v="417534603,27"/>
    <x v="13"/>
    <x v="0"/>
    <x v="11"/>
  </r>
  <r>
    <x v="1286"/>
    <x v="1286"/>
    <n v="30"/>
    <s v="АО &quot;Райффайзенбанк&quot; г. Москва"/>
    <s v="Комиссия за исходящий платеж в рублях от 2014-04-23 (банк-клиент), расчетный документ №79, сумма 116342.50 рублей"/>
    <s v="4175230"/>
    <x v="13"/>
    <x v="0"/>
    <x v="11"/>
  </r>
  <r>
    <x v="1286"/>
    <x v="1286"/>
    <n v="116342.5"/>
    <s v="Муниципальное унитарное предприятие &quot;Инженерные сети г. Долгопрудного&quot;"/>
    <s v="Оплата по счету № 1138 от 31.03.2014 за стоки  В том числе НДС 18.00 % - 17747.16"/>
    <s v="41752116342,5"/>
    <x v="13"/>
    <x v="0"/>
    <x v="11"/>
  </r>
  <r>
    <x v="1287"/>
    <x v="1287"/>
    <n v="116900"/>
    <s v="ООО Группа &quot;Евроклининг&quot;"/>
    <s v="Оплата по договору № 009-46/у от 20.03.2009 за уборку за апрель 2014 года. В том числе НДС 18.00 % - 17832.20"/>
    <s v="41750116900"/>
    <x v="13"/>
    <x v="0"/>
    <x v="11"/>
  </r>
  <r>
    <x v="1287"/>
    <x v="1287"/>
    <n v="30"/>
    <s v="АО &quot;Райффайзенбанк&quot; г. Москва"/>
    <s v="Комиссия за исходящий платеж в рублях от 2014-04-21 (банк-клиент), расчетный документ №78, сумма 450701.12 рублей"/>
    <s v="4175030"/>
    <x v="13"/>
    <x v="0"/>
    <x v="11"/>
  </r>
  <r>
    <x v="1287"/>
    <x v="1287"/>
    <n v="30"/>
    <s v="АО &quot;Райффайзенбанк&quot; г. Москва"/>
    <s v="Комиссия за исходящий платеж в рублях от 2014-04-21 (банк-клиент), расчетный документ №76, сумма 116900.00 рублей"/>
    <s v="4175030"/>
    <x v="13"/>
    <x v="0"/>
    <x v="11"/>
  </r>
  <r>
    <x v="1287"/>
    <x v="1287"/>
    <n v="4674"/>
    <s v="УФК МФ РФ (ИФНС РФ № 15 по г. Москве, л/с 40100770015)"/>
    <s v="Водный налог за 1 квартал 2014 года НДС не облагается"/>
    <s v="417504674"/>
    <x v="13"/>
    <x v="0"/>
    <x v="11"/>
  </r>
  <r>
    <x v="1287"/>
    <x v="1287"/>
    <n v="450701.12"/>
    <s v="ОАО &quot;Мосэнергосбыт&quot;"/>
    <s v="Оплата по счету № Э-11/03- 8957 от 31.03.14 за электричество: тариф 1,56 - расход 37577, тариф 4,60 - расход 85235.  В том числе НДС 18.00 % - 68751.02"/>
    <s v="41750450701,12"/>
    <x v="25"/>
    <x v="0"/>
    <x v="15"/>
  </r>
  <r>
    <x v="1288"/>
    <x v="1288"/>
    <n v="30"/>
    <s v="АО &quot;Райффайзенбанк&quot; г. Москва"/>
    <s v="Комиссия за исходящий платеж в рублях от 2014-04-16 (банк-клиент), расчетный документ №75, сумма 5500.00 рублей"/>
    <s v="4174630"/>
    <x v="13"/>
    <x v="0"/>
    <x v="11"/>
  </r>
  <r>
    <x v="1288"/>
    <x v="1288"/>
    <n v="5500"/>
    <s v="Закрытое акционерное общество &quot;Национальный удостоверяющий центр&quot;"/>
    <s v="За электронную подпись ЖСК &quot;Дарьин&quot; согласно счёту № 32112 от 15.04.2014.  НДС не облагается."/>
    <s v="417465500"/>
    <x v="13"/>
    <x v="0"/>
    <x v="11"/>
  </r>
  <r>
    <x v="1289"/>
    <x v="1289"/>
    <n v="18000"/>
    <s v="Индивидуальный предприниматель Капалин Евгений Владимирович"/>
    <s v="Оплата по Договору № 011113-ОКТ от 01.11.2013 г. по счёту № 6 от 03.02.2014, №7 от 03.03.2014, №8  04.04.14  за поддержку работоспособности сервера и информационную и техническую поддержку.НДС не облагается"/>
    <s v="4174418000"/>
    <x v="13"/>
    <x v="0"/>
    <x v="11"/>
  </r>
  <r>
    <x v="1289"/>
    <x v="1289"/>
    <n v="30"/>
    <s v="АО &quot;Райффайзенбанк&quot; г. Москва"/>
    <s v="Комиссия за исходящий платеж в рублях от 2014-04-14 (банк-клиент), расчетный документ №74, сумма 18000.00 рублей"/>
    <s v="4174430"/>
    <x v="13"/>
    <x v="0"/>
    <x v="11"/>
  </r>
  <r>
    <x v="1290"/>
    <x v="1290"/>
    <n v="95000"/>
    <s v="АО &quot;Райффайзенбанк&quot; г. Москва"/>
    <s v="Перечисление заработной платы согласно платежной ведомости. salary"/>
    <s v="4174395000"/>
    <x v="13"/>
    <x v="0"/>
    <x v="11"/>
  </r>
  <r>
    <x v="1290"/>
    <x v="1290"/>
    <n v="380"/>
    <s v="АО &quot;Райффайзенбанк&quot; г. Москва"/>
    <s v="Комиссия за обработку платежной ведомости. payroll scheme comm."/>
    <s v="41743380"/>
    <x v="13"/>
    <x v="0"/>
    <x v="11"/>
  </r>
  <r>
    <x v="1291"/>
    <x v="1291"/>
    <n v="36300"/>
    <s v="ОАО &quot;Эко-Сервис&quot;"/>
    <s v="Оплата за вывоз бункера в марте 2014 г. по счету № 932 от 31.03.13, кол-во 11 шт. В том числе НДС 18.00 % - 5537.29"/>
    <s v="4173936300"/>
    <x v="13"/>
    <x v="0"/>
    <x v="11"/>
  </r>
  <r>
    <x v="1291"/>
    <x v="1291"/>
    <n v="30"/>
    <s v="АО &quot;Райффайзенбанк&quot; г. Москва"/>
    <s v="Комиссия за исходящий платеж в рублях от 2014-04-10 (банк-клиент), расчетный документ №72, сумма 36300.00 рублей"/>
    <s v="4173930"/>
    <x v="13"/>
    <x v="0"/>
    <x v="11"/>
  </r>
  <r>
    <x v="1292"/>
    <x v="1292"/>
    <n v="25573.73"/>
    <s v="Филиал &quot;Центральный&quot; ОАО &quot;Оборонэнергосбыт&quot;"/>
    <s v="Оплата по счету №6472014/311010 от 31.03.2014 за электричество за март  2014 года (6706 квт) В том числе НДС 18.00 % - 3901.08"/>
    <s v="4173625573,73"/>
    <x v="13"/>
    <x v="0"/>
    <x v="11"/>
  </r>
  <r>
    <x v="1292"/>
    <x v="1292"/>
    <n v="30"/>
    <s v="АО &quot;Райффайзенбанк&quot; г. Москва"/>
    <s v="Комиссия за исходящий платеж в рублях от 2014-04-05 (банк-клиент), расчетный документ №71, сумма 25573.73 рублей"/>
    <s v="4173630"/>
    <x v="13"/>
    <x v="0"/>
    <x v="11"/>
  </r>
  <r>
    <x v="1293"/>
    <x v="1293"/>
    <n v="300"/>
    <s v="АО &quot;Райффайзенбанк&quot; г. Москва"/>
    <s v="Комиссия за обслуживание системы &quot;ELBRUS Internet&quot; за 3.2014  Договор на ELBRUS Internet Z34983/IC/000068"/>
    <s v="41733300"/>
    <x v="13"/>
    <x v="0"/>
    <x v="11"/>
  </r>
  <r>
    <x v="1293"/>
    <x v="1293"/>
    <n v="30"/>
    <s v="АО &quot;Райффайзенбанк&quot; г. Москва"/>
    <s v="Комиссия за исходящий платеж в рублях от 2014-04-04 (банк-клиент), расчетный документ №69, сумма 88000.00 рублей"/>
    <s v="4173330"/>
    <x v="13"/>
    <x v="0"/>
    <x v="11"/>
  </r>
  <r>
    <x v="1293"/>
    <x v="1293"/>
    <n v="4600"/>
    <s v="Общество с ограниченной ответственностью &quot; БРИГ- Сервис&quot;"/>
    <s v="Оплата по счету № 304 от 04.04.12 за выезд специалиста, настройка пультов д/у. В том числе НДС 18.00 % - 701.69"/>
    <s v="417334600"/>
    <x v="13"/>
    <x v="0"/>
    <x v="11"/>
  </r>
  <r>
    <x v="1293"/>
    <x v="1293"/>
    <n v="30"/>
    <s v="АО &quot;Райффайзенбанк&quot; г. Москва"/>
    <s v="Комиссия за исходящий платеж в рублях от 2014-04-04 (банк-клиент), расчетный документ №70, сумма 4600.00 рублей"/>
    <s v="4173330"/>
    <x v="13"/>
    <x v="0"/>
    <x v="11"/>
  </r>
  <r>
    <x v="1293"/>
    <x v="1293"/>
    <n v="88000"/>
    <s v="ООО Группа &quot;Евроклининг&quot;"/>
    <s v="Оплата по договору № 009-46/у от 20.03.2009 за уборку за март 2014 года. В том числе НДС 18.00 % - 13423.73"/>
    <s v="4173388000"/>
    <x v="13"/>
    <x v="0"/>
    <x v="11"/>
  </r>
  <r>
    <x v="1294"/>
    <x v="1294"/>
    <n v="9215.59"/>
    <s v="Филиал ФГУП &quot;Охрана&quot; МВД России по г. Москве"/>
    <s v="Оплата по договору № 7721N10011 за пультовую охрану объекта за март  2014.  В том числе НДС 18.00 % - 1405.77"/>
    <s v="417319215,59"/>
    <x v="13"/>
    <x v="0"/>
    <x v="11"/>
  </r>
  <r>
    <x v="1294"/>
    <x v="1294"/>
    <n v="5000"/>
    <s v="ООО &quot;Техсервис&quot;"/>
    <s v="Оплата по счету № 79 от 01.04.12 за диагностику и демонтаж шлагбаума. В том числе НДС 18.00 % - 762.71"/>
    <s v="417315000"/>
    <x v="13"/>
    <x v="0"/>
    <x v="11"/>
  </r>
  <r>
    <x v="1294"/>
    <x v="1294"/>
    <n v="30"/>
    <s v="АО &quot;Райффайзенбанк&quot; г. Москва"/>
    <s v="Комиссия за исходящий платеж в рублях от 2014-04-02 (банк-клиент), расчетный документ №68, сумма 5000.00 рублей"/>
    <s v="4173130"/>
    <x v="13"/>
    <x v="0"/>
    <x v="11"/>
  </r>
  <r>
    <x v="1294"/>
    <x v="1294"/>
    <n v="30"/>
    <s v="АО &quot;Райффайзенбанк&quot; г. Москва"/>
    <s v="Комиссия за исходящий платеж в рублях от 2014-03-31 (банк-клиент), расчетный документ №67, сумма 9215.59 рублей"/>
    <s v="4173130"/>
    <x v="13"/>
    <x v="0"/>
    <x v="11"/>
  </r>
  <r>
    <x v="1295"/>
    <x v="1295"/>
    <n v="900"/>
    <s v="АО &quot;Райффайзенбанк&quot; г. Москва"/>
    <s v="Комиссия за ведение текущего (расчетного) счета 40703810800001434983 за период с 01.03.2014 по 31.03.2014    начислена в сумме 900.00 RUR"/>
    <s v="41730900"/>
    <x v="13"/>
    <x v="0"/>
    <x v="11"/>
  </r>
  <r>
    <x v="1296"/>
    <x v="1296"/>
    <n v="3500"/>
    <s v="ООО &quot;Техсервис&quot;"/>
    <s v="Оплата по счету № 372 от 27.12.12 за шлагбаум. В том числе НДС 18.00 % - 533.90"/>
    <s v="417293500"/>
    <x v="13"/>
    <x v="0"/>
    <x v="11"/>
  </r>
  <r>
    <x v="1296"/>
    <x v="1296"/>
    <n v="30"/>
    <s v="АО &quot;Райффайзенбанк&quot; г. Москва"/>
    <s v="Комиссия за исходящий платеж в рублях от 2014-03-31 (банк-клиент), расчетный документ №60, сумма 3500.00 рублей"/>
    <s v="4172930"/>
    <x v="13"/>
    <x v="0"/>
    <x v="11"/>
  </r>
  <r>
    <x v="1296"/>
    <x v="1296"/>
    <n v="30"/>
    <s v="АО &quot;Райффайзенбанк&quot; г. Москва"/>
    <s v="Комиссия за исходящий платеж в рублях от 2014-03-31 (банк-клиент), расчетный документ №59, сумма 113174.29 рублей"/>
    <s v="4172930"/>
    <x v="13"/>
    <x v="0"/>
    <x v="11"/>
  </r>
  <r>
    <x v="1296"/>
    <x v="1296"/>
    <n v="32500"/>
    <s v="УФК МФ РФ (ИФНС РФ № 15 по г. Москве, л/с 40100770015)"/>
    <s v="НДФЛ за март 2014 года НДС не облагается"/>
    <s v="4172932500"/>
    <x v="13"/>
    <x v="0"/>
    <x v="11"/>
  </r>
  <r>
    <x v="1296"/>
    <x v="1296"/>
    <n v="128098"/>
    <s v="АО &quot;Райффайзенбанк&quot; г. Москва"/>
    <s v="Перечисление заработной платы согласно платежной ведомости. salary"/>
    <s v="41729128098"/>
    <x v="13"/>
    <x v="0"/>
    <x v="11"/>
  </r>
  <r>
    <x v="1296"/>
    <x v="1296"/>
    <n v="512.39"/>
    <s v="АО &quot;Райффайзенбанк&quot; г. Москва"/>
    <s v="Комиссия за обработку платежной ведомости. payroll scheme comm."/>
    <s v="41729512,39"/>
    <x v="13"/>
    <x v="0"/>
    <x v="11"/>
  </r>
  <r>
    <x v="1296"/>
    <x v="1296"/>
    <n v="13035.47"/>
    <s v="УФК по г. Москве (для ГУ-Главное Управление Пенсионного фонда Российской Федерации № 6 по г. Москве и Московской обл.)"/>
    <s v="Рег. № 087-317-000813 Страховые взносы ОМС, зачисляемые в ФФОМС за март 2014 года. Рег. номер в ФФОМС 453159800071702 НДС не облагается"/>
    <s v="4172913035,47"/>
    <x v="13"/>
    <x v="0"/>
    <x v="11"/>
  </r>
  <r>
    <x v="1296"/>
    <x v="1296"/>
    <n v="511.2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4 года НДС не облагается"/>
    <s v="41729511,24"/>
    <x v="13"/>
    <x v="0"/>
    <x v="11"/>
  </r>
  <r>
    <x v="1296"/>
    <x v="1296"/>
    <n v="113174.29"/>
    <s v="Муниципальное унитарное предприятие &quot;Инженерные сети г. Долгопрудного&quot;"/>
    <s v="Оплата по счету № 659 от 28.02.2014 за стоки  В том числе НДС 18.00 % - 17263.87"/>
    <s v="41729113174,29"/>
    <x v="13"/>
    <x v="0"/>
    <x v="11"/>
  </r>
  <r>
    <x v="1296"/>
    <x v="1296"/>
    <n v="7412.3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рт 2014 года НДС не облагается"/>
    <s v="417297412,34"/>
    <x v="13"/>
    <x v="0"/>
    <x v="11"/>
  </r>
  <r>
    <x v="1296"/>
    <x v="1296"/>
    <n v="56231.34"/>
    <s v="УФК по г. Москве (для ГУ-Главное Управление Пенсионного фонда Российской Федерации № 6 по г. Москве и Московской обл.)"/>
    <s v="Рег. № 087-317-000813. Страховые взносы на ОПС, зачисляемые в ПФ РФ на выплату Страховой и Накопительной  части трудовой пенсии за март 2014 года. НДС не облагается"/>
    <s v="4172956231,34"/>
    <x v="13"/>
    <x v="0"/>
    <x v="11"/>
  </r>
  <r>
    <x v="1297"/>
    <x v="1297"/>
    <n v="30"/>
    <s v="АО &quot;Райффайзенбанк&quot; г. Москва"/>
    <s v="Комиссия за исходящий платеж в рублях от 2014-03-27 (банк-клиент), расчетный документ №58, сумма 10000.00 рублей"/>
    <s v="4172630"/>
    <x v="13"/>
    <x v="0"/>
    <x v="11"/>
  </r>
  <r>
    <x v="1297"/>
    <x v="1297"/>
    <n v="10000"/>
    <s v="Столичный филиал ОАО &quot;Мегафон&quot;"/>
    <s v="Оплата за услуги связи ( предоплата  за март 2014).  НДС не облагается"/>
    <s v="4172610000"/>
    <x v="13"/>
    <x v="0"/>
    <x v="11"/>
  </r>
  <r>
    <x v="1298"/>
    <x v="1298"/>
    <n v="30"/>
    <s v="АО &quot;Райффайзенбанк&quot; г. Москва"/>
    <s v="Комиссия за исходящий платеж в рублях от 2014-03-27 (банк-клиент), расчетный документ №56, сумма 270000.00 рублей"/>
    <s v="4172530"/>
    <x v="13"/>
    <x v="0"/>
    <x v="11"/>
  </r>
  <r>
    <x v="1298"/>
    <x v="1298"/>
    <n v="27646.77"/>
    <s v="Филиал ФГУП &quot;Охрана&quot; МВД России по г. Москве"/>
    <s v="Оплата по договору № 7721N10011 за пультовую охрану объекта за декабрь 2013, январь ,февраль  2014.  В том числе НДС 18.00 % - 4217.30"/>
    <s v="4172527646,77"/>
    <x v="13"/>
    <x v="0"/>
    <x v="11"/>
  </r>
  <r>
    <x v="1298"/>
    <x v="1298"/>
    <n v="30"/>
    <s v="АО &quot;Райффайзенбанк&quot; г. Москва"/>
    <s v="Комиссия за исходящий платеж в рублях от 2014-03-25 (банк-клиент), расчетный документ №54, сумма 27646.77 рублей"/>
    <s v="4172530"/>
    <x v="13"/>
    <x v="0"/>
    <x v="11"/>
  </r>
  <r>
    <x v="1298"/>
    <x v="1298"/>
    <n v="50000"/>
    <s v="Закрытое акционерное общество &quot;Аудит Реал Сервис&quot;"/>
    <s v="Оплата за аудит по счету № 26 от 26.03.13. НДС не облагается."/>
    <s v="4172550000"/>
    <x v="56"/>
    <x v="0"/>
    <x v="12"/>
  </r>
  <r>
    <x v="1298"/>
    <x v="1298"/>
    <n v="30"/>
    <s v="АО &quot;Райффайзенбанк&quot; г. Москва"/>
    <s v="Комиссия за исходящий платеж в рублях от 2014-03-26 (банк-клиент), расчетный документ №55, сумма 50000.00 рублей"/>
    <s v="4172530"/>
    <x v="13"/>
    <x v="0"/>
    <x v="11"/>
  </r>
  <r>
    <x v="1298"/>
    <x v="1298"/>
    <n v="270000"/>
    <s v="ООО ЧОО &quot;Риф-4&quot;"/>
    <s v="Оплата за охранные услуги за март  2014 года по договору № 02/11 от 11.01.11. НДС не облагается"/>
    <s v="41725270000"/>
    <x v="13"/>
    <x v="0"/>
    <x v="11"/>
  </r>
  <r>
    <x v="1299"/>
    <x v="1299"/>
    <n v="15000"/>
    <s v="Межотраслевая коллегия адвокатов (г. Москва)"/>
    <s v="Оплата  за юридические услуги по дог.№ 14-03/14 от 24.03.2013  согласно счёту №60 от 24.03.2014 НДС не облагается"/>
    <s v="4172315000"/>
    <x v="13"/>
    <x v="0"/>
    <x v="11"/>
  </r>
  <r>
    <x v="1299"/>
    <x v="1299"/>
    <n v="27500"/>
    <s v="ООО &quot;Стройрегионгаз&quot;"/>
    <s v="Техническое обслуживание газопровода по  счёту №148 от 03.03.2014  за март 2014 года  В том числе НДС 18.00 % - 4194.92"/>
    <s v="4172327500"/>
    <x v="13"/>
    <x v="0"/>
    <x v="11"/>
  </r>
  <r>
    <x v="1299"/>
    <x v="1299"/>
    <n v="30"/>
    <s v="АО &quot;Райффайзенбанк&quot; г. Москва"/>
    <s v="Комиссия за исходящий платеж в рублях от 2014-03-24 (банк-клиент), расчетный документ №53, сумма 27500.00 рублей"/>
    <s v="4172330"/>
    <x v="13"/>
    <x v="0"/>
    <x v="11"/>
  </r>
  <r>
    <x v="1299"/>
    <x v="1299"/>
    <n v="27500"/>
    <s v="ООО &quot;Стройрегионгаз&quot;"/>
    <s v="Техническое обслуживание газопровода по  счёту №60 от 03.02.2014  за февраль 2014 года  В том числе НДС 18.00 % - 4194.92"/>
    <s v="4172327500"/>
    <x v="13"/>
    <x v="0"/>
    <x v="11"/>
  </r>
  <r>
    <x v="1299"/>
    <x v="1299"/>
    <n v="30"/>
    <s v="АО &quot;Райффайзенбанк&quot; г. Москва"/>
    <s v="Комиссия за исходящий платеж в рублях от 2014-03-24 (банк-клиент), расчетный документ №52, сумма 27500.00 рублей"/>
    <s v="4172330"/>
    <x v="13"/>
    <x v="0"/>
    <x v="11"/>
  </r>
  <r>
    <x v="1299"/>
    <x v="1299"/>
    <n v="30"/>
    <s v="АО &quot;Райффайзенбанк&quot; г. Москва"/>
    <s v="Комиссия за исходящий платеж в рублях от 2014-03-24 (банк-клиент), расчетный документ №51, сумма 15000.00 рублей"/>
    <s v="4172330"/>
    <x v="13"/>
    <x v="0"/>
    <x v="11"/>
  </r>
  <r>
    <x v="1300"/>
    <x v="1300"/>
    <n v="30"/>
    <s v="АО &quot;Райффайзенбанк&quot; г. Москва"/>
    <s v="Комиссия за исходящий платеж в рублях от 2014-03-17 (банк-клиент), расчетный документ №49, сумма 30000.00 рублей"/>
    <s v="4171530"/>
    <x v="13"/>
    <x v="0"/>
    <x v="11"/>
  </r>
  <r>
    <x v="1300"/>
    <x v="1300"/>
    <n v="30"/>
    <s v="АО &quot;Райффайзенбанк&quot; г. Москва"/>
    <s v="Комиссия за исходящий платеж в рублях от 2014-03-17 (банк-клиент), расчетный документ №50, сумма 3880.00 рублей"/>
    <s v="4171530"/>
    <x v="13"/>
    <x v="0"/>
    <x v="11"/>
  </r>
  <r>
    <x v="1300"/>
    <x v="1300"/>
    <n v="3880"/>
    <s v="ООО &quot;Такском&quot;"/>
    <s v="Оплата услуг в системе ЭДО &quot;Такском-Спринтер&quot; за 2 кв.2014 года согласно счёту № Ц000120008 от 01 марта 2014 г. по договору ГС №TX-08/3925 от 15.02.2008 В том числе НДС 18.00 % - 591.86."/>
    <s v="417153880"/>
    <x v="13"/>
    <x v="0"/>
    <x v="11"/>
  </r>
  <r>
    <x v="1300"/>
    <x v="1300"/>
    <n v="30000"/>
    <s v="Межотраслевая коллегия адвокатов (г. Москва)"/>
    <s v="Оплата  за юридические услуги по дог.№ 39-09/13 от 19.09.2013( за март 2014)  согласно счёту №47 от 17.03.2014 НДС не облагается"/>
    <s v="4171530000"/>
    <x v="13"/>
    <x v="0"/>
    <x v="11"/>
  </r>
  <r>
    <x v="1301"/>
    <x v="1301"/>
    <n v="95000"/>
    <s v="АО &quot;Райффайзенбанк&quot; г. Москва"/>
    <s v="Перечисление заработной платы согласно платежной ведомости. salary"/>
    <s v="4171295000"/>
    <x v="13"/>
    <x v="0"/>
    <x v="11"/>
  </r>
  <r>
    <x v="1301"/>
    <x v="1301"/>
    <n v="29434.5"/>
    <s v="Филиал &quot;Центральный&quot; ОАО &quot;Оборонэнергосбыт&quot;"/>
    <s v="Оплата по счету №3322014/311010 от 28.02.2014 за электричество за февраль 2014 года (6541 квт) В том числе НДС 18.00 % - 4490.01"/>
    <s v="4171229434,5"/>
    <x v="13"/>
    <x v="0"/>
    <x v="11"/>
  </r>
  <r>
    <x v="1301"/>
    <x v="1301"/>
    <n v="30"/>
    <s v="АО &quot;Райффайзенбанк&quot; г. Москва"/>
    <s v="Комиссия за исходящий платеж в рублях от 2014-03-13 (банк-клиент), расчетный документ №46, сумма 29434.50 рублей"/>
    <s v="4171230"/>
    <x v="13"/>
    <x v="0"/>
    <x v="11"/>
  </r>
  <r>
    <x v="1301"/>
    <x v="1301"/>
    <n v="380"/>
    <s v="АО &quot;Райффайзенбанк&quot; г. Москва"/>
    <s v="Комиссия за обработку платежной ведомости. payroll scheme comm."/>
    <s v="41712380"/>
    <x v="13"/>
    <x v="0"/>
    <x v="11"/>
  </r>
  <r>
    <x v="1302"/>
    <x v="1302"/>
    <n v="15000"/>
    <s v="Межотраслевая коллегия адвокатов (г. Москва)"/>
    <s v="Оплата  за юридические услуги по п.3 статьи  договора № 39-03/13 от 19.09.2013 согласно счёту №37 от 07.03.2014  НДС не облагается"/>
    <s v="4170515000"/>
    <x v="13"/>
    <x v="0"/>
    <x v="11"/>
  </r>
  <r>
    <x v="1302"/>
    <x v="1302"/>
    <n v="30"/>
    <s v="АО &quot;Райффайзенбанк&quot; г. Москва"/>
    <s v="Комиссия за исходящий платеж в рублях от 2014-03-07 (банк-клиент), расчетный документ №41, сумма 26400.00 рублей"/>
    <s v="4170530"/>
    <x v="13"/>
    <x v="0"/>
    <x v="11"/>
  </r>
  <r>
    <x v="1302"/>
    <x v="1302"/>
    <n v="1773"/>
    <s v="УФК по г. Москве (ИФНС № 15 по г. Москве)"/>
    <s v="Налог по упрощенной системе налогообложения за 2013 год НДС не облагается"/>
    <s v="417051773"/>
    <x v="13"/>
    <x v="0"/>
    <x v="11"/>
  </r>
  <r>
    <x v="1302"/>
    <x v="1302"/>
    <n v="26400"/>
    <s v="ОАО &quot;Эко-Сервис&quot;"/>
    <s v="Оплата за вывоз бункера в январе 2014 г. по счету № 241 от 31.01.13, кол-во 8 шт. В том числе НДС 18.00 % - 4027.12"/>
    <s v="4170526400"/>
    <x v="13"/>
    <x v="0"/>
    <x v="11"/>
  </r>
  <r>
    <x v="1302"/>
    <x v="1302"/>
    <n v="30"/>
    <s v="АО &quot;Райффайзенбанк&quot; г. Москва"/>
    <s v="Комиссия за исходящий платеж в рублях от 2014-03-07 (банк-клиент), расчетный документ №45, сумма 6000.00 рублей"/>
    <s v="4170530"/>
    <x v="13"/>
    <x v="0"/>
    <x v="11"/>
  </r>
  <r>
    <x v="1302"/>
    <x v="1302"/>
    <n v="30"/>
    <s v="АО &quot;Райффайзенбанк&quot; г. Москва"/>
    <s v="Комиссия за исходящий платеж в рублях от 2014-03-07 (банк-клиент), расчетный документ №44, сумма 15000.00 рублей"/>
    <s v="4170530"/>
    <x v="13"/>
    <x v="0"/>
    <x v="11"/>
  </r>
  <r>
    <x v="1302"/>
    <x v="1302"/>
    <n v="6000"/>
    <s v="Общество с ограниченной ответственностью &quot;ВДГБ-Софт&quot;"/>
    <s v="Оплата программного обеспечения 1С:Предприятие 8. Учет в управляющих компаниях ЖКХ, ТСЖ и ЖСК,  по счёту №№ АААТВ000485 от 07.03.2014 г. НДС не облагается."/>
    <s v="417056000"/>
    <x v="13"/>
    <x v="0"/>
    <x v="11"/>
  </r>
  <r>
    <x v="1303"/>
    <x v="1303"/>
    <n v="300"/>
    <s v="АО &quot;Райффайзенбанк&quot; г. Москва"/>
    <s v="Комиссия за обслуживание системы &quot;ELBRUS Internet&quot; за 2.2014  Договор на ELBRUS Internet Z34983/IC/000068"/>
    <s v="41702300"/>
    <x v="13"/>
    <x v="0"/>
    <x v="11"/>
  </r>
  <r>
    <x v="1304"/>
    <x v="1304"/>
    <n v="900"/>
    <s v="АО &quot;Райффайзенбанк&quot; г. Москва"/>
    <s v="Комиссия за ведение текущего (расчетного) счета 40703810800001434983 за период с 01.02.2014 по 28.02.2014    начислена в сумме 900.00 RUR"/>
    <s v="41701900"/>
    <x v="13"/>
    <x v="0"/>
    <x v="11"/>
  </r>
  <r>
    <x v="1305"/>
    <x v="1305"/>
    <n v="32499"/>
    <s v="УФК МФ РФ (ИФНС РФ № 15 по г. Москве, л/с 40100770015)"/>
    <s v="НДФЛ за февраль 2014 года НДС не облагается"/>
    <s v="4169832499"/>
    <x v="13"/>
    <x v="0"/>
    <x v="11"/>
  </r>
  <r>
    <x v="1305"/>
    <x v="1305"/>
    <n v="7412.3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февраль 2014 года НДС не облагается"/>
    <s v="416987412,32"/>
    <x v="13"/>
    <x v="0"/>
    <x v="11"/>
  </r>
  <r>
    <x v="1305"/>
    <x v="1305"/>
    <n v="13035.4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февраль 2014 года. Рег. номер в ФФОМС 453159800071702 НДС не облагается"/>
    <s v="4169813035,44"/>
    <x v="13"/>
    <x v="0"/>
    <x v="11"/>
  </r>
  <r>
    <x v="1305"/>
    <x v="1305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февраль 2014 года НДС не облагается"/>
    <s v="41698511,19"/>
    <x v="13"/>
    <x v="0"/>
    <x v="11"/>
  </r>
  <r>
    <x v="1305"/>
    <x v="1305"/>
    <n v="128098"/>
    <s v="АО &quot;Райффайзенбанк&quot; г. Москва"/>
    <s v="Перечисление заработной платы согласно платежной ведомости. salary"/>
    <s v="41698128098"/>
    <x v="13"/>
    <x v="0"/>
    <x v="11"/>
  </r>
  <r>
    <x v="1305"/>
    <x v="1305"/>
    <n v="512.39"/>
    <s v="АО &quot;Райффайзенбанк&quot; г. Москва"/>
    <s v="Комиссия за обработку платежной ведомости. payroll scheme comm."/>
    <s v="41698512,39"/>
    <x v="13"/>
    <x v="0"/>
    <x v="11"/>
  </r>
  <r>
    <x v="1305"/>
    <x v="1305"/>
    <n v="56231.3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и Накопительной  части трудовой пенсии за февраль 2014 года. НДС не облагается"/>
    <s v="4169856231,34"/>
    <x v="13"/>
    <x v="0"/>
    <x v="11"/>
  </r>
  <r>
    <x v="1306"/>
    <x v="1306"/>
    <n v="30"/>
    <s v="АО &quot;Райффайзенбанк&quot; г. Москва"/>
    <s v="Комиссия за исходящий платеж в рублях от 2014-02-26 (банк-клиент), расчетный документ №33, сумма 270000.00 рублей"/>
    <s v="4169630"/>
    <x v="13"/>
    <x v="0"/>
    <x v="11"/>
  </r>
  <r>
    <x v="1306"/>
    <x v="1306"/>
    <n v="88000"/>
    <s v="ООО Группа &quot;Евроклининг&quot;"/>
    <s v="Оплата по договору № 009-46/у от 20.03.2009 за уборку за февраль 2014 года. В том числе НДС 18.00 % - 13423.73"/>
    <s v="4169688000"/>
    <x v="13"/>
    <x v="0"/>
    <x v="11"/>
  </r>
  <r>
    <x v="1306"/>
    <x v="1306"/>
    <n v="30"/>
    <s v="АО &quot;Райффайзенбанк&quot; г. Москва"/>
    <s v="Комиссия за исходящий платеж в рублях от 2014-02-26 (банк-клиент), расчетный документ №34, сумма 88000.00 рублей"/>
    <s v="4169630"/>
    <x v="13"/>
    <x v="0"/>
    <x v="11"/>
  </r>
  <r>
    <x v="1306"/>
    <x v="1306"/>
    <n v="1375"/>
    <s v="АО &quot;Райффайзенбанк&quot; г. Москва"/>
    <s v="Комиссия за внесение наличных. ОВН №3. г. Москва"/>
    <s v="416961375"/>
    <x v="13"/>
    <x v="0"/>
    <x v="11"/>
  </r>
  <r>
    <x v="1306"/>
    <x v="1306"/>
    <n v="270000"/>
    <s v="ООО ЧОО &quot;Риф-4&quot;"/>
    <s v="Оплата за охранные услуги за февраль 2014 года по договору № 02/11 от 11.01.11. НДС не облагается"/>
    <s v="41696270000"/>
    <x v="13"/>
    <x v="0"/>
    <x v="11"/>
  </r>
  <r>
    <x v="1307"/>
    <x v="1307"/>
    <n v="30"/>
    <s v="АО &quot;Райффайзенбанк&quot; г. Москва"/>
    <s v="Комиссия за исходящий платеж в рублях от 2014-02-24 (банк-клиент), расчетный документ №32, сумма 548064.32 рублей"/>
    <s v="4169430"/>
    <x v="13"/>
    <x v="0"/>
    <x v="11"/>
  </r>
  <r>
    <x v="1307"/>
    <x v="1307"/>
    <n v="548064.31999999995"/>
    <s v="ОАО &quot;Мосэнергосбыт&quot;"/>
    <s v="Оплата по счету № Э-11/03- 5543 от 28.02.14 за электричество: тариф 1,56 - расход 45497, тариф 4,60 - расход 103715 В том числе НДС 18.00 % - 83603.03"/>
    <s v="41694548064,32"/>
    <x v="25"/>
    <x v="0"/>
    <x v="15"/>
  </r>
  <r>
    <x v="1308"/>
    <x v="1308"/>
    <n v="30"/>
    <s v="АО &quot;Райффайзенбанк&quot; г. Москва"/>
    <s v="Комиссия за исходящий платеж в рублях от 2014-02-21 (банк-клиент), расчетный документ №31, сумма 10609.38 рублей"/>
    <s v="4169130"/>
    <x v="13"/>
    <x v="0"/>
    <x v="11"/>
  </r>
  <r>
    <x v="1308"/>
    <x v="1308"/>
    <n v="10609.38"/>
    <s v="УФК по г. Москве (Филиал ФБУЗ &quot;Центр гигиены и эпидемиологии в городе Москве&quot; в СВАО города Москвы л/с 20736U27210)"/>
    <s v="Оплата по счету № 99/9,11 за химический анализ воды В том числе НДС 18.00 % - 1618.38  КБК 00000000000000000130 ОКТМО 45351000"/>
    <s v="4169110609,38"/>
    <x v="13"/>
    <x v="0"/>
    <x v="11"/>
  </r>
  <r>
    <x v="1309"/>
    <x v="1309"/>
    <n v="30"/>
    <s v="АО &quot;Райффайзенбанк&quot; г. Москва"/>
    <s v="Комиссия за исходящий платеж в рублях от 2014-02-18 (банк-клиент), расчетный документ №30, сумма 36153.00 рублей"/>
    <s v="4168830"/>
    <x v="13"/>
    <x v="0"/>
    <x v="11"/>
  </r>
  <r>
    <x v="1309"/>
    <x v="1309"/>
    <n v="36153"/>
    <s v="Филиал &quot;Центральный&quot; ОАО &quot;Оборонэнергосбыт&quot;"/>
    <s v="Оплата по счету №722014/311010 от 31.01.2014 за электричество за январь 2014 года (8034 квт) В том числе НДС 18.00 % - 5514.86"/>
    <s v="4168836153"/>
    <x v="13"/>
    <x v="0"/>
    <x v="11"/>
  </r>
  <r>
    <x v="1310"/>
    <x v="1310"/>
    <n v="380"/>
    <s v="АО &quot;Райффайзенбанк&quot; г. Москва"/>
    <s v="Комиссия за обработку платежной ведомости. payroll scheme comm."/>
    <s v="41684380"/>
    <x v="13"/>
    <x v="0"/>
    <x v="11"/>
  </r>
  <r>
    <x v="1310"/>
    <x v="1310"/>
    <n v="95000"/>
    <s v="АО &quot;Райффайзенбанк&quot; г. Москва"/>
    <s v="Перечисление заработной платы согласно платежной ведомости. salary"/>
    <s v="4168495000"/>
    <x v="13"/>
    <x v="0"/>
    <x v="11"/>
  </r>
  <r>
    <x v="1311"/>
    <x v="1311"/>
    <n v="30"/>
    <s v="АО &quot;Райффайзенбанк&quot; г. Москва"/>
    <s v="Комиссия за исходящий платеж в рублях от 2014-02-12 (банк-клиент), расчетный документ №28, сумма 14707.00 рублей"/>
    <s v="4168230"/>
    <x v="13"/>
    <x v="0"/>
    <x v="11"/>
  </r>
  <r>
    <x v="1311"/>
    <x v="1311"/>
    <n v="14707"/>
    <s v="ООО &quot;ЭКОДАР-Л&quot;"/>
    <s v="Оплата по счету № 71781/ П4 от 11.02.14 за сервисное обслуживание системы водоподготовки.  В том числе НДС 18.00 % - 2243.44"/>
    <s v="4168214707"/>
    <x v="34"/>
    <x v="0"/>
    <x v="14"/>
  </r>
  <r>
    <x v="1312"/>
    <x v="1312"/>
    <n v="30"/>
    <s v="АО &quot;Райффайзенбанк&quot; г. Москва"/>
    <s v="Комиссия за исходящий платеж в рублях от 2014-02-10 (банк-клиент), расчетный документ №27, сумма 29700.00 рублей"/>
    <s v="4168030"/>
    <x v="13"/>
    <x v="0"/>
    <x v="11"/>
  </r>
  <r>
    <x v="1312"/>
    <x v="1312"/>
    <n v="29700"/>
    <s v="ОАО &quot;Эко-Сервис&quot;"/>
    <s v="Оплата за вывоз бункера в январе 2014 г. по счету № 241 от 31.01.13, кол-во 9 шт. В том числе НДС 18.00 % - 4530.51"/>
    <s v="4168029700"/>
    <x v="13"/>
    <x v="0"/>
    <x v="11"/>
  </r>
  <r>
    <x v="1313"/>
    <x v="1313"/>
    <n v="30"/>
    <s v="АО &quot;Райффайзенбанк&quot; г. Москва"/>
    <s v="Комиссия за исходящий платеж в рублях от 2014-02-07 (банк-клиент), расчетный документ №26, сумма 22000.00 рублей"/>
    <s v="4167730"/>
    <x v="13"/>
    <x v="0"/>
    <x v="11"/>
  </r>
  <r>
    <x v="1313"/>
    <x v="1313"/>
    <n v="30"/>
    <s v="АО &quot;Райффайзенбанк&quot; г. Москва"/>
    <s v="Комиссия за исходящий платеж в рублях от 2014-02-07 (банк-клиент), расчетный документ №25, сумма 140472.63 рублей"/>
    <s v="4167730"/>
    <x v="13"/>
    <x v="0"/>
    <x v="11"/>
  </r>
  <r>
    <x v="1313"/>
    <x v="1313"/>
    <n v="22000"/>
    <s v="ООО &quot; Климат Лайн&quot;"/>
    <s v="За ремонт приточной установки &quot; Бризарт&quot; по счёту №268/СВ01823 от 28.01.2014 Сумма 22000-00. В том числе НДС 18.00 % - 3355.93"/>
    <s v="4167722000"/>
    <x v="13"/>
    <x v="0"/>
    <x v="11"/>
  </r>
  <r>
    <x v="1313"/>
    <x v="1313"/>
    <n v="140472.63"/>
    <s v="Муниципальное унитарное предприятие &quot;Инженерные сети г. Долгопрудного&quot;"/>
    <s v="Оплата по счету № 338 от 31.01.2014 за стоки (371.515м. куб и 5758,485 м. куб. )  В том числе НДС 18.00 % - 21428.03"/>
    <s v="41677140472,63"/>
    <x v="13"/>
    <x v="0"/>
    <x v="11"/>
  </r>
  <r>
    <x v="1314"/>
    <x v="1314"/>
    <n v="76556"/>
    <s v="Индивидуальный предприниматель Кример  Алексей Семёнович"/>
    <s v="За отделочные работы согласно договора  № 12/СМ от 20.12.2013 Сумма 76556-00. НДС не облагается"/>
    <s v="4167676556"/>
    <x v="57"/>
    <x v="1"/>
    <x v="2"/>
  </r>
  <r>
    <x v="1314"/>
    <x v="1314"/>
    <n v="30"/>
    <s v="АО &quot;Райффайзенбанк&quot; г. Москва"/>
    <s v="Комиссия за исходящий платеж в рублях от 2014-02-06 (банк-клиент), расчетный документ №24, сумма 76556.00 рублей"/>
    <s v="4167630"/>
    <x v="13"/>
    <x v="0"/>
    <x v="11"/>
  </r>
  <r>
    <x v="1315"/>
    <x v="1315"/>
    <n v="286006"/>
    <s v="ООО &quot;ЭКОДАР-Л&quot;"/>
    <s v="Окончательный платеж по договору №71781/Р1-2 от 30.01.2014 за оборудование по водоочистке.  В том числе НДС 18.00 % - 43628.03"/>
    <s v="41675286006"/>
    <x v="21"/>
    <x v="1"/>
    <x v="2"/>
  </r>
  <r>
    <x v="1315"/>
    <x v="1315"/>
    <n v="30"/>
    <s v="АО &quot;Райффайзенбанк&quot; г. Москва"/>
    <s v="Комиссия за исходящий платеж в рублях от 2014-02-04 (банк-клиент), расчетный документ №22, сумма 286006.00 рублей"/>
    <s v="4167530"/>
    <x v="13"/>
    <x v="0"/>
    <x v="11"/>
  </r>
  <r>
    <x v="1315"/>
    <x v="1315"/>
    <n v="30"/>
    <s v="АО &quot;Райффайзенбанк&quot; г. Москва"/>
    <s v="Комиссия за исходящий платеж в рублях от 2014-02-05 (банк-клиент), расчетный документ №23, сумма 21578.40 рублей"/>
    <s v="4167530"/>
    <x v="13"/>
    <x v="0"/>
    <x v="11"/>
  </r>
  <r>
    <x v="1315"/>
    <x v="1315"/>
    <n v="21578.400000000001"/>
    <s v="ООО &quot;ЭКОДАР-Л&quot;"/>
    <s v="Оплата по счету № 71781 ПЗ от 04.02.14 за водосчётчик.  В том числе НДС 18.00 % - 3291.62"/>
    <s v="4167521578,4"/>
    <x v="21"/>
    <x v="1"/>
    <x v="2"/>
  </r>
  <r>
    <x v="1316"/>
    <x v="1316"/>
    <n v="300"/>
    <s v="АО &quot;Райффайзенбанк&quot; г. Москва"/>
    <s v="Комиссия за обслуживание системы &quot;ELBRUS Internet&quot; за 1.2014  Договор на ELBRUS Internet Z34983/IC/000068"/>
    <s v="41674300"/>
    <x v="13"/>
    <x v="0"/>
    <x v="11"/>
  </r>
  <r>
    <x v="1317"/>
    <x v="1317"/>
    <n v="30"/>
    <s v="АО &quot;Райффайзенбанк&quot; г. Москва"/>
    <s v="Комиссия за исходящий платеж в рублях от 2014-01-31 (банк-клиент), расчетный документ №19, сумма 652051.52 рублей"/>
    <s v="4167330"/>
    <x v="13"/>
    <x v="0"/>
    <x v="11"/>
  </r>
  <r>
    <x v="1317"/>
    <x v="1317"/>
    <n v="30"/>
    <s v="АО &quot;Райффайзенбанк&quot; г. Москва"/>
    <s v="Комиссия за исходящий платеж в рублях от 2014-02-03 (банк-клиент), расчетный документ №20, сумма 88000.00 рублей"/>
    <s v="4167330"/>
    <x v="13"/>
    <x v="0"/>
    <x v="11"/>
  </r>
  <r>
    <x v="1317"/>
    <x v="1317"/>
    <n v="900"/>
    <s v="АО &quot;Райффайзенбанк&quot; г. Москва"/>
    <s v="Комиссия за ведение текущего (расчетного) счета 40703810800001434983 за период с 01.01.2014 по 31.01.2014    начислена в сумме 900.00 RUR"/>
    <s v="41673900"/>
    <x v="13"/>
    <x v="0"/>
    <x v="11"/>
  </r>
  <r>
    <x v="1317"/>
    <x v="1317"/>
    <n v="652051.52"/>
    <s v="ОАО &quot;Мосэнергосбыт&quot;"/>
    <s v="Оплата по счету № Э-11/03- 3145 от 31.01.14 за электричество: тариф 1,56 - расход 53477, тариф 4,60 - расход 123635.  В том числе НДС 18.00 % - 99465.49"/>
    <s v="41673652051,52"/>
    <x v="25"/>
    <x v="0"/>
    <x v="15"/>
  </r>
  <r>
    <x v="1317"/>
    <x v="1317"/>
    <n v="88000"/>
    <s v="ООО Группа &quot;Евроклининг&quot;"/>
    <s v="Оплата по договору № 009-46/у от 20.03.2009 за уборку за январь 2014 года. В том числе НДС 18.00 % - 13423.73"/>
    <s v="4167388000"/>
    <x v="13"/>
    <x v="0"/>
    <x v="11"/>
  </r>
  <r>
    <x v="1318"/>
    <x v="1318"/>
    <n v="30"/>
    <s v="АО &quot;Райффайзенбанк&quot; г. Москва"/>
    <s v="Комиссия за исходящий платеж в рублях от 2014-01-31 (банк-клиент), расчетный документ №17, сумма 27500.00 рублей"/>
    <s v="4167030"/>
    <x v="13"/>
    <x v="0"/>
    <x v="11"/>
  </r>
  <r>
    <x v="1318"/>
    <x v="1318"/>
    <n v="30"/>
    <s v="АО &quot;Райффайзенбанк&quot; г. Москва"/>
    <s v="Комиссия за исходящий платеж в рублях от 2014-01-31 (банк-клиент), расчетный документ №18, сумма 270000.00 рублей"/>
    <s v="4167030"/>
    <x v="13"/>
    <x v="0"/>
    <x v="11"/>
  </r>
  <r>
    <x v="1318"/>
    <x v="1318"/>
    <n v="10000"/>
    <s v="Столичный филиал ОАО &quot;Мегафон&quot;"/>
    <s v="Оплата за услуги связи ( предоплата  за январь 2014).  НДС не облагается"/>
    <s v="4167010000"/>
    <x v="13"/>
    <x v="0"/>
    <x v="11"/>
  </r>
  <r>
    <x v="1318"/>
    <x v="1318"/>
    <n v="270000"/>
    <s v="ООО ЧОО &quot;Риф-4&quot;"/>
    <s v="Оплата за охранные услуги за январь 2014 года по договору № 02/11 от 11.01.11. НДС не облагается"/>
    <s v="41670270000"/>
    <x v="13"/>
    <x v="0"/>
    <x v="11"/>
  </r>
  <r>
    <x v="1318"/>
    <x v="1318"/>
    <n v="27500"/>
    <s v="ООО &quot;Стройрегионгаз&quot;"/>
    <s v="Техническое обслуживание газопровода по  счёту №1 от 09.01.2014  за январь 2014 года  В том числе НДС 18.00 % - 4194.92"/>
    <s v="4167027500"/>
    <x v="13"/>
    <x v="0"/>
    <x v="11"/>
  </r>
  <r>
    <x v="1318"/>
    <x v="1318"/>
    <n v="30"/>
    <s v="АО &quot;Райффайзенбанк&quot; г. Москва"/>
    <s v="Комиссия за исходящий платеж в рублях от 2014-01-30 (банк-клиент), расчетный документ №16, сумма 10000.00 рублей"/>
    <s v="4167030"/>
    <x v="13"/>
    <x v="0"/>
    <x v="11"/>
  </r>
  <r>
    <x v="1319"/>
    <x v="1319"/>
    <n v="524.39"/>
    <s v="АО &quot;Райффайзенбанк&quot; г. Москва"/>
    <s v="Комиссия за обработку платежной ведомости. payroll scheme comm."/>
    <s v="41669524,39"/>
    <x v="13"/>
    <x v="0"/>
    <x v="11"/>
  </r>
  <r>
    <x v="1319"/>
    <x v="1319"/>
    <n v="32500"/>
    <s v="УФК МФ РФ (ИФНС РФ № 15 по г. Москве, л/с 40100770015)"/>
    <s v="НДФЛ за январь 2014 года НДС не облагается"/>
    <s v="4166932500"/>
    <x v="13"/>
    <x v="0"/>
    <x v="11"/>
  </r>
  <r>
    <x v="1319"/>
    <x v="1319"/>
    <n v="7412.3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январь 2014 года НДС не облагается"/>
    <s v="416697412,34"/>
    <x v="13"/>
    <x v="0"/>
    <x v="11"/>
  </r>
  <r>
    <x v="1319"/>
    <x v="1319"/>
    <n v="13035.5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январь 2014 года. Рег. номер в ФФОМС 453159800071702 НДС не облагается"/>
    <s v="4166913035,5"/>
    <x v="13"/>
    <x v="0"/>
    <x v="11"/>
  </r>
  <r>
    <x v="1319"/>
    <x v="1319"/>
    <n v="131098"/>
    <s v="АО &quot;Райффайзенбанк&quot; г. Москва"/>
    <s v="Перечисление заработной платы согласно платежной ведомости. salary"/>
    <s v="41669131098"/>
    <x v="13"/>
    <x v="0"/>
    <x v="11"/>
  </r>
  <r>
    <x v="1319"/>
    <x v="1319"/>
    <n v="56231.56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и Накопительной  части трудовой пенсии за январь 2014 года. НДС не облагается"/>
    <s v="4166956231,56"/>
    <x v="13"/>
    <x v="0"/>
    <x v="11"/>
  </r>
  <r>
    <x v="1319"/>
    <x v="1319"/>
    <n v="511.1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4 года НДС не облагается"/>
    <s v="41669511,19"/>
    <x v="13"/>
    <x v="0"/>
    <x v="11"/>
  </r>
  <r>
    <x v="1320"/>
    <x v="1320"/>
    <n v="105618"/>
    <s v="Муниципальное унитарное предприятие &quot;Инженерные сети г. Долгопрудного&quot; в Долгопрудненском филиале"/>
    <s v="Оплата по счету № 4747 от 31.12.2013 за стоки (4609 м.куб и надбавка.)  В том числе НДС 18.00 % - 16111.22"/>
    <s v="41666105618"/>
    <x v="13"/>
    <x v="0"/>
    <x v="11"/>
  </r>
  <r>
    <x v="1320"/>
    <x v="1320"/>
    <n v="30"/>
    <s v="АО &quot;Райффайзенбанк&quot; г. Москва"/>
    <s v="Комиссия за исходящий платеж в рублях от 2014-01-27 (банк-клиент), расчетный документ №9, сумма 105618.00 рублей"/>
    <s v="4166630"/>
    <x v="13"/>
    <x v="0"/>
    <x v="11"/>
  </r>
  <r>
    <x v="1321"/>
    <x v="1321"/>
    <n v="30"/>
    <s v="АО &quot;Райффайзенбанк&quot; г. Москва"/>
    <s v="Комиссия за исходящий платеж в рублях от 2014-01-24 (банк-клиент), расчетный документ №8, сумма 10609.38 рублей"/>
    <s v="4166330"/>
    <x v="13"/>
    <x v="0"/>
    <x v="11"/>
  </r>
  <r>
    <x v="1321"/>
    <x v="1321"/>
    <n v="10609.38"/>
    <s v="УФК по г. Москве (Филиал ФБУЗ &quot;Центр гигиены и эпидемиологии в городе Москве&quot; в СВАО города Москвы л/с 20736U27210)"/>
    <s v="Оплата по счету № 99/9,11 за химический анализ воды В том числе НДС 18.00 % - 1618.38"/>
    <s v="4166310609,38"/>
    <x v="13"/>
    <x v="0"/>
    <x v="11"/>
  </r>
  <r>
    <x v="1322"/>
    <x v="1322"/>
    <n v="30"/>
    <s v="АО &quot;Райффайзенбанк&quot; г. Москва"/>
    <s v="Комиссия за исходящий платеж в рублях от 2014-01-22 (банк-клиент), расчетный документ №7, сумма 6209.00 рублей"/>
    <s v="4166130"/>
    <x v="13"/>
    <x v="0"/>
    <x v="11"/>
  </r>
  <r>
    <x v="1322"/>
    <x v="1322"/>
    <n v="6209"/>
    <s v="ООО &quot;ЭКОДАР-Л&quot;"/>
    <s v="Оплата по счету № Л-4010412 от 22.01.14 за угол и трубы.  В том числе НДС 18.00 % - 947.14"/>
    <s v="416616209"/>
    <x v="21"/>
    <x v="1"/>
    <x v="2"/>
  </r>
  <r>
    <x v="1323"/>
    <x v="1323"/>
    <n v="30"/>
    <s v="АО &quot;Райффайзенбанк&quot; г. Москва"/>
    <s v="Комиссия за исходящий платеж в рублях от 2014-01-17 (банк-клиент), расчетный документ №6, сумма 2793.42 рублей"/>
    <s v="4165630"/>
    <x v="13"/>
    <x v="0"/>
    <x v="11"/>
  </r>
  <r>
    <x v="1323"/>
    <x v="1323"/>
    <n v="2793.42"/>
    <s v="ООО &quot; Интер Электрик&quot;"/>
    <s v="Оплата по счёту № 21817 от 17.01.2013  за счётчики-наработки. Сумма 2793,42 ,в том числе НДС 18.00 % - 426.11"/>
    <s v="416562793,42"/>
    <x v="13"/>
    <x v="0"/>
    <x v="11"/>
  </r>
  <r>
    <x v="1324"/>
    <x v="1324"/>
    <n v="0.0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декабрь 2013 года НДС не облагается"/>
    <s v="416530,05"/>
    <x v="13"/>
    <x v="0"/>
    <x v="11"/>
  </r>
  <r>
    <x v="1324"/>
    <x v="1324"/>
    <n v="30"/>
    <s v="АО &quot;Райффайзенбанк&quot; г. Москва"/>
    <s v="Комиссия за исходящий платеж в рублях от 2014-01-14 (банк-клиент), расчетный документ №1, сумма 29700.00 рублей"/>
    <s v="4165330"/>
    <x v="13"/>
    <x v="0"/>
    <x v="11"/>
  </r>
  <r>
    <x v="1324"/>
    <x v="1324"/>
    <n v="4263"/>
    <s v="УФК МФ РФ (ИФНС РФ № 15 по г. Москве, л/с 40100770015)"/>
    <s v="Водный налог за 4 квартал 2013 года НДС не облагается"/>
    <s v="416534263"/>
    <x v="13"/>
    <x v="0"/>
    <x v="11"/>
  </r>
  <r>
    <x v="1324"/>
    <x v="1324"/>
    <n v="29700"/>
    <s v="ОАО &quot;Эко-Сервис&quot;"/>
    <s v="Оплата за вывоз бункера в декабре 2013 г. по счету № 4043 от 31.12.13, кол-во 9 шт. В том числе НДС 18.00 % - 4530.51"/>
    <s v="4165329700"/>
    <x v="13"/>
    <x v="0"/>
    <x v="11"/>
  </r>
  <r>
    <x v="1324"/>
    <x v="1324"/>
    <n v="92000"/>
    <s v="АО &quot;Райффайзенбанк&quot; г. Москва"/>
    <s v="Перечисление заработной платы согласно платежной ведомости. salary"/>
    <s v="4165392000"/>
    <x v="13"/>
    <x v="0"/>
    <x v="11"/>
  </r>
  <r>
    <x v="1324"/>
    <x v="1324"/>
    <n v="30"/>
    <s v="АО &quot;Райффайзенбанк&quot; г. Москва"/>
    <s v="Комиссия за исходящий платеж в рублях от 2014-01-14 (банк-клиент), расчетный документ №2, сумма 41823.00 рублей"/>
    <s v="4165330"/>
    <x v="13"/>
    <x v="0"/>
    <x v="11"/>
  </r>
  <r>
    <x v="1324"/>
    <x v="1324"/>
    <n v="368"/>
    <s v="АО &quot;Райффайзенбанк&quot; г. Москва"/>
    <s v="Комиссия за обработку платежной ведомости. payroll scheme comm."/>
    <s v="41653368"/>
    <x v="13"/>
    <x v="0"/>
    <x v="11"/>
  </r>
  <r>
    <x v="1324"/>
    <x v="1324"/>
    <n v="41823"/>
    <s v="Филиал &quot;Центральный&quot; ОАО &quot;Оборонэнергосбыт&quot;"/>
    <s v="Оплата по счету № 32712013/311010 от 31.12.2013 за электричество за декабрь 2013 года (9 2944 квт) В том числе НДС 18.00 % - 6379.78"/>
    <s v="4165341823"/>
    <x v="13"/>
    <x v="0"/>
    <x v="11"/>
  </r>
  <r>
    <x v="1325"/>
    <x v="1325"/>
    <n v="24000"/>
    <s v="Индивидуальный предприниматель Капалин Евгений Владимирович"/>
    <s v="НДС не облагается. Оплата по Договору № 011113-ОКТ от 01.11.2013 г. по счёту № 1 от 05.11.2013 за поддержку работоспособности сервера и информационную и техническую поддержку сайта."/>
    <s v="4163924000"/>
    <x v="13"/>
    <x v="0"/>
    <x v="11"/>
  </r>
  <r>
    <x v="1325"/>
    <x v="1325"/>
    <n v="30"/>
    <s v="АО &quot;Райффайзенбанк&quot; г. Москва"/>
    <s v="Комиссия за исходящий платеж в рублях от 2013-12-31 (банк-клиент), расчетный документ №279, сумма 24000.00 рублей"/>
    <s v="4163930"/>
    <x v="13"/>
    <x v="0"/>
    <x v="11"/>
  </r>
  <r>
    <x v="1326"/>
    <x v="1326"/>
    <n v="900"/>
    <s v="АО &quot;Райффайзенбанк&quot; г. Москва"/>
    <s v="Комиссия за ведение текущего (расчетного) счета 40703810800001434983 за период с 01.12.2013 по 31.12.2013    начислена в сумме 900.00 RUR"/>
    <s v="41638900"/>
    <x v="13"/>
    <x v="0"/>
    <x v="11"/>
  </r>
  <r>
    <x v="1326"/>
    <x v="1326"/>
    <n v="300"/>
    <s v="АО &quot;Райффайзенбанк&quot; г. Москва"/>
    <s v="Комиссия за обслуживание системы &quot;ELBRUS Internet&quot; за 12.2013  Договор на ELBRUS Internet Z34983/IC/000068"/>
    <s v="41638300"/>
    <x v="13"/>
    <x v="0"/>
    <x v="11"/>
  </r>
  <r>
    <x v="1327"/>
    <x v="1327"/>
    <n v="533832.31999999995"/>
    <s v="ОАО &quot;Мосэнергосбыт&quot;"/>
    <s v="Оплата по счету № Э-11/03- 41204 от 31.12.13 за электричество за декабрь 2013: тариф 1,56 - расход 43097, тариф 4,60 - расход 101435  В том числе НДС 18.00 % - 81432.05"/>
    <s v="41635533832,32"/>
    <x v="25"/>
    <x v="0"/>
    <x v="15"/>
  </r>
  <r>
    <x v="1327"/>
    <x v="1327"/>
    <n v="30"/>
    <s v="АО &quot;Райффайзенбанк&quot; г. Москва"/>
    <s v="Комиссия за исходящий платеж в рублях от 2013-12-27 (банк-клиент), расчетный документ №278, сумма 533832.32 рублей"/>
    <s v="4163530"/>
    <x v="13"/>
    <x v="0"/>
    <x v="11"/>
  </r>
  <r>
    <x v="1328"/>
    <x v="1328"/>
    <n v="697.74"/>
    <s v="УФК по г. Москве (для ГУ-Главное Управление Пенсионного фонда Российской Федерации № 6 по г. Москве и Московской обл.)"/>
    <s v="087-317-000813 Недоимка по  Страховым взносам на ОПС, зачисляемые в ПФ РФ на выплату Страховой части трудовой пенсии за 9 месяцев 2013 года. НДС не облагается"/>
    <s v="41633697,74"/>
    <x v="13"/>
    <x v="0"/>
    <x v="11"/>
  </r>
  <r>
    <x v="1328"/>
    <x v="1328"/>
    <n v="16614.95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декабрь 2013 года. Рег. номер в ФФОМС 453159800071702 НДС не облагается"/>
    <s v="4163316614,95"/>
    <x v="13"/>
    <x v="0"/>
    <x v="11"/>
  </r>
  <r>
    <x v="1328"/>
    <x v="1328"/>
    <n v="9447.719999999999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декабрь 2013 года НДС не облагается"/>
    <s v="416339447,72"/>
    <x v="13"/>
    <x v="0"/>
    <x v="11"/>
  </r>
  <r>
    <x v="1328"/>
    <x v="1328"/>
    <n v="2999.99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декабрь 2013 года. НДС не облагается"/>
    <s v="416332999,99"/>
    <x v="13"/>
    <x v="0"/>
    <x v="11"/>
  </r>
  <r>
    <x v="1328"/>
    <x v="1328"/>
    <n v="0.04"/>
    <s v="УФК по г. Москве (для ГУ-Главное Управление Пенсионного фонда Российской Федерации № 6 по г. Москве и Московской обл.)"/>
    <s v="087-317-000813 Пени на Недоимку по  Страховым взносам ОМС, зачисляемые в ФФОМС за 9 месяцев 2013 года. Рег. номер в ФФОМС 453159800071702 НДС не облагается"/>
    <s v="416330,04"/>
    <x v="13"/>
    <x v="0"/>
    <x v="11"/>
  </r>
  <r>
    <x v="1328"/>
    <x v="1328"/>
    <n v="76172.350000000006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декабрь 2013 года. НДС не облагается"/>
    <s v="4163376172,35"/>
    <x v="13"/>
    <x v="0"/>
    <x v="11"/>
  </r>
  <r>
    <x v="1328"/>
    <x v="1328"/>
    <n v="4.03"/>
    <s v="УФК по г. Москве (для ГУ-Главное Управление Пенсионного фонда Российской Федерации № 6 по г. Москве и Московской обл.)"/>
    <s v="087-317-000813 Пени на недоимку по  Страховым взносам на ОПС, зачисляемые в ПФ РФ на выплату Страховой части трудовой пенсии за 9 месяцев 2013 года. НДС не облагается"/>
    <s v="416334,03"/>
    <x v="13"/>
    <x v="0"/>
    <x v="11"/>
  </r>
  <r>
    <x v="1328"/>
    <x v="1328"/>
    <n v="801.5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декабрь 2013 года НДС не облагается"/>
    <s v="41633801,57"/>
    <x v="13"/>
    <x v="0"/>
    <x v="11"/>
  </r>
  <r>
    <x v="1328"/>
    <x v="1328"/>
    <n v="51919"/>
    <s v="УФК МФ РФ (ИФНС РФ № 15 по г. Москве, л/с 40100770015)"/>
    <s v="НДФЛ за декабрь 2013 года НДС не облагается"/>
    <s v="4163351919"/>
    <x v="13"/>
    <x v="0"/>
    <x v="11"/>
  </r>
  <r>
    <x v="1329"/>
    <x v="1329"/>
    <n v="1027.46"/>
    <s v="АО &quot;Райффайзенбанк&quot; г. Москва"/>
    <s v="Комиссия за обработку платежной ведомости. payroll scheme comm."/>
    <s v="416321027,46"/>
    <x v="13"/>
    <x v="0"/>
    <x v="11"/>
  </r>
  <r>
    <x v="1329"/>
    <x v="1329"/>
    <n v="256864.36"/>
    <s v="АО &quot;Райффайзенбанк&quot; г. Москва"/>
    <s v="Перечисление заработной платы согласно платежной ведомости. salary"/>
    <s v="41632256864,36"/>
    <x v="13"/>
    <x v="0"/>
    <x v="11"/>
  </r>
  <r>
    <x v="1329"/>
    <x v="1329"/>
    <n v="20000"/>
    <s v="Межотраслевая коллегия адвокатов (г. Москва)"/>
    <s v="Оплата  за юридические услуги по дог.№ 45-10/13 от 23.10.2013 согласно счёту №242 от 16.12.2013 НДС не облагается"/>
    <s v="4163220000"/>
    <x v="13"/>
    <x v="0"/>
    <x v="11"/>
  </r>
  <r>
    <x v="1329"/>
    <x v="1329"/>
    <n v="30"/>
    <s v="АО &quot;Райффайзенбанк&quot; г. Москва"/>
    <s v="Комиссия за исходящий платеж в рублях от 2013-12-24 (банк-клиент), расчетный документ №260, сумма 20000.00 рублей"/>
    <s v="4163230"/>
    <x v="13"/>
    <x v="0"/>
    <x v="11"/>
  </r>
  <r>
    <x v="1330"/>
    <x v="1330"/>
    <n v="500"/>
    <s v="АО &quot;Райффайзенбанк&quot; г. Москва"/>
    <s v="Комиссия за внесение наличных. ОВН №9. г. Москва"/>
    <s v="41627500"/>
    <x v="13"/>
    <x v="0"/>
    <x v="11"/>
  </r>
  <r>
    <x v="1331"/>
    <x v="1331"/>
    <n v="10000"/>
    <s v="Межотраслевая коллегия адвокатов (г. Москва)"/>
    <s v="Оплата  за юридические услуги по дог.№ 54-12/13 от 10.12.2013 НДС не облагается"/>
    <s v="4162610000"/>
    <x v="13"/>
    <x v="0"/>
    <x v="11"/>
  </r>
  <r>
    <x v="1331"/>
    <x v="1331"/>
    <n v="30"/>
    <s v="АО &quot;Райффайзенбанк&quot; г. Москва"/>
    <s v="Комиссия за исходящий платеж в рублях от 2013-12-17 (банк-клиент), расчетный документ №257, сумма 10000.00 рублей"/>
    <s v="4162630"/>
    <x v="13"/>
    <x v="0"/>
    <x v="11"/>
  </r>
  <r>
    <x v="1332"/>
    <x v="1332"/>
    <n v="368"/>
    <s v="АО &quot;Райффайзенбанк&quot; г. Москва"/>
    <s v="Комиссия за обработку платежной ведомости. payroll scheme comm."/>
    <s v="41625368"/>
    <x v="13"/>
    <x v="0"/>
    <x v="11"/>
  </r>
  <r>
    <x v="1332"/>
    <x v="1332"/>
    <n v="92000"/>
    <s v="АО &quot;Райффайзенбанк&quot; г. Москва"/>
    <s v="Перечисление заработной платы согласно платежной ведомости. salary"/>
    <s v="4162592000"/>
    <x v="13"/>
    <x v="0"/>
    <x v="11"/>
  </r>
  <r>
    <x v="1333"/>
    <x v="1333"/>
    <n v="30"/>
    <s v="АО &quot;Райффайзенбанк&quot; г. Москва"/>
    <s v="Комиссия за исходящий платеж в рублях от 2013-12-16 (банк-клиент), расчетный документ №255, сумма 27500.00 рублей"/>
    <s v="4162430"/>
    <x v="13"/>
    <x v="0"/>
    <x v="11"/>
  </r>
  <r>
    <x v="1333"/>
    <x v="1333"/>
    <n v="27500"/>
    <s v="ООО &quot;Стройрегионгаз&quot;"/>
    <s v="Техническое обслуживание газопровода по  счёту №575 от 02.12.2013  за декабрь 2013 года  В том числе НДС 18.00 % - 4194.92"/>
    <s v="4162427500"/>
    <x v="13"/>
    <x v="0"/>
    <x v="11"/>
  </r>
  <r>
    <x v="1334"/>
    <x v="1334"/>
    <n v="5035.68"/>
    <s v="Филиал &quot;Центральный&quot; ОАО &quot;Оборонэнергосбыт&quot;"/>
    <s v="Оплата по счету №30442013/311010 от 30.11.2013 за электричество за ноябрь 2013 года Без НДС."/>
    <s v="416195035,68"/>
    <x v="13"/>
    <x v="0"/>
    <x v="11"/>
  </r>
  <r>
    <x v="1334"/>
    <x v="1334"/>
    <n v="30"/>
    <s v="АО &quot;Райффайзенбанк&quot; г. Москва"/>
    <s v="Комиссия за исходящий платеж в рублях от 2013-12-11 (банк-клиент), расчетный документ №252, сумма 52500.00 рублей"/>
    <s v="4161930"/>
    <x v="13"/>
    <x v="0"/>
    <x v="11"/>
  </r>
  <r>
    <x v="1334"/>
    <x v="1334"/>
    <n v="52500"/>
    <s v="ООО &quot;Стройрегионгаз&quot;"/>
    <s v="Техническое обслуживание газопровода за октябрь и ноябрь 2013 года В том числе НДС 18.00 % - 8008.47"/>
    <s v="4161952500"/>
    <x v="13"/>
    <x v="0"/>
    <x v="11"/>
  </r>
  <r>
    <x v="1334"/>
    <x v="1334"/>
    <n v="30"/>
    <s v="АО &quot;Райффайзенбанк&quot; г. Москва"/>
    <s v="Комиссия за исходящий платеж в рублях от 2013-12-11 (банк-клиент), расчетный документ №253, сумма 5035.68 рублей"/>
    <s v="4161930"/>
    <x v="13"/>
    <x v="0"/>
    <x v="11"/>
  </r>
  <r>
    <x v="1335"/>
    <x v="1335"/>
    <n v="56100"/>
    <s v="ОАО &quot;Эко-Сервис&quot;"/>
    <s v="Оплата за вывоз бункера в ноябре 2013 г. по счету № 3735 от 30.11.13, кол-во 17 шт. В том числе НДС 18.00 % - 8557.63"/>
    <s v="4161856100"/>
    <x v="13"/>
    <x v="0"/>
    <x v="11"/>
  </r>
  <r>
    <x v="1335"/>
    <x v="1335"/>
    <n v="3880"/>
    <s v="ООО &quot;Такском&quot;"/>
    <s v="Оплата услуг в системе ЭДО &quot;Такском-Спринтер&quot; за 1 кв.2014 года по счёту № Ц000348754 от 09 декабря  2013 год. В том числе НДС 18.00 % - 591.86"/>
    <s v="416183880"/>
    <x v="13"/>
    <x v="0"/>
    <x v="11"/>
  </r>
  <r>
    <x v="1335"/>
    <x v="1335"/>
    <n v="30"/>
    <s v="АО &quot;Райффайзенбанк&quot; г. Москва"/>
    <s v="Комиссия за исходящий платеж в рублях от 2013-12-10 (банк-клиент), расчетный документ №250, сумма 56100.00 рублей"/>
    <s v="4161830"/>
    <x v="13"/>
    <x v="0"/>
    <x v="11"/>
  </r>
  <r>
    <x v="1335"/>
    <x v="1335"/>
    <n v="30"/>
    <s v="АО &quot;Райффайзенбанк&quot; г. Москва"/>
    <s v="Комиссия за исходящий платеж в рублях от 2013-12-10 (банк-клиент), расчетный документ №251, сумма 3880.00 рублей"/>
    <s v="4161830"/>
    <x v="13"/>
    <x v="0"/>
    <x v="11"/>
  </r>
  <r>
    <x v="1335"/>
    <x v="1335"/>
    <n v="30"/>
    <s v="АО &quot;Райффайзенбанк&quot; г. Москва"/>
    <s v="Комиссия за исходящий платеж в рублях от 2013-12-09 (банк-клиент), расчетный документ №249, сумма 17674.59 рублей"/>
    <s v="4161830"/>
    <x v="13"/>
    <x v="0"/>
    <x v="11"/>
  </r>
  <r>
    <x v="1335"/>
    <x v="1335"/>
    <n v="17674.59"/>
    <s v="Муниципальное унитарное предприятие &quot;Инженерные сети г. Долгопрудного&quot;"/>
    <s v="Оплата по счету № 4504 от 30.11.2013 за стоки (771,291 м. куб)  В том числе НДС 18.00 % - 2696.12"/>
    <s v="4161817674,59"/>
    <x v="13"/>
    <x v="0"/>
    <x v="11"/>
  </r>
  <r>
    <x v="1336"/>
    <x v="1336"/>
    <n v="270000"/>
    <s v="ООО ЧОО &quot;Риф-4&quot;"/>
    <s v="Оплата за охранные услуги за декабрь 2013 года по договору № 02/11 от 11.01.11. НДС не облагается"/>
    <s v="41614270000"/>
    <x v="13"/>
    <x v="0"/>
    <x v="11"/>
  </r>
  <r>
    <x v="1336"/>
    <x v="1336"/>
    <n v="30"/>
    <s v="АО &quot;Райффайзенбанк&quot; г. Москва"/>
    <s v="Комиссия за исходящий платеж в рублях от 2013-12-05 (банк-клиент), расчетный документ №248, сумма 270000.00 рублей"/>
    <s v="4161430"/>
    <x v="13"/>
    <x v="0"/>
    <x v="11"/>
  </r>
  <r>
    <x v="1337"/>
    <x v="1337"/>
    <n v="30"/>
    <s v="АО &quot;Райффайзенбанк&quot; г. Москва"/>
    <s v="Комиссия за исходящий платеж в рублях от 2013-12-05 (банк-клиент), расчетный документ №245, сумма 4202.50 рублей"/>
    <s v="4161330"/>
    <x v="13"/>
    <x v="0"/>
    <x v="11"/>
  </r>
  <r>
    <x v="1337"/>
    <x v="1337"/>
    <n v="4202.5"/>
    <s v="Столичный филиал ОАО &quot;Мегафон&quot;"/>
    <s v="Оплата за услуги связи за октябрь 2013 согласно счёту №120327005 от 31.10.2013.  В том числе НДС 18.00 % - 641.06"/>
    <s v="416134202,5"/>
    <x v="13"/>
    <x v="0"/>
    <x v="11"/>
  </r>
  <r>
    <x v="1337"/>
    <x v="1337"/>
    <n v="132970.82999999999"/>
    <s v="ООО СК &quot; Конта&quot;"/>
    <s v="За ремонтно-строительные работы по счёту № 376 от 04.12.2013.  В том числе НДС 18.00 % - 20283.69."/>
    <s v="41613132970,83"/>
    <x v="13"/>
    <x v="0"/>
    <x v="11"/>
  </r>
  <r>
    <x v="1337"/>
    <x v="1337"/>
    <n v="0.2"/>
    <s v="УФК по г. Москве (для ГУ-Главное Управление Пенсионного фонда Российской Федерации № 6 по г. Москве и Московской обл.)"/>
    <s v="087-317-000813 Недоимка по страховым взносам на ОПС, зачисляемых в ПФ РФ на выплату Накопительной части трудовой пенсии по состоянию на 19 ноября 2013 года. НДС не облагается"/>
    <s v="416130,2"/>
    <x v="13"/>
    <x v="0"/>
    <x v="11"/>
  </r>
  <r>
    <x v="1337"/>
    <x v="1337"/>
    <n v="30"/>
    <s v="АО &quot;Райффайзенбанк&quot; г. Москва"/>
    <s v="Комиссия за исходящий платеж в рублях от 2013-12-05 (банк-клиент), расчетный документ №247, сумма 132970.83 рублей"/>
    <s v="4161330"/>
    <x v="13"/>
    <x v="0"/>
    <x v="11"/>
  </r>
  <r>
    <x v="1338"/>
    <x v="1338"/>
    <n v="300"/>
    <s v="АО &quot;Райффайзенбанк&quot; г. Москва"/>
    <s v="Комиссия за обслуживание системы &quot;ELBRUS Internet&quot; за 11.2013  Договор на ELBRUS Internet Z34983/IC/000068"/>
    <s v="41612300"/>
    <x v="13"/>
    <x v="0"/>
    <x v="11"/>
  </r>
  <r>
    <x v="1339"/>
    <x v="1339"/>
    <n v="30000"/>
    <s v="Межотраслевая коллегия адвокатов (г. Москва)"/>
    <s v="Оплата по счету № 231 от 28.11.2013 за юридические услуги по дог.№ 50-11/13 от 28.11.2013 НДС не облагается"/>
    <s v="4161130000"/>
    <x v="13"/>
    <x v="0"/>
    <x v="11"/>
  </r>
  <r>
    <x v="1339"/>
    <x v="1339"/>
    <n v="484205.12"/>
    <s v="ОАО &quot;Мосэнергосбыт&quot;"/>
    <s v="Оплата по счету № Э-11/03- 38870 от 30.11.13 за электричество: тариф 1,56 - расход 38177, тариф 4,60 - расход 92 315.  В том числе НДС 18.00 % - 73861.80"/>
    <s v="41611484205,12"/>
    <x v="25"/>
    <x v="0"/>
    <x v="15"/>
  </r>
  <r>
    <x v="1339"/>
    <x v="1339"/>
    <n v="30"/>
    <s v="АО &quot;Райффайзенбанк&quot; г. Москва"/>
    <s v="Комиссия за исходящий платеж в рублях от 2013-12-03 (банк-клиент), расчетный документ №242, сумма 30000.00 рублей"/>
    <s v="4161130"/>
    <x v="13"/>
    <x v="0"/>
    <x v="11"/>
  </r>
  <r>
    <x v="1339"/>
    <x v="1339"/>
    <n v="30"/>
    <s v="АО &quot;Райффайзенбанк&quot; г. Москва"/>
    <s v="Комиссия за исходящий платеж в рублях от 2013-12-03 (банк-клиент), расчетный документ №243, сумма 484205.12 рублей"/>
    <s v="4161130"/>
    <x v="13"/>
    <x v="0"/>
    <x v="11"/>
  </r>
  <r>
    <x v="1340"/>
    <x v="1340"/>
    <n v="1375"/>
    <s v="АО &quot;Райффайзенбанк&quot; г. Москва"/>
    <s v="Комиссия за внесение наличных. ОВН №8. г. Москва"/>
    <s v="416101375"/>
    <x v="13"/>
    <x v="0"/>
    <x v="11"/>
  </r>
  <r>
    <x v="1340"/>
    <x v="1340"/>
    <n v="83000"/>
    <s v="ООО Группа &quot;Евроклининг&quot;"/>
    <s v="Оплата по договору № 009-46/у от 20.03.2009 за уборку за декабрь 2013 года. В том числе НДС 18 % - 12661.02"/>
    <s v="4161083000"/>
    <x v="13"/>
    <x v="0"/>
    <x v="11"/>
  </r>
  <r>
    <x v="1340"/>
    <x v="1340"/>
    <n v="30"/>
    <s v="АО &quot;Райффайзенбанк&quot; г. Москва"/>
    <s v="Комиссия за исходящий платеж в рублях от 2013-11-28 (банк-клиент), расчетный документ №224, сумма 83000.00 рублей"/>
    <s v="4161030"/>
    <x v="13"/>
    <x v="0"/>
    <x v="11"/>
  </r>
  <r>
    <x v="1340"/>
    <x v="1340"/>
    <n v="900"/>
    <s v="АО &quot;Райффайзенбанк&quot; г. Москва"/>
    <s v="Комиссия за ведение текущего (расчетного) счета 40703810800001434983 за период с 01.11.2013 по 30.11.2013    начислена в сумме 900.00 RUR"/>
    <s v="41610900"/>
    <x v="13"/>
    <x v="0"/>
    <x v="11"/>
  </r>
  <r>
    <x v="1341"/>
    <x v="1341"/>
    <n v="6058.91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ноябрь 2013 года. НДС не облагается"/>
    <s v="416076058,91"/>
    <x v="13"/>
    <x v="0"/>
    <x v="11"/>
  </r>
  <r>
    <x v="1341"/>
    <x v="1341"/>
    <n v="30"/>
    <s v="АО &quot;Райффайзенбанк&quot; г. Москва"/>
    <s v="Комиссия за исходящий платеж в рублях от 2013-11-29 (банк-клиент), расчетный документ №235, сумма 9215.59 рублей"/>
    <s v="4160730"/>
    <x v="13"/>
    <x v="0"/>
    <x v="11"/>
  </r>
  <r>
    <x v="1341"/>
    <x v="1341"/>
    <n v="30"/>
    <s v="АО &quot;Райффайзенбанк&quot; г. Москва"/>
    <s v="Комиссия за исходящий платеж в рублях от 2013-11-28 (банк-клиент), расчетный документ №225, сумма 270000.00 рублей"/>
    <s v="4160730"/>
    <x v="13"/>
    <x v="0"/>
    <x v="11"/>
  </r>
  <r>
    <x v="1341"/>
    <x v="1341"/>
    <n v="42593"/>
    <s v="УФК МФ РФ (ИФНС РФ № 15 по г. Москве, л/с 40100770015)"/>
    <s v="НДФЛ за ноябрь 2013 года НДС не облагается"/>
    <s v="4160742593"/>
    <x v="13"/>
    <x v="0"/>
    <x v="11"/>
  </r>
  <r>
    <x v="1341"/>
    <x v="1341"/>
    <n v="57635.7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ноябрь 2013 года. НДС не облагается"/>
    <s v="4160757635,74"/>
    <x v="13"/>
    <x v="0"/>
    <x v="11"/>
  </r>
  <r>
    <x v="1341"/>
    <x v="1341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6079215,59"/>
    <x v="13"/>
    <x v="0"/>
    <x v="11"/>
  </r>
  <r>
    <x v="1341"/>
    <x v="1341"/>
    <n v="127037.78"/>
    <s v="АО &quot;Райффайзенбанк&quot; г. Москва"/>
    <s v="Перечисление заработной платы согласно платежной ведомости. salary"/>
    <s v="41607127037,78"/>
    <x v="13"/>
    <x v="0"/>
    <x v="11"/>
  </r>
  <r>
    <x v="1341"/>
    <x v="1341"/>
    <n v="508.15"/>
    <s v="АО &quot;Райффайзенбанк&quot; г. Москва"/>
    <s v="Комиссия за обработку платежной ведомости. payroll scheme comm."/>
    <s v="41607508,15"/>
    <x v="13"/>
    <x v="0"/>
    <x v="11"/>
  </r>
  <r>
    <x v="1341"/>
    <x v="1341"/>
    <n v="13027.0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ноябрь 2013 года. Рег. номер в ФФОМС 453159800071702 НДС не облагается"/>
    <s v="4160713027,03"/>
    <x v="13"/>
    <x v="0"/>
    <x v="11"/>
  </r>
  <r>
    <x v="1341"/>
    <x v="1341"/>
    <n v="7407.5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ноябрь 2013 года НДС не облагается"/>
    <s v="416077407,51"/>
    <x v="13"/>
    <x v="0"/>
    <x v="11"/>
  </r>
  <r>
    <x v="1341"/>
    <x v="1341"/>
    <n v="270000"/>
    <s v="ООО ЧОО &quot;Риф-4&quot;"/>
    <s v="Оплата за охранные услуги за ноябрь 2013 года по договору № 02/11 от 11.01.11. НДС не облагается"/>
    <s v="41607270000"/>
    <x v="13"/>
    <x v="0"/>
    <x v="11"/>
  </r>
  <r>
    <x v="1341"/>
    <x v="1341"/>
    <n v="660.8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ноябрь 2013 года НДС не облагается"/>
    <s v="41607660,86"/>
    <x v="13"/>
    <x v="0"/>
    <x v="11"/>
  </r>
  <r>
    <x v="1342"/>
    <x v="1342"/>
    <n v="3100"/>
    <s v="ОАО &quot;Эко-Сервис&quot;"/>
    <s v="Оплата за вывоз бункера в июне 2013 г. по счету № 3437 от 19.11.13, кол-во 1 шт. В том числе НДС 18.00 % - 472.88"/>
    <s v="415993100"/>
    <x v="13"/>
    <x v="0"/>
    <x v="11"/>
  </r>
  <r>
    <x v="1342"/>
    <x v="1342"/>
    <n v="30"/>
    <s v="АО &quot;Райффайзенбанк&quot; г. Москва"/>
    <s v="Комиссия за исходящий платеж в рублях от 2013-11-21 (банк-клиент), расчетный документ №222, сумма 3100.00 рублей"/>
    <s v="4159930"/>
    <x v="13"/>
    <x v="0"/>
    <x v="11"/>
  </r>
  <r>
    <x v="1343"/>
    <x v="1343"/>
    <n v="89982.9"/>
    <s v="Муниципальное унитарное предприятие &quot;Инженерные сети г. Долгопрудного&quot;"/>
    <s v="Оплата по счету № 4100 от 31.10.2013 за стоки (3 926,709 м куб)  В том числе НДС 18.00 % - 13726.21"/>
    <s v="4159289982,9"/>
    <x v="13"/>
    <x v="0"/>
    <x v="11"/>
  </r>
  <r>
    <x v="1343"/>
    <x v="1343"/>
    <n v="70800"/>
    <s v="АО &quot;Райффайзенбанк&quot; г. Москва"/>
    <s v="Перечисление заработной платы согласно платежной ведомости. salary"/>
    <s v="4159270800"/>
    <x v="13"/>
    <x v="0"/>
    <x v="11"/>
  </r>
  <r>
    <x v="1343"/>
    <x v="1343"/>
    <n v="52800"/>
    <s v="ОАО &quot;Эко-Сервис&quot;"/>
    <s v="Оплата за вывоз мусора по счету № 3362 от 31.10.13, 16 шт. за октябрь 2013 г.   В том числе НДС 18.00 % - 8054.24"/>
    <s v="4159252800"/>
    <x v="13"/>
    <x v="0"/>
    <x v="11"/>
  </r>
  <r>
    <x v="1343"/>
    <x v="1343"/>
    <n v="17608.5"/>
    <s v="Филиал &quot;Центральный&quot; ОАО &quot;Оборонэнергосбыт&quot;"/>
    <s v="Оплата по счету № 27442013/311010 от 31.10.2013 за электричество за октябрь 2013 года (3 913 квт) В том числе НДС 18.00 % - 2686.04"/>
    <s v="4159217608,5"/>
    <x v="13"/>
    <x v="0"/>
    <x v="11"/>
  </r>
  <r>
    <x v="1343"/>
    <x v="1343"/>
    <n v="30"/>
    <s v="АО &quot;Райффайзенбанк&quot; г. Москва"/>
    <s v="Комиссия за исходящий платеж в рублях от 2013-11-14 (банк-клиент), расчетный документ №218, сумма 17608.50 рублей"/>
    <s v="4159230"/>
    <x v="13"/>
    <x v="0"/>
    <x v="11"/>
  </r>
  <r>
    <x v="1343"/>
    <x v="1343"/>
    <n v="30"/>
    <s v="АО &quot;Райффайзенбанк&quot; г. Москва"/>
    <s v="Комиссия за исходящий платеж в рублях от 2013-11-14 (банк-клиент), расчетный документ №217, сумма 52800.00 рублей"/>
    <s v="4159230"/>
    <x v="13"/>
    <x v="0"/>
    <x v="11"/>
  </r>
  <r>
    <x v="1343"/>
    <x v="1343"/>
    <n v="30"/>
    <s v="АО &quot;Райффайзенбанк&quot; г. Москва"/>
    <s v="Комиссия за исходящий платеж в рублях от 2013-11-14 (банк-клиент), расчетный документ №219, сумма 24000.00 рублей"/>
    <s v="4159230"/>
    <x v="13"/>
    <x v="0"/>
    <x v="11"/>
  </r>
  <r>
    <x v="1343"/>
    <x v="1343"/>
    <n v="24000"/>
    <s v="Индивидуальный предприниматель Капалин Евгений Владимирович"/>
    <s v="НДС не облагается. Оплата по Договору № 011113-ОКТ от 01.11.2013 г. за поддержку работоспособности сервера и информационную и техническую поддержку сайта."/>
    <s v="4159224000"/>
    <x v="13"/>
    <x v="0"/>
    <x v="11"/>
  </r>
  <r>
    <x v="1343"/>
    <x v="1343"/>
    <n v="30"/>
    <s v="АО &quot;Райффайзенбанк&quot; г. Москва"/>
    <s v="Комиссия за исходящий платеж в рублях от 2013-11-14 (банк-клиент), расчетный документ №216, сумма 89982.90 рублей"/>
    <s v="4159230"/>
    <x v="13"/>
    <x v="0"/>
    <x v="11"/>
  </r>
  <r>
    <x v="1343"/>
    <x v="1343"/>
    <n v="283.2"/>
    <s v="АО &quot;Райффайзенбанк&quot; г. Москва"/>
    <s v="Комиссия за обработку платежной ведомости. payroll scheme comm."/>
    <s v="41592283,2"/>
    <x v="13"/>
    <x v="0"/>
    <x v="11"/>
  </r>
  <r>
    <x v="1344"/>
    <x v="1344"/>
    <n v="1053035.5"/>
    <s v="ООО &quot;ЭКОДАР-Л&quot;"/>
    <s v="Оплата по счету № 71781/Р1-1 от 08.11.13 за оборудование.  В том числе НДС 18.00 % - 160632.53"/>
    <s v="415891053035,5"/>
    <x v="21"/>
    <x v="1"/>
    <x v="2"/>
  </r>
  <r>
    <x v="1344"/>
    <x v="1344"/>
    <n v="24000"/>
    <s v="Индивидуальный предприниматель Капалин Евгений Владимирович"/>
    <s v="НДС не облагается. Оплата по Договору № 011113-ОКТ от 01.11.2013 г. за поддержку работоспособности компьютера и выезд специалиста."/>
    <s v="4158924000"/>
    <x v="13"/>
    <x v="0"/>
    <x v="11"/>
  </r>
  <r>
    <x v="1344"/>
    <x v="1344"/>
    <n v="30"/>
    <s v="АО &quot;Райффайзенбанк&quot; г. Москва"/>
    <s v="Комиссия за исходящий платеж в рублях от 2013-11-11 (банк-клиент), расчетный документ №214, сумма 24000.00 рублей"/>
    <s v="4158930"/>
    <x v="13"/>
    <x v="0"/>
    <x v="11"/>
  </r>
  <r>
    <x v="1344"/>
    <x v="1344"/>
    <n v="30"/>
    <s v="АО &quot;Райффайзенбанк&quot; г. Москва"/>
    <s v="Комиссия за исходящий платеж в рублях от 2013-11-11 (банк-клиент), расчетный документ №213, сумма 1053035.50 рублей"/>
    <s v="4158930"/>
    <x v="13"/>
    <x v="0"/>
    <x v="11"/>
  </r>
  <r>
    <x v="1345"/>
    <x v="1345"/>
    <n v="25000"/>
    <s v="Межотраслевая коллегия адвокатов (г. Москва)"/>
    <s v="Оплата по счету № 217 от 05.11.2013 за юр. услуги п. 2 ст. 4 дог.№ 72-12/12 от 17.121.2012 г. НДС не облагается"/>
    <s v="4158525000"/>
    <x v="13"/>
    <x v="0"/>
    <x v="11"/>
  </r>
  <r>
    <x v="1345"/>
    <x v="1345"/>
    <n v="30"/>
    <s v="АО &quot;Райффайзенбанк&quot; г. Москва"/>
    <s v="Комиссия за исходящий платеж в рублях от 2013-11-07 (банк-клиент), расчетный документ №212, сумма 10000.00 рублей"/>
    <s v="4158530"/>
    <x v="13"/>
    <x v="0"/>
    <x v="11"/>
  </r>
  <r>
    <x v="1345"/>
    <x v="1345"/>
    <n v="10000"/>
    <s v="Столичный филиал ОАО &quot;Мегафон&quot;"/>
    <s v="Оплата за услуги связи.  В том числе НДС 18.00 % - 1525.42"/>
    <s v="4158510000"/>
    <x v="13"/>
    <x v="0"/>
    <x v="11"/>
  </r>
  <r>
    <x v="1345"/>
    <x v="1345"/>
    <n v="30"/>
    <s v="АО &quot;Райффайзенбанк&quot; г. Москва"/>
    <s v="Комиссия за исходящий платеж в рублях от 2013-11-07 (банк-клиент), расчетный документ №211, сумма 89982.90 рублей"/>
    <s v="4158530"/>
    <x v="13"/>
    <x v="0"/>
    <x v="11"/>
  </r>
  <r>
    <x v="1345"/>
    <x v="1345"/>
    <n v="89982.9"/>
    <s v="Муниципальное унитарное предприятие &quot;Инженерные сети г. Долгопрудного&quot;"/>
    <s v="Оплата по счету № 4100 от 31.10.2013 за стоки (3 926,709 м куб)  В том числе НДС 18.00 % - 13726.21"/>
    <s v="4158589982,9"/>
    <x v="13"/>
    <x v="0"/>
    <x v="11"/>
  </r>
  <r>
    <x v="1345"/>
    <x v="1345"/>
    <n v="30"/>
    <s v="АО &quot;Райффайзенбанк&quot; г. Москва"/>
    <s v="Комиссия за исходящий платеж в рублях от 2013-11-06 (банк-клиент), расчетный документ №210, сумма 25000.00 рублей"/>
    <s v="4158530"/>
    <x v="13"/>
    <x v="0"/>
    <x v="11"/>
  </r>
  <r>
    <x v="1346"/>
    <x v="1346"/>
    <n v="300"/>
    <s v="АО &quot;Райффайзенбанк&quot; г. Москва"/>
    <s v="Комиссия за обслуживание системы &quot;ELBRUS Internet&quot; за 10.2013  Договор на ELBRUS Internet Z34983/IC/000068"/>
    <s v="41583300"/>
    <x v="13"/>
    <x v="0"/>
    <x v="11"/>
  </r>
  <r>
    <x v="1346"/>
    <x v="1346"/>
    <n v="26558.82"/>
    <s v="Филиал &quot;Центральный&quot; ОАО &quot;Оборонэнергосбыт&quot;"/>
    <s v="Оплата по счету № 23402013/311010 от 30.09.2013 за электричество за сентябрь 2013 года (6 721 квт) В том числе НДС 18.00 % - 4051.35"/>
    <s v="4158326558,82"/>
    <x v="13"/>
    <x v="0"/>
    <x v="11"/>
  </r>
  <r>
    <x v="1346"/>
    <x v="1346"/>
    <n v="30"/>
    <s v="АО &quot;Райффайзенбанк&quot; г. Москва"/>
    <s v="Комиссия за исходящий платеж в рублях от 2013-11-01 (банк-клиент), расчетный документ №209, сумма 270000.00 рублей"/>
    <s v="4158330"/>
    <x v="13"/>
    <x v="0"/>
    <x v="11"/>
  </r>
  <r>
    <x v="1346"/>
    <x v="1346"/>
    <n v="30"/>
    <s v="АО &quot;Райффайзенбанк&quot; г. Москва"/>
    <s v="Комиссия за исходящий платеж в рублях от 2013-11-01 (банк-клиент), расчетный документ №207, сумма 26558.82 рублей"/>
    <s v="4158330"/>
    <x v="13"/>
    <x v="0"/>
    <x v="11"/>
  </r>
  <r>
    <x v="1346"/>
    <x v="1346"/>
    <n v="15220"/>
    <s v="Общество с ограниченной ответственностью &quot;ДизАрти&quot;"/>
    <s v="Оплата по счету № 175 от 01.11.2013 г. за баннер,  монтаж. В том числе НДС 18.00 % - 2321.69"/>
    <s v="4158315220"/>
    <x v="13"/>
    <x v="0"/>
    <x v="11"/>
  </r>
  <r>
    <x v="1346"/>
    <x v="1346"/>
    <n v="30"/>
    <s v="АО &quot;Райффайзенбанк&quot; г. Москва"/>
    <s v="Комиссия за исходящий платеж в рублях от 2013-11-01 (банк-клиент), расчетный документ №208, сумма 15220.00 рублей"/>
    <s v="4158330"/>
    <x v="13"/>
    <x v="0"/>
    <x v="11"/>
  </r>
  <r>
    <x v="1346"/>
    <x v="1346"/>
    <n v="270000"/>
    <s v="ООО ЧОО &quot;Риф-4&quot;"/>
    <s v="Оплата за охранные услуги за октябрь 2013 года по договору № 02/11 от 11.01.11. НДС не облагается"/>
    <s v="41583270000"/>
    <x v="13"/>
    <x v="0"/>
    <x v="11"/>
  </r>
  <r>
    <x v="1347"/>
    <x v="1347"/>
    <n v="900"/>
    <s v="АО &quot;Райффайзенбанк&quot; г. Москва"/>
    <s v="Комиссия за ведение текущего (расчетного) счета 40703810800001434983 за период с 01.10.2013 по 31.10.2013    начислена в сумме 900.00 RUR"/>
    <s v="41579900"/>
    <x v="13"/>
    <x v="0"/>
    <x v="11"/>
  </r>
  <r>
    <x v="1348"/>
    <x v="1348"/>
    <n v="356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октябрь 2013 года. НДС не облагается"/>
    <s v="415783568,98"/>
    <x v="13"/>
    <x v="0"/>
    <x v="11"/>
  </r>
  <r>
    <x v="1348"/>
    <x v="1348"/>
    <n v="428160.32"/>
    <s v="ОАО &quot;Мосэнергосбыт&quot;"/>
    <s v="Оплата по счету № 35430 от 31.10.13 за электричество: тариф 1,56 - расход 34 097, тариф 4,60 - расход 81 515.  В том числе НДС 18.00 % - 65312.59"/>
    <s v="41578428160,32"/>
    <x v="25"/>
    <x v="0"/>
    <x v="15"/>
  </r>
  <r>
    <x v="1348"/>
    <x v="1348"/>
    <n v="363.74"/>
    <s v="АО &quot;Райффайзенбанк&quot; г. Москва"/>
    <s v="Комиссия за обработку платежной ведомости. payroll scheme comm."/>
    <s v="41578363,74"/>
    <x v="13"/>
    <x v="0"/>
    <x v="11"/>
  </r>
  <r>
    <x v="1348"/>
    <x v="1348"/>
    <n v="90934"/>
    <s v="АО &quot;Райффайзенбанк&quot; г. Москва"/>
    <s v="Перечисление заработной платы согласно платежной ведомости. salary"/>
    <s v="4157890934"/>
    <x v="13"/>
    <x v="0"/>
    <x v="11"/>
  </r>
  <r>
    <x v="1348"/>
    <x v="1348"/>
    <n v="30"/>
    <s v="АО &quot;Райффайзенбанк&quot; г. Москва"/>
    <s v="Комиссия за исходящий платеж в рублях от 2013-10-25 (банк-клиент), расчетный документ №197, сумма 428160.32 рублей"/>
    <s v="4157830"/>
    <x v="13"/>
    <x v="0"/>
    <x v="11"/>
  </r>
  <r>
    <x v="1348"/>
    <x v="1348"/>
    <n v="30"/>
    <s v="АО &quot;Райффайзенбанк&quot; г. Москва"/>
    <s v="Комиссия за исходящий платеж в рублях от 2013-10-31 (банк-клиент), расчетный документ №205, сумма 9215.59 рублей"/>
    <s v="4157830"/>
    <x v="13"/>
    <x v="0"/>
    <x v="11"/>
  </r>
  <r>
    <x v="1348"/>
    <x v="1348"/>
    <n v="591245.19999999995"/>
    <s v="Управление федерального казначейства по г. Москве (для Департамента Земельных ресурсов города Москвы)"/>
    <s v="НДС не облагается. Арендная плата за землю за 4 квартал 2013 год. ФЛС № М-02-013174-001"/>
    <s v="41578591245,2"/>
    <x v="13"/>
    <x v="0"/>
    <x v="11"/>
  </r>
  <r>
    <x v="1348"/>
    <x v="1348"/>
    <n v="3204.0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октябрь 2013 года НДС не облагается"/>
    <s v="415783204,01"/>
    <x v="13"/>
    <x v="0"/>
    <x v="11"/>
  </r>
  <r>
    <x v="1348"/>
    <x v="1348"/>
    <n v="23749"/>
    <s v="УФК МФ РФ (ИФНС РФ № 15 по г. Москве, л/с 40100770015)"/>
    <s v="НДФЛ за октябрь 2013 года НДС не облагается"/>
    <s v="4157823749"/>
    <x v="13"/>
    <x v="0"/>
    <x v="11"/>
  </r>
  <r>
    <x v="1348"/>
    <x v="1348"/>
    <n v="370.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октябрь 2013 года НДС не облагается"/>
    <s v="41578370,96"/>
    <x v="13"/>
    <x v="0"/>
    <x v="11"/>
  </r>
  <r>
    <x v="1348"/>
    <x v="1348"/>
    <n v="5634.6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октябрь 2013 года. Рег. номер в ФФОМС 453159800071702 НДС не облагается"/>
    <s v="415785634,63"/>
    <x v="13"/>
    <x v="0"/>
    <x v="11"/>
  </r>
  <r>
    <x v="1348"/>
    <x v="1348"/>
    <n v="28237.279999999999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октябрь 2013 года. НДС не облагается"/>
    <s v="4157828237,28"/>
    <x v="13"/>
    <x v="0"/>
    <x v="11"/>
  </r>
  <r>
    <x v="1348"/>
    <x v="1348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5789215,59"/>
    <x v="13"/>
    <x v="0"/>
    <x v="11"/>
  </r>
  <r>
    <x v="1349"/>
    <x v="1349"/>
    <n v="30"/>
    <s v="АО &quot;Райффайзенбанк&quot; г. Москва"/>
    <s v="Комиссия за исходящий платеж в рублях от 2013-10-23 (банк-клиент), расчетный документ №196, сумма 30000.00 рублей"/>
    <s v="4157130"/>
    <x v="13"/>
    <x v="0"/>
    <x v="11"/>
  </r>
  <r>
    <x v="1349"/>
    <x v="1349"/>
    <n v="30000"/>
    <s v="Межотраслевая коллегия адвокатов (г. Москва)"/>
    <s v="Оплата по счету № 204 от 23.10.2013 за юр. услуги по соглашению № 45-10/13 от 23.10.2013 НДС не облагается"/>
    <s v="4157130000"/>
    <x v="13"/>
    <x v="0"/>
    <x v="11"/>
  </r>
  <r>
    <x v="1350"/>
    <x v="1350"/>
    <n v="30"/>
    <s v="АО &quot;Райффайзенбанк&quot; г. Москва"/>
    <s v="Комиссия за исходящий платеж в рублях от 2013-10-21 (банк-клиент), расчетный документ №195, сумма 2369.89 рублей"/>
    <s v="4156930"/>
    <x v="13"/>
    <x v="0"/>
    <x v="11"/>
  </r>
  <r>
    <x v="1350"/>
    <x v="1350"/>
    <n v="152274.16"/>
    <s v="Муниципальное унитарное предприятие &quot;Инженерные сети г. Долгопрудного&quot;"/>
    <s v="Оплата по счету № 3691 от 30.09.2013 за стоки (6 645 м куб)  В том числе НДС 18.00 % - 23228.26"/>
    <s v="41569152274,16"/>
    <x v="13"/>
    <x v="0"/>
    <x v="11"/>
  </r>
  <r>
    <x v="1350"/>
    <x v="1350"/>
    <n v="30"/>
    <s v="АО &quot;Райффайзенбанк&quot; г. Москва"/>
    <s v="Комиссия за исходящий платеж в рублях от 2013-10-21 (банк-клиент), расчетный документ №194, сумма 152274.16 рублей"/>
    <s v="4156930"/>
    <x v="13"/>
    <x v="0"/>
    <x v="11"/>
  </r>
  <r>
    <x v="1350"/>
    <x v="1350"/>
    <n v="2369.89"/>
    <s v="ООО &quot;ТЦ Комус&quot;"/>
    <s v="Оплата по счету № 0VТ/596079/5800533 от 21.10.2013 г. (картриджи струйные) В том числе НДС 18.00 % - 361.51"/>
    <s v="415692369,89"/>
    <x v="22"/>
    <x v="4"/>
    <x v="9"/>
  </r>
  <r>
    <x v="1351"/>
    <x v="1351"/>
    <n v="30"/>
    <s v="АО &quot;Райффайзенбанк&quot; г. Москва"/>
    <s v="Комиссия за исходящий платеж в рублях от 2013-10-17 (банк-клиент), расчетный документ №192, сумма 75000.00 рублей"/>
    <s v="4156530"/>
    <x v="13"/>
    <x v="0"/>
    <x v="11"/>
  </r>
  <r>
    <x v="1351"/>
    <x v="1351"/>
    <n v="283.2"/>
    <s v="АО &quot;Райффайзенбанк&quot; г. Москва"/>
    <s v="Комиссия за обработку платежной ведомости. payroll scheme comm."/>
    <s v="41565283,2"/>
    <x v="13"/>
    <x v="0"/>
    <x v="11"/>
  </r>
  <r>
    <x v="1351"/>
    <x v="1351"/>
    <n v="70800"/>
    <s v="АО &quot;Райффайзенбанк&quot; г. Москва"/>
    <s v="Перечисление заработной платы согласно платежной ведомости. salary"/>
    <s v="4156570800"/>
    <x v="13"/>
    <x v="0"/>
    <x v="11"/>
  </r>
  <r>
    <x v="1351"/>
    <x v="1351"/>
    <n v="75000"/>
    <s v="ООО Мастрой"/>
    <s v="НДС не облагается. оплата по договору К4/2013 от 16.04.2013 за консультационные и юридические услуги по приведению кадастровой стоимости объекта в соответствии с рыночной стоимостью"/>
    <s v="4156575000"/>
    <x v="13"/>
    <x v="0"/>
    <x v="11"/>
  </r>
  <r>
    <x v="1352"/>
    <x v="1352"/>
    <n v="9357.58"/>
    <s v="УФК МФ РФ по Московской  области (МРИ ФНС России № 13 по Московской области)"/>
    <s v="КБК 18210803010011000110 Государственная пошлина по иску к Канищеву АВ НДС не облагается."/>
    <s v="415619357,58"/>
    <x v="13"/>
    <x v="0"/>
    <x v="11"/>
  </r>
  <r>
    <x v="1352"/>
    <x v="1352"/>
    <n v="2000"/>
    <s v="УФК по г. Москве (ИФНС России №26 по г. Москве, л/с 40100770026)"/>
    <s v="КБК 18210801000011000110 Государственная пошлина за рассмотрение дела в Арбитражном суде г.Москвы об оспаривании решения государственного органа НДС не облагается."/>
    <s v="415612000"/>
    <x v="13"/>
    <x v="0"/>
    <x v="11"/>
  </r>
  <r>
    <x v="1352"/>
    <x v="1352"/>
    <n v="22000"/>
    <s v="Общество с ограниченной ответственностью &quot;Светознак&quot;"/>
    <s v="Оплата по счету № 1520 от 11.10.2013 за дорожное зеркало (4 шт.), догставку В том числе НДС 18.00 % - 3355.93"/>
    <s v="4156122000"/>
    <x v="13"/>
    <x v="0"/>
    <x v="11"/>
  </r>
  <r>
    <x v="1352"/>
    <x v="1352"/>
    <n v="30"/>
    <s v="АО &quot;Райффайзенбанк&quot; г. Москва"/>
    <s v="Комиссия за исходящий платеж в рублях от 2013-10-14 (банк-клиент), расчетный документ №191, сумма 22000.00 рублей"/>
    <s v="4156130"/>
    <x v="13"/>
    <x v="0"/>
    <x v="11"/>
  </r>
  <r>
    <x v="1353"/>
    <x v="1353"/>
    <n v="30"/>
    <s v="АО &quot;Райффайзенбанк&quot; г. Москва"/>
    <s v="Комиссия за исходящий платеж в рублях от 2013-10-10 (банк-клиент), расчетный документ №190, сумма 26558.82 рублей"/>
    <s v="4155830"/>
    <x v="13"/>
    <x v="0"/>
    <x v="11"/>
  </r>
  <r>
    <x v="1353"/>
    <x v="1353"/>
    <n v="26558.82"/>
    <s v="Филиал &quot;Центральный&quot; ОАО &quot;Оборонэнергосбыт&quot;"/>
    <s v="Оплата по счету № 23402013/311010 от 30.09.2013 за электричество за сентябрь 2013 года (6721 квт) В том числе НДС 18.00 % - 4051.35"/>
    <s v="4155826558,82"/>
    <x v="13"/>
    <x v="0"/>
    <x v="11"/>
  </r>
  <r>
    <x v="1354"/>
    <x v="1354"/>
    <n v="30"/>
    <s v="АО &quot;Райффайзенбанк&quot; г. Москва"/>
    <s v="Комиссия за исходящий платеж в рублях от 2013-10-08 (банк-клиент), расчетный документ №187, сумма 33000.00 рублей"/>
    <s v="4155530"/>
    <x v="13"/>
    <x v="0"/>
    <x v="11"/>
  </r>
  <r>
    <x v="1354"/>
    <x v="1354"/>
    <n v="33000"/>
    <s v="ОАО &quot;Эко-Сервис&quot;"/>
    <s v="Оплата вывоз бункера  по счету № 3038 от 30.09.13 кол-во 10 шт. В том числе НДС 18.00 % - 5033.90"/>
    <s v="4155533000"/>
    <x v="13"/>
    <x v="0"/>
    <x v="11"/>
  </r>
  <r>
    <x v="1354"/>
    <x v="1354"/>
    <n v="83000"/>
    <s v="ООО Группа &quot;Евроклининг&quot;"/>
    <s v="Оплата по договору № 009-46/у от 20.03.2009 за уборку за октябрь 2013 года. В том числе НДС 18 % - 12661.02"/>
    <s v="4155583000"/>
    <x v="13"/>
    <x v="0"/>
    <x v="11"/>
  </r>
  <r>
    <x v="1354"/>
    <x v="1354"/>
    <n v="30"/>
    <s v="АО &quot;Райффайзенбанк&quot; г. Москва"/>
    <s v="Комиссия за исходящий платеж в рублях от 2013-10-08 (банк-клиент), расчетный документ №189, сумма 83000.00 рублей"/>
    <s v="4155530"/>
    <x v="13"/>
    <x v="0"/>
    <x v="11"/>
  </r>
  <r>
    <x v="1354"/>
    <x v="1354"/>
    <n v="30"/>
    <s v="АО &quot;Райффайзенбанк&quot; г. Москва"/>
    <s v="Комиссия за исходящий платеж в рублях от 2013-10-08 (банк-клиент), расчетный документ №188, сумма 83000.00 рублей"/>
    <s v="4155530"/>
    <x v="13"/>
    <x v="0"/>
    <x v="11"/>
  </r>
  <r>
    <x v="1354"/>
    <x v="1354"/>
    <n v="83000"/>
    <s v="ООО Группа &quot;Евроклининг&quot;"/>
    <s v="Оплата по договору № 009-46/у от 20.03.2009 за уборку за сентябрь 2013 года. В том числе НДС 18 % - 12661.02"/>
    <s v="4155583000"/>
    <x v="13"/>
    <x v="0"/>
    <x v="11"/>
  </r>
  <r>
    <x v="1355"/>
    <x v="1355"/>
    <n v="30"/>
    <s v="АО &quot;Райффайзенбанк&quot; г. Москва"/>
    <s v="Комиссия за исходящий платеж в рублях от 2013-10-01 (банк-клиент), расчетный документ №185, сумма 9215.59 рублей"/>
    <s v="4155430"/>
    <x v="13"/>
    <x v="0"/>
    <x v="11"/>
  </r>
  <r>
    <x v="1355"/>
    <x v="1355"/>
    <n v="5614"/>
    <s v="УФК МФ РФ (ИФНС РФ № 15 по г. Москве, л/с 40100770015)"/>
    <s v="Водный налог за 3 квартал 2013 года НДС не облагается"/>
    <s v="415545614"/>
    <x v="13"/>
    <x v="0"/>
    <x v="11"/>
  </r>
  <r>
    <x v="1355"/>
    <x v="1355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5549215,59"/>
    <x v="13"/>
    <x v="0"/>
    <x v="11"/>
  </r>
  <r>
    <x v="1356"/>
    <x v="1356"/>
    <n v="300"/>
    <s v="АО &quot;Райффайзенбанк&quot; г. Москва"/>
    <s v="Комиссия за обслуживание системы &quot;ELBRUS Internet&quot; за 9.2013  Договор на ELBRUS Internet Z34983/IC/000068"/>
    <s v="41551300"/>
    <x v="13"/>
    <x v="0"/>
    <x v="11"/>
  </r>
  <r>
    <x v="1357"/>
    <x v="1357"/>
    <n v="900"/>
    <s v="АО &quot;Райффайзенбанк&quot; г. Москва"/>
    <s v="Комиссия за ведение текущего (расчетного) счета 40703810800001434983 за период с 01.09.2013 по 30.09.2013    начислена в сумме 900.00 RUR"/>
    <s v="41548900"/>
    <x v="13"/>
    <x v="0"/>
    <x v="11"/>
  </r>
  <r>
    <x v="1358"/>
    <x v="1358"/>
    <n v="396254.71999999997"/>
    <s v="ОАО &quot;Мосэнергосбыт&quot;"/>
    <s v="Оплата по счету № 18894 от 30.09.13 за электричество: тариф 1,56 - расход 31337, тариф 4,60 - расход 75515.  В том числе НДС 18.00 % - 60445.64"/>
    <s v="41547396254,72"/>
    <x v="25"/>
    <x v="0"/>
    <x v="15"/>
  </r>
  <r>
    <x v="1358"/>
    <x v="1358"/>
    <n v="30"/>
    <s v="АО &quot;Райффайзенбанк&quot; г. Москва"/>
    <s v="Комиссия за исходящий платеж в рублях от 2013-09-30 (банк-клиент), расчетный документ №174, сумма 270000.00 рублей"/>
    <s v="4154730"/>
    <x v="13"/>
    <x v="0"/>
    <x v="11"/>
  </r>
  <r>
    <x v="1358"/>
    <x v="1358"/>
    <n v="370.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сентябрь 2013 года НДС не облагается"/>
    <s v="41547370,96"/>
    <x v="13"/>
    <x v="0"/>
    <x v="11"/>
  </r>
  <r>
    <x v="1358"/>
    <x v="1358"/>
    <n v="10421.76"/>
    <s v="УФК по г. Москве (Филиал ФБУЗ &quot;Центр гигиены и эпидемиологии в городе Москве&quot; в СВАО города Москвы л/с 20736U27210)"/>
    <s v="Оплата по счету № 2801/9,11 от 24.09.2013 г. за химический анализ воды КБК 00000000000000000130  В том числе НДС 18.00 % - 1589.76"/>
    <s v="4154710421,76"/>
    <x v="13"/>
    <x v="0"/>
    <x v="11"/>
  </r>
  <r>
    <x v="1358"/>
    <x v="1358"/>
    <n v="270000"/>
    <s v="ООО ЧОО &quot;Риф-4&quot;"/>
    <s v="Оплата за охранные услуги за сентябрь 2013 года по договору № 02/11 от 11.01.11. НДС не облагается"/>
    <s v="41547270000"/>
    <x v="13"/>
    <x v="0"/>
    <x v="11"/>
  </r>
  <r>
    <x v="1358"/>
    <x v="1358"/>
    <n v="363.74"/>
    <s v="АО &quot;Райффайзенбанк&quot; г. Москва"/>
    <s v="Комиссия за обработку платежной ведомости. payroll scheme comm."/>
    <s v="41547363,74"/>
    <x v="13"/>
    <x v="0"/>
    <x v="11"/>
  </r>
  <r>
    <x v="1358"/>
    <x v="1358"/>
    <n v="5634.6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сентябрь 2013 года. Рег. номер в ФФОМС 453159800071702 НДС не облагается"/>
    <s v="415475634,63"/>
    <x v="13"/>
    <x v="0"/>
    <x v="11"/>
  </r>
  <r>
    <x v="1358"/>
    <x v="1358"/>
    <n v="23749"/>
    <s v="УФК МФ РФ (ИФНС РФ № 15 по г. Москве, л/с 40100770015)"/>
    <s v="НДФЛ за сентябрь 2013 года НДС не облагается"/>
    <s v="4154723749"/>
    <x v="13"/>
    <x v="0"/>
    <x v="11"/>
  </r>
  <r>
    <x v="1358"/>
    <x v="1358"/>
    <n v="30"/>
    <s v="АО &quot;Райффайзенбанк&quot; г. Москва"/>
    <s v="Комиссия за исходящий платеж в рублях от 2013-09-30 (банк-клиент), расчетный документ №175, сумма 396254.72 рублей"/>
    <s v="4154730"/>
    <x v="13"/>
    <x v="0"/>
    <x v="11"/>
  </r>
  <r>
    <x v="1358"/>
    <x v="1358"/>
    <n v="3204.0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сентябрь 2013 года НДС не облагается"/>
    <s v="415473204,01"/>
    <x v="13"/>
    <x v="0"/>
    <x v="11"/>
  </r>
  <r>
    <x v="1358"/>
    <x v="1358"/>
    <n v="356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сентябрь 2013 года. НДС не облагается"/>
    <s v="415473568,98"/>
    <x v="13"/>
    <x v="0"/>
    <x v="11"/>
  </r>
  <r>
    <x v="1358"/>
    <x v="1358"/>
    <n v="30"/>
    <s v="АО &quot;Райффайзенбанк&quot; г. Москва"/>
    <s v="Комиссия за исходящий платеж в рублях от 2013-09-30 (банк-клиент), расчетный документ №176, сумма 10421.76 рублей"/>
    <s v="4154730"/>
    <x v="13"/>
    <x v="0"/>
    <x v="11"/>
  </r>
  <r>
    <x v="1358"/>
    <x v="1358"/>
    <n v="90934"/>
    <s v="АО &quot;Райффайзенбанк&quot; г. Москва"/>
    <s v="Перечисление заработной платы согласно платежной ведомости. salary"/>
    <s v="4154790934"/>
    <x v="13"/>
    <x v="0"/>
    <x v="11"/>
  </r>
  <r>
    <x v="1358"/>
    <x v="1358"/>
    <n v="28237.279999999999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сентябрь 2013 года. НДС не облагается"/>
    <s v="4154728237,28"/>
    <x v="13"/>
    <x v="0"/>
    <x v="11"/>
  </r>
  <r>
    <x v="1359"/>
    <x v="1359"/>
    <n v="40000"/>
    <s v="Межотраслевая коллегия адвокатов (г. Москва)"/>
    <s v="Оплата по счету № 184 от 19.09.2013 за юр. услуги по дог.№ 39-09/13 от 19.09.2013 НДС не облагается"/>
    <s v="4154340000"/>
    <x v="13"/>
    <x v="0"/>
    <x v="11"/>
  </r>
  <r>
    <x v="1359"/>
    <x v="1359"/>
    <n v="30"/>
    <s v="АО &quot;Райффайзенбанк&quot; г. Москва"/>
    <s v="Комиссия за исходящий платеж в рублях от 2013-09-26 (банк-клиент), расчетный документ №173, сумма 40000.00 рублей"/>
    <s v="4154330"/>
    <x v="13"/>
    <x v="0"/>
    <x v="11"/>
  </r>
  <r>
    <x v="1360"/>
    <x v="1360"/>
    <n v="150"/>
    <s v="АО &quot;Райффайзенбанк&quot; г. Москва"/>
    <s v="Комиссия за отмену платежных инструкций  P/O170 DD240913"/>
    <s v="41542150"/>
    <x v="13"/>
    <x v="0"/>
    <x v="11"/>
  </r>
  <r>
    <x v="1361"/>
    <x v="1361"/>
    <n v="103636.32"/>
    <s v="ООО &quot;Премьер Сервис&quot;"/>
    <s v="Оплата  по договору № 5275 от 01.04.13 за август-сентябрь 2013 года за трудовые ресурсы. В том числе НДС 18.00 % - 15808.93"/>
    <s v="41541103636,32"/>
    <x v="13"/>
    <x v="0"/>
    <x v="11"/>
  </r>
  <r>
    <x v="1361"/>
    <x v="1361"/>
    <n v="30"/>
    <s v="АО &quot;Райффайзенбанк&quot; г. Москва"/>
    <s v="Комиссия за исходящий платеж в рублях от 2013-09-24 (банк-клиент), расчетный документ №172, сумма 103636.32 рублей"/>
    <s v="4154130"/>
    <x v="13"/>
    <x v="0"/>
    <x v="11"/>
  </r>
  <r>
    <x v="1362"/>
    <x v="1362"/>
    <n v="12390"/>
    <s v="ООО &quot;Ранет Энерго&quot; в Королевском ОСБ № 2570"/>
    <s v="Оплата по счету № 260 от 17.09.2013 года диагностика расходомеров. В том числе НДС 18.00 % - 1890.00"/>
    <s v="4153512390"/>
    <x v="13"/>
    <x v="0"/>
    <x v="11"/>
  </r>
  <r>
    <x v="1362"/>
    <x v="1362"/>
    <n v="30"/>
    <s v="АО &quot;Райффайзенбанк&quot; г. Москва"/>
    <s v="Комиссия за исходящий платеж в рублях от 2013-09-17 (банк-клиент), расчетный документ №168, сумма 103636.32 рублей"/>
    <s v="4153530"/>
    <x v="13"/>
    <x v="0"/>
    <x v="11"/>
  </r>
  <r>
    <x v="1362"/>
    <x v="1362"/>
    <n v="4980"/>
    <s v="ООО &quot;ВДГБ&quot;"/>
    <s v="За цветовую схему сайта и сопровождение программного продукта. НДС не облагается"/>
    <s v="415354980"/>
    <x v="13"/>
    <x v="0"/>
    <x v="11"/>
  </r>
  <r>
    <x v="1362"/>
    <x v="1362"/>
    <n v="30"/>
    <s v="АО &quot;Райффайзенбанк&quot; г. Москва"/>
    <s v="Комиссия за исходящий платеж в рублях от 2013-09-17 (банк-клиент), расчетный документ №167, сумма 12390.00 рублей"/>
    <s v="4153530"/>
    <x v="13"/>
    <x v="0"/>
    <x v="11"/>
  </r>
  <r>
    <x v="1362"/>
    <x v="1362"/>
    <n v="103636.32"/>
    <s v="ООО &quot;Премьер Сервис Эксплуатация&quot;"/>
    <s v="Оплата за трудовые ресурсы за август и сентябрь 2013 года. В том числе НДС 18.00 % - 15808.93"/>
    <s v="41535103636,32"/>
    <x v="13"/>
    <x v="0"/>
    <x v="11"/>
  </r>
  <r>
    <x v="1362"/>
    <x v="1362"/>
    <n v="30"/>
    <s v="АО &quot;Райффайзенбанк&quot; г. Москва"/>
    <s v="Комиссия за исходящий платеж в рублях от 2013-09-17 (банк-клиент), расчетный документ №169, сумма 4980.00 рублей"/>
    <s v="4153530"/>
    <x v="13"/>
    <x v="0"/>
    <x v="11"/>
  </r>
  <r>
    <x v="1363"/>
    <x v="1363"/>
    <n v="83000"/>
    <s v="ООО Группа &quot;Евроклининг&quot;"/>
    <s v="Оплата по договору № 009-46/у от 20.03.2009 за уборку за сентябрь 2013 года. В том числе НДС 18 % - 12661.02"/>
    <s v="4153383000"/>
    <x v="13"/>
    <x v="0"/>
    <x v="11"/>
  </r>
  <r>
    <x v="1363"/>
    <x v="1363"/>
    <n v="70800"/>
    <s v="АО &quot;Райффайзенбанк&quot; г. Москва"/>
    <s v="Перечисление заработной платы согласно платежной ведомости. salary"/>
    <s v="4153370800"/>
    <x v="13"/>
    <x v="0"/>
    <x v="11"/>
  </r>
  <r>
    <x v="1363"/>
    <x v="1363"/>
    <n v="24000"/>
    <s v="Индивидуальный предприниматель Капалин Евгений Владимирович"/>
    <s v="Обслуживание сервера за период с января по август 2013 г НДС не облагается"/>
    <s v="4153324000"/>
    <x v="13"/>
    <x v="0"/>
    <x v="11"/>
  </r>
  <r>
    <x v="1363"/>
    <x v="1363"/>
    <n v="30"/>
    <s v="АО &quot;Райффайзенбанк&quot; г. Москва"/>
    <s v="Комиссия за исходящий платеж в рублях от 2013-09-16 (банк-клиент), расчетный документ №165, сумма 59717.93 рублей"/>
    <s v="4153330"/>
    <x v="13"/>
    <x v="0"/>
    <x v="11"/>
  </r>
  <r>
    <x v="1363"/>
    <x v="1363"/>
    <n v="59717.93"/>
    <s v="Муниципальное унитарное предприятие &quot;Инженерные сети г. Долгопрудного&quot;"/>
    <s v="Оплата по счету № 3131 от 31.08.2013 за стоки (4 237 м куб) В том числе НДС 18.00 % - 9109.51"/>
    <s v="4153359717,93"/>
    <x v="13"/>
    <x v="0"/>
    <x v="11"/>
  </r>
  <r>
    <x v="1363"/>
    <x v="1363"/>
    <n v="283.2"/>
    <s v="АО &quot;Райффайзенбанк&quot; г. Москва"/>
    <s v="Комиссия за обработку платежной ведомости. payroll scheme comm."/>
    <s v="41533283,2"/>
    <x v="13"/>
    <x v="0"/>
    <x v="11"/>
  </r>
  <r>
    <x v="1363"/>
    <x v="1363"/>
    <n v="30"/>
    <s v="АО &quot;Райффайзенбанк&quot; г. Москва"/>
    <s v="Комиссия за исходящий платеж в рублях от 2013-09-16 (банк-клиент), расчетный документ №166, сумма 24000.00 рублей"/>
    <s v="4153330"/>
    <x v="13"/>
    <x v="0"/>
    <x v="11"/>
  </r>
  <r>
    <x v="1363"/>
    <x v="1363"/>
    <n v="30"/>
    <s v="АО &quot;Райффайзенбанк&quot; г. Москва"/>
    <s v="Комиссия за исходящий платеж в рублях от 2013-09-16 (банк-клиент), расчетный документ №164, сумма 25000.00 рублей"/>
    <s v="4153330"/>
    <x v="13"/>
    <x v="0"/>
    <x v="11"/>
  </r>
  <r>
    <x v="1363"/>
    <x v="1363"/>
    <n v="30"/>
    <s v="АО &quot;Райффайзенбанк&quot; г. Москва"/>
    <s v="Комиссия за исходящий платеж в рублях от 2013-09-16 (банк-клиент), расчетный документ №163, сумма 83000.00 рублей"/>
    <s v="4153330"/>
    <x v="13"/>
    <x v="0"/>
    <x v="11"/>
  </r>
  <r>
    <x v="1363"/>
    <x v="1363"/>
    <n v="25000"/>
    <s v="ООО &quot;Стройрегионгаз&quot;"/>
    <s v="Техническое обслуживание газопровода за сентябрь 2013 года В том числе НДС 18 % - 3813.56"/>
    <s v="4153325000"/>
    <x v="13"/>
    <x v="0"/>
    <x v="11"/>
  </r>
  <r>
    <x v="1364"/>
    <x v="1364"/>
    <n v="44700"/>
    <s v="ОАО &quot;Эко-Сервис&quot;"/>
    <s v="Оплата за вывоз мусора по счетам № 2361 от 31.07.13 11 шт. за июль и № 2694 от 31.08.13 11 шт. за август 2013 В том числе НДС 18.00 % - 6818.64"/>
    <s v="4152644700"/>
    <x v="13"/>
    <x v="0"/>
    <x v="11"/>
  </r>
  <r>
    <x v="1364"/>
    <x v="1364"/>
    <n v="30"/>
    <s v="АО &quot;Райффайзенбанк&quot; г. Москва"/>
    <s v="Комиссия за исходящий платеж в рублях от 2013-09-09 (банк-клиент), расчетный документ №161, сумма 44700.00 рублей"/>
    <s v="4152630"/>
    <x v="13"/>
    <x v="0"/>
    <x v="11"/>
  </r>
  <r>
    <x v="1365"/>
    <x v="1365"/>
    <n v="83000"/>
    <s v="ООО Группа &quot;Евроклининг&quot;"/>
    <s v="Оплата по договору № 009-46/у от 20.03.2009 за уборку за август 2013 года. В том числе НДС 18 % - 12661.02"/>
    <s v="4152283000"/>
    <x v="13"/>
    <x v="0"/>
    <x v="11"/>
  </r>
  <r>
    <x v="1365"/>
    <x v="1365"/>
    <n v="30"/>
    <s v="АО &quot;Райффайзенбанк&quot; г. Москва"/>
    <s v="Комиссия за исходящий платеж в рублях от 2013-09-05 (банк-клиент), расчетный документ №160, сумма 83000.00 рублей"/>
    <s v="4152230"/>
    <x v="13"/>
    <x v="0"/>
    <x v="11"/>
  </r>
  <r>
    <x v="1366"/>
    <x v="1366"/>
    <n v="1512"/>
    <s v="ООО &quot;Октаграм С&quot;"/>
    <s v="Оплата по счету  130000929 за ремонт прибора ход тест В том числе НДС 18.00 % - 230.64"/>
    <s v="415211512"/>
    <x v="13"/>
    <x v="0"/>
    <x v="11"/>
  </r>
  <r>
    <x v="1366"/>
    <x v="1366"/>
    <n v="300"/>
    <s v="АО &quot;Райффайзенбанк&quot; г. Москва"/>
    <s v="Комиссия за обслуживание системы &quot;ELBRUS Internet&quot; за 8.2013  Договор на ELBRUS Internet Z34983/IC/000068"/>
    <s v="41521300"/>
    <x v="13"/>
    <x v="0"/>
    <x v="11"/>
  </r>
  <r>
    <x v="1366"/>
    <x v="1366"/>
    <n v="30"/>
    <s v="АО &quot;Райффайзенбанк&quot; г. Москва"/>
    <s v="Комиссия за исходящий платеж в рублях от 2013-09-04 (банк-клиент), расчетный документ №159, сумма 1512.00 рублей"/>
    <s v="4152130"/>
    <x v="13"/>
    <x v="0"/>
    <x v="11"/>
  </r>
  <r>
    <x v="1367"/>
    <x v="1367"/>
    <n v="900"/>
    <s v="АО &quot;Райффайзенбанк&quot; г. Москва"/>
    <s v="Комиссия за ведение текущего (расчетного) счета 40703810800001434983 за период с 01.08.2013 по 31.08.2013    начислена в сумме 900.00 RUR"/>
    <s v="41519900"/>
    <x v="13"/>
    <x v="0"/>
    <x v="11"/>
  </r>
  <r>
    <x v="1368"/>
    <x v="1368"/>
    <n v="30"/>
    <s v="АО &quot;Райффайзенбанк&quot; г. Москва"/>
    <s v="Комиссия за исходящий платеж в рублях от 2013-08-30 (банк-клиент), расчетный документ №158, сумма 9215.59 рублей"/>
    <s v="4151630"/>
    <x v="13"/>
    <x v="0"/>
    <x v="11"/>
  </r>
  <r>
    <x v="1368"/>
    <x v="1368"/>
    <n v="9215.59"/>
    <s v="Филиал ФГУП &quot;Охрана&quot; МВД России по г. Москве"/>
    <s v="Оплата по договору № 7721N10011 на пультовую охрану объекта от 12.11.12. за август 2013 года. В том числе НДС 18 % - 1405.77"/>
    <s v="415169215,59"/>
    <x v="13"/>
    <x v="0"/>
    <x v="11"/>
  </r>
  <r>
    <x v="1369"/>
    <x v="1369"/>
    <n v="23838"/>
    <s v="УФК МФ РФ (ИФНС РФ № 15 по г. Москве, л/с 40100770015)"/>
    <s v="НДФЛ за август 2013 года НДС не облагается"/>
    <s v="4151523838"/>
    <x v="13"/>
    <x v="0"/>
    <x v="11"/>
  </r>
  <r>
    <x v="1369"/>
    <x v="1369"/>
    <n v="332117.12"/>
    <s v="ОАО &quot;Мосэнергосбыт&quot;"/>
    <s v="Оплата по счету № 29948 от 31.08.13 за электричество: тариф 1,56 - расход 27 377, тариф 4,60 - расход 62 915.  В том числе НДС 18.00 % - 50661.93"/>
    <s v="41515332117,12"/>
    <x v="25"/>
    <x v="0"/>
    <x v="15"/>
  </r>
  <r>
    <x v="1369"/>
    <x v="1369"/>
    <n v="4471.0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вгуст 2013 года НДС не облагается"/>
    <s v="415154471,09"/>
    <x v="13"/>
    <x v="0"/>
    <x v="11"/>
  </r>
  <r>
    <x v="1369"/>
    <x v="1369"/>
    <n v="30"/>
    <s v="АО &quot;Райффайзенбанк&quot; г. Москва"/>
    <s v="Комиссия за исходящий платеж в рублях от 2013-08-29 (банк-клиент), расчетный документ №157, сумма 332117.12 рублей"/>
    <s v="4151530"/>
    <x v="13"/>
    <x v="0"/>
    <x v="11"/>
  </r>
  <r>
    <x v="1369"/>
    <x v="1369"/>
    <n v="33556.08999999999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август 2013 года. НДС не облагается"/>
    <s v="4151533556,09"/>
    <x v="13"/>
    <x v="0"/>
    <x v="11"/>
  </r>
  <r>
    <x v="1369"/>
    <x v="1369"/>
    <n v="91537.33"/>
    <s v="АО &quot;Райффайзенбанк&quot; г. Москва"/>
    <s v="Перечисление заработной платы согласно платежной ведомости. salary"/>
    <s v="4151591537,33"/>
    <x v="13"/>
    <x v="0"/>
    <x v="11"/>
  </r>
  <r>
    <x v="1369"/>
    <x v="1369"/>
    <n v="366.15"/>
    <s v="АО &quot;Райффайзенбанк&quot; г. Москва"/>
    <s v="Комиссия за обработку платежной ведомости. payroll scheme comm."/>
    <s v="41515366,15"/>
    <x v="13"/>
    <x v="0"/>
    <x v="11"/>
  </r>
  <r>
    <x v="1369"/>
    <x v="1369"/>
    <n v="356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август 2013 года. НДС не облагается"/>
    <s v="415153568,98"/>
    <x v="13"/>
    <x v="0"/>
    <x v="11"/>
  </r>
  <r>
    <x v="1369"/>
    <x v="1369"/>
    <n v="30"/>
    <s v="АО &quot;Райффайзенбанк&quot; г. Москва"/>
    <s v="Комиссия за исходящий платеж в рублях от 2013-08-29 (банк-клиент), расчетный документ №156, сумма 33502.68 рублей"/>
    <s v="4151530"/>
    <x v="13"/>
    <x v="0"/>
    <x v="11"/>
  </r>
  <r>
    <x v="1369"/>
    <x v="1369"/>
    <n v="372.35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3 года НДС не облагается"/>
    <s v="41515372,35"/>
    <x v="13"/>
    <x v="0"/>
    <x v="11"/>
  </r>
  <r>
    <x v="1369"/>
    <x v="1369"/>
    <n v="33502.68"/>
    <s v="Филиал &quot;Центральный&quot; ОАО &quot;Оборонэнергосбыт&quot;"/>
    <s v="Оплата по счету № 18812013/311010 от 31.07.2013 за электричество за июль 2013 года (8 334 квт) В том числе НДС 18.00 % - 5110.58"/>
    <s v="4151533502,68"/>
    <x v="13"/>
    <x v="0"/>
    <x v="11"/>
  </r>
  <r>
    <x v="1369"/>
    <x v="1369"/>
    <n v="7862.9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август 2013 года. Рег. номер в ФФОМС 453159800071702 НДС не облагается"/>
    <s v="415157862,94"/>
    <x v="13"/>
    <x v="0"/>
    <x v="11"/>
  </r>
  <r>
    <x v="1370"/>
    <x v="1370"/>
    <n v="10000"/>
    <s v="Столичный филиал ОАО &quot;Мегафон&quot;"/>
    <s v="Оплата за услуги связи.  В том числе НДС 18.00 % - 1525.42"/>
    <s v="4151210000"/>
    <x v="13"/>
    <x v="0"/>
    <x v="11"/>
  </r>
  <r>
    <x v="1370"/>
    <x v="1370"/>
    <n v="30"/>
    <s v="АО &quot;Райффайзенбанк&quot; г. Москва"/>
    <s v="Комиссия за исходящий платеж в рублях от 2013-08-26 (банк-клиент), расчетный документ №147, сумма 10000.00 рублей"/>
    <s v="4151230"/>
    <x v="13"/>
    <x v="0"/>
    <x v="11"/>
  </r>
  <r>
    <x v="1371"/>
    <x v="1371"/>
    <n v="228.34"/>
    <s v="УФК по г.Москве (ГУ - Отделение ПФР по г. Москве и Московской области)"/>
    <s v="Взыскание денежных средств в ПФР (ФФОМС.Пеня) по Решению ГУ-ГУ ПФР N 6 УПРАВЛЕНИЕ N 2 ПО Г. МОСКВЕ И МОСКОВСКОЙ ОБЛАСТИ N087 317 13 ВД 0241529 от 12.08.2013 (рег. N 087317000813) на основании ст. 19 Федеральног"/>
    <s v="41509228,34"/>
    <x v="13"/>
    <x v="0"/>
    <x v="11"/>
  </r>
  <r>
    <x v="1372"/>
    <x v="1372"/>
    <n v="30"/>
    <s v="АО &quot;Райффайзенбанк&quot; г. Москва"/>
    <s v="Комиссия за исходящий платеж в рублях от 2013-08-21 (банк-клиент), расчетный документ №146, сумма 27715.84 рублей"/>
    <s v="4150730"/>
    <x v="13"/>
    <x v="0"/>
    <x v="11"/>
  </r>
  <r>
    <x v="1372"/>
    <x v="1372"/>
    <n v="27715.84"/>
    <s v="ГУП &quot;Мосгоргеотрест&quot;"/>
    <s v="Оплата по счету № 9/19207-13 за камеральные инженерно-геодезические изыскания В том числе НДС 18.00 % - 4227.84"/>
    <s v="4150727715,84"/>
    <x v="13"/>
    <x v="0"/>
    <x v="11"/>
  </r>
  <r>
    <x v="1373"/>
    <x v="1373"/>
    <n v="30"/>
    <s v="АО &quot;Райффайзенбанк&quot; г. Москва"/>
    <s v="Комиссия за исходящий платеж в рублях от 2013-08-19 (банк-клиент), расчетный документ №144, сумма 60000.00 рублей"/>
    <s v="4150530"/>
    <x v="13"/>
    <x v="0"/>
    <x v="11"/>
  </r>
  <r>
    <x v="1373"/>
    <x v="1373"/>
    <n v="60000"/>
    <s v="Межотраслевая коллегия адвокатов (г. Москва)"/>
    <s v="Оплата по счету № 157 от 14.08.2013 за юр. услуги по дог.№ 72-12/12 от 17.12.2012 по искку к Кудряшовой и Догадину. НДС не облагается"/>
    <s v="4150560000"/>
    <x v="13"/>
    <x v="0"/>
    <x v="11"/>
  </r>
  <r>
    <x v="1374"/>
    <x v="1374"/>
    <n v="70800"/>
    <s v="АО &quot;Райффайзенбанк&quot; г. Москва"/>
    <s v="Перечисление заработной платы согласно платежной ведомости. salary"/>
    <s v="4150170800"/>
    <x v="13"/>
    <x v="0"/>
    <x v="11"/>
  </r>
  <r>
    <x v="1374"/>
    <x v="1374"/>
    <n v="283.2"/>
    <s v="АО &quot;Райффайзенбанк&quot; г. Москва"/>
    <s v="Комиссия за обработку платежной ведомости. payroll scheme comm."/>
    <s v="41501283,2"/>
    <x v="13"/>
    <x v="0"/>
    <x v="11"/>
  </r>
  <r>
    <x v="1375"/>
    <x v="1375"/>
    <n v="30"/>
    <s v="АО &quot;Райффайзенбанк&quot; г. Москва"/>
    <s v="Комиссия за исходящий платеж в рублях от 2013-08-14 (банк-клиент), расчетный документ №143, сумма 1000.00 рублей"/>
    <s v="4150030"/>
    <x v="13"/>
    <x v="0"/>
    <x v="11"/>
  </r>
  <r>
    <x v="1375"/>
    <x v="1375"/>
    <n v="33502.68"/>
    <s v="Филиал &quot;Центральный&quot; ОАО &quot;Оборонэнергосбыт&quot;"/>
    <s v="Оплата по счету № 18812013/311010 от 31.07.2013 за электричество за июль 2013 года (8 334 квт) В том числе НДС 18.00 % - 5110.58"/>
    <s v="4150033502,68"/>
    <x v="13"/>
    <x v="0"/>
    <x v="11"/>
  </r>
  <r>
    <x v="1375"/>
    <x v="1375"/>
    <n v="25000"/>
    <s v="ООО &quot;Стройрегионгаз&quot;"/>
    <s v="Техническое обслуживание газопровода за август 2013 года по счету № 354 от 01.08.13. В том числе НДС 18 % - 3813.56"/>
    <s v="4150025000"/>
    <x v="13"/>
    <x v="0"/>
    <x v="11"/>
  </r>
  <r>
    <x v="1375"/>
    <x v="1375"/>
    <n v="1000"/>
    <s v="ООО &quot;СОЮЗ-ЭЛЕКТРО&quot;"/>
    <s v="Оплата за превышение телефонии. В том числе НДС 18.00 % - 152.54"/>
    <s v="415001000"/>
    <x v="13"/>
    <x v="0"/>
    <x v="11"/>
  </r>
  <r>
    <x v="1375"/>
    <x v="1375"/>
    <n v="30"/>
    <s v="АО &quot;Райффайзенбанк&quot; г. Москва"/>
    <s v="Комиссия за исходящий платеж в рублях от 2013-08-14 (банк-клиент), расчетный документ №141, сумма 33502.68 рублей"/>
    <s v="4150030"/>
    <x v="13"/>
    <x v="0"/>
    <x v="11"/>
  </r>
  <r>
    <x v="1375"/>
    <x v="1375"/>
    <n v="30"/>
    <s v="АО &quot;Райффайзенбанк&quot; г. Москва"/>
    <s v="Комиссия за исходящий платеж в рублях от 2013-08-14 (банк-клиент), расчетный документ №142, сумма 25000.00 рублей"/>
    <s v="4150030"/>
    <x v="13"/>
    <x v="0"/>
    <x v="11"/>
  </r>
  <r>
    <x v="1376"/>
    <x v="1376"/>
    <n v="30"/>
    <s v="АО &quot;Райффайзенбанк&quot; г. Москва"/>
    <s v="Комиссия за исходящий платеж в рублях от 2013-08-07 (банк-клиент), расчетный документ №139, сумма 989.90 рублей"/>
    <s v="4149330"/>
    <x v="13"/>
    <x v="0"/>
    <x v="11"/>
  </r>
  <r>
    <x v="1376"/>
    <x v="1376"/>
    <n v="30"/>
    <s v="АО &quot;Райффайзенбанк&quot; г. Москва"/>
    <s v="Комиссия за исходящий платеж в рублях от 2013-08-07 (банк-клиент), расчетный документ №138, сумма 270000.00 рублей"/>
    <s v="4149330"/>
    <x v="13"/>
    <x v="0"/>
    <x v="11"/>
  </r>
  <r>
    <x v="1376"/>
    <x v="1376"/>
    <n v="30"/>
    <s v="АО &quot;Райффайзенбанк&quot; г. Москва"/>
    <s v="Комиссия за исходящий платеж в рублях от 2013-08-07 (банк-клиент), расчетный документ №137, сумма 83000.00 рублей"/>
    <s v="4149330"/>
    <x v="13"/>
    <x v="0"/>
    <x v="11"/>
  </r>
  <r>
    <x v="1376"/>
    <x v="1376"/>
    <n v="989.9"/>
    <s v="Столичный филиал ОАО &quot;Мегафон&quot;"/>
    <s v="Оплата за услуги связи по лицевому счету № 87521920, договор № CSN-29014753.  В том числе НДС 18.00 % - 151.00"/>
    <s v="41493989,9"/>
    <x v="13"/>
    <x v="0"/>
    <x v="11"/>
  </r>
  <r>
    <x v="1376"/>
    <x v="1376"/>
    <n v="83000"/>
    <s v="ООО Группа &quot;Евроклининг&quot;"/>
    <s v="Оплата по договору № 009-46/у от 20.03.2009 за уборку за июль 2013 года. В том числе НДС 18 % - 12661.02"/>
    <s v="4149383000"/>
    <x v="13"/>
    <x v="0"/>
    <x v="11"/>
  </r>
  <r>
    <x v="1376"/>
    <x v="1376"/>
    <n v="270000"/>
    <s v="ООО ЧОО &quot;Риф-4&quot;"/>
    <s v="Оплата за охранные услуги за август 2013 года по договору № 02/11 от 11.01.11. НДС не облагается"/>
    <s v="41493270000"/>
    <x v="13"/>
    <x v="0"/>
    <x v="11"/>
  </r>
  <r>
    <x v="1377"/>
    <x v="1377"/>
    <n v="300"/>
    <s v="АО &quot;Райффайзенбанк&quot; г. Москва"/>
    <s v="Комиссия за обслуживание системы &quot;ELBRUS Internet&quot; за 7.2013  Договор на ELBRUS Internet Z34983/IC/000068"/>
    <s v="41491300"/>
    <x v="13"/>
    <x v="0"/>
    <x v="11"/>
  </r>
  <r>
    <x v="1378"/>
    <x v="1378"/>
    <n v="900"/>
    <s v="АО &quot;Райффайзенбанк&quot; г. Москва"/>
    <s v="Комиссия за ведение текущего (расчетного) счета 40703810800001434983 за период с 01.07.2013 по 31.07.2013    начислена в сумме 900.00 RUR"/>
    <s v="41487900"/>
    <x v="13"/>
    <x v="0"/>
    <x v="11"/>
  </r>
  <r>
    <x v="1378"/>
    <x v="1378"/>
    <n v="750"/>
    <s v="АО &quot;Райффайзенбанк&quot; г. Москва"/>
    <s v="Комиссия за внесение наличных. ОВН №28. г. Москва"/>
    <s v="41487750"/>
    <x v="13"/>
    <x v="0"/>
    <x v="11"/>
  </r>
  <r>
    <x v="1379"/>
    <x v="1379"/>
    <n v="90934"/>
    <s v="АО &quot;Райффайзенбанк&quot; г. Москва"/>
    <s v="Перечисление заработной платы согласно платежной ведомости. salary"/>
    <s v="4148690934"/>
    <x v="13"/>
    <x v="0"/>
    <x v="11"/>
  </r>
  <r>
    <x v="1379"/>
    <x v="1379"/>
    <n v="363.74"/>
    <s v="АО &quot;Райффайзенбанк&quot; г. Москва"/>
    <s v="Комиссия за обработку платежной ведомости. payroll scheme comm."/>
    <s v="41486363,74"/>
    <x v="13"/>
    <x v="0"/>
    <x v="11"/>
  </r>
  <r>
    <x v="1379"/>
    <x v="1379"/>
    <n v="30"/>
    <s v="АО &quot;Райффайзенбанк&quot; г. Москва"/>
    <s v="Комиссия за исходящий платеж в рублях от 2013-07-30 (банк-клиент), расчетный документ №136, сумма 270000.00 рублей"/>
    <s v="4148630"/>
    <x v="13"/>
    <x v="0"/>
    <x v="11"/>
  </r>
  <r>
    <x v="1379"/>
    <x v="1379"/>
    <n v="270000"/>
    <s v="ООО ЧОО &quot;Риф-4&quot;"/>
    <s v="Оплата за охранные услуги за июль 2013 года по договору № 02/11 от 11.01.11. НДС не облагается"/>
    <s v="41486270000"/>
    <x v="13"/>
    <x v="0"/>
    <x v="11"/>
  </r>
  <r>
    <x v="1380"/>
    <x v="1380"/>
    <n v="9215.59"/>
    <s v="Филиал ФГУП &quot;Охрана&quot; МВД России по г. Москве"/>
    <s v="Оплата по договору № 7721N10011 на пультовую охрану объекта от 12.11.12. за июль 2013 года В том числе НДС 18 % - 1405.77"/>
    <s v="414859215,59"/>
    <x v="13"/>
    <x v="0"/>
    <x v="11"/>
  </r>
  <r>
    <x v="1380"/>
    <x v="1380"/>
    <n v="5379.0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ль 2013 года НДС не облагается"/>
    <s v="414855379,01"/>
    <x v="13"/>
    <x v="0"/>
    <x v="11"/>
  </r>
  <r>
    <x v="1380"/>
    <x v="1380"/>
    <n v="37237.62000000000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январь 2012 года. НДС не облагается"/>
    <s v="4148537237,62"/>
    <x v="13"/>
    <x v="0"/>
    <x v="11"/>
  </r>
  <r>
    <x v="1380"/>
    <x v="1380"/>
    <n v="356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июль 2013 года. НДС не облагается"/>
    <s v="414853568,98"/>
    <x v="13"/>
    <x v="0"/>
    <x v="11"/>
  </r>
  <r>
    <x v="1380"/>
    <x v="1380"/>
    <n v="370.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2 года НДС не облагается"/>
    <s v="41485370,96"/>
    <x v="13"/>
    <x v="0"/>
    <x v="11"/>
  </r>
  <r>
    <x v="1380"/>
    <x v="1380"/>
    <n v="9459.629999999999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июль 2013 года. Рег. номер в ФФОМС 453159800071702 НДС не облагается"/>
    <s v="414859459,63"/>
    <x v="13"/>
    <x v="0"/>
    <x v="11"/>
  </r>
  <r>
    <x v="1380"/>
    <x v="1380"/>
    <n v="23749"/>
    <s v="УФК МФ РФ (ИФНС РФ № 15 по г. Москве, л/с 40100770015)"/>
    <s v="НДФЛ за июль 2012 года НДС не облагается"/>
    <s v="4148523749"/>
    <x v="13"/>
    <x v="0"/>
    <x v="11"/>
  </r>
  <r>
    <x v="1380"/>
    <x v="1380"/>
    <n v="30"/>
    <s v="АО &quot;Райффайзенбанк&quot; г. Москва"/>
    <s v="Комиссия за исходящий платеж в рублях от 2013-07-30 (банк-клиент), расчетный документ №135, сумма 9215.59 рублей"/>
    <s v="4148530"/>
    <x v="13"/>
    <x v="0"/>
    <x v="11"/>
  </r>
  <r>
    <x v="1381"/>
    <x v="1381"/>
    <n v="5891"/>
    <s v="ОАО &quot;Московская объединенная электросетевая компания&quot;"/>
    <s v="Оплата по счету № 2613000965 от 19.07.2013 за топосъемку земельного участка В том числе НДС 18.00 % - 898.63"/>
    <s v="414815891"/>
    <x v="13"/>
    <x v="0"/>
    <x v="11"/>
  </r>
  <r>
    <x v="1381"/>
    <x v="1381"/>
    <n v="337833.92"/>
    <s v="ОАО &quot;Мосэнергосбыт&quot;"/>
    <s v="Оплата по счету № 26243 от 31.07.13 за электричество: тариф 1,56 - расход 27857, тариф 4,60 - расход 63 995.  В том числе НДС 18.00 % - 51533.99"/>
    <s v="41481337833,92"/>
    <x v="25"/>
    <x v="0"/>
    <x v="15"/>
  </r>
  <r>
    <x v="1381"/>
    <x v="1381"/>
    <n v="30"/>
    <s v="АО &quot;Райффайзенбанк&quot; г. Москва"/>
    <s v="Комиссия за исходящий платеж в рублях от 2013-07-26 (банк-клиент), расчетный документ №127, сумма 337833.92 рублей"/>
    <s v="4148130"/>
    <x v="13"/>
    <x v="0"/>
    <x v="11"/>
  </r>
  <r>
    <x v="1381"/>
    <x v="1381"/>
    <n v="30"/>
    <s v="АО &quot;Райффайзенбанк&quot; г. Москва"/>
    <s v="Комиссия за исходящий платеж в рублях от 2013-07-26 (банк-клиент), расчетный документ №126, сумма 5891.00 рублей"/>
    <s v="4148130"/>
    <x v="13"/>
    <x v="0"/>
    <x v="11"/>
  </r>
  <r>
    <x v="1382"/>
    <x v="1382"/>
    <n v="30"/>
    <s v="АО &quot;Райффайзенбанк&quot; г. Москва"/>
    <s v="Комиссия за исходящий платеж в рублях от 2013-07-19 (банк-клиент), расчетный документ №125, сумма 48101.27 рублей"/>
    <s v="4147730"/>
    <x v="13"/>
    <x v="0"/>
    <x v="11"/>
  </r>
  <r>
    <x v="1382"/>
    <x v="1382"/>
    <n v="48101.27"/>
    <s v="Муниципальное унитарное предприятие &quot;Инженерные сети г. Долгопрудного&quot;"/>
    <s v="Оплата по счету № 2322 от 30.06.2013 за стоки (2241 м куб)  В том числе НДС 18.00 % - 7337.48"/>
    <s v="4147748101,27"/>
    <x v="13"/>
    <x v="0"/>
    <x v="11"/>
  </r>
  <r>
    <x v="1382"/>
    <x v="1382"/>
    <n v="15795.48"/>
    <s v="УФК по г. Москве (Филиал ФБУЗ &quot;Центр гигиены и эпидемиологии в городе Москве&quot; в СВАО города Москвы л/с 20736U27210)"/>
    <s v="КБК 00000000000000000130 Оплата по счету № 2125/9,11,2.1 за химический анализ воды В том числе НДС 18.00 % - 2409.48"/>
    <s v="4147715795,48"/>
    <x v="13"/>
    <x v="0"/>
    <x v="11"/>
  </r>
  <r>
    <x v="1382"/>
    <x v="1382"/>
    <n v="30"/>
    <s v="АО &quot;Райффайзенбанк&quot; г. Москва"/>
    <s v="Комиссия за исходящий платеж в рублях от 2013-07-18 (банк-клиент), расчетный документ №124, сумма 15795.48 рублей"/>
    <s v="4147730"/>
    <x v="13"/>
    <x v="0"/>
    <x v="11"/>
  </r>
  <r>
    <x v="1383"/>
    <x v="1383"/>
    <n v="30"/>
    <s v="АО &quot;Райффайзенбанк&quot; г. Москва"/>
    <s v="Комиссия за исходящий платеж в рублях от 2013-07-18 (банк-клиент), расчетный документ №123, сумма 100000.00 рублей"/>
    <s v="4147330"/>
    <x v="13"/>
    <x v="0"/>
    <x v="11"/>
  </r>
  <r>
    <x v="1383"/>
    <x v="1383"/>
    <n v="100000"/>
    <s v="ООО Мастрой"/>
    <s v="Оплата по договору К4/2013 от 16.4.2013 за консультационные и юридические услуги по приведению кадастровой стоимости объекта в соответствии с рыночной стоимостью. НДС  не облагается."/>
    <s v="41473100000"/>
    <x v="13"/>
    <x v="0"/>
    <x v="11"/>
  </r>
  <r>
    <x v="1384"/>
    <x v="1384"/>
    <n v="27900"/>
    <s v="ОАО &quot;Эко-Сервис&quot;"/>
    <s v="Оплата за вывоз мусора по счету № 979 от 31.03.12 9 шт. за март 2013 года В том числе НДС 18.00 % - 4255.93"/>
    <s v="4147027900"/>
    <x v="13"/>
    <x v="0"/>
    <x v="11"/>
  </r>
  <r>
    <x v="1384"/>
    <x v="1384"/>
    <n v="70800"/>
    <s v="АО &quot;Райффайзенбанк&quot; г. Москва"/>
    <s v="Перечисление заработной платы согласно платежной ведомости. salary"/>
    <s v="4147070800"/>
    <x v="13"/>
    <x v="0"/>
    <x v="11"/>
  </r>
  <r>
    <x v="1384"/>
    <x v="1384"/>
    <n v="283.2"/>
    <s v="АО &quot;Райффайзенбанк&quot; г. Москва"/>
    <s v="Комиссия за обработку платежной ведомости. payroll scheme comm."/>
    <s v="41470283,2"/>
    <x v="13"/>
    <x v="0"/>
    <x v="11"/>
  </r>
  <r>
    <x v="1384"/>
    <x v="1384"/>
    <n v="60000"/>
    <s v="ООО &quot;Премьер Сервис&quot;"/>
    <s v="Оплата  по договору № 5275 от 01.04.13 за июль 2013 года за трудовые ресурсы. В том числе НДС 18.00 % - 9152.54"/>
    <s v="4147060000"/>
    <x v="13"/>
    <x v="0"/>
    <x v="11"/>
  </r>
  <r>
    <x v="1384"/>
    <x v="1384"/>
    <n v="14000"/>
    <s v="ООО &quot;ВДГБ&quot;"/>
    <s v="Оплата по счету № НФВ0-000055 от 15.07.2013 года за  сопровождение 1С. НДС не облагается"/>
    <s v="4147014000"/>
    <x v="13"/>
    <x v="0"/>
    <x v="11"/>
  </r>
  <r>
    <x v="1384"/>
    <x v="1384"/>
    <n v="30"/>
    <s v="АО &quot;Райффайзенбанк&quot; г. Москва"/>
    <s v="Комиссия за исходящий платеж в рублях от 2013-07-11 (банк-клиент), расчетный документ №120, сумма 60000.00 рублей"/>
    <s v="4147030"/>
    <x v="13"/>
    <x v="0"/>
    <x v="11"/>
  </r>
  <r>
    <x v="1384"/>
    <x v="1384"/>
    <n v="30"/>
    <s v="АО &quot;Райффайзенбанк&quot; г. Москва"/>
    <s v="Комиссия за исходящий платеж в рублях от 2013-07-11 (банк-клиент), расчетный документ №119, сумма 125629.96 рублей"/>
    <s v="4147030"/>
    <x v="13"/>
    <x v="0"/>
    <x v="11"/>
  </r>
  <r>
    <x v="1384"/>
    <x v="1384"/>
    <n v="30"/>
    <s v="АО &quot;Райффайзенбанк&quot; г. Москва"/>
    <s v="Комиссия за исходящий платеж в рублях от 2013-07-15 (банк-клиент), расчетный документ №122, сумма 14000.00 рублей"/>
    <s v="4147030"/>
    <x v="13"/>
    <x v="0"/>
    <x v="11"/>
  </r>
  <r>
    <x v="1384"/>
    <x v="1384"/>
    <n v="30"/>
    <s v="АО &quot;Райффайзенбанк&quot; г. Москва"/>
    <s v="Комиссия за исходящий платеж в рублях от 2013-07-15 (банк-клиент), расчетный документ №121, сумма 27900.00 рублей"/>
    <s v="4147030"/>
    <x v="13"/>
    <x v="0"/>
    <x v="11"/>
  </r>
  <r>
    <x v="1384"/>
    <x v="1384"/>
    <n v="125629.96"/>
    <s v="Муниципальное унитарное предприятие &quot;Инженерные сети г. Долгопрудного&quot;"/>
    <s v="Оплата по счету № 1195 от 31.03.2013 за стоки (5853 м куб)  В том числе НДС 18.00 % - 19163.89"/>
    <s v="41470125629,96"/>
    <x v="13"/>
    <x v="0"/>
    <x v="11"/>
  </r>
  <r>
    <x v="1385"/>
    <x v="1385"/>
    <n v="6846.06"/>
    <s v="Филиал &quot;Центральный&quot; ОАО &quot;Оборонэнергосбыт&quot;"/>
    <s v="Оплата за электричество за июнь 2013 года  В том числе НДС 18.00 % - 1044.31"/>
    <s v="414656846,06"/>
    <x v="13"/>
    <x v="0"/>
    <x v="11"/>
  </r>
  <r>
    <x v="1385"/>
    <x v="1385"/>
    <n v="30"/>
    <s v="АО &quot;Райффайзенбанк&quot; г. Москва"/>
    <s v="Комиссия за исходящий платеж в рублях от 2013-07-09 (банк-клиент), расчетный документ №115, сумма 50000.00 рублей"/>
    <s v="4146530"/>
    <x v="13"/>
    <x v="0"/>
    <x v="11"/>
  </r>
  <r>
    <x v="1385"/>
    <x v="1385"/>
    <n v="450"/>
    <s v="АО &quot;Райффайзенбанк&quot; г. Москва"/>
    <s v="Комиссия за внесение наличных. ОВН №18. г. Москва"/>
    <s v="41465450"/>
    <x v="13"/>
    <x v="0"/>
    <x v="11"/>
  </r>
  <r>
    <x v="1385"/>
    <x v="1385"/>
    <n v="50000"/>
    <s v="ООО &quot;Стройрегионгаз&quot;"/>
    <s v="Техническое обслуживание газопровода за июнь-июль 2013 года по счету  В том числе НДС 18.00 % - 7627.12"/>
    <s v="4146550000"/>
    <x v="13"/>
    <x v="0"/>
    <x v="11"/>
  </r>
  <r>
    <x v="1385"/>
    <x v="1385"/>
    <n v="34100"/>
    <s v="ОАО &quot;Эко-Сервис&quot;"/>
    <s v="Оплата за вывоз мусора по счету № 1320 от 30.04.13 11  шт. за апрель 2013 В том числе НДС 18.00 % - 5201.69"/>
    <s v="4146534100"/>
    <x v="13"/>
    <x v="0"/>
    <x v="11"/>
  </r>
  <r>
    <x v="1385"/>
    <x v="1385"/>
    <n v="30"/>
    <s v="АО &quot;Райффайзенбанк&quot; г. Москва"/>
    <s v="Комиссия за исходящий платеж в рублях от 2013-07-09 (банк-клиент), расчетный документ №116, сумма 6846.06 рублей"/>
    <s v="4146530"/>
    <x v="13"/>
    <x v="0"/>
    <x v="11"/>
  </r>
  <r>
    <x v="1385"/>
    <x v="1385"/>
    <n v="30"/>
    <s v="АО &quot;Райффайзенбанк&quot; г. Москва"/>
    <s v="Комиссия за исходящий платеж в рублях от 2013-07-09 (банк-клиент), расчетный документ №117, сумма 34100.00 рублей"/>
    <s v="4146530"/>
    <x v="13"/>
    <x v="0"/>
    <x v="11"/>
  </r>
  <r>
    <x v="1386"/>
    <x v="1386"/>
    <n v="30"/>
    <s v="АО &quot;Райффайзенбанк&quot; г. Москва"/>
    <s v="Комиссия за исходящий платеж в рублях от 2013-07-09 (банк-клиент), расчетный документ №112, сумма 10000.00 рублей"/>
    <s v="4146430"/>
    <x v="13"/>
    <x v="0"/>
    <x v="11"/>
  </r>
  <r>
    <x v="1386"/>
    <x v="1386"/>
    <n v="270000"/>
    <s v="ООО ЧОО &quot;Риф-4&quot;"/>
    <s v="Оплата за охранные услуги за июнь 2013 года по договору № 02/11 от 11.01.11. НДС не облагается"/>
    <s v="41464270000"/>
    <x v="13"/>
    <x v="0"/>
    <x v="11"/>
  </r>
  <r>
    <x v="1386"/>
    <x v="1386"/>
    <n v="30"/>
    <s v="АО &quot;Райффайзенбанк&quot; г. Москва"/>
    <s v="Комиссия за исходящий платеж в рублях от 2013-07-09 (банк-клиент), расчетный документ №114, сумма 270000.00 рублей"/>
    <s v="4146430"/>
    <x v="13"/>
    <x v="0"/>
    <x v="11"/>
  </r>
  <r>
    <x v="1386"/>
    <x v="1386"/>
    <n v="158553.06"/>
    <s v="ГУП &quot;Мосгоргеотрест&quot;"/>
    <s v="Оплата по счету № 6/9954-13 за исполнительные чертежы трасс подземных коммуникаций. В том числе НДС 18.00 % - 24186.06"/>
    <s v="41464158553,06"/>
    <x v="13"/>
    <x v="0"/>
    <x v="11"/>
  </r>
  <r>
    <x v="1386"/>
    <x v="1386"/>
    <n v="10000"/>
    <s v="Столичный филиал ОАО &quot;Мегафон&quot;"/>
    <s v="Оплата за услуги связи.  В том числе НДС 18.00 % - 1525.42"/>
    <s v="4146410000"/>
    <x v="13"/>
    <x v="0"/>
    <x v="11"/>
  </r>
  <r>
    <x v="1386"/>
    <x v="1386"/>
    <n v="30"/>
    <s v="АО &quot;Райффайзенбанк&quot; г. Москва"/>
    <s v="Комиссия за исходящий платеж в рублях от 2013-07-09 (банк-клиент), расчетный документ №113, сумма 158553.06 рублей"/>
    <s v="4146430"/>
    <x v="13"/>
    <x v="0"/>
    <x v="11"/>
  </r>
  <r>
    <x v="1387"/>
    <x v="1387"/>
    <n v="30"/>
    <s v="АО &quot;Райффайзенбанк&quot; г. Москва"/>
    <s v="Комиссия за исходящий платеж в рублях от 2013-07-03 (банк-клиент), расчетный документ №106, сумма 83000.00 рублей"/>
    <s v="4145930"/>
    <x v="13"/>
    <x v="0"/>
    <x v="11"/>
  </r>
  <r>
    <x v="1387"/>
    <x v="1387"/>
    <n v="300"/>
    <s v="АО &quot;Райффайзенбанк&quot; г. Москва"/>
    <s v="Комиссия за обслуживание системы &quot;ELBRUS Internet&quot; за 6.2013  Договор на ELBRUS Internet Z34983/IC/000068"/>
    <s v="41459300"/>
    <x v="13"/>
    <x v="0"/>
    <x v="11"/>
  </r>
  <r>
    <x v="1387"/>
    <x v="1387"/>
    <n v="83000"/>
    <s v="ООО Группа &quot;Евроклининг&quot;"/>
    <s v="Оплата по договору № 009-46/у от 20.03.2009 за уборку за июнь 2013 года. В том числе НДС 18 % - 12661.02"/>
    <s v="4145983000"/>
    <x v="13"/>
    <x v="0"/>
    <x v="11"/>
  </r>
  <r>
    <x v="1387"/>
    <x v="1387"/>
    <n v="9036"/>
    <s v="УФК по г. Москве (ИФНС № 15 по г. Москве)"/>
    <s v="Аванс по налогу по упрощенной системе налогообложения за 2 квартал 2013 года НДС не облагается"/>
    <s v="414599036"/>
    <x v="13"/>
    <x v="0"/>
    <x v="11"/>
  </r>
  <r>
    <x v="1387"/>
    <x v="1387"/>
    <n v="11109"/>
    <s v="УФК МФ РФ (ИФНС РФ № 15 по г. Москве, л/с 40100770015)"/>
    <s v="Водный налог за 2 квартал 2013 года НДС не облагается"/>
    <s v="4145911109"/>
    <x v="13"/>
    <x v="0"/>
    <x v="11"/>
  </r>
  <r>
    <x v="1388"/>
    <x v="1388"/>
    <n v="591245.19999999995"/>
    <s v="Управление федерального казначейства по г. Москве (для Департамента Земельных ресурсов города Москвы)"/>
    <s v="НДС не облагается. Арендная плата за землю за 3 квартал 2013 год. ФЛС № М-02-013174-001"/>
    <s v="41458591245,2"/>
    <x v="13"/>
    <x v="0"/>
    <x v="11"/>
  </r>
  <r>
    <x v="1389"/>
    <x v="1389"/>
    <n v="30"/>
    <s v="АО &quot;Райффайзенбанк&quot; г. Москва"/>
    <s v="Комиссия за исходящий платеж в рублях от 2013-07-01 (банк-клиент), расчетный документ №105, сумма 15795.48 рублей"/>
    <s v="4145730"/>
    <x v="13"/>
    <x v="0"/>
    <x v="11"/>
  </r>
  <r>
    <x v="1389"/>
    <x v="1389"/>
    <n v="15795.48"/>
    <s v="УФК по г. Москве (Филиал ФБУЗ &quot;Центр гигиены и эпидемиологии в городе Москве&quot; в СВАО города Москвы л/с 20736U27210)"/>
    <s v="Оплата по счету № 2125/9,11,2.1 за химический анализ воды В том числе НДС 18.00 % - 2409.48"/>
    <s v="4145715795,48"/>
    <x v="13"/>
    <x v="0"/>
    <x v="11"/>
  </r>
  <r>
    <x v="1390"/>
    <x v="1390"/>
    <n v="900"/>
    <s v="АО &quot;Райффайзенбанк&quot; г. Москва"/>
    <s v="Комиссия за ведение текущего (расчетного) счета 40703810800001434983 за период с 01.06.2013 по 30.06.2013    начислена в сумме 900.00 RUR"/>
    <s v="41456900"/>
    <x v="13"/>
    <x v="0"/>
    <x v="11"/>
  </r>
  <r>
    <x v="1391"/>
    <x v="1391"/>
    <n v="89027.95"/>
    <s v="АО &quot;Райффайзенбанк&quot; г. Москва"/>
    <s v="Перечисление заработной платы согласно платежной ведомости. salary"/>
    <s v="4145289027,95"/>
    <x v="13"/>
    <x v="0"/>
    <x v="11"/>
  </r>
  <r>
    <x v="1391"/>
    <x v="1391"/>
    <n v="356.11"/>
    <s v="АО &quot;Райффайзенбанк&quot; г. Москва"/>
    <s v="Комиссия за обработку платежной ведомости. payroll scheme comm."/>
    <s v="41452356,11"/>
    <x v="13"/>
    <x v="0"/>
    <x v="11"/>
  </r>
  <r>
    <x v="1392"/>
    <x v="1392"/>
    <n v="288402.68"/>
    <s v="ОАО &quot;Мосэнергосбыт&quot;"/>
    <s v="Оплата по счету № 22985 от 30.06.13 за электричество: тариф 1,39 - расход 26 777, тариф 4,11 - расход 61 115.  В том числе НДС 18.00 % - 43993.63"/>
    <s v="41451288402,68"/>
    <x v="25"/>
    <x v="0"/>
    <x v="15"/>
  </r>
  <r>
    <x v="1392"/>
    <x v="1392"/>
    <n v="30"/>
    <s v="АО &quot;Райффайзенбанк&quot; г. Москва"/>
    <s v="Комиссия за исходящий платеж в рублях от 2013-06-26 (банк-клиент), расчетный документ №93, сумма 28610.34 рублей"/>
    <s v="4145130"/>
    <x v="13"/>
    <x v="0"/>
    <x v="11"/>
  </r>
  <r>
    <x v="1392"/>
    <x v="1392"/>
    <n v="370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3 года НДС не облагается"/>
    <s v="41451370,97"/>
    <x v="13"/>
    <x v="0"/>
    <x v="11"/>
  </r>
  <r>
    <x v="1392"/>
    <x v="1392"/>
    <n v="16079"/>
    <s v="УФК МФ РФ (ИФНС РФ № 15 по г. Москве, л/с 40100770015)"/>
    <s v="НДФЛ за июнь 2013 года НДС не облагается"/>
    <s v="4145116079"/>
    <x v="13"/>
    <x v="0"/>
    <x v="11"/>
  </r>
  <r>
    <x v="1392"/>
    <x v="1392"/>
    <n v="30"/>
    <s v="АО &quot;Райффайзенбанк&quot; г. Москва"/>
    <s v="Комиссия за исходящий платеж в рублях от 2013-06-26 (банк-клиент), расчетный документ №92, сумма 288402.68 рублей"/>
    <s v="4145130"/>
    <x v="13"/>
    <x v="0"/>
    <x v="11"/>
  </r>
  <r>
    <x v="1392"/>
    <x v="1392"/>
    <n v="537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июнь 2013 года НДС не облагается"/>
    <s v="414515379"/>
    <x v="13"/>
    <x v="0"/>
    <x v="11"/>
  </r>
  <r>
    <x v="1392"/>
    <x v="1392"/>
    <n v="36532.7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июнь 2013 года. НДС не облагается"/>
    <s v="4145136532,78"/>
    <x v="13"/>
    <x v="0"/>
    <x v="11"/>
  </r>
  <r>
    <x v="1392"/>
    <x v="1392"/>
    <n v="28610.34"/>
    <s v="Филиал &quot;Центральный&quot; ОАО &quot;Оборонэнергосбыт&quot;"/>
    <s v="Оплата по счету № 12432013/311010 от 31.05.2013 за электричество за май 2013 года  (7 117 квт) В том числе НДС 18.00 % - 4364.29"/>
    <s v="4145128610,34"/>
    <x v="13"/>
    <x v="0"/>
    <x v="11"/>
  </r>
  <r>
    <x v="1392"/>
    <x v="1392"/>
    <n v="9457.1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июнь 2013 года. Рег. номер в ФФОМС 453159800071702 НДС не облагается"/>
    <s v="414519457,17"/>
    <x v="13"/>
    <x v="0"/>
    <x v="11"/>
  </r>
  <r>
    <x v="1392"/>
    <x v="1392"/>
    <n v="3568.7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июнь 2013 года. НДС не облагается"/>
    <s v="414513568,78"/>
    <x v="13"/>
    <x v="0"/>
    <x v="11"/>
  </r>
  <r>
    <x v="1393"/>
    <x v="1393"/>
    <n v="125629.96"/>
    <s v="Муниципальное унитарное предприятие &quot;Инженерные сети г. Долгопрудного&quot;"/>
    <s v="Оплата по счету № 1195 от 31.03.2013 за стоки (5 853 м куб)  В том числе НДС 18.00 % - 19163.89"/>
    <s v="41450125629,96"/>
    <x v="13"/>
    <x v="0"/>
    <x v="11"/>
  </r>
  <r>
    <x v="1393"/>
    <x v="1393"/>
    <n v="30"/>
    <s v="АО &quot;Райффайзенбанк&quot; г. Москва"/>
    <s v="Комиссия за исходящий платеж в рублях от 2013-06-25 (банк-клиент), расчетный документ №91, сумма 125629.96 рублей"/>
    <s v="4145030"/>
    <x v="13"/>
    <x v="0"/>
    <x v="11"/>
  </r>
  <r>
    <x v="1394"/>
    <x v="1394"/>
    <n v="60000"/>
    <s v="ИП Янкин Дмитрий Вячеславович"/>
    <s v="Оплата по договору № 3-2012 от 12.12.12 за юридические услуги  НДС не облагается"/>
    <s v="4143960000"/>
    <x v="13"/>
    <x v="0"/>
    <x v="11"/>
  </r>
  <r>
    <x v="1394"/>
    <x v="1394"/>
    <n v="30"/>
    <s v="АО &quot;Райффайзенбанк&quot; г. Москва"/>
    <s v="Комиссия за исходящий платеж в рублях от 2013-06-14 (банк-клиент), расчетный документ №87, сумма 60000.00 рублей"/>
    <s v="4143930"/>
    <x v="13"/>
    <x v="0"/>
    <x v="11"/>
  </r>
  <r>
    <x v="1394"/>
    <x v="1394"/>
    <n v="3990"/>
    <s v="ООО &quot;ВДГБ&quot;"/>
    <s v="Аренда Хостинг площадки по счету № 1282 от 13.06.13. НДС не облагается"/>
    <s v="414393990"/>
    <x v="13"/>
    <x v="0"/>
    <x v="11"/>
  </r>
  <r>
    <x v="1394"/>
    <x v="1394"/>
    <n v="30"/>
    <s v="АО &quot;Райффайзенбанк&quot; г. Москва"/>
    <s v="Комиссия за исходящий платеж в рублях от 2013-06-14 (банк-клиент), расчетный документ №88, сумма 3990.00 рублей"/>
    <s v="4143930"/>
    <x v="13"/>
    <x v="0"/>
    <x v="11"/>
  </r>
  <r>
    <x v="1394"/>
    <x v="1394"/>
    <n v="30"/>
    <s v="АО &quot;Райффайзенбанк&quot; г. Москва"/>
    <s v="Комиссия за исходящий платеж в рублях от 2013-06-14 (банк-клиент), расчетный документ №90, сумма 60000.00 рублей"/>
    <s v="4143930"/>
    <x v="13"/>
    <x v="0"/>
    <x v="11"/>
  </r>
  <r>
    <x v="1394"/>
    <x v="1394"/>
    <n v="60000"/>
    <s v="ООО &quot;Премьер Сервис&quot;"/>
    <s v="Оплата  по договору № 5275 от 01.04.13 за июнь 2013 года за трудовые ресурсы. В том числе НДС 18.00 % - 9152.54"/>
    <s v="4143960000"/>
    <x v="13"/>
    <x v="0"/>
    <x v="11"/>
  </r>
  <r>
    <x v="1394"/>
    <x v="1394"/>
    <n v="18900"/>
    <s v="ООО &quot;ВДГБ&quot;"/>
    <s v="1с: Сайт управляющей компании ЖКХ, ТСЖ оплата по счету № 1281 от 13.06.2013 года. НДС не облагается"/>
    <s v="4143918900"/>
    <x v="13"/>
    <x v="0"/>
    <x v="11"/>
  </r>
  <r>
    <x v="1394"/>
    <x v="1394"/>
    <n v="30"/>
    <s v="АО &quot;Райффайзенбанк&quot; г. Москва"/>
    <s v="Комиссия за исходящий платеж в рублях от 2013-06-14 (банк-клиент), расчетный документ №89, сумма 18900.00 рублей"/>
    <s v="4143930"/>
    <x v="13"/>
    <x v="0"/>
    <x v="11"/>
  </r>
  <r>
    <x v="1395"/>
    <x v="1395"/>
    <n v="30"/>
    <s v="АО &quot;Райффайзенбанк&quot; г. Москва"/>
    <s v="Комиссия за исходящий платеж в рублях от 2013-06-11 (банк-клиент), расчетный документ №86, сумма 75000.00 рублей"/>
    <s v="4143830"/>
    <x v="13"/>
    <x v="0"/>
    <x v="11"/>
  </r>
  <r>
    <x v="1395"/>
    <x v="1395"/>
    <n v="72706.05"/>
    <s v="АО &quot;Райффайзенбанк&quot; г. Москва"/>
    <s v="Перечисление заработной платы согласно платежной ведомости. salary"/>
    <s v="4143872706,05"/>
    <x v="13"/>
    <x v="0"/>
    <x v="11"/>
  </r>
  <r>
    <x v="1395"/>
    <x v="1395"/>
    <n v="75000"/>
    <s v="ООО &quot;Де-Юре Реал Эстейт&quot;"/>
    <s v="Рыночная оценка объекта по доп. соглашению к договору № 23/С от 16 апреля 2013 года, В том числе НДС 18.00 % - 11440.68"/>
    <s v="4143875000"/>
    <x v="13"/>
    <x v="0"/>
    <x v="11"/>
  </r>
  <r>
    <x v="1395"/>
    <x v="1395"/>
    <n v="290.82"/>
    <s v="АО &quot;Райффайзенбанк&quot; г. Москва"/>
    <s v="Комиссия за обработку платежной ведомости. payroll scheme comm."/>
    <s v="41438290,82"/>
    <x v="13"/>
    <x v="0"/>
    <x v="11"/>
  </r>
  <r>
    <x v="1396"/>
    <x v="1396"/>
    <n v="300"/>
    <s v="АО &quot;Райффайзенбанк&quot; г. Москва"/>
    <s v="Комиссия за подготовку копии/дубликата документа"/>
    <s v="41435300"/>
    <x v="13"/>
    <x v="0"/>
    <x v="11"/>
  </r>
  <r>
    <x v="1397"/>
    <x v="1397"/>
    <n v="30"/>
    <s v="АО &quot;Райффайзенбанк&quot; г. Москва"/>
    <s v="Комиссия за исходящий платеж в рублях от 2013-06-07 (банк-клиент), расчетный документ №83, сумма 111425.55 рублей"/>
    <s v="4143230"/>
    <x v="13"/>
    <x v="0"/>
    <x v="11"/>
  </r>
  <r>
    <x v="1397"/>
    <x v="1397"/>
    <n v="30"/>
    <s v="АО &quot;Райффайзенбанк&quot; г. Москва"/>
    <s v="Комиссия за исходящий платеж в рублях от 2013-06-07 (банк-клиент), расчетный документ №84, сумма 28610.34 рублей"/>
    <s v="4143230"/>
    <x v="13"/>
    <x v="0"/>
    <x v="11"/>
  </r>
  <r>
    <x v="1397"/>
    <x v="1397"/>
    <n v="28610.34"/>
    <s v="Филиал &quot;Центральный&quot; ОАО &quot;Оборонэнергосбыт&quot;"/>
    <s v="Оплата по счету № 12432013/311010 от 31.05.2013 за электричество за май 2013 года (7 117 квт) В том числе НДС 18.00 % - 4364.29"/>
    <s v="4143228610,34"/>
    <x v="13"/>
    <x v="0"/>
    <x v="11"/>
  </r>
  <r>
    <x v="1397"/>
    <x v="1397"/>
    <n v="111425.55"/>
    <s v="Муниципальное унитарное предприятие &quot;Инженерные сети г. Долгопрудного&quot; в Долгопрудненском филиале"/>
    <s v="Оплата по счету № 2050 от 31.05.2013 за стоки (5 191,228 м куб)  В том числе НДС 18.00 % - 16997.12"/>
    <s v="41432111425,55"/>
    <x v="13"/>
    <x v="0"/>
    <x v="11"/>
  </r>
  <r>
    <x v="1397"/>
    <x v="1397"/>
    <n v="25000"/>
    <s v="ООО &quot;Стройрегионгаз&quot;"/>
    <s v="Техническое обслуживание газопровода за май 2013 года по счету № 202 от 06.05.13. В том числе НДС 18 % - 3813.56"/>
    <s v="4143225000"/>
    <x v="13"/>
    <x v="0"/>
    <x v="11"/>
  </r>
  <r>
    <x v="1397"/>
    <x v="1397"/>
    <n v="30"/>
    <s v="АО &quot;Райффайзенбанк&quot; г. Москва"/>
    <s v="Комиссия за исходящий платеж в рублях от 2013-06-07 (банк-клиент), расчетный документ №81, сумма 40300.00 рублей"/>
    <s v="4143230"/>
    <x v="13"/>
    <x v="0"/>
    <x v="11"/>
  </r>
  <r>
    <x v="1397"/>
    <x v="1397"/>
    <n v="40300"/>
    <s v="ОАО &quot;Эко-Сервис&quot;"/>
    <s v="Оплата за вывоз мусора по счету № 1644 от 31.05.13 13 шт. за май 2013 В том числе НДС 18.00 % - 6147.46"/>
    <s v="4143240300"/>
    <x v="13"/>
    <x v="0"/>
    <x v="11"/>
  </r>
  <r>
    <x v="1397"/>
    <x v="1397"/>
    <n v="30"/>
    <s v="АО &quot;Райффайзенбанк&quot; г. Москва"/>
    <s v="Комиссия за исходящий платеж в рублях от 2013-06-07 (банк-клиент), расчетный документ №82, сумма 25000.00 рублей"/>
    <s v="4143230"/>
    <x v="13"/>
    <x v="0"/>
    <x v="11"/>
  </r>
  <r>
    <x v="1398"/>
    <x v="1398"/>
    <n v="9215.59"/>
    <s v="Филиал ФГУП &quot;Охрана&quot; МВД России по г. Москве"/>
    <s v="Оплата по договору № 7721N10011 на пультовую охрану объекта от 12.11.12. за май 2013 года В том числе НДС 18 % - 1405.77"/>
    <s v="414309215,59"/>
    <x v="13"/>
    <x v="0"/>
    <x v="11"/>
  </r>
  <r>
    <x v="1398"/>
    <x v="1398"/>
    <n v="30"/>
    <s v="АО &quot;Райффайзенбанк&quot; г. Москва"/>
    <s v="Комиссия за исходящий платеж в рублях от 2013-06-04 (банк-клиент), расчетный документ №79, сумма 9215.59 рублей"/>
    <s v="4143030"/>
    <x v="13"/>
    <x v="0"/>
    <x v="11"/>
  </r>
  <r>
    <x v="1398"/>
    <x v="1398"/>
    <n v="30"/>
    <s v="АО &quot;Райффайзенбанк&quot; г. Москва"/>
    <s v="Комиссия за исходящий платеж в рублях от 2013-06-04 (банк-клиент), расчетный документ №77, сумма 83000.00 рублей"/>
    <s v="4143030"/>
    <x v="13"/>
    <x v="0"/>
    <x v="11"/>
  </r>
  <r>
    <x v="1398"/>
    <x v="1398"/>
    <n v="83000"/>
    <s v="ООО Группа &quot;Евроклининг&quot;"/>
    <s v="Оплата по договору № 009-46/у от 20.03.2009 за уборку за май 2013 года. В том числе НДС 18 % - 12661.02"/>
    <s v="4143083000"/>
    <x v="13"/>
    <x v="0"/>
    <x v="11"/>
  </r>
  <r>
    <x v="1398"/>
    <x v="1398"/>
    <n v="30"/>
    <s v="АО &quot;Райффайзенбанк&quot; г. Москва"/>
    <s v="Комиссия за исходящий платеж в рублях от 2013-06-04 (банк-клиент), расчетный документ №78, сумма 270000.00 рублей"/>
    <s v="4143030"/>
    <x v="13"/>
    <x v="0"/>
    <x v="11"/>
  </r>
  <r>
    <x v="1398"/>
    <x v="1398"/>
    <n v="1482"/>
    <s v="ООО &quot;Октаграм С&quot;"/>
    <s v="Оплата по счету  130000578 за ремонт прибора ход тест В том числе НДС 18.00 % - 226.07"/>
    <s v="414301482"/>
    <x v="13"/>
    <x v="0"/>
    <x v="11"/>
  </r>
  <r>
    <x v="1398"/>
    <x v="1398"/>
    <n v="30"/>
    <s v="АО &quot;Райффайзенбанк&quot; г. Москва"/>
    <s v="Комиссия за исходящий платеж в рублях от 2013-06-04 (банк-клиент), расчетный документ №80, сумма 1482.00 рублей"/>
    <s v="4143030"/>
    <x v="13"/>
    <x v="0"/>
    <x v="11"/>
  </r>
  <r>
    <x v="1398"/>
    <x v="1398"/>
    <n v="270000"/>
    <s v="ООО ЧОО &quot;Риф-4&quot;"/>
    <s v="Оплата за охранные услуги за май 2013 года по договору № 02/11 от 11.01.11. НДС не облагается"/>
    <s v="41430270000"/>
    <x v="13"/>
    <x v="0"/>
    <x v="11"/>
  </r>
  <r>
    <x v="1399"/>
    <x v="1399"/>
    <n v="300"/>
    <s v="АО &quot;Райффайзенбанк&quot; г. Москва"/>
    <s v="Комиссия за обслуживание системы &quot;ELBRUS Internet&quot; за 5.2013  Договор на ELBRUS Internet Z34983/IC/000068"/>
    <s v="41429300"/>
    <x v="13"/>
    <x v="0"/>
    <x v="11"/>
  </r>
  <r>
    <x v="1400"/>
    <x v="1400"/>
    <n v="900"/>
    <s v="АО &quot;Райффайзенбанк&quot; г. Москва"/>
    <s v="Комиссия за ведение текущего (расчетного) счета 40703810800001434983 за период с 01.05.2013 по 31.05.2013    начислена в сумме 900.00 RUR"/>
    <s v="41428900"/>
    <x v="13"/>
    <x v="0"/>
    <x v="11"/>
  </r>
  <r>
    <x v="1401"/>
    <x v="1401"/>
    <n v="356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май 2013 года. НДС не облагается"/>
    <s v="414243568,98"/>
    <x v="13"/>
    <x v="0"/>
    <x v="11"/>
  </r>
  <r>
    <x v="1401"/>
    <x v="1401"/>
    <n v="90934"/>
    <s v="АО &quot;Райффайзенбанк&quot; г. Москва"/>
    <s v="Перечисление заработной платы согласно платежной ведомости. salary"/>
    <s v="4142490934"/>
    <x v="13"/>
    <x v="0"/>
    <x v="11"/>
  </r>
  <r>
    <x v="1401"/>
    <x v="1401"/>
    <n v="37237.279999999999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май 2013 года. НДС не облагается"/>
    <s v="4142437237,28"/>
    <x v="13"/>
    <x v="0"/>
    <x v="11"/>
  </r>
  <r>
    <x v="1401"/>
    <x v="1401"/>
    <n v="23749"/>
    <s v="УФК МФ РФ (ИФНС РФ № 15 по г. Москве, л/с 40100770015)"/>
    <s v="НДФЛ за май 2012 года НДС не облагается"/>
    <s v="4142423749"/>
    <x v="13"/>
    <x v="0"/>
    <x v="11"/>
  </r>
  <r>
    <x v="1401"/>
    <x v="1401"/>
    <n v="591245.19999999995"/>
    <s v="Управление федерального казначейства по г. Москве (для Департамента Земельных ресурсов города Москвы)"/>
    <s v="НДС не облагается. Арендная плата за землю за 2 квартал 2013 год. ФЛС № М-02-013174-001"/>
    <s v="41424591245,2"/>
    <x v="13"/>
    <x v="0"/>
    <x v="11"/>
  </r>
  <r>
    <x v="1401"/>
    <x v="1401"/>
    <n v="370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3 года НДС не облагается"/>
    <s v="41424370,97"/>
    <x v="13"/>
    <x v="0"/>
    <x v="11"/>
  </r>
  <r>
    <x v="1401"/>
    <x v="1401"/>
    <n v="9459.6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май 2013 года. Рег. номер в ФФОМС 453159800071702 НДС не облагается"/>
    <s v="414249459,64"/>
    <x v="13"/>
    <x v="0"/>
    <x v="11"/>
  </r>
  <r>
    <x v="1401"/>
    <x v="1401"/>
    <n v="363.74"/>
    <s v="АО &quot;Райффайзенбанк&quot; г. Москва"/>
    <s v="Комиссия за обработку платежной ведомости. payroll scheme comm."/>
    <s v="41424363,74"/>
    <x v="13"/>
    <x v="0"/>
    <x v="11"/>
  </r>
  <r>
    <x v="1401"/>
    <x v="1401"/>
    <n v="30"/>
    <s v="АО &quot;Райффайзенбанк&quot; г. Москва"/>
    <s v="Комиссия за исходящий платеж в рублях от 2013-05-30 (банк-клиент), расчетный документ №69, сумма 351016.28 рублей"/>
    <s v="4142430"/>
    <x v="13"/>
    <x v="0"/>
    <x v="11"/>
  </r>
  <r>
    <x v="1401"/>
    <x v="1401"/>
    <n v="60000"/>
    <s v="ООО &quot;Премьер Сервис&quot;"/>
    <s v="Оплата  по договору № 5275 от 01.04.13 за май 2013 года за трудовые ресурсы. В том числе НДС 18.00 % - 9152.54"/>
    <s v="4142460000"/>
    <x v="13"/>
    <x v="0"/>
    <x v="11"/>
  </r>
  <r>
    <x v="1401"/>
    <x v="1401"/>
    <n v="30"/>
    <s v="АО &quot;Райффайзенбанк&quot; г. Москва"/>
    <s v="Комиссия за исходящий платеж в рублях от 2013-05-30 (банк-клиент), расчетный документ №66, сумма 60000.00 рублей"/>
    <s v="4142430"/>
    <x v="13"/>
    <x v="0"/>
    <x v="11"/>
  </r>
  <r>
    <x v="1401"/>
    <x v="1401"/>
    <n v="351016.28"/>
    <s v="ОАО &quot;Мосэнергосбыт&quot;"/>
    <s v="Оплата по счету № 18975 от 31.05.13 за электричество: тариф 1,39 - расход 33857, тариф 4,11 - расход 73955.  В том числе НДС 18.00 % - 53544.86"/>
    <s v="41424351016,28"/>
    <x v="25"/>
    <x v="0"/>
    <x v="15"/>
  </r>
  <r>
    <x v="1401"/>
    <x v="1401"/>
    <n v="5379.0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й 2013 года НДС не облагается"/>
    <s v="414245379,01"/>
    <x v="13"/>
    <x v="0"/>
    <x v="11"/>
  </r>
  <r>
    <x v="1402"/>
    <x v="1402"/>
    <n v="9000"/>
    <s v="УФК по г. Москве (ИФНС России № 26 по г. Москве, л/сч 40100770026)"/>
    <s v="КБК 18210801000011000110  Государственная пошлина за рассмотрение дела в Арбитражном суде г. Москвы к ООО &quot;Мега-Лэнд Гео&quot;, цена иска 300 000 руб. НДС не облагается."/>
    <s v="414239000"/>
    <x v="13"/>
    <x v="0"/>
    <x v="11"/>
  </r>
  <r>
    <x v="1403"/>
    <x v="1403"/>
    <n v="25000"/>
    <s v="ООО &quot;Стройрегионгаз&quot;"/>
    <s v="Техническое обслуживание газопровода за январь 2013 года по счету № 61 от 17.02.12. В том числе НДС 18 % - 3813.56"/>
    <s v="4141725000"/>
    <x v="13"/>
    <x v="0"/>
    <x v="11"/>
  </r>
  <r>
    <x v="1403"/>
    <x v="1403"/>
    <n v="30"/>
    <s v="АО &quot;Райффайзенбанк&quot; г. Москва"/>
    <s v="Комиссия за исходящий платеж в рублях от 2013-05-23 (банк-клиент), расчетный документ №64, сумма 25000.00 рублей"/>
    <s v="4141730"/>
    <x v="13"/>
    <x v="0"/>
    <x v="11"/>
  </r>
  <r>
    <x v="1404"/>
    <x v="1404"/>
    <n v="30"/>
    <s v="АО &quot;Райффайзенбанк&quot; г. Москва"/>
    <s v="Комиссия за исходящий платеж в рублях от 2013-05-16 (банк-клиент), расчетный документ №59, сумма 13977.54 рублей"/>
    <s v="4141030"/>
    <x v="13"/>
    <x v="0"/>
    <x v="11"/>
  </r>
  <r>
    <x v="1404"/>
    <x v="1404"/>
    <n v="30"/>
    <s v="АО &quot;Райффайзенбанк&quot; г. Москва"/>
    <s v="Комиссия за исходящий платеж в рублях от 2013-05-16 (банк-клиент), расчетный документ №61, сумма 9215.59 рублей"/>
    <s v="4141030"/>
    <x v="13"/>
    <x v="0"/>
    <x v="11"/>
  </r>
  <r>
    <x v="1404"/>
    <x v="1404"/>
    <n v="6490"/>
    <s v="ООО &quot;Ранет Энерго&quot; в Королевском ОСБ № 2570"/>
    <s v="Оплата по счету № 127 от 13.05.2012 года диагностика расходомеров. В том числе НДС 18.00 % - 990.00"/>
    <s v="414106490"/>
    <x v="13"/>
    <x v="0"/>
    <x v="11"/>
  </r>
  <r>
    <x v="1404"/>
    <x v="1404"/>
    <n v="13977.54"/>
    <s v="Филиал &quot;Центральный&quot; ОАО &quot;Оборонэнергосбыт&quot;"/>
    <s v="Оплата по счету № 10122013/311010 от 30.04.2013 за электричество за апрель 2013 года (7 655 квт) В том числе НДС 18.00 % - 2132.17"/>
    <s v="4141013977,54"/>
    <x v="13"/>
    <x v="0"/>
    <x v="11"/>
  </r>
  <r>
    <x v="1404"/>
    <x v="1404"/>
    <n v="176489.66"/>
    <s v="Муниципальное унитарное предприятие &quot;Инженерные сети г. Долгопрудного&quot;"/>
    <s v="Оплата по счету № 1546 от 30.04.2013 за стоки (8 222 м куб) В том числе НДС 18.00 % - 26922.15"/>
    <s v="41410176489,66"/>
    <x v="13"/>
    <x v="0"/>
    <x v="11"/>
  </r>
  <r>
    <x v="1404"/>
    <x v="1404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4109215,59"/>
    <x v="13"/>
    <x v="0"/>
    <x v="11"/>
  </r>
  <r>
    <x v="1404"/>
    <x v="1404"/>
    <n v="30"/>
    <s v="АО &quot;Райффайзенбанк&quot; г. Москва"/>
    <s v="Комиссия за исходящий платеж в рублях от 2013-05-16 (банк-клиент), расчетный документ №62, сумма 6490.00 рублей"/>
    <s v="4141030"/>
    <x v="13"/>
    <x v="0"/>
    <x v="11"/>
  </r>
  <r>
    <x v="1404"/>
    <x v="1404"/>
    <n v="30"/>
    <s v="АО &quot;Райффайзенбанк&quot; г. Москва"/>
    <s v="Комиссия за исходящий платеж в рублях от 2013-05-16 (банк-клиент), расчетный документ №60, сумма 176489.66 рублей"/>
    <s v="4141030"/>
    <x v="13"/>
    <x v="0"/>
    <x v="11"/>
  </r>
  <r>
    <x v="1405"/>
    <x v="1405"/>
    <n v="283.2"/>
    <s v="АО &quot;Райффайзенбанк&quot; г. Москва"/>
    <s v="Комиссия за обработку платежной ведомости. payroll scheme comm."/>
    <s v="41408283,2"/>
    <x v="13"/>
    <x v="0"/>
    <x v="11"/>
  </r>
  <r>
    <x v="1405"/>
    <x v="1405"/>
    <n v="30"/>
    <s v="АО &quot;Райффайзенбанк&quot; г. Москва"/>
    <s v="Комиссия за исходящий платеж в рублях от 2013-05-14 (банк-клиент), расчетный документ №56, сумма 10000.00 рублей"/>
    <s v="4140830"/>
    <x v="13"/>
    <x v="0"/>
    <x v="11"/>
  </r>
  <r>
    <x v="1405"/>
    <x v="1405"/>
    <n v="27900"/>
    <s v="ОАО &quot;Эко-Сервис&quot;"/>
    <s v="Оплата за вывоз мусора 9 шт. за март 2013 года В том числе НДС 18.00 % - 4255.93"/>
    <s v="4140827900"/>
    <x v="13"/>
    <x v="0"/>
    <x v="11"/>
  </r>
  <r>
    <x v="1405"/>
    <x v="1405"/>
    <n v="30"/>
    <s v="АО &quot;Райффайзенбанк&quot; г. Москва"/>
    <s v="Комиссия за исходящий платеж в рублях от 2013-05-14 (банк-клиент), расчетный документ №58, сумма 27900.00 рублей"/>
    <s v="4140830"/>
    <x v="13"/>
    <x v="0"/>
    <x v="11"/>
  </r>
  <r>
    <x v="1405"/>
    <x v="1405"/>
    <n v="34100"/>
    <s v="ОАО &quot;Эко-Сервис&quot;"/>
    <s v="Оплата за вывоз мусора по счету № 1320 от 30.04.13 11 шт. за апрель 2013 года В том числе НДС 18.00 % - 5201.69"/>
    <s v="4140834100"/>
    <x v="13"/>
    <x v="0"/>
    <x v="11"/>
  </r>
  <r>
    <x v="1405"/>
    <x v="1405"/>
    <n v="10000"/>
    <s v="Столичный филиал ОАО &quot;Мегафон&quot;"/>
    <s v="Оплата за услуги связи.  В том числе НДС 18.00 % - 1525.42"/>
    <s v="4140810000"/>
    <x v="13"/>
    <x v="0"/>
    <x v="11"/>
  </r>
  <r>
    <x v="1405"/>
    <x v="1405"/>
    <n v="70800"/>
    <s v="АО &quot;Райффайзенбанк&quot; г. Москва"/>
    <s v="Перечисление заработной платы согласно платежной ведомости. salary"/>
    <s v="4140870800"/>
    <x v="13"/>
    <x v="0"/>
    <x v="11"/>
  </r>
  <r>
    <x v="1405"/>
    <x v="1405"/>
    <n v="30"/>
    <s v="АО &quot;Райффайзенбанк&quot; г. Москва"/>
    <s v="Комиссия за исходящий платеж в рублях от 2013-05-14 (банк-клиент), расчетный документ №57, сумма 34100.00 рублей"/>
    <s v="4140830"/>
    <x v="13"/>
    <x v="0"/>
    <x v="11"/>
  </r>
  <r>
    <x v="1406"/>
    <x v="1406"/>
    <n v="300"/>
    <s v="АО &quot;Райффайзенбанк&quot; г. Москва"/>
    <s v="Комиссия за обслуживание системы &quot;ELBRUS Internet&quot; за 4.2013  Договор на ELBRUS Internet Z34983/IC/000068"/>
    <s v="41400300"/>
    <x v="13"/>
    <x v="0"/>
    <x v="11"/>
  </r>
  <r>
    <x v="1406"/>
    <x v="1406"/>
    <n v="900"/>
    <s v="АО &quot;Райффайзенбанк&quot; г. Москва"/>
    <s v="Комиссия за ведение текущего (расчетного) счета 40703810800001434983 за период с 01.04.2013 по 30.04.2013    начислена в сумме 900.00 RUR"/>
    <s v="41400900"/>
    <x v="13"/>
    <x v="0"/>
    <x v="11"/>
  </r>
  <r>
    <x v="1407"/>
    <x v="1407"/>
    <n v="50000"/>
    <s v="ООО Атлантстрой"/>
    <s v="НДС не облагается. оплата по договору от 30.4.2012 о юридических услугах по межеванию участка ЖСК"/>
    <s v="4139450000"/>
    <x v="13"/>
    <x v="0"/>
    <x v="11"/>
  </r>
  <r>
    <x v="1407"/>
    <x v="1407"/>
    <n v="7000"/>
    <s v="ООО Приоритет"/>
    <s v="НДС не облагается. внесение изменений в устав"/>
    <s v="413947000"/>
    <x v="13"/>
    <x v="0"/>
    <x v="11"/>
  </r>
  <r>
    <x v="1407"/>
    <x v="1407"/>
    <n v="40000"/>
    <s v="Межотраслевая коллегия адвокатов (г. Москва)"/>
    <s v="Оплата по соглашению № 21-4/13  от 29.04.2013 за юридические услуги НДС не облагается"/>
    <s v="4139440000"/>
    <x v="13"/>
    <x v="0"/>
    <x v="11"/>
  </r>
  <r>
    <x v="1407"/>
    <x v="1407"/>
    <n v="30"/>
    <s v="АО &quot;Райффайзенбанк&quot; г. Москва"/>
    <s v="Комиссия за исходящий платеж в рублях от 2013-04-30 (банк-клиент), расчетный документ №53, сумма 40000.00 рублей"/>
    <s v="4139430"/>
    <x v="13"/>
    <x v="0"/>
    <x v="11"/>
  </r>
  <r>
    <x v="1407"/>
    <x v="1407"/>
    <n v="30"/>
    <s v="АО &quot;Райффайзенбанк&quot; г. Москва"/>
    <s v="Комиссия за исходящий платеж в рублях от 2013-04-30 (банк-клиент), расчетный документ №54, сумма 50000.00 рублей"/>
    <s v="4139430"/>
    <x v="13"/>
    <x v="0"/>
    <x v="11"/>
  </r>
  <r>
    <x v="1407"/>
    <x v="1407"/>
    <n v="30"/>
    <s v="АО &quot;Райффайзенбанк&quot; г. Москва"/>
    <s v="Комиссия за исходящий платеж в рублях от 2013-04-30 (банк-клиент), расчетный документ №52, сумма 7000.00 рублей"/>
    <s v="4139430"/>
    <x v="13"/>
    <x v="0"/>
    <x v="11"/>
  </r>
  <r>
    <x v="1408"/>
    <x v="1408"/>
    <n v="25000"/>
    <s v="ООО &quot;Стройрегионгаз&quot;"/>
    <s v="Техническое обслуживание газопровода за апрель 2013 года по счету № 61 от 17.02.12. В том числе НДС 18 % - 3813.56"/>
    <s v="4139025000"/>
    <x v="13"/>
    <x v="0"/>
    <x v="11"/>
  </r>
  <r>
    <x v="1408"/>
    <x v="1408"/>
    <n v="30"/>
    <s v="АО &quot;Райффайзенбанк&quot; г. Москва"/>
    <s v="Комиссия за исходящий платеж в рублях от 2013-04-26 (банк-клиент), расчетный документ №49, сумма 25000.00 рублей"/>
    <s v="4139030"/>
    <x v="13"/>
    <x v="0"/>
    <x v="11"/>
  </r>
  <r>
    <x v="1408"/>
    <x v="1408"/>
    <n v="30"/>
    <s v="АО &quot;Райффайзенбанк&quot; г. Москва"/>
    <s v="Комиссия за исходящий платеж в рублях от 2013-04-26 (банк-клиент), расчетный документ №51, сумма 438318.68 рублей"/>
    <s v="4139030"/>
    <x v="13"/>
    <x v="0"/>
    <x v="11"/>
  </r>
  <r>
    <x v="1408"/>
    <x v="1408"/>
    <n v="438318.68"/>
    <s v="ОАО &quot;Мосэнергосбыт&quot;"/>
    <s v="Оплата по счету № Э-11/03-15604 от 30.04.13 за электричество: тариф 1,39 - расход 42377, тариф 4,11 - расход 92 315.  В том числе НДС 18.00 % - 66862.17"/>
    <s v="41390438318,68"/>
    <x v="25"/>
    <x v="0"/>
    <x v="15"/>
  </r>
  <r>
    <x v="1409"/>
    <x v="1409"/>
    <n v="30"/>
    <s v="АО &quot;Райффайзенбанк&quot; г. Москва"/>
    <s v="Комиссия за исходящий платеж в рублях от 2013-04-23 (банк-клиент), расчетный документ №40, сумма 281369.82 рублей"/>
    <s v="4138930"/>
    <x v="13"/>
    <x v="0"/>
    <x v="11"/>
  </r>
  <r>
    <x v="1409"/>
    <x v="1409"/>
    <n v="30"/>
    <s v="АО &quot;Райффайзенбанк&quot; г. Москва"/>
    <s v="Комиссия за исходящий платеж в рублях от 2013-04-25 (банк-клиент), расчетный документ №48, сумма 200000.00 рублей"/>
    <s v="4138930"/>
    <x v="13"/>
    <x v="0"/>
    <x v="11"/>
  </r>
  <r>
    <x v="1409"/>
    <x v="1409"/>
    <n v="200000"/>
    <s v="ООО Мастрой"/>
    <s v="НДС не облагается. аванс по договору К4/2013 от 16.4.2013 за консультационные и юридические услуги по приведению кадастровой стоимости объекта в соответствии с рыночной стоимостью"/>
    <s v="41389200000"/>
    <x v="13"/>
    <x v="0"/>
    <x v="11"/>
  </r>
  <r>
    <x v="1409"/>
    <x v="1409"/>
    <n v="281369.82"/>
    <s v="ГУП &quot;Мосгоргеотрест&quot;"/>
    <s v="Оплата по счету № 6/9954-13 за составление исполнительных чертежей В том числе НДС 18.00 % - 42920.82"/>
    <s v="41389281369,82"/>
    <x v="13"/>
    <x v="0"/>
    <x v="11"/>
  </r>
  <r>
    <x v="1410"/>
    <x v="1410"/>
    <n v="12213.6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апрель 2013 года. Рег. номер в ФФОМС 453159800071702 НДС не облагается"/>
    <s v="4138812213,67"/>
    <x v="13"/>
    <x v="0"/>
    <x v="11"/>
  </r>
  <r>
    <x v="1410"/>
    <x v="1410"/>
    <n v="83000"/>
    <s v="ООО Группа &quot;Евроклининг&quot;"/>
    <s v="Оплата по договору № 009-46/у от 20.03.2009 за уборку. В том числе НДС 18 % - 12661.02"/>
    <s v="4138883000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5, сумма 125000.00 рублей"/>
    <s v="4138830"/>
    <x v="13"/>
    <x v="0"/>
    <x v="11"/>
  </r>
  <r>
    <x v="1410"/>
    <x v="1410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3889215,59"/>
    <x v="13"/>
    <x v="0"/>
    <x v="11"/>
  </r>
  <r>
    <x v="1410"/>
    <x v="1410"/>
    <n v="16795.560000000001"/>
    <s v="Филиал &quot;Центральный&quot; ОАО &quot;Оборонэнергосбыт&quot;"/>
    <s v="Доплата по счету № 5072013/311010 от 31.03.2013 за электричество за март 2013 года (8 030 квт) В том числе НДС 18.00 % - 2562.03"/>
    <s v="4138816795,56"/>
    <x v="13"/>
    <x v="0"/>
    <x v="11"/>
  </r>
  <r>
    <x v="1410"/>
    <x v="1410"/>
    <n v="6945.0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апрель 2013 года НДС не облагается"/>
    <s v="413886945,03"/>
    <x v="13"/>
    <x v="0"/>
    <x v="11"/>
  </r>
  <r>
    <x v="1410"/>
    <x v="1410"/>
    <n v="30769"/>
    <s v="УФК МФ РФ (ИФНС РФ № 15 по г. Москве, л/с 40100770015)"/>
    <s v="НДФЛ за апрель 2013 года НДС не облагается"/>
    <s v="4138830769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8, сумма 16795.56 рублей"/>
    <s v="4138830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6, сумма 9215.59 рублей"/>
    <s v="4138830"/>
    <x v="13"/>
    <x v="0"/>
    <x v="11"/>
  </r>
  <r>
    <x v="1410"/>
    <x v="1410"/>
    <n v="478.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3 года НДС не облагается"/>
    <s v="41388478,96"/>
    <x v="13"/>
    <x v="0"/>
    <x v="11"/>
  </r>
  <r>
    <x v="1410"/>
    <x v="1410"/>
    <n v="49177.44000000000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апрель 2013 года. НДС не облагается"/>
    <s v="4138849177,44"/>
    <x v="13"/>
    <x v="0"/>
    <x v="11"/>
  </r>
  <r>
    <x v="1410"/>
    <x v="1410"/>
    <n v="346.34"/>
    <s v="АО &quot;Райффайзенбанк&quot; г. Москва"/>
    <s v="Комиссия за обработку платежной ведомости. payroll scheme comm."/>
    <s v="41388346,34"/>
    <x v="13"/>
    <x v="0"/>
    <x v="11"/>
  </r>
  <r>
    <x v="1410"/>
    <x v="1410"/>
    <n v="350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апрель 2013 года. НДС не облагается"/>
    <s v="413883508,98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4, сумма 25000.00 рублей"/>
    <s v="4138830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9, сумма 270000.00 рублей"/>
    <s v="4138830"/>
    <x v="13"/>
    <x v="0"/>
    <x v="11"/>
  </r>
  <r>
    <x v="1410"/>
    <x v="1410"/>
    <n v="125000"/>
    <s v="ООО &quot;Де-Юре Реал Эстейт&quot;"/>
    <s v="Рыночная оценка объекта по счету № 11 от 16 апреля 2013 года, В том числе НДС 18.00 % - 19067.80"/>
    <s v="41388125000"/>
    <x v="13"/>
    <x v="0"/>
    <x v="11"/>
  </r>
  <r>
    <x v="1410"/>
    <x v="1410"/>
    <n v="270000"/>
    <s v="ООО ЧОО &quot;Риф-4&quot;"/>
    <s v="Оплата за охранные услуги по договору № 02/11 от 11.01.11. НДС не облагается"/>
    <s v="41388270000"/>
    <x v="13"/>
    <x v="0"/>
    <x v="11"/>
  </r>
  <r>
    <x v="1410"/>
    <x v="1410"/>
    <n v="30"/>
    <s v="АО &quot;Райффайзенбанк&quot; г. Москва"/>
    <s v="Комиссия за исходящий платеж в рублях от 2013-04-23 (банк-клиент), расчетный документ №37, сумма 83000.00 рублей"/>
    <s v="4138830"/>
    <x v="13"/>
    <x v="0"/>
    <x v="11"/>
  </r>
  <r>
    <x v="1410"/>
    <x v="1410"/>
    <n v="25000"/>
    <s v="Межотраслевая коллегия адвокатов (г. Москва)"/>
    <s v="Оплата по счету № 92 от 23.04.2013 за юр. услуги ведение дела в суде по аппеляционной инстанции по дог. № 71-12/12 от 12.12.2012  НДС не облагается"/>
    <s v="4138825000"/>
    <x v="13"/>
    <x v="0"/>
    <x v="11"/>
  </r>
  <r>
    <x v="1410"/>
    <x v="1410"/>
    <n v="86584"/>
    <s v="АО &quot;Райффайзенбанк&quot; г. Москва"/>
    <s v="Перечисление заработной платы согласно платежной ведомости. salary"/>
    <s v="4138886584"/>
    <x v="13"/>
    <x v="0"/>
    <x v="11"/>
  </r>
  <r>
    <x v="1411"/>
    <x v="1411"/>
    <n v="11946.45"/>
    <s v="ГУП &quot;ГлавАПУ&quot;"/>
    <s v="Оплата по счету № 220/67 от 17.04.13 за анализ территории с предоставлением справочного материала В том числе НДС 18.00 % - 1822.34"/>
    <s v="4138211946,45"/>
    <x v="13"/>
    <x v="0"/>
    <x v="11"/>
  </r>
  <r>
    <x v="1411"/>
    <x v="1411"/>
    <n v="30"/>
    <s v="АО &quot;Райффайзенбанк&quot; г. Москва"/>
    <s v="Комиссия за исходящий платеж в рублях от 2013-04-18 (банк-клиент), расчетный документ №33, сумма 11946.45 рублей"/>
    <s v="4138230"/>
    <x v="13"/>
    <x v="0"/>
    <x v="11"/>
  </r>
  <r>
    <x v="1412"/>
    <x v="1412"/>
    <n v="283.2"/>
    <s v="АО &quot;Райффайзенбанк&quot; г. Москва"/>
    <s v="Комиссия за обработку платежной ведомости. payroll scheme comm."/>
    <s v="41380283,2"/>
    <x v="13"/>
    <x v="0"/>
    <x v="11"/>
  </r>
  <r>
    <x v="1412"/>
    <x v="1412"/>
    <n v="30"/>
    <s v="АО &quot;Райффайзенбанк&quot; г. Москва"/>
    <s v="Комиссия за исходящий платеж в рублях от 2013-04-16 (банк-клиент), расчетный документ №30, сумма 45000.00 рублей"/>
    <s v="4138030"/>
    <x v="13"/>
    <x v="0"/>
    <x v="11"/>
  </r>
  <r>
    <x v="1412"/>
    <x v="1412"/>
    <n v="45000"/>
    <s v="ООО &quot;Премьер Сервис Эксплуатация&quot;"/>
    <s v="Оплата за сервисное обслуживание инженерных сетей. В том числе НДС 18 % - 6864.41"/>
    <s v="4138045000"/>
    <x v="13"/>
    <x v="0"/>
    <x v="11"/>
  </r>
  <r>
    <x v="1412"/>
    <x v="1412"/>
    <n v="70800"/>
    <s v="АО &quot;Райффайзенбанк&quot; г. Москва"/>
    <s v="Перечисление заработной платы согласно платежной ведомости. salary"/>
    <s v="4138070800"/>
    <x v="13"/>
    <x v="0"/>
    <x v="11"/>
  </r>
  <r>
    <x v="1413"/>
    <x v="1413"/>
    <n v="51330.720000000001"/>
    <s v="Маслюков Валерий Арсентьевич"/>
    <s v="Окончательный расчет при увольнении, включая компенсацию за не использованный отпуск 18 дней. НДС не облагается"/>
    <s v="4137251330,72"/>
    <x v="13"/>
    <x v="0"/>
    <x v="11"/>
  </r>
  <r>
    <x v="1413"/>
    <x v="1413"/>
    <n v="7670"/>
    <s v="УФК МФ РФ (ИФНС РФ № 15 по г. Москве, л/с 40100770015)"/>
    <s v="НДФЛ за апрель 2013 года НДС не облагается"/>
    <s v="413727670"/>
    <x v="13"/>
    <x v="0"/>
    <x v="11"/>
  </r>
  <r>
    <x v="1414"/>
    <x v="1414"/>
    <n v="300"/>
    <s v="АО &quot;Райффайзенбанк&quot; г. Москва"/>
    <s v="Комиссия за обслуживание системы &quot;ELBRUS Internet&quot; за 3.2013  Договор на ELBRUS Internet Z34983/IC/000068"/>
    <s v="41368300"/>
    <x v="13"/>
    <x v="0"/>
    <x v="11"/>
  </r>
  <r>
    <x v="1415"/>
    <x v="1415"/>
    <n v="19931.060000000001"/>
    <s v="ЗАО &quot;МПО Электромонтаж&quot;"/>
    <s v="Оплата по счету-договору № 5Е24671 от 02.04.2013 за товары В том числе НДС 18.00 % - 3040.33"/>
    <s v="4136719931,06"/>
    <x v="13"/>
    <x v="0"/>
    <x v="11"/>
  </r>
  <r>
    <x v="1415"/>
    <x v="1415"/>
    <n v="30"/>
    <s v="АО &quot;Райффайзенбанк&quot; г. Москва"/>
    <s v="Комиссия за исходящий платеж в рублях от 2013-04-03 (банк-клиент), расчетный документ №23, сумма 32280.60 рублей"/>
    <s v="4136730"/>
    <x v="13"/>
    <x v="0"/>
    <x v="11"/>
  </r>
  <r>
    <x v="1415"/>
    <x v="1415"/>
    <n v="30"/>
    <s v="АО &quot;Райффайзенбанк&quot; г. Москва"/>
    <s v="Комиссия за исходящий платеж в рублях от 2013-04-03 (банк-клиент), расчетный документ №25, сумма 15795.48 рублей"/>
    <s v="4136730"/>
    <x v="13"/>
    <x v="0"/>
    <x v="11"/>
  </r>
  <r>
    <x v="1415"/>
    <x v="1415"/>
    <n v="9215.59"/>
    <s v="Филиал ФГУП &quot;Охрана&quot; МВД России по г. Москве"/>
    <s v="Оплата по договору № 7721N10011 на пультовую охрану объекта от 12.11.12. за апрель 2013 года В том числе НДС 18 % - 1405.77"/>
    <s v="413679215,59"/>
    <x v="13"/>
    <x v="0"/>
    <x v="11"/>
  </r>
  <r>
    <x v="1415"/>
    <x v="1415"/>
    <n v="448683.08"/>
    <s v="ОАО &quot;Мосэнергосбыт&quot;"/>
    <s v="Оплата по счету № Э-11/03-11917 от 31.03.13 за электричество: тариф 1,39 - расход 42737, тариф 4,11 - расход 94715. В том числе НДС 18.00 % - 68443.18"/>
    <s v="41367448683,08"/>
    <x v="25"/>
    <x v="0"/>
    <x v="15"/>
  </r>
  <r>
    <x v="1415"/>
    <x v="1415"/>
    <n v="32280.6"/>
    <s v="Филиал &quot;Центральный&quot; ОАО &quot;Оборонэнергосбыт&quot;"/>
    <s v="Оплата по счету № 5072013/311010 от 31.03.2013 за электричество за март 2013 года (8 030 квт) В том числе НДС 18.00 % - 4924.16"/>
    <s v="4136732280,6"/>
    <x v="13"/>
    <x v="0"/>
    <x v="11"/>
  </r>
  <r>
    <x v="1415"/>
    <x v="1415"/>
    <n v="15795.48"/>
    <s v="УФК по г. Москве (Филиал ФБУЗ &quot;Центр гигиены и эпидемиологии в городе Москве&quot; в СВАО города Москвы л/с 20736U27210)"/>
    <s v="Оплата по счету № 1090/9,11,2.1 за химический анализ воды В том числе НДС 18.00 % - 2409.48"/>
    <s v="4136715795,48"/>
    <x v="13"/>
    <x v="0"/>
    <x v="11"/>
  </r>
  <r>
    <x v="1415"/>
    <x v="1415"/>
    <n v="30"/>
    <s v="АО &quot;Райффайзенбанк&quot; г. Москва"/>
    <s v="Комиссия за исходящий платеж в рублях от 2013-04-03 (банк-клиент), расчетный документ №22, сумма 9215.59 рублей"/>
    <s v="4136730"/>
    <x v="13"/>
    <x v="0"/>
    <x v="11"/>
  </r>
  <r>
    <x v="1415"/>
    <x v="1415"/>
    <n v="30"/>
    <s v="АО &quot;Райффайзенбанк&quot; г. Москва"/>
    <s v="Комиссия за исходящий платеж в рублях от 2013-04-02 (банк-клиент), расчетный документ №17, сумма 448683.08 рублей"/>
    <s v="4136730"/>
    <x v="13"/>
    <x v="0"/>
    <x v="11"/>
  </r>
  <r>
    <x v="1415"/>
    <x v="1415"/>
    <n v="30"/>
    <s v="АО &quot;Райффайзенбанк&quot; г. Москва"/>
    <s v="Комиссия за исходящий платеж в рублях от 2013-04-03 (банк-клиент), расчетный документ №24, сумма 19931.06 рублей"/>
    <s v="4136730"/>
    <x v="13"/>
    <x v="0"/>
    <x v="11"/>
  </r>
  <r>
    <x v="1416"/>
    <x v="1416"/>
    <n v="30"/>
    <s v="АО &quot;Райффайзенбанк&quot; г. Москва"/>
    <s v="Комиссия за исходящий платеж в рублях от 2013-04-02 (банк-клиент), расчетный документ №20, сумма 83000.00 рублей"/>
    <s v="4136630"/>
    <x v="13"/>
    <x v="0"/>
    <x v="11"/>
  </r>
  <r>
    <x v="1416"/>
    <x v="1416"/>
    <n v="9215.59"/>
    <s v="Филиал ФГУП &quot;Охрана&quot; МВД России по г. Москве"/>
    <s v="Оплата по договору № 7721N10011 на пультовую охрану объекта от 12.11.12. за март 2013 года В том числе НДС 18 % - 1405.77"/>
    <s v="413669215,59"/>
    <x v="13"/>
    <x v="0"/>
    <x v="11"/>
  </r>
  <r>
    <x v="1416"/>
    <x v="1416"/>
    <n v="30"/>
    <s v="АО &quot;Райффайзенбанк&quot; г. Москва"/>
    <s v="Комиссия за исходящий платеж в рублях от 2013-04-02 (банк-клиент), расчетный документ №19, сумма 9215.59 рублей"/>
    <s v="4136630"/>
    <x v="13"/>
    <x v="0"/>
    <x v="11"/>
  </r>
  <r>
    <x v="1416"/>
    <x v="1416"/>
    <n v="30"/>
    <s v="АО &quot;Райффайзенбанк&quot; г. Москва"/>
    <s v="Комиссия за исходящий платеж в рублях от 2013-04-02 (банк-клиент), расчетный документ №18, сумма 260000.00 рублей"/>
    <s v="4136630"/>
    <x v="13"/>
    <x v="0"/>
    <x v="11"/>
  </r>
  <r>
    <x v="1416"/>
    <x v="1416"/>
    <n v="50000"/>
    <s v="ЗАО &quot;Аудит Реал Сервис&quot;"/>
    <s v="Оплата за аудит по счету № 22 от 28.03.13. НДС не облагается."/>
    <s v="4136650000"/>
    <x v="56"/>
    <x v="0"/>
    <x v="12"/>
  </r>
  <r>
    <x v="1416"/>
    <x v="1416"/>
    <n v="260000"/>
    <s v="ООО ЧОО &quot;Риф-4&quot;"/>
    <s v="Оплата за охранные услуги за март 2013 года по договору № 02/11 от 11.01.11. НДС не облагается"/>
    <s v="41366260000"/>
    <x v="13"/>
    <x v="0"/>
    <x v="11"/>
  </r>
  <r>
    <x v="1416"/>
    <x v="1416"/>
    <n v="30"/>
    <s v="АО &quot;Райффайзенбанк&quot; г. Москва"/>
    <s v="Комиссия за исходящий платеж в рублях от 2013-04-02 (банк-клиент), расчетный документ №16, сумма 50000.00 рублей"/>
    <s v="4136630"/>
    <x v="13"/>
    <x v="0"/>
    <x v="11"/>
  </r>
  <r>
    <x v="1416"/>
    <x v="1416"/>
    <n v="83000"/>
    <s v="ООО Группа &quot;Евроклининг&quot;"/>
    <s v="Оплата по договору № 009-46/у от 20.03.2009 за уборку за март 2013 года. В том числе НДС 18 % - 12661.02"/>
    <s v="4136683000"/>
    <x v="13"/>
    <x v="0"/>
    <x v="11"/>
  </r>
  <r>
    <x v="1417"/>
    <x v="1417"/>
    <n v="506.46"/>
    <s v="АО &quot;Райффайзенбанк&quot; г. Москва"/>
    <s v="Комиссия за обработку платежной ведомости. payroll scheme comm."/>
    <s v="41365506,46"/>
    <x v="13"/>
    <x v="0"/>
    <x v="11"/>
  </r>
  <r>
    <x v="1417"/>
    <x v="1417"/>
    <n v="900"/>
    <s v="АО &quot;Райффайзенбанк&quot; г. Москва"/>
    <s v="Комиссия за ведение текущего (расчетного) счета 40703810800001434983 за период с 01.03.2013 по 31.03.2013    начислена в сумме 900.00 RUR"/>
    <s v="41365900"/>
    <x v="13"/>
    <x v="0"/>
    <x v="11"/>
  </r>
  <r>
    <x v="1417"/>
    <x v="1417"/>
    <n v="126615"/>
    <s v="АО &quot;Райффайзенбанк&quot; г. Москва"/>
    <s v="Перечисление заработной платы согласно платежной ведомости. salary"/>
    <s v="41365126615"/>
    <x v="13"/>
    <x v="0"/>
    <x v="11"/>
  </r>
  <r>
    <x v="1418"/>
    <x v="1418"/>
    <n v="32068"/>
    <s v="УФК МФ РФ (ИФНС РФ № 15 по г. Москве, л/с 40100770015)"/>
    <s v="НДФЛ за январь 2012 года НДС не облагается"/>
    <s v="4136232068"/>
    <x v="13"/>
    <x v="0"/>
    <x v="11"/>
  </r>
  <r>
    <x v="1418"/>
    <x v="1418"/>
    <n v="45000"/>
    <s v="ООО &quot;Премьер Сервис Эксплуатация&quot;"/>
    <s v="Оплата за сервисное обслуживание инженерных сетей. В том числе НДС 18 % - 6864.41"/>
    <s v="4136245000"/>
    <x v="13"/>
    <x v="0"/>
    <x v="11"/>
  </r>
  <r>
    <x v="1418"/>
    <x v="1418"/>
    <n v="498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3 года НДС не облагается"/>
    <s v="41362498,97"/>
    <x v="13"/>
    <x v="0"/>
    <x v="11"/>
  </r>
  <r>
    <x v="1418"/>
    <x v="1418"/>
    <n v="350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март 2013 года. НДС не облагается"/>
    <s v="413623508,98"/>
    <x v="13"/>
    <x v="0"/>
    <x v="11"/>
  </r>
  <r>
    <x v="1418"/>
    <x v="1418"/>
    <n v="61316.6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март 2013 года. НДС не облагается"/>
    <s v="4136261316,6"/>
    <x v="13"/>
    <x v="0"/>
    <x v="11"/>
  </r>
  <r>
    <x v="1418"/>
    <x v="1418"/>
    <n v="525725.19999999995"/>
    <s v="Управление федерального казначейства по г. Москве (для Департамента Земельных ресурсов города Москвы)"/>
    <s v="Арендная плата за землю за 1 квартал 2013 года. ФЛС № М-02-013174-001 НДС не облагается"/>
    <s v="41362525725,2"/>
    <x v="13"/>
    <x v="0"/>
    <x v="11"/>
  </r>
  <r>
    <x v="1418"/>
    <x v="1418"/>
    <n v="21647.0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на обязательное социальное страхование за март 2013 года НДС не облагается"/>
    <s v="4136221647,02"/>
    <x v="13"/>
    <x v="0"/>
    <x v="11"/>
  </r>
  <r>
    <x v="1418"/>
    <x v="1418"/>
    <n v="30"/>
    <s v="АО &quot;Райффайзенбанк&quot; г. Москва"/>
    <s v="Комиссия за исходящий платеж в рублях от 2013-03-29 (банк-клиент), расчетный документ №6, сумма 45000.00 рублей"/>
    <s v="4136230"/>
    <x v="13"/>
    <x v="0"/>
    <x v="11"/>
  </r>
  <r>
    <x v="1418"/>
    <x v="1418"/>
    <n v="38068.9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ОМС, зачисляемые в ФФОМС за март 2013 года. Рег. номер в ФФОМС 453159800071702 НДС не облагается"/>
    <s v="4136238068,9"/>
    <x v="13"/>
    <x v="0"/>
    <x v="11"/>
  </r>
  <r>
    <x v="1419"/>
    <x v="1419"/>
    <n v="26550"/>
    <s v="ООО &quot;Садторг&quot; Московский банк Сбербанка России ОАО, г. Москва"/>
    <s v="Оплата по счету № 3932 от 27.03.12 за комплектующие В том числе НДС 18.00 % - 4050.00"/>
    <s v="4136126550"/>
    <x v="13"/>
    <x v="0"/>
    <x v="11"/>
  </r>
  <r>
    <x v="1419"/>
    <x v="1419"/>
    <n v="30"/>
    <s v="АО &quot;Райффайзенбанк&quot; г. Москва"/>
    <s v="Комиссия за исходящий платеж в рублях от 2013-03-28 (банк-клиент), расчетный документ №5, сумма 26550.00 рублей"/>
    <s v="4136130"/>
    <x v="13"/>
    <x v="0"/>
    <x v="11"/>
  </r>
  <r>
    <x v="1420"/>
    <x v="1420"/>
    <n v="30"/>
    <s v="АО &quot;Райффайзенбанк&quot; г. Москва"/>
    <s v="Комиссия за исходящий платеж в рублях от 2013-03-26 (банк-клиент), расчетный документ №4, сумма 25000.00 рублей"/>
    <s v="4135930"/>
    <x v="13"/>
    <x v="0"/>
    <x v="11"/>
  </r>
  <r>
    <x v="1420"/>
    <x v="1420"/>
    <n v="25000"/>
    <s v="ООО &quot;Стройрегионгаз&quot;"/>
    <s v="Техническое обслуживание газопровода за Март 2013 года по счету № 102 от 01.03.12. В том числе НДС 18 % - 3813.56"/>
    <s v="4135925000"/>
    <x v="13"/>
    <x v="0"/>
    <x v="11"/>
  </r>
  <r>
    <x v="1421"/>
    <x v="1421"/>
    <n v="89784.74"/>
    <s v="Муниципальное унитарное предприятие &quot;Инженерные сети г. Долгопрудного&quot; в Долгопрудненском филиале"/>
    <s v="Оплата по счету № 714 от 28.02.2013 за стоки (4 415 м куб) В том числе НДС 18.00 % - 13695.98"/>
    <s v="4135489784,74"/>
    <x v="13"/>
    <x v="0"/>
    <x v="11"/>
  </r>
  <r>
    <x v="1421"/>
    <x v="1421"/>
    <n v="30"/>
    <s v="АО &quot;Райффайзенбанк&quot; г. Москва"/>
    <s v="Комиссия за исходящий платеж в рублях от 2013-03-21 (банк-клиент), расчетный документ №3, сумма 89784.74 рублей"/>
    <s v="4135430"/>
    <x v="13"/>
    <x v="0"/>
    <x v="11"/>
  </r>
  <r>
    <x v="1421"/>
    <x v="1421"/>
    <n v="12978"/>
    <s v="УФК по г. Москве (ИФНС № 15 по г. Москве)"/>
    <s v="Налог по упрощенной системе налогообложения за 2012 год НДС не облагается"/>
    <s v="4135412978"/>
    <x v="13"/>
    <x v="0"/>
    <x v="11"/>
  </r>
  <r>
    <x v="1422"/>
    <x v="1422"/>
    <n v="90800"/>
    <s v="АО &quot;Райффайзенбанк&quot; г. Москва"/>
    <s v="Перечисление заработной платы согласно платежной ведомости. salary"/>
    <s v="4135190800"/>
    <x v="13"/>
    <x v="0"/>
    <x v="11"/>
  </r>
  <r>
    <x v="1422"/>
    <x v="1422"/>
    <n v="363.2"/>
    <s v="АО &quot;Райффайзенбанк&quot; г. Москва"/>
    <s v="Комиссия за обработку платежной ведомости. payroll scheme comm."/>
    <s v="41351363,2"/>
    <x v="13"/>
    <x v="0"/>
    <x v="11"/>
  </r>
  <r>
    <x v="1423"/>
    <x v="1423"/>
    <n v="15485.04"/>
    <s v="Филиал &quot;Центральный&quot; ОАО &quot;Оборонэнергосбыт&quot;"/>
    <s v="Оплата по счету № 2222013/311010 от 28.02.2013 за электричество за февраль 2013 года (7 941 квт) В том числе НДС 18.00 % - 2362.12"/>
    <s v="4133915485,04"/>
    <x v="13"/>
    <x v="0"/>
    <x v="11"/>
  </r>
  <r>
    <x v="1423"/>
    <x v="1423"/>
    <n v="15000"/>
    <s v="Межотраслевая коллегия адвокатов (г. Москва)"/>
    <s v="Оплата по счету № 42 от 05.03.2013 за юр. услуги по п. 3, ст. 4, дог.№ 36-02/11 от 19.12.11/ НДС не облагается"/>
    <s v="4133915000"/>
    <x v="13"/>
    <x v="0"/>
    <x v="11"/>
  </r>
  <r>
    <x v="1423"/>
    <x v="1423"/>
    <n v="13900"/>
    <s v="ООО &quot;Весь учет&quot; Московский банк Сбербанка России ОАО, г. Москва"/>
    <s v="Оплата по счетам № 278 от 01.03.2013, № 279 от 05.03.2013 за сопровождение программы 1с (2 часа) и за предоставление доступа.  НДС не облагается"/>
    <s v="4133913900"/>
    <x v="13"/>
    <x v="0"/>
    <x v="11"/>
  </r>
  <r>
    <x v="1423"/>
    <x v="1423"/>
    <n v="30"/>
    <s v="АО &quot;Райффайзенбанк&quot; г. Москва"/>
    <s v="Комиссия за исходящий платеж в рублях от 2013-03-05 (банк-клиент), расчетный документ №11, сумма 15000.00 рублей"/>
    <s v="4133930"/>
    <x v="13"/>
    <x v="0"/>
    <x v="11"/>
  </r>
  <r>
    <x v="1423"/>
    <x v="1423"/>
    <n v="30"/>
    <s v="АО &quot;Райффайзенбанк&quot; г. Москва"/>
    <s v="Комиссия за исходящий платеж в рублях от 2013-03-06 (банк-клиент), расчетный документ №13, сумма 15485.04 рублей"/>
    <s v="4133930"/>
    <x v="13"/>
    <x v="0"/>
    <x v="11"/>
  </r>
  <r>
    <x v="1423"/>
    <x v="1423"/>
    <n v="30"/>
    <s v="АО &quot;Райффайзенбанк&quot; г. Москва"/>
    <s v="Комиссия за исходящий платеж в рублях от 2013-03-05 (банк-клиент), расчетный документ №12, сумма 13900.00 рублей"/>
    <s v="4133930"/>
    <x v="13"/>
    <x v="0"/>
    <x v="11"/>
  </r>
  <r>
    <x v="1424"/>
    <x v="1424"/>
    <n v="24800"/>
    <s v="ОАО &quot;Эко-Сервис&quot;"/>
    <s v="Оплата за вывоз мусора по счету № 628 от 28.02.13 8 шт. за январь В том числе НДС 18.00 % - 3783.05"/>
    <s v="4133724800"/>
    <x v="13"/>
    <x v="0"/>
    <x v="11"/>
  </r>
  <r>
    <x v="1424"/>
    <x v="1424"/>
    <n v="300"/>
    <s v="АО &quot;Райффайзенбанк&quot; г. Москва"/>
    <s v="Комиссия за обслуживание системы &quot;ELBRUS Internet&quot; за 2.2013  Договор на ELBRUS Internet Z34983/IC/000068"/>
    <s v="41337300"/>
    <x v="13"/>
    <x v="0"/>
    <x v="11"/>
  </r>
  <r>
    <x v="1424"/>
    <x v="1424"/>
    <n v="30"/>
    <s v="АО &quot;Райффайзенбанк&quot; г. Москва"/>
    <s v="Комиссия за исходящий платеж в рублях от 2013-03-04 (банк-клиент), расчетный документ №11, сумма 24800.00 рублей"/>
    <s v="4133730"/>
    <x v="13"/>
    <x v="0"/>
    <x v="11"/>
  </r>
  <r>
    <x v="1425"/>
    <x v="1425"/>
    <n v="45987.6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февраль 2013 года. НДС не облагается"/>
    <s v="4133345987,62"/>
    <x v="13"/>
    <x v="0"/>
    <x v="11"/>
  </r>
  <r>
    <x v="1425"/>
    <x v="1425"/>
    <n v="31809"/>
    <s v="УФК МФ РФ (ИФНС РФ № 15 по г. Москве, л/с 40100770015)"/>
    <s v="НДФЛ за февраль 2013 года НДС не облагается"/>
    <s v="4133331809"/>
    <x v="13"/>
    <x v="0"/>
    <x v="11"/>
  </r>
  <r>
    <x v="1425"/>
    <x v="1425"/>
    <n v="30"/>
    <s v="АО &quot;Райффайзенбанк&quot; г. Москва"/>
    <s v="Комиссия за исходящий платеж в рублях от 2013-02-28 (банк-клиент), расчетный документ №10, сумма 260000.00 рублей"/>
    <s v="4133330"/>
    <x v="13"/>
    <x v="0"/>
    <x v="11"/>
  </r>
  <r>
    <x v="1425"/>
    <x v="1425"/>
    <n v="900"/>
    <s v="АО &quot;Райффайзенбанк&quot; г. Москва"/>
    <s v="Комиссия за ведение текущего (расчетного) счета 40703810800001434983 за период с 01.02.2013 по 28.02.2013    начислена в сумме 900.00 RUR"/>
    <s v="41333900"/>
    <x v="13"/>
    <x v="0"/>
    <x v="11"/>
  </r>
  <r>
    <x v="1425"/>
    <x v="1425"/>
    <n v="260000"/>
    <s v="ООО ЧОО &quot;Риф-4&quot;"/>
    <s v="Оплата за охранные услуги за февраль 2013 года по договору № 02/11 от 11.01.11. НДС не облагается"/>
    <s v="41333260000"/>
    <x v="13"/>
    <x v="0"/>
    <x v="11"/>
  </r>
  <r>
    <x v="1425"/>
    <x v="1425"/>
    <n v="30"/>
    <s v="АО &quot;Райффайзенбанк&quot; г. Москва"/>
    <s v="Комиссия за исходящий платеж в рублях от 2013-02-28 (банк-клиент), расчетный документ №9, сумма 83000.00 рублей"/>
    <s v="4133330"/>
    <x v="13"/>
    <x v="0"/>
    <x v="11"/>
  </r>
  <r>
    <x v="1425"/>
    <x v="1425"/>
    <n v="124874"/>
    <s v="АО &quot;Райффайзенбанк&quot; г. Москва"/>
    <s v="Перечисление заработной платы согласно платежной ведомости. salary"/>
    <s v="41333124874"/>
    <x v="13"/>
    <x v="0"/>
    <x v="11"/>
  </r>
  <r>
    <x v="1425"/>
    <x v="1425"/>
    <n v="499.5"/>
    <s v="АО &quot;Райффайзенбанк&quot; г. Москва"/>
    <s v="Комиссия за обработку платежной ведомости. payroll scheme comm."/>
    <s v="41333499,5"/>
    <x v="13"/>
    <x v="0"/>
    <x v="11"/>
  </r>
  <r>
    <x v="1425"/>
    <x v="1425"/>
    <n v="83000"/>
    <s v="ООО Группа &quot;Евроклининг&quot;"/>
    <s v="Оплата по договору № 009-46/у от 20.03.2009 за уборку за февраль 2013 года. В том числе НДС 18 % - 12661.02"/>
    <s v="4133383000"/>
    <x v="13"/>
    <x v="0"/>
    <x v="11"/>
  </r>
  <r>
    <x v="1425"/>
    <x v="1425"/>
    <n v="350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февраль 2013 года. НДС не облагается"/>
    <s v="413333508,98"/>
    <x v="13"/>
    <x v="0"/>
    <x v="11"/>
  </r>
  <r>
    <x v="1425"/>
    <x v="1425"/>
    <n v="494.9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2 года НДС не облагается"/>
    <s v="41333494,96"/>
    <x v="13"/>
    <x v="0"/>
    <x v="11"/>
  </r>
  <r>
    <x v="1426"/>
    <x v="1426"/>
    <n v="13850"/>
    <s v="ООО &quot;Аватар&quot;"/>
    <s v="Оплата по счету № 24 от 22.02.2013 года заработы по установке уличной сирены НДС не облагается"/>
    <s v="4133113850"/>
    <x v="13"/>
    <x v="0"/>
    <x v="11"/>
  </r>
  <r>
    <x v="1426"/>
    <x v="1426"/>
    <n v="30"/>
    <s v="АО &quot;Райффайзенбанк&quot; г. Москва"/>
    <s v="Комиссия за исходящий платеж в рублях от 2013-02-26 (банк-клиент), расчетный документ №32, сумма 13850.00 рублей"/>
    <s v="4133130"/>
    <x v="13"/>
    <x v="0"/>
    <x v="11"/>
  </r>
  <r>
    <x v="1426"/>
    <x v="1426"/>
    <n v="6676"/>
    <s v="ООО &quot;Аватар&quot;"/>
    <s v="Оплата по счету № 25 от 22.02.2013 года за уличную сирену НДС не облагается"/>
    <s v="413316676"/>
    <x v="13"/>
    <x v="0"/>
    <x v="11"/>
  </r>
  <r>
    <x v="1426"/>
    <x v="1426"/>
    <n v="30"/>
    <s v="АО &quot;Райффайзенбанк&quot; г. Москва"/>
    <s v="Комиссия за исходящий платеж в рублях от 2013-02-26 (банк-клиент), расчетный документ №31, сумма 551920.28 рублей"/>
    <s v="4133130"/>
    <x v="13"/>
    <x v="0"/>
    <x v="11"/>
  </r>
  <r>
    <x v="1426"/>
    <x v="1426"/>
    <n v="551920.28"/>
    <s v="ОАО &quot;Мосэнергосбыт&quot;"/>
    <s v="Оплата по счету № Э-04/02-7577 от 28.02.13 за электричество: тариф 1,39 - расход 50657, тариф 4,11 - расход117 155. В том числе НДС 18.00 % - 84191.23"/>
    <s v="41331551920,28"/>
    <x v="25"/>
    <x v="0"/>
    <x v="15"/>
  </r>
  <r>
    <x v="1426"/>
    <x v="1426"/>
    <n v="30"/>
    <s v="АО &quot;Райффайзенбанк&quot; г. Москва"/>
    <s v="Комиссия за исходящий платеж в рублях от 2013-02-25 (банк-клиент), расчетный документ №30, сумма 6676.00 рублей"/>
    <s v="4133130"/>
    <x v="13"/>
    <x v="0"/>
    <x v="11"/>
  </r>
  <r>
    <x v="1427"/>
    <x v="1427"/>
    <n v="40"/>
    <s v="УФК МФ РФ по г. Москве (для ИФНС № 15 ПО г. Москве)"/>
    <s v="Госпошлина для подачи заявления в Бутырский районный суд о выдаче дубликата исполнительного документа."/>
    <s v="4132540"/>
    <x v="13"/>
    <x v="0"/>
    <x v="11"/>
  </r>
  <r>
    <x v="1428"/>
    <x v="1428"/>
    <n v="363.2"/>
    <s v="АО &quot;Райффайзенбанк&quot; г. Москва"/>
    <s v="Комиссия за обработку платежной ведомости. payroll scheme comm."/>
    <s v="41320363,2"/>
    <x v="13"/>
    <x v="0"/>
    <x v="11"/>
  </r>
  <r>
    <x v="1428"/>
    <x v="1428"/>
    <n v="90800"/>
    <s v="АО &quot;Райффайзенбанк&quot; г. Москва"/>
    <s v="Перечисление заработной платы согласно платежной ведомости. salary"/>
    <s v="4132090800"/>
    <x v="13"/>
    <x v="0"/>
    <x v="11"/>
  </r>
  <r>
    <x v="1428"/>
    <x v="1428"/>
    <n v="15000"/>
    <s v="Межотраслевая коллегия адвокатов (г. Москва)"/>
    <s v="Оплата по счету № 20 от 14.02.2013 за юр. услуги по дог.№ 32-03/12 от 19.03.2013 НДС не облагается"/>
    <s v="4132015000"/>
    <x v="13"/>
    <x v="0"/>
    <x v="11"/>
  </r>
  <r>
    <x v="1428"/>
    <x v="1428"/>
    <n v="30"/>
    <s v="АО &quot;Райффайзенбанк&quot; г. Москва"/>
    <s v="Комиссия за исходящий платеж в рублях от 2013-02-15 (банк-клиент), расчетный документ №28, сумма 15000.00 рублей"/>
    <s v="4132030"/>
    <x v="13"/>
    <x v="0"/>
    <x v="11"/>
  </r>
  <r>
    <x v="1429"/>
    <x v="1429"/>
    <n v="30"/>
    <s v="АО &quot;Райффайзенбанк&quot; г. Москва"/>
    <s v="Комиссия за исходящий платеж в рублях от 2013-02-11 (банк-клиент), расчетный документ №25, сумма 25000.00 рублей"/>
    <s v="4131730"/>
    <x v="13"/>
    <x v="0"/>
    <x v="11"/>
  </r>
  <r>
    <x v="1429"/>
    <x v="1429"/>
    <n v="30"/>
    <s v="АО &quot;Райффайзенбанк&quot; г. Москва"/>
    <s v="Комиссия за исходящий платеж в рублях от 2013-02-11 (банк-клиент), расчетный документ №24, сумма 31000.00 рублей"/>
    <s v="4131730"/>
    <x v="13"/>
    <x v="0"/>
    <x v="11"/>
  </r>
  <r>
    <x v="1429"/>
    <x v="1429"/>
    <n v="10000"/>
    <s v="Столичный филиал ОАО &quot;Мегафон&quot;"/>
    <s v="Оплата за услуги связи.  В том числе НДС 18 % - 1525.42"/>
    <s v="4131710000"/>
    <x v="13"/>
    <x v="0"/>
    <x v="11"/>
  </r>
  <r>
    <x v="1429"/>
    <x v="1429"/>
    <n v="50000"/>
    <s v="ООО &quot;Дубнаэковод&quot;"/>
    <s v="Доплата по договору № 52/12 от 26.12.12 за внесение изменений в проект зон санитарной охраны водозаборного узла.  В том числе НДС 18 % - 7627.12"/>
    <s v="4131750000"/>
    <x v="13"/>
    <x v="0"/>
    <x v="11"/>
  </r>
  <r>
    <x v="1429"/>
    <x v="1429"/>
    <n v="30"/>
    <s v="АО &quot;Райффайзенбанк&quot; г. Москва"/>
    <s v="Комиссия за исходящий платеж в рублях от 2013-02-11 (банк-клиент), расчетный документ №23, сумма 50000.00 рублей"/>
    <s v="4131730"/>
    <x v="13"/>
    <x v="0"/>
    <x v="11"/>
  </r>
  <r>
    <x v="1429"/>
    <x v="1429"/>
    <n v="25000"/>
    <s v="ООО &quot;Стройрегионгаз&quot;"/>
    <s v="Техническое обслуживание газопровода за февраль 2013 года по счету № 55 от 01.02.13. В том числе НДС 18 % - 3813.56"/>
    <s v="4131725000"/>
    <x v="13"/>
    <x v="0"/>
    <x v="11"/>
  </r>
  <r>
    <x v="1429"/>
    <x v="1429"/>
    <n v="30"/>
    <s v="АО &quot;Райффайзенбанк&quot; г. Москва"/>
    <s v="Комиссия за исходящий платеж в рублях от 2013-02-12 (банк-клиент), расчетный документ №26, сумма 10000.00 рублей"/>
    <s v="4131730"/>
    <x v="13"/>
    <x v="0"/>
    <x v="11"/>
  </r>
  <r>
    <x v="1429"/>
    <x v="1429"/>
    <n v="31000"/>
    <s v="ОАО &quot;Эко-Сервис&quot;"/>
    <s v="Оплата за вывоз мусора по счету № 307 от 31.01.12 10 шт. за январь 2013   В том числе НДС 18 % - 4728.81"/>
    <s v="4131731000"/>
    <x v="13"/>
    <x v="0"/>
    <x v="11"/>
  </r>
  <r>
    <x v="1430"/>
    <x v="1430"/>
    <n v="3987.84"/>
    <s v="Филиал &quot;Центральный&quot; ОАО &quot;Оборонэнергосбыт&quot;"/>
    <s v="Оплата по счету № 02000023000 от 31.12.2011 за электричество за январь 2013 года (7 439 квт)  В том числе НДС 18 % - 608.31"/>
    <s v="413113987,84"/>
    <x v="13"/>
    <x v="0"/>
    <x v="11"/>
  </r>
  <r>
    <x v="1430"/>
    <x v="1430"/>
    <n v="45000"/>
    <s v="ООО &quot;Премьер Сервис Эксплуатация&quot;"/>
    <s v="Оплата за сервисное обслуживание инженерных сетей в январе 2013 года. В том числе НДС 18 % - 6864.41"/>
    <s v="4131145000"/>
    <x v="13"/>
    <x v="0"/>
    <x v="11"/>
  </r>
  <r>
    <x v="1430"/>
    <x v="1430"/>
    <n v="260000"/>
    <s v="ООО ЧОО &quot;Риф-4&quot;"/>
    <s v="Оплата за охранные услуги за январь 2013 года по договору № 02/11 от 11.01.11. НДС не облагается"/>
    <s v="41311260000"/>
    <x v="13"/>
    <x v="0"/>
    <x v="11"/>
  </r>
  <r>
    <x v="1430"/>
    <x v="1430"/>
    <n v="30"/>
    <s v="АО &quot;Райффайзенбанк&quot; г. Москва"/>
    <s v="Комиссия за исходящий платеж в рублях от 2013-02-06 (банк-клиент), расчетный документ №21, сумма 260000.00 рублей"/>
    <s v="4131130"/>
    <x v="13"/>
    <x v="0"/>
    <x v="11"/>
  </r>
  <r>
    <x v="1430"/>
    <x v="1430"/>
    <n v="30"/>
    <s v="АО &quot;Райффайзенбанк&quot; г. Москва"/>
    <s v="Комиссия за исходящий платеж в рублях от 2013-02-06 (банк-клиент), расчетный документ №22, сумма 3987.84 рублей"/>
    <s v="4131130"/>
    <x v="13"/>
    <x v="0"/>
    <x v="11"/>
  </r>
  <r>
    <x v="1430"/>
    <x v="1430"/>
    <n v="30"/>
    <s v="АО &quot;Райффайзенбанк&quot; г. Москва"/>
    <s v="Комиссия за исходящий платеж в рублях от 2013-02-06 (банк-клиент), расчетный документ №20, сумма 45000.00 рублей"/>
    <s v="4131130"/>
    <x v="13"/>
    <x v="0"/>
    <x v="11"/>
  </r>
  <r>
    <x v="1431"/>
    <x v="1431"/>
    <n v="30"/>
    <s v="АО &quot;Райффайзенбанк&quot; г. Москва"/>
    <s v="Комиссия за исходящий платеж в рублях от 2013-02-01 (банк-клиент), расчетный документ №19, сумма 9215.59 рублей"/>
    <s v="4130930"/>
    <x v="13"/>
    <x v="0"/>
    <x v="11"/>
  </r>
  <r>
    <x v="1431"/>
    <x v="1431"/>
    <n v="300"/>
    <s v="АО &quot;Райффайзенбанк&quot; г. Москва"/>
    <s v="Комиссия за обслуживание системы &quot;ELBRUS Internet&quot; за 1.2013  Договор на ELBRUS Internet Z34983/IC/000068"/>
    <s v="41309300"/>
    <x v="13"/>
    <x v="0"/>
    <x v="11"/>
  </r>
  <r>
    <x v="1431"/>
    <x v="1431"/>
    <n v="9215.59"/>
    <s v="Филиал ФГУП &quot;Охрана&quot; МВД России по г. Москве"/>
    <s v="Оплата по договору № 7721N10011 на пультовую охрану объекта от 12.11.12. за январь 2013 года. В том числе НДС 18 % - 1405.77"/>
    <s v="413099215,59"/>
    <x v="13"/>
    <x v="0"/>
    <x v="11"/>
  </r>
  <r>
    <x v="1432"/>
    <x v="1432"/>
    <n v="506.46"/>
    <s v="АО &quot;Райффайзенбанк&quot; г. Москва"/>
    <s v="Комиссия за обработку платежной ведомости. payroll scheme comm."/>
    <s v="41306506,46"/>
    <x v="13"/>
    <x v="0"/>
    <x v="11"/>
  </r>
  <r>
    <x v="1432"/>
    <x v="1432"/>
    <n v="126614"/>
    <s v="АО &quot;Райффайзенбанк&quot; г. Москва"/>
    <s v="Перечисление заработной платы согласно платежной ведомости. salary"/>
    <s v="41306126614"/>
    <x v="13"/>
    <x v="0"/>
    <x v="11"/>
  </r>
  <r>
    <x v="1433"/>
    <x v="1433"/>
    <n v="8660.02"/>
    <s v="УФК по г. Москве (ФБУЗ &quot;Центр гигиены и эпидемиологии в городе Москве, л/сч 20736U25140)"/>
    <s v="Оплата по счету № 31253 от 26.11.12 за проектную документацию и проведение экспертизы. В том числе НДС 18 % - 1321.02"/>
    <s v="413058660,02"/>
    <x v="13"/>
    <x v="0"/>
    <x v="11"/>
  </r>
  <r>
    <x v="1433"/>
    <x v="1433"/>
    <n v="30"/>
    <s v="АО &quot;Райффайзенбанк&quot; г. Москва"/>
    <s v="Комиссия за исходящий платеж в рублях от 2013-01-30 (банк-клиент), расчетный документ №18, сумма 8660.02 рублей"/>
    <s v="4130530"/>
    <x v="13"/>
    <x v="0"/>
    <x v="11"/>
  </r>
  <r>
    <x v="1433"/>
    <x v="1433"/>
    <n v="900"/>
    <s v="АО &quot;Райффайзенбанк&quot; г. Москва"/>
    <s v="Комиссия за ведение текущего (расчетного) счета 40703810800001434983 за период с 01.01.2013 по 31.01.2013    начислена в сумме 900.00 RUR"/>
    <s v="41305900"/>
    <x v="13"/>
    <x v="0"/>
    <x v="11"/>
  </r>
  <r>
    <x v="1433"/>
    <x v="1433"/>
    <n v="350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январь 2013 года. НДС не облагается"/>
    <s v="413053508,98"/>
    <x v="13"/>
    <x v="0"/>
    <x v="11"/>
  </r>
  <r>
    <x v="1433"/>
    <x v="1433"/>
    <n v="46387.6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январь 2013 года. НДС не облагается"/>
    <s v="4130546387,62"/>
    <x v="13"/>
    <x v="0"/>
    <x v="11"/>
  </r>
  <r>
    <x v="1433"/>
    <x v="1433"/>
    <n v="498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3 года НДС не облагается"/>
    <s v="41305498,97"/>
    <x v="13"/>
    <x v="0"/>
    <x v="11"/>
  </r>
  <r>
    <x v="1433"/>
    <x v="1433"/>
    <n v="32069"/>
    <s v="УФК МФ РФ (ИФНС РФ № 15 по г. Москве, л/с 40100770015)"/>
    <s v="НДФЛ за январь 2013 года НДС не облагается"/>
    <s v="4130532069"/>
    <x v="13"/>
    <x v="0"/>
    <x v="11"/>
  </r>
  <r>
    <x v="1434"/>
    <x v="1434"/>
    <n v="30"/>
    <s v="АО &quot;Райффайзенбанк&quot; г. Москва"/>
    <s v="Комиссия за исходящий платеж в рублях от 2013-01-29 (банк-клиент), расчетный документ №12, сумма 604314.68 рублей"/>
    <s v="4130330"/>
    <x v="13"/>
    <x v="0"/>
    <x v="11"/>
  </r>
  <r>
    <x v="1434"/>
    <x v="1434"/>
    <n v="604314.68000000005"/>
    <s v="ОАО &quot;Мосэнергосбыт&quot;"/>
    <s v="Оплата по счету № 1508 от 31.01.13 за электричество: тариф 1,39 - расход 56417, тариф 4,11 - расход 127 955.   В том числе НДС 18 % - 92183.60"/>
    <s v="41303604314,68"/>
    <x v="25"/>
    <x v="0"/>
    <x v="15"/>
  </r>
  <r>
    <x v="1434"/>
    <x v="1434"/>
    <n v="8008.66"/>
    <s v="ООО &quot;Ранет Энерго&quot; в Королевском ОСБ № 2570"/>
    <s v="Оплата по счету № 6 от 17.01.2013 года диагностика расходомеров.  В том числе НДС 18 % - 1221.66"/>
    <s v="413038008,66"/>
    <x v="13"/>
    <x v="0"/>
    <x v="11"/>
  </r>
  <r>
    <x v="1434"/>
    <x v="1434"/>
    <n v="30"/>
    <s v="АО &quot;Райффайзенбанк&quot; г. Москва"/>
    <s v="Комиссия за исходящий платеж в рублях от 2013-01-29 (банк-клиент), расчетный документ №11, сумма 8008.66 рублей"/>
    <s v="4130330"/>
    <x v="13"/>
    <x v="0"/>
    <x v="11"/>
  </r>
  <r>
    <x v="1435"/>
    <x v="1435"/>
    <n v="30"/>
    <s v="АО &quot;Райффайзенбанк&quot; г. Москва"/>
    <s v="Комиссия за исходящий платеж в рублях от 2013-01-24 (банк-клиент), расчетный документ №10, сумма 25000.00 рублей"/>
    <s v="4129930"/>
    <x v="13"/>
    <x v="0"/>
    <x v="11"/>
  </r>
  <r>
    <x v="1435"/>
    <x v="1435"/>
    <n v="68505.7"/>
    <s v="Муниципальное унитарное предприятие &quot;Инженерные сети г. Долгопрудного&quot; в Долгопрудненском филиале"/>
    <s v="Оплата по счету № 5616 от 31.12.2012 за стоки (3 191,626 м куб)  В том числе НДС 18 % - 10450.02"/>
    <s v="4129968505,7"/>
    <x v="13"/>
    <x v="0"/>
    <x v="11"/>
  </r>
  <r>
    <x v="1435"/>
    <x v="1435"/>
    <n v="30"/>
    <s v="АО &quot;Райффайзенбанк&quot; г. Москва"/>
    <s v="Комиссия за исходящий платеж в рублях от 2013-01-24 (банк-клиент), расчетный документ №9, сумма 68505.70 рублей"/>
    <s v="4129930"/>
    <x v="13"/>
    <x v="0"/>
    <x v="11"/>
  </r>
  <r>
    <x v="1435"/>
    <x v="1435"/>
    <n v="83000"/>
    <s v="ООО Группа &quot;Евроклининг&quot;"/>
    <s v="Оплата по договору № 43 от 14.01.2013 за уборку за январь 2013 года. В том числе НДС 18 % - 12661.02"/>
    <s v="4129983000"/>
    <x v="13"/>
    <x v="0"/>
    <x v="11"/>
  </r>
  <r>
    <x v="1435"/>
    <x v="1435"/>
    <n v="30"/>
    <s v="АО &quot;Райффайзенбанк&quot; г. Москва"/>
    <s v="Комиссия за исходящий платеж в рублях от 2013-01-24 (банк-клиент), расчетный документ №8, сумма 83000.00 рублей"/>
    <s v="4129930"/>
    <x v="13"/>
    <x v="0"/>
    <x v="11"/>
  </r>
  <r>
    <x v="1435"/>
    <x v="1435"/>
    <n v="25000"/>
    <s v="Межотраслевая коллегия адвокатов (г. Москва)"/>
    <s v="Оплата по счету № 12 от 23.01.2012 за юр. услуги по дог.№ 03-01/13 от 23.01.2012 НДС не облагается"/>
    <s v="4129925000"/>
    <x v="13"/>
    <x v="0"/>
    <x v="11"/>
  </r>
  <r>
    <x v="1436"/>
    <x v="1436"/>
    <n v="1025"/>
    <s v="АО &quot;Райффайзенбанк&quot; г. Москва"/>
    <s v="Комиссия за внесение наличных. ОВН №17. г. Москва"/>
    <s v="412981025"/>
    <x v="13"/>
    <x v="0"/>
    <x v="11"/>
  </r>
  <r>
    <x v="1437"/>
    <x v="1437"/>
    <n v="25916.94"/>
    <s v="Филиал &quot;Центральный&quot; ОАО &quot;Оборонэнергосбыт&quot;"/>
    <s v="Оплата по счету № 10114362012/311010 от 31.12.2012 за электричество за декабрь 2012 года (6 447 квт)  В том числе НДС 18 % - 3953.43"/>
    <s v="4129625916,94"/>
    <x v="13"/>
    <x v="0"/>
    <x v="11"/>
  </r>
  <r>
    <x v="1437"/>
    <x v="1437"/>
    <n v="30"/>
    <s v="АО &quot;Райффайзенбанк&quot; г. Москва"/>
    <s v="Комиссия за исходящий платеж в рублях от 2013-01-22 (банк-клиент), расчетный документ №7, сумма 25916.94 рублей"/>
    <s v="4129630"/>
    <x v="13"/>
    <x v="0"/>
    <x v="11"/>
  </r>
  <r>
    <x v="1438"/>
    <x v="1438"/>
    <n v="90800"/>
    <s v="АО &quot;Райффайзенбанк&quot; г. Москва"/>
    <s v="Перечисление заработной платы согласно платежной ведомости. salary"/>
    <s v="4129090800"/>
    <x v="13"/>
    <x v="0"/>
    <x v="11"/>
  </r>
  <r>
    <x v="1438"/>
    <x v="1438"/>
    <n v="363.2"/>
    <s v="АО &quot;Райффайзенбанк&quot; г. Москва"/>
    <s v="Комиссия за обработку платежной ведомости. payroll scheme comm."/>
    <s v="41290363,2"/>
    <x v="13"/>
    <x v="0"/>
    <x v="11"/>
  </r>
  <r>
    <x v="1439"/>
    <x v="1439"/>
    <n v="30"/>
    <s v="АО &quot;Райффайзенбанк&quot; г. Москва"/>
    <s v="Комиссия за исходящий платеж в рублях от 2013-01-14 (банк-клиент), расчетный документ №4, сумма 25916.94 рублей"/>
    <s v="4128930"/>
    <x v="13"/>
    <x v="0"/>
    <x v="11"/>
  </r>
  <r>
    <x v="1439"/>
    <x v="1439"/>
    <n v="25916.94"/>
    <s v="Филиал &quot;Центральный&quot; ОАО &quot;Оборонэнергосбыт&quot;"/>
    <s v="Оплата по счету № 10113332012 от 31.12.2012 за электричество за декабрь 2012 года (6 447 кВт ч) В том числе НДС 18 % - 3953.43"/>
    <s v="4128925916,94"/>
    <x v="13"/>
    <x v="0"/>
    <x v="11"/>
  </r>
  <r>
    <x v="1439"/>
    <x v="1439"/>
    <n v="34100"/>
    <s v="ОАО &quot;Эко-Сервис&quot;"/>
    <s v="Оплата за вывоз мусора по счету № 4335 от 31.12.12 5 шт. за декабрь 2012 года, 11 штук.  В том числе НДС 18 % - 5201.69"/>
    <s v="4128934100"/>
    <x v="13"/>
    <x v="0"/>
    <x v="11"/>
  </r>
  <r>
    <x v="1439"/>
    <x v="1439"/>
    <n v="30"/>
    <s v="АО &quot;Райффайзенбанк&quot; г. Москва"/>
    <s v="Комиссия за исходящий платеж в рублях от 2013-01-14 (банк-клиент), расчетный документ №2, сумма 34100.00 рублей"/>
    <s v="4128930"/>
    <x v="13"/>
    <x v="0"/>
    <x v="11"/>
  </r>
  <r>
    <x v="1439"/>
    <x v="1439"/>
    <n v="6803.45"/>
    <s v="УФК МФ РФ по г. Москве (для ИФНС №15 по г. Москве) л/сч 40100770015"/>
    <s v="КБК 18210803010011000110 Государственная пошлина в суд по иску к Догадину С. В. и Кудряшовой Н. В. НДС не облагается."/>
    <s v="412896803,45"/>
    <x v="13"/>
    <x v="0"/>
    <x v="11"/>
  </r>
  <r>
    <x v="1439"/>
    <x v="1439"/>
    <n v="3000"/>
    <s v="ООО &quot;Техсервис&quot;"/>
    <s v="Оплата по счету № 372 от 27.12.12 за шлагбаум. В том числе НДС 18 % - 457.63"/>
    <s v="412893000"/>
    <x v="13"/>
    <x v="0"/>
    <x v="11"/>
  </r>
  <r>
    <x v="1439"/>
    <x v="1439"/>
    <n v="30"/>
    <s v="АО &quot;Райффайзенбанк&quot; г. Москва"/>
    <s v="Комиссия за исходящий платеж в рублях от 2013-01-14 (банк-клиент), расчетный документ №3, сумма 3000.00 рублей"/>
    <s v="4128930"/>
    <x v="13"/>
    <x v="0"/>
    <x v="11"/>
  </r>
  <r>
    <x v="1440"/>
    <x v="1440"/>
    <n v="4369"/>
    <s v="УФК МФ РФ (ИФНС РФ № 15 по г. Москве, л/с 40100770015)"/>
    <s v="Водный налог за 4 квартал 2012 года НДС не облагается"/>
    <s v="412834369"/>
    <x v="13"/>
    <x v="0"/>
    <x v="11"/>
  </r>
  <r>
    <x v="1441"/>
    <x v="1441"/>
    <n v="1000"/>
    <s v="АО &quot;Райффайзенбанк&quot; г. Москва"/>
    <s v="Комиссия за внесение наличных. ОВН №21. г. Москва"/>
    <s v="412711000"/>
    <x v="13"/>
    <x v="0"/>
    <x v="11"/>
  </r>
  <r>
    <x v="1441"/>
    <x v="1441"/>
    <n v="18"/>
    <s v="АО &quot;Райффайзенбанк&quot; г. Москва"/>
    <s v="Комиссия за исходящий платеж в рублях от 2012-12-28 (банк-клиент), расчетный документ №246, сумма 579561.08 рублей"/>
    <s v="4127118"/>
    <x v="13"/>
    <x v="0"/>
    <x v="11"/>
  </r>
  <r>
    <x v="1441"/>
    <x v="1441"/>
    <n v="579561.07999999996"/>
    <s v="ОАО &quot;Мосэнергосбыт&quot;"/>
    <s v="Оплата по счету № 40347 от 31.12.12 за электричество: тариф 1,39 - расход 51737, тариф 4,11 - расход 123 515.  В том числе НДС 18 % - 88407.62"/>
    <s v="41271579561,08"/>
    <x v="25"/>
    <x v="0"/>
    <x v="15"/>
  </r>
  <r>
    <x v="1441"/>
    <x v="1441"/>
    <n v="45000"/>
    <s v="ООО &quot;Премьер Сервис Эксплуатация&quot;"/>
    <s v="Оплата за сервисное обслуживание инженерных сетей. В том числе НДС 18 % - 6864.41"/>
    <s v="4127145000"/>
    <x v="13"/>
    <x v="0"/>
    <x v="11"/>
  </r>
  <r>
    <x v="1441"/>
    <x v="1441"/>
    <n v="18"/>
    <s v="АО &quot;Райффайзенбанк&quot; г. Москва"/>
    <s v="Комиссия за исходящий платеж в рублях от 2012-12-28 (банк-клиент), расчетный документ №247, сумма 45000.00 рублей"/>
    <s v="4127118"/>
    <x v="13"/>
    <x v="0"/>
    <x v="11"/>
  </r>
  <r>
    <x v="1442"/>
    <x v="1442"/>
    <n v="700"/>
    <s v="АО &quot;Райффайзенбанк&quot; г. Москва"/>
    <s v="Комиссия за ведение текущего (расчетного) счета 40703810800001434983 за период с 01.12.2012 по 31.12.2012    начислена в сумме 700.00 RUR"/>
    <s v="41270700"/>
    <x v="13"/>
    <x v="0"/>
    <x v="11"/>
  </r>
  <r>
    <x v="1442"/>
    <x v="1442"/>
    <n v="4000"/>
    <s v="ООО &quot;Фактор Техносмарт&quot;"/>
    <s v="Оплата по договору № 971 на обслуживание и ремонт технических средств безопасности. НДС не облагается"/>
    <s v="412704000"/>
    <x v="13"/>
    <x v="0"/>
    <x v="11"/>
  </r>
  <r>
    <x v="1442"/>
    <x v="1442"/>
    <n v="18"/>
    <s v="АО &quot;Райффайзенбанк&quot; г. Москва"/>
    <s v="Комиссия за исходящий платеж в рублях от 2012-12-27 (банк-клиент), расчетный документ №245, сумма 50000.00 рублей"/>
    <s v="4127018"/>
    <x v="13"/>
    <x v="0"/>
    <x v="11"/>
  </r>
  <r>
    <x v="1442"/>
    <x v="1442"/>
    <n v="500"/>
    <s v="АО &quot;Райффайзенбанк&quot; г. Москва"/>
    <s v="Комиссия за обслуживание системы &quot;ELBRUS Internet&quot; за 12.2012  Договор на ELBRUS Internet Z34983/IC/000068"/>
    <s v="41270500"/>
    <x v="13"/>
    <x v="0"/>
    <x v="11"/>
  </r>
  <r>
    <x v="1442"/>
    <x v="1442"/>
    <n v="50000"/>
    <s v="ООО &quot;Дубнаэковод&quot;"/>
    <s v="Предоплата по договору № 52/12 от 26.12.12 за внесение изменений в проект зон санитарной охраны водозаборного узла.  В том числе НДС 18 % - 7627.12"/>
    <s v="4127050000"/>
    <x v="13"/>
    <x v="0"/>
    <x v="11"/>
  </r>
  <r>
    <x v="1442"/>
    <x v="1442"/>
    <n v="18"/>
    <s v="АО &quot;Райффайзенбанк&quot; г. Москва"/>
    <s v="Комиссия за исходящий платеж в рублях от 2012-12-27 (банк-клиент), расчетный документ №244, сумма 4000.00 рублей"/>
    <s v="4127018"/>
    <x v="13"/>
    <x v="0"/>
    <x v="11"/>
  </r>
  <r>
    <x v="1443"/>
    <x v="1443"/>
    <n v="104766.76"/>
    <s v="Муниципальное унитарное предприятие &quot;Инженерные сети г. Долгопрудного&quot; в Долгопрудненском филиале"/>
    <s v="Оплата по счету № 5224 от 30.11.2012 за стоки (4 881 м куб)   В том числе НДС 18 % - 15981.37"/>
    <s v="41269104766,76"/>
    <x v="13"/>
    <x v="0"/>
    <x v="11"/>
  </r>
  <r>
    <x v="1443"/>
    <x v="1443"/>
    <n v="18"/>
    <s v="АО &quot;Райффайзенбанк&quot; г. Москва"/>
    <s v="Комиссия за исходящий платеж в рублях от 2012-12-26 (банк-клиент), расчетный документ №240, сумма 25000.00 рублей"/>
    <s v="4126918"/>
    <x v="13"/>
    <x v="0"/>
    <x v="11"/>
  </r>
  <r>
    <x v="1443"/>
    <x v="1443"/>
    <n v="18"/>
    <s v="АО &quot;Райффайзенбанк&quot; г. Москва"/>
    <s v="Комиссия за исходящий платеж в рублях от 2012-12-26 (банк-клиент), расчетный документ №242, сумма 67970.36 рублей"/>
    <s v="4126918"/>
    <x v="13"/>
    <x v="0"/>
    <x v="11"/>
  </r>
  <r>
    <x v="1443"/>
    <x v="1443"/>
    <n v="18"/>
    <s v="АО &quot;Райффайзенбанк&quot; г. Москва"/>
    <s v="Комиссия за исходящий платеж в рублях от 2012-12-26 (банк-клиент), расчетный документ №241, сумма 104766.76 рублей"/>
    <s v="4126918"/>
    <x v="13"/>
    <x v="0"/>
    <x v="11"/>
  </r>
  <r>
    <x v="1443"/>
    <x v="1443"/>
    <n v="67970.36"/>
    <s v="ГУП &quot;НИ и ПИ Генплана Москвы&quot;"/>
    <s v="Оплата по счету № 25/14735 от 20.12.12 за комплексную оценку предложений. В том числе НДС 18 % - 10368.36"/>
    <s v="4126967970,36"/>
    <x v="13"/>
    <x v="0"/>
    <x v="11"/>
  </r>
  <r>
    <x v="1443"/>
    <x v="1443"/>
    <n v="25000"/>
    <s v="ООО &quot;Стройрегионгаз&quot;"/>
    <s v="Техническое обслуживание газопровода за декабрь 2012 года по счету № 657 от 03.12.12. В том числе НДС 18 % - 3813.56"/>
    <s v="4126925000"/>
    <x v="13"/>
    <x v="0"/>
    <x v="11"/>
  </r>
  <r>
    <x v="1444"/>
    <x v="1444"/>
    <n v="49994"/>
    <s v="УФК по г. Москве (ИФНС № 15 по г. Москве)"/>
    <s v="НДФЛ за декабрь 2012 года НДС не облагается"/>
    <s v="4126449994"/>
    <x v="13"/>
    <x v="0"/>
    <x v="11"/>
  </r>
  <r>
    <x v="1444"/>
    <x v="1444"/>
    <n v="771.9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декабрь 2012 года НДС не облагается"/>
    <s v="41264771,94"/>
    <x v="13"/>
    <x v="0"/>
    <x v="11"/>
  </r>
  <r>
    <x v="1444"/>
    <x v="1444"/>
    <n v="980.69"/>
    <s v="АО &quot;Райффайзенбанк&quot; г. Москва"/>
    <s v="Комиссия за обработку платежной ведомости. payroll scheme comm."/>
    <s v="41264980,69"/>
    <x v="13"/>
    <x v="0"/>
    <x v="11"/>
  </r>
  <r>
    <x v="1444"/>
    <x v="1444"/>
    <n v="4582.1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декабрь 2012 года. НДС не облагается"/>
    <s v="412644582,17"/>
    <x v="13"/>
    <x v="0"/>
    <x v="11"/>
  </r>
  <r>
    <x v="1444"/>
    <x v="1444"/>
    <n v="18"/>
    <s v="АО &quot;Райффайзенбанк&quot; г. Москва"/>
    <s v="Комиссия за исходящий платеж в рублях от 2012-12-21 (банк-клиент), расчетный документ №239, сумма 100000.00 рублей"/>
    <s v="4126418"/>
    <x v="13"/>
    <x v="0"/>
    <x v="11"/>
  </r>
  <r>
    <x v="1444"/>
    <x v="1444"/>
    <n v="100000"/>
    <s v="Межотраслевая коллегия адвокатов (г. Москва)"/>
    <s v="Оплата за юр. услуги по дог. от 19.03.2012, доп. согл. № 1 к договорам от 19.12.11 и 12.12.12. НДС не облагается"/>
    <s v="41264100000"/>
    <x v="13"/>
    <x v="0"/>
    <x v="11"/>
  </r>
  <r>
    <x v="1444"/>
    <x v="1444"/>
    <n v="245172"/>
    <s v="АО &quot;Райффайзенбанк&quot; г. Москва"/>
    <s v="Перечисление заработной платы согласно платежной ведомости. salary"/>
    <s v="41264245172"/>
    <x v="13"/>
    <x v="0"/>
    <x v="11"/>
  </r>
  <r>
    <x v="1444"/>
    <x v="1444"/>
    <n v="41480.6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декабрь 2012 года. НДС не облагается"/>
    <s v="4126441480,6"/>
    <x v="13"/>
    <x v="0"/>
    <x v="11"/>
  </r>
  <r>
    <x v="1445"/>
    <x v="1445"/>
    <n v="260000"/>
    <s v="ООО ЧОО &quot;Риф-4&quot;"/>
    <s v="Оплата за охранные услуги за декабрь 2012 года по договору № 02/11 от 11.01.11. НДС не облагается"/>
    <s v="41261260000"/>
    <x v="13"/>
    <x v="0"/>
    <x v="11"/>
  </r>
  <r>
    <x v="1445"/>
    <x v="1445"/>
    <n v="18"/>
    <s v="АО &quot;Райффайзенбанк&quot; г. Москва"/>
    <s v="Комиссия за исходящий платеж в рублях от 2012-12-18 (банк-клиент), расчетный документ №233, сумма 40000.00 рублей"/>
    <s v="4126118"/>
    <x v="13"/>
    <x v="0"/>
    <x v="11"/>
  </r>
  <r>
    <x v="1445"/>
    <x v="1445"/>
    <n v="18"/>
    <s v="АО &quot;Райффайзенбанк&quot; г. Москва"/>
    <s v="Комиссия за исходящий платеж в рублях от 2012-12-18 (банк-клиент), расчетный документ №231, сумма 260000.00 рублей"/>
    <s v="4126118"/>
    <x v="13"/>
    <x v="0"/>
    <x v="11"/>
  </r>
  <r>
    <x v="1445"/>
    <x v="1445"/>
    <n v="83000"/>
    <s v="ООО Группа &quot;Евроклининг&quot;"/>
    <s v="Оплата по договору № 009-46/у от 20.03.2009 за уборку за декабрь 2012 года. В том числе НДС 18 % - 12661.02"/>
    <s v="4126183000"/>
    <x v="13"/>
    <x v="0"/>
    <x v="11"/>
  </r>
  <r>
    <x v="1445"/>
    <x v="1445"/>
    <n v="18"/>
    <s v="АО &quot;Райффайзенбанк&quot; г. Москва"/>
    <s v="Комиссия за исходящий платеж в рублях от 2012-12-18 (банк-клиент), расчетный документ №232, сумма 83000.00 рублей"/>
    <s v="4126118"/>
    <x v="13"/>
    <x v="0"/>
    <x v="11"/>
  </r>
  <r>
    <x v="1445"/>
    <x v="1445"/>
    <n v="40000"/>
    <s v="Межотраслевая коллегия адвокатов (г. Москва)"/>
    <s v="Оплата по счету № 267 от 17.12.2012 за юр. услуги по дог.№ 72-12/12 от 17.12.2012 по искку к Кудряшовой и Догадину. НДС не облагается"/>
    <s v="4126140000"/>
    <x v="13"/>
    <x v="0"/>
    <x v="11"/>
  </r>
  <r>
    <x v="1446"/>
    <x v="1446"/>
    <n v="90800"/>
    <s v="АО &quot;Райффайзенбанк&quot; г. Москва"/>
    <s v="Перечисление заработной платы согласно платежной ведомости. salary"/>
    <s v="4126090800"/>
    <x v="13"/>
    <x v="0"/>
    <x v="11"/>
  </r>
  <r>
    <x v="1446"/>
    <x v="1446"/>
    <n v="363.2"/>
    <s v="АО &quot;Райффайзенбанк&quot; г. Москва"/>
    <s v="Комиссия за обработку платежной ведомости. payroll scheme comm."/>
    <s v="41260363,2"/>
    <x v="13"/>
    <x v="0"/>
    <x v="11"/>
  </r>
  <r>
    <x v="1447"/>
    <x v="1447"/>
    <n v="115085.28"/>
    <s v="Управление федерального казначейства по г. Москве (для Департамента Земельных ресурсов города Москвы)"/>
    <s v="Арендная плата за землю за 4 кв 2012 года и 1 кв 2013 года. ФЛС № М-02-013174-001"/>
    <s v="41257115085,28"/>
    <x v="13"/>
    <x v="0"/>
    <x v="11"/>
  </r>
  <r>
    <x v="1448"/>
    <x v="1448"/>
    <n v="15052.13"/>
    <s v="Филиал ФГУП &quot;Охрана&quot; МВД России по г. Москве"/>
    <s v="Оплата по договору № 7721N10011 на пультовую охрану объекта от 12.11.12 за ноябрь, декабрь 2012 года.  В том числе НДС 18 % - 2296.09"/>
    <s v="4125615052,13"/>
    <x v="13"/>
    <x v="0"/>
    <x v="11"/>
  </r>
  <r>
    <x v="1448"/>
    <x v="1448"/>
    <n v="18"/>
    <s v="АО &quot;Райффайзенбанк&quot; г. Москва"/>
    <s v="Комиссия за исходящий платеж в рублях от 2012-12-13 (банк-клиент), расчетный документ №228, сумма 15052.13 рублей"/>
    <s v="4125618"/>
    <x v="13"/>
    <x v="0"/>
    <x v="11"/>
  </r>
  <r>
    <x v="1448"/>
    <x v="1448"/>
    <n v="13500"/>
    <s v="ООО &quot;Центр &quot;ОВМ&quot; Филиал № 1569/1628 Краснопресненского ОСБ"/>
    <s v="Оплата по счетам № С-0412-12 от 26.06.2012, № С-0806-12 от 10.12.12 за тех. обслуж. канализац. насоса.  В том числе НДС 18 % - 2059.32"/>
    <s v="4125613500"/>
    <x v="13"/>
    <x v="0"/>
    <x v="11"/>
  </r>
  <r>
    <x v="1448"/>
    <x v="1448"/>
    <n v="18"/>
    <s v="АО &quot;Райффайзенбанк&quot; г. Москва"/>
    <s v="Комиссия за исходящий платеж в рублях от 2012-12-13 (банк-клиент), расчетный документ №227, сумма 13500.00 рублей"/>
    <s v="4125618"/>
    <x v="13"/>
    <x v="0"/>
    <x v="11"/>
  </r>
  <r>
    <x v="1449"/>
    <x v="1449"/>
    <n v="25000"/>
    <s v="Межотраслевая коллегия адвокатов (г. Москва)"/>
    <s v="Оплата по договору № 71-12/12 от 12.12.2012 за юр. услуги по иску Кудряшовой Н. В. НДС не облагается"/>
    <s v="4125525000"/>
    <x v="13"/>
    <x v="0"/>
    <x v="11"/>
  </r>
  <r>
    <x v="1449"/>
    <x v="1449"/>
    <n v="18"/>
    <s v="АО &quot;Райффайзенбанк&quot; г. Москва"/>
    <s v="Комиссия за исходящий платеж в рублях от 2012-12-12 (банк-клиент), расчетный документ №226, сумма 25000.00 рублей"/>
    <s v="4125518"/>
    <x v="13"/>
    <x v="0"/>
    <x v="11"/>
  </r>
  <r>
    <x v="1450"/>
    <x v="1450"/>
    <n v="18"/>
    <s v="АО &quot;Райффайзенбанк&quot; г. Москва"/>
    <s v="Комиссия за исходящий платеж в рублях от 2012-12-11 (банк-клиент), расчетный документ №225, сумма 13080.00 рублей"/>
    <s v="4125418"/>
    <x v="13"/>
    <x v="0"/>
    <x v="11"/>
  </r>
  <r>
    <x v="1450"/>
    <x v="1450"/>
    <n v="37200"/>
    <s v="ОАО &quot;Эко-Сервис&quot;"/>
    <s v="Оплата за вывоз мусора по счету № 4011 от 30.11.12 12 шт. за ноябрь 2012  В том числе НДС 18 % - 5674.58"/>
    <s v="4125437200"/>
    <x v="13"/>
    <x v="0"/>
    <x v="11"/>
  </r>
  <r>
    <x v="1450"/>
    <x v="1450"/>
    <n v="13080"/>
    <s v="ООО &quot;Такском&quot;"/>
    <s v="Оплата услуг в системе ЭДО &quot;Такском-Спринтер&quot;по договору/ГС  №TX-08/3925 от 15.02.2008 за 2013 год. В том числе НДС 18 % - 1995.25"/>
    <s v="4125413080"/>
    <x v="13"/>
    <x v="0"/>
    <x v="11"/>
  </r>
  <r>
    <x v="1450"/>
    <x v="1450"/>
    <n v="10000"/>
    <s v="Столичный филиал ОАО &quot;Мегафон&quot;"/>
    <s v="Оплата за услуги связи.  В том числе НДС 18 % - 456.10"/>
    <s v="4125410000"/>
    <x v="13"/>
    <x v="0"/>
    <x v="11"/>
  </r>
  <r>
    <x v="1450"/>
    <x v="1450"/>
    <n v="18"/>
    <s v="АО &quot;Райффайзенбанк&quot; г. Москва"/>
    <s v="Комиссия за исходящий платеж в рублях от 2012-12-10 (банк-клиент), расчетный документ №224, сумма 37200.00 рублей"/>
    <s v="4125418"/>
    <x v="13"/>
    <x v="0"/>
    <x v="11"/>
  </r>
  <r>
    <x v="1450"/>
    <x v="1450"/>
    <n v="18"/>
    <s v="АО &quot;Райффайзенбанк&quot; г. Москва"/>
    <s v="Комиссия за исходящий платеж в рублях от 2012-12-10 (банк-клиент), расчетный документ №223, сумма 10000.00 рублей"/>
    <s v="4125418"/>
    <x v="13"/>
    <x v="0"/>
    <x v="11"/>
  </r>
  <r>
    <x v="1451"/>
    <x v="1451"/>
    <n v="18"/>
    <s v="АО &quot;Райффайзенбанк&quot; г. Москва"/>
    <s v="Комиссия за исходящий платеж в рублях от 2012-12-06 (банк-клиент), расчетный документ №221, сумма 38945.76 рублей"/>
    <s v="4124918"/>
    <x v="13"/>
    <x v="0"/>
    <x v="11"/>
  </r>
  <r>
    <x v="1451"/>
    <x v="1451"/>
    <n v="38945.760000000002"/>
    <s v="Филиал &quot;Центральный&quot; ОАО &quot;Оборонэнергосбыт&quot;"/>
    <s v="Оплата по счету № 10109682012/311010 от 30.11.2012 за электричество за ноябрь 2012 года (9 688 квт)  В том числе НДС 18 % - 5940.88"/>
    <s v="4124938945,76"/>
    <x v="13"/>
    <x v="0"/>
    <x v="11"/>
  </r>
  <r>
    <x v="1451"/>
    <x v="1451"/>
    <n v="104766.76"/>
    <s v="Муниципальное унитарное предприятие &quot;Инженерные сети г. Долгопрудного&quot; в Долгопрудненском филиале"/>
    <s v="Оплата по счету № 5224 от 30.11.2012 за стоки (4 881 м куб)  В том числе НДС 18 % - 15981.37"/>
    <s v="41249104766,76"/>
    <x v="13"/>
    <x v="0"/>
    <x v="11"/>
  </r>
  <r>
    <x v="1451"/>
    <x v="1451"/>
    <n v="18"/>
    <s v="АО &quot;Райффайзенбанк&quot; г. Москва"/>
    <s v="Комиссия за исходящий платеж в рублях от 2012-12-06 (банк-клиент), расчетный документ №222, сумма 104766.76 рублей"/>
    <s v="4124918"/>
    <x v="13"/>
    <x v="0"/>
    <x v="11"/>
  </r>
  <r>
    <x v="1452"/>
    <x v="1452"/>
    <n v="500"/>
    <s v="АО &quot;Райффайзенбанк&quot; г. Москва"/>
    <s v="Комиссия за обслуживание системы &quot;ELBRUS Internet&quot; за 11.2012  Договор на ELBRUS Internet Z34983/IC/000068"/>
    <s v="41247500"/>
    <x v="13"/>
    <x v="0"/>
    <x v="11"/>
  </r>
  <r>
    <x v="1453"/>
    <x v="1453"/>
    <n v="18"/>
    <s v="АО &quot;Райффайзенбанк&quot; г. Москва"/>
    <s v="Комиссия за исходящий платеж в рублях от 2012-12-03 (банк-клиент), расчетный документ №219, сумма 83000.00 рублей"/>
    <s v="4124618"/>
    <x v="13"/>
    <x v="0"/>
    <x v="11"/>
  </r>
  <r>
    <x v="1453"/>
    <x v="1453"/>
    <n v="5313"/>
    <s v="ЗАО &quot;Софткей&quot;"/>
    <s v="Оплата по счету N: 6471067 от 12.11.2012 за права на использование Kaspersky, продление лицензии. НДС не облагается"/>
    <s v="412465313"/>
    <x v="13"/>
    <x v="0"/>
    <x v="11"/>
  </r>
  <r>
    <x v="1453"/>
    <x v="1453"/>
    <n v="18"/>
    <s v="АО &quot;Райффайзенбанк&quot; г. Москва"/>
    <s v="Комиссия за исходящий платеж в рублях от 2012-12-03 (банк-клиент), расчетный документ №220, сумма 5313.00 рублей"/>
    <s v="4124618"/>
    <x v="13"/>
    <x v="0"/>
    <x v="11"/>
  </r>
  <r>
    <x v="1453"/>
    <x v="1453"/>
    <n v="83000"/>
    <s v="ООО Группа &quot;Евроклининг&quot;"/>
    <s v="Оплата по договору № 009-46/у от 20.03.2009 за уборку за ноябрь 2012 года. В том числе НДС 18 % - 12661.02"/>
    <s v="4124683000"/>
    <x v="13"/>
    <x v="0"/>
    <x v="11"/>
  </r>
  <r>
    <x v="1454"/>
    <x v="1454"/>
    <n v="260000"/>
    <s v="ООО ЧОО &quot;Риф-4&quot;"/>
    <s v="Оплата за охранные услуги за ночябрь 2012 года по договору № 02/11 от 11.01.11. НДС не облагается"/>
    <s v="41243260000"/>
    <x v="13"/>
    <x v="0"/>
    <x v="11"/>
  </r>
  <r>
    <x v="1454"/>
    <x v="1454"/>
    <n v="18"/>
    <s v="АО &quot;Райффайзенбанк&quot; г. Москва"/>
    <s v="Комиссия за исходящий платеж в рублях от 2012-11-30 (банк-клиент), расчетный документ №218, сумма 260000.00 рублей"/>
    <s v="4124318"/>
    <x v="13"/>
    <x v="0"/>
    <x v="11"/>
  </r>
  <r>
    <x v="1454"/>
    <x v="1454"/>
    <n v="700"/>
    <s v="АО &quot;Райффайзенбанк&quot; г. Москва"/>
    <s v="Комиссия за ведение текущего (расчетного) счета 40703810800001434983 за период с 01.11.2012 по 30.11.2012    начислена в сумме 700.00 RUR"/>
    <s v="41243700"/>
    <x v="13"/>
    <x v="0"/>
    <x v="11"/>
  </r>
  <r>
    <x v="1455"/>
    <x v="1455"/>
    <n v="34378.19999999999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ноябрь 2012 года. НДС не облагается"/>
    <s v="4124234378,2"/>
    <x v="13"/>
    <x v="0"/>
    <x v="11"/>
  </r>
  <r>
    <x v="1455"/>
    <x v="1455"/>
    <n v="536.63"/>
    <s v="АО &quot;Райффайзенбанк&quot; г. Москва"/>
    <s v="Комиссия за обработку платежной ведомости. payroll scheme comm."/>
    <s v="41242536,63"/>
    <x v="13"/>
    <x v="0"/>
    <x v="11"/>
  </r>
  <r>
    <x v="1455"/>
    <x v="1455"/>
    <n v="536.0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ноябрь 2012 года НДС не облагается"/>
    <s v="41242536,01"/>
    <x v="13"/>
    <x v="0"/>
    <x v="11"/>
  </r>
  <r>
    <x v="1455"/>
    <x v="1455"/>
    <n v="134157.31"/>
    <s v="АО &quot;Райффайзенбанк&quot; г. Москва"/>
    <s v="Перечисление заработной платы согласно платежной ведомости. salary"/>
    <s v="41242134157,31"/>
    <x v="13"/>
    <x v="0"/>
    <x v="11"/>
  </r>
  <r>
    <x v="1455"/>
    <x v="1455"/>
    <n v="34478"/>
    <s v="УФК по г. Москве (ИФНС № 15 по г. Москве)"/>
    <s v="НДФЛ за январь 2012 года НДС не облагается"/>
    <s v="4124234478"/>
    <x v="13"/>
    <x v="0"/>
    <x v="11"/>
  </r>
  <r>
    <x v="1456"/>
    <x v="1456"/>
    <n v="575"/>
    <s v="АО &quot;Райффайзенбанк&quot; г. Москва"/>
    <s v="Комиссия за внесение наличных. ОВН №31. г. Москва"/>
    <s v="41241575"/>
    <x v="13"/>
    <x v="0"/>
    <x v="11"/>
  </r>
  <r>
    <x v="1457"/>
    <x v="1457"/>
    <n v="18"/>
    <s v="АО &quot;Райффайзенбанк&quot; г. Москва"/>
    <s v="Комиссия за исходящий платеж в рублях от 2012-11-27 (банк-клиент), расчетный документ №212, сумма 25000.00 рублей"/>
    <s v="4124018"/>
    <x v="13"/>
    <x v="0"/>
    <x v="11"/>
  </r>
  <r>
    <x v="1457"/>
    <x v="1457"/>
    <n v="18"/>
    <s v="АО &quot;Райффайзенбанк&quot; г. Москва"/>
    <s v="Комиссия за исходящий платеж в рублях от 2012-11-27 (банк-клиент), расчетный документ №211, сумма 553363.88 рублей"/>
    <s v="4124018"/>
    <x v="13"/>
    <x v="0"/>
    <x v="11"/>
  </r>
  <r>
    <x v="1457"/>
    <x v="1457"/>
    <n v="553363.88"/>
    <s v="ОАО &quot;Мосэнергосбыт&quot;"/>
    <s v="Оплата по счету № 38513 от 30.11.12 за электричество: тариф 1,39 - расход 48857, тариф 4,11 - расход118 115.  В том числе НДС 18 % - 84411.44"/>
    <s v="41240553363,88"/>
    <x v="25"/>
    <x v="0"/>
    <x v="15"/>
  </r>
  <r>
    <x v="1457"/>
    <x v="1457"/>
    <n v="18"/>
    <s v="АО &quot;Райффайзенбанк&quot; г. Москва"/>
    <s v="Комиссия за исходящий платеж в рублях от 2012-11-27 (банк-клиент), расчетный документ №213, сумма 8660.02 рублей"/>
    <s v="4124018"/>
    <x v="13"/>
    <x v="0"/>
    <x v="11"/>
  </r>
  <r>
    <x v="1457"/>
    <x v="1457"/>
    <n v="25000"/>
    <s v="ООО &quot;Стройрегионгаз&quot;"/>
    <s v="Техническое обслуживание газопровода за ноябрь 2012 года по счету № 609 от 31.10.12. В том числе НДС 18 % - 3813.56"/>
    <s v="4124025000"/>
    <x v="13"/>
    <x v="0"/>
    <x v="11"/>
  </r>
  <r>
    <x v="1457"/>
    <x v="1457"/>
    <n v="8660.02"/>
    <s v="УФК по г. Москве (ФБУЗ &quot;Центр гигиены и эпидемиологии в городе Москве)"/>
    <s v="Оплата по счету № 31253 от 26.11.12 за проектную документацию и проведение экспертизы. В том числе НДС 18 % - 1321.02"/>
    <s v="412408660,02"/>
    <x v="13"/>
    <x v="0"/>
    <x v="11"/>
  </r>
  <r>
    <x v="1458"/>
    <x v="1458"/>
    <n v="9215.59"/>
    <s v="Филиал ФГУП &quot;Охрана&quot; МВД России по г. Москве"/>
    <s v="Оплата по договору № 7721N10011 на пультовую охрану объекта от 12.11.12. В том числе НДС 18 % - 1405.77"/>
    <s v="412349215,59"/>
    <x v="13"/>
    <x v="0"/>
    <x v="11"/>
  </r>
  <r>
    <x v="1458"/>
    <x v="1458"/>
    <n v="4000"/>
    <s v="ООО &quot;Фактор Техносмарт&quot;"/>
    <s v="Оплата по договору № 971 на обслуживание и ремонт технических средств безопасности. НДС не облагается"/>
    <s v="412344000"/>
    <x v="13"/>
    <x v="0"/>
    <x v="11"/>
  </r>
  <r>
    <x v="1458"/>
    <x v="1458"/>
    <n v="30972.2"/>
    <s v="Муниципальное унитарное предприятие &quot;Инженерные сети г. Долгопрудного&quot; в Долгопрудненском филиале"/>
    <s v="Оплата по счету № 4893 от 31.10.2012 за стоки (4 415,215 м куб)  В том числе НДС 18 % - 4724.57"/>
    <s v="4123430972,2"/>
    <x v="13"/>
    <x v="0"/>
    <x v="11"/>
  </r>
  <r>
    <x v="1458"/>
    <x v="1458"/>
    <n v="18"/>
    <s v="АО &quot;Райффайзенбанк&quot; г. Москва"/>
    <s v="Комиссия за исходящий платеж в рублях от 2012-11-21 (банк-клиент), расчетный документ №210, сумма 4000.00 рублей"/>
    <s v="4123418"/>
    <x v="13"/>
    <x v="0"/>
    <x v="11"/>
  </r>
  <r>
    <x v="1458"/>
    <x v="1458"/>
    <n v="18"/>
    <s v="АО &quot;Райффайзенбанк&quot; г. Москва"/>
    <s v="Комиссия за исходящий платеж в рублях от 2012-11-16 (банк-клиент), расчетный документ №208, сумма 30972.20 рублей"/>
    <s v="4123418"/>
    <x v="13"/>
    <x v="0"/>
    <x v="11"/>
  </r>
  <r>
    <x v="1458"/>
    <x v="1458"/>
    <n v="18"/>
    <s v="АО &quot;Райффайзенбанк&quot; г. Москва"/>
    <s v="Комиссия за исходящий платеж в рублях от 2012-11-21 (банк-клиент), расчетный документ №209, сумма 9215.59 рублей"/>
    <s v="4123418"/>
    <x v="13"/>
    <x v="0"/>
    <x v="11"/>
  </r>
  <r>
    <x v="1459"/>
    <x v="1459"/>
    <n v="18"/>
    <s v="АО &quot;Райффайзенбанк&quot; г. Москва"/>
    <s v="Комиссия за исходящий платеж в рублях от 2012-11-16 (банк-клиент), расчетный документ №206, сумма 45000.00 рублей"/>
    <s v="4122918"/>
    <x v="13"/>
    <x v="0"/>
    <x v="11"/>
  </r>
  <r>
    <x v="1459"/>
    <x v="1459"/>
    <n v="25000"/>
    <s v="ООО &quot;Стройрегионгаз&quot;"/>
    <s v="Техническое обслуживание газопровода за октябрь 2012 года по счету № 544 от 01.10.12. В том числе НДС 18 % - 3813.56"/>
    <s v="4122925000"/>
    <x v="13"/>
    <x v="0"/>
    <x v="11"/>
  </r>
  <r>
    <x v="1459"/>
    <x v="1459"/>
    <n v="3000"/>
    <s v="Евполов Михаил Анатольевич"/>
    <s v="Выплата премии. НДС не облагается"/>
    <s v="412293000"/>
    <x v="13"/>
    <x v="0"/>
    <x v="11"/>
  </r>
  <r>
    <x v="1459"/>
    <x v="1459"/>
    <n v="22821.54"/>
    <s v="Филиал &quot;Центральный&quot; ОАО &quot;Оборонэнергосбыт&quot;"/>
    <s v="Оплата по счету № 10101612012 от 31.10.2012 за электричество за октябрь 2012 года (5 677 квт) В том числе НДС 18 % - 3481.25"/>
    <s v="4122922821,54"/>
    <x v="13"/>
    <x v="0"/>
    <x v="11"/>
  </r>
  <r>
    <x v="1459"/>
    <x v="1459"/>
    <n v="18"/>
    <s v="АО &quot;Райффайзенбанк&quot; г. Москва"/>
    <s v="Комиссия за исходящий платеж в рублях от 2012-11-09 (банк-клиент), расчетный документ №203, сумма 25000.00 рублей"/>
    <s v="4122918"/>
    <x v="13"/>
    <x v="0"/>
    <x v="11"/>
  </r>
  <r>
    <x v="1459"/>
    <x v="1459"/>
    <n v="18"/>
    <s v="АО &quot;Райффайзенбанк&quot; г. Москва"/>
    <s v="Комиссия за исходящий платеж в рублях от 2012-11-16 (банк-клиент), расчетный документ №207, сумма 22821.54 рублей"/>
    <s v="4122918"/>
    <x v="13"/>
    <x v="0"/>
    <x v="11"/>
  </r>
  <r>
    <x v="1459"/>
    <x v="1459"/>
    <n v="45000"/>
    <s v="ООО &quot;Премьер Сервис Эксплуатация&quot;"/>
    <s v="Оплата за сервисное обслуживание инженерных сетей. В том числе НДС 18 % - 6864.41"/>
    <s v="4122945000"/>
    <x v="13"/>
    <x v="0"/>
    <x v="11"/>
  </r>
  <r>
    <x v="1460"/>
    <x v="1460"/>
    <n v="18"/>
    <s v="АО &quot;Райффайзенбанк&quot; г. Москва"/>
    <s v="Комиссия за исходящий платеж в рублях от 2012-11-13 (банк-клиент), расчетный документ №204, сумма 68000.00 рублей"/>
    <s v="4122618"/>
    <x v="13"/>
    <x v="0"/>
    <x v="11"/>
  </r>
  <r>
    <x v="1460"/>
    <x v="1460"/>
    <n v="68000"/>
    <s v="ООО &quot;ТД Даймонд&quot;"/>
    <s v="Оплата за работы по расчистке и оборудованию зоны санитарной охраны скважин. В том числе НДС 18 % - 10372.88"/>
    <s v="4122668000"/>
    <x v="13"/>
    <x v="0"/>
    <x v="11"/>
  </r>
  <r>
    <x v="1461"/>
    <x v="1461"/>
    <n v="10000"/>
    <s v="Столичный филиал ОАО &quot;Мегафон&quot;"/>
    <s v="Оплата за услуги связи.  В том числе НДС 18 % - 1525.42"/>
    <s v="4122210000"/>
    <x v="13"/>
    <x v="0"/>
    <x v="11"/>
  </r>
  <r>
    <x v="1461"/>
    <x v="1461"/>
    <n v="96367"/>
    <s v="АО &quot;Райффайзенбанк&quot; г. Москва"/>
    <s v="Перечисление заработной платы согласно платежной ведомости. salary"/>
    <s v="4122296367"/>
    <x v="13"/>
    <x v="0"/>
    <x v="11"/>
  </r>
  <r>
    <x v="1461"/>
    <x v="1461"/>
    <n v="385.47"/>
    <s v="АО &quot;Райффайзенбанк&quot; г. Москва"/>
    <s v="Комиссия за обработку платежной ведомости. payroll scheme comm."/>
    <s v="41222385,47"/>
    <x v="13"/>
    <x v="0"/>
    <x v="11"/>
  </r>
  <r>
    <x v="1461"/>
    <x v="1461"/>
    <n v="18"/>
    <s v="АО &quot;Райффайзенбанк&quot; г. Москва"/>
    <s v="Комиссия за исходящий платеж в рублях от 2012-11-09 (банк-клиент), расчетный документ №202, сумма 10000.00 рублей"/>
    <s v="4122218"/>
    <x v="13"/>
    <x v="0"/>
    <x v="11"/>
  </r>
  <r>
    <x v="1462"/>
    <x v="1462"/>
    <n v="18"/>
    <s v="АО &quot;Райффайзенбанк&quot; г. Москва"/>
    <s v="Комиссия за исходящий платеж в рублях от 2012-11-08 (банк-клиент), расчетный документ №200, сумма 1000.00 рублей"/>
    <s v="4122118"/>
    <x v="13"/>
    <x v="0"/>
    <x v="11"/>
  </r>
  <r>
    <x v="1462"/>
    <x v="1462"/>
    <n v="49600"/>
    <s v="ОАО &quot;Эко-Сервис&quot;"/>
    <s v="Оплата за вывоз мусора по счету № 3628 от 31.10.12 16 шт. за октябрь 2012   В том числе НДС 18 % - 7566.10"/>
    <s v="4122149600"/>
    <x v="13"/>
    <x v="0"/>
    <x v="11"/>
  </r>
  <r>
    <x v="1462"/>
    <x v="1462"/>
    <n v="18"/>
    <s v="АО &quot;Райффайзенбанк&quot; г. Москва"/>
    <s v="Комиссия за исходящий платеж в рублях от 2012-11-08 (банк-клиент), расчетный документ №199, сумма 49600.00 рублей"/>
    <s v="4122118"/>
    <x v="13"/>
    <x v="0"/>
    <x v="11"/>
  </r>
  <r>
    <x v="1462"/>
    <x v="1462"/>
    <n v="1000"/>
    <s v="ООО &quot;СОЮЗ-ЭЛЕКТРО&quot;"/>
    <s v="Оплата за превышение телефонии. В том числе НДС 18 % - 152.54"/>
    <s v="412211000"/>
    <x v="13"/>
    <x v="0"/>
    <x v="11"/>
  </r>
  <r>
    <x v="1463"/>
    <x v="1463"/>
    <n v="500"/>
    <s v="АО &quot;Райффайзенбанк&quot; г. Москва"/>
    <s v="Комиссия за обслуживание системы &quot;ELBRUS Internet&quot; за 10.2012  Договор на ELBRUS Internet Z34983/IC/000068"/>
    <s v="41219500"/>
    <x v="13"/>
    <x v="0"/>
    <x v="11"/>
  </r>
  <r>
    <x v="1464"/>
    <x v="1464"/>
    <n v="20000"/>
    <s v="УФК по г. Москве (Управление Роспотребнадзора по г. Москве, л/с 04731787820)"/>
    <s v="Административный штраф согласно постановлению № 23-001520-30 от 15.10.12 НДС не облагается"/>
    <s v="4121420000"/>
    <x v="13"/>
    <x v="0"/>
    <x v="11"/>
  </r>
  <r>
    <x v="1464"/>
    <x v="1464"/>
    <n v="14766.52"/>
    <s v="ГУП &quot;Мосгоргеотрест&quot;"/>
    <s v="Оплата по счету № 9/22639-12 за техническое заключение В том числе НДС 18 % - 2252.52"/>
    <s v="4121414766,52"/>
    <x v="13"/>
    <x v="0"/>
    <x v="11"/>
  </r>
  <r>
    <x v="1464"/>
    <x v="1464"/>
    <n v="18"/>
    <s v="АО &quot;Райффайзенбанк&quot; г. Москва"/>
    <s v="Комиссия за исходящий платеж в рублях от 2012-11-01 (банк-клиент), расчетный документ №196, сумма 14766.52 рублей"/>
    <s v="4121418"/>
    <x v="13"/>
    <x v="0"/>
    <x v="11"/>
  </r>
  <r>
    <x v="1464"/>
    <x v="1464"/>
    <n v="20000"/>
    <s v="УФК по г. Москве (Управление Роспотребнадзора по г. Москве, л/с 04731787820)"/>
    <s v="Административный штраф согласно постановлению № 23-001519-30 от 15.10.12 НДС не облагается"/>
    <s v="4121420000"/>
    <x v="13"/>
    <x v="0"/>
    <x v="11"/>
  </r>
  <r>
    <x v="1465"/>
    <x v="1465"/>
    <n v="83000"/>
    <s v="ООО Группа &quot;Евроклининг&quot;"/>
    <s v="Оплата по договору № 009-46/у от 20.03.2009 за уборку за  октябрь 2012 года. В том числе НДС 18 % - 12661.02"/>
    <s v="4121383000"/>
    <x v="13"/>
    <x v="0"/>
    <x v="11"/>
  </r>
  <r>
    <x v="1465"/>
    <x v="1465"/>
    <n v="260000"/>
    <s v="ООО ЧОО &quot;Риф-4&quot;"/>
    <s v="Оплата за охранные услуги за октябрь 2012 года по договору № 02/11 от 11.01.11. НДС не облагается"/>
    <s v="41213260000"/>
    <x v="13"/>
    <x v="0"/>
    <x v="11"/>
  </r>
  <r>
    <x v="1465"/>
    <x v="1465"/>
    <n v="18"/>
    <s v="АО &quot;Райффайзенбанк&quot; г. Москва"/>
    <s v="Комиссия за исходящий платеж в рублях от 2012-10-31 (банк-клиент), расчетный документ №195, сумма 260000.00 рублей"/>
    <s v="4121318"/>
    <x v="13"/>
    <x v="0"/>
    <x v="11"/>
  </r>
  <r>
    <x v="1465"/>
    <x v="1465"/>
    <n v="501.15"/>
    <s v="АО &quot;Райффайзенбанк&quot; г. Москва"/>
    <s v="Комиссия за обработку платежной ведомости. payroll scheme comm."/>
    <s v="41213501,15"/>
    <x v="13"/>
    <x v="0"/>
    <x v="11"/>
  </r>
  <r>
    <x v="1465"/>
    <x v="1465"/>
    <n v="18"/>
    <s v="АО &quot;Райффайзенбанк&quot; г. Москва"/>
    <s v="Комиссия за исходящий платеж в рублях от 2012-10-31 (банк-клиент), расчетный документ №194, сумма 83000.00 рублей"/>
    <s v="4121318"/>
    <x v="13"/>
    <x v="0"/>
    <x v="11"/>
  </r>
  <r>
    <x v="1465"/>
    <x v="1465"/>
    <n v="125286.54"/>
    <s v="АО &quot;Райффайзенбанк&quot; г. Москва"/>
    <s v="Перечисление заработной платы согласно платежной ведомости. salary"/>
    <s v="41213125286,54"/>
    <x v="13"/>
    <x v="0"/>
    <x v="11"/>
  </r>
  <r>
    <x v="1465"/>
    <x v="1465"/>
    <n v="700"/>
    <s v="АО &quot;Райффайзенбанк&quot; г. Москва"/>
    <s v="Комиссия за ведение текущего (расчетного) счета 40703810800001434983 за период с 01.10.2012 по 31.10.2012    начислена в сумме 700.00 RUR"/>
    <s v="41213700"/>
    <x v="13"/>
    <x v="0"/>
    <x v="11"/>
  </r>
  <r>
    <x v="1466"/>
    <x v="1466"/>
    <n v="4284.390000000000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октябрь 2012 года. НДС не облагается"/>
    <s v="412124284,39"/>
    <x v="13"/>
    <x v="0"/>
    <x v="11"/>
  </r>
  <r>
    <x v="1466"/>
    <x v="1466"/>
    <n v="31870"/>
    <s v="УФК по г. Москве (ИФНС № 15 по г. Москве)"/>
    <s v="НДФЛ за октябрь 2012 года НДС не облагается"/>
    <s v="4121231870"/>
    <x v="13"/>
    <x v="0"/>
    <x v="11"/>
  </r>
  <r>
    <x v="1466"/>
    <x v="1466"/>
    <n v="42406.9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октябрь 2012 года. НДС не облагается"/>
    <s v="4121242406,92"/>
    <x v="13"/>
    <x v="0"/>
    <x v="11"/>
  </r>
  <r>
    <x v="1466"/>
    <x v="1466"/>
    <n v="495.91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октябрь 2012 года НДС не облагается"/>
    <s v="41212495,91"/>
    <x v="13"/>
    <x v="0"/>
    <x v="11"/>
  </r>
  <r>
    <x v="1467"/>
    <x v="1467"/>
    <n v="63796.86"/>
    <s v="Муниципальное унитарное предприятие &quot;Инженерные сети г. Долгопрудного&quot; в Долгопрудненском филиале"/>
    <s v="Оплата по счету № 4435 от 30.09.2012 за стоки (2 972 м куб)   В том числе НДС 18 % - 9731.72"/>
    <s v="4121163796,86"/>
    <x v="13"/>
    <x v="0"/>
    <x v="11"/>
  </r>
  <r>
    <x v="1467"/>
    <x v="1467"/>
    <n v="421144.28"/>
    <s v="ОАО &quot;Мосэнергосбыт&quot;"/>
    <s v="Оплата по счету № 35064 от 31.10.12 за электричество: тариф 1,39 - расход 38537, тариф 4,11 - расход 89435.  В том числе НДС 18 % - 64242.35"/>
    <s v="41211421144,28"/>
    <x v="25"/>
    <x v="0"/>
    <x v="15"/>
  </r>
  <r>
    <x v="1467"/>
    <x v="1467"/>
    <n v="18"/>
    <s v="АО &quot;Райффайзенбанк&quot; г. Москва"/>
    <s v="Комиссия за исходящий платеж в рублях от 2012-10-26 (банк-клиент), расчетный документ №187, сумма 421144.28 рублей"/>
    <s v="4121118"/>
    <x v="13"/>
    <x v="0"/>
    <x v="11"/>
  </r>
  <r>
    <x v="1467"/>
    <x v="1467"/>
    <n v="18"/>
    <s v="АО &quot;Райффайзенбанк&quot; г. Москва"/>
    <s v="Комиссия за исходящий платеж в рублях от 2012-10-29 (банк-клиент), расчетный документ №188, сумма 63796.86 рублей"/>
    <s v="4121118"/>
    <x v="13"/>
    <x v="0"/>
    <x v="11"/>
  </r>
  <r>
    <x v="1467"/>
    <x v="1467"/>
    <n v="156.31"/>
    <s v="УФК по г. Москве (ИФНС России № 1 по г. Москве)"/>
    <s v="КБК 18210803010011000110 Доплата государственной пошлины по иску Чернеги. Дело рассматривается в Измайловском районном суде г. Москвы ОКАТО 45 286 555 000. НДС не облагается."/>
    <s v="41211156,31"/>
    <x v="13"/>
    <x v="0"/>
    <x v="11"/>
  </r>
  <r>
    <x v="1468"/>
    <x v="1468"/>
    <n v="18"/>
    <s v="АО &quot;Райффайзенбанк&quot; г. Москва"/>
    <s v="Комиссия за исходящий платеж в рублях от 2012-10-18 (банк-клиент), расчетный документ №185, сумма 11946.32 рублей"/>
    <s v="4120018"/>
    <x v="13"/>
    <x v="0"/>
    <x v="11"/>
  </r>
  <r>
    <x v="1468"/>
    <x v="1468"/>
    <n v="35413.519999999997"/>
    <s v="Филиал ФГУП &quot;Охрана&quot; МВД РФ по г. Москве"/>
    <s v="Оплата по счету № 7722м31132а от 15.10.12 за монтаж технических средств охраны. В том числе НДС 18 % - 5402.06"/>
    <s v="4120035413,52"/>
    <x v="13"/>
    <x v="0"/>
    <x v="11"/>
  </r>
  <r>
    <x v="1468"/>
    <x v="1468"/>
    <n v="11946.32"/>
    <s v="Муниципальное унитарное предприятие &quot;Инженерные сети г. Долгопрудного&quot; в Долгопрудненском филиале"/>
    <s v="Оплата по счету № 319 от 08.10.2012 за химический анализ воды.   В том числе НДС 18 % - 1822.32"/>
    <s v="4120011946,32"/>
    <x v="13"/>
    <x v="0"/>
    <x v="11"/>
  </r>
  <r>
    <x v="1468"/>
    <x v="1468"/>
    <n v="18"/>
    <s v="АО &quot;Райффайзенбанк&quot; г. Москва"/>
    <s v="Комиссия за исходящий платеж в рублях от 2012-10-18 (банк-клиент), расчетный документ №184, сумма 35413.52 рублей"/>
    <s v="4120018"/>
    <x v="13"/>
    <x v="0"/>
    <x v="11"/>
  </r>
  <r>
    <x v="1469"/>
    <x v="1469"/>
    <n v="63796.86"/>
    <s v="Муниципальное унитарное предприятие &quot;Инженерные сети г. Долгопрудного&quot; в Долгопрудненском филиале"/>
    <s v="Оплата по счету № 4435 от 30.09.2012 за стоки (2973.5 м куб)   В том числе НДС 18 % - 9731.72"/>
    <s v="4119463796,86"/>
    <x v="13"/>
    <x v="0"/>
    <x v="11"/>
  </r>
  <r>
    <x v="1469"/>
    <x v="1469"/>
    <n v="18"/>
    <s v="АО &quot;Райффайзенбанк&quot; г. Москва"/>
    <s v="Комиссия за исходящий платеж в рублях от 2012-10-11 (банк-клиент), расчетный документ №183, сумма 63796.86 рублей"/>
    <s v="4119418"/>
    <x v="13"/>
    <x v="0"/>
    <x v="11"/>
  </r>
  <r>
    <x v="1470"/>
    <x v="1470"/>
    <n v="19975.38"/>
    <s v="Филиал &quot;Центральный&quot; ОАО &quot;Оборонэнергосбыт&quot;"/>
    <s v="Оплата по счету № 10070832012/311010 от 30.09.2012 за электричество за сентябрь 2012 года (4 969 квт)  В том числе НДС 18 % - 3047.09"/>
    <s v="4119319975,38"/>
    <x v="13"/>
    <x v="0"/>
    <x v="11"/>
  </r>
  <r>
    <x v="1470"/>
    <x v="1470"/>
    <n v="18"/>
    <s v="АО &quot;Райффайзенбанк&quot; г. Москва"/>
    <s v="Комиссия за исходящий платеж в рублях от 2012-10-11 (банк-клиент), расчетный документ №182, сумма 19975.38 рублей"/>
    <s v="4119318"/>
    <x v="13"/>
    <x v="0"/>
    <x v="11"/>
  </r>
  <r>
    <x v="1470"/>
    <x v="1470"/>
    <n v="363.2"/>
    <s v="АО &quot;Райффайзенбанк&quot; г. Москва"/>
    <s v="Комиссия за обработку платежной ведомости. payroll scheme comm."/>
    <s v="41193363,2"/>
    <x v="13"/>
    <x v="0"/>
    <x v="11"/>
  </r>
  <r>
    <x v="1470"/>
    <x v="1470"/>
    <n v="90800"/>
    <s v="АО &quot;Райффайзенбанк&quot; г. Москва"/>
    <s v="Перечисление заработной платы согласно платежной ведомости. salary"/>
    <s v="4119390800"/>
    <x v="13"/>
    <x v="0"/>
    <x v="11"/>
  </r>
  <r>
    <x v="1470"/>
    <x v="1470"/>
    <n v="387.5"/>
    <s v="АО &quot;Райффайзенбанк&quot; г. Москва"/>
    <s v="Комиссия за внесение наличных. ОВН №18. г. Москва"/>
    <s v="41193387,5"/>
    <x v="13"/>
    <x v="0"/>
    <x v="11"/>
  </r>
  <r>
    <x v="1471"/>
    <x v="1471"/>
    <n v="18"/>
    <s v="АО &quot;Райффайзенбанк&quot; г. Москва"/>
    <s v="Комиссия за исходящий платеж в рублях от 2012-10-09 (банк-клиент), расчетный документ №180, сумма 34100.00 рублей"/>
    <s v="4119118"/>
    <x v="13"/>
    <x v="0"/>
    <x v="11"/>
  </r>
  <r>
    <x v="1471"/>
    <x v="1471"/>
    <n v="18"/>
    <s v="АО &quot;Райффайзенбанк&quot; г. Москва"/>
    <s v="Комиссия за исходящий платеж в рублях от 2012-10-03 (банк-клиент), расчетный документ №176, сумма 45000.00 рублей"/>
    <s v="4119118"/>
    <x v="13"/>
    <x v="0"/>
    <x v="11"/>
  </r>
  <r>
    <x v="1471"/>
    <x v="1471"/>
    <n v="34100"/>
    <s v="ОАО &quot;Эко-Сервис&quot;"/>
    <s v="Оплата за вывоз мусора по счету № 3275 от 30.09.12 11 шт. за сентябрь 2012   В том числе НДС 18 % - 5201.69"/>
    <s v="4119134100"/>
    <x v="13"/>
    <x v="0"/>
    <x v="11"/>
  </r>
  <r>
    <x v="1471"/>
    <x v="1471"/>
    <n v="45000"/>
    <s v="ООО &quot;Премьер Сервис Эксплуатация&quot;"/>
    <s v="Оплата по счету № 1 от 01.10.12 за сервисное обслуживание инженерных сетей. В том числе НДС 18 % - 6864.41"/>
    <s v="4119145000"/>
    <x v="13"/>
    <x v="0"/>
    <x v="11"/>
  </r>
  <r>
    <x v="1472"/>
    <x v="1472"/>
    <n v="260000"/>
    <s v="ООО ЧОО &quot;Риф-4&quot;"/>
    <s v="Оплата за охранные услуги за сентябрь 2012 года по договору № 02/11 от 11.01.11. НДС не облагается"/>
    <s v="41186260000"/>
    <x v="13"/>
    <x v="0"/>
    <x v="11"/>
  </r>
  <r>
    <x v="1472"/>
    <x v="1472"/>
    <n v="18"/>
    <s v="АО &quot;Райффайзенбанк&quot; г. Москва"/>
    <s v="Комиссия за исходящий платеж в рублях от 2012-10-04 (банк-клиент), расчетный документ №179, сумма 83000.00 рублей"/>
    <s v="4118618"/>
    <x v="13"/>
    <x v="0"/>
    <x v="11"/>
  </r>
  <r>
    <x v="1472"/>
    <x v="1472"/>
    <n v="18"/>
    <s v="АО &quot;Райффайзенбанк&quot; г. Москва"/>
    <s v="Комиссия за исходящий платеж в рублях от 2012-10-04 (банк-клиент), расчетный документ №177, сумма 22323.06 рублей"/>
    <s v="4118618"/>
    <x v="13"/>
    <x v="0"/>
    <x v="11"/>
  </r>
  <r>
    <x v="1472"/>
    <x v="1472"/>
    <n v="22323.06"/>
    <s v="Филиал &quot;Центральный&quot; ОАО &quot;Оборонэнергосбыт&quot;"/>
    <s v="Оплата по счету № 10070722012/311010 от 31.08.2011 за электричество за август 2012 года (5 553 квт)  В том числе НДС 18 % - 3405.21"/>
    <s v="4118622323,06"/>
    <x v="13"/>
    <x v="0"/>
    <x v="11"/>
  </r>
  <r>
    <x v="1472"/>
    <x v="1472"/>
    <n v="83000"/>
    <s v="ООО Группа &quot;Евроклининг&quot;"/>
    <s v="Оплата по договору № 009-46/у от 20.03.2009 за уборку за сентябрь 2012 года. В том числе НДС 18 % - 12661.02"/>
    <s v="4118683000"/>
    <x v="13"/>
    <x v="0"/>
    <x v="11"/>
  </r>
  <r>
    <x v="1472"/>
    <x v="1472"/>
    <n v="18"/>
    <s v="АО &quot;Райффайзенбанк&quot; г. Москва"/>
    <s v="Комиссия за исходящий платеж в рублях от 2012-10-04 (банк-клиент), расчетный документ №178, сумма 260000.00 рублей"/>
    <s v="4118618"/>
    <x v="13"/>
    <x v="0"/>
    <x v="11"/>
  </r>
  <r>
    <x v="1472"/>
    <x v="1472"/>
    <n v="500"/>
    <s v="АО &quot;Райффайзенбанк&quot; г. Москва"/>
    <s v="Комиссия за обслуживание системы &quot;ELBRUS Internet&quot; за 9.2012  Договор на ELBRUS Internet Z34983/IC/000068"/>
    <s v="41186500"/>
    <x v="13"/>
    <x v="0"/>
    <x v="11"/>
  </r>
  <r>
    <x v="1473"/>
    <x v="1473"/>
    <n v="18"/>
    <s v="АО &quot;Райффайзенбанк&quot; г. Москва"/>
    <s v="Комиссия за исходящий платеж в рублях от 2012-10-03 (банк-клиент), расчетный документ №173, сумма 33240.00 рублей"/>
    <s v="4118518"/>
    <x v="13"/>
    <x v="0"/>
    <x v="11"/>
  </r>
  <r>
    <x v="1473"/>
    <x v="1473"/>
    <n v="6097"/>
    <s v="УФК по г. Москве (ИФНС № 15 по г. Москве)"/>
    <s v="Водный налог за 3 квартал 2012 года НДС не облагается"/>
    <s v="411856097"/>
    <x v="13"/>
    <x v="0"/>
    <x v="11"/>
  </r>
  <r>
    <x v="1473"/>
    <x v="1473"/>
    <n v="33240"/>
    <s v="ООО &quot;Премьер Сервис&quot;"/>
    <s v="Оплата  по счету№ 160 от 28.09.2012 окончательный расчет по замене скваженного насоса по договору № 5107 от 20.08.12  В том числе НДС 18 % - 5070.51"/>
    <s v="4118533240"/>
    <x v="13"/>
    <x v="0"/>
    <x v="11"/>
  </r>
  <r>
    <x v="1473"/>
    <x v="1473"/>
    <n v="18"/>
    <s v="АО &quot;Райффайзенбанк&quot; г. Москва"/>
    <s v="Комиссия за исходящий платеж в рублях от 2012-10-03 (банк-клиент), расчетный документ №172, сумма 3000.00 рублей"/>
    <s v="4118518"/>
    <x v="13"/>
    <x v="0"/>
    <x v="11"/>
  </r>
  <r>
    <x v="1473"/>
    <x v="1473"/>
    <n v="3000"/>
    <s v="ООО &quot;Техсервис&quot;"/>
    <s v="Оплата по счету № 239 от 28.09.12  В том числе НДС 18 % - 457.63"/>
    <s v="411853000"/>
    <x v="13"/>
    <x v="0"/>
    <x v="11"/>
  </r>
  <r>
    <x v="1474"/>
    <x v="1474"/>
    <n v="18"/>
    <s v="АО &quot;Райффайзенбанк&quot; г. Москва"/>
    <s v="Комиссия за исходящий платеж в рублях от 2012-10-02 (банк-клиент), расчетный документ №171, сумма 353787.08 рублей"/>
    <s v="4118418"/>
    <x v="13"/>
    <x v="0"/>
    <x v="11"/>
  </r>
  <r>
    <x v="1474"/>
    <x v="1474"/>
    <n v="25000"/>
    <s v="ООО &quot;Стройрегионгаз&quot;"/>
    <s v="Техническое обслуживание газопровода за cентябрь 2012 года по счету № 466 от 27.08.12. В том числе НДС 18 % - 3813.56"/>
    <s v="4118425000"/>
    <x v="13"/>
    <x v="0"/>
    <x v="11"/>
  </r>
  <r>
    <x v="1474"/>
    <x v="1474"/>
    <n v="353787.08"/>
    <s v="ОАО &quot;Мосэнергосбыт&quot;"/>
    <s v="Оплата по счету № 30230 от 30.09.12 за электричество: тариф 1,39 - расход 32657, тариф 4,11 - расход 75035.  В том числе НДС 18 % - 53967.52"/>
    <s v="41184353787,08"/>
    <x v="25"/>
    <x v="0"/>
    <x v="15"/>
  </r>
  <r>
    <x v="1474"/>
    <x v="1474"/>
    <n v="18"/>
    <s v="АО &quot;Райффайзенбанк&quot; г. Москва"/>
    <s v="Комиссия за исходящий платеж в рублях от 2012-10-02 (банк-клиент), расчетный документ №170, сумма 25000.00 рублей"/>
    <s v="4118418"/>
    <x v="13"/>
    <x v="0"/>
    <x v="11"/>
  </r>
  <r>
    <x v="1475"/>
    <x v="1475"/>
    <n v="10005"/>
    <s v="Плехов Евгений Владимирович, доп. офис 9038/0428"/>
    <s v="Оплата по договору № б/н от 21.09.12 года за юридические услуги. НДС не облагается"/>
    <s v="4118310005"/>
    <x v="13"/>
    <x v="0"/>
    <x v="11"/>
  </r>
  <r>
    <x v="1475"/>
    <x v="1475"/>
    <n v="1495"/>
    <s v="УФК по г. Москве (ИФНС № 15 по г. Москве)"/>
    <s v="НДФЛ за январь 2012 года НДС не облагается"/>
    <s v="411831495"/>
    <x v="13"/>
    <x v="0"/>
    <x v="11"/>
  </r>
  <r>
    <x v="1475"/>
    <x v="1475"/>
    <n v="18"/>
    <s v="АО &quot;Райффайзенбанк&quot; г. Москва"/>
    <s v="Комиссия за исходящий платеж в рублях от 2012-09-28 (банк-клиент), расчетный документ №168, сумма 10005.00 рублей"/>
    <s v="4118318"/>
    <x v="13"/>
    <x v="0"/>
    <x v="11"/>
  </r>
  <r>
    <x v="1476"/>
    <x v="1476"/>
    <n v="700"/>
    <s v="АО &quot;Райффайзенбанк&quot; г. Москва"/>
    <s v="Комиссия за ведение текущего (расчетного) счета 40703810800001434983 за период с 01.09.2012 по 30.09.2012    начислена в сумме 700.00 RUR"/>
    <s v="41181700"/>
    <x v="13"/>
    <x v="0"/>
    <x v="11"/>
  </r>
  <r>
    <x v="1477"/>
    <x v="1477"/>
    <n v="499.76"/>
    <s v="АО &quot;Райффайзенбанк&quot; г. Москва"/>
    <s v="Комиссия за обработку платежной ведомости. payroll scheme comm."/>
    <s v="41179499,76"/>
    <x v="13"/>
    <x v="0"/>
    <x v="11"/>
  </r>
  <r>
    <x v="1477"/>
    <x v="1477"/>
    <n v="124940.9"/>
    <s v="АО &quot;Райффайзенбанк&quot; г. Москва"/>
    <s v="Перечисление заработной платы согласно платежной ведомости. salary"/>
    <s v="41179124940,9"/>
    <x v="13"/>
    <x v="0"/>
    <x v="11"/>
  </r>
  <r>
    <x v="1478"/>
    <x v="1478"/>
    <n v="495.12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сентябрь 2012 года НДС не облагается"/>
    <s v="41178495,12"/>
    <x v="13"/>
    <x v="0"/>
    <x v="11"/>
  </r>
  <r>
    <x v="1478"/>
    <x v="1478"/>
    <n v="34222.80000000000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сентябрь 2012 года. НДС не облагается"/>
    <s v="4117834222,8"/>
    <x v="13"/>
    <x v="0"/>
    <x v="11"/>
  </r>
  <r>
    <x v="1478"/>
    <x v="1478"/>
    <n v="31818"/>
    <s v="УФК по г. Москве (ИФНС № 15 по г. Москве)"/>
    <s v="НДФЛ за сентябрь 2012 года НДС не облагается"/>
    <s v="4117831818"/>
    <x v="13"/>
    <x v="0"/>
    <x v="11"/>
  </r>
  <r>
    <x v="1478"/>
    <x v="1478"/>
    <n v="4888.9799999999996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сентябрь 2012 года. НДС не облагается"/>
    <s v="411784888,98"/>
    <x v="13"/>
    <x v="0"/>
    <x v="11"/>
  </r>
  <r>
    <x v="1479"/>
    <x v="1479"/>
    <n v="18"/>
    <s v="АО &quot;Райффайзенбанк&quot; г. Москва"/>
    <s v="Комиссия за исходящий платеж в рублях от 21.09.2012 (банк-клиент), расчетный документ №162, сумма 14160.00 рублей"/>
    <s v="4117318"/>
    <x v="13"/>
    <x v="0"/>
    <x v="11"/>
  </r>
  <r>
    <x v="1479"/>
    <x v="1479"/>
    <n v="14160"/>
    <s v="ООО &quot;Премьер Сервис&quot;"/>
    <s v="Оплата  по счету № 156 от 20.09.12. за доп. работы по скваж. насосу к договору № 5107 от 20.08.12  В том числе НДС 18 % - 2160.00"/>
    <s v="4117314160"/>
    <x v="13"/>
    <x v="0"/>
    <x v="11"/>
  </r>
  <r>
    <x v="1480"/>
    <x v="1480"/>
    <n v="62462.45"/>
    <s v="Муниципальное унитарное предприятие &quot;Инженерные сети г. Долгопрудного&quot; в Долгопрудненском филиале"/>
    <s v="Оплата по счету № 4024 от 31.08.2012 за стоки (3074 м куб)  В том числе НДС 18 % - 9528.17"/>
    <s v="4116962462,45"/>
    <x v="13"/>
    <x v="0"/>
    <x v="11"/>
  </r>
  <r>
    <x v="1480"/>
    <x v="1480"/>
    <n v="18"/>
    <s v="АО &quot;Райффайзенбанк&quot; г. Москва"/>
    <s v="Комиссия за исходящий платеж в рублях от 17.09.2012 (банк-клиент), расчетный документ №161, сумма 62462.45 рублей"/>
    <s v="4116918"/>
    <x v="13"/>
    <x v="0"/>
    <x v="11"/>
  </r>
  <r>
    <x v="1481"/>
    <x v="1481"/>
    <n v="15000"/>
    <s v="УФК по г. Москве (Арбитражный суд г. Москвы л/с № 05731328770)"/>
    <s v="Оплата за внесение денежной суммы на депозит суда с целью проведения экспертизы По делу № А40-20436/2012 в размере 15000 рублей. НДС не облагается."/>
    <s v="4116615000"/>
    <x v="13"/>
    <x v="0"/>
    <x v="11"/>
  </r>
  <r>
    <x v="1482"/>
    <x v="1482"/>
    <n v="90800"/>
    <s v="АО &quot;Райффайзенбанк&quot; г. Москва"/>
    <s v="Перечисление заработной платы согласно платежной ведомости. salary"/>
    <s v="4116590800"/>
    <x v="13"/>
    <x v="0"/>
    <x v="11"/>
  </r>
  <r>
    <x v="1482"/>
    <x v="1482"/>
    <n v="2000"/>
    <s v="УФК по г. Москве (ИФНС России № 7 по г. Москве)"/>
    <s v="КБК 18210801000011000110  Государственная пошлина за рассмотрение кассационной жалобы в ФАС Московского округа по делу № А40-35425/12 НДС не облагается."/>
    <s v="411652000"/>
    <x v="13"/>
    <x v="0"/>
    <x v="11"/>
  </r>
  <r>
    <x v="1482"/>
    <x v="1482"/>
    <n v="18"/>
    <s v="АО &quot;Райффайзенбанк&quot; г. Москва"/>
    <s v="Комиссия за исходящий платеж в рублях от 13.09.2012 (банк-клиент), расчетный документ №158, сумма 101550.00 рублей"/>
    <s v="4116518"/>
    <x v="13"/>
    <x v="0"/>
    <x v="11"/>
  </r>
  <r>
    <x v="1482"/>
    <x v="1482"/>
    <n v="101550"/>
    <s v="ООО &quot;ДорХан 21 век&quot;4070281036"/>
    <s v="Оплата по счету № MSBДВ031479 от 12.09.12 за ворота.  В том числе НДС 18 % - 15490.68"/>
    <s v="41165101550"/>
    <x v="13"/>
    <x v="0"/>
    <x v="11"/>
  </r>
  <r>
    <x v="1482"/>
    <x v="1482"/>
    <n v="363.2"/>
    <s v="АО &quot;Райффайзенбанк&quot; г. Москва"/>
    <s v="Комиссия за обработку платежной ведомости. payroll scheme comm."/>
    <s v="41165363,2"/>
    <x v="13"/>
    <x v="0"/>
    <x v="11"/>
  </r>
  <r>
    <x v="1483"/>
    <x v="1483"/>
    <n v="18"/>
    <s v="АО &quot;Райффайзенбанк&quot; г. Москва"/>
    <s v="Комиссия за исходящий платеж в рублях от 12.09.2012 (банк-клиент), расчетный документ №156, сумма 306215.48 рублей"/>
    <s v="4116418"/>
    <x v="13"/>
    <x v="0"/>
    <x v="11"/>
  </r>
  <r>
    <x v="1483"/>
    <x v="1483"/>
    <n v="11743.03"/>
    <s v="Муниципальное унитарное предприятие &quot;Инженерные сети г. Долгопрудного&quot; в Долгопрудненском филиале"/>
    <s v="Оплата по счету № 3467 от 31.07.2012 за стоки (3356 м куб)  В том числе НДС 18 % - 1791.31"/>
    <s v="4116411743,03"/>
    <x v="13"/>
    <x v="0"/>
    <x v="11"/>
  </r>
  <r>
    <x v="1483"/>
    <x v="1483"/>
    <n v="18"/>
    <s v="АО &quot;Райффайзенбанк&quot; г. Москва"/>
    <s v="Комиссия за исходящий платеж в рублях от 12.09.2012 (банк-клиент), расчетный документ №157, сумма 11743.03 рублей"/>
    <s v="4116418"/>
    <x v="13"/>
    <x v="0"/>
    <x v="11"/>
  </r>
  <r>
    <x v="1483"/>
    <x v="1483"/>
    <n v="306215.48"/>
    <s v="ОАО &quot;Мосэнергосбыт&quot;"/>
    <s v="Оплата по счету № 27082 от 31.08.12 за электричество: тариф 1,39 - расход 29657, тариф 4,11 - расход 64475. В том числе НДС 18 % - 46710.84"/>
    <s v="41164306215,48"/>
    <x v="25"/>
    <x v="0"/>
    <x v="15"/>
  </r>
  <r>
    <x v="1484"/>
    <x v="1484"/>
    <n v="18"/>
    <s v="АО &quot;Райффайзенбанк&quot; г. Москва"/>
    <s v="Комиссия за исходящий платеж в рублях от 10.09.2012 (банк-клиент), расчетный документ №154, сумма 37200.00 рублей"/>
    <s v="4116218"/>
    <x v="13"/>
    <x v="0"/>
    <x v="11"/>
  </r>
  <r>
    <x v="1484"/>
    <x v="1484"/>
    <n v="37200"/>
    <s v="ОАО &quot;Эко-Сервис&quot;"/>
    <s v="Оплата за вывоз мусора по счету № 2850 от 31.08.12 12 шт. за август 2012 года  В том числе НДС 18 % - 5674.58"/>
    <s v="4116237200"/>
    <x v="13"/>
    <x v="0"/>
    <x v="11"/>
  </r>
  <r>
    <x v="1485"/>
    <x v="1485"/>
    <n v="11210"/>
    <s v="ООО &quot;Ранет Энерго&quot; в Королевском ОСБ № 2570"/>
    <s v="Оплата по счету № 252 от 04.09.2012 года диагностика расходомеров. В том числе НДС 18 % - 1710.00"/>
    <s v="4115711210"/>
    <x v="13"/>
    <x v="0"/>
    <x v="11"/>
  </r>
  <r>
    <x v="1485"/>
    <x v="1485"/>
    <n v="18"/>
    <s v="АО &quot;Райффайзенбанк&quot; г. Москва"/>
    <s v="Комиссия за исходящий платеж в рублях от 05.09.2012 (банк-клиент), расчетный документ №153, сумма 11210.00 рублей"/>
    <s v="4115718"/>
    <x v="13"/>
    <x v="0"/>
    <x v="11"/>
  </r>
  <r>
    <x v="1486"/>
    <x v="1486"/>
    <n v="500"/>
    <s v="АО &quot;Райффайзенбанк&quot; г. Москва"/>
    <s v="Комиссия за обслуживание системы &quot;ELBRUS Internet&quot; за 8.2012  Договор на ELBRUS Internet Z34983/IC/000068"/>
    <s v="41156500"/>
    <x v="13"/>
    <x v="0"/>
    <x v="11"/>
  </r>
  <r>
    <x v="1486"/>
    <x v="1486"/>
    <n v="2990"/>
    <s v="УФК по г. Москве (ИФНС № 15 по г. Москве)"/>
    <s v="НДФЛ за сентябрь 2012 года НДС не облагается"/>
    <s v="411562990"/>
    <x v="13"/>
    <x v="0"/>
    <x v="11"/>
  </r>
  <r>
    <x v="1486"/>
    <x v="1486"/>
    <n v="20010"/>
    <s v="Плехов Евгений Владимирович, доп. офис 9038/0428"/>
    <s v="Оплата по договору б/н от 03.09.12 года за юридические услуги. НДС не облагается"/>
    <s v="4115620010"/>
    <x v="13"/>
    <x v="0"/>
    <x v="11"/>
  </r>
  <r>
    <x v="1486"/>
    <x v="1486"/>
    <n v="18"/>
    <s v="АО &quot;Райффайзенбанк&quot; г. Москва"/>
    <s v="Комиссия за исходящий платеж в рублях от 04.09.2012 (банк-клиент), расчетный документ №151, сумма 20010.00 рублей"/>
    <s v="4115618"/>
    <x v="13"/>
    <x v="0"/>
    <x v="11"/>
  </r>
  <r>
    <x v="1487"/>
    <x v="1487"/>
    <n v="477.52"/>
    <s v="АО &quot;Райффайзенбанк&quot; г. Москва"/>
    <s v="Комиссия за обработку платежной ведомости. payroll scheme comm."/>
    <s v="41152477,52"/>
    <x v="13"/>
    <x v="0"/>
    <x v="11"/>
  </r>
  <r>
    <x v="1487"/>
    <x v="1487"/>
    <n v="119378.89"/>
    <s v="АО &quot;Райффайзенбанк&quot; г. Москва"/>
    <s v="Перечисление заработной платы согласно платежной ведомости. salary"/>
    <s v="41152119378,89"/>
    <x v="13"/>
    <x v="0"/>
    <x v="11"/>
  </r>
  <r>
    <x v="1487"/>
    <x v="1487"/>
    <n v="700"/>
    <s v="АО &quot;Райффайзенбанк&quot; г. Москва"/>
    <s v="Комиссия за ведение текущего (расчетного) счета 40703810800001434983 за период с 01.08.2012 по 31.08.2012    начислена в сумме 700.00 RUR"/>
    <s v="41152700"/>
    <x v="13"/>
    <x v="0"/>
    <x v="11"/>
  </r>
  <r>
    <x v="1488"/>
    <x v="1488"/>
    <n v="426.24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вгуст 2012 года НДС не облагается"/>
    <s v="41151426,24"/>
    <x v="13"/>
    <x v="0"/>
    <x v="11"/>
  </r>
  <r>
    <x v="1488"/>
    <x v="1488"/>
    <n v="1889.7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август 2012 года. НДС не облагается"/>
    <s v="411511889,78"/>
    <x v="13"/>
    <x v="0"/>
    <x v="11"/>
  </r>
  <r>
    <x v="1488"/>
    <x v="1488"/>
    <n v="8000"/>
    <s v="ООО &quot;Премьер Сервис&quot;"/>
    <s v="Оплата  по счету№ 149 от 27.08.2012 аванс по замене скваженного насоса по договору № 5107 от 20.08.12 В том числе НДС 18 % - 1220.34"/>
    <s v="411518000"/>
    <x v="13"/>
    <x v="0"/>
    <x v="11"/>
  </r>
  <r>
    <x v="1488"/>
    <x v="1488"/>
    <n v="27343"/>
    <s v="УФК по г. Москве (ИФНС № 15 по г. Москве)"/>
    <s v="НДФЛ за август 2012 года НДС не облагается"/>
    <s v="4115127343"/>
    <x v="13"/>
    <x v="0"/>
    <x v="11"/>
  </r>
  <r>
    <x v="1488"/>
    <x v="1488"/>
    <n v="25734.61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август 2012 года. НДС не облагается"/>
    <s v="4115125734,61"/>
    <x v="13"/>
    <x v="0"/>
    <x v="11"/>
  </r>
  <r>
    <x v="1488"/>
    <x v="1488"/>
    <n v="18"/>
    <s v="АО &quot;Райффайзенбанк&quot; г. Москва"/>
    <s v="Комиссия за исходящий платеж в рублях от 30.08.2012 (банк-клиент), расчетный документ №150, сумма 8000.00 рублей"/>
    <s v="4115118"/>
    <x v="13"/>
    <x v="0"/>
    <x v="11"/>
  </r>
  <r>
    <x v="1489"/>
    <x v="1489"/>
    <n v="18"/>
    <s v="АО &quot;Райффайзенбанк&quot; г. Москва"/>
    <s v="Комиссия за исходящий платеж в рублях от 28.08.2012 (банк-клиент), расчетный документ №144, сумма 144000.00 рублей"/>
    <s v="4114918"/>
    <x v="13"/>
    <x v="0"/>
    <x v="11"/>
  </r>
  <r>
    <x v="1489"/>
    <x v="1489"/>
    <n v="99409.5"/>
    <s v="ООО &quot;Центр &quot;ОВМ&quot;"/>
    <s v="Оплата по счету № 00007422 от 03.08.2012 за насос скважинный SP 14A-25 В том числе НДС 18 % - 15164.16"/>
    <s v="4114999409,5"/>
    <x v="13"/>
    <x v="0"/>
    <x v="11"/>
  </r>
  <r>
    <x v="1489"/>
    <x v="1489"/>
    <n v="144000"/>
    <s v="ООО &quot;Стройметмастерсервис&quot;"/>
    <s v="Оплата по счету № П01280 от 23.08.12 окончательный расчет за демонтаж и монтаж трубопроводной арматуры. В том числе НДС 18 % - 21966.10"/>
    <s v="41149144000"/>
    <x v="13"/>
    <x v="0"/>
    <x v="11"/>
  </r>
  <r>
    <x v="1489"/>
    <x v="1489"/>
    <n v="18"/>
    <s v="АО &quot;Райффайзенбанк&quot; г. Москва"/>
    <s v="Комиссия за исходящий платеж в рублях от 27.08.2012 (банк-клиент), расчетный документ №143, сумма 99409.50 рублей"/>
    <s v="4114918"/>
    <x v="13"/>
    <x v="0"/>
    <x v="11"/>
  </r>
  <r>
    <x v="1490"/>
    <x v="1490"/>
    <n v="18"/>
    <s v="АО &quot;Райффайзенбанк&quot; г. Москва"/>
    <s v="Комиссия за исходящий платеж в рублях от 24.08.2012 (банк-клиент), расчетный документ №142, сумма 276104.44 рублей"/>
    <s v="4114818"/>
    <x v="13"/>
    <x v="0"/>
    <x v="11"/>
  </r>
  <r>
    <x v="1490"/>
    <x v="1490"/>
    <n v="276104.44"/>
    <s v="ОАО &quot;Мосэнергосбыт&quot;"/>
    <s v="Оплата по счету № 24750 от 31.07.12 за электричество: тариф 1,39 - расход 26584, тариф 4,11 - расход 58188  В том числе НДС 18 % - 42117.63"/>
    <s v="41148276104,44"/>
    <x v="25"/>
    <x v="0"/>
    <x v="15"/>
  </r>
  <r>
    <x v="1491"/>
    <x v="1491"/>
    <n v="1050"/>
    <s v="АО &quot;Райффайзенбанк&quot; г. Москва"/>
    <s v="Комиссия за внесение наличных. ОВН №20. г. Москва"/>
    <s v="411431050"/>
    <x v="13"/>
    <x v="0"/>
    <x v="11"/>
  </r>
  <r>
    <x v="1492"/>
    <x v="1492"/>
    <n v="18"/>
    <s v="АО &quot;Райффайзенбанк&quot; г. Москва"/>
    <s v="Комиссия за исходящий платеж в рублях от 20.08.2012 (банк-клиент), расчетный документ №141, сумма 21334.14 рублей"/>
    <s v="4114118"/>
    <x v="13"/>
    <x v="0"/>
    <x v="11"/>
  </r>
  <r>
    <x v="1492"/>
    <x v="1492"/>
    <n v="18"/>
    <s v="АО &quot;Райффайзенбанк&quot; г. Москва"/>
    <s v="Комиссия за исходящий платеж в рублях от 20.08.2012 (банк-клиент), расчетный документ №125, сумма 83000.00 рублей"/>
    <s v="4114118"/>
    <x v="13"/>
    <x v="0"/>
    <x v="11"/>
  </r>
  <r>
    <x v="1492"/>
    <x v="1492"/>
    <n v="18"/>
    <s v="АО &quot;Райффайзенбанк&quot; г. Москва"/>
    <s v="Комиссия за исходящий платеж в рублях от 20.08.2012 (банк-клиент), расчетный документ №129, сумма 25000.00 рублей"/>
    <s v="4114118"/>
    <x v="13"/>
    <x v="0"/>
    <x v="11"/>
  </r>
  <r>
    <x v="1492"/>
    <x v="1492"/>
    <n v="18"/>
    <s v="АО &quot;Райффайзенбанк&quot; г. Москва"/>
    <s v="Комиссия за исходящий платеж в рублях от 20.08.2012 (банк-клиент), расчетный документ №127, сумма 260000.00 рублей"/>
    <s v="4114118"/>
    <x v="13"/>
    <x v="0"/>
    <x v="11"/>
  </r>
  <r>
    <x v="1492"/>
    <x v="1492"/>
    <n v="260000"/>
    <s v="ООО ЧОО &quot;Риф-4&quot;"/>
    <s v="Оплата за охранные услуги за август 2012 года по договору № 02/11 от 11.01.11. НДС не облагается"/>
    <s v="41141260000"/>
    <x v="13"/>
    <x v="0"/>
    <x v="11"/>
  </r>
  <r>
    <x v="1492"/>
    <x v="1492"/>
    <n v="25000"/>
    <s v="ООО &quot;Стройрегионгаз&quot;"/>
    <s v="Техническое обслуживание газопровода за август 2012 года. В том числе НДС 18 % - 3813.56"/>
    <s v="4114125000"/>
    <x v="13"/>
    <x v="0"/>
    <x v="11"/>
  </r>
  <r>
    <x v="1492"/>
    <x v="1492"/>
    <n v="21334.14"/>
    <s v="Филиал &quot;Центральный&quot; ОАО &quot;Оборонэнергосбыт&quot;"/>
    <s v="Оплата по счету № 10064052012/311010 от 31.07.2012 за электричество за июль 2012 года (5307 квт)  В том числе НДС 18 % - 3254.36"/>
    <s v="4114121334,14"/>
    <x v="13"/>
    <x v="0"/>
    <x v="11"/>
  </r>
  <r>
    <x v="1492"/>
    <x v="1492"/>
    <n v="83000"/>
    <s v="ООО Группа &quot;Евроклининг&quot;"/>
    <s v="Оплата по договору № 009-46/у от 20.03.2009 за уборку за август 2012 года. В том числе НДС 18 % - 12661.02"/>
    <s v="4114183000"/>
    <x v="13"/>
    <x v="0"/>
    <x v="11"/>
  </r>
  <r>
    <x v="1493"/>
    <x v="1493"/>
    <n v="37200"/>
    <s v="ОАО &quot;Эко-Сервис&quot;"/>
    <s v="Оплата за вывоз мусора по счету № 2546 от 31.07.12 12 шт. за июль В том числе НДС 18 % - 5674.58"/>
    <s v="4113837200"/>
    <x v="13"/>
    <x v="0"/>
    <x v="11"/>
  </r>
  <r>
    <x v="1493"/>
    <x v="1493"/>
    <n v="18"/>
    <s v="АО &quot;Райффайзенбанк&quot; г. Москва"/>
    <s v="Комиссия за исходящий платеж в рублях от 17.08.2012 (банк-клиент), расчетный документ №140, сумма 37200.00 рублей"/>
    <s v="4113818"/>
    <x v="13"/>
    <x v="0"/>
    <x v="11"/>
  </r>
  <r>
    <x v="1494"/>
    <x v="1494"/>
    <n v="66400"/>
    <s v="АО &quot;Райффайзенбанк&quot; г. Москва"/>
    <s v="Перечисление заработной платы согласно платежной ведомости. salary"/>
    <s v="4113666400"/>
    <x v="13"/>
    <x v="0"/>
    <x v="11"/>
  </r>
  <r>
    <x v="1494"/>
    <x v="1494"/>
    <n v="265.60000000000002"/>
    <s v="АО &quot;Райффайзенбанк&quot; г. Москва"/>
    <s v="Комиссия за обработку платежной ведомости. payroll scheme comm."/>
    <s v="41136265,6"/>
    <x v="13"/>
    <x v="0"/>
    <x v="11"/>
  </r>
  <r>
    <x v="1495"/>
    <x v="1495"/>
    <n v="18"/>
    <s v="АО &quot;Райффайзенбанк&quot; г. Москва"/>
    <s v="Комиссия за исходящий платеж в рублях от 09.08.2012 (банк-клиент), расчетный документ №139, сумма 2990.00 рублей"/>
    <s v="4113018"/>
    <x v="13"/>
    <x v="0"/>
    <x v="11"/>
  </r>
  <r>
    <x v="1495"/>
    <x v="1495"/>
    <n v="2990"/>
    <s v="Столичный филиал ОАО &quot;Мегафон&quot;"/>
    <s v="оплата по счету СПС4154355 за комплект сотовой связи &quot;Мегафон-Онлайн&quot; с модемом 4  В том числе НДС 18 % - 456.10"/>
    <s v="411302990"/>
    <x v="13"/>
    <x v="0"/>
    <x v="11"/>
  </r>
  <r>
    <x v="1496"/>
    <x v="1496"/>
    <n v="500"/>
    <s v="АО &quot;Райффайзенбанк&quot; г. Москва"/>
    <s v="Комиссия за обслуживание системы &quot;ELBRUS Internet&quot; за 7.2012  Договор на ELBRUS Internet Z34983/IC/000068"/>
    <s v="41125500"/>
    <x v="13"/>
    <x v="0"/>
    <x v="11"/>
  </r>
  <r>
    <x v="1497"/>
    <x v="1497"/>
    <n v="587.8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ль 2012 года НДС не облагается"/>
    <s v="41122587,87"/>
    <x v="13"/>
    <x v="0"/>
    <x v="11"/>
  </r>
  <r>
    <x v="1497"/>
    <x v="1497"/>
    <n v="18"/>
    <s v="АО &quot;Райффайзенбанк&quot; г. Москва"/>
    <s v="Комиссия за исходящий платеж в рублях от 27.07.2012 (банк-клиент), расчетный документ №124, сумма 83000.00 рублей"/>
    <s v="4112218"/>
    <x v="13"/>
    <x v="0"/>
    <x v="11"/>
  </r>
  <r>
    <x v="1497"/>
    <x v="1497"/>
    <n v="5455.55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июль 2012 года. НДС не облагается"/>
    <s v="411225455,55"/>
    <x v="13"/>
    <x v="0"/>
    <x v="11"/>
  </r>
  <r>
    <x v="1497"/>
    <x v="1497"/>
    <n v="43932.11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июль 2012 года. НДС не облагается"/>
    <s v="4112243932,11"/>
    <x v="13"/>
    <x v="0"/>
    <x v="11"/>
  </r>
  <r>
    <x v="1497"/>
    <x v="1497"/>
    <n v="37847"/>
    <s v="УФК по г. Москве (ИФНС № 15 по г. Москве)"/>
    <s v="НДФЛ за июль 2012 года НДС не облагается"/>
    <s v="4112237847"/>
    <x v="13"/>
    <x v="0"/>
    <x v="11"/>
  </r>
  <r>
    <x v="1497"/>
    <x v="1497"/>
    <n v="165291.32"/>
    <s v="АО &quot;Райффайзенбанк&quot; г. Москва"/>
    <s v="Перечисление заработной платы согласно платежной ведомости. salary"/>
    <s v="41122165291,32"/>
    <x v="13"/>
    <x v="0"/>
    <x v="11"/>
  </r>
  <r>
    <x v="1497"/>
    <x v="1497"/>
    <n v="661.17"/>
    <s v="АО &quot;Райффайзенбанк&quot; г. Москва"/>
    <s v="Комиссия за обработку платежной ведомости. payroll scheme comm."/>
    <s v="41122661,17"/>
    <x v="13"/>
    <x v="0"/>
    <x v="11"/>
  </r>
  <r>
    <x v="1497"/>
    <x v="1497"/>
    <n v="18"/>
    <s v="АО &quot;Райффайзенбанк&quot; г. Москва"/>
    <s v="Комиссия за исходящий платеж в рублях от 27.07.2012 (банк-клиент), расчетный документ №126, сумма 260000.00 рублей"/>
    <s v="4112218"/>
    <x v="13"/>
    <x v="0"/>
    <x v="11"/>
  </r>
  <r>
    <x v="1497"/>
    <x v="1497"/>
    <n v="83000"/>
    <s v="ООО Группа &quot;Евроклининг&quot;"/>
    <s v="Оплата по договору № 009-46/у от 20.03.2009 за уборку за июль 2012 года. В том числе НДС 18 % - 12661.02"/>
    <s v="4112283000"/>
    <x v="13"/>
    <x v="0"/>
    <x v="11"/>
  </r>
  <r>
    <x v="1497"/>
    <x v="1497"/>
    <n v="260000"/>
    <s v="ООО ЧОО &quot;Риф-4&quot;"/>
    <s v="Оплата за охранные услуги за июль 2012 года по договору № 02/11 от 11.01.11. НДС не облагается"/>
    <s v="41122260000"/>
    <x v="13"/>
    <x v="0"/>
    <x v="11"/>
  </r>
  <r>
    <x v="1497"/>
    <x v="1497"/>
    <n v="18"/>
    <s v="АО &quot;Райффайзенбанк&quot; г. Москва"/>
    <s v="Комиссия за исходящий платеж в рублях от 27.07.2012 (банк-клиент), расчетный документ №128, сумма 25000.00 рублей"/>
    <s v="4112218"/>
    <x v="13"/>
    <x v="0"/>
    <x v="11"/>
  </r>
  <r>
    <x v="1497"/>
    <x v="1497"/>
    <n v="25000"/>
    <s v="ООО &quot;Стройрегионгаз&quot;"/>
    <s v="Техническое обслуживание газопровода за июль 2012 года. В том числе НДС 18 % - 3813.56"/>
    <s v="4112225000"/>
    <x v="13"/>
    <x v="0"/>
    <x v="11"/>
  </r>
  <r>
    <x v="1498"/>
    <x v="1498"/>
    <n v="437.5"/>
    <s v="АО &quot;Райффайзенбанк&quot; г. Москва"/>
    <s v="Комиссия за внесение наличных. ОВН №21. г. Москва"/>
    <s v="41121437,5"/>
    <x v="13"/>
    <x v="0"/>
    <x v="11"/>
  </r>
  <r>
    <x v="1498"/>
    <x v="1498"/>
    <n v="700"/>
    <s v="АО &quot;Райффайзенбанк&quot; г. Москва"/>
    <s v="Комиссия за ведение текущего (расчетного) счета 40703810800001434983 за период с 01.07.2012 по 31.07.2012    начислена в сумме 700.00 RUR"/>
    <s v="41121700"/>
    <x v="13"/>
    <x v="0"/>
    <x v="11"/>
  </r>
  <r>
    <x v="1499"/>
    <x v="1499"/>
    <n v="18"/>
    <s v="АО &quot;Райффайзенбанк&quot; г. Москва"/>
    <s v="Комиссия за исходящий платеж в рублях от 25.07.2012 (банк-клиент), расчетный документ №130, сумма 33500.00 рублей"/>
    <s v="4111618"/>
    <x v="13"/>
    <x v="0"/>
    <x v="11"/>
  </r>
  <r>
    <x v="1499"/>
    <x v="1499"/>
    <n v="33500"/>
    <s v="ООО &quot;Компания Водная стихия&quot;"/>
    <s v="Оплата по счету  № 235 от 25.07.12 за двигатель. В том числе НДС 18 % - 5110.17"/>
    <s v="4111633500"/>
    <x v="13"/>
    <x v="0"/>
    <x v="11"/>
  </r>
  <r>
    <x v="1500"/>
    <x v="1500"/>
    <n v="15000"/>
    <s v="УФК по г. Москве (ИФНС № 15 по г. Москве)"/>
    <s v="Налог по упрощенной системе налогообложения за 2 квартал 2012 года НДС не облагается"/>
    <s v="4111515000"/>
    <x v="13"/>
    <x v="0"/>
    <x v="11"/>
  </r>
  <r>
    <x v="1500"/>
    <x v="1500"/>
    <n v="104"/>
    <s v="УФК по г. Москве (ИФНС № 15 по г. Москве)"/>
    <s v="Водный налог за 2 квартал 2012 года НДС не облагается"/>
    <s v="41115104"/>
    <x v="13"/>
    <x v="0"/>
    <x v="11"/>
  </r>
  <r>
    <x v="1501"/>
    <x v="1501"/>
    <n v="18"/>
    <s v="АО &quot;Райффайзенбанк&quot; г. Москва"/>
    <s v="Комиссия за исходящий платеж в рублях от 16.07.2012 (банк-клиент), расчетный документ №123, сумма 18347.39 рублей"/>
    <s v="4110618"/>
    <x v="13"/>
    <x v="0"/>
    <x v="11"/>
  </r>
  <r>
    <x v="1501"/>
    <x v="1501"/>
    <n v="10000"/>
    <s v="Столичный филиал ОАО &quot;Мегафон&quot;"/>
    <s v="Оплата мобильной связи. В том числе НДС 18 % - 1525.42"/>
    <s v="4110610000"/>
    <x v="13"/>
    <x v="0"/>
    <x v="11"/>
  </r>
  <r>
    <x v="1501"/>
    <x v="1501"/>
    <n v="18"/>
    <s v="АО &quot;Райффайзенбанк&quot; г. Москва"/>
    <s v="Комиссия за исходящий платеж в рублях от 16.07.2012 (банк-клиент), расчетный документ №122, сумма 10000.00 рублей"/>
    <s v="4110618"/>
    <x v="13"/>
    <x v="0"/>
    <x v="11"/>
  </r>
  <r>
    <x v="1501"/>
    <x v="1501"/>
    <n v="18347.39"/>
    <s v="Филиал &quot;Центральный&quot; ОАО &quot;Оборонэнергосбыт&quot;"/>
    <s v="Оплата по счету № 100061112012/311010 от 30.06.2012 за электричество за июнь 2012 года (4 841 квт)  В том числе НДС 18 % - 2798.75"/>
    <s v="4110618347,39"/>
    <x v="13"/>
    <x v="0"/>
    <x v="11"/>
  </r>
  <r>
    <x v="1502"/>
    <x v="1502"/>
    <n v="363.2"/>
    <s v="АО &quot;Райффайзенбанк&quot; г. Москва"/>
    <s v="Комиссия за обработку платежной ведомости. payroll scheme comm."/>
    <s v="41103363,2"/>
    <x v="13"/>
    <x v="0"/>
    <x v="11"/>
  </r>
  <r>
    <x v="1502"/>
    <x v="1502"/>
    <n v="90800"/>
    <s v="АО &quot;Райффайзенбанк&quot; г. Москва"/>
    <s v="Перечисление заработной платы согласно платежной ведомости. salary"/>
    <s v="4110390800"/>
    <x v="13"/>
    <x v="0"/>
    <x v="11"/>
  </r>
  <r>
    <x v="1503"/>
    <x v="1503"/>
    <n v="40300"/>
    <s v="ОАО &quot;Эко-Сервис&quot;"/>
    <s v="Оплата за вывоз мусора по счету № 2185 от 30.06.12 13 шт. за июнь 2012   В том числе НДС 18 % - 6147.46"/>
    <s v="4109640300"/>
    <x v="13"/>
    <x v="0"/>
    <x v="11"/>
  </r>
  <r>
    <x v="1503"/>
    <x v="1503"/>
    <n v="79503.44"/>
    <s v="Муниципальное унитарное предприятие &quot;Инженерные сети г. Долгопрудного&quot; в Долгопрудненском филиале"/>
    <s v="Оплата по счету № 3119 от 30.06.2012 за стоки (4159 м куб)  В том числе НДС 18 % - 12127.64"/>
    <s v="4109679503,44"/>
    <x v="13"/>
    <x v="0"/>
    <x v="11"/>
  </r>
  <r>
    <x v="1503"/>
    <x v="1503"/>
    <n v="18"/>
    <s v="АО &quot;Райффайзенбанк&quot; г. Москва"/>
    <s v="Комиссия за исходящий платеж в рублях от 05.07.2012 (банк-клиент), расчетный документ №119, сумма 40300.00 рублей"/>
    <s v="4109618"/>
    <x v="13"/>
    <x v="0"/>
    <x v="11"/>
  </r>
  <r>
    <x v="1503"/>
    <x v="1503"/>
    <n v="18"/>
    <s v="АО &quot;Райффайзенбанк&quot; г. Москва"/>
    <s v="Комиссия за исходящий платеж в рублях от 05.07.2012 (банк-клиент), расчетный документ №120, сумма 79503.44 рублей"/>
    <s v="4109618"/>
    <x v="13"/>
    <x v="0"/>
    <x v="11"/>
  </r>
  <r>
    <x v="1504"/>
    <x v="1504"/>
    <n v="500"/>
    <s v="АО &quot;Райффайзенбанк&quot; г. Москва"/>
    <s v="Комиссия за обслуживание системы &quot;ELBRUS Internet&quot; за 6.2012  Договор на ELBRUS Internet Z34983/IC/000068"/>
    <s v="41094500"/>
    <x v="13"/>
    <x v="0"/>
    <x v="11"/>
  </r>
  <r>
    <x v="1505"/>
    <x v="1505"/>
    <n v="260000"/>
    <s v="ООО ЧОО &quot;Риф-4&quot;"/>
    <s v="Оплата за охранные услуги за июнь 2012 года по договору № 02/11 от 11.01.11. НДС не облагается"/>
    <s v="41093260000"/>
    <x v="13"/>
    <x v="0"/>
    <x v="11"/>
  </r>
  <r>
    <x v="1505"/>
    <x v="1505"/>
    <n v="18"/>
    <s v="АО &quot;Райффайзенбанк&quot; г. Москва"/>
    <s v="Комиссия за исходящий платеж в рублях от 02.07.2012 (банк-клиент), расчетный документ №118, сумма 56449.55 рублей"/>
    <s v="4109318"/>
    <x v="13"/>
    <x v="0"/>
    <x v="11"/>
  </r>
  <r>
    <x v="1505"/>
    <x v="1505"/>
    <n v="56449.55"/>
    <s v="Муниципальное унитарное предприятие &quot;Инженерные сети г. Долгопрудного&quot; в Долгопрудненском филиале"/>
    <s v="Оплата по счету № 2722 от 31.05.2012 за стоки (2953 м куб)  В том числе НДС 18 % - 8610.95"/>
    <s v="4109356449,55"/>
    <x v="13"/>
    <x v="0"/>
    <x v="11"/>
  </r>
  <r>
    <x v="1505"/>
    <x v="1505"/>
    <n v="18"/>
    <s v="АО &quot;Райффайзенбанк&quot; г. Москва"/>
    <s v="Комиссия за исходящий платеж в рублях от 02.07.2012 (банк-клиент), расчетный документ №117, сумма 260000.00 рублей"/>
    <s v="4109318"/>
    <x v="13"/>
    <x v="0"/>
    <x v="11"/>
  </r>
  <r>
    <x v="1506"/>
    <x v="1506"/>
    <n v="200"/>
    <s v="АО &quot;Райффайзенбанк&quot; г. Москва"/>
    <s v="Комиссия за внесение наличных. ОВН №25. г. Москва"/>
    <s v="41092200"/>
    <x v="13"/>
    <x v="0"/>
    <x v="11"/>
  </r>
  <r>
    <x v="1507"/>
    <x v="1507"/>
    <n v="700"/>
    <s v="АО &quot;Райффайзенбанк&quot; г. Москва"/>
    <s v="Комиссия за ведение текущего (расчетного) счета 40703810800001434983 за период с 01.06.2012 по 30.06.2012    начислена в сумме 700.00 RUR"/>
    <s v="41090700"/>
    <x v="13"/>
    <x v="0"/>
    <x v="11"/>
  </r>
  <r>
    <x v="1508"/>
    <x v="1508"/>
    <n v="25000"/>
    <s v="ООО &quot;Стройрегионгаз&quot;"/>
    <s v="Техническое обслуживание газопровода за июнь 2012 года по счету № 286 от 05.06.12. В том числе НДС 18 % - 3813.56"/>
    <s v="4108825000"/>
    <x v="13"/>
    <x v="0"/>
    <x v="11"/>
  </r>
  <r>
    <x v="1508"/>
    <x v="1508"/>
    <n v="18"/>
    <s v="АО &quot;Райффайзенбанк&quot; г. Москва"/>
    <s v="Комиссия за исходящий платеж в рублях от 27.06.2012 (банк-клиент), расчетный документ №116, сумма 336000.00 рублей"/>
    <s v="4108818"/>
    <x v="13"/>
    <x v="0"/>
    <x v="11"/>
  </r>
  <r>
    <x v="1508"/>
    <x v="1508"/>
    <n v="18"/>
    <s v="АО &quot;Райффайзенбанк&quot; г. Москва"/>
    <s v="Комиссия за исходящий платеж в рублях от 27.06.2012 (банк-клиент), расчетный документ №114, сумма 25000.00 рублей"/>
    <s v="4108818"/>
    <x v="13"/>
    <x v="0"/>
    <x v="11"/>
  </r>
  <r>
    <x v="1508"/>
    <x v="1508"/>
    <n v="336000"/>
    <s v="ООО &quot;Стройметмастерсервис&quot;"/>
    <s v="Оплата по счету № П00935 от 22.06.12. демонтаж и монтаж трубопроводной арматуры. В том числе НДС 18 % - 51254.24"/>
    <s v="41088336000"/>
    <x v="13"/>
    <x v="0"/>
    <x v="11"/>
  </r>
  <r>
    <x v="1509"/>
    <x v="1509"/>
    <n v="25000"/>
    <s v="Межотраслевая коллегия адвокатов (г. Москва)"/>
    <s v="Оплата по счету № 125 от 26.06.2012 за юр. услуги по дог.№ 36-12/11 от 19.12.2012 НДС не облагается"/>
    <s v="4108725000"/>
    <x v="13"/>
    <x v="0"/>
    <x v="11"/>
  </r>
  <r>
    <x v="1509"/>
    <x v="1509"/>
    <n v="18"/>
    <s v="АО &quot;Райффайзенбанк&quot; г. Москва"/>
    <s v="Комиссия за исходящий платеж в рублях от 27.06.2012 (банк-клиент), расчетный документ №115, сумма 301771.04 рублей"/>
    <s v="4108718"/>
    <x v="13"/>
    <x v="0"/>
    <x v="11"/>
  </r>
  <r>
    <x v="1509"/>
    <x v="1509"/>
    <n v="18"/>
    <s v="АО &quot;Райффайзенбанк&quot; г. Москва"/>
    <s v="Комиссия за исходящий платеж в рублях от 27.06.2012 (банк-клиент), расчетный документ №113, сумма 25000.00 рублей"/>
    <s v="4108718"/>
    <x v="13"/>
    <x v="0"/>
    <x v="11"/>
  </r>
  <r>
    <x v="1509"/>
    <x v="1509"/>
    <n v="301771.03999999998"/>
    <s v="ОАО &quot;Мосэнергосбыт&quot;"/>
    <s v="Оплата по счету № 19265 от 30.06.12 за электричество: тариф 1,32 - расход 31337, тариф 3,88 - расход 67115,  В том числе НДС 18 % - 46032.87"/>
    <s v="41087301771,04"/>
    <x v="25"/>
    <x v="0"/>
    <x v="15"/>
  </r>
  <r>
    <x v="1510"/>
    <x v="1510"/>
    <n v="32460"/>
    <s v="УФК по г. Москве (ИФНС № 15 по г. Москве)"/>
    <s v="НДФЛ за июнь 2012 года НДС не облагается"/>
    <s v="4108632460"/>
    <x v="13"/>
    <x v="0"/>
    <x v="11"/>
  </r>
  <r>
    <x v="1510"/>
    <x v="1510"/>
    <n v="498.9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июнь 2012 года НДС не облагается"/>
    <s v="41086498,9"/>
    <x v="13"/>
    <x v="0"/>
    <x v="11"/>
  </r>
  <r>
    <x v="1510"/>
    <x v="1510"/>
    <n v="49656.1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июнь 2012 года. НДС не облагается"/>
    <s v="4108649656,12"/>
    <x v="13"/>
    <x v="0"/>
    <x v="11"/>
  </r>
  <r>
    <x v="1510"/>
    <x v="1510"/>
    <n v="4912.6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июнь 2012 года. НДС не облагается"/>
    <s v="410864912,68"/>
    <x v="13"/>
    <x v="0"/>
    <x v="11"/>
  </r>
  <r>
    <x v="1510"/>
    <x v="1510"/>
    <n v="506.34"/>
    <s v="АО &quot;Райффайзенбанк&quot; г. Москва"/>
    <s v="Комиссия за обработку платежной ведомости. payroll scheme comm."/>
    <s v="41086506,34"/>
    <x v="13"/>
    <x v="0"/>
    <x v="11"/>
  </r>
  <r>
    <x v="1510"/>
    <x v="1510"/>
    <n v="126584"/>
    <s v="АО &quot;Райффайзенбанк&quot; г. Москва"/>
    <s v="Перечисление заработной платы согласно платежной ведомости. salary"/>
    <s v="41086126584"/>
    <x v="13"/>
    <x v="0"/>
    <x v="11"/>
  </r>
  <r>
    <x v="1511"/>
    <x v="1511"/>
    <n v="425"/>
    <s v="АО &quot;Райффайзенбанк&quot; г. Москва"/>
    <s v="Комиссия за внесение наличных. ОВН №32. г. Москва"/>
    <s v="41082425"/>
    <x v="13"/>
    <x v="0"/>
    <x v="11"/>
  </r>
  <r>
    <x v="1512"/>
    <x v="1512"/>
    <n v="83000"/>
    <s v="ООО Группа &quot;Евроклининг&quot;"/>
    <s v="Оплата по договору № 009-46/у от 20.03.2009 за уборку за июнь 2012 года. В том числе НДС 18 % - 12661.02"/>
    <s v="4108183000"/>
    <x v="13"/>
    <x v="0"/>
    <x v="11"/>
  </r>
  <r>
    <x v="1512"/>
    <x v="1512"/>
    <n v="18"/>
    <s v="АО &quot;Райффайзенбанк&quot; г. Москва"/>
    <s v="Комиссия за исходящий платеж в рублях от 21.06.2012 (банк-клиент), расчетный документ №100, сумма 83000.00 рублей"/>
    <s v="4108118"/>
    <x v="13"/>
    <x v="0"/>
    <x v="11"/>
  </r>
  <r>
    <x v="1513"/>
    <x v="1513"/>
    <n v="18"/>
    <s v="АО &quot;Райффайзенбанк&quot; г. Москва"/>
    <s v="Комиссия за исходящий платеж в рублях от 18.06.2012 (банк-клиент), расчетный документ №106, сумма 20354.00 рублей"/>
    <s v="4107818"/>
    <x v="13"/>
    <x v="0"/>
    <x v="11"/>
  </r>
  <r>
    <x v="1513"/>
    <x v="1513"/>
    <n v="90800"/>
    <s v="АО &quot;Райффайзенбанк&quot; г. Москва"/>
    <s v="Перечисление заработной платы согласно платежной ведомости. salary"/>
    <s v="4107890800"/>
    <x v="13"/>
    <x v="0"/>
    <x v="11"/>
  </r>
  <r>
    <x v="1513"/>
    <x v="1513"/>
    <n v="363.2"/>
    <s v="АО &quot;Райффайзенбанк&quot; г. Москва"/>
    <s v="Комиссия за обработку платежной ведомости. payroll scheme comm."/>
    <s v="41078363,2"/>
    <x v="13"/>
    <x v="0"/>
    <x v="11"/>
  </r>
  <r>
    <x v="1513"/>
    <x v="1513"/>
    <n v="20354"/>
    <s v="Плехов Евгений Владимирович, доп. офис 9038/0428"/>
    <s v="Оплата по договору № 14 от 14.06.12 года за юридические услуги. НДС не облагается"/>
    <s v="4107820354"/>
    <x v="13"/>
    <x v="0"/>
    <x v="11"/>
  </r>
  <r>
    <x v="1513"/>
    <x v="1513"/>
    <n v="2646"/>
    <s v="УФК по г. Москве (ИФНС № 15 по г. Москве)"/>
    <s v="НДФЛ за июнь 2012 года НДС не облагается"/>
    <s v="410782646"/>
    <x v="13"/>
    <x v="0"/>
    <x v="11"/>
  </r>
  <r>
    <x v="1514"/>
    <x v="1514"/>
    <n v="40300"/>
    <s v="ОАО &quot;Эко-Сервис&quot;"/>
    <s v="Оплата за вывоз мусора по счету № 1811 от 31.05.12 13 шт. за май  В том числе НДС 18 % - 6147.46"/>
    <s v="4107540300"/>
    <x v="13"/>
    <x v="0"/>
    <x v="11"/>
  </r>
  <r>
    <x v="1514"/>
    <x v="1514"/>
    <n v="27580"/>
    <s v="ЗАО &quot;Икс-ком.ру&quot;"/>
    <s v="оплата по счету № 137898 от 140612 за компьютер 0003331 В том числе НДС 18 % - 4207.12"/>
    <s v="4107527580"/>
    <x v="13"/>
    <x v="0"/>
    <x v="11"/>
  </r>
  <r>
    <x v="1514"/>
    <x v="1514"/>
    <n v="18"/>
    <s v="АО &quot;Райффайзенбанк&quot; г. Москва"/>
    <s v="Комиссия за исходящий платеж в рублях от 15.06.2012 (банк-клиент), расчетный документ №103, сумма 40300.00 рублей"/>
    <s v="4107518"/>
    <x v="13"/>
    <x v="0"/>
    <x v="11"/>
  </r>
  <r>
    <x v="1514"/>
    <x v="1514"/>
    <n v="18"/>
    <s v="АО &quot;Райффайзенбанк&quot; г. Москва"/>
    <s v="Комиссия за исходящий платеж в рублях от 15.06.2012 (банк-клиент), расчетный документ №102, сумма 16971.62 рублей"/>
    <s v="4107518"/>
    <x v="13"/>
    <x v="0"/>
    <x v="11"/>
  </r>
  <r>
    <x v="1514"/>
    <x v="1514"/>
    <n v="18"/>
    <s v="АО &quot;Райффайзенбанк&quot; г. Москва"/>
    <s v="Комиссия за исходящий платеж в рублях от 15.06.2012 (банк-клиент), расчетный документ №105, сумма 27580.00 рублей"/>
    <s v="4107518"/>
    <x v="13"/>
    <x v="0"/>
    <x v="11"/>
  </r>
  <r>
    <x v="1514"/>
    <x v="1514"/>
    <n v="16971.62"/>
    <s v="Филиал &quot;Центральный&quot; ОАО &quot;Оборонэнергосбыт&quot;"/>
    <s v="Оплата по счету № 10055822012/311010 от 31.05.2012 за электричество за май 2012 года (4 478 квт)  В том числе НДС 18 % - 2588.89"/>
    <s v="4107516971,62"/>
    <x v="13"/>
    <x v="0"/>
    <x v="11"/>
  </r>
  <r>
    <x v="1515"/>
    <x v="1515"/>
    <n v="2000"/>
    <s v="УФК по г. Москве (ИФНС России № 13 по г. Москве)"/>
    <s v="Госпошлина за рассмотрение дела в 9 арбитражном апелляционном суде к УФАС по г. Москве. НДС не облагается"/>
    <s v="410732000"/>
    <x v="13"/>
    <x v="0"/>
    <x v="11"/>
  </r>
  <r>
    <x v="1516"/>
    <x v="1516"/>
    <n v="18"/>
    <s v="АО &quot;Райффайзенбанк&quot; г. Москва"/>
    <s v="Комиссия за исходящий платеж в рублях от 07.06.2012 (банк-клиент), расчетный документ №99, сумма 56449.55 рублей"/>
    <s v="4106718"/>
    <x v="13"/>
    <x v="0"/>
    <x v="11"/>
  </r>
  <r>
    <x v="1516"/>
    <x v="1516"/>
    <n v="3000"/>
    <s v="ООО &quot;Техсервис&quot;"/>
    <s v="Оплата по акту № 1 от 10.01.12  В том числе НДС 18 % - 457.63"/>
    <s v="410673000"/>
    <x v="13"/>
    <x v="0"/>
    <x v="11"/>
  </r>
  <r>
    <x v="1516"/>
    <x v="1516"/>
    <n v="291825.44"/>
    <s v="ОАО &quot;Мосэнергосбыт&quot;"/>
    <s v="Оплата по счету № 15324 от 31.05.12 за электричество: тариф 1,32 - расход 30857, тариф 3,88 - расход 64715. В том числе НДС 18 % - 44515.75"/>
    <s v="41067291825,44"/>
    <x v="25"/>
    <x v="0"/>
    <x v="15"/>
  </r>
  <r>
    <x v="1516"/>
    <x v="1516"/>
    <n v="18"/>
    <s v="АО &quot;Райффайзенбанк&quot; г. Москва"/>
    <s v="Комиссия за исходящий платеж в рублях от 06.06.2012 (банк-клиент), расчетный документ №98, сумма 291825.44 рублей"/>
    <s v="4106718"/>
    <x v="13"/>
    <x v="0"/>
    <x v="11"/>
  </r>
  <r>
    <x v="1516"/>
    <x v="1516"/>
    <n v="18"/>
    <s v="АО &quot;Райффайзенбанк&quot; г. Москва"/>
    <s v="Комиссия за исходящий платеж в рублях от 06.06.2012 (банк-клиент), расчетный документ №97, сумма 3000.00 рублей"/>
    <s v="4106718"/>
    <x v="13"/>
    <x v="0"/>
    <x v="11"/>
  </r>
  <r>
    <x v="1516"/>
    <x v="1516"/>
    <n v="56449.55"/>
    <s v="Муниципальное унитарное предприятие &quot;Инженерные сети г. Долгопрудного&quot; в Долгопрудненском филиале"/>
    <s v="Оплата по счету № 2722 от 31.05.2012 за стоки (2953 м куб)  В том числе НДС 18 % - 8610.95"/>
    <s v="4106756449,55"/>
    <x v="13"/>
    <x v="0"/>
    <x v="11"/>
  </r>
  <r>
    <x v="1517"/>
    <x v="1517"/>
    <n v="18"/>
    <s v="АО &quot;Райффайзенбанк&quot; г. Москва"/>
    <s v="Комиссия за исходящий платеж в рублях от 05.06.2012 (банк-клиент), расчетный документ №93, сумма 260000.00 рублей"/>
    <s v="4106518"/>
    <x v="13"/>
    <x v="0"/>
    <x v="11"/>
  </r>
  <r>
    <x v="1517"/>
    <x v="1517"/>
    <n v="23077.4"/>
    <s v="Филиал &quot;Центральный&quot; ОАО &quot;Оборонэнергосбыт&quot;"/>
    <s v="Оплата по счету № 10054842012/311010 от 30.04.2012 за электричество за апрель 2012 года (6 073 квт) В том числе НДС 18 % - 3520.28"/>
    <s v="4106523077,4"/>
    <x v="13"/>
    <x v="0"/>
    <x v="11"/>
  </r>
  <r>
    <x v="1517"/>
    <x v="1517"/>
    <n v="18"/>
    <s v="АО &quot;Райффайзенбанк&quot; г. Москва"/>
    <s v="Комиссия за исходящий платеж в рублях от 05.06.2012 (банк-клиент), расчетный документ №96, сумма 25000.00 рублей"/>
    <s v="4106518"/>
    <x v="13"/>
    <x v="0"/>
    <x v="11"/>
  </r>
  <r>
    <x v="1517"/>
    <x v="1517"/>
    <n v="25000"/>
    <s v="ООО &quot;Стройрегионгаз&quot;"/>
    <s v="Техническое обслуживание газопровода за май 2012 года по счету № 213 от 03.05.12. В том числе НДС 18 % - 3813.56"/>
    <s v="4106525000"/>
    <x v="13"/>
    <x v="0"/>
    <x v="11"/>
  </r>
  <r>
    <x v="1517"/>
    <x v="1517"/>
    <n v="260000"/>
    <s v="ООО ЧОО &quot;Риф-4&quot;"/>
    <s v="Оплата за охранные услуги за май 2012 года по договору № 02/11 от 11.01.11. НДС не облагается"/>
    <s v="41065260000"/>
    <x v="13"/>
    <x v="0"/>
    <x v="11"/>
  </r>
  <r>
    <x v="1517"/>
    <x v="1517"/>
    <n v="18"/>
    <s v="АО &quot;Райффайзенбанк&quot; г. Москва"/>
    <s v="Комиссия за исходящий платеж в рублях от 05.06.2012 (банк-клиент), расчетный документ №95, сумма 23077.40 рублей"/>
    <s v="4106518"/>
    <x v="13"/>
    <x v="0"/>
    <x v="11"/>
  </r>
  <r>
    <x v="1518"/>
    <x v="1518"/>
    <n v="500"/>
    <s v="АО &quot;Райффайзенбанк&quot; г. Москва"/>
    <s v="Комиссия за обслуживание системы &quot;ELBRUS Internet&quot; за 5.2012  Договор на ELBRUS Internet Z34983/IC/000068"/>
    <s v="41064500"/>
    <x v="13"/>
    <x v="0"/>
    <x v="11"/>
  </r>
  <r>
    <x v="1519"/>
    <x v="1519"/>
    <n v="346.34"/>
    <s v="АО &quot;Райффайзенбанк&quot; г. Москва"/>
    <s v="Комиссия за обработку платежной ведомости. payroll scheme comm."/>
    <s v="41061346,34"/>
    <x v="13"/>
    <x v="0"/>
    <x v="11"/>
  </r>
  <r>
    <x v="1519"/>
    <x v="1519"/>
    <n v="86584"/>
    <s v="АО &quot;Райффайзенбанк&quot; г. Москва"/>
    <s v="Перечисление заработной платы согласно платежной ведомости. salary"/>
    <s v="4106186584"/>
    <x v="13"/>
    <x v="0"/>
    <x v="11"/>
  </r>
  <r>
    <x v="1520"/>
    <x v="1520"/>
    <n v="29599"/>
    <s v="УФК по г. Москве (ИФНС № 15 по г. Москве)"/>
    <s v="НДФЛ за май 2012 года НДС не облагается"/>
    <s v="4106029599"/>
    <x v="13"/>
    <x v="0"/>
    <x v="11"/>
  </r>
  <r>
    <x v="1520"/>
    <x v="1520"/>
    <n v="460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й 2012 года НДС не облагается"/>
    <s v="41060460,97"/>
    <x v="13"/>
    <x v="0"/>
    <x v="11"/>
  </r>
  <r>
    <x v="1520"/>
    <x v="1520"/>
    <n v="350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май 2012 года. НДС не облагается"/>
    <s v="410603508,98"/>
    <x v="13"/>
    <x v="0"/>
    <x v="11"/>
  </r>
  <r>
    <x v="1520"/>
    <x v="1520"/>
    <n v="700"/>
    <s v="АО &quot;Райффайзенбанк&quot; г. Москва"/>
    <s v="Комиссия за ведение текущего (расчетного) счета 40703810800001434983 за период с 01.05.2012 по 31.05.2012    начислена в сумме 700.00 RUR"/>
    <s v="41060700"/>
    <x v="13"/>
    <x v="0"/>
    <x v="11"/>
  </r>
  <r>
    <x v="1520"/>
    <x v="1520"/>
    <n v="42587.62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май 2012 года. НДС не облагается"/>
    <s v="4106042587,62"/>
    <x v="13"/>
    <x v="0"/>
    <x v="11"/>
  </r>
  <r>
    <x v="1521"/>
    <x v="1521"/>
    <n v="425"/>
    <s v="АО &quot;Райффайзенбанк&quot; г. Москва"/>
    <s v="Комиссия за внесение наличных. ОВН №55. г. Москва"/>
    <s v="41059425"/>
    <x v="13"/>
    <x v="0"/>
    <x v="11"/>
  </r>
  <r>
    <x v="1522"/>
    <x v="1522"/>
    <n v="10000"/>
    <s v="Столичный филиал ОАО &quot;Мегафон&quot;"/>
    <s v="Оплата мобильной связи. В том числе НДС 18 % - 1525.42"/>
    <s v="4105810000"/>
    <x v="13"/>
    <x v="0"/>
    <x v="11"/>
  </r>
  <r>
    <x v="1522"/>
    <x v="1522"/>
    <n v="30000"/>
    <s v="Межотраслевая коллегия адвокатов (г. Москва)"/>
    <s v="Оплата по счету № 104 от 25.05.2012 за юр. услуги по доп. соглашению № 1 к дог.№ 12-01/12 от 23.01.2012 НДС не облагается"/>
    <s v="4105830000"/>
    <x v="13"/>
    <x v="0"/>
    <x v="11"/>
  </r>
  <r>
    <x v="1522"/>
    <x v="1522"/>
    <n v="18"/>
    <s v="АО &quot;Райффайзенбанк&quot; г. Москва"/>
    <s v="Комиссия за исходящий платеж в рублях от 22.05.2012 (банк-клиент), расчетный документ №85, сумма 83000.00 рублей"/>
    <s v="4105818"/>
    <x v="13"/>
    <x v="0"/>
    <x v="11"/>
  </r>
  <r>
    <x v="1522"/>
    <x v="1522"/>
    <n v="18"/>
    <s v="АО &quot;Райффайзенбанк&quot; г. Москва"/>
    <s v="Комиссия за исходящий платеж в рублях от 28.05.2012 (банк-клиент), расчетный документ №86, сумма 10000.00 рублей"/>
    <s v="4105818"/>
    <x v="13"/>
    <x v="0"/>
    <x v="11"/>
  </r>
  <r>
    <x v="1522"/>
    <x v="1522"/>
    <n v="83000"/>
    <s v="ООО Группа &quot;Евроклининг&quot;"/>
    <s v="Оплата по договору № 009-46/у от 20.03.2009 за уборку за май 2012 года. В том числе НДС 18 % - 12661.02"/>
    <s v="4105883000"/>
    <x v="13"/>
    <x v="0"/>
    <x v="11"/>
  </r>
  <r>
    <x v="1522"/>
    <x v="1522"/>
    <n v="18"/>
    <s v="АО &quot;Райффайзенбанк&quot; г. Москва"/>
    <s v="Комиссия за исходящий платеж в рублях от 28.05.2012 (банк-клиент), расчетный документ №87, сумма 30000.00 рублей"/>
    <s v="4105818"/>
    <x v="13"/>
    <x v="0"/>
    <x v="11"/>
  </r>
  <r>
    <x v="1523"/>
    <x v="1523"/>
    <n v="375"/>
    <s v="АО &quot;Райффайзенбанк&quot; г. Москва"/>
    <s v="Комиссия за внесение наличных. ОВН №15. г. Москва"/>
    <s v="41052375"/>
    <x v="13"/>
    <x v="0"/>
    <x v="11"/>
  </r>
  <r>
    <x v="1524"/>
    <x v="1524"/>
    <n v="70800"/>
    <s v="АО &quot;Райффайзенбанк&quot; г. Москва"/>
    <s v="Перечисление заработной платы согласно платежной ведомости. salary"/>
    <s v="4104670800"/>
    <x v="13"/>
    <x v="0"/>
    <x v="11"/>
  </r>
  <r>
    <x v="1524"/>
    <x v="1524"/>
    <n v="283.2"/>
    <s v="АО &quot;Райффайзенбанк&quot; г. Москва"/>
    <s v="Комиссия за обработку платежной ведомости. payroll scheme comm."/>
    <s v="41046283,2"/>
    <x v="13"/>
    <x v="0"/>
    <x v="11"/>
  </r>
  <r>
    <x v="1525"/>
    <x v="1525"/>
    <n v="18"/>
    <s v="АО &quot;Райффайзенбанк&quot; г. Москва"/>
    <s v="Комиссия за исходящий платеж в рублях от 14.05.2012 (банк-клиент), расчетный документ №82, сумма 49600.00 рублей"/>
    <s v="4104318"/>
    <x v="13"/>
    <x v="0"/>
    <x v="11"/>
  </r>
  <r>
    <x v="1525"/>
    <x v="1525"/>
    <n v="99182.54"/>
    <s v="ГУП &quot; Мосгоргеотрест&quot;"/>
    <s v="Оплата по счету № 6/235-12 за контрольно-геодезическую съемку подземных коммуникаций. В том числе НДС 18 % - 15129.54"/>
    <s v="4104399182,54"/>
    <x v="13"/>
    <x v="0"/>
    <x v="11"/>
  </r>
  <r>
    <x v="1525"/>
    <x v="1525"/>
    <n v="18"/>
    <s v="АО &quot;Райффайзенбанк&quot; г. Москва"/>
    <s v="Комиссия за исходящий платеж в рублях от 14.05.2012 (банк-клиент), расчетный документ №83, сумма 99182.54 рублей"/>
    <s v="4104318"/>
    <x v="13"/>
    <x v="0"/>
    <x v="11"/>
  </r>
  <r>
    <x v="1525"/>
    <x v="1525"/>
    <n v="49600"/>
    <s v="ОАО &quot;Эко-Сервис&quot;"/>
    <s v="Оплата за вывоз мусора по счету № 1391 от 30.04.12 9 шт. за апрель 2012 года (16 шт.) В том числе НДС 18 % - 7566.10"/>
    <s v="4104349600"/>
    <x v="13"/>
    <x v="0"/>
    <x v="11"/>
  </r>
  <r>
    <x v="1526"/>
    <x v="1526"/>
    <n v="18"/>
    <s v="АО &quot;Райффайзенбанк&quot; г. Москва"/>
    <s v="Комиссия за исходящий платеж в рублях от 05.05.2012 (банк-клиент), расчетный документ №80, сумма 25000.00 рублей"/>
    <s v="4104018"/>
    <x v="13"/>
    <x v="0"/>
    <x v="11"/>
  </r>
  <r>
    <x v="1526"/>
    <x v="1526"/>
    <n v="18"/>
    <s v="АО &quot;Райффайзенбанк&quot; г. Москва"/>
    <s v="Комиссия за исходящий платеж в рублях от 11.05.2012 (банк-клиент), расчетный документ №81, сумма 96194.29 рублей"/>
    <s v="4104018"/>
    <x v="13"/>
    <x v="0"/>
    <x v="11"/>
  </r>
  <r>
    <x v="1526"/>
    <x v="1526"/>
    <n v="96194.29"/>
    <s v="Муниципальное унитарное предприятие &quot;Инженерные сети г. Долгопрудного&quot; в Долгопрудненском филиале"/>
    <s v="Оплата по счету № 1945 от 30.04.2012 за стоки (7756.3 м куб)  В том числе НДС 18 % - 14673.71"/>
    <s v="4104096194,29"/>
    <x v="13"/>
    <x v="0"/>
    <x v="11"/>
  </r>
  <r>
    <x v="1526"/>
    <x v="1526"/>
    <n v="25000"/>
    <s v="ООО &quot;Стройрегионгаз&quot;"/>
    <s v="Техническое обслуживание газопровода за апрель 2012 года по счету № 61 от 17.02.12. В том числе НДС 18 % - 3813.56"/>
    <s v="4104025000"/>
    <x v="13"/>
    <x v="0"/>
    <x v="11"/>
  </r>
  <r>
    <x v="1527"/>
    <x v="1527"/>
    <n v="18"/>
    <s v="АО &quot;Райффайзенбанк&quot; г. Москва"/>
    <s v="Комиссия за исходящий платеж в рублях от 04.05.2012 (банк-клиент), расчетный документ №78, сумма 260000.00 рублей"/>
    <s v="4103318"/>
    <x v="13"/>
    <x v="0"/>
    <x v="11"/>
  </r>
  <r>
    <x v="1527"/>
    <x v="1527"/>
    <n v="260000"/>
    <s v="ООО ЧОО &quot;Риф-4&quot;"/>
    <s v="Оплата за охранные услуги за апрель 2012 года по договору № 02/11 от 11.01.11. НДС не облагается"/>
    <s v="41033260000"/>
    <x v="13"/>
    <x v="0"/>
    <x v="11"/>
  </r>
  <r>
    <x v="1528"/>
    <x v="1528"/>
    <n v="18"/>
    <s v="АО &quot;Райффайзенбанк&quot; г. Москва"/>
    <s v="Комиссия за исходящий платеж в рублях от 03.05.2012 (банк-клиент), расчетный документ №77, сумма 9961.00 рублей"/>
    <s v="4103218"/>
    <x v="13"/>
    <x v="0"/>
    <x v="11"/>
  </r>
  <r>
    <x v="1528"/>
    <x v="1528"/>
    <n v="9961"/>
    <s v="ООО &quot;ТСК-Арон&quot;"/>
    <s v="Оплата по счету № 158 от 03.05.12 за МФУ. В том числе НДС 18 % - 1519.48"/>
    <s v="410329961"/>
    <x v="13"/>
    <x v="0"/>
    <x v="11"/>
  </r>
  <r>
    <x v="1529"/>
    <x v="1529"/>
    <n v="86584"/>
    <s v="АО &quot;Райффайзенбанк&quot; г. Москва"/>
    <s v="Перечисление заработной платы согласно платежной ведомости. salary"/>
    <s v="4103186584"/>
    <x v="13"/>
    <x v="0"/>
    <x v="11"/>
  </r>
  <r>
    <x v="1529"/>
    <x v="1529"/>
    <n v="346.34"/>
    <s v="АО &quot;Райффайзенбанк&quot; г. Москва"/>
    <s v="Комиссия за обработку платежной ведомости. payroll scheme comm."/>
    <s v="41031346,34"/>
    <x v="13"/>
    <x v="0"/>
    <x v="11"/>
  </r>
  <r>
    <x v="1530"/>
    <x v="1530"/>
    <n v="500"/>
    <s v="АО &quot;Райффайзенбанк&quot; г. Москва"/>
    <s v="Комиссия за обслуживание системы &quot;ELBRUS Internet&quot; за 4.2012  Договор на ELBRUS Internet Z34983/IC/000068"/>
    <s v="41028500"/>
    <x v="13"/>
    <x v="0"/>
    <x v="11"/>
  </r>
  <r>
    <x v="1530"/>
    <x v="1530"/>
    <n v="700"/>
    <s v="АО &quot;Райффайзенбанк&quot; г. Москва"/>
    <s v="Комиссия за ведение текущего (расчетного) счета 40703810800001434983 за период с 01.04.2012 по 30.04.2012    начислена в сумме 700.00 RUR"/>
    <s v="41028700"/>
    <x v="13"/>
    <x v="0"/>
    <x v="11"/>
  </r>
  <r>
    <x v="1531"/>
    <x v="1531"/>
    <n v="52075.14"/>
    <s v="Муниципальное унитарное предприятие &quot;Инженерные сети г. Долгопрудного&quot; в Долгопрудненском филиале"/>
    <s v="Оплата по счету № 1562 от 31.03.2012 за стоки.  В том числе НДС 18 % - 7943.67"/>
    <s v="4102752075,14"/>
    <x v="13"/>
    <x v="0"/>
    <x v="11"/>
  </r>
  <r>
    <x v="1531"/>
    <x v="1531"/>
    <n v="441.26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апрель 2012 года НДС не облагается"/>
    <s v="41027441,26"/>
    <x v="13"/>
    <x v="0"/>
    <x v="11"/>
  </r>
  <r>
    <x v="1531"/>
    <x v="1531"/>
    <n v="4963.3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апрель 2012 года. НДС не облагается"/>
    <s v="410274963,37"/>
    <x v="13"/>
    <x v="0"/>
    <x v="11"/>
  </r>
  <r>
    <x v="1531"/>
    <x v="1531"/>
    <n v="18"/>
    <s v="АО &quot;Райффайзенбанк&quot; г. Москва"/>
    <s v="Комиссия за исходящий платеж в рублях от 28.04.2012 (банк-клиент), расчетный документ №71, сумма 52075.14 рублей"/>
    <s v="4102718"/>
    <x v="13"/>
    <x v="0"/>
    <x v="11"/>
  </r>
  <r>
    <x v="1531"/>
    <x v="1531"/>
    <n v="427214.24"/>
    <s v="ОАО &quot;Мосэнергосбыт&quot;"/>
    <s v="Оплата по счету № 11656 от 30.04.12 за электричество: тариф 1,32 - расход 44537, тариф 3,88 - расход 94955. В том числе НДС 18 % - 65168.27"/>
    <s v="41027427214,24"/>
    <x v="25"/>
    <x v="0"/>
    <x v="15"/>
  </r>
  <r>
    <x v="1531"/>
    <x v="1531"/>
    <n v="18"/>
    <s v="АО &quot;Райффайзенбанк&quot; г. Москва"/>
    <s v="Комиссия за исходящий платеж в рублях от 28.04.2012 (банк-клиент), расчетный документ №69, сумма 427214.24 рублей"/>
    <s v="4102718"/>
    <x v="13"/>
    <x v="0"/>
    <x v="11"/>
  </r>
  <r>
    <x v="1531"/>
    <x v="1531"/>
    <n v="3916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апрель 2012 года. НДС не облагается"/>
    <s v="4102739163"/>
    <x v="13"/>
    <x v="0"/>
    <x v="11"/>
  </r>
  <r>
    <x v="1531"/>
    <x v="1531"/>
    <n v="28317"/>
    <s v="УФК по г. Москве (ИФНС № 15 по г. Москве)"/>
    <s v="НДФЛ за апрель 2012 года НДС не облагается"/>
    <s v="4102728317"/>
    <x v="13"/>
    <x v="0"/>
    <x v="11"/>
  </r>
  <r>
    <x v="1532"/>
    <x v="1532"/>
    <n v="83000"/>
    <s v="ООО Группа &quot;Евроклининг&quot;"/>
    <s v="Оплата по договору № 009-46/у от 20.03.2009 за уборку за апрель 2012 года. В том числе НДС 18 % - 12661.02"/>
    <s v="4102283000"/>
    <x v="13"/>
    <x v="0"/>
    <x v="11"/>
  </r>
  <r>
    <x v="1532"/>
    <x v="1532"/>
    <n v="18"/>
    <s v="АО &quot;Райффайзенбанк&quot; г. Москва"/>
    <s v="Комиссия за исходящий платеж в рублях от 23.04.2012 (банк-клиент), расчетный документ №67, сумма 83000.00 рублей"/>
    <s v="4102218"/>
    <x v="13"/>
    <x v="0"/>
    <x v="11"/>
  </r>
  <r>
    <x v="1532"/>
    <x v="1532"/>
    <n v="18"/>
    <s v="АО &quot;Райффайзенбанк&quot; г. Москва"/>
    <s v="Комиссия за исходящий платеж в рублях от 23.04.2012 (банк-клиент), расчетный документ №68, сумма 127500.00 рублей"/>
    <s v="4102218"/>
    <x v="13"/>
    <x v="0"/>
    <x v="11"/>
  </r>
  <r>
    <x v="1532"/>
    <x v="1532"/>
    <n v="127500"/>
    <s v="ООО &quot;Союз-Проект&quot;"/>
    <s v="Оплата по счету № 49 от 09.04.12 доплата за внесение изменений в дейст.лицензию одной артскважины по дог.22/04/2011/1 от 29.04.11г. и доп. соглашений: № 1 от 16.06.2011г. и № 2 от 09.04.2012г. НДС не облагается"/>
    <s v="41022127500"/>
    <x v="13"/>
    <x v="0"/>
    <x v="11"/>
  </r>
  <r>
    <x v="1532"/>
    <x v="1532"/>
    <n v="1000"/>
    <s v="ООО &quot;СОЮЗ-ЭЛЕКТРО&quot;"/>
    <s v="Оплата за превышение телефонии. В том числе НДС 18 % - 152.54"/>
    <s v="410221000"/>
    <x v="13"/>
    <x v="0"/>
    <x v="11"/>
  </r>
  <r>
    <x v="1532"/>
    <x v="1532"/>
    <n v="18"/>
    <s v="АО &quot;Райффайзенбанк&quot; г. Москва"/>
    <s v="Комиссия за исходящий платеж в рублях от 23.04.2012 (банк-клиент), расчетный документ №66, сумма 1000.00 рублей"/>
    <s v="4102218"/>
    <x v="13"/>
    <x v="0"/>
    <x v="11"/>
  </r>
  <r>
    <x v="1533"/>
    <x v="1533"/>
    <n v="300000"/>
    <s v="ООО &quot;Мега-Лэнд ГЕО&quot;"/>
    <s v="Предоплата по договору № 7/12 от 16.04.12 за постановку на кадастровый учет земельного участка. НДС не облагается"/>
    <s v="41019300000"/>
    <x v="13"/>
    <x v="0"/>
    <x v="11"/>
  </r>
  <r>
    <x v="1533"/>
    <x v="1533"/>
    <n v="18"/>
    <s v="АО &quot;Райффайзенбанк&quot; г. Москва"/>
    <s v="Комиссия за исходящий платеж в рублях от 20.04.2012 (банк-клиент), расчетный документ №64, сумма 300000.00 рублей"/>
    <s v="4101918"/>
    <x v="13"/>
    <x v="0"/>
    <x v="11"/>
  </r>
  <r>
    <x v="1533"/>
    <x v="1533"/>
    <n v="5089.84"/>
    <s v="Басов Владимир Александрович"/>
    <s v="Выплата заработной платы за апрель 2012 года и компенсации за неиспользованный отпуск при увольнении. НДС не облагается"/>
    <s v="410195089,84"/>
    <x v="13"/>
    <x v="0"/>
    <x v="11"/>
  </r>
  <r>
    <x v="1534"/>
    <x v="1534"/>
    <n v="86800"/>
    <s v="АО &quot;Райффайзенбанк&quot; г. Москва"/>
    <s v="Перечисление заработной платы согласно платежной ведомости. salary"/>
    <s v="4101586800"/>
    <x v="13"/>
    <x v="0"/>
    <x v="11"/>
  </r>
  <r>
    <x v="1534"/>
    <x v="1534"/>
    <n v="347.2"/>
    <s v="АО &quot;Райффайзенбанк&quot; г. Москва"/>
    <s v="Комиссия за обработку платежной ведомости. payroll scheme comm."/>
    <s v="41015347,2"/>
    <x v="13"/>
    <x v="0"/>
    <x v="11"/>
  </r>
  <r>
    <x v="1535"/>
    <x v="1535"/>
    <n v="18"/>
    <s v="АО &quot;Райффайзенбанк&quot; г. Москва"/>
    <s v="Комиссия за исходящий платеж в рублях от 13.04.2012 (банк-клиент), расчетный документ №62, сумма 31125.80 рублей"/>
    <s v="4101218"/>
    <x v="13"/>
    <x v="0"/>
    <x v="11"/>
  </r>
  <r>
    <x v="1535"/>
    <x v="1535"/>
    <n v="31125.8"/>
    <s v="Филиал &quot;Центральный&quot; ОАО &quot;Оборонэнергосбыт&quot;"/>
    <s v="Оплата по счету № 10037512012 от 31.03.12 за электричество за март 2012 года (8 191 квт) В том числе НДС 18 % - 4748.00"/>
    <s v="4101231125,8"/>
    <x v="13"/>
    <x v="0"/>
    <x v="11"/>
  </r>
  <r>
    <x v="1536"/>
    <x v="1536"/>
    <n v="18"/>
    <s v="АО &quot;Райффайзенбанк&quot; г. Москва"/>
    <s v="Комиссия за исходящий платеж в рублях от 10.04.2012 (банк-клиент), расчетный документ №61, сумма 29000.00 рублей"/>
    <s v="4100918"/>
    <x v="13"/>
    <x v="0"/>
    <x v="11"/>
  </r>
  <r>
    <x v="1536"/>
    <x v="1536"/>
    <n v="29000"/>
    <s v="Общество с ограниченной ответственностью &quot;СТРОЙМОНТАЖ&quot;"/>
    <s v="Оплата по счету № 1 от 09.04.2012 за услуги по ремонту электрокабеля. В том числе НДС 18 % - 4423.73"/>
    <s v="4100929000"/>
    <x v="13"/>
    <x v="0"/>
    <x v="11"/>
  </r>
  <r>
    <x v="1537"/>
    <x v="1537"/>
    <n v="18"/>
    <s v="АО &quot;Райффайзенбанк&quot; г. Москва"/>
    <s v="Комиссия за исходящий платеж в рублях от 05.04.2012 (банк-клиент), расчетный документ №59, сумма 27900.00 рублей"/>
    <s v="4100418"/>
    <x v="13"/>
    <x v="0"/>
    <x v="11"/>
  </r>
  <r>
    <x v="1537"/>
    <x v="1537"/>
    <n v="52075.14"/>
    <s v="Муниципальное унитарное предприятие &quot;Инженерные сети г. Долгопрудного&quot; в Долгопрудненском филиале"/>
    <s v="Оплата по счету № 1562 от 31.03.2012 за стоки (2724,165 м куб)  В том числе НДС 18 % - 7943.67"/>
    <s v="4100452075,14"/>
    <x v="13"/>
    <x v="0"/>
    <x v="11"/>
  </r>
  <r>
    <x v="1537"/>
    <x v="1537"/>
    <n v="18"/>
    <s v="АО &quot;Райффайзенбанк&quot; г. Москва"/>
    <s v="Комиссия за исходящий платеж в рублях от 05.04.2012 (банк-клиент), расчетный документ №60, сумма 52075.14 рублей"/>
    <s v="4100418"/>
    <x v="13"/>
    <x v="0"/>
    <x v="11"/>
  </r>
  <r>
    <x v="1537"/>
    <x v="1537"/>
    <n v="27900"/>
    <s v="ОАО &quot;Эко-Сервис&quot;"/>
    <s v="Оплата за вывоз мусора по счету № 1061 от 31.03.12 9 шт. за март 2012  В том числе НДС 18 % - 4255.93"/>
    <s v="4100427900"/>
    <x v="13"/>
    <x v="0"/>
    <x v="11"/>
  </r>
  <r>
    <x v="1538"/>
    <x v="1538"/>
    <n v="260000"/>
    <s v="ООО ЧОО &quot;Риф-4&quot;"/>
    <s v="Оплата за охранные услуги за МАРТ 2012 года по договору № 02/11 от 11.01.11. НДС не облагается"/>
    <s v="41002260000"/>
    <x v="13"/>
    <x v="0"/>
    <x v="11"/>
  </r>
  <r>
    <x v="1538"/>
    <x v="1538"/>
    <n v="18"/>
    <s v="АО &quot;Райффайзенбанк&quot; г. Москва"/>
    <s v="Комиссия за исходящий платеж в рублях от 02.04.2012 (банк-клиент), расчетный документ №56, сумма 25000.00 рублей"/>
    <s v="4100218"/>
    <x v="13"/>
    <x v="0"/>
    <x v="11"/>
  </r>
  <r>
    <x v="1538"/>
    <x v="1538"/>
    <n v="43285.8"/>
    <s v="Филиал &quot;Центральный&quot; ОАО &quot;Оборонэнергосбыт&quot;"/>
    <s v="Оплата по акту № 02-Э-41-1003708 от 29.02.2012 за электричество за ФЕВРАЛЬ 2011 года (11 391 квт)  В том числе НДС 18 % - 6602.92"/>
    <s v="4100243285,8"/>
    <x v="13"/>
    <x v="0"/>
    <x v="11"/>
  </r>
  <r>
    <x v="1538"/>
    <x v="1538"/>
    <n v="11210"/>
    <s v="ООО &quot;Ранет Энерго&quot; в Королевском ОСБ № 2570"/>
    <s v="Оплата по счету № 86 от 03.04.2012 года диагностика расходомеров. В том числе НДС 18 % - 1710.00"/>
    <s v="4100211210"/>
    <x v="13"/>
    <x v="0"/>
    <x v="11"/>
  </r>
  <r>
    <x v="1538"/>
    <x v="1538"/>
    <n v="18"/>
    <s v="АО &quot;Райффайзенбанк&quot; г. Москва"/>
    <s v="Комиссия за исходящий платеж в рублях от 02.04.2012 (банк-клиент), расчетный документ №54, сумма 43285.80 рублей"/>
    <s v="4100218"/>
    <x v="13"/>
    <x v="0"/>
    <x v="11"/>
  </r>
  <r>
    <x v="1538"/>
    <x v="1538"/>
    <n v="40000"/>
    <s v="Межотраслевая коллегия адвокатов (г. Москва)"/>
    <s v="Оплата по счету № 50 от 19.03.2012 за юр. услуги по дог.№ 32-03/12 от 19.03.2012 НДС не облагается"/>
    <s v="4100240000"/>
    <x v="13"/>
    <x v="0"/>
    <x v="11"/>
  </r>
  <r>
    <x v="1538"/>
    <x v="1538"/>
    <n v="25000"/>
    <s v="ООО &quot;Стройрегионгаз&quot;"/>
    <s v="Техническое обслуживание газопровода за февраль 2012 года по счету № 61 от 17.02.12. В том числе НДС 18 % - 3813.56"/>
    <s v="4100225000"/>
    <x v="13"/>
    <x v="0"/>
    <x v="11"/>
  </r>
  <r>
    <x v="1538"/>
    <x v="1538"/>
    <n v="25000"/>
    <s v="ООО &quot;Стройрегионгаз&quot;"/>
    <s v="Техническое обслуживание газопровода за МАРТ 2012 года по счету № 103 от 06.03.12. В том числе НДС 18 % - 3813.56"/>
    <s v="4100225000"/>
    <x v="13"/>
    <x v="0"/>
    <x v="11"/>
  </r>
  <r>
    <x v="1538"/>
    <x v="1538"/>
    <n v="18"/>
    <s v="АО &quot;Райффайзенбанк&quot; г. Москва"/>
    <s v="Комиссия за исходящий платеж в рублях от 02.04.2012 (банк-клиент), расчетный документ №53, сумма 25000.00 рублей"/>
    <s v="4100218"/>
    <x v="13"/>
    <x v="0"/>
    <x v="11"/>
  </r>
  <r>
    <x v="1538"/>
    <x v="1538"/>
    <n v="18"/>
    <s v="АО &quot;Райффайзенбанк&quot; г. Москва"/>
    <s v="Комиссия за исходящий платеж в рублях от 03.04.2012 (банк-клиент), расчетный документ №57, сумма 11210.00 рублей"/>
    <s v="4100218"/>
    <x v="13"/>
    <x v="0"/>
    <x v="11"/>
  </r>
  <r>
    <x v="1538"/>
    <x v="1538"/>
    <n v="18"/>
    <s v="АО &quot;Райффайзенбанк&quot; г. Москва"/>
    <s v="Комиссия за исходящий платеж в рублях от 02.04.2012 (банк-клиент), расчетный документ №55, сумма 260000.00 рублей"/>
    <s v="4100218"/>
    <x v="13"/>
    <x v="0"/>
    <x v="11"/>
  </r>
  <r>
    <x v="1538"/>
    <x v="1538"/>
    <n v="18"/>
    <s v="АО &quot;Райффайзенбанк&quot; г. Москва"/>
    <s v="Комиссия за исходящий платеж в рублях от 03.04.2012 (банк-клиент), расчетный документ №58, сумма 40000.00 рублей"/>
    <s v="4100218"/>
    <x v="13"/>
    <x v="0"/>
    <x v="11"/>
  </r>
  <r>
    <x v="1539"/>
    <x v="1539"/>
    <n v="438.06"/>
    <s v="АО &quot;Райффайзенбанк&quot; г. Москва"/>
    <s v="Комиссия за обработку платежной ведомости. payroll scheme comm."/>
    <s v="41001438,06"/>
    <x v="13"/>
    <x v="0"/>
    <x v="11"/>
  </r>
  <r>
    <x v="1539"/>
    <x v="1539"/>
    <n v="109515.95"/>
    <s v="АО &quot;Райффайзенбанк&quot; г. Москва"/>
    <s v="Перечисление заработной платы согласно платежной ведомости. salary"/>
    <s v="41001109515,95"/>
    <x v="13"/>
    <x v="0"/>
    <x v="11"/>
  </r>
  <r>
    <x v="1540"/>
    <x v="1540"/>
    <n v="700"/>
    <s v="АО &quot;Райффайзенбанк&quot; г. Москва"/>
    <s v="Комиссия за ведение текущего (расчетного) счета 40703810800001434983 за период с 01.03.2012 по 31.03.2012    начислена в сумме 700.00 RUR"/>
    <s v="40999700"/>
    <x v="13"/>
    <x v="0"/>
    <x v="11"/>
  </r>
  <r>
    <x v="1540"/>
    <x v="1540"/>
    <n v="500"/>
    <s v="АО &quot;Райффайзенбанк&quot; г. Москва"/>
    <s v="Комиссия за обслуживание системы &quot;ELBRUS Internet&quot; за 3.2012  Договор на ELBRUS Internet Z34983/IC/000068"/>
    <s v="40999500"/>
    <x v="13"/>
    <x v="0"/>
    <x v="11"/>
  </r>
  <r>
    <x v="1541"/>
    <x v="1541"/>
    <n v="34900.94999999999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март 2012 года. НДС не облагается"/>
    <s v="4099834900,95"/>
    <x v="13"/>
    <x v="0"/>
    <x v="11"/>
  </r>
  <r>
    <x v="1541"/>
    <x v="1541"/>
    <n v="25748"/>
    <s v="УФК по г. Москве (ИФНС № 15 по г. Москве)"/>
    <s v="НДФЛ за март 2012 года НДС не облагается"/>
    <s v="4099825748"/>
    <x v="13"/>
    <x v="0"/>
    <x v="11"/>
  </r>
  <r>
    <x v="1541"/>
    <x v="1541"/>
    <n v="5098"/>
    <s v="УФК по г. Москве (ИФНС № 15 по г. Москве)"/>
    <s v="Налог по упрощенной системе налогообложения за 2011 год НДС не облагается"/>
    <s v="409985098"/>
    <x v="13"/>
    <x v="0"/>
    <x v="11"/>
  </r>
  <r>
    <x v="1541"/>
    <x v="1541"/>
    <n v="401.73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март 2012 года НДС не облагается"/>
    <s v="40998401,73"/>
    <x v="13"/>
    <x v="0"/>
    <x v="11"/>
  </r>
  <r>
    <x v="1541"/>
    <x v="1541"/>
    <n v="5271.84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март 2012 года. НДС не облагается"/>
    <s v="409985271,84"/>
    <x v="13"/>
    <x v="0"/>
    <x v="11"/>
  </r>
  <r>
    <x v="1542"/>
    <x v="1542"/>
    <n v="433099.36"/>
    <s v="ОАО &quot;Мосэнергосбыт&quot;"/>
    <s v="Оплата по счету № 8228 от 31.03.12 за электричество: тариф 1,32 - расход 45330, тариф 3,88 - расход 96 202  В том числе НДС 18 % - 66066.00"/>
    <s v="40991433099,36"/>
    <x v="25"/>
    <x v="0"/>
    <x v="15"/>
  </r>
  <r>
    <x v="1542"/>
    <x v="1542"/>
    <n v="18"/>
    <s v="АО &quot;Райффайзенбанк&quot; г. Москва"/>
    <s v="Комиссия за исходящий платеж в рублях от 23.03.2012 (банк-клиент), расчетный документ №46, сумма 433099.36 рублей"/>
    <s v="4099118"/>
    <x v="13"/>
    <x v="0"/>
    <x v="11"/>
  </r>
  <r>
    <x v="1543"/>
    <x v="1543"/>
    <n v="260000"/>
    <s v="ООО ЧОО &quot;Риф-4&quot;"/>
    <s v="Оплата за охранные услуги за февраль 2012 года по договору № 02/11 от 11.01.11. НДС не облагается"/>
    <s v="40990260000"/>
    <x v="13"/>
    <x v="0"/>
    <x v="11"/>
  </r>
  <r>
    <x v="1543"/>
    <x v="1543"/>
    <n v="18"/>
    <s v="АО &quot;Райффайзенбанк&quot; г. Москва"/>
    <s v="Комиссия за исходящий платеж в рублях от 22.03.2012 (банк-клиент), расчетный документ №24, сумма 260000.00 рублей"/>
    <s v="4099018"/>
    <x v="13"/>
    <x v="0"/>
    <x v="11"/>
  </r>
  <r>
    <x v="1544"/>
    <x v="1544"/>
    <n v="4000"/>
    <s v="УФК РФ по г. Москве (ИФНС № 27 по ЮЗАО)"/>
    <s v="Государственна пошлина по делам, рассматриваемым в судах общей юрисдикции по искук Игитяна. НДС не облагается"/>
    <s v="409884000"/>
    <x v="13"/>
    <x v="0"/>
    <x v="11"/>
  </r>
  <r>
    <x v="1545"/>
    <x v="1545"/>
    <n v="65600"/>
    <s v="АО &quot;Райффайзенбанк&quot; г. Москва"/>
    <s v="Перечисление заработной платы согласно платежной ведомости. salary"/>
    <s v="4098465600"/>
    <x v="13"/>
    <x v="0"/>
    <x v="11"/>
  </r>
  <r>
    <x v="1545"/>
    <x v="1545"/>
    <n v="262.39999999999998"/>
    <s v="АО &quot;Райффайзенбанк&quot; г. Москва"/>
    <s v="Комиссия за обработку платежной ведомости. payroll scheme comm."/>
    <s v="40984262,4"/>
    <x v="13"/>
    <x v="0"/>
    <x v="11"/>
  </r>
  <r>
    <x v="1546"/>
    <x v="1546"/>
    <n v="50143.41"/>
    <s v="Управление федерального казначейства по г. Москве (для Департамента Земельных ресурсов города Москвы)"/>
    <s v="Арендная плата за землю за 2012 год. ФЛС № М-02-013174-001"/>
    <s v="4098050143,41"/>
    <x v="13"/>
    <x v="0"/>
    <x v="11"/>
  </r>
  <r>
    <x v="1546"/>
    <x v="1546"/>
    <n v="18"/>
    <s v="АО &quot;Райффайзенбанк&quot; г. Москва"/>
    <s v="Комиссия за исходящий платеж в рублях от 11.03.2012 (банк-клиент), расчетный документ №42, сумма 27900.00 рублей"/>
    <s v="4098018"/>
    <x v="13"/>
    <x v="0"/>
    <x v="11"/>
  </r>
  <r>
    <x v="1546"/>
    <x v="1546"/>
    <n v="83000"/>
    <s v="ООО Группа &quot;Евроклининг&quot;"/>
    <s v="Оплата по договору № 009-46/у от 20.03.2009 за уборку за март 2012 года. В том числе НДС 18 % - 12661.02"/>
    <s v="4098083000"/>
    <x v="13"/>
    <x v="0"/>
    <x v="11"/>
  </r>
  <r>
    <x v="1546"/>
    <x v="1546"/>
    <n v="18"/>
    <s v="АО &quot;Райффайзенбанк&quot; г. Москва"/>
    <s v="Комиссия за исходящий платеж в рублях от 11.03.2012 (банк-клиент), расчетный документ №41, сумма 83000.00 рублей"/>
    <s v="4098018"/>
    <x v="13"/>
    <x v="0"/>
    <x v="11"/>
  </r>
  <r>
    <x v="1546"/>
    <x v="1546"/>
    <n v="27900"/>
    <s v="ОАО &quot;Эко-Сервис&quot;"/>
    <s v="Оплата за вывоз мусора по счету от 29.02.12 9 шт. за февраль 2012 года В том числе НДС 18 % - 4255.93"/>
    <s v="4098027900"/>
    <x v="13"/>
    <x v="0"/>
    <x v="11"/>
  </r>
  <r>
    <x v="1547"/>
    <x v="1547"/>
    <n v="18"/>
    <s v="АО &quot;Райффайзенбанк&quot; г. Москва"/>
    <s v="Комиссия за исходящий платеж в рублях от 06.03.2012 (банк-клиент), расчетный документ №39, сумма 42763.74 рублей"/>
    <s v="4097418"/>
    <x v="13"/>
    <x v="0"/>
    <x v="11"/>
  </r>
  <r>
    <x v="1547"/>
    <x v="1547"/>
    <n v="18"/>
    <s v="АО &quot;Райффайзенбанк&quot; г. Москва"/>
    <s v="Комиссия за исходящий платеж в рублях от 06.03.2012 (банк-клиент), расчетный документ №40, сумма 10000.00 рублей"/>
    <s v="4097418"/>
    <x v="13"/>
    <x v="0"/>
    <x v="11"/>
  </r>
  <r>
    <x v="1547"/>
    <x v="1547"/>
    <n v="42763.74"/>
    <s v="Муниципальное унитарное предприятие &quot;Инженерные сети г. Долгопрудного&quot; в Долгопрудненском филиале"/>
    <s v="Оплата по счету № 1056 от 29.02.2012 за стоки (2237.065 м куб)  В том числе НДС 18 % - 6523.28"/>
    <s v="4097442763,74"/>
    <x v="13"/>
    <x v="0"/>
    <x v="11"/>
  </r>
  <r>
    <x v="1547"/>
    <x v="1547"/>
    <n v="10000"/>
    <s v="Столичный филиал ОАО &quot;МегаФон&quot;"/>
    <s v="Оплата за услуги связи. В том числе НДС 18 % - 1525.42"/>
    <s v="4097410000"/>
    <x v="13"/>
    <x v="0"/>
    <x v="11"/>
  </r>
  <r>
    <x v="1548"/>
    <x v="1548"/>
    <n v="143853.23000000001"/>
    <s v="АО &quot;Райффайзенбанк&quot; г. Москва"/>
    <s v="Перечисление заработной платы согласно платежной ведомости. salary"/>
    <s v="40969143853,23"/>
    <x v="13"/>
    <x v="0"/>
    <x v="11"/>
  </r>
  <r>
    <x v="1548"/>
    <x v="1548"/>
    <n v="18"/>
    <s v="АО &quot;Райффайзенбанк&quot; г. Москва"/>
    <s v="Комиссия за исходящий платеж в рублях от 01.03.2012 (банк-клиент), расчетный документ №38, сумма 20000.00 рублей"/>
    <s v="4096918"/>
    <x v="13"/>
    <x v="0"/>
    <x v="11"/>
  </r>
  <r>
    <x v="1548"/>
    <x v="1548"/>
    <n v="575.41"/>
    <s v="АО &quot;Райффайзенбанк&quot; г. Москва"/>
    <s v="Комиссия за обработку платежной ведомости. payroll scheme comm."/>
    <s v="40969575,41"/>
    <x v="13"/>
    <x v="0"/>
    <x v="11"/>
  </r>
  <r>
    <x v="1548"/>
    <x v="1548"/>
    <n v="20000"/>
    <s v="Межотраслевая коллегия адвокатов (г. Москва)"/>
    <s v="Оплата по счету № 37 от 01.03.2012 за юр. услуги по п.1, ст. 4 дог. № 36-12/11 от 19.12.2011 НДС не облагается"/>
    <s v="4096920000"/>
    <x v="13"/>
    <x v="0"/>
    <x v="11"/>
  </r>
  <r>
    <x v="1549"/>
    <x v="1549"/>
    <n v="500"/>
    <s v="АО &quot;Райффайзенбанк&quot; г. Москва"/>
    <s v="Комиссия за обслуживание системы &quot;ELBRUS Internet&quot; за 2.2012  Договор на ELBRUS Internet Z34983/IC/000068"/>
    <s v="40968500"/>
    <x v="13"/>
    <x v="0"/>
    <x v="11"/>
  </r>
  <r>
    <x v="1549"/>
    <x v="1549"/>
    <n v="700"/>
    <s v="АО &quot;Райффайзенбанк&quot; г. Москва"/>
    <s v="Комиссия за ведение текущего (расчетного) счета 40703810800001434983 за период с 01.02.2012 по 29.02.2012    начислена в сумме 700.00 RUR"/>
    <s v="40968700"/>
    <x v="13"/>
    <x v="0"/>
    <x v="11"/>
  </r>
  <r>
    <x v="1549"/>
    <x v="1549"/>
    <n v="38171"/>
    <s v="Филиал &quot;Центральный&quot; ОАО &quot;Оборонэнергосбыт&quot;"/>
    <s v="Оплата по счету № 1033712012/311010 от 31.01.2012 за электричество за январь 2012 года (10 045 квт)  В том числе НДС 18 % - 5822.69"/>
    <s v="4096838171"/>
    <x v="13"/>
    <x v="0"/>
    <x v="11"/>
  </r>
  <r>
    <x v="1549"/>
    <x v="1549"/>
    <n v="3466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февраль 2012 года. НДС не облагается"/>
    <s v="409683466,98"/>
    <x v="13"/>
    <x v="0"/>
    <x v="11"/>
  </r>
  <r>
    <x v="1549"/>
    <x v="1549"/>
    <n v="539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февраль 2012 года НДС не облагается"/>
    <s v="40968539,97"/>
    <x v="13"/>
    <x v="0"/>
    <x v="11"/>
  </r>
  <r>
    <x v="1549"/>
    <x v="1549"/>
    <n v="50530.67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февраль 2012 года. НДС не облагается"/>
    <s v="4096850530,67"/>
    <x v="13"/>
    <x v="0"/>
    <x v="11"/>
  </r>
  <r>
    <x v="1549"/>
    <x v="1549"/>
    <n v="34735"/>
    <s v="УФК по г. Москве (ИФНС № 15 по г. Москве)"/>
    <s v="НДФЛ за февраль 2012 года НДС не облагается"/>
    <s v="4096834735"/>
    <x v="13"/>
    <x v="0"/>
    <x v="11"/>
  </r>
  <r>
    <x v="1549"/>
    <x v="1549"/>
    <n v="18"/>
    <s v="АО &quot;Райффайзенбанк&quot; г. Москва"/>
    <s v="Комиссия за исходящий платеж в рублях от 29.02.2012 (банк-клиент), расчетный документ №32, сумма 38171.00 рублей"/>
    <s v="4096818"/>
    <x v="13"/>
    <x v="0"/>
    <x v="11"/>
  </r>
  <r>
    <x v="1550"/>
    <x v="1550"/>
    <n v="532353.43999999994"/>
    <s v="ОАО &quot;Мосэнергосбыт&quot;"/>
    <s v="Оплата по счету № 5113 от 29.02.12 за электричество: тариф 1,32 - расход 52937, тариф 3,88 - расход 119 195. В том числе НДС 18 % - 81206.46"/>
    <s v="40966532353,44"/>
    <x v="25"/>
    <x v="0"/>
    <x v="15"/>
  </r>
  <r>
    <x v="1550"/>
    <x v="1550"/>
    <n v="18"/>
    <s v="АО &quot;Райффайзенбанк&quot; г. Москва"/>
    <s v="Комиссия за исходящий платеж в рублях от 27.02.2012 (банк-клиент), расчетный документ №31, сумма 532353.44 рублей"/>
    <s v="4096618"/>
    <x v="13"/>
    <x v="0"/>
    <x v="11"/>
  </r>
  <r>
    <x v="1551"/>
    <x v="1551"/>
    <n v="150"/>
    <s v="АО &quot;Райффайзенбанк&quot; г. Москва"/>
    <s v="Комиссия за отмену платежных инструкций  P/O29 DD22022012"/>
    <s v="40963150"/>
    <x v="13"/>
    <x v="0"/>
    <x v="11"/>
  </r>
  <r>
    <x v="1551"/>
    <x v="1551"/>
    <n v="18"/>
    <s v="АО &quot;Райффайзенбанк&quot; г. Москва"/>
    <s v="Комиссия за исходящий платеж в рублях от 22.02.2012 (банк-клиент), расчетный документ №30, сумма 14800.00 рублей"/>
    <s v="4096318"/>
    <x v="13"/>
    <x v="0"/>
    <x v="11"/>
  </r>
  <r>
    <x v="1551"/>
    <x v="1551"/>
    <n v="14800"/>
    <s v="ООО &quot;Центр &quot;ОВМ&quot;  ООО &quot;Центр &quot;ОВМ&quot;"/>
    <s v="Оплата по счету № С-0097-12 от 22.02.2012 за контактор и реле  В том числе НДС 18 % - 2257.63"/>
    <s v="4096314800"/>
    <x v="13"/>
    <x v="0"/>
    <x v="11"/>
  </r>
  <r>
    <x v="1552"/>
    <x v="1552"/>
    <n v="18"/>
    <s v="АО &quot;Райффайзенбанк&quot; г. Москва"/>
    <s v="Комиссия за исходящий платеж в рублях от 21.02.2012 (банк-клиент), расчетный документ №27, сумма 100000.00 рублей"/>
    <s v="4096118"/>
    <x v="13"/>
    <x v="0"/>
    <x v="11"/>
  </r>
  <r>
    <x v="1552"/>
    <x v="1552"/>
    <n v="4000"/>
    <s v="УФК по г. Москве (ИФНС России №26 по г. Москве, л/с 40100770026)"/>
    <s v="Иск к УФАС России по г. Москве НДС не облагается"/>
    <s v="409614000"/>
    <x v="13"/>
    <x v="0"/>
    <x v="11"/>
  </r>
  <r>
    <x v="1553"/>
    <x v="1553"/>
    <n v="100000"/>
    <s v="Межотраслевая коллегия адвокатов (г. Москва)"/>
    <s v="Оплата по счету № 31 от 20.02.2012 за юр. услуги по п. ст. 4 дог.№ 25-02/12 от 20.02.2012 НДС не облагается"/>
    <s v="40960100000"/>
    <x v="13"/>
    <x v="0"/>
    <x v="11"/>
  </r>
  <r>
    <x v="1554"/>
    <x v="1554"/>
    <n v="18"/>
    <s v="АО &quot;Райффайзенбанк&quot; г. Москва"/>
    <s v="Комиссия за исходящий платеж в рублях от 17.02.2012 (банк-клиент), расчетный документ №26, сумма 25000.00 рублей"/>
    <s v="4095618"/>
    <x v="13"/>
    <x v="0"/>
    <x v="11"/>
  </r>
  <r>
    <x v="1554"/>
    <x v="1554"/>
    <n v="25000"/>
    <s v="ООО &quot;Стройрегионгаз&quot;"/>
    <s v="Оплата газа за январь 2012 года. В том числе НДС 18 % - 3813.56"/>
    <s v="4095625000"/>
    <x v="13"/>
    <x v="0"/>
    <x v="11"/>
  </r>
  <r>
    <x v="1554"/>
    <x v="1554"/>
    <n v="83000"/>
    <s v="ООО Группа &quot;Евроклининг&quot;"/>
    <s v="Оплата по договору № 009-46/у от 20.03.2009 за уборку за февраль 2012 года. В том числе НДС 18 % - 12661.02"/>
    <s v="4095683000"/>
    <x v="13"/>
    <x v="0"/>
    <x v="11"/>
  </r>
  <r>
    <x v="1554"/>
    <x v="1554"/>
    <n v="18"/>
    <s v="АО &quot;Райффайзенбанк&quot; г. Москва"/>
    <s v="Комиссия за исходящий платеж в рублях от 17.02.2012 (банк-клиент), расчетный документ №25, сумма 83000.00 рублей"/>
    <s v="4095618"/>
    <x v="13"/>
    <x v="0"/>
    <x v="11"/>
  </r>
  <r>
    <x v="1555"/>
    <x v="1555"/>
    <n v="365.6"/>
    <s v="АО &quot;Райффайзенбанк&quot; г. Москва"/>
    <s v="Комиссия за обработку платежной ведомости. payroll scheme comm."/>
    <s v="40955365,6"/>
    <x v="13"/>
    <x v="0"/>
    <x v="11"/>
  </r>
  <r>
    <x v="1555"/>
    <x v="1555"/>
    <n v="91400"/>
    <s v="АО &quot;Райффайзенбанк&quot; г. Москва"/>
    <s v="Перечисление заработной платы согласно платежной ведомости. salary"/>
    <s v="4095591400"/>
    <x v="13"/>
    <x v="0"/>
    <x v="11"/>
  </r>
  <r>
    <x v="1556"/>
    <x v="1556"/>
    <n v="18"/>
    <s v="АО &quot;Райффайзенбанк&quot; г. Москва"/>
    <s v="Комиссия за исходящий платеж в рублях от 07.02.2012 (банк-клиент), расчетный документ №22, сумма 260000.00 рублей"/>
    <s v="4094618"/>
    <x v="13"/>
    <x v="0"/>
    <x v="11"/>
  </r>
  <r>
    <x v="1556"/>
    <x v="1556"/>
    <n v="260000"/>
    <s v="ООО ЧОО &quot;Риф-4&quot;"/>
    <s v="Оплата за охранные услуги за январь 2012 года по договору № 02/11 от 11.01.11. НДС не облагается"/>
    <s v="40946260000"/>
    <x v="13"/>
    <x v="0"/>
    <x v="11"/>
  </r>
  <r>
    <x v="1556"/>
    <x v="1556"/>
    <n v="55800"/>
    <s v="ОАО &quot;Эко-Сервис&quot;"/>
    <s v="Оплата за вывоз мусора по счету № 352 от 31.01.12 9 шт. за январь, по счету № 4317 от 31.12.11 за декабрь 9 шт. В том числе НДС 18 % - 8511.86"/>
    <s v="4094655800"/>
    <x v="13"/>
    <x v="0"/>
    <x v="11"/>
  </r>
  <r>
    <x v="1556"/>
    <x v="1556"/>
    <n v="18"/>
    <s v="АО &quot;Райффайзенбанк&quot; г. Москва"/>
    <s v="Комиссия за исходящий платеж в рублях от 07.02.2012 (банк-клиент), расчетный документ №21, сумма 55800.00 рублей"/>
    <s v="4094618"/>
    <x v="13"/>
    <x v="0"/>
    <x v="11"/>
  </r>
  <r>
    <x v="1557"/>
    <x v="1557"/>
    <n v="56267.13"/>
    <s v="Муниципальное унитарное предприятие &quot;Инженерные сети г. Долгопрудного&quot; в Долгопрудненском филиале"/>
    <s v="Оплата по счету № 639 от 31.01.2012 за стоки (2943.458 м куб) В том числе НДС 18 % - 8583.12"/>
    <s v="4094556267,13"/>
    <x v="13"/>
    <x v="0"/>
    <x v="11"/>
  </r>
  <r>
    <x v="1557"/>
    <x v="1557"/>
    <n v="18"/>
    <s v="АО &quot;Райффайзенбанк&quot; г. Москва"/>
    <s v="Комиссия за исходящий платеж в рублях от 03.02.2012 (банк-клиент), расчетный документ №16, сумма 2304.54 рублей"/>
    <s v="4094518"/>
    <x v="13"/>
    <x v="0"/>
    <x v="11"/>
  </r>
  <r>
    <x v="1557"/>
    <x v="1557"/>
    <n v="37267.620000000003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Страховой части трудовой пенсии за январь 2012 года. НДС не облагается"/>
    <s v="4094537267,62"/>
    <x v="13"/>
    <x v="0"/>
    <x v="11"/>
  </r>
  <r>
    <x v="1557"/>
    <x v="1557"/>
    <n v="18"/>
    <s v="АО &quot;Райффайзенбанк&quot; г. Москва"/>
    <s v="Комиссия за исходящий платеж в рублях от 06.02.2012 (банк-клиент), расчетный документ №17, сумма 56267.13 рублей"/>
    <s v="4094518"/>
    <x v="13"/>
    <x v="0"/>
    <x v="11"/>
  </r>
  <r>
    <x v="1557"/>
    <x v="1557"/>
    <n v="2304.54"/>
    <s v="ООО &quot;Научно-производственная фирма ОВЕН-К&quot; Московский банк Сбербанка России ОАО, г. Москва"/>
    <s v="Оплата по счету № С 3001-178 от 30.01.2012 года за таймер реального времени.  В том числе НДС 18 % - 351.54"/>
    <s v="409452304,54"/>
    <x v="13"/>
    <x v="0"/>
    <x v="11"/>
  </r>
  <r>
    <x v="1557"/>
    <x v="1557"/>
    <n v="405.97"/>
    <s v="УФК по г. Москве (Государственное Учреждение - Московское Региональное Отделение Фонда Социального Страхования РФ)"/>
    <s v="7704004815. Страховые взносы от НС и ПЗ за январь 2012 года НДС не облагается"/>
    <s v="40945405,97"/>
    <x v="13"/>
    <x v="0"/>
    <x v="11"/>
  </r>
  <r>
    <x v="1557"/>
    <x v="1557"/>
    <n v="3328.98"/>
    <s v="УФК по г. Москве (для ГУ-Главное Управление Пенсионного фонда Российской Федерации № 6 по г. Москве и Московской обл.)"/>
    <s v="087-317-000813 Страховые взносы на ОПС, зачисляемые в ПФ РФ на выплату Накопительной части трудовой пенсии за январь 2012 года. НДС не облагается"/>
    <s v="409453328,98"/>
    <x v="13"/>
    <x v="0"/>
    <x v="11"/>
  </r>
  <r>
    <x v="1558"/>
    <x v="1558"/>
    <n v="390.24"/>
    <s v="АО &quot;Райффайзенбанк&quot; г. Москва"/>
    <s v="Комиссия за обработку платежной ведомости. payroll scheme comm."/>
    <s v="40941390,24"/>
    <x v="13"/>
    <x v="0"/>
    <x v="11"/>
  </r>
  <r>
    <x v="1558"/>
    <x v="1558"/>
    <n v="97559"/>
    <s v="АО &quot;Райффайзенбанк&quot; г. Москва"/>
    <s v="Перечисление заработной платы согласно платежной ведомости. salary"/>
    <s v="4094197559"/>
    <x v="13"/>
    <x v="0"/>
    <x v="11"/>
  </r>
  <r>
    <x v="1559"/>
    <x v="1559"/>
    <n v="700"/>
    <s v="АО &quot;Райффайзенбанк&quot; г. Москва"/>
    <s v="Комиссия за ведение текущего (расчетного) счета 40703810800001434983 за период с 01.01.2012 по 31.01.2012    начислена в сумме 700.00 RUR"/>
    <s v="40939700"/>
    <x v="13"/>
    <x v="0"/>
    <x v="11"/>
  </r>
  <r>
    <x v="1559"/>
    <x v="1559"/>
    <n v="483489.44"/>
    <s v="ОАО &quot;Мосэнергосбыт&quot;"/>
    <s v="Оплата по счету № 1645 от 31.01.12 за электричество: тариф 1,32 - расход 48017, тариф 3,88 - расход108 275. В том числе НДС 18 % - 73752.63"/>
    <s v="40939483489,44"/>
    <x v="25"/>
    <x v="0"/>
    <x v="15"/>
  </r>
  <r>
    <x v="1559"/>
    <x v="1559"/>
    <n v="18"/>
    <s v="АО &quot;Райффайзенбанк&quot; г. Москва"/>
    <s v="Комиссия за исходящий платеж в рублях от 31.01.2012 (банк-клиент), расчетный документ №14, сумма 483489.44 рублей"/>
    <s v="4093918"/>
    <x v="13"/>
    <x v="0"/>
    <x v="11"/>
  </r>
  <r>
    <x v="1559"/>
    <x v="1559"/>
    <n v="26024"/>
    <s v="УФК по г. Москве (ИФНС № 15 по г. Москве)"/>
    <s v="НДФЛ за январь 2012 года НДС не облагается"/>
    <s v="4093926024"/>
    <x v="13"/>
    <x v="0"/>
    <x v="11"/>
  </r>
  <r>
    <x v="1560"/>
    <x v="1560"/>
    <n v="50000"/>
    <s v="Межотраслевая коллегия адвокатов (г. Москва)"/>
    <s v="Оплата по счету № 11 от 24.01.2012 за юр. услуги по дог.№ 12-01.12 от 23.01.2012 НДС не облагается"/>
    <s v="4093350000"/>
    <x v="13"/>
    <x v="0"/>
    <x v="11"/>
  </r>
  <r>
    <x v="1560"/>
    <x v="1560"/>
    <n v="18"/>
    <s v="АО &quot;Райффайзенбанк&quot; г. Москва"/>
    <s v="Комиссия за исходящий платеж в рублях от 25.01.2012 (банк-клиент), расчетный документ №11, сумма 50000.00 рублей"/>
    <s v="4093318"/>
    <x v="13"/>
    <x v="0"/>
    <x v="11"/>
  </r>
  <r>
    <x v="1561"/>
    <x v="1561"/>
    <n v="6750"/>
    <s v="ООО &quot;Центр &quot;ОВМ&quot; Филиал № 1569/1628 Краснопресненского ОСБ"/>
    <s v="Оплата по счету № С-0009-12 от 16.01.2012 за техобслуживание. В том числе НДС 18 % - 1029.66"/>
    <s v="409316750"/>
    <x v="13"/>
    <x v="0"/>
    <x v="11"/>
  </r>
  <r>
    <x v="1561"/>
    <x v="1561"/>
    <n v="18"/>
    <s v="АО &quot;Райффайзенбанк&quot; г. Москва"/>
    <s v="Комиссия за исходящий платеж в рублях от 23.01.2012 (банк-клиент), расчетный документ №10, сумма 105365.10 рублей"/>
    <s v="4093118"/>
    <x v="13"/>
    <x v="0"/>
    <x v="11"/>
  </r>
  <r>
    <x v="1561"/>
    <x v="1561"/>
    <n v="105365.1"/>
    <s v="ООО &quot;Центр &quot;ОВМ&quot; Филиал № 1569/1628 Краснопресненского ОСБ"/>
    <s v="Оплата по счету № С-0017-12 от 20.01.2012 за статор и комплектующие.    В том числе НДС 18 % - 16072.64"/>
    <s v="40931105365,1"/>
    <x v="13"/>
    <x v="0"/>
    <x v="11"/>
  </r>
  <r>
    <x v="1561"/>
    <x v="1561"/>
    <n v="18"/>
    <s v="АО &quot;Райффайзенбанк&quot; г. Москва"/>
    <s v="Комиссия за исходящий платеж в рублях от 23.01.2012 (банк-клиент), расчетный документ №9, сумма 6750.00 рублей"/>
    <s v="4093118"/>
    <x v="13"/>
    <x v="0"/>
    <x v="11"/>
  </r>
  <r>
    <x v="1562"/>
    <x v="1562"/>
    <n v="44410.6"/>
    <s v="Филиал &quot;Центральный&quot; ОАО &quot;Оборонэнергосбыт&quot;"/>
    <s v="Оплата по счету № 02000023000 от 31.12.2011 за электричество за декабрь 2011 года (11 687 квт) В том числе НДС 18 % - 6774.50"/>
    <s v="4092744410,6"/>
    <x v="13"/>
    <x v="0"/>
    <x v="11"/>
  </r>
  <r>
    <x v="1562"/>
    <x v="1562"/>
    <n v="18"/>
    <s v="АО &quot;Райффайзенбанк&quot; г. Москва"/>
    <s v="Комиссия за исходящий платеж в рублях от 19.01.2012 (банк-клиент), расчетный документ №7, сумма 44410.60 рублей"/>
    <s v="4092718"/>
    <x v="13"/>
    <x v="0"/>
    <x v="11"/>
  </r>
  <r>
    <x v="1563"/>
    <x v="1563"/>
    <n v="83000"/>
    <s v="ООО Группа &quot;Евроклининг&quot;"/>
    <s v="Оплата по счету № 56 от 16.01.12 за уборку за январь 2012 года. В том числе НДС 18 % - 12661.02"/>
    <s v="4092583000"/>
    <x v="13"/>
    <x v="0"/>
    <x v="11"/>
  </r>
  <r>
    <x v="1563"/>
    <x v="1563"/>
    <n v="18"/>
    <s v="АО &quot;Райффайзенбанк&quot; г. Москва"/>
    <s v="Комиссия за исходящий платеж в рублях от 17.01.2012 (банк-клиент), расчетный документ №6, сумма 83000.00 рублей"/>
    <s v="4092518"/>
    <x v="7"/>
    <x v="2"/>
    <x v="6"/>
  </r>
  <r>
    <x v="1564"/>
    <x v="1564"/>
    <n v="18"/>
    <s v="АО &quot;Райффайзенбанк&quot; г. Москва"/>
    <s v="Комиссия за исходящий платеж в рублях от 16.01.2012 (банк-клиент), расчетный документ №5, сумма 8000.00 рублей"/>
    <s v="4092418"/>
    <x v="7"/>
    <x v="2"/>
    <x v="6"/>
  </r>
  <r>
    <x v="1564"/>
    <x v="1564"/>
    <n v="8000"/>
    <s v="ООО &quot;ГидроТрансБур&quot;"/>
    <s v="Оплата по счету №2 от 16.01.2012 за перенос датчика давления. НДС не облагается"/>
    <s v="409248000"/>
    <x v="57"/>
    <x v="1"/>
    <x v="2"/>
  </r>
  <r>
    <x v="1565"/>
    <x v="1565"/>
    <n v="317.60000000000002"/>
    <s v="АО &quot;Райффайзенбанк&quot; г. Москва"/>
    <s v="Комиссия за обработку платежной ведомости. payroll scheme comm."/>
    <s v="40921317,6"/>
    <x v="7"/>
    <x v="2"/>
    <x v="6"/>
  </r>
  <r>
    <x v="1565"/>
    <x v="1565"/>
    <n v="79400"/>
    <s v="АО &quot;Райффайзенбанк&quot; г. Москва"/>
    <s v="Перечисление заработной платы согласно платежной ведомости. salary"/>
    <s v="4092179400"/>
    <x v="10"/>
    <x v="3"/>
    <x v="7"/>
  </r>
  <r>
    <x v="1565"/>
    <x v="1565"/>
    <n v="5337.36"/>
    <s v="УФК по г. Москве (ИФНС России № 1 по г. Москве)"/>
    <s v="КБК 18210803010011000110, ОКАТО 45286555000 Государственная пошлина по делам рассматриваемым в суде общей юрисдикции. НДС не облагается."/>
    <s v="409215337,36"/>
    <x v="20"/>
    <x v="0"/>
    <x v="13"/>
  </r>
  <r>
    <x v="1566"/>
    <x v="1566"/>
    <n v="18"/>
    <s v="АО &quot;Райффайзенбанк&quot; г. Москва"/>
    <s v="Комиссия за исходящий платеж в рублях от 11.01.2012 (банк-клиент), расчетный документ №1, сумма 59928.66 рублей"/>
    <s v="4092018"/>
    <x v="7"/>
    <x v="2"/>
    <x v="6"/>
  </r>
  <r>
    <x v="1566"/>
    <x v="1566"/>
    <n v="59928.66"/>
    <s v="Муниципальное унитарное предприятие &quot;Инженерные сети г. Долгопрудного&quot; в Долгопрудненском филиале"/>
    <s v="Оплата по счету № 240 от 11.01.2012 за стоки (3135 м куб) В том числе НДС 18 % - 9141.66"/>
    <s v="4092059928,66"/>
    <x v="9"/>
    <x v="0"/>
    <x v="8"/>
  </r>
  <r>
    <x v="1567"/>
    <x v="1567"/>
    <n v="700"/>
    <s v="АО &quot;Райффайзенбанк&quot; г. Москва"/>
    <s v="Комиссия за ведение текущего (расчетного) счета 40703810800001434983 за период с 06.12.2011 по 31.12.2011    начислена в сумме 700.00 RUR"/>
    <s v="40904700"/>
    <x v="7"/>
    <x v="2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6">
  <r>
    <x v="0"/>
    <x v="0"/>
    <n v="6570.62"/>
    <x v="0"/>
    <s v="Оплата покупки по карте. CARD **4411 IRINA MIGUNOVA 30DEC RUR 6570.62 GAZPROM MEZHREGIONGAZ SPB"/>
    <s v="449286570,62"/>
    <x v="0"/>
    <x v="0"/>
    <x v="0"/>
  </r>
  <r>
    <x v="0"/>
    <x v="1"/>
    <n v="7254.74"/>
    <x v="1"/>
    <s v="Оплата за услуги связи в декабре 2022 года по счету №100941472289 от 31.12.2022 Лицевой счет абонента 669010285 В том числе НДС 20.00% - 1 209.12"/>
    <s v="449367254,74"/>
    <x v="1"/>
    <x v="0"/>
    <x v="1"/>
  </r>
  <r>
    <x v="0"/>
    <x v="1"/>
    <n v="7980"/>
    <x v="2"/>
    <s v="Оплата домена и хостинга на 1 год по счету №НФB0-015239 от 26.12.2022 НДС не облагается"/>
    <s v="449367980"/>
    <x v="2"/>
    <x v="0"/>
    <x v="1"/>
  </r>
  <r>
    <x v="0"/>
    <x v="1"/>
    <n v="23031"/>
    <x v="3"/>
    <s v="Оплата за гранит по счету №1877172 от 09.01.2023 В том числе НДС 20.00% - 3 838.50"/>
    <s v="4493623031"/>
    <x v="3"/>
    <x v="1"/>
    <x v="2"/>
  </r>
  <r>
    <x v="0"/>
    <x v="1"/>
    <n v="53873.279999999999"/>
    <x v="4"/>
    <s v="Оплата за вывоз и утилизацию ТКО в декабре 2022 по счету №СВАО-064944 от 31.12.2022. НДС не облагается"/>
    <s v="4493653873,28"/>
    <x v="4"/>
    <x v="0"/>
    <x v="3"/>
  </r>
  <r>
    <x v="0"/>
    <x v="1"/>
    <n v="134403.35"/>
    <x v="5"/>
    <s v="Арендная плата за землю за 1 квартал 2023 ФЛС №М-02-013174-001 НДС не облагается"/>
    <s v="44936134403,35"/>
    <x v="5"/>
    <x v="0"/>
    <x v="4"/>
  </r>
  <r>
    <x v="0"/>
    <x v="2"/>
    <n v="3065"/>
    <x v="6"/>
    <s v="Оплата транспортных расходов по доставке из магазина &quot;Твой дом&quot; по счету №494 от 09.01.2023 НДС не облагается"/>
    <s v="449383065"/>
    <x v="6"/>
    <x v="2"/>
    <x v="5"/>
  </r>
  <r>
    <x v="0"/>
    <x v="2"/>
    <n v="11000"/>
    <x v="7"/>
    <s v="Оплата запчастей для снегоуборочной машины по счету №7 от 12.01.2023 НДС не облагается"/>
    <s v="4493811000"/>
    <x v="7"/>
    <x v="1"/>
    <x v="6"/>
  </r>
  <r>
    <x v="0"/>
    <x v="3"/>
    <n v="15.6"/>
    <x v="0"/>
    <s v="комиссия за обработку ведомости №2 16.01.2023"/>
    <s v="4494215,6"/>
    <x v="8"/>
    <x v="0"/>
    <x v="7"/>
  </r>
  <r>
    <x v="0"/>
    <x v="3"/>
    <n v="3900"/>
    <x v="0"/>
    <s v="Оплата Компенсация служебной поездки за Январь 2023 г. на основании ПЛАТЕЖНАЯ ВЕДОМОСТЬ N 2 от 16.01.2023"/>
    <s v="449423900"/>
    <x v="9"/>
    <x v="3"/>
    <x v="5"/>
  </r>
  <r>
    <x v="0"/>
    <x v="3"/>
    <n v="94338.87"/>
    <x v="8"/>
    <s v="Оплата за стоки в декабре 2022 по счету № В5371 от 31.12.2022г. В том числе НДС 20.00% - 15 723.15"/>
    <s v="4494294338,87"/>
    <x v="10"/>
    <x v="0"/>
    <x v="8"/>
  </r>
  <r>
    <x v="0"/>
    <x v="4"/>
    <n v="200.1"/>
    <x v="0"/>
    <s v="комиссия за обработку ведомости №1 16.01.2023"/>
    <s v="44943200,1"/>
    <x v="8"/>
    <x v="0"/>
    <x v="7"/>
  </r>
  <r>
    <x v="0"/>
    <x v="4"/>
    <n v="30450"/>
    <x v="9"/>
    <s v="Перечисление заработной платы за первую половину января 2023 для зачисления на счет Стрелковой Ю. Г. НДС не облагается"/>
    <s v="4494330450"/>
    <x v="11"/>
    <x v="3"/>
    <x v="9"/>
  </r>
  <r>
    <x v="0"/>
    <x v="4"/>
    <n v="43500"/>
    <x v="10"/>
    <s v="Перечисление заработной платы за первую половину января 2023 для зачисления на счет Иваницкой И. В. НДС не облагается"/>
    <s v="4494343500"/>
    <x v="11"/>
    <x v="3"/>
    <x v="9"/>
  </r>
  <r>
    <x v="0"/>
    <x v="4"/>
    <n v="50025"/>
    <x v="0"/>
    <s v="Оплата Аванс за Январь 2023 г. на основании ПЛАТЕЖНАЯ ВЕДОМОСТЬ N 1 от 16.01.2023"/>
    <s v="4494350025"/>
    <x v="11"/>
    <x v="3"/>
    <x v="9"/>
  </r>
  <r>
    <x v="0"/>
    <x v="5"/>
    <n v="5970"/>
    <x v="11"/>
    <s v="Оплата за маршрутизатор по счету №0EP/596079/16764521 от 18/01/2023. В том числе НДС 20.00% - 995.00"/>
    <s v="449445970"/>
    <x v="12"/>
    <x v="4"/>
    <x v="1"/>
  </r>
  <r>
    <x v="0"/>
    <x v="5"/>
    <n v="87630.080000000002"/>
    <x v="12"/>
    <s v="Перевод собственных средств на счет финансирования целевых программ. НДС не облагается"/>
    <s v="4494487630,08"/>
    <x v="13"/>
    <x v="5"/>
    <x v="10"/>
  </r>
  <r>
    <x v="0"/>
    <x v="5"/>
    <n v="88156.05"/>
    <x v="12"/>
    <s v="Перевод собственных средств на счет резервного фонда. НДС не облагается"/>
    <s v="4494488156,05"/>
    <x v="13"/>
    <x v="5"/>
    <x v="10"/>
  </r>
  <r>
    <x v="0"/>
    <x v="5"/>
    <n v="150000"/>
    <x v="13"/>
    <s v="(131.131.02.2)Механизированная уборка терр.ЖСКпо адр:г.Москва, Долгопрудная аллея,д.1,к1-121. Дог.27/21 от10.11.2021 за декабрь 2022г. Счет№ 0099-000540 от 31.12.2022 В том числе НДС 20.00% - 25 000.00"/>
    <s v="44944150000"/>
    <x v="14"/>
    <x v="0"/>
    <x v="6"/>
  </r>
  <r>
    <x v="0"/>
    <x v="6"/>
    <n v="375"/>
    <x v="0"/>
    <s v="Комиссия за снятие наличных в банкомате. Cash Advance Fee. CARD **4411 IRINA MIGUNOVA 20JAN RUR 25000 RBA ATM 45321 MOSKVA"/>
    <s v="44946375"/>
    <x v="8"/>
    <x v="0"/>
    <x v="7"/>
  </r>
  <r>
    <x v="0"/>
    <x v="6"/>
    <n v="25000"/>
    <x v="0"/>
    <s v="Снятие наличных денежных средств с карты в банкомате Банка. CARD **4411 IRINA MIGUNOVA 20JAN RUR 25000 RBA ATM 45321 MOSKVA"/>
    <s v="4494625000"/>
    <x v="15"/>
    <x v="4"/>
    <x v="11"/>
  </r>
  <r>
    <x v="0"/>
    <x v="7"/>
    <n v="10225.200000000001"/>
    <x v="0"/>
    <s v="Оплата покупки по карте. CARD **4411 IRINA MIGUNOVA 20JAN RUR 10225.2 LEROY MERLIN 4 MKAD"/>
    <s v="4494910225,2"/>
    <x v="7"/>
    <x v="1"/>
    <x v="12"/>
  </r>
  <r>
    <x v="0"/>
    <x v="7"/>
    <n v="25000"/>
    <x v="14"/>
    <s v="Оплата ремонта КПП по договору №26/10 от 26.10.2022. В том числе НДС"/>
    <s v="4494925000"/>
    <x v="3"/>
    <x v="1"/>
    <x v="2"/>
  </r>
  <r>
    <x v="0"/>
    <x v="8"/>
    <n v="530.33000000000004"/>
    <x v="15"/>
    <s v="Взносы на обязательное страхование от несчастных случаев. Регистрационный номер в ФСС 7704004815 НДС не облагается."/>
    <s v="44951530,33"/>
    <x v="16"/>
    <x v="3"/>
    <x v="9"/>
  </r>
  <r>
    <x v="0"/>
    <x v="8"/>
    <n v="106606.1"/>
    <x v="16"/>
    <s v="Единый налоговый платеж. НДС не облагается"/>
    <s v="44951106606,1"/>
    <x v="16"/>
    <x v="3"/>
    <x v="9"/>
  </r>
  <r>
    <x v="0"/>
    <x v="9"/>
    <n v="255"/>
    <x v="0"/>
    <s v="Комиссия за снятие наличных в банкомате. Cash Advance Fee. CARD **4411 IRINA MIGUNOVA 27JAN RUR 17000 RBA ATM 54301 MOSKVA"/>
    <s v="44953255"/>
    <x v="8"/>
    <x v="0"/>
    <x v="7"/>
  </r>
  <r>
    <x v="0"/>
    <x v="9"/>
    <n v="17000"/>
    <x v="0"/>
    <s v="Снятие наличных денежных средств с карты в банкомате Банка. CARD **4411 IRINA MIGUNOVA 27JAN RUR 17000 RBA ATM 54301 MOSKVA"/>
    <s v="4495317000"/>
    <x v="15"/>
    <x v="4"/>
    <x v="11"/>
  </r>
  <r>
    <x v="0"/>
    <x v="9"/>
    <n v="124889.2"/>
    <x v="17"/>
    <s v="Оплата насоса по счету №74 от 19.01.2023 В том числе НДС 20.00% - 20 814.86"/>
    <s v="44953124889,2"/>
    <x v="17"/>
    <x v="1"/>
    <x v="12"/>
  </r>
  <r>
    <x v="0"/>
    <x v="10"/>
    <n v="9334"/>
    <x v="0"/>
    <s v="Оплата покупки по карте. CARD **4411 IRINA MIGUNOVA 27JAN RUR 9334 LEROY MERLIN 4 MKAD"/>
    <s v="449569334"/>
    <x v="7"/>
    <x v="1"/>
    <x v="12"/>
  </r>
  <r>
    <x v="0"/>
    <x v="11"/>
    <n v="225"/>
    <x v="0"/>
    <s v="Оплата покупки по карте. CARD **4411 IRINA MIGUNOVA 27JAN RUR 225 LEROY MERLIN 4 MKAD"/>
    <s v="44957225"/>
    <x v="7"/>
    <x v="1"/>
    <x v="12"/>
  </r>
  <r>
    <x v="0"/>
    <x v="11"/>
    <n v="300"/>
    <x v="0"/>
    <s v="Комиссия за исходящие платежи в рублях, переданные по системе Банк-Клиент по счету 40703810800001434983 за период с 09.01.2023 по 31.01.2023"/>
    <s v="44957300"/>
    <x v="8"/>
    <x v="0"/>
    <x v="7"/>
  </r>
  <r>
    <x v="0"/>
    <x v="11"/>
    <n v="344.55"/>
    <x v="0"/>
    <s v="комиссия за обработку ведомости №3 27.01.2023"/>
    <s v="44957344,55"/>
    <x v="8"/>
    <x v="0"/>
    <x v="7"/>
  </r>
  <r>
    <x v="0"/>
    <x v="11"/>
    <n v="12334"/>
    <x v="0"/>
    <s v="Оплата покупки по карте. CARD **4411 IRINA MIGUNOVA 27JAN RUR 12334 LEROY MERLIN 4 MKAD"/>
    <s v="4495712334"/>
    <x v="7"/>
    <x v="1"/>
    <x v="12"/>
  </r>
  <r>
    <x v="0"/>
    <x v="11"/>
    <n v="86136.28"/>
    <x v="0"/>
    <s v="Оплата Окончательный расчет при увольнении за Январь 2023 г. на основании ПЛАТЕЖНАЯ ВЕДОМОСТЬ N 3 от 27.01.2023"/>
    <s v="4495786136,28"/>
    <x v="11"/>
    <x v="3"/>
    <x v="9"/>
  </r>
  <r>
    <x v="1"/>
    <x v="12"/>
    <n v="213.56"/>
    <x v="0"/>
    <s v="комиссия за обработку ведомости №4 01.02.2023"/>
    <s v="44958213,56"/>
    <x v="8"/>
    <x v="0"/>
    <x v="7"/>
  </r>
  <r>
    <x v="1"/>
    <x v="12"/>
    <n v="990"/>
    <x v="0"/>
    <s v="Ежемесячная комиссия за обслуживание по пакету за период с 01.01.2023 по 31.01.2023"/>
    <s v="44958990"/>
    <x v="8"/>
    <x v="0"/>
    <x v="7"/>
  </r>
  <r>
    <x v="1"/>
    <x v="12"/>
    <n v="53389"/>
    <x v="0"/>
    <s v="Оплата Заработная плата за Январь 2023 г. на основании ПЛАТЕЖНАЯ ВЕДОМОСТЬ N 4 от 01.02.2023"/>
    <s v="4495853389"/>
    <x v="11"/>
    <x v="3"/>
    <x v="9"/>
  </r>
  <r>
    <x v="1"/>
    <x v="13"/>
    <n v="560.83000000000004"/>
    <x v="15"/>
    <s v="Взносы на обязательное страхование от несчастных случаев. Регистрационный номер в ФСС 7704004815 . НДС не облагается"/>
    <s v="44959560,83"/>
    <x v="16"/>
    <x v="3"/>
    <x v="9"/>
  </r>
  <r>
    <x v="1"/>
    <x v="13"/>
    <n v="13000"/>
    <x v="18"/>
    <s v="Оплата обслуживания и поддержки сервера, сайта за декабрь 2022 по счету №1 от 11.01.2023 НДС не облагается"/>
    <s v="4495913000"/>
    <x v="2"/>
    <x v="0"/>
    <x v="1"/>
  </r>
  <r>
    <x v="1"/>
    <x v="13"/>
    <n v="23459.39"/>
    <x v="9"/>
    <s v="Окончательный расчет при увольнении за Январь 2023г., для зачисления на счет Стрелковой Ю. Г. НДС не облагается"/>
    <s v="4495923459,39"/>
    <x v="11"/>
    <x v="3"/>
    <x v="9"/>
  </r>
  <r>
    <x v="1"/>
    <x v="13"/>
    <n v="43500"/>
    <x v="10"/>
    <s v="Перечисление заработной платы за Январь 2023 для зачисления на счет Иваницкой И. В. НДС не облагается"/>
    <s v="4495943500"/>
    <x v="11"/>
    <x v="3"/>
    <x v="9"/>
  </r>
  <r>
    <x v="1"/>
    <x v="13"/>
    <n v="70000"/>
    <x v="19"/>
    <s v="Оплата услуг по уборке территории общего пользования в январе 2023 по счету №6 от 27.01.2023 НДС не облагается"/>
    <s v="4495970000"/>
    <x v="14"/>
    <x v="0"/>
    <x v="6"/>
  </r>
  <r>
    <x v="1"/>
    <x v="13"/>
    <n v="71808.509999999995"/>
    <x v="16"/>
    <s v="Единый налоговый платеж. НДС не облагается"/>
    <s v="4495971808,51"/>
    <x v="16"/>
    <x v="3"/>
    <x v="9"/>
  </r>
  <r>
    <x v="1"/>
    <x v="14"/>
    <n v="524.72"/>
    <x v="0"/>
    <s v="Комиссия за переводы в пользу ФЛ сверх нетарифицируемой суммы платежей в месяц"/>
    <s v="44960524,72"/>
    <x v="8"/>
    <x v="0"/>
    <x v="7"/>
  </r>
  <r>
    <x v="1"/>
    <x v="14"/>
    <n v="50000"/>
    <x v="20"/>
    <s v="Оплата бухгалтерских услуг за январь 2023 по счету №11 от 31.01.2023 НДС не облагается"/>
    <s v="4496050000"/>
    <x v="18"/>
    <x v="0"/>
    <x v="13"/>
  </r>
  <r>
    <x v="1"/>
    <x v="14"/>
    <n v="85513"/>
    <x v="21"/>
    <s v="Оплата самозанятому за монтаж и пуско-наладочные работы видеонаблюдения по счету №2489490 от 03.02.2023 НДС не облагается"/>
    <s v="4496085513"/>
    <x v="19"/>
    <x v="1"/>
    <x v="2"/>
  </r>
  <r>
    <x v="1"/>
    <x v="15"/>
    <n v="1100"/>
    <x v="0"/>
    <s v="Комиссия за переводы в пользу ФЛ сверх нетарифицируемой суммы платежей в месяц"/>
    <s v="449631100"/>
    <x v="8"/>
    <x v="0"/>
    <x v="7"/>
  </r>
  <r>
    <x v="1"/>
    <x v="15"/>
    <n v="20000"/>
    <x v="22"/>
    <s v="Оплата юридических услуг за январь по счету №2493922 от 03.02.2022 по договору №БН от 03.10.2022. НДС не облагается"/>
    <s v="4496320000"/>
    <x v="20"/>
    <x v="0"/>
    <x v="14"/>
  </r>
  <r>
    <x v="1"/>
    <x v="15"/>
    <n v="40000"/>
    <x v="14"/>
    <s v="Оплата ремонта КПП по договору №26/10 от 26.10.2022. НДС не облагается"/>
    <s v="4496340000"/>
    <x v="3"/>
    <x v="1"/>
    <x v="2"/>
  </r>
  <r>
    <x v="1"/>
    <x v="15"/>
    <n v="50000"/>
    <x v="22"/>
    <s v="Оплата юридических услуг за январь по счету №2493896 от 03.02.2023 по договору №БН от 19.09.2022 НДС не облагается"/>
    <s v="4496350000"/>
    <x v="20"/>
    <x v="0"/>
    <x v="14"/>
  </r>
  <r>
    <x v="1"/>
    <x v="16"/>
    <n v="150"/>
    <x v="0"/>
    <s v="Комиссия за снятие наличных в банкомате. Cash Advance Fee. CARD **4411 IRINA MIGUNOVA 07FEB RUR 10000 RBA ATM 45321 MOSKVA"/>
    <s v="44964150"/>
    <x v="8"/>
    <x v="0"/>
    <x v="7"/>
  </r>
  <r>
    <x v="1"/>
    <x v="16"/>
    <n v="10000"/>
    <x v="0"/>
    <s v="Снятие наличных денежных средств с карты в банкомате Банка. CARD **4411 IRINA MIGUNOVA 07FEB RUR 10000 RBA ATM 45321 MOSKVA"/>
    <s v="4496410000"/>
    <x v="15"/>
    <x v="4"/>
    <x v="11"/>
  </r>
  <r>
    <x v="1"/>
    <x v="16"/>
    <n v="18025"/>
    <x v="23"/>
    <s v="Оплата сервисного осбуживания системы водоочистки по счету №71781/Р119 от 03.02.2023 В том числе НДС 20.00% - 3 004.17"/>
    <s v="4496418025"/>
    <x v="21"/>
    <x v="0"/>
    <x v="15"/>
  </r>
  <r>
    <x v="1"/>
    <x v="17"/>
    <n v="243.74"/>
    <x v="12"/>
    <s v="Перевод собственных средств на счет финансирования целевых программ. НДС не облагается"/>
    <s v="44966243,74"/>
    <x v="13"/>
    <x v="5"/>
    <x v="10"/>
  </r>
  <r>
    <x v="1"/>
    <x v="17"/>
    <n v="216672.48"/>
    <x v="12"/>
    <s v="Перевод собственных средств на счет резервного фонда. НДС не облагается"/>
    <s v="44966216672,48"/>
    <x v="13"/>
    <x v="5"/>
    <x v="10"/>
  </r>
  <r>
    <x v="1"/>
    <x v="18"/>
    <n v="3500"/>
    <x v="2"/>
    <s v="Оплата доступа к мобильному приложению &quot;ЖКХ-личный кабинет&quot; на 1 год по счету №НФB0-000751 от 19.01.2023 НДС не облагается"/>
    <s v="449673500"/>
    <x v="2"/>
    <x v="0"/>
    <x v="1"/>
  </r>
  <r>
    <x v="1"/>
    <x v="18"/>
    <n v="5019.0200000000004"/>
    <x v="11"/>
    <s v="Оплата канцелярских товаров по счету №0VT/596079/43995791 от 09.02.2023. В том числе НДС 833-21 руб."/>
    <s v="449675019,02"/>
    <x v="22"/>
    <x v="4"/>
    <x v="11"/>
  </r>
  <r>
    <x v="1"/>
    <x v="19"/>
    <n v="3800"/>
    <x v="0"/>
    <s v="Оплата покупки по карте. CARD **4411 IRINA MIGUNOVA 07FEB RUR 3800 LEROY MERLIN 4 MKAD"/>
    <s v="449683800"/>
    <x v="7"/>
    <x v="1"/>
    <x v="12"/>
  </r>
  <r>
    <x v="1"/>
    <x v="19"/>
    <n v="8975"/>
    <x v="0"/>
    <s v="Оплата покупки по карте. CARD **4411 IRINA MIGUNOVA 07FEB RUR 8975 LEROY MERLIN 4 MKAD"/>
    <s v="449688975"/>
    <x v="7"/>
    <x v="1"/>
    <x v="12"/>
  </r>
  <r>
    <x v="1"/>
    <x v="19"/>
    <n v="10962.44"/>
    <x v="0"/>
    <s v="Оплата покупки по карте. CARD **4411 IRINA MIGUNOVA 09FEB RUR 10962.44 GAZPROM MEZHREGIONGAZ SPB"/>
    <s v="4496810962,44"/>
    <x v="0"/>
    <x v="0"/>
    <x v="0"/>
  </r>
  <r>
    <x v="1"/>
    <x v="20"/>
    <n v="13227"/>
    <x v="0"/>
    <s v="Оплата покупки по карте. CARD **4411 IRINA MIGUNOVA 09FEB RUR 13227 LEROY MERLIN 4 MKAD"/>
    <s v="4497013227"/>
    <x v="7"/>
    <x v="1"/>
    <x v="12"/>
  </r>
  <r>
    <x v="1"/>
    <x v="21"/>
    <n v="346.5"/>
    <x v="0"/>
    <s v="Комиссия за переводы в пользу ФЛ сверх нетарифицируемой суммы платежей в месяц"/>
    <s v="44971346,5"/>
    <x v="8"/>
    <x v="0"/>
    <x v="7"/>
  </r>
  <r>
    <x v="1"/>
    <x v="21"/>
    <n v="34650"/>
    <x v="14"/>
    <s v="Окончательный расчет за ремонт КПП по договору №26/10 от 26.10.2022. НДС не облагается"/>
    <s v="4497134650"/>
    <x v="3"/>
    <x v="1"/>
    <x v="2"/>
  </r>
  <r>
    <x v="1"/>
    <x v="22"/>
    <n v="15.6"/>
    <x v="0"/>
    <s v="комиссия за обработку ведомости №6 16.02.2023"/>
    <s v="4497315,6"/>
    <x v="8"/>
    <x v="0"/>
    <x v="7"/>
  </r>
  <r>
    <x v="1"/>
    <x v="22"/>
    <n v="200.1"/>
    <x v="0"/>
    <s v="комиссия за обработку ведомости №5 16.02.2023"/>
    <s v="44973200,1"/>
    <x v="8"/>
    <x v="0"/>
    <x v="7"/>
  </r>
  <r>
    <x v="1"/>
    <x v="22"/>
    <n v="841.23"/>
    <x v="0"/>
    <s v="Комиссия за переводы в пользу ФЛ сверх нетарифицируемой суммы платежей в месяц"/>
    <s v="44973841,23"/>
    <x v="8"/>
    <x v="0"/>
    <x v="7"/>
  </r>
  <r>
    <x v="1"/>
    <x v="22"/>
    <n v="3900"/>
    <x v="0"/>
    <s v="Оплата Компенсация служебной поездки за Февраль 2023 г. на основании ПЛАТЕЖНАЯ ВЕДОМОСТЬ N 6 от 16.02.2023"/>
    <s v="449733900"/>
    <x v="9"/>
    <x v="3"/>
    <x v="5"/>
  </r>
  <r>
    <x v="1"/>
    <x v="22"/>
    <n v="5000"/>
    <x v="24"/>
    <s v="Оплата за техническое обслуживание газопровода в феврале 2023 по счету №1 от 31.01.2023 по договору №ОГ-19/7 от 01.12.2019. В том числе НДС"/>
    <s v="449735000"/>
    <x v="23"/>
    <x v="0"/>
    <x v="0"/>
  </r>
  <r>
    <x v="1"/>
    <x v="22"/>
    <n v="7242.7"/>
    <x v="1"/>
    <s v="Оплата за услуги связи в январе 2023 года по счету №100948763124 от 31.01.2023 Лицевой счет абонента 669010285 В том числе НДС 20.00% - 1 207.12"/>
    <s v="449737242,7"/>
    <x v="1"/>
    <x v="0"/>
    <x v="1"/>
  </r>
  <r>
    <x v="1"/>
    <x v="22"/>
    <n v="8910"/>
    <x v="2"/>
    <s v="Оплата доступа к &quot;ЖКХ-онлайн чат&quot; на 1 год по счету №НФB0-001654 от 06.02.2023 НДС не облагается"/>
    <s v="449738910"/>
    <x v="2"/>
    <x v="0"/>
    <x v="1"/>
  </r>
  <r>
    <x v="1"/>
    <x v="22"/>
    <n v="13975"/>
    <x v="16"/>
    <s v="Единый налоговый платеж. НДС не облагается"/>
    <s v="4497313975"/>
    <x v="16"/>
    <x v="3"/>
    <x v="9"/>
  </r>
  <r>
    <x v="1"/>
    <x v="22"/>
    <n v="30200"/>
    <x v="25"/>
    <s v="Оплата за исследования проб воды по счету №k-1287 от 30.11.2022. В том числе НДС"/>
    <s v="4497330200"/>
    <x v="24"/>
    <x v="0"/>
    <x v="15"/>
  </r>
  <r>
    <x v="1"/>
    <x v="22"/>
    <n v="43500"/>
    <x v="10"/>
    <s v="Перечисление заработной платы за первую половину февраля 2023 для зачисления на счет Иваницкой И. В. НДС не облагается"/>
    <s v="4497343500"/>
    <x v="11"/>
    <x v="3"/>
    <x v="9"/>
  </r>
  <r>
    <x v="1"/>
    <x v="22"/>
    <n v="47139.12"/>
    <x v="4"/>
    <s v="Оплата за вывоз и утилизацию ТКО в январе 2023 по счету №СВАО-004769 от 31.01.2023 НДС не облагается"/>
    <s v="4497347139,12"/>
    <x v="4"/>
    <x v="0"/>
    <x v="3"/>
  </r>
  <r>
    <x v="1"/>
    <x v="22"/>
    <n v="50025"/>
    <x v="0"/>
    <s v="Оплата Аванс за Февраль 2023 г. на основании ПЛАТЕЖНАЯ ВЕДОМОСТЬ N 5 от 16.02.2023"/>
    <s v="4497350025"/>
    <x v="11"/>
    <x v="3"/>
    <x v="9"/>
  </r>
  <r>
    <x v="1"/>
    <x v="22"/>
    <n v="149461.62"/>
    <x v="8"/>
    <s v="Оплата за стоки в январе 2023 по счету №В456 от 31.01.2023 В том числе НДС 20.00% - 24 910.27"/>
    <s v="44973149461,62"/>
    <x v="10"/>
    <x v="0"/>
    <x v="8"/>
  </r>
  <r>
    <x v="1"/>
    <x v="22"/>
    <n v="619225.43000000005"/>
    <x v="26"/>
    <s v="ЗА ЭЛ. ЭНЕРГИЮ (МОЩНОСТЬ) ЗА ДЕКАБРЬ 2022 Г. ПО ДОГОВОРУ С ИКУ No97698261 ОТ 06.02.2017Г. СЧЕТ No Э-61-0 ОТ 31.12.2022 Г В том числе НДС 20.00% - 103 204.24"/>
    <s v="44973619225,43"/>
    <x v="25"/>
    <x v="0"/>
    <x v="16"/>
  </r>
  <r>
    <x v="1"/>
    <x v="23"/>
    <n v="1264"/>
    <x v="0"/>
    <s v="Оплата покупки по карте. CARD **4411 IRINA MIGUNOVA 14FEB RUR 1264 LEROY MERLIN 4 MKAD"/>
    <s v="449741264"/>
    <x v="7"/>
    <x v="1"/>
    <x v="12"/>
  </r>
  <r>
    <x v="1"/>
    <x v="23"/>
    <n v="3107"/>
    <x v="0"/>
    <s v="Оплата покупки по карте. CARD **4411 IRINA MIGUNOVA 14FEB RUR 3107 LEROY MERLIN 4 MKAD"/>
    <s v="449743107"/>
    <x v="7"/>
    <x v="1"/>
    <x v="12"/>
  </r>
  <r>
    <x v="1"/>
    <x v="24"/>
    <n v="5696"/>
    <x v="0"/>
    <s v="Оплата покупки по карте. CARD **4411 IRINA MIGUNOVA 16FEB RUR 5696 LEROY MERLIN 4 MKAD"/>
    <s v="449775696"/>
    <x v="7"/>
    <x v="1"/>
    <x v="12"/>
  </r>
  <r>
    <x v="1"/>
    <x v="25"/>
    <n v="158.36000000000001"/>
    <x v="0"/>
    <s v="Комиссия за переводы в пользу ФЛ сверх нетарифицируемой суммы платежей в месяц"/>
    <s v="44984158,36"/>
    <x v="8"/>
    <x v="0"/>
    <x v="7"/>
  </r>
  <r>
    <x v="1"/>
    <x v="25"/>
    <n v="7918"/>
    <x v="21"/>
    <s v="Оплата самозанятому за монтаж и пуско-наладочные работы видеонаблюдения по счету №2673443 от 24.02.2023 НДС не облагается"/>
    <s v="449847918"/>
    <x v="19"/>
    <x v="1"/>
    <x v="2"/>
  </r>
  <r>
    <x v="1"/>
    <x v="26"/>
    <n v="525"/>
    <x v="0"/>
    <s v="Комиссия за исходящие платежи в рублях, переданные по системе Банк-Клиент по счету 40703810800001434983 за период с 31.01.2023 по 28.02.2023"/>
    <s v="44985525"/>
    <x v="8"/>
    <x v="0"/>
    <x v="7"/>
  </r>
  <r>
    <x v="2"/>
    <x v="27"/>
    <n v="990"/>
    <x v="0"/>
    <s v="Ежемесячная комиссия за обслуживание по пакету за период с 01.02.2023 по 28.02.2023"/>
    <s v="44986990"/>
    <x v="8"/>
    <x v="0"/>
    <x v="7"/>
  </r>
  <r>
    <x v="2"/>
    <x v="28"/>
    <n v="212.1"/>
    <x v="0"/>
    <s v="комиссия за обработку ведомости №8 01.03.2023"/>
    <s v="44987212,1"/>
    <x v="8"/>
    <x v="0"/>
    <x v="7"/>
  </r>
  <r>
    <x v="2"/>
    <x v="28"/>
    <n v="405.35"/>
    <x v="0"/>
    <s v="комиссия за обработку ведомости №7 28.02.2023"/>
    <s v="44987405,35"/>
    <x v="8"/>
    <x v="0"/>
    <x v="7"/>
  </r>
  <r>
    <x v="2"/>
    <x v="28"/>
    <n v="436.9"/>
    <x v="15"/>
    <s v="Взносы на обязательное страхование от несчастных случаев. Регистрационный номер в ФСС 7704004815 НДС не облагается"/>
    <s v="44987436,9"/>
    <x v="16"/>
    <x v="3"/>
    <x v="9"/>
  </r>
  <r>
    <x v="2"/>
    <x v="28"/>
    <n v="42512.4"/>
    <x v="16"/>
    <s v="Единый налоговый платеж(взносы). НДС не облагается"/>
    <s v="4498742512,4"/>
    <x v="16"/>
    <x v="3"/>
    <x v="9"/>
  </r>
  <r>
    <x v="2"/>
    <x v="28"/>
    <n v="43500"/>
    <x v="10"/>
    <s v="Перечисление заработной платы за февраль 2023 для зачисления на счет Иваницкой И. В. НДС не облагается"/>
    <s v="4498743500"/>
    <x v="11"/>
    <x v="3"/>
    <x v="9"/>
  </r>
  <r>
    <x v="2"/>
    <x v="28"/>
    <n v="50000"/>
    <x v="22"/>
    <s v="Оплата юридических услуг за февраль по договору №БН от 03.10.2022. НДС не облагается"/>
    <s v="4498750000"/>
    <x v="20"/>
    <x v="0"/>
    <x v="14"/>
  </r>
  <r>
    <x v="2"/>
    <x v="28"/>
    <n v="53025"/>
    <x v="0"/>
    <s v="Оплата Заработная плата за Февраль 2023 г. на основании ПЛАТЕЖНАЯ ВЕДОМОСТЬ N 8 от 01.03.2023"/>
    <s v="4498753025"/>
    <x v="11"/>
    <x v="3"/>
    <x v="9"/>
  </r>
  <r>
    <x v="2"/>
    <x v="28"/>
    <n v="101336.8"/>
    <x v="0"/>
    <s v="Оплата Окончательный расчет при увольнении за Февраль 2023 г. на основании ПЛАТЕЖНАЯ ВЕДОМОСТЬ N 7 от 28.02.2023"/>
    <s v="44987101336,8"/>
    <x v="11"/>
    <x v="3"/>
    <x v="9"/>
  </r>
  <r>
    <x v="2"/>
    <x v="29"/>
    <n v="396.22"/>
    <x v="0"/>
    <s v="Комиссия за переводы в пользу ФЛ сверх нетарифицируемой суммы платежей в месяц"/>
    <s v="44988396,22"/>
    <x v="8"/>
    <x v="0"/>
    <x v="7"/>
  </r>
  <r>
    <x v="2"/>
    <x v="29"/>
    <n v="7486"/>
    <x v="14"/>
    <s v="Доплата за ремонт КПП по договору №26/10 от 26.10.2022. НДС не облагается"/>
    <s v="449887486"/>
    <x v="3"/>
    <x v="1"/>
    <x v="2"/>
  </r>
  <r>
    <x v="2"/>
    <x v="29"/>
    <n v="9660"/>
    <x v="27"/>
    <s v="Предоплата за насос фекальный по счету №УТ-69 от 02.03.2023 НДС не облагается"/>
    <s v="449889660"/>
    <x v="17"/>
    <x v="1"/>
    <x v="12"/>
  </r>
  <r>
    <x v="2"/>
    <x v="29"/>
    <n v="38636.36"/>
    <x v="28"/>
    <s v="Оплата самозанятому за работы инженера по отчету за февраль 2023. НДС не облагается"/>
    <s v="4498838636,36"/>
    <x v="26"/>
    <x v="1"/>
    <x v="12"/>
  </r>
  <r>
    <x v="2"/>
    <x v="29"/>
    <n v="38700"/>
    <x v="29"/>
    <s v="Оплата компьютера и сетевого оборудования по счету №24 от 01.03.2023. НДС не облагается"/>
    <s v="4498838700"/>
    <x v="12"/>
    <x v="4"/>
    <x v="1"/>
  </r>
  <r>
    <x v="2"/>
    <x v="29"/>
    <n v="50000"/>
    <x v="20"/>
    <s v="Оплата бухгалтерских услуг за февраль 2023 по счету №28 от 28.02.2023 НДС не облагается"/>
    <s v="4498850000"/>
    <x v="18"/>
    <x v="0"/>
    <x v="13"/>
  </r>
  <r>
    <x v="2"/>
    <x v="30"/>
    <n v="80000"/>
    <x v="19"/>
    <s v="Оплата услуг по уборке территории общего пользования в февале 2023 по счету №10 от 03.03.2023 НДС не облагается"/>
    <s v="4499180000"/>
    <x v="14"/>
    <x v="0"/>
    <x v="6"/>
  </r>
  <r>
    <x v="2"/>
    <x v="31"/>
    <n v="2148"/>
    <x v="30"/>
    <s v="Оплата дорожного знака по счету №00112 от 28.02.2023. В том числе НДС 20.00% - 358.00"/>
    <s v="449922148"/>
    <x v="27"/>
    <x v="6"/>
    <x v="17"/>
  </r>
  <r>
    <x v="2"/>
    <x v="31"/>
    <n v="7080.42"/>
    <x v="1"/>
    <s v="Оплата за услуги связи в феврале 2023 года по счету №100955145321 от 28.02.2023 Лицевой счет абонента 669010285 В том числе НДС 20.00% - 1 180.07"/>
    <s v="449927080,42"/>
    <x v="1"/>
    <x v="0"/>
    <x v="1"/>
  </r>
  <r>
    <x v="2"/>
    <x v="31"/>
    <n v="59640"/>
    <x v="27"/>
    <s v="Доплата за насос фекальный по счету №УТ-69 от 02.03.2023 В том числе НДС 20.00% - 9 940.00"/>
    <s v="4499259640"/>
    <x v="17"/>
    <x v="1"/>
    <x v="12"/>
  </r>
  <r>
    <x v="2"/>
    <x v="31"/>
    <n v="109158.16"/>
    <x v="8"/>
    <s v="Оплата за стоки в феврале 2023 по счету №В738 от 28.02.2023 В том числе НДС 20.00% - 18 193.03"/>
    <s v="44992109158,16"/>
    <x v="10"/>
    <x v="0"/>
    <x v="8"/>
  </r>
  <r>
    <x v="2"/>
    <x v="31"/>
    <n v="702851.11"/>
    <x v="26"/>
    <s v="Оплата за потребленную электроэнергию (мощность) по договору/контракту No 77610001009699 (номер договора до 01.01.2023 - 97644161) за январь 2023 года, по счету No 11520123016224 В том числе НДС 20.00% - 117 14"/>
    <s v="44992702851,11"/>
    <x v="25"/>
    <x v="0"/>
    <x v="16"/>
  </r>
  <r>
    <x v="2"/>
    <x v="32"/>
    <n v="7629.98"/>
    <x v="0"/>
    <s v="Оплата покупки по карте. CARD **4411 IRINA MIGUNOVA 06MAR RUR 7629.98 GAZPROM MEZHREGIONGAZ SPB"/>
    <s v="449937629,98"/>
    <x v="0"/>
    <x v="0"/>
    <x v="0"/>
  </r>
  <r>
    <x v="2"/>
    <x v="33"/>
    <n v="330"/>
    <x v="0"/>
    <s v="Оплата покупки по карте. CARD **4411 IRINA MIGUNOVA 07MAR RUR 330 ZAO OREKH MOSCOW"/>
    <s v="44995330"/>
    <x v="15"/>
    <x v="4"/>
    <x v="11"/>
  </r>
  <r>
    <x v="2"/>
    <x v="34"/>
    <n v="4449"/>
    <x v="0"/>
    <s v="Оплата покупки по карте. CARD **4411 IRINA MIGUNOVA 10MAR RUR 4449 MOSCOW TC RIO DMITROVSKOE MOSKVA"/>
    <s v="449984449"/>
    <x v="3"/>
    <x v="1"/>
    <x v="2"/>
  </r>
  <r>
    <x v="2"/>
    <x v="35"/>
    <n v="300"/>
    <x v="0"/>
    <s v="Комиссия за снятие наличных в банкомате. Cash Advance Fee. CARD **4411 IRINA MIGUNOVA 15MAR RUR 20000 RBA ATM 45321 MOSKVA"/>
    <s v="45000300"/>
    <x v="8"/>
    <x v="0"/>
    <x v="7"/>
  </r>
  <r>
    <x v="2"/>
    <x v="35"/>
    <n v="20000"/>
    <x v="0"/>
    <s v="Снятие наличных денежных средств с карты в банкомате Банка. CARD **4411 IRINA MIGUNOVA 15MAR RUR 20000 RBA ATM 45321 MOSKVA"/>
    <s v="4500020000"/>
    <x v="15"/>
    <x v="4"/>
    <x v="11"/>
  </r>
  <r>
    <x v="2"/>
    <x v="35"/>
    <n v="40175"/>
    <x v="0"/>
    <s v="Оплата покупки по карте. CARD **4411 IRINA MIGUNOVA 13MAR RUR 40175 ELEKTROMONTAZH MOSKVA"/>
    <s v="4500040175"/>
    <x v="28"/>
    <x v="1"/>
    <x v="12"/>
  </r>
  <r>
    <x v="2"/>
    <x v="36"/>
    <n v="15.6"/>
    <x v="0"/>
    <s v="комиссия за обработку ведомости №10 16.03.2023"/>
    <s v="4500115,6"/>
    <x v="8"/>
    <x v="0"/>
    <x v="7"/>
  </r>
  <r>
    <x v="2"/>
    <x v="36"/>
    <n v="200.1"/>
    <x v="0"/>
    <s v="комиссия за обработку ведомости №9 16.03.2023"/>
    <s v="45001200,1"/>
    <x v="8"/>
    <x v="0"/>
    <x v="7"/>
  </r>
  <r>
    <x v="2"/>
    <x v="36"/>
    <n v="435"/>
    <x v="0"/>
    <s v="Комиссия за переводы в пользу ФЛ сверх нетарифицируемой суммы платежей в месяц"/>
    <s v="45001435"/>
    <x v="8"/>
    <x v="0"/>
    <x v="7"/>
  </r>
  <r>
    <x v="2"/>
    <x v="36"/>
    <n v="3900"/>
    <x v="0"/>
    <s v="Оплата Компенсация служебной поездки за Март 2023 г. на основании ПЛАТЕЖНАЯ ВЕДОМОСТЬ N 10 от 16.03.2023"/>
    <s v="450013900"/>
    <x v="9"/>
    <x v="3"/>
    <x v="5"/>
  </r>
  <r>
    <x v="2"/>
    <x v="36"/>
    <n v="6200"/>
    <x v="31"/>
    <s v="Оплата услуг прототипирования полиуретановой манжеты по счету №430 от 16.03.2023. НДС не облагается"/>
    <s v="450016200"/>
    <x v="17"/>
    <x v="1"/>
    <x v="12"/>
  </r>
  <r>
    <x v="2"/>
    <x v="36"/>
    <n v="17000"/>
    <x v="32"/>
    <s v="Оплата услуг по проведению мероприятия 25.03.2023 по счету №283 от 14.03.2023. В том числе НДС 20.00% - 2 833.33"/>
    <s v="4500117000"/>
    <x v="29"/>
    <x v="2"/>
    <x v="18"/>
  </r>
  <r>
    <x v="2"/>
    <x v="36"/>
    <n v="40404.959999999999"/>
    <x v="4"/>
    <s v="Оплата за вывоз и утилизацию ТКО в феврале 2023 по счету №СВАО-011382 от 28.02.2023 НДС не облагается"/>
    <s v="4500140404,96"/>
    <x v="4"/>
    <x v="0"/>
    <x v="3"/>
  </r>
  <r>
    <x v="2"/>
    <x v="36"/>
    <n v="43500"/>
    <x v="10"/>
    <s v="Перечисление заработной платы за первую половину марта 2023 для зачисления на счет Иваницкой И. В. НДС не облагается"/>
    <s v="4500143500"/>
    <x v="11"/>
    <x v="3"/>
    <x v="9"/>
  </r>
  <r>
    <x v="2"/>
    <x v="36"/>
    <n v="50025"/>
    <x v="0"/>
    <s v="Оплата Аванс за Март 2023 г. на основании ПЛАТЕЖНАЯ ВЕДОМОСТЬ N 9 от 16.03.2023"/>
    <s v="4500150025"/>
    <x v="11"/>
    <x v="3"/>
    <x v="9"/>
  </r>
  <r>
    <x v="2"/>
    <x v="36"/>
    <n v="150000"/>
    <x v="13"/>
    <s v="(131.131.02.2)Механизированная уборка терр.ЖСКпо адр:г.Москва, Долгопрудная аллея,д.1,к1-121. Дог.5/22 от15.11.2022 за январь 2023г. Счет№ 0099-000023 от 31.01.2023 В том числе НДС 20.00% - 25 000.00"/>
    <s v="45001150000"/>
    <x v="14"/>
    <x v="0"/>
    <x v="6"/>
  </r>
  <r>
    <x v="2"/>
    <x v="37"/>
    <n v="939.58"/>
    <x v="0"/>
    <s v="Комиссия за переводы в пользу ФЛ сверх нетарифицируемой суммы платежей в месяц"/>
    <s v="45002939,58"/>
    <x v="8"/>
    <x v="0"/>
    <x v="7"/>
  </r>
  <r>
    <x v="2"/>
    <x v="37"/>
    <n v="93958"/>
    <x v="21"/>
    <s v="Оплата самозанятому за монтаж и обслуживание видеонаблюдения по счету №2876027 от 15.03.2023 НДС не облагается"/>
    <s v="4500293958"/>
    <x v="19"/>
    <x v="1"/>
    <x v="2"/>
  </r>
  <r>
    <x v="2"/>
    <x v="38"/>
    <n v="10000"/>
    <x v="18"/>
    <s v="Оплата работ поддержки и обслуживания сервера и компьютерного обеспечения по счету №6 от 13.03.2023. НДС не облагается"/>
    <s v="4500610000"/>
    <x v="2"/>
    <x v="0"/>
    <x v="1"/>
  </r>
  <r>
    <x v="2"/>
    <x v="38"/>
    <n v="14800"/>
    <x v="33"/>
    <s v="Оплата услуг илососной машины по счету №24/23 от 20.03.2023. НДС не облагается"/>
    <s v="4500614800"/>
    <x v="17"/>
    <x v="1"/>
    <x v="12"/>
  </r>
  <r>
    <x v="2"/>
    <x v="38"/>
    <n v="20142"/>
    <x v="4"/>
    <s v="Оплата за вывоз и утилизацию ТКО в июне 2022. НДС не облагается"/>
    <s v="4500620142"/>
    <x v="4"/>
    <x v="0"/>
    <x v="3"/>
  </r>
  <r>
    <x v="2"/>
    <x v="38"/>
    <n v="25000"/>
    <x v="34"/>
    <s v="Оплата работ по демонтажу и монтажу насоса КНС по счету №5 от 13.03.2023. В том числе НДС 20.00% - 4 166.67"/>
    <s v="4500625000"/>
    <x v="17"/>
    <x v="1"/>
    <x v="12"/>
  </r>
  <r>
    <x v="2"/>
    <x v="38"/>
    <n v="28398"/>
    <x v="16"/>
    <s v="Единый налоговый платеж(ндфл). НДС не облагается"/>
    <s v="4500628398"/>
    <x v="16"/>
    <x v="3"/>
    <x v="9"/>
  </r>
  <r>
    <x v="2"/>
    <x v="39"/>
    <n v="15000"/>
    <x v="25"/>
    <s v="Оплата за исследования проб воды по счету №k-52 от 09.03.2023. НДС не облагается"/>
    <s v="4500815000"/>
    <x v="24"/>
    <x v="0"/>
    <x v="15"/>
  </r>
  <r>
    <x v="2"/>
    <x v="40"/>
    <n v="22100"/>
    <x v="34"/>
    <s v="Оплата аварийных работ в КНС по счету №9 от 22.03.2023. В том числе НДС 20.00% - 3 683.33"/>
    <s v="4500922100"/>
    <x v="17"/>
    <x v="1"/>
    <x v="12"/>
  </r>
  <r>
    <x v="2"/>
    <x v="40"/>
    <n v="29100"/>
    <x v="34"/>
    <s v="Предоплата работ по демонтажу насоса КНС по счету №4 от 21.03.2023. В том числе НДС 20.00% - 4 850.00"/>
    <s v="4500929100"/>
    <x v="17"/>
    <x v="1"/>
    <x v="12"/>
  </r>
  <r>
    <x v="2"/>
    <x v="41"/>
    <n v="558.47"/>
    <x v="0"/>
    <s v="Оплата покупки по карте. CARD **4411 IRINA MIGUNOVA 23MAR RUR 558.47 TSENTRALNYY TELEGRAF GOROD MOSKVA"/>
    <s v="45010558,47"/>
    <x v="15"/>
    <x v="4"/>
    <x v="11"/>
  </r>
  <r>
    <x v="2"/>
    <x v="41"/>
    <n v="571.63"/>
    <x v="0"/>
    <s v="Оплата покупки по карте. CARD **4411 IRINA MIGUNOVA 23MAR RUR 571.63 TSENTRALNYY TELEGRAF GOROD MOSKVA"/>
    <s v="45010571,63"/>
    <x v="15"/>
    <x v="4"/>
    <x v="11"/>
  </r>
  <r>
    <x v="2"/>
    <x v="41"/>
    <n v="574.91999999999996"/>
    <x v="0"/>
    <s v="Оплата покупки по карте. CARD **4411 IRINA MIGUNOVA 23MAR RUR 574.92 TSENTRALNYY TELEGRAF GOROD MOSKVA"/>
    <s v="45010574,92"/>
    <x v="15"/>
    <x v="4"/>
    <x v="11"/>
  </r>
  <r>
    <x v="2"/>
    <x v="41"/>
    <n v="581.5"/>
    <x v="0"/>
    <s v="Оплата покупки по карте. CARD **4411 IRINA MIGUNOVA 23MAR RUR 581.5 TSENTRALNYY TELEGRAF GOROD MOSKVA"/>
    <s v="45010581,5"/>
    <x v="15"/>
    <x v="4"/>
    <x v="11"/>
  </r>
  <r>
    <x v="2"/>
    <x v="41"/>
    <n v="3189"/>
    <x v="0"/>
    <s v="Оплата покупки по карте. CARD **4411 IRINA MIGUNOVA 23MAR RUR 3189 ELEKTROMONTAZH MOSKVA"/>
    <s v="450103189"/>
    <x v="28"/>
    <x v="1"/>
    <x v="12"/>
  </r>
  <r>
    <x v="2"/>
    <x v="42"/>
    <n v="930.01"/>
    <x v="0"/>
    <s v="Оплата покупки по карте. CARD **4411 IRINA MIGUNOVA 24MAR RUR 930.01 PYATEROCHKA 20619 MOSCOW"/>
    <s v="45012930,01"/>
    <x v="15"/>
    <x v="4"/>
    <x v="11"/>
  </r>
  <r>
    <x v="2"/>
    <x v="43"/>
    <n v="4319"/>
    <x v="16"/>
    <s v="Единый налоговый платеж (усн) НДС не облагается"/>
    <s v="450144319"/>
    <x v="16"/>
    <x v="3"/>
    <x v="9"/>
  </r>
  <r>
    <x v="2"/>
    <x v="43"/>
    <n v="5890"/>
    <x v="35"/>
    <s v="Счет на оплату УТ-12515  от 29 марта 2023г. В том числе НДС 20.00% - 981.67"/>
    <s v="450145890"/>
    <x v="28"/>
    <x v="1"/>
    <x v="12"/>
  </r>
  <r>
    <x v="2"/>
    <x v="44"/>
    <n v="212.1"/>
    <x v="0"/>
    <s v="комиссия за обработку ведомости №11 31.03.2023"/>
    <s v="45016212,1"/>
    <x v="8"/>
    <x v="0"/>
    <x v="7"/>
  </r>
  <r>
    <x v="2"/>
    <x v="44"/>
    <n v="650"/>
    <x v="0"/>
    <s v="Комиссия за исходящие платежи в рублях, переданные по системе Банк-Клиент по счету 40703810800001434983 за период с 28.02.2023 по 31.03.2023"/>
    <s v="45016650"/>
    <x v="8"/>
    <x v="0"/>
    <x v="7"/>
  </r>
  <r>
    <x v="2"/>
    <x v="44"/>
    <n v="7912"/>
    <x v="0"/>
    <s v="Оплата покупки по карте. CARD **4411 IRINA MIGUNOVA 28MAR RUR 7912 LEROY MERLIN 4 MKAD"/>
    <s v="450167912"/>
    <x v="7"/>
    <x v="1"/>
    <x v="12"/>
  </r>
  <r>
    <x v="2"/>
    <x v="44"/>
    <n v="53025"/>
    <x v="0"/>
    <s v="Оплата Заработная плата за Март 2023 г. на основании ПЛАТЕЖНАЯ ВЕДОМОСТЬ N 11 от 31.03.2023"/>
    <s v="4501653025"/>
    <x v="11"/>
    <x v="3"/>
    <x v="9"/>
  </r>
  <r>
    <x v="3"/>
    <x v="45"/>
    <n v="75"/>
    <x v="0"/>
    <s v="Комиссия за снятие наличных в банкомате. Cash Advance Fee. CARD **4411 IRINA MIGUNOVA 03APR RUR 5000 RBA ATM 45321 MOSKVA"/>
    <s v="4501975"/>
    <x v="8"/>
    <x v="0"/>
    <x v="7"/>
  </r>
  <r>
    <x v="3"/>
    <x v="45"/>
    <n v="225"/>
    <x v="0"/>
    <s v="Комиссия за снятие наличных в банкомате. Cash Advance Fee. CARD **4411 IRINA MIGUNOVA 03APR RUR 15000 RBA ATM 45321 MOSKVA"/>
    <s v="45019225"/>
    <x v="8"/>
    <x v="0"/>
    <x v="7"/>
  </r>
  <r>
    <x v="3"/>
    <x v="45"/>
    <n v="436.9"/>
    <x v="15"/>
    <s v="Взносы на обязательное страхование от несчастных случаев. Регистрационный номер в ФСС 7704004815 НДС не облагается"/>
    <s v="45019436,9"/>
    <x v="16"/>
    <x v="3"/>
    <x v="9"/>
  </r>
  <r>
    <x v="3"/>
    <x v="45"/>
    <n v="990"/>
    <x v="0"/>
    <s v="Ежемесячная комиссия за обслуживание по пакету за период с 01.03.2023 по 31.03.2023"/>
    <s v="45019990"/>
    <x v="8"/>
    <x v="0"/>
    <x v="7"/>
  </r>
  <r>
    <x v="3"/>
    <x v="45"/>
    <n v="5000"/>
    <x v="0"/>
    <s v="Снятие наличных денежных средств с карты в банкомате Банка. CARD **4411 IRINA MIGUNOVA 03APR RUR 5000 RBA ATM 45321 MOSKVA"/>
    <s v="450195000"/>
    <x v="15"/>
    <x v="4"/>
    <x v="11"/>
  </r>
  <r>
    <x v="3"/>
    <x v="45"/>
    <n v="15000"/>
    <x v="0"/>
    <s v="Снятие наличных денежных средств с карты в банкомате Банка. CARD **4411 IRINA MIGUNOVA 03APR RUR 15000 RBA ATM 45321 MOSKVA"/>
    <s v="4501915000"/>
    <x v="15"/>
    <x v="4"/>
    <x v="11"/>
  </r>
  <r>
    <x v="3"/>
    <x v="45"/>
    <n v="43500"/>
    <x v="10"/>
    <s v="Перечисление заработной платы за март 2023 для зачисления на счет Иваницкой И. В. НДС не облагается"/>
    <s v="4501943500"/>
    <x v="11"/>
    <x v="3"/>
    <x v="9"/>
  </r>
  <r>
    <x v="3"/>
    <x v="45"/>
    <n v="56935.4"/>
    <x v="16"/>
    <s v="Единый налоговый платеж(ндфл+взносы). НДС не облагается"/>
    <s v="4501956935,4"/>
    <x v="16"/>
    <x v="3"/>
    <x v="9"/>
  </r>
  <r>
    <x v="3"/>
    <x v="45"/>
    <n v="134403.35"/>
    <x v="5"/>
    <s v="Арендная плата за землю за 2 квартал 2023 ФЛС №М-02-013174-001 НДС не облагается"/>
    <s v="45019134403,35"/>
    <x v="5"/>
    <x v="0"/>
    <x v="4"/>
  </r>
  <r>
    <x v="3"/>
    <x v="45"/>
    <n v="565072.61"/>
    <x v="26"/>
    <s v="Оплата за потребленную электроэнергию (мощность) по договору/контракту No 77610001009699 (номер договора до 01.01.2023 - 97644161) за февраль 2023 года, по счету No 11520223030235  НДС 20.00% - 94 178.77"/>
    <s v="45019565072,61"/>
    <x v="25"/>
    <x v="0"/>
    <x v="16"/>
  </r>
  <r>
    <x v="3"/>
    <x v="46"/>
    <n v="22000"/>
    <x v="21"/>
    <s v="Оплата самозанятому за обслуживание системы видеонаблюдения по счету №3034476 от 30.03.2023 НДС не облагается"/>
    <s v="4502022000"/>
    <x v="19"/>
    <x v="0"/>
    <x v="2"/>
  </r>
  <r>
    <x v="3"/>
    <x v="47"/>
    <n v="2072.6999999999998"/>
    <x v="0"/>
    <s v="Оплата покупки по карте. CARD **4411 IRINA MIGUNOVA 03APR RUR 2072.7 METRO STORE 1014 MOSCOW"/>
    <s v="450212072,7"/>
    <x v="15"/>
    <x v="4"/>
    <x v="11"/>
  </r>
  <r>
    <x v="3"/>
    <x v="47"/>
    <n v="2654.7"/>
    <x v="0"/>
    <s v="Комиссия за переводы в пользу ФЛ сверх нетарифицируемой суммы платежей в месяц"/>
    <s v="450212654,7"/>
    <x v="8"/>
    <x v="0"/>
    <x v="7"/>
  </r>
  <r>
    <x v="3"/>
    <x v="47"/>
    <n v="4417.2"/>
    <x v="30"/>
    <s v="Оплата дорожных знаков по счету №00201 от 04.04.2023 В том числе НДС 20.00% - 736.20"/>
    <s v="450214417,2"/>
    <x v="27"/>
    <x v="6"/>
    <x v="17"/>
  </r>
  <r>
    <x v="3"/>
    <x v="47"/>
    <n v="30000"/>
    <x v="22"/>
    <s v="Оплата юридических услуг за март по счету №3106550 от 05.04.20 по договору №БН от 20.03.2023 НДС не облагается"/>
    <s v="4502130000"/>
    <x v="20"/>
    <x v="0"/>
    <x v="14"/>
  </r>
  <r>
    <x v="3"/>
    <x v="47"/>
    <n v="50000"/>
    <x v="22"/>
    <s v="Оплата юридических услуг за март по счету №3106518 от 05.04.2023 по договору №БН от 19.09.2022. НДС не облагается"/>
    <s v="4502150000"/>
    <x v="20"/>
    <x v="0"/>
    <x v="14"/>
  </r>
  <r>
    <x v="3"/>
    <x v="47"/>
    <n v="117235"/>
    <x v="28"/>
    <s v="Оплата самозанятому за работы инженера по отчету за март 2023. НДС не облагается"/>
    <s v="45021117235"/>
    <x v="26"/>
    <x v="1"/>
    <x v="12"/>
  </r>
  <r>
    <x v="3"/>
    <x v="47"/>
    <n v="70000"/>
    <x v="28"/>
    <s v="Оплата самозанятому за работы инженера по отчету за март 2023. НДС не облагается"/>
    <s v="4502170000"/>
    <x v="14"/>
    <x v="0"/>
    <x v="6"/>
  </r>
  <r>
    <x v="3"/>
    <x v="48"/>
    <n v="6062.61"/>
    <x v="0"/>
    <s v="Оплата покупки по карте. CARD **4411 IRINA MIGUNOVA 06APR RUR 6062.61 GAZPROM MEZHREGIONGAZ SPB"/>
    <s v="450246062,61"/>
    <x v="0"/>
    <x v="0"/>
    <x v="0"/>
  </r>
  <r>
    <x v="3"/>
    <x v="49"/>
    <n v="290"/>
    <x v="0"/>
    <s v="Оплата покупки по карте. CARD **4411 IRINA MIGUNOVA 07APR RUR 290 YM *reestrs Moscow"/>
    <s v="45026290"/>
    <x v="15"/>
    <x v="4"/>
    <x v="11"/>
  </r>
  <r>
    <x v="3"/>
    <x v="49"/>
    <n v="712.71"/>
    <x v="0"/>
    <s v="Комиссия за переводы в пользу ФЛ сверх нетарифицируемой суммы платежей в месяц"/>
    <s v="45026712,71"/>
    <x v="8"/>
    <x v="0"/>
    <x v="7"/>
  </r>
  <r>
    <x v="3"/>
    <x v="49"/>
    <n v="5137"/>
    <x v="0"/>
    <s v="Оплата покупки по карте. CARD **4411 IRINA MIGUNOVA 07APR RUR 5137 LEROY MERLIN 4 MKAD"/>
    <s v="450265137"/>
    <x v="7"/>
    <x v="1"/>
    <x v="6"/>
  </r>
  <r>
    <x v="3"/>
    <x v="49"/>
    <n v="7126.02"/>
    <x v="1"/>
    <s v="Оплата за услуги связи в марте 2023 года по счету №100962606797 от 31.03.2023 Лицевой счет абонента 669010285 В том числе НДС 20.00% - 1 187.67"/>
    <s v="450267126,02"/>
    <x v="1"/>
    <x v="0"/>
    <x v="1"/>
  </r>
  <r>
    <x v="3"/>
    <x v="49"/>
    <n v="7500"/>
    <x v="36"/>
    <s v="Оплата консультаций по програме 1с ЖКХ в пакете на 3 часа по счету №1810 от 06.04.2023. НДС не облагается"/>
    <s v="450267500"/>
    <x v="18"/>
    <x v="0"/>
    <x v="13"/>
  </r>
  <r>
    <x v="3"/>
    <x v="49"/>
    <n v="13505.43"/>
    <x v="37"/>
    <s v="Оплата самозанятому за работы с документацией ЖСК &quot;Дарьин&quot; за март 2023 по счету N3144889 от 07.04.2024 НДС не облагается"/>
    <s v="4502613505,43"/>
    <x v="11"/>
    <x v="3"/>
    <x v="9"/>
  </r>
  <r>
    <x v="3"/>
    <x v="49"/>
    <n v="22130"/>
    <x v="28"/>
    <s v="Доплата самозанятому за работы инженера по отчету за март 2023. НДС не облагается"/>
    <s v="4502622130"/>
    <x v="26"/>
    <x v="1"/>
    <x v="12"/>
  </r>
  <r>
    <x v="3"/>
    <x v="50"/>
    <n v="1623.5"/>
    <x v="0"/>
    <s v="Оплата покупки по карте. CARD **4411 IRINA MIGUNOVA 11APR RUR 1623.5 POST RUS.SERVICE.127204 MOSKVA"/>
    <s v="450291623,5"/>
    <x v="15"/>
    <x v="4"/>
    <x v="11"/>
  </r>
  <r>
    <x v="3"/>
    <x v="50"/>
    <n v="5000"/>
    <x v="24"/>
    <s v="Оплата за техническое обслуживание газопровода в марте 2023 договору №ОГ-19/7 от 01.12.2019. В том числе НДС"/>
    <s v="450295000"/>
    <x v="23"/>
    <x v="0"/>
    <x v="0"/>
  </r>
  <r>
    <x v="3"/>
    <x v="50"/>
    <n v="50000"/>
    <x v="20"/>
    <s v="Оплата бухгалтерских услуг за март 2023 по счету №77 от 31.03.2023 НДС не облагается"/>
    <s v="4502950000"/>
    <x v="18"/>
    <x v="0"/>
    <x v="13"/>
  </r>
  <r>
    <x v="3"/>
    <x v="50"/>
    <n v="154062.79999999999"/>
    <x v="38"/>
    <s v="Оплата труб по счету №23914 от 11.04.2023 В том числе НДС 20.00% - 25 677.00"/>
    <s v="45029154062,8"/>
    <x v="7"/>
    <x v="1"/>
    <x v="12"/>
  </r>
  <r>
    <x v="3"/>
    <x v="50"/>
    <n v="251612.9"/>
    <x v="39"/>
    <s v="Оплата охраны территории поселка за март 2023 по счету №752 от 31.03.2023 по договору №347-2-23-ФО от 15.02.2023 НДС не облагается"/>
    <s v="45029251612,9"/>
    <x v="30"/>
    <x v="0"/>
    <x v="2"/>
  </r>
  <r>
    <x v="3"/>
    <x v="50"/>
    <n v="277148.08"/>
    <x v="8"/>
    <s v="Оплата за стоки в марте 2023 по счету В1227 от 31 Марта 2023 В том числе НДС 20.00% - 46 191.35"/>
    <s v="45029277148,08"/>
    <x v="10"/>
    <x v="0"/>
    <x v="8"/>
  </r>
  <r>
    <x v="3"/>
    <x v="51"/>
    <n v="15.6"/>
    <x v="0"/>
    <s v="комиссия за обработку ведомости №13 14.04.2023"/>
    <s v="4503315,6"/>
    <x v="8"/>
    <x v="0"/>
    <x v="7"/>
  </r>
  <r>
    <x v="3"/>
    <x v="51"/>
    <n v="200.1"/>
    <x v="0"/>
    <s v="комиссия за обработку ведомости №12 14.04.2023"/>
    <s v="45033200,1"/>
    <x v="8"/>
    <x v="0"/>
    <x v="7"/>
  </r>
  <r>
    <x v="3"/>
    <x v="51"/>
    <n v="870"/>
    <x v="0"/>
    <s v="Комиссия за переводы в пользу ФЛ сверх нетарифицируемой суммы платежей в месяц"/>
    <s v="45033870"/>
    <x v="8"/>
    <x v="0"/>
    <x v="7"/>
  </r>
  <r>
    <x v="3"/>
    <x v="51"/>
    <n v="3900"/>
    <x v="0"/>
    <s v="Оплата Компенсация служебной поездки за Апрель 2023 г. на основании ПЛАТЕЖНАЯ ВЕДОМОСТЬ N 13 от 14.04.2023"/>
    <s v="450333900"/>
    <x v="9"/>
    <x v="3"/>
    <x v="5"/>
  </r>
  <r>
    <x v="3"/>
    <x v="51"/>
    <n v="43500"/>
    <x v="10"/>
    <s v="Перечисление заработной платы за первую половину апреля 2023 для зачисления на счет Иваницкой И. В. НДС не облагается"/>
    <s v="4503343500"/>
    <x v="11"/>
    <x v="3"/>
    <x v="9"/>
  </r>
  <r>
    <x v="3"/>
    <x v="51"/>
    <n v="50025"/>
    <x v="0"/>
    <s v="Оплата Аванс за Апрель 2023 г. на основании ПЛАТЕЖНАЯ ВЕДОМОСТЬ N 12 от 14.04.2023"/>
    <s v="4503350025"/>
    <x v="11"/>
    <x v="3"/>
    <x v="9"/>
  </r>
  <r>
    <x v="3"/>
    <x v="52"/>
    <n v="13975"/>
    <x v="16"/>
    <s v="Единый налоговый платеж(ндфл). НДС не облагается"/>
    <s v="4503413975"/>
    <x v="16"/>
    <x v="3"/>
    <x v="9"/>
  </r>
  <r>
    <x v="3"/>
    <x v="52"/>
    <n v="55020"/>
    <x v="40"/>
    <s v="Оплата услуг по демонтажу, монтажу, поверке расходомеров &quot;Акрон-01&quot; (канализация) по счету №52 от 17.04.2023. В том числе НДС 20.00% - 9 170.00"/>
    <s v="4503455020"/>
    <x v="17"/>
    <x v="1"/>
    <x v="12"/>
  </r>
  <r>
    <x v="3"/>
    <x v="53"/>
    <n v="3100"/>
    <x v="41"/>
    <s v="Оплата за материалы по счету №420/000003 от 20.04.2023 В том числе НДС 20.00% - 516.66"/>
    <s v="450363100"/>
    <x v="7"/>
    <x v="1"/>
    <x v="12"/>
  </r>
  <r>
    <x v="3"/>
    <x v="53"/>
    <n v="108900"/>
    <x v="27"/>
    <s v="Оплата за насос фекальный с доставкой по счету №УТ-143 от 17.04.2023 В том числе НДС 20.00% - 18 150.00"/>
    <s v="45036108900"/>
    <x v="17"/>
    <x v="1"/>
    <x v="12"/>
  </r>
  <r>
    <x v="3"/>
    <x v="53"/>
    <n v="300000"/>
    <x v="13"/>
    <s v="(131.131.02.2)Механизированная уборка терр.ЖСКпо адр:г.Москва, Долгопрудная аллея,д.1,к1-121. Дог.5/22 от15.11.2022 за февраль 2023г., март 2023г. В том числе НДС 20.00% - 50 000.00"/>
    <s v="45036300000"/>
    <x v="14"/>
    <x v="0"/>
    <x v="6"/>
  </r>
  <r>
    <x v="3"/>
    <x v="53"/>
    <n v="521645.01"/>
    <x v="26"/>
    <s v="Оплата за потребленную электроэнергию (мощность) по договору/контракту No 77610001009699 (номер договора до 01.01.2023 - 97644161) за март 2023 года, по счету No 11520323025833 В том числе НДС - 86 940.84"/>
    <s v="45036521645,01"/>
    <x v="25"/>
    <x v="0"/>
    <x v="16"/>
  </r>
  <r>
    <x v="3"/>
    <x v="54"/>
    <n v="3139"/>
    <x v="0"/>
    <s v="Оплата покупки по карте. CARD **4411 IRINA MIGUNOVA 18APR RUR 3139 LEROY MERLIN 4 MKAD"/>
    <s v="450373139"/>
    <x v="7"/>
    <x v="1"/>
    <x v="12"/>
  </r>
  <r>
    <x v="3"/>
    <x v="55"/>
    <n v="13202"/>
    <x v="0"/>
    <s v="Оплата покупки по карте. CARD **4411 IRINA MIGUNOVA 20APR RUR 13202 LEROY MERLIN 4 MKAD"/>
    <s v="4504013202"/>
    <x v="7"/>
    <x v="1"/>
    <x v="12"/>
  </r>
  <r>
    <x v="3"/>
    <x v="55"/>
    <n v="120000"/>
    <x v="42"/>
    <s v="Счет на оплату № 21 от 20 апреля 2023г. Шлагбаум, светодиоды. НДС не облагается"/>
    <s v="45040120000"/>
    <x v="3"/>
    <x v="1"/>
    <x v="2"/>
  </r>
  <r>
    <x v="3"/>
    <x v="56"/>
    <n v="2059.35"/>
    <x v="0"/>
    <s v="Комиссия за переводы в пользу ФЛ сверх нетарифицируемой суммы платежей в месяц"/>
    <s v="450412059,35"/>
    <x v="8"/>
    <x v="0"/>
    <x v="7"/>
  </r>
  <r>
    <x v="3"/>
    <x v="56"/>
    <n v="100000"/>
    <x v="28"/>
    <s v="Предоплата самозанятому за работы инженера по отчету за апрель 2023. НДС не облагается"/>
    <s v="45041100000"/>
    <x v="26"/>
    <x v="1"/>
    <x v="12"/>
  </r>
  <r>
    <x v="3"/>
    <x v="57"/>
    <n v="13000"/>
    <x v="18"/>
    <s v="Оплата работ поддержки и обслуживания сервера и компьютерного обеспечения за март 2023 по счету №8 от 18.04.2023. НДС не облагается"/>
    <s v="4504213000"/>
    <x v="2"/>
    <x v="0"/>
    <x v="1"/>
  </r>
  <r>
    <x v="3"/>
    <x v="57"/>
    <n v="182884"/>
    <x v="34"/>
    <s v="Оплата работ в КНС по счету №16 от 12.04.2023. В том числе НДС 20.00% - 30 480.67"/>
    <s v="45042182884"/>
    <x v="17"/>
    <x v="1"/>
    <x v="12"/>
  </r>
  <r>
    <x v="3"/>
    <x v="58"/>
    <n v="6440"/>
    <x v="0"/>
    <s v="Оплата покупки по карте. CARD **4411 IRINA MIGUNOVA 24APR RUR 6440 LEROY MERLIN 4 MKAD"/>
    <s v="450436440"/>
    <x v="7"/>
    <x v="1"/>
    <x v="12"/>
  </r>
  <r>
    <x v="4"/>
    <x v="59"/>
    <n v="150"/>
    <x v="0"/>
    <s v="Оплата покупки по карте. CARD_x000a_**4411 IRINA MIGUNOVA 27APR RUR 150 CONF.GURU MYTISHHI"/>
    <s v="45047150"/>
    <x v="15"/>
    <x v="4"/>
    <x v="11"/>
  </r>
  <r>
    <x v="4"/>
    <x v="59"/>
    <n v="1943.74"/>
    <x v="0"/>
    <s v="Оплата покупки по карте. CARD_x000a_**4411 IRINA MIGUNOVA 29APR RUR 1943.74 GAZPROM MEZHREGIONGAZ SPB"/>
    <s v="450471943,74"/>
    <x v="0"/>
    <x v="0"/>
    <x v="0"/>
  </r>
  <r>
    <x v="4"/>
    <x v="60"/>
    <n v="216.9"/>
    <x v="0"/>
    <s v="комиссия за обработку ведомости_x000a_№14 28.04.2023"/>
    <s v="45048216,9"/>
    <x v="8"/>
    <x v="0"/>
    <x v="7"/>
  </r>
  <r>
    <x v="4"/>
    <x v="60"/>
    <n v="436.9"/>
    <x v="15"/>
    <s v="Взносы на обязательное страхование от несчастных случаев. Регистрационный номер в ФСС 7704004815 НДС не облагается"/>
    <s v="45048436,9"/>
    <x v="16"/>
    <x v="3"/>
    <x v="9"/>
  </r>
  <r>
    <x v="4"/>
    <x v="60"/>
    <n v="600"/>
    <x v="0"/>
    <s v="Комиссия за исходящие платежи в рублях, переданные по системе Банк-Клиент по счету 40703810800001434983 за период с 31.03.2023 по 30.04.2023"/>
    <s v="45048600"/>
    <x v="8"/>
    <x v="0"/>
    <x v="7"/>
  </r>
  <r>
    <x v="4"/>
    <x v="60"/>
    <n v="1700"/>
    <x v="43"/>
    <s v="Оплата фильтров для водоочистки по счету №2494 от 26.04.2023 В том числе НДС 20.00% - 283.33"/>
    <s v="450481700"/>
    <x v="7"/>
    <x v="1"/>
    <x v="12"/>
  </r>
  <r>
    <x v="4"/>
    <x v="60"/>
    <n v="2484.9"/>
    <x v="0"/>
    <s v="Комиссия за переводы в пользу ФЛ сверх нетарифицируемой суммы платежей в месяц"/>
    <s v="450482484,9"/>
    <x v="8"/>
    <x v="0"/>
    <x v="7"/>
  </r>
  <r>
    <x v="4"/>
    <x v="60"/>
    <n v="35000"/>
    <x v="37"/>
    <s v="Оплата самозанятому за услуги администратора за апрель 2023 по счету 3371026 от 28 апреля 2023 г._x000a_НДС не облагается"/>
    <s v="4504835000"/>
    <x v="11"/>
    <x v="3"/>
    <x v="9"/>
  </r>
  <r>
    <x v="4"/>
    <x v="60"/>
    <n v="43500"/>
    <x v="10"/>
    <s v="Перечисление заработной платы за апрель 2023 для зачисления на счет Иваницкой И. В. НДС не облагается"/>
    <s v="4504843500"/>
    <x v="11"/>
    <x v="3"/>
    <x v="9"/>
  </r>
  <r>
    <x v="4"/>
    <x v="60"/>
    <n v="54226"/>
    <x v="0"/>
    <s v="Оплата Заработная плата за Апрель 2023 г. на основании ПЛАТЕЖНАЯ ВЕДОМОСТЬ N 14 от 28.04.2023"/>
    <s v="4504854226"/>
    <x v="11"/>
    <x v="3"/>
    <x v="9"/>
  </r>
  <r>
    <x v="4"/>
    <x v="60"/>
    <n v="56935.4"/>
    <x v="16"/>
    <s v="Единый налоговый платеж (ндфл+взносы). НДС не облагается"/>
    <s v="4504856935,4"/>
    <x v="16"/>
    <x v="3"/>
    <x v="9"/>
  </r>
  <r>
    <x v="4"/>
    <x v="60"/>
    <n v="60821"/>
    <x v="4"/>
    <s v="Оплата за вывоз и утилизацию ТКО в марте 2023. НДС не облагается"/>
    <s v="4504860821"/>
    <x v="4"/>
    <x v="0"/>
    <x v="3"/>
  </r>
  <r>
    <x v="4"/>
    <x v="60"/>
    <n v="245744.78"/>
    <x v="28"/>
    <s v="Оплата самозанятому за работы инженера по отчету за апрель 2023._x000a_НДС не облагается"/>
    <s v="45048245744,78"/>
    <x v="26"/>
    <x v="1"/>
    <x v="12"/>
  </r>
  <r>
    <x v="4"/>
    <x v="61"/>
    <n v="1.23"/>
    <x v="44"/>
    <s v="Пени по требованию 770423100514302 от 19.04.2023г._x000a_Рег.номер 7704004815. НДС не облагается"/>
    <s v="450491,23"/>
    <x v="16"/>
    <x v="3"/>
    <x v="9"/>
  </r>
  <r>
    <x v="4"/>
    <x v="61"/>
    <n v="52.2"/>
    <x v="0"/>
    <s v="Комиссия за обработку ведомости_x000a_№15 02.05.2023"/>
    <s v="4504952,2"/>
    <x v="8"/>
    <x v="0"/>
    <x v="7"/>
  </r>
  <r>
    <x v="4"/>
    <x v="61"/>
    <n v="422.77"/>
    <x v="44"/>
    <s v="Недоимка по требованию 770423100514302 от 19.04.2023г._x000a_Рег.номер 7704004815. НДС не облагается"/>
    <s v="45049422,77"/>
    <x v="16"/>
    <x v="3"/>
    <x v="9"/>
  </r>
  <r>
    <x v="4"/>
    <x v="61"/>
    <n v="1950"/>
    <x v="16"/>
    <s v="Единый налоговый платеж(ндфл премия Барабанов). НДС не облагается"/>
    <s v="450491950"/>
    <x v="16"/>
    <x v="3"/>
    <x v="9"/>
  </r>
  <r>
    <x v="4"/>
    <x v="61"/>
    <n v="13050"/>
    <x v="0"/>
    <s v="Оплата Премия за Апрель 2023 г. на основании ПЛАТЕЖНАЯ ВЕДОМОСТЬ N 15 от 02.05.2023"/>
    <s v="4504913050"/>
    <x v="11"/>
    <x v="3"/>
    <x v="9"/>
  </r>
  <r>
    <x v="4"/>
    <x v="62"/>
    <n v="450"/>
    <x v="0"/>
    <s v="Комиссия за снятие наличных в банкомате. Cash Advance Fee. CARD **4411 IRINA MIGUNOVA 04MAY RUR 30000 RBA ATM_x000a_45321 MOSKVA"/>
    <s v="45050450"/>
    <x v="8"/>
    <x v="0"/>
    <x v="7"/>
  </r>
  <r>
    <x v="4"/>
    <x v="62"/>
    <n v="30000"/>
    <x v="0"/>
    <s v="Снятие наличных денежных средств с карты в банкомате Банка. CARD **4411 IRINA MIGUNOVA 04MAY RUR 30000 RBA ATM_x000a_45321 MOSKVA"/>
    <s v="4505030000"/>
    <x v="14"/>
    <x v="0"/>
    <x v="6"/>
  </r>
  <r>
    <x v="4"/>
    <x v="63"/>
    <n v="30"/>
    <x v="15"/>
    <s v="Взносы на обязательное страхование от несчастных случаев. Регистрационный номер в ФСС 7704004815 НДС не облагается"/>
    <s v="4505730"/>
    <x v="16"/>
    <x v="3"/>
    <x v="9"/>
  </r>
  <r>
    <x v="4"/>
    <x v="63"/>
    <n v="225"/>
    <x v="0"/>
    <s v="Комиссия за снятие наличных в банкомате. Cash Advance Fee. CARD **4411 IRINA MIGUNOVA 11MAY RUR 15000 RBA ATM_x000a_45321 MOSKVA"/>
    <s v="45057225"/>
    <x v="8"/>
    <x v="0"/>
    <x v="7"/>
  </r>
  <r>
    <x v="4"/>
    <x v="63"/>
    <n v="2250"/>
    <x v="16"/>
    <s v="Единый налоговый платеж(взносы премия Барабанов). НДС не облагается"/>
    <s v="450572250"/>
    <x v="16"/>
    <x v="3"/>
    <x v="9"/>
  </r>
  <r>
    <x v="4"/>
    <x v="63"/>
    <n v="15000"/>
    <x v="0"/>
    <s v="Снятие наличных денежных средств с карты в банкомате Банка. CARD **4411 IRINA MIGUNOVA 11MAY RUR 15000 RBA ATM_x000a_45321 MOSKVA"/>
    <s v="4505715000"/>
    <x v="15"/>
    <x v="4"/>
    <x v="11"/>
  </r>
  <r>
    <x v="4"/>
    <x v="63"/>
    <n v="50000"/>
    <x v="20"/>
    <s v="Оплата бухгалтерских услуг за апрель 2023 по счету №94 от 30.04.2023 НДС не облагается"/>
    <s v="4505750000"/>
    <x v="18"/>
    <x v="0"/>
    <x v="13"/>
  </r>
  <r>
    <x v="4"/>
    <x v="63"/>
    <n v="71500"/>
    <x v="45"/>
    <s v="Оплата за вывоз мусора в апреле 2023г. по счету №166 от 30.04.2023._x000a_В том числе НДС 20.00% - 11 916.67"/>
    <s v="4505771500"/>
    <x v="4"/>
    <x v="0"/>
    <x v="3"/>
  </r>
  <r>
    <x v="4"/>
    <x v="64"/>
    <n v="1112.5"/>
    <x v="0"/>
    <s v="Комиссия за переводы в пользу ФЛ сверх нетарифицируемой суммы платежей в месяц"/>
    <s v="450611112,5"/>
    <x v="8"/>
    <x v="0"/>
    <x v="7"/>
  </r>
  <r>
    <x v="4"/>
    <x v="64"/>
    <n v="3000"/>
    <x v="16"/>
    <s v="Оплата госпошлины за рассмотрение апелляционной жалобы по делу № А40- 173342/2022 НДС не облагается"/>
    <s v="450613000"/>
    <x v="31"/>
    <x v="2"/>
    <x v="14"/>
  </r>
  <r>
    <x v="4"/>
    <x v="64"/>
    <n v="5625"/>
    <x v="21"/>
    <s v="Оплата самозанятому за обслуживание системы видеонаблюдения по счету_x000a_№3517361 от 12.05.2023 НДС не_x000a_облагается"/>
    <s v="450615625"/>
    <x v="19"/>
    <x v="0"/>
    <x v="2"/>
  </r>
  <r>
    <x v="4"/>
    <x v="64"/>
    <n v="6244"/>
    <x v="0"/>
    <s v="Оплата покупки по карте. CARD_x000a_**4411 IRINA MIGUNOVA 12MAY RUR 6244 LEROY MERLIN 4 MKAD"/>
    <s v="450616244"/>
    <x v="7"/>
    <x v="1"/>
    <x v="12"/>
  </r>
  <r>
    <x v="4"/>
    <x v="64"/>
    <n v="6476.86"/>
    <x v="1"/>
    <s v="Оплата за услуги связи в апреле 2023 года по счету №100969106419 от 30.04.2023 Лицевой счет абонента 669010285 В том числе НДС 20.00% - 1 079.48"/>
    <s v="450616476,86"/>
    <x v="1"/>
    <x v="0"/>
    <x v="1"/>
  </r>
  <r>
    <x v="4"/>
    <x v="64"/>
    <n v="50000"/>
    <x v="22"/>
    <s v="Оплата юридических услуг за март по счету №3499406 от 11 мая 2023 г. по договору №БН от 19.09.2022._x000a_НДС не облагается"/>
    <s v="4506150000"/>
    <x v="20"/>
    <x v="0"/>
    <x v="14"/>
  </r>
  <r>
    <x v="4"/>
    <x v="65"/>
    <n v="1400"/>
    <x v="46"/>
    <s v="Оплата печати проектрой документации по счету_x000a_№2903А/2023/-1-1 от 12.05.2023_x000a_НДС не облагается"/>
    <s v="450621400"/>
    <x v="27"/>
    <x v="6"/>
    <x v="17"/>
  </r>
  <r>
    <x v="4"/>
    <x v="65"/>
    <n v="123486.71"/>
    <x v="8"/>
    <s v="Оплата за стоки в апреле 2023 по счету №В1816 от 30 апреля 2023 В том числе НДС 20.00% - 20 581.12"/>
    <s v="45062123486,71"/>
    <x v="10"/>
    <x v="0"/>
    <x v="8"/>
  </r>
  <r>
    <x v="4"/>
    <x v="66"/>
    <n v="260"/>
    <x v="0"/>
    <s v="Оплата покупки по карте. CARD_x000a_**4411 IRINA MIGUNOVA 15MAY RUR 260 POCHTOMATRU DOLGOPRUDNYY"/>
    <s v="45063260"/>
    <x v="15"/>
    <x v="4"/>
    <x v="11"/>
  </r>
  <r>
    <x v="4"/>
    <x v="66"/>
    <n v="304.5"/>
    <x v="0"/>
    <s v="Комиссия за переводы в пользу ФЛ сверх нетарифицируемой суммы платежей в месяц"/>
    <s v="45063304,5"/>
    <x v="8"/>
    <x v="0"/>
    <x v="7"/>
  </r>
  <r>
    <x v="4"/>
    <x v="66"/>
    <n v="15225"/>
    <x v="37"/>
    <s v="Перечисление аванса с заработной платы за май 2023 г. НДС не облагается"/>
    <s v="4506315225"/>
    <x v="11"/>
    <x v="3"/>
    <x v="9"/>
  </r>
  <r>
    <x v="4"/>
    <x v="67"/>
    <n v="15.6"/>
    <x v="0"/>
    <s v="комиссия за обработку ведомости_x000a_№17 16.05.2023"/>
    <s v="4506415,6"/>
    <x v="8"/>
    <x v="0"/>
    <x v="7"/>
  </r>
  <r>
    <x v="4"/>
    <x v="67"/>
    <n v="200.1"/>
    <x v="0"/>
    <s v="комиссия за обработку ведомости_x000a_№16 16.05.2023"/>
    <s v="45064200,1"/>
    <x v="8"/>
    <x v="0"/>
    <x v="7"/>
  </r>
  <r>
    <x v="4"/>
    <x v="67"/>
    <n v="2610.62"/>
    <x v="0"/>
    <s v="Комиссия за переводы в пользу ФЛ сверх нетарифицируемой суммы платежей в месяц"/>
    <s v="450642610,62"/>
    <x v="8"/>
    <x v="0"/>
    <x v="7"/>
  </r>
  <r>
    <x v="4"/>
    <x v="67"/>
    <n v="3900"/>
    <x v="0"/>
    <s v="Оплата Компенсация служебной поездки за Май 2023 г. на основании ПЛАТЕЖНАЯ ВЕДОМОСТЬ N 17 от 16.05.2023"/>
    <s v="450643900"/>
    <x v="9"/>
    <x v="3"/>
    <x v="5"/>
  </r>
  <r>
    <x v="4"/>
    <x v="67"/>
    <n v="10000"/>
    <x v="22"/>
    <s v="Оплата юридических услуг за май по счету №3591231 от 18 мая 2023 г. по договору №БН от 03.10.2022._x000a_НДС не облагается"/>
    <s v="4506410000"/>
    <x v="20"/>
    <x v="0"/>
    <x v="14"/>
  </r>
  <r>
    <x v="4"/>
    <x v="67"/>
    <n v="10633"/>
    <x v="16"/>
    <s v="Единый налоговый платеж(ндфл отпуск). НДС не облагается"/>
    <s v="4506410633"/>
    <x v="16"/>
    <x v="3"/>
    <x v="9"/>
  </r>
  <r>
    <x v="4"/>
    <x v="67"/>
    <n v="12700"/>
    <x v="47"/>
    <s v="Оплата по счету № 75 от 15 мая 2023г. За баннер. В том числе НДС 20.00% - 2 116.67"/>
    <s v="4506412700"/>
    <x v="32"/>
    <x v="1"/>
    <x v="12"/>
  </r>
  <r>
    <x v="4"/>
    <x v="67"/>
    <n v="13000"/>
    <x v="16"/>
    <s v="Единый налоговый платеж(ндфл)._x000a_НДС не облагается"/>
    <s v="4506413000"/>
    <x v="16"/>
    <x v="3"/>
    <x v="9"/>
  </r>
  <r>
    <x v="4"/>
    <x v="67"/>
    <n v="21750"/>
    <x v="10"/>
    <s v="Перечисление аванса с заработной платы за май 2023 для зачисления на счет Иваницкой И. В. НДС не облагается"/>
    <s v="4506421750"/>
    <x v="11"/>
    <x v="3"/>
    <x v="9"/>
  </r>
  <r>
    <x v="4"/>
    <x v="67"/>
    <n v="22500"/>
    <x v="28"/>
    <s v="Предоплата самозанятому за работы инженера за май 2023. НДС не облагается"/>
    <s v="4506422500"/>
    <x v="26"/>
    <x v="1"/>
    <x v="12"/>
  </r>
  <r>
    <x v="4"/>
    <x v="67"/>
    <n v="50025"/>
    <x v="0"/>
    <s v="Оплата Аванс за Май 2023 г. на основании ПЛАТЕЖНАЯ ВЕДОМОСТЬ N 16 от 16.05.2023"/>
    <s v="4506450025"/>
    <x v="11"/>
    <x v="3"/>
    <x v="9"/>
  </r>
  <r>
    <x v="4"/>
    <x v="67"/>
    <n v="71155.839999999997"/>
    <x v="10"/>
    <s v="Перечисление отпускных для зачисления на счет Иваницкой И. В. НДС не облагается"/>
    <s v="4506471155,84"/>
    <x v="11"/>
    <x v="3"/>
    <x v="9"/>
  </r>
  <r>
    <x v="4"/>
    <x v="67"/>
    <n v="110000"/>
    <x v="48"/>
    <s v="Оплата кадастровых работ по счету_x000a_№ 13 от 16.05.2023. НДС не_x000a_облагается"/>
    <s v="45064110000"/>
    <x v="33"/>
    <x v="6"/>
    <x v="17"/>
  </r>
  <r>
    <x v="4"/>
    <x v="68"/>
    <n v="750"/>
    <x v="0"/>
    <s v="Комиссия за переводы в пользу ФЛ сверх нетарифицируемой суммы платежей в месяц"/>
    <s v="45071750"/>
    <x v="8"/>
    <x v="0"/>
    <x v="7"/>
  </r>
  <r>
    <x v="4"/>
    <x v="68"/>
    <n v="30000"/>
    <x v="28"/>
    <s v="Предоплата самозанятому по договору №БН от 15.02.2023  НДС не облагается"/>
    <s v="4507130000"/>
    <x v="14"/>
    <x v="0"/>
    <x v="6"/>
  </r>
  <r>
    <x v="4"/>
    <x v="69"/>
    <n v="1375"/>
    <x v="0"/>
    <s v="Комиссия за переводы в пользу ФЛ сверх нетарифицируемой суммы платежей в месяц"/>
    <s v="450721375"/>
    <x v="8"/>
    <x v="0"/>
    <x v="7"/>
  </r>
  <r>
    <x v="4"/>
    <x v="69"/>
    <n v="55000"/>
    <x v="28"/>
    <s v="Предоплата самозанятому по договору №БН от 15.02.2023 НДС не облагается"/>
    <s v="4507255000"/>
    <x v="14"/>
    <x v="0"/>
    <x v="6"/>
  </r>
  <r>
    <x v="4"/>
    <x v="70"/>
    <n v="375"/>
    <x v="0"/>
    <s v="Комиссия за снятие наличных в банкомате. Cash Advance Fee. CARD **4411 IRINA MIGUNOVA 29MAY RUR 25000 RBA ATM_x000a_45321 G MOSKVA"/>
    <s v="45075375"/>
    <x v="8"/>
    <x v="0"/>
    <x v="7"/>
  </r>
  <r>
    <x v="4"/>
    <x v="70"/>
    <n v="5000"/>
    <x v="24"/>
    <s v="Оплата за техническое обслуживание газопровода в апреле 2023 договору №ОГ-19/7 от 01.12.2019. В том числе НДС"/>
    <s v="450755000"/>
    <x v="23"/>
    <x v="0"/>
    <x v="0"/>
  </r>
  <r>
    <x v="4"/>
    <x v="70"/>
    <n v="25000"/>
    <x v="0"/>
    <s v="Снятие наличных денежных средств с карты в банкомате Банка. CARD **4411 IRINA MIGUNOVA 29MAY RUR 25000 RBA ATM_x000a_45321 G MOSKVA"/>
    <s v="4507525000"/>
    <x v="14"/>
    <x v="0"/>
    <x v="6"/>
  </r>
  <r>
    <x v="4"/>
    <x v="70"/>
    <n v="40404.959999999999"/>
    <x v="4"/>
    <s v="Оплата за вывоз и утилизацию ТКО в апреле 2023. НДС не облагается"/>
    <s v="4507540404,96"/>
    <x v="4"/>
    <x v="0"/>
    <x v="3"/>
  </r>
  <r>
    <x v="4"/>
    <x v="70"/>
    <n v="300000"/>
    <x v="39"/>
    <s v="Оплата охраны территории поселка за апрель 2023 по счету №964 от 30.04.2023 по договору №347-2-23- ФО от 15.02.2023 НДС не_x000a_облагается"/>
    <s v="45075300000"/>
    <x v="30"/>
    <x v="0"/>
    <x v="2"/>
  </r>
  <r>
    <x v="4"/>
    <x v="71"/>
    <n v="800"/>
    <x v="49"/>
    <s v="Оплата по счету № 202 от 29 мая 2023г. За заглушки.  В том числе НДС 20.00% - 133.33"/>
    <s v="45076800"/>
    <x v="7"/>
    <x v="1"/>
    <x v="12"/>
  </r>
  <r>
    <x v="4"/>
    <x v="72"/>
    <n v="600"/>
    <x v="0"/>
    <s v="Комиссия за исходящие платежи в рублях, переданные по системе Банк-Клиент по счету 40703810800001434983 за период с 30.04.2023 по 31.05.2023"/>
    <s v="45077600"/>
    <x v="8"/>
    <x v="0"/>
    <x v="7"/>
  </r>
  <r>
    <x v="5"/>
    <x v="73"/>
    <n v="212.1"/>
    <x v="0"/>
    <s v="комиссия за обработку ведомости_x000a_№18 31.05.2023"/>
    <s v="45078212,1"/>
    <x v="8"/>
    <x v="0"/>
    <x v="7"/>
  </r>
  <r>
    <x v="5"/>
    <x v="73"/>
    <n v="550.47"/>
    <x v="15"/>
    <s v="Взносы на обязательное страхование от несчастных случаев. Регистрационный номер в ФСС 7704004815 НДС не облагается"/>
    <s v="45078550,47"/>
    <x v="16"/>
    <x v="3"/>
    <x v="9"/>
  </r>
  <r>
    <x v="5"/>
    <x v="73"/>
    <n v="671.48"/>
    <x v="0"/>
    <s v="Комиссия за переводы в пользу ФЛ сверх нетарифицируемой суммы платежей в месяц"/>
    <s v="45078671,48"/>
    <x v="8"/>
    <x v="0"/>
    <x v="7"/>
  </r>
  <r>
    <x v="5"/>
    <x v="73"/>
    <n v="990"/>
    <x v="0"/>
    <s v="Ежемесячная комиссия за обслуживание по пакету за период с 01.05.2023 по 31.05.2023"/>
    <s v="45078990"/>
    <x v="8"/>
    <x v="0"/>
    <x v="7"/>
  </r>
  <r>
    <x v="5"/>
    <x v="73"/>
    <n v="12148"/>
    <x v="50"/>
    <s v="Единый налоговый платеж(НДФЛ)._x000a_НДС не облагается"/>
    <s v="4507812148"/>
    <x v="16"/>
    <x v="3"/>
    <x v="9"/>
  </r>
  <r>
    <x v="5"/>
    <x v="73"/>
    <n v="13050"/>
    <x v="10"/>
    <s v="Перечисление  заработной платы за май 2023 для зачисления на счет Иваницкой И. В. НДС не облагается"/>
    <s v="4507813050"/>
    <x v="11"/>
    <x v="3"/>
    <x v="9"/>
  </r>
  <r>
    <x v="5"/>
    <x v="73"/>
    <n v="15225"/>
    <x v="37"/>
    <s v="Перечисление заработной платы за май 2023 г. НДС не облагается"/>
    <s v="4507815225"/>
    <x v="11"/>
    <x v="3"/>
    <x v="9"/>
  </r>
  <r>
    <x v="5"/>
    <x v="73"/>
    <n v="53025"/>
    <x v="0"/>
    <s v="Оплата Заработная плата за Май 2023 г. на основании ПЛАТЕЖНАЯ ВЕДОМОСТЬ N 18 от 31.05.2023"/>
    <s v="4507853025"/>
    <x v="11"/>
    <x v="3"/>
    <x v="9"/>
  </r>
  <r>
    <x v="5"/>
    <x v="73"/>
    <n v="53467.03"/>
    <x v="50"/>
    <s v="Единый налоговый платеж (Взносы). НДС не облагается"/>
    <s v="4507853467,03"/>
    <x v="16"/>
    <x v="3"/>
    <x v="9"/>
  </r>
  <r>
    <x v="5"/>
    <x v="73"/>
    <n v="138873"/>
    <x v="28"/>
    <s v="Оплата самозанятому за май 2023 по договору №БН от 15.02.2023 НДС не облагается"/>
    <s v="45078138873"/>
    <x v="14"/>
    <x v="0"/>
    <x v="6"/>
  </r>
  <r>
    <x v="5"/>
    <x v="73"/>
    <n v="527579.38"/>
    <x v="26"/>
    <s v="Оплата за потребленную электроэнергию (мощность) по договору/контракту No 77610001009699 (номер договора до 01.01.2023 - 97644161) за апрель_x000a_2023 года, по счету No 11520423026579 В том числе НДС -_x000a_87 929.90"/>
    <s v="45078527579,38"/>
    <x v="25"/>
    <x v="0"/>
    <x v="16"/>
  </r>
  <r>
    <x v="5"/>
    <x v="74"/>
    <n v="2843.2"/>
    <x v="0"/>
    <s v="Оплата покупки по карте. CARD_x000a_**4411 IRINA MIGUNOVA 07JUN RUR 2843.2 LEROY MERLIN 4 MKAD"/>
    <s v="450872843,2"/>
    <x v="7"/>
    <x v="0"/>
    <x v="6"/>
  </r>
  <r>
    <x v="5"/>
    <x v="75"/>
    <n v="2900"/>
    <x v="0"/>
    <s v="Оплата покупки по карте. CARD_x000a_**4411 IRINA MIGUNOVA 09JUN RUR 2900 SHILOV EV MYTISHHI"/>
    <s v="450892900"/>
    <x v="7"/>
    <x v="1"/>
    <x v="12"/>
  </r>
  <r>
    <x v="5"/>
    <x v="75"/>
    <n v="3510.4"/>
    <x v="0"/>
    <s v="Оплата покупки по карте. CARD_x000a_**4411 IRINA MIGUNOVA 09JUN RUR 3510.4 MAGAZIN ELEKTRIKA MYTISHHI"/>
    <s v="450893510,4"/>
    <x v="28"/>
    <x v="1"/>
    <x v="12"/>
  </r>
  <r>
    <x v="5"/>
    <x v="76"/>
    <n v="2180"/>
    <x v="0"/>
    <s v="Оплата покупки по карте. CARD_x000a_**4411 IRINA MIGUNOVA 09JUN RUR 2180 LEROY MERLIN 4 MKAD"/>
    <s v="450902180"/>
    <x v="7"/>
    <x v="1"/>
    <x v="12"/>
  </r>
  <r>
    <x v="5"/>
    <x v="77"/>
    <n v="500"/>
    <x v="0"/>
    <s v="Комиссия за переводы в пользу ФЛ сверх нетарифицируемой суммы платежей в месяц"/>
    <s v="45091500"/>
    <x v="8"/>
    <x v="0"/>
    <x v="7"/>
  </r>
  <r>
    <x v="5"/>
    <x v="77"/>
    <n v="33670.800000000003"/>
    <x v="4"/>
    <s v="Оплата за вывоз и утилизацию ТКО за май 2023, по Счету №СВАО- 030408 от 31.05.2023г НДС не_x000a_облагается"/>
    <s v="4509133670,8"/>
    <x v="4"/>
    <x v="0"/>
    <x v="3"/>
  </r>
  <r>
    <x v="5"/>
    <x v="77"/>
    <n v="50000"/>
    <x v="22"/>
    <s v="Оплата юридических услуг за май по счету №3591231 от 18 мая 2023 г. по договору №БН от 03.10.2022._x000a_НДС не облагается"/>
    <s v="4509150000"/>
    <x v="20"/>
    <x v="0"/>
    <x v="14"/>
  </r>
  <r>
    <x v="5"/>
    <x v="77"/>
    <n v="71500"/>
    <x v="45"/>
    <s v="Оплата за вывоз мусора за май 2023г. по счету №208 от 31.05.2023._x000a_В том числе НДС 20.00% - 11 916.67"/>
    <s v="4509171500"/>
    <x v="4"/>
    <x v="0"/>
    <x v="3"/>
  </r>
  <r>
    <x v="5"/>
    <x v="78"/>
    <n v="200.1"/>
    <x v="0"/>
    <s v="комиссия за обработку ведомости_x000a_№19 16.06.2023"/>
    <s v="45093200,1"/>
    <x v="8"/>
    <x v="0"/>
    <x v="7"/>
  </r>
  <r>
    <x v="5"/>
    <x v="78"/>
    <n v="50025"/>
    <x v="0"/>
    <s v="Оплата Аванс за Июнь 2023 г. на основании ПЛАТЕЖНАЯ ВЕДОМОСТЬ N 19 от 16.06.2023"/>
    <s v="4509350025"/>
    <x v="11"/>
    <x v="3"/>
    <x v="9"/>
  </r>
  <r>
    <x v="5"/>
    <x v="79"/>
    <n v="115.96"/>
    <x v="0"/>
    <s v="Комиссия за переводы в пользу ФЛ сверх нетарифицируемой суммы платежей в месяц"/>
    <s v="45096115,96"/>
    <x v="8"/>
    <x v="0"/>
    <x v="7"/>
  </r>
  <r>
    <x v="5"/>
    <x v="79"/>
    <n v="550.47"/>
    <x v="15"/>
    <s v="Взносы на обязательное страхование от несчастных случаев за май 2023г.. Регистрационный номер в ФСС 7704004815 НДС не облагается"/>
    <s v="45096550,47"/>
    <x v="16"/>
    <x v="3"/>
    <x v="9"/>
  </r>
  <r>
    <x v="5"/>
    <x v="79"/>
    <n v="11596"/>
    <x v="28"/>
    <s v="Предоплата самозанятому по договору №БН от 15.02.2023 НДС не облагается"/>
    <s v="4509611596"/>
    <x v="14"/>
    <x v="0"/>
    <x v="6"/>
  </r>
  <r>
    <x v="5"/>
    <x v="79"/>
    <n v="18837"/>
    <x v="51"/>
    <s v="Оплата за право использования системы &quot;Контур.Экстерн&quot;, соласно Счета-оферты №23932347683 от 13.06.2023г. В том числе НДС 20.00% - 627.90"/>
    <s v="4509618837"/>
    <x v="18"/>
    <x v="0"/>
    <x v="13"/>
  </r>
  <r>
    <x v="5"/>
    <x v="79"/>
    <n v="38144"/>
    <x v="34"/>
    <s v="Предоплата за материалы, согласно Счета №24 от 05.06.2023г. В том числе НДС 20.00% - 6 357.33"/>
    <s v="4509638144"/>
    <x v="34"/>
    <x v="1"/>
    <x v="12"/>
  </r>
  <r>
    <x v="5"/>
    <x v="79"/>
    <n v="50000"/>
    <x v="20"/>
    <s v="Оплата бухгалтерских услуг за май 2023 по счету №125 от 31.05.2023 НДС не облагается"/>
    <s v="4509650000"/>
    <x v="18"/>
    <x v="0"/>
    <x v="13"/>
  </r>
  <r>
    <x v="5"/>
    <x v="80"/>
    <n v="6527.46"/>
    <x v="1"/>
    <s v="Оплата за услуги связи за май 2023 года по счету №100975863563 от 31.05.2023 Лицевой счет абонента 669010285 В том числе НДС 20.00% - 1 087.91"/>
    <s v="450976527,46"/>
    <x v="1"/>
    <x v="0"/>
    <x v="1"/>
  </r>
  <r>
    <x v="5"/>
    <x v="80"/>
    <n v="118315"/>
    <x v="52"/>
    <s v="Оплата за насос фекальный, согласно Счета №20 от 14.06.2023г. и материалы, согласно Счета №19 от 14.06.2023г. НДС не облагается"/>
    <s v="45097118315"/>
    <x v="17"/>
    <x v="1"/>
    <x v="12"/>
  </r>
  <r>
    <x v="5"/>
    <x v="81"/>
    <n v="60.9"/>
    <x v="0"/>
    <s v="комиссия за обработку ведомости_x000a_№20 22.06.2023"/>
    <s v="4509960,9"/>
    <x v="8"/>
    <x v="0"/>
    <x v="7"/>
  </r>
  <r>
    <x v="5"/>
    <x v="81"/>
    <n v="152.25"/>
    <x v="0"/>
    <s v="Комиссия за переводы в пользу ФЛ сверх нетарифицируемой суммы платежей в месяц"/>
    <s v="45099152,25"/>
    <x v="8"/>
    <x v="0"/>
    <x v="7"/>
  </r>
  <r>
    <x v="5"/>
    <x v="81"/>
    <n v="2296"/>
    <x v="50"/>
    <s v="Единый налоговый платеж(НДФЛ)._x000a_НДС не облагается"/>
    <s v="450992296"/>
    <x v="16"/>
    <x v="3"/>
    <x v="9"/>
  </r>
  <r>
    <x v="5"/>
    <x v="81"/>
    <n v="15225"/>
    <x v="37"/>
    <s v="Перечисление заработной платы за июнь 2023 г. НДС не облагается"/>
    <s v="4509915225"/>
    <x v="11"/>
    <x v="3"/>
    <x v="9"/>
  </r>
  <r>
    <x v="5"/>
    <x v="81"/>
    <n v="15225"/>
    <x v="0"/>
    <s v="Оплата Отпускные за Июнь 2023 г. на основании ПЛАТЕЖНАЯ ВЕДОМОСТЬ N 20 от 22.06.2023"/>
    <s v="4509915225"/>
    <x v="11"/>
    <x v="3"/>
    <x v="9"/>
  </r>
  <r>
    <x v="5"/>
    <x v="82"/>
    <n v="59990"/>
    <x v="53"/>
    <s v="Оплата за материалы на ремонт колодцев водопровода по счету №9 от 23.06.2023г. Сумма 59990-00 Без налога (НДС)"/>
    <s v="4510059990"/>
    <x v="34"/>
    <x v="1"/>
    <x v="12"/>
  </r>
  <r>
    <x v="5"/>
    <x v="82"/>
    <n v="73000"/>
    <x v="27"/>
    <s v="Оплата за насос фекальный, согласно Счета №УТ-277 от 15.06.2023г. Сумма 73000-00 В т.ч._x000a_НДС  (20%) 12166-67"/>
    <s v="4510073000"/>
    <x v="17"/>
    <x v="1"/>
    <x v="12"/>
  </r>
  <r>
    <x v="5"/>
    <x v="82"/>
    <n v="277479.3"/>
    <x v="26"/>
    <s v="Оплата по Решению АС по делу_x000a_№А40-264330/2022, задолженность_x000a_-214526,66, неустойка -33438,22, госпошлина-13425,00, пени 16089,50.. по договору No 77610001009699  Сумма 277479-30_x000a_Без налога (НДС)"/>
    <s v="45100277479,3"/>
    <x v="25"/>
    <x v="0"/>
    <x v="16"/>
  </r>
  <r>
    <x v="5"/>
    <x v="83"/>
    <n v="3687"/>
    <x v="0"/>
    <s v="Оплата покупки по карте. CARD_x000a_**4411 IRINA MIGUNOVA 22JUN RUR 3687 LEROY MERLIN 4 MKAD"/>
    <s v="451033687"/>
    <x v="7"/>
    <x v="1"/>
    <x v="12"/>
  </r>
  <r>
    <x v="5"/>
    <x v="83"/>
    <n v="279305.59999999998"/>
    <x v="26"/>
    <s v="Оплата за потребленную электроэнергию (мощность) по дог/контракту No 77610001009699 (номер договора до 01.01.2023 - 97644161) за май 2023 года, по счету No1520523026815 В том числе НДС 20.00% - 46 550.93"/>
    <s v="45103279305,6"/>
    <x v="25"/>
    <x v="0"/>
    <x v="16"/>
  </r>
  <r>
    <x v="5"/>
    <x v="84"/>
    <n v="12249"/>
    <x v="50"/>
    <s v="Единый налоговый платеж(НДФЛ)._x000a_НДС не облагается"/>
    <s v="4510612249"/>
    <x v="16"/>
    <x v="3"/>
    <x v="9"/>
  </r>
  <r>
    <x v="5"/>
    <x v="84"/>
    <n v="21000"/>
    <x v="18"/>
    <s v="Оплата работ по поддержке и обслуживанию по Договору_x000a_№0120131101 от 01.11.2013 на_x000a_обслуживание компьютерной техники за февраль, апрель, май 2023г. НДС не облагается"/>
    <s v="4510621000"/>
    <x v="2"/>
    <x v="0"/>
    <x v="1"/>
  </r>
  <r>
    <x v="5"/>
    <x v="84"/>
    <n v="43081.95"/>
    <x v="50"/>
    <s v="Единый налоговый платеж (Страховые взносы). НДС не облагается"/>
    <s v="4510643081,95"/>
    <x v="16"/>
    <x v="3"/>
    <x v="9"/>
  </r>
  <r>
    <x v="5"/>
    <x v="84"/>
    <n v="160153.04"/>
    <x v="8"/>
    <s v="Оплата за стоки, согласно Счета_x000a_№В2401 от 31.05.2023г. В том числе НДС 20.00% - 26 692.17"/>
    <s v="45106160153,04"/>
    <x v="10"/>
    <x v="0"/>
    <x v="8"/>
  </r>
  <r>
    <x v="5"/>
    <x v="84"/>
    <n v="336755"/>
    <x v="23"/>
    <s v="Оплата за материалы, согласно Счета №71781/Р114 от 28.06.2023г._x000a_В том числе НДС 20.00% - 56 125.83"/>
    <s v="45106336755"/>
    <x v="34"/>
    <x v="1"/>
    <x v="12"/>
  </r>
  <r>
    <x v="5"/>
    <x v="85"/>
    <n v="500"/>
    <x v="0"/>
    <s v="Комиссия за исходящие платежи в рублях, переданные по системе Банк-Клиент по счету 40703810800001434983 за период с 31.05.2023 по 30.06.2023"/>
    <s v="45107500"/>
    <x v="8"/>
    <x v="0"/>
    <x v="7"/>
  </r>
  <r>
    <x v="6"/>
    <x v="86"/>
    <n v="990"/>
    <x v="0"/>
    <s v="Ежемесячная комиссия за обслуживание по пакету за период с 01.06.2023 по 30.06.2023"/>
    <s v="45110990"/>
    <x v="8"/>
    <x v="0"/>
    <x v="7"/>
  </r>
  <r>
    <x v="6"/>
    <x v="87"/>
    <n v="189.41"/>
    <x v="0"/>
    <s v="комиссия за обработку ведомости_x000a_№21 04.07.2023"/>
    <s v="45111189,41"/>
    <x v="8"/>
    <x v="0"/>
    <x v="7"/>
  </r>
  <r>
    <x v="6"/>
    <x v="87"/>
    <n v="1386.82"/>
    <x v="0"/>
    <s v="Комиссия за переводы в пользу ФЛ сверх нетарифицируемой суммы платежей в месяц"/>
    <s v="451111386,82"/>
    <x v="8"/>
    <x v="0"/>
    <x v="7"/>
  </r>
  <r>
    <x v="6"/>
    <x v="87"/>
    <n v="5000"/>
    <x v="24"/>
    <s v="Оплата за техническое обслуживание газопровода июнь 2023 по договору №ОГ-19/7 от 01.12.2019, согласно Счета №18 от 23.05.2023г.. В том числе НДС"/>
    <s v="451115000"/>
    <x v="23"/>
    <x v="0"/>
    <x v="0"/>
  </r>
  <r>
    <x v="6"/>
    <x v="87"/>
    <n v="15225"/>
    <x v="37"/>
    <s v="Перечисление заработной платы за июнь 2023 г. НДС не облагается"/>
    <s v="4511115225"/>
    <x v="11"/>
    <x v="3"/>
    <x v="9"/>
  </r>
  <r>
    <x v="6"/>
    <x v="87"/>
    <n v="37286.14"/>
    <x v="10"/>
    <s v="Перечисление  заработной платы за июнь 2023 для зачисления на счет Иваницкой И. В. НДС не облагается"/>
    <s v="4511137286,14"/>
    <x v="11"/>
    <x v="3"/>
    <x v="9"/>
  </r>
  <r>
    <x v="6"/>
    <x v="87"/>
    <n v="47352"/>
    <x v="0"/>
    <s v="Оплата Заработная плата за Июнь 2023 г. на основании ПЛАТЕЖНАЯ ВЕДОМОСТЬ N 21 от 04.07.2023"/>
    <s v="4511147352"/>
    <x v="11"/>
    <x v="3"/>
    <x v="9"/>
  </r>
  <r>
    <x v="6"/>
    <x v="87"/>
    <n v="50000"/>
    <x v="54"/>
    <s v="Оплата за услуги бухгалтерского сопровождения за июнь 2023г., согласно Счета №27 от 03.07.2023г._x000a_В том числе НДС 20.00% - 8 333.33"/>
    <s v="4511150000"/>
    <x v="18"/>
    <x v="0"/>
    <x v="13"/>
  </r>
  <r>
    <x v="6"/>
    <x v="87"/>
    <n v="63830"/>
    <x v="28"/>
    <s v="Предоплата самозанятому по договору №БН от 15.02.2023 (уборка) НДС не облагается"/>
    <s v="4511163830"/>
    <x v="14"/>
    <x v="0"/>
    <x v="6"/>
  </r>
  <r>
    <x v="6"/>
    <x v="87"/>
    <n v="122341"/>
    <x v="28"/>
    <s v="Предоплата самозанятому по договору №БН от 15.02.2023 (корзина, акт 4/6) НДС не облагается"/>
    <s v="45111122341"/>
    <x v="26"/>
    <x v="1"/>
    <x v="12"/>
  </r>
  <r>
    <x v="6"/>
    <x v="87"/>
    <n v="169751.21"/>
    <x v="55"/>
    <s v="Арендная плата за землю за 3 квартал 2023, доплата за 1,2 кв 2023г. ФЛС №М-02-013174-001 В_x000a_том числе НДС"/>
    <s v="45111169751,21"/>
    <x v="5"/>
    <x v="0"/>
    <x v="4"/>
  </r>
  <r>
    <x v="6"/>
    <x v="87"/>
    <n v="300000"/>
    <x v="39"/>
    <s v="Оплата охраны территории поселка за июнь 2023 по счету №1295 от 30.06.2023 по договору №347-2-23- ФО от 15.02.2023 НДС не_x000a_облагается"/>
    <s v="45111300000"/>
    <x v="30"/>
    <x v="0"/>
    <x v="2"/>
  </r>
  <r>
    <x v="6"/>
    <x v="88"/>
    <n v="542.55999999999995"/>
    <x v="0"/>
    <s v="Комиссия за переводы в пользу ФЛ сверх нетарифицируемой суммы платежей в месяц"/>
    <s v="45113542,56"/>
    <x v="8"/>
    <x v="0"/>
    <x v="7"/>
  </r>
  <r>
    <x v="6"/>
    <x v="88"/>
    <n v="2300"/>
    <x v="56"/>
    <s v="Оплата за лебедку ручную, согласно Счета №19303 от 06.07.2023г. В том числе НДС 20.00% - 383.33"/>
    <s v="451132300"/>
    <x v="17"/>
    <x v="1"/>
    <x v="12"/>
  </r>
  <r>
    <x v="6"/>
    <x v="88"/>
    <n v="4256"/>
    <x v="28"/>
    <s v="Предоплата самозанятому по договору №БН от 15.02.2023 (озеленение) НДС не облагается"/>
    <s v="451134256"/>
    <x v="14"/>
    <x v="0"/>
    <x v="6"/>
  </r>
  <r>
    <x v="6"/>
    <x v="88"/>
    <n v="50000"/>
    <x v="22"/>
    <s v="Оплата юридических услуг за июнь по счету №4219458 от 06 июля 2023 г. по договору №БН от 19.09.2022._x000a_НДС не облагается"/>
    <s v="4511350000"/>
    <x v="20"/>
    <x v="0"/>
    <x v="14"/>
  </r>
  <r>
    <x v="6"/>
    <x v="89"/>
    <n v="1832"/>
    <x v="0"/>
    <s v="Оплата покупки по карте. CARD_x000a_**4411 IRINA MIGUNOVA 06JUL RUR 1832 POST RUS.SERVICE._x000a_127204 MOSKVA"/>
    <s v="451151832"/>
    <x v="15"/>
    <x v="4"/>
    <x v="11"/>
  </r>
  <r>
    <x v="6"/>
    <x v="90"/>
    <n v="174"/>
    <x v="0"/>
    <s v="комиссия за обработку ведомости_x000a_№22 17.07.2023"/>
    <s v="45124174"/>
    <x v="8"/>
    <x v="0"/>
    <x v="7"/>
  </r>
  <r>
    <x v="6"/>
    <x v="90"/>
    <n v="842.88"/>
    <x v="0"/>
    <s v="Комиссия за переводы в пользу ФЛ сверх нетарифицируемой суммы платежей в месяц"/>
    <s v="45124842,88"/>
    <x v="8"/>
    <x v="0"/>
    <x v="7"/>
  </r>
  <r>
    <x v="6"/>
    <x v="90"/>
    <n v="13436"/>
    <x v="50"/>
    <s v="Единый налоговый платеж(НДФЛ)._x000a_НДС не облагается"/>
    <s v="4512413436"/>
    <x v="16"/>
    <x v="3"/>
    <x v="9"/>
  </r>
  <r>
    <x v="6"/>
    <x v="90"/>
    <n v="15225"/>
    <x v="37"/>
    <s v="Перечисление заработной платы за июнь 2023 г. НДС не облагается"/>
    <s v="4512415225"/>
    <x v="11"/>
    <x v="3"/>
    <x v="9"/>
  </r>
  <r>
    <x v="6"/>
    <x v="90"/>
    <n v="30450"/>
    <x v="10"/>
    <s v="Перечисление  заработной платы за июнь 2023 для зачисления на счет Иваницкой И. В. НДС не облагается"/>
    <s v="4512430450"/>
    <x v="11"/>
    <x v="3"/>
    <x v="9"/>
  </r>
  <r>
    <x v="6"/>
    <x v="90"/>
    <n v="43501"/>
    <x v="0"/>
    <s v="Оплата Заработная плата за Июнь 2023 г. на основании ПЛАТЕЖНАЯ ВЕДОМОСТЬ N 22 от 17.07.2023"/>
    <s v="4512443501"/>
    <x v="11"/>
    <x v="3"/>
    <x v="9"/>
  </r>
  <r>
    <x v="6"/>
    <x v="90"/>
    <n v="58500"/>
    <x v="45"/>
    <s v="Оплата за вывоз мусора за июнь 2023г. по счету №272 от 30.06.2023. В том числе НДС 20.00% - 9 750.00"/>
    <s v="4512458500"/>
    <x v="4"/>
    <x v="0"/>
    <x v="3"/>
  </r>
  <r>
    <x v="6"/>
    <x v="90"/>
    <n v="217800"/>
    <x v="23"/>
    <s v="Оплата за монтажные и пуско- наладочные работы, согласно Счета_x000a_№71781/Р114 от 28.06.2023г. В том числе НДС 20.00% - 36 300.00"/>
    <s v="45124217800"/>
    <x v="34"/>
    <x v="1"/>
    <x v="12"/>
  </r>
  <r>
    <x v="6"/>
    <x v="90"/>
    <n v="358914.76"/>
    <x v="26"/>
    <s v="Оплата за потребленную электроэнергию (мощность) по дог/контракту No 77610001009699 (номер договора до 01.01.2023 - 97644161) за июнь 2023 года, по счету No1520623069028 В том числе НДС 20.00% - 59 819.13"/>
    <s v="45124358914,76"/>
    <x v="25"/>
    <x v="0"/>
    <x v="16"/>
  </r>
  <r>
    <x v="6"/>
    <x v="91"/>
    <n v="1824"/>
    <x v="0"/>
    <s v="Оплата покупки по карте. CARD_x000a_**4411 IRINA MIGUNOVA 20JUL RUR 1824 IP BADULIN V.V. MYTISHHI"/>
    <s v="451311824"/>
    <x v="7"/>
    <x v="1"/>
    <x v="12"/>
  </r>
  <r>
    <x v="6"/>
    <x v="91"/>
    <n v="5800"/>
    <x v="2"/>
    <s v="НДС не облагается"/>
    <s v="451315800"/>
    <x v="2"/>
    <x v="0"/>
    <x v="1"/>
  </r>
  <r>
    <x v="6"/>
    <x v="92"/>
    <n v="20202.48"/>
    <x v="4"/>
    <s v="Оплата за вывоз и утилизацию ТКО за июнь 2023, по Счету №СВАО- 036322 от 30.06.2023г НДС не_x000a_облагается"/>
    <s v="4513220202,48"/>
    <x v="4"/>
    <x v="0"/>
    <x v="3"/>
  </r>
  <r>
    <x v="6"/>
    <x v="92"/>
    <n v="7150"/>
    <x v="23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7150"/>
    <x v="34"/>
    <x v="1"/>
    <x v="12"/>
  </r>
  <r>
    <x v="6"/>
    <x v="92"/>
    <n v="18025"/>
    <x v="23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18025"/>
    <x v="21"/>
    <x v="0"/>
    <x v="15"/>
  </r>
  <r>
    <x v="6"/>
    <x v="93"/>
    <n v="1463"/>
    <x v="57"/>
    <s v="Оплата госпошлины за выдачу судебного приказка в отнощении Зыбиной Т.К. НДС не облагается"/>
    <s v="451331463"/>
    <x v="31"/>
    <x v="2"/>
    <x v="14"/>
  </r>
  <r>
    <x v="6"/>
    <x v="93"/>
    <n v="118901.89"/>
    <x v="8"/>
    <s v="Оплата за стоки, согласно Счета_x000a_№В2984 от 30.06.2023г. В том числе НДС 20.00% - 19 816.98"/>
    <s v="45133118901,89"/>
    <x v="10"/>
    <x v="0"/>
    <x v="8"/>
  </r>
  <r>
    <x v="6"/>
    <x v="93"/>
    <n v="152000"/>
    <x v="34"/>
    <s v="Выполненные работы по Договору_x000a_№2023/07/25-1 от25.07.2023г. по_x000a_ремонту колодцев на объекте по адресу:г.Москва, Дмитровское шоссе, д.167, корп.1, согласно Счета №24 от 05.06.2023г. В том числе НДС 20.00% - 25 33"/>
    <s v="45133152000"/>
    <x v="34"/>
    <x v="1"/>
    <x v="12"/>
  </r>
  <r>
    <x v="6"/>
    <x v="94"/>
    <n v="675"/>
    <x v="0"/>
    <s v="Комиссия за снятие наличных в банкомате. Cash Advance Fee. CARD **4411 IRINA MIGUNOVA 27JUL RUR 45000 RBA REC 75131 G MOSKVA"/>
    <s v="45134675"/>
    <x v="8"/>
    <x v="0"/>
    <x v="7"/>
  </r>
  <r>
    <x v="6"/>
    <x v="94"/>
    <n v="45000"/>
    <x v="0"/>
    <s v="Снятие наличных денежных средств с карты в банкомате Банка. CARD **4411 IRINA MIGUNOVA 27JUL RUR 45000 RBA REC 75131 G MOSKVA"/>
    <s v="4513445000"/>
    <x v="15"/>
    <x v="4"/>
    <x v="11"/>
  </r>
  <r>
    <x v="6"/>
    <x v="95"/>
    <n v="190"/>
    <x v="0"/>
    <s v="Комиссия за отмену платежных инструкций  N 192 от 2023-07-29"/>
    <s v="45138190"/>
    <x v="8"/>
    <x v="0"/>
    <x v="7"/>
  </r>
  <r>
    <x v="6"/>
    <x v="95"/>
    <n v="299.76"/>
    <x v="0"/>
    <s v="комиссия за обработку ведомости_x000a_№23 31.07.2023"/>
    <s v="45138299,76"/>
    <x v="8"/>
    <x v="0"/>
    <x v="7"/>
  </r>
  <r>
    <x v="6"/>
    <x v="95"/>
    <n v="475"/>
    <x v="0"/>
    <s v="Комиссия за исходящие платежи в рублях, переданные по системе Банк-Клиент по счету 40703810800001434983 за период с 30.06.2023 по 31.07.2023"/>
    <s v="45138475"/>
    <x v="8"/>
    <x v="0"/>
    <x v="7"/>
  </r>
  <r>
    <x v="6"/>
    <x v="95"/>
    <n v="74939.149999999994"/>
    <x v="0"/>
    <s v="Оплата Заработная плата за Июнь 2023 г. на основании ПЛАТЕЖНАЯ ВЕДОМОСТЬ N 23 от 31.07.2023"/>
    <s v="4513874939,15"/>
    <x v="11"/>
    <x v="3"/>
    <x v="9"/>
  </r>
  <r>
    <x v="7"/>
    <x v="96"/>
    <n v="452.68"/>
    <x v="15"/>
    <s v="Взносы на обязательное страхование от несчастных случаев за июль 2023г.. Регистрационный номер в ФСС 7704004815 НДС не облагается"/>
    <s v="45139452,68"/>
    <x v="16"/>
    <x v="3"/>
    <x v="9"/>
  </r>
  <r>
    <x v="7"/>
    <x v="96"/>
    <n v="990"/>
    <x v="0"/>
    <s v="Ежемесячная комиссия за обслуживание по пакету за период с 01.07.2023 по 31.07.2023"/>
    <s v="45139990"/>
    <x v="8"/>
    <x v="0"/>
    <x v="7"/>
  </r>
  <r>
    <x v="7"/>
    <x v="96"/>
    <n v="8163.02"/>
    <x v="1"/>
    <s v="Оплата за услуги связи за июнь 2023 года по счету №100982870995 от 30.06.2023 Лицевой счет абонента 669010285 В том числе НДС 20.00% - 1 360.50"/>
    <s v="451398163,02"/>
    <x v="1"/>
    <x v="0"/>
    <x v="1"/>
  </r>
  <r>
    <x v="7"/>
    <x v="96"/>
    <n v="15225"/>
    <x v="37"/>
    <s v="Перечисление заработной платы за июль 2023 г. НДС не облагается"/>
    <s v="4513915225"/>
    <x v="11"/>
    <x v="3"/>
    <x v="9"/>
  </r>
  <r>
    <x v="7"/>
    <x v="96"/>
    <n v="16591"/>
    <x v="50"/>
    <s v="Единый налоговый платеж(НДФЛ июль 2023). НДС не облагается"/>
    <s v="4513916591"/>
    <x v="16"/>
    <x v="3"/>
    <x v="9"/>
  </r>
  <r>
    <x v="7"/>
    <x v="96"/>
    <n v="46133"/>
    <x v="50"/>
    <s v="Единый налоговый платеж (Страховые взносы июль 2023)._x000a_НДС не облагается"/>
    <s v="4513946133"/>
    <x v="16"/>
    <x v="3"/>
    <x v="9"/>
  </r>
  <r>
    <x v="7"/>
    <x v="96"/>
    <n v="46585.78"/>
    <x v="10"/>
    <s v="Перечисление  заработной платы за июль 2023 для зачисления на счет Иваницкой И. В. НДС не облагается"/>
    <s v="4513946585,78"/>
    <x v="11"/>
    <x v="3"/>
    <x v="9"/>
  </r>
  <r>
    <x v="7"/>
    <x v="97"/>
    <n v="1995.72"/>
    <x v="0"/>
    <s v="Комиссия за переводы в пользу ФЛ сверх нетарифицируемой суммы платежей в месяц"/>
    <s v="451401995,72"/>
    <x v="8"/>
    <x v="0"/>
    <x v="7"/>
  </r>
  <r>
    <x v="7"/>
    <x v="97"/>
    <n v="3206.97"/>
    <x v="57"/>
    <s v="Оплата госпошлины за выдачу судебного приказка в отнощении Абдулгамидов Низами Абдулгамидович НДС не облагается"/>
    <s v="451403206,97"/>
    <x v="31"/>
    <x v="2"/>
    <x v="14"/>
  </r>
  <r>
    <x v="7"/>
    <x v="97"/>
    <n v="50000"/>
    <x v="54"/>
    <s v="Оплата за услуги бухгалтерского сопровождения за июль 2023г., согласно Счета №29 от 01.08.2023г._x000a_НДС не облагается"/>
    <s v="4514050000"/>
    <x v="18"/>
    <x v="0"/>
    <x v="13"/>
  </r>
  <r>
    <x v="7"/>
    <x v="97"/>
    <n v="70000"/>
    <x v="22"/>
    <s v="Оплата юридических услуг за июль по счету №4566302 от 02.08 2023 г, по счету №4574190 от 02.08.2023г. по договору №БН от 19.09.2022._x000a_НДС не облагается"/>
    <s v="4514070000"/>
    <x v="20"/>
    <x v="0"/>
    <x v="14"/>
  </r>
  <r>
    <x v="7"/>
    <x v="97"/>
    <n v="167761"/>
    <x v="28"/>
    <s v="Предоплата самозанятому по договору №БН от 15.02.2023 (уборка, кнс) НДС не облагается"/>
    <s v="45140167761"/>
    <x v="26"/>
    <x v="1"/>
    <x v="12"/>
  </r>
  <r>
    <x v="7"/>
    <x v="98"/>
    <n v="1755"/>
    <x v="23"/>
    <s v="Оплата за ремонтные работы по Счету №71781/Р125 от 01.08.2023г. В том числе НДС 20.00% - 292.50"/>
    <s v="451411755"/>
    <x v="34"/>
    <x v="1"/>
    <x v="12"/>
  </r>
  <r>
    <x v="7"/>
    <x v="99"/>
    <n v="5027"/>
    <x v="0"/>
    <s v="Оплата покупки по карте. CARD_x000a_**4411 IRINA MIGUNOVA 07AUG RUR 5027 LEROYMERLIN_004 MYTISCHI"/>
    <s v="451475027"/>
    <x v="7"/>
    <x v="0"/>
    <x v="6"/>
  </r>
  <r>
    <x v="7"/>
    <x v="100"/>
    <n v="198.12"/>
    <x v="0"/>
    <s v="Комиссия за переводы в пользу ФЛ сверх нетарифицируемой суммы платежей в месяц"/>
    <s v="45149198,12"/>
    <x v="8"/>
    <x v="0"/>
    <x v="7"/>
  </r>
  <r>
    <x v="7"/>
    <x v="100"/>
    <n v="7500"/>
    <x v="58"/>
    <s v="Оплата за услуги адаптации и сопровождению адаптированных программ &quot;1:С Предприятие&quot;, согласно Счета №2609 от 27.07.2023г. НДС не облагается"/>
    <s v="451497500"/>
    <x v="18"/>
    <x v="0"/>
    <x v="13"/>
  </r>
  <r>
    <x v="7"/>
    <x v="100"/>
    <n v="10120"/>
    <x v="28"/>
    <s v="Предоплата самозанятому по договору №БН от 15.02.2023 (уборка) НДС не облагается"/>
    <s v="4514910120"/>
    <x v="26"/>
    <x v="1"/>
    <x v="12"/>
  </r>
  <r>
    <x v="7"/>
    <x v="100"/>
    <n v="13468.32"/>
    <x v="4"/>
    <s v="Оплата за вывоз и утилизацию ТКО за июль 2023, по Счету №СВАО- 041910 от 31.07.2023г НДС не_x000a_облагается"/>
    <s v="4514913468,32"/>
    <x v="4"/>
    <x v="0"/>
    <x v="3"/>
  </r>
  <r>
    <x v="7"/>
    <x v="100"/>
    <n v="15000"/>
    <x v="24"/>
    <s v="Оплата за техническое обслуживание газопровода июнь 2023 по договору №ОГ-19/7 от 01.12.2019, согласно Счета №33 от 27.075.2023г.. НДС не облагается"/>
    <s v="4514915000"/>
    <x v="23"/>
    <x v="0"/>
    <x v="0"/>
  </r>
  <r>
    <x v="7"/>
    <x v="100"/>
    <n v="58500"/>
    <x v="45"/>
    <s v="Оплата за вывоз мусора за июль 2023г. по счету №309 от 31.07.2023. В том числе НДС 20.00% - 9 750.00"/>
    <s v="4514958500"/>
    <x v="4"/>
    <x v="0"/>
    <x v="3"/>
  </r>
  <r>
    <x v="7"/>
    <x v="100"/>
    <n v="300000"/>
    <x v="39"/>
    <s v="Оплата охраны территории поселка за июль 2023 по счету №1565 от 31.07.2023 по договору №347-2-23- ФО от 15.02.2023 НДС не_x000a_облагается"/>
    <s v="45149300000"/>
    <x v="30"/>
    <x v="0"/>
    <x v="2"/>
  </r>
  <r>
    <x v="7"/>
    <x v="100"/>
    <n v="300000"/>
    <x v="39"/>
    <s v="Оплата охраны территории поселка за 2023 год по акту сверки от 21.07.2023 по договору №347-2-23- ФО от 15.02.2023 НДС не_x000a_облагается"/>
    <s v="45149300000"/>
    <x v="30"/>
    <x v="0"/>
    <x v="2"/>
  </r>
  <r>
    <x v="7"/>
    <x v="101"/>
    <n v="3"/>
    <x v="0"/>
    <s v="Комиссия за снятие наличных в банкомате. Cash Advance Fee. CARD **4411 IRINA MIGUNOVA 14AUG RUR 200 RBA REC 75131 G MOSKVA"/>
    <s v="451523"/>
    <x v="8"/>
    <x v="0"/>
    <x v="7"/>
  </r>
  <r>
    <x v="7"/>
    <x v="101"/>
    <n v="180"/>
    <x v="0"/>
    <s v="Комиссия за снятие наличных в банкомате. Cash Advance Fee. CARD **4411 IRINA MIGUNOVA 14AUG RUR 12000 RBA REC 75131 G MOSKVA"/>
    <s v="45152180"/>
    <x v="8"/>
    <x v="0"/>
    <x v="7"/>
  </r>
  <r>
    <x v="7"/>
    <x v="101"/>
    <n v="200"/>
    <x v="0"/>
    <s v="Снятие наличных денежных средств с карты в банкомате Банка. CARD **4411 IRINA MIGUNOVA 14AUG RUR 200 RBA REC 75131 G MOSKVA"/>
    <s v="45152200"/>
    <x v="15"/>
    <x v="4"/>
    <x v="11"/>
  </r>
  <r>
    <x v="7"/>
    <x v="101"/>
    <n v="12000"/>
    <x v="0"/>
    <s v="Снятие наличных денежных  средств с карты в банкомате Банка. CARD **4411 IRINA MIGUNOVA 14AUG RUR 12000 RBA REC 75131 G MOSKVA"/>
    <s v="4515212000"/>
    <x v="15"/>
    <x v="4"/>
    <x v="11"/>
  </r>
  <r>
    <x v="7"/>
    <x v="102"/>
    <n v="466.5"/>
    <x v="0"/>
    <s v="Комиссия за снятие наличных в банкомате. Cash Advance Fee. CARD **4411 IRINA MIGUNOVA 16AUG RUR 31100 RBA REC 75131 G MOSKVA"/>
    <s v="45154466,5"/>
    <x v="8"/>
    <x v="0"/>
    <x v="7"/>
  </r>
  <r>
    <x v="7"/>
    <x v="102"/>
    <n v="31100"/>
    <x v="0"/>
    <s v="Снятие наличных денежных  средств с карты в банкомате Банка. CARD **4411 IRINA MIGUNOVA 16AUG RUR 31100 RBA REC 75131 G MOSKVA"/>
    <s v="4515431100"/>
    <x v="15"/>
    <x v="4"/>
    <x v="11"/>
  </r>
  <r>
    <x v="7"/>
    <x v="103"/>
    <n v="125.13"/>
    <x v="0"/>
    <s v="комиссия за обработку ведомости_x000a_№24 17.08.2023"/>
    <s v="45155125,13"/>
    <x v="8"/>
    <x v="0"/>
    <x v="7"/>
  </r>
  <r>
    <x v="7"/>
    <x v="103"/>
    <n v="439"/>
    <x v="15"/>
    <s v="Взносы на обязательное страхование от несчастных случаев за август 2023г.. Регистрационный номер в ФСС 7704004815 НДС не облагается"/>
    <s v="45155439"/>
    <x v="16"/>
    <x v="3"/>
    <x v="9"/>
  </r>
  <r>
    <x v="7"/>
    <x v="103"/>
    <n v="1174.5"/>
    <x v="0"/>
    <s v="Комиссия за переводы в пользу ФЛ сверх нетарифицируемой суммы платежей в месяц"/>
    <s v="451551174,5"/>
    <x v="8"/>
    <x v="0"/>
    <x v="7"/>
  </r>
  <r>
    <x v="7"/>
    <x v="103"/>
    <n v="7600"/>
    <x v="59"/>
    <s v="Оплата за метлы березовые, согласно Счета №127 от 17.08.20223г. НДС не облагается"/>
    <s v="451557600"/>
    <x v="7"/>
    <x v="0"/>
    <x v="6"/>
  </r>
  <r>
    <x v="7"/>
    <x v="103"/>
    <n v="10000"/>
    <x v="12"/>
    <s v="Пополнение резервного фонда._x000a_НДС не облагается"/>
    <s v="4515510000"/>
    <x v="13"/>
    <x v="5"/>
    <x v="10"/>
  </r>
  <r>
    <x v="7"/>
    <x v="103"/>
    <n v="15225"/>
    <x v="37"/>
    <s v="Перечисление заработной платы за август 2023 г. НДС не облагается"/>
    <s v="4515515225"/>
    <x v="11"/>
    <x v="3"/>
    <x v="9"/>
  </r>
  <r>
    <x v="7"/>
    <x v="103"/>
    <n v="31283"/>
    <x v="0"/>
    <s v="Оплата Заработная плата за Июнь 2023 г. на основании ПЛАТЕЖНАЯ ВЕДОМОСТЬ N 24 от 17.08.2023"/>
    <s v="4515531283"/>
    <x v="11"/>
    <x v="3"/>
    <x v="9"/>
  </r>
  <r>
    <x v="7"/>
    <x v="103"/>
    <n v="43500"/>
    <x v="10"/>
    <s v="Перечисление  заработной платы за август 2023 для зачисления на счет Иваницкой И. В. НДС не облагается"/>
    <s v="4515543500"/>
    <x v="11"/>
    <x v="3"/>
    <x v="9"/>
  </r>
  <r>
    <x v="7"/>
    <x v="104"/>
    <n v="387460.09"/>
    <x v="26"/>
    <s v="Оплата за потребленную электроэнергию (мощность) по дог/контракту No 77610001009699 (номер договора до 01.01.2023 - 97644161) за июль 2023 года, по счету No11520723013436 В том числе НДС 20.00% - 64 576.68"/>
    <s v="45156387460,09"/>
    <x v="25"/>
    <x v="0"/>
    <x v="16"/>
  </r>
  <r>
    <x v="7"/>
    <x v="105"/>
    <n v="4785"/>
    <x v="0"/>
    <s v="Оплата покупки по карте. CARD_x000a_**4411 IRINA MIGUNOVA 17AUG RUR 4785 AUCHAN ONLINE MOSCOW"/>
    <s v="451574785"/>
    <x v="15"/>
    <x v="4"/>
    <x v="11"/>
  </r>
  <r>
    <x v="7"/>
    <x v="106"/>
    <n v="8143.68"/>
    <x v="1"/>
    <s v="Оплата за услуги связи за июль 2023 года по счету  от 31.06.2023 Лицевой счет абонента 669010285 В том числе НДС 20.00% - 1 357.28"/>
    <s v="451598143,68"/>
    <x v="1"/>
    <x v="0"/>
    <x v="1"/>
  </r>
  <r>
    <x v="7"/>
    <x v="107"/>
    <n v="520241.22"/>
    <x v="26"/>
    <s v="Оплата по Решению АС по делу_x000a_№А40-173342/22, задолженность_x000a_-337473,41, неустойка -134907,78,_x000a_госпошлина-30857,00, пени 17003,03 по договору No 77610001009699  Сумма 520241.22_x000a_Без налога (НДС)"/>
    <s v="45163520241,22"/>
    <x v="25"/>
    <x v="0"/>
    <x v="16"/>
  </r>
  <r>
    <x v="7"/>
    <x v="108"/>
    <n v="23010"/>
    <x v="0"/>
    <s v="Оплата покупки по карте. CARD_x000a_**4411 IRINA MIGUNOVA 24AUG RUR 23010 SADOVYY TSENTR MOSCOW"/>
    <s v="4516623010"/>
    <x v="7"/>
    <x v="0"/>
    <x v="6"/>
  </r>
  <r>
    <x v="7"/>
    <x v="109"/>
    <n v="850"/>
    <x v="57"/>
    <s v="Оплата госпошлины за выдачу судебного приказа. НДС не облагается"/>
    <s v="45167850"/>
    <x v="31"/>
    <x v="2"/>
    <x v="14"/>
  </r>
  <r>
    <x v="7"/>
    <x v="109"/>
    <n v="950"/>
    <x v="23"/>
    <s v="Оплата за материалы по Счету_x000a_№71781/Р126 от 02.08.2023г. В том числе НДС 20.00% - 158.33"/>
    <s v="45167950"/>
    <x v="34"/>
    <x v="1"/>
    <x v="12"/>
  </r>
  <r>
    <x v="7"/>
    <x v="109"/>
    <n v="2627.82"/>
    <x v="0"/>
    <s v="Комиссия за переводы в пользу ФЛ сверх нетарифицируемой суммы платежей в месяц"/>
    <s v="451672627,82"/>
    <x v="8"/>
    <x v="0"/>
    <x v="7"/>
  </r>
  <r>
    <x v="7"/>
    <x v="109"/>
    <n v="28487"/>
    <x v="50"/>
    <s v="Единый налоговый платеж(НДФЛ август 2023). НДС не облагается"/>
    <s v="4516728487"/>
    <x v="16"/>
    <x v="3"/>
    <x v="9"/>
  </r>
  <r>
    <x v="7"/>
    <x v="109"/>
    <n v="45051.07"/>
    <x v="50"/>
    <s v="Единый налоговый платеж (Страховые взносы август 2023)._x000a_НДС не облагается"/>
    <s v="4516745051,07"/>
    <x v="16"/>
    <x v="3"/>
    <x v="9"/>
  </r>
  <r>
    <x v="7"/>
    <x v="109"/>
    <n v="131391.28"/>
    <x v="28"/>
    <s v="Предоплата самозанятому по договору №БН от 15.02.2023 (уборка) НДС не облагается"/>
    <s v="45167131391,28"/>
    <x v="26"/>
    <x v="1"/>
    <x v="12"/>
  </r>
  <r>
    <x v="7"/>
    <x v="110"/>
    <n v="631.83000000000004"/>
    <x v="57"/>
    <s v="Оплата госпошлины за выдачу судебного приказа Бруй А.Г. НДС не облагается"/>
    <s v="45168631,83"/>
    <x v="31"/>
    <x v="2"/>
    <x v="14"/>
  </r>
  <r>
    <x v="7"/>
    <x v="110"/>
    <n v="713.01"/>
    <x v="57"/>
    <s v="Оплата госпошлины за выдачу судебного приказа Корнев А.В. НДС не облагается"/>
    <s v="45168713,01"/>
    <x v="31"/>
    <x v="2"/>
    <x v="14"/>
  </r>
  <r>
    <x v="7"/>
    <x v="110"/>
    <n v="10000"/>
    <x v="60"/>
    <s v="Оплата за визуализацию, согласно Счета №1 от 25.08.2023г. НДС не облагается"/>
    <s v="4516810000"/>
    <x v="27"/>
    <x v="6"/>
    <x v="17"/>
  </r>
  <r>
    <x v="7"/>
    <x v="111"/>
    <n v="550"/>
    <x v="0"/>
    <s v="Комиссия за исходящие платежи в рублях, переданные по системе Банк-Клиент по счету 40703810800001434983 за период с 31.07.2023 по 31.08.2023"/>
    <s v="45169550"/>
    <x v="8"/>
    <x v="0"/>
    <x v="7"/>
  </r>
  <r>
    <x v="7"/>
    <x v="103"/>
    <n v="314400"/>
    <x v="34"/>
    <s v="Выполненные работы по Договору №2023/0/2-1 от 12.04.2023г. По реконструкции КНС по адресу:г. Москва, Дмитровское шоссе, д.167, корп.1. В том числе НДС 20.00% - 52 400.00"/>
    <s v="45155314400"/>
    <x v="17"/>
    <x v="1"/>
    <x v="12"/>
  </r>
  <r>
    <x v="7"/>
    <x v="111"/>
    <n v="25"/>
    <x v="61"/>
    <s v="Комиссия за исходящие платежи в рублях, переданные по системе Банк-Клиент по счету 40703810300000004199 за период с 31.07.2023 по 31.08.2023"/>
    <s v="4516925"/>
    <x v="8"/>
    <x v="0"/>
    <x v="7"/>
  </r>
  <r>
    <x v="8"/>
    <x v="112"/>
    <n v="990"/>
    <x v="0"/>
    <s v="Ежемесячная комиссия за обслуживание по пакету за период с 01.08.2023 по 31.08.2023"/>
    <s v="45170990"/>
    <x v="8"/>
    <x v="0"/>
    <x v="7"/>
  </r>
  <r>
    <x v="8"/>
    <x v="113"/>
    <n v="150"/>
    <x v="57"/>
    <s v="Оплата госпошлины за выдачу судебного приказа Корнев А.В. НДС не облагается"/>
    <s v="45173150"/>
    <x v="31"/>
    <x v="2"/>
    <x v="14"/>
  </r>
  <r>
    <x v="8"/>
    <x v="113"/>
    <n v="223.42"/>
    <x v="0"/>
    <s v="комиссия за обработку ведомости_x000a_№25 04.09.2023"/>
    <s v="45173223,42"/>
    <x v="8"/>
    <x v="0"/>
    <x v="7"/>
  </r>
  <r>
    <x v="8"/>
    <x v="113"/>
    <n v="55853.87"/>
    <x v="0"/>
    <s v="Оплата Заработная плата за Август 2023 г. на основании ПЛАТЕЖНАЯ ВЕДОМОСТЬ N 25 от 04.09.2023"/>
    <s v="4517355853,87"/>
    <x v="11"/>
    <x v="3"/>
    <x v="9"/>
  </r>
  <r>
    <x v="8"/>
    <x v="114"/>
    <n v="7281.57"/>
    <x v="37"/>
    <s v="Перечисление заработной платы за август 2023 г. НДС не облагается"/>
    <s v="451747281,57"/>
    <x v="11"/>
    <x v="3"/>
    <x v="9"/>
  </r>
  <r>
    <x v="8"/>
    <x v="114"/>
    <n v="43500"/>
    <x v="10"/>
    <s v="Перечисление  заработной платы за август 2023 для зачисления на счет Иваницкой И. В. НДС не облагается"/>
    <s v="4517443500"/>
    <x v="11"/>
    <x v="3"/>
    <x v="9"/>
  </r>
  <r>
    <x v="8"/>
    <x v="115"/>
    <n v="688.67"/>
    <x v="0"/>
    <s v="Комиссия за переводы в пользу ФЛ сверх нетарифицируемой суммы платежей в месяц"/>
    <s v="45175688,67"/>
    <x v="8"/>
    <x v="0"/>
    <x v="7"/>
  </r>
  <r>
    <x v="8"/>
    <x v="115"/>
    <n v="22000"/>
    <x v="62"/>
    <s v="Госпошлина за регистрацию прав на недвижимое имущество и сделок с ним. НДС не облагается"/>
    <s v="4517522000"/>
    <x v="31"/>
    <x v="2"/>
    <x v="14"/>
  </r>
  <r>
    <x v="8"/>
    <x v="115"/>
    <n v="50000"/>
    <x v="54"/>
    <s v="Оплата за услуги бухгалтерского сопровождения за август 2023г., согласно Счета №30 от 01.09.2023г._x000a_НДС не облагается"/>
    <s v="4517550000"/>
    <x v="18"/>
    <x v="0"/>
    <x v="13"/>
  </r>
  <r>
    <x v="8"/>
    <x v="115"/>
    <n v="93571.08"/>
    <x v="63"/>
    <s v="Оплата за материалы для ремонта колодцев, согласно Счета_x000a_№15719987/SА от 06.09.2023г. В_x000a_том числе НДС 20.00% - 15 595.18"/>
    <s v="4517593571,08"/>
    <x v="34"/>
    <x v="1"/>
    <x v="12"/>
  </r>
  <r>
    <x v="8"/>
    <x v="115"/>
    <n v="118085"/>
    <x v="28"/>
    <s v="Предоплата самозанятому по договору №БН от 15.02.2023г. НДС не облагается"/>
    <s v="45175118085"/>
    <x v="14"/>
    <x v="0"/>
    <x v="6"/>
  </r>
  <r>
    <x v="8"/>
    <x v="116"/>
    <n v="2650"/>
    <x v="63"/>
    <s v="Доплата за материалы для ремонта колодцев, согласно Счета_x000a_№15719987/SА от 06.09.2023г. В_x000a_том числе НДС 20.00% - 441.67"/>
    <s v="451762650"/>
    <x v="34"/>
    <x v="1"/>
    <x v="12"/>
  </r>
  <r>
    <x v="8"/>
    <x v="116"/>
    <n v="8400"/>
    <x v="34"/>
    <s v="Выполненные работы по Договору подряда №2023/09/05-2 от05._x000a_09.2023 по выезду на осмотр и осмечивание материалов дляколодцев на объекте по адресу: г.Москва, Дмитровское шоссе, д._x000a_167, корп.1В том числе НДС 20.00%"/>
    <s v="451768400"/>
    <x v="34"/>
    <x v="1"/>
    <x v="12"/>
  </r>
  <r>
    <x v="8"/>
    <x v="116"/>
    <n v="36000"/>
    <x v="34"/>
    <s v="Выполненные работы по Договору подряда №2023/09/05-1 от05._x000a_09.2023 по ремонту скважинного оголовка  поадресу: г.Москва, Дмитровское шоссе, д.167, корп.1, по Счету №52 от 06.09.2023г. В тч НДС 20.00% - 6 000.00"/>
    <s v="4517636000"/>
    <x v="34"/>
    <x v="1"/>
    <x v="12"/>
  </r>
  <r>
    <x v="8"/>
    <x v="116"/>
    <n v="40346.5"/>
    <x v="64"/>
    <s v="Оплата за материалы для ремонта колодцев, согласно Счета №СП- 1834 от 07.09.2023г. В том числе НДС 20.00% - 6 724.42"/>
    <s v="4517640346,5"/>
    <x v="34"/>
    <x v="1"/>
    <x v="12"/>
  </r>
  <r>
    <x v="8"/>
    <x v="117"/>
    <n v="500"/>
    <x v="0"/>
    <s v="Комиссия за переводы в пользу ФЛ сверх нетарифицируемой суммы платежей в месяц"/>
    <s v="45177500"/>
    <x v="8"/>
    <x v="0"/>
    <x v="7"/>
  </r>
  <r>
    <x v="8"/>
    <x v="117"/>
    <n v="50000"/>
    <x v="22"/>
    <s v="Оплата юридических услуг за июль по счету №4566302 от 02.08 2023 г, по счету №4574190 от 02.08.2023г. по договору №БН от 19.09.2022._x000a_НДС не облагается"/>
    <s v="4517750000"/>
    <x v="20"/>
    <x v="0"/>
    <x v="14"/>
  </r>
  <r>
    <x v="8"/>
    <x v="118"/>
    <n v="65"/>
    <x v="0"/>
    <s v="Комиссия за переводы в пользу ФЛ сверх нетарифицируемой суммы платежей в месяц"/>
    <s v="4518065"/>
    <x v="8"/>
    <x v="0"/>
    <x v="7"/>
  </r>
  <r>
    <x v="8"/>
    <x v="118"/>
    <n v="561"/>
    <x v="15"/>
    <s v="Взносы на обязательное страхование от несчастных случаев за сентябрь 2023г.._x000a_Регистрационный номер в ФСС 7704004815 НДС не облагается"/>
    <s v="45180561"/>
    <x v="16"/>
    <x v="3"/>
    <x v="9"/>
  </r>
  <r>
    <x v="8"/>
    <x v="118"/>
    <n v="2225"/>
    <x v="47"/>
    <s v="Оплата за баннер, согласно Счета_x000a_№164 от 11.09.2023г. В том числе НДС 20.00% - 370.83"/>
    <s v="451802225"/>
    <x v="27"/>
    <x v="6"/>
    <x v="17"/>
  </r>
  <r>
    <x v="8"/>
    <x v="118"/>
    <n v="6500"/>
    <x v="65"/>
    <s v="Оплата по Договору №09/08-2023 от 09.08.2023г. за кадастровые работы. НДС не облагается"/>
    <s v="451806500"/>
    <x v="33"/>
    <x v="6"/>
    <x v="17"/>
  </r>
  <r>
    <x v="8"/>
    <x v="119"/>
    <n v="450"/>
    <x v="0"/>
    <s v="Комиссия за снятие наличных в банкомате. Cash Advance Fee. CARD **4411 IRINA MIGUNOVA 14SEP RUR 30000 RBA REC 75131 G MOSKVA"/>
    <s v="45183450"/>
    <x v="8"/>
    <x v="0"/>
    <x v="7"/>
  </r>
  <r>
    <x v="8"/>
    <x v="119"/>
    <n v="30000"/>
    <x v="0"/>
    <s v="Снятие наличных денежных средств с карты в банкомате Банка. CARD **4411 IRINA MIGUNOVA 14SEP RUR 30000 RBA REC 75131 G MOSKVA"/>
    <s v="4518330000"/>
    <x v="15"/>
    <x v="4"/>
    <x v="11"/>
  </r>
  <r>
    <x v="8"/>
    <x v="120"/>
    <n v="200.1"/>
    <x v="0"/>
    <s v="комиссия за обработку ведомости_x000a_№26 18.09.2023"/>
    <s v="45187200,1"/>
    <x v="8"/>
    <x v="0"/>
    <x v="7"/>
  </r>
  <r>
    <x v="8"/>
    <x v="120"/>
    <n v="250"/>
    <x v="0"/>
    <s v="Комиссия за платежные требования и инкасс. поручения по счету 40703810800001434983  0.3499360"/>
    <s v="45187250"/>
    <x v="8"/>
    <x v="0"/>
    <x v="7"/>
  </r>
  <r>
    <x v="8"/>
    <x v="120"/>
    <n v="587.25"/>
    <x v="0"/>
    <s v="Комиссия за переводы в пользу ФЛ сверх нетарифицируемой суммы платежей в месяц"/>
    <s v="45187587,25"/>
    <x v="8"/>
    <x v="0"/>
    <x v="7"/>
  </r>
  <r>
    <x v="8"/>
    <x v="120"/>
    <n v="15225"/>
    <x v="37"/>
    <s v="Перечисление заработной платы за сентябрь 2023 г. НДС не облагается"/>
    <s v="4518715225"/>
    <x v="11"/>
    <x v="3"/>
    <x v="9"/>
  </r>
  <r>
    <x v="8"/>
    <x v="120"/>
    <n v="16250"/>
    <x v="50"/>
    <s v="Единый налоговый платеж(НДФЛ сентябрь 2023). НДС не облагается"/>
    <s v="4518716250"/>
    <x v="16"/>
    <x v="3"/>
    <x v="9"/>
  </r>
  <r>
    <x v="8"/>
    <x v="120"/>
    <n v="17000"/>
    <x v="32"/>
    <s v="Оплата за услуги по проведению мероприятия 23.09.2023г., согласно Счета №1110 от 13.09.2023г. В том числе НДС 20.00% - 2 833.33"/>
    <s v="4518717000"/>
    <x v="29"/>
    <x v="2"/>
    <x v="18"/>
  </r>
  <r>
    <x v="8"/>
    <x v="120"/>
    <n v="26936.639999999999"/>
    <x v="4"/>
    <s v="Оплата за вывоз и утилизацию ТКО за август 2023, по Счету №СВАО- 048265 от 31.08.2023г НДС не_x000a_облагается"/>
    <s v="4518726936,64"/>
    <x v="4"/>
    <x v="0"/>
    <x v="3"/>
  </r>
  <r>
    <x v="8"/>
    <x v="120"/>
    <n v="42807.64"/>
    <x v="26"/>
    <s v="ИСПОЛ ЛИСТ ФС № 044304984 ВЫД. 16.08.2023 АРБИТРАЖНЫМ СУДОМ ГОРОДА МОСКВЫ ПО ДЕЛУ № А40-173342/22-22-1323."/>
    <s v="4518742807,64"/>
    <x v="25"/>
    <x v="0"/>
    <x v="16"/>
  </r>
  <r>
    <x v="8"/>
    <x v="120"/>
    <n v="43500"/>
    <x v="10"/>
    <s v="Перечисление  заработной платы за сентябрь 2023 для зачисления на счет Иваницкой И. В. НДС не облагается"/>
    <s v="4518743500"/>
    <x v="11"/>
    <x v="3"/>
    <x v="9"/>
  </r>
  <r>
    <x v="8"/>
    <x v="120"/>
    <n v="45500"/>
    <x v="45"/>
    <s v="Оплата за вывоз мусора за агуст 2023г. по счету №352 от 31.08.2023. В том числе НДС 20.00% - 7 583.33"/>
    <s v="4518745500"/>
    <x v="4"/>
    <x v="0"/>
    <x v="3"/>
  </r>
  <r>
    <x v="8"/>
    <x v="120"/>
    <n v="50025"/>
    <x v="0"/>
    <s v="Оплата Заработная плата за Сентябрь 2023 г. на основании ПЛАТЕЖНАЯ ВЕДОМОСТЬ N 26 от 18.09.2023"/>
    <s v="4518750025"/>
    <x v="11"/>
    <x v="3"/>
    <x v="9"/>
  </r>
  <r>
    <x v="8"/>
    <x v="120"/>
    <n v="87065.36"/>
    <x v="8"/>
    <s v="Оплата за стоки, согласно Счета_x000a_№В3801 от 31.08.2023г. В том числе НДС 20.00% - 14 510.89"/>
    <s v="4518787065,36"/>
    <x v="10"/>
    <x v="0"/>
    <x v="8"/>
  </r>
  <r>
    <x v="8"/>
    <x v="121"/>
    <n v="32000"/>
    <x v="18"/>
    <s v="Оплата работ по поддержке и обслуживанию по Договору_x000a_№0120131101 от 01.11.2013 на_x000a_обслуживание компьютерной техники за июнь, июль, август 2023г. и допработы НДС не облагается"/>
    <s v="4518832000"/>
    <x v="2"/>
    <x v="0"/>
    <x v="1"/>
  </r>
  <r>
    <x v="8"/>
    <x v="122"/>
    <n v="1752"/>
    <x v="0"/>
    <s v="Оплата покупки по карте. CARD_x000a_**4411 IRINA MIGUNOVA 18SEP RUR 1752 PLASTIK-SEVER MOSCOW"/>
    <s v="451911752"/>
    <x v="7"/>
    <x v="1"/>
    <x v="12"/>
  </r>
  <r>
    <x v="8"/>
    <x v="122"/>
    <n v="8720"/>
    <x v="0"/>
    <s v="Оплата покупки по карте. CARD_x000a_**4411 IRINA MIGUNOVA 20SEP RUR 8720 LEROYMERLIN_004 MYTISCHI"/>
    <s v="451918720"/>
    <x v="7"/>
    <x v="1"/>
    <x v="12"/>
  </r>
  <r>
    <x v="8"/>
    <x v="123"/>
    <n v="233"/>
    <x v="0"/>
    <s v="Оплата покупки по карте. CARD_x000a_**4411 IRINA MIGUNOVA 20SEP RUR 233 NEFTMAGISTRAL 14 MOSCOW"/>
    <s v="45192233"/>
    <x v="7"/>
    <x v="1"/>
    <x v="12"/>
  </r>
  <r>
    <x v="8"/>
    <x v="124"/>
    <n v="394205.16"/>
    <x v="26"/>
    <s v="Оплата за потребленную электроэнергию (мощность) по дог/контракту No 77610001009699 (номер договора до 01.01.2023 - 97644161) за август 2023 года, по счету No11520823019035 В том числе НДС 20.00% - 65 700.86"/>
    <s v="45194394205,16"/>
    <x v="25"/>
    <x v="0"/>
    <x v="16"/>
  </r>
  <r>
    <x v="8"/>
    <x v="125"/>
    <n v="30"/>
    <x v="0"/>
    <s v="Комиссия за переводы в пользу ФЛ сверх нетарифицируемой суммы платежей в месяц"/>
    <s v="4519830"/>
    <x v="8"/>
    <x v="0"/>
    <x v="7"/>
  </r>
  <r>
    <x v="8"/>
    <x v="125"/>
    <n v="3000"/>
    <x v="66"/>
    <s v="Оплата за юридические услуги, согласно Счета №5406273 от 29.09.2023г. НДС не облагается"/>
    <s v="451983000"/>
    <x v="20"/>
    <x v="0"/>
    <x v="14"/>
  </r>
  <r>
    <x v="8"/>
    <x v="125"/>
    <n v="6000"/>
    <x v="24"/>
    <s v="Оплата за техническое обслуживание газопровода октябрь 2023 по договору №ОГ-19/7 от 01.12.2019, согласно Счета №43 от 25.09.2023г.. НДС не облагается"/>
    <s v="451986000"/>
    <x v="23"/>
    <x v="0"/>
    <x v="0"/>
  </r>
  <r>
    <x v="8"/>
    <x v="125"/>
    <n v="15000"/>
    <x v="25"/>
    <s v="Оплата за пробы воды, согласно Счета №k-237 от 14.06.2023г.  В том числе НДС 20.00% - 2 500.00"/>
    <s v="4519815000"/>
    <x v="24"/>
    <x v="0"/>
    <x v="15"/>
  </r>
  <r>
    <x v="8"/>
    <x v="125"/>
    <n v="16250"/>
    <x v="50"/>
    <s v="Единый налоговый платеж(НДФЛ сентябрь 2023). НДС не облагается"/>
    <s v="4519816250"/>
    <x v="16"/>
    <x v="3"/>
    <x v="9"/>
  </r>
  <r>
    <x v="8"/>
    <x v="125"/>
    <n v="18025"/>
    <x v="23"/>
    <s v="Оплата за сервисное обслкживание по Счету №71781/Р128 от 01.09.2023г. В том числе НДС 20.00% - 3 004.17"/>
    <s v="4519818025"/>
    <x v="21"/>
    <x v="0"/>
    <x v="15"/>
  </r>
  <r>
    <x v="8"/>
    <x v="125"/>
    <n v="49682"/>
    <x v="50"/>
    <s v="Единый налоговый платеж (Страховые взносы сентябрь 2023)._x000a_НДС не облагается"/>
    <s v="4519849682"/>
    <x v="16"/>
    <x v="3"/>
    <x v="9"/>
  </r>
  <r>
    <x v="9"/>
    <x v="126"/>
    <n v="225"/>
    <x v="0"/>
    <s v="Комиссия за снятие наличных в банкомате. Cash Advance Fee. CARD **4411 IRINA MIGUNOVA 02OCT RUR 15000 RBA REC 75131 G MOSKVA"/>
    <s v="45201225"/>
    <x v="8"/>
    <x v="0"/>
    <x v="7"/>
  </r>
  <r>
    <x v="9"/>
    <x v="126"/>
    <n v="575"/>
    <x v="0"/>
    <s v="Комиссия за исходящие платежи в рублях, переданные по системе Банк-Клиент по счету 40703810800001434983 за период с 31.08.2023 по 30.09.2023"/>
    <s v="45201575"/>
    <x v="8"/>
    <x v="0"/>
    <x v="7"/>
  </r>
  <r>
    <x v="9"/>
    <x v="126"/>
    <n v="990"/>
    <x v="0"/>
    <s v="Ежемесячная комиссия за обслуживание по пакету за период с 01.09.2023 по 30.09.2023"/>
    <s v="45201990"/>
    <x v="8"/>
    <x v="0"/>
    <x v="7"/>
  </r>
  <r>
    <x v="9"/>
    <x v="126"/>
    <n v="15000"/>
    <x v="0"/>
    <s v="Снятие наличных денежных средств с карты в банкомате Банка. CARD **4411 IRINA MIGUNOVA 02OCT RUR 15000 RBA REC 75131 G MOSKVA"/>
    <s v="4520115000"/>
    <x v="15"/>
    <x v="4"/>
    <x v="11"/>
  </r>
  <r>
    <x v="9"/>
    <x v="126"/>
    <n v="15225"/>
    <x v="37"/>
    <s v="Перечисление заработной платы за сентябрь 2023 г. НДС не облагается"/>
    <s v="4520115225"/>
    <x v="11"/>
    <x v="3"/>
    <x v="9"/>
  </r>
  <r>
    <x v="9"/>
    <x v="126"/>
    <n v="43500"/>
    <x v="10"/>
    <s v="Перечисление  заработной платы за сентябрь 2023 для зачисления на счет Иваницкой И. В. НДС не облагается"/>
    <s v="4520143500"/>
    <x v="11"/>
    <x v="3"/>
    <x v="9"/>
  </r>
  <r>
    <x v="9"/>
    <x v="126"/>
    <n v="56625"/>
    <x v="0"/>
    <s v="Оплата Заработная плата за Сентябрь 2023 г. на основании ПЛАТЕЖНАЯ ВЕДОМОСТЬ N 27 от 02.10.2023"/>
    <s v="4520156625"/>
    <x v="11"/>
    <x v="3"/>
    <x v="9"/>
  </r>
  <r>
    <x v="9"/>
    <x v="127"/>
    <n v="1913.32"/>
    <x v="0"/>
    <s v="Комиссия за переводы в пользу ФЛ сверх нетарифицируемой суммы платежей в месяц"/>
    <s v="452021913,32"/>
    <x v="8"/>
    <x v="0"/>
    <x v="7"/>
  </r>
  <r>
    <x v="9"/>
    <x v="127"/>
    <n v="3597"/>
    <x v="67"/>
    <s v="Оплата за лопаты снеговые, согласно Счета №002951 от 03.10.2023г. В том числе НДС 20.00% - 599.50"/>
    <s v="452023597"/>
    <x v="14"/>
    <x v="0"/>
    <x v="6"/>
  </r>
  <r>
    <x v="9"/>
    <x v="127"/>
    <n v="6530.63"/>
    <x v="1"/>
    <s v="Оплата за услуги связи за июль 2023 года по счету №100997515789 от 31.08.2023 Лицевой счет абонента 669010285 В том числе НДС 20.00% - 1 088.44"/>
    <s v="452026530,63"/>
    <x v="1"/>
    <x v="0"/>
    <x v="1"/>
  </r>
  <r>
    <x v="9"/>
    <x v="127"/>
    <n v="102607"/>
    <x v="28"/>
    <s v="Предоплата самозанятому по договору №БН от 15.02.2023г. НДС не облагается"/>
    <s v="45202102607"/>
    <x v="26"/>
    <x v="1"/>
    <x v="12"/>
  </r>
  <r>
    <x v="9"/>
    <x v="127"/>
    <n v="130000"/>
    <x v="28"/>
    <s v="Предоплата самозанятому по договору №БН от 15.02.2023г. НДС не облагается"/>
    <s v="45202130000"/>
    <x v="14"/>
    <x v="0"/>
    <x v="6"/>
  </r>
  <r>
    <x v="9"/>
    <x v="128"/>
    <n v="1348.4"/>
    <x v="0"/>
    <s v="Оплата покупки по карте. CARD_x000a_**4411 IRINA MIGUNOVA 02OCT RUR 1348.4 METRO STORE 1014 MOSCOW"/>
    <s v="452031348,4"/>
    <x v="15"/>
    <x v="4"/>
    <x v="11"/>
  </r>
  <r>
    <x v="9"/>
    <x v="129"/>
    <n v="13801"/>
    <x v="0"/>
    <s v="Оплата покупки по карте. CARD_x000a_**4411 IRINA MIGUNOVA 03OCT RUR 13801 MOTORNYYE MASLA MOSKVA"/>
    <s v="4520413801"/>
    <x v="7"/>
    <x v="0"/>
    <x v="6"/>
  </r>
  <r>
    <x v="9"/>
    <x v="130"/>
    <n v="36000"/>
    <x v="34"/>
    <s v="Выполненные работы по Договору подряда №2023/09/18-2 от18._x000a_09.2023 по ремонту скважинного оголовка  по адресу: г.Москва, Дмитровское шоссе, д.167, корп.1, по Счету №61 от 06.09.2023г. В тч НДС 20.00% - 6 000.00"/>
    <s v="4520536000"/>
    <x v="34"/>
    <x v="1"/>
    <x v="12"/>
  </r>
  <r>
    <x v="9"/>
    <x v="130"/>
    <n v="288000"/>
    <x v="34"/>
    <s v="Выполненные работы по Договору№2023/09/18-2 от18. 09.2023 по ремонту колодев поадресу: г.Москва, Дмитровское шоссе, д.167, корп.1, по Счету №54 от 04.10.2023г. В том числе НДС 20.00% - 48 000.00"/>
    <s v="45205288000"/>
    <x v="34"/>
    <x v="1"/>
    <x v="12"/>
  </r>
  <r>
    <x v="9"/>
    <x v="131"/>
    <n v="913.32"/>
    <x v="0"/>
    <s v="Комиссия за переводы в пользу ФЛ сверх нетарифицируемой суммы платежей в месяц"/>
    <s v="45209913,32"/>
    <x v="8"/>
    <x v="0"/>
    <x v="7"/>
  </r>
  <r>
    <x v="9"/>
    <x v="131"/>
    <n v="6476.86"/>
    <x v="1"/>
    <s v="Оплата за услуги связи за сентябрь 2023 года по счету №101003994214 от 30.09.2023 Лицевой счет абонента 669010285 В том числе НДС 20.00% - 1 079.48"/>
    <s v="452096476,86"/>
    <x v="1"/>
    <x v="0"/>
    <x v="1"/>
  </r>
  <r>
    <x v="9"/>
    <x v="131"/>
    <n v="20202.48"/>
    <x v="4"/>
    <s v="Оплата за вывоз и утилизацию ТКО за сентябрь 2023, по Счету_x000a_№СВАО-055052 от 30.09.2023г_x000a_НДС не облагается"/>
    <s v="4520920202,48"/>
    <x v="4"/>
    <x v="0"/>
    <x v="3"/>
  </r>
  <r>
    <x v="9"/>
    <x v="131"/>
    <n v="45500"/>
    <x v="45"/>
    <s v="Оплата за вывоз мусора за сентябрь 2023г. по счету №407 от 30.09.2023. В том числе НДС 20.00% - 7 583.33"/>
    <s v="4520945500"/>
    <x v="4"/>
    <x v="0"/>
    <x v="3"/>
  </r>
  <r>
    <x v="9"/>
    <x v="131"/>
    <n v="50000"/>
    <x v="22"/>
    <s v="Оплата юридических услуг за сентябрь по счету №5584555 от_x000a_10.10 2023 г., по договору №БН от 19.09.2022. НДС не облагается"/>
    <s v="4520950000"/>
    <x v="20"/>
    <x v="0"/>
    <x v="14"/>
  </r>
  <r>
    <x v="9"/>
    <x v="131"/>
    <n v="52650"/>
    <x v="54"/>
    <s v="Оплата за услуги бухгалтерского сопровождения за сентябрь 2023г., согласно Счета №32 от 01.10.2023г._x000a_НДС не облагается"/>
    <s v="4520952650"/>
    <x v="18"/>
    <x v="0"/>
    <x v="13"/>
  </r>
  <r>
    <x v="9"/>
    <x v="132"/>
    <n v="1245"/>
    <x v="0"/>
    <s v="Оплата покупки по карте. CARD_x000a_**4411 IRINA MIGUNOVA 09OCT RUR 1245 POST RUS.SERVICE._x000a_127204 MOSKVA"/>
    <s v="452101245"/>
    <x v="15"/>
    <x v="4"/>
    <x v="11"/>
  </r>
  <r>
    <x v="9"/>
    <x v="132"/>
    <n v="15000"/>
    <x v="68"/>
    <s v="Оплата за выполнение кадастровых работ по Договору от 11.10.2023_x000a_№18/09-2023. НДС не облагается"/>
    <s v="4521015000"/>
    <x v="33"/>
    <x v="6"/>
    <x v="17"/>
  </r>
  <r>
    <x v="9"/>
    <x v="132"/>
    <n v="40000"/>
    <x v="69"/>
    <s v="Вознаграждение  за юридичекую помощь по соглашению СГ23-3/145 от 11.10.2023г. , соласно Счета_x000a_№378 от 11.10.2023г. Адвокат Глушенков А.В. НДС не облагается"/>
    <s v="4521040000"/>
    <x v="20"/>
    <x v="0"/>
    <x v="14"/>
  </r>
  <r>
    <x v="9"/>
    <x v="133"/>
    <n v="873.52"/>
    <x v="0"/>
    <s v="Оплата покупки по карте. CARD_x000a_**4411 IRINA MIGUNOVA 09OCT RUR 873.52 GAZPROM MEZHREGIONGAZ SPB"/>
    <s v="45211873,52"/>
    <x v="0"/>
    <x v="0"/>
    <x v="0"/>
  </r>
  <r>
    <x v="9"/>
    <x v="134"/>
    <n v="500"/>
    <x v="15"/>
    <s v="Взносы на обязательное страхование от несчастных случаев за октябрь 2023г.. Регистрационный номер в ФСС 7704004815 НДС не облагается"/>
    <s v="45212500"/>
    <x v="16"/>
    <x v="3"/>
    <x v="9"/>
  </r>
  <r>
    <x v="9"/>
    <x v="134"/>
    <n v="600000"/>
    <x v="39"/>
    <s v="Оплата охраны территории поселка за 2023 год по акту сверки от 12.10.2023 по договору №347-2-23- ФО от 15.02.2023 НДС не_x000a_облагается"/>
    <s v="45212600000"/>
    <x v="30"/>
    <x v="0"/>
    <x v="2"/>
  </r>
  <r>
    <x v="9"/>
    <x v="135"/>
    <n v="1174.5"/>
    <x v="0"/>
    <s v="Комиссия за переводы в пользу ФЛ сверх нетарифицируемой суммы платежей в месяц"/>
    <s v="452161174,5"/>
    <x v="8"/>
    <x v="0"/>
    <x v="7"/>
  </r>
  <r>
    <x v="9"/>
    <x v="135"/>
    <n v="15225"/>
    <x v="37"/>
    <s v="Перечисление заработной платы за октябрь 2023 г. НДС не облагается"/>
    <s v="4521615225"/>
    <x v="11"/>
    <x v="3"/>
    <x v="9"/>
  </r>
  <r>
    <x v="9"/>
    <x v="135"/>
    <n v="16250"/>
    <x v="50"/>
    <s v="Единый налоговый платеж(НДФЛ октябрь 2023). НДС не облагается"/>
    <s v="4521616250"/>
    <x v="16"/>
    <x v="3"/>
    <x v="9"/>
  </r>
  <r>
    <x v="9"/>
    <x v="135"/>
    <n v="22800"/>
    <x v="40"/>
    <s v="Оплата за техническое обслуживание расходомеров, сласно Сччета №153 от 10.10.2023._x000a_В том числе НДС 20.00% - 3 800.00"/>
    <s v="4521622800"/>
    <x v="21"/>
    <x v="0"/>
    <x v="15"/>
  </r>
  <r>
    <x v="9"/>
    <x v="135"/>
    <n v="43500"/>
    <x v="10"/>
    <s v="Перечисление  заработной платы за октябрь 2023 для зачисления на счет Иваницкой И. В. НДС не облагается"/>
    <s v="4521643500"/>
    <x v="11"/>
    <x v="3"/>
    <x v="9"/>
  </r>
  <r>
    <x v="9"/>
    <x v="135"/>
    <n v="50025"/>
    <x v="0"/>
    <s v="Оплата Заработная плата за Октябрь 2023 г. на основании ПЛАТЕЖНАЯ ВЕДОМОСТЬ N 28 от 17.10.2023"/>
    <s v="4521650025"/>
    <x v="11"/>
    <x v="3"/>
    <x v="9"/>
  </r>
  <r>
    <x v="9"/>
    <x v="135"/>
    <n v="391185.74"/>
    <x v="26"/>
    <s v="Оплата за потребленную электроэнергию (мощность) по дог/контракту No 77610001009699 (номер договора до 01.01.2023 - 97644161) за сентябрь 2023 года, по счету No11520923018996 В том числе НДС 20.00% - 65 197.62"/>
    <s v="45216391185,74"/>
    <x v="25"/>
    <x v="0"/>
    <x v="16"/>
  </r>
  <r>
    <x v="9"/>
    <x v="136"/>
    <n v="17000"/>
    <x v="32"/>
    <s v="Оплата за услуги по проведению мероприятия 21.10.2023г., согласно Счета №1296 от 16.10.2023г. В том числе НДС 20.00% - 2 833.33"/>
    <s v="4521817000"/>
    <x v="29"/>
    <x v="2"/>
    <x v="18"/>
  </r>
  <r>
    <x v="9"/>
    <x v="137"/>
    <n v="10000"/>
    <x v="18"/>
    <s v="Оплата работ по поддержке и обслуживанию по Договору_x000a_№0120131101 от 01.11.2013 на_x000a_обслуживание компьютерной техники за сентябрь 2023г. и допработы по Счету №25 от 25.10.2023г. НДС не облагается"/>
    <s v="4522610000"/>
    <x v="2"/>
    <x v="0"/>
    <x v="1"/>
  </r>
  <r>
    <x v="9"/>
    <x v="137"/>
    <n v="16150"/>
    <x v="70"/>
    <s v="Оплпата за 1С Сайт управляяющей компани ЖСК, лицензия 12 мес., согласно Счета №ТРЦБ-010849 от 23.10.2023г.1 С:КП Отраслевой ПРОФ для баз версий ПП на 12 мес, Счет №ТРЦБ-010643 от 18.10.2023_x000a_НДС не облагается"/>
    <s v="4522616150"/>
    <x v="2"/>
    <x v="0"/>
    <x v="1"/>
  </r>
  <r>
    <x v="9"/>
    <x v="137"/>
    <n v="16250"/>
    <x v="50"/>
    <s v="Единый налоговый платеж(НДФЛ октябрь 2023). НДС не облагается"/>
    <s v="4522616250"/>
    <x v="16"/>
    <x v="3"/>
    <x v="9"/>
  </r>
  <r>
    <x v="9"/>
    <x v="137"/>
    <n v="49681"/>
    <x v="50"/>
    <s v="Единый налоговый платеж (Страховые взносы октябрь 2023)._x000a_НДС не облагается"/>
    <s v="4522649681"/>
    <x v="16"/>
    <x v="3"/>
    <x v="9"/>
  </r>
  <r>
    <x v="9"/>
    <x v="137"/>
    <n v="205999.4"/>
    <x v="71"/>
    <s v="Оплата за стоки, согласно УПД_x000a_№В3153 от 31.07.2023, №В4421 от_x000a_30.09.2023г. В том числе НДС 20.00% - 34 333.23"/>
    <s v="45226205999,4"/>
    <x v="10"/>
    <x v="0"/>
    <x v="8"/>
  </r>
  <r>
    <x v="9"/>
    <x v="137"/>
    <n v="464466.86"/>
    <x v="26"/>
    <s v="Оплата по Решению АС по делу_x000a_№А40-112242/2023, задолженность_x000a_-374460,80, неустойка -41599,04, госпошлина-11321,00, пени 37086,02 по дог No 77610001009699_x000a_Сумма 520241.22 Без налога (НДС)"/>
    <s v="45226464466,86"/>
    <x v="25"/>
    <x v="0"/>
    <x v="16"/>
  </r>
  <r>
    <x v="9"/>
    <x v="138"/>
    <n v="575"/>
    <x v="0"/>
    <s v="Комиссия за исходящие платежи в рублях, переданные по системе Банк-Клиент по счету 40703810800001434983 за период с 30.09.2023 по 31.10.2023"/>
    <s v="45230575"/>
    <x v="8"/>
    <x v="0"/>
    <x v="7"/>
  </r>
  <r>
    <x v="10"/>
    <x v="139"/>
    <n v="990"/>
    <x v="0"/>
    <s v="Ежемесячная комиссия за обслуживание по пакету за период с 01.10.2023 по 31.10.2023"/>
    <s v="45231990"/>
    <x v="8"/>
    <x v="0"/>
    <x v="7"/>
  </r>
  <r>
    <x v="10"/>
    <x v="139"/>
    <n v="2500"/>
    <x v="0"/>
    <s v="Оплата покупки по карте. CARD_x000a_**4411 IRINA MIGUNOVA 30OCT RUR 2500 IP KRUMOV V. G. GRIBKI"/>
    <s v="452312500"/>
    <x v="7"/>
    <x v="1"/>
    <x v="12"/>
  </r>
  <r>
    <x v="10"/>
    <x v="140"/>
    <n v="75"/>
    <x v="0"/>
    <s v="Комиссия за снятие наличных в банкомате. Cash Advance Fee. CARD **4411 IRINA MIGUNOVA 02NOV RUR 5000 RBA REC 75131 G MOSKVA"/>
    <s v="4523275"/>
    <x v="8"/>
    <x v="0"/>
    <x v="7"/>
  </r>
  <r>
    <x v="10"/>
    <x v="140"/>
    <n v="225"/>
    <x v="0"/>
    <s v="Комиссия за снятие наличных в банкомате. Cash Advance Fee. CARD **4411 IRINA MIGUNOVA 02NOV RUR 15000 RBA REC 75131 G MOSKVA"/>
    <s v="45232225"/>
    <x v="8"/>
    <x v="0"/>
    <x v="7"/>
  </r>
  <r>
    <x v="10"/>
    <x v="140"/>
    <n v="5000"/>
    <x v="0"/>
    <s v="Снятие наличных денежных средств с карты в банкомате Банка. CARD **4411 IRINA MIGUNOVA 02NOV RUR 5000 RBA REC 75131 G MOSKVA"/>
    <s v="452325000"/>
    <x v="15"/>
    <x v="4"/>
    <x v="11"/>
  </r>
  <r>
    <x v="10"/>
    <x v="140"/>
    <n v="15000"/>
    <x v="0"/>
    <s v="Снятие наличных денежных  средств с карты в банкомате Банка. CARD **4411 IRINA MIGUNOVA 02NOV RUR 15000 RBA REC 75131 G MOSKVA"/>
    <s v="4523215000"/>
    <x v="15"/>
    <x v="4"/>
    <x v="11"/>
  </r>
  <r>
    <x v="10"/>
    <x v="140"/>
    <n v="18200"/>
    <x v="33"/>
    <s v="Оплата за услуг илососной машины, согласно Счету-договору_x000a_№255/23 от 02.11.2023г. НДС не_x000a_облагается"/>
    <s v="4523218200"/>
    <x v="17"/>
    <x v="1"/>
    <x v="12"/>
  </r>
  <r>
    <x v="10"/>
    <x v="140"/>
    <n v="146185.97"/>
    <x v="55"/>
    <s v="Арендная плата за землю за 4 квартал 2023,  ФЛС №М-02-013174-_x000a_001 В том числе НДС"/>
    <s v="45232146185,97"/>
    <x v="5"/>
    <x v="0"/>
    <x v="4"/>
  </r>
  <r>
    <x v="10"/>
    <x v="141"/>
    <n v="172.9"/>
    <x v="0"/>
    <s v="Комиссия за взнос наличных денежных средств согласно тарифам банка. Cash In Fee. CARD_x000a_**4411 IRINA MIGUNOVA 03NOV RUR 18200 SBOL VISA DIRECT"/>
    <s v="45233172,9"/>
    <x v="8"/>
    <x v="0"/>
    <x v="7"/>
  </r>
  <r>
    <x v="10"/>
    <x v="141"/>
    <n v="15225"/>
    <x v="37"/>
    <s v="Перечисление заработной платы за октябрь 2023 г. НДС не облагается"/>
    <s v="4523315225"/>
    <x v="11"/>
    <x v="3"/>
    <x v="9"/>
  </r>
  <r>
    <x v="10"/>
    <x v="141"/>
    <n v="43500"/>
    <x v="10"/>
    <s v="Перечисление  заработной платы за октябрь 2023 для зачисления на счет Иваницкой И. В. НДС не облагается"/>
    <s v="4523343500"/>
    <x v="11"/>
    <x v="3"/>
    <x v="9"/>
  </r>
  <r>
    <x v="10"/>
    <x v="141"/>
    <n v="53925"/>
    <x v="0"/>
    <s v="Оплата Заработная плата за Октябрь 2023 г. на основании ПЛАТЕЖНАЯ ВЕДОМОСТЬ N 29 от 03.11.2023"/>
    <s v="4523353925"/>
    <x v="11"/>
    <x v="3"/>
    <x v="9"/>
  </r>
  <r>
    <x v="10"/>
    <x v="142"/>
    <n v="1821.3"/>
    <x v="0"/>
    <s v="Комиссия за переводы в пользу ФЛ сверх нетарифицируемой суммы платежей в месяц"/>
    <s v="452381821,3"/>
    <x v="8"/>
    <x v="0"/>
    <x v="7"/>
  </r>
  <r>
    <x v="10"/>
    <x v="142"/>
    <n v="6000"/>
    <x v="24"/>
    <s v="Оплата за техническое обслуживание газопровода ноябрь 2023 по договору №ОГ-19/7 от 01.12.2019, согласно Счета №43 от 25.09.2023г.. НДС не облагается"/>
    <s v="452386000"/>
    <x v="23"/>
    <x v="0"/>
    <x v="0"/>
  </r>
  <r>
    <x v="10"/>
    <x v="142"/>
    <n v="6533.27"/>
    <x v="1"/>
    <s v="Оплата за услуги связи за октябрь 2023 года по счету №101011272668 от 31.10.2023 Лицевой счет абонента 669010285 В том числе НДС 20.00% - 1 088.88"/>
    <s v="452386533,27"/>
    <x v="1"/>
    <x v="0"/>
    <x v="1"/>
  </r>
  <r>
    <x v="10"/>
    <x v="142"/>
    <n v="20578"/>
    <x v="72"/>
    <s v="Оплата госпошлины по материалам дела №М-1963/2023. НДС не облагается"/>
    <s v="4523820578"/>
    <x v="31"/>
    <x v="2"/>
    <x v="14"/>
  </r>
  <r>
    <x v="10"/>
    <x v="142"/>
    <n v="55400"/>
    <x v="54"/>
    <s v="Оплата за услуги бухгалтерского сопровождения за октябрь 2023г., согласно Счета №35 от 01.11.2023г._x000a_НДС не облагается"/>
    <s v="4523855400"/>
    <x v="18"/>
    <x v="0"/>
    <x v="13"/>
  </r>
  <r>
    <x v="10"/>
    <x v="142"/>
    <n v="65000"/>
    <x v="45"/>
    <s v="Оплата за вывоз мусора за октябрь 2023г. по счету №459 от 31.10.2023._x000a_В том числе НДС 20.00% - 10 833.33"/>
    <s v="4523865000"/>
    <x v="4"/>
    <x v="0"/>
    <x v="3"/>
  </r>
  <r>
    <x v="10"/>
    <x v="142"/>
    <n v="93405"/>
    <x v="28"/>
    <s v="Предоплата самозанятому по договору №БН от 15.02.2023г. НДС не облагается"/>
    <s v="4523893405"/>
    <x v="26"/>
    <x v="1"/>
    <x v="12"/>
  </r>
  <r>
    <x v="10"/>
    <x v="142"/>
    <n v="130000"/>
    <x v="28"/>
    <s v="Предоплата самозанятому по договору №БН от 15.02.2023г. НДС не облагается"/>
    <s v="45238130000"/>
    <x v="14"/>
    <x v="0"/>
    <x v="6"/>
  </r>
  <r>
    <x v="10"/>
    <x v="142"/>
    <n v="300000"/>
    <x v="39"/>
    <s v="Оплата охраны территории поселка за октябрь  2023 год по договору_x000a_№347-2-23-ФО от 15.02.2023 НДС_x000a_не облагается"/>
    <s v="45238300000"/>
    <x v="30"/>
    <x v="0"/>
    <x v="2"/>
  </r>
  <r>
    <x v="10"/>
    <x v="143"/>
    <n v="821.3"/>
    <x v="0"/>
    <s v="Комиссия за переводы в пользу ФЛ сверх нетарифицируемой суммы платежей в месяц"/>
    <s v="45239821,3"/>
    <x v="8"/>
    <x v="0"/>
    <x v="7"/>
  </r>
  <r>
    <x v="10"/>
    <x v="143"/>
    <n v="1392"/>
    <x v="0"/>
    <s v="Оплата покупки по карте. CARD_x000a_**4411 IRINA MIGUNOVA 07NOV RUR 1392 POST RUS.SERVICE._x000a_127204 MOSKVA"/>
    <s v="452391392"/>
    <x v="15"/>
    <x v="4"/>
    <x v="11"/>
  </r>
  <r>
    <x v="10"/>
    <x v="143"/>
    <n v="26936.639999999999"/>
    <x v="4"/>
    <s v="Оплата за вывоз и утилизацию ТКО за октябрь 2023, по Счету №СВАО- 061336 от 31.10.2023г НДС не_x000a_облагается"/>
    <s v="4523926936,64"/>
    <x v="4"/>
    <x v="0"/>
    <x v="3"/>
  </r>
  <r>
    <x v="10"/>
    <x v="143"/>
    <n v="50000"/>
    <x v="22"/>
    <s v="Оплата юридических услуг за октябрь по счету №6074957 от_x000a_09.11 2023 г., по договору №БН от 19.09.2022. НДС не облагается"/>
    <s v="4523950000"/>
    <x v="20"/>
    <x v="0"/>
    <x v="14"/>
  </r>
  <r>
    <x v="10"/>
    <x v="144"/>
    <n v="5137.0200000000004"/>
    <x v="0"/>
    <s v="Оплата покупки по карте. CARD_x000a_**4411 IRINA MIGUNOVA 09NOV RUR 5137.02 GAZPROM MEZHREGIONGAZ SPB"/>
    <s v="452415137,02"/>
    <x v="0"/>
    <x v="0"/>
    <x v="0"/>
  </r>
  <r>
    <x v="10"/>
    <x v="145"/>
    <n v="6544.85"/>
    <x v="72"/>
    <s v="Оплата госпошлины. НДС не облагается"/>
    <s v="452476544,85"/>
    <x v="31"/>
    <x v="2"/>
    <x v="14"/>
  </r>
  <r>
    <x v="10"/>
    <x v="146"/>
    <n v="3645"/>
    <x v="0"/>
    <s v="Оплата покупки по карте. CARD_x000a_**4411 IRINA MIGUNOVA 16NOV RUR 3645 IP KRUMOV V. G. GRIBKI"/>
    <s v="452483645"/>
    <x v="7"/>
    <x v="1"/>
    <x v="12"/>
  </r>
  <r>
    <x v="10"/>
    <x v="147"/>
    <n v="500"/>
    <x v="15"/>
    <s v="Взносы на обязательное страхование от несчастных случаев за ноябрь 2023г.. Регистрационный номер в ФСС 7704004815 НДС не облагается"/>
    <s v="45250500"/>
    <x v="16"/>
    <x v="3"/>
    <x v="9"/>
  </r>
  <r>
    <x v="10"/>
    <x v="147"/>
    <n v="1174.5"/>
    <x v="0"/>
    <s v="Комиссия за переводы в пользу ФЛ сверх нетарифицируемой суммы платежей в месяц"/>
    <s v="452501174,5"/>
    <x v="8"/>
    <x v="0"/>
    <x v="7"/>
  </r>
  <r>
    <x v="10"/>
    <x v="147"/>
    <n v="6000"/>
    <x v="73"/>
    <s v="Оплата по Счету №1724468044 от 13.11.2023. за ТО шлабаума. НДС не облагается"/>
    <s v="452506000"/>
    <x v="3"/>
    <x v="1"/>
    <x v="2"/>
  </r>
  <r>
    <x v="10"/>
    <x v="147"/>
    <n v="15225"/>
    <x v="37"/>
    <s v="Перечисление заработной платы за ноябрь 2023 г. НДС не облагается"/>
    <s v="4525015225"/>
    <x v="11"/>
    <x v="3"/>
    <x v="9"/>
  </r>
  <r>
    <x v="10"/>
    <x v="147"/>
    <n v="16250"/>
    <x v="50"/>
    <s v="Единый налоговый платеж(НДФЛ ноябрь 2023). НДС не облагается"/>
    <s v="4525016250"/>
    <x v="16"/>
    <x v="3"/>
    <x v="9"/>
  </r>
  <r>
    <x v="10"/>
    <x v="147"/>
    <n v="43500"/>
    <x v="10"/>
    <s v="Перечисление  заработной платы за ноябрь 2023 для зачисления на счет Иваницкой И. В. НДС не облагается"/>
    <s v="4525043500"/>
    <x v="11"/>
    <x v="3"/>
    <x v="9"/>
  </r>
  <r>
    <x v="10"/>
    <x v="147"/>
    <n v="50025"/>
    <x v="0"/>
    <s v="Оплата Заработная плата за Ноябрь 2023 г. на основании ПЛАТЕЖНАЯ ВЕДОМОСТЬ N 30 от 20.11.2023"/>
    <s v="4525050025"/>
    <x v="11"/>
    <x v="3"/>
    <x v="9"/>
  </r>
  <r>
    <x v="10"/>
    <x v="147"/>
    <n v="436339.36"/>
    <x v="26"/>
    <s v="Оплата за потребленную электроэнергию (мощность) по дог/контракту No 77610001009699 (номер договора до 01.01.2023 - 97644161) за август 2023 года, по счету No11521023019359 В том числе НДС 20.00% - 72 723.23"/>
    <s v="45250436339,36"/>
    <x v="25"/>
    <x v="0"/>
    <x v="16"/>
  </r>
  <r>
    <x v="10"/>
    <x v="148"/>
    <n v="449000"/>
    <x v="12"/>
    <s v="Перевод собствнных средств  в резервный фонд на ремонт колодцев по Протоколу 73 от_x000a_23.10.23. НДС не облагается"/>
    <s v="45253449000"/>
    <x v="13"/>
    <x v="5"/>
    <x v="10"/>
  </r>
  <r>
    <x v="10"/>
    <x v="148"/>
    <n v="1088000"/>
    <x v="12"/>
    <s v="Целевой взнос на приобретение тратора по Протоколу 73 от 23.10.23г. НДС не облагается"/>
    <s v="452531088000"/>
    <x v="13"/>
    <x v="5"/>
    <x v="10"/>
  </r>
  <r>
    <x v="10"/>
    <x v="149"/>
    <n v="4856.95"/>
    <x v="0"/>
    <s v="Оплата покупки по карте. CARD_x000a_**4411 IRINA MIGUNOVA 24NOV RUR 4856.95 11042 VINOGRADOVO MYTISHHI"/>
    <s v="452574856,95"/>
    <x v="7"/>
    <x v="0"/>
    <x v="6"/>
  </r>
  <r>
    <x v="10"/>
    <x v="150"/>
    <n v="3627"/>
    <x v="0"/>
    <s v="Оплата покупки по карте. CARD_x000a_**4411 IRINA MIGUNOVA 27NOV RUR 3627 Y.M*AVITO MOSKVA"/>
    <s v="452593627"/>
    <x v="2"/>
    <x v="0"/>
    <x v="1"/>
  </r>
  <r>
    <x v="10"/>
    <x v="151"/>
    <n v="400"/>
    <x v="0"/>
    <s v="Комиссия за исходящие платежи в рублях, переданные по системе Банк-Клиент по счету 40703810800001434983 за период с 31.10.2023 по 30.11.2023"/>
    <s v="45260400"/>
    <x v="8"/>
    <x v="0"/>
    <x v="7"/>
  </r>
  <r>
    <x v="10"/>
    <x v="151"/>
    <n v="1174.5"/>
    <x v="0"/>
    <s v="Комиссия за переводы в пользу ФЛ сверх нетарифицируемой суммы платежей в месяц"/>
    <s v="452601174,5"/>
    <x v="8"/>
    <x v="0"/>
    <x v="7"/>
  </r>
  <r>
    <x v="10"/>
    <x v="151"/>
    <n v="15225"/>
    <x v="37"/>
    <s v="Перечисление заработной платы за ноябрь 2023 г. НДС не облагается"/>
    <s v="4526015225"/>
    <x v="11"/>
    <x v="3"/>
    <x v="9"/>
  </r>
  <r>
    <x v="10"/>
    <x v="151"/>
    <n v="16250"/>
    <x v="50"/>
    <s v="Единый налоговый платеж(НДФЛ ноябрь 2023). НДС не облагается"/>
    <s v="4526016250"/>
    <x v="16"/>
    <x v="3"/>
    <x v="9"/>
  </r>
  <r>
    <x v="10"/>
    <x v="151"/>
    <n v="43500"/>
    <x v="10"/>
    <s v="Перечисление  заработной платы за ноябрь 2023 для зачисления на счет Иваницкой И. В. НДС не облагается"/>
    <s v="4526043500"/>
    <x v="11"/>
    <x v="3"/>
    <x v="9"/>
  </r>
  <r>
    <x v="10"/>
    <x v="151"/>
    <n v="49682"/>
    <x v="50"/>
    <s v="Единый налоговый платеж (Страховые взносы ноябрь) НДС не облагается"/>
    <s v="4526049682"/>
    <x v="16"/>
    <x v="3"/>
    <x v="9"/>
  </r>
  <r>
    <x v="11"/>
    <x v="152"/>
    <n v="990"/>
    <x v="61"/>
    <s v="Ежемесячная комиссия за обслуживание по пакету за период с 01.11.2023 по 30.11.2023"/>
    <s v="45261990"/>
    <x v="8"/>
    <x v="0"/>
    <x v="7"/>
  </r>
  <r>
    <x v="11"/>
    <x v="152"/>
    <n v="56025"/>
    <x v="61"/>
    <s v="Оплата Заработная плата за Ноябрь 2023 г. на основании ПЛАТЕЖНАЯ ВЕДОМОСТЬ N 31 от 30.11.2023"/>
    <s v="4526156025"/>
    <x v="11"/>
    <x v="3"/>
    <x v="9"/>
  </r>
  <r>
    <x v="11"/>
    <x v="153"/>
    <n v="1340.43"/>
    <x v="61"/>
    <s v="Комиссия за переводы в пользу ФЛ сверх нетарифицируемой суммы платежей в месяц"/>
    <s v="452641340,43"/>
    <x v="8"/>
    <x v="0"/>
    <x v="7"/>
  </r>
  <r>
    <x v="11"/>
    <x v="153"/>
    <n v="6476.86"/>
    <x v="1"/>
    <s v="Оплата за услуги связи за ноябрь 2023 года по счету №101017896516 от 30.11.2023 Лицевой счет абонента 669010285 В том числе НДС 20.00% - 1 079.48"/>
    <s v="452646476,86"/>
    <x v="1"/>
    <x v="0"/>
    <x v="1"/>
  </r>
  <r>
    <x v="11"/>
    <x v="153"/>
    <n v="13808.27"/>
    <x v="74"/>
    <s v="Оплата за компрессор проф., согласно Счета №АА-0000877 от 04.12.2023г. НДС не облагается"/>
    <s v="4526413808,27"/>
    <x v="17"/>
    <x v="1"/>
    <x v="12"/>
  </r>
  <r>
    <x v="11"/>
    <x v="153"/>
    <n v="71500"/>
    <x v="45"/>
    <s v="Оплата за вывоз мусора за ноябрь 2023г. по счету №518 от 30.11.2023._x000a_В том числе НДС 20.00% - 11 916.67"/>
    <s v="4526471500"/>
    <x v="4"/>
    <x v="0"/>
    <x v="3"/>
  </r>
  <r>
    <x v="11"/>
    <x v="153"/>
    <n v="104043"/>
    <x v="28"/>
    <s v="Предоплата самозанятому по договору №БН от 15.02.2023г. НДС не облагается"/>
    <s v="45264104043"/>
    <x v="26"/>
    <x v="1"/>
    <x v="12"/>
  </r>
  <r>
    <x v="11"/>
    <x v="153"/>
    <n v="130000"/>
    <x v="28"/>
    <s v="Предоплата самозанятому по договору №БН от 15.02.2023г. НДС не облагается"/>
    <s v="45264130000"/>
    <x v="14"/>
    <x v="0"/>
    <x v="6"/>
  </r>
  <r>
    <x v="11"/>
    <x v="153"/>
    <n v="300000"/>
    <x v="39"/>
    <s v="Оплата охраны территории поселка за ноябрь  2023 год по договору_x000a_№347-2-23-ФО от 15.02.2023 НДС_x000a_не облагается"/>
    <s v="45264300000"/>
    <x v="30"/>
    <x v="0"/>
    <x v="2"/>
  </r>
  <r>
    <x v="11"/>
    <x v="154"/>
    <n v="500"/>
    <x v="61"/>
    <s v="Комиссия за переводы в пользу ФЛ сверх нетарифицируемой суммы платежей в месяц"/>
    <s v="45266500"/>
    <x v="8"/>
    <x v="0"/>
    <x v="7"/>
  </r>
  <r>
    <x v="11"/>
    <x v="154"/>
    <n v="30000"/>
    <x v="69"/>
    <s v="Вознаграждение ха юридичекую помощь по соглашению СГ23-3/145 от 11.10.2023г.  Адвокат Глушенков А.В., согласно Счета №456 от 05.12.2023г. НДС не облагается"/>
    <s v="4526630000"/>
    <x v="20"/>
    <x v="0"/>
    <x v="14"/>
  </r>
  <r>
    <x v="11"/>
    <x v="154"/>
    <n v="50000"/>
    <x v="22"/>
    <s v="Оплата юридических услуг за ноябрь по счету №6508604 от 04.12 2023 г., по договору №БН от 19.09.2022. НДС не облагается"/>
    <s v="4526650000"/>
    <x v="20"/>
    <x v="0"/>
    <x v="14"/>
  </r>
  <r>
    <x v="11"/>
    <x v="155"/>
    <n v="5316.35"/>
    <x v="61"/>
    <s v="Оплата покупки по карте. CARD_x000a_**4411 IRINA MIGUNOVA 07DEC RUR 5316.35 GAZPROM MEZHREGIONGAZ SPB"/>
    <s v="452695316,35"/>
    <x v="0"/>
    <x v="0"/>
    <x v="0"/>
  </r>
  <r>
    <x v="11"/>
    <x v="156"/>
    <n v="500"/>
    <x v="15"/>
    <s v="Взносы на обязательное страхование от несчастных случаев за декабрь 2023г.. Регистрационный номер в ФСС 7704004815 НДС не облагается"/>
    <s v="45272500"/>
    <x v="16"/>
    <x v="3"/>
    <x v="9"/>
  </r>
  <r>
    <x v="11"/>
    <x v="156"/>
    <n v="727.63"/>
    <x v="61"/>
    <s v="Комиссия за переводы в пользу ФЛ сверх нетарифицируемой суммы платежей в месяц"/>
    <s v="45272727,63"/>
    <x v="8"/>
    <x v="0"/>
    <x v="7"/>
  </r>
  <r>
    <x v="11"/>
    <x v="156"/>
    <n v="4360"/>
    <x v="21"/>
    <s v="Оплата самозанятому за обслуживание системы видеонаблюдения по счету_x000a_№6663056 от 12.12.2023г. НДС не_x000a_облагается"/>
    <s v="452724360"/>
    <x v="19"/>
    <x v="0"/>
    <x v="2"/>
  </r>
  <r>
    <x v="11"/>
    <x v="156"/>
    <n v="17000"/>
    <x v="18"/>
    <s v="Оплата работ по поддержке и обслуживанию по Договору_x000a_№0120131101 от 01.11.2013 на_x000a_обслуживание компьютерной техники за октябрь-ноябрь 2023г. и допработы по Счетам  №30,31 от 07.12.2023г. НДС не облагается"/>
    <s v="4527217000"/>
    <x v="2"/>
    <x v="0"/>
    <x v="1"/>
  </r>
  <r>
    <x v="11"/>
    <x v="156"/>
    <n v="33670.800000000003"/>
    <x v="75"/>
    <s v="Оплата за вывоз и утилизацию ТКО за ноябрь 2023, по Счету №СВАО- 067527 от 30.11.2023г НДС не_x000a_облагается"/>
    <s v="4527233670,8"/>
    <x v="4"/>
    <x v="0"/>
    <x v="3"/>
  </r>
  <r>
    <x v="11"/>
    <x v="156"/>
    <n v="40000"/>
    <x v="22"/>
    <s v="Оплата юридических услуг по счету_x000a_№6662831 от 12.12 2023 г., по_x000a_договору №БН от 03.10.2022. НДС не облагается"/>
    <s v="4527240000"/>
    <x v="20"/>
    <x v="0"/>
    <x v="14"/>
  </r>
  <r>
    <x v="11"/>
    <x v="156"/>
    <n v="55400"/>
    <x v="54"/>
    <s v="Оплата за услуги бухгалтерского сопровождения за ноябрь 2023г., согласно Счета №37 от 01.12.2023г._x000a_НДС не облагается"/>
    <s v="4527255400"/>
    <x v="18"/>
    <x v="0"/>
    <x v="13"/>
  </r>
  <r>
    <x v="11"/>
    <x v="156"/>
    <n v="118101.47"/>
    <x v="71"/>
    <s v="Оплата за стоки, согласно УПД_x000a_№В4510 от 31.10.2023,гг. В том числе НДС 20.00% - 19 683.58"/>
    <s v="45272118101,47"/>
    <x v="10"/>
    <x v="0"/>
    <x v="8"/>
  </r>
  <r>
    <x v="11"/>
    <x v="156"/>
    <n v="460793.09"/>
    <x v="76"/>
    <s v="Оплата за потребленную электроэнергию (мощность) по дог/контракту No 77610001009699 (номер договора до 01.01.2023 - 97644161) за ноябрь 2023 года, по счету No11521123019870 В том числе НДС 20.00% - 76 798.85"/>
    <s v="45272460793,09"/>
    <x v="25"/>
    <x v="0"/>
    <x v="16"/>
  </r>
  <r>
    <x v="11"/>
    <x v="157"/>
    <n v="6000"/>
    <x v="24"/>
    <s v="Оплата за техническое обслуживание газопровода декабрь 2023 по договору №ОГ-19/7 от 01.12.2019, согласно Счета №53 от 24.11.2023г.. НДС не облагается"/>
    <s v="452746000"/>
    <x v="23"/>
    <x v="0"/>
    <x v="0"/>
  </r>
  <r>
    <x v="11"/>
    <x v="158"/>
    <n v="300"/>
    <x v="61"/>
    <s v="Оплата покупки по карте. CARD_x000a_**4411 IRINA MIGUNOVA 13DEC RUR 300 POST RUS.SERVICE._x000a_127204 MOSKVA"/>
    <s v="45275300"/>
    <x v="15"/>
    <x v="4"/>
    <x v="11"/>
  </r>
  <r>
    <x v="11"/>
    <x v="158"/>
    <n v="1174.5"/>
    <x v="61"/>
    <s v="Комиссия за переводы в пользу ФЛ сверх нетарифицируемой суммы платежей в месяц"/>
    <s v="452751174,5"/>
    <x v="8"/>
    <x v="0"/>
    <x v="7"/>
  </r>
  <r>
    <x v="11"/>
    <x v="158"/>
    <n v="1782.5"/>
    <x v="61"/>
    <s v="Оплата покупки по карте. CARD_x000a_**4411 IRINA MIGUNOVA 13DEC RUR 1782.5 POST RUS.SERVICE._x000a_127204 MOSKVA"/>
    <s v="452751782,5"/>
    <x v="15"/>
    <x v="4"/>
    <x v="11"/>
  </r>
  <r>
    <x v="11"/>
    <x v="158"/>
    <n v="15225"/>
    <x v="37"/>
    <s v="Перечисление заработной платы за декабрь 2023 г. НДС не облагается"/>
    <s v="4527515225"/>
    <x v="11"/>
    <x v="3"/>
    <x v="9"/>
  </r>
  <r>
    <x v="11"/>
    <x v="158"/>
    <n v="16250"/>
    <x v="50"/>
    <s v="Единый налоговый платеж(НДФЛ декабрь 2023). НДС не облагается"/>
    <s v="4527516250"/>
    <x v="16"/>
    <x v="3"/>
    <x v="9"/>
  </r>
  <r>
    <x v="11"/>
    <x v="158"/>
    <n v="43500"/>
    <x v="10"/>
    <s v="Перечисление  заработной платы за декабрь 2023 для зачисления на счет Иваницкой И. В. НДС не облагается"/>
    <s v="4527543500"/>
    <x v="11"/>
    <x v="3"/>
    <x v="9"/>
  </r>
  <r>
    <x v="11"/>
    <x v="158"/>
    <n v="50025"/>
    <x v="61"/>
    <s v="Оплата Заработная плата за Декабрь 2023 г. на основании ПЛАТЕЖНАЯ ВЕДОМОСТЬ N 32 от 15.12.2023"/>
    <s v="4527550025"/>
    <x v="11"/>
    <x v="3"/>
    <x v="9"/>
  </r>
  <r>
    <x v="11"/>
    <x v="159"/>
    <n v="5005.92"/>
    <x v="61"/>
    <s v="Оплата покупки по карте. CARD_x000a_**4411 IRINA MIGUNOVA 13DEC RUR 5005.92 11042 VINOGRADOVO MYTISHHI"/>
    <s v="452765005,92"/>
    <x v="7"/>
    <x v="0"/>
    <x v="6"/>
  </r>
  <r>
    <x v="11"/>
    <x v="160"/>
    <n v="90000"/>
    <x v="77"/>
    <s v="Оплата разведывательной проходки для выполнения санации трубы методом гнб, соласно Счета №346 от 18.12.2023г. НДС не облагается"/>
    <s v="4527890000"/>
    <x v="17"/>
    <x v="1"/>
    <x v="12"/>
  </r>
  <r>
    <x v="11"/>
    <x v="161"/>
    <n v="507998.37"/>
    <x v="78"/>
    <s v="Оплата за организацию работ по замене участка напорной канализации в р-не Новодачного шоссе под железнодорожным полотном, согласно Счета_x000a_№11/12/23-1 от 11.12.2023г.  В том числе НДС 20.00% - 84 666.39"/>
    <s v="45279507998,37"/>
    <x v="17"/>
    <x v="1"/>
    <x v="12"/>
  </r>
  <r>
    <x v="11"/>
    <x v="162"/>
    <n v="0.08"/>
    <x v="79"/>
    <s v="Оплата пени по Решению АС по делу №А40-264330/2022,  по договору No 77610001009699 Сумма 0-08. В том числе НДС"/>
    <s v="452800,08"/>
    <x v="25"/>
    <x v="0"/>
    <x v="16"/>
  </r>
  <r>
    <x v="11"/>
    <x v="163"/>
    <n v="210"/>
    <x v="61"/>
    <s v="Комиссия за снятие наличных в банкомате. Cash Advance Fee. CARD **4411 IRINA MIGUNOVA 19DEC RUR 14000 ATM 11098117 GRIBKI"/>
    <s v="45281210"/>
    <x v="8"/>
    <x v="0"/>
    <x v="7"/>
  </r>
  <r>
    <x v="11"/>
    <x v="163"/>
    <n v="14000"/>
    <x v="61"/>
    <s v="Снятие наличных денежных средств с карты в банкомате стороннего банка. CARD **4411 IRINA MIGUNOVA 19DEC RUR 14000 ATM 11098117 GRIBKI"/>
    <s v="4528114000"/>
    <x v="15"/>
    <x v="4"/>
    <x v="11"/>
  </r>
  <r>
    <x v="11"/>
    <x v="164"/>
    <n v="210"/>
    <x v="61"/>
    <s v="Комиссия за снятие наличных в банкомате. Cash Advance Fee. CARD **4411 IRINA MIGUNOVA 22DEC RUR 14000 RBA REC 75131 G MOSKVA"/>
    <s v="45282210"/>
    <x v="8"/>
    <x v="0"/>
    <x v="7"/>
  </r>
  <r>
    <x v="11"/>
    <x v="164"/>
    <n v="331.5"/>
    <x v="61"/>
    <s v="Оплата покупки по карте. CARD_x000a_**4411 IRINA MIGUNOVA 20DEC RUR 331.5 POST RUS.SERVICE._x000a_127204 MOSKVA"/>
    <s v="45282331,5"/>
    <x v="15"/>
    <x v="4"/>
    <x v="11"/>
  </r>
  <r>
    <x v="11"/>
    <x v="164"/>
    <n v="1000"/>
    <x v="80"/>
    <s v="Оплата за услуги присоединения энергоприн. ст-в к эд.сети, по Дог._x000a_№С8-23-304-160040(386469) по Счету №1802670 от 22.12.2023г.  В_x000a_том числе НДС 20.00% - 166.67"/>
    <s v="452821000"/>
    <x v="25"/>
    <x v="0"/>
    <x v="16"/>
  </r>
  <r>
    <x v="11"/>
    <x v="164"/>
    <n v="14000"/>
    <x v="61"/>
    <s v="Снятие наличных денежных средств с карты в банкомате Банка. CARD **4411 IRINA MIGUNOVA 22DEC RUR 14000 RBA REC 75131 G MOSKVA"/>
    <s v="4528214000"/>
    <x v="15"/>
    <x v="4"/>
    <x v="11"/>
  </r>
  <r>
    <x v="11"/>
    <x v="164"/>
    <n v="18025"/>
    <x v="23"/>
    <s v="Оплата за  сервисное обслуживание, согласно Счета_x000a_№71781/Р131 от 20.12.2023г.  В том числе НДС 20.00% - 3 004.17"/>
    <s v="4528218025"/>
    <x v="21"/>
    <x v="0"/>
    <x v="15"/>
  </r>
  <r>
    <x v="11"/>
    <x v="164"/>
    <n v="210374.48"/>
    <x v="71"/>
    <s v="Опплата за стоки за ноябрь 2023г., по сч/ф В5090 от 30.11.2023г. В том числе НДС 20.00% - 35 062.41"/>
    <s v="45282210374,48"/>
    <x v="10"/>
    <x v="0"/>
    <x v="8"/>
  </r>
  <r>
    <x v="11"/>
    <x v="165"/>
    <n v="9001.01"/>
    <x v="76"/>
    <s v="Оплата за потребленную эл/эн (мощность) по дог/контракту No 77610001009699 (номер дог до 01.01.2023 - 97644161) за  2023 г, по_x000a_счету No 10070623498897,10070723442134,_x000a_10070823470258 В том числе НДС 20.00% - 1 5"/>
    <s v="452869001,01"/>
    <x v="25"/>
    <x v="0"/>
    <x v="16"/>
  </r>
  <r>
    <x v="11"/>
    <x v="165"/>
    <n v="17399.66"/>
    <x v="76"/>
    <s v="Оплата за потребленную эл/эн (мощность) по дог/контракту No 77610001009699 (номер дог до 01.01.2023 - 97644161) за 2023г, по счету No10070923456148, 10071023031127, 10071123031132_x000a_В том числе НДС 20.00% - 2 89"/>
    <s v="4528617399,66"/>
    <x v="25"/>
    <x v="0"/>
    <x v="16"/>
  </r>
  <r>
    <x v="11"/>
    <x v="165"/>
    <n v="90363.32"/>
    <x v="76"/>
    <s v="Оплата за потребленную эл/эн (мощность) по дог/контракту No 77610001009699 (номер договора до 01.01.2023 - 97644161) за 2023 года,_x000a_по счету No 11520123016224, № 11520323025833 В том числе НДС 20.00% - 15 060.55"/>
    <s v="4528690363,32"/>
    <x v="25"/>
    <x v="0"/>
    <x v="16"/>
  </r>
  <r>
    <x v="11"/>
    <x v="165"/>
    <n v="183476.49"/>
    <x v="76"/>
    <s v="Оплата за потребленную эл/э (мощность) по дог/контракту No 77610001009699 (номер дог до 01.01.2023 - 97644161) за 2023 года,_x000a_по с/ф NЭ/61/018116, по счету 10070623025486 В том числе НДС 20.00% - 30 579.42"/>
    <s v="45286183476,49"/>
    <x v="25"/>
    <x v="0"/>
    <x v="16"/>
  </r>
  <r>
    <x v="11"/>
    <x v="165"/>
    <n v="217049.68"/>
    <x v="81"/>
    <s v="Аванс по Договору №УП/НХБК- 25/12/2023 от 25.12.2023г., согласно Счетв №38 от 25.12.2023г.   В том числе НДС 20.00% - 36 174.95"/>
    <s v="45286217049,68"/>
    <x v="17"/>
    <x v="1"/>
    <x v="12"/>
  </r>
  <r>
    <x v="11"/>
    <x v="166"/>
    <n v="5499.49"/>
    <x v="61"/>
    <s v="Комиссия за переводы в пользу ФЛ сверх нетарифицируемой суммы платежей в месяц"/>
    <s v="452875499,49"/>
    <x v="8"/>
    <x v="0"/>
    <x v="7"/>
  </r>
  <r>
    <x v="11"/>
    <x v="166"/>
    <n v="130000"/>
    <x v="28"/>
    <s v="Предоплата самозанятому по договору №БН от 15.02.2023г. НДС не облагается"/>
    <s v="45287130000"/>
    <x v="14"/>
    <x v="0"/>
    <x v="6"/>
  </r>
  <r>
    <x v="11"/>
    <x v="166"/>
    <n v="112554"/>
    <x v="28"/>
    <s v="Предоплата самозанятому по договору №БН от 15.02.2023г. НДС не облагается"/>
    <s v="45287112554"/>
    <x v="26"/>
    <x v="1"/>
    <x v="12"/>
  </r>
  <r>
    <x v="11"/>
    <x v="167"/>
    <n v="500"/>
    <x v="15"/>
    <s v="Взносы на обязательное страхование от несчастных случаев за декабрь 2023г.. Регистрационный номер в ФСС 7704004815 НДС не облагается"/>
    <s v="45288500"/>
    <x v="16"/>
    <x v="3"/>
    <x v="9"/>
  </r>
  <r>
    <x v="11"/>
    <x v="167"/>
    <n v="825"/>
    <x v="61"/>
    <s v="Комиссия за исходящие платежи в рублях, переданные по системе Банк-Клиент по счету 40703810800001434983 за период с 30.11.2023 по 28.12.2023"/>
    <s v="45288825"/>
    <x v="8"/>
    <x v="0"/>
    <x v="7"/>
  </r>
  <r>
    <x v="11"/>
    <x v="167"/>
    <n v="990"/>
    <x v="61"/>
    <s v="Ежемесячная комиссия за обслуживание по пакету за период с 01.12.2023 по 31.12.2023"/>
    <s v="45288990"/>
    <x v="8"/>
    <x v="0"/>
    <x v="7"/>
  </r>
  <r>
    <x v="11"/>
    <x v="167"/>
    <n v="2718.13"/>
    <x v="61"/>
    <s v="Комиссия за переводы в пользу ФЛ сверх нетарифицируемой суммы платежей в месяц"/>
    <s v="452882718,13"/>
    <x v="8"/>
    <x v="0"/>
    <x v="7"/>
  </r>
  <r>
    <x v="11"/>
    <x v="167"/>
    <n v="15225"/>
    <x v="37"/>
    <s v="Перечисление заработной платы за декабрь 2023 г. НДС не облагается"/>
    <s v="4528815225"/>
    <x v="11"/>
    <x v="3"/>
    <x v="9"/>
  </r>
  <r>
    <x v="11"/>
    <x v="167"/>
    <n v="16250"/>
    <x v="50"/>
    <s v="Единый налоговый платеж(НДФЛ декабрь 2023). НДС не облагается"/>
    <s v="4528816250"/>
    <x v="16"/>
    <x v="3"/>
    <x v="9"/>
  </r>
  <r>
    <x v="11"/>
    <x v="167"/>
    <n v="43500"/>
    <x v="10"/>
    <s v="Перечисление  заработной платы за декабрь 2023 для зачисления на счет Иваницкой И. В. НДС не облагается"/>
    <s v="4528843500"/>
    <x v="11"/>
    <x v="3"/>
    <x v="9"/>
  </r>
  <r>
    <x v="11"/>
    <x v="167"/>
    <n v="49682"/>
    <x v="50"/>
    <s v="Единый налоговый платеж (Страховые взносы декабрь) НДС не облагается"/>
    <s v="4528849682"/>
    <x v="16"/>
    <x v="3"/>
    <x v="9"/>
  </r>
  <r>
    <x v="11"/>
    <x v="167"/>
    <n v="50000"/>
    <x v="22"/>
    <s v="Оплата юридических услуг по счету_x000a_№6965574 от 27.12 2023 г., по_x000a_договору №БН от 19.09.2022. НДС не облагается"/>
    <s v="4528850000"/>
    <x v="20"/>
    <x v="0"/>
    <x v="14"/>
  </r>
  <r>
    <x v="11"/>
    <x v="167"/>
    <n v="55400"/>
    <x v="54"/>
    <s v="Оплата за услуги бухгалтерского сопровождения за декабрь 2023г., согласно Счета №38 от 27.12.2023г._x000a_НДС не облагается"/>
    <s v="4528855400"/>
    <x v="18"/>
    <x v="0"/>
    <x v="13"/>
  </r>
  <r>
    <x v="11"/>
    <x v="167"/>
    <n v="56025"/>
    <x v="61"/>
    <s v="Оплата Заработная плата за Декабрь 2023 г. на основании ПЛАТЕЖНАЯ ВЕДОМОСТЬ N 33 от 28.12.2023"/>
    <s v="4528856025"/>
    <x v="11"/>
    <x v="3"/>
    <x v="9"/>
  </r>
  <r>
    <x v="11"/>
    <x v="167"/>
    <n v="61912"/>
    <x v="82"/>
    <s v="Оплата за инструменты, соласно Счета №2312-100125-81839 от_x000a_28.12.2023.  В том числе НДС 20.00% - 10 318.67"/>
    <s v="4528861912"/>
    <x v="7"/>
    <x v="0"/>
    <x v="6"/>
  </r>
  <r>
    <x v="11"/>
    <x v="168"/>
    <n v="75"/>
    <x v="61"/>
    <s v="Комиссия за исходящие платежи в рублях, переданные по системе Банк-Клиент по счету 40703810800001434983 за период с 28.12.2023 по 29.12.2023"/>
    <s v="4528975"/>
    <x v="8"/>
    <x v="0"/>
    <x v="7"/>
  </r>
  <r>
    <x v="11"/>
    <x v="168"/>
    <n v="30000"/>
    <x v="83"/>
    <s v="Авановый платеж по Соглашению об оказании юридической помощи_x000a_№149 от 25.12.2023., согласно Счета №238 от 25.12.2023г. НДС не облагается"/>
    <s v="4528930000"/>
    <x v="20"/>
    <x v="0"/>
    <x v="14"/>
  </r>
  <r>
    <x v="11"/>
    <x v="168"/>
    <n v="45500"/>
    <x v="45"/>
    <s v="Оплата за вывоз мусора за декабрь 2023г.  В том числе НДС 20.00% - 7 583.33"/>
    <s v="4528945500"/>
    <x v="4"/>
    <x v="0"/>
    <x v="3"/>
  </r>
  <r>
    <x v="11"/>
    <x v="168"/>
    <n v="50000"/>
    <x v="84"/>
    <s v="Оплата по Договору, за услуги._x000a_НДС не облагается"/>
    <s v="4528950000"/>
    <x v="11"/>
    <x v="3"/>
    <x v="9"/>
  </r>
  <r>
    <x v="11"/>
    <x v="169"/>
    <n v="295"/>
    <x v="61"/>
    <s v="Оплата покупки по карте. CARD_x000a_**4411 IRINA MIGUNOVA 28DEC RUR 295 ZELENII SLON GRIBKI"/>
    <s v="45290295"/>
    <x v="15"/>
    <x v="4"/>
    <x v="11"/>
  </r>
  <r>
    <x v="11"/>
    <x v="169"/>
    <n v="4500"/>
    <x v="61"/>
    <s v="Оплата покупки по карте. CARD_x000a_**4411 IRINA MIGUNOVA 28DEC RUR 4500 IP KRUMOV V. G. GRIBKI"/>
    <s v="452904500"/>
    <x v="15"/>
    <x v="4"/>
    <x v="11"/>
  </r>
  <r>
    <x v="11"/>
    <x v="166"/>
    <n v="152883.35999999999"/>
    <x v="81"/>
    <s v="Частичная оплата аванса по Договору №УП/НХБК-25/12/2023 от 25.12.2023г., по Счету №39 от 27.12.2023г. НДС не облагается"/>
    <s v="45287152883,36"/>
    <x v="17"/>
    <x v="1"/>
    <x v="12"/>
  </r>
  <r>
    <x v="11"/>
    <x v="167"/>
    <n v="25"/>
    <x v="85"/>
    <s v="Комиссия за исходящие платежи в рублях, переданные по системе Банк-Клиент по счету 40703810300000004199 за период с 30.11.2023 по 28.12.2023"/>
    <s v="4528825"/>
    <x v="8"/>
    <x v="0"/>
    <x v="7"/>
  </r>
  <r>
    <x v="0"/>
    <x v="11"/>
    <n v="2500"/>
    <x v="86"/>
    <s v="Комиссия банка"/>
    <s v="449572500"/>
    <x v="8"/>
    <x v="0"/>
    <x v="7"/>
  </r>
  <r>
    <x v="12"/>
    <x v="170"/>
    <n v="5046"/>
    <x v="0"/>
    <s v="Оплата покупки по карте. CARD_x000a_**4411 IRINA MIGUNOVA 28DEC RUR 5046 11042 VINOGRADOVO MYTISHHI"/>
    <s v="452925046"/>
    <x v="29"/>
    <x v="2"/>
    <x v="18"/>
  </r>
  <r>
    <x v="12"/>
    <x v="170"/>
    <n v="6079.96"/>
    <x v="0"/>
    <s v="Оплата покупки по карте. CARD_x000a_**4411 IRINA MIGUNOVA 29DEC RUR 6079.96 GAZPROM MEZHREGIONGAZ SPB"/>
    <s v="452926079,96"/>
    <x v="0"/>
    <x v="0"/>
    <x v="0"/>
  </r>
  <r>
    <x v="12"/>
    <x v="171"/>
    <n v="50"/>
    <x v="0"/>
    <s v="Комиссия за исходящие платежи в рублях, переданные по системе Банк-Клиент по счету 40703810800001434983 за период с 29.12.2023 по 09.01.2024"/>
    <s v="4530050"/>
    <x v="8"/>
    <x v="0"/>
    <x v="7"/>
  </r>
  <r>
    <x v="12"/>
    <x v="171"/>
    <n v="50000"/>
    <x v="84"/>
    <s v="Перевод средств по Договору_x000a_№0592019269 Паленов Александр Юрьевич, за услуги. НДС не облагается"/>
    <s v="4530050000"/>
    <x v="20"/>
    <x v="0"/>
    <x v="14"/>
  </r>
  <r>
    <x v="12"/>
    <x v="171"/>
    <n v="300000"/>
    <x v="39"/>
    <s v="Оплата охраны территории поселка за декабрь  2023 год по договору_x000a_№347-2-23-ФО от 15.02.2023 НДС_x000a_не облагается"/>
    <s v="45300300000"/>
    <x v="30"/>
    <x v="0"/>
    <x v="2"/>
  </r>
  <r>
    <x v="12"/>
    <x v="172"/>
    <n v="20215"/>
    <x v="28"/>
    <s v="Предоплата самозанятому по договору №БН от 15.02.2023г. (за уборку территории) НДС не облагается"/>
    <s v="4530220215"/>
    <x v="14"/>
    <x v="0"/>
    <x v="6"/>
  </r>
  <r>
    <x v="12"/>
    <x v="172"/>
    <n v="30200"/>
    <x v="25"/>
    <s v="Оплата за пробы воды, согласно Счета №k-336 от 20.11.2023г. В том числе НДС 20.00% - 5 033.33"/>
    <s v="4530230200"/>
    <x v="24"/>
    <x v="0"/>
    <x v="15"/>
  </r>
  <r>
    <x v="12"/>
    <x v="173"/>
    <n v="1218"/>
    <x v="0"/>
    <s v="Оплата покупки по карте. CARD_x000a_**4411 IRINA MIGUNOVA 11JAN RUR 1218 POST RUS.SERVICE._x000a_127204 MOSKVA"/>
    <s v="453041218"/>
    <x v="15"/>
    <x v="4"/>
    <x v="11"/>
  </r>
  <r>
    <x v="12"/>
    <x v="174"/>
    <n v="250"/>
    <x v="0"/>
    <s v="Комиссия за платежные требования и инкасс. поручения по счету 40703810800001434983  0.3522940"/>
    <s v="45306250"/>
    <x v="8"/>
    <x v="0"/>
    <x v="7"/>
  </r>
  <r>
    <x v="12"/>
    <x v="174"/>
    <n v="250"/>
    <x v="0"/>
    <s v="Комиссия за платежные требования и инкасс. поручения по счету 40703810800001434983  0.3522941"/>
    <s v="45306250"/>
    <x v="8"/>
    <x v="0"/>
    <x v="7"/>
  </r>
  <r>
    <x v="12"/>
    <x v="174"/>
    <n v="500"/>
    <x v="15"/>
    <s v="Взносы на обязательное страхование от несчастных случаев за январь 2024г.. Регистрационный номер в ФСС 7704004815 НДС не облагается"/>
    <s v="45306500"/>
    <x v="16"/>
    <x v="3"/>
    <x v="9"/>
  </r>
  <r>
    <x v="12"/>
    <x v="174"/>
    <n v="6631.14"/>
    <x v="26"/>
    <s v="неуст с 27.12.2023 по 15.01.2024 г. ИСПОЛ ЛИСТ ФС № 044548494 ВЫД. 01.12.2023 АРБИТРАЖНЫЙ СУД ГОРОДА МОСКВЫ ПО ДЕЛУ № А40-187632/23-16-1253"/>
    <s v="453066631,14"/>
    <x v="25"/>
    <x v="0"/>
    <x v="16"/>
  </r>
  <r>
    <x v="12"/>
    <x v="174"/>
    <n v="15225"/>
    <x v="37"/>
    <s v="Перечисление заработной платы за январь 2024 г. НДС не облагается"/>
    <s v="4530615225"/>
    <x v="11"/>
    <x v="3"/>
    <x v="9"/>
  </r>
  <r>
    <x v="12"/>
    <x v="174"/>
    <n v="16930"/>
    <x v="50"/>
    <s v="Единый налоговый платеж(НДФЛ янаврь 2024). НДС не облагается"/>
    <s v="4530616930"/>
    <x v="16"/>
    <x v="3"/>
    <x v="9"/>
  </r>
  <r>
    <x v="12"/>
    <x v="174"/>
    <n v="43500"/>
    <x v="10"/>
    <s v="Перечисление  заработной платы за январь 2024 для зачисления на счет Иваницкой И. В. НДС не облагается"/>
    <s v="4530643500"/>
    <x v="11"/>
    <x v="3"/>
    <x v="9"/>
  </r>
  <r>
    <x v="12"/>
    <x v="174"/>
    <n v="54575.040000000001"/>
    <x v="0"/>
    <s v="Оплата Заработная плата за Декабрь 2023 г. на основании ПЛАТЕЖНАЯ ВЕДОМОСТЬ N 1 от 15.01.2024"/>
    <s v="4530654575,04"/>
    <x v="11"/>
    <x v="3"/>
    <x v="9"/>
  </r>
  <r>
    <x v="12"/>
    <x v="174"/>
    <n v="100000"/>
    <x v="81"/>
    <s v="Частичная оплата аванса по Договору №УП/НХБК-25/12/2023 от 25.12.2023г., по Счету №39 от 27.12.2023г. НДС не облагается"/>
    <s v="45306100000"/>
    <x v="17"/>
    <x v="0"/>
    <x v="12"/>
  </r>
  <r>
    <x v="12"/>
    <x v="174"/>
    <n v="342477.09"/>
    <x v="26"/>
    <s v="ИСПОЛ ЛИСТ ФС № 044548494 ВЫД. 01.12.2023 АРБИТРАЖНЫЙ СУД ГОРОДА МОСКВЫ ПО ДЕЛУ № А40-187632/23-16-1253"/>
    <s v="45306342477,09"/>
    <x v="25"/>
    <x v="0"/>
    <x v="16"/>
  </r>
  <r>
    <x v="12"/>
    <x v="175"/>
    <n v="14900"/>
    <x v="28"/>
    <s v="Предоплата самозанятому по договору №БН от 15.02.2023г. (за уборку территории, трактор) НДС не облагается"/>
    <s v="4530714900"/>
    <x v="14"/>
    <x v="0"/>
    <x v="6"/>
  </r>
  <r>
    <x v="12"/>
    <x v="176"/>
    <n v="2400"/>
    <x v="0"/>
    <s v="Оплата покупки по карте. CARD_x000a_**4411 IRINA MIGUNOVA 18JAN RUR 2400 IP KRUMOV V. G. GRIBKI"/>
    <s v="453112400"/>
    <x v="7"/>
    <x v="1"/>
    <x v="12"/>
  </r>
  <r>
    <x v="12"/>
    <x v="176"/>
    <n v="2870"/>
    <x v="0"/>
    <s v="Оплата покупки по карте. CARD_x000a_**4411 IRINA MIGUNOVA 18JAN RUR 2870 IP FAKHRTDINOV MYTISHHI"/>
    <s v="453112870"/>
    <x v="7"/>
    <x v="1"/>
    <x v="12"/>
  </r>
  <r>
    <x v="12"/>
    <x v="177"/>
    <n v="2245"/>
    <x v="50"/>
    <s v="Госдарственная пошлина за рассмотрение иска в Арбитражном суде г.Москвы к ИП Смирнов Дмитрий Владимирович, сумма иска 105249.42. НДС не облагается"/>
    <s v="453142245"/>
    <x v="31"/>
    <x v="2"/>
    <x v="14"/>
  </r>
  <r>
    <x v="12"/>
    <x v="177"/>
    <n v="4500"/>
    <x v="87"/>
    <s v="Оплата за подшипники, согласно Счета №55 от 23.01.2024г. В том числе НДС 20.00% - 750.00"/>
    <s v="453144500"/>
    <x v="35"/>
    <x v="1"/>
    <x v="6"/>
  </r>
  <r>
    <x v="12"/>
    <x v="177"/>
    <n v="7980"/>
    <x v="2"/>
    <s v="Оплата за регистрацию доменного имени (gskdarin.ru), аренду хостинг- площадки, согласно Счета №ТРЦБ- 013636 от 25.12.2023г. Дог №ТР- w23/0059 от 25.12.2023г. НДС не_x000a_облагается"/>
    <s v="453147980"/>
    <x v="2"/>
    <x v="0"/>
    <x v="1"/>
  </r>
  <r>
    <x v="12"/>
    <x v="178"/>
    <n v="4.1500000000000004"/>
    <x v="0"/>
    <s v="Комиссия за переводы в пользу ФЛ сверх нетарифицируемой суммы платежей в месяц"/>
    <s v="453154,15"/>
    <x v="8"/>
    <x v="0"/>
    <x v="7"/>
  </r>
  <r>
    <x v="12"/>
    <x v="178"/>
    <n v="420"/>
    <x v="0"/>
    <s v="Оплата покупки по карте. CARD_x000a_**4411 IRINA MIGUNOVA 22JAN RUR 420 IP ZEYNETDINOV E.M. MYTISHHI"/>
    <s v="45315420"/>
    <x v="7"/>
    <x v="1"/>
    <x v="12"/>
  </r>
  <r>
    <x v="12"/>
    <x v="178"/>
    <n v="1064"/>
    <x v="28"/>
    <s v="Предоплата самозанятому по договору №БН от 15.02.2023г. (за ремонт снегоуборщика) НДС не облагается"/>
    <s v="453151064"/>
    <x v="14"/>
    <x v="0"/>
    <x v="6"/>
  </r>
  <r>
    <x v="12"/>
    <x v="178"/>
    <n v="4179"/>
    <x v="0"/>
    <s v="Оплата покупки по карте. CARD_x000a_**4411 IRINA MIGUNOVA 22JAN_x000a_RUR 4179 YM *market.yandex Moscow"/>
    <s v="453154179"/>
    <x v="7"/>
    <x v="1"/>
    <x v="12"/>
  </r>
  <r>
    <x v="12"/>
    <x v="178"/>
    <n v="5511"/>
    <x v="28"/>
    <s v="Предоплата самозанятому по договору №БН от 15.02.2023г. (за ремонт снегоуборщика) НДС не облагается"/>
    <s v="453155511"/>
    <x v="14"/>
    <x v="0"/>
    <x v="6"/>
  </r>
  <r>
    <x v="12"/>
    <x v="178"/>
    <n v="16440"/>
    <x v="0"/>
    <s v="Оплата покупки по карте. CARD_x000a_**4411 IRINA MIGUNOVA 22JAN RUR 16440 PLANETA ZHELEZYAKA NAGORNOE"/>
    <s v="4531516440"/>
    <x v="7"/>
    <x v="1"/>
    <x v="12"/>
  </r>
  <r>
    <x v="12"/>
    <x v="178"/>
    <n v="60000"/>
    <x v="88"/>
    <s v="Оплата за проведение досудебной экспертизы по Договвору №17/01 от 17.01.2024г. НДС не облагается"/>
    <s v="4531560000"/>
    <x v="36"/>
    <x v="2"/>
    <x v="14"/>
  </r>
  <r>
    <x v="12"/>
    <x v="178"/>
    <n v="205766.72"/>
    <x v="81"/>
    <s v="Оплата аванса по Договору_x000a_№УП/НХБК-25/12/2023 от_x000a_25.12.2023г., по Счету №39 от 27.12.2023г. НДС не облагается"/>
    <s v="45315205766,72"/>
    <x v="17"/>
    <x v="0"/>
    <x v="12"/>
  </r>
  <r>
    <x v="12"/>
    <x v="179"/>
    <n v="8250"/>
    <x v="0"/>
    <s v="Оплата покупки по карте. CARD_x000a_**4411 IRINA MIGUNOVA 22JAN RUR 8250 PLANETA ZHELEZYAKA MYTISHHI"/>
    <s v="453168250"/>
    <x v="7"/>
    <x v="1"/>
    <x v="12"/>
  </r>
  <r>
    <x v="12"/>
    <x v="179"/>
    <n v="146185.97"/>
    <x v="55"/>
    <s v="Арендная плата за землю за 1 квартал 2024,  ФЛС №М-02-013174-_x000a_001 В том числе НДС"/>
    <s v="45316146185,97"/>
    <x v="5"/>
    <x v="0"/>
    <x v="4"/>
  </r>
  <r>
    <x v="12"/>
    <x v="180"/>
    <n v="3451.44"/>
    <x v="0"/>
    <s v="Оплата покупки по карте. CARD_x000a_**4411 IRINA MIGUNOVA 24JAN RUR 3451.44 11042 VINOGRADOVO MYTISHHI"/>
    <s v="453183451,44"/>
    <x v="29"/>
    <x v="2"/>
    <x v="18"/>
  </r>
  <r>
    <x v="12"/>
    <x v="181"/>
    <n v="181"/>
    <x v="0"/>
    <s v="Комиссия за переводы в пользу ФЛ сверх нетарифицируемой суммы платежей в месяц"/>
    <s v="45320181"/>
    <x v="8"/>
    <x v="0"/>
    <x v="7"/>
  </r>
  <r>
    <x v="12"/>
    <x v="181"/>
    <n v="6000"/>
    <x v="24"/>
    <s v="Оплата за техническое обслуживание газопровода январь 2024 по договору №ОГ-19/7 от 01.12.2019, согласно Счета №1 от 26.01.2024г. НДС не облагается"/>
    <s v="453206000"/>
    <x v="23"/>
    <x v="0"/>
    <x v="0"/>
  </r>
  <r>
    <x v="12"/>
    <x v="181"/>
    <n v="6527.46"/>
    <x v="1"/>
    <s v="Оплата за услуги связи за декабрь 2023 года по счету №101024603844 от 31.12.2023 Лицевой счет абонента 669010285 В том числе НДС 20.00% - 1 087.91"/>
    <s v="453206527,46"/>
    <x v="1"/>
    <x v="0"/>
    <x v="1"/>
  </r>
  <r>
    <x v="12"/>
    <x v="181"/>
    <n v="18100"/>
    <x v="28"/>
    <s v="Предоплата самозанятому по договору №БН от 15.02.2023г. (уборка, трактор) НДС не облагается"/>
    <s v="4532018100"/>
    <x v="14"/>
    <x v="0"/>
    <x v="6"/>
  </r>
  <r>
    <x v="12"/>
    <x v="182"/>
    <n v="23000"/>
    <x v="89"/>
    <s v="Оплата за слесарные работы по ремонту снегоуборщиковв, согласно Счета №5 от 30.01.2024В том числе НДС 20.00% - 3 833.33"/>
    <s v="4532123000"/>
    <x v="35"/>
    <x v="1"/>
    <x v="6"/>
  </r>
  <r>
    <x v="12"/>
    <x v="182"/>
    <n v="100000"/>
    <x v="81"/>
    <s v="Оплата аванса по Договору_x000a_№УП/НХБК-25/12/2023 от_x000a_25.12.2023г. НДС не облагается"/>
    <s v="45321100000"/>
    <x v="17"/>
    <x v="0"/>
    <x v="12"/>
  </r>
  <r>
    <x v="12"/>
    <x v="183"/>
    <n v="525"/>
    <x v="0"/>
    <s v="Комиссия за исходящие платежи в рублях, переданные по системе Банк-Клиент по счету 40703810800001434983 за период с 09.01.2024 по 31.01.2024"/>
    <s v="45322525"/>
    <x v="8"/>
    <x v="0"/>
    <x v="7"/>
  </r>
  <r>
    <x v="12"/>
    <x v="183"/>
    <n v="4662.8500000000004"/>
    <x v="0"/>
    <s v="Комиссия за переводы в пользу ФЛ сверх нетарифицируемой суммы платежей в месяц"/>
    <s v="453224662,85"/>
    <x v="8"/>
    <x v="0"/>
    <x v="7"/>
  </r>
  <r>
    <x v="12"/>
    <x v="183"/>
    <n v="10000"/>
    <x v="54"/>
    <s v="Оплата за допуслуги по составлению таблиц к ТЭО  2018- 2022г., согласно Счета №1 от 30.01.2024г. НДС не облагается"/>
    <s v="4532210000"/>
    <x v="18"/>
    <x v="0"/>
    <x v="13"/>
  </r>
  <r>
    <x v="12"/>
    <x v="183"/>
    <n v="15225"/>
    <x v="37"/>
    <s v="Перечисление заработной платы за январь 2024 г. НДС не облагается"/>
    <s v="4532215225"/>
    <x v="11"/>
    <x v="3"/>
    <x v="9"/>
  </r>
  <r>
    <x v="12"/>
    <x v="183"/>
    <n v="16018"/>
    <x v="50"/>
    <s v="Единый налоговый платеж(НДФЛ янаврь 2024). НДС не облагается"/>
    <s v="4532216018"/>
    <x v="16"/>
    <x v="3"/>
    <x v="9"/>
  </r>
  <r>
    <x v="12"/>
    <x v="183"/>
    <n v="31358.47"/>
    <x v="0"/>
    <s v="Оплата Заработная плата за Декабрь 2023 г. на основании ПЛАТЕЖНАЯ ВЕДОМОСТЬ N 2 от 31.01.2024"/>
    <s v="4532231358,47"/>
    <x v="11"/>
    <x v="3"/>
    <x v="9"/>
  </r>
  <r>
    <x v="12"/>
    <x v="183"/>
    <n v="43500"/>
    <x v="10"/>
    <s v="Перечисление  заработной платы за январь 2024 для зачисления на счет Иваницкой И. В. НДС не облагается"/>
    <s v="4532243500"/>
    <x v="11"/>
    <x v="3"/>
    <x v="9"/>
  </r>
  <r>
    <x v="12"/>
    <x v="183"/>
    <n v="50000"/>
    <x v="22"/>
    <s v="Оплата юридических услуг по счету_x000a_№7457108 от 31.01 2024 г., по_x000a_договору №БН от 19.09.2022. НДС не облагается"/>
    <s v="4532250000"/>
    <x v="20"/>
    <x v="0"/>
    <x v="14"/>
  </r>
  <r>
    <x v="12"/>
    <x v="183"/>
    <n v="50199"/>
    <x v="50"/>
    <s v="Единый налоговый платеж (Страховые взносы январь 2024) НДС не облагается"/>
    <s v="4532250199"/>
    <x v="16"/>
    <x v="3"/>
    <x v="9"/>
  </r>
  <r>
    <x v="12"/>
    <x v="183"/>
    <n v="215160"/>
    <x v="28"/>
    <s v="Предоплата самозанятому по договору №БН от 15.02.2023г. НДС не облагается"/>
    <s v="45322215160"/>
    <x v="26"/>
    <x v="1"/>
    <x v="12"/>
  </r>
  <r>
    <x v="13"/>
    <x v="184"/>
    <n v="990"/>
    <x v="0"/>
    <s v="Ежемесячная комиссия за обслуживание по пакету за период с 01.01.2024 по 31.01.2024"/>
    <s v="45323990"/>
    <x v="8"/>
    <x v="0"/>
    <x v="7"/>
  </r>
  <r>
    <x v="13"/>
    <x v="184"/>
    <n v="5500"/>
    <x v="90"/>
    <s v="Оплата с/з по Договору б/н от 01.02.2024, за сборку сервера. НДС не облагается"/>
    <s v="453235500"/>
    <x v="12"/>
    <x v="4"/>
    <x v="11"/>
  </r>
  <r>
    <x v="13"/>
    <x v="184"/>
    <n v="6400"/>
    <x v="28"/>
    <s v="Предоплата самозанятому по договору №БН от 15.02.2023г.(за чистку камер) НДС не облагается"/>
    <s v="453236400"/>
    <x v="19"/>
    <x v="0"/>
    <x v="2"/>
  </r>
  <r>
    <x v="13"/>
    <x v="184"/>
    <n v="22000"/>
    <x v="0"/>
    <s v="Оплата Заработная плата за Январь 2024 г. на основании ПЛАТЕЖНАЯ ВЕДОМОСТЬ N 4 от 01.02.2024"/>
    <s v="4532322000"/>
    <x v="11"/>
    <x v="3"/>
    <x v="9"/>
  </r>
  <r>
    <x v="13"/>
    <x v="184"/>
    <n v="77642.399999999994"/>
    <x v="8"/>
    <s v="Оплата за стоки, согласно Счета_x000a_№В5909 от 31.12.2023,гг. В том числе НДС 20.00% - 12 940.40"/>
    <s v="4532377642,4"/>
    <x v="10"/>
    <x v="0"/>
    <x v="8"/>
  </r>
  <r>
    <x v="13"/>
    <x v="184"/>
    <n v="132961.79"/>
    <x v="81"/>
    <s v="Оплата по Договору №УП/НХБК- 25/12/2023 от 25.12.2023г. НДС не_x000a_облагается"/>
    <s v="45323132961,79"/>
    <x v="17"/>
    <x v="0"/>
    <x v="12"/>
  </r>
  <r>
    <x v="13"/>
    <x v="185"/>
    <n v="5340"/>
    <x v="50"/>
    <s v="Единый налоговый платеж(НДФЛ февраль 2024). НДС не облагается"/>
    <s v="453245340"/>
    <x v="16"/>
    <x v="3"/>
    <x v="9"/>
  </r>
  <r>
    <x v="13"/>
    <x v="185"/>
    <n v="9385.4"/>
    <x v="37"/>
    <s v="Перечисление отпускных за февраль  2024 г. НДС не облагается"/>
    <s v="453249385,4"/>
    <x v="11"/>
    <x v="3"/>
    <x v="9"/>
  </r>
  <r>
    <x v="13"/>
    <x v="185"/>
    <n v="26355.73"/>
    <x v="10"/>
    <s v="Перечисление  отпускных за февраль 2024 для зачисления на счет Иваницкой И. В. НДС не облагается"/>
    <s v="4532426355,73"/>
    <x v="11"/>
    <x v="3"/>
    <x v="9"/>
  </r>
  <r>
    <x v="13"/>
    <x v="185"/>
    <n v="55400"/>
    <x v="54"/>
    <s v="Оплата за услуги бухгалтерского сопровождения за январь 2024г., согласно Счета №2 от 31.01.2024г._x000a_НДС не облагается"/>
    <s v="4532455400"/>
    <x v="18"/>
    <x v="0"/>
    <x v="13"/>
  </r>
  <r>
    <x v="13"/>
    <x v="186"/>
    <n v="2245"/>
    <x v="50"/>
    <s v="Госдарственная пошлина за рассмотрение иска в АC Московской области к ИП Смирнов Дмитрий Владимирович, сумма иска 116316,83. НДС не облагается"/>
    <s v="453292245"/>
    <x v="31"/>
    <x v="2"/>
    <x v="14"/>
  </r>
  <r>
    <x v="13"/>
    <x v="187"/>
    <n v="1305"/>
    <x v="0"/>
    <s v="Оплата покупки по карте. CARD_x000a_**4411 IRINA MIGUNOVA 08FEB RUR 1305 POST RUS.SERVICE._x000a_127204 MOSKVA"/>
    <s v="453321305"/>
    <x v="15"/>
    <x v="4"/>
    <x v="11"/>
  </r>
  <r>
    <x v="13"/>
    <x v="188"/>
    <n v="2266"/>
    <x v="91"/>
    <s v="Оплата за техпластину, согласно Счета №40899 от 08.02.2024г. В том числе НДС 20.00% - 377.67"/>
    <s v="453342266"/>
    <x v="7"/>
    <x v="1"/>
    <x v="6"/>
  </r>
  <r>
    <x v="13"/>
    <x v="188"/>
    <n v="4532.3"/>
    <x v="0"/>
    <s v="Оплата покупки по карте. CARD_x000a_**4411 IRINA MIGUNOVA 09FEB RUR 4532.3 11042 VINOGRADOVO MYTISHHI"/>
    <s v="453344532,3"/>
    <x v="29"/>
    <x v="2"/>
    <x v="18"/>
  </r>
  <r>
    <x v="13"/>
    <x v="188"/>
    <n v="300000"/>
    <x v="81"/>
    <s v="Оплата по Договору №УП/НХБК- 25/12/2023 от 25.12.2023г. по Счету_x000a_№43 от 29.01.2024г. НДС не_x000a_облагается"/>
    <s v="45334300000"/>
    <x v="17"/>
    <x v="0"/>
    <x v="12"/>
  </r>
  <r>
    <x v="13"/>
    <x v="189"/>
    <n v="508"/>
    <x v="15"/>
    <s v="Взносы на обязательное страхование от несчастных случаев за февраль 2024г.._x000a_Регистрационный номер в ФСС 7704004815 НДС не облагается"/>
    <s v="45336508"/>
    <x v="16"/>
    <x v="3"/>
    <x v="9"/>
  </r>
  <r>
    <x v="13"/>
    <x v="189"/>
    <n v="650"/>
    <x v="92"/>
    <s v="Аванс  на проведение работ по подготовке заявки для постановки на учет объекта, согласно Счета_x000a_№01/02-1-С от 13.02.2024г. НДС не_x000a_облагается"/>
    <s v="45336650"/>
    <x v="37"/>
    <x v="2"/>
    <x v="15"/>
  </r>
  <r>
    <x v="13"/>
    <x v="189"/>
    <n v="6000"/>
    <x v="24"/>
    <s v="Оплата за техническое обслуживание газопровода февраль 2024 по договору №ОГ-19/7 от 01.12.2019, согласно Счета №1 от 26.01.2024г. НДС не облагается"/>
    <s v="453366000"/>
    <x v="23"/>
    <x v="0"/>
    <x v="0"/>
  </r>
  <r>
    <x v="13"/>
    <x v="189"/>
    <n v="6527.46"/>
    <x v="1"/>
    <s v="Оплата за услуги связи за январь 2024 года по счету №101031049360 от 31.01.2024 Лицевой счет абонента 669010285 В том числе НДС 20.00% - 1 087.91"/>
    <s v="453366527,46"/>
    <x v="1"/>
    <x v="0"/>
    <x v="1"/>
  </r>
  <r>
    <x v="13"/>
    <x v="189"/>
    <n v="13468.32"/>
    <x v="4"/>
    <s v="Оплата за прием ТКО, транспортирование, обработка, обезвреживание, утилизация, захоронение по СВАО за январь 2024г., согласно Счета №СВАО- 005438 от 31.01.2024г. НДС не_x000a_облагается"/>
    <s v="4533613468,32"/>
    <x v="4"/>
    <x v="0"/>
    <x v="3"/>
  </r>
  <r>
    <x v="13"/>
    <x v="189"/>
    <n v="60000"/>
    <x v="45"/>
    <s v="Оплата за вывоз мусора за январь 2024г., по УПД №5 от 31.01.2024г._x000a_НДС не облагается"/>
    <s v="4533660000"/>
    <x v="4"/>
    <x v="0"/>
    <x v="3"/>
  </r>
  <r>
    <x v="13"/>
    <x v="190"/>
    <n v="7500"/>
    <x v="31"/>
    <s v="Оплата за услуги прототипирования резинового кольца, согласно Счета_x000a_№481 от 12.02.2024г. НДС не_x000a_облагается"/>
    <s v="453377500"/>
    <x v="17"/>
    <x v="1"/>
    <x v="12"/>
  </r>
  <r>
    <x v="13"/>
    <x v="190"/>
    <n v="14900"/>
    <x v="28"/>
    <s v="Предоплата самозанятому по договору №БН от 15.02.2023г.(за чистку снега трактор) НДС не облагается"/>
    <s v="4533714900"/>
    <x v="14"/>
    <x v="0"/>
    <x v="6"/>
  </r>
  <r>
    <x v="13"/>
    <x v="191"/>
    <n v="4700"/>
    <x v="93"/>
    <s v="Оплата самозанятому за заправку картриджей. НДС не облагается"/>
    <s v="453384700"/>
    <x v="12"/>
    <x v="4"/>
    <x v="11"/>
  </r>
  <r>
    <x v="13"/>
    <x v="191"/>
    <n v="7612"/>
    <x v="37"/>
    <s v="Перечисление заработной платы за февраль  2024 г. НДС не облагается"/>
    <s v="453387612"/>
    <x v="11"/>
    <x v="3"/>
    <x v="9"/>
  </r>
  <r>
    <x v="13"/>
    <x v="191"/>
    <n v="11863"/>
    <x v="50"/>
    <s v="Единый налоговый платеж(НДФЛ февраль 2024). НДС не облагается"/>
    <s v="4533811863"/>
    <x v="16"/>
    <x v="3"/>
    <x v="9"/>
  </r>
  <r>
    <x v="13"/>
    <x v="191"/>
    <n v="18000"/>
    <x v="94"/>
    <s v="Оплата за оформление порубочного билета, согласно Счета №6 от 14.02.2024г. НДС не облагается"/>
    <s v="4533818000"/>
    <x v="38"/>
    <x v="0"/>
    <x v="6"/>
  </r>
  <r>
    <x v="13"/>
    <x v="191"/>
    <n v="21750"/>
    <x v="10"/>
    <s v="Перечисление заработной платы за февраль 2024 для зачисления на счет Иваницкой И. В. НДС не облагается"/>
    <s v="4533821750"/>
    <x v="11"/>
    <x v="3"/>
    <x v="9"/>
  </r>
  <r>
    <x v="13"/>
    <x v="191"/>
    <n v="50025"/>
    <x v="0"/>
    <s v="Оплата Заработная плата за Декабрь 2023 г. на основании ПЛАТЕЖНАЯ ВЕДОМОСТЬ N 5 от 16.02.2024"/>
    <s v="4533850025"/>
    <x v="11"/>
    <x v="3"/>
    <x v="9"/>
  </r>
  <r>
    <x v="13"/>
    <x v="192"/>
    <n v="1211"/>
    <x v="0"/>
    <s v="Оплата покупки по карте. CARD_x000a_**4411 IRINA MIGUNOVA 15FEB RUR 1211 OZON MOSKVA"/>
    <s v="453391211"/>
    <x v="7"/>
    <x v="1"/>
    <x v="12"/>
  </r>
  <r>
    <x v="13"/>
    <x v="193"/>
    <n v="121.53"/>
    <x v="0"/>
    <s v="Комиссия за переводы в пользу ФЛ сверх нетарифицируемой суммы платежей в месяц"/>
    <s v="45341121,53"/>
    <x v="8"/>
    <x v="0"/>
    <x v="7"/>
  </r>
  <r>
    <x v="13"/>
    <x v="193"/>
    <n v="14900"/>
    <x v="28"/>
    <s v="Предоплата самозанятому по договору №БН от 15.02.2023г.(за мехуборку) НДС не облагается"/>
    <s v="4534114900"/>
    <x v="14"/>
    <x v="0"/>
    <x v="6"/>
  </r>
  <r>
    <x v="13"/>
    <x v="193"/>
    <n v="300000"/>
    <x v="39"/>
    <s v="Оплата охраны территории поселка за январь  2024 год по договору_x000a_№347-2-23-ФО от 15.02.2023 НДС_x000a_не облагается"/>
    <s v="45341300000"/>
    <x v="30"/>
    <x v="0"/>
    <x v="2"/>
  </r>
  <r>
    <x v="13"/>
    <x v="194"/>
    <n v="168715"/>
    <x v="95"/>
    <s v="Оплата за снегоборщик, соласно Счета №808719642 от 19.02.2024г._x000a_В том числе НДС 20.00% - 28 119.17"/>
    <s v="45342168715"/>
    <x v="7"/>
    <x v="1"/>
    <x v="6"/>
  </r>
  <r>
    <x v="13"/>
    <x v="195"/>
    <n v="1780"/>
    <x v="95"/>
    <s v="Оплата за масло для снегоуборочной, согласно Счета_x000a_№808719643 от 21.02.2024г. НДС_x000a_не облагается"/>
    <s v="453441780"/>
    <x v="7"/>
    <x v="1"/>
    <x v="6"/>
  </r>
  <r>
    <x v="13"/>
    <x v="195"/>
    <n v="292816.95"/>
    <x v="26"/>
    <s v="Оплата за потребленную эл/э (мощность) по дог/контракту No 77610001009699 (номер дог до 01.01.2023 - 97644161) за декабрь_x000a_2023 года, по счету 11521223230745 от 15.01.2024 В том числе НДС 20.00% - 48 802.83"/>
    <s v="45344292816,95"/>
    <x v="25"/>
    <x v="0"/>
    <x v="16"/>
  </r>
  <r>
    <x v="13"/>
    <x v="195"/>
    <n v="300000"/>
    <x v="81"/>
    <s v="Оплата по Договору №УП/НХБК- 25/12/2023 от 25.12.2023г. по Счету_x000a_№43 от 29.01.2024г. НДС не_x000a_облагается"/>
    <s v="45344300000"/>
    <x v="17"/>
    <x v="0"/>
    <x v="12"/>
  </r>
  <r>
    <x v="13"/>
    <x v="196"/>
    <n v="15896.99"/>
    <x v="0"/>
    <s v="Оплата покупки по карте. CARD_x000a_**4411 IRINA MIGUNOVA 21FEB RUR 15896.99 GAZPROM MEZHREGIONGAZ SPB"/>
    <s v="4534515896,99"/>
    <x v="0"/>
    <x v="0"/>
    <x v="0"/>
  </r>
  <r>
    <x v="13"/>
    <x v="197"/>
    <n v="149"/>
    <x v="0"/>
    <s v="Комиссия за переводы в пользу ФЛ сверх нетарифицируемой суммы платежей в месяц"/>
    <s v="45348149"/>
    <x v="8"/>
    <x v="0"/>
    <x v="7"/>
  </r>
  <r>
    <x v="13"/>
    <x v="197"/>
    <n v="14900"/>
    <x v="28"/>
    <s v="Предоплата самозанятому по договору №БН от 15.02.2023г.(за мехуборку) НДС не облагается"/>
    <s v="4534814900"/>
    <x v="14"/>
    <x v="0"/>
    <x v="6"/>
  </r>
  <r>
    <x v="13"/>
    <x v="197"/>
    <n v="23983.59"/>
    <x v="81"/>
    <s v="Оплата по Договору №УП/НХБК- 25/12/2023 от 25.12.2023г. по Счету_x000a_№43 от 29.01.2024г. НДС не_x000a_облагается"/>
    <s v="4534823983,59"/>
    <x v="17"/>
    <x v="0"/>
    <x v="12"/>
  </r>
  <r>
    <x v="13"/>
    <x v="198"/>
    <n v="46112.5"/>
    <x v="81"/>
    <s v="Оплата по Договору №УП/НХБК- 25/12/2023 от 25.12.2023г. по Счету_x000a_№43 от 29.01.2024г. НДС не_x000a_облагается"/>
    <s v="4534946112,5"/>
    <x v="17"/>
    <x v="0"/>
    <x v="12"/>
  </r>
  <r>
    <x v="13"/>
    <x v="199"/>
    <n v="564"/>
    <x v="0"/>
    <s v="Комиссия за переводы в пользу ФЛ сверх нетарифицируемой суммы платежей в месяц"/>
    <s v="45350564"/>
    <x v="8"/>
    <x v="0"/>
    <x v="7"/>
  </r>
  <r>
    <x v="13"/>
    <x v="199"/>
    <n v="56400"/>
    <x v="28"/>
    <s v="Предоплата самозанятому по договору №БН от 15.02.2023г.(за уборку офиса, аванс за февраль) НДС не облагается"/>
    <s v="4535056400"/>
    <x v="14"/>
    <x v="0"/>
    <x v="6"/>
  </r>
  <r>
    <x v="13"/>
    <x v="200"/>
    <n v="800"/>
    <x v="0"/>
    <s v="Комиссия за исходящие платежи в рублях, переданные по системе Банк-Клиент по счету 40703810800001434983 за период с 31.01.2024 по 29.02.2024"/>
    <s v="45351800"/>
    <x v="8"/>
    <x v="0"/>
    <x v="7"/>
  </r>
  <r>
    <x v="13"/>
    <x v="200"/>
    <n v="3501.33"/>
    <x v="0"/>
    <s v="Комиссия за переводы в пользу ФЛ сверх нетарифицируемой суммы платежей в месяц"/>
    <s v="453513501,33"/>
    <x v="8"/>
    <x v="0"/>
    <x v="7"/>
  </r>
  <r>
    <x v="13"/>
    <x v="200"/>
    <n v="12180"/>
    <x v="37"/>
    <s v="Перечисление заработной платы за февраль  2024 г. НДС не облагается"/>
    <s v="4535112180"/>
    <x v="11"/>
    <x v="3"/>
    <x v="9"/>
  </r>
  <r>
    <x v="13"/>
    <x v="200"/>
    <n v="17745"/>
    <x v="50"/>
    <s v="Единый налоговый платеж(НДФЛ февраль 2024). НДС не облагается"/>
    <s v="4535117745"/>
    <x v="16"/>
    <x v="3"/>
    <x v="9"/>
  </r>
  <r>
    <x v="13"/>
    <x v="200"/>
    <n v="43500"/>
    <x v="10"/>
    <s v="Перечисление заработной платы за февраль 2024 для зачисления на счет Иваницкой И. В. НДС не облагается"/>
    <s v="4535143500"/>
    <x v="11"/>
    <x v="3"/>
    <x v="9"/>
  </r>
  <r>
    <x v="13"/>
    <x v="200"/>
    <n v="52506"/>
    <x v="50"/>
    <s v="Единый налоговый платеж (Страховые взносы февраль 2024) НДС не облагается"/>
    <s v="4535152506"/>
    <x v="16"/>
    <x v="3"/>
    <x v="9"/>
  </r>
  <r>
    <x v="13"/>
    <x v="200"/>
    <n v="56025"/>
    <x v="0"/>
    <s v="Оплата Заработная плата за Декабрь 2023 г. на основании ПЛАТЕЖНАЯ ВЕДОМОСТЬ N 6 от 29.02.2024"/>
    <s v="4535156025"/>
    <x v="11"/>
    <x v="3"/>
    <x v="9"/>
  </r>
  <r>
    <x v="13"/>
    <x v="200"/>
    <n v="177660"/>
    <x v="28"/>
    <s v="Предоплата самозанятому по договору №БН от 15.02.2023г.(за уборку офиса, аванс за февраль) НДС не облагается"/>
    <s v="45351177660"/>
    <x v="14"/>
    <x v="0"/>
    <x v="6"/>
  </r>
  <r>
    <x v="14"/>
    <x v="201"/>
    <n v="990"/>
    <x v="0"/>
    <s v="Ежемесячная комиссия за обслуживание по пакету за период с 01.02.2024 по 29.02.2024"/>
    <s v="45352990"/>
    <x v="8"/>
    <x v="0"/>
    <x v="7"/>
  </r>
  <r>
    <x v="14"/>
    <x v="202"/>
    <n v="5545.78"/>
    <x v="1"/>
    <s v="Оплата за услуги связи за февраль 2024 года по счету №101037591424  от 29.02.2024 Лицевой счет абонента 669010285 В том числе НДС 20.00% - 924.30"/>
    <s v="453585545,78"/>
    <x v="1"/>
    <x v="0"/>
    <x v="1"/>
  </r>
  <r>
    <x v="14"/>
    <x v="202"/>
    <n v="5850"/>
    <x v="92"/>
    <s v="Оплата за проведение работ, указанных в п.1.1  Договора №01/02-Д от 13.02.2024г., согласно Счета №01/02-2-С от 06.03.2024г. НДС не облагается"/>
    <s v="453585850"/>
    <x v="37"/>
    <x v="2"/>
    <x v="15"/>
  </r>
  <r>
    <x v="14"/>
    <x v="202"/>
    <n v="6000"/>
    <x v="24"/>
    <s v="Оплата за тех.обслуживание гозопровода и газового оборудования за март 2024г., согласно Счета №2 от 01.03.2024г. НДС не облагается"/>
    <s v="453586000"/>
    <x v="23"/>
    <x v="0"/>
    <x v="0"/>
  </r>
  <r>
    <x v="14"/>
    <x v="202"/>
    <n v="18540.47"/>
    <x v="96"/>
    <s v="Оплата за счетчики, согласно Счета №311571 от 07.03.2024г. В том числе НДС 20.00% - 3 090.08"/>
    <s v="4535818540,47"/>
    <x v="25"/>
    <x v="0"/>
    <x v="16"/>
  </r>
  <r>
    <x v="14"/>
    <x v="202"/>
    <n v="19510"/>
    <x v="23"/>
    <s v="Оплата за сервисное обслуживание по Договору №71781/ДСО2 от 05.03.2024г.., согласно Счета №71781/Р133 от 05.03.2024г.  В том числе НДС 20.00% - 3 251.67"/>
    <s v="4535819510"/>
    <x v="21"/>
    <x v="0"/>
    <x v="15"/>
  </r>
  <r>
    <x v="14"/>
    <x v="203"/>
    <n v="3881.69"/>
    <x v="0"/>
    <s v="Оплата покупки по карте. CARD **4411 IRINA MIGUNOVA 06MAR RUR 3881.69 GAZPROM MEZHREGIONGAZ SPB"/>
    <s v="453593881,69"/>
    <x v="0"/>
    <x v="0"/>
    <x v="0"/>
  </r>
  <r>
    <x v="14"/>
    <x v="204"/>
    <n v="1290"/>
    <x v="0"/>
    <s v="Оплата покупки по карте. CARD **4411 IRINA MIGUNOVA 07MAR RUR 1290 IP KRUMOV V. G. GRIBKI"/>
    <s v="453601290"/>
    <x v="7"/>
    <x v="1"/>
    <x v="12"/>
  </r>
  <r>
    <x v="14"/>
    <x v="205"/>
    <n v="30000"/>
    <x v="97"/>
    <s v="Оплата за оказание юридической помощи по Доп.соглашению №1 от 28.02.2024 к оглашению №149 от  25.12.2023г., согласно Счета №29 от 28.02.2024г. НДС не облагается"/>
    <s v="4536330000"/>
    <x v="20"/>
    <x v="0"/>
    <x v="14"/>
  </r>
  <r>
    <x v="14"/>
    <x v="205"/>
    <n v="39046"/>
    <x v="28"/>
    <s v="Предоплата самозанятому по договору №БН от 15.02.2023г.(за уборку офиса, аванс за март) НДС не облагается"/>
    <s v="4536339046"/>
    <x v="14"/>
    <x v="0"/>
    <x v="6"/>
  </r>
  <r>
    <x v="14"/>
    <x v="205"/>
    <n v="50000"/>
    <x v="22"/>
    <s v="Оплата юридических услуг по счету №8195677 от 12.03 2024 г., по договору №БН от 19.09.2022. НДС не облагается"/>
    <s v="4536350000"/>
    <x v="20"/>
    <x v="0"/>
    <x v="14"/>
  </r>
  <r>
    <x v="14"/>
    <x v="206"/>
    <n v="2081"/>
    <x v="0"/>
    <s v="Оплата покупки по карте. CARD **4411 IRINA MIGUNOVA 11MAR RUR 2081 POST RUS.SERVICE.127204 MOSKVA"/>
    <s v="453642081"/>
    <x v="15"/>
    <x v="4"/>
    <x v="11"/>
  </r>
  <r>
    <x v="14"/>
    <x v="207"/>
    <n v="3900"/>
    <x v="70"/>
    <s v="Оплата за предоставление доступа к мобильному приложению &quot;ЖСК:Личный кабинет&quot; лицензия на год, согласно Счета №ТРЦБ-003402 от 14.03.2024 НДС не облагается"/>
    <s v="453653900"/>
    <x v="2"/>
    <x v="0"/>
    <x v="1"/>
  </r>
  <r>
    <x v="14"/>
    <x v="207"/>
    <n v="21000"/>
    <x v="18"/>
    <s v="Оплата работ по поддержке и обслуживанию по Договору №0120131101 от 01.11.2013 на обслуживание компьютерной техники за декабрь 2023-февраль 2024г. по Счетам  №33 от 31.12.2023г., №3.4 от 01.03 НДС не облагается"/>
    <s v="4536521000"/>
    <x v="2"/>
    <x v="0"/>
    <x v="1"/>
  </r>
  <r>
    <x v="14"/>
    <x v="207"/>
    <n v="55400"/>
    <x v="54"/>
    <s v="Оплата за услуги бухгалтерского сопровождения за февраль 2024г., согласно Счета №4 от 01.03.2024г. НДС не облагается"/>
    <s v="4536555400"/>
    <x v="18"/>
    <x v="0"/>
    <x v="13"/>
  </r>
  <r>
    <x v="14"/>
    <x v="207"/>
    <n v="300000"/>
    <x v="39"/>
    <s v="Оплата охраны территории поселка за февраль  2024 год по договору №347-2-23-ФО от 15.02.2023 НДС не облагается"/>
    <s v="45365300000"/>
    <x v="30"/>
    <x v="0"/>
    <x v="2"/>
  </r>
  <r>
    <x v="14"/>
    <x v="208"/>
    <n v="400"/>
    <x v="0"/>
    <s v="Оплата покупки по карте. CARD **4411 IRINA MIGUNOVA 13MAR RUR 400 IP KRUMOV V. G. GRIBKI"/>
    <s v="45366400"/>
    <x v="7"/>
    <x v="1"/>
    <x v="12"/>
  </r>
  <r>
    <x v="14"/>
    <x v="208"/>
    <n v="500"/>
    <x v="15"/>
    <s v="Взносы на обязательное страхование от несчастных случаев за март 2024г.. Регистрационный номер в ФСС 7704004815 НДС не облагается"/>
    <s v="45366500"/>
    <x v="16"/>
    <x v="3"/>
    <x v="9"/>
  </r>
  <r>
    <x v="14"/>
    <x v="208"/>
    <n v="536.21"/>
    <x v="0"/>
    <s v="Комиссия за переводы в пользу ФЛ сверх нетарифицируемой суммы платежей в месяц"/>
    <s v="45366536,21"/>
    <x v="8"/>
    <x v="0"/>
    <x v="7"/>
  </r>
  <r>
    <x v="14"/>
    <x v="208"/>
    <n v="6099"/>
    <x v="50"/>
    <s v="Единый налоговый платеж(Водный налог 2023). НДС не облагается"/>
    <s v="453666099"/>
    <x v="39"/>
    <x v="2"/>
    <x v="15"/>
  </r>
  <r>
    <x v="14"/>
    <x v="208"/>
    <n v="15225"/>
    <x v="37"/>
    <s v="Перечисление заработной платы за март  2024 г. НДС не облагается"/>
    <s v="4536615225"/>
    <x v="11"/>
    <x v="3"/>
    <x v="9"/>
  </r>
  <r>
    <x v="14"/>
    <x v="208"/>
    <n v="16250"/>
    <x v="50"/>
    <s v="Единый налоговый платеж(НДФЛ март 2024). НДС не облагается"/>
    <s v="4536616250"/>
    <x v="16"/>
    <x v="3"/>
    <x v="9"/>
  </r>
  <r>
    <x v="14"/>
    <x v="208"/>
    <n v="43500"/>
    <x v="10"/>
    <s v="Перечисление заработной платы за март 2024 для зачисления на счет Иваницкой И. В. НДС не облагается"/>
    <s v="4536643500"/>
    <x v="11"/>
    <x v="3"/>
    <x v="9"/>
  </r>
  <r>
    <x v="14"/>
    <x v="208"/>
    <n v="50025"/>
    <x v="0"/>
    <s v="Оплата Заработная плата за Декабрь 2023 г. на основании ПЛАТЕЖНАЯ ВЕДОМОСТЬ N 7 от 15.03.2024"/>
    <s v="4536650025"/>
    <x v="11"/>
    <x v="3"/>
    <x v="9"/>
  </r>
  <r>
    <x v="14"/>
    <x v="209"/>
    <n v="225"/>
    <x v="0"/>
    <s v="Комиссия за снятие наличных в банкомате. Cash Advance Fee. CARD **4411 IRINA MIGUNOVA 18MAR RUR 15000 RBA REC 75131 G MOSKVA"/>
    <s v="45369225"/>
    <x v="8"/>
    <x v="0"/>
    <x v="7"/>
  </r>
  <r>
    <x v="14"/>
    <x v="209"/>
    <n v="15000"/>
    <x v="0"/>
    <s v="Снятие наличных денежных средств с карты в банкомате Банка. CARD **4411 IRINA MIGUNOVA 18MAR RUR 15000 RBA REC 75131 G MOSKVA"/>
    <s v="4536915000"/>
    <x v="8"/>
    <x v="0"/>
    <x v="7"/>
  </r>
  <r>
    <x v="14"/>
    <x v="210"/>
    <n v="149"/>
    <x v="0"/>
    <s v="Комиссия за переводы в пользу ФЛ сверх нетарифицируемой суммы платежей в месяц"/>
    <s v="45370149"/>
    <x v="8"/>
    <x v="0"/>
    <x v="7"/>
  </r>
  <r>
    <x v="14"/>
    <x v="210"/>
    <n v="14900"/>
    <x v="28"/>
    <s v="Предоплата самозанятому по договору №БН от 15.02.2023г.(за трактор) НДС не облагается"/>
    <s v="4537014900"/>
    <x v="14"/>
    <x v="0"/>
    <x v="6"/>
  </r>
  <r>
    <x v="14"/>
    <x v="211"/>
    <n v="2961.85"/>
    <x v="0"/>
    <s v="Комиссия за переводы в пользу ФЛ сверх нетарифицируемой суммы платежей в месяц"/>
    <s v="453782961,85"/>
    <x v="8"/>
    <x v="0"/>
    <x v="7"/>
  </r>
  <r>
    <x v="14"/>
    <x v="211"/>
    <n v="5155.4399999999996"/>
    <x v="5"/>
    <s v="Пени по арендной плате за землю за период с 06.04.2022 по 31.12.2023г.,  ФЛС №М-02-013174-001 В том числе НДС"/>
    <s v="453785155,44"/>
    <x v="5"/>
    <x v="0"/>
    <x v="4"/>
  </r>
  <r>
    <x v="14"/>
    <x v="211"/>
    <n v="13468.32"/>
    <x v="75"/>
    <s v="Оплата за прием ТКО, транспортирование, обработка, обезвреживание, утилизация, захоронение по СВАО за февраль 2024г., согласно Счета №СВАО-0011661 от 29.01.2024г. НДС не облагается"/>
    <s v="4537813468,32"/>
    <x v="4"/>
    <x v="0"/>
    <x v="3"/>
  </r>
  <r>
    <x v="14"/>
    <x v="211"/>
    <n v="14610"/>
    <x v="23"/>
    <s v="Оплата за сервисное обслуживание по Договору №71781/ДСО2 от 05.03.2024г.., согласно Счета №71781/Р135 от 15.03.2024г. В том числе НДС 20.00% - 2 435.00"/>
    <s v="4537814610"/>
    <x v="21"/>
    <x v="0"/>
    <x v="15"/>
  </r>
  <r>
    <x v="14"/>
    <x v="211"/>
    <n v="15225"/>
    <x v="37"/>
    <s v="Перечисление заработной платы за март  2024 г. НДС не облагается"/>
    <s v="4537815225"/>
    <x v="11"/>
    <x v="3"/>
    <x v="9"/>
  </r>
  <r>
    <x v="14"/>
    <x v="211"/>
    <n v="16250"/>
    <x v="50"/>
    <s v="Единый налоговый платеж(НДФЛ март 2024). НДС не облагается"/>
    <s v="4537816250"/>
    <x v="16"/>
    <x v="3"/>
    <x v="9"/>
  </r>
  <r>
    <x v="14"/>
    <x v="211"/>
    <n v="37500"/>
    <x v="45"/>
    <s v="Оплата за вывоз мусора за февраль 2024г., по УПД №46 от 29.02.2024г. НДС не облагается"/>
    <s v="4537837500"/>
    <x v="4"/>
    <x v="0"/>
    <x v="3"/>
  </r>
  <r>
    <x v="14"/>
    <x v="211"/>
    <n v="43500"/>
    <x v="10"/>
    <s v="Перечисление заработной платы за март 2024 для зачисления на счет Иваницкой И. В. НДС не облагается"/>
    <s v="4537843500"/>
    <x v="11"/>
    <x v="3"/>
    <x v="9"/>
  </r>
  <r>
    <x v="14"/>
    <x v="211"/>
    <n v="51932"/>
    <x v="50"/>
    <s v="Единый налоговый платеж (Страховые взносы март 2024) НДС не облагается"/>
    <s v="4537851932"/>
    <x v="16"/>
    <x v="3"/>
    <x v="9"/>
  </r>
  <r>
    <x v="14"/>
    <x v="211"/>
    <n v="56025"/>
    <x v="0"/>
    <s v="Оплата Заработная плата за Март 2024 г. на основании ПЛАТЕЖНАЯ ВЕДОМОСТЬ N 8 от 27.03.2024"/>
    <s v="4537856025"/>
    <x v="11"/>
    <x v="3"/>
    <x v="9"/>
  </r>
  <r>
    <x v="14"/>
    <x v="211"/>
    <n v="105876"/>
    <x v="8"/>
    <s v="Оплата за стоки, согласно УПД  №В846 от 29.02.2024г. В том числе НДС 20.00% - 17 646.00"/>
    <s v="45378105876"/>
    <x v="10"/>
    <x v="0"/>
    <x v="8"/>
  </r>
  <r>
    <x v="14"/>
    <x v="211"/>
    <n v="155107"/>
    <x v="28"/>
    <s v="Предоплата самозанятому по договору №БН от 15.02.2023г.(за уборку территории) НДС не облагается"/>
    <s v="45378155107"/>
    <x v="14"/>
    <x v="0"/>
    <x v="6"/>
  </r>
  <r>
    <x v="14"/>
    <x v="212"/>
    <n v="1000"/>
    <x v="80"/>
    <s v="Оплата за услуи присоединения энергоприн. уст-в к эл.сети, по Договору №С8-24-304-167475) по Счету №1870306 от 28.03.2024г. В том числе НДС 20.00% - 166.67"/>
    <s v="453791000"/>
    <x v="25"/>
    <x v="0"/>
    <x v="16"/>
  </r>
  <r>
    <x v="14"/>
    <x v="213"/>
    <n v="11000"/>
    <x v="98"/>
    <s v="Оплата за  фотоэлементы и монтажные работы, согласно Счета №17 от 27.03.2024г. НДС не облагается"/>
    <s v="4538011000"/>
    <x v="3"/>
    <x v="1"/>
    <x v="2"/>
  </r>
  <r>
    <x v="15"/>
    <x v="214"/>
    <n v="575"/>
    <x v="0"/>
    <s v="Комиссия за исходящие платежи в рублях, переданные по системе Банк-Клиент по счету 40703810800001434983 за период с 29.02.2024 по 31.03.2024"/>
    <s v="45383575"/>
    <x v="8"/>
    <x v="0"/>
    <x v="7"/>
  </r>
  <r>
    <x v="15"/>
    <x v="214"/>
    <n v="990"/>
    <x v="0"/>
    <s v="Ежемесячная комиссия за обслуживание по пакету за период с 01.03.2024 по 31.03.2024"/>
    <s v="45383990"/>
    <x v="8"/>
    <x v="0"/>
    <x v="7"/>
  </r>
  <r>
    <x v="15"/>
    <x v="214"/>
    <n v="3626.9"/>
    <x v="0"/>
    <s v="Оплата покупки по карте. CARD **4411 IRINA MIGUNOVA 28MAR RUR 3626.9 OKEY MOSCOW"/>
    <s v="453833626,9"/>
    <x v="15"/>
    <x v="4"/>
    <x v="11"/>
  </r>
  <r>
    <x v="15"/>
    <x v="215"/>
    <n v="1305"/>
    <x v="0"/>
    <s v="Оплата покупки по карте. CARD **4411 IRINA MIGUNOVA 02APR RUR 1305 POST RUS.SERVICE.127204 MOSKVA"/>
    <s v="453861305"/>
    <x v="15"/>
    <x v="4"/>
    <x v="11"/>
  </r>
  <r>
    <x v="15"/>
    <x v="216"/>
    <n v="3300"/>
    <x v="93"/>
    <s v="Оплата за заправку картриджей, согласно Счета №8658925 от 04.04.2024г. НДС не облагается"/>
    <s v="453873300"/>
    <x v="12"/>
    <x v="4"/>
    <x v="11"/>
  </r>
  <r>
    <x v="15"/>
    <x v="216"/>
    <n v="6000"/>
    <x v="24"/>
    <s v="Оплата за тех.обслуживание гозопровода и газового оборудования за апрель 2024г., согласно Счета №3 от 25.03.2024г. НДС не облагается"/>
    <s v="453876000"/>
    <x v="23"/>
    <x v="0"/>
    <x v="0"/>
  </r>
  <r>
    <x v="15"/>
    <x v="216"/>
    <n v="8910"/>
    <x v="70"/>
    <s v="Оплата за лицензию &quot;ЖКХ: Онлайн чат&quot; на 1 год, согласно Счета №ТРЦБ-004412 от 04.04.2024г. В том числе НДС 20.00% - 1 485.00"/>
    <s v="453878910"/>
    <x v="2"/>
    <x v="0"/>
    <x v="1"/>
  </r>
  <r>
    <x v="15"/>
    <x v="216"/>
    <n v="52500"/>
    <x v="45"/>
    <s v="Оплата за вывоз мусора за март 2024г., по УПД №80 от 31.03.2024г. НДС не облагается"/>
    <s v="4538752500"/>
    <x v="4"/>
    <x v="0"/>
    <x v="3"/>
  </r>
  <r>
    <x v="15"/>
    <x v="217"/>
    <n v="16000"/>
    <x v="28"/>
    <s v="Предоплата самозанятому по договору №БН от 15.02.2023г.(за уборку территории) НДС не облагается"/>
    <s v="4539116000"/>
    <x v="14"/>
    <x v="0"/>
    <x v="6"/>
  </r>
  <r>
    <x v="15"/>
    <x v="217"/>
    <n v="17000"/>
    <x v="32"/>
    <s v="Оплата за услуги аренды зала, согласно Счета №480 от 02.04.2024г. В том числе НДС 20.00% - 2 833.33"/>
    <s v="4539117000"/>
    <x v="29"/>
    <x v="2"/>
    <x v="18"/>
  </r>
  <r>
    <x v="15"/>
    <x v="217"/>
    <n v="80000"/>
    <x v="22"/>
    <s v="Оплата юридических услуг по счету №8751988 от 09.04 2024 г., №8752020 от 09.04.2024г. по договору №БН от 19.09.2022. НДС не облагается"/>
    <s v="4539180000"/>
    <x v="20"/>
    <x v="0"/>
    <x v="14"/>
  </r>
  <r>
    <x v="15"/>
    <x v="218"/>
    <n v="500"/>
    <x v="15"/>
    <s v="Взносы на обязательное страхование от несчастных случаев за апрель 2024г.. Регистрационный номер в ФСС 7704004815 НДС не облагается"/>
    <s v="45397500"/>
    <x v="16"/>
    <x v="3"/>
    <x v="9"/>
  </r>
  <r>
    <x v="15"/>
    <x v="218"/>
    <n v="1305"/>
    <x v="0"/>
    <s v="Оплата покупки по карте. CARD **4411 IRINA MIGUNOVA 12APR RUR 1305 POST RUS.SERVICE.127204 MOSKVA"/>
    <s v="453971305"/>
    <x v="15"/>
    <x v="4"/>
    <x v="11"/>
  </r>
  <r>
    <x v="15"/>
    <x v="218"/>
    <n v="4958.74"/>
    <x v="1"/>
    <s v="Оплата за услуги связи за март 2024 года по счету №101043990874   от 31.03.2024 Лицевой счет абонента 669010285 В том числе НДС 20.00% - 826.46"/>
    <s v="453974958,74"/>
    <x v="1"/>
    <x v="0"/>
    <x v="1"/>
  </r>
  <r>
    <x v="15"/>
    <x v="218"/>
    <n v="5136.46"/>
    <x v="99"/>
    <s v="Оплата за бумагу туалетную, полотенца бумажные, согласно Счета №5909 от 11.04.2024г. В том числе НДС 20.00% - 856.08"/>
    <s v="453975136,46"/>
    <x v="15"/>
    <x v="4"/>
    <x v="11"/>
  </r>
  <r>
    <x v="15"/>
    <x v="218"/>
    <n v="6734.16"/>
    <x v="75"/>
    <s v="Оплата за прием ТКО, транспортирование, обработка, обезвреживание, утилизация, захоронение по СВАО за март 2024г., согласно Счета №СВАО-0178038 от 31.03.2024г. НДС не облагается"/>
    <s v="453976734,16"/>
    <x v="4"/>
    <x v="0"/>
    <x v="3"/>
  </r>
  <r>
    <x v="15"/>
    <x v="218"/>
    <n v="55400"/>
    <x v="54"/>
    <s v="Оплата за услуги бухгалтерского сопровождения за март 2024г., согласно Счета №7 от 11.04.2024г. НДС не облагается"/>
    <s v="4539755400"/>
    <x v="18"/>
    <x v="0"/>
    <x v="13"/>
  </r>
  <r>
    <x v="15"/>
    <x v="218"/>
    <n v="734371.14"/>
    <x v="26"/>
    <s v="Оплата за потребленную эл/э (мощность) по дог/контракту No 77610001009699 (номер дог до 01.01.2023 - 97644161) за январь 2024 года, по счету 11520124020079 от 09.02.2024 В том числе НДС 20.00% - 122 395.19"/>
    <s v="45397734371,14"/>
    <x v="25"/>
    <x v="0"/>
    <x v="16"/>
  </r>
  <r>
    <x v="15"/>
    <x v="219"/>
    <n v="580.25"/>
    <x v="0"/>
    <s v="Комиссия за переводы в пользу ФЛ сверх нетарифицируемой суммы платежей в месяц"/>
    <s v="45398580,25"/>
    <x v="8"/>
    <x v="0"/>
    <x v="7"/>
  </r>
  <r>
    <x v="15"/>
    <x v="219"/>
    <n v="15225"/>
    <x v="37"/>
    <s v="Перечисление заработной платы за апрель  2024 г. НДС не облагается"/>
    <s v="4539815225"/>
    <x v="11"/>
    <x v="3"/>
    <x v="9"/>
  </r>
  <r>
    <x v="15"/>
    <x v="219"/>
    <n v="16250"/>
    <x v="50"/>
    <s v="Единый налоговый платеж(НДФЛ апрель 2024). НДС не облагается"/>
    <s v="4539816250"/>
    <x v="16"/>
    <x v="3"/>
    <x v="9"/>
  </r>
  <r>
    <x v="15"/>
    <x v="219"/>
    <n v="43500"/>
    <x v="10"/>
    <s v="Перечисление заработной платы за апрель 2024 для зачисления на счет Иваницкой И. В. НДС не облагается"/>
    <s v="4539843500"/>
    <x v="11"/>
    <x v="3"/>
    <x v="9"/>
  </r>
  <r>
    <x v="15"/>
    <x v="219"/>
    <n v="50025"/>
    <x v="0"/>
    <s v="Оплата Заработная плата за Декабрь 2023 г. на основании ПЛАТЕЖНАЯ ВЕДОМОСТЬ N 9 от 16.04.2024"/>
    <s v="4539850025"/>
    <x v="11"/>
    <x v="3"/>
    <x v="9"/>
  </r>
  <r>
    <x v="15"/>
    <x v="219"/>
    <n v="247044"/>
    <x v="8"/>
    <s v="Оплата за стоки, согласно УПД  №В1415 от 31.03.2024г. В том числе НДС 20.00% - 41 174.00"/>
    <s v="45398247044"/>
    <x v="10"/>
    <x v="0"/>
    <x v="8"/>
  </r>
  <r>
    <x v="15"/>
    <x v="219"/>
    <n v="300000"/>
    <x v="39"/>
    <s v="Оплата охраны территории поселка за март  2024 год по договору №347-2-23-ФО от 15.02.2023 НДС не облагается"/>
    <s v="45398300000"/>
    <x v="30"/>
    <x v="0"/>
    <x v="2"/>
  </r>
  <r>
    <x v="15"/>
    <x v="220"/>
    <n v="300"/>
    <x v="0"/>
    <s v="Комиссия за переводы в пользу ФЛ сверх нетарифицируемой суммы платежей в месяц"/>
    <s v="45399300"/>
    <x v="8"/>
    <x v="0"/>
    <x v="7"/>
  </r>
  <r>
    <x v="15"/>
    <x v="220"/>
    <n v="30000"/>
    <x v="28"/>
    <s v="Предоплата самозанятому по договору №БН от 15.02.2023г.(за уборку территории) НДС не облагается"/>
    <s v="4539930000"/>
    <x v="14"/>
    <x v="0"/>
    <x v="6"/>
  </r>
  <r>
    <x v="15"/>
    <x v="220"/>
    <n v="72695"/>
    <x v="81"/>
    <s v="Окончательная оплата по Доп.соглашению №2 от 29.01.2024г. к Договору №УП/НХБК-25/12/2023 от 25.12.2023г., согласно Счета №45 от 26.02.2024г. НДС не облагается"/>
    <s v="4539972695"/>
    <x v="17"/>
    <x v="0"/>
    <x v="12"/>
  </r>
  <r>
    <x v="15"/>
    <x v="221"/>
    <n v="8422.86"/>
    <x v="0"/>
    <s v="Оплата покупки по карте. CARD **4411 IRINA MIGUNOVA 22APR RUR 8422.86 GAZPROM MEZHREGIONGAZ G. SANKT-PETE"/>
    <s v="454068422,86"/>
    <x v="0"/>
    <x v="0"/>
    <x v="0"/>
  </r>
  <r>
    <x v="15"/>
    <x v="222"/>
    <n v="2130.79"/>
    <x v="0"/>
    <s v="Комиссия за переводы в пользу ФЛ сверх нетарифицируемой суммы платежей в месяц"/>
    <s v="454072130,79"/>
    <x v="8"/>
    <x v="0"/>
    <x v="7"/>
  </r>
  <r>
    <x v="15"/>
    <x v="222"/>
    <n v="90000"/>
    <x v="45"/>
    <s v="Оплата за вывоз мусора за апрель  2024г., по Счету №174 от 25.04.2024г. НДС не облагается"/>
    <s v="4540790000"/>
    <x v="4"/>
    <x v="0"/>
    <x v="3"/>
  </r>
  <r>
    <x v="15"/>
    <x v="222"/>
    <n v="162527"/>
    <x v="28"/>
    <s v="Предоплата самозанятому по договору №БН от 15.02.2023г.(за уборку территории) НДС не облагается"/>
    <s v="45407162527"/>
    <x v="14"/>
    <x v="0"/>
    <x v="6"/>
  </r>
  <r>
    <x v="15"/>
    <x v="223"/>
    <n v="1348.8"/>
    <x v="0"/>
    <s v="Комиссия за переводы в пользу ФЛ сверх нетарифицируемой суммы платежей в месяц"/>
    <s v="454091348,8"/>
    <x v="8"/>
    <x v="0"/>
    <x v="7"/>
  </r>
  <r>
    <x v="15"/>
    <x v="223"/>
    <n v="2907"/>
    <x v="50"/>
    <s v="Единый налоговый платеж(водный налог 1кв 2024). НДС не облагается"/>
    <s v="454092907"/>
    <x v="39"/>
    <x v="2"/>
    <x v="15"/>
  </r>
  <r>
    <x v="15"/>
    <x v="223"/>
    <n v="7000"/>
    <x v="18"/>
    <s v="Оплата работ по поддержке и обслуживанию по Договору №0120131101 от 01.11.2013 на обслуживание компьютерной техники за апрель 2024г.  НДС не облагается"/>
    <s v="454097000"/>
    <x v="2"/>
    <x v="0"/>
    <x v="1"/>
  </r>
  <r>
    <x v="15"/>
    <x v="223"/>
    <n v="9450"/>
    <x v="36"/>
    <s v="Оплата за услуги по адаптации и сопровождению адаптированных программ &quot;1С:Предприятие&quot;, согласно Счета №2074 от 08.04.2024г. В том числе НДС 20.00% - 1 575.00"/>
    <s v="454099450"/>
    <x v="18"/>
    <x v="0"/>
    <x v="13"/>
  </r>
  <r>
    <x v="15"/>
    <x v="223"/>
    <n v="13630"/>
    <x v="23"/>
    <s v="Оплата за сервисное обслуживание по Договору №71781/ДСО2 от 05.03.2024г.., согласно Счета №71781/Р138 от 11.04.2024г. В том числе НДС 20.00% - 2 271.67"/>
    <s v="4540913630"/>
    <x v="21"/>
    <x v="0"/>
    <x v="15"/>
  </r>
  <r>
    <x v="15"/>
    <x v="223"/>
    <n v="17485"/>
    <x v="37"/>
    <s v="Перечисление заработной платы за апрель  2024 г. НДС не облагается"/>
    <s v="4540917485"/>
    <x v="11"/>
    <x v="3"/>
    <x v="9"/>
  </r>
  <r>
    <x v="15"/>
    <x v="223"/>
    <n v="19359"/>
    <x v="50"/>
    <s v="Единый налоговый платеж(НДФЛ апрель 2024). НДС не облагается"/>
    <s v="4540919359"/>
    <x v="16"/>
    <x v="3"/>
    <x v="9"/>
  </r>
  <r>
    <x v="15"/>
    <x v="223"/>
    <n v="25252"/>
    <x v="23"/>
    <s v="Оплата за сервисное обслуживание по Договору №71781/ДСО2 от 05.03.2024г.., согласно Счета №71781/Р137 от 01.04.2024г. В том числе НДС 20.00% - 4 208.67"/>
    <s v="4540925252"/>
    <x v="21"/>
    <x v="0"/>
    <x v="15"/>
  </r>
  <r>
    <x v="15"/>
    <x v="223"/>
    <n v="33670.800000000003"/>
    <x v="75"/>
    <s v="Оплата за прием ТКО, транспортирование, обработка, обезвреживание, утилизация, захоронение по СВАО за апрель 2024г., по Договору № 3-15-6484 от 22.12.2021 НДС не облагается"/>
    <s v="4540933670,8"/>
    <x v="4"/>
    <x v="0"/>
    <x v="3"/>
  </r>
  <r>
    <x v="15"/>
    <x v="223"/>
    <n v="49955"/>
    <x v="10"/>
    <s v="Перечисление заработной платы за апрель 2024 для зачисления на счет Иваницкой И. В. НДС не облагается"/>
    <s v="4540949955"/>
    <x v="11"/>
    <x v="3"/>
    <x v="9"/>
  </r>
  <r>
    <x v="15"/>
    <x v="223"/>
    <n v="55520"/>
    <x v="50"/>
    <s v="Единый налоговый платеж (Страховые взносы апрель 2024) НДС не облагается"/>
    <s v="4540955520"/>
    <x v="16"/>
    <x v="3"/>
    <x v="9"/>
  </r>
  <r>
    <x v="15"/>
    <x v="223"/>
    <n v="66922"/>
    <x v="0"/>
    <s v="Оплата Заработная плата за Декабрь 2023 г. на основании ПЛАТЕЖНАЯ ВЕДОМОСТЬ N 10 от 27.04.2024"/>
    <s v="4540966922"/>
    <x v="11"/>
    <x v="3"/>
    <x v="9"/>
  </r>
  <r>
    <x v="15"/>
    <x v="223"/>
    <n v="146185.97"/>
    <x v="5"/>
    <s v="Арендная плата за землю за 2 квартал 2024,  ФЛС №М-02-013174-001 В том числе НДС"/>
    <s v="45409146185,97"/>
    <x v="5"/>
    <x v="0"/>
    <x v="4"/>
  </r>
  <r>
    <x v="15"/>
    <x v="223"/>
    <n v="203723.07"/>
    <x v="8"/>
    <s v="Оплата за стоки за апрель 2024г., согласно Договора № 94В от 19.12.2003г. В том числе НДС 20.00% - 33 953.85"/>
    <s v="45409203723,07"/>
    <x v="10"/>
    <x v="0"/>
    <x v="8"/>
  </r>
  <r>
    <x v="15"/>
    <x v="224"/>
    <n v="1915.16"/>
    <x v="0"/>
    <s v="Оплата покупки по карте. CARD **4411 IRINA MIGUNOVA 27APR RUR 1915.16 GAZPROM MEZHREGIONGAZ G. SANKT-PETE"/>
    <s v="454111915,16"/>
    <x v="0"/>
    <x v="0"/>
    <x v="0"/>
  </r>
  <r>
    <x v="16"/>
    <x v="225"/>
    <n v="675"/>
    <x v="0"/>
    <s v="Комиссия за исходящие платежи в рублях, переданные по системе Банк-Клиент по счету 40703810800001434983 за период с 31.03.2024 по 30.04.2024"/>
    <s v="45414675"/>
    <x v="8"/>
    <x v="0"/>
    <x v="7"/>
  </r>
  <r>
    <x v="16"/>
    <x v="225"/>
    <n v="990"/>
    <x v="0"/>
    <s v="Ежемесячная комиссия за обслуживание по пакету за период с 01.04.2024 по 30.04.2024"/>
    <s v="45414990"/>
    <x v="8"/>
    <x v="0"/>
    <x v="7"/>
  </r>
  <r>
    <x v="16"/>
    <x v="226"/>
    <n v="50000"/>
    <x v="22"/>
    <s v="Оплата юридических услуг по счету №9229407 от 03.05 2024 г., по договору №БН от 19.09.2022. НДС не облагается"/>
    <s v="4541550000"/>
    <x v="20"/>
    <x v="0"/>
    <x v="14"/>
  </r>
  <r>
    <x v="16"/>
    <x v="226"/>
    <n v="55400"/>
    <x v="54"/>
    <s v="Оплата за услуги бухгалтерского сопровождения за апрель 2024г., согласно Счета №8 от 02.05.2024г. НДС не облагается"/>
    <s v="4541555400"/>
    <x v="18"/>
    <x v="0"/>
    <x v="13"/>
  </r>
  <r>
    <x v="16"/>
    <x v="227"/>
    <n v="4632"/>
    <x v="0"/>
    <s v="Оплата покупки по карте. CARD **4411 IRINA MIGUNOVA 02MAY RUR 4632 LEROYMERLIN_004 MYTISCHI"/>
    <s v="454184632"/>
    <x v="7"/>
    <x v="1"/>
    <x v="12"/>
  </r>
  <r>
    <x v="16"/>
    <x v="228"/>
    <n v="1753.14"/>
    <x v="0"/>
    <s v="Оплата покупки по карте. CARD **4411 IRINA MIGUNOVA 08MAY RUR 1753.14 POST RUS.SERVICE.127204 MOSKVA"/>
    <s v="454221753,14"/>
    <x v="15"/>
    <x v="4"/>
    <x v="11"/>
  </r>
  <r>
    <x v="16"/>
    <x v="229"/>
    <n v="130.83000000000001"/>
    <x v="0"/>
    <s v="Комиссия за переводы в пользу ФЛ сверх нетарифицируемой суммы платежей в месяц"/>
    <s v="45428130,83"/>
    <x v="8"/>
    <x v="0"/>
    <x v="7"/>
  </r>
  <r>
    <x v="16"/>
    <x v="229"/>
    <n v="548"/>
    <x v="15"/>
    <s v="Взносы на обязательное страхование от несчастных случаев за май 2024г.. Регистрационный номер в ФСС 7704004815 НДС не облагается"/>
    <s v="45428548"/>
    <x v="16"/>
    <x v="3"/>
    <x v="9"/>
  </r>
  <r>
    <x v="16"/>
    <x v="229"/>
    <n v="16354.5"/>
    <x v="37"/>
    <s v="Перечисление заработной платы за май  2024 г. НДС не облагается"/>
    <s v="4542816354,5"/>
    <x v="11"/>
    <x v="3"/>
    <x v="9"/>
  </r>
  <r>
    <x v="16"/>
    <x v="229"/>
    <n v="17805"/>
    <x v="50"/>
    <s v="Единый налоговый платеж(НДФЛ май 2024). НДС не облагается"/>
    <s v="4542817805"/>
    <x v="16"/>
    <x v="3"/>
    <x v="9"/>
  </r>
  <r>
    <x v="16"/>
    <x v="229"/>
    <n v="46728"/>
    <x v="10"/>
    <s v="Перечисление заработной платы за май 2024 для зачисления на счет Иваницкой И. В. НДС не облагается"/>
    <s v="4542846728"/>
    <x v="11"/>
    <x v="3"/>
    <x v="9"/>
  </r>
  <r>
    <x v="16"/>
    <x v="229"/>
    <n v="56073"/>
    <x v="0"/>
    <s v="Оплата Заработная плата за Декабрь 2023 г. на основании ПЛАТЕЖНАЯ ВЕДОМОСТЬ N 11 от 15.05.2024"/>
    <s v="4542856073"/>
    <x v="11"/>
    <x v="3"/>
    <x v="9"/>
  </r>
  <r>
    <x v="16"/>
    <x v="230"/>
    <n v="6000"/>
    <x v="24"/>
    <s v="Оплата за тех.обслуживание гозопровода и газового оборудования за май 2024г., НДС не облагается"/>
    <s v="454296000"/>
    <x v="23"/>
    <x v="0"/>
    <x v="0"/>
  </r>
  <r>
    <x v="16"/>
    <x v="230"/>
    <n v="6098"/>
    <x v="26"/>
    <s v="Оплата пени за потребленную эл/э (мощность) по дог/контракту No 77610001009699 (номер дог до 01.01.2023 - 97644161) , по счету 10070424029328 от 14.05.2024 В том числе НДС 20.00% - 1 016.33"/>
    <s v="454296098"/>
    <x v="25"/>
    <x v="0"/>
    <x v="16"/>
  </r>
  <r>
    <x v="16"/>
    <x v="230"/>
    <n v="13468.32"/>
    <x v="75"/>
    <s v="Оплата за прием ТКО, транспортирование, обработка, обезвреживание, утилизация, захоронение по СВАО за апрель 2024г., по Счету №СВАО-024113 от 30.04.2024г. по Договору № 3-15-6484 от 22.12.2021 НДС не облагается"/>
    <s v="4542913468,32"/>
    <x v="4"/>
    <x v="0"/>
    <x v="3"/>
  </r>
  <r>
    <x v="16"/>
    <x v="230"/>
    <n v="40000"/>
    <x v="100"/>
    <s v="Оплата по Договор №24-9951-Д/0015 от14.05.2024. а выполнение работ, по Счету №9951/2024/6 от 15.05.2024г. В том числе НДС 20.00% - 6 666.67"/>
    <s v="4542940000"/>
    <x v="20"/>
    <x v="0"/>
    <x v="14"/>
  </r>
  <r>
    <x v="16"/>
    <x v="230"/>
    <n v="41287.03"/>
    <x v="26"/>
    <s v="Оплата за потребленную эл/э (мощность) по дог/контракту No 77610001009699 (номер дог до 01.01.2023 - 97644161) за арель 2024 года, по счету 11520424020637 от 13.05.2024 В том числе НДС 20.00% - 6 881.17"/>
    <s v="4542941287,03"/>
    <x v="25"/>
    <x v="0"/>
    <x v="16"/>
  </r>
  <r>
    <x v="16"/>
    <x v="230"/>
    <n v="300000"/>
    <x v="39"/>
    <s v="Оплата охраны территории поселка за апрель  2024 год по договору №347-2-23-ФО от 15.02.2023 НДС не облагается"/>
    <s v="45429300000"/>
    <x v="30"/>
    <x v="0"/>
    <x v="2"/>
  </r>
  <r>
    <x v="16"/>
    <x v="231"/>
    <n v="1752.83"/>
    <x v="0"/>
    <s v="Оплата покупки по карте. CARD **4411 IRINA MIGUNOVA 16MAY RUR 1752.83 GAZPROM MEZHREGIONGAZ G. SANKT-PETE"/>
    <s v="454301752,83"/>
    <x v="0"/>
    <x v="0"/>
    <x v="0"/>
  </r>
  <r>
    <x v="16"/>
    <x v="232"/>
    <n v="400"/>
    <x v="0"/>
    <s v="Комиссия за переводы в пользу ФЛ сверх нетарифицируемой суммы платежей в месяц"/>
    <s v="45435400"/>
    <x v="8"/>
    <x v="0"/>
    <x v="7"/>
  </r>
  <r>
    <x v="16"/>
    <x v="232"/>
    <n v="6000"/>
    <x v="72"/>
    <s v="Оплата госпошлины. НДС не облагается"/>
    <s v="454356000"/>
    <x v="31"/>
    <x v="2"/>
    <x v="14"/>
  </r>
  <r>
    <x v="16"/>
    <x v="232"/>
    <n v="40000"/>
    <x v="28"/>
    <s v="Предоплата самозанятому по договору №БН от 15.02.2023г.(за уборку территории) НДС не облагается"/>
    <s v="4543540000"/>
    <x v="14"/>
    <x v="0"/>
    <x v="6"/>
  </r>
  <r>
    <x v="16"/>
    <x v="233"/>
    <n v="3835"/>
    <x v="0"/>
    <s v="Оплата покупки по карте. CARD **4411 IRINA MIGUNOVA 23MAY RUR 3835 NEFTMAGISTRAL 020 DOLGOPRUDNYJ"/>
    <s v="454393835"/>
    <x v="7"/>
    <x v="1"/>
    <x v="12"/>
  </r>
  <r>
    <x v="16"/>
    <x v="234"/>
    <n v="1236"/>
    <x v="0"/>
    <s v="Комиссия за переводы в пользу ФЛ сверх нетарифицируемой суммы платежей в месяц"/>
    <s v="454411236"/>
    <x v="8"/>
    <x v="0"/>
    <x v="7"/>
  </r>
  <r>
    <x v="16"/>
    <x v="234"/>
    <n v="4958.74"/>
    <x v="1"/>
    <s v="Оплата за услуги связи за март 2024 года по счету №101049969203   от 30.04.2024 Лицевой счет абонента 669010285 В том числе НДС 20.00% - 826.46"/>
    <s v="454414958,74"/>
    <x v="1"/>
    <x v="0"/>
    <x v="1"/>
  </r>
  <r>
    <x v="16"/>
    <x v="234"/>
    <n v="17806"/>
    <x v="50"/>
    <s v="Единый налоговый платеж(НДФЛ май 2024). НДС не облагается"/>
    <s v="4544117806"/>
    <x v="16"/>
    <x v="3"/>
    <x v="9"/>
  </r>
  <r>
    <x v="16"/>
    <x v="234"/>
    <n v="55520"/>
    <x v="50"/>
    <s v="Единый налоговый платеж (Страховые взносы за май 2024) НДС не облагается"/>
    <s v="4544155520"/>
    <x v="16"/>
    <x v="3"/>
    <x v="9"/>
  </r>
  <r>
    <x v="16"/>
    <x v="234"/>
    <n v="123600"/>
    <x v="28"/>
    <s v="Предоплата самозанятому по договору №БН от 15.02.2023г.(за уборку территории) НДС не облагается"/>
    <s v="45441123600"/>
    <x v="14"/>
    <x v="0"/>
    <x v="6"/>
  </r>
  <r>
    <x v="16"/>
    <x v="234"/>
    <n v="636918.31999999995"/>
    <x v="26"/>
    <s v="Оплата за потребленную эл/э (мощность) по дог/контрNo 77610001009699 (№ дог до 01.01.2023 - 97644161) за 02.2024г, по №11520224020609 от 11.03.2024, 10070224032837, 10070324032504  - В том числе НДС 20.00% - 10"/>
    <s v="45441636918,32"/>
    <x v="25"/>
    <x v="0"/>
    <x v="16"/>
  </r>
  <r>
    <x v="16"/>
    <x v="235"/>
    <n v="450"/>
    <x v="0"/>
    <s v="Комиссия за исходящие платежи в рублях, переданные по системе Банк-Клиент по счету 40703810800001434983 за период с 30.04.2024 по 31.05.2024"/>
    <s v="45443450"/>
    <x v="8"/>
    <x v="0"/>
    <x v="7"/>
  </r>
  <r>
    <x v="16"/>
    <x v="235"/>
    <n v="701.38"/>
    <x v="0"/>
    <s v="Комиссия за переводы в пользу ФЛ сверх нетарифицируемой суммы платежей в месяц"/>
    <s v="45443701,38"/>
    <x v="8"/>
    <x v="0"/>
    <x v="7"/>
  </r>
  <r>
    <x v="16"/>
    <x v="235"/>
    <n v="7000"/>
    <x v="18"/>
    <s v="Оплата работ по поддержке и обслуживанию по Договору №0120131101 от 01.11.2013 на обслуживание компьютерной техники за май 2024г.  НДС не облагается"/>
    <s v="454437000"/>
    <x v="2"/>
    <x v="0"/>
    <x v="1"/>
  </r>
  <r>
    <x v="16"/>
    <x v="235"/>
    <n v="26978"/>
    <x v="0"/>
    <s v="Оплата покупки по карте. CARD **4411 IRINA MIGUNOVA 29MAY RUR 26978 LEROYMERLIN_004 MYTISCHI"/>
    <s v="4544326978"/>
    <x v="7"/>
    <x v="1"/>
    <x v="12"/>
  </r>
  <r>
    <x v="16"/>
    <x v="235"/>
    <n v="33670.800000000003"/>
    <x v="75"/>
    <s v="Оплата за прием ТКО, транспортирование, обработка, обезвреживание, утилизация, захоронение по СВАО за май 2024г. по Договору № 3-15-6484 от 22.12.2021 НДС не облагается"/>
    <s v="4544333670,8"/>
    <x v="4"/>
    <x v="0"/>
    <x v="3"/>
  </r>
  <r>
    <x v="16"/>
    <x v="235"/>
    <n v="46728"/>
    <x v="10"/>
    <s v="Перечисление заработной платы за май 2024 для зачисления на счет Иваницкой И. В. НДС не облагается"/>
    <s v="4544346728"/>
    <x v="11"/>
    <x v="3"/>
    <x v="9"/>
  </r>
  <r>
    <x v="16"/>
    <x v="235"/>
    <n v="60872"/>
    <x v="0"/>
    <s v="Оплата Заработная плата за Декабрь 2023 г. на основании ПЛАТЕЖНАЯ ВЕДОМОСТЬ N 12 от 31.05.2024"/>
    <s v="4544360872"/>
    <x v="11"/>
    <x v="3"/>
    <x v="9"/>
  </r>
  <r>
    <x v="16"/>
    <x v="235"/>
    <n v="87930.13"/>
    <x v="8"/>
    <s v="Оплата за стоки за апрель 2024г., согласно Договора № 94В от 19.12.2003г. В том числе НДС 20.00% - 14 655.02"/>
    <s v="4544387930,13"/>
    <x v="10"/>
    <x v="0"/>
    <x v="8"/>
  </r>
  <r>
    <x v="16"/>
    <x v="235"/>
    <n v="105000"/>
    <x v="45"/>
    <s v="Оплата за вывоз мусора за май  2024г., по Счету №228 от 31.05.2024г. В том числе НДС 20.00% - 17 500.00"/>
    <s v="45443105000"/>
    <x v="4"/>
    <x v="0"/>
    <x v="3"/>
  </r>
  <r>
    <x v="17"/>
    <x v="236"/>
    <n v="990"/>
    <x v="0"/>
    <s v="Ежемесячная комиссия за обслуживание по пакету за период с 01.05.2024 по 31.05.2024"/>
    <s v="45446990"/>
    <x v="8"/>
    <x v="0"/>
    <x v="7"/>
  </r>
  <r>
    <x v="17"/>
    <x v="237"/>
    <n v="19417"/>
    <x v="28"/>
    <s v="Предоплата самозанятому по договору №БН от 15.02.2023г.(за уборку территории) НДС не облагается"/>
    <s v="4544719417"/>
    <x v="14"/>
    <x v="0"/>
    <x v="6"/>
  </r>
  <r>
    <x v="17"/>
    <x v="238"/>
    <n v="225"/>
    <x v="0"/>
    <s v="Комиссия за снятие наличных в банкомате. Cash Advance Fee. CARD **4411 IRINA MIGUNOVA 05JUN RUR 15000 RBA REC 75131 G MOSKVA"/>
    <s v="45448225"/>
    <x v="8"/>
    <x v="0"/>
    <x v="7"/>
  </r>
  <r>
    <x v="17"/>
    <x v="238"/>
    <n v="15000"/>
    <x v="0"/>
    <s v="Снятие наличных денежных средств с карты в банкомате Банка. CARD **4411 IRINA MIGUNOVA 05JUN RUR 15000 RBA REC 75131 G MOSKVA"/>
    <s v="4544815000"/>
    <x v="8"/>
    <x v="0"/>
    <x v="7"/>
  </r>
  <r>
    <x v="17"/>
    <x v="239"/>
    <n v="325.01"/>
    <x v="0"/>
    <s v="Комиссия за переводы в пользу ФЛ сверх нетарифицируемой суммы платежей в месяц"/>
    <s v="45449325,01"/>
    <x v="8"/>
    <x v="0"/>
    <x v="7"/>
  </r>
  <r>
    <x v="17"/>
    <x v="239"/>
    <n v="479"/>
    <x v="15"/>
    <s v="Взносы на обязательное страхование от несчастных случаев за июнь 2024г.. Регистрационный номер в ФСС 7704004815 НДС не облагается"/>
    <s v="45449479"/>
    <x v="16"/>
    <x v="3"/>
    <x v="9"/>
  </r>
  <r>
    <x v="17"/>
    <x v="239"/>
    <n v="5161.1400000000003"/>
    <x v="1"/>
    <s v="Оплата за услуги связи за май 2024 года по счету №101056250143   от 31.05.2024 Лицевой счет абонента 669010285 В том числе НДС 20.00% - 860.19"/>
    <s v="454495161,14"/>
    <x v="1"/>
    <x v="0"/>
    <x v="1"/>
  </r>
  <r>
    <x v="17"/>
    <x v="239"/>
    <n v="6000"/>
    <x v="24"/>
    <s v="Оплата за тех.обслуживание гозопровода и газового оборудования за июнь 2024г., НДС не облагается"/>
    <s v="454496000"/>
    <x v="23"/>
    <x v="0"/>
    <x v="0"/>
  </r>
  <r>
    <x v="17"/>
    <x v="239"/>
    <n v="13083.8"/>
    <x v="37"/>
    <s v="Перечисление заработной платы за май  2024 г. НДС не облагается"/>
    <s v="4544913083,8"/>
    <x v="11"/>
    <x v="3"/>
    <x v="9"/>
  </r>
  <r>
    <x v="17"/>
    <x v="239"/>
    <n v="15164.5"/>
    <x v="0"/>
    <s v="Оплата покупки по карте. CARD **4411 IRINA MIGUNOVA 04JUN RUR 15164.5 LEROYMERLIN_004 MYTISCHI"/>
    <s v="4544915164,5"/>
    <x v="7"/>
    <x v="1"/>
    <x v="12"/>
  </r>
  <r>
    <x v="17"/>
    <x v="239"/>
    <n v="36047"/>
    <x v="101"/>
    <s v="Оплата за материалы, согласно Счета №2406-100103-52639 от 05.06.2024г. В том числе НДС 20.00% - 6 007.83"/>
    <s v="4544936047"/>
    <x v="7"/>
    <x v="1"/>
    <x v="12"/>
  </r>
  <r>
    <x v="17"/>
    <x v="239"/>
    <n v="50000"/>
    <x v="22"/>
    <s v="Оплата юридических услуг по счету №9917956 от 06.06 2024 г., по договору №БН от 19.09.2022. НДС не облагается"/>
    <s v="4544950000"/>
    <x v="20"/>
    <x v="0"/>
    <x v="14"/>
  </r>
  <r>
    <x v="17"/>
    <x v="239"/>
    <n v="50000"/>
    <x v="22"/>
    <s v="Оплата юридических услуг по счету №9918047 от 06.06 2024 г., по договору №БН от 03.11.2023. НДС не облагается"/>
    <s v="4544950000"/>
    <x v="20"/>
    <x v="0"/>
    <x v="14"/>
  </r>
  <r>
    <x v="17"/>
    <x v="239"/>
    <n v="55400"/>
    <x v="54"/>
    <s v="Оплата за услуги бухгалтерского сопровождения за май 2024г., согласно Счета №11 от 03.06.2024г. НДС не облагается"/>
    <s v="4544955400"/>
    <x v="18"/>
    <x v="0"/>
    <x v="13"/>
  </r>
  <r>
    <x v="17"/>
    <x v="240"/>
    <n v="3364"/>
    <x v="0"/>
    <s v="Оплата покупки по карте. CARD **4411 IRINA MIGUNOVA 05JUN RUR 3364 LEROYMERLIN_004 MYTISCHI"/>
    <s v="454513364"/>
    <x v="7"/>
    <x v="1"/>
    <x v="12"/>
  </r>
  <r>
    <x v="17"/>
    <x v="241"/>
    <n v="271.67"/>
    <x v="0"/>
    <s v="Комиссия за переводы в пользу ФЛ сверх нетарифицируемой суммы платежей в месяц"/>
    <s v="45453271,67"/>
    <x v="8"/>
    <x v="0"/>
    <x v="7"/>
  </r>
  <r>
    <x v="17"/>
    <x v="241"/>
    <n v="4060"/>
    <x v="50"/>
    <s v="Единый налоговый платеж(НДФЛ июнь 2024). НДС не облагается"/>
    <s v="454534060"/>
    <x v="16"/>
    <x v="3"/>
    <x v="9"/>
  </r>
  <r>
    <x v="17"/>
    <x v="241"/>
    <n v="18025"/>
    <x v="23"/>
    <s v="Оплата за сервисное обслуживание, по Договору №71781/ДСО2 от 05.03.2024г., согласно Счета №71781/Р139 от 06.06.2024г. В том числе НДС 20.00% - 3 004.17"/>
    <s v="4545318025"/>
    <x v="21"/>
    <x v="0"/>
    <x v="15"/>
  </r>
  <r>
    <x v="17"/>
    <x v="241"/>
    <n v="27166.76"/>
    <x v="10"/>
    <s v="Перечисление заработной платы за июнь 2024г. (отпускные) для зачисления на счет Иваницкой И. В. НДС не облагается"/>
    <s v="4545327166,76"/>
    <x v="11"/>
    <x v="3"/>
    <x v="9"/>
  </r>
  <r>
    <x v="17"/>
    <x v="241"/>
    <n v="91453.91"/>
    <x v="26"/>
    <s v="Оплата за потребленную эл/э (мощность) по дог/контрNo 77610001009699 (№ дог до 01.01.2023 - 97644161) за  май.2024г, по №11520524022231 от 11.06.2024,  В том числе НДС 20.00% - 15 242.32"/>
    <s v="4545391453,91"/>
    <x v="25"/>
    <x v="0"/>
    <x v="16"/>
  </r>
  <r>
    <x v="17"/>
    <x v="242"/>
    <n v="207.67"/>
    <x v="0"/>
    <s v="Комиссия за переводы в пользу ФЛ сверх нетарифицируемой суммы платежей в месяц"/>
    <s v="45460207,67"/>
    <x v="8"/>
    <x v="0"/>
    <x v="7"/>
  </r>
  <r>
    <x v="17"/>
    <x v="242"/>
    <n v="2505"/>
    <x v="0"/>
    <s v="Оплата покупки по карте. CARD **4411 IRINA MIGUNOVA 14JUN RUR 2505 POST RUS.SERVICE.127495 MOSKVA"/>
    <s v="454602505"/>
    <x v="15"/>
    <x v="4"/>
    <x v="11"/>
  </r>
  <r>
    <x v="17"/>
    <x v="242"/>
    <n v="11481"/>
    <x v="50"/>
    <s v="Единый налоговый платеж(НДФЛ июнь 2024). НДС не облагается"/>
    <s v="4546011481"/>
    <x v="16"/>
    <x v="3"/>
    <x v="9"/>
  </r>
  <r>
    <x v="17"/>
    <x v="242"/>
    <n v="20767.87"/>
    <x v="10"/>
    <s v="Перечисление заработной платы за июнь 2024г. для зачисления на счет Иваницкой И. В. НДС не облагается"/>
    <s v="4546020767,87"/>
    <x v="11"/>
    <x v="3"/>
    <x v="9"/>
  </r>
  <r>
    <x v="17"/>
    <x v="242"/>
    <n v="56074"/>
    <x v="0"/>
    <s v="Оплата Заработная плата за Декабрь 2023 г. на основании ПЛАТЕЖНАЯ ВЕДОМОСТЬ N 13 от 17.06.2024"/>
    <s v="4546056074"/>
    <x v="11"/>
    <x v="3"/>
    <x v="9"/>
  </r>
  <r>
    <x v="17"/>
    <x v="243"/>
    <n v="654.26"/>
    <x v="0"/>
    <s v="Комиссия за переводы в пользу ФЛ сверх нетарифицируемой суммы платежей в месяц"/>
    <s v="45467654,26"/>
    <x v="8"/>
    <x v="0"/>
    <x v="7"/>
  </r>
  <r>
    <x v="17"/>
    <x v="243"/>
    <n v="10644"/>
    <x v="101"/>
    <s v="Оплата за бензиновый триммер, согласно Счета №2406-100117-47669 от 19.06.2024г. В том числе НДС 20.00% - 1 774.00"/>
    <s v="4546710644"/>
    <x v="7"/>
    <x v="0"/>
    <x v="6"/>
  </r>
  <r>
    <x v="17"/>
    <x v="243"/>
    <n v="15000"/>
    <x v="25"/>
    <s v="Оплата за исследование проб воды, согласно Счета №к-306 от 27.09.2023г. НДС не облагается"/>
    <s v="4546715000"/>
    <x v="24"/>
    <x v="0"/>
    <x v="15"/>
  </r>
  <r>
    <x v="17"/>
    <x v="243"/>
    <n v="41922"/>
    <x v="102"/>
    <s v="Оплата за дератизацию, дезинсекцию, замеры микроклимата, медоосмотры, согласно Счета №33 от 24.06.2024г. НДС не облагается"/>
    <s v="4546741922"/>
    <x v="15"/>
    <x v="4"/>
    <x v="11"/>
  </r>
  <r>
    <x v="17"/>
    <x v="243"/>
    <n v="65426"/>
    <x v="28"/>
    <s v="Предоплата самозанятому по договору №БН от 15.02.2023г.(за уборку территории) НДС не облагается"/>
    <s v="4546765426"/>
    <x v="14"/>
    <x v="0"/>
    <x v="6"/>
  </r>
  <r>
    <x v="17"/>
    <x v="244"/>
    <n v="480.94"/>
    <x v="0"/>
    <s v="Комиссия за переводы в пользу ФЛ сверх нетарифицируемой суммы платежей в месяц"/>
    <s v="45471480,94"/>
    <x v="8"/>
    <x v="0"/>
    <x v="7"/>
  </r>
  <r>
    <x v="17"/>
    <x v="244"/>
    <n v="7000"/>
    <x v="18"/>
    <s v="Оплата работ по поддержке и обслуживанию по Договору №0120131101 от 01.11.2013 на обслуживание компьютерной техники за июнь 2024г.  НДС не облагается"/>
    <s v="454717000"/>
    <x v="2"/>
    <x v="0"/>
    <x v="1"/>
  </r>
  <r>
    <x v="17"/>
    <x v="244"/>
    <n v="15000"/>
    <x v="25"/>
    <s v="Оплата за исследование проб воды за 2-й кв 2024г. НДС не облагается"/>
    <s v="4547115000"/>
    <x v="24"/>
    <x v="0"/>
    <x v="15"/>
  </r>
  <r>
    <x v="17"/>
    <x v="244"/>
    <n v="17865"/>
    <x v="50"/>
    <s v="Единый налоговый платеж(НДФЛ июнь 2024). НДС не облагается"/>
    <s v="4547117865"/>
    <x v="16"/>
    <x v="3"/>
    <x v="9"/>
  </r>
  <r>
    <x v="17"/>
    <x v="244"/>
    <n v="20202.48"/>
    <x v="75"/>
    <s v="Оплата за прием ТКО, транспортирование, обработка, обезвреживание, утилизация, захоронение по СВАО за июнь 2024г. по Договору № 3-15-6484 от 22.12.2021 НДС не облагается"/>
    <s v="4547120202,48"/>
    <x v="4"/>
    <x v="0"/>
    <x v="3"/>
  </r>
  <r>
    <x v="17"/>
    <x v="244"/>
    <n v="48093.71"/>
    <x v="10"/>
    <s v="Перечисление заработной платы за июнь 2024г. для зачисления на счет Иваницкой И. В. НДС не облагается"/>
    <s v="4547148093,71"/>
    <x v="11"/>
    <x v="3"/>
    <x v="9"/>
  </r>
  <r>
    <x v="17"/>
    <x v="244"/>
    <n v="50090"/>
    <x v="50"/>
    <s v="Единый налоговый платеж (Страховые взносы за июнь 2024) НДС не облагается"/>
    <s v="4547150090"/>
    <x v="16"/>
    <x v="3"/>
    <x v="9"/>
  </r>
  <r>
    <x v="17"/>
    <x v="244"/>
    <n v="76254.960000000006"/>
    <x v="0"/>
    <s v="Оплата Заработная плата за Декабрь 2023 г. на основании ПЛАТЕЖНАЯ ВЕДОМОСТЬ N 14 от 28.06.2024"/>
    <s v="4547176254,96"/>
    <x v="11"/>
    <x v="3"/>
    <x v="9"/>
  </r>
  <r>
    <x v="17"/>
    <x v="244"/>
    <n v="97500"/>
    <x v="45"/>
    <s v="Оплата за вывоз мусора за июнь  2024г., по Счету №288 от 28.06.2024г. В том числе НДС 20.00% - 16 250.00"/>
    <s v="4547197500"/>
    <x v="4"/>
    <x v="0"/>
    <x v="3"/>
  </r>
  <r>
    <x v="17"/>
    <x v="244"/>
    <n v="168414"/>
    <x v="8"/>
    <s v="Оплата за стоки за июнь 2024г., согласно Договора № 94В от 19.12.2003г. В том числе НДС 20.00% - 28 069.00"/>
    <s v="45471168414"/>
    <x v="10"/>
    <x v="0"/>
    <x v="8"/>
  </r>
  <r>
    <x v="18"/>
    <x v="245"/>
    <n v="100269.41"/>
    <x v="0"/>
    <s v="Оплата Заработная плата за Декабрь 2022 г. на основании ПЛАТЕЖНАЯ ВЕДОМОСТЬ N 65 от 29.12.2022"/>
    <s v="44925100269,41"/>
    <x v="11"/>
    <x v="3"/>
    <x v="9"/>
  </r>
  <r>
    <x v="18"/>
    <x v="245"/>
    <n v="35986.639999999999"/>
    <x v="9"/>
    <s v="Выплата заработной платы за декабрь 2022, НДС не облагается"/>
    <s v="4492535986,64"/>
    <x v="11"/>
    <x v="3"/>
    <x v="9"/>
  </r>
  <r>
    <x v="18"/>
    <x v="245"/>
    <n v="1788.19"/>
    <x v="26"/>
    <s v="Счет NoЭ-61-43339 от 31.08.2022, ПД No43339,No43339 ЗА ЭЛ. ЭНЕРГИЮ (МОЩНОСТЬ) за август 2022г. По договору с ИКУ No97644161 ОТ 20.07.2015Г. В том числе НДС 20.00% - 298.03"/>
    <s v="449251788,19"/>
    <x v="25"/>
    <x v="0"/>
    <x v="16"/>
  </r>
  <r>
    <x v="18"/>
    <x v="245"/>
    <n v="481416.74"/>
    <x v="26"/>
    <s v="СЧЕТСЧЕТ NoЭ-61-11559 от 31.03.2022, ПД No11559 ЗА ЭЛ. ЭНЕРГИЮ (МОЩНОСТЬ) ЗА март 2022 Г. ПО ДОГОВОРУ С ИКУ No97644161 ОТ 20.07.2015Г. В том числе НДС 20.00% - 80 236.12"/>
    <s v="44925481416,74"/>
    <x v="25"/>
    <x v="0"/>
    <x v="16"/>
  </r>
  <r>
    <x v="18"/>
    <x v="245"/>
    <n v="548775.99"/>
    <x v="26"/>
    <s v="Счет oЭ-61-20321 от 30.04.2022, ПД No20321,No20321 ЗА ЭЛ. ЭНЕРГИЮ (МОЩНОСТЬ) за апрель 2022 по договору с ИКУ No97644161 ОТ 20.07.2015Г. В том числе НДС 20.00% - 91 462.66"/>
    <s v="44925548775,99"/>
    <x v="25"/>
    <x v="0"/>
    <x v="16"/>
  </r>
  <r>
    <x v="18"/>
    <x v="245"/>
    <n v="609999.9"/>
    <x v="103"/>
    <s v="Оплата услуг охраны по акту сверки за 2022 год по счету №326 от 30.12.2022. НДС не облагается"/>
    <s v="44925609999,9"/>
    <x v="30"/>
    <x v="0"/>
    <x v="2"/>
  </r>
  <r>
    <x v="18"/>
    <x v="245"/>
    <n v="50000"/>
    <x v="22"/>
    <s v="Оплата юридических услуг за декабрь по счету №№2251306 от 30.12.2022. по договору №БН от 19.09.2022. НДС не облагается"/>
    <s v="4492550000"/>
    <x v="20"/>
    <x v="0"/>
    <x v="14"/>
  </r>
  <r>
    <x v="18"/>
    <x v="245"/>
    <n v="35250"/>
    <x v="10"/>
    <s v="Перечисление денежных средств для зачисления на счет Иваницкой И. В. заработная плата за декабрь 2022. НДС не облагается"/>
    <s v="4492535250"/>
    <x v="11"/>
    <x v="3"/>
    <x v="9"/>
  </r>
  <r>
    <x v="18"/>
    <x v="245"/>
    <n v="2287.56"/>
    <x v="0"/>
    <s v="Комиссия за переводы в пользу ФЛ сверх нетарифицируемой суммы платежей в месяц"/>
    <s v="449252287,56"/>
    <x v="8"/>
    <x v="0"/>
    <x v="7"/>
  </r>
  <r>
    <x v="18"/>
    <x v="245"/>
    <n v="409233.65"/>
    <x v="26"/>
    <s v="Счет oЭ-61-26027 от 31.05.2022, ПД No26027 ЗА ЭЛ. ЭНЕРГИЮ (МОЩНОСТЬ) за май 2022г.  По договору с ИКУ No97644161 ОТ 20.07.2015Г. В том числе НДС 20.00% - 68 205.61"/>
    <s v="44925409233,65"/>
    <x v="25"/>
    <x v="0"/>
    <x v="16"/>
  </r>
  <r>
    <x v="18"/>
    <x v="245"/>
    <n v="2718.4"/>
    <x v="0"/>
    <s v="Оплата покупки по карте. CARD **4411 IRINA MIGUNOVA 27DEC RUR 2718.4 LEROY MERLIN 4 MKAD"/>
    <s v="449252718,4"/>
    <x v="17"/>
    <x v="1"/>
    <x v="12"/>
  </r>
  <r>
    <x v="18"/>
    <x v="245"/>
    <n v="401.08"/>
    <x v="0"/>
    <s v="комиссия за обработку ведомости №65 29.12.2022"/>
    <s v="44925401,08"/>
    <x v="8"/>
    <x v="0"/>
    <x v="7"/>
  </r>
  <r>
    <x v="18"/>
    <x v="245"/>
    <n v="225"/>
    <x v="0"/>
    <s v="Комиссия за исходящие платежи в рублях, переданные по системе Банк-Клиент по счету 40703810800001434983 за период с 29.12.2022 по 30.12.2022"/>
    <s v="44925225"/>
    <x v="8"/>
    <x v="0"/>
    <x v="7"/>
  </r>
  <r>
    <x v="18"/>
    <x v="245"/>
    <n v="864"/>
    <x v="0"/>
    <s v="Оплата покупки по карте. CARD **4411 IRINA MIGUNOVA 27DEC RUR 864 IP BADULIN V.V. MYTISHHI"/>
    <s v="44925864"/>
    <x v="15"/>
    <x v="4"/>
    <x v="11"/>
  </r>
  <r>
    <x v="18"/>
    <x v="245"/>
    <n v="287109.88"/>
    <x v="26"/>
    <s v="Счет 1-31746 от 30.06.2022, ПД No31746 ЗА ЭЛ. ЭНЕРГИЮ (МОЩНОСТЬ) за июнь 2022г.  По договору с ИКУ No97644161 ОТ 20.07.2015Г. В том числе НДС 20.00% - 47 851.65"/>
    <s v="44925287109,88"/>
    <x v="25"/>
    <x v="0"/>
    <x v="16"/>
  </r>
  <r>
    <x v="18"/>
    <x v="246"/>
    <n v="40000"/>
    <x v="19"/>
    <s v="Оплата услуг по очистке КНС по счету №4 от 28.12.2022. НДС не облагается"/>
    <s v="4492440000"/>
    <x v="17"/>
    <x v="1"/>
    <x v="12"/>
  </r>
  <r>
    <x v="18"/>
    <x v="246"/>
    <n v="1070.98"/>
    <x v="0"/>
    <s v="Комиссия за переводы в пользу ФЛ сверх нетарифицируемой суммы платежей в месяц"/>
    <s v="449241070,98"/>
    <x v="8"/>
    <x v="0"/>
    <x v="7"/>
  </r>
  <r>
    <x v="18"/>
    <x v="246"/>
    <n v="107098"/>
    <x v="21"/>
    <s v="Оплата самозанятому за видеонаблюдение по счету №2234337 от 29.12.2022 НДС не облагается"/>
    <s v="44924107098"/>
    <x v="19"/>
    <x v="1"/>
    <x v="2"/>
  </r>
  <r>
    <x v="18"/>
    <x v="246"/>
    <n v="990"/>
    <x v="0"/>
    <s v="Ежемесячная комиссия за обслуживание по пакету за период с 01.12.2022 по 31.12.2022"/>
    <s v="44924990"/>
    <x v="8"/>
    <x v="0"/>
    <x v="7"/>
  </r>
  <r>
    <x v="18"/>
    <x v="246"/>
    <n v="50000"/>
    <x v="20"/>
    <s v="Оплата бухгалтерских услуг за декабрь 2022 по счету №345 от 29.12.2022 НДС не облагается"/>
    <s v="4492450000"/>
    <x v="18"/>
    <x v="0"/>
    <x v="13"/>
  </r>
  <r>
    <x v="18"/>
    <x v="246"/>
    <n v="825"/>
    <x v="0"/>
    <s v="Комиссия за исходящие платежи в рублях, переданные по системе Банк-Клиент по счету 40703810800001434983 за период с 30.11.2022 по 29.12.2022"/>
    <s v="44924825"/>
    <x v="8"/>
    <x v="0"/>
    <x v="7"/>
  </r>
  <r>
    <x v="18"/>
    <x v="247"/>
    <n v="5000"/>
    <x v="24"/>
    <s v="Оплата за техническое обслуживание газопровода в декабре 2022 по счету №63 от 22.11.2022 по договору №ОГ-19/7 от 01.12.2019.  НДС не облагается"/>
    <s v="449235000"/>
    <x v="23"/>
    <x v="0"/>
    <x v="0"/>
  </r>
  <r>
    <x v="18"/>
    <x v="247"/>
    <n v="0.06"/>
    <x v="26"/>
    <s v="ЗА ЭЛ. ЭНЕРГИЮ (МОЩНОСТЬ) ЗА НОЯБРЬ 2022 Г. ПО ДОГОВОРУ С ИКУ No97644161 ОТ 20.07.2015Г. СЧЕТ No Э-61-60717 от 30.11.2022 Г. В том числе НДС 20.00% - 0.01"/>
    <s v="449230,06"/>
    <x v="25"/>
    <x v="0"/>
    <x v="16"/>
  </r>
  <r>
    <x v="18"/>
    <x v="247"/>
    <n v="105000"/>
    <x v="19"/>
    <s v="Оплата услуг по уборке территорий земель общего пользования в декабре 2022 по счету №3 от 28.12.2022. НДС не облагается"/>
    <s v="44923105000"/>
    <x v="14"/>
    <x v="0"/>
    <x v="6"/>
  </r>
  <r>
    <x v="18"/>
    <x v="247"/>
    <n v="5000"/>
    <x v="24"/>
    <s v="Оплата за техническое обслуживание газопровода в январе 2023 по счету №69 от 21.12.2022 по договору №ОГ-19/7 от 01.12.2019.  НДС не облагается"/>
    <s v="449235000"/>
    <x v="23"/>
    <x v="0"/>
    <x v="0"/>
  </r>
  <r>
    <x v="18"/>
    <x v="247"/>
    <n v="17100"/>
    <x v="104"/>
    <s v="(131.131.02.2) Оплата услуг по организации мероприятия по адресу 3-я Северная линия, дом 17 по счету №00ГУ-000304 от 02.12.2022. В том числе НДС 20.00% - 2 850.00"/>
    <s v="4492317100"/>
    <x v="29"/>
    <x v="2"/>
    <x v="18"/>
  </r>
  <r>
    <x v="18"/>
    <x v="248"/>
    <n v="38000"/>
    <x v="105"/>
    <s v="Работы по диагностике, монтажу, демонтажу скважинного насоса по счету №46 от 19.12.2022 НДС не облагается"/>
    <s v="4492238000"/>
    <x v="17"/>
    <x v="1"/>
    <x v="12"/>
  </r>
  <r>
    <x v="18"/>
    <x v="249"/>
    <n v="21000"/>
    <x v="106"/>
    <s v="Оплата транспортных услуг вакуумной илососной машиной по счету №78 от 23.12.2022 НДС не облагается"/>
    <s v="4491821000"/>
    <x v="17"/>
    <x v="1"/>
    <x v="12"/>
  </r>
  <r>
    <x v="18"/>
    <x v="249"/>
    <n v="583087.96"/>
    <x v="26"/>
    <s v="ЗА ЭЛ. ЭНЕРГИЮ (МОЩНОСТЬ) ЗА НОЯБРЬ 2022 Г. ПО ДОГОВОРУ С ИКУ No97644161 ОТ 20.07.2015Г. СЧЕТ No Э-61-60717 от 30.11.2022 Г. В том числе НДС 20.00% - 97 181.33"/>
    <s v="44918583087,96"/>
    <x v="25"/>
    <x v="0"/>
    <x v="16"/>
  </r>
  <r>
    <x v="18"/>
    <x v="249"/>
    <n v="452127"/>
    <x v="107"/>
    <s v="Оплата работ по замене участка напорной канализации по договору №23122022 от 23.12.2022 НДС не облагается"/>
    <s v="44918452127"/>
    <x v="17"/>
    <x v="1"/>
    <x v="12"/>
  </r>
  <r>
    <x v="18"/>
    <x v="250"/>
    <n v="107214.1"/>
    <x v="108"/>
    <s v="Оплата запасных частей и работ по ременту насоса по счету №С-676-22 от 21.12.2022 В том числе НДС 20.00% - 17 869.02"/>
    <s v="44917107214,1"/>
    <x v="17"/>
    <x v="1"/>
    <x v="12"/>
  </r>
  <r>
    <x v="18"/>
    <x v="251"/>
    <n v="15.6"/>
    <x v="0"/>
    <s v="комиссия за обработку ведомости №64 16.12.2022"/>
    <s v="4491515,6"/>
    <x v="8"/>
    <x v="0"/>
    <x v="7"/>
  </r>
  <r>
    <x v="18"/>
    <x v="251"/>
    <n v="439.35"/>
    <x v="0"/>
    <s v="Комиссия за переводы в пользу ФЛ сверх нетарифицируемой суммы платежей в месяц"/>
    <s v="44915439,35"/>
    <x v="8"/>
    <x v="0"/>
    <x v="7"/>
  </r>
  <r>
    <x v="18"/>
    <x v="251"/>
    <n v="43935"/>
    <x v="14"/>
    <s v="Оплата ремонта КПП по договору №26/10 от 26.10.2022. В том числе НДС"/>
    <s v="4491543935"/>
    <x v="3"/>
    <x v="1"/>
    <x v="2"/>
  </r>
  <r>
    <x v="18"/>
    <x v="251"/>
    <n v="3900"/>
    <x v="0"/>
    <s v="Оплата Компенсация служебной поездки за Декабрь 2022 г. на основании ПЛАТЕЖНАЯ ВЕДОМОСТЬ N 64 от 16.12.2022"/>
    <s v="449153900"/>
    <x v="9"/>
    <x v="3"/>
    <x v="9"/>
  </r>
  <r>
    <x v="18"/>
    <x v="252"/>
    <n v="710"/>
    <x v="23"/>
    <s v="Оплата запасных частей для для водопроводной стстемы по счету № 71781/Р120 от 18.12.2022. В том числе НДС 20.00% - 118.33"/>
    <s v="44914710"/>
    <x v="34"/>
    <x v="1"/>
    <x v="12"/>
  </r>
  <r>
    <x v="18"/>
    <x v="252"/>
    <n v="32000"/>
    <x v="0"/>
    <s v="Оплата Аванс за Декабрь 2022 г. на основании ПЛАТЕЖНАЯ ВЕДОМОСТЬ N 63 от 15.12.2022"/>
    <s v="4491432000"/>
    <x v="11"/>
    <x v="3"/>
    <x v="9"/>
  </r>
  <r>
    <x v="18"/>
    <x v="252"/>
    <n v="16810"/>
    <x v="109"/>
    <s v="Оплата за ремонт компьютера по счету №138582493 от 15.12.2022. НДС не облагается"/>
    <s v="4491416810"/>
    <x v="12"/>
    <x v="4"/>
    <x v="11"/>
  </r>
  <r>
    <x v="18"/>
    <x v="252"/>
    <n v="128"/>
    <x v="0"/>
    <s v="комиссия за обработку ведомости №63 15.12.2022"/>
    <s v="44914128"/>
    <x v="8"/>
    <x v="0"/>
    <x v="7"/>
  </r>
  <r>
    <x v="18"/>
    <x v="253"/>
    <n v="6770"/>
    <x v="0"/>
    <s v="Оплата покупки по карте. CARD **4411 IRINA MIGUNOVA 13DEC RUR 6770 LEROY MERLIN 4 MKAD"/>
    <s v="449116770"/>
    <x v="17"/>
    <x v="1"/>
    <x v="12"/>
  </r>
  <r>
    <x v="18"/>
    <x v="253"/>
    <n v="32488"/>
    <x v="0"/>
    <s v="Оплата покупки по карте. CARD **4411 IRINA MIGUNOVA 13DEC RUR 32488 LEROY MERLIN 4 MKAD"/>
    <s v="4491132488"/>
    <x v="17"/>
    <x v="1"/>
    <x v="12"/>
  </r>
  <r>
    <x v="18"/>
    <x v="254"/>
    <n v="35186.89"/>
    <x v="110"/>
    <s v="Страховые взносы на выплату страховой части трудовой пенсии НДС не облагается"/>
    <s v="4491035186,89"/>
    <x v="16"/>
    <x v="3"/>
    <x v="9"/>
  </r>
  <r>
    <x v="18"/>
    <x v="254"/>
    <n v="13495.9"/>
    <x v="110"/>
    <s v="Страховые взносы на обязательное медицинское страхование НДС не облагается"/>
    <s v="4491013495,9"/>
    <x v="16"/>
    <x v="3"/>
    <x v="9"/>
  </r>
  <r>
    <x v="18"/>
    <x v="254"/>
    <n v="30000"/>
    <x v="10"/>
    <s v="Перечисление денежных средств для зачисления на счет Иваницкой И. В. Аванс по заработной плате за декабрь 2022. Сумма 30000-00 В том числе НДС"/>
    <s v="4491030000"/>
    <x v="11"/>
    <x v="3"/>
    <x v="9"/>
  </r>
  <r>
    <x v="18"/>
    <x v="254"/>
    <n v="120000"/>
    <x v="103"/>
    <s v="Оплата услуг охраны за март 2022 по счету№ 54 от 31.03.2022 В том числе НДС"/>
    <s v="44910120000"/>
    <x v="30"/>
    <x v="0"/>
    <x v="2"/>
  </r>
  <r>
    <x v="18"/>
    <x v="254"/>
    <n v="537.04999999999995"/>
    <x v="111"/>
    <s v="Взносы на обязательное страхование от несчастных случаев. Регистрационный номер в ФСС 7704004815 НДС не облагается"/>
    <s v="44910537,05"/>
    <x v="16"/>
    <x v="3"/>
    <x v="9"/>
  </r>
  <r>
    <x v="18"/>
    <x v="254"/>
    <n v="1611.24"/>
    <x v="110"/>
    <s v="Взносы на обязательное социальное страхование НДС не облагается"/>
    <s v="449101611,24"/>
    <x v="16"/>
    <x v="3"/>
    <x v="9"/>
  </r>
  <r>
    <x v="18"/>
    <x v="254"/>
    <n v="40000"/>
    <x v="103"/>
    <s v="Оплата услуг охраны за март 2022 по счету№ 54 от 31.03.2022 В том числе НДС"/>
    <s v="4491040000"/>
    <x v="30"/>
    <x v="0"/>
    <x v="2"/>
  </r>
  <r>
    <x v="18"/>
    <x v="254"/>
    <n v="300"/>
    <x v="0"/>
    <s v="Комиссия за переводы в пользу ФЛ сверх нетарифицируемой суммы платежей в месяц"/>
    <s v="44910300"/>
    <x v="8"/>
    <x v="0"/>
    <x v="7"/>
  </r>
  <r>
    <x v="18"/>
    <x v="255"/>
    <n v="86781.82"/>
    <x v="8"/>
    <s v="Оплата за стоки в ноябре 2022 по счету № В5278 от 30.11.2022г. В том числе НДС 20.00% - 14 463.64"/>
    <s v="4490886781,82"/>
    <x v="10"/>
    <x v="0"/>
    <x v="8"/>
  </r>
  <r>
    <x v="18"/>
    <x v="256"/>
    <n v="18046"/>
    <x v="23"/>
    <s v="Оплата сервисного обслуживания за 3 квартал 2022 и запасных частей по счету № 71781/Р115 от 30.11.2022. В том числе НДС 20.00% - 3 007.67"/>
    <s v="4490718046"/>
    <x v="21"/>
    <x v="0"/>
    <x v="15"/>
  </r>
  <r>
    <x v="18"/>
    <x v="256"/>
    <n v="52.5"/>
    <x v="0"/>
    <s v="Комиссия за переводы в пользу ФЛ сверх нетарифицируемой суммы платежей в месяц"/>
    <s v="4490752,5"/>
    <x v="8"/>
    <x v="0"/>
    <x v="7"/>
  </r>
  <r>
    <x v="18"/>
    <x v="256"/>
    <n v="5385"/>
    <x v="0"/>
    <s v="Оплата покупки по карте. CARD **4411 IRINA MIGUNOVA 08DEC RUR 5385 LEROY MERLIN 4 MKAD"/>
    <s v="449075385"/>
    <x v="17"/>
    <x v="1"/>
    <x v="12"/>
  </r>
  <r>
    <x v="18"/>
    <x v="256"/>
    <n v="50000"/>
    <x v="22"/>
    <s v="Оплата юридических услуг за ноябрь по счету №2030761 от 09.12.2022. по договору №БН от 19.09.2022. НДС не облагается"/>
    <s v="4490750000"/>
    <x v="20"/>
    <x v="0"/>
    <x v="14"/>
  </r>
  <r>
    <x v="18"/>
    <x v="256"/>
    <n v="20000"/>
    <x v="22"/>
    <s v="Оплата юридических услуг за ноябрь по счету №2030784 от 09.12.2022. по договору №БН от 03.11.2022. НДС не облагается"/>
    <s v="4490720000"/>
    <x v="20"/>
    <x v="0"/>
    <x v="14"/>
  </r>
  <r>
    <x v="18"/>
    <x v="257"/>
    <n v="7220.89"/>
    <x v="1"/>
    <s v="Оплата за услуги связи в ноябре 2022 года по счету №100934463955 от 30.11.2022 Лицевой счет абонента 669010285 В том числе НДС 20.00% - 1 203.48"/>
    <s v="449047220,89"/>
    <x v="1"/>
    <x v="0"/>
    <x v="1"/>
  </r>
  <r>
    <x v="18"/>
    <x v="257"/>
    <n v="87279.92"/>
    <x v="4"/>
    <s v="Оплата за вывоз и утилизацию ТКО в ноябре 2022 по счету №СВАО-059513 от 30.11.2022. НДС не облагается"/>
    <s v="4490487279,92"/>
    <x v="4"/>
    <x v="0"/>
    <x v="3"/>
  </r>
  <r>
    <x v="18"/>
    <x v="257"/>
    <n v="7000"/>
    <x v="18"/>
    <s v="Оплата обслуживания и поддержки сервера, сайта за ноябрь 2022 по счету №51 от 07.12.2022 НДС не облагается"/>
    <s v="449047000"/>
    <x v="2"/>
    <x v="0"/>
    <x v="1"/>
  </r>
  <r>
    <x v="18"/>
    <x v="257"/>
    <n v="7500"/>
    <x v="36"/>
    <s v="Оплата консультаций по програме 1с ЖКХ в пакете на 3 часа по счету №5054 от 05.12.2022. НДС не облагается"/>
    <s v="449047500"/>
    <x v="18"/>
    <x v="0"/>
    <x v="13"/>
  </r>
  <r>
    <x v="18"/>
    <x v="257"/>
    <n v="13400"/>
    <x v="7"/>
    <s v="Оплата запчастей для снегоуборочной машины по счету №435 от 09.12.2022. НДС не облагается"/>
    <s v="4490413400"/>
    <x v="7"/>
    <x v="1"/>
    <x v="6"/>
  </r>
  <r>
    <x v="18"/>
    <x v="258"/>
    <n v="20000"/>
    <x v="0"/>
    <s v="Снятие наличных денежных средств с карты в банкомате Банка. CARD **4411 IRINA MIGUNOVA 08DEC RUR 20000 RBA ATM 45321 MOSKVA"/>
    <s v="4490320000"/>
    <x v="15"/>
    <x v="4"/>
    <x v="11"/>
  </r>
  <r>
    <x v="18"/>
    <x v="258"/>
    <n v="300"/>
    <x v="0"/>
    <s v="Комиссия за снятие наличных в банкомате. Cash Advance Fee. CARD **4411 IRINA MIGUNOVA 08DEC RUR 20000 RBA ATM 45321 MOSKVA"/>
    <s v="44903300"/>
    <x v="8"/>
    <x v="0"/>
    <x v="7"/>
  </r>
  <r>
    <x v="18"/>
    <x v="258"/>
    <n v="300"/>
    <x v="0"/>
    <s v="Комиссия за снятие наличных в банкомате. Cash Advance Fee. CARD **4411 IRINA MIGUNOVA 08DEC RUR 20000 RBA ATM 45321 MOSKVA"/>
    <s v="44903300"/>
    <x v="8"/>
    <x v="0"/>
    <x v="7"/>
  </r>
  <r>
    <x v="18"/>
    <x v="258"/>
    <n v="20000"/>
    <x v="0"/>
    <s v="Снятие наличных денежных средств с карты в банкомате Банка. CARD **4411 IRINA MIGUNOVA 08DEC RUR 20000 RBA ATM 45321 MOSKVA"/>
    <s v="4490320000"/>
    <x v="15"/>
    <x v="4"/>
    <x v="11"/>
  </r>
  <r>
    <x v="18"/>
    <x v="259"/>
    <n v="5057.43"/>
    <x v="0"/>
    <s v="Оплата покупки по карте. CARD **4411 IRINA MIGUNOVA 05DEC RUR 5057.43 GAZPROM MEZHREGIONGAZ SPB"/>
    <s v="449025057,43"/>
    <x v="0"/>
    <x v="0"/>
    <x v="0"/>
  </r>
  <r>
    <x v="18"/>
    <x v="260"/>
    <n v="70000"/>
    <x v="19"/>
    <s v="Оплата услуг по уборке территорий земель общего пользования в ноябре 2022 по счету №1 от 05.12.2022. НДС не облагается"/>
    <s v="4490170000"/>
    <x v="14"/>
    <x v="0"/>
    <x v="6"/>
  </r>
  <r>
    <x v="18"/>
    <x v="261"/>
    <n v="4727"/>
    <x v="112"/>
    <s v="Пополнение лицевого счета для работы с услугами HeadHunter по счёту № 9394006/1 от 01.12.2022 В том числе НДС 20.00% - 787.83"/>
    <s v="449004727"/>
    <x v="40"/>
    <x v="3"/>
    <x v="9"/>
  </r>
  <r>
    <x v="18"/>
    <x v="261"/>
    <n v="1200"/>
    <x v="23"/>
    <s v="Оплата запасных частей по счету № 71781/Р118 от 02.12.2022. В том числе НДС 20.00% - 200.00"/>
    <s v="449001200"/>
    <x v="34"/>
    <x v="1"/>
    <x v="12"/>
  </r>
  <r>
    <x v="18"/>
    <x v="261"/>
    <n v="15000"/>
    <x v="19"/>
    <s v="Оплата услуг сторожа в ноябре 2022 по счету №2 от 05.12.2022. НДС не облагается"/>
    <s v="4490015000"/>
    <x v="30"/>
    <x v="0"/>
    <x v="2"/>
  </r>
  <r>
    <x v="18"/>
    <x v="262"/>
    <n v="54584.05"/>
    <x v="0"/>
    <s v="Оплата Заработная плата за Ноябрь 2022 г. на основании ПЛАТЕЖНАЯ ВЕДОМОСТЬ N 62 от 01.12.2022"/>
    <s v="4489654584,05"/>
    <x v="11"/>
    <x v="3"/>
    <x v="9"/>
  </r>
  <r>
    <x v="18"/>
    <x v="262"/>
    <n v="12167"/>
    <x v="110"/>
    <s v="Налог на доходы физических лиц НДС не облагается"/>
    <s v="4489612167"/>
    <x v="41"/>
    <x v="3"/>
    <x v="9"/>
  </r>
  <r>
    <x v="18"/>
    <x v="262"/>
    <n v="23777"/>
    <x v="110"/>
    <s v="Налог на доходы физических лиц НДС не облагается"/>
    <s v="4489623777"/>
    <x v="41"/>
    <x v="3"/>
    <x v="9"/>
  </r>
  <r>
    <x v="18"/>
    <x v="262"/>
    <n v="990"/>
    <x v="0"/>
    <s v="Ежемесячная комиссия за обслуживание по пакету за период с 01.11.2022 по 30.11.2022"/>
    <s v="44896990"/>
    <x v="8"/>
    <x v="0"/>
    <x v="7"/>
  </r>
  <r>
    <x v="18"/>
    <x v="262"/>
    <n v="35250"/>
    <x v="10"/>
    <s v="Перечисление денежных средств для зачисления на счет Иваницкой И В Заработная плата за ноябрь 2022 Сумма 35250-00 НДС не облагается"/>
    <s v="4489635250"/>
    <x v="11"/>
    <x v="3"/>
    <x v="9"/>
  </r>
  <r>
    <x v="18"/>
    <x v="262"/>
    <n v="218.34"/>
    <x v="0"/>
    <s v="комиссия за обработку ведомости №62 01.12.2022"/>
    <s v="44896218,34"/>
    <x v="8"/>
    <x v="0"/>
    <x v="7"/>
  </r>
  <r>
    <x v="18"/>
    <x v="262"/>
    <n v="50000"/>
    <x v="20"/>
    <s v="Оплата бухгалтерских услуг за ноябрь 2022 по счету №307 от 30.11.2022 НДС не облагается"/>
    <s v="4489650000"/>
    <x v="18"/>
    <x v="0"/>
    <x v="13"/>
  </r>
  <r>
    <x v="19"/>
    <x v="263"/>
    <n v="600"/>
    <x v="0"/>
    <s v="Комиссия за исходящие платежи в рублях, переданные по системе Банк-Клиент по счету 40703810800001434983 за период с 31.10.2022 по 30.11.2022"/>
    <s v="44895600"/>
    <x v="8"/>
    <x v="0"/>
    <x v="7"/>
  </r>
  <r>
    <x v="19"/>
    <x v="264"/>
    <n v="611.14"/>
    <x v="0"/>
    <s v="комиссия за обработку ведомости №61 28.11.2022"/>
    <s v="44893611,14"/>
    <x v="8"/>
    <x v="0"/>
    <x v="7"/>
  </r>
  <r>
    <x v="19"/>
    <x v="264"/>
    <n v="152786.20000000001"/>
    <x v="0"/>
    <s v="Оплата Окончательный расчет при увольнении за Ноябрь 2022 г. на основании ПЛАТЕЖНАЯ ВЕДОМОСТЬ N 61 от 28.11.2022"/>
    <s v="44893152786,2"/>
    <x v="11"/>
    <x v="3"/>
    <x v="9"/>
  </r>
  <r>
    <x v="19"/>
    <x v="265"/>
    <n v="47247.8"/>
    <x v="12"/>
    <s v="Перевод средств целевых расходов на другой счет организации. НДС не облагается"/>
    <s v="4489047247,8"/>
    <x v="13"/>
    <x v="5"/>
    <x v="10"/>
  </r>
  <r>
    <x v="19"/>
    <x v="265"/>
    <n v="17100"/>
    <x v="104"/>
    <s v="(131.131.02.2) Оплата услуг по организации мероприятия по адресу 3-я Северная линия, дом 17 по счету №00ГУ-000276 от 15.11.2022. В том числе НДС 20.00% - 2 850.00"/>
    <s v="4489017100"/>
    <x v="29"/>
    <x v="2"/>
    <x v="18"/>
  </r>
  <r>
    <x v="19"/>
    <x v="266"/>
    <n v="128"/>
    <x v="0"/>
    <s v="комиссия за обработку ведомости №58 16.11.2022"/>
    <s v="44881128"/>
    <x v="8"/>
    <x v="0"/>
    <x v="7"/>
  </r>
  <r>
    <x v="19"/>
    <x v="266"/>
    <n v="300"/>
    <x v="0"/>
    <s v="Комиссия за переводы в пользу ФЛ сверх нетарифицируемой суммы платежей в месяц"/>
    <s v="44881300"/>
    <x v="8"/>
    <x v="0"/>
    <x v="7"/>
  </r>
  <r>
    <x v="19"/>
    <x v="266"/>
    <n v="160000"/>
    <x v="103"/>
    <s v="Оплата услуг охраны за март 2022 по счету№ 54 от 31.03.2022 В том числе НДС"/>
    <s v="44881160000"/>
    <x v="30"/>
    <x v="0"/>
    <x v="2"/>
  </r>
  <r>
    <x v="19"/>
    <x v="266"/>
    <n v="9432.24"/>
    <x v="113"/>
    <s v="Оплата услуг пультовой охраны объекта, техническое обслуживание комплекса в ноябре 2022 по договору №7721N10011 от 12.11.2012. В том числе НДС 20.00% - 1 572.04"/>
    <s v="448819432,24"/>
    <x v="42"/>
    <x v="0"/>
    <x v="2"/>
  </r>
  <r>
    <x v="19"/>
    <x v="266"/>
    <n v="160"/>
    <x v="0"/>
    <s v="комиссия за обработку ведомости №60 16.11.2022"/>
    <s v="44881160"/>
    <x v="8"/>
    <x v="0"/>
    <x v="7"/>
  </r>
  <r>
    <x v="19"/>
    <x v="266"/>
    <n v="40000"/>
    <x v="0"/>
    <s v="Оплата Аванс за Ноябрь 2022 г. на основании ПЛАТЕЖНАЯ ВЕДОМОСТЬ N 60 от 16.11.2022"/>
    <s v="4488140000"/>
    <x v="11"/>
    <x v="3"/>
    <x v="9"/>
  </r>
  <r>
    <x v="19"/>
    <x v="266"/>
    <n v="5000"/>
    <x v="24"/>
    <s v="Оплата за техническое обслуживание газопровода в ноябре 2022 по договору №ОГ-19/7 от 01.12.2019.  НДС не облагается"/>
    <s v="448815000"/>
    <x v="23"/>
    <x v="0"/>
    <x v="0"/>
  </r>
  <r>
    <x v="19"/>
    <x v="266"/>
    <n v="30000"/>
    <x v="10"/>
    <s v="Перечисление денежных средств для зачисления на счет Иваницкой И. В. Аванс по заработной плате за ноябрь 2022. Сумма 30000-00 НДС не облагается"/>
    <s v="4488130000"/>
    <x v="11"/>
    <x v="3"/>
    <x v="9"/>
  </r>
  <r>
    <x v="19"/>
    <x v="266"/>
    <n v="20.399999999999999"/>
    <x v="0"/>
    <s v="комиссия за обработку ведомости №59 16.11.2022"/>
    <s v="4488120,4"/>
    <x v="8"/>
    <x v="0"/>
    <x v="7"/>
  </r>
  <r>
    <x v="19"/>
    <x v="266"/>
    <n v="87247.89"/>
    <x v="12"/>
    <s v="Перевод средств целевых расходов на другой счет организации. В том числе НДС"/>
    <s v="4488187247,89"/>
    <x v="13"/>
    <x v="5"/>
    <x v="10"/>
  </r>
  <r>
    <x v="19"/>
    <x v="266"/>
    <n v="32000"/>
    <x v="0"/>
    <s v="Оплата Аванс за Ноябрь 2022 г. на основании ПЛАТЕЖНАЯ ВЕДОМОСТЬ N 58 от 16.11.2022"/>
    <s v="4488132000"/>
    <x v="11"/>
    <x v="3"/>
    <x v="9"/>
  </r>
  <r>
    <x v="19"/>
    <x v="266"/>
    <n v="5100"/>
    <x v="0"/>
    <s v="Оплата Компенсация служебной поездки за Ноябрь 2022 г. на основании ПЛАТЕЖНАЯ ВЕДОМОСТЬ N 59 от 16.11.2022"/>
    <s v="448815100"/>
    <x v="9"/>
    <x v="3"/>
    <x v="9"/>
  </r>
  <r>
    <x v="19"/>
    <x v="267"/>
    <n v="6800"/>
    <x v="2"/>
    <s v="Оплата информационно-технологического сопровождения компьютерной программы 1с-ЖКХ на 12 месяцев по счету №НФB0-012919 от 20.10.2022. НДС не облагается"/>
    <s v="448796800"/>
    <x v="2"/>
    <x v="0"/>
    <x v="1"/>
  </r>
  <r>
    <x v="19"/>
    <x v="267"/>
    <n v="99464.54"/>
    <x v="8"/>
    <s v="Оплата за стоки в октябре 2022 по счету № В4472 от 31.10.2022г. В том числе НДС 20.00% - 16 577.42"/>
    <s v="4487999464,54"/>
    <x v="10"/>
    <x v="0"/>
    <x v="8"/>
  </r>
  <r>
    <x v="19"/>
    <x v="267"/>
    <n v="7242.7"/>
    <x v="1"/>
    <s v="Оплата за услуги связи в октябре 2022 года по счету № 100927065302 от 31.10.2022 Лицевой счет абонента 669010285 В том числе НДС 20.00% - 1 207.12"/>
    <s v="448797242,7"/>
    <x v="1"/>
    <x v="0"/>
    <x v="1"/>
  </r>
  <r>
    <x v="19"/>
    <x v="267"/>
    <n v="11717.5"/>
    <x v="113"/>
    <s v="Оплата работ по  демонтажу и монтажу технических средств охраны по счету №7722м306222 от 09.11.2022 по договору №7722м306222 от 09.11.2012. В том числе НДС 20.00% - 1 952.92"/>
    <s v="4487911717,5"/>
    <x v="42"/>
    <x v="0"/>
    <x v="2"/>
  </r>
  <r>
    <x v="19"/>
    <x v="267"/>
    <n v="409226"/>
    <x v="26"/>
    <s v="ЗА ЭЛ. ЭНЕРГИЮ (МОЩНОСТЬ) ЗА ОКТЯБРЬ 2022 Г. ПО ДОГОВОРУ С ИКУ No97644161 ОТ 20.07.2015Г. СЧЕТ No Э-61-54887 ОТ 31.10.2022 Г. В том числе НДС 20.00% - 68 204.33"/>
    <s v="44879409226"/>
    <x v="25"/>
    <x v="0"/>
    <x v="16"/>
  </r>
  <r>
    <x v="19"/>
    <x v="267"/>
    <n v="100707.6"/>
    <x v="4"/>
    <s v="Оплата за вывоз и утилизацию ТКО в октябре 2022 по счету №СВАО-054197 от 31.10.2022. НДС не облагается"/>
    <s v="44879100707,6"/>
    <x v="4"/>
    <x v="0"/>
    <x v="3"/>
  </r>
  <r>
    <x v="19"/>
    <x v="268"/>
    <n v="708"/>
    <x v="0"/>
    <s v="Оплата покупки по карте. CARD **4411 IRINA MIGUNOVA 09NOV RUR 708 STD PETROVICH MYTISHHI"/>
    <s v="44877708"/>
    <x v="7"/>
    <x v="1"/>
    <x v="12"/>
  </r>
  <r>
    <x v="19"/>
    <x v="268"/>
    <n v="2567.1999999999998"/>
    <x v="0"/>
    <s v="Оплата покупки по карте. CARD **4411 IRINA MIGUNOVA 09NOV RUR 2567.2 LEROY MERLIN 4 MKAD"/>
    <s v="448772567,2"/>
    <x v="7"/>
    <x v="1"/>
    <x v="12"/>
  </r>
  <r>
    <x v="19"/>
    <x v="268"/>
    <n v="5470"/>
    <x v="0"/>
    <s v="Оплата покупки по карте. CARD **4411 IRINA MIGUNOVA 09NOV RUR 5470 ELEKTROMONTAZH MOSKVA"/>
    <s v="448775470"/>
    <x v="7"/>
    <x v="1"/>
    <x v="12"/>
  </r>
  <r>
    <x v="19"/>
    <x v="269"/>
    <n v="15000"/>
    <x v="25"/>
    <s v="Оплата за исследования проб воды по счету №k-1239 от 20.09.2022.  НДС не облагается"/>
    <s v="4487515000"/>
    <x v="24"/>
    <x v="0"/>
    <x v="15"/>
  </r>
  <r>
    <x v="19"/>
    <x v="269"/>
    <n v="7000"/>
    <x v="18"/>
    <s v="Оплата обслуживания и поддержки сервера, сайта за октябрь 2022 по счету №47 от 02.11.2022 НДС не облагается"/>
    <s v="448757000"/>
    <x v="2"/>
    <x v="0"/>
    <x v="1"/>
  </r>
  <r>
    <x v="19"/>
    <x v="270"/>
    <n v="4015.74"/>
    <x v="0"/>
    <s v="Оплата покупки по карте. CARD **4411 IRINA MIGUNOVA 07NOV RUR 4015.74 GAZPROM MEZHREGIONGAZ SPB"/>
    <s v="448744015,74"/>
    <x v="0"/>
    <x v="0"/>
    <x v="0"/>
  </r>
  <r>
    <x v="19"/>
    <x v="271"/>
    <n v="50"/>
    <x v="0"/>
    <s v="Комиссия за переводы в пользу ФЛ сверх нетарифицируемой суммы платежей в месяц"/>
    <s v="4487350"/>
    <x v="8"/>
    <x v="0"/>
    <x v="7"/>
  </r>
  <r>
    <x v="19"/>
    <x v="271"/>
    <n v="5000"/>
    <x v="114"/>
    <s v="Доплата услуг сторожа за октябрь 2022 по счету №1713178 от 08.11.2022 НДС не облагается"/>
    <s v="448735000"/>
    <x v="30"/>
    <x v="0"/>
    <x v="2"/>
  </r>
  <r>
    <x v="19"/>
    <x v="272"/>
    <n v="32600"/>
    <x v="115"/>
    <s v="Оплата первого этапа работ управляющего хозяйственной деятельностью за октябрь 2022. НДС не облагается"/>
    <s v="4487232600"/>
    <x v="11"/>
    <x v="3"/>
    <x v="9"/>
  </r>
  <r>
    <x v="19"/>
    <x v="272"/>
    <n v="40000"/>
    <x v="114"/>
    <s v="Оплата услуг сторожа за октябрь 2022 по счету №№1699183 от 07.11.2022. НДС не облагается"/>
    <s v="4487240000"/>
    <x v="30"/>
    <x v="0"/>
    <x v="2"/>
  </r>
  <r>
    <x v="19"/>
    <x v="272"/>
    <n v="1278.5"/>
    <x v="0"/>
    <s v="Комиссия за переводы в пользу ФЛ сверх нетарифицируемой суммы платежей в месяц"/>
    <s v="448721278,5"/>
    <x v="8"/>
    <x v="0"/>
    <x v="7"/>
  </r>
  <r>
    <x v="19"/>
    <x v="272"/>
    <n v="70000"/>
    <x v="116"/>
    <s v="Оплата услуг по уборке территории за октябрь по счету №1702954 от 07.11.2022 НДС не облагается"/>
    <s v="4487270000"/>
    <x v="14"/>
    <x v="0"/>
    <x v="6"/>
  </r>
  <r>
    <x v="19"/>
    <x v="273"/>
    <n v="50000"/>
    <x v="22"/>
    <s v="Оплата юридических услуг по счету №1673681 от 03.11.2022. НДС не облагается"/>
    <s v="4486850000"/>
    <x v="20"/>
    <x v="0"/>
    <x v="14"/>
  </r>
  <r>
    <x v="19"/>
    <x v="273"/>
    <n v="10000"/>
    <x v="18"/>
    <s v="Оплата обслуживания и поддержки сервера, сайта за сентябрь 2022 по счету №42 от 17.10.2022 НДС не облагается"/>
    <s v="4486810000"/>
    <x v="2"/>
    <x v="0"/>
    <x v="1"/>
  </r>
  <r>
    <x v="19"/>
    <x v="273"/>
    <n v="9432.24"/>
    <x v="113"/>
    <s v="Оплата услуг пультовой охраны объекта, техническое обслуживание комплекса в августе 2022 по счету №77000477615 от01.08.2022 по договору №7721N10011 от 12.11.2012. В том числе НДС 20.00% - 1 572.04"/>
    <s v="448689432,24"/>
    <x v="42"/>
    <x v="0"/>
    <x v="2"/>
  </r>
  <r>
    <x v="19"/>
    <x v="273"/>
    <n v="50000"/>
    <x v="20"/>
    <s v="Оплата бухгалтерских услуг за октябрь 2022 по счету №281 от 31.10.2022 НДС не облагается"/>
    <s v="4486850000"/>
    <x v="18"/>
    <x v="0"/>
    <x v="13"/>
  </r>
  <r>
    <x v="19"/>
    <x v="273"/>
    <n v="5000"/>
    <x v="24"/>
    <s v="Оплата за техническое обслуживание газопровода в октябре 2022 по счету №59 от 22.09.2022 по договору №ОГ-19/7 от 01.12.2019.  НДС не облагается"/>
    <s v="448685000"/>
    <x v="23"/>
    <x v="0"/>
    <x v="0"/>
  </r>
  <r>
    <x v="19"/>
    <x v="274"/>
    <n v="35977"/>
    <x v="110"/>
    <s v="Налог на доходы физических лиц за октябрь 2022 года"/>
    <s v="4486735977"/>
    <x v="41"/>
    <x v="3"/>
    <x v="9"/>
  </r>
  <r>
    <x v="19"/>
    <x v="274"/>
    <n v="35000"/>
    <x v="117"/>
    <s v="ИСПОЛ ЛИСТ ФС 040585251 ВЫД 22.08.2022 АРБИТРАЖНЫМ СУДОМ Г МОСКВЫ ПО ДЕЛУ А40-221786/20-50-1394"/>
    <s v="4486735000"/>
    <x v="43"/>
    <x v="7"/>
    <x v="19"/>
  </r>
  <r>
    <x v="19"/>
    <x v="274"/>
    <n v="6800"/>
    <x v="118"/>
    <s v="Оплата за светильник по счету №662 от 12.04.2022.   В том числе НДС 20.00% - 1 133.33"/>
    <s v="448676800"/>
    <x v="7"/>
    <x v="1"/>
    <x v="6"/>
  </r>
  <r>
    <x v="19"/>
    <x v="274"/>
    <n v="61167.71"/>
    <x v="0"/>
    <s v="Оплата Заработная плата за Октябрь 2022 г. на основании ПЛАТЕЖНАЯ ВЕДОМОСТЬ N 57 от 01.11.2022"/>
    <s v="4486761167,71"/>
    <x v="11"/>
    <x v="3"/>
    <x v="9"/>
  </r>
  <r>
    <x v="19"/>
    <x v="274"/>
    <n v="556.29"/>
    <x v="111"/>
    <s v="Взносы на обязательное страхование от несчастных случаев. Регистрационный номер в ФСС 7704004815"/>
    <s v="44867556,29"/>
    <x v="16"/>
    <x v="3"/>
    <x v="9"/>
  </r>
  <r>
    <x v="19"/>
    <x v="274"/>
    <n v="36148.31"/>
    <x v="110"/>
    <s v="Страховые взносы на выплату страховой части трудовой пенсии"/>
    <s v="4486736148,31"/>
    <x v="16"/>
    <x v="3"/>
    <x v="9"/>
  </r>
  <r>
    <x v="19"/>
    <x v="274"/>
    <n v="200"/>
    <x v="0"/>
    <s v="комиссия за обработку ведомости №56 01.11.2022"/>
    <s v="44867200"/>
    <x v="8"/>
    <x v="0"/>
    <x v="7"/>
  </r>
  <r>
    <x v="19"/>
    <x v="274"/>
    <n v="2014.05"/>
    <x v="110"/>
    <s v="Взносы на обязательное социальное страхование"/>
    <s v="448672014,05"/>
    <x v="16"/>
    <x v="3"/>
    <x v="9"/>
  </r>
  <r>
    <x v="19"/>
    <x v="274"/>
    <n v="244.67"/>
    <x v="0"/>
    <s v="комиссия за обработку ведомости №57 01.11.2022"/>
    <s v="44867244,67"/>
    <x v="8"/>
    <x v="0"/>
    <x v="7"/>
  </r>
  <r>
    <x v="19"/>
    <x v="274"/>
    <n v="13976.61"/>
    <x v="110"/>
    <s v="Страховые взносы на обязательное медицинское страхование"/>
    <s v="4486713976,61"/>
    <x v="16"/>
    <x v="3"/>
    <x v="9"/>
  </r>
  <r>
    <x v="19"/>
    <x v="274"/>
    <n v="35250"/>
    <x v="10"/>
    <s v="Перечисление денежных средств для зачисления на счет Иваницкой И В Заработная плата за октябрь 2022 Сумма 35250-00 Без налога (НДС)"/>
    <s v="4486735250"/>
    <x v="11"/>
    <x v="3"/>
    <x v="9"/>
  </r>
  <r>
    <x v="19"/>
    <x v="274"/>
    <n v="50000"/>
    <x v="0"/>
    <s v="Оплата Заработная плата за Октябрь 2022 г. на основании ПЛАТЕЖНАЯ ВЕДОМОСТЬ N 56 от 01.11.2022"/>
    <s v="4486750000"/>
    <x v="11"/>
    <x v="3"/>
    <x v="9"/>
  </r>
  <r>
    <x v="19"/>
    <x v="274"/>
    <n v="10150"/>
    <x v="11"/>
    <s v="Оплата канцелярских товаров и хозтоваров, ремонт орг. техники по счету №0JT/596079/39093 от 31/10/2022.  В том числе НДС 20.00% - 1 691.67"/>
    <s v="4486710150"/>
    <x v="22"/>
    <x v="4"/>
    <x v="11"/>
  </r>
  <r>
    <x v="19"/>
    <x v="275"/>
    <n v="990"/>
    <x v="0"/>
    <s v="Ежемесячная комиссия за обслуживание по пакету за период с 01.10.2022 по 31.10.2022"/>
    <s v="44866990"/>
    <x v="8"/>
    <x v="0"/>
    <x v="7"/>
  </r>
  <r>
    <x v="20"/>
    <x v="276"/>
    <n v="525"/>
    <x v="0"/>
    <s v="Комиссия за исходящие платежи в рублях, переданные по системе Банк-Клиент по счету 40703810800001434983 за период с 30.09.2022 по 31.10.2022"/>
    <s v="44865525"/>
    <x v="8"/>
    <x v="0"/>
    <x v="7"/>
  </r>
  <r>
    <x v="20"/>
    <x v="277"/>
    <n v="12573"/>
    <x v="101"/>
    <s v="Оплата насоса и инструментов по счету №2210-231043-28085 от 25.10.2022 НДС не облагается"/>
    <s v="4486112573"/>
    <x v="17"/>
    <x v="1"/>
    <x v="12"/>
  </r>
  <r>
    <x v="20"/>
    <x v="277"/>
    <n v="8250"/>
    <x v="2"/>
    <s v="Оплата лицензии на сайт ЖСК на 12 месяцев по счету №НФB0-012963 от 21.10.2022. НДС не облагается"/>
    <s v="448618250"/>
    <x v="2"/>
    <x v="0"/>
    <x v="1"/>
  </r>
  <r>
    <x v="20"/>
    <x v="277"/>
    <n v="58580"/>
    <x v="14"/>
    <s v="Оплата ремонта КПП по договору №26/10 от 26.10.2022. НДС не облагается"/>
    <s v="4486158580"/>
    <x v="3"/>
    <x v="1"/>
    <x v="2"/>
  </r>
  <r>
    <x v="20"/>
    <x v="277"/>
    <n v="585.79999999999995"/>
    <x v="0"/>
    <s v="Комиссия за переводы в пользу ФЛ сверх нетарифицируемой суммы платежей в месяц"/>
    <s v="44861585,8"/>
    <x v="8"/>
    <x v="0"/>
    <x v="7"/>
  </r>
  <r>
    <x v="20"/>
    <x v="277"/>
    <n v="10688.99"/>
    <x v="11"/>
    <s v="Оплата канцелярских товаров и хозтоваров по счету №0VT/596079/42322090 от 26/10/2022.  В том числе НДС 20.00% - 1 206.98"/>
    <s v="4486110688,99"/>
    <x v="22"/>
    <x v="4"/>
    <x v="11"/>
  </r>
  <r>
    <x v="20"/>
    <x v="278"/>
    <n v="12326"/>
    <x v="0"/>
    <s v="Оплата покупки по карте. CARD **4411 IRINA MIGUNOVA 20OCT RUR 12326 MOTORNYYE MASLA MOSKVA"/>
    <s v="4485612326"/>
    <x v="7"/>
    <x v="1"/>
    <x v="12"/>
  </r>
  <r>
    <x v="20"/>
    <x v="279"/>
    <n v="75"/>
    <x v="0"/>
    <s v="Комиссия за снятие наличных в банкомате. Cash Advance Fee. CARD **4411 IRINA MIGUNOVA 20OCT RUR 5000 RBA ATM 45321 MOSKVA"/>
    <s v="4485475"/>
    <x v="8"/>
    <x v="0"/>
    <x v="7"/>
  </r>
  <r>
    <x v="20"/>
    <x v="279"/>
    <n v="5000"/>
    <x v="0"/>
    <s v="Снятие наличных денежных средств с карты в банкомате Банка. CARD **4411 IRINA MIGUNOVA 20OCT RUR 5000 RBA ATM 45321 MOSKVA"/>
    <s v="448545000"/>
    <x v="15"/>
    <x v="4"/>
    <x v="11"/>
  </r>
  <r>
    <x v="20"/>
    <x v="280"/>
    <n v="187890.28"/>
    <x v="12"/>
    <s v="Перевод средств на другой счет организации. НДС не облагается"/>
    <s v="44853187890,28"/>
    <x v="13"/>
    <x v="5"/>
    <x v="10"/>
  </r>
  <r>
    <x v="20"/>
    <x v="280"/>
    <n v="5048"/>
    <x v="110"/>
    <s v="Водный налог за 3 квартал 2022 года НДС не облагается"/>
    <s v="448535048"/>
    <x v="39"/>
    <x v="2"/>
    <x v="15"/>
  </r>
  <r>
    <x v="20"/>
    <x v="281"/>
    <n v="73852.240000000005"/>
    <x v="4"/>
    <s v="Счет №СВАО-047810 от 30.09.2022. Оплата за прием ТКО, транспортировку, обработку, обезвреживание, утилизацию, захоронение за сентябрь 2022. НДС не облагается"/>
    <s v="4485173852,24"/>
    <x v="4"/>
    <x v="0"/>
    <x v="3"/>
  </r>
  <r>
    <x v="20"/>
    <x v="281"/>
    <n v="300"/>
    <x v="0"/>
    <s v="Комиссия за переводы в пользу ФЛ сверх нетарифицируемой суммы платежей в месяц"/>
    <s v="44851300"/>
    <x v="8"/>
    <x v="0"/>
    <x v="7"/>
  </r>
  <r>
    <x v="20"/>
    <x v="281"/>
    <n v="9432.24"/>
    <x v="113"/>
    <s v="Оплата счета от 01.10.2022. Оплата услуг пультовой охраны объекта, техническое обслуживание комплекса в октябре 2022 по договору №7721N10011 от 12.11.2012. В том числе НДС 20.00% - 1 572.04"/>
    <s v="448519432,24"/>
    <x v="42"/>
    <x v="0"/>
    <x v="2"/>
  </r>
  <r>
    <x v="20"/>
    <x v="281"/>
    <n v="160"/>
    <x v="0"/>
    <s v="комиссия за обработку ведомости №55 14.10.2022"/>
    <s v="44851160"/>
    <x v="8"/>
    <x v="0"/>
    <x v="7"/>
  </r>
  <r>
    <x v="20"/>
    <x v="281"/>
    <n v="19.260000000000002"/>
    <x v="0"/>
    <s v="комиссия за обработку ведомости №54 14.10.2022"/>
    <s v="4485119,26"/>
    <x v="8"/>
    <x v="0"/>
    <x v="7"/>
  </r>
  <r>
    <x v="20"/>
    <x v="281"/>
    <n v="48676.83"/>
    <x v="8"/>
    <s v="Оплата за стоки в сентябре 2022 по счету №В4255 от 30.09.2022г. В том числе НДС 20.00% - 8 112.81"/>
    <s v="4485148676,83"/>
    <x v="10"/>
    <x v="0"/>
    <x v="8"/>
  </r>
  <r>
    <x v="20"/>
    <x v="281"/>
    <n v="4814.29"/>
    <x v="0"/>
    <s v="Оплата Компенсация служебной поездки за Октябрь 2022 г. на основании ПЛАТЕЖНАЯ ВЕДОМОСТЬ N 54 от 14.10.2022"/>
    <s v="448514814,29"/>
    <x v="9"/>
    <x v="3"/>
    <x v="9"/>
  </r>
  <r>
    <x v="20"/>
    <x v="281"/>
    <n v="5000"/>
    <x v="24"/>
    <s v="Оплата за техническое обслуживание газопровода в сентябре 2022 по счету №48 от 31.08.2022 по договору №ОГ-19/7 от 01.12.2019.  НДС не облагается"/>
    <s v="448515000"/>
    <x v="23"/>
    <x v="0"/>
    <x v="0"/>
  </r>
  <r>
    <x v="20"/>
    <x v="281"/>
    <n v="30000"/>
    <x v="10"/>
    <s v="Перечисление денежных средств для зачисления на счет Иваницкой И В Аванс за октябрь 2022. Сумма 30000-00 НДС не облагается"/>
    <s v="4485130000"/>
    <x v="11"/>
    <x v="3"/>
    <x v="9"/>
  </r>
  <r>
    <x v="20"/>
    <x v="281"/>
    <n v="102.99"/>
    <x v="0"/>
    <s v="комиссия за обработку ведомости №53 14.10.2022"/>
    <s v="44851102,99"/>
    <x v="8"/>
    <x v="0"/>
    <x v="7"/>
  </r>
  <r>
    <x v="20"/>
    <x v="281"/>
    <n v="473947.3"/>
    <x v="26"/>
    <s v="СЧЕТ NoЭ-61-49098 от 30.09.2022, ПД No49098,No49098 ЗА ЭЛ. ЭНЕРГИЮ (МОЩНОСТЬ) за сентябрь 2022г.,НЕУСТОЙКА (ПЕНИ) По договору с ИКУ No97644161 ОТ 20.07.2015Г.  В том числе НДС 20.00% - 78 991.22"/>
    <s v="44851473947,3"/>
    <x v="25"/>
    <x v="0"/>
    <x v="16"/>
  </r>
  <r>
    <x v="20"/>
    <x v="281"/>
    <n v="160000"/>
    <x v="103"/>
    <s v="Оплата услуг охраны за февраль 2022 по счету №27 от 28.02.2022 НДС не облагается"/>
    <s v="44851160000"/>
    <x v="30"/>
    <x v="0"/>
    <x v="2"/>
  </r>
  <r>
    <x v="20"/>
    <x v="281"/>
    <n v="25748.39"/>
    <x v="0"/>
    <s v="Оплата Аванс за Октябрь 2022 г. на основании ПЛАТЕЖНАЯ ВЕДОМОСТЬ N 53 от 14.10.2022"/>
    <s v="4485125748,39"/>
    <x v="11"/>
    <x v="3"/>
    <x v="9"/>
  </r>
  <r>
    <x v="20"/>
    <x v="281"/>
    <n v="40000"/>
    <x v="0"/>
    <s v="Оплата Аванс за Октябрь 2022 г. на основании ПЛАТЕЖНАЯ ВЕДОМОСТЬ N 55 от 14.10.2022"/>
    <s v="4485140000"/>
    <x v="11"/>
    <x v="3"/>
    <x v="9"/>
  </r>
  <r>
    <x v="20"/>
    <x v="282"/>
    <n v="3084"/>
    <x v="0"/>
    <s v="Оплата покупки по карте. CARD **4411 IRINA MIGUNOVA 13OCT RUR 3084 VSEINSTRUMENTI.RU KOTELNIKI"/>
    <s v="448493084"/>
    <x v="7"/>
    <x v="1"/>
    <x v="12"/>
  </r>
  <r>
    <x v="20"/>
    <x v="283"/>
    <n v="13345.87"/>
    <x v="110"/>
    <s v="Страховые взносы на обязательное медицинское страхование"/>
    <s v="4484713345,87"/>
    <x v="16"/>
    <x v="3"/>
    <x v="9"/>
  </r>
  <r>
    <x v="20"/>
    <x v="283"/>
    <n v="34144.85"/>
    <x v="110"/>
    <s v="Страховые взносы на выплату страховой части трудовой пенсии"/>
    <s v="4484734144,85"/>
    <x v="16"/>
    <x v="3"/>
    <x v="9"/>
  </r>
  <r>
    <x v="20"/>
    <x v="283"/>
    <n v="1648.01"/>
    <x v="110"/>
    <s v="Взносы на обязательное социальное страхование"/>
    <s v="448471648,01"/>
    <x v="16"/>
    <x v="3"/>
    <x v="9"/>
  </r>
  <r>
    <x v="20"/>
    <x v="283"/>
    <n v="531.30999999999995"/>
    <x v="111"/>
    <s v="Взносы на обязательное страхование от несчастных случаев. Регистрационный номер в ФСС 7704004815"/>
    <s v="44847531,31"/>
    <x v="16"/>
    <x v="3"/>
    <x v="9"/>
  </r>
  <r>
    <x v="20"/>
    <x v="284"/>
    <n v="4448.04"/>
    <x v="0"/>
    <s v="Оплата покупки по карте. CARD **4411 IRINA MIGUNOVA 10OCT RUR 4448.04 GAZPROM MEZHREGIONGAZ SPB"/>
    <s v="448464448,04"/>
    <x v="0"/>
    <x v="0"/>
    <x v="0"/>
  </r>
  <r>
    <x v="20"/>
    <x v="285"/>
    <n v="9700"/>
    <x v="119"/>
    <s v="Счет на оплату No 00985 от 22.09.022 г. Березовая метла &quot;Стандарт&quot;, доставка. НДС не облагается"/>
    <s v="448459700"/>
    <x v="14"/>
    <x v="0"/>
    <x v="6"/>
  </r>
  <r>
    <x v="20"/>
    <x v="285"/>
    <n v="6220"/>
    <x v="120"/>
    <s v="Оплата по счету №62 000-641282/2796 от 11.10.2022. Цемент, пескобетон, доставка. В том числе НДС 20.00% - 1 036.67"/>
    <s v="448456220"/>
    <x v="7"/>
    <x v="1"/>
    <x v="12"/>
  </r>
  <r>
    <x v="20"/>
    <x v="286"/>
    <n v="250"/>
    <x v="0"/>
    <s v="Комиссия за переводы в пользу ФЛ сверх нетарифицируемой суммы платежей в месяц"/>
    <s v="44844250"/>
    <x v="8"/>
    <x v="0"/>
    <x v="7"/>
  </r>
  <r>
    <x v="20"/>
    <x v="286"/>
    <n v="25000"/>
    <x v="22"/>
    <s v="Оплата юридических услуг по счету №1460686 от 07.10.2022. НДС не облагается"/>
    <s v="4484425000"/>
    <x v="20"/>
    <x v="0"/>
    <x v="14"/>
  </r>
  <r>
    <x v="20"/>
    <x v="287"/>
    <n v="400"/>
    <x v="0"/>
    <s v="Комиссия за переводы в пользу ФЛ сверх нетарифицируемой суммы платежей в месяц"/>
    <s v="44840400"/>
    <x v="8"/>
    <x v="0"/>
    <x v="7"/>
  </r>
  <r>
    <x v="20"/>
    <x v="287"/>
    <n v="40000"/>
    <x v="114"/>
    <s v="Оплата услуг сторожа за сентябрь 2022 по счету №1447836 от 06.10.2022. НДС не облагается"/>
    <s v="4484040000"/>
    <x v="30"/>
    <x v="0"/>
    <x v="2"/>
  </r>
  <r>
    <x v="20"/>
    <x v="288"/>
    <n v="15000"/>
    <x v="25"/>
    <s v="Оплата за исследования проб воды по счету №k-1085 от 16.06.2022.  НДС не облагается"/>
    <s v="4483915000"/>
    <x v="24"/>
    <x v="0"/>
    <x v="15"/>
  </r>
  <r>
    <x v="20"/>
    <x v="288"/>
    <n v="222.5"/>
    <x v="0"/>
    <s v="Комиссия за переводы в пользу ФЛ сверх нетарифицируемой суммы платежей в месяц"/>
    <s v="44839222,5"/>
    <x v="8"/>
    <x v="0"/>
    <x v="7"/>
  </r>
  <r>
    <x v="20"/>
    <x v="288"/>
    <n v="17000"/>
    <x v="65"/>
    <s v="Оплата по счету №1429588 от 04.10.2022 за работы по дог. 26/10-2022 от 03.10.2022  НДС не облагается"/>
    <s v="4483917000"/>
    <x v="33"/>
    <x v="6"/>
    <x v="17"/>
  </r>
  <r>
    <x v="20"/>
    <x v="288"/>
    <n v="70000"/>
    <x v="121"/>
    <s v="Оплата за уборку в сентябре 2022 по счету №1439488 от 05.10.2022. НДС не облагается"/>
    <s v="4483970000"/>
    <x v="14"/>
    <x v="0"/>
    <x v="6"/>
  </r>
  <r>
    <x v="20"/>
    <x v="288"/>
    <n v="7189.63"/>
    <x v="1"/>
    <s v="Оплата по счету № 100919656556 от 30.09.2022 За услуги связи в сентябре 2022г. № лс 669010285  В том числе НДС 20.00% - 1 198.27"/>
    <s v="448397189,63"/>
    <x v="1"/>
    <x v="0"/>
    <x v="1"/>
  </r>
  <r>
    <x v="20"/>
    <x v="289"/>
    <n v="50000"/>
    <x v="20"/>
    <s v="Оплата бухгалтерских услуг за сентябрь 2022 по счету №244 от 30.09.2022 НДС не облагается"/>
    <s v="4483850000"/>
    <x v="18"/>
    <x v="0"/>
    <x v="13"/>
  </r>
  <r>
    <x v="20"/>
    <x v="289"/>
    <n v="134403.35"/>
    <x v="5"/>
    <s v="Арендная плата за землю за 4 квартал 2022 ФЛС №М-02-013174-001 НДС не облагается"/>
    <s v="44838134403,35"/>
    <x v="5"/>
    <x v="0"/>
    <x v="4"/>
  </r>
  <r>
    <x v="20"/>
    <x v="289"/>
    <n v="7000"/>
    <x v="18"/>
    <s v="Оплата обслуживания и поддержки сервера, сайта за август 2022 по счету №37 от 28.09.2022 НДС не облагается"/>
    <s v="448387000"/>
    <x v="2"/>
    <x v="0"/>
    <x v="1"/>
  </r>
  <r>
    <x v="20"/>
    <x v="289"/>
    <n v="25605"/>
    <x v="110"/>
    <s v="Налог на доходы физических лиц за сентябрь 2022 года"/>
    <s v="4483825605"/>
    <x v="41"/>
    <x v="3"/>
    <x v="9"/>
  </r>
  <r>
    <x v="20"/>
    <x v="289"/>
    <n v="40154.269999999997"/>
    <x v="0"/>
    <s v="Оплата Заработная плата за Сентябрь 2022 г. на основании ПЛАТЕЖНАЯ ВЕДОМОСТЬ N 51 от 30.09.2022"/>
    <s v="4483840154,27"/>
    <x v="11"/>
    <x v="3"/>
    <x v="9"/>
  </r>
  <r>
    <x v="20"/>
    <x v="289"/>
    <n v="35250"/>
    <x v="10"/>
    <s v="Перечисление денежных средств для зачисления на счет Иваницкой И В Заработная плата за  Сумма 35250-00 Без налога (НДС)"/>
    <s v="4483835250"/>
    <x v="11"/>
    <x v="3"/>
    <x v="9"/>
  </r>
  <r>
    <x v="20"/>
    <x v="289"/>
    <n v="196.37"/>
    <x v="0"/>
    <s v="комиссия за обработку ведомости №52 30.09.2022"/>
    <s v="44838196,37"/>
    <x v="8"/>
    <x v="0"/>
    <x v="7"/>
  </r>
  <r>
    <x v="20"/>
    <x v="289"/>
    <n v="134403.35"/>
    <x v="5"/>
    <s v="Арендная плата за землю за 3 квартал 2022 ФЛС №М-02-013174-001 НДС не облагается"/>
    <s v="44838134403,35"/>
    <x v="5"/>
    <x v="0"/>
    <x v="4"/>
  </r>
  <r>
    <x v="20"/>
    <x v="289"/>
    <n v="49091.73"/>
    <x v="0"/>
    <s v="Оплата Заработная плата за Сентябрь 2022 г. на основании ПЛАТЕЖНАЯ ВЕДОМОСТЬ N 52 от 30.09.2022"/>
    <s v="4483849091,73"/>
    <x v="11"/>
    <x v="3"/>
    <x v="9"/>
  </r>
  <r>
    <x v="20"/>
    <x v="289"/>
    <n v="160.62"/>
    <x v="0"/>
    <s v="комиссия за обработку ведомости №51 30.09.2022"/>
    <s v="44838160,62"/>
    <x v="8"/>
    <x v="0"/>
    <x v="7"/>
  </r>
  <r>
    <x v="20"/>
    <x v="290"/>
    <n v="990"/>
    <x v="0"/>
    <s v="Ежемесячная комиссия за обслуживание по пакету за период с 01.09.2022 по 30.09.2022"/>
    <s v="44837990"/>
    <x v="8"/>
    <x v="0"/>
    <x v="7"/>
  </r>
  <r>
    <x v="21"/>
    <x v="291"/>
    <n v="475"/>
    <x v="0"/>
    <s v="Комиссия за исходящие платежи в рублях, переданные по системе Банк-Клиент по счету 40703810800001434983 за период с 31.08.2022 по 30.09.2022"/>
    <s v="44834475"/>
    <x v="8"/>
    <x v="0"/>
    <x v="7"/>
  </r>
  <r>
    <x v="21"/>
    <x v="292"/>
    <n v="33333.33"/>
    <x v="103"/>
    <s v="Счет №218 от 04.09.2022 к дог. №157/18-18/ФО от01.06.2018г.  За услуги физ. охраны с 01.09. по 04.09.2022.  НДС не облагается"/>
    <s v="4483133333,33"/>
    <x v="30"/>
    <x v="0"/>
    <x v="2"/>
  </r>
  <r>
    <x v="21"/>
    <x v="293"/>
    <n v="418623.3"/>
    <x v="26"/>
    <s v="Счет NoЭ-61-43339 от 31.08.2022, ПД No43339,No43339 ЗА ЭЛ. ЭНЕРГИЮ (МОЩНОСТЬ) за август 2022г.,НЕУСТОЙКА (ПЕНИ) По договору с ИКУ No97644161 ОТ 20.07.2015Г.  В том числе НДС 20.00% - 69 770.55"/>
    <s v="44830418623,3"/>
    <x v="25"/>
    <x v="0"/>
    <x v="16"/>
  </r>
  <r>
    <x v="21"/>
    <x v="294"/>
    <n v="300"/>
    <x v="0"/>
    <s v="Комиссия за снятие наличных в банкомате. Cash Advance Fee. CARD **4411 IRINA MIGUNOVA 23SEP RUR 20000 RBA ATM 45321 MOSKVA"/>
    <s v="44827300"/>
    <x v="8"/>
    <x v="0"/>
    <x v="7"/>
  </r>
  <r>
    <x v="21"/>
    <x v="294"/>
    <n v="10000"/>
    <x v="0"/>
    <s v="Снятие наличных денежных средств с карты в банкомате Банка. CARD **4411 IRINA MIGUNOVA 23SEP RUR 10000 RBA ATM 45321 MOSKVA"/>
    <s v="4482710000"/>
    <x v="15"/>
    <x v="4"/>
    <x v="11"/>
  </r>
  <r>
    <x v="21"/>
    <x v="294"/>
    <n v="20000"/>
    <x v="0"/>
    <s v="Снятие наличных денежных средств с карты в банкомате Банка. CARD **4411 IRINA MIGUNOVA 23SEP RUR 20000 RBA ATM 45321 MOSKVA"/>
    <s v="4482720000"/>
    <x v="15"/>
    <x v="4"/>
    <x v="11"/>
  </r>
  <r>
    <x v="21"/>
    <x v="294"/>
    <n v="15000"/>
    <x v="32"/>
    <s v="Счет на оплату № 960 от 22 сентября 2022 г.  Услуги по аренде зала 24.09. В том числе НДС 20.00% - 2 500.00"/>
    <s v="4482715000"/>
    <x v="29"/>
    <x v="2"/>
    <x v="18"/>
  </r>
  <r>
    <x v="21"/>
    <x v="294"/>
    <n v="150"/>
    <x v="0"/>
    <s v="Комиссия за снятие наличных в банкомате. Cash Advance Fee. CARD **4411 IRINA MIGUNOVA 23SEP RUR 10000 RBA ATM 45321 MOSKVA"/>
    <s v="44827150"/>
    <x v="8"/>
    <x v="0"/>
    <x v="7"/>
  </r>
  <r>
    <x v="21"/>
    <x v="295"/>
    <n v="14653.14"/>
    <x v="0"/>
    <s v="Оплата Отпускные за Сентябрь 2022 г. на основании ПЛАТЕЖНАЯ ВЕДОМОСТЬ N 50 от 20.09.2022"/>
    <s v="4482614653,14"/>
    <x v="11"/>
    <x v="3"/>
    <x v="9"/>
  </r>
  <r>
    <x v="21"/>
    <x v="295"/>
    <n v="58.61"/>
    <x v="0"/>
    <s v="комиссия за обработку ведомости №50 20.09.2022"/>
    <s v="4482658,61"/>
    <x v="8"/>
    <x v="0"/>
    <x v="7"/>
  </r>
  <r>
    <x v="21"/>
    <x v="296"/>
    <n v="5000"/>
    <x v="24"/>
    <s v="Оплата за техническое обслуживание газопровода в августе 2022 по счету №73 от 31.08.2022 по договору №ОГ-19/7 от 01.12.2019.  НДС не облагается"/>
    <s v="448255000"/>
    <x v="23"/>
    <x v="0"/>
    <x v="0"/>
  </r>
  <r>
    <x v="21"/>
    <x v="296"/>
    <n v="25200"/>
    <x v="40"/>
    <s v="Оплата услуг по поверке расходомеров &quot;Акрон-01&quot; (канализация) по счету №78 от 31.08.2022.  В том числе НДС 20.00% - 4 200.00"/>
    <s v="4482525200"/>
    <x v="10"/>
    <x v="0"/>
    <x v="8"/>
  </r>
  <r>
    <x v="21"/>
    <x v="296"/>
    <n v="2189"/>
    <x v="110"/>
    <s v="Налог на доходы физических лиц за сентябрь 2022 года НДС не облагается"/>
    <s v="448252189"/>
    <x v="41"/>
    <x v="3"/>
    <x v="9"/>
  </r>
  <r>
    <x v="21"/>
    <x v="297"/>
    <n v="87279.92"/>
    <x v="4"/>
    <s v="Счет№СВАО-042447 от31.08.2022. Оплата за прием ТКО, транспортировку, обработку, обезвреживание, утилизацию, захоронение за август 2022. НДС не облагается"/>
    <s v="4482487279,92"/>
    <x v="4"/>
    <x v="0"/>
    <x v="3"/>
  </r>
  <r>
    <x v="21"/>
    <x v="297"/>
    <n v="250000"/>
    <x v="103"/>
    <s v="Счет №190 от 31.08.2022. Оплата услуг охраны за август 2022 по ДС№4 от 15.07.22 к Дог.№157818-18/ФО от 01.06.2018. НДС не облагается"/>
    <s v="44824250000"/>
    <x v="30"/>
    <x v="0"/>
    <x v="2"/>
  </r>
  <r>
    <x v="21"/>
    <x v="298"/>
    <n v="12.71"/>
    <x v="0"/>
    <s v="комиссия за обработку ведомости №49 16.09.2022"/>
    <s v="4482312,71"/>
    <x v="8"/>
    <x v="0"/>
    <x v="7"/>
  </r>
  <r>
    <x v="21"/>
    <x v="298"/>
    <n v="50001"/>
    <x v="0"/>
    <s v="Оплата Заработная плата за Август 2022 г. на основании ПЛАТЕЖНАЯ ВЕДОМОСТЬ N 45 от 15.09.2022"/>
    <s v="4482350001"/>
    <x v="11"/>
    <x v="3"/>
    <x v="9"/>
  </r>
  <r>
    <x v="21"/>
    <x v="298"/>
    <n v="18000"/>
    <x v="0"/>
    <s v="Оплата Аванс за Сентябрь 2022 г. на основании ПЛАТЕЖНАЯ ВЕДОМОСТЬ N 48 от 15.09.2022"/>
    <s v="4482318000"/>
    <x v="11"/>
    <x v="3"/>
    <x v="9"/>
  </r>
  <r>
    <x v="21"/>
    <x v="298"/>
    <n v="72"/>
    <x v="0"/>
    <s v="комиссия за обработку ведомости №48 15.09.2022"/>
    <s v="4482372"/>
    <x v="8"/>
    <x v="0"/>
    <x v="7"/>
  </r>
  <r>
    <x v="21"/>
    <x v="298"/>
    <n v="3177.28"/>
    <x v="0"/>
    <s v="Оплата Компенсация служебной поездки за Сентябрь 2022 г. на основании ПЛАТЕЖНАЯ ВЕДОМОСТЬ N 49 от 16.09.2022"/>
    <s v="448233177,28"/>
    <x v="9"/>
    <x v="3"/>
    <x v="9"/>
  </r>
  <r>
    <x v="21"/>
    <x v="298"/>
    <n v="97666.99"/>
    <x v="8"/>
    <s v="Оплата за стоки в августе 2022 по счету № В3557  от 31  Августа  2022г. В том числе НДС 20.00% - 16 277.83"/>
    <s v="4482397666,99"/>
    <x v="10"/>
    <x v="0"/>
    <x v="8"/>
  </r>
  <r>
    <x v="21"/>
    <x v="298"/>
    <n v="200"/>
    <x v="0"/>
    <s v="комиссия за обработку ведомости №45 15.09.2022"/>
    <s v="44823200"/>
    <x v="8"/>
    <x v="0"/>
    <x v="7"/>
  </r>
  <r>
    <x v="21"/>
    <x v="298"/>
    <n v="30000"/>
    <x v="10"/>
    <s v="Перечисление денежных средств для зачисления на счет Иваницкой И В Аванс за сентябрь 2022. Сумма 30000-00 НДС не облагается"/>
    <s v="4482330000"/>
    <x v="11"/>
    <x v="3"/>
    <x v="9"/>
  </r>
  <r>
    <x v="21"/>
    <x v="299"/>
    <n v="32927.599999999999"/>
    <x v="110"/>
    <s v="Страховые взносы на выплату страховой части трудовой пенсии"/>
    <s v="4481932927,6"/>
    <x v="16"/>
    <x v="3"/>
    <x v="9"/>
  </r>
  <r>
    <x v="21"/>
    <x v="300"/>
    <n v="9432.24"/>
    <x v="113"/>
    <s v="счет№ 77000549259 от 01.09.2022. Оплата услуг пультовой охраны объекта, техническое обслуживание комплекса в сентябре 2022 по договору №7721N10011 от 12.11.2012. В том числе НДС 20.00% - 1 572.04"/>
    <s v="448189432,24"/>
    <x v="42"/>
    <x v="0"/>
    <x v="2"/>
  </r>
  <r>
    <x v="21"/>
    <x v="300"/>
    <n v="13515.71"/>
    <x v="110"/>
    <s v="Страховые взносы на обязательное медицинское страхование"/>
    <s v="4481813515,71"/>
    <x v="16"/>
    <x v="3"/>
    <x v="9"/>
  </r>
  <r>
    <x v="21"/>
    <x v="300"/>
    <n v="76.77"/>
    <x v="110"/>
    <s v="Пени по страховым взносам на обязательное медицинское страхование"/>
    <s v="4481876,77"/>
    <x v="44"/>
    <x v="7"/>
    <x v="19"/>
  </r>
  <r>
    <x v="21"/>
    <x v="300"/>
    <n v="17025"/>
    <x v="23"/>
    <s v="Оплата по счету № 71781/Р112 от 06.09.2022 За сервисное бсслуживание. В том числе НДС 20.00% - 2 837.50"/>
    <s v="4481817025"/>
    <x v="21"/>
    <x v="0"/>
    <x v="15"/>
  </r>
  <r>
    <x v="21"/>
    <x v="300"/>
    <n v="599.41"/>
    <x v="111"/>
    <s v="Взносы на обязательное страхование от несчастных случаев. Регистрационный номер в ФСС 7704004815"/>
    <s v="44818599,41"/>
    <x v="16"/>
    <x v="3"/>
    <x v="9"/>
  </r>
  <r>
    <x v="21"/>
    <x v="301"/>
    <n v="2500"/>
    <x v="21"/>
    <s v="Оплата самозанятому за видеонаблюдение по счету №1224324 от 06.09.2022. НДС не облагается"/>
    <s v="448122500"/>
    <x v="19"/>
    <x v="1"/>
    <x v="2"/>
  </r>
  <r>
    <x v="21"/>
    <x v="301"/>
    <n v="2171.91"/>
    <x v="110"/>
    <s v="Пени по налогу при упрощенной системе налогообложения за 2022 год"/>
    <s v="448122171,91"/>
    <x v="44"/>
    <x v="7"/>
    <x v="19"/>
  </r>
  <r>
    <x v="21"/>
    <x v="301"/>
    <n v="214.42"/>
    <x v="110"/>
    <s v="Пени по страховым взносам на выплату страховой части трудовой пенсии"/>
    <s v="44812214,42"/>
    <x v="44"/>
    <x v="7"/>
    <x v="19"/>
  </r>
  <r>
    <x v="21"/>
    <x v="301"/>
    <n v="20.02"/>
    <x v="110"/>
    <s v="Пени по водному налогу"/>
    <s v="4481220,02"/>
    <x v="44"/>
    <x v="7"/>
    <x v="19"/>
  </r>
  <r>
    <x v="21"/>
    <x v="302"/>
    <n v="67138.399999999994"/>
    <x v="4"/>
    <s v="Оплата за прием ТКО, транспортировку, обработку, обезвреживание, утилизацию, захоронение за июнь 2022. НДС не облагается"/>
    <s v="4481067138,4"/>
    <x v="4"/>
    <x v="0"/>
    <x v="3"/>
  </r>
  <r>
    <x v="21"/>
    <x v="302"/>
    <n v="43880.38"/>
    <x v="0"/>
    <s v="Оплата Отпускные за Сентябрь 2022 г. на основании ПЛАТЕЖНАЯ ВЕДОМОСТЬ N 47 от 01.09.2022"/>
    <s v="4481043880,38"/>
    <x v="11"/>
    <x v="3"/>
    <x v="9"/>
  </r>
  <r>
    <x v="21"/>
    <x v="302"/>
    <n v="35250"/>
    <x v="10"/>
    <s v="Перечисление денежных средств для зачисления на счет Иваницкой И В Заработная плата за Август 2022 Сумма 35250-00 Без налога (НДС)"/>
    <s v="4481035250"/>
    <x v="11"/>
    <x v="3"/>
    <x v="9"/>
  </r>
  <r>
    <x v="21"/>
    <x v="302"/>
    <n v="175.52"/>
    <x v="0"/>
    <s v="комиссия за обработку ведомости №47 01.09.2022"/>
    <s v="44810175,52"/>
    <x v="8"/>
    <x v="0"/>
    <x v="7"/>
  </r>
  <r>
    <x v="21"/>
    <x v="302"/>
    <n v="148.28"/>
    <x v="0"/>
    <s v="комиссия за обработку ведомости №46 01.09.2022"/>
    <s v="44810148,28"/>
    <x v="8"/>
    <x v="0"/>
    <x v="7"/>
  </r>
  <r>
    <x v="21"/>
    <x v="302"/>
    <n v="50000"/>
    <x v="20"/>
    <s v="Оплата бухгалтерских услуг за август 2022 по счету №196 от 31.08.2022 НДС не облагается"/>
    <s v="4481050000"/>
    <x v="18"/>
    <x v="0"/>
    <x v="13"/>
  </r>
  <r>
    <x v="21"/>
    <x v="302"/>
    <n v="8638.0400000000009"/>
    <x v="1"/>
    <s v="Оплата по счету № 100911803270 от 31.08.2022 За услуги связи в августе 2022г. № лс 669010285  В том числе НДС 20.00% - 1 439.67"/>
    <s v="448108638,04"/>
    <x v="1"/>
    <x v="0"/>
    <x v="1"/>
  </r>
  <r>
    <x v="21"/>
    <x v="302"/>
    <n v="249257.52"/>
    <x v="8"/>
    <s v="Оплата за стоки в апреле 2022 по счету №В1774 от 30.04.2022г.  В том числе НДС 20.00% - 41 542.92"/>
    <s v="44810249257,52"/>
    <x v="10"/>
    <x v="0"/>
    <x v="8"/>
  </r>
  <r>
    <x v="21"/>
    <x v="302"/>
    <n v="37070"/>
    <x v="0"/>
    <s v="Оплата Заработная плата за Август 2022 г. на основании ПЛАТЕЖНАЯ ВЕДОМОСТЬ N 46 от 01.09.2022"/>
    <s v="4481037070"/>
    <x v="11"/>
    <x v="3"/>
    <x v="9"/>
  </r>
  <r>
    <x v="21"/>
    <x v="302"/>
    <n v="14000"/>
    <x v="18"/>
    <s v="Оплата обслуживания и поддержки сервера, сайта, выезд специалиста по счету №34 от 05.08.2022. НДС не облагается"/>
    <s v="4481014000"/>
    <x v="2"/>
    <x v="0"/>
    <x v="1"/>
  </r>
  <r>
    <x v="21"/>
    <x v="302"/>
    <n v="70000"/>
    <x v="122"/>
    <s v="Оплата услуг по уборке территории в августе 2022 по счету от 31.08.2022.  НДС не облагается"/>
    <s v="4481070000"/>
    <x v="14"/>
    <x v="0"/>
    <x v="6"/>
  </r>
  <r>
    <x v="21"/>
    <x v="302"/>
    <n v="32036"/>
    <x v="110"/>
    <s v="Налог на доходы физических лиц за август 2022 года"/>
    <s v="4481032036"/>
    <x v="41"/>
    <x v="3"/>
    <x v="9"/>
  </r>
  <r>
    <x v="21"/>
    <x v="302"/>
    <n v="6739"/>
    <x v="110"/>
    <s v="Налог на доходы физических лиц за сентябрь 2022 года"/>
    <s v="448106739"/>
    <x v="41"/>
    <x v="3"/>
    <x v="9"/>
  </r>
  <r>
    <x v="21"/>
    <x v="303"/>
    <n v="990"/>
    <x v="0"/>
    <s v="Ежемесячная комиссия за обслуживание по пакету за период с 01.08.2022 по 31.08.2022"/>
    <s v="44805990"/>
    <x v="8"/>
    <x v="0"/>
    <x v="7"/>
  </r>
  <r>
    <x v="22"/>
    <x v="304"/>
    <n v="375"/>
    <x v="0"/>
    <s v="Комиссия за исходящие платежи в рублях, переданные по системе Банк-Клиент по счету 40703810800001434983 за период с 31.07.2022 по 31.08.2022"/>
    <s v="44804375"/>
    <x v="8"/>
    <x v="0"/>
    <x v="7"/>
  </r>
  <r>
    <x v="22"/>
    <x v="305"/>
    <n v="126403.25"/>
    <x v="8"/>
    <s v="Оплата за стоки в июне 2022 по счету № В2562 от 30  Июня  2022г. В том числе НДС 20.00% - 21 067.21"/>
    <s v="44803126403,25"/>
    <x v="10"/>
    <x v="0"/>
    <x v="8"/>
  </r>
  <r>
    <x v="22"/>
    <x v="305"/>
    <n v="13590"/>
    <x v="23"/>
    <s v="Оплата по счету № 71781/Р107 от 20.04.2022 за блок каскадного управления компрессорами. В том числе НДС 20.00% - 2 265.00"/>
    <s v="4480313590"/>
    <x v="34"/>
    <x v="1"/>
    <x v="12"/>
  </r>
  <r>
    <x v="22"/>
    <x v="305"/>
    <n v="30000"/>
    <x v="10"/>
    <s v="Перечисление денежных средств для зачисления на счет Иваницкой И В Аванс за август 2022. Сумма 30000-00 НДС не облагается"/>
    <s v="4480330000"/>
    <x v="11"/>
    <x v="3"/>
    <x v="9"/>
  </r>
  <r>
    <x v="22"/>
    <x v="306"/>
    <n v="80566.080000000002"/>
    <x v="4"/>
    <s v="Оплата за прием ТКО, транспортировку, обработку, обезвреживание, утилизацию, захоронение за июль 2022 по счету №СВАО-035260 от 31 июля 2022 г. НДС не облагается"/>
    <s v="4480280566,08"/>
    <x v="4"/>
    <x v="0"/>
    <x v="3"/>
  </r>
  <r>
    <x v="22"/>
    <x v="306"/>
    <n v="6746"/>
    <x v="110"/>
    <s v="Налог на доходы физических лиц за август 2022 года"/>
    <s v="448026746"/>
    <x v="41"/>
    <x v="3"/>
    <x v="9"/>
  </r>
  <r>
    <x v="22"/>
    <x v="306"/>
    <n v="33943.17"/>
    <x v="0"/>
    <s v="Оплата Отпускные за Август 2022 г. на основании ПЛАТЕЖНАЯ ВЕДОМОСТЬ N 43 от 26.08.2022"/>
    <s v="4480233943,17"/>
    <x v="11"/>
    <x v="3"/>
    <x v="9"/>
  </r>
  <r>
    <x v="22"/>
    <x v="306"/>
    <n v="23993.54"/>
    <x v="0"/>
    <s v="Оплата Отпускные за Сентябрь 2022 г. на основании ПЛАТЕЖНАЯ ВЕДОМОСТЬ N 44 от 26.08.2022"/>
    <s v="4480223993,54"/>
    <x v="11"/>
    <x v="3"/>
    <x v="9"/>
  </r>
  <r>
    <x v="22"/>
    <x v="306"/>
    <n v="3376"/>
    <x v="110"/>
    <s v="Налог на доходы физических лиц за сентябрь 2022 года"/>
    <s v="448023376"/>
    <x v="41"/>
    <x v="3"/>
    <x v="9"/>
  </r>
  <r>
    <x v="22"/>
    <x v="306"/>
    <n v="135.77000000000001"/>
    <x v="0"/>
    <s v="комиссия за обработку ведомости №43 26.08.2022"/>
    <s v="44802135,77"/>
    <x v="8"/>
    <x v="0"/>
    <x v="7"/>
  </r>
  <r>
    <x v="22"/>
    <x v="306"/>
    <n v="73852.240000000005"/>
    <x v="4"/>
    <s v="Оплата за прием ТКО, транспортировку, обработку, обезвреживание, утилизацию, захоронение за январь 2022 г. НДС не облагается"/>
    <s v="4480273852,24"/>
    <x v="4"/>
    <x v="0"/>
    <x v="3"/>
  </r>
  <r>
    <x v="22"/>
    <x v="306"/>
    <n v="95.97"/>
    <x v="0"/>
    <s v="комиссия за обработку ведомости №44 26.08.2022"/>
    <s v="4480295,97"/>
    <x v="8"/>
    <x v="0"/>
    <x v="7"/>
  </r>
  <r>
    <x v="22"/>
    <x v="306"/>
    <n v="17000"/>
    <x v="18"/>
    <s v="Оплата обслуживания и поддержки сервера, сайта, выезд специалиста по счету №33 от 08.07.2022. НДС не облагается"/>
    <s v="4480217000"/>
    <x v="2"/>
    <x v="0"/>
    <x v="1"/>
  </r>
  <r>
    <x v="22"/>
    <x v="307"/>
    <n v="110449.58"/>
    <x v="8"/>
    <s v="Оплата за стоки в июле 2022 по счету № В3012  от 31  Июля  2022г. В том числе НДС 20.00% - 18 408.26"/>
    <s v="44798110449,58"/>
    <x v="10"/>
    <x v="0"/>
    <x v="8"/>
  </r>
  <r>
    <x v="22"/>
    <x v="307"/>
    <n v="5000"/>
    <x v="24"/>
    <s v="Оплата за техническое обслуживание газопровода в июле 2022 по счету №47 от 26.06.2022 по договору №ОГ-19/7 от 01.12.2019. НДС не облагается"/>
    <s v="447985000"/>
    <x v="23"/>
    <x v="0"/>
    <x v="0"/>
  </r>
  <r>
    <x v="22"/>
    <x v="307"/>
    <n v="491021.07"/>
    <x v="26"/>
    <s v="Счет №oЭ-61-37486 от 31.07.2022,ПД No37486,No37486 ЗА ЭЛ. ЭНЕРГИЮ (МОЩНОСТЬ) за июль 2022г.,НЕУСТОЙКА (ПЕНИ)   По договору с ИКУ No97644161 ОТ 20.07.2015Г.  В том числе НДС 20.00% - 81 836.85"/>
    <s v="44798491021,07"/>
    <x v="25"/>
    <x v="0"/>
    <x v="16"/>
  </r>
  <r>
    <x v="22"/>
    <x v="307"/>
    <n v="25688"/>
    <x v="110"/>
    <s v="Налог на доходы физических лиц за июль 2022 года"/>
    <s v="4479825688"/>
    <x v="41"/>
    <x v="3"/>
    <x v="9"/>
  </r>
  <r>
    <x v="22"/>
    <x v="307"/>
    <n v="3107.43"/>
    <x v="10"/>
    <s v="Перечисление денежных средств для зачисления на счет Иваницкой И В Заработная плата за  Июль 2022. Сумма 3107-43 Без налога (НДС)"/>
    <s v="447983107,43"/>
    <x v="11"/>
    <x v="3"/>
    <x v="9"/>
  </r>
  <r>
    <x v="22"/>
    <x v="308"/>
    <n v="20.399999999999999"/>
    <x v="0"/>
    <s v="комиссия за обработку ведомости №42 22.08.2022"/>
    <s v="4479520,4"/>
    <x v="8"/>
    <x v="0"/>
    <x v="7"/>
  </r>
  <r>
    <x v="22"/>
    <x v="308"/>
    <n v="34670.400000000001"/>
    <x v="123"/>
    <s v="Оплата анализа проб воды по счету №1671/11/09 от 11.07.2022.  НДС не облагается"/>
    <s v="4479534670,4"/>
    <x v="24"/>
    <x v="0"/>
    <x v="15"/>
  </r>
  <r>
    <x v="22"/>
    <x v="308"/>
    <n v="5100"/>
    <x v="0"/>
    <s v="Оплата Компенсация служебной поездки за Август 2022 г. на основании ПЛАТЕЖНАЯ ВЕДОМОСТЬ N 42 от 22.08.2022"/>
    <s v="447955100"/>
    <x v="9"/>
    <x v="3"/>
    <x v="9"/>
  </r>
  <r>
    <x v="22"/>
    <x v="308"/>
    <n v="1800"/>
    <x v="0"/>
    <s v="Оплата покупки по карте. CARD **4411 IRINA MIGUNOVA 19AUG RUR 1800 IP KRUMOV V. G. GRIBKI"/>
    <s v="447951800"/>
    <x v="7"/>
    <x v="1"/>
    <x v="12"/>
  </r>
  <r>
    <x v="22"/>
    <x v="308"/>
    <n v="9752.75"/>
    <x v="1"/>
    <s v="Оплата по счету № 100903835698 от 31.07.2022 За услуги связи в июле 2022г. № лс 669010285  В том числе НДС 20.00% - 1 625.46"/>
    <s v="447959752,75"/>
    <x v="1"/>
    <x v="0"/>
    <x v="1"/>
  </r>
  <r>
    <x v="22"/>
    <x v="308"/>
    <n v="9432.24"/>
    <x v="113"/>
    <s v="Оплата услуг пультовой охраны объекта, техническое обслуживание комплекса по счету №77000406854 от 01.07.2022 по договору №7721N10011 от 12.11.2012. В том числе НДС 20.00% - 1 572.04"/>
    <s v="447959432,24"/>
    <x v="42"/>
    <x v="0"/>
    <x v="2"/>
  </r>
  <r>
    <x v="22"/>
    <x v="308"/>
    <n v="9432.24"/>
    <x v="113"/>
    <s v="Оплата услуг пультовой охраны объекта, техническое обслуживание комплекса за июнь 2022 по договору №7721N10011 от 12.11.2012. В том числе НДС 20.00% - 1 572.04"/>
    <s v="447959432,24"/>
    <x v="42"/>
    <x v="0"/>
    <x v="2"/>
  </r>
  <r>
    <x v="22"/>
    <x v="309"/>
    <n v="200"/>
    <x v="0"/>
    <s v="комиссия за обработку ведомости №38 18.08.2022"/>
    <s v="44792200"/>
    <x v="8"/>
    <x v="0"/>
    <x v="7"/>
  </r>
  <r>
    <x v="22"/>
    <x v="309"/>
    <n v="58012.39"/>
    <x v="0"/>
    <s v="Оплата Заработная плата за Июль 2022 г. на основании ПЛАТЕЖНАЯ ВЕДОМОСТЬ N 39 от 18.08.2022"/>
    <s v="4479258012,39"/>
    <x v="11"/>
    <x v="3"/>
    <x v="9"/>
  </r>
  <r>
    <x v="22"/>
    <x v="309"/>
    <n v="50000"/>
    <x v="0"/>
    <s v="Оплата Заработная плата за Июль 2022 г. на основании ПЛАТЕЖНАЯ ВЕДОМОСТЬ N 38 от 18.08.2022"/>
    <s v="4479250000"/>
    <x v="11"/>
    <x v="3"/>
    <x v="9"/>
  </r>
  <r>
    <x v="22"/>
    <x v="309"/>
    <n v="232.05"/>
    <x v="0"/>
    <s v="комиссия за обработку ведомости №39 18.08.2022"/>
    <s v="44792232,05"/>
    <x v="8"/>
    <x v="0"/>
    <x v="7"/>
  </r>
  <r>
    <x v="22"/>
    <x v="310"/>
    <n v="160"/>
    <x v="0"/>
    <s v="комиссия за обработку ведомости №41 15.08.2022"/>
    <s v="44791160"/>
    <x v="8"/>
    <x v="0"/>
    <x v="7"/>
  </r>
  <r>
    <x v="22"/>
    <x v="310"/>
    <n v="15980.33"/>
    <x v="110"/>
    <s v="Страховые взносы на обязательное медицинское страхование"/>
    <s v="4479115980,33"/>
    <x v="16"/>
    <x v="3"/>
    <x v="9"/>
  </r>
  <r>
    <x v="22"/>
    <x v="310"/>
    <n v="40000"/>
    <x v="0"/>
    <s v="Оплата Аванс за Август 2022 г. на основании ПЛАТЕЖНАЯ ВЕДОМОСТЬ N 41 от 15.08.2022"/>
    <s v="4479140000"/>
    <x v="11"/>
    <x v="3"/>
    <x v="9"/>
  </r>
  <r>
    <x v="22"/>
    <x v="310"/>
    <n v="50000"/>
    <x v="20"/>
    <s v="Оплата бухгалтерских услуг за июль 2022 по счету №187 от 31.07.2022 НДС не облагается"/>
    <s v="4479150000"/>
    <x v="18"/>
    <x v="0"/>
    <x v="13"/>
  </r>
  <r>
    <x v="22"/>
    <x v="310"/>
    <n v="128"/>
    <x v="0"/>
    <s v="комиссия за обработку ведомости №40 15.08.2022"/>
    <s v="44791128"/>
    <x v="8"/>
    <x v="0"/>
    <x v="7"/>
  </r>
  <r>
    <x v="22"/>
    <x v="310"/>
    <n v="40577.21"/>
    <x v="110"/>
    <s v="Страховые взносы на выплату страховой части трудовой пенсии"/>
    <s v="4479140577,21"/>
    <x v="16"/>
    <x v="3"/>
    <x v="9"/>
  </r>
  <r>
    <x v="22"/>
    <x v="310"/>
    <n v="281613"/>
    <x v="103"/>
    <s v="Оплата услуг охраны за июль 2022  НДС не облагается"/>
    <s v="44791281613"/>
    <x v="30"/>
    <x v="0"/>
    <x v="2"/>
  </r>
  <r>
    <x v="22"/>
    <x v="310"/>
    <n v="32000"/>
    <x v="0"/>
    <s v="Оплата Аванс за Август 2022 г. на основании ПЛАТЕЖНАЯ ВЕДОМОСТЬ N 40 от 15.08.2022"/>
    <s v="4479132000"/>
    <x v="11"/>
    <x v="3"/>
    <x v="9"/>
  </r>
  <r>
    <x v="22"/>
    <x v="310"/>
    <n v="636.29999999999995"/>
    <x v="111"/>
    <s v="Взносы на обязательное страхование от несчастных случаев. Регистрационный номер в ФСС 7704004815"/>
    <s v="44791636,3"/>
    <x v="16"/>
    <x v="3"/>
    <x v="9"/>
  </r>
  <r>
    <x v="22"/>
    <x v="310"/>
    <n v="70000"/>
    <x v="122"/>
    <s v="Оплата услуг по уборке территории в июле 2022 по счету N212 от 31.07.2022.  НДС не облагается"/>
    <s v="4479170000"/>
    <x v="14"/>
    <x v="0"/>
    <x v="6"/>
  </r>
  <r>
    <x v="22"/>
    <x v="311"/>
    <n v="200"/>
    <x v="0"/>
    <s v="Возмещение суммы НДС Возмещение суммы НДС по комиссии за изготовление и заверение копий протоколов, решений,  приказов, паспортов    счет-фактура №220817/100/00000045"/>
    <s v="44790200"/>
    <x v="8"/>
    <x v="0"/>
    <x v="7"/>
  </r>
  <r>
    <x v="22"/>
    <x v="311"/>
    <n v="1000"/>
    <x v="0"/>
    <s v="Комиссия за изготовление и заверение копий протоколов, решений,  приказов, паспортов     счет-фактура №220817/100/00000045"/>
    <s v="447901000"/>
    <x v="8"/>
    <x v="0"/>
    <x v="7"/>
  </r>
  <r>
    <x v="22"/>
    <x v="312"/>
    <n v="2275"/>
    <x v="0"/>
    <s v="Оплата покупки по карте. CARD **4411 IRINA MIGUNOVA 11AUG RUR 2275 AMBARCUMYAN G.E. MYTISHHI"/>
    <s v="447882275"/>
    <x v="15"/>
    <x v="4"/>
    <x v="11"/>
  </r>
  <r>
    <x v="22"/>
    <x v="313"/>
    <n v="150"/>
    <x v="0"/>
    <s v="Комиссия за снятие наличных в банкомате. Cash Advance Fee. CARD **4411 IRINA MIGUNOVA 11AUG RUR 10000 RBA ATM 45321 MOSKVA"/>
    <s v="44784150"/>
    <x v="8"/>
    <x v="0"/>
    <x v="7"/>
  </r>
  <r>
    <x v="22"/>
    <x v="313"/>
    <n v="300"/>
    <x v="0"/>
    <s v="Комиссия за снятие наличных в банкомате. Cash Advance Fee. CARD **4411 IRINA MIGUNOVA 11AUG RUR 20000 RBA ATM 45321 MOSKVA"/>
    <s v="44784300"/>
    <x v="8"/>
    <x v="0"/>
    <x v="7"/>
  </r>
  <r>
    <x v="22"/>
    <x v="313"/>
    <n v="20000"/>
    <x v="0"/>
    <s v="Снятие наличных денежных средств с карты в банкомате Банка. CARD **4411 IRINA MIGUNOVA 11AUG RUR 20000 RBA ATM 45321 MOSKVA"/>
    <s v="4478420000"/>
    <x v="15"/>
    <x v="4"/>
    <x v="11"/>
  </r>
  <r>
    <x v="22"/>
    <x v="313"/>
    <n v="10000"/>
    <x v="0"/>
    <s v="Снятие наличных денежных средств с карты в банкомате Банка. CARD **4411 IRINA MIGUNOVA 11AUG RUR 10000 RBA ATM 45321 MOSKVA"/>
    <s v="4478410000"/>
    <x v="15"/>
    <x v="4"/>
    <x v="11"/>
  </r>
  <r>
    <x v="22"/>
    <x v="314"/>
    <n v="575"/>
    <x v="0"/>
    <s v="Комиссия за исходящие платежи в рублях, переданные по системе Банк-Клиент по счету 40703810800001434983 за период с 30.06.2022 по 31.07.2022"/>
    <s v="44774575"/>
    <x v="8"/>
    <x v="0"/>
    <x v="7"/>
  </r>
  <r>
    <x v="22"/>
    <x v="314"/>
    <n v="990"/>
    <x v="0"/>
    <s v="Ежемесячная комиссия за обслуживание по пакету за период с 01.07.2022 по 31.07.2022"/>
    <s v="44774990"/>
    <x v="8"/>
    <x v="0"/>
    <x v="7"/>
  </r>
  <r>
    <x v="23"/>
    <x v="315"/>
    <n v="760"/>
    <x v="2"/>
    <s v="Оплата аренды хостинг-площадки по счету №НФB0-010186 от 14.07.2022. НДС не облагается"/>
    <s v="44767760"/>
    <x v="2"/>
    <x v="0"/>
    <x v="1"/>
  </r>
  <r>
    <x v="23"/>
    <x v="316"/>
    <n v="17100"/>
    <x v="104"/>
    <s v="Сче №00ГУ-000119 от 13.07.2022 (131.131.02.2) Услуги по организации и проведению меропр. -&quot;Круглый стол&quot; в ОСП Северный по адр. 3-я Северная линия, д.17. Дог. №655 от 13.07.2022 НДС не облагается"/>
    <s v="4476317100"/>
    <x v="29"/>
    <x v="2"/>
    <x v="18"/>
  </r>
  <r>
    <x v="23"/>
    <x v="316"/>
    <n v="40000"/>
    <x v="26"/>
    <s v="СЧЕТ№Э-61-5857  от 28.02.2022 ЗА ЭЛ. ЭНЕРГИЮ (МОЩНОСТЬ) ЗА февраль 2022 Г. ПО ДОГОВОРУ С ИКУ No97644161 ОТ 20.07.2015Г.  В том числе НДС 20.00% - 6 666.67"/>
    <s v="4476340000"/>
    <x v="25"/>
    <x v="0"/>
    <x v="16"/>
  </r>
  <r>
    <x v="23"/>
    <x v="317"/>
    <n v="50000"/>
    <x v="26"/>
    <s v="СЧЕТ№Э-61-5857  от 28.02.2022 ЗА ЭЛ. ЭНЕРГИЮ (МОЩНОСТЬ) ЗА февраль 2022 Г. ПО ДОГОВОРУ С ИКУ No97644161 ОТ 20.07.2015Г.  В том числе НДС 20.00% - 8 333.33"/>
    <s v="4476250000"/>
    <x v="25"/>
    <x v="0"/>
    <x v="16"/>
  </r>
  <r>
    <x v="23"/>
    <x v="318"/>
    <n v="40000"/>
    <x v="124"/>
    <s v="Оплата юридических услуг по счету №7 от 05.07.2022 НДС не облагается"/>
    <s v="4476140000"/>
    <x v="20"/>
    <x v="0"/>
    <x v="14"/>
  </r>
  <r>
    <x v="23"/>
    <x v="319"/>
    <n v="369.09"/>
    <x v="0"/>
    <s v="Комиссия за переводы в пользу ФЛ сверх нетарифицируемой суммы платежей в месяц"/>
    <s v="44760369,09"/>
    <x v="8"/>
    <x v="0"/>
    <x v="7"/>
  </r>
  <r>
    <x v="23"/>
    <x v="319"/>
    <n v="3236"/>
    <x v="110"/>
    <s v="Водный налог за 2 квартал 2022 года"/>
    <s v="447603236"/>
    <x v="39"/>
    <x v="2"/>
    <x v="15"/>
  </r>
  <r>
    <x v="23"/>
    <x v="319"/>
    <n v="34284.61"/>
    <x v="125"/>
    <s v="Для зачисления на счет Корнева Александра Валентиновича Заработная плата за Июль 2022 г. Сумма 34 284.61. НДС не облагается"/>
    <s v="4476034284,61"/>
    <x v="11"/>
    <x v="3"/>
    <x v="9"/>
  </r>
  <r>
    <x v="23"/>
    <x v="320"/>
    <n v="40000"/>
    <x v="0"/>
    <s v="Оплата Аванс за Июль 2022 г. на основании ПЛАТЕЖНАЯ ВЕДОМОСТЬ N 37 от 15.07.2022"/>
    <s v="4475740000"/>
    <x v="11"/>
    <x v="3"/>
    <x v="9"/>
  </r>
  <r>
    <x v="23"/>
    <x v="320"/>
    <n v="88"/>
    <x v="0"/>
    <s v="комиссия за обработку ведомости №36 15.07.2022"/>
    <s v="4475788"/>
    <x v="8"/>
    <x v="0"/>
    <x v="7"/>
  </r>
  <r>
    <x v="23"/>
    <x v="320"/>
    <n v="4385.71"/>
    <x v="0"/>
    <s v="Оплата Компенсация служебной поездки за Июль 2022 г. на основании ПЛАТЕЖНАЯ ВЕДОМОСТЬ N 35 от 15.07.2022"/>
    <s v="447574385,71"/>
    <x v="9"/>
    <x v="3"/>
    <x v="9"/>
  </r>
  <r>
    <x v="23"/>
    <x v="320"/>
    <n v="160"/>
    <x v="0"/>
    <s v="комиссия за обработку ведомости №37 15.07.2022"/>
    <s v="44757160"/>
    <x v="8"/>
    <x v="0"/>
    <x v="7"/>
  </r>
  <r>
    <x v="23"/>
    <x v="320"/>
    <n v="22000"/>
    <x v="0"/>
    <s v="Оплата Аванс за Июль 2022 г. на основании ПЛАТЕЖНАЯ ВЕДОМОСТЬ N 36 от 15.07.2022"/>
    <s v="4475722000"/>
    <x v="11"/>
    <x v="3"/>
    <x v="9"/>
  </r>
  <r>
    <x v="23"/>
    <x v="320"/>
    <n v="17.54"/>
    <x v="0"/>
    <s v="комиссия за обработку ведомости №35 15.07.2022"/>
    <s v="4475717,54"/>
    <x v="8"/>
    <x v="0"/>
    <x v="7"/>
  </r>
  <r>
    <x v="23"/>
    <x v="321"/>
    <n v="90000"/>
    <x v="26"/>
    <s v="СЧЕТ№Э-61-5857  от 28.02.2022 ЗА ЭЛ. ЭНЕРГИЮ (МОЩНОСТЬ) ЗА февраль 2022 Г. ПО ДОГОВОРУ С ИКУ No97644161 ОТ 20.07.2015Г.  В том числе НДС 20.00% - 15 000.00"/>
    <s v="4475690000"/>
    <x v="25"/>
    <x v="0"/>
    <x v="16"/>
  </r>
  <r>
    <x v="23"/>
    <x v="321"/>
    <n v="50000"/>
    <x v="103"/>
    <s v="Оплата услуг охраны за февраль 2022 по счету №27 от 28.02.2022 НДС не облагается"/>
    <s v="4475650000"/>
    <x v="30"/>
    <x v="0"/>
    <x v="2"/>
  </r>
  <r>
    <x v="23"/>
    <x v="322"/>
    <n v="35250"/>
    <x v="125"/>
    <s v="Для зачисления на счет Корнева Александра Валентиновича Заработная плата за Июнь 2022 г. Сумма 36004-00 Без налога (НДС)"/>
    <s v="4475535250"/>
    <x v="11"/>
    <x v="3"/>
    <x v="9"/>
  </r>
  <r>
    <x v="23"/>
    <x v="323"/>
    <n v="80000"/>
    <x v="26"/>
    <s v="СЧЕТ№Э-61-5857  от 28.02.2022 ЗА ЭЛ. ЭНЕРГИЮ (МОЩНОСТЬ) ЗА февраль 2022 Г. ПО ДОГОВОРУ С ИКУ No97644161 ОТ 20.07.2015Г.  В том числе НДС 20.00% - 13 333.33"/>
    <s v="4475480000"/>
    <x v="25"/>
    <x v="0"/>
    <x v="16"/>
  </r>
  <r>
    <x v="23"/>
    <x v="324"/>
    <n v="70000"/>
    <x v="122"/>
    <s v="Оплата услуг по уборке территории в июне 2022 по счету N178 от 30.06.2022.  НДС не облагается"/>
    <s v="4475370000"/>
    <x v="14"/>
    <x v="0"/>
    <x v="6"/>
  </r>
  <r>
    <x v="23"/>
    <x v="324"/>
    <n v="123769.81"/>
    <x v="8"/>
    <s v="Оплата за стоки в мае 2022 по счету № В2089 от 31.05.2022г.  В том числе НДС 20.00% - 20 628.30"/>
    <s v="44753123769,81"/>
    <x v="10"/>
    <x v="0"/>
    <x v="8"/>
  </r>
  <r>
    <x v="23"/>
    <x v="325"/>
    <n v="87279.92"/>
    <x v="4"/>
    <s v="Оплата по счету СВАО-022254 от 31 мая 2022 г. Прием ТКО, транспортировка, обработка, обезвреживание, утилизация, захоронение по СВАО за май 2022г. НДС не облагается"/>
    <s v="4475087279,92"/>
    <x v="4"/>
    <x v="0"/>
    <x v="3"/>
  </r>
  <r>
    <x v="23"/>
    <x v="325"/>
    <n v="60000"/>
    <x v="26"/>
    <s v="СЧЕТ№Э-61-5857  от 28.02.2022 ЗА ЭЛ. ЭНЕРГИЮ (МОЩНОСТЬ) ЗА февраль 2022 Г. ПО ДОГОВОРУ С ИКУ No97644161 ОТ 20.07.2015Г.  В том числе НДС 20.00% - 10 000.00"/>
    <s v="4475060000"/>
    <x v="25"/>
    <x v="0"/>
    <x v="16"/>
  </r>
  <r>
    <x v="23"/>
    <x v="325"/>
    <n v="30000"/>
    <x v="125"/>
    <s v="Для зачисления на счет Корнева Александра Валентиновича Аванс за июнь 2022 г. Сумма 30000-00 Без налога (НДС)"/>
    <s v="4475030000"/>
    <x v="11"/>
    <x v="3"/>
    <x v="9"/>
  </r>
  <r>
    <x v="23"/>
    <x v="325"/>
    <n v="17025"/>
    <x v="23"/>
    <s v="Оплата по счету № 71781/Р110 от 02.06.2022 Сервисное обслуживание. В том числе НДС 20.00% - 2 837.50"/>
    <s v="4475017025"/>
    <x v="21"/>
    <x v="0"/>
    <x v="15"/>
  </r>
  <r>
    <x v="23"/>
    <x v="325"/>
    <n v="71.430000000000007"/>
    <x v="125"/>
    <s v="Для зачисления на счет Корнева Александра Валентиновича Оплата Компенсация служебной поездки за июль 2022 г. Сумма 71,43 НДС не облагается"/>
    <s v="4475071,43"/>
    <x v="9"/>
    <x v="3"/>
    <x v="9"/>
  </r>
  <r>
    <x v="23"/>
    <x v="326"/>
    <n v="25000"/>
    <x v="126"/>
    <s v="Оплата по договору №0303/22/ЮЛ-АБ на оказание юридической помощи от 03.03.2022г. 05-АБ от 01 июля 2022 г. НДС не облагается"/>
    <s v="4474925000"/>
    <x v="20"/>
    <x v="0"/>
    <x v="14"/>
  </r>
  <r>
    <x v="23"/>
    <x v="326"/>
    <n v="38264.959999999999"/>
    <x v="110"/>
    <s v="Страховые взносы на выплату страховой части трудовой пенсии НДС не облагается"/>
    <s v="4474938264,96"/>
    <x v="16"/>
    <x v="3"/>
    <x v="9"/>
  </r>
  <r>
    <x v="23"/>
    <x v="326"/>
    <n v="15034.93"/>
    <x v="110"/>
    <s v="Страховые взносы на обязательное медицинское страхование НДС не облагается"/>
    <s v="4474915034,93"/>
    <x v="16"/>
    <x v="3"/>
    <x v="9"/>
  </r>
  <r>
    <x v="23"/>
    <x v="326"/>
    <n v="8807.9"/>
    <x v="1"/>
    <s v="Оплата по счету №100896163525 от 30.06.2022 За услуги связи в июне 2022г. № лс 669010285  В том числе НДС 20.00% - 1 467.98"/>
    <s v="447498807,9"/>
    <x v="1"/>
    <x v="0"/>
    <x v="1"/>
  </r>
  <r>
    <x v="23"/>
    <x v="327"/>
    <n v="5123"/>
    <x v="110"/>
    <s v="Налог на доходы физических лиц за июль 2022 года НДС не облагается"/>
    <s v="447475123"/>
    <x v="41"/>
    <x v="3"/>
    <x v="9"/>
  </r>
  <r>
    <x v="23"/>
    <x v="327"/>
    <n v="25000"/>
    <x v="20"/>
    <s v="Оплата бухгалтерских услуг за июнь 2022 по счету №154 от 30.06.2022 НДС не облагается"/>
    <s v="4474725000"/>
    <x v="18"/>
    <x v="0"/>
    <x v="13"/>
  </r>
  <r>
    <x v="23"/>
    <x v="327"/>
    <n v="80000"/>
    <x v="26"/>
    <s v="СЧЕТ№Э-61-5857  от 28.02.2022 ЗА ЭЛ. ЭНЕРГИЮ (МОЩНОСТЬ) ЗА февраль 2022 Г. ПО ДОГОВОРУ С ИКУ No97644161 ОТ 20.07.2015Г.  В том числе НДС 20.00% - 13 333.33"/>
    <s v="4474780000"/>
    <x v="25"/>
    <x v="0"/>
    <x v="16"/>
  </r>
  <r>
    <x v="23"/>
    <x v="327"/>
    <n v="25000"/>
    <x v="20"/>
    <s v="Оплата бухгалтерских услуг за июнь 2022 по счету №154 от 30.06.2022 НДС не облагается"/>
    <s v="4474725000"/>
    <x v="18"/>
    <x v="0"/>
    <x v="13"/>
  </r>
  <r>
    <x v="23"/>
    <x v="327"/>
    <n v="598.62"/>
    <x v="111"/>
    <s v="Взносы на обязательное страхование от несчастных случаев. Регистрационный номер в ФСС 7704004815 В том числе НДС 119.72"/>
    <s v="44747598,62"/>
    <x v="16"/>
    <x v="3"/>
    <x v="9"/>
  </r>
  <r>
    <x v="23"/>
    <x v="328"/>
    <n v="40000"/>
    <x v="124"/>
    <s v="Оплата юридических услуг по счету №6 от 03.06.2022 НДС не облагается"/>
    <s v="4474640000"/>
    <x v="20"/>
    <x v="0"/>
    <x v="14"/>
  </r>
  <r>
    <x v="23"/>
    <x v="329"/>
    <n v="47143.57"/>
    <x v="0"/>
    <s v="Оплата Заработная плата за Июнь 2022 г. на основании ПЛАТЕЖНАЯ ВЕДОМОСТЬ N 34 от 30.06.2022"/>
    <s v="4474347143,57"/>
    <x v="11"/>
    <x v="3"/>
    <x v="9"/>
  </r>
  <r>
    <x v="23"/>
    <x v="329"/>
    <n v="188.57"/>
    <x v="0"/>
    <s v="комиссия за обработку ведомости №34 30.06.2022"/>
    <s v="44743188,57"/>
    <x v="8"/>
    <x v="0"/>
    <x v="7"/>
  </r>
  <r>
    <x v="23"/>
    <x v="329"/>
    <n v="40000"/>
    <x v="103"/>
    <s v="Оплата услуг охраны за февраль 2022 по счету №27 от 28.02.2022 НДС не облагается"/>
    <s v="4474340000"/>
    <x v="30"/>
    <x v="0"/>
    <x v="2"/>
  </r>
  <r>
    <x v="23"/>
    <x v="329"/>
    <n v="235.83"/>
    <x v="0"/>
    <s v="комиссия за обработку ведомости №33 30.06.2022"/>
    <s v="44743235,83"/>
    <x v="8"/>
    <x v="0"/>
    <x v="7"/>
  </r>
  <r>
    <x v="23"/>
    <x v="329"/>
    <n v="29999"/>
    <x v="110"/>
    <s v="Налог на доходы физических лиц за июнь 2022 года НДС не облагается"/>
    <s v="4474329999"/>
    <x v="41"/>
    <x v="3"/>
    <x v="9"/>
  </r>
  <r>
    <x v="23"/>
    <x v="329"/>
    <n v="990"/>
    <x v="0"/>
    <s v="Ежемесячная комиссия за обслуживание по пакету за период с 01.06.2022 по 30.06.2022"/>
    <s v="44743990"/>
    <x v="8"/>
    <x v="0"/>
    <x v="7"/>
  </r>
  <r>
    <x v="23"/>
    <x v="329"/>
    <n v="58958.52"/>
    <x v="0"/>
    <s v="Оплата Заработная плата за Июнь 2022 г. на основании ПЛАТЕЖНАЯ ВЕДОМОСТЬ N 33 от 30.06.2022"/>
    <s v="4474358958,52"/>
    <x v="11"/>
    <x v="3"/>
    <x v="9"/>
  </r>
  <r>
    <x v="24"/>
    <x v="330"/>
    <n v="525"/>
    <x v="0"/>
    <s v="Комиссия за исходящие платежи в рублях, переданные по системе Банк-Клиент по счету 40703810800001434983 за период с 31.05.2022 по 30.06.2022"/>
    <s v="44742525"/>
    <x v="8"/>
    <x v="0"/>
    <x v="7"/>
  </r>
  <r>
    <x v="24"/>
    <x v="330"/>
    <n v="1557.63"/>
    <x v="127"/>
    <s v="Госпошлина  НДС не облагается"/>
    <s v="447421557,63"/>
    <x v="31"/>
    <x v="2"/>
    <x v="14"/>
  </r>
  <r>
    <x v="24"/>
    <x v="331"/>
    <n v="58.83"/>
    <x v="0"/>
    <s v="комиссия за обработку ведомости №32 27.06.2022"/>
    <s v="4474058,83"/>
    <x v="8"/>
    <x v="0"/>
    <x v="7"/>
  </r>
  <r>
    <x v="24"/>
    <x v="331"/>
    <n v="1988"/>
    <x v="110"/>
    <s v="Налог на доходы физических лиц за июль 2022 года НДС не облагается"/>
    <s v="447401988"/>
    <x v="41"/>
    <x v="3"/>
    <x v="9"/>
  </r>
  <r>
    <x v="24"/>
    <x v="331"/>
    <n v="14706.3"/>
    <x v="0"/>
    <s v="Оплата Отпускные за Июль 2022 г. на основании ПЛАТЕЖНАЯ ВЕДОМОСТЬ N 32 от 27.06.2022"/>
    <s v="4474014706,3"/>
    <x v="11"/>
    <x v="3"/>
    <x v="9"/>
  </r>
  <r>
    <x v="24"/>
    <x v="331"/>
    <n v="1179.93"/>
    <x v="110"/>
    <s v="Госпошлина  НДС не облагается"/>
    <s v="447401179,93"/>
    <x v="31"/>
    <x v="2"/>
    <x v="14"/>
  </r>
  <r>
    <x v="24"/>
    <x v="332"/>
    <n v="70000"/>
    <x v="122"/>
    <s v="Оплата услуг по уборке территории в мае 2022 по счету N152 от 31.05.2022.  НДС не облагается"/>
    <s v="4473970000"/>
    <x v="14"/>
    <x v="0"/>
    <x v="6"/>
  </r>
  <r>
    <x v="24"/>
    <x v="333"/>
    <n v="30000"/>
    <x v="26"/>
    <s v="СЧЕТ№Э-61-5857  от 28.02.2022 ЗА ЭЛ. ЭНЕРГИЮ (МОЩНОСТЬ) ЗА февраль 2022 Г. ПО ДОГОВОРУ С ИКУ No97644161 ОТ 20.07.2015Г.  В том числе НДС 20.00% - 5 000.00"/>
    <s v="4473530000"/>
    <x v="25"/>
    <x v="0"/>
    <x v="16"/>
  </r>
  <r>
    <x v="24"/>
    <x v="334"/>
    <n v="40000"/>
    <x v="103"/>
    <s v="Оплата услуг охраны за февраль 2022 по счету №27 от 28.02.2022 НДС не облагается"/>
    <s v="4473340000"/>
    <x v="30"/>
    <x v="0"/>
    <x v="2"/>
  </r>
  <r>
    <x v="24"/>
    <x v="334"/>
    <n v="1500"/>
    <x v="125"/>
    <s v="Для зачисления на счет Корнева Александра Валентиновича Оплата Компенсация служебной поездки за июнь 2022 г. Сумма 1500-00  НДС не облагается"/>
    <s v="447331500"/>
    <x v="9"/>
    <x v="3"/>
    <x v="9"/>
  </r>
  <r>
    <x v="24"/>
    <x v="334"/>
    <n v="70000"/>
    <x v="26"/>
    <s v="СЧЕТ№Э-61-5857  от 28.02.2022 ЗА ЭЛ. ЭНЕРГИЮ (МОЩНОСТЬ) ЗА февраль 2022 Г. ПО ДОГОВОРУ С ИКУ No97644161 ОТ 20.07.2015Г.  В том числе НДС 20.00% - 11 666.67"/>
    <s v="4473370000"/>
    <x v="25"/>
    <x v="0"/>
    <x v="16"/>
  </r>
  <r>
    <x v="24"/>
    <x v="335"/>
    <n v="30000"/>
    <x v="103"/>
    <s v="Оплата услуг охраны за февраль 2022 по счету №27 от 28.02.2022 НДС не облагается"/>
    <s v="4472930000"/>
    <x v="30"/>
    <x v="0"/>
    <x v="2"/>
  </r>
  <r>
    <x v="24"/>
    <x v="335"/>
    <n v="11000"/>
    <x v="18"/>
    <s v="Оплата обслуживания и поддержки сервера, сайта, выезд специалиста по счету №25 от 14.06.2022. НДС не облагается"/>
    <s v="4472911000"/>
    <x v="2"/>
    <x v="0"/>
    <x v="1"/>
  </r>
  <r>
    <x v="24"/>
    <x v="335"/>
    <n v="50000"/>
    <x v="26"/>
    <s v="СЧЕТ№Э-61-5857  от 28.02.2022 ЗА ЭЛ. ЭНЕРГИЮ (МОЩНОСТЬ) ЗА февраль 2022 Г. ПО ДОГОВОРУ С ИКУ No97644161 ОТ 20.07.2015Г.  В том числе НДС 20.00% - 8 333.33"/>
    <s v="4472950000"/>
    <x v="25"/>
    <x v="0"/>
    <x v="16"/>
  </r>
  <r>
    <x v="24"/>
    <x v="335"/>
    <n v="13000"/>
    <x v="18"/>
    <s v="Оплата обслуживания и поддержки сервера, сайта, выезд специалиста (обновление 1с+перенастройка автообзвона)                             по счету №23 от 05.05.2022. НДС не облагается"/>
    <s v="4472913000"/>
    <x v="2"/>
    <x v="0"/>
    <x v="1"/>
  </r>
  <r>
    <x v="24"/>
    <x v="336"/>
    <n v="45000"/>
    <x v="26"/>
    <s v="СЧЕТ№Э-61-5857  от 28.02.2022 ЗА ЭЛ. ЭНЕРГИЮ (МОЩНОСТЬ) ЗА февраль 2022 Г. ПО ДОГОВОРУ С ИКУ No97644161 ОТ 20.07.2015Г.  В том числе НДС 20.00% - 7 500.00"/>
    <s v="4472845000"/>
    <x v="25"/>
    <x v="0"/>
    <x v="16"/>
  </r>
  <r>
    <x v="24"/>
    <x v="336"/>
    <n v="2899"/>
    <x v="110"/>
    <s v="Оплата госпошлины  НДС не облагается"/>
    <s v="447282899"/>
    <x v="31"/>
    <x v="2"/>
    <x v="14"/>
  </r>
  <r>
    <x v="24"/>
    <x v="337"/>
    <n v="4357.1400000000003"/>
    <x v="0"/>
    <s v="Оплата Компенсация служебной поездки за Июнь 2022 г. на основании ПЛАТЕЖНАЯ ВЕДОМОСТЬ N 31 от 15.06.2022"/>
    <s v="447274357,14"/>
    <x v="9"/>
    <x v="3"/>
    <x v="9"/>
  </r>
  <r>
    <x v="24"/>
    <x v="337"/>
    <n v="112"/>
    <x v="0"/>
    <s v="комиссия за обработку ведомости №30 15.06.2022"/>
    <s v="44727112"/>
    <x v="8"/>
    <x v="0"/>
    <x v="7"/>
  </r>
  <r>
    <x v="24"/>
    <x v="337"/>
    <n v="28000"/>
    <x v="0"/>
    <s v="Оплата Аванс за Июнь 2022 г. на основании ПЛАТЕЖНАЯ ВЕДОМОСТЬ N 30 от 15.06.2022"/>
    <s v="4472728000"/>
    <x v="11"/>
    <x v="3"/>
    <x v="9"/>
  </r>
  <r>
    <x v="24"/>
    <x v="337"/>
    <n v="17.43"/>
    <x v="0"/>
    <s v="комиссия за обработку ведомости №31 15.06.2022"/>
    <s v="4472717,43"/>
    <x v="8"/>
    <x v="0"/>
    <x v="7"/>
  </r>
  <r>
    <x v="24"/>
    <x v="337"/>
    <n v="35250"/>
    <x v="125"/>
    <s v="Для зачисления на счет Корнева Александра Валентиновича Заработная плата за Май 2022 г. Сумма 36004-00 Без налога (НДС)"/>
    <s v="4472735250"/>
    <x v="11"/>
    <x v="3"/>
    <x v="9"/>
  </r>
  <r>
    <x v="24"/>
    <x v="338"/>
    <n v="579"/>
    <x v="111"/>
    <s v="Взносы на обязательное страхование от несчастных случаев. Регистрационный номер в ФСС 7704004815"/>
    <s v="44726579"/>
    <x v="16"/>
    <x v="3"/>
    <x v="9"/>
  </r>
  <r>
    <x v="24"/>
    <x v="338"/>
    <n v="14544.53"/>
    <x v="110"/>
    <s v="Страховые взносы на обязательное медицинское страхование"/>
    <s v="4472614544,53"/>
    <x v="16"/>
    <x v="3"/>
    <x v="9"/>
  </r>
  <r>
    <x v="24"/>
    <x v="338"/>
    <n v="24000"/>
    <x v="45"/>
    <s v="Оплата за вывоз мусора в мае 2021 по счету №180 от 30.05.2022. В том числе НДС 20.00% - 4 000.00"/>
    <s v="4472624000"/>
    <x v="4"/>
    <x v="0"/>
    <x v="3"/>
  </r>
  <r>
    <x v="24"/>
    <x v="338"/>
    <n v="37284.160000000003"/>
    <x v="110"/>
    <s v="Страховые взносы на выплату страховой части трудовой пенсии"/>
    <s v="4472637284,16"/>
    <x v="16"/>
    <x v="3"/>
    <x v="9"/>
  </r>
  <r>
    <x v="24"/>
    <x v="339"/>
    <n v="5480"/>
    <x v="0"/>
    <s v="Оплата покупки по карте. CARD **4411 IRINA MIGUNOVA 09JUN RUR 5480 VSEINSTRUMENTI.RU KOTELNIKI"/>
    <s v="447255480"/>
    <x v="7"/>
    <x v="1"/>
    <x v="12"/>
  </r>
  <r>
    <x v="24"/>
    <x v="339"/>
    <n v="1599"/>
    <x v="0"/>
    <s v="Оплата покупки по карте. CARD **4411 IRINA MIGUNOVA 10JUN RUR 1599 GAZPROM MEZHREGIONGAZ SPB"/>
    <s v="447251599"/>
    <x v="0"/>
    <x v="0"/>
    <x v="0"/>
  </r>
  <r>
    <x v="24"/>
    <x v="340"/>
    <n v="67138.399999999994"/>
    <x v="4"/>
    <s v="Оплата по счету №СВАО-011462 от 31.03.2022г. Прием ТКО, транспортировка, обработка, обезвреживание, утилизация, захоронение по СВАО за март 2022г. НДС не облагается"/>
    <s v="4472267138,4"/>
    <x v="4"/>
    <x v="0"/>
    <x v="3"/>
  </r>
  <r>
    <x v="24"/>
    <x v="340"/>
    <n v="8384.31"/>
    <x v="1"/>
    <s v="Оплата по счету №100888868073 от 31.05.2022 За услуги связи в мае 2022г. № лс 669010285  В том числе НДС 20.00% - 1 397.38"/>
    <s v="447228384,31"/>
    <x v="1"/>
    <x v="0"/>
    <x v="1"/>
  </r>
  <r>
    <x v="24"/>
    <x v="340"/>
    <n v="10000"/>
    <x v="24"/>
    <s v="Оплата за техническое обслуживание газопровода в 05-06/2022г. по счету  по договору №ОГ-19/7 от 01.12.2019. За май-июнь. Счет№30 от 02.06.2022 НДС не облагается"/>
    <s v="4472210000"/>
    <x v="23"/>
    <x v="0"/>
    <x v="0"/>
  </r>
  <r>
    <x v="24"/>
    <x v="341"/>
    <n v="150"/>
    <x v="0"/>
    <s v="Комиссия за снятие наличных в банкомате. Cash Advance Fee. CARD **4411 IRINA MIGUNOVA 09JUN RUR 10000 RBA ATM 45321 MOSKVA"/>
    <s v="44721150"/>
    <x v="8"/>
    <x v="0"/>
    <x v="7"/>
  </r>
  <r>
    <x v="24"/>
    <x v="341"/>
    <n v="10000"/>
    <x v="0"/>
    <s v="Снятие наличных денежных средств с карты в банкомате Банка. CARD **4411 IRINA MIGUNOVA 09JUN RUR 10000 RBA ATM 45321 MOSKVA"/>
    <s v="4472110000"/>
    <x v="15"/>
    <x v="4"/>
    <x v="11"/>
  </r>
  <r>
    <x v="24"/>
    <x v="341"/>
    <n v="25000"/>
    <x v="126"/>
    <s v="Предоплата по договору №0303/22/ЮЛ-АБ на оказание юридической помощи от 03.03.2022г. Счет №04-АБ от 01.06.2022. НДС не облагается"/>
    <s v="4472125000"/>
    <x v="20"/>
    <x v="0"/>
    <x v="14"/>
  </r>
  <r>
    <x v="24"/>
    <x v="342"/>
    <n v="87279.92"/>
    <x v="4"/>
    <s v="Оплата по счету №СВАО-016731 от 30.04.2022г. Прием ТКО, транспортировка, обработка, обезвреживание, утилизация, захоронение по СВАО за апрель 2022г. НДС не облагается"/>
    <s v="4472087279,92"/>
    <x v="4"/>
    <x v="0"/>
    <x v="3"/>
  </r>
  <r>
    <x v="24"/>
    <x v="342"/>
    <n v="16.190000000000001"/>
    <x v="128"/>
    <s v="Госпошлина  НДС не облагается"/>
    <s v="4472016,19"/>
    <x v="31"/>
    <x v="2"/>
    <x v="14"/>
  </r>
  <r>
    <x v="24"/>
    <x v="342"/>
    <n v="60000"/>
    <x v="26"/>
    <s v="СЧЕТ№Э-61-5857  от 28.02.2022 ЗА ЭЛ. ЭНЕРГИЮ (МОЩНОСТЬ) ЗА февраль 2022 Г. ПО ДОГОВОРУ С ИКУ No97644161 ОТ 20.07.2015Г.  В том числе НДС 20.00% - 10 000.00"/>
    <s v="4472060000"/>
    <x v="25"/>
    <x v="0"/>
    <x v="16"/>
  </r>
  <r>
    <x v="24"/>
    <x v="343"/>
    <n v="90000"/>
    <x v="103"/>
    <s v="Оплата услуг охраны за январь 2022 по счету от 31.01.2022 НДС не облагается"/>
    <s v="4471990000"/>
    <x v="30"/>
    <x v="0"/>
    <x v="2"/>
  </r>
  <r>
    <x v="24"/>
    <x v="343"/>
    <n v="9432.24"/>
    <x v="113"/>
    <s v="Оплата услуг пультовой охраны объекта, техническое обслуживание комплекса по счету №77000304937 от 01.05.2022 по договору №7721N10011 от 12.11.2012. В том числе НДС 20.00% - 1 572.04"/>
    <s v="447199432,24"/>
    <x v="42"/>
    <x v="0"/>
    <x v="2"/>
  </r>
  <r>
    <x v="24"/>
    <x v="344"/>
    <n v="43893.919999999998"/>
    <x v="0"/>
    <s v="Оплата Отпускные за Июнь 2022 г. на основании ПЛАТЕЖНАЯ ВЕДОМОСТЬ N 29 от 03.06.2022"/>
    <s v="4471843893,92"/>
    <x v="11"/>
    <x v="3"/>
    <x v="9"/>
  </r>
  <r>
    <x v="24"/>
    <x v="344"/>
    <n v="200"/>
    <x v="0"/>
    <s v="комиссия за обработку ведомости №28 31.05.2022"/>
    <s v="44718200"/>
    <x v="8"/>
    <x v="0"/>
    <x v="7"/>
  </r>
  <r>
    <x v="24"/>
    <x v="344"/>
    <n v="50001"/>
    <x v="0"/>
    <s v="Оплата Заработная плата за Май 2022 г. на основании ПЛАТЕЖНАЯ ВЕДОМОСТЬ N 28 от 31.05.2022"/>
    <s v="4471850001"/>
    <x v="11"/>
    <x v="3"/>
    <x v="9"/>
  </r>
  <r>
    <x v="24"/>
    <x v="344"/>
    <n v="56000"/>
    <x v="20"/>
    <s v="Оплата бухгалтерских услуг за май 2022 по счету №119 от 31.05.2022 НДС не облагается"/>
    <s v="4471856000"/>
    <x v="18"/>
    <x v="0"/>
    <x v="13"/>
  </r>
  <r>
    <x v="24"/>
    <x v="344"/>
    <n v="175.58"/>
    <x v="0"/>
    <s v="комиссия за обработку ведомости №29 03.06.2022"/>
    <s v="44718175,58"/>
    <x v="8"/>
    <x v="0"/>
    <x v="7"/>
  </r>
  <r>
    <x v="24"/>
    <x v="345"/>
    <n v="44082"/>
    <x v="0"/>
    <s v="Оплата Заработная плата за Май 2022 г. на основании ПЛАТЕЖНАЯ ВЕДОМОСТЬ N 27 от 31.05.2022"/>
    <s v="4471544082"/>
    <x v="11"/>
    <x v="3"/>
    <x v="9"/>
  </r>
  <r>
    <x v="24"/>
    <x v="345"/>
    <n v="176.33"/>
    <x v="0"/>
    <s v="комиссия за обработку ведомости №27 31.05.2022"/>
    <s v="44715176,33"/>
    <x v="8"/>
    <x v="0"/>
    <x v="7"/>
  </r>
  <r>
    <x v="24"/>
    <x v="345"/>
    <n v="6559"/>
    <x v="110"/>
    <s v="Налог на доходы физических лиц за июнь 2022 года НДС не облагается"/>
    <s v="447156559"/>
    <x v="41"/>
    <x v="3"/>
    <x v="9"/>
  </r>
  <r>
    <x v="24"/>
    <x v="346"/>
    <n v="40000"/>
    <x v="26"/>
    <s v="СЧЕТ No Э-61-165 ОТ 31.01.2022 Г.ЗА ЭЛ. ЭНЕРГИЮ (МОЩНОСТЬ) ЗА ЯНВАРЬ 2022 Г. ПО ДОГОВОРУ С ИКУ No97644161 ОТ 20.07.2015Г.  В том числе НДС 20.00% - 6 666.67"/>
    <s v="4471440000"/>
    <x v="25"/>
    <x v="0"/>
    <x v="16"/>
  </r>
  <r>
    <x v="24"/>
    <x v="347"/>
    <n v="990"/>
    <x v="0"/>
    <s v="Ежемесячная комиссия за обслуживание по пакету за период с 01.05.2022 по 31.05.2022"/>
    <s v="44713990"/>
    <x v="8"/>
    <x v="0"/>
    <x v="7"/>
  </r>
  <r>
    <x v="24"/>
    <x v="347"/>
    <n v="34057"/>
    <x v="110"/>
    <s v="Налог на доходы физических лиц за май 2022 года НДС не облагается"/>
    <s v="4471334057"/>
    <x v="41"/>
    <x v="3"/>
    <x v="9"/>
  </r>
  <r>
    <x v="25"/>
    <x v="348"/>
    <n v="700"/>
    <x v="0"/>
    <s v="Комиссия за исходящие платежи в рублях, переданные по системе Банк-Клиент по счету 40703810800001434983 за период с 30.04.2022 по 31.05.2022"/>
    <s v="44712700"/>
    <x v="8"/>
    <x v="0"/>
    <x v="7"/>
  </r>
  <r>
    <x v="25"/>
    <x v="348"/>
    <n v="30000"/>
    <x v="125"/>
    <s v="Для зачисления на счет Корнева Александра Валентиновича Аванс за май 2022 г. Сумма 30000-00 Без налога (НДС)"/>
    <s v="4471230000"/>
    <x v="11"/>
    <x v="3"/>
    <x v="9"/>
  </r>
  <r>
    <x v="25"/>
    <x v="349"/>
    <n v="100000"/>
    <x v="26"/>
    <s v="СЧЕТ No Э-61-165 ОТ 31.01.2022 Г.ЗА ЭЛ. ЭНЕРГИЮ (МОЩНОСТЬ) ЗА ЯНВАРЬ 2022 Г. ПО ДОГОВОРУ С ИКУ No97644161 ОТ 20.07.2015Г.  В том числе НДС 20.00% - 16 666.67"/>
    <s v="44711100000"/>
    <x v="25"/>
    <x v="0"/>
    <x v="16"/>
  </r>
  <r>
    <x v="25"/>
    <x v="349"/>
    <n v="80000"/>
    <x v="26"/>
    <s v="СЧЕТ No Э-61-165 ОТ 31.01.2022 Г.ЗА ЭЛ. ЭНЕРГИЮ (МОЩНОСТЬ) ЗА ЯНВАРЬ 2022 Г. ПО ДОГОВОРУ С ИКУ No97644161 ОТ 20.07.2015Г.  В том числе НДС 20.00% - 13 333.33"/>
    <s v="4471180000"/>
    <x v="25"/>
    <x v="0"/>
    <x v="16"/>
  </r>
  <r>
    <x v="25"/>
    <x v="350"/>
    <n v="9760"/>
    <x v="0"/>
    <s v="Оплата покупки по карте. CARD **4411 IRINA MIGUNOVA 26MAY RUR 9760 IP KRUMOV V. G. GRIBKI"/>
    <s v="447099760"/>
    <x v="7"/>
    <x v="1"/>
    <x v="12"/>
  </r>
  <r>
    <x v="25"/>
    <x v="351"/>
    <n v="50000"/>
    <x v="26"/>
    <s v="СЧЕТ No Э-61-165 ОТ 31.01.2022 Г.ЗА ЭЛ. ЭНЕРГИЮ (МОЩНОСТЬ) ЗА ЯНВАРЬ 2022 Г. ПО ДОГОВОРУ С ИКУ No97644161 ОТ 20.07.2015Г.  В том числе НДС 20.00% - 8 333.33"/>
    <s v="4470850000"/>
    <x v="25"/>
    <x v="0"/>
    <x v="16"/>
  </r>
  <r>
    <x v="25"/>
    <x v="352"/>
    <n v="40000"/>
    <x v="124"/>
    <s v="Оплата за юридические услуги в апреле 2022 по счету №5 от 16.04.2022 НДС не облагается"/>
    <s v="4470740000"/>
    <x v="20"/>
    <x v="0"/>
    <x v="14"/>
  </r>
  <r>
    <x v="25"/>
    <x v="353"/>
    <n v="5000"/>
    <x v="129"/>
    <s v="Оплата прочистки канализации гидродинамическим методом по счету №138 от 24.05.2022. НДС не облагается"/>
    <s v="447065000"/>
    <x v="17"/>
    <x v="1"/>
    <x v="12"/>
  </r>
  <r>
    <x v="25"/>
    <x v="353"/>
    <n v="12000"/>
    <x v="129"/>
    <s v="Оплата прочистки канализации гидродинамическим методом по счету №138 от 24.05.2022. НДС не облагается"/>
    <s v="4470612000"/>
    <x v="17"/>
    <x v="1"/>
    <x v="12"/>
  </r>
  <r>
    <x v="25"/>
    <x v="354"/>
    <n v="70000"/>
    <x v="122"/>
    <s v="Оплата услуг по уборке территории в апреле 2022 по счету N127 от 30.04.2022.  НДС не облагается"/>
    <s v="4470570000"/>
    <x v="14"/>
    <x v="0"/>
    <x v="6"/>
  </r>
  <r>
    <x v="25"/>
    <x v="354"/>
    <n v="5000"/>
    <x v="130"/>
    <s v="Оплата услуг по испытанию трансформаторного масла на пробой по счету №46 от 20.04.2022. НДС не облагается"/>
    <s v="447055000"/>
    <x v="28"/>
    <x v="1"/>
    <x v="12"/>
  </r>
  <r>
    <x v="25"/>
    <x v="355"/>
    <n v="10688.99"/>
    <x v="11"/>
    <s v="Оплата по Счету №0ЕР/596079/15932012 от 13.05.2022 За картриджи.  В том числе НДС 20.00% - 1 781.50"/>
    <s v="4470410688,99"/>
    <x v="22"/>
    <x v="4"/>
    <x v="11"/>
  </r>
  <r>
    <x v="25"/>
    <x v="355"/>
    <n v="60000"/>
    <x v="103"/>
    <s v="Оплата услуг охраны за январь 2022 по счету от 31.01.2022 НДС не облагается"/>
    <s v="4470460000"/>
    <x v="30"/>
    <x v="0"/>
    <x v="2"/>
  </r>
  <r>
    <x v="25"/>
    <x v="355"/>
    <n v="90000"/>
    <x v="26"/>
    <s v="СЧЕТ No Э-61-165 ОТ 31.01.2022 Г.ЗА ЭЛ. ЭНЕРГИЮ (МОЩНОСТЬ) ЗА ЯНВАРЬ 2022 Г. ПО ДОГОВОРУ С ИКУ No97644161 ОТ 20.07.2015Г.  В том числе НДС 20.00% - 15 000.00"/>
    <s v="4470490000"/>
    <x v="25"/>
    <x v="0"/>
    <x v="16"/>
  </r>
  <r>
    <x v="25"/>
    <x v="356"/>
    <n v="4000"/>
    <x v="0"/>
    <s v="Оплата покупки по карте. CARD **4411 IRINA MIGUNOVA 19MAY RUR 4000 IP KRUMOV V. G. GRIBKI"/>
    <s v="447024000"/>
    <x v="7"/>
    <x v="1"/>
    <x v="12"/>
  </r>
  <r>
    <x v="25"/>
    <x v="357"/>
    <n v="80080.820000000007"/>
    <x v="26"/>
    <s v="СЧЕТ No Э-61-165 ОТ 31.01.2022 Г.ЗА ЭЛ. ЭНЕРГИЮ (МОЩНОСТЬ) ЗА ЯНВАРЬ 2022 Г. ПО ДОГОВОРУ С ИКУ No97644161 ОТ 20.07.2015Г.  В том числе НДС 20.00% - 13 346.80"/>
    <s v="4470180080,82"/>
    <x v="25"/>
    <x v="0"/>
    <x v="16"/>
  </r>
  <r>
    <x v="25"/>
    <x v="357"/>
    <n v="19700"/>
    <x v="130"/>
    <s v="Оплата услуг по измерению параметров электрооборудования по счету №61 от 17.05.2022. НДС не облагается"/>
    <s v="4470119700"/>
    <x v="28"/>
    <x v="1"/>
    <x v="12"/>
  </r>
  <r>
    <x v="25"/>
    <x v="357"/>
    <n v="30000"/>
    <x v="103"/>
    <s v="Оплата услуг охраны за январь 2022 по счету от 31.01.2022 НДС не облагается"/>
    <s v="4470130000"/>
    <x v="30"/>
    <x v="0"/>
    <x v="2"/>
  </r>
  <r>
    <x v="25"/>
    <x v="358"/>
    <n v="40000"/>
    <x v="26"/>
    <s v="СЧЕТ No Э-61-165 ОТ 31.01.2022 Г.ЗА ЭЛ. ЭНЕРГИЮ (МОЩНОСТЬ) ЗА ЯНВАРЬ 2022 Г. ПО ДОГОВОРУ С ИКУ No97644161 ОТ 20.07.2015Г.  В том числе НДС 20.00% - 6 666.67"/>
    <s v="4470040000"/>
    <x v="25"/>
    <x v="0"/>
    <x v="16"/>
  </r>
  <r>
    <x v="25"/>
    <x v="359"/>
    <n v="100000"/>
    <x v="103"/>
    <s v="Оплата услуг охраны за январь 2022 по счету от 31.01.2022 НДС не облагается"/>
    <s v="44699100000"/>
    <x v="30"/>
    <x v="0"/>
    <x v="2"/>
  </r>
  <r>
    <x v="25"/>
    <x v="360"/>
    <n v="6500"/>
    <x v="131"/>
    <s v="Замена ограничителя, настройка платы,настройка положений шлагбаума по счету №30907 от 13.05.2022. НДС не облагается"/>
    <s v="446986500"/>
    <x v="3"/>
    <x v="1"/>
    <x v="2"/>
  </r>
  <r>
    <x v="25"/>
    <x v="360"/>
    <n v="40000"/>
    <x v="0"/>
    <s v="Оплата Аванс за Май 2022 г. на основании ПЛАТЕЖНАЯ ВЕДОМОСТЬ N 25 от 13.05.2022"/>
    <s v="4469840000"/>
    <x v="11"/>
    <x v="3"/>
    <x v="9"/>
  </r>
  <r>
    <x v="25"/>
    <x v="360"/>
    <n v="160"/>
    <x v="0"/>
    <s v="комиссия за обработку ведомости №25 13.05.2022"/>
    <s v="44698160"/>
    <x v="8"/>
    <x v="0"/>
    <x v="7"/>
  </r>
  <r>
    <x v="25"/>
    <x v="361"/>
    <n v="1500"/>
    <x v="125"/>
    <s v="Для зачисления на счет Корнева Александра Валентиновича Оплата Компенсация служебной поездки за май 2022 г. Сумма 1500-00  НДС не облагается"/>
    <s v="446971500"/>
    <x v="9"/>
    <x v="3"/>
    <x v="9"/>
  </r>
  <r>
    <x v="25"/>
    <x v="361"/>
    <n v="128"/>
    <x v="0"/>
    <s v="комиссия за обработку ведомости №24 13.05.2022"/>
    <s v="44697128"/>
    <x v="8"/>
    <x v="0"/>
    <x v="7"/>
  </r>
  <r>
    <x v="25"/>
    <x v="361"/>
    <n v="5100"/>
    <x v="0"/>
    <s v="Оплата Компенсация служебной поездки за Май 2022 г. на основании ПЛАТЕЖНАЯ ВЕДОМОСТЬ N 23 от 13.05.2022"/>
    <s v="446975100"/>
    <x v="9"/>
    <x v="3"/>
    <x v="9"/>
  </r>
  <r>
    <x v="25"/>
    <x v="361"/>
    <n v="32000"/>
    <x v="0"/>
    <s v="Оплата Аванс за Май 2022 г. на основании ПЛАТЕЖНАЯ ВЕДОМОСТЬ N 24 от 13.05.2022"/>
    <s v="4469732000"/>
    <x v="11"/>
    <x v="3"/>
    <x v="9"/>
  </r>
  <r>
    <x v="25"/>
    <x v="361"/>
    <n v="90.9"/>
    <x v="0"/>
    <s v="комиссия за обработку ведомости №26 13.05.2022"/>
    <s v="4469790,9"/>
    <x v="8"/>
    <x v="0"/>
    <x v="7"/>
  </r>
  <r>
    <x v="25"/>
    <x v="361"/>
    <n v="20.399999999999999"/>
    <x v="0"/>
    <s v="комиссия за обработку ведомости №23 13.05.2022"/>
    <s v="4469720,4"/>
    <x v="8"/>
    <x v="0"/>
    <x v="7"/>
  </r>
  <r>
    <x v="25"/>
    <x v="361"/>
    <n v="22725.9"/>
    <x v="0"/>
    <s v="Оплата Отпускные за Май 2022 г. на основании ПЛАТЕЖНАЯ ВЕДОМОСТЬ N 26 от 13.05.2022"/>
    <s v="4469722725,9"/>
    <x v="11"/>
    <x v="3"/>
    <x v="9"/>
  </r>
  <r>
    <x v="25"/>
    <x v="361"/>
    <n v="15000"/>
    <x v="25"/>
    <s v="Оплата за исследования проб воды по счету №k-88 от 16.03.2022.  НДС не облагается"/>
    <s v="4469715000"/>
    <x v="24"/>
    <x v="0"/>
    <x v="15"/>
  </r>
  <r>
    <x v="25"/>
    <x v="362"/>
    <n v="2958.42"/>
    <x v="0"/>
    <s v="Оплата покупки по карте. CARD **4411 IRINA MIGUNOVA 12MAY RUR 2958.42 GAZPROM MEZHREGIONGAZ SPB"/>
    <s v="446952958,42"/>
    <x v="0"/>
    <x v="0"/>
    <x v="0"/>
  </r>
  <r>
    <x v="25"/>
    <x v="363"/>
    <n v="3396"/>
    <x v="110"/>
    <s v="Налог на доходы физических лиц за май 2022 года"/>
    <s v="446943396"/>
    <x v="41"/>
    <x v="3"/>
    <x v="9"/>
  </r>
  <r>
    <x v="25"/>
    <x v="363"/>
    <n v="150000"/>
    <x v="13"/>
    <s v="(131.131.02.2)Механизированная уборка терр.ЖСКпо адр:г.Москва, Долгопрудная аллея,д.1,к1-121. Дог.27/21 от10.11.2021 за февраль 2021г. Счет№ 0099-000096 от 28.02.2022 В том числе НДС 20.00% - 25 000.00"/>
    <s v="44694150000"/>
    <x v="14"/>
    <x v="0"/>
    <x v="6"/>
  </r>
  <r>
    <x v="25"/>
    <x v="364"/>
    <n v="13237.25"/>
    <x v="110"/>
    <s v="Страховые взносы на обязательное медицинское страхование"/>
    <s v="4469313237,25"/>
    <x v="16"/>
    <x v="3"/>
    <x v="9"/>
  </r>
  <r>
    <x v="25"/>
    <x v="364"/>
    <n v="80000"/>
    <x v="26"/>
    <s v="СЧЕТ No Э-61-165 ОТ 31.01.2022 Г.ЗА ЭЛ. ЭНЕРГИЮ (МОЩНОСТЬ) ЗА ЯНВАРЬ 2022 Г. ПО ДОГОВОРУ С ИКУ No97644161 ОТ 20.07.2015Г.  В том числе НДС 20.00% - 13 333.33"/>
    <s v="4469380000"/>
    <x v="25"/>
    <x v="0"/>
    <x v="16"/>
  </r>
  <r>
    <x v="25"/>
    <x v="364"/>
    <n v="465.15"/>
    <x v="111"/>
    <s v="Взносы на обязательное страхование от несчастных случаев. Регистрационный номер в ФСС 7704004815"/>
    <s v="44693465,15"/>
    <x v="16"/>
    <x v="3"/>
    <x v="9"/>
  </r>
  <r>
    <x v="25"/>
    <x v="364"/>
    <n v="36968.5"/>
    <x v="110"/>
    <s v="Страховые взносы на выплату страховой части трудовой пенсии"/>
    <s v="4469336968,5"/>
    <x v="16"/>
    <x v="3"/>
    <x v="9"/>
  </r>
  <r>
    <x v="25"/>
    <x v="365"/>
    <n v="36004"/>
    <x v="125"/>
    <s v="Для зачисления на счет Корнева Александра Валентиновича Заработная плата за Апрель 2022 г. Сумма 36004-00 Без налога (НДС)"/>
    <s v="4469236004"/>
    <x v="11"/>
    <x v="3"/>
    <x v="9"/>
  </r>
  <r>
    <x v="25"/>
    <x v="365"/>
    <n v="92273.38"/>
    <x v="8"/>
    <s v="Оплата за стоки в марте 2022 по счету №В1224 от 28.02.2022 с учетом переплаты за февраль 2022. В том числе НДС 20.00% - 15 378.90"/>
    <s v="4469292273,38"/>
    <x v="10"/>
    <x v="0"/>
    <x v="8"/>
  </r>
  <r>
    <x v="25"/>
    <x v="365"/>
    <n v="120000"/>
    <x v="26"/>
    <s v="СЧЕТ No Э-61-165 ОТ 31.01.2022 Г.ЗА ЭЛ. ЭНЕРГИЮ (МОЩНОСТЬ) ЗА ЯНВАРЬ 2022 Г. ПО ДОГОВОРУ С ИКУ No97644161 ОТ 20.07.2015Г.  В том числе НДС 20.00% - 20 000.00"/>
    <s v="44692120000"/>
    <x v="25"/>
    <x v="0"/>
    <x v="16"/>
  </r>
  <r>
    <x v="25"/>
    <x v="365"/>
    <n v="30146"/>
    <x v="23"/>
    <s v="Оплата по счету № 71781/Р109 от 22.04.2022 Передаточный механизм V2. Замена. Сборка Сумма 30146-00 В т.ч. НДС  (20%) 5024-33"/>
    <s v="4469230146"/>
    <x v="34"/>
    <x v="1"/>
    <x v="12"/>
  </r>
  <r>
    <x v="25"/>
    <x v="366"/>
    <n v="141268.43"/>
    <x v="5"/>
    <s v="Арендная плата за землю за 2 квартал 2022 год. ФЛС №М-02-013174-001 НДС не облагается"/>
    <s v="44687141268,43"/>
    <x v="5"/>
    <x v="0"/>
    <x v="4"/>
  </r>
  <r>
    <x v="25"/>
    <x v="366"/>
    <n v="8312.24"/>
    <x v="1"/>
    <s v="Оплата по счету №100879792010 от 30.04.2022 За услуги связи в апреле 2022г. № лс 669010285 Сумма 8390-36 В т.ч. НДС  (20%) 1398-39 В том числе НДС 1 662.45"/>
    <s v="446878312,24"/>
    <x v="1"/>
    <x v="0"/>
    <x v="1"/>
  </r>
  <r>
    <x v="25"/>
    <x v="367"/>
    <n v="200"/>
    <x v="0"/>
    <s v="комиссия за обработку ведомости №21 28.04.2022"/>
    <s v="44685200"/>
    <x v="8"/>
    <x v="0"/>
    <x v="7"/>
  </r>
  <r>
    <x v="25"/>
    <x v="367"/>
    <n v="18000"/>
    <x v="132"/>
    <s v="Оплата работ по постановке на кадастровый учет инженерных сетей по счету №8 от 13.04.2022 НДС не облагается"/>
    <s v="4468518000"/>
    <x v="33"/>
    <x v="6"/>
    <x v="17"/>
  </r>
  <r>
    <x v="25"/>
    <x v="367"/>
    <n v="36289"/>
    <x v="110"/>
    <s v="Налог на доходы физических лиц за апрель 2022 года В том числе НДС 7 257.80"/>
    <s v="4468536289"/>
    <x v="41"/>
    <x v="3"/>
    <x v="9"/>
  </r>
  <r>
    <x v="25"/>
    <x v="367"/>
    <n v="825"/>
    <x v="0"/>
    <s v="Комиссия за исходящие платежи в рублях, переданные по системе Банк-Клиент по счету 40703810800001434983 за период с 31.03.2022 по 30.04.2022"/>
    <s v="44685825"/>
    <x v="8"/>
    <x v="0"/>
    <x v="7"/>
  </r>
  <r>
    <x v="25"/>
    <x v="367"/>
    <n v="248.21"/>
    <x v="0"/>
    <s v="комиссия за обработку ведомости №22 28.04.2022"/>
    <s v="44685248,21"/>
    <x v="8"/>
    <x v="0"/>
    <x v="7"/>
  </r>
  <r>
    <x v="25"/>
    <x v="367"/>
    <n v="62052"/>
    <x v="0"/>
    <s v="Оплата Заработная плата за Апрель 2022 г. на основании ПЛАТЕЖНАЯ ВЕДОМОСТЬ N 22 от 28.04.2022"/>
    <s v="4468562052"/>
    <x v="11"/>
    <x v="3"/>
    <x v="9"/>
  </r>
  <r>
    <x v="25"/>
    <x v="367"/>
    <n v="50000"/>
    <x v="20"/>
    <s v="Оплата бухгалтерских услуг за апрель 2022 по счету №103 от 30.04.2022 НДС не облагается"/>
    <s v="4468550000"/>
    <x v="18"/>
    <x v="0"/>
    <x v="13"/>
  </r>
  <r>
    <x v="25"/>
    <x v="367"/>
    <n v="50000"/>
    <x v="0"/>
    <s v="Оплата Заработная плата за Апрель 2022 г. на основании ПЛАТЕЖНАЯ ВЕДОМОСТЬ N 21 от 28.04.2022"/>
    <s v="4468550000"/>
    <x v="11"/>
    <x v="3"/>
    <x v="9"/>
  </r>
  <r>
    <x v="25"/>
    <x v="367"/>
    <n v="990"/>
    <x v="0"/>
    <s v="Ежемесячная комиссия за обслуживание по пакету за период с 01.04.2022 по 30.04.2022"/>
    <s v="44685990"/>
    <x v="8"/>
    <x v="0"/>
    <x v="7"/>
  </r>
  <r>
    <x v="26"/>
    <x v="368"/>
    <n v="1500"/>
    <x v="125"/>
    <s v="Для зачисления на счет Корнева Александра Валентиновича Оплата Компенсация служебной поездки за апрель 2022 г. Сумма 1500-00  НДС не облагается"/>
    <s v="446801500"/>
    <x v="9"/>
    <x v="3"/>
    <x v="9"/>
  </r>
  <r>
    <x v="26"/>
    <x v="368"/>
    <n v="1693.76"/>
    <x v="133"/>
    <s v="Оплата госпошлины. НДС не облагается"/>
    <s v="446801693,76"/>
    <x v="31"/>
    <x v="2"/>
    <x v="14"/>
  </r>
  <r>
    <x v="26"/>
    <x v="368"/>
    <n v="25000"/>
    <x v="126"/>
    <s v="Предоплата по договору №0303/22/ЮЛ-АБ на оказание юридической помощи от 03.03.2022г. Счет №03-АБ от 27.04.2022. НДС не облагается"/>
    <s v="4468025000"/>
    <x v="20"/>
    <x v="0"/>
    <x v="14"/>
  </r>
  <r>
    <x v="26"/>
    <x v="368"/>
    <n v="1338.5"/>
    <x v="133"/>
    <s v="Оплата госпошлины. НДС не облагается"/>
    <s v="446801338,5"/>
    <x v="31"/>
    <x v="2"/>
    <x v="14"/>
  </r>
  <r>
    <x v="26"/>
    <x v="368"/>
    <n v="262.56"/>
    <x v="0"/>
    <s v="Комиссия за переводы в пользу ФЛ сверх нетарифицируемой суммы платежей в месяц"/>
    <s v="44680262,56"/>
    <x v="8"/>
    <x v="0"/>
    <x v="7"/>
  </r>
  <r>
    <x v="26"/>
    <x v="369"/>
    <n v="35000"/>
    <x v="124"/>
    <s v="Оплата за юридические услуги в марте 2022 по счету №48 от 25.03.2022 НДС не облагается"/>
    <s v="4467935000"/>
    <x v="20"/>
    <x v="0"/>
    <x v="14"/>
  </r>
  <r>
    <x v="26"/>
    <x v="370"/>
    <n v="75000"/>
    <x v="26"/>
    <s v="СЧЕТ No Э-61-165 ОТ 31.01.2022 Г.ЗА ЭЛ. ЭНЕРГИЮ (МОЩНОСТЬ) ЗА ЯНВАРЬ 2022 Г. ПО ДОГОВОРУ С ИКУ No97644161 ОТ 20.07.2015Г.  В том числе НДС 20.00% - 12 500.00"/>
    <s v="4467675000"/>
    <x v="25"/>
    <x v="0"/>
    <x v="16"/>
  </r>
  <r>
    <x v="26"/>
    <x v="371"/>
    <n v="5000"/>
    <x v="24"/>
    <s v="Оплата за техническое обслуживание газопровода в 01/2022г. по счету  по договору №ОГ-19/7 от 01.12.2019. За январь. НДС не облагается"/>
    <s v="446735000"/>
    <x v="23"/>
    <x v="0"/>
    <x v="0"/>
  </r>
  <r>
    <x v="26"/>
    <x v="371"/>
    <n v="900"/>
    <x v="102"/>
    <s v="Оплата по счету № ЭЭ-43 от 19 апреля 2022. Прививка гепатит А (вторая)  НДС не облагается"/>
    <s v="44673900"/>
    <x v="45"/>
    <x v="3"/>
    <x v="9"/>
  </r>
  <r>
    <x v="26"/>
    <x v="371"/>
    <n v="4200"/>
    <x v="11"/>
    <s v="Оплата по Счету №0VT-596079/39634379 от 20.04.2022 За бумагу.  В том числе НДС 20.00% - 700.00"/>
    <s v="446734200"/>
    <x v="22"/>
    <x v="4"/>
    <x v="11"/>
  </r>
  <r>
    <x v="26"/>
    <x v="371"/>
    <n v="4697.3999999999996"/>
    <x v="134"/>
    <s v="Оплата госпошлины. НДС не облагается"/>
    <s v="446734697,4"/>
    <x v="31"/>
    <x v="2"/>
    <x v="14"/>
  </r>
  <r>
    <x v="26"/>
    <x v="371"/>
    <n v="5190.2"/>
    <x v="134"/>
    <s v="Оплата госпошлины. НДС не облагается"/>
    <s v="446735190,2"/>
    <x v="31"/>
    <x v="2"/>
    <x v="14"/>
  </r>
  <r>
    <x v="26"/>
    <x v="372"/>
    <n v="1803.71"/>
    <x v="135"/>
    <s v="Оплата госпошлины. НДС не облагается"/>
    <s v="446701803,71"/>
    <x v="31"/>
    <x v="2"/>
    <x v="14"/>
  </r>
  <r>
    <x v="26"/>
    <x v="372"/>
    <n v="98973.31"/>
    <x v="8"/>
    <s v="Оплата за стоки в феврале 2022 по счету № В585 от 28.02.2022 В том числе НДС 20.00% - 16 495.55"/>
    <s v="4467098973,31"/>
    <x v="10"/>
    <x v="0"/>
    <x v="8"/>
  </r>
  <r>
    <x v="26"/>
    <x v="373"/>
    <n v="35000"/>
    <x v="124"/>
    <s v="Оплата за юридические услуги в марте 2022 по счету №48 от 25.03.2022 НДС не облагается"/>
    <s v="4466935000"/>
    <x v="20"/>
    <x v="0"/>
    <x v="14"/>
  </r>
  <r>
    <x v="26"/>
    <x v="373"/>
    <n v="10000"/>
    <x v="18"/>
    <s v="Оплата обслуживания и поддержки сервера, сайта за март 2022 по счету №15 от 01.04.2022. НДС не облагается"/>
    <s v="4466910000"/>
    <x v="2"/>
    <x v="0"/>
    <x v="1"/>
  </r>
  <r>
    <x v="26"/>
    <x v="374"/>
    <n v="22500"/>
    <x v="130"/>
    <s v="Счет №34 от 23.03.2022г. Испытание КТПН. НДС не облагается"/>
    <s v="4466622500"/>
    <x v="28"/>
    <x v="1"/>
    <x v="12"/>
  </r>
  <r>
    <x v="26"/>
    <x v="374"/>
    <n v="160"/>
    <x v="0"/>
    <s v="комиссия за обработку ведомости №20 15.04.2022"/>
    <s v="44666160"/>
    <x v="8"/>
    <x v="0"/>
    <x v="7"/>
  </r>
  <r>
    <x v="26"/>
    <x v="374"/>
    <n v="30000"/>
    <x v="125"/>
    <s v="Для зачисления на счет Корнева Александра Валентиновича Аванс за апрель 2022 г. Сумма 30000-00 Без налога (НДС)"/>
    <s v="4466630000"/>
    <x v="11"/>
    <x v="3"/>
    <x v="9"/>
  </r>
  <r>
    <x v="26"/>
    <x v="374"/>
    <n v="5100"/>
    <x v="0"/>
    <s v="Оплата Компенсация служебной поездки за Апрель 2022 г. на основании ПЛАТЕЖНАЯ ВЕДОМОСТЬ N 18 от 15.04.2022"/>
    <s v="446665100"/>
    <x v="9"/>
    <x v="3"/>
    <x v="9"/>
  </r>
  <r>
    <x v="26"/>
    <x v="374"/>
    <n v="32000"/>
    <x v="0"/>
    <s v="Оплата Аванс за Апрель 2022 г. на основании ПЛАТЕЖНАЯ ВЕДОМОСТЬ N 19 от 15.04.2022"/>
    <s v="4466632000"/>
    <x v="11"/>
    <x v="3"/>
    <x v="9"/>
  </r>
  <r>
    <x v="26"/>
    <x v="374"/>
    <n v="40000"/>
    <x v="0"/>
    <s v="Оплата Аванс за Апрель 2022 г. на основании ПЛАТЕЖНАЯ ВЕДОМОСТЬ N 20 от 15.04.2022"/>
    <s v="4466640000"/>
    <x v="11"/>
    <x v="3"/>
    <x v="9"/>
  </r>
  <r>
    <x v="26"/>
    <x v="374"/>
    <n v="20.399999999999999"/>
    <x v="0"/>
    <s v="комиссия за обработку ведомости №18 15.04.2022"/>
    <s v="4466620,4"/>
    <x v="8"/>
    <x v="0"/>
    <x v="7"/>
  </r>
  <r>
    <x v="26"/>
    <x v="374"/>
    <n v="128"/>
    <x v="0"/>
    <s v="комиссия за обработку ведомости №19 15.04.2022"/>
    <s v="44666128"/>
    <x v="8"/>
    <x v="0"/>
    <x v="7"/>
  </r>
  <r>
    <x v="26"/>
    <x v="375"/>
    <n v="150000"/>
    <x v="13"/>
    <s v="(131.131.02.2)Механизированная уборка терр.ЖСКпо адр:г.Москва, Долгопрудная аллея,д.1,к1-121. Дог.27/21 от10.11.2021 за январь 2021г. Счет№ 0099-000095 от 31.01.2022 В том числе НДС 20.00% - 25 000.00"/>
    <s v="44665150000"/>
    <x v="14"/>
    <x v="0"/>
    <x v="6"/>
  </r>
  <r>
    <x v="26"/>
    <x v="376"/>
    <n v="2500"/>
    <x v="131"/>
    <s v="Оплата диагностики неисправности по счету №29555 от 07.04.2022. НДС не облагается"/>
    <s v="446642500"/>
    <x v="3"/>
    <x v="1"/>
    <x v="2"/>
  </r>
  <r>
    <x v="26"/>
    <x v="376"/>
    <n v="3600"/>
    <x v="102"/>
    <s v="Оплата по счету № ЭЭ-39 от 06.04.2022. Прививка гепатит А (вторая) Сумма 3600-00 Без налога (НДС)"/>
    <s v="446643600"/>
    <x v="45"/>
    <x v="3"/>
    <x v="9"/>
  </r>
  <r>
    <x v="26"/>
    <x v="376"/>
    <n v="9432.24"/>
    <x v="113"/>
    <s v="Оплата по счету № 77000237251 от 01.04.2022 Услуга пультовой охраны. Техническое обслуживание комплекса. За апрель 2022г. Сумма 9432-24 В т.ч. НДС  (20%) 1572-04"/>
    <s v="446649432,24"/>
    <x v="42"/>
    <x v="0"/>
    <x v="2"/>
  </r>
  <r>
    <x v="26"/>
    <x v="376"/>
    <n v="7000"/>
    <x v="18"/>
    <s v="Оплата обслуживания и поддержки сервера, сайта за февраль 2022 по счету №12 от 24.03.2022 НДС не облагается"/>
    <s v="446647000"/>
    <x v="2"/>
    <x v="0"/>
    <x v="1"/>
  </r>
  <r>
    <x v="26"/>
    <x v="376"/>
    <n v="3000"/>
    <x v="136"/>
    <s v="Оплата по Счету № 40 от 26.03.2022 за аренду помещения 26.03.2022 В том числе НДС 18.00% - 457.63"/>
    <s v="446643000"/>
    <x v="29"/>
    <x v="2"/>
    <x v="18"/>
  </r>
  <r>
    <x v="26"/>
    <x v="377"/>
    <n v="14386.7"/>
    <x v="110"/>
    <s v="Страховые взносы на обязательное медицинское страхование"/>
    <s v="4466314386,7"/>
    <x v="16"/>
    <x v="3"/>
    <x v="9"/>
  </r>
  <r>
    <x v="26"/>
    <x v="377"/>
    <n v="36968.5"/>
    <x v="110"/>
    <s v="Страховые взносы на выплату страховой части трудовой пенсии"/>
    <s v="4466336968,5"/>
    <x v="16"/>
    <x v="3"/>
    <x v="9"/>
  </r>
  <r>
    <x v="26"/>
    <x v="377"/>
    <n v="46996.88"/>
    <x v="4"/>
    <s v="Оплата по счету №СВАО-004941 от 28.02.2022г. Прием ТКО, транспортировка, обработка, обезвреживание, утилизация, захоронение по СВАО за февраль 2022г. НДС не облагается"/>
    <s v="4466346996,88"/>
    <x v="4"/>
    <x v="0"/>
    <x v="3"/>
  </r>
  <r>
    <x v="26"/>
    <x v="377"/>
    <n v="572.69000000000005"/>
    <x v="111"/>
    <s v="Взносы на обязательное страхование от несчастных случаев. Регистрационный номер в ФСС 7704004815"/>
    <s v="44663572,69"/>
    <x v="16"/>
    <x v="3"/>
    <x v="9"/>
  </r>
  <r>
    <x v="26"/>
    <x v="377"/>
    <n v="3933"/>
    <x v="137"/>
    <s v="Оплата по счету № 406181 от 07.04.2022 Услуги по составлению реестра собственников. Сумма 3933-00 Без налога (НДС)"/>
    <s v="446633933"/>
    <x v="20"/>
    <x v="0"/>
    <x v="14"/>
  </r>
  <r>
    <x v="26"/>
    <x v="377"/>
    <n v="8390.36"/>
    <x v="1"/>
    <s v="Оплата по счету № 100872357165 от 31.03.2022 За услуги связи в марте 2022г. № лс 669010285 Сумма 8390-36 В т.ч. НДС  (20%) 1398-39"/>
    <s v="446638390,36"/>
    <x v="1"/>
    <x v="0"/>
    <x v="1"/>
  </r>
  <r>
    <x v="26"/>
    <x v="378"/>
    <n v="36004"/>
    <x v="125"/>
    <s v="Для зачисления на счет Корнева Александра Валентиновича Заработная плата за Март 2022 г. Сумма 36004-00 Без налога (НДС)"/>
    <s v="4466236004"/>
    <x v="11"/>
    <x v="3"/>
    <x v="9"/>
  </r>
  <r>
    <x v="26"/>
    <x v="378"/>
    <n v="104812.71"/>
    <x v="26"/>
    <s v="СЧЕТ№Э-61-71458 от 31.12.2021 ЗА ЭЛ. ЭНЕРГИЮ (МОЩНОСТЬ) ЗА декабрь 2021 Г. ПО ДОГОВОРУ С ИКУ No97644161 ОТ 20.07.2015Г.  В том числе НДС 20.00% - 17 468.78"/>
    <s v="44662104812,71"/>
    <x v="25"/>
    <x v="0"/>
    <x v="16"/>
  </r>
  <r>
    <x v="26"/>
    <x v="378"/>
    <n v="50000"/>
    <x v="26"/>
    <s v="СЧЕТ№Э-61-71458 от 31.12.2021 ЗА ЭЛ. ЭНЕРГИЮ (МОЩНОСТЬ) ЗА декабрь 2021 Г. ПО ДОГОВОРУ С ИКУ No97644161 ОТ 20.07.2015Г.  В том числе НДС 20.00% - 8 333.33"/>
    <s v="4466250000"/>
    <x v="25"/>
    <x v="0"/>
    <x v="16"/>
  </r>
  <r>
    <x v="26"/>
    <x v="378"/>
    <n v="4031.36"/>
    <x v="0"/>
    <s v="Оплата покупки по карте. CARD **4411 IRINA MIGUNOVA 08APR RUR 4031.36 GAZPROM MEZHREGIONGAZ SPB"/>
    <s v="446624031,36"/>
    <x v="0"/>
    <x v="0"/>
    <x v="0"/>
  </r>
  <r>
    <x v="26"/>
    <x v="378"/>
    <n v="150000"/>
    <x v="26"/>
    <s v="СЧЕТ№Э-61-71458 от 31.12.2021 ЗА ЭЛ. ЭНЕРГИЮ (МОЩНОСТЬ) ЗА декабрь 2021 Г. ПО ДОГОВОРУ С ИКУ No97644161 ОТ 20.07.2015Г.  В том числе НДС 20.00% - 25 000.00"/>
    <s v="44662150000"/>
    <x v="25"/>
    <x v="0"/>
    <x v="16"/>
  </r>
  <r>
    <x v="26"/>
    <x v="379"/>
    <n v="25000"/>
    <x v="126"/>
    <s v="Предоплата по договору №0303/22/ЮЛ-АБ на оказание юридической помощи от 03.03.2022г. Счет №02-АБ от 01.04.2022. НДС не облагается"/>
    <s v="4465925000"/>
    <x v="20"/>
    <x v="0"/>
    <x v="14"/>
  </r>
  <r>
    <x v="26"/>
    <x v="379"/>
    <n v="100000"/>
    <x v="26"/>
    <s v="СЧЕТ№Э-61-71458 от 31.12.2021 ЗА ЭЛ. ЭНЕРГИЮ (МОЩНОСТЬ) ЗА декабрь 2021 Г. ПО ДОГОВОРУ С ИКУ No97644161 ОТ 20.07.2015Г.  В том числе НДС 20.00% - 16 666.67"/>
    <s v="44659100000"/>
    <x v="25"/>
    <x v="0"/>
    <x v="16"/>
  </r>
  <r>
    <x v="26"/>
    <x v="379"/>
    <n v="9432.24"/>
    <x v="113"/>
    <s v="Оплата услуг пультовой охраны объекта, техническое обслуживание комплекса по счету №77000172224 от 01.03.2022 по договору №7721N10011 от 12.11.2012. В том числе НДС 20.00% - 1 572.04"/>
    <s v="446599432,24"/>
    <x v="42"/>
    <x v="0"/>
    <x v="2"/>
  </r>
  <r>
    <x v="26"/>
    <x v="379"/>
    <n v="40000"/>
    <x v="103"/>
    <s v="Оплата услуг охраны за январь 2022 по счету от 31.01.2022 НДС не облагается"/>
    <s v="4465940000"/>
    <x v="30"/>
    <x v="0"/>
    <x v="2"/>
  </r>
  <r>
    <x v="26"/>
    <x v="379"/>
    <n v="10000"/>
    <x v="18"/>
    <s v="Оплата обслуживания и поддержки сервера, сайта за январь 2022 по счету №10 от 04.02.2022. НДС не облагается"/>
    <s v="4465910000"/>
    <x v="2"/>
    <x v="0"/>
    <x v="1"/>
  </r>
  <r>
    <x v="26"/>
    <x v="379"/>
    <n v="34806.5"/>
    <x v="110"/>
    <s v="Налог на доходы физических лиц за март 2022 года"/>
    <s v="4465934806,5"/>
    <x v="41"/>
    <x v="3"/>
    <x v="9"/>
  </r>
  <r>
    <x v="26"/>
    <x v="379"/>
    <n v="2734"/>
    <x v="110"/>
    <s v="Водный налог за 1 квартал 2022 года"/>
    <s v="446592734"/>
    <x v="39"/>
    <x v="2"/>
    <x v="15"/>
  </r>
  <r>
    <x v="26"/>
    <x v="380"/>
    <n v="70000"/>
    <x v="122"/>
    <s v="Оплата услуг по уборке территории в марте 2022 по счету N98 от 31.03.2022.  НДС не облагается"/>
    <s v="4465870000"/>
    <x v="14"/>
    <x v="0"/>
    <x v="6"/>
  </r>
  <r>
    <x v="26"/>
    <x v="381"/>
    <n v="200"/>
    <x v="0"/>
    <s v="комиссия за обработку ведомости №16 31.03.2022"/>
    <s v="44656200"/>
    <x v="8"/>
    <x v="0"/>
    <x v="7"/>
  </r>
  <r>
    <x v="26"/>
    <x v="381"/>
    <n v="50000"/>
    <x v="20"/>
    <s v="Оплата бухгалтерских услуг за март 2022 по счету №66 от 29.03.2022 НДС не облагается"/>
    <s v="4465650000"/>
    <x v="18"/>
    <x v="0"/>
    <x v="13"/>
  </r>
  <r>
    <x v="26"/>
    <x v="381"/>
    <n v="50000"/>
    <x v="103"/>
    <s v="Оплата услуг охраны за декабрь 2021 по счету №367 от 31.12.2021.   НДС не облагается"/>
    <s v="4465650000"/>
    <x v="30"/>
    <x v="0"/>
    <x v="2"/>
  </r>
  <r>
    <x v="26"/>
    <x v="381"/>
    <n v="50001"/>
    <x v="0"/>
    <s v="Оплата Заработная плата за Март 2022 г. на основании ПЛАТЕЖНАЯ ВЕДОМОСТЬ N 16 от 31.03.2022"/>
    <s v="4465650001"/>
    <x v="11"/>
    <x v="3"/>
    <x v="9"/>
  </r>
  <r>
    <x v="26"/>
    <x v="382"/>
    <n v="15000"/>
    <x v="103"/>
    <s v="Оплата услуг охраны за декабрь 2021 по счету №367 от 31.12.2021.   НДС не облагается"/>
    <s v="4465515000"/>
    <x v="30"/>
    <x v="0"/>
    <x v="2"/>
  </r>
  <r>
    <x v="26"/>
    <x v="382"/>
    <n v="38200"/>
    <x v="138"/>
    <s v="Оплата работ по проекту организации дорожного движения по счету №2492А/2022/3-2 от22.03.2022.  НДС не облагается"/>
    <s v="4465538200"/>
    <x v="27"/>
    <x v="6"/>
    <x v="17"/>
  </r>
  <r>
    <x v="26"/>
    <x v="382"/>
    <n v="248.21"/>
    <x v="0"/>
    <s v="комиссия за обработку ведомости №17 31.03.2022"/>
    <s v="44655248,21"/>
    <x v="8"/>
    <x v="0"/>
    <x v="7"/>
  </r>
  <r>
    <x v="26"/>
    <x v="382"/>
    <n v="300"/>
    <x v="0"/>
    <s v="Комиссия за снятие наличных в банкомате. Cash Advance Fee. CARD **4411 IRINA MIGUNOVA 04APR RUR 20000 RBA ATM 45321 MOSKVA"/>
    <s v="44655300"/>
    <x v="8"/>
    <x v="0"/>
    <x v="7"/>
  </r>
  <r>
    <x v="26"/>
    <x v="382"/>
    <n v="20000"/>
    <x v="0"/>
    <s v="Снятие наличных денежных средств с карты в банкомате Банка. CARD **4411 IRINA MIGUNOVA 04APR RUR 20000 RBA ATM 45321 MOSKVA"/>
    <s v="4465520000"/>
    <x v="15"/>
    <x v="4"/>
    <x v="11"/>
  </r>
  <r>
    <x v="26"/>
    <x v="382"/>
    <n v="62052"/>
    <x v="0"/>
    <s v="Оплата Заработная плата за Март 2022 г. на основании ПЛАТЕЖНАЯ ВЕДОМОСТЬ N 17 от 31.03.2022"/>
    <s v="4465562052"/>
    <x v="11"/>
    <x v="3"/>
    <x v="9"/>
  </r>
  <r>
    <x v="26"/>
    <x v="383"/>
    <n v="990"/>
    <x v="0"/>
    <s v="Ежемесячная комиссия за обслуживание по пакету за период с 01.03.2022 по 31.03.2022"/>
    <s v="44652990"/>
    <x v="8"/>
    <x v="0"/>
    <x v="7"/>
  </r>
  <r>
    <x v="26"/>
    <x v="383"/>
    <n v="3000"/>
    <x v="110"/>
    <s v="Госпошлина  НДС не облагается"/>
    <s v="446523000"/>
    <x v="31"/>
    <x v="2"/>
    <x v="14"/>
  </r>
  <r>
    <x v="27"/>
    <x v="384"/>
    <n v="9550"/>
    <x v="138"/>
    <s v="Оплата работ по проекту организации дорожного движения по счету №2492А/2022/03-3 от 23.03.2022 НДС не облагается"/>
    <s v="446519550"/>
    <x v="27"/>
    <x v="6"/>
    <x v="17"/>
  </r>
  <r>
    <x v="27"/>
    <x v="384"/>
    <n v="950"/>
    <x v="0"/>
    <s v="Комиссия за исходящие платежи в рублях, переданные по системе Банк-Клиент по счету 40703810800001434983 за период с 28.02.2022 по 31.03.2022"/>
    <s v="44651950"/>
    <x v="8"/>
    <x v="0"/>
    <x v="7"/>
  </r>
  <r>
    <x v="27"/>
    <x v="385"/>
    <n v="25000"/>
    <x v="103"/>
    <s v="Оплата услуг охраны за декабрь 2021 по счету №367 от 31.12.2021.   НДС не облагается"/>
    <s v="4465025000"/>
    <x v="30"/>
    <x v="0"/>
    <x v="2"/>
  </r>
  <r>
    <x v="27"/>
    <x v="385"/>
    <n v="60000"/>
    <x v="26"/>
    <s v="СЧЕТ№Э-61-71458 от 31.12.2021 ЗА ЭЛ. ЭНЕРГИЮ (МОЩНОСТЬ) ЗА декабрь 2021 Г. ПО ДОГОВОРУ С ИКУ No97644161 ОТ 20.07.2015Г.  В том числе НДС 20.00% - 10 000.00"/>
    <s v="4465060000"/>
    <x v="25"/>
    <x v="0"/>
    <x v="16"/>
  </r>
  <r>
    <x v="27"/>
    <x v="386"/>
    <n v="49179.37"/>
    <x v="26"/>
    <s v="СЧЕТЭ/61/65766 от 30.11.2021 ЗА ЭЛ. ЭНЕРГИЮ (МОЩНОСТЬ) ЗА НОЯБРЬ 2021 Г. ПО ДОГОВОРУ С ИКУ No97644161 ОТ 20.07.2015Г.  В том числе НДС 20.00% - 8 196.56"/>
    <s v="4464849179,37"/>
    <x v="25"/>
    <x v="0"/>
    <x v="16"/>
  </r>
  <r>
    <x v="27"/>
    <x v="386"/>
    <n v="40000"/>
    <x v="26"/>
    <s v="СЧЕТ№Э-61-71458 от 31.12.2021 ЗА ЭЛ. ЭНЕРГИЮ (МОЩНОСТЬ) ЗА декабрь 2021 Г. ПО ДОГОВОРУ С ИКУ No97644161 ОТ 20.07.2015Г.  В том числе НДС 20.00% - 6 666.67"/>
    <s v="4464840000"/>
    <x v="25"/>
    <x v="0"/>
    <x v="16"/>
  </r>
  <r>
    <x v="27"/>
    <x v="387"/>
    <n v="5000"/>
    <x v="24"/>
    <s v="Оплата за техническое обслуживание газопровода в 04/2022г. по счету №10 от 25.03.2022г  по договору №ОГ-19/7 от 01.12.2019.  НДС не облагается"/>
    <s v="446455000"/>
    <x v="23"/>
    <x v="0"/>
    <x v="0"/>
  </r>
  <r>
    <x v="27"/>
    <x v="387"/>
    <n v="70000"/>
    <x v="26"/>
    <s v="СЧЕТЭ/61/65766 от 30.11.2021 ЗА ЭЛ. ЭНЕРГИЮ (МОЩНОСТЬ) ЗА НОЯБРЬ 2021 Г. ПО ДОГОВОРУ С ИКУ No97644161 ОТ 20.07.2015Г.  В том числе НДС 20.00% - 11 666.67"/>
    <s v="4464570000"/>
    <x v="25"/>
    <x v="0"/>
    <x v="16"/>
  </r>
  <r>
    <x v="27"/>
    <x v="388"/>
    <n v="120000"/>
    <x v="26"/>
    <s v="СЧЕТЭ/61/65766 от 30.11.2021 ЗА ЭЛ. ЭНЕРГИЮ (МОЩНОСТЬ) ЗА НОЯБРЬ 2021 Г. ПО ДОГОВОРУ С ИКУ No97644161 ОТ 20.07.2015Г.  В том числе НДС 20.00% - 20 000.00"/>
    <s v="44643120000"/>
    <x v="25"/>
    <x v="0"/>
    <x v="16"/>
  </r>
  <r>
    <x v="27"/>
    <x v="388"/>
    <n v="100000"/>
    <x v="103"/>
    <s v="Оплата услуг охраны за декабрь 2021 по счету №367 от 31.12.2021.   НДС не облагается"/>
    <s v="44643100000"/>
    <x v="30"/>
    <x v="0"/>
    <x v="2"/>
  </r>
  <r>
    <x v="27"/>
    <x v="388"/>
    <n v="35000"/>
    <x v="124"/>
    <s v="Оплата за юридические услуги в феврале 2022 по счету №47 от 27.02.2022 НДС не облагается"/>
    <s v="4464335000"/>
    <x v="20"/>
    <x v="0"/>
    <x v="14"/>
  </r>
  <r>
    <x v="27"/>
    <x v="389"/>
    <n v="2500"/>
    <x v="2"/>
    <s v="Оплата мобильного приложения по счету НФB0-000983 от 26 января 2022 г. НДС не облагается"/>
    <s v="446412500"/>
    <x v="2"/>
    <x v="0"/>
    <x v="1"/>
  </r>
  <r>
    <x v="27"/>
    <x v="389"/>
    <n v="8910"/>
    <x v="2"/>
    <s v="Оплата лицензии на онлайн-чат по счетуНФB0-000985 от 26 января 2022 г. НДС не облагается"/>
    <s v="446418910"/>
    <x v="2"/>
    <x v="0"/>
    <x v="1"/>
  </r>
  <r>
    <x v="27"/>
    <x v="389"/>
    <n v="7470.13"/>
    <x v="1"/>
    <s v="Оплата за услуги связи за февраль 2022 г. по счету №100864456004 от 28.02.2022 г. В том числе НДС 20.00% - 1 245.02"/>
    <s v="446417470,13"/>
    <x v="1"/>
    <x v="0"/>
    <x v="1"/>
  </r>
  <r>
    <x v="27"/>
    <x v="389"/>
    <n v="72500"/>
    <x v="139"/>
    <s v="Оплата по счету №85 от  15.03.2022. Услуги по договору №58а от 25.02.2022. Оплата 50% НДС не облагается"/>
    <s v="4464172500"/>
    <x v="18"/>
    <x v="0"/>
    <x v="13"/>
  </r>
  <r>
    <x v="27"/>
    <x v="390"/>
    <n v="7203.33"/>
    <x v="0"/>
    <s v="Оплата покупки по карте. CARD **4411 IRINA MIGUNOVA 17MAR RUR 7203.33 GAZPROM MEZHREGIONGAZ SPB"/>
    <s v="446397203,33"/>
    <x v="0"/>
    <x v="0"/>
    <x v="0"/>
  </r>
  <r>
    <x v="27"/>
    <x v="391"/>
    <n v="15000"/>
    <x v="140"/>
    <s v="Оплата по счету 1096 от11.03.2022. Аренда машиноместа по дог. оферты №416-ДО от 11.03.2022 за 26.03.2022. НДС не облагается"/>
    <s v="4463815000"/>
    <x v="29"/>
    <x v="2"/>
    <x v="18"/>
  </r>
  <r>
    <x v="27"/>
    <x v="392"/>
    <n v="15000"/>
    <x v="136"/>
    <s v="Оплата по Счету № 33 от 11.03.2022 за аренду помещения 26.03.2022 В том числе НДС 18.00% - 2 288.14"/>
    <s v="4463715000"/>
    <x v="29"/>
    <x v="2"/>
    <x v="18"/>
  </r>
  <r>
    <x v="27"/>
    <x v="393"/>
    <n v="128"/>
    <x v="0"/>
    <s v="комиссия за обработку ведомости №15 15.03.2022"/>
    <s v="44636128"/>
    <x v="8"/>
    <x v="0"/>
    <x v="7"/>
  </r>
  <r>
    <x v="27"/>
    <x v="393"/>
    <n v="30000"/>
    <x v="125"/>
    <s v="Для зачисления на счет Корнева Александра Валентиновича Аванс за март 2022 г. Сумма 30000-00 Без налога (НДС)"/>
    <s v="4463630000"/>
    <x v="11"/>
    <x v="3"/>
    <x v="9"/>
  </r>
  <r>
    <x v="27"/>
    <x v="393"/>
    <n v="40000"/>
    <x v="0"/>
    <s v="Оплата Аванс за Март 2022 г. на основании ПЛАТЕЖНАЯ ВЕДОМОСТЬ N 14 от 15.03.2022"/>
    <s v="4463640000"/>
    <x v="11"/>
    <x v="3"/>
    <x v="9"/>
  </r>
  <r>
    <x v="27"/>
    <x v="393"/>
    <n v="20.399999999999999"/>
    <x v="0"/>
    <s v="комиссия за обработку ведомости №13 15.03.2022"/>
    <s v="4463620,4"/>
    <x v="8"/>
    <x v="0"/>
    <x v="7"/>
  </r>
  <r>
    <x v="27"/>
    <x v="393"/>
    <n v="32000"/>
    <x v="0"/>
    <s v="Оплата Аванс за Март 2022 г. на основании ПЛАТЕЖНАЯ ВЕДОМОСТЬ N 15 от 15.03.2022"/>
    <s v="4463632000"/>
    <x v="11"/>
    <x v="3"/>
    <x v="9"/>
  </r>
  <r>
    <x v="27"/>
    <x v="393"/>
    <n v="5100"/>
    <x v="0"/>
    <s v="Оплата Компенсация служебной поездки за Март 2022 г. на основании ПЛАТЕЖНАЯ ВЕДОМОСТЬ N 13 от 15.03.2022"/>
    <s v="446365100"/>
    <x v="9"/>
    <x v="3"/>
    <x v="9"/>
  </r>
  <r>
    <x v="27"/>
    <x v="393"/>
    <n v="913.5"/>
    <x v="0"/>
    <s v="Комиссия за переводы в пользу ФЛ сверх нетарифицируемой суммы платежей в месяц"/>
    <s v="44636913,5"/>
    <x v="8"/>
    <x v="0"/>
    <x v="7"/>
  </r>
  <r>
    <x v="27"/>
    <x v="393"/>
    <n v="160"/>
    <x v="0"/>
    <s v="комиссия за обработку ведомости №14 15.03.2022"/>
    <s v="44636160"/>
    <x v="8"/>
    <x v="0"/>
    <x v="7"/>
  </r>
  <r>
    <x v="27"/>
    <x v="393"/>
    <n v="1500"/>
    <x v="125"/>
    <s v="Для зачисления на счет Корнева Александра Валентиновича Оплата Компенсация служебной поездки за март 2022 г. Сумма 1500-00  НДС не облагается"/>
    <s v="446361500"/>
    <x v="9"/>
    <x v="3"/>
    <x v="9"/>
  </r>
  <r>
    <x v="27"/>
    <x v="394"/>
    <n v="60000"/>
    <x v="26"/>
    <s v="СЧЕТЭ/61/65766 от 30.11.2021 ЗА ЭЛ. ЭНЕРГИЮ (МОЩНОСТЬ) ЗА НОЯБРЬ 2021 Г. ПО ДОГОВОРУ С ИКУ No97644161 ОТ 20.07.2015Г.  В том числе НДС 20.00% - 10 000.00"/>
    <s v="4463460000"/>
    <x v="25"/>
    <x v="0"/>
    <x v="16"/>
  </r>
  <r>
    <x v="27"/>
    <x v="394"/>
    <n v="35000"/>
    <x v="124"/>
    <s v="Оплата за юридические услуги в феврале 2022 по счету №47 от 27.02.2022 НДС не облагается"/>
    <s v="4463435000"/>
    <x v="20"/>
    <x v="0"/>
    <x v="14"/>
  </r>
  <r>
    <x v="27"/>
    <x v="394"/>
    <n v="40000"/>
    <x v="103"/>
    <s v="Оплата услуг охраны за декабрь 2021 по счету №367 от 31.12.2021.   НДС не облагается"/>
    <s v="4463440000"/>
    <x v="30"/>
    <x v="0"/>
    <x v="2"/>
  </r>
  <r>
    <x v="27"/>
    <x v="394"/>
    <n v="553.57000000000005"/>
    <x v="111"/>
    <s v="Взносы на обязательное страхование от несчастных случаев. Регистрационный номер в ФСС 7704004815"/>
    <s v="44634553,57"/>
    <x v="16"/>
    <x v="3"/>
    <x v="9"/>
  </r>
  <r>
    <x v="27"/>
    <x v="394"/>
    <n v="13908.77"/>
    <x v="110"/>
    <s v="Страховые взносы на обязательное медицинское страхование"/>
    <s v="4463413908,77"/>
    <x v="16"/>
    <x v="3"/>
    <x v="9"/>
  </r>
  <r>
    <x v="27"/>
    <x v="394"/>
    <n v="36012.639999999999"/>
    <x v="110"/>
    <s v="Страховые взносы на выплату страховой части трудовой пенсии"/>
    <s v="4463436012,64"/>
    <x v="16"/>
    <x v="3"/>
    <x v="9"/>
  </r>
  <r>
    <x v="27"/>
    <x v="395"/>
    <n v="19000"/>
    <x v="132"/>
    <s v="Оплата работ по топосъемке по счету №5 от 09.03.2022 НДС не облагается"/>
    <s v="4463119000"/>
    <x v="33"/>
    <x v="6"/>
    <x v="17"/>
  </r>
  <r>
    <x v="27"/>
    <x v="395"/>
    <n v="7500"/>
    <x v="25"/>
    <s v="Оплата за исследования проб воды по счету №k-397 от 28.10.2021.  НДС не облагается"/>
    <s v="446317500"/>
    <x v="24"/>
    <x v="0"/>
    <x v="15"/>
  </r>
  <r>
    <x v="27"/>
    <x v="395"/>
    <n v="50000"/>
    <x v="126"/>
    <s v="Предоплата за юридические услуги по счету №01-АБ от 03.03.2022.  НДС не облагается"/>
    <s v="4463150000"/>
    <x v="20"/>
    <x v="0"/>
    <x v="14"/>
  </r>
  <r>
    <x v="27"/>
    <x v="395"/>
    <n v="47750"/>
    <x v="138"/>
    <s v="Оплата работ по проекту организации дорожного движения по счету №2492А/2022/03-1 от 10.03.2022 НДС не облагается"/>
    <s v="4463147750"/>
    <x v="27"/>
    <x v="6"/>
    <x v="17"/>
  </r>
  <r>
    <x v="27"/>
    <x v="395"/>
    <n v="2000"/>
    <x v="141"/>
    <s v="Госпошлина НДС не облагается"/>
    <s v="446312000"/>
    <x v="31"/>
    <x v="2"/>
    <x v="14"/>
  </r>
  <r>
    <x v="27"/>
    <x v="395"/>
    <n v="80000"/>
    <x v="26"/>
    <s v="СЧЕТЭ/61/65766 от 30.11.2021 ЗА ЭЛ. ЭНЕРГИЮ (МОЩНОСТЬ) ЗА НОЯБРЬ 2021 Г. ПО ДОГОВОРУ С ИКУ No97644161 ОТ 20.07.2015Г.  В том числе НДС 20.00% - 13 333.33"/>
    <s v="4463180000"/>
    <x v="25"/>
    <x v="0"/>
    <x v="16"/>
  </r>
  <r>
    <x v="27"/>
    <x v="395"/>
    <n v="675"/>
    <x v="142"/>
    <s v="Госпошлина НДС не облагается"/>
    <s v="44631675"/>
    <x v="31"/>
    <x v="2"/>
    <x v="14"/>
  </r>
  <r>
    <x v="27"/>
    <x v="395"/>
    <n v="638.23"/>
    <x v="0"/>
    <s v="Комиссия за переводы в пользу ФЛ сверх нетарифицируемой суммы платежей в месяц"/>
    <s v="44631638,23"/>
    <x v="8"/>
    <x v="0"/>
    <x v="7"/>
  </r>
  <r>
    <x v="27"/>
    <x v="395"/>
    <n v="17025"/>
    <x v="23"/>
    <s v="Оплата за сервисное обслуживание водоочистки по счету №71781/Р105 от 09.03.2022 В том числе НДС 20.00% - 2 837.50"/>
    <s v="4463117025"/>
    <x v="21"/>
    <x v="0"/>
    <x v="15"/>
  </r>
  <r>
    <x v="27"/>
    <x v="395"/>
    <n v="50000"/>
    <x v="103"/>
    <s v="Оплата услуг охраны за декабрь 2021 по счету №367 от 31.12.2021.   НДС не облагается"/>
    <s v="4463150000"/>
    <x v="30"/>
    <x v="0"/>
    <x v="2"/>
  </r>
  <r>
    <x v="27"/>
    <x v="396"/>
    <n v="98973.31"/>
    <x v="8"/>
    <s v="Оплата за стоки в январе 2022 по счету № В174 от 31  Января  2022 В том числе НДС 20.00% - 16 495.55"/>
    <s v="4462998973,31"/>
    <x v="10"/>
    <x v="0"/>
    <x v="8"/>
  </r>
  <r>
    <x v="27"/>
    <x v="396"/>
    <n v="10000"/>
    <x v="0"/>
    <s v="Оплата Премии за Февраль 2022 г. на основании ПЛАТЕЖНАЯ ВЕДОМОСТЬ N 12 от 03.03.2022"/>
    <s v="4462910000"/>
    <x v="11"/>
    <x v="3"/>
    <x v="9"/>
  </r>
  <r>
    <x v="27"/>
    <x v="396"/>
    <n v="100000"/>
    <x v="26"/>
    <s v="СЧЕТЭ/61/65766 от 30.11.2021 ЗА ЭЛ. ЭНЕРГИЮ (МОЩНОСТЬ) ЗА НОЯБРЬ 2021 Г. ПО ДОГОВОРУ С ИКУ No97644161 ОТ 20.07.2015Г.  В том числе НДС 20.00% - 16 666.67"/>
    <s v="44629100000"/>
    <x v="25"/>
    <x v="0"/>
    <x v="16"/>
  </r>
  <r>
    <x v="27"/>
    <x v="396"/>
    <n v="40"/>
    <x v="0"/>
    <s v="комиссия за обработку ведомости №12 03.03.2022"/>
    <s v="4462940"/>
    <x v="8"/>
    <x v="0"/>
    <x v="7"/>
  </r>
  <r>
    <x v="27"/>
    <x v="397"/>
    <n v="50000"/>
    <x v="26"/>
    <s v="СЧЕТЭ/61/65766 от 30.11.2021 ЗА ЭЛ. ЭНЕРГИЮ (МОЩНОСТЬ) ЗА НОЯБРЬ 2021 Г. ПО ДОГОВОРУ С ИКУ No97644161 ОТ 20.07.2015Г.  В том числе НДС 20.00% - 8 333.33"/>
    <s v="4462550000"/>
    <x v="25"/>
    <x v="0"/>
    <x v="16"/>
  </r>
  <r>
    <x v="27"/>
    <x v="397"/>
    <n v="40000"/>
    <x v="103"/>
    <s v="Оплата услуг охраны за декабрь 2021 по счету №367 от 31.12.2021.   НДС не облагается"/>
    <s v="4462540000"/>
    <x v="30"/>
    <x v="0"/>
    <x v="2"/>
  </r>
  <r>
    <x v="27"/>
    <x v="398"/>
    <n v="9700"/>
    <x v="119"/>
    <s v="Счет на оплату No 00174 от 03 марта 2022 г. Березовая метла &quot;Стандарт&quot;, доставка. НДС не облагается"/>
    <s v="446249700"/>
    <x v="14"/>
    <x v="0"/>
    <x v="6"/>
  </r>
  <r>
    <x v="27"/>
    <x v="398"/>
    <n v="5000"/>
    <x v="24"/>
    <s v="Оплата за техническое обслуживание газопровода в 03/2022г. по счету №7 от 24.02.2022г  по договору №ОГ-19/7 от 01.12.2019.  НДС не облагается"/>
    <s v="446245000"/>
    <x v="23"/>
    <x v="0"/>
    <x v="0"/>
  </r>
  <r>
    <x v="27"/>
    <x v="398"/>
    <n v="190000"/>
    <x v="103"/>
    <s v="Оплата услуг охраны за ноябрь 2021 по счету №342 от 30.11.2021.   НДС не облагается"/>
    <s v="44624190000"/>
    <x v="30"/>
    <x v="0"/>
    <x v="2"/>
  </r>
  <r>
    <x v="27"/>
    <x v="399"/>
    <n v="24.11"/>
    <x v="110"/>
    <s v="Оплата по требованию №23947 от 24.02.2022г. Водный налог. Пени."/>
    <s v="4462324,11"/>
    <x v="39"/>
    <x v="2"/>
    <x v="15"/>
  </r>
  <r>
    <x v="27"/>
    <x v="399"/>
    <n v="70000"/>
    <x v="122"/>
    <s v="Оплата услуг по уборке территории в феврале 2022 по счету N72 от 28.02.2022.  НДС не облагается"/>
    <s v="4462370000"/>
    <x v="14"/>
    <x v="0"/>
    <x v="6"/>
  </r>
  <r>
    <x v="27"/>
    <x v="399"/>
    <n v="80000"/>
    <x v="26"/>
    <s v="СЧЕТЭ/61/65766 от 30.11.2021 ЗА ЭЛ. ЭНЕРГИЮ (МОЩНОСТЬ) ЗА НОЯБРЬ 2021 Г. ПО ДОГОВОРУ С ИКУ No97644161 ОТ 20.07.2015Г.  В том числе НДС 20.00% - 13 333.33"/>
    <s v="4462380000"/>
    <x v="25"/>
    <x v="0"/>
    <x v="16"/>
  </r>
  <r>
    <x v="27"/>
    <x v="399"/>
    <n v="36004"/>
    <x v="125"/>
    <s v="Для зачисления на счет Корнева Александра Валентиновича Заработная плата за Февраль 2022 г. Сумма 36004-00 Без налога (НДС)"/>
    <s v="4462336004"/>
    <x v="11"/>
    <x v="3"/>
    <x v="9"/>
  </r>
  <r>
    <x v="27"/>
    <x v="399"/>
    <n v="2146"/>
    <x v="110"/>
    <s v="Водный налог за 4 квартал 2021 года НДС не облагается"/>
    <s v="446232146"/>
    <x v="39"/>
    <x v="2"/>
    <x v="15"/>
  </r>
  <r>
    <x v="27"/>
    <x v="400"/>
    <n v="36004"/>
    <x v="125"/>
    <s v="Для зачисления на счет Корнева Александра Валентиновича Заработная плата за Январь 2022 г. Сумма 36004-00 Без налога (НДС)"/>
    <s v="4462236004"/>
    <x v="11"/>
    <x v="3"/>
    <x v="9"/>
  </r>
  <r>
    <x v="27"/>
    <x v="400"/>
    <n v="14386.7"/>
    <x v="110"/>
    <s v="Страховые взносы на обязательное медицинское страхование"/>
    <s v="4462214386,7"/>
    <x v="16"/>
    <x v="3"/>
    <x v="9"/>
  </r>
  <r>
    <x v="27"/>
    <x v="400"/>
    <n v="36968.5"/>
    <x v="110"/>
    <s v="Страховые взносы на выплату страховой части трудовой пенсии"/>
    <s v="4462236968,5"/>
    <x v="16"/>
    <x v="3"/>
    <x v="9"/>
  </r>
  <r>
    <x v="27"/>
    <x v="400"/>
    <n v="50000"/>
    <x v="20"/>
    <s v="Оплата бухгалтерских услуг за февраль 2021 по счету №33 от 28.02.2022 НДС не облагается"/>
    <s v="4462250000"/>
    <x v="18"/>
    <x v="0"/>
    <x v="13"/>
  </r>
  <r>
    <x v="27"/>
    <x v="401"/>
    <n v="200"/>
    <x v="0"/>
    <s v="комиссия за обработку ведомости №10 28.02.2022"/>
    <s v="44621200"/>
    <x v="8"/>
    <x v="0"/>
    <x v="7"/>
  </r>
  <r>
    <x v="27"/>
    <x v="401"/>
    <n v="46045.89"/>
    <x v="0"/>
    <s v="Оплата Заработная плата за Февраль 2022 г. на основании ПЛАТЕЖНАЯ ВЕДОМОСТЬ N 11 от 28.02.2022"/>
    <s v="4462146045,89"/>
    <x v="11"/>
    <x v="3"/>
    <x v="9"/>
  </r>
  <r>
    <x v="27"/>
    <x v="401"/>
    <n v="184.18"/>
    <x v="0"/>
    <s v="комиссия за обработку ведомости №11 28.02.2022"/>
    <s v="44621184,18"/>
    <x v="8"/>
    <x v="0"/>
    <x v="7"/>
  </r>
  <r>
    <x v="27"/>
    <x v="401"/>
    <n v="50000"/>
    <x v="0"/>
    <s v="Оплата Заработная плата за Февраль 2022 г. на основании ПЛАТЕЖНАЯ ВЕДОМОСТЬ N 10 от 28.02.2022"/>
    <s v="4462150000"/>
    <x v="11"/>
    <x v="3"/>
    <x v="9"/>
  </r>
  <r>
    <x v="27"/>
    <x v="401"/>
    <n v="990"/>
    <x v="0"/>
    <s v="Ежемесячная комиссия за обслуживание по пакету за период с 01.02.2022 по 28.02.2022"/>
    <s v="44621990"/>
    <x v="8"/>
    <x v="0"/>
    <x v="7"/>
  </r>
  <r>
    <x v="28"/>
    <x v="402"/>
    <n v="450"/>
    <x v="0"/>
    <s v="Комиссия за исходящие платежи в рублях, переданные по системе Банк-Клиент по счету 40703810800001434983 за период с 31.01.2022 по 28.02.2022"/>
    <s v="44620450"/>
    <x v="8"/>
    <x v="0"/>
    <x v="7"/>
  </r>
  <r>
    <x v="28"/>
    <x v="402"/>
    <n v="40000"/>
    <x v="124"/>
    <s v="Оплата за оказание юридических услуг в январе 2022 по счету №1 от 30.01.2022 НДС не облагается"/>
    <s v="4462040000"/>
    <x v="20"/>
    <x v="0"/>
    <x v="14"/>
  </r>
  <r>
    <x v="28"/>
    <x v="403"/>
    <n v="125000"/>
    <x v="143"/>
    <s v="Окончательная оплата по договору No01-02/22К от 10.02.2022 за работы по ремонту напорного трубопровода канализации, В том числе НДС 20 833.33"/>
    <s v="44614125000"/>
    <x v="17"/>
    <x v="1"/>
    <x v="12"/>
  </r>
  <r>
    <x v="28"/>
    <x v="404"/>
    <n v="11995.13"/>
    <x v="0"/>
    <s v="Оплата покупки по карте. CARD **4411 IRINA MIGUNOVA 17FEB RUR 11995.13 GAZPROM MEZHREGIONGAZ SPB"/>
    <s v="4461111995,13"/>
    <x v="0"/>
    <x v="0"/>
    <x v="0"/>
  </r>
  <r>
    <x v="28"/>
    <x v="405"/>
    <n v="30000"/>
    <x v="125"/>
    <s v="Для зачисления на счет Корнева Александра Валентиновича Аванс за февраль 2022 г. Сумма 30000-00 Без налога (НДС)"/>
    <s v="4461030000"/>
    <x v="11"/>
    <x v="3"/>
    <x v="9"/>
  </r>
  <r>
    <x v="28"/>
    <x v="405"/>
    <n v="15000"/>
    <x v="144"/>
    <s v="Оплата юридических услуг по взысканию задолженности в порядке искового производства по счету №15 от 10.02.2022. НДС не облагается"/>
    <s v="4461015000"/>
    <x v="20"/>
    <x v="0"/>
    <x v="14"/>
  </r>
  <r>
    <x v="28"/>
    <x v="405"/>
    <n v="1500"/>
    <x v="125"/>
    <s v="Для зачисления на счет Корнева Александра Валентиновича Оплата Компенсация служебной поездки за февраль 2022 г. Сумма 1500-00  НДС не облагается"/>
    <s v="446101500"/>
    <x v="9"/>
    <x v="3"/>
    <x v="9"/>
  </r>
  <r>
    <x v="28"/>
    <x v="405"/>
    <n v="15000"/>
    <x v="144"/>
    <s v="Оплата юридических услуг по взысканию задолженности в порядке искового производства по счету №14 от 10.02.2022. НДС не облагается"/>
    <s v="4461015000"/>
    <x v="20"/>
    <x v="0"/>
    <x v="14"/>
  </r>
  <r>
    <x v="28"/>
    <x v="406"/>
    <n v="20000"/>
    <x v="0"/>
    <s v="Снятие наличных денежных средств с карты в банкомате Банка. CARD **4411 IRINA MIGUNOVA 17FEB RUR 20000 RBA ATM 45321 MOSKVA"/>
    <s v="4460920000"/>
    <x v="15"/>
    <x v="4"/>
    <x v="11"/>
  </r>
  <r>
    <x v="28"/>
    <x v="406"/>
    <n v="5100"/>
    <x v="0"/>
    <s v="Оплата Компенсация служебной поездки за Февраль 2022 г. на основании ПЛАТЕЖНАЯ ВЕДОМОСТЬ N 7 от 15.02.2022"/>
    <s v="446095100"/>
    <x v="9"/>
    <x v="3"/>
    <x v="9"/>
  </r>
  <r>
    <x v="28"/>
    <x v="406"/>
    <n v="20.399999999999999"/>
    <x v="0"/>
    <s v="комиссия за обработку ведомости №7 15.02.2022"/>
    <s v="4460920,4"/>
    <x v="8"/>
    <x v="0"/>
    <x v="7"/>
  </r>
  <r>
    <x v="28"/>
    <x v="406"/>
    <n v="300"/>
    <x v="0"/>
    <s v="Комиссия за снятие наличных в банкомате. Cash Advance Fee. CARD **4411 IRINA MIGUNOVA 17FEB RUR 20000 RBA ATM 45321 MOSKVA"/>
    <s v="44609300"/>
    <x v="8"/>
    <x v="0"/>
    <x v="7"/>
  </r>
  <r>
    <x v="28"/>
    <x v="406"/>
    <n v="32000"/>
    <x v="0"/>
    <s v="Оплата Аванс за Февраль 2022 г. на основании ПЛАТЕЖНАЯ ВЕДОМОСТЬ N 8 от 15.02.2022"/>
    <s v="4460932000"/>
    <x v="11"/>
    <x v="3"/>
    <x v="9"/>
  </r>
  <r>
    <x v="28"/>
    <x v="406"/>
    <n v="160"/>
    <x v="0"/>
    <s v="комиссия за обработку ведомости №9 15.02.2022"/>
    <s v="44609160"/>
    <x v="8"/>
    <x v="0"/>
    <x v="7"/>
  </r>
  <r>
    <x v="28"/>
    <x v="406"/>
    <n v="128"/>
    <x v="0"/>
    <s v="комиссия за обработку ведомости №8 15.02.2022"/>
    <s v="44609128"/>
    <x v="8"/>
    <x v="0"/>
    <x v="7"/>
  </r>
  <r>
    <x v="28"/>
    <x v="406"/>
    <n v="40000"/>
    <x v="0"/>
    <s v="Оплата Аванс за Февраль 2022 г. на основании ПЛАТЕЖНАЯ ВЕДОМОСТЬ N 9 от 15.02.2022"/>
    <s v="4460940000"/>
    <x v="11"/>
    <x v="3"/>
    <x v="9"/>
  </r>
  <r>
    <x v="28"/>
    <x v="407"/>
    <n v="70000"/>
    <x v="122"/>
    <s v="Оплата услуг по уборке территории в январе 2022 по счету N45 от 31.01.2022.  НДС не облагается"/>
    <s v="4460870000"/>
    <x v="14"/>
    <x v="0"/>
    <x v="6"/>
  </r>
  <r>
    <x v="28"/>
    <x v="407"/>
    <n v="9000"/>
    <x v="145"/>
    <s v="Оплата юридической консультации по счету №206/02/2022 от 15.02.2022. НДС не облагается"/>
    <s v="446089000"/>
    <x v="20"/>
    <x v="0"/>
    <x v="14"/>
  </r>
  <r>
    <x v="28"/>
    <x v="407"/>
    <n v="5000"/>
    <x v="24"/>
    <s v="Оплата за техническое обслуживание газопровода в 02/2022г. по счету №3 31.01.2022г  по договору №ОГ-19/7 от 01.12.2019.  НДС не облагается"/>
    <s v="446085000"/>
    <x v="23"/>
    <x v="0"/>
    <x v="0"/>
  </r>
  <r>
    <x v="28"/>
    <x v="407"/>
    <n v="9432.24"/>
    <x v="113"/>
    <s v="Оплата услуг пультовой охраны объекта, техническое обслуживание комплекса по счету №77000103120 от 01.02.2022 по договору №7721N10011 от 12.11.2012. В том числе НДС 20.00% - 1 572.04"/>
    <s v="446089432,24"/>
    <x v="42"/>
    <x v="0"/>
    <x v="2"/>
  </r>
  <r>
    <x v="28"/>
    <x v="408"/>
    <n v="572.69000000000005"/>
    <x v="111"/>
    <s v="Взносы на обязательное страхование от несчастных случаев. Регистрационный номер в ФСС 7704004815"/>
    <s v="44607572,69"/>
    <x v="16"/>
    <x v="3"/>
    <x v="9"/>
  </r>
  <r>
    <x v="28"/>
    <x v="408"/>
    <n v="36968.5"/>
    <x v="110"/>
    <s v="Налог на доходы физических лиц за январь 2022 года"/>
    <s v="4460736968,5"/>
    <x v="41"/>
    <x v="3"/>
    <x v="9"/>
  </r>
  <r>
    <x v="28"/>
    <x v="408"/>
    <n v="14386.7"/>
    <x v="110"/>
    <s v="Взносы на обязательное социальное страхование"/>
    <s v="4460714386,7"/>
    <x v="16"/>
    <x v="3"/>
    <x v="9"/>
  </r>
  <r>
    <x v="28"/>
    <x v="408"/>
    <n v="2014.05"/>
    <x v="110"/>
    <s v="Взносы на обязательное социальное страхование"/>
    <s v="446072014,05"/>
    <x v="16"/>
    <x v="3"/>
    <x v="9"/>
  </r>
  <r>
    <x v="28"/>
    <x v="409"/>
    <n v="90000"/>
    <x v="103"/>
    <s v="Оплата услуг охраны за ноябрь 2021 по счету №342 от 30.11.2021.   НДС не облагается"/>
    <s v="4460690000"/>
    <x v="30"/>
    <x v="0"/>
    <x v="2"/>
  </r>
  <r>
    <x v="28"/>
    <x v="410"/>
    <n v="2500"/>
    <x v="131"/>
    <s v="Оплата диагностики поломки шлагбаума по счету №27483 от 07.02.2022. НДС не облагается"/>
    <s v="446032500"/>
    <x v="3"/>
    <x v="1"/>
    <x v="2"/>
  </r>
  <r>
    <x v="28"/>
    <x v="410"/>
    <n v="125000"/>
    <x v="143"/>
    <s v="Аванс по Договору No01-02/22К от 10.02.2022 за работы по ремонту напорного трубопровода канализации, В том числе НДС 20 833.33"/>
    <s v="44603125000"/>
    <x v="17"/>
    <x v="1"/>
    <x v="12"/>
  </r>
  <r>
    <x v="28"/>
    <x v="411"/>
    <n v="30000"/>
    <x v="124"/>
    <s v="Оплата за оказание юридических услуг в январе 2022 по счету №1 от 30.01.2022 НДС не облагается"/>
    <s v="4460230000"/>
    <x v="20"/>
    <x v="0"/>
    <x v="14"/>
  </r>
  <r>
    <x v="28"/>
    <x v="412"/>
    <n v="78906.67"/>
    <x v="8"/>
    <s v="Оплата за стоки за декабрь 2021 по счету №В4765 от 31  Декабря  2021 В том числе НДС 20.00% - 13 151.11"/>
    <s v="4460078906,67"/>
    <x v="10"/>
    <x v="0"/>
    <x v="8"/>
  </r>
  <r>
    <x v="28"/>
    <x v="412"/>
    <n v="7614.02"/>
    <x v="1"/>
    <s v="Оплата за услуги связи за январь 2022 г. по счету №100856444636 от 31.12.2021 г. В том числе НДС 20.00% - 1 269.00"/>
    <s v="446007614,02"/>
    <x v="1"/>
    <x v="0"/>
    <x v="1"/>
  </r>
  <r>
    <x v="28"/>
    <x v="413"/>
    <n v="150000"/>
    <x v="13"/>
    <s v="(131.131.02.2)Механизированная уборка терр.ЖСКпо адр:г.Москва, Долгопрудная аллея,д.1,к1-121. Дог.27/21 от10.11.2021 за декабрь 2021г. Счет№ 0099-000001 от11.01.2022 В том числе НДС 20.00% - 25 000.00"/>
    <s v="44599150000"/>
    <x v="14"/>
    <x v="0"/>
    <x v="6"/>
  </r>
  <r>
    <x v="28"/>
    <x v="414"/>
    <n v="50001"/>
    <x v="0"/>
    <s v="Оплата Заработная плата за Январь 2022 г. на основании ПЛАТЕЖНАЯ ВЕДОМОСТЬ N 6 от 01.02.2022"/>
    <s v="4459650001"/>
    <x v="11"/>
    <x v="3"/>
    <x v="9"/>
  </r>
  <r>
    <x v="28"/>
    <x v="414"/>
    <n v="200"/>
    <x v="0"/>
    <s v="комиссия за обработку ведомости №6 01.02.2022"/>
    <s v="44596200"/>
    <x v="8"/>
    <x v="0"/>
    <x v="7"/>
  </r>
  <r>
    <x v="28"/>
    <x v="414"/>
    <n v="50000"/>
    <x v="20"/>
    <s v="Оплата бухгалтерских услуг за январь 2022 по счету №16 от 01.02.2022 НДС не облагается"/>
    <s v="4459650000"/>
    <x v="18"/>
    <x v="0"/>
    <x v="13"/>
  </r>
  <r>
    <x v="28"/>
    <x v="415"/>
    <n v="62052"/>
    <x v="0"/>
    <s v="Оплата Заработная плата за Январь 2022 г. на основании ПЛАТЕЖНАЯ ВЕДОМОСТЬ N 5 от 01.02.2022"/>
    <s v="4459562052"/>
    <x v="11"/>
    <x v="3"/>
    <x v="9"/>
  </r>
  <r>
    <x v="28"/>
    <x v="415"/>
    <n v="248.21"/>
    <x v="0"/>
    <s v="комиссия за обработку ведомости №5 01.02.2022"/>
    <s v="44595248,21"/>
    <x v="8"/>
    <x v="0"/>
    <x v="7"/>
  </r>
  <r>
    <x v="28"/>
    <x v="416"/>
    <n v="39600"/>
    <x v="146"/>
    <s v="Оплата работ по обустройству скважины по счету №1909/21 от 19.09.2021  по договору №109/21 от 06.09.2021.  НДС не облагается"/>
    <s v="4459439600"/>
    <x v="46"/>
    <x v="1"/>
    <x v="12"/>
  </r>
  <r>
    <x v="28"/>
    <x v="417"/>
    <n v="990"/>
    <x v="0"/>
    <s v="Ежемесячная комиссия за обслуживание по пакету за период с 01.01.2022 по 31.01.2022"/>
    <s v="44593990"/>
    <x v="8"/>
    <x v="0"/>
    <x v="7"/>
  </r>
  <r>
    <x v="28"/>
    <x v="417"/>
    <n v="36289"/>
    <x v="110"/>
    <s v="Налог на доходы физических лиц за январь 2022 года"/>
    <s v="4459336289"/>
    <x v="41"/>
    <x v="3"/>
    <x v="9"/>
  </r>
  <r>
    <x v="29"/>
    <x v="418"/>
    <n v="650"/>
    <x v="0"/>
    <s v="Комиссия за исходящие платежи в рублях, переданные по системе Банк-Клиент по счету 40703810800001434983 за период с 31.12.2021 по 31.01.2022"/>
    <s v="44592650"/>
    <x v="8"/>
    <x v="0"/>
    <x v="7"/>
  </r>
  <r>
    <x v="29"/>
    <x v="418"/>
    <n v="80000"/>
    <x v="26"/>
    <s v="СЧЕТЭ/61/65766 от 30.11.2021 ЗА ЭЛ. ЭНЕРГИЮ (МОЩНОСТЬ) ЗА НОЯБРЬ 2021 Г. ПО ДОГОВОРУ С ИКУ No97644161 ОТ 20.07.2015Г.  В том числе НДС 20.00% - 13 333.33"/>
    <s v="4459280000"/>
    <x v="25"/>
    <x v="0"/>
    <x v="16"/>
  </r>
  <r>
    <x v="29"/>
    <x v="418"/>
    <n v="20000"/>
    <x v="146"/>
    <s v="Оплата работ по обустройству скважины по счету №1909/21 от 19.09.2021  по договору №109/21 от 06.09.2021.  НДС не облагается"/>
    <s v="4459220000"/>
    <x v="46"/>
    <x v="1"/>
    <x v="12"/>
  </r>
  <r>
    <x v="29"/>
    <x v="418"/>
    <n v="40000"/>
    <x v="103"/>
    <s v="Оплата услуг охраны за ноябрь 2021 по счету №342 от 30.11.2021.   НДС не облагается"/>
    <s v="4459240000"/>
    <x v="30"/>
    <x v="0"/>
    <x v="2"/>
  </r>
  <r>
    <x v="29"/>
    <x v="418"/>
    <n v="57895.199999999997"/>
    <x v="8"/>
    <s v="Оплата за стоки за ноябрь 2021 по счету №В4456 от 30.11.2021 г.  В том числе НДС 20.00% - 9 649.20"/>
    <s v="4459257895,2"/>
    <x v="10"/>
    <x v="0"/>
    <x v="8"/>
  </r>
  <r>
    <x v="29"/>
    <x v="419"/>
    <n v="30000"/>
    <x v="8"/>
    <s v="Оплата за стоки за ноябрь 2021 по счету №В4456 от 30.11.2021 г.  В том числе НДС 20.00% - 5 000.00"/>
    <s v="4458830000"/>
    <x v="10"/>
    <x v="0"/>
    <x v="8"/>
  </r>
  <r>
    <x v="29"/>
    <x v="420"/>
    <n v="3560.97"/>
    <x v="147"/>
    <s v="Госпошлина НДС не облагается"/>
    <s v="445873560,97"/>
    <x v="31"/>
    <x v="2"/>
    <x v="14"/>
  </r>
  <r>
    <x v="29"/>
    <x v="420"/>
    <n v="3015.23"/>
    <x v="147"/>
    <s v="Госпошлина НДС не облагается"/>
    <s v="445873015,23"/>
    <x v="31"/>
    <x v="2"/>
    <x v="14"/>
  </r>
  <r>
    <x v="29"/>
    <x v="420"/>
    <n v="90000"/>
    <x v="103"/>
    <s v="Оплата услуг охраны за октябрь 2021 по счету №305 от 31.10.2021.   НДС не облагается"/>
    <s v="4458790000"/>
    <x v="30"/>
    <x v="0"/>
    <x v="2"/>
  </r>
  <r>
    <x v="29"/>
    <x v="421"/>
    <n v="40000"/>
    <x v="124"/>
    <s v="Оплата за оказание юридических услуг в декабре 2021 по счету №44 от 23.12.2021 НДС не облагается"/>
    <s v="4458540000"/>
    <x v="20"/>
    <x v="0"/>
    <x v="14"/>
  </r>
  <r>
    <x v="29"/>
    <x v="421"/>
    <n v="60000"/>
    <x v="26"/>
    <s v="СЧЕТЭ/61/65766 от 30.11.2021 ЗА ЭЛ. ЭНЕРГИЮ (МОЩНОСТЬ) ЗА НОЯБРЬ 2021 Г. ПО ДОГОВОРУ С ИКУ No97644161 ОТ 20.07.2015Г.  В том числе НДС 20.00% - 10 000.00"/>
    <s v="4458560000"/>
    <x v="25"/>
    <x v="0"/>
    <x v="16"/>
  </r>
  <r>
    <x v="29"/>
    <x v="421"/>
    <n v="40000"/>
    <x v="103"/>
    <s v="Оплата услуг охраны за октябрь 2021 по счету №305 от 31.10.2021.   НДС не облагается"/>
    <s v="4458540000"/>
    <x v="30"/>
    <x v="0"/>
    <x v="2"/>
  </r>
  <r>
    <x v="29"/>
    <x v="422"/>
    <n v="30200"/>
    <x v="25"/>
    <s v="Оплата за исследования проб воды по счету №k-453 от 02.12.2021.  НДС не облагается"/>
    <s v="4458130200"/>
    <x v="24"/>
    <x v="0"/>
    <x v="15"/>
  </r>
  <r>
    <x v="29"/>
    <x v="422"/>
    <n v="30000"/>
    <x v="124"/>
    <s v="Оплата за оказание юридических услуг в декабре 2021 по счету №44 от 23.12.2021 НДС не облагается"/>
    <s v="4458130000"/>
    <x v="20"/>
    <x v="0"/>
    <x v="14"/>
  </r>
  <r>
    <x v="29"/>
    <x v="422"/>
    <n v="10000"/>
    <x v="18"/>
    <s v="Оплата обслуживания и поддержки сервера, сайта за декабрь 2021 по счету №1 от 11.01.2022. НДС не облагается"/>
    <s v="4458110000"/>
    <x v="2"/>
    <x v="0"/>
    <x v="1"/>
  </r>
  <r>
    <x v="29"/>
    <x v="423"/>
    <n v="1500"/>
    <x v="125"/>
    <s v="Для зачисления на счет Корнева Александра Валентиновича Оплата Компенсация служебной поездки за январь 2022 г. Сумма 1500-00  НДС не облагается"/>
    <s v="445781500"/>
    <x v="9"/>
    <x v="3"/>
    <x v="9"/>
  </r>
  <r>
    <x v="29"/>
    <x v="423"/>
    <n v="58500"/>
    <x v="45"/>
    <s v="Оплата за вывоз мусора в декабре 2021 по счету №531 от 31.12.2021 по договору №40-Н от 01.01.2020 г. В том числе НДС 20.00% - 9 750.00"/>
    <s v="4457858500"/>
    <x v="4"/>
    <x v="0"/>
    <x v="3"/>
  </r>
  <r>
    <x v="29"/>
    <x v="423"/>
    <n v="40000"/>
    <x v="0"/>
    <s v="Оплата Аванс за Январь 2022 г. на основании ПЛАТЕЖНАЯ ВЕДОМОСТЬ N 2 от 14.01.2022"/>
    <s v="4457840000"/>
    <x v="11"/>
    <x v="3"/>
    <x v="9"/>
  </r>
  <r>
    <x v="29"/>
    <x v="423"/>
    <n v="30000"/>
    <x v="125"/>
    <s v="Для зачисления на счет Корнева Александра Валентиновича Аванс за январь 2022 г. Сумма 30000-00 Без налога (НДС)"/>
    <s v="4457830000"/>
    <x v="11"/>
    <x v="3"/>
    <x v="9"/>
  </r>
  <r>
    <x v="29"/>
    <x v="423"/>
    <n v="160"/>
    <x v="0"/>
    <s v="комиссия за обработку ведомости №2 14.01.2022"/>
    <s v="44578160"/>
    <x v="8"/>
    <x v="0"/>
    <x v="7"/>
  </r>
  <r>
    <x v="29"/>
    <x v="423"/>
    <n v="9432.24"/>
    <x v="113"/>
    <s v="Оплата услуг пультовой охраны объекта, техническое обслуживание комплекса по счету №77000005579 от 01.01.2022 по договору №7721N10011 от 12.11.2012. В том числе НДС 20.00% - 1 572.04"/>
    <s v="445789432,24"/>
    <x v="42"/>
    <x v="0"/>
    <x v="2"/>
  </r>
  <r>
    <x v="29"/>
    <x v="423"/>
    <n v="22000"/>
    <x v="105"/>
    <s v="Счет №1 от 14.01.2022 Демонтаж/монтаж, чистка насоса КНС. НДС не облагается"/>
    <s v="4457822000"/>
    <x v="17"/>
    <x v="1"/>
    <x v="12"/>
  </r>
  <r>
    <x v="29"/>
    <x v="424"/>
    <n v="128"/>
    <x v="0"/>
    <s v="комиссия за обработку ведомости №4 14.01.2022"/>
    <s v="44575128"/>
    <x v="8"/>
    <x v="0"/>
    <x v="7"/>
  </r>
  <r>
    <x v="29"/>
    <x v="424"/>
    <n v="1483.88"/>
    <x v="110"/>
    <s v="Взносы на обязательное социальное страхование"/>
    <s v="445751483,88"/>
    <x v="16"/>
    <x v="3"/>
    <x v="9"/>
  </r>
  <r>
    <x v="29"/>
    <x v="424"/>
    <n v="70000"/>
    <x v="122"/>
    <s v="Оплата услуг по уборке территории в декабре 2021 по счету No 383 от 31.12. 2021 г.  НДС не облагается"/>
    <s v="4457570000"/>
    <x v="14"/>
    <x v="0"/>
    <x v="6"/>
  </r>
  <r>
    <x v="29"/>
    <x v="424"/>
    <n v="36309.699999999997"/>
    <x v="110"/>
    <s v="Страховые взносы на выплату страховой части трудовой пенсии"/>
    <s v="4457536309,7"/>
    <x v="16"/>
    <x v="3"/>
    <x v="9"/>
  </r>
  <r>
    <x v="29"/>
    <x v="424"/>
    <n v="572.69000000000005"/>
    <x v="111"/>
    <s v="Взносы на обязательное страхование от несчастных случаев. Регистрационный номер в ФСС 7704004815"/>
    <s v="44575572,69"/>
    <x v="16"/>
    <x v="3"/>
    <x v="9"/>
  </r>
  <r>
    <x v="29"/>
    <x v="424"/>
    <n v="6460"/>
    <x v="2"/>
    <s v="Оплата за доменное имя и аренду хостинг-площадки. Тариф Старт (5ГБ на 12 месяцев) (gskdarin.ru) по счету №НФB0-000270 от 12.01.2022 НДС не облагается"/>
    <s v="445756460"/>
    <x v="2"/>
    <x v="0"/>
    <x v="1"/>
  </r>
  <r>
    <x v="29"/>
    <x v="424"/>
    <n v="14381.2"/>
    <x v="110"/>
    <s v="Страховые взносы на обязательное медицинское страхование"/>
    <s v="4457514381,2"/>
    <x v="16"/>
    <x v="3"/>
    <x v="9"/>
  </r>
  <r>
    <x v="29"/>
    <x v="424"/>
    <n v="32000"/>
    <x v="0"/>
    <s v="Оплата Аванс за Январь 2022 г. на основании ПЛАТЕЖНАЯ ВЕДОМОСТЬ N 4 от 14.01.2022"/>
    <s v="4457532000"/>
    <x v="11"/>
    <x v="3"/>
    <x v="9"/>
  </r>
  <r>
    <x v="29"/>
    <x v="424"/>
    <n v="20.399999999999999"/>
    <x v="0"/>
    <s v="комиссия за обработку ведомости №3 14.01.2022"/>
    <s v="4457520,4"/>
    <x v="8"/>
    <x v="0"/>
    <x v="7"/>
  </r>
  <r>
    <x v="29"/>
    <x v="424"/>
    <n v="5100"/>
    <x v="0"/>
    <s v="Оплата Компенсация служебной поездки за Январь 2022 г. на основании ПЛАТЕЖНАЯ ВЕДОМОСТЬ N 3 от 14.01.2022"/>
    <s v="445755100"/>
    <x v="9"/>
    <x v="3"/>
    <x v="9"/>
  </r>
  <r>
    <x v="29"/>
    <x v="425"/>
    <n v="7667.88"/>
    <x v="1"/>
    <s v="Оплата за услуги связи за декабрь 2021 г. по счету №100848430078 от 31.12.2021 г. В том числе НДС 20.00% - 1 277.98"/>
    <s v="445747667,88"/>
    <x v="1"/>
    <x v="0"/>
    <x v="1"/>
  </r>
  <r>
    <x v="29"/>
    <x v="425"/>
    <n v="927.75"/>
    <x v="147"/>
    <s v="Госпошлина НДС не облагается"/>
    <s v="44574927,75"/>
    <x v="31"/>
    <x v="2"/>
    <x v="14"/>
  </r>
  <r>
    <x v="29"/>
    <x v="426"/>
    <n v="127538.27"/>
    <x v="5"/>
    <s v="Арендная плата за землю за 1 квартал 2022 год. ФЛС №М-02-013174-001 НДС не облагается"/>
    <s v="44573127538,27"/>
    <x v="5"/>
    <x v="0"/>
    <x v="4"/>
  </r>
  <r>
    <x v="29"/>
    <x v="427"/>
    <n v="50000"/>
    <x v="103"/>
    <s v="Оплата услуг охраны за октябрь 2021 по счету №305 от 31.10.2021.   НДС не облагается"/>
    <s v="4457250000"/>
    <x v="30"/>
    <x v="0"/>
    <x v="2"/>
  </r>
  <r>
    <x v="29"/>
    <x v="427"/>
    <n v="100000"/>
    <x v="26"/>
    <s v="ЗА ЭЛ. ЭНЕРГИЮ (МОЩНОСТЬ) ЗА НОЯБРЬ 2021 Г. ПО ДОГОВОРУ С ИКУ No97644161 ОТ 20.07.2015Г. СЧЕТЭ/61/65766 от 30.11.2021 В том числе НДС 20.00% - 16 666.67"/>
    <s v="44572100000"/>
    <x v="25"/>
    <x v="0"/>
    <x v="16"/>
  </r>
  <r>
    <x v="29"/>
    <x v="428"/>
    <n v="61870"/>
    <x v="0"/>
    <s v="Оплата Заработная плата за Декабрь 2021 г. на основании ПЛАТЕЖНАЯ ВЕДОМОСТЬ N 1 от 10.01.2022"/>
    <s v="4457161870"/>
    <x v="11"/>
    <x v="3"/>
    <x v="9"/>
  </r>
  <r>
    <x v="29"/>
    <x v="428"/>
    <n v="35250"/>
    <x v="125"/>
    <s v="Для зачисления на счет Корнева Александра Валентиновича Заработная плата за Декабрь 2021 г. Сумма 35250-00 Без налога (НДС)"/>
    <s v="4457135250"/>
    <x v="11"/>
    <x v="3"/>
    <x v="9"/>
  </r>
  <r>
    <x v="29"/>
    <x v="428"/>
    <n v="50001"/>
    <x v="0"/>
    <s v="Оплата Заработная плата за Декабрь 2021 г. на основании ПЛАТЕЖНАЯ ВЕДОМОСТЬ N 47 от 10.01.2022"/>
    <s v="4457150001"/>
    <x v="11"/>
    <x v="3"/>
    <x v="9"/>
  </r>
  <r>
    <x v="29"/>
    <x v="428"/>
    <n v="80000"/>
    <x v="146"/>
    <s v="Оплата работ по обустройству скважины по счету №1909/21 от 19.09.2021  по договору №109/21 от 06.09.2021.  НДС не облагается"/>
    <s v="4457180000"/>
    <x v="46"/>
    <x v="1"/>
    <x v="12"/>
  </r>
  <r>
    <x v="29"/>
    <x v="428"/>
    <n v="200"/>
    <x v="0"/>
    <s v="комиссия за обработку ведомости №47 10.01.2022"/>
    <s v="44571200"/>
    <x v="8"/>
    <x v="0"/>
    <x v="7"/>
  </r>
  <r>
    <x v="29"/>
    <x v="428"/>
    <n v="247.48"/>
    <x v="0"/>
    <s v="комиссия за обработку ведомости №1 10.01.2022"/>
    <s v="44571247,48"/>
    <x v="8"/>
    <x v="0"/>
    <x v="7"/>
  </r>
  <r>
    <x v="29"/>
    <x v="428"/>
    <n v="50000"/>
    <x v="20"/>
    <s v="Оплата бухгалтерских услуг за декабрь 2021 по счету №248 от 26.12.2021 НДС не облагается"/>
    <s v="4457150000"/>
    <x v="18"/>
    <x v="0"/>
    <x v="13"/>
  </r>
  <r>
    <x v="29"/>
    <x v="428"/>
    <n v="100000"/>
    <x v="103"/>
    <s v="Оплата услуг охраны за октябрь 2021 по счету №305 от 31.10.2021.   НДС не облагается"/>
    <s v="44571100000"/>
    <x v="30"/>
    <x v="0"/>
    <x v="2"/>
  </r>
  <r>
    <x v="29"/>
    <x v="429"/>
    <n v="4489.71"/>
    <x v="0"/>
    <s v="Оплата покупки по карте. CARD **4411 IRINA MIGUNOVA 31DEC RUR 4489.71 GAZPROM MEZHREGIONGAZ SPB"/>
    <s v="445644489,71"/>
    <x v="0"/>
    <x v="0"/>
    <x v="0"/>
  </r>
  <r>
    <x v="30"/>
    <x v="430"/>
    <n v="40000"/>
    <x v="103"/>
    <s v="Оплата услуг охраны за октябрь 2021 по счету №305 от 31.10.2021.   НДС не облагается"/>
    <s v="4456040000"/>
    <x v="30"/>
    <x v="0"/>
    <x v="2"/>
  </r>
  <r>
    <x v="30"/>
    <x v="430"/>
    <n v="37224"/>
    <x v="110"/>
    <s v="Налог на доходы физических лиц за декабрь 2021 года"/>
    <s v="4456037224"/>
    <x v="41"/>
    <x v="3"/>
    <x v="9"/>
  </r>
  <r>
    <x v="30"/>
    <x v="430"/>
    <n v="50"/>
    <x v="0"/>
    <s v="Комиссия за исходящие платежи в рублях, переданные по системе Банк-Клиент по счету 40703810800001434983 за период с 29.12.2021 по 30.12.2021"/>
    <s v="4456050"/>
    <x v="8"/>
    <x v="0"/>
    <x v="7"/>
  </r>
  <r>
    <x v="30"/>
    <x v="430"/>
    <n v="40000"/>
    <x v="146"/>
    <s v="Оплата работ по обустройству скважины по счету №1909/21 от 19.09.2021  по договору №109/21 от 06.09.2021.  НДС не облагается"/>
    <s v="4456040000"/>
    <x v="46"/>
    <x v="1"/>
    <x v="12"/>
  </r>
  <r>
    <x v="31"/>
    <x v="431"/>
    <n v="990"/>
    <x v="0"/>
    <s v="Ежемесячная комиссия за обслуживание по пакету за период с 01.12.2021 по 31.12.2021"/>
    <s v="44559990"/>
    <x v="8"/>
    <x v="0"/>
    <x v="7"/>
  </r>
  <r>
    <x v="31"/>
    <x v="431"/>
    <n v="700"/>
    <x v="0"/>
    <s v="Комиссия за исходящие платежи в рублях, переданные по системе Банк-Клиент по счету 40703810800001434983 за период с 30.11.2021 по 29.12.2021"/>
    <s v="44559700"/>
    <x v="8"/>
    <x v="0"/>
    <x v="7"/>
  </r>
  <r>
    <x v="32"/>
    <x v="432"/>
    <n v="150"/>
    <x v="0"/>
    <s v="Комиссия за снятие наличных в банкомате. Cash Advance Fee. CARD **4411 IRINA MIGUNOVA 27DEC RUR 10000 RBA ATM 45321 MOSKVA"/>
    <s v="44557150"/>
    <x v="8"/>
    <x v="0"/>
    <x v="7"/>
  </r>
  <r>
    <x v="32"/>
    <x v="432"/>
    <n v="5000"/>
    <x v="24"/>
    <s v="Оплата за техническое обслуживание газопровода в декабре 2021 по счету №66 от 24.12.2021 по договору №ОГ-19/7 от 01.12.2019.  НДС не облагается"/>
    <s v="445575000"/>
    <x v="23"/>
    <x v="0"/>
    <x v="0"/>
  </r>
  <r>
    <x v="32"/>
    <x v="432"/>
    <n v="13770"/>
    <x v="102"/>
    <s v="Оплата вакцинации персонала по счёту No ЭЭ-103 от 25 ноября 2021. НДС не облагается"/>
    <s v="4455713770"/>
    <x v="45"/>
    <x v="3"/>
    <x v="9"/>
  </r>
  <r>
    <x v="32"/>
    <x v="432"/>
    <n v="7000"/>
    <x v="18"/>
    <s v="Оплата обслуживания и поддержки сервера, сайта за ноябрь 2021 по счету №61 от 23.12.2021. НДС не облагается"/>
    <s v="445577000"/>
    <x v="2"/>
    <x v="0"/>
    <x v="1"/>
  </r>
  <r>
    <x v="32"/>
    <x v="432"/>
    <n v="30000"/>
    <x v="125"/>
    <s v="Для зачисления на счет Корнева Александра Валентиновича Аванс за декабрь 2021 г. Сумма 30000-00 Без налога (НДС)"/>
    <s v="4455730000"/>
    <x v="11"/>
    <x v="3"/>
    <x v="9"/>
  </r>
  <r>
    <x v="32"/>
    <x v="432"/>
    <n v="10000"/>
    <x v="0"/>
    <s v="Снятие наличных денежных средств с карты в банкомате Банка. CARD **4411 IRINA MIGUNOVA 27DEC RUR 10000 RBA ATM 45321 MOSKVA"/>
    <s v="4455710000"/>
    <x v="8"/>
    <x v="0"/>
    <x v="7"/>
  </r>
  <r>
    <x v="33"/>
    <x v="433"/>
    <n v="30000"/>
    <x v="124"/>
    <s v="Оплата за оказание юридических услуг в ноябре 2021 по счету №42 от 29.11.2021 НДС не облагается"/>
    <s v="4455430000"/>
    <x v="20"/>
    <x v="0"/>
    <x v="14"/>
  </r>
  <r>
    <x v="34"/>
    <x v="434"/>
    <n v="43078"/>
    <x v="102"/>
    <s v="Счёт No ЭЭ-102 от 25 ноября 2021. Коплекс услуг. НДС не облагается"/>
    <s v="4455343078"/>
    <x v="45"/>
    <x v="3"/>
    <x v="9"/>
  </r>
  <r>
    <x v="34"/>
    <x v="434"/>
    <n v="17025"/>
    <x v="23"/>
    <s v="Оплата по счету № 71781/Р102 от 09.12.2021 Сервисное обслуживание. Сумма 17025-00 В т.ч. НДС  (20%) 2837-50"/>
    <s v="4455317025"/>
    <x v="21"/>
    <x v="0"/>
    <x v="15"/>
  </r>
  <r>
    <x v="34"/>
    <x v="434"/>
    <n v="9432.24"/>
    <x v="113"/>
    <s v="Оплата услуг пультовой охраны объекта, техническое обслуживание комплекса по счету №77000771635 от 01.12.2021 по договору №7721N10011 от 12.11.2012. В том числе НДС 20.00% - 1 572.04"/>
    <s v="445539432,24"/>
    <x v="42"/>
    <x v="0"/>
    <x v="2"/>
  </r>
  <r>
    <x v="35"/>
    <x v="435"/>
    <n v="78000"/>
    <x v="45"/>
    <s v="Оплата за вывоз мусора в ноябре 2021 по счету №476 от 30.11.2021 по договору №40-Н от 01.01.2020 г. В том числе НДС 20.00% - 13 000.00"/>
    <s v="4455278000"/>
    <x v="4"/>
    <x v="0"/>
    <x v="3"/>
  </r>
  <r>
    <x v="35"/>
    <x v="435"/>
    <n v="115000"/>
    <x v="103"/>
    <s v="Оплата услуг охраны за сентябрь 2021 по счету   НДС не облагается"/>
    <s v="44552115000"/>
    <x v="30"/>
    <x v="0"/>
    <x v="2"/>
  </r>
  <r>
    <x v="36"/>
    <x v="436"/>
    <n v="82060.789999999994"/>
    <x v="26"/>
    <s v="ЗА ЭЛ. ЭНЕРГИЮ (МОЩНОСТЬ) ЗА ОКТЯБРЬ 2021 Г. ПО ДОГОВОРУ С ИКУ No97644161 ОТ 20.07.2015Г. СЧЕТ Э-61-60102 от 31.10.2021 В том числе НДС 20.00% - 13 676.80"/>
    <s v="4455082060,79"/>
    <x v="25"/>
    <x v="0"/>
    <x v="16"/>
  </r>
  <r>
    <x v="37"/>
    <x v="437"/>
    <n v="1188.22"/>
    <x v="110"/>
    <s v="Госпошлина  НДС не облагается"/>
    <s v="445471188,22"/>
    <x v="31"/>
    <x v="2"/>
    <x v="14"/>
  </r>
  <r>
    <x v="37"/>
    <x v="437"/>
    <n v="160"/>
    <x v="0"/>
    <s v="комиссия за обработку ведомости №45 16.12.2021"/>
    <s v="44547160"/>
    <x v="8"/>
    <x v="0"/>
    <x v="7"/>
  </r>
  <r>
    <x v="37"/>
    <x v="437"/>
    <n v="32000"/>
    <x v="0"/>
    <s v="Оплата Аванс за Декабрь 2021 г. на основании ПЛАТЕЖНАЯ ВЕДОМОСТЬ N 46 от 16.12.2021"/>
    <s v="4454732000"/>
    <x v="11"/>
    <x v="3"/>
    <x v="9"/>
  </r>
  <r>
    <x v="37"/>
    <x v="437"/>
    <n v="40000"/>
    <x v="0"/>
    <s v="Оплата Аванс за Декабрь 2021 г. на основании ПЛАТЕЖНАЯ ВЕДОМОСТЬ N 45 от 16.12.2021"/>
    <s v="4454740000"/>
    <x v="11"/>
    <x v="3"/>
    <x v="9"/>
  </r>
  <r>
    <x v="37"/>
    <x v="437"/>
    <n v="128"/>
    <x v="0"/>
    <s v="комиссия за обработку ведомости №46 16.12.2021"/>
    <s v="44547128"/>
    <x v="8"/>
    <x v="0"/>
    <x v="7"/>
  </r>
  <r>
    <x v="37"/>
    <x v="437"/>
    <n v="1500"/>
    <x v="125"/>
    <s v="Для зачисления на счет Корнева Александра Валентиновича Оплата Компенсация служебной поездки за декабрь 2021 г. Сумма 1500-00  НДС не облагается"/>
    <s v="445471500"/>
    <x v="9"/>
    <x v="3"/>
    <x v="9"/>
  </r>
  <r>
    <x v="37"/>
    <x v="437"/>
    <n v="20.399999999999999"/>
    <x v="0"/>
    <s v="комиссия за обработку ведомости №44 16.12.2021"/>
    <s v="4454720,4"/>
    <x v="8"/>
    <x v="0"/>
    <x v="7"/>
  </r>
  <r>
    <x v="37"/>
    <x v="437"/>
    <n v="5100"/>
    <x v="0"/>
    <s v="Оплата Компенсация служебной поездки за Декабрь 2021 г. на основании ПЛАТЕЖНАЯ ВЕДОМОСТЬ N 44 от 16.12.2021"/>
    <s v="445475100"/>
    <x v="9"/>
    <x v="3"/>
    <x v="9"/>
  </r>
  <r>
    <x v="38"/>
    <x v="438"/>
    <n v="110000"/>
    <x v="26"/>
    <s v="ЗА ЭЛ. ЭНЕРГИЮ (МОЩНОСТЬ) ЗА ОКТЯБРЬ 2021 Г. ПО ДОГОВОРУ С ИКУ No97644161 ОТ 20.07.2015Г. СЧЕТ Э-61-60102 от 31.10.2021 В том числе НДС 20.00% - 18 333.33"/>
    <s v="44545110000"/>
    <x v="25"/>
    <x v="0"/>
    <x v="16"/>
  </r>
  <r>
    <x v="38"/>
    <x v="438"/>
    <n v="70000"/>
    <x v="122"/>
    <s v="Оплата услуг по уборке территории в ноябре 2021 по счету No 378 от 30 ноября 2021 г.  НДС не облагается"/>
    <s v="4454570000"/>
    <x v="14"/>
    <x v="0"/>
    <x v="6"/>
  </r>
  <r>
    <x v="39"/>
    <x v="439"/>
    <n v="1483.88"/>
    <x v="110"/>
    <s v="Взносы на обязательное социальное страхование"/>
    <s v="445431483,88"/>
    <x v="16"/>
    <x v="3"/>
    <x v="9"/>
  </r>
  <r>
    <x v="39"/>
    <x v="439"/>
    <n v="5958.5"/>
    <x v="0"/>
    <s v="Оплата покупки по карте. CARD **4411 IRINA MIGUNOVA 10DEC RUR 5958.5 GAZPROM MEZHREGIONGAZ SPB"/>
    <s v="445435958,5"/>
    <x v="0"/>
    <x v="0"/>
    <x v="0"/>
  </r>
  <r>
    <x v="39"/>
    <x v="439"/>
    <n v="572.69000000000005"/>
    <x v="111"/>
    <s v="Взносы на обязательное страхование от несчастных случаев. Регистрационный номер в ФСС 7704004815"/>
    <s v="44543572,69"/>
    <x v="16"/>
    <x v="3"/>
    <x v="9"/>
  </r>
  <r>
    <x v="39"/>
    <x v="439"/>
    <n v="36309.699999999997"/>
    <x v="110"/>
    <s v="Страховые взносы на выплату страховой части трудовой пенсии"/>
    <s v="4454336309,7"/>
    <x v="16"/>
    <x v="3"/>
    <x v="9"/>
  </r>
  <r>
    <x v="39"/>
    <x v="439"/>
    <n v="14381.2"/>
    <x v="110"/>
    <s v="Страховые взносы на обязательное медицинское страхование"/>
    <s v="4454314381,2"/>
    <x v="16"/>
    <x v="3"/>
    <x v="9"/>
  </r>
  <r>
    <x v="39"/>
    <x v="439"/>
    <n v="45000"/>
    <x v="26"/>
    <s v="ЗА ЭЛ. ЭНЕРГИЮ (МОЩНОСТЬ) ЗА ОКТЯБРЬ 2021 Г. ПО ДОГОВОРУ С ИКУ No97644161 ОТ 20.07.2015Г. СЧЕТ Э-61-60102 от 31.10.2021 В том числе НДС 20.00% - 7 500.00"/>
    <s v="4454345000"/>
    <x v="25"/>
    <x v="0"/>
    <x v="16"/>
  </r>
  <r>
    <x v="40"/>
    <x v="440"/>
    <n v="60000"/>
    <x v="26"/>
    <s v="ЗА ЭЛ. ЭНЕРГИЮ (МОЩНОСТЬ) ЗА ОКТЯБРЬ 2021 Г. ПО ДОГОВОРУ С ИКУ No97644161 ОТ 20.07.2015Г. СЧЕТ Э-61-60102 от 31.10.2021 В том числе НДС 20.00% - 10 000.00"/>
    <s v="4454060000"/>
    <x v="25"/>
    <x v="0"/>
    <x v="16"/>
  </r>
  <r>
    <x v="41"/>
    <x v="441"/>
    <n v="65000"/>
    <x v="26"/>
    <s v="ЗА ЭЛ. ЭНЕРГИЮ (МОЩНОСТЬ) ЗА ОКТЯБРЬ 2021 Г. ПО ДОГОВОРУ С ИКУ No97644161 ОТ 20.07.2015Г. СЧЕТ Э-61-60102 от 31.10.2021 В том числе НДС 20.00% - 10 833.33"/>
    <s v="4453965000"/>
    <x v="25"/>
    <x v="0"/>
    <x v="16"/>
  </r>
  <r>
    <x v="41"/>
    <x v="441"/>
    <n v="40000"/>
    <x v="124"/>
    <s v="Оплата за оказание юридических услуг в ноябре 2021 по счету №43 от 30.11.2021 НДС не облагается"/>
    <s v="4453940000"/>
    <x v="20"/>
    <x v="0"/>
    <x v="14"/>
  </r>
  <r>
    <x v="42"/>
    <x v="442"/>
    <n v="60000"/>
    <x v="26"/>
    <s v="ЗА ЭЛ. ЭНЕРГИЮ (МОЩНОСТЬ) ЗА ОКТЯБРЬ 2021 Г. ПО ДОГОВОРУ С ИКУ No97644161 ОТ 20.07.2015Г. СЧЕТ Э-61-60102 от 31.10.2021 В том числе НДС 20.00% - 10 000.00"/>
    <s v="4453860000"/>
    <x v="25"/>
    <x v="0"/>
    <x v="16"/>
  </r>
  <r>
    <x v="43"/>
    <x v="443"/>
    <n v="45000"/>
    <x v="103"/>
    <s v="Оплата услуг охраны за сентябрь 2021 по счету   НДС не облагается"/>
    <s v="4453745000"/>
    <x v="30"/>
    <x v="0"/>
    <x v="2"/>
  </r>
  <r>
    <x v="43"/>
    <x v="443"/>
    <n v="7770.71"/>
    <x v="1"/>
    <s v="Оплата за услуги связи за октябрь  2021 г. по счету №100840112361 от 30.11.2021 г. В том числе НДС 20.00% - 1 295.12"/>
    <s v="445377770,71"/>
    <x v="1"/>
    <x v="0"/>
    <x v="1"/>
  </r>
  <r>
    <x v="43"/>
    <x v="443"/>
    <n v="122702.56"/>
    <x v="8"/>
    <s v="Оплата за стоки за сентябрь 2021 по счету №В3510 от 30.09.2021 г.  В том числе НДС 20.00% - 20 450.43"/>
    <s v="44537122702,56"/>
    <x v="10"/>
    <x v="0"/>
    <x v="8"/>
  </r>
  <r>
    <x v="43"/>
    <x v="443"/>
    <n v="822.39"/>
    <x v="110"/>
    <s v="Госпошлина  НДС не облагается"/>
    <s v="44537822,39"/>
    <x v="31"/>
    <x v="2"/>
    <x v="14"/>
  </r>
  <r>
    <x v="44"/>
    <x v="444"/>
    <n v="60000"/>
    <x v="103"/>
    <s v="Оплата услуг охраны за сентябрь 2021 по счету   НДС не облагается"/>
    <s v="4453660000"/>
    <x v="30"/>
    <x v="0"/>
    <x v="2"/>
  </r>
  <r>
    <x v="44"/>
    <x v="444"/>
    <n v="70000"/>
    <x v="26"/>
    <s v="ЗА ЭЛ. ЭНЕРГИЮ (МОЩНОСТЬ) ЗА ОКТЯБРЬ 2021 Г. ПО ДОГОВОРУ С ИКУ No97644161 ОТ 20.07.2015Г. СЧЕТ Э-61-60102 от 31.10.2021 В том числе НДС 20.00% - 11 666.67"/>
    <s v="4453670000"/>
    <x v="25"/>
    <x v="0"/>
    <x v="16"/>
  </r>
  <r>
    <x v="44"/>
    <x v="444"/>
    <n v="35250"/>
    <x v="125"/>
    <s v="Для зачисления на счет Корнева Александра Валентиновича Заработная плата за Ноябрь 2021 г. Сумма 35250-00 Без налога (НДС)"/>
    <s v="4453635250"/>
    <x v="11"/>
    <x v="3"/>
    <x v="9"/>
  </r>
  <r>
    <x v="45"/>
    <x v="445"/>
    <n v="5000"/>
    <x v="24"/>
    <s v="Оплата за техническое обслуживание газопровода в ноябре 2021 по счету №63 от 26.10.2021 по договору №ОГ-19/7 от 01.12.2019.  НДС не облагается"/>
    <s v="445335000"/>
    <x v="23"/>
    <x v="0"/>
    <x v="0"/>
  </r>
  <r>
    <x v="45"/>
    <x v="445"/>
    <n v="300"/>
    <x v="0"/>
    <s v="Комиссия за снятие наличных в банкомате. Cash Advance Fee. CARD **4411 IRINA MIGUNOVA 03DEC RUR 20000 RBA ATM 45321 MOSKVA"/>
    <s v="44533300"/>
    <x v="8"/>
    <x v="0"/>
    <x v="7"/>
  </r>
  <r>
    <x v="45"/>
    <x v="445"/>
    <n v="20000"/>
    <x v="0"/>
    <s v="Снятие наличных денежных средств с карты в банкомате Банка. CARD **4411 IRINA MIGUNOVA 03DEC RUR 20000 RBA ATM 45321 MOSKVA"/>
    <s v="4453320000"/>
    <x v="15"/>
    <x v="4"/>
    <x v="11"/>
  </r>
  <r>
    <x v="45"/>
    <x v="445"/>
    <n v="10000"/>
    <x v="18"/>
    <s v="Оплата обслуживания и поддержки сервера, сайта, выезд специалиста за октябрь 2021 по счету №55 от 05.11.2021. НДС не облагается"/>
    <s v="4453310000"/>
    <x v="2"/>
    <x v="0"/>
    <x v="1"/>
  </r>
  <r>
    <x v="45"/>
    <x v="445"/>
    <n v="50000"/>
    <x v="20"/>
    <s v="Оплата бухгалтерских услуг за ноябрь 2021 по счету №210 от 30.11.2021 НДС не облагается"/>
    <s v="4453350000"/>
    <x v="18"/>
    <x v="0"/>
    <x v="13"/>
  </r>
  <r>
    <x v="45"/>
    <x v="445"/>
    <n v="70000"/>
    <x v="26"/>
    <s v="ЗА ЭЛ. ЭНЕРГИЮ (МОЩНОСТЬ) ЗА ОКТЯБРЬ 2021 Г. ПО ДОГОВОРУ С ИКУ No97644161 ОТ 20.07.2015Г. СЧЕТ Э-61-60102 от 31.10.2021 В том числе НДС 20.00% - 11 666.67"/>
    <s v="4453370000"/>
    <x v="25"/>
    <x v="0"/>
    <x v="16"/>
  </r>
  <r>
    <x v="46"/>
    <x v="446"/>
    <n v="64856"/>
    <x v="0"/>
    <s v="Оплата Заработная плата за Ноябрь 2021 г. на основании ПЛАТЕЖНАЯ ВЕДОМОСТЬ N 43 от 01.12.2021"/>
    <s v="4453264856"/>
    <x v="11"/>
    <x v="3"/>
    <x v="9"/>
  </r>
  <r>
    <x v="46"/>
    <x v="446"/>
    <n v="259.42"/>
    <x v="0"/>
    <s v="комиссия за обработку ведомости №43 01.12.2021"/>
    <s v="44532259,42"/>
    <x v="8"/>
    <x v="0"/>
    <x v="7"/>
  </r>
  <r>
    <x v="46"/>
    <x v="446"/>
    <n v="200"/>
    <x v="0"/>
    <s v="комиссия за обработку ведомости №42 01.12.2021"/>
    <s v="44532200"/>
    <x v="8"/>
    <x v="0"/>
    <x v="7"/>
  </r>
  <r>
    <x v="46"/>
    <x v="446"/>
    <n v="50001"/>
    <x v="0"/>
    <s v="Оплата Заработная плата за Ноябрь 2021 г. на основании ПЛАТЕЖНАЯ ВЕДОМОСТЬ N 42 от 01.12.2021"/>
    <s v="4453250001"/>
    <x v="11"/>
    <x v="3"/>
    <x v="9"/>
  </r>
  <r>
    <x v="47"/>
    <x v="447"/>
    <n v="990"/>
    <x v="0"/>
    <s v="Ежемесячная комиссия за обслуживание по пакету за период с 01.11.2021 по 30.11.2021"/>
    <s v="44531990"/>
    <x v="8"/>
    <x v="0"/>
    <x v="7"/>
  </r>
  <r>
    <x v="47"/>
    <x v="447"/>
    <n v="34238"/>
    <x v="110"/>
    <s v="Налог на доходы физических лиц за ноябрь 2021 года"/>
    <s v="4453134238"/>
    <x v="41"/>
    <x v="3"/>
    <x v="9"/>
  </r>
  <r>
    <x v="47"/>
    <x v="447"/>
    <n v="133815.54999999999"/>
    <x v="26"/>
    <s v="ЗА ЭЛ. ЭНЕРГИЮ (МОЩНОСТЬ) ЗА СЕНТЯБРЬ 2021 Г. ПО ДОГОВОРУ С ИКУ No97644161 ОТ 20.07.2015Г. СЧЕТ No Э-61-54463 ОТ 30.09.2021 Г. В том числе НДС 20.00% - 22 302.59"/>
    <s v="44531133815,55"/>
    <x v="25"/>
    <x v="0"/>
    <x v="16"/>
  </r>
  <r>
    <x v="48"/>
    <x v="448"/>
    <n v="53500"/>
    <x v="45"/>
    <s v="Оплата за вывоз мусора в октябре 2021 по счету №436 от 31.10.2021 по договору №40-Н от 01.01.2020 г. В том числе НДС 20.00% - 8 916.67"/>
    <s v="4453053500"/>
    <x v="4"/>
    <x v="0"/>
    <x v="3"/>
  </r>
  <r>
    <x v="48"/>
    <x v="448"/>
    <n v="10000"/>
    <x v="18"/>
    <s v="Оплата обслуживания и поддержки сервера, сайта, выезд специалиста за сентябрь 2021 по счету №54от 05.10.2021. НДС не облагается"/>
    <s v="4453010000"/>
    <x v="2"/>
    <x v="0"/>
    <x v="1"/>
  </r>
  <r>
    <x v="48"/>
    <x v="448"/>
    <n v="625"/>
    <x v="0"/>
    <s v="Комиссия за исходящие платежи в рублях, переданные по системе Банк-Клиент по счету 40703810800001434983 за период с 31.10.2021 по 30.11.2021"/>
    <s v="44530625"/>
    <x v="8"/>
    <x v="0"/>
    <x v="7"/>
  </r>
  <r>
    <x v="49"/>
    <x v="449"/>
    <n v="50000"/>
    <x v="146"/>
    <s v="Оплата работ по обустройству скважины по счету №1909/21 от 19.09.2021  по договору №109/21 от 06.09.2021.  НДС не облагается"/>
    <s v="4452650000"/>
    <x v="46"/>
    <x v="1"/>
    <x v="12"/>
  </r>
  <r>
    <x v="49"/>
    <x v="449"/>
    <n v="50000"/>
    <x v="102"/>
    <s v="Счёт No ЭЭ-102 от 25 ноября 2021. Коплекс услуг. НДС не облагается"/>
    <s v="4452650000"/>
    <x v="45"/>
    <x v="3"/>
    <x v="9"/>
  </r>
  <r>
    <x v="49"/>
    <x v="449"/>
    <n v="100000"/>
    <x v="103"/>
    <s v="Оплата услуг охраны за сентябрь 2021   НДС не облагается"/>
    <s v="44526100000"/>
    <x v="30"/>
    <x v="0"/>
    <x v="2"/>
  </r>
  <r>
    <x v="49"/>
    <x v="449"/>
    <n v="70000"/>
    <x v="45"/>
    <s v="Оплата за вывоз мусора в октябре 2021 по счету №436 от 31.10.2021 по договору №40-Н от 01.01.2020 г. В том числе НДС 20.00% - 11 666.67"/>
    <s v="4452670000"/>
    <x v="4"/>
    <x v="0"/>
    <x v="3"/>
  </r>
  <r>
    <x v="49"/>
    <x v="449"/>
    <n v="130000"/>
    <x v="26"/>
    <s v="ЗА ЭЛ. ЭНЕРГИЮ (МОЩНОСТЬ) ЗА СЕНТЯБРЬ 2021 Г. ПО ДОГОВОРУ С ИКУ No97644161 ОТ 20.07.2015Г. СЧЕТ No Э-61-54463 ОТ 30.09.2021 Г. В том числе НДС 20.00% - 21 666.67"/>
    <s v="44526130000"/>
    <x v="25"/>
    <x v="0"/>
    <x v="16"/>
  </r>
  <r>
    <x v="50"/>
    <x v="450"/>
    <n v="70000"/>
    <x v="124"/>
    <s v="Оплата за оказание юридических услуг в октябре 2021 по счету №41 от 01.11.2021 НДС не облагается"/>
    <s v="4452470000"/>
    <x v="20"/>
    <x v="0"/>
    <x v="14"/>
  </r>
  <r>
    <x v="50"/>
    <x v="450"/>
    <n v="3900"/>
    <x v="148"/>
    <s v="Оплата по счету No 02041 от 09.11.2021. За компрессор. НДС не облагается"/>
    <s v="445243900"/>
    <x v="7"/>
    <x v="1"/>
    <x v="12"/>
  </r>
  <r>
    <x v="51"/>
    <x v="451"/>
    <n v="113609.82"/>
    <x v="8"/>
    <s v="Оплата за стоки за октябрь 2021 по счету №В3970 от 31  Октября  2021г. В том числе НДС 20.00% - 18 934.97"/>
    <s v="44522113609,82"/>
    <x v="10"/>
    <x v="0"/>
    <x v="8"/>
  </r>
  <r>
    <x v="52"/>
    <x v="452"/>
    <n v="45000"/>
    <x v="26"/>
    <s v="ЗА ЭЛ. ЭНЕРГИЮ (МОЩНОСТЬ) ЗА СЕНТЯБРЬ 2021 Г. ПО ДОГОВОРУ С ИКУ No97644161 ОТ 20.07.2015Г. СЧЕТ No Э-61-54463 ОТ 30.09.2021 Г. В том числе НДС 20.00% - 7 500.00"/>
    <s v="4451845000"/>
    <x v="25"/>
    <x v="0"/>
    <x v="16"/>
  </r>
  <r>
    <x v="53"/>
    <x v="453"/>
    <n v="30000"/>
    <x v="125"/>
    <s v="Для зачисления на счет Корнева Александра Валентиновича Аванс за ноябрь 2021 г. Сумма 30000-00 Без налога (НДС)"/>
    <s v="4451730000"/>
    <x v="11"/>
    <x v="3"/>
    <x v="9"/>
  </r>
  <r>
    <x v="53"/>
    <x v="453"/>
    <n v="20.399999999999999"/>
    <x v="0"/>
    <s v="комиссия за обработку ведомости №40 14.11.2021"/>
    <s v="4451720,4"/>
    <x v="8"/>
    <x v="0"/>
    <x v="7"/>
  </r>
  <r>
    <x v="53"/>
    <x v="453"/>
    <n v="72000"/>
    <x v="0"/>
    <s v="Оплата Аванс за Ноябрь 2021 г. на основании ПЛАТЕЖНАЯ ВЕДОМОСТЬ N 41 от 14.11.2021"/>
    <s v="4451772000"/>
    <x v="11"/>
    <x v="3"/>
    <x v="9"/>
  </r>
  <r>
    <x v="53"/>
    <x v="453"/>
    <n v="5100"/>
    <x v="0"/>
    <s v="Оплата Компенсация служебной поездки за Ноябрь 2021 г. на основании ПЛАТЕЖНАЯ ВЕДОМОСТЬ N 40 от 14.11.2021"/>
    <s v="445175100"/>
    <x v="9"/>
    <x v="3"/>
    <x v="9"/>
  </r>
  <r>
    <x v="53"/>
    <x v="453"/>
    <n v="288"/>
    <x v="0"/>
    <s v="комиссия за обработку ведомости №41 14.11.2021"/>
    <s v="44517288"/>
    <x v="8"/>
    <x v="0"/>
    <x v="7"/>
  </r>
  <r>
    <x v="54"/>
    <x v="454"/>
    <n v="85000"/>
    <x v="26"/>
    <s v="ЗА ЭЛ. ЭНЕРГИЮ (МОЩНОСТЬ) ЗА СЕНТЯБРЬ 2021 Г. ПО ДОГОВОРУ С ИКУ No97644161 ОТ 20.07.2015Г. СЧЕТ No Э-61-54463 ОТ 30.09.2021 Г. В том числе НДС 20.00% - 14 166.67"/>
    <s v="4451685000"/>
    <x v="25"/>
    <x v="0"/>
    <x v="16"/>
  </r>
  <r>
    <x v="54"/>
    <x v="454"/>
    <n v="10000"/>
    <x v="149"/>
    <s v="Счет№17 от 18.11.21. Квартальное обследование фекальной канализации НДС не облагается"/>
    <s v="4451610000"/>
    <x v="17"/>
    <x v="1"/>
    <x v="12"/>
  </r>
  <r>
    <x v="54"/>
    <x v="454"/>
    <n v="1500"/>
    <x v="125"/>
    <s v="Для зачисления на счет Корнева Александра Валентиновича Оплата Компенсация служебной поездки за ноябрь 2021 г. Сумма 1500-00  НДС не облагается"/>
    <s v="445161500"/>
    <x v="9"/>
    <x v="3"/>
    <x v="9"/>
  </r>
  <r>
    <x v="55"/>
    <x v="455"/>
    <n v="9526.31"/>
    <x v="0"/>
    <s v="Оплата покупки по карте. CARD **4411 IRINA MIGUNOVA 12NOV RUR 9526.31 GAZPROM MEZHREGIONGAZ SPB"/>
    <s v="445159526,31"/>
    <x v="0"/>
    <x v="0"/>
    <x v="0"/>
  </r>
  <r>
    <x v="55"/>
    <x v="455"/>
    <n v="36309.699999999997"/>
    <x v="110"/>
    <s v="Страховые взносы на выплату страховой части трудовой пенсии"/>
    <s v="4451536309,7"/>
    <x v="16"/>
    <x v="3"/>
    <x v="9"/>
  </r>
  <r>
    <x v="55"/>
    <x v="455"/>
    <n v="3222.22"/>
    <x v="0"/>
    <s v="Оплата покупки по карте. CARD **4411 IRINA MIGUNOVA 11NOV RUR 3222.22 11042 VINOGRADOVO MYTISHHI"/>
    <s v="445153222,22"/>
    <x v="29"/>
    <x v="2"/>
    <x v="18"/>
  </r>
  <r>
    <x v="56"/>
    <x v="456"/>
    <n v="2891.72"/>
    <x v="0"/>
    <s v="Оплата покупки по карте. CARD **4411 IRINA MIGUNOVA 11NOV RUR 2891.72 METRO STORE 1014 MOSCOW"/>
    <s v="445132891,72"/>
    <x v="15"/>
    <x v="4"/>
    <x v="11"/>
  </r>
  <r>
    <x v="57"/>
    <x v="457"/>
    <n v="1854.85"/>
    <x v="110"/>
    <s v="Взносы на обязательное социальное страхование"/>
    <s v="445121854,85"/>
    <x v="16"/>
    <x v="3"/>
    <x v="9"/>
  </r>
  <r>
    <x v="57"/>
    <x v="457"/>
    <n v="14381.2"/>
    <x v="110"/>
    <s v="Страховые взносы на обязательное медицинское страхование"/>
    <s v="4451214381,2"/>
    <x v="16"/>
    <x v="3"/>
    <x v="9"/>
  </r>
  <r>
    <x v="57"/>
    <x v="457"/>
    <n v="572.69000000000005"/>
    <x v="111"/>
    <s v="Взносы на обязательное страхование от несчастных случаев. Регистрационный номер в ФСС 7704004815"/>
    <s v="44512572,69"/>
    <x v="16"/>
    <x v="3"/>
    <x v="9"/>
  </r>
  <r>
    <x v="58"/>
    <x v="458"/>
    <n v="20000"/>
    <x v="0"/>
    <s v="Снятие наличных денежных средств с карты в банкомате Банка. CARD **4411 IRINA MIGUNOVA 11NOV RUR 20000 RBA ATM 45321 MOSKVA"/>
    <s v="4451120000"/>
    <x v="15"/>
    <x v="4"/>
    <x v="11"/>
  </r>
  <r>
    <x v="58"/>
    <x v="458"/>
    <n v="300"/>
    <x v="0"/>
    <s v="Комиссия за снятие наличных в банкомате. Cash Advance Fee. CARD **4411 IRINA MIGUNOVA 11NOV RUR 20000 RBA ATM 45321 MOSKVA"/>
    <s v="44511300"/>
    <x v="8"/>
    <x v="0"/>
    <x v="7"/>
  </r>
  <r>
    <x v="58"/>
    <x v="458"/>
    <n v="70000"/>
    <x v="122"/>
    <s v="Оплата услуг по уборке территории в октябре 2021 по счету No 351 от 31 октября 2021 г.  НДС не облагается"/>
    <s v="4451170000"/>
    <x v="14"/>
    <x v="0"/>
    <x v="6"/>
  </r>
  <r>
    <x v="59"/>
    <x v="459"/>
    <n v="70000"/>
    <x v="26"/>
    <s v="ЗА ЭЛ. ЭНЕРГИЮ (МОЩНОСТЬ) ЗА СЕНТЯБРЬ 2021 Г. ПО ДОГОВОРУ С ИКУ No97644161 ОТ 20.07.2015Г. СЧЕТ No Э-61-54463 ОТ 30.09.2021 Г. В том числе НДС 20.00% - 11 666.67"/>
    <s v="4450970000"/>
    <x v="25"/>
    <x v="0"/>
    <x v="16"/>
  </r>
  <r>
    <x v="59"/>
    <x v="459"/>
    <n v="9432.24"/>
    <x v="113"/>
    <s v="Оплата услуг пультовой охраны объекта, техническое обслуживание комплекса по счету №77000719699 от 01.11.2021 по договору №7721N10011 от 12.11.2012. В том числе НДС 20.00% - 1 572.04"/>
    <s v="445099432,24"/>
    <x v="42"/>
    <x v="0"/>
    <x v="2"/>
  </r>
  <r>
    <x v="59"/>
    <x v="459"/>
    <n v="6000"/>
    <x v="110"/>
    <s v="Госпошлина  НДС не облагается"/>
    <s v="445096000"/>
    <x v="31"/>
    <x v="2"/>
    <x v="14"/>
  </r>
  <r>
    <x v="59"/>
    <x v="459"/>
    <n v="119700"/>
    <x v="146"/>
    <s v="Оплата работ по обустройству скважины по счету №1510/21 от 15.10.2021  по договору №109/21 от 06.09.2021.  НДС не облагается"/>
    <s v="44509119700"/>
    <x v="46"/>
    <x v="1"/>
    <x v="12"/>
  </r>
  <r>
    <x v="59"/>
    <x v="459"/>
    <n v="7728.6"/>
    <x v="1"/>
    <s v="Оплата за услуги связи за октябрь  2021 г. по счету №100831608520 от 31.10.2021 г. В том числе НДС 20.00% - 1 288.10"/>
    <s v="445097728,6"/>
    <x v="1"/>
    <x v="0"/>
    <x v="1"/>
  </r>
  <r>
    <x v="60"/>
    <x v="460"/>
    <n v="50000"/>
    <x v="20"/>
    <s v="Оплата бухгалтерских услуг за октябрь 2021 по счету №185 от 01/11/2021 НДС не облагается"/>
    <s v="4450850000"/>
    <x v="18"/>
    <x v="0"/>
    <x v="13"/>
  </r>
  <r>
    <x v="60"/>
    <x v="460"/>
    <n v="6870"/>
    <x v="2"/>
    <s v="Оплата по счету НФB0-009372 от 20 октября 2021 г. 1С: Сайт управляющей компании ЖКХ, ТСЖи ЖСК. Стандарт (на платформе1С-Битрикс). Продление лицензии на 12мес. НДС не облагается"/>
    <s v="445086870"/>
    <x v="2"/>
    <x v="0"/>
    <x v="1"/>
  </r>
  <r>
    <x v="60"/>
    <x v="460"/>
    <n v="35250"/>
    <x v="125"/>
    <s v="Для зачисления на счет Корнева Александра Валентиновича Заработная плата за Октябрь 2021 г. Сумма 35250-00 Без налога (НДС)"/>
    <s v="4450835250"/>
    <x v="11"/>
    <x v="3"/>
    <x v="9"/>
  </r>
  <r>
    <x v="60"/>
    <x v="460"/>
    <n v="200"/>
    <x v="0"/>
    <s v="комиссия за обработку ведомости №39 01.11.2021"/>
    <s v="44508200"/>
    <x v="8"/>
    <x v="0"/>
    <x v="7"/>
  </r>
  <r>
    <x v="60"/>
    <x v="460"/>
    <n v="50000"/>
    <x v="0"/>
    <s v="Оплата Заработная плата за Октябрь 2021 г. на основании ПЛАТЕЖНАЯ ВЕДОМОСТЬ N 39 от 01.11.2021"/>
    <s v="4450850000"/>
    <x v="11"/>
    <x v="3"/>
    <x v="9"/>
  </r>
  <r>
    <x v="60"/>
    <x v="460"/>
    <n v="127538.27"/>
    <x v="5"/>
    <s v="Арендная плата за землю за 4 квартал 2021 год. ФЛС №М-02-013174-001 НДС не облагается"/>
    <s v="44508127538,27"/>
    <x v="5"/>
    <x v="0"/>
    <x v="4"/>
  </r>
  <r>
    <x v="61"/>
    <x v="461"/>
    <n v="90455.22"/>
    <x v="26"/>
    <s v="ЗА ЭЛ. ЭНЕРГИЮ (МОЩНОСТЬ) ЗА АВГУСТ 2021 Г. ПО ДОГОВОРУ С ИКУ No97644161 ОТ 20.07.2015Г. СЧЕТ No Э-61-48840 ОТ 31.08.2021 Г. В том числе НДС 20.00% - 15 075.87"/>
    <s v="4450390455,22"/>
    <x v="25"/>
    <x v="0"/>
    <x v="16"/>
  </r>
  <r>
    <x v="62"/>
    <x v="462"/>
    <n v="25"/>
    <x v="0"/>
    <s v="Комиссия за исходящие платежи в рублях, переданные по системе Банк-Клиент по счету 40703810400000002936 за период с 30.09.2021 по 31.10.2021"/>
    <s v="4450125"/>
    <x v="8"/>
    <x v="0"/>
    <x v="7"/>
  </r>
  <r>
    <x v="62"/>
    <x v="462"/>
    <n v="9432.24"/>
    <x v="113"/>
    <s v="Оплата услуг пультовой охраны объекта за октябрь 2021 по счету №77000638859 от 01.10.2021 по договору №7721N10011 от 12.11.2012. В том числе НДС 20.00% - 1 572.04"/>
    <s v="445019432,24"/>
    <x v="42"/>
    <x v="0"/>
    <x v="2"/>
  </r>
  <r>
    <x v="62"/>
    <x v="462"/>
    <n v="40031"/>
    <x v="110"/>
    <s v="Налог на доходы физических лиц за октябрь 2021 года"/>
    <s v="4450140031"/>
    <x v="41"/>
    <x v="3"/>
    <x v="9"/>
  </r>
  <r>
    <x v="62"/>
    <x v="462"/>
    <n v="625"/>
    <x v="0"/>
    <s v="Комиссия за исходящие платежи в рублях, переданные по системе Банк-Клиент по счету 40703810800001434983 за период с 30.09.2021 по 31.10.2021"/>
    <s v="44501625"/>
    <x v="8"/>
    <x v="0"/>
    <x v="7"/>
  </r>
  <r>
    <x v="62"/>
    <x v="462"/>
    <n v="990"/>
    <x v="0"/>
    <s v="Ежемесячная комиссия за обслуживание по пакету за период с 01.10.2021 по 31.10.2021"/>
    <s v="44501990"/>
    <x v="8"/>
    <x v="0"/>
    <x v="7"/>
  </r>
  <r>
    <x v="62"/>
    <x v="462"/>
    <n v="235.53"/>
    <x v="0"/>
    <s v="комиссия за обработку ведомости №38 01.11.2021"/>
    <s v="44501235,53"/>
    <x v="8"/>
    <x v="0"/>
    <x v="7"/>
  </r>
  <r>
    <x v="62"/>
    <x v="462"/>
    <n v="58882"/>
    <x v="0"/>
    <s v="Оплата Заработная плата за Октябрь 2021 г. на основании ПЛАТЕЖНАЯ ВЕДОМОСТЬ N 38 от 01.11.2021"/>
    <s v="4450158882"/>
    <x v="11"/>
    <x v="3"/>
    <x v="9"/>
  </r>
  <r>
    <x v="63"/>
    <x v="463"/>
    <n v="65000"/>
    <x v="26"/>
    <s v="ЗА ЭЛ. ЭНЕРГИЮ (МОЩНОСТЬ) ЗА АВГУСТ 2021 Г. ПО ДОГОВОРУ С ИКУ No97644161 ОТ 20.07.2015Г. СЧЕТ No Э-61-48840 ОТ 31.08.2021 Г. В том числе НДС 20.00% - 10 833.33"/>
    <s v="4449665000"/>
    <x v="25"/>
    <x v="0"/>
    <x v="16"/>
  </r>
  <r>
    <x v="64"/>
    <x v="464"/>
    <n v="60000"/>
    <x v="146"/>
    <s v="Оплата работ по обустройству скважины по счету №1909/21 от 19.09.2021  по договору №109/21 от 06.09.2021.  НДС не облагается"/>
    <s v="4449560000"/>
    <x v="46"/>
    <x v="1"/>
    <x v="12"/>
  </r>
  <r>
    <x v="65"/>
    <x v="465"/>
    <n v="30000"/>
    <x v="125"/>
    <s v="Для зачисления на счет Корнева Александра Валентиновича Аванс за октябрь 2021 г. Сумма 30000-00 Без налога (НДС)"/>
    <s v="4449130000"/>
    <x v="11"/>
    <x v="3"/>
    <x v="9"/>
  </r>
  <r>
    <x v="66"/>
    <x v="466"/>
    <n v="6800"/>
    <x v="2"/>
    <s v="Оплата сопровождения програмных продуктов 1с по счету НФB0-009364 от 20 октября 2021 г. НДС не облагается"/>
    <s v="444906800"/>
    <x v="18"/>
    <x v="0"/>
    <x v="13"/>
  </r>
  <r>
    <x v="67"/>
    <x v="467"/>
    <n v="70000"/>
    <x v="124"/>
    <s v="Оплата за оказание юридических услуг в сентябре 2021 по счету №40 от 03.10.2021 НДС не облагается"/>
    <s v="4448970000"/>
    <x v="20"/>
    <x v="0"/>
    <x v="14"/>
  </r>
  <r>
    <x v="68"/>
    <x v="468"/>
    <n v="1500"/>
    <x v="125"/>
    <s v="Для зачисления на счет Корнева Александра Валентиновича Оплата Компенсация служебной поездки за октябрь 2021 г. Сумма 1500-00  НДС не облагается"/>
    <s v="444871500"/>
    <x v="9"/>
    <x v="3"/>
    <x v="9"/>
  </r>
  <r>
    <x v="68"/>
    <x v="468"/>
    <n v="3237"/>
    <x v="110"/>
    <s v="Водный налог за 3 квартал 2021 года"/>
    <s v="444873237"/>
    <x v="39"/>
    <x v="2"/>
    <x v="15"/>
  </r>
  <r>
    <x v="69"/>
    <x v="469"/>
    <n v="5100"/>
    <x v="0"/>
    <s v="Оплата Компенсация служебной поездки за Октябрь 2021 г. на основании ПЛАТЕЖНАЯ ВЕДОМОСТЬ N 37 от 15.10.2021"/>
    <s v="444845100"/>
    <x v="9"/>
    <x v="3"/>
    <x v="9"/>
  </r>
  <r>
    <x v="69"/>
    <x v="469"/>
    <n v="20.399999999999999"/>
    <x v="0"/>
    <s v="комиссия за обработку ведомости №37 15.10.2021"/>
    <s v="4448420,4"/>
    <x v="8"/>
    <x v="0"/>
    <x v="7"/>
  </r>
  <r>
    <x v="69"/>
    <x v="469"/>
    <n v="72000"/>
    <x v="0"/>
    <s v="Оплата Аванс за Октябрь 2021 г. на основании ПЛАТЕЖНАЯ ВЕДОМОСТЬ N 36 от 15.10.2021"/>
    <s v="4448472000"/>
    <x v="11"/>
    <x v="3"/>
    <x v="9"/>
  </r>
  <r>
    <x v="69"/>
    <x v="469"/>
    <n v="288"/>
    <x v="0"/>
    <s v="комиссия за обработку ведомости №36 15.10.2021"/>
    <s v="44484288"/>
    <x v="8"/>
    <x v="0"/>
    <x v="7"/>
  </r>
  <r>
    <x v="70"/>
    <x v="470"/>
    <n v="1000"/>
    <x v="80"/>
    <s v="СЧЕТ No 380575 от 12 октября 2021 г. Оплата за услуги присоединения энергоприн. уст-в к эл. сети, подоговору No С8-20-304-24098(219293)  12.10.2021г.В том числе НДС 20.00% - 166.67"/>
    <s v="444831000"/>
    <x v="25"/>
    <x v="0"/>
    <x v="16"/>
  </r>
  <r>
    <x v="70"/>
    <x v="470"/>
    <n v="40000"/>
    <x v="146"/>
    <s v="Оплата работ по обустройству скважины по счету №1909/21 от 19.09.2021  по договору №109/21 от 06.09.2021.  НДС не облагается"/>
    <s v="4448340000"/>
    <x v="46"/>
    <x v="1"/>
    <x v="12"/>
  </r>
  <r>
    <x v="70"/>
    <x v="470"/>
    <n v="40000"/>
    <x v="26"/>
    <s v="ЗА ЭЛ. ЭНЕРГИЮ (МОЩНОСТЬ) ЗА АВГУСТ 2021 Г. ПО ДОГОВОРУ С ИКУ No97644161 ОТ 20.07.2015Г. СЧЕТ No Э-61-48840 ОТ 31.08.2021 Г. В том числе НДС 20.00% - 6 666.67"/>
    <s v="4448340000"/>
    <x v="25"/>
    <x v="0"/>
    <x v="16"/>
  </r>
  <r>
    <x v="71"/>
    <x v="471"/>
    <n v="1854.85"/>
    <x v="110"/>
    <s v="Взносы на обязательное социальное страхование"/>
    <s v="444821854,85"/>
    <x v="16"/>
    <x v="3"/>
    <x v="9"/>
  </r>
  <r>
    <x v="71"/>
    <x v="471"/>
    <n v="14381.2"/>
    <x v="110"/>
    <s v="Страховые взносы на обязательное медицинское страхование"/>
    <s v="4448214381,2"/>
    <x v="16"/>
    <x v="3"/>
    <x v="9"/>
  </r>
  <r>
    <x v="71"/>
    <x v="471"/>
    <n v="572.69000000000005"/>
    <x v="111"/>
    <s v="Взносы на обязательное страхование от несчастных случаев. Регистрационный номер в ФСС 7704004815"/>
    <s v="44482572,69"/>
    <x v="16"/>
    <x v="3"/>
    <x v="9"/>
  </r>
  <r>
    <x v="71"/>
    <x v="471"/>
    <n v="2054.5"/>
    <x v="110"/>
    <s v="Госпошлина  НДС не облагается"/>
    <s v="444822054,5"/>
    <x v="31"/>
    <x v="2"/>
    <x v="14"/>
  </r>
  <r>
    <x v="71"/>
    <x v="471"/>
    <n v="36309.699999999997"/>
    <x v="110"/>
    <s v="Страховые взносы на выплату страховой части трудовой пенсии"/>
    <s v="4448236309,7"/>
    <x v="16"/>
    <x v="3"/>
    <x v="9"/>
  </r>
  <r>
    <x v="72"/>
    <x v="472"/>
    <n v="150000"/>
    <x v="103"/>
    <s v="Оплата услуг охраны за август 2021 по счету №253 от 31.08.2021.   НДС не облагается"/>
    <s v="44481150000"/>
    <x v="30"/>
    <x v="0"/>
    <x v="2"/>
  </r>
  <r>
    <x v="72"/>
    <x v="472"/>
    <n v="40000"/>
    <x v="146"/>
    <s v="Оплата работ по обустройству скважины по счету №1909/21 от 19.09.2021  по договору №109/21 от 06.09.2021.  НДС не облагается"/>
    <s v="4448140000"/>
    <x v="46"/>
    <x v="1"/>
    <x v="12"/>
  </r>
  <r>
    <x v="73"/>
    <x v="473"/>
    <n v="60000"/>
    <x v="103"/>
    <s v="Оплата услуг охраны за август 2021 по счету №253 от 31.08.2021.   НДС не облагается"/>
    <s v="4448060000"/>
    <x v="30"/>
    <x v="0"/>
    <x v="2"/>
  </r>
  <r>
    <x v="73"/>
    <x v="473"/>
    <n v="15000"/>
    <x v="25"/>
    <s v="Оплата за исследования проб воды по счету №k-372 от 15.09.2021. НДС не облагается"/>
    <s v="4448015000"/>
    <x v="24"/>
    <x v="0"/>
    <x v="15"/>
  </r>
  <r>
    <x v="74"/>
    <x v="474"/>
    <n v="75000"/>
    <x v="26"/>
    <s v="ЗА ЭЛ. ЭНЕРГИЮ (МОЩНОСТЬ) ЗА АВГУСТ 2021 Г. ПО ДОГОВОРУ С ИКУ No97644161 ОТ 20.07.2015Г. СЧЕТ No Э-61-48840 ОТ 31.08.2021 Г. В том числе НДС 20.00% - 12 500.00"/>
    <s v="4447775000"/>
    <x v="25"/>
    <x v="0"/>
    <x v="16"/>
  </r>
  <r>
    <x v="74"/>
    <x v="474"/>
    <n v="50000"/>
    <x v="103"/>
    <s v="Оплата услуг охраны за август 2021 по счету №253 от 31.08.2021.   НДС не облагается"/>
    <s v="4447750000"/>
    <x v="30"/>
    <x v="0"/>
    <x v="2"/>
  </r>
  <r>
    <x v="74"/>
    <x v="474"/>
    <n v="50000"/>
    <x v="146"/>
    <s v="Оплата работ по обустройству скважины по счету №1909/21 от 19.09.2021  по договору №109/21 от 06.09.2021.  НДС не облагается"/>
    <s v="4447750000"/>
    <x v="46"/>
    <x v="1"/>
    <x v="12"/>
  </r>
  <r>
    <x v="75"/>
    <x v="475"/>
    <n v="70000"/>
    <x v="122"/>
    <s v="Оплата услуг по уборке территории в сентябре 2021 по счету №326 от 30.09.2021.  НДС не облагается"/>
    <s v="4447570000"/>
    <x v="14"/>
    <x v="0"/>
    <x v="6"/>
  </r>
  <r>
    <x v="75"/>
    <x v="475"/>
    <n v="97500"/>
    <x v="45"/>
    <s v="Оплата за вывоз мусора в сентябре 2021 по счету №392 от 30.09.2021 по договору №40-Н от 01.01.2020 г. В том числе НДС 20.00% - 16 250.00"/>
    <s v="4447597500"/>
    <x v="4"/>
    <x v="0"/>
    <x v="3"/>
  </r>
  <r>
    <x v="75"/>
    <x v="475"/>
    <n v="60000"/>
    <x v="26"/>
    <s v="ЗА ЭЛ. ЭНЕРГИЮ (МОЩНОСТЬ) ЗА АВГУСТ 2021 Г. ПО ДОГОВОРУ С ИКУ No97644161 ОТ 20.07.2015Г. СЧЕТ No Э-61-48840 ОТ 31.08.2021 Г. В том числе НДС 20.00% - 10 000.00"/>
    <s v="4447560000"/>
    <x v="25"/>
    <x v="0"/>
    <x v="16"/>
  </r>
  <r>
    <x v="75"/>
    <x v="475"/>
    <n v="60000"/>
    <x v="146"/>
    <s v="Оплата работ по обустройству скважины по счету №1909/21 от 19.09.2021  по договору №109/21 от 06.09.2021.  НДС не облагается"/>
    <s v="4447560000"/>
    <x v="46"/>
    <x v="1"/>
    <x v="12"/>
  </r>
  <r>
    <x v="76"/>
    <x v="476"/>
    <n v="7593.55"/>
    <x v="1"/>
    <s v="Оплата за услуги связи за сентябрь  2021 г. по счету №100823343197  от 30.09.2021 г. В том числе НДС 20.00% - 1 265.59"/>
    <s v="444747593,55"/>
    <x v="1"/>
    <x v="0"/>
    <x v="1"/>
  </r>
  <r>
    <x v="76"/>
    <x v="476"/>
    <n v="2027.32"/>
    <x v="150"/>
    <s v="Госпошлина  НДС не облагается"/>
    <s v="444742027,32"/>
    <x v="31"/>
    <x v="2"/>
    <x v="14"/>
  </r>
  <r>
    <x v="76"/>
    <x v="476"/>
    <n v="60000"/>
    <x v="26"/>
    <s v="ЗА ЭЛ. ЭНЕРГИЮ (МОЩНОСТЬ) ЗА АВГУСТ 2021 Г. ПО ДОГОВОРУ С ИКУ No97644161 ОТ 20.07.2015Г. СЧЕТ No Э-61-48840 ОТ 31.08.2021 Г. В том числе НДС 20.00% - 10 000.00"/>
    <s v="4447460000"/>
    <x v="25"/>
    <x v="0"/>
    <x v="16"/>
  </r>
  <r>
    <x v="76"/>
    <x v="476"/>
    <n v="70000"/>
    <x v="146"/>
    <s v="Оплата работ по обустройству скважины по счету №1909/21 от 19.09.2021  по договору №109/21 от 06.09.2021.  НДС не облагается"/>
    <s v="4447470000"/>
    <x v="46"/>
    <x v="1"/>
    <x v="12"/>
  </r>
  <r>
    <x v="76"/>
    <x v="476"/>
    <n v="50000"/>
    <x v="20"/>
    <s v="Оплата бухгалтерских услуг за сентябрь 2021 по счету №173 от 01/10/2021 НДС не облагается"/>
    <s v="4447450000"/>
    <x v="18"/>
    <x v="0"/>
    <x v="13"/>
  </r>
  <r>
    <x v="77"/>
    <x v="477"/>
    <n v="60000"/>
    <x v="103"/>
    <s v="Оплата услуг охраны за август 2021 по счету №253 от 31.08.2021.   НДС не облагается"/>
    <s v="4447360000"/>
    <x v="30"/>
    <x v="0"/>
    <x v="2"/>
  </r>
  <r>
    <x v="77"/>
    <x v="477"/>
    <n v="112052"/>
    <x v="0"/>
    <s v="Оплата Заработная плата за Сентябрь 2021 г. на основании ПЛАТЕЖНАЯ ВЕДОМОСТЬ N 35 от 01.10.2021"/>
    <s v="44473112052"/>
    <x v="11"/>
    <x v="3"/>
    <x v="9"/>
  </r>
  <r>
    <x v="77"/>
    <x v="477"/>
    <n v="35250"/>
    <x v="125"/>
    <s v="Для зачисления на счет Корнева Александра Валентиновича Заработная плата за Сентябрь 2021 г. Сумма 35250-00 Без налога (НДС)"/>
    <s v="4447335250"/>
    <x v="11"/>
    <x v="3"/>
    <x v="9"/>
  </r>
  <r>
    <x v="77"/>
    <x v="477"/>
    <n v="448.21"/>
    <x v="0"/>
    <s v="комиссия за обработку ведомости №35 01.10.2021"/>
    <s v="44473448,21"/>
    <x v="8"/>
    <x v="0"/>
    <x v="7"/>
  </r>
  <r>
    <x v="78"/>
    <x v="478"/>
    <n v="990"/>
    <x v="0"/>
    <s v="Ежемесячная комиссия за обслуживание по пакету за период с 01.09.2021 по 30.09.2021"/>
    <s v="44470990"/>
    <x v="8"/>
    <x v="0"/>
    <x v="7"/>
  </r>
  <r>
    <x v="78"/>
    <x v="478"/>
    <n v="37043"/>
    <x v="110"/>
    <s v="Налог на доходы физических лиц за сентябрь 2021 года"/>
    <s v="4447037043"/>
    <x v="41"/>
    <x v="3"/>
    <x v="9"/>
  </r>
  <r>
    <x v="79"/>
    <x v="479"/>
    <n v="525"/>
    <x v="0"/>
    <s v="Комиссия за исходящие платежи в рублях, переданные по системе Банк-Клиент по счету 40703810800001434983 за период с 31.08.2021 по 30.09.2021"/>
    <s v="44469525"/>
    <x v="8"/>
    <x v="0"/>
    <x v="7"/>
  </r>
  <r>
    <x v="79"/>
    <x v="479"/>
    <n v="5000"/>
    <x v="24"/>
    <s v="Оплата за техническое обслуживание газопровода в октябре 2021 по счету №46  от 24.09.2021 по договору №ОГ-19/7 от 01.12.2019.  НДС не облагается"/>
    <s v="444695000"/>
    <x v="23"/>
    <x v="0"/>
    <x v="0"/>
  </r>
  <r>
    <x v="79"/>
    <x v="479"/>
    <n v="50"/>
    <x v="0"/>
    <s v="Комиссия за исходящие платежи в рублях, переданные по системе Банк-Клиент по счету 40703810400000002936 за период с 31.08.2021 по 30.09.2021"/>
    <s v="4446950"/>
    <x v="8"/>
    <x v="0"/>
    <x v="7"/>
  </r>
  <r>
    <x v="80"/>
    <x v="480"/>
    <n v="50000"/>
    <x v="26"/>
    <s v="ЗА ЭЛ. ЭНЕРГИЮ (МОЩНОСТЬ) ЗА АВГУСТ 2021 Г. ПО ДОГОВОРУ С ИКУ No97644161 ОТ 20.07.2015Г. СЧЕТ No Э-61-48840 ОТ 31.08.2021 Г. В том числе НДС 20.00% - 8 333.33"/>
    <s v="4446850000"/>
    <x v="25"/>
    <x v="0"/>
    <x v="16"/>
  </r>
  <r>
    <x v="81"/>
    <x v="481"/>
    <n v="80000"/>
    <x v="26"/>
    <s v="ЗА ЭЛ. ЭНЕРГИЮ (МОЩНОСТЬ) ЗА АВГУСТ 2021 Г. ПО ДОГОВОРУ С ИКУ No97644161 ОТ 20.07.2015Г. СЧЕТ No Э-61-48840 ОТ 31.08.2021 Г. В том числе НДС 20.00% - 13 333.33"/>
    <s v="4446780000"/>
    <x v="25"/>
    <x v="0"/>
    <x v="16"/>
  </r>
  <r>
    <x v="82"/>
    <x v="482"/>
    <n v="450"/>
    <x v="0"/>
    <s v="Комиссия за снятие наличных в банкомате. Cash Advance Fee. CARD **4411 IRINA MIGUNOVA 27SEP RUR 30000 RBA ATM 45321 MOSKVA"/>
    <s v="44466450"/>
    <x v="8"/>
    <x v="0"/>
    <x v="7"/>
  </r>
  <r>
    <x v="82"/>
    <x v="482"/>
    <n v="30000"/>
    <x v="0"/>
    <s v="Снятие наличных денежных средств с карты в банкомате Банка. CARD **4411 IRINA MIGUNOVA 27SEP RUR 30000 RBA ATM 45321 MOSKVA"/>
    <s v="4446630000"/>
    <x v="15"/>
    <x v="4"/>
    <x v="11"/>
  </r>
  <r>
    <x v="82"/>
    <x v="482"/>
    <n v="250700"/>
    <x v="146"/>
    <s v="Предоплата расходных материалов для обустройства скважины по счету №1919/21 от 19.09.2021  по договору №109/21 от 06.09.2021.  НДС не облагается"/>
    <s v="44466250700"/>
    <x v="46"/>
    <x v="1"/>
    <x v="12"/>
  </r>
  <r>
    <x v="83"/>
    <x v="483"/>
    <n v="103351.49"/>
    <x v="8"/>
    <s v="Оплата за стоки за август 2021 по счету №В2962 от 31.08.2021 г.  В том числе НДС 20.00% - 17 225.25"/>
    <s v="44463103351,49"/>
    <x v="10"/>
    <x v="0"/>
    <x v="8"/>
  </r>
  <r>
    <x v="83"/>
    <x v="483"/>
    <n v="829.33"/>
    <x v="110"/>
    <s v="Госпошлина  НДС не облагается"/>
    <s v="44463829,33"/>
    <x v="31"/>
    <x v="2"/>
    <x v="14"/>
  </r>
  <r>
    <x v="84"/>
    <x v="484"/>
    <n v="150000"/>
    <x v="12"/>
    <s v="Перевод целевых средств на другой счет организации в банке.  НДС не облагается"/>
    <s v="44462150000"/>
    <x v="13"/>
    <x v="5"/>
    <x v="10"/>
  </r>
  <r>
    <x v="85"/>
    <x v="485"/>
    <n v="70000"/>
    <x v="122"/>
    <s v="Оплата услуг по уборке территории в августе 2021 по счету №302 от 31.08.2021.  НДС не облагается"/>
    <s v="4446070000"/>
    <x v="14"/>
    <x v="0"/>
    <x v="6"/>
  </r>
  <r>
    <x v="85"/>
    <x v="485"/>
    <n v="3288.12"/>
    <x v="151"/>
    <s v="Госпошлина  НДС не облагается"/>
    <s v="444603288,12"/>
    <x v="31"/>
    <x v="2"/>
    <x v="14"/>
  </r>
  <r>
    <x v="85"/>
    <x v="485"/>
    <n v="1239.3900000000001"/>
    <x v="152"/>
    <s v="Госпошлина  НДС не облагается"/>
    <s v="444601239,39"/>
    <x v="31"/>
    <x v="2"/>
    <x v="14"/>
  </r>
  <r>
    <x v="86"/>
    <x v="486"/>
    <n v="30000"/>
    <x v="125"/>
    <s v="Для зачисления на счет Корнева Александра Валентиновича Аванс за сентябрь 2021 г. Сумма 30000-00 Без налога (НДС)"/>
    <s v="4445630000"/>
    <x v="11"/>
    <x v="3"/>
    <x v="9"/>
  </r>
  <r>
    <x v="87"/>
    <x v="487"/>
    <n v="50000"/>
    <x v="153"/>
    <s v="&quot;Постановление 77028/21/868433 от 2021-09-15 выдан Алтуфьевский ОСП  исп.пр. 157902/21/77028-ИП&quot;"/>
    <s v="4445550000"/>
    <x v="47"/>
    <x v="5"/>
    <x v="10"/>
  </r>
  <r>
    <x v="87"/>
    <x v="487"/>
    <n v="1116.58"/>
    <x v="110"/>
    <s v="Госпошлина  НДС не облагается"/>
    <s v="444551116,58"/>
    <x v="31"/>
    <x v="2"/>
    <x v="14"/>
  </r>
  <r>
    <x v="88"/>
    <x v="488"/>
    <n v="5100"/>
    <x v="0"/>
    <s v="Оплата Компенсация служебной поездки за Сентябрь 2021 г. на основании ПЛАТЕЖНАЯ ВЕДОМОСТЬ N 34 от 15.09.2021"/>
    <s v="444545100"/>
    <x v="9"/>
    <x v="3"/>
    <x v="9"/>
  </r>
  <r>
    <x v="88"/>
    <x v="488"/>
    <n v="1500"/>
    <x v="125"/>
    <s v="Для зачисления на счет Корнева Александра Валентиновича Оплата Компенсация служебной поездки за сентябрь 2021 г. Сумма 1500-00  НДС не облагается"/>
    <s v="444541500"/>
    <x v="9"/>
    <x v="3"/>
    <x v="9"/>
  </r>
  <r>
    <x v="88"/>
    <x v="488"/>
    <n v="288"/>
    <x v="0"/>
    <s v="комиссия за обработку ведомости №33 15.09.2021"/>
    <s v="44454288"/>
    <x v="8"/>
    <x v="0"/>
    <x v="7"/>
  </r>
  <r>
    <x v="88"/>
    <x v="488"/>
    <n v="72000"/>
    <x v="0"/>
    <s v="Оплата Аванс за Сентябрь 2021 г. на основании ПЛАТЕЖНАЯ ВЕДОМОСТЬ N 33 от 15.09.2021"/>
    <s v="4445472000"/>
    <x v="11"/>
    <x v="3"/>
    <x v="9"/>
  </r>
  <r>
    <x v="88"/>
    <x v="488"/>
    <n v="20.399999999999999"/>
    <x v="0"/>
    <s v="комиссия за обработку ведомости №34 15.09.2021"/>
    <s v="4445420,4"/>
    <x v="8"/>
    <x v="0"/>
    <x v="7"/>
  </r>
  <r>
    <x v="88"/>
    <x v="488"/>
    <n v="17025"/>
    <x v="23"/>
    <s v="Оплата по счету № 71781/Р100 от 08.09.2021 Сервисное обслуживание. Сумма 17025-00 В т.ч. НДС  (20%) 2837-50"/>
    <s v="4445417025"/>
    <x v="21"/>
    <x v="0"/>
    <x v="15"/>
  </r>
  <r>
    <x v="89"/>
    <x v="489"/>
    <n v="1854.85"/>
    <x v="110"/>
    <s v="Взносы на обязательное социальное страхование"/>
    <s v="444521854,85"/>
    <x v="16"/>
    <x v="3"/>
    <x v="9"/>
  </r>
  <r>
    <x v="89"/>
    <x v="489"/>
    <n v="5000"/>
    <x v="24"/>
    <s v="Оплата за техническое обслуживание газопровода в сентябре 2021 по счету №41  от 25.09.2021 по договору №ОГ-19/7 от 01.12.2019.  НДС не облагается"/>
    <s v="444525000"/>
    <x v="23"/>
    <x v="0"/>
    <x v="0"/>
  </r>
  <r>
    <x v="89"/>
    <x v="489"/>
    <n v="13542.8"/>
    <x v="110"/>
    <s v="Страховые взносы на обязательное медицинское страхование"/>
    <s v="4445213542,8"/>
    <x v="16"/>
    <x v="3"/>
    <x v="9"/>
  </r>
  <r>
    <x v="89"/>
    <x v="489"/>
    <n v="539.15"/>
    <x v="111"/>
    <s v="Взносы на обязательное страхование от несчастных случаев. Регистрационный номер в ФСС 7704004815"/>
    <s v="44452539,15"/>
    <x v="16"/>
    <x v="3"/>
    <x v="9"/>
  </r>
  <r>
    <x v="89"/>
    <x v="489"/>
    <n v="9432.24"/>
    <x v="113"/>
    <s v="Оплата услуг пультовой охраны объекта за июль 2021 по счету №77000463761 от 01.07.2021 по договору №7721N10011 от 12.11.2012. В том числе НДС 20.00% - 1 572.04"/>
    <s v="444529432,24"/>
    <x v="42"/>
    <x v="0"/>
    <x v="2"/>
  </r>
  <r>
    <x v="89"/>
    <x v="489"/>
    <n v="34632.79"/>
    <x v="110"/>
    <s v="Страховые взносы на выплату страховой части трудовой пенсии"/>
    <s v="4445234632,79"/>
    <x v="16"/>
    <x v="3"/>
    <x v="9"/>
  </r>
  <r>
    <x v="89"/>
    <x v="489"/>
    <n v="7000"/>
    <x v="18"/>
    <s v="Оплата обслуживания и поддержки сервера, сайта, выезд специалиста за июнь 2021 по счету №39 от 15.07.2021. НДС не облагается"/>
    <s v="444527000"/>
    <x v="2"/>
    <x v="0"/>
    <x v="1"/>
  </r>
  <r>
    <x v="90"/>
    <x v="490"/>
    <n v="13193.44"/>
    <x v="26"/>
    <s v="ЗА ЭЛ. ЭНЕРГИЮ (МОЩНОСТЬ) ЗА ИЮЛЬ 2021 Г. ПО ДОГОВОРУ С ИКУ №97644161 ОТ 20.07.2015Г. СЧЕТ № Э-61-43206 ОТ 31.07.2021 Г. В том числе НДС 20.00% - 2 198.91"/>
    <s v="4444913193,44"/>
    <x v="25"/>
    <x v="0"/>
    <x v="16"/>
  </r>
  <r>
    <x v="90"/>
    <x v="490"/>
    <n v="848.8"/>
    <x v="110"/>
    <s v="Госпошлина  НДС не облагается"/>
    <s v="44449848,8"/>
    <x v="31"/>
    <x v="2"/>
    <x v="14"/>
  </r>
  <r>
    <x v="90"/>
    <x v="490"/>
    <n v="80000"/>
    <x v="26"/>
    <s v="ЗА ЭЛ. ЭНЕРГИЮ (МОЩНОСТЬ) ЗА ИЮЛЬ 2021 Г. ПО ДОГОВОРУ С ИКУ №97644161 ОТ 20.07.2015Г. СЧЕТ № Э-61-43206 ОТ 31.07.2021 Г. В том числе НДС 20.00% - 13 333.33"/>
    <s v="4444980000"/>
    <x v="25"/>
    <x v="0"/>
    <x v="16"/>
  </r>
  <r>
    <x v="90"/>
    <x v="490"/>
    <n v="7000"/>
    <x v="18"/>
    <s v="Оплата обслуживания и поддержки сервера, сайта, выезд специалиста за август 2021 по счету №48 от 07.09.2021. НДС не облагается"/>
    <s v="444497000"/>
    <x v="2"/>
    <x v="0"/>
    <x v="1"/>
  </r>
  <r>
    <x v="91"/>
    <x v="491"/>
    <n v="9432.24"/>
    <x v="113"/>
    <s v="Оплата услуг пультовой охраны объекта за сентябрь 2021 по счету №77000598564 от 01.09.2021 по договору №7721N10011 от 12.11.2012. В том числе НДС 20.00% - 1 572.04"/>
    <s v="444489432,24"/>
    <x v="42"/>
    <x v="0"/>
    <x v="2"/>
  </r>
  <r>
    <x v="91"/>
    <x v="491"/>
    <n v="7704.26"/>
    <x v="1"/>
    <s v="Оплата за услуги связи за август 2021 г. по счету №100815325152 от 31.08.2021 г. В том числе НДС 20.00% - 1 284.04"/>
    <s v="444487704,26"/>
    <x v="1"/>
    <x v="0"/>
    <x v="1"/>
  </r>
  <r>
    <x v="91"/>
    <x v="491"/>
    <n v="26250"/>
    <x v="154"/>
    <s v="Оплата услуг электролаборатории по счету №1-09 от 08.09.2021.  НДС не облагается"/>
    <s v="4444826250"/>
    <x v="34"/>
    <x v="1"/>
    <x v="12"/>
  </r>
  <r>
    <x v="92"/>
    <x v="492"/>
    <n v="518500"/>
    <x v="146"/>
    <s v="Предоплата работ по обустройству скважины по счету №609/21 от 06.09.2021  по договору №109/21 от 06.09.2021. НДС не облагается"/>
    <s v="44447518500"/>
    <x v="46"/>
    <x v="1"/>
    <x v="12"/>
  </r>
  <r>
    <x v="92"/>
    <x v="492"/>
    <n v="100000"/>
    <x v="26"/>
    <s v="ЗА ЭЛ. ЭНЕРГИЮ (МОЩНОСТЬ) ЗА ИЮЛЬ 2021 Г. ПО ДОГОВОРУ С ИКУ №97644161 ОТ 20.07.2015Г. СЧЕТ № Э-61-43206 ОТ 31.07.2021 Г. В том числе НДС 20.00% - 16 666.67"/>
    <s v="44447100000"/>
    <x v="25"/>
    <x v="0"/>
    <x v="16"/>
  </r>
  <r>
    <x v="93"/>
    <x v="493"/>
    <n v="70000"/>
    <x v="124"/>
    <s v="Оплата за оказание юридических услуг в августе 2021 по счету №39 от 23.08.2021 НДС не облагается"/>
    <s v="4444670000"/>
    <x v="20"/>
    <x v="0"/>
    <x v="14"/>
  </r>
  <r>
    <x v="93"/>
    <x v="493"/>
    <n v="84500"/>
    <x v="45"/>
    <s v="Оплата за вывоз мусора в августе 2021 по счету №344 от 31.08.2021 по договору №40-Н от 01.01.2020 г. В том числе НДС 20.00% - 14 083.33"/>
    <s v="4444684500"/>
    <x v="4"/>
    <x v="0"/>
    <x v="3"/>
  </r>
  <r>
    <x v="94"/>
    <x v="494"/>
    <n v="50000"/>
    <x v="20"/>
    <s v="Оплата бухгалтерских услуг за август 2021 по счету №137 от 02.09.2021 г. НДС не облагается"/>
    <s v="4444550000"/>
    <x v="18"/>
    <x v="0"/>
    <x v="13"/>
  </r>
  <r>
    <x v="94"/>
    <x v="494"/>
    <n v="100000"/>
    <x v="26"/>
    <s v="ЗА ЭЛ. ЭНЕРГИЮ (МОЩНОСТЬ) ЗА ИЮЛЬ 2021 Г. ПО ДОГОВОРУ С ИКУ №97644161 ОТ 20.07.2015Г. СЧЕТ № Э-61-43206 ОТ 31.07.2021 Г. В том числе НДС 20.00% - 16 666.67"/>
    <s v="44445100000"/>
    <x v="25"/>
    <x v="0"/>
    <x v="16"/>
  </r>
  <r>
    <x v="95"/>
    <x v="495"/>
    <n v="5000"/>
    <x v="24"/>
    <s v="Оплата за техническое обслуживание газопровода в августе 2021 по договору №ОГ-19/7 от 01.12.2019.  НДС не облагается"/>
    <s v="444425000"/>
    <x v="23"/>
    <x v="0"/>
    <x v="0"/>
  </r>
  <r>
    <x v="95"/>
    <x v="495"/>
    <n v="150000"/>
    <x v="103"/>
    <s v="Оплата услуг охраны за июль 2021 по счету №234 от 31.07.2021.   НДС не облагается"/>
    <s v="44442150000"/>
    <x v="30"/>
    <x v="0"/>
    <x v="2"/>
  </r>
  <r>
    <x v="96"/>
    <x v="496"/>
    <n v="35250"/>
    <x v="125"/>
    <s v="Для зачисления на счет Корнева Александра Валентиновича Заработная плата за Август 2021 г. Сумма 35250-00 Без налога (НДС)"/>
    <s v="4444135250"/>
    <x v="11"/>
    <x v="3"/>
    <x v="9"/>
  </r>
  <r>
    <x v="97"/>
    <x v="497"/>
    <n v="990"/>
    <x v="0"/>
    <s v="Ежемесячная комиссия за обслуживание по пакету за период с 01.08.2021 по 31.08.2021"/>
    <s v="44440990"/>
    <x v="8"/>
    <x v="0"/>
    <x v="7"/>
  </r>
  <r>
    <x v="97"/>
    <x v="497"/>
    <n v="104612"/>
    <x v="0"/>
    <s v="Оплата Заработная плата за Август 2021 г. на основании ПЛАТЕЖНАЯ ВЕДОМОСТЬ N 32 от 31.08.2021"/>
    <s v="44440104612"/>
    <x v="11"/>
    <x v="3"/>
    <x v="9"/>
  </r>
  <r>
    <x v="97"/>
    <x v="497"/>
    <n v="32644"/>
    <x v="110"/>
    <s v="Налог на доходы физических лиц за август 2021 года"/>
    <s v="4444032644"/>
    <x v="41"/>
    <x v="3"/>
    <x v="9"/>
  </r>
  <r>
    <x v="97"/>
    <x v="497"/>
    <n v="418.45"/>
    <x v="0"/>
    <s v="комиссия за обработку ведомости №32 31.08.2021"/>
    <s v="44440418,45"/>
    <x v="8"/>
    <x v="0"/>
    <x v="7"/>
  </r>
  <r>
    <x v="98"/>
    <x v="498"/>
    <n v="600"/>
    <x v="0"/>
    <s v="Комиссия за исходящие платежи в рублях, переданные по системе Банк-Клиент по счету 40703810800001434983 за период с 31.07.2021 по 31.08.2021"/>
    <s v="44439600"/>
    <x v="8"/>
    <x v="0"/>
    <x v="7"/>
  </r>
  <r>
    <x v="99"/>
    <x v="499"/>
    <n v="58200"/>
    <x v="40"/>
    <s v="Оплата услуг по поверке расходомеров &quot;Акрон-01&quot; (канализация) по счету №96 от 16.07.2021. В том числе НДС 20.00% - 9 700.00"/>
    <s v="4443858200"/>
    <x v="10"/>
    <x v="0"/>
    <x v="8"/>
  </r>
  <r>
    <x v="99"/>
    <x v="499"/>
    <n v="40000"/>
    <x v="103"/>
    <s v="Оплата услуг охраны за июль 2021 по счету №234 от 31.07.2021.   НДС не облагается"/>
    <s v="4443840000"/>
    <x v="30"/>
    <x v="0"/>
    <x v="2"/>
  </r>
  <r>
    <x v="99"/>
    <x v="499"/>
    <n v="70000"/>
    <x v="26"/>
    <s v="ЗА ЭЛ. ЭНЕРГИЮ (МОЩНОСТЬ) ЗА ИЮЛЬ 2021 Г. ПО ДОГОВОРУ С ИКУ №97644161 ОТ 20.07.2015Г. СЧЕТ № Э-61-43206 ОТ 31.07.2021 Г. В том числе НДС 20.00% - 11 666.67"/>
    <s v="4443870000"/>
    <x v="25"/>
    <x v="0"/>
    <x v="16"/>
  </r>
  <r>
    <x v="100"/>
    <x v="500"/>
    <n v="5000"/>
    <x v="24"/>
    <s v="Оплата за техническое обслуживание газопровода в июле 2021 по договору №ОГ-19/7 от 01.12.2019.  НДС не облагается"/>
    <s v="444355000"/>
    <x v="23"/>
    <x v="0"/>
    <x v="0"/>
  </r>
  <r>
    <x v="101"/>
    <x v="501"/>
    <n v="50000"/>
    <x v="26"/>
    <s v="ЗА ЭЛ. ЭНЕРГИЮ (МОЩНОСТЬ) ЗА ИЮЛЬ 2021 Г. ПО ДОГОВОРУ С ИКУ №97644161 ОТ 20.07.2015Г. СЧЕТ № Э-61-43206 ОТ 31.07.2021 Г. В том числе НДС 20.00% - 8 333.33"/>
    <s v="4443350000"/>
    <x v="25"/>
    <x v="0"/>
    <x v="16"/>
  </r>
  <r>
    <x v="101"/>
    <x v="501"/>
    <n v="40000"/>
    <x v="103"/>
    <s v="Оплата услуг охраны за июль 2021 по счету №234 от 31.07.2021.   НДС не облагается"/>
    <s v="4443340000"/>
    <x v="30"/>
    <x v="0"/>
    <x v="2"/>
  </r>
  <r>
    <x v="102"/>
    <x v="502"/>
    <n v="90000"/>
    <x v="103"/>
    <s v="Оплата услуг охраны за июль 2021 по счету №234 от 31.07.2021.   НДС не облагается"/>
    <s v="4443190000"/>
    <x v="30"/>
    <x v="0"/>
    <x v="2"/>
  </r>
  <r>
    <x v="102"/>
    <x v="502"/>
    <n v="60000"/>
    <x v="26"/>
    <s v="ЗА ЭЛ. ЭНЕРГИЮ (МОЩНОСТЬ) ЗА ИЮЛЬ 2021 Г. ПО ДОГОВОРУ С ИКУ №97644161 ОТ 20.07.2015Г. СЧЕТ № Э-61-43206 ОТ 31.07.2021 Г. В том числе НДС 20.00% - 10 000.00"/>
    <s v="4443160000"/>
    <x v="25"/>
    <x v="0"/>
    <x v="16"/>
  </r>
  <r>
    <x v="103"/>
    <x v="503"/>
    <n v="73511.28"/>
    <x v="26"/>
    <s v="ЗА ЭЛ. ЭНЕРГИЮ (МОЩНОСТЬ) ЗА ИЮНЬ 2021 Г. ПО ДОГОВОРУ С ИКУ №97644161 ОТ 20.07.2015Г. СЧЕТ № Э-61-32466 ОТ 30.06.2021 Г. В том числе НДС 20.00% - 12 251.88"/>
    <s v="4442873511,28"/>
    <x v="25"/>
    <x v="0"/>
    <x v="16"/>
  </r>
  <r>
    <x v="104"/>
    <x v="504"/>
    <n v="1500"/>
    <x v="125"/>
    <s v="Для зачисления на счет Корнева Александра Валентиновича Оплата Компенсация служебной поездки за Август 2021 г. Сумма 1500-00"/>
    <s v="444251500"/>
    <x v="9"/>
    <x v="3"/>
    <x v="9"/>
  </r>
  <r>
    <x v="104"/>
    <x v="504"/>
    <n v="30000"/>
    <x v="125"/>
    <s v="Для зачисления на счет Корнева Александра Валентиновича Аванс за Август 2021 г. Сумма 30000-00 Без налога (НДС)"/>
    <s v="4442530000"/>
    <x v="11"/>
    <x v="3"/>
    <x v="9"/>
  </r>
  <r>
    <x v="105"/>
    <x v="505"/>
    <n v="16.04"/>
    <x v="0"/>
    <s v="комиссия за обработку ведомости №30 16.08.2021"/>
    <s v="4442416,04"/>
    <x v="8"/>
    <x v="0"/>
    <x v="7"/>
  </r>
  <r>
    <x v="105"/>
    <x v="505"/>
    <n v="13261.6"/>
    <x v="110"/>
    <s v="Страховые взносы на обязательное медицинское страхование"/>
    <s v="4442413261,6"/>
    <x v="16"/>
    <x v="3"/>
    <x v="9"/>
  </r>
  <r>
    <x v="105"/>
    <x v="505"/>
    <n v="4009.1"/>
    <x v="0"/>
    <s v="Оплата Компенсация служебной поездки за Август 2021 г. на основании ПЛАТЕЖНАЯ ВЕДОМОСТЬ N 30 от 16.08.2021"/>
    <s v="444244009,1"/>
    <x v="9"/>
    <x v="3"/>
    <x v="9"/>
  </r>
  <r>
    <x v="105"/>
    <x v="505"/>
    <n v="200"/>
    <x v="0"/>
    <s v="комиссия за обработку ведомости №31 16.08.2021"/>
    <s v="44424200"/>
    <x v="8"/>
    <x v="0"/>
    <x v="7"/>
  </r>
  <r>
    <x v="105"/>
    <x v="505"/>
    <n v="14851.9"/>
    <x v="0"/>
    <s v="Оплата Отпускные за Август 2021 г. на основании ПЛАТЕЖНАЯ ВЕДОМОСТЬ N 29 от 16.08.2021"/>
    <s v="4442414851,9"/>
    <x v="11"/>
    <x v="3"/>
    <x v="9"/>
  </r>
  <r>
    <x v="105"/>
    <x v="505"/>
    <n v="59.41"/>
    <x v="0"/>
    <s v="комиссия за обработку ведомости №29 16.08.2021"/>
    <s v="4442459,41"/>
    <x v="8"/>
    <x v="0"/>
    <x v="7"/>
  </r>
  <r>
    <x v="105"/>
    <x v="505"/>
    <n v="50000"/>
    <x v="0"/>
    <s v="Оплата Аванс за Август 2021 г. на основании ПЛАТЕЖНАЯ ВЕДОМОСТЬ N 31 от 16.08.2021"/>
    <s v="4442450000"/>
    <x v="11"/>
    <x v="3"/>
    <x v="9"/>
  </r>
  <r>
    <x v="106"/>
    <x v="506"/>
    <n v="34070.51"/>
    <x v="110"/>
    <s v="Страховые взносы на выплату страховой части трудовой пенсии"/>
    <s v="4442134070,51"/>
    <x v="16"/>
    <x v="3"/>
    <x v="9"/>
  </r>
  <r>
    <x v="106"/>
    <x v="506"/>
    <n v="1854.85"/>
    <x v="110"/>
    <s v="Взносы на обязательное социальное страхование"/>
    <s v="444211854,85"/>
    <x v="16"/>
    <x v="3"/>
    <x v="9"/>
  </r>
  <r>
    <x v="106"/>
    <x v="506"/>
    <n v="527.91"/>
    <x v="111"/>
    <s v="Взносы на обязательное страхование от несчастных случаев. Регистрационный номер в ФСС 7704004815"/>
    <s v="44421527,91"/>
    <x v="16"/>
    <x v="3"/>
    <x v="9"/>
  </r>
  <r>
    <x v="107"/>
    <x v="507"/>
    <n v="70000"/>
    <x v="122"/>
    <s v="Оплата услуг по уборке территории в июле 2021 по счету №274 от 31.07.2021.  НДС не облагается"/>
    <s v="4441970000"/>
    <x v="14"/>
    <x v="0"/>
    <x v="6"/>
  </r>
  <r>
    <x v="108"/>
    <x v="508"/>
    <n v="106535.62"/>
    <x v="8"/>
    <s v="Оплата за стоки за июль 2021 по счету № В2555 от 31.07.2021 г.  В том числе НДС 20.00% - 17 755.94"/>
    <s v="44418106535,62"/>
    <x v="10"/>
    <x v="0"/>
    <x v="8"/>
  </r>
  <r>
    <x v="108"/>
    <x v="508"/>
    <n v="80000"/>
    <x v="26"/>
    <s v="ЗА ЭЛ. ЭНЕРГИЮ (МОЩНОСТЬ) ЗА ИЮНЬ 2021 Г. ПО ДОГОВОРУ С ИКУ №97644161 ОТ 20.07.2015Г. СЧЕТ № Э-61-32466 ОТ 30.06.2021 Г. В том числе НДС 20.00% - 13 333.33"/>
    <s v="4441880000"/>
    <x v="25"/>
    <x v="0"/>
    <x v="16"/>
  </r>
  <r>
    <x v="108"/>
    <x v="508"/>
    <n v="2219"/>
    <x v="110"/>
    <s v="Налог на доходы физических лиц за август 2021 года"/>
    <s v="444182219"/>
    <x v="41"/>
    <x v="3"/>
    <x v="9"/>
  </r>
  <r>
    <x v="109"/>
    <x v="509"/>
    <n v="7000"/>
    <x v="18"/>
    <s v="Оплата обслуживания и поддержки сервера, сайта, выезд специалиста за июль 2021 по счету №44 от 05.08.2021. НДС не облагается"/>
    <s v="444177000"/>
    <x v="2"/>
    <x v="0"/>
    <x v="1"/>
  </r>
  <r>
    <x v="109"/>
    <x v="509"/>
    <n v="160000"/>
    <x v="26"/>
    <s v="ЗА ЭЛ. ЭНЕРГИЮ (МОЩНОСТЬ) ЗА МАЙ 2021 Г. ПО ДОГОВОРУ С ИКУ №97644161 ОТ 20.07.2015Г. СЧЕТ № Э-61-26937 ОТ 31.05.2021 Г. В том числе НДС 20.00% - 26 666.67"/>
    <s v="44417160000"/>
    <x v="25"/>
    <x v="0"/>
    <x v="16"/>
  </r>
  <r>
    <x v="109"/>
    <x v="509"/>
    <n v="35250"/>
    <x v="125"/>
    <s v="Для зачисления на счет Корнева Александра Валентиновича Заработная плата за Июль 2021 г. Сумма 35250-00 Без налога (НДС)"/>
    <s v="4441735250"/>
    <x v="11"/>
    <x v="3"/>
    <x v="9"/>
  </r>
  <r>
    <x v="109"/>
    <x v="509"/>
    <n v="40000"/>
    <x v="26"/>
    <s v="ЗА ЭЛ. ЭНЕРГИЮ (МОЩНОСТЬ) ЗА ИЮНЬ 2021 Г. ПО ДОГОВОРУ С ИКУ №97644161 ОТ 20.07.2015Г. СЧЕТ № Э-61-32466 ОТ 30.06.2021 Г. В том числе НДС 20.00% - 6 666.67"/>
    <s v="4441740000"/>
    <x v="25"/>
    <x v="0"/>
    <x v="16"/>
  </r>
  <r>
    <x v="110"/>
    <x v="510"/>
    <n v="8137.98"/>
    <x v="1"/>
    <s v="Оплата за услуги связи за июль 2021 г. по счету №100806990959 от 31.07.2021 г. В том числе НДС 20.00% - 1 356.33"/>
    <s v="444148137,98"/>
    <x v="1"/>
    <x v="0"/>
    <x v="1"/>
  </r>
  <r>
    <x v="110"/>
    <x v="510"/>
    <n v="70000"/>
    <x v="103"/>
    <s v="Оплата услуг охраны за июнь 2021 по счету №199 от 30.06.2021.   НДС не облагается"/>
    <s v="4441470000"/>
    <x v="30"/>
    <x v="0"/>
    <x v="2"/>
  </r>
  <r>
    <x v="111"/>
    <x v="511"/>
    <n v="84500"/>
    <x v="45"/>
    <s v="Оплата за вывоз мусора в июле 2021 по счету №297 от 31.07.2021 по договору №40-Н от 01.01.2020 г. В том числе НДС 20.00% - 14 083.33"/>
    <s v="4441384500"/>
    <x v="4"/>
    <x v="0"/>
    <x v="3"/>
  </r>
  <r>
    <x v="111"/>
    <x v="511"/>
    <n v="60000"/>
    <x v="103"/>
    <s v="Оплата услуг охраны за июнь 2021 по счету №199 от 30.06.2021.   НДС не облагается"/>
    <s v="4441360000"/>
    <x v="30"/>
    <x v="0"/>
    <x v="2"/>
  </r>
  <r>
    <x v="112"/>
    <x v="512"/>
    <n v="70000"/>
    <x v="124"/>
    <s v="Оплата за оказание юридических услуг в июле 2021 по счету №37 от 23.07.2021 г. Сумма 70000-00 Без налога (НДС)"/>
    <s v="4441270000"/>
    <x v="20"/>
    <x v="0"/>
    <x v="14"/>
  </r>
  <r>
    <x v="113"/>
    <x v="513"/>
    <n v="40000"/>
    <x v="26"/>
    <s v="ЗА ЭЛ. ЭНЕРГИЮ (МОЩНОСТЬ) ЗА МАЙ 2021 Г. ПО ДОГОВОРУ С ИКУ №97644161 ОТ 20.07.2015Г. СЧЕТ № Э-61-26937 ОТ 31.05.2021 Г. В том числе НДС 20.00% - 6 666.67"/>
    <s v="4441140000"/>
    <x v="25"/>
    <x v="0"/>
    <x v="16"/>
  </r>
  <r>
    <x v="114"/>
    <x v="514"/>
    <n v="56.8"/>
    <x v="0"/>
    <s v="комиссия за обработку ведомости №28 02.08.2021"/>
    <s v="4441056,8"/>
    <x v="8"/>
    <x v="0"/>
    <x v="7"/>
  </r>
  <r>
    <x v="114"/>
    <x v="514"/>
    <n v="14200.88"/>
    <x v="0"/>
    <s v="Оплата Отпускных за период с 05.08.2021г по 18.08.2021 г. на основании ПЛАТЕЖНАЯ ВЕДОМОСТЬ N 28 от 02.08.2021"/>
    <s v="4441014200,88"/>
    <x v="11"/>
    <x v="3"/>
    <x v="9"/>
  </r>
  <r>
    <x v="114"/>
    <x v="514"/>
    <n v="700"/>
    <x v="0"/>
    <s v="Комиссия за исходящие платежи в рублях, переданные по системе Банк-Клиент по счету 40703810800001434983 за период с 30.06.2021 по 31.07.2021"/>
    <s v="44410700"/>
    <x v="8"/>
    <x v="0"/>
    <x v="7"/>
  </r>
  <r>
    <x v="114"/>
    <x v="514"/>
    <n v="50000"/>
    <x v="20"/>
    <s v="Оплата бухгалтерских услуг за июль 2021 по счету №118 от 30.07.2021 г. НДС не облагается"/>
    <s v="4441050000"/>
    <x v="18"/>
    <x v="0"/>
    <x v="13"/>
  </r>
  <r>
    <x v="114"/>
    <x v="514"/>
    <n v="2122"/>
    <x v="110"/>
    <s v="Налог на доходы физических лиц за июль 2021 года"/>
    <s v="444102122"/>
    <x v="41"/>
    <x v="3"/>
    <x v="9"/>
  </r>
  <r>
    <x v="114"/>
    <x v="514"/>
    <n v="990"/>
    <x v="0"/>
    <s v="Ежемесячная комиссия за обслуживание по пакету за период с 01.07.2021 по 31.07.2021"/>
    <s v="44410990"/>
    <x v="8"/>
    <x v="0"/>
    <x v="7"/>
  </r>
  <r>
    <x v="115"/>
    <x v="515"/>
    <n v="32191"/>
    <x v="110"/>
    <s v="Налог на доходы физических лиц за июль 2021 года"/>
    <s v="4440732191"/>
    <x v="41"/>
    <x v="3"/>
    <x v="9"/>
  </r>
  <r>
    <x v="115"/>
    <x v="515"/>
    <n v="103189.23"/>
    <x v="0"/>
    <s v="Оплата Заработная плата за Июль 2021 г. на основании ПЛАТЕЖНАЯ ВЕДОМОСТЬ N 27 от 30.07.2021"/>
    <s v="44407103189,23"/>
    <x v="11"/>
    <x v="3"/>
    <x v="9"/>
  </r>
  <r>
    <x v="115"/>
    <x v="515"/>
    <n v="80000"/>
    <x v="26"/>
    <s v="ЗА ЭЛ. ЭНЕРГИЮ (МОЩНОСТЬ) ЗА ИЮНЬ 2021 Г. ПО ДОГОВОРУ С ИКУ №97644161 ОТ 20.07.2015Г. СЧЕТ № Э-61-32466 ОТ 30.06.2021 Г. В том числе НДС 20.00% - 13 333.33"/>
    <s v="4440780000"/>
    <x v="25"/>
    <x v="0"/>
    <x v="16"/>
  </r>
  <r>
    <x v="115"/>
    <x v="515"/>
    <n v="412.76"/>
    <x v="0"/>
    <s v="комиссия за обработку ведомости №27 30.07.2021"/>
    <s v="44407412,76"/>
    <x v="8"/>
    <x v="0"/>
    <x v="7"/>
  </r>
  <r>
    <x v="115"/>
    <x v="515"/>
    <n v="50000"/>
    <x v="103"/>
    <s v="Оплата услуг охраны за июнь 2021 по счету №199 от 30.06.2021.   НДС не облагается"/>
    <s v="4440750000"/>
    <x v="30"/>
    <x v="0"/>
    <x v="2"/>
  </r>
  <r>
    <x v="116"/>
    <x v="516"/>
    <n v="100000"/>
    <x v="12"/>
    <s v="Перевод целевых средств на другой счет организации в банке.  НДС не облагается"/>
    <s v="44405100000"/>
    <x v="13"/>
    <x v="5"/>
    <x v="10"/>
  </r>
  <r>
    <x v="117"/>
    <x v="517"/>
    <n v="120000"/>
    <x v="26"/>
    <s v="ЗА ЭЛ. ЭНЕРГИЮ (МОЩНОСТЬ) ЗА ИЮНЬ 2021 Г. ПО ДОГОВОРУ С ИКУ №97644161 ОТ 20.07.2015Г. СЧЕТ № Э-61-32466 ОТ 30.06.2021 Г. В том числе НДС 20.00% - 20 000.00"/>
    <s v="44404120000"/>
    <x v="25"/>
    <x v="0"/>
    <x v="16"/>
  </r>
  <r>
    <x v="117"/>
    <x v="517"/>
    <n v="80000"/>
    <x v="103"/>
    <s v="Оплата услуг охраны за июнь 2021 по счету №199 от 30.06.2021.   НДС не облагается"/>
    <s v="4440480000"/>
    <x v="30"/>
    <x v="0"/>
    <x v="2"/>
  </r>
  <r>
    <x v="118"/>
    <x v="518"/>
    <n v="9432.24"/>
    <x v="113"/>
    <s v="Оплата услуг пультовой охраны объекта за июнь 2021 по счету №77000402679 от 01.06.2021 по договору №7721N10011 от 12.11.2012. В том числе НДС 20.00% - 1 572.04"/>
    <s v="443989432,24"/>
    <x v="42"/>
    <x v="0"/>
    <x v="2"/>
  </r>
  <r>
    <x v="118"/>
    <x v="518"/>
    <n v="50000"/>
    <x v="26"/>
    <s v="ЗА ЭЛ. ЭНЕРГИЮ (МОЩНОСТЬ) ЗА ИЮНЬ 2021 Г. ПО ДОГОВОРУ С ИКУ №97644161 ОТ 20.07.2015Г. СЧЕТ № Э-61-32466 ОТ 30.06.2021 Г. В том числе НДС 20.00% - 8 333.33"/>
    <s v="4439850000"/>
    <x v="25"/>
    <x v="0"/>
    <x v="16"/>
  </r>
  <r>
    <x v="118"/>
    <x v="518"/>
    <n v="60000"/>
    <x v="103"/>
    <s v="Оплата услуг охраны за июнь 2021 по счету №199 от 30.06.2021.   НДС не облагается"/>
    <s v="4439860000"/>
    <x v="30"/>
    <x v="0"/>
    <x v="2"/>
  </r>
  <r>
    <x v="118"/>
    <x v="518"/>
    <n v="1739.97"/>
    <x v="155"/>
    <s v="Оплата госпошлины. НДС не облагается"/>
    <s v="443981739,97"/>
    <x v="31"/>
    <x v="2"/>
    <x v="14"/>
  </r>
  <r>
    <x v="118"/>
    <x v="518"/>
    <n v="3100"/>
    <x v="110"/>
    <s v="Водный налог за 2 квартал 2021 года"/>
    <s v="443983100"/>
    <x v="39"/>
    <x v="2"/>
    <x v="15"/>
  </r>
  <r>
    <x v="119"/>
    <x v="519"/>
    <n v="5000"/>
    <x v="24"/>
    <s v="Оплата за техническое обслуживание газопровода в июне 2021 по счету №21 от 22.06.2021, Договор ОГ-19/7 от 01.12.2019.  НДС не облагается"/>
    <s v="443975000"/>
    <x v="23"/>
    <x v="0"/>
    <x v="0"/>
  </r>
  <r>
    <x v="119"/>
    <x v="519"/>
    <n v="2520"/>
    <x v="137"/>
    <s v="Оплата услуги по составлению реестра собственников помещений по адресу: г Москва, Долгопрудная аллея, влд 1 по счету No382887 от 16.07.2021.  НДС не облагается"/>
    <s v="443972520"/>
    <x v="20"/>
    <x v="0"/>
    <x v="14"/>
  </r>
  <r>
    <x v="119"/>
    <x v="519"/>
    <n v="9432.24"/>
    <x v="113"/>
    <s v="Оплата услуг пультовой охраны объекта за май 2021 по счету №77000463761 от 01.07.2021 по договору №7721N10011 от 12.11.2012. В том числе НДС 20.00% - 1 572.04"/>
    <s v="443979432,24"/>
    <x v="42"/>
    <x v="0"/>
    <x v="2"/>
  </r>
  <r>
    <x v="120"/>
    <x v="520"/>
    <n v="127538.27"/>
    <x v="5"/>
    <s v="Арендная плата за землю за 3 квартал 2021 год. ФЛС №М-02-013174-001 НДС не облагается"/>
    <s v="44396127538,27"/>
    <x v="5"/>
    <x v="0"/>
    <x v="4"/>
  </r>
  <r>
    <x v="120"/>
    <x v="520"/>
    <n v="100000"/>
    <x v="12"/>
    <s v="Перевод целевых средств на другой счет организации в банке.  НДС не облагается"/>
    <s v="44396100000"/>
    <x v="13"/>
    <x v="5"/>
    <x v="10"/>
  </r>
  <r>
    <x v="120"/>
    <x v="520"/>
    <n v="50000"/>
    <x v="26"/>
    <s v="ЗА ЭЛ. ЭНЕРГИЮ (МОЩНОСТЬ) ЗА МАЙ 2021 Г. ПО ДОГОВОРУ С ИКУ №97644161 ОТ 20.07.2015Г. СЧЕТ № Э-61-26937 ОТ 31.05.2021 Г. В том числе НДС 20.00% - 8 333.33"/>
    <s v="4439650000"/>
    <x v="25"/>
    <x v="0"/>
    <x v="16"/>
  </r>
  <r>
    <x v="121"/>
    <x v="521"/>
    <n v="16.579999999999998"/>
    <x v="0"/>
    <s v="комиссия за обработку ведомости №25 15.07.2021"/>
    <s v="4439216,58"/>
    <x v="8"/>
    <x v="0"/>
    <x v="7"/>
  </r>
  <r>
    <x v="121"/>
    <x v="521"/>
    <n v="47000"/>
    <x v="0"/>
    <s v="Оплата Аванс за Июль 2021 г. на основании ПЛАТЕЖНАЯ ВЕДОМОСТЬ N 26 от 15.07.2021"/>
    <s v="4439247000"/>
    <x v="11"/>
    <x v="3"/>
    <x v="9"/>
  </r>
  <r>
    <x v="121"/>
    <x v="521"/>
    <n v="30000"/>
    <x v="125"/>
    <s v="Для зачисления на счет Корнева Александра Валентиновича Заработная плата за Июль 2021 г. Сумма 30000-00 Без налога (НДС)"/>
    <s v="4439230000"/>
    <x v="11"/>
    <x v="3"/>
    <x v="9"/>
  </r>
  <r>
    <x v="121"/>
    <x v="521"/>
    <n v="1500"/>
    <x v="125"/>
    <s v="Для зачисления на счет Корнева Александра Валентиновича Заработная плата за Июль 2021 г. Сумма 1500-00 Без налога (НДС)"/>
    <s v="443921500"/>
    <x v="11"/>
    <x v="3"/>
    <x v="9"/>
  </r>
  <r>
    <x v="121"/>
    <x v="521"/>
    <n v="4145.45"/>
    <x v="0"/>
    <s v="Оплата Компенсация служебной поездки за Июль 2021 г. на основании ПЛАТЕЖНАЯ ВЕДОМОСТЬ N 25 от 15.07.2021"/>
    <s v="443924145,45"/>
    <x v="9"/>
    <x v="3"/>
    <x v="9"/>
  </r>
  <r>
    <x v="121"/>
    <x v="521"/>
    <n v="188"/>
    <x v="0"/>
    <s v="комиссия за обработку ведомости №26 15.07.2021"/>
    <s v="44392188"/>
    <x v="8"/>
    <x v="0"/>
    <x v="7"/>
  </r>
  <r>
    <x v="122"/>
    <x v="522"/>
    <n v="15358.41"/>
    <x v="110"/>
    <s v="Страховые взносы на обязательное медицинское страхование"/>
    <s v="4439015358,41"/>
    <x v="16"/>
    <x v="3"/>
    <x v="9"/>
  </r>
  <r>
    <x v="122"/>
    <x v="522"/>
    <n v="1854.85"/>
    <x v="110"/>
    <s v="Взносы на обязательное социальное страхование"/>
    <s v="443901854,85"/>
    <x v="16"/>
    <x v="3"/>
    <x v="9"/>
  </r>
  <r>
    <x v="122"/>
    <x v="522"/>
    <n v="64315.199999999997"/>
    <x v="8"/>
    <s v="Оплата за стоки за май 2021 по счету №В2138 от 30.06.2021 г.  В том числе НДС 20.00% - 10 719.20"/>
    <s v="4439064315,2"/>
    <x v="10"/>
    <x v="0"/>
    <x v="8"/>
  </r>
  <r>
    <x v="122"/>
    <x v="522"/>
    <n v="611.78"/>
    <x v="111"/>
    <s v="Взносы на обязательное страхование от несчастных случаев. Регистрационный номер в ФСС 7704004815"/>
    <s v="44390611,78"/>
    <x v="16"/>
    <x v="3"/>
    <x v="9"/>
  </r>
  <r>
    <x v="122"/>
    <x v="522"/>
    <n v="1700"/>
    <x v="156"/>
    <s v="Оплата услуг по внеочередной проверке знаний по охране труда и пожарно-техническому минимуму. НДС не облагается"/>
    <s v="443901700"/>
    <x v="48"/>
    <x v="3"/>
    <x v="9"/>
  </r>
  <r>
    <x v="122"/>
    <x v="522"/>
    <n v="38264.120000000003"/>
    <x v="110"/>
    <s v="Страховые взносы на выплату страховой части трудовой пенсии"/>
    <s v="4439038264,12"/>
    <x v="16"/>
    <x v="3"/>
    <x v="9"/>
  </r>
  <r>
    <x v="122"/>
    <x v="522"/>
    <n v="73773.05"/>
    <x v="26"/>
    <s v="ЗА ЭЛ. ЭНЕРГИЮ (МОЩНОСТЬ) ЗА МАЙ 2021 Г. ПО ДОГОВОРУ С ИКУ №97644161 ОТ 20.07.2015Г. СЧЕТ № Э-61-26937 ОТ 31.05.2021 Г. В том числе НДС 20.00% - 12 295.51"/>
    <s v="4439073773,05"/>
    <x v="25"/>
    <x v="0"/>
    <x v="16"/>
  </r>
  <r>
    <x v="123"/>
    <x v="523"/>
    <n v="60000"/>
    <x v="8"/>
    <s v="Оплата за стоки за май 2021 по счету №В2138 от 30.06.2021 г.  В том числе НДС 20.00% - 10 000.00"/>
    <s v="4438960000"/>
    <x v="10"/>
    <x v="0"/>
    <x v="8"/>
  </r>
  <r>
    <x v="123"/>
    <x v="523"/>
    <n v="70000"/>
    <x v="122"/>
    <s v="Оплата услуг по уборке территории в июне 2021 по счету №248 от 30.06.2021.  НДС не облагается"/>
    <s v="4438970000"/>
    <x v="14"/>
    <x v="0"/>
    <x v="6"/>
  </r>
  <r>
    <x v="123"/>
    <x v="523"/>
    <n v="100000"/>
    <x v="26"/>
    <s v="ЗА ЭЛ. ЭНЕРГИЮ (МОЩНОСТЬ) ЗА МАЙ 2021 Г. ПО ДОГОВОРУ С ИКУ №97644161 ОТ 20.07.2015Г. СЧЕТ № Э-61-26937 ОТ 31.05.2021 Г. В том числе НДС 20.00% - 16 666.67"/>
    <s v="44389100000"/>
    <x v="25"/>
    <x v="0"/>
    <x v="16"/>
  </r>
  <r>
    <x v="124"/>
    <x v="524"/>
    <n v="4896.7"/>
    <x v="0"/>
    <s v="Оплата покупки по карте. CARD **4411 IRINA MIGUNOVA 08JUL RUR 4896.7 METRO STORE 1014 MOSCOW"/>
    <s v="443874896,7"/>
    <x v="15"/>
    <x v="4"/>
    <x v="11"/>
  </r>
  <r>
    <x v="125"/>
    <x v="525"/>
    <n v="450"/>
    <x v="0"/>
    <s v="Комиссия за снятие наличных в банкомате. Cash Advance Fee. CARD **4411 IRINA MIGUNOVA 08JUL RUR 30000 RBA ATM 45321 MOSKVA"/>
    <s v="44385450"/>
    <x v="8"/>
    <x v="0"/>
    <x v="7"/>
  </r>
  <r>
    <x v="125"/>
    <x v="525"/>
    <n v="90000"/>
    <x v="103"/>
    <s v="Оплата услуг охраны за май 2021 по счету №167 от 31.05.2021.   НДС не облагается"/>
    <s v="4438590000"/>
    <x v="30"/>
    <x v="0"/>
    <x v="2"/>
  </r>
  <r>
    <x v="125"/>
    <x v="525"/>
    <n v="7605.94"/>
    <x v="1"/>
    <s v="Оплата за услуги связи за июнь 2021 г. по счету №100798298172 от 30.06.2021 г. В том числе НДС 20.00% - 1 267.66"/>
    <s v="443857605,94"/>
    <x v="1"/>
    <x v="0"/>
    <x v="1"/>
  </r>
  <r>
    <x v="125"/>
    <x v="525"/>
    <n v="91000"/>
    <x v="45"/>
    <s v="Оплата за вывоз мусора в июне 2021 по счету №256 от 30.06.2021 по договору №40-Н от 01.01.2020 г. В том числе НДС 20.00% - 15 166.67"/>
    <s v="4438591000"/>
    <x v="4"/>
    <x v="0"/>
    <x v="3"/>
  </r>
  <r>
    <x v="125"/>
    <x v="525"/>
    <n v="389.6"/>
    <x v="26"/>
    <s v="ЗА ЭЛ. ЭНЕРГИЮ (МОЩНОСТЬ) ЗА ИЮНЬ 2021 Г. ПО ДОГОВОРУ С ИКУ №97698261 ОТ 06.02.2017Г. СЧЕТ № Э-61-32469 ОТ 30.06.2021 Г. В том числе НДС 20.00% - 64.93"/>
    <s v="44385389,6"/>
    <x v="25"/>
    <x v="0"/>
    <x v="16"/>
  </r>
  <r>
    <x v="125"/>
    <x v="525"/>
    <n v="30000"/>
    <x v="0"/>
    <s v="Снятие наличных денежных средств с карты в банкомате Банка. CARD **4411 IRINA MIGUNOVA 08JUL RUR 30000 RBA ATM 45321 MOSKVA"/>
    <s v="4438530000"/>
    <x v="15"/>
    <x v="4"/>
    <x v="11"/>
  </r>
  <r>
    <x v="125"/>
    <x v="525"/>
    <n v="70000"/>
    <x v="124"/>
    <s v="Оплата за оказание юридических услуг в июне 2021 по счету №6 от 25.06.2021 г. Сумма 70000-00 Без налога (НДС)"/>
    <s v="4438570000"/>
    <x v="20"/>
    <x v="0"/>
    <x v="14"/>
  </r>
  <r>
    <x v="126"/>
    <x v="526"/>
    <n v="50000"/>
    <x v="20"/>
    <s v="Оплата бухгалтерских услуг за июнь 2021 по счету №115 от 06.07.2021 г. НДС не облагается"/>
    <s v="4438350000"/>
    <x v="18"/>
    <x v="0"/>
    <x v="13"/>
  </r>
  <r>
    <x v="126"/>
    <x v="526"/>
    <n v="100000"/>
    <x v="26"/>
    <s v="ЗА ЭЛ. ЭНЕРГИЮ (МОЩНОСТЬ) ЗА МАЙ 2021 Г. ПО ДОГОВОРУ С ИКУ №97644161 ОТ 20.07.2015Г. СЧЕТ № Э-61-26937 ОТ 31.05.2021 Г. В том числе НДС 20.00% - 16 666.67"/>
    <s v="44383100000"/>
    <x v="25"/>
    <x v="0"/>
    <x v="16"/>
  </r>
  <r>
    <x v="126"/>
    <x v="526"/>
    <n v="300000"/>
    <x v="12"/>
    <s v="Перевод целевых средств на другой счет организации в банке.  НДС не облагается"/>
    <s v="44383300000"/>
    <x v="13"/>
    <x v="5"/>
    <x v="10"/>
  </r>
  <r>
    <x v="126"/>
    <x v="526"/>
    <n v="150000"/>
    <x v="103"/>
    <s v="Оплата услуг охраны за май 2021 по счету №167 от 31.05.2021.   НДС не облагается"/>
    <s v="44383150000"/>
    <x v="30"/>
    <x v="0"/>
    <x v="2"/>
  </r>
  <r>
    <x v="126"/>
    <x v="526"/>
    <n v="187850.52"/>
    <x v="8"/>
    <s v="Оплата за стоки за май 2021 по счету №В1712 от 31.05.2021 г.  В том числе НДС 20.00% - 31 308.42"/>
    <s v="44383187850,52"/>
    <x v="10"/>
    <x v="0"/>
    <x v="8"/>
  </r>
  <r>
    <x v="127"/>
    <x v="527"/>
    <n v="35250"/>
    <x v="125"/>
    <s v="Для зачисления на счет Корнева Александра Валентиновича Заработная плата за Июнь 2021 г. Сумма 35250-00 Без налога (НДС)"/>
    <s v="4437935250"/>
    <x v="11"/>
    <x v="3"/>
    <x v="9"/>
  </r>
  <r>
    <x v="128"/>
    <x v="528"/>
    <n v="14334.14"/>
    <x v="0"/>
    <s v="Отпускные за Июль 2021 г. на основании ПЛАТЕЖНАЯ ВЕДОМОСТЬ N 23 от 01.07.2021"/>
    <s v="4437814334,14"/>
    <x v="11"/>
    <x v="3"/>
    <x v="9"/>
  </r>
  <r>
    <x v="128"/>
    <x v="528"/>
    <n v="358.39"/>
    <x v="0"/>
    <s v="комиссия за обработку ведомости №24 01.07.2021"/>
    <s v="44378358,39"/>
    <x v="8"/>
    <x v="0"/>
    <x v="7"/>
  </r>
  <r>
    <x v="128"/>
    <x v="528"/>
    <n v="57.34"/>
    <x v="0"/>
    <s v="комиссия за обработку ведомости №23 01.07.2021"/>
    <s v="4437857,34"/>
    <x v="8"/>
    <x v="0"/>
    <x v="7"/>
  </r>
  <r>
    <x v="128"/>
    <x v="528"/>
    <n v="33828"/>
    <x v="110"/>
    <s v="Налог на доходы физических лиц за июнь 2021 года"/>
    <s v="4437833828"/>
    <x v="41"/>
    <x v="3"/>
    <x v="9"/>
  </r>
  <r>
    <x v="128"/>
    <x v="528"/>
    <n v="89596.27"/>
    <x v="0"/>
    <s v="Оплата Заработная плата за Июнь 2021 г. на основании ПЛАТЕЖНАЯ ВЕДОМОСТЬ N 24 от 01.07.2021"/>
    <s v="4437889596,27"/>
    <x v="11"/>
    <x v="3"/>
    <x v="9"/>
  </r>
  <r>
    <x v="128"/>
    <x v="528"/>
    <n v="990"/>
    <x v="0"/>
    <s v="Ежемесячная комиссия за обслуживание по пакету за период с 01.06.2021 по 30.06.2021"/>
    <s v="44378990"/>
    <x v="8"/>
    <x v="0"/>
    <x v="7"/>
  </r>
  <r>
    <x v="129"/>
    <x v="529"/>
    <n v="525"/>
    <x v="0"/>
    <s v="Комиссия за исходящие платежи в рублях, переданные по системе Банк-Клиент по счету 40703810800001434983 за период с 31.05.2021 по 30.06.2021"/>
    <s v="44377525"/>
    <x v="8"/>
    <x v="0"/>
    <x v="7"/>
  </r>
  <r>
    <x v="130"/>
    <x v="530"/>
    <n v="200000"/>
    <x v="12"/>
    <s v="Перевод целевых средств на ремонт скважины на другой счет организации в банке. НДС не облагается"/>
    <s v="44372200000"/>
    <x v="13"/>
    <x v="5"/>
    <x v="10"/>
  </r>
  <r>
    <x v="131"/>
    <x v="531"/>
    <n v="210781.25"/>
    <x v="26"/>
    <s v="ЗА ЭЛ. ЭНЕРГИЮ (МОЩНОСТЬ) ЗА АПРЕЛЬ 2021 Г. ПО ДОГОВОРУ С ИКУ №97644161 ОТ 20.07.2015Г. СЧЕТ № Э-61-21395 ОТ 30.04.2021 Г. В том числе НДС 20.00% - 35 130.21"/>
    <s v="44370210781,25"/>
    <x v="25"/>
    <x v="0"/>
    <x v="16"/>
  </r>
  <r>
    <x v="131"/>
    <x v="531"/>
    <n v="85942.56"/>
    <x v="8"/>
    <s v="Оплата за стоки за апрель 2021 по счету №В1532 от 30.04.2021 г.  В том числе НДС 20.00% - 14 323.76"/>
    <s v="4437085942,56"/>
    <x v="10"/>
    <x v="0"/>
    <x v="8"/>
  </r>
  <r>
    <x v="132"/>
    <x v="532"/>
    <n v="5575"/>
    <x v="110"/>
    <s v="Налог на доходы физических лиц за июнь 2021 года"/>
    <s v="443625575"/>
    <x v="41"/>
    <x v="3"/>
    <x v="9"/>
  </r>
  <r>
    <x v="132"/>
    <x v="532"/>
    <n v="17.2"/>
    <x v="0"/>
    <s v="комиссия за обработку ведомости №22 15.06.2021"/>
    <s v="4436217,2"/>
    <x v="8"/>
    <x v="0"/>
    <x v="7"/>
  </r>
  <r>
    <x v="132"/>
    <x v="532"/>
    <n v="240"/>
    <x v="0"/>
    <s v="комиссия за обработку ведомости №21 15.06.2021"/>
    <s v="44362240"/>
    <x v="8"/>
    <x v="0"/>
    <x v="7"/>
  </r>
  <r>
    <x v="132"/>
    <x v="532"/>
    <n v="30000"/>
    <x v="125"/>
    <s v="Для зачисления на счет Корнева Александра Валентиновича Аванс за Июнь 2021 г. Сумма 30000-00 Без налога (НДС)"/>
    <s v="4436230000"/>
    <x v="11"/>
    <x v="3"/>
    <x v="9"/>
  </r>
  <r>
    <x v="132"/>
    <x v="532"/>
    <n v="48067.39"/>
    <x v="8"/>
    <s v="Оплата за стоки за июль 2020 по счету №В2492 от 31.07.2020 г.  В том числе НДС 20.00% - 8 011.23"/>
    <s v="4436248067,39"/>
    <x v="10"/>
    <x v="0"/>
    <x v="8"/>
  </r>
  <r>
    <x v="132"/>
    <x v="532"/>
    <n v="60000"/>
    <x v="0"/>
    <s v="Оплата Аванс за Июнь 2021 г. на основании ПЛАТЕЖНАЯ ВЕДОМОСТЬ N 21 от 15.06.2021"/>
    <s v="4436260000"/>
    <x v="11"/>
    <x v="3"/>
    <x v="9"/>
  </r>
  <r>
    <x v="132"/>
    <x v="532"/>
    <n v="149.22"/>
    <x v="0"/>
    <s v="комиссия за обработку ведомости №20 15.06.2021"/>
    <s v="44362149,22"/>
    <x v="8"/>
    <x v="0"/>
    <x v="7"/>
  </r>
  <r>
    <x v="132"/>
    <x v="532"/>
    <n v="1500"/>
    <x v="125"/>
    <s v="Для зачисления на счет Корнева Александра Валентиновича Компенсация за использование личного транспорта в служебных целях за Июнь 2021 г. Сумма 1500-00 Без налога (НДС)"/>
    <s v="443621500"/>
    <x v="9"/>
    <x v="3"/>
    <x v="9"/>
  </r>
  <r>
    <x v="132"/>
    <x v="532"/>
    <n v="100000"/>
    <x v="26"/>
    <s v="ЗА ЭЛ. ЭНЕРГИЮ (МОЩНОСТЬ) ЗА АПРЕЛЬ 2021 Г. ПО ДОГОВОРУ С ИКУ №97644161 ОТ 20.07.2015Г. СЧЕТ № Э-61-21395 ОТ 30.04.2021 Г. В том числе НДС 20.00% - 16 666.67"/>
    <s v="44362100000"/>
    <x v="25"/>
    <x v="0"/>
    <x v="16"/>
  </r>
  <r>
    <x v="132"/>
    <x v="532"/>
    <n v="80000"/>
    <x v="103"/>
    <s v="Оплата услуг охраны за май 2021 по счету №167 от 31.05.2021.   НДС не облагается"/>
    <s v="4436280000"/>
    <x v="30"/>
    <x v="0"/>
    <x v="2"/>
  </r>
  <r>
    <x v="132"/>
    <x v="532"/>
    <n v="70000"/>
    <x v="8"/>
    <s v="Оплата за стоки за апрель 2021 по счету №В1532 от 30.04.2021 г.  В том числе НДС 20.00% - 11 666.67"/>
    <s v="4436270000"/>
    <x v="10"/>
    <x v="0"/>
    <x v="8"/>
  </r>
  <r>
    <x v="132"/>
    <x v="532"/>
    <n v="37305.18"/>
    <x v="0"/>
    <s v="Отпускные за Июнь 2021 г. на основании ПЛАТЕЖНАЯ ВЕДОМОСТЬ N 20 от 15.06.2021"/>
    <s v="4436237305,18"/>
    <x v="11"/>
    <x v="3"/>
    <x v="9"/>
  </r>
  <r>
    <x v="132"/>
    <x v="532"/>
    <n v="4300.6000000000004"/>
    <x v="0"/>
    <s v="Оплата Компенсация служебной поездки за Июнь 2021 г. на основании ПЛАТЕЖНАЯ ВЕДОМОСТЬ N 22 от 15.06.2021"/>
    <s v="443624300,6"/>
    <x v="9"/>
    <x v="3"/>
    <x v="9"/>
  </r>
  <r>
    <x v="133"/>
    <x v="533"/>
    <n v="80000"/>
    <x v="26"/>
    <s v="ЗА ЭЛ. ЭНЕРГИЮ (МОЩНОСТЬ) ЗА АПРЕЛЬ 2021 Г. ПО ДОГОВОРУ С ИКУ №97644161 ОТ 20.07.2015Г. СЧЕТ № Э-61-21395 ОТ 30.04.2021 Г. В том числе НДС 20.00% - 13 333.33"/>
    <s v="4435780000"/>
    <x v="25"/>
    <x v="0"/>
    <x v="16"/>
  </r>
  <r>
    <x v="133"/>
    <x v="533"/>
    <n v="7000"/>
    <x v="18"/>
    <s v="Оплата обслуживания и поддержки сервера, сайта, выезд специалиста за май 2021 по счету №35 от 09.06.2021. НДС не облагается"/>
    <s v="443577000"/>
    <x v="2"/>
    <x v="0"/>
    <x v="1"/>
  </r>
  <r>
    <x v="133"/>
    <x v="533"/>
    <n v="20000"/>
    <x v="0"/>
    <s v="Снятие наличных денежных средств с карты в банкомате Банка. CARD **4411 IRINA MIGUNOVA 10JUN RUR 20000 RBA ATM 45321 MOSKVA"/>
    <s v="4435720000"/>
    <x v="15"/>
    <x v="4"/>
    <x v="11"/>
  </r>
  <r>
    <x v="133"/>
    <x v="533"/>
    <n v="1854.85"/>
    <x v="110"/>
    <s v="Взносы на обязательное социальное страхование"/>
    <s v="443571854,85"/>
    <x v="16"/>
    <x v="3"/>
    <x v="9"/>
  </r>
  <r>
    <x v="133"/>
    <x v="533"/>
    <n v="37706.9"/>
    <x v="110"/>
    <s v="Страховые взносы на выплату страховой части трудовой пенсии"/>
    <s v="4435737706,9"/>
    <x v="16"/>
    <x v="3"/>
    <x v="9"/>
  </r>
  <r>
    <x v="133"/>
    <x v="533"/>
    <n v="30900.3"/>
    <x v="23"/>
    <s v="Оплата технического обслуживания системы водоочистки по счету №71781/Р97 от 07.06.2021.  В том числе НДС 20.00% - 5 150.05"/>
    <s v="4435730900,3"/>
    <x v="21"/>
    <x v="0"/>
    <x v="15"/>
  </r>
  <r>
    <x v="133"/>
    <x v="533"/>
    <n v="300"/>
    <x v="0"/>
    <s v="Комиссия за снятие наличных в банкомате. Cash Advance Fee. CARD **4411 IRINA MIGUNOVA 10JUN RUR 20000 RBA ATM 45321 MOSKVA"/>
    <s v="44357300"/>
    <x v="8"/>
    <x v="0"/>
    <x v="7"/>
  </r>
  <r>
    <x v="133"/>
    <x v="533"/>
    <n v="15079.8"/>
    <x v="110"/>
    <s v="Страховые взносы на обязательное медицинское страхование"/>
    <s v="4435715079,8"/>
    <x v="16"/>
    <x v="3"/>
    <x v="9"/>
  </r>
  <r>
    <x v="133"/>
    <x v="533"/>
    <n v="600.63"/>
    <x v="111"/>
    <s v="Взносы на обязательное страхование от несчастных случаев. Регистрационный номер в ФСС 7704004815"/>
    <s v="44357600,63"/>
    <x v="16"/>
    <x v="3"/>
    <x v="9"/>
  </r>
  <r>
    <x v="133"/>
    <x v="533"/>
    <n v="15000"/>
    <x v="25"/>
    <s v="Оплата за исследования проб воды по счету №k-173 от 10.06.2021. НДС не облагается"/>
    <s v="4435715000"/>
    <x v="24"/>
    <x v="0"/>
    <x v="15"/>
  </r>
  <r>
    <x v="133"/>
    <x v="533"/>
    <n v="80000"/>
    <x v="8"/>
    <s v="Оплата за стоки за апрель 2021 по счету №В1532 от 30.04.2021 г.  В том числе НДС 20.00% - 13 333.33"/>
    <s v="4435780000"/>
    <x v="10"/>
    <x v="0"/>
    <x v="8"/>
  </r>
  <r>
    <x v="134"/>
    <x v="534"/>
    <n v="1819.54"/>
    <x v="0"/>
    <s v="Оплата покупки по карте. CARD **4411 IRINA MIGUNOVA 07JUN RUR 1819.54 GAZPROM MEZHREGIONGAZ SPB"/>
    <s v="443561819,54"/>
    <x v="0"/>
    <x v="0"/>
    <x v="0"/>
  </r>
  <r>
    <x v="135"/>
    <x v="535"/>
    <n v="807.6"/>
    <x v="110"/>
    <s v="Налог на доходы физических лиц за май 2021 года"/>
    <s v="44355807,6"/>
    <x v="41"/>
    <x v="3"/>
    <x v="9"/>
  </r>
  <r>
    <x v="135"/>
    <x v="535"/>
    <n v="23.2"/>
    <x v="0"/>
    <s v="комиссия за обработку ведомости №19 08.06.2021"/>
    <s v="4435523,2"/>
    <x v="8"/>
    <x v="0"/>
    <x v="7"/>
  </r>
  <r>
    <x v="135"/>
    <x v="535"/>
    <n v="7026.38"/>
    <x v="1"/>
    <s v="Оплата за услуги связи за май 2021 г. по счету №100789676658 от 31.05.2021 г. В том числе НДС 20.00% - 1 171.06"/>
    <s v="443557026,38"/>
    <x v="1"/>
    <x v="0"/>
    <x v="1"/>
  </r>
  <r>
    <x v="135"/>
    <x v="535"/>
    <n v="5799.13"/>
    <x v="0"/>
    <s v="Оплата премии за Май 2021 г. на основании ПЛАТЕЖНАЯ ВЕДОМОСТЬ N 19 от 08.06.2021"/>
    <s v="443555799,13"/>
    <x v="11"/>
    <x v="3"/>
    <x v="9"/>
  </r>
  <r>
    <x v="136"/>
    <x v="536"/>
    <n v="80000"/>
    <x v="103"/>
    <s v="Оплата услуг охраны за апрель 2021 по счету №105 от 30.04.2021.   НДС не облагается"/>
    <s v="4435480000"/>
    <x v="30"/>
    <x v="0"/>
    <x v="2"/>
  </r>
  <r>
    <x v="136"/>
    <x v="536"/>
    <n v="70000"/>
    <x v="124"/>
    <s v="Оплата за оказание юридических услуг в мае 2021 по счету №5 от 26.05.2021 г. Сумма 70000-00 Без налога (НДС)"/>
    <s v="4435470000"/>
    <x v="20"/>
    <x v="0"/>
    <x v="14"/>
  </r>
  <r>
    <x v="136"/>
    <x v="536"/>
    <n v="117000"/>
    <x v="45"/>
    <s v="Оплата за вывоз мусора в мае 2021 по счету №214 от 31.05.2021 по договору №40-Н от 01.01.2020 г. В том числе НДС 20.00% - 19 500.00"/>
    <s v="44354117000"/>
    <x v="4"/>
    <x v="0"/>
    <x v="3"/>
  </r>
  <r>
    <x v="137"/>
    <x v="537"/>
    <n v="35250"/>
    <x v="125"/>
    <s v="Для зачисления на счет Корнева Александра Валентиновича Заработная плата за Май 2021 г. Сумма 35250-00 Без налога (НДС)"/>
    <s v="4435135250"/>
    <x v="11"/>
    <x v="3"/>
    <x v="9"/>
  </r>
  <r>
    <x v="137"/>
    <x v="537"/>
    <n v="80000"/>
    <x v="103"/>
    <s v="Оплата услуг охраны за апрель 2021 по счету №105 от 30.04.2021.   НДС не облагается"/>
    <s v="4435180000"/>
    <x v="30"/>
    <x v="0"/>
    <x v="2"/>
  </r>
  <r>
    <x v="138"/>
    <x v="538"/>
    <n v="5000"/>
    <x v="24"/>
    <s v="Оплата за техническое обслуживание газопровода в мае 2021 по счету №20 от 26.05.2021, Договор ОГ-19/7 от 01.12.2019.  НДС не облагается"/>
    <s v="443505000"/>
    <x v="23"/>
    <x v="0"/>
    <x v="0"/>
  </r>
  <r>
    <x v="138"/>
    <x v="538"/>
    <n v="5000"/>
    <x v="24"/>
    <s v="Оплата за техническое обслуживание газопровода в марте 2021 по счету №19 от 27.04.2021, Договор ОГ-19/7 от 01.12.2019.  НДС не облагается"/>
    <s v="443505000"/>
    <x v="23"/>
    <x v="0"/>
    <x v="0"/>
  </r>
  <r>
    <x v="139"/>
    <x v="539"/>
    <n v="50000"/>
    <x v="20"/>
    <s v="Оплата бухгалтерских услуг за май 2021 по счету №65 от 28.05.2021 г. НДС не облагается"/>
    <s v="4434950000"/>
    <x v="18"/>
    <x v="0"/>
    <x v="13"/>
  </r>
  <r>
    <x v="139"/>
    <x v="539"/>
    <n v="424.7"/>
    <x v="0"/>
    <s v="комиссия за обработку ведомости №18 01.06.2021"/>
    <s v="44349424,7"/>
    <x v="8"/>
    <x v="0"/>
    <x v="7"/>
  </r>
  <r>
    <x v="139"/>
    <x v="539"/>
    <n v="60000"/>
    <x v="26"/>
    <s v="ЗА ЭЛ. ЭНЕРГИЮ (МОЩНОСТЬ) ЗА АПРЕЛЬ 2021 Г. ПО ДОГОВОРУ С ИКУ №97644161 ОТ 20.07.2015Г. СЧЕТ № Э-61-21395 ОТ 30.04.2021 Г. В том числе НДС 20.00% - 10 000.00"/>
    <s v="4434960000"/>
    <x v="25"/>
    <x v="0"/>
    <x v="16"/>
  </r>
  <r>
    <x v="139"/>
    <x v="539"/>
    <n v="106175.33"/>
    <x v="0"/>
    <s v="Оплата Заработная плата за Апрель 2021 г. на основании ПЛАТЕЖНАЯ ВЕДОМОСТЬ N 18 от 01.06.2021"/>
    <s v="44349106175,33"/>
    <x v="11"/>
    <x v="3"/>
    <x v="9"/>
  </r>
  <r>
    <x v="139"/>
    <x v="539"/>
    <n v="1256.3"/>
    <x v="110"/>
    <s v="Налог на доходы физических лиц за май 2021 года"/>
    <s v="443491256,3"/>
    <x v="41"/>
    <x v="3"/>
    <x v="9"/>
  </r>
  <r>
    <x v="140"/>
    <x v="540"/>
    <n v="990"/>
    <x v="0"/>
    <s v="Ежемесячная комиссия за обслуживание по пакету за период с 01.05.2021 по 31.05.2021"/>
    <s v="44348990"/>
    <x v="8"/>
    <x v="0"/>
    <x v="7"/>
  </r>
  <r>
    <x v="141"/>
    <x v="541"/>
    <n v="650"/>
    <x v="0"/>
    <s v="Комиссия за исходящие платежи в рублях, переданные по системе Банк-Клиент по счету 40703810800001434983 за период с 30.04.2021 по 31.05.2021"/>
    <s v="44347650"/>
    <x v="8"/>
    <x v="0"/>
    <x v="7"/>
  </r>
  <r>
    <x v="142"/>
    <x v="542"/>
    <n v="70000"/>
    <x v="122"/>
    <s v="Оплата услуг по уборке территории в апреле 2021 по счету №213 от 30.04.2021.  НДС не облагается"/>
    <s v="4434470000"/>
    <x v="14"/>
    <x v="0"/>
    <x v="6"/>
  </r>
  <r>
    <x v="142"/>
    <x v="542"/>
    <n v="70000"/>
    <x v="122"/>
    <s v="Оплата услуг по уборке территории в мае 2021 по счету №214 от 31.05.2021.  НДС не облагается"/>
    <s v="4434470000"/>
    <x v="14"/>
    <x v="0"/>
    <x v="6"/>
  </r>
  <r>
    <x v="143"/>
    <x v="543"/>
    <n v="80000"/>
    <x v="26"/>
    <s v="ЗА ЭЛ. ЭНЕРГИЮ (МОЩНОСТЬ) ЗА АПРЕЛЬ 2021 Г. ПО ДОГОВОРУ С ИКУ №97644161 ОТ 20.07.2015Г. СЧЕТ № Э-61-21395 ОТ 30.04.2021 Г. В том числе НДС 20.00% - 13 333.33"/>
    <s v="4434380000"/>
    <x v="25"/>
    <x v="0"/>
    <x v="16"/>
  </r>
  <r>
    <x v="143"/>
    <x v="543"/>
    <n v="80000"/>
    <x v="103"/>
    <s v="Оплата услуг охраны за апрель 2021 по счету №105 от 30.04.2021.   НДС не облагается"/>
    <s v="4434380000"/>
    <x v="30"/>
    <x v="0"/>
    <x v="2"/>
  </r>
  <r>
    <x v="143"/>
    <x v="543"/>
    <n v="2115"/>
    <x v="110"/>
    <s v="Налог на доходы физических лиц за май 2021 года НДС не облагается"/>
    <s v="443432115"/>
    <x v="41"/>
    <x v="3"/>
    <x v="9"/>
  </r>
  <r>
    <x v="143"/>
    <x v="543"/>
    <n v="1332"/>
    <x v="157"/>
    <s v="Оплата госпошлины. НДС не облагается"/>
    <s v="443431332"/>
    <x v="31"/>
    <x v="2"/>
    <x v="14"/>
  </r>
  <r>
    <x v="144"/>
    <x v="544"/>
    <n v="40"/>
    <x v="0"/>
    <s v="комиссия за обработку ведомости №16 26.05.2021"/>
    <s v="4434240"/>
    <x v="8"/>
    <x v="0"/>
    <x v="7"/>
  </r>
  <r>
    <x v="144"/>
    <x v="544"/>
    <n v="14153.56"/>
    <x v="0"/>
    <s v="Оплата Отпускные за Май 2021 г. на основании ПЛАТЕЖНАЯ ВЕДОМОСТЬ N 17 от 26.05.2021"/>
    <s v="4434214153,56"/>
    <x v="11"/>
    <x v="3"/>
    <x v="9"/>
  </r>
  <r>
    <x v="144"/>
    <x v="544"/>
    <n v="56.61"/>
    <x v="0"/>
    <s v="комиссия за обработку ведомости №17 26.05.2021"/>
    <s v="4434256,61"/>
    <x v="8"/>
    <x v="0"/>
    <x v="7"/>
  </r>
  <r>
    <x v="144"/>
    <x v="544"/>
    <n v="10000"/>
    <x v="0"/>
    <s v="Оплата Материальная помощь за Май 2021 г. на основании ПЛАТЕЖНАЯ ВЕДОМОСТЬ N 16 от 26.05.2021"/>
    <s v="4434210000"/>
    <x v="11"/>
    <x v="3"/>
    <x v="9"/>
  </r>
  <r>
    <x v="145"/>
    <x v="545"/>
    <n v="46277.54"/>
    <x v="26"/>
    <s v="ЗА ЭЛ. ЭНЕРГИЮ (МОЩНОСТЬ) ЗА МАРТ 2021 Г. ПО ДОГОВОРУ С ИКУ №97644161 ОТ 20.07.2015Г. СЧЕТ № Э-61-15889 ОТ 31.03.2021 Г. В том числе НДС 20.00% - 7 712.92"/>
    <s v="4434046277,54"/>
    <x v="25"/>
    <x v="0"/>
    <x v="16"/>
  </r>
  <r>
    <x v="146"/>
    <x v="546"/>
    <n v="6500"/>
    <x v="45"/>
    <s v="Оплата за вывоз мусора в апреле 2021 по счету №167 от 30.04.2021 по договору №40-Н от 01.01.2020 г. В том числе НДС 20.00% - 1 083.33"/>
    <s v="443376500"/>
    <x v="4"/>
    <x v="0"/>
    <x v="3"/>
  </r>
  <r>
    <x v="146"/>
    <x v="546"/>
    <n v="70000"/>
    <x v="26"/>
    <s v="ЗА ЭЛ. ЭНЕРГИЮ (МОЩНОСТЬ) ЗА МАРТ 2021 Г. ПО ДОГОВОРУ С ИКУ №97644161 ОТ 20.07.2015Г. СЧЕТ № Э-61-15889 ОТ 31.03.2021 Г. В том числе НДС 20.00% - 11 666.67"/>
    <s v="4433770000"/>
    <x v="25"/>
    <x v="0"/>
    <x v="16"/>
  </r>
  <r>
    <x v="147"/>
    <x v="547"/>
    <n v="11000"/>
    <x v="18"/>
    <s v="Оплата обслуживания и поддержки сервера, сайта, выезд специалиста за апрель 2021 по счету №30 от 18.03.2021. НДС не облагается"/>
    <s v="4433611000"/>
    <x v="2"/>
    <x v="0"/>
    <x v="1"/>
  </r>
  <r>
    <x v="148"/>
    <x v="548"/>
    <n v="80000"/>
    <x v="103"/>
    <s v="Оплата услуг охраны за апрель 2021 по счету №105 от 30.04.2021.   НДС не облагается"/>
    <s v="4433580000"/>
    <x v="30"/>
    <x v="0"/>
    <x v="2"/>
  </r>
  <r>
    <x v="148"/>
    <x v="548"/>
    <n v="649"/>
    <x v="157"/>
    <s v="Оплата госпошлины. НДС не облагается"/>
    <s v="44335649"/>
    <x v="31"/>
    <x v="2"/>
    <x v="14"/>
  </r>
  <r>
    <x v="148"/>
    <x v="548"/>
    <n v="60000"/>
    <x v="26"/>
    <s v="ЗА ЭЛ. ЭНЕРГИЮ (МОЩНОСТЬ) ЗА МАРТ 2021 Г. ПО ДОГОВОРУ С ИКУ №97644161 ОТ 20.07.2015Г. СЧЕТ № Э-61-15889 ОТ 31.03.2021 Г. В том числе НДС 20.00% - 10 000.00"/>
    <s v="4433560000"/>
    <x v="25"/>
    <x v="0"/>
    <x v="16"/>
  </r>
  <r>
    <x v="149"/>
    <x v="549"/>
    <n v="9432.2199999999993"/>
    <x v="113"/>
    <s v="Оплата услуг пультовой охраны объекта за май 2021 по счету №77000327614 от 01.05.2021 по договору №7721N10011 от 12.11.2012. В том числе НДС 20.00% - 1 572.04"/>
    <s v="443339432,22"/>
    <x v="42"/>
    <x v="0"/>
    <x v="2"/>
  </r>
  <r>
    <x v="149"/>
    <x v="549"/>
    <n v="110000"/>
    <x v="26"/>
    <s v="ЗА ЭЛ. ЭНЕРГИЮ (МОЩНОСТЬ) ЗА МАРТ 2021 Г. ПО ДОГОВОРУ С ИКУ №97644161 ОТ 20.07.2015Г. СЧЕТ № Э-61-15889 ОТ 31.03.2021 Г. В том числе НДС 20.00% - 18 333.33"/>
    <s v="44333110000"/>
    <x v="25"/>
    <x v="0"/>
    <x v="16"/>
  </r>
  <r>
    <x v="149"/>
    <x v="549"/>
    <n v="60000"/>
    <x v="8"/>
    <s v="Оплата за стоки за июль 2020 по счету №В2492 от 31.07.2020 г.  В том числе НДС 20.00% - 10 000.00"/>
    <s v="4433360000"/>
    <x v="10"/>
    <x v="0"/>
    <x v="8"/>
  </r>
  <r>
    <x v="150"/>
    <x v="550"/>
    <n v="280"/>
    <x v="0"/>
    <s v="комиссия за обработку ведомости №14 14.05.2021"/>
    <s v="44330280"/>
    <x v="8"/>
    <x v="0"/>
    <x v="7"/>
  </r>
  <r>
    <x v="150"/>
    <x v="550"/>
    <n v="80000"/>
    <x v="26"/>
    <s v="ЗА ЭЛ. ЭНЕРГИЮ (МОЩНОСТЬ) ЗА МАРТ 2021 Г. ПО ДОГОВОРУ С ИКУ №97644161 ОТ 20.07.2015Г. СЧЕТ № Э-61-15889 ОТ 31.03.2021 Г. В том числе НДС 20.00% - 13 333.33"/>
    <s v="4433080000"/>
    <x v="25"/>
    <x v="0"/>
    <x v="16"/>
  </r>
  <r>
    <x v="150"/>
    <x v="550"/>
    <n v="34620.1"/>
    <x v="110"/>
    <s v="Страховые взносы на выплату страховой части трудовой пенсии"/>
    <s v="4433034620,1"/>
    <x v="16"/>
    <x v="3"/>
    <x v="9"/>
  </r>
  <r>
    <x v="150"/>
    <x v="550"/>
    <n v="1500"/>
    <x v="125"/>
    <s v="Компенсация за использование личного транспорта в служебных целях за май 2021 г. . НДС не облагается"/>
    <s v="443301500"/>
    <x v="9"/>
    <x v="3"/>
    <x v="9"/>
  </r>
  <r>
    <x v="150"/>
    <x v="550"/>
    <n v="5100"/>
    <x v="0"/>
    <s v="Оплата Компенсация служебной поездки за Май 2021 г. на основании ПЛАТЕЖНАЯ ВЕДОМОСТЬ N 15 от 14.05.2021"/>
    <s v="443305100"/>
    <x v="9"/>
    <x v="3"/>
    <x v="9"/>
  </r>
  <r>
    <x v="150"/>
    <x v="550"/>
    <n v="20.399999999999999"/>
    <x v="0"/>
    <s v="комиссия за обработку ведомости №15 14.05.2021"/>
    <s v="4433020,4"/>
    <x v="8"/>
    <x v="0"/>
    <x v="7"/>
  </r>
  <r>
    <x v="150"/>
    <x v="550"/>
    <n v="30000"/>
    <x v="125"/>
    <s v="Выплата аванса по заработной плате за май 2021. НДС не облагается."/>
    <s v="4433030000"/>
    <x v="11"/>
    <x v="3"/>
    <x v="9"/>
  </r>
  <r>
    <x v="150"/>
    <x v="550"/>
    <n v="70000"/>
    <x v="0"/>
    <s v="Оплата Аванс за Май 2021 г. на основании ПЛАТЕЖНАЯ ВЕДОМОСТЬ N 14 от 14.05.2021"/>
    <s v="4433070000"/>
    <x v="11"/>
    <x v="3"/>
    <x v="9"/>
  </r>
  <r>
    <x v="151"/>
    <x v="551"/>
    <n v="538.9"/>
    <x v="111"/>
    <s v="Взносы на обязательное страхование от несчастных случаев. Регистрационный номер в ФСС 7704004815"/>
    <s v="44329538,9"/>
    <x v="16"/>
    <x v="3"/>
    <x v="9"/>
  </r>
  <r>
    <x v="151"/>
    <x v="551"/>
    <n v="1854.85"/>
    <x v="110"/>
    <s v="Взносы на обязательное социальное страхование"/>
    <s v="443291854,85"/>
    <x v="16"/>
    <x v="3"/>
    <x v="9"/>
  </r>
  <r>
    <x v="151"/>
    <x v="551"/>
    <n v="13536.45"/>
    <x v="110"/>
    <s v="Страховые взносы на обязательное медицинское страхование"/>
    <s v="4432913536,45"/>
    <x v="16"/>
    <x v="3"/>
    <x v="9"/>
  </r>
  <r>
    <x v="151"/>
    <x v="551"/>
    <n v="34620.1"/>
    <x v="110"/>
    <s v="Налог на доходы физических лиц за апрель 2021 года"/>
    <s v="4432934620,1"/>
    <x v="41"/>
    <x v="3"/>
    <x v="9"/>
  </r>
  <r>
    <x v="152"/>
    <x v="552"/>
    <n v="1032"/>
    <x v="158"/>
    <s v="Оплата картриджа для принтера по счету №407 от 11.05.2021. В том числе НДС 20.00% - 172.00"/>
    <s v="443281032"/>
    <x v="22"/>
    <x v="4"/>
    <x v="11"/>
  </r>
  <r>
    <x v="152"/>
    <x v="552"/>
    <n v="108000"/>
    <x v="26"/>
    <s v="ЗА ЭЛ. ЭНЕРГИЮ (МОЩНОСТЬ) ЗА МАРТ 2021 Г. ПО ДОГОВОРУ С ИКУ №97644161 ОТ 20.07.2015Г. СЧЕТ № Э-61-15889 ОТ 31.03.2021 Г. В том числе НДС 20.00% - 18 000.00"/>
    <s v="44328108000"/>
    <x v="25"/>
    <x v="0"/>
    <x v="16"/>
  </r>
  <r>
    <x v="153"/>
    <x v="553"/>
    <n v="70000"/>
    <x v="124"/>
    <s v="Оплата за оказание юридических услуг в марте 2021 по счету №34 от 24.04.2021 г. Сумма 70000-00 Без налога (НДС)"/>
    <s v="4432770000"/>
    <x v="20"/>
    <x v="0"/>
    <x v="14"/>
  </r>
  <r>
    <x v="153"/>
    <x v="553"/>
    <n v="36004"/>
    <x v="125"/>
    <s v="Для зачисления на счет Корнева Александра Валентиновича Заработная плата за Апрель 2021 г. Сумма 36004-00 Без налога (НДС)"/>
    <s v="4432736004"/>
    <x v="11"/>
    <x v="3"/>
    <x v="9"/>
  </r>
  <r>
    <x v="153"/>
    <x v="553"/>
    <n v="6106.93"/>
    <x v="1"/>
    <s v="Оплата за услуги связи за апрель 2021 г. по счету №100781067940 от 30.04.2021 г. В том числе НДС 20.00% - 1 017.82"/>
    <s v="443276106,93"/>
    <x v="1"/>
    <x v="0"/>
    <x v="1"/>
  </r>
  <r>
    <x v="153"/>
    <x v="553"/>
    <n v="2854.31"/>
    <x v="159"/>
    <s v="Оплата госпошлины.  НДС не облагается"/>
    <s v="443272854,31"/>
    <x v="31"/>
    <x v="2"/>
    <x v="14"/>
  </r>
  <r>
    <x v="153"/>
    <x v="553"/>
    <n v="55000"/>
    <x v="26"/>
    <s v="ЗА ЭЛ. ЭНЕРГИЮ (МОЩНОСТЬ) ЗА МАРТ 2021 Г. ПО ДОГОВОРУ С ИКУ №97644161 ОТ 20.07.2015Г. СЧЕТ № Э-61-15889 ОТ 31.03.2021 Г. В том числе НДС 20.00% - 9 166.67"/>
    <s v="4432755000"/>
    <x v="25"/>
    <x v="0"/>
    <x v="16"/>
  </r>
  <r>
    <x v="153"/>
    <x v="553"/>
    <n v="248"/>
    <x v="23"/>
    <s v="Оплата запчастей для системы водоочистки по счету №71781/Р94 от 09.12.2020.  В том числе НДС 20.00% - 41.33"/>
    <s v="44327248"/>
    <x v="34"/>
    <x v="1"/>
    <x v="12"/>
  </r>
  <r>
    <x v="154"/>
    <x v="554"/>
    <n v="1496.07"/>
    <x v="0"/>
    <s v="Оплата покупки по карте. CARD **4411 IRINA MIGUNOVA 06MAY RUR 1496.07 GAZPROM MEZHREGIONGAZ SPB"/>
    <s v="443241496,07"/>
    <x v="0"/>
    <x v="0"/>
    <x v="0"/>
  </r>
  <r>
    <x v="155"/>
    <x v="555"/>
    <n v="45000"/>
    <x v="20"/>
    <s v="Оплата бухгалтерских услуг за апрель 2021 по счету №50 от 27.04.2021 г. Без налога (НДС)"/>
    <s v="4432345000"/>
    <x v="18"/>
    <x v="0"/>
    <x v="13"/>
  </r>
  <r>
    <x v="156"/>
    <x v="556"/>
    <n v="57000"/>
    <x v="45"/>
    <s v="Оплата за вывоз мусора в апреле 2021 по счету №156 от 27.04.2021 по договору №40-Н от 01.01.2020 г. В том числе НДС 20.00% - 9 500.00"/>
    <s v="4432257000"/>
    <x v="4"/>
    <x v="0"/>
    <x v="3"/>
  </r>
  <r>
    <x v="157"/>
    <x v="557"/>
    <n v="90000"/>
    <x v="103"/>
    <s v="Оплата услуг охраны за март 2021 по счету №72 от 31.03.2021.   НДС не облагается"/>
    <s v="4432090000"/>
    <x v="30"/>
    <x v="0"/>
    <x v="2"/>
  </r>
  <r>
    <x v="157"/>
    <x v="557"/>
    <n v="990"/>
    <x v="0"/>
    <s v="Ежемесячная комиссия за обслуживание по пакету за период с 01.04.2021 по 30.04.2021"/>
    <s v="44320990"/>
    <x v="8"/>
    <x v="0"/>
    <x v="7"/>
  </r>
  <r>
    <x v="158"/>
    <x v="558"/>
    <n v="10000"/>
    <x v="160"/>
    <s v="Услуги по промывке канализации по счету №61 от 28.04.2021. В том числе НДС 20.00% - 1 666.67"/>
    <s v="4431610000"/>
    <x v="17"/>
    <x v="1"/>
    <x v="12"/>
  </r>
  <r>
    <x v="158"/>
    <x v="558"/>
    <n v="60000"/>
    <x v="45"/>
    <s v="Оплата за вывоз мусора в апреле 2021 по счету №156 от 27.04.2021 по договору №40-Н от 01.01.2020 г. В том числе НДС 20.00% - 10 000.00"/>
    <s v="4431660000"/>
    <x v="4"/>
    <x v="0"/>
    <x v="3"/>
  </r>
  <r>
    <x v="158"/>
    <x v="558"/>
    <n v="99534"/>
    <x v="0"/>
    <s v="Оплата Заработная плата за Апрель 2021 г. на основании ПЛАТЕЖНАЯ ВЕДОМОСТЬ N 13 от 29.04.2021"/>
    <s v="4431699534"/>
    <x v="11"/>
    <x v="3"/>
    <x v="9"/>
  </r>
  <r>
    <x v="158"/>
    <x v="558"/>
    <n v="398.14"/>
    <x v="0"/>
    <s v="комиссия за обработку ведомости №13 29.04.2021"/>
    <s v="44316398,14"/>
    <x v="8"/>
    <x v="0"/>
    <x v="7"/>
  </r>
  <r>
    <x v="158"/>
    <x v="558"/>
    <n v="875"/>
    <x v="0"/>
    <s v="Комиссия за исходящие платежи в рублях, переданные по системе Банк-Клиент по счету 40703810800001434983 за период с 31.03.2021 по 30.04.2021"/>
    <s v="44316875"/>
    <x v="8"/>
    <x v="0"/>
    <x v="7"/>
  </r>
  <r>
    <x v="159"/>
    <x v="559"/>
    <n v="50000"/>
    <x v="103"/>
    <s v="Оплата услуг охраны за март 2021 по счету №72 от 31.03.2021.   НДС не облагается"/>
    <s v="4431550000"/>
    <x v="30"/>
    <x v="0"/>
    <x v="2"/>
  </r>
  <r>
    <x v="159"/>
    <x v="559"/>
    <n v="60000"/>
    <x v="26"/>
    <s v="ЗА ЭЛ. ЭНЕРГИЮ (МОЩНОСТЬ) ЗА МАРТ 2021 Г. ПО ДОГОВОРУ С ИКУ №97644161 ОТ 20.07.2015Г. СЧЕТ № Э-61-15889 ОТ 31.03.2021 Г. В том числе НДС 20.00% - 10 000.00"/>
    <s v="4431560000"/>
    <x v="25"/>
    <x v="0"/>
    <x v="16"/>
  </r>
  <r>
    <x v="159"/>
    <x v="559"/>
    <n v="33911"/>
    <x v="110"/>
    <s v="Налог на доходы физических лиц за апрель 2021 года"/>
    <s v="4431533911"/>
    <x v="41"/>
    <x v="3"/>
    <x v="9"/>
  </r>
  <r>
    <x v="160"/>
    <x v="560"/>
    <n v="105076.53"/>
    <x v="5"/>
    <s v="Арендная плата за землю за 2 квартал 2021 год. ФЛС №М-02-013174-001 НДС не облагается"/>
    <s v="44314105076,53"/>
    <x v="5"/>
    <x v="0"/>
    <x v="4"/>
  </r>
  <r>
    <x v="161"/>
    <x v="561"/>
    <n v="50000"/>
    <x v="26"/>
    <s v="ЗА ЭЛ. ЭНЕРГИЮ (МОЩНОСТЬ) ЗА МАРТ 2021 Г. ПО ДОГОВОРУ С ИКУ №97644161 ОТ 20.07.2015Г. СЧЕТ № Э-61-15889 ОТ 31.03.2021 Г. В том числе НДС 20.00% - 8 333.33"/>
    <s v="4431350000"/>
    <x v="25"/>
    <x v="0"/>
    <x v="16"/>
  </r>
  <r>
    <x v="162"/>
    <x v="562"/>
    <n v="73170.570000000007"/>
    <x v="26"/>
    <s v="ЗА ЭЛ. ЭНЕРГИЮ (МОЩНОСТЬ) ЗА ФЕВРАЛЬ 2021 Г. ПО ДОГОВОРУ С ИКУ №97644161 ОТ 20.07.2015Г. СЧЕТ № Э-61-10436 ОТ 28.02.2021 Г. В том числе НДС 20.00% - 12 195.10"/>
    <s v="4431273170,57"/>
    <x v="25"/>
    <x v="0"/>
    <x v="16"/>
  </r>
  <r>
    <x v="163"/>
    <x v="563"/>
    <n v="60000"/>
    <x v="26"/>
    <s v="ЗА ЭЛ. ЭНЕРГИЮ (МОЩНОСТЬ) ЗА ФЕВРАЛЬ 2021 Г. ПО ДОГОВОРУ С ИКУ №97644161 ОТ 20.07.2015Г. СЧЕТ № Э-61-10436 ОТ 28.02.2021 Г. В том числе НДС 20.00% - 10 000.00"/>
    <s v="4430960000"/>
    <x v="25"/>
    <x v="0"/>
    <x v="16"/>
  </r>
  <r>
    <x v="164"/>
    <x v="564"/>
    <n v="60000"/>
    <x v="8"/>
    <s v="Оплата за стоки за июль 2020 по счету №В2492 от 31.07.2020 г.  В том числе НДС 20.00% - 10 000.00"/>
    <s v="4430660000"/>
    <x v="10"/>
    <x v="0"/>
    <x v="8"/>
  </r>
  <r>
    <x v="165"/>
    <x v="565"/>
    <n v="127294.92"/>
    <x v="8"/>
    <s v="Оплата за стоки за март 2021 по счету №В901 от 31.03.2021 г.  В том числе НДС 20.00% - 21 215.82"/>
    <s v="44305127294,92"/>
    <x v="10"/>
    <x v="0"/>
    <x v="8"/>
  </r>
  <r>
    <x v="165"/>
    <x v="565"/>
    <n v="1362"/>
    <x v="157"/>
    <s v="Оплата госпошлины. НДС не облагается"/>
    <s v="443051362"/>
    <x v="31"/>
    <x v="2"/>
    <x v="14"/>
  </r>
  <r>
    <x v="165"/>
    <x v="565"/>
    <n v="60000"/>
    <x v="26"/>
    <s v="ЗА ЭЛ. ЭНЕРГИЮ (МОЩНОСТЬ) ЗА ФЕВРАЛЬ 2021 Г. ПО ДОГОВОРУ С ИКУ №97644161 ОТ 20.07.2015Г. СЧЕТ № Э-61-10436 ОТ 28.02.2021 Г. В том числе НДС 20.00% - 10 000.00"/>
    <s v="4430560000"/>
    <x v="25"/>
    <x v="0"/>
    <x v="16"/>
  </r>
  <r>
    <x v="166"/>
    <x v="566"/>
    <n v="5100"/>
    <x v="0"/>
    <s v="Оплата Компенсация служебной поездки за Апрель 2021 г. на основании ПЛАТЕЖНАЯ ВЕДОМОСТЬ N 12 от 16.04.2021"/>
    <s v="443025100"/>
    <x v="9"/>
    <x v="3"/>
    <x v="9"/>
  </r>
  <r>
    <x v="166"/>
    <x v="566"/>
    <n v="1500"/>
    <x v="125"/>
    <s v="Компенсация за использование личного транспорта в служебных целях за апрель 2021 г. . НДС не облагается"/>
    <s v="443021500"/>
    <x v="9"/>
    <x v="3"/>
    <x v="9"/>
  </r>
  <r>
    <x v="166"/>
    <x v="566"/>
    <n v="70000"/>
    <x v="0"/>
    <s v="Оплата Аванс за Апрель 2021 г. на основании ПЛАТЕЖНАЯ ВЕДОМОСТЬ N 11 от 16.04.2021"/>
    <s v="4430270000"/>
    <x v="11"/>
    <x v="3"/>
    <x v="9"/>
  </r>
  <r>
    <x v="166"/>
    <x v="566"/>
    <n v="280"/>
    <x v="0"/>
    <s v="комиссия за обработку ведомости №11 16.04.2021"/>
    <s v="44302280"/>
    <x v="8"/>
    <x v="0"/>
    <x v="7"/>
  </r>
  <r>
    <x v="166"/>
    <x v="566"/>
    <n v="30000"/>
    <x v="125"/>
    <s v="Выплата аванса по заработной плате за апрель 2021. НДС не облагается."/>
    <s v="4430230000"/>
    <x v="11"/>
    <x v="3"/>
    <x v="9"/>
  </r>
  <r>
    <x v="166"/>
    <x v="566"/>
    <n v="9432.24"/>
    <x v="113"/>
    <s v="Оплата услуг пультовой охраны объекта за март 2021 по счету №77000197065 от 01.03.2021 по договору №7721N10011 от 12.11.2012. В том числе НДС 20.00% - 1 572.04"/>
    <s v="443029432,24"/>
    <x v="42"/>
    <x v="0"/>
    <x v="2"/>
  </r>
  <r>
    <x v="166"/>
    <x v="566"/>
    <n v="20.399999999999999"/>
    <x v="0"/>
    <s v="комиссия за обработку ведомости №12 16.04.2021"/>
    <s v="4430220,4"/>
    <x v="8"/>
    <x v="0"/>
    <x v="7"/>
  </r>
  <r>
    <x v="166"/>
    <x v="566"/>
    <n v="968.44"/>
    <x v="134"/>
    <s v="Оплата госпошлины. НДС не облагается"/>
    <s v="44302968,44"/>
    <x v="31"/>
    <x v="2"/>
    <x v="14"/>
  </r>
  <r>
    <x v="167"/>
    <x v="567"/>
    <n v="14000"/>
    <x v="18"/>
    <s v="Оплата обслуживания и поддержки сервера, сайта, выезд специалиста за февраль 2021 по счету №15 от 23.03.2021 г. . НДС не облагается"/>
    <s v="4430114000"/>
    <x v="2"/>
    <x v="0"/>
    <x v="1"/>
  </r>
  <r>
    <x v="168"/>
    <x v="568"/>
    <n v="9432.24"/>
    <x v="113"/>
    <s v="Оплата услуг пультовой охраны объекта за апрель 2021 по счету №77000268471 от 01.04.2021 по договору №7721N10011 от 12.11.2012. В том числе НДС 20.00% - 1 572.04"/>
    <s v="443009432,24"/>
    <x v="42"/>
    <x v="0"/>
    <x v="2"/>
  </r>
  <r>
    <x v="168"/>
    <x v="568"/>
    <n v="1986"/>
    <x v="110"/>
    <s v="Водный налог за 1 квартал 2021 года"/>
    <s v="443001986"/>
    <x v="39"/>
    <x v="2"/>
    <x v="15"/>
  </r>
  <r>
    <x v="168"/>
    <x v="568"/>
    <n v="100000"/>
    <x v="26"/>
    <s v="ЗА ЭЛ. ЭНЕРГИЮ (МОЩНОСТЬ) ЗА ФЕВРАЛЬ 2021 Г. ПО ДОГОВОРУ С ИКУ №97644161 ОТ 20.07.2015Г. СЧЕТ № Э-61-10436 ОТ 28.02.2021 Г. В том числе НДС 20.00% - 16 666.67"/>
    <s v="44300100000"/>
    <x v="25"/>
    <x v="0"/>
    <x v="16"/>
  </r>
  <r>
    <x v="169"/>
    <x v="569"/>
    <n v="13536.45"/>
    <x v="110"/>
    <s v="Страховые взносы на обязательное медицинское страхование"/>
    <s v="4429913536,45"/>
    <x v="16"/>
    <x v="3"/>
    <x v="9"/>
  </r>
  <r>
    <x v="169"/>
    <x v="569"/>
    <n v="538.9"/>
    <x v="111"/>
    <s v="Взносы на обязательное страхование от несчастных случаев. Регистрационный номер в ФСС 7704004815"/>
    <s v="44299538,9"/>
    <x v="16"/>
    <x v="3"/>
    <x v="9"/>
  </r>
  <r>
    <x v="169"/>
    <x v="569"/>
    <n v="1854.85"/>
    <x v="110"/>
    <s v="Взносы на обязательное социальное страхование"/>
    <s v="442991854,85"/>
    <x v="16"/>
    <x v="3"/>
    <x v="9"/>
  </r>
  <r>
    <x v="169"/>
    <x v="569"/>
    <n v="34620.1"/>
    <x v="110"/>
    <s v="Страховые взносы на выплату страховой части трудовой пенсии"/>
    <s v="4429934620,1"/>
    <x v="16"/>
    <x v="3"/>
    <x v="9"/>
  </r>
  <r>
    <x v="169"/>
    <x v="569"/>
    <n v="100000"/>
    <x v="26"/>
    <s v="ЗА ЭЛ. ЭНЕРГИЮ (МОЩНОСТЬ) ЗА ФЕВРАЛЬ 2021 Г. ПО ДОГОВОРУ С ИКУ №97644161 ОТ 20.07.2015Г. СЧЕТ № Э-61-10436 ОТ 28.02.2021 Г. В том числе НДС 20.00% - 16 666.67"/>
    <s v="44299100000"/>
    <x v="25"/>
    <x v="0"/>
    <x v="16"/>
  </r>
  <r>
    <x v="169"/>
    <x v="569"/>
    <n v="60000"/>
    <x v="103"/>
    <s v="Оплата услуг охраны за март 2021 по счету №72 от 31.03.2021.   НДС не облагается"/>
    <s v="4429960000"/>
    <x v="30"/>
    <x v="0"/>
    <x v="2"/>
  </r>
  <r>
    <x v="170"/>
    <x v="570"/>
    <n v="6489.68"/>
    <x v="0"/>
    <s v="Оплата покупки по карте. CARD **4411 IRINA MIGUNOVA 09APR RUR 6489.68 GAZPROM MEZHREGIONGAZ SPB"/>
    <s v="442986489,68"/>
    <x v="0"/>
    <x v="0"/>
    <x v="0"/>
  </r>
  <r>
    <x v="170"/>
    <x v="570"/>
    <n v="11710"/>
    <x v="0"/>
    <s v="Оплата покупки по карте. CARD **4411 IRINA MIGUNOVA 09APR RUR 11710 OP YANDEKS.MARKET MOSCOW"/>
    <s v="4429811710"/>
    <x v="15"/>
    <x v="4"/>
    <x v="11"/>
  </r>
  <r>
    <x v="170"/>
    <x v="570"/>
    <n v="14800"/>
    <x v="2"/>
    <s v="Оплата сопровождения програмных продуктов 1с по счету №НФЖЛ-000047 от 12.03.2021. НДС не облагается"/>
    <s v="4429814800"/>
    <x v="18"/>
    <x v="0"/>
    <x v="13"/>
  </r>
  <r>
    <x v="171"/>
    <x v="571"/>
    <n v="7000"/>
    <x v="18"/>
    <s v="Оплата обслуживания и поддержки сервера, сайта, выезд специалиста за март 2021 по счету №20 от 08.04.2021 г. . НДС не облагается"/>
    <s v="442957000"/>
    <x v="2"/>
    <x v="0"/>
    <x v="1"/>
  </r>
  <r>
    <x v="171"/>
    <x v="571"/>
    <n v="1354.6"/>
    <x v="134"/>
    <s v="Оплата госпошлины. НДС не облагается"/>
    <s v="442951354,6"/>
    <x v="31"/>
    <x v="2"/>
    <x v="14"/>
  </r>
  <r>
    <x v="172"/>
    <x v="572"/>
    <n v="30000"/>
    <x v="0"/>
    <s v="Снятие наличных денежных средств с карты в банкомате Банка. CARD **4411 IRINA MIGUNOVA 08APR RUR 30000 RBA ATM 45321 MOSKVA"/>
    <s v="4429430000"/>
    <x v="15"/>
    <x v="4"/>
    <x v="11"/>
  </r>
  <r>
    <x v="172"/>
    <x v="572"/>
    <n v="1109.5999999999999"/>
    <x v="161"/>
    <s v="Оплата госпошлины. НДС не облагается"/>
    <s v="442941109,6"/>
    <x v="31"/>
    <x v="2"/>
    <x v="14"/>
  </r>
  <r>
    <x v="172"/>
    <x v="572"/>
    <n v="100000"/>
    <x v="26"/>
    <s v="ЗА ЭЛ. ЭНЕРГИЮ (МОЩНОСТЬ) ЗА ФЕВРАЛЬ 2021 Г. ПО ДОГОВОРУ С ИКУ №97644161 ОТ 20.07.2015Г. СЧЕТ № Э-61-10436 ОТ 28.02.2021 Г. В том числе НДС 20.00% - 16 666.67"/>
    <s v="44294100000"/>
    <x v="25"/>
    <x v="0"/>
    <x v="16"/>
  </r>
  <r>
    <x v="172"/>
    <x v="572"/>
    <n v="120000"/>
    <x v="103"/>
    <s v="Оплата услуг охраны за март 2021 по счету №72 от 31.03.2021.   НДС не облагается"/>
    <s v="44294120000"/>
    <x v="30"/>
    <x v="0"/>
    <x v="2"/>
  </r>
  <r>
    <x v="172"/>
    <x v="572"/>
    <n v="450"/>
    <x v="0"/>
    <s v="Комиссия за снятие наличных в банкомате. Cash Advance Fee. CARD **4411 IRINA MIGUNOVA 08APR RUR 30000 RBA ATM 45321 MOSKVA"/>
    <s v="44294450"/>
    <x v="8"/>
    <x v="0"/>
    <x v="7"/>
  </r>
  <r>
    <x v="172"/>
    <x v="572"/>
    <n v="990.38"/>
    <x v="162"/>
    <s v="Оплата госпошлины. НДС не облагается"/>
    <s v="44294990,38"/>
    <x v="31"/>
    <x v="2"/>
    <x v="14"/>
  </r>
  <r>
    <x v="173"/>
    <x v="573"/>
    <n v="100000"/>
    <x v="26"/>
    <s v="ЗА ЭЛ. ЭНЕРГИЮ (МОЩНОСТЬ) ЗА ФЕВРАЛЬ 2021 Г. ПО ДОГОВОРУ С ИКУ №97644161 ОТ 20.07.2015Г. СЧЕТ № Э-61-10436 ОТ 28.02.2021 Г. В том числе НДС 20.00% - 16 666.67"/>
    <s v="44293100000"/>
    <x v="25"/>
    <x v="0"/>
    <x v="16"/>
  </r>
  <r>
    <x v="174"/>
    <x v="574"/>
    <n v="70000"/>
    <x v="124"/>
    <s v="Оплата за оказание юридических услуг в марте 2021 по счету №3 от 31.03.2021 г. Сумма 70000-00 Без налога (НДС)"/>
    <s v="4429270000"/>
    <x v="20"/>
    <x v="0"/>
    <x v="14"/>
  </r>
  <r>
    <x v="175"/>
    <x v="575"/>
    <n v="6106.38"/>
    <x v="1"/>
    <s v="Оплата по по договору №669010285 за услуги связи за март 2021 г. по счету №100772415084 от 31.03.2021 г. В том числе НДС 20.00% - 1 017.73"/>
    <s v="442916106,38"/>
    <x v="1"/>
    <x v="0"/>
    <x v="1"/>
  </r>
  <r>
    <x v="175"/>
    <x v="575"/>
    <n v="15000"/>
    <x v="25"/>
    <s v="Оплата за исследования проб воды по счету №k-73 от 16.03.2021. НДС не облагается"/>
    <s v="4429115000"/>
    <x v="24"/>
    <x v="0"/>
    <x v="15"/>
  </r>
  <r>
    <x v="175"/>
    <x v="575"/>
    <n v="120000"/>
    <x v="26"/>
    <s v="ЗА ЭЛ. ЭНЕРГИЮ (МОЩНОСТЬ) ЗА ФЕВРАЛЬ 2021 Г. ПО ДОГОВОРУ С ИКУ №97644161 ОТ 20.07.2015Г. СЧЕТ № Э-61-10436 ОТ 28.02.2021 Г. В том числе НДС 20.00% - 20 000.00"/>
    <s v="44291120000"/>
    <x v="25"/>
    <x v="0"/>
    <x v="16"/>
  </r>
  <r>
    <x v="175"/>
    <x v="575"/>
    <n v="65000"/>
    <x v="45"/>
    <s v="Оплата за вывоз мусора в марте 2021 по счету №105 от 31.03.2021 по договору №40-Н от 01.01.2020 г. В том числе НДС 20.00% - 10 833.33"/>
    <s v="4429165000"/>
    <x v="4"/>
    <x v="0"/>
    <x v="3"/>
  </r>
  <r>
    <x v="176"/>
    <x v="576"/>
    <n v="79000"/>
    <x v="163"/>
    <s v="Оплата работ по ремонту электрокабеля по счету №065/21 от 31.03.2021. НДС не облагается"/>
    <s v="4428879000"/>
    <x v="28"/>
    <x v="1"/>
    <x v="12"/>
  </r>
  <r>
    <x v="176"/>
    <x v="576"/>
    <n v="36004"/>
    <x v="125"/>
    <s v="Для зачисления на счет Корнева Александра Валентиновича Заработная плата за Март 2021 г. Сумма 36004-00 Без налога (НДС)"/>
    <s v="4428836004"/>
    <x v="11"/>
    <x v="3"/>
    <x v="9"/>
  </r>
  <r>
    <x v="177"/>
    <x v="577"/>
    <n v="99353"/>
    <x v="0"/>
    <s v="Оплата Заработная плата за Март 2021 г. на основании ПЛАТЕЖНАЯ ВЕДОМОСТЬ N 10 от 01.04.2021"/>
    <s v="4428799353"/>
    <x v="11"/>
    <x v="3"/>
    <x v="9"/>
  </r>
  <r>
    <x v="177"/>
    <x v="577"/>
    <n v="34092"/>
    <x v="110"/>
    <s v="Налог на доходы физических лиц за март 2021 года"/>
    <s v="4428734092"/>
    <x v="41"/>
    <x v="3"/>
    <x v="9"/>
  </r>
  <r>
    <x v="177"/>
    <x v="577"/>
    <n v="185000"/>
    <x v="103"/>
    <s v="Оплата услуг охраны за февраль 2021 по счету от 28.02.2021.   НДС не облагается"/>
    <s v="44287185000"/>
    <x v="30"/>
    <x v="0"/>
    <x v="2"/>
  </r>
  <r>
    <x v="177"/>
    <x v="577"/>
    <n v="15000"/>
    <x v="105"/>
    <s v="Оплата за ремонт трубопровода по счету №7 от 31.03.2021.  НДС не облагается"/>
    <s v="4428715000"/>
    <x v="17"/>
    <x v="1"/>
    <x v="12"/>
  </r>
  <r>
    <x v="177"/>
    <x v="577"/>
    <n v="990"/>
    <x v="0"/>
    <s v="Ежемесячная комиссия за обслуживание по пакету за период с 01.03.2021 по 31.03.2021"/>
    <s v="44287990"/>
    <x v="8"/>
    <x v="0"/>
    <x v="7"/>
  </r>
  <r>
    <x v="177"/>
    <x v="577"/>
    <n v="397.41"/>
    <x v="0"/>
    <s v="комиссия за обработку ведомости №10 01.04.2021"/>
    <s v="44287397,41"/>
    <x v="8"/>
    <x v="0"/>
    <x v="7"/>
  </r>
  <r>
    <x v="177"/>
    <x v="577"/>
    <n v="60000"/>
    <x v="8"/>
    <s v="Оплата за стоки за июль 2020 по счету №В2492 от 31.07.2020 г.  В том числе НДС 20.00% - 10 000.00"/>
    <s v="4428760000"/>
    <x v="10"/>
    <x v="0"/>
    <x v="8"/>
  </r>
  <r>
    <x v="177"/>
    <x v="577"/>
    <n v="302148.40000000002"/>
    <x v="26"/>
    <s v="ЗА ЭЛ. ЭНЕРГИЮ (МОЩНОСТЬ) ЗА ЯНВАРЬ 2021 Г. ПО ДОГОВОРУ С ИКУ No97644161 ОТ 20.07.2015Г. СЧЕТ No Э-61-163 ОТ 31.01.2021 Г. В том числе НДС 20.00% - 50 358.07"/>
    <s v="44287302148,4"/>
    <x v="25"/>
    <x v="0"/>
    <x v="16"/>
  </r>
  <r>
    <x v="177"/>
    <x v="577"/>
    <n v="45000"/>
    <x v="20"/>
    <s v="Оплата бухгалтерских услуг за март 2021 по счету №31 от 01.03.2021 г. Без налога (НДС)"/>
    <s v="4428745000"/>
    <x v="18"/>
    <x v="0"/>
    <x v="13"/>
  </r>
  <r>
    <x v="178"/>
    <x v="578"/>
    <n v="2050"/>
    <x v="0"/>
    <s v="Комиссия за внесение наличных. ОВН №5. г. Москва"/>
    <s v="442862050"/>
    <x v="8"/>
    <x v="0"/>
    <x v="7"/>
  </r>
  <r>
    <x v="178"/>
    <x v="578"/>
    <n v="700"/>
    <x v="0"/>
    <s v="Комиссия за исходящие платежи в рублях, переданные по системе Банк-Клиент по счету 40703810800001434983 за период с 28.02.2021 по 31.03.2021"/>
    <s v="44286700"/>
    <x v="8"/>
    <x v="0"/>
    <x v="7"/>
  </r>
  <r>
    <x v="179"/>
    <x v="579"/>
    <n v="40701.120000000003"/>
    <x v="164"/>
    <s v="Оплата материалов для ремонта кабеля по счету №16032021-001 от 16.03.2021. В том числе НДС 20.00% - 6 783.52"/>
    <s v="4428540701,12"/>
    <x v="28"/>
    <x v="1"/>
    <x v="12"/>
  </r>
  <r>
    <x v="180"/>
    <x v="580"/>
    <n v="1705"/>
    <x v="0"/>
    <s v="Оплата покупки по карте. CARD **4411 IRINA MIGUNOVA 25MAR RUR 1705 LM004 MITISCHINSKIJ"/>
    <s v="442821705"/>
    <x v="15"/>
    <x v="4"/>
    <x v="11"/>
  </r>
  <r>
    <x v="181"/>
    <x v="581"/>
    <n v="60000"/>
    <x v="26"/>
    <s v="ЗА ЭЛ. ЭНЕРГИЮ (МОЩНОСТЬ) ЗА ЯНВАРЬ 2021 Г. ПО ДОГОВОРУ С ИКУ No97644161 ОТ 20.07.2015Г. СЧЕТ No Э-61-163 ОТ 31.01.2021 Г. В том числе НДС 20.00% - 10 000.00"/>
    <s v="4428160000"/>
    <x v="25"/>
    <x v="0"/>
    <x v="16"/>
  </r>
  <r>
    <x v="181"/>
    <x v="581"/>
    <n v="5000"/>
    <x v="24"/>
    <s v="Оплата за техническое обслуживание газопровода в апреле 2021 по счету №5 от 25.03.2021, Договор ОГ-19/7 от 01.12.2019.  НДС не облагается"/>
    <s v="442815000"/>
    <x v="23"/>
    <x v="0"/>
    <x v="0"/>
  </r>
  <r>
    <x v="182"/>
    <x v="582"/>
    <n v="1331"/>
    <x v="157"/>
    <s v="Оплата госпошлины. НДС не облагается"/>
    <s v="442781331"/>
    <x v="31"/>
    <x v="2"/>
    <x v="14"/>
  </r>
  <r>
    <x v="182"/>
    <x v="582"/>
    <n v="40000"/>
    <x v="103"/>
    <s v="Оплата услуг охраны за февраль 2021 по счету от 28.02.2021.   НДС не облагается"/>
    <s v="4427840000"/>
    <x v="30"/>
    <x v="0"/>
    <x v="2"/>
  </r>
  <r>
    <x v="182"/>
    <x v="582"/>
    <n v="60000"/>
    <x v="26"/>
    <s v="ЗА ЭЛ. ЭНЕРГИЮ (МОЩНОСТЬ) ЗА ЯНВАРЬ 2021 Г. ПО ДОГОВОРУ С ИКУ No97644161 ОТ 20.07.2015Г. СЧЕТ No Э-61-163 ОТ 31.01.2021 Г. В том числе НДС 20.00% - 10 000.00"/>
    <s v="4427860000"/>
    <x v="25"/>
    <x v="0"/>
    <x v="16"/>
  </r>
  <r>
    <x v="183"/>
    <x v="583"/>
    <n v="1500"/>
    <x v="125"/>
    <s v="Компенсация за использование личного транспорта в служебных целях за март 2021 г. . НДС не облагается"/>
    <s v="442771500"/>
    <x v="9"/>
    <x v="3"/>
    <x v="9"/>
  </r>
  <r>
    <x v="184"/>
    <x v="584"/>
    <n v="6800"/>
    <x v="165"/>
    <s v="Оплата лицензии на использование базы данных сайта rabota.ru по счету №ЛС-0666161 от 18.03.2021 НДС не облагается"/>
    <s v="442746800"/>
    <x v="40"/>
    <x v="3"/>
    <x v="9"/>
  </r>
  <r>
    <x v="184"/>
    <x v="584"/>
    <n v="35000"/>
    <x v="103"/>
    <s v="Оплата услуг охраны за февраль 2021 по счету от 28.02.2021.   НДС не облагается"/>
    <s v="4427435000"/>
    <x v="30"/>
    <x v="0"/>
    <x v="2"/>
  </r>
  <r>
    <x v="184"/>
    <x v="584"/>
    <n v="70000"/>
    <x v="26"/>
    <s v="ЗА ЭЛ. ЭНЕРГИЮ (МОЩНОСТЬ) ЗА ЯНВАРЬ 2021 Г. ПО ДОГОВОРУ С ИКУ No97644161 ОТ 20.07.2015Г. СЧЕТ No Э-61-163 ОТ 31.01.2021 Г. В том числе НДС 20.00% - 11 666.67"/>
    <s v="4427470000"/>
    <x v="25"/>
    <x v="0"/>
    <x v="16"/>
  </r>
  <r>
    <x v="185"/>
    <x v="585"/>
    <n v="60000"/>
    <x v="26"/>
    <s v="ЗА ЭЛ. ЭНЕРГИЮ (МОЩНОСТЬ) ЗА ЯНВАРЬ 2021 Г. ПО ДОГОВОРУ С ИКУ No97644161 ОТ 20.07.2015Г. СЧЕТ No Э-61-163 ОТ 31.01.2021 Г. В том числе НДС 20.00% - 10 000.00"/>
    <s v="4427360000"/>
    <x v="25"/>
    <x v="0"/>
    <x v="16"/>
  </r>
  <r>
    <x v="186"/>
    <x v="586"/>
    <n v="30000"/>
    <x v="125"/>
    <s v="Выплата аванса по заработной плате за март 2021. НДС не облагается."/>
    <s v="4427130000"/>
    <x v="11"/>
    <x v="3"/>
    <x v="9"/>
  </r>
  <r>
    <x v="186"/>
    <x v="586"/>
    <n v="17025"/>
    <x v="23"/>
    <s v="Оплата сервисного обслуживания системы водоочистки по счету №71789/Р96 от 05.03.2021.  В том числе НДС 20.00% - 2 837.50"/>
    <s v="4427117025"/>
    <x v="21"/>
    <x v="0"/>
    <x v="15"/>
  </r>
  <r>
    <x v="186"/>
    <x v="586"/>
    <n v="3094.07"/>
    <x v="166"/>
    <s v="Оплата госпошлины. НДС не облагается"/>
    <s v="442713094,07"/>
    <x v="31"/>
    <x v="2"/>
    <x v="14"/>
  </r>
  <r>
    <x v="187"/>
    <x v="587"/>
    <n v="5100"/>
    <x v="0"/>
    <s v="Оплата Компенсация служебной поездки за Март 2021 г. на основании ПЛАТЕЖНАЯ ВЕДОМОСТЬ N 9 от 15.03.2021"/>
    <s v="442705100"/>
    <x v="9"/>
    <x v="3"/>
    <x v="9"/>
  </r>
  <r>
    <x v="187"/>
    <x v="587"/>
    <n v="280"/>
    <x v="0"/>
    <s v="комиссия за обработку ведомости №8 15.03.2021"/>
    <s v="44270280"/>
    <x v="8"/>
    <x v="0"/>
    <x v="7"/>
  </r>
  <r>
    <x v="187"/>
    <x v="587"/>
    <n v="70000"/>
    <x v="0"/>
    <s v="Оплата Аванс за Март 2021 г. на основании ПЛАТЕЖНАЯ ВЕДОМОСТЬ N 8 от 15.03.2021"/>
    <s v="4427070000"/>
    <x v="11"/>
    <x v="3"/>
    <x v="9"/>
  </r>
  <r>
    <x v="187"/>
    <x v="587"/>
    <n v="70000"/>
    <x v="26"/>
    <s v="ЗА ЭЛ. ЭНЕРГИЮ (МОЩНОСТЬ) ЗА ЯНВАРЬ 2021 Г. ПО ДОГОВОРУ С ИКУ No97644161 ОТ 20.07.2015Г. СЧЕТ No Э-61-163 ОТ 31.01.2021 Г. В том числе НДС 20.00% - 11 666.67"/>
    <s v="4427070000"/>
    <x v="25"/>
    <x v="0"/>
    <x v="16"/>
  </r>
  <r>
    <x v="187"/>
    <x v="587"/>
    <n v="20.399999999999999"/>
    <x v="0"/>
    <s v="комиссия за обработку ведомости №9 15.03.2021"/>
    <s v="4427020,4"/>
    <x v="8"/>
    <x v="0"/>
    <x v="7"/>
  </r>
  <r>
    <x v="188"/>
    <x v="588"/>
    <n v="100000"/>
    <x v="26"/>
    <s v="ЗА ЭЛ. ЭНЕРГИЮ (МОЩНОСТЬ) ЗА ЯНВАРЬ 2021 Г. ПО ДОГОВОРУ С ИКУ No97644161 ОТ 20.07.2015Г. СЧЕТ No Э-61-163 ОТ 31.01.2021 Г. В том числе НДС 20.00% - 16 666.67"/>
    <s v="44267100000"/>
    <x v="25"/>
    <x v="0"/>
    <x v="16"/>
  </r>
  <r>
    <x v="188"/>
    <x v="588"/>
    <n v="60000"/>
    <x v="103"/>
    <s v="Оплата услуг охраны за февраль 2021 по счету от 28.02.2021.   НДС не облагается"/>
    <s v="4426760000"/>
    <x v="30"/>
    <x v="0"/>
    <x v="2"/>
  </r>
  <r>
    <x v="189"/>
    <x v="589"/>
    <n v="82000"/>
    <x v="26"/>
    <s v="ЗА ЭЛ. ЭНЕРГИЮ (МОЩНОСТЬ) ЗА ЯНВАРЬ 2021 Г. ПО ДОГОВОРУ С ИКУ No97644161 ОТ 20.07.2015Г. СЧЕТ No Э-61-163 ОТ 31.01.2021 Г. В том числе НДС 20.00% - 13 666.67"/>
    <s v="4426682000"/>
    <x v="25"/>
    <x v="0"/>
    <x v="16"/>
  </r>
  <r>
    <x v="189"/>
    <x v="589"/>
    <n v="92851.92"/>
    <x v="8"/>
    <s v="Оплата за стоки за февраль 2021 по счету №В513 от 28.02.2021.  В том числе НДС 20.00% - 15 475.32"/>
    <s v="4426692851,92"/>
    <x v="10"/>
    <x v="0"/>
    <x v="8"/>
  </r>
  <r>
    <x v="189"/>
    <x v="589"/>
    <n v="6909.19"/>
    <x v="0"/>
    <s v="Оплата покупки по карте. CARD **4411 IRINA MIGUNOVA 09MAR RUR 6909.19 GAZPROM MEZHREGIONGAZ SPB"/>
    <s v="442666909,19"/>
    <x v="0"/>
    <x v="0"/>
    <x v="0"/>
  </r>
  <r>
    <x v="189"/>
    <x v="589"/>
    <n v="20000"/>
    <x v="18"/>
    <s v="Оплата обслуживания и поддержки сервера, сайта, выезд специалиста за янврь 2021 по счету №10 от 19.02.2021 г. . НДС не облагается"/>
    <s v="4426620000"/>
    <x v="2"/>
    <x v="0"/>
    <x v="1"/>
  </r>
  <r>
    <x v="190"/>
    <x v="590"/>
    <n v="40000"/>
    <x v="45"/>
    <s v="Оплата за вывоз мусора в феврале 2021 по счету №59 от 28.02.2021 по договору №40-Н от 01.01.2020 г. В том числе НДС 20.00% - 6 666.67"/>
    <s v="4426540000"/>
    <x v="4"/>
    <x v="0"/>
    <x v="3"/>
  </r>
  <r>
    <x v="190"/>
    <x v="590"/>
    <n v="538.9"/>
    <x v="111"/>
    <s v="Взносы на обязательное страхование от несчастных случаев. Регистрационный номер в ФСС 7704004815"/>
    <s v="44265538,9"/>
    <x v="16"/>
    <x v="3"/>
    <x v="9"/>
  </r>
  <r>
    <x v="190"/>
    <x v="590"/>
    <n v="34573.870000000003"/>
    <x v="110"/>
    <s v="Страховые взносы на выплату страховой части трудовой пенсии"/>
    <s v="4426534573,87"/>
    <x v="16"/>
    <x v="3"/>
    <x v="9"/>
  </r>
  <r>
    <x v="190"/>
    <x v="590"/>
    <n v="1854.85"/>
    <x v="110"/>
    <s v="Взносы на обязательное социальное страхование"/>
    <s v="442651854,85"/>
    <x v="16"/>
    <x v="3"/>
    <x v="9"/>
  </r>
  <r>
    <x v="190"/>
    <x v="590"/>
    <n v="13513.29"/>
    <x v="110"/>
    <s v="Страховые взносы на обязательное медицинское страхование"/>
    <s v="4426513513,29"/>
    <x v="16"/>
    <x v="3"/>
    <x v="9"/>
  </r>
  <r>
    <x v="191"/>
    <x v="591"/>
    <n v="3686.41"/>
    <x v="0"/>
    <s v="Оплата покупки по карте. CARD **4411 IRINA MIGUNOVA 05MAR RUR 3686.41 METRO STORE 1014 MOSCOW"/>
    <s v="442643686,41"/>
    <x v="15"/>
    <x v="4"/>
    <x v="11"/>
  </r>
  <r>
    <x v="191"/>
    <x v="591"/>
    <n v="36004"/>
    <x v="125"/>
    <s v="Для зачисления на счет Корнева Александра Валентиновича Заработная плата за Февраль 2021 г. Сумма 36004-00 Без налога (НДС)"/>
    <s v="4426436004"/>
    <x v="11"/>
    <x v="3"/>
    <x v="9"/>
  </r>
  <r>
    <x v="191"/>
    <x v="591"/>
    <n v="45000"/>
    <x v="20"/>
    <s v="Оплата бухгалтерских услуг за февраль 2021 по счету №15 от 26.02.2021 г. Без налога (НДС)"/>
    <s v="4426445000"/>
    <x v="18"/>
    <x v="0"/>
    <x v="13"/>
  </r>
  <r>
    <x v="191"/>
    <x v="591"/>
    <n v="1772"/>
    <x v="167"/>
    <s v="Уплата водного налога. НДС не облагается"/>
    <s v="442641772"/>
    <x v="39"/>
    <x v="2"/>
    <x v="15"/>
  </r>
  <r>
    <x v="191"/>
    <x v="591"/>
    <n v="35500"/>
    <x v="45"/>
    <s v="Оплата за вывоз мусора в феврале 2021 по счету №59 от 28.02.2021 по договору №40-Н от 01.01.2020 г. В том числе НДС 20.00% - 5 916.67"/>
    <s v="4426435500"/>
    <x v="4"/>
    <x v="0"/>
    <x v="3"/>
  </r>
  <r>
    <x v="191"/>
    <x v="591"/>
    <n v="14"/>
    <x v="167"/>
    <s v="Уплата водного налога. НДС не облагается"/>
    <s v="4426414"/>
    <x v="39"/>
    <x v="2"/>
    <x v="15"/>
  </r>
  <r>
    <x v="191"/>
    <x v="591"/>
    <n v="50000"/>
    <x v="8"/>
    <s v="Оплата за стоки за июль 2020 по счету №В2492 от 31.07.2020 г.  В том числе НДС 20.00% - 8 333.33"/>
    <s v="4426450000"/>
    <x v="10"/>
    <x v="0"/>
    <x v="8"/>
  </r>
  <r>
    <x v="191"/>
    <x v="591"/>
    <n v="5670.34"/>
    <x v="1"/>
    <s v="Оплата по по договору №669010285 за услуги связи за февраль 2021 г. по счету №100763661178 от 28.02.2021 г. В том числе НДС 20.00% - 945.06"/>
    <s v="442645670,34"/>
    <x v="1"/>
    <x v="0"/>
    <x v="1"/>
  </r>
  <r>
    <x v="191"/>
    <x v="591"/>
    <n v="100000"/>
    <x v="26"/>
    <s v="ЗА ЭЛ. ЭНЕРГИЮ (МОЩНОСТЬ) ЗА ЯНВАРЬ 2021 Г. ПО ДОГОВОРУ С ИКУ No97644161 ОТ 20.07.2015Г. СЧЕТ No Э-61-163 ОТ 31.01.2021 Г. В том числе НДС 20.00% - 16 666.67"/>
    <s v="44264100000"/>
    <x v="25"/>
    <x v="0"/>
    <x v="16"/>
  </r>
  <r>
    <x v="192"/>
    <x v="592"/>
    <n v="70000"/>
    <x v="124"/>
    <s v="Оплата за оказание юридических услуг за февраль 2021 по счету №2 от 25.02.2021 г. Сумма 70000-00 Без налога (НДС)"/>
    <s v="4426070000"/>
    <x v="20"/>
    <x v="0"/>
    <x v="14"/>
  </r>
  <r>
    <x v="192"/>
    <x v="592"/>
    <n v="8910"/>
    <x v="2"/>
    <s v="Оплата лицензии на онлайн-чат по счету №НФB0-000997 от 28.01.2021. НДС не облагается"/>
    <s v="442608910"/>
    <x v="2"/>
    <x v="0"/>
    <x v="1"/>
  </r>
  <r>
    <x v="192"/>
    <x v="592"/>
    <n v="352.6"/>
    <x v="0"/>
    <s v="комиссия за обработку ведомости №7 01.03.2021"/>
    <s v="44260352,6"/>
    <x v="8"/>
    <x v="0"/>
    <x v="7"/>
  </r>
  <r>
    <x v="192"/>
    <x v="592"/>
    <n v="88150.720000000001"/>
    <x v="0"/>
    <s v="Оплата Заработная плата за Февраль 2021 г. на основании ПЛАТЕЖНАЯ ВЕДОМОСТЬ N 7 от 01.03.2021"/>
    <s v="4426088150,72"/>
    <x v="11"/>
    <x v="3"/>
    <x v="9"/>
  </r>
  <r>
    <x v="192"/>
    <x v="592"/>
    <n v="190"/>
    <x v="0"/>
    <s v="Обслуживание Мобильного приложения 2.2021"/>
    <s v="44260190"/>
    <x v="49"/>
    <x v="2"/>
    <x v="7"/>
  </r>
  <r>
    <x v="192"/>
    <x v="592"/>
    <n v="150"/>
    <x v="0"/>
    <s v="Комиссия за снятие наличных в банкомате. Cash Advance Fee. CARD **4411 IRINA MIGUNOVA 05MAR RUR 10000 RBA ATM 45321 MOSKVA"/>
    <s v="44260150"/>
    <x v="8"/>
    <x v="0"/>
    <x v="7"/>
  </r>
  <r>
    <x v="192"/>
    <x v="592"/>
    <n v="10000"/>
    <x v="0"/>
    <s v="Снятие наличных денежных средств с карты в банкомате Банка. CARD **4411 IRINA MIGUNOVA 05MAR RUR 10000 RBA ATM 45321 MOSKVA"/>
    <s v="4426010000"/>
    <x v="15"/>
    <x v="4"/>
    <x v="11"/>
  </r>
  <r>
    <x v="192"/>
    <x v="592"/>
    <n v="2500"/>
    <x v="2"/>
    <s v="Оплата мобильного приложения по счету №НФB0-000921 от 27.01.2021. НДС не облагается"/>
    <s v="442602500"/>
    <x v="2"/>
    <x v="0"/>
    <x v="1"/>
  </r>
  <r>
    <x v="193"/>
    <x v="593"/>
    <n v="34093"/>
    <x v="110"/>
    <s v="Налог на доходы физических лиц за февраль 2021 года"/>
    <s v="4425734093"/>
    <x v="41"/>
    <x v="3"/>
    <x v="9"/>
  </r>
  <r>
    <x v="193"/>
    <x v="593"/>
    <n v="10000"/>
    <x v="0"/>
    <s v="Снятие наличных денежных средств с карты в банкомате Банка. CARD **4411 IRINA MIGUNOVA 02MAR RUR 10000 RBA ATM 45321 MOSKVA"/>
    <s v="4425710000"/>
    <x v="15"/>
    <x v="4"/>
    <x v="11"/>
  </r>
  <r>
    <x v="193"/>
    <x v="593"/>
    <n v="150"/>
    <x v="0"/>
    <s v="Комиссия за снятие наличных в банкомате. Cash Advance Fee. CARD **4411 IRINA MIGUNOVA 02MAR RUR 10000 RBA ATM 45321 MOSKVA"/>
    <s v="44257150"/>
    <x v="8"/>
    <x v="0"/>
    <x v="7"/>
  </r>
  <r>
    <x v="194"/>
    <x v="594"/>
    <n v="990"/>
    <x v="0"/>
    <s v="Ежемесячная комиссия за обслуживание по пакету за период с 01.02.2021 по 28.02.2021"/>
    <s v="44256990"/>
    <x v="8"/>
    <x v="0"/>
    <x v="7"/>
  </r>
  <r>
    <x v="194"/>
    <x v="594"/>
    <n v="725"/>
    <x v="0"/>
    <s v="Комиссия за исходящие платежи в рублях, переданные по системе Банк-Клиент по счету 40703810800001434983 за период с 31.01.2021 по 28.02.2021"/>
    <s v="44256725"/>
    <x v="8"/>
    <x v="0"/>
    <x v="7"/>
  </r>
  <r>
    <x v="194"/>
    <x v="594"/>
    <n v="150000"/>
    <x v="103"/>
    <s v="Оплата услуг охраны за январь 2021 по счету №16 от 31.01.2021.   НДС не облагается"/>
    <s v="44256150000"/>
    <x v="30"/>
    <x v="0"/>
    <x v="2"/>
  </r>
  <r>
    <x v="195"/>
    <x v="595"/>
    <n v="108705.8"/>
    <x v="26"/>
    <s v="ЗА ЭЛ. ЭНЕРГИЮ (МОЩНОСТЬ) ЗА ДЕКАБРЬ 2020 Г. ПО ДОГОВОРУ С ИКУ №97644161 ОТ 20.07.2015Г. СЧЕТ № Э-61-66656 ОТ 31.12.2020 Г. В том числе НДС 20.00% - 18 117.63"/>
    <s v="44253108705,8"/>
    <x v="25"/>
    <x v="0"/>
    <x v="16"/>
  </r>
  <r>
    <x v="195"/>
    <x v="595"/>
    <n v="8010"/>
    <x v="168"/>
    <s v="Оплата за запчасти по снегоуборочной машине по счету №80 от 25.02.2021.  НДС не облагается"/>
    <s v="442538010"/>
    <x v="7"/>
    <x v="1"/>
    <x v="6"/>
  </r>
  <r>
    <x v="196"/>
    <x v="596"/>
    <n v="70000"/>
    <x v="26"/>
    <s v="ЗА ЭЛ. ЭНЕРГИЮ (МОЩНОСТЬ) ЗА ДЕКАБРЬ 2020 Г. ПО ДОГОВОРУ С ИКУ №97644161 ОТ 20.07.2015Г. СЧЕТ № Э-61-66656 ОТ 31.12.2020 Г. В том числе НДС 20.00% - 11 666.67"/>
    <s v="4425270000"/>
    <x v="25"/>
    <x v="0"/>
    <x v="16"/>
  </r>
  <r>
    <x v="197"/>
    <x v="597"/>
    <n v="2171.7399999999998"/>
    <x v="167"/>
    <s v="Уплата налога УСН. НДС не облагается"/>
    <s v="442512171,74"/>
    <x v="39"/>
    <x v="2"/>
    <x v="15"/>
  </r>
  <r>
    <x v="197"/>
    <x v="597"/>
    <n v="573.26"/>
    <x v="167"/>
    <s v="Уплата страховых взносов на ОМС. НДС не облагается"/>
    <s v="44251573,26"/>
    <x v="16"/>
    <x v="3"/>
    <x v="9"/>
  </r>
  <r>
    <x v="197"/>
    <x v="597"/>
    <n v="17.649999999999999"/>
    <x v="167"/>
    <s v="Уплата НДФЛ. НДС не облагается"/>
    <s v="4425117,65"/>
    <x v="41"/>
    <x v="3"/>
    <x v="9"/>
  </r>
  <r>
    <x v="197"/>
    <x v="597"/>
    <n v="50000"/>
    <x v="103"/>
    <s v="Оплата услуг охраны за январь 2021 по счету №16 от 31.01.2021.   НДС не облагается"/>
    <s v="4425150000"/>
    <x v="30"/>
    <x v="0"/>
    <x v="2"/>
  </r>
  <r>
    <x v="197"/>
    <x v="597"/>
    <n v="1000"/>
    <x v="167"/>
    <s v="Уплата водного налога. НДС не облагается"/>
    <s v="442511000"/>
    <x v="39"/>
    <x v="2"/>
    <x v="15"/>
  </r>
  <r>
    <x v="197"/>
    <x v="597"/>
    <n v="320.76"/>
    <x v="167"/>
    <s v="Уплата страховых взносов на ОСС. НДС не облагается"/>
    <s v="44251320,76"/>
    <x v="16"/>
    <x v="3"/>
    <x v="9"/>
  </r>
  <r>
    <x v="197"/>
    <x v="597"/>
    <n v="95.02"/>
    <x v="167"/>
    <s v="Уплата водного налога. НДС не облагается"/>
    <s v="4425195,02"/>
    <x v="39"/>
    <x v="2"/>
    <x v="15"/>
  </r>
  <r>
    <x v="197"/>
    <x v="597"/>
    <n v="2472.58"/>
    <x v="167"/>
    <s v="Уплата страховых взносов на ОПС. НДС не облагается"/>
    <s v="442512472,58"/>
    <x v="16"/>
    <x v="3"/>
    <x v="9"/>
  </r>
  <r>
    <x v="198"/>
    <x v="598"/>
    <n v="60000"/>
    <x v="103"/>
    <s v="Оплата услуг охраны за январь 2021 по счету №16 от 31.01.2021.   НДС не облагается"/>
    <s v="4424760000"/>
    <x v="30"/>
    <x v="0"/>
    <x v="2"/>
  </r>
  <r>
    <x v="199"/>
    <x v="599"/>
    <n v="50000"/>
    <x v="26"/>
    <s v="ЗА ЭЛ. ЭНЕРГИЮ (МОЩНОСТЬ) ЗА ДЕКАБРЬ 2020 Г. ПО ДОГОВОРУ С ИКУ №97644161 ОТ 20.07.2015Г. СЧЕТ № Э-61-66656 ОТ 31.12.2020 Г. В том числе НДС 20.00% - 8 333.33"/>
    <s v="4424650000"/>
    <x v="25"/>
    <x v="0"/>
    <x v="16"/>
  </r>
  <r>
    <x v="199"/>
    <x v="599"/>
    <n v="112524.48"/>
    <x v="8"/>
    <s v="Оплата за стоки в январе 2021 по счету №В142 от 31.01.2021 г.  В том числе НДС 20.00% - 18 754.08"/>
    <s v="44246112524,48"/>
    <x v="10"/>
    <x v="0"/>
    <x v="8"/>
  </r>
  <r>
    <x v="200"/>
    <x v="600"/>
    <n v="100000"/>
    <x v="26"/>
    <s v="ЗА ЭЛ. ЭНЕРГИЮ (МОЩНОСТЬ) ЗА ДЕКАБРЬ 2020 Г. ПО ДОГОВОРУ С ИКУ №97644161 ОТ 20.07.2015Г. СЧЕТ № Э-61-66656 ОТ 31.12.2020 Г. В том числе НДС 20.00% - 16 666.67"/>
    <s v="44244100000"/>
    <x v="25"/>
    <x v="0"/>
    <x v="16"/>
  </r>
  <r>
    <x v="200"/>
    <x v="600"/>
    <n v="60000"/>
    <x v="103"/>
    <s v="Оплата услуг охраны за январь 2021 по счету №16 от 31.01.2021.   НДС не облагается"/>
    <s v="4424460000"/>
    <x v="30"/>
    <x v="0"/>
    <x v="2"/>
  </r>
  <r>
    <x v="201"/>
    <x v="601"/>
    <n v="1500"/>
    <x v="125"/>
    <s v="Компенсация за использование личного транспорта в служебных целях за февраль 2021 г. . НДС не облагается"/>
    <s v="442431500"/>
    <x v="9"/>
    <x v="3"/>
    <x v="9"/>
  </r>
  <r>
    <x v="201"/>
    <x v="601"/>
    <n v="70000"/>
    <x v="0"/>
    <s v="Оплата Аванс за Февраль 2021 г. на основании ПЛАТЕЖНАЯ ВЕДОМОСТЬ N 5 от 15.02.2021"/>
    <s v="4424370000"/>
    <x v="11"/>
    <x v="3"/>
    <x v="9"/>
  </r>
  <r>
    <x v="201"/>
    <x v="601"/>
    <n v="280"/>
    <x v="0"/>
    <s v="комиссия за обработку ведомости №5 15.02.2021"/>
    <s v="44243280"/>
    <x v="8"/>
    <x v="0"/>
    <x v="7"/>
  </r>
  <r>
    <x v="201"/>
    <x v="601"/>
    <n v="20.399999999999999"/>
    <x v="0"/>
    <s v="комиссия за обработку ведомости №6 15.02.2021"/>
    <s v="4424320,4"/>
    <x v="8"/>
    <x v="0"/>
    <x v="7"/>
  </r>
  <r>
    <x v="201"/>
    <x v="601"/>
    <n v="9432.24"/>
    <x v="113"/>
    <s v="Оплата услуг пультовой охраны объекта за февраль 2021 по договору №7721N10011 от 12.11.2012. В том числе НДС 20.00% - 1 572.04"/>
    <s v="442439432,24"/>
    <x v="42"/>
    <x v="0"/>
    <x v="2"/>
  </r>
  <r>
    <x v="201"/>
    <x v="601"/>
    <n v="5100"/>
    <x v="0"/>
    <s v="Оплата Компенсация служебной поездки за Февраль 2021 г. на основании ПЛАТЕЖНАЯ ВЕДОМОСТЬ N 6 от 15.02.2021"/>
    <s v="442435100"/>
    <x v="9"/>
    <x v="3"/>
    <x v="9"/>
  </r>
  <r>
    <x v="201"/>
    <x v="601"/>
    <n v="30000"/>
    <x v="125"/>
    <s v="Выплата аванса по заработной плате за февраль 2021. НДС не облагается."/>
    <s v="4424330000"/>
    <x v="11"/>
    <x v="3"/>
    <x v="9"/>
  </r>
  <r>
    <x v="202"/>
    <x v="602"/>
    <n v="5000"/>
    <x v="24"/>
    <s v="Оплата за техническое обслуживание газопровода в феврале 2021 по счету №2 от 28.01.2021, Договор ОГ-19/7 от 01.12.2019.  НДС не облагается"/>
    <s v="442425000"/>
    <x v="23"/>
    <x v="0"/>
    <x v="0"/>
  </r>
  <r>
    <x v="203"/>
    <x v="603"/>
    <n v="1730"/>
    <x v="169"/>
    <s v="Оплата формирования реестра собственников по счету №01194 от 11.02.2021. НДС не облагается"/>
    <s v="442391730"/>
    <x v="20"/>
    <x v="0"/>
    <x v="14"/>
  </r>
  <r>
    <x v="203"/>
    <x v="603"/>
    <n v="100000"/>
    <x v="26"/>
    <s v="ЗА ЭЛ. ЭНЕРГИЮ (МОЩНОСТЬ) ЗА ДЕКАБРЬ 2020 Г. ПО ДОГОВОРУ С ИКУ №97644161 ОТ 20.07.2015Г. СЧЕТ № Э-61-66656 ОТ 31.12.2020 Г. В том числе НДС 20.00% - 16 666.67"/>
    <s v="44239100000"/>
    <x v="25"/>
    <x v="0"/>
    <x v="16"/>
  </r>
  <r>
    <x v="204"/>
    <x v="604"/>
    <n v="100000"/>
    <x v="26"/>
    <s v="ЗА ЭЛ. ЭНЕРГИЮ (МОЩНОСТЬ) ЗА ДЕКАБРЬ 2020 Г. ПО ДОГОВОРУ С ИКУ №97644161 ОТ 20.07.2015Г. СЧЕТ № Э-61-66656 ОТ 31.12.2020 Г. В том числе НДС 20.00% - 16 666.67"/>
    <s v="44238100000"/>
    <x v="25"/>
    <x v="0"/>
    <x v="16"/>
  </r>
  <r>
    <x v="205"/>
    <x v="605"/>
    <n v="300"/>
    <x v="0"/>
    <s v="Комиссия за снятие наличных в банкомате. Cash Advance Fee. CARD **4411 IRINA MIGUNOVA 10FEB RUR 20000 RBA ATM 45321 MOSKVA"/>
    <s v="44237300"/>
    <x v="8"/>
    <x v="0"/>
    <x v="7"/>
  </r>
  <r>
    <x v="205"/>
    <x v="605"/>
    <n v="91634.4"/>
    <x v="8"/>
    <s v="Оплата за стоки за ноябрь 2020 по счету №В3941 от 30.11.2020 г.  В том числе НДС 20.00% - 15 272.40"/>
    <s v="4423791634,4"/>
    <x v="10"/>
    <x v="0"/>
    <x v="8"/>
  </r>
  <r>
    <x v="205"/>
    <x v="605"/>
    <n v="20000"/>
    <x v="0"/>
    <s v="Снятие наличных денежных средств с карты в банкомате Банка. CARD **4411 IRINA MIGUNOVA 10FEB RUR 20000 RBA ATM 45321 MOSKVA"/>
    <s v="4423720000"/>
    <x v="15"/>
    <x v="4"/>
    <x v="11"/>
  </r>
  <r>
    <x v="206"/>
    <x v="606"/>
    <n v="31523.200000000001"/>
    <x v="110"/>
    <s v="Страховые взносы на выплату страховой части трудовой пенсии"/>
    <s v="4423631523,2"/>
    <x v="16"/>
    <x v="3"/>
    <x v="9"/>
  </r>
  <r>
    <x v="206"/>
    <x v="606"/>
    <n v="64000"/>
    <x v="45"/>
    <s v="Оплата за вывоз мусора в январе 2020 по счету №9 от 31.01.2021 по договору №40-Н от 01.01.2020 г.   В том числе НДС 20.00% - 10 666.67"/>
    <s v="4423664000"/>
    <x v="4"/>
    <x v="0"/>
    <x v="3"/>
  </r>
  <r>
    <x v="206"/>
    <x v="606"/>
    <n v="11987.95"/>
    <x v="110"/>
    <s v="Страховые взносы на обязательное медицинское страхование"/>
    <s v="4423611987,95"/>
    <x v="16"/>
    <x v="3"/>
    <x v="9"/>
  </r>
  <r>
    <x v="206"/>
    <x v="606"/>
    <n v="1854.85"/>
    <x v="110"/>
    <s v="Взносы на обязательное социальное страхование"/>
    <s v="442361854,85"/>
    <x v="16"/>
    <x v="3"/>
    <x v="9"/>
  </r>
  <r>
    <x v="206"/>
    <x v="606"/>
    <n v="476.96"/>
    <x v="111"/>
    <s v="Взносы на обязательное страхование от несчастных случаев. Регистрационный номер в ФСС 7704004815"/>
    <s v="44236476,96"/>
    <x v="16"/>
    <x v="3"/>
    <x v="9"/>
  </r>
  <r>
    <x v="207"/>
    <x v="607"/>
    <n v="100000"/>
    <x v="26"/>
    <s v="ЗА ЭЛ. ЭНЕРГИЮ (МОЩНОСТЬ) ЗА ДЕКАБРЬ 2020 Г. ПО ДОГОВОРУ С ИКУ №97644161 ОТ 20.07.2015Г. СЧЕТ № Э-61-66656 ОТ 31.12.2020 Г. В том числе НДС 20.00% - 16 666.67"/>
    <s v="44235100000"/>
    <x v="25"/>
    <x v="0"/>
    <x v="16"/>
  </r>
  <r>
    <x v="207"/>
    <x v="607"/>
    <n v="9267.2000000000007"/>
    <x v="23"/>
    <s v="Оплата ремонта системы водоочистки по счету №71781/Р95 от 02.02.2021.  В том числе НДС 20.00% - 1 544.53"/>
    <s v="442359267,2"/>
    <x v="34"/>
    <x v="1"/>
    <x v="12"/>
  </r>
  <r>
    <x v="207"/>
    <x v="607"/>
    <n v="40000"/>
    <x v="45"/>
    <s v="Оплата за вывоз мусора в январе 2020 по договору №40-Н от 01.01.2020 г.   В том числе НДС 20.00% - 6 666.67"/>
    <s v="4423540000"/>
    <x v="4"/>
    <x v="0"/>
    <x v="3"/>
  </r>
  <r>
    <x v="207"/>
    <x v="607"/>
    <n v="70000"/>
    <x v="124"/>
    <s v="Оплата за оказание юридических услуг за январь 2021 по счету №1 от 27.01.2021 г. Сумма 70000-00 Без налога (НДС)"/>
    <s v="4423570000"/>
    <x v="20"/>
    <x v="0"/>
    <x v="14"/>
  </r>
  <r>
    <x v="207"/>
    <x v="607"/>
    <n v="9432.24"/>
    <x v="113"/>
    <s v="Оплата услуг пультовой охраны объекта за январь 2021 по договору №7721N10011 от 12.11.2012. В том числе НДС 20.00% - 1 572.04"/>
    <s v="442359432,24"/>
    <x v="42"/>
    <x v="0"/>
    <x v="2"/>
  </r>
  <r>
    <x v="207"/>
    <x v="607"/>
    <n v="5390.78"/>
    <x v="1"/>
    <s v="Оплата по по договору №669010285 за услуги связи за январь 2021 г. по счету №100755400922 от 31.01.2021 г. В том числе НДС 20.00% - 898.46"/>
    <s v="442355390,78"/>
    <x v="1"/>
    <x v="0"/>
    <x v="1"/>
  </r>
  <r>
    <x v="208"/>
    <x v="608"/>
    <n v="100000"/>
    <x v="103"/>
    <s v="Оплата услуг охраны за декабрь 2020 по счету №426 от 31.12.2020.   НДС не облагается"/>
    <s v="44232100000"/>
    <x v="30"/>
    <x v="0"/>
    <x v="2"/>
  </r>
  <r>
    <x v="208"/>
    <x v="608"/>
    <n v="60000"/>
    <x v="103"/>
    <s v="Оплата услуг охраны за декабрь 2020 по счету №426 от 31.12.2020.   НДС не облагается"/>
    <s v="4423260000"/>
    <x v="30"/>
    <x v="0"/>
    <x v="2"/>
  </r>
  <r>
    <x v="208"/>
    <x v="608"/>
    <n v="120000"/>
    <x v="26"/>
    <s v="ЗА ЭЛ. ЭНЕРГИЮ (МОЩНОСТЬ) ЗА ДЕКАБРЬ 2020 Г. ПО ДОГОВОРУ С ИКУ №97644161 ОТ 20.07.2015Г. СЧЕТ № Э-61-66656 ОТ 31.12.2020 Г. В том числе НДС 20.00% - 20 000.00"/>
    <s v="44232120000"/>
    <x v="25"/>
    <x v="0"/>
    <x v="16"/>
  </r>
  <r>
    <x v="208"/>
    <x v="608"/>
    <n v="190"/>
    <x v="0"/>
    <s v="Обслуживание Мобильного приложения 1.2021"/>
    <s v="44232190"/>
    <x v="49"/>
    <x v="2"/>
    <x v="7"/>
  </r>
  <r>
    <x v="209"/>
    <x v="609"/>
    <n v="36004"/>
    <x v="125"/>
    <s v="Для зачисления на счет Корнева Александра Валентиновича Заработная плата за Январь 2021 г. Сумма 36004-00 Без налога (НДС)"/>
    <s v="4423036004"/>
    <x v="11"/>
    <x v="3"/>
    <x v="9"/>
  </r>
  <r>
    <x v="209"/>
    <x v="609"/>
    <n v="70103.520000000004"/>
    <x v="8"/>
    <s v="Оплата за стоки за декабрь 2020 по счету №В4338 от 31.12.2020 г.  В том числе НДС 20.00% - 11 683.92"/>
    <s v="4423070103,52"/>
    <x v="10"/>
    <x v="0"/>
    <x v="8"/>
  </r>
  <r>
    <x v="210"/>
    <x v="610"/>
    <n v="49352"/>
    <x v="0"/>
    <s v="Оплата Заработная плата за Январь 2021 г. на основании ПЛАТЕЖНАЯ ВЕДОМОСТЬ N 4 от 01.02.2021"/>
    <s v="4422849352"/>
    <x v="11"/>
    <x v="3"/>
    <x v="9"/>
  </r>
  <r>
    <x v="210"/>
    <x v="610"/>
    <n v="990"/>
    <x v="0"/>
    <s v="Ежемесячная комиссия за обслуживание по пакету за период с 01.01.2021 по 31.01.2021"/>
    <s v="44228990"/>
    <x v="8"/>
    <x v="0"/>
    <x v="7"/>
  </r>
  <r>
    <x v="210"/>
    <x v="610"/>
    <n v="300"/>
    <x v="0"/>
    <s v="Комиссия за исходящие платежи в рублях, переданные по системе Банк-Клиент по счету 40703810800001434983 за период с 31.12.2020 по 31.01.2021"/>
    <s v="44228300"/>
    <x v="8"/>
    <x v="0"/>
    <x v="7"/>
  </r>
  <r>
    <x v="210"/>
    <x v="610"/>
    <n v="197.41"/>
    <x v="0"/>
    <s v="комиссия за обработку ведомости №4 01.02.2021"/>
    <s v="44228197,41"/>
    <x v="8"/>
    <x v="0"/>
    <x v="7"/>
  </r>
  <r>
    <x v="210"/>
    <x v="610"/>
    <n v="25126"/>
    <x v="170"/>
    <s v="Налог на доходы физических лиц за январь 2021 года НДС не облагается"/>
    <s v="4422825126"/>
    <x v="41"/>
    <x v="3"/>
    <x v="9"/>
  </r>
  <r>
    <x v="210"/>
    <x v="610"/>
    <n v="45000"/>
    <x v="20"/>
    <s v="Оплата бухгалтерских услуг за январь 2021 по счету №4 от 01.02.2021 г. Без налога (НДС)"/>
    <s v="4422845000"/>
    <x v="18"/>
    <x v="0"/>
    <x v="13"/>
  </r>
  <r>
    <x v="211"/>
    <x v="611"/>
    <n v="14000"/>
    <x v="18"/>
    <s v="Оплата обслуживания и поддержки сервера, сайта, выезд специалиста за декабрь 2020 по счету №58 от 31.12.2020 г. . НДС не облагается"/>
    <s v="4422414000"/>
    <x v="2"/>
    <x v="0"/>
    <x v="1"/>
  </r>
  <r>
    <x v="211"/>
    <x v="611"/>
    <n v="63600"/>
    <x v="171"/>
    <s v="Оплата самозанятому услуг по уборке территории общего пользования за январь 2021. НДС не облагается"/>
    <s v="4422463600"/>
    <x v="14"/>
    <x v="0"/>
    <x v="6"/>
  </r>
  <r>
    <x v="211"/>
    <x v="611"/>
    <n v="251"/>
    <x v="0"/>
    <s v="Комиссия за переводы в пользу ФЛ сверх нетарифицируемой суммы платежей в месяц"/>
    <s v="44224251"/>
    <x v="8"/>
    <x v="0"/>
    <x v="7"/>
  </r>
  <r>
    <x v="212"/>
    <x v="612"/>
    <n v="6170.19"/>
    <x v="172"/>
    <s v="Оплата госпошлины.  НДС не облагается"/>
    <s v="442226170,19"/>
    <x v="31"/>
    <x v="2"/>
    <x v="14"/>
  </r>
  <r>
    <x v="212"/>
    <x v="612"/>
    <n v="97500"/>
    <x v="45"/>
    <s v="Предоплата за вывоз мусора в декабре 2020 по договору №40-Н от 01.01.2020 г.   В том числе НДС 20.00% - 16 250.00"/>
    <s v="4422297500"/>
    <x v="4"/>
    <x v="0"/>
    <x v="3"/>
  </r>
  <r>
    <x v="213"/>
    <x v="613"/>
    <n v="150000"/>
    <x v="5"/>
    <s v="Арендная плата за землю за 1 квартал 2021 год. ФЛС №М-02-013174-001 НДС не облагается"/>
    <s v="44218150000"/>
    <x v="5"/>
    <x v="0"/>
    <x v="4"/>
  </r>
  <r>
    <x v="213"/>
    <x v="613"/>
    <n v="5000"/>
    <x v="24"/>
    <s v="Оплата за техническое обслуживание газопровода в январе 2021 по счету №69 от 25.12.2020, Договор ОГ-19/7 от 01.12.2019.  НДС не облагается"/>
    <s v="442185000"/>
    <x v="23"/>
    <x v="0"/>
    <x v="0"/>
  </r>
  <r>
    <x v="214"/>
    <x v="614"/>
    <n v="160000"/>
    <x v="103"/>
    <s v="Оплата услуг охраны за декабрь 2020.   НДС не облагается"/>
    <s v="44215160000"/>
    <x v="30"/>
    <x v="0"/>
    <x v="2"/>
  </r>
  <r>
    <x v="215"/>
    <x v="615"/>
    <n v="100000"/>
    <x v="26"/>
    <s v="ЗА ЭЛ. ЭНЕРГИЮ (МОЩНОСТЬ) ЗА НОЯБРЬ 2020 Г. ПО ДОГОВОРУ С ИКУ No97644161 ОТ 20.07.2015Г. СЧЕТ No Э-61-52545 ОТ 30.11.2020 Г. В том числе НДС 20.00% - 16 666.67"/>
    <s v="44214100000"/>
    <x v="25"/>
    <x v="0"/>
    <x v="16"/>
  </r>
  <r>
    <x v="215"/>
    <x v="615"/>
    <n v="180922.12"/>
    <x v="26"/>
    <s v="ЗА ЭЛ. ЭНЕРГИЮ (МОЩНОСТЬ) ЗА НОЯБРЬ 2020 Г. ПО ДОГОВОРУ С ИКУ No97644161 ОТ 20.07.2015Г. СЧЕТ No Э-61-52545 ОТ 30.11.2020 Г. В том числе НДС 20.00% - 30 153.69"/>
    <s v="44214180922,12"/>
    <x v="25"/>
    <x v="0"/>
    <x v="16"/>
  </r>
  <r>
    <x v="216"/>
    <x v="616"/>
    <n v="2374.5100000000002"/>
    <x v="172"/>
    <s v="Оплата госпошлины.  НДС не облагается"/>
    <s v="442112374,51"/>
    <x v="31"/>
    <x v="2"/>
    <x v="14"/>
  </r>
  <r>
    <x v="216"/>
    <x v="616"/>
    <n v="132.22999999999999"/>
    <x v="0"/>
    <s v="комиссия за обработку ведомости №1 15.01.2021"/>
    <s v="44211132,23"/>
    <x v="8"/>
    <x v="0"/>
    <x v="7"/>
  </r>
  <r>
    <x v="216"/>
    <x v="616"/>
    <n v="1500"/>
    <x v="125"/>
    <s v="Компенсация за использование личного транспорта в служебных целях за январь 2021 г. . НДС не облагается"/>
    <s v="442111500"/>
    <x v="9"/>
    <x v="3"/>
    <x v="9"/>
  </r>
  <r>
    <x v="216"/>
    <x v="616"/>
    <n v="33056.980000000003"/>
    <x v="0"/>
    <s v="Отпускные  за Январь 2021 г. на основании ПЛАТЕЖНАЯ ВЕДОМОСТЬ N 1 от 15.01.2021"/>
    <s v="4421133056,98"/>
    <x v="11"/>
    <x v="3"/>
    <x v="9"/>
  </r>
  <r>
    <x v="216"/>
    <x v="616"/>
    <n v="30000"/>
    <x v="125"/>
    <s v="Выплата аванса по заработной плате за январь 2021. НДС не облагается."/>
    <s v="4421130000"/>
    <x v="11"/>
    <x v="3"/>
    <x v="9"/>
  </r>
  <r>
    <x v="216"/>
    <x v="616"/>
    <n v="5392.85"/>
    <x v="1"/>
    <s v="Оплата по по договору №669010285 за услуги связи за декабрь 2020 г. по счету №100744614737 от 31.12.2020 г. В том числе НДС 20.00% - 898.81"/>
    <s v="442115392,85"/>
    <x v="1"/>
    <x v="0"/>
    <x v="1"/>
  </r>
  <r>
    <x v="216"/>
    <x v="616"/>
    <n v="280"/>
    <x v="0"/>
    <s v="комиссия за обработку ведомости №2 15.01.2021"/>
    <s v="44211280"/>
    <x v="8"/>
    <x v="0"/>
    <x v="7"/>
  </r>
  <r>
    <x v="216"/>
    <x v="616"/>
    <n v="5100"/>
    <x v="0"/>
    <s v="Оплата Компенсация служебной поездки за Январь 2021 г. на основании ПЛАТЕЖНАЯ ВЕДОМОСТЬ N 3 от 15.01.2021"/>
    <s v="442115100"/>
    <x v="9"/>
    <x v="3"/>
    <x v="9"/>
  </r>
  <r>
    <x v="216"/>
    <x v="616"/>
    <n v="70000"/>
    <x v="0"/>
    <s v="Оплата Аванс за Январь 2021 г. на основании ПЛАТЕЖНАЯ ВЕДОМОСТЬ N 2 от 15.01.2021"/>
    <s v="4421170000"/>
    <x v="11"/>
    <x v="3"/>
    <x v="9"/>
  </r>
  <r>
    <x v="216"/>
    <x v="616"/>
    <n v="20.399999999999999"/>
    <x v="0"/>
    <s v="комиссия за обработку ведомости №3 15.01.2021"/>
    <s v="4421120,4"/>
    <x v="8"/>
    <x v="0"/>
    <x v="7"/>
  </r>
  <r>
    <x v="216"/>
    <x v="616"/>
    <n v="4940"/>
    <x v="173"/>
    <s v="Налог на доходы физических лиц за январь 2021 года"/>
    <s v="442114940"/>
    <x v="41"/>
    <x v="3"/>
    <x v="9"/>
  </r>
  <r>
    <x v="217"/>
    <x v="617"/>
    <n v="10000"/>
    <x v="0"/>
    <s v="Снятие наличных денежных средств с карты в банкомате Банка. CARD **4411 IRINA MIGUNOVA 14JAN RUR 10000 RBA ATM 45321 MOSKVA"/>
    <s v="4421010000"/>
    <x v="15"/>
    <x v="4"/>
    <x v="11"/>
  </r>
  <r>
    <x v="217"/>
    <x v="617"/>
    <n v="150"/>
    <x v="0"/>
    <s v="Комиссия за снятие наличных в банкомате. Cash Advance Fee. CARD **4411 IRINA MIGUNOVA 14JAN RUR 10000 RBA ATM 45321 MOSKVA"/>
    <s v="44210150"/>
    <x v="8"/>
    <x v="0"/>
    <x v="7"/>
  </r>
  <r>
    <x v="217"/>
    <x v="617"/>
    <n v="150"/>
    <x v="0"/>
    <s v="Комиссия за снятие наличных в банкомате. Cash Advance Fee. CARD **4411 IRINA MIGUNOVA 14JAN RUR 10000 RBA ATM 45321 MOSKVA"/>
    <s v="44210150"/>
    <x v="8"/>
    <x v="0"/>
    <x v="7"/>
  </r>
  <r>
    <x v="217"/>
    <x v="617"/>
    <n v="10000"/>
    <x v="0"/>
    <s v="Снятие наличных денежных средств с карты в банкомате Банка. CARD **4411 IRINA MIGUNOVA 14JAN RUR 10000 RBA ATM 45321 MOSKVA"/>
    <s v="4421010000"/>
    <x v="15"/>
    <x v="4"/>
    <x v="11"/>
  </r>
  <r>
    <x v="218"/>
    <x v="618"/>
    <n v="14682.5"/>
    <x v="170"/>
    <s v="Страховые взносы на обязательное медицинское страхование"/>
    <s v="4420914682,5"/>
    <x v="16"/>
    <x v="3"/>
    <x v="9"/>
  </r>
  <r>
    <x v="218"/>
    <x v="618"/>
    <n v="30000"/>
    <x v="174"/>
    <s v="Оплата работ по механизированной уборке территории общего пользования от снега за январь 2021 по договору с самозанятым №б/н от 19.11.2020. НДС не облагается"/>
    <s v="4420930000"/>
    <x v="14"/>
    <x v="0"/>
    <x v="6"/>
  </r>
  <r>
    <x v="218"/>
    <x v="618"/>
    <n v="34222.9"/>
    <x v="170"/>
    <s v="Страховые взносы на выплату страховой части трудовой пенсии"/>
    <s v="4420934222,9"/>
    <x v="16"/>
    <x v="3"/>
    <x v="9"/>
  </r>
  <r>
    <x v="218"/>
    <x v="618"/>
    <n v="538.9"/>
    <x v="111"/>
    <s v="Взносы на обязательное страхование от несчастных случаев. Регистрационный номер в ФСС 7704004815"/>
    <s v="44209538,9"/>
    <x v="16"/>
    <x v="3"/>
    <x v="9"/>
  </r>
  <r>
    <x v="218"/>
    <x v="618"/>
    <n v="1758.85"/>
    <x v="170"/>
    <s v="Взносы на обязательное социальное страхование"/>
    <s v="442091758,85"/>
    <x v="16"/>
    <x v="3"/>
    <x v="9"/>
  </r>
  <r>
    <x v="219"/>
    <x v="619"/>
    <n v="160000"/>
    <x v="103"/>
    <s v="Оплата услуг охраны за ноябрь 2020 по счету №380 от 30.101.2020 г.   НДС не облагается"/>
    <s v="44207160000"/>
    <x v="30"/>
    <x v="0"/>
    <x v="2"/>
  </r>
  <r>
    <x v="219"/>
    <x v="619"/>
    <n v="100000"/>
    <x v="26"/>
    <s v="ЗА ЭЛ. ЭНЕРГИЮ (МОЩНОСТЬ) ЗА НОЯБРЬ 2020 Г. ПО ДОГОВОРУ С ИКУ No97644161 ОТ 20.07.2015Г. СЧЕТ No Э-61-52545 ОТ 30.11.2020 Г. В том числе НДС 20.00% - 16 666.67"/>
    <s v="44207100000"/>
    <x v="25"/>
    <x v="0"/>
    <x v="1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3">
  <r>
    <x v="0"/>
    <x v="0"/>
    <n v="6570.62"/>
    <s v="АО &quot;Райффайзенбанк&quot; г. Москва"/>
    <s v="Оплата покупки по карте. CARD **4411 IRINA MIGUNOVA 30DEC RUR 6570.62 GAZPROM MEZHREGIONGAZ SPB"/>
    <s v="449286570,62"/>
    <x v="0"/>
    <x v="0"/>
    <x v="0"/>
  </r>
  <r>
    <x v="0"/>
    <x v="1"/>
    <n v="7254.74"/>
    <s v="ПАО &quot;ВЫМПЕЛКОМ&quot;"/>
    <s v="Оплата за услуги связи в декабре 2022 года по счету №100941472289 от 31.12.2022 Лицевой счет абонента 669010285 В том числе НДС 20.00% - 1 209.12"/>
    <s v="449367254,74"/>
    <x v="1"/>
    <x v="0"/>
    <x v="1"/>
  </r>
  <r>
    <x v="0"/>
    <x v="1"/>
    <n v="7980"/>
    <s v="ООО &quot;Тиражные решения 1С-Рарус&quot;"/>
    <s v="Оплата домена и хостинга на 1 год по счету №НФB0-015239 от 26.12.2022 НДС не облагается"/>
    <s v="449367980"/>
    <x v="2"/>
    <x v="0"/>
    <x v="1"/>
  </r>
  <r>
    <x v="0"/>
    <x v="1"/>
    <n v="23031"/>
    <s v="МЫТИЩИНСКИЙ ФИЛИАЛ &quot;ТВОЙ ДОМ&quot; АО &quot;КРОКУС&quot;"/>
    <s v="Оплата за гранит по счету №1877172 от 09.01.2023 В том числе НДС 20.00% - 3 838.50"/>
    <s v="4493623031"/>
    <x v="3"/>
    <x v="1"/>
    <x v="2"/>
  </r>
  <r>
    <x v="0"/>
    <x v="1"/>
    <n v="53873.279999999999"/>
    <s v="ГУП &quot;ЭКОТЕХПРОМ&quot;"/>
    <s v="Оплата за вывоз и утилизацию ТКО в декабре 2022 по счету №СВАО-064944 от 31.12.2022. НДС не облагается"/>
    <s v="4493653873,28"/>
    <x v="4"/>
    <x v="0"/>
    <x v="3"/>
  </r>
  <r>
    <x v="0"/>
    <x v="1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1 квартал 2023 ФЛС №М-02-013174-001 НДС не облагается"/>
    <s v="44936134403,35"/>
    <x v="5"/>
    <x v="0"/>
    <x v="4"/>
  </r>
  <r>
    <x v="0"/>
    <x v="2"/>
    <n v="3065"/>
    <s v="ИП Соколов Максим Максимович"/>
    <s v="Оплата транспортных расходов по доставке из магазина &quot;Твой дом&quot; по счету №494 от 09.01.2023 НДС не облагается"/>
    <s v="449383065"/>
    <x v="6"/>
    <x v="2"/>
    <x v="5"/>
  </r>
  <r>
    <x v="0"/>
    <x v="2"/>
    <n v="11000"/>
    <s v="ООО &quot;УДАРНИК&quot;"/>
    <s v="Оплата запчастей для снегоуборочной машины по счету №7 от 12.01.2023 НДС не облагается"/>
    <s v="4493811000"/>
    <x v="7"/>
    <x v="1"/>
    <x v="6"/>
  </r>
  <r>
    <x v="0"/>
    <x v="3"/>
    <n v="15.6"/>
    <s v="АО &quot;Райффайзенбанк&quot; г. Москва"/>
    <s v="комиссия за обработку ведомости №2 16.01.2023"/>
    <s v="4494215,6"/>
    <x v="8"/>
    <x v="0"/>
    <x v="7"/>
  </r>
  <r>
    <x v="0"/>
    <x v="3"/>
    <n v="3900"/>
    <s v="АО &quot;Райффайзенбанк&quot; г. Москва"/>
    <s v="Оплата Компенсация служебной поездки за Январь 2023 г. на основании ПЛАТЕЖНАЯ ВЕДОМОСТЬ N 2 от 16.01.2023"/>
    <s v="449423900"/>
    <x v="9"/>
    <x v="3"/>
    <x v="5"/>
  </r>
  <r>
    <x v="0"/>
    <x v="3"/>
    <n v="94338.87"/>
    <s v="Муниципальное унитарное предприятие &quot;Инженерные сети г. Долгопрудного&quot;"/>
    <s v="Оплата за стоки в декабре 2022 по счету № В5371 от 31.12.2022г. В том числе НДС 20.00% - 15 723.15"/>
    <s v="4494294338,87"/>
    <x v="10"/>
    <x v="0"/>
    <x v="8"/>
  </r>
  <r>
    <x v="0"/>
    <x v="4"/>
    <n v="200.1"/>
    <s v="АО &quot;Райффайзенбанк&quot; г. Москва"/>
    <s v="комиссия за обработку ведомости №1 16.01.2023"/>
    <s v="44943200,1"/>
    <x v="8"/>
    <x v="0"/>
    <x v="7"/>
  </r>
  <r>
    <x v="0"/>
    <x v="4"/>
    <n v="30450"/>
    <s v="Стрелкова Юлия Геннадьевна"/>
    <s v="Перечисление заработной платы за первую половину января 2023 для зачисления на счет Стрелковой Ю. Г. НДС не облагается"/>
    <s v="4494330450"/>
    <x v="11"/>
    <x v="3"/>
    <x v="9"/>
  </r>
  <r>
    <x v="0"/>
    <x v="4"/>
    <n v="43500"/>
    <s v="Иваницкая Ирина Васильевна"/>
    <s v="Перечисление заработной платы за первую половину января 2023 для зачисления на счет Иваницкой И. В. НДС не облагается"/>
    <s v="4494343500"/>
    <x v="11"/>
    <x v="3"/>
    <x v="9"/>
  </r>
  <r>
    <x v="0"/>
    <x v="4"/>
    <n v="50025"/>
    <s v="АО &quot;Райффайзенбанк&quot; г. Москва"/>
    <s v="Оплата Аванс за Январь 2023 г. на основании ПЛАТЕЖНАЯ ВЕДОМОСТЬ N 1 от 16.01.2023"/>
    <s v="4494350025"/>
    <x v="11"/>
    <x v="3"/>
    <x v="9"/>
  </r>
  <r>
    <x v="0"/>
    <x v="5"/>
    <n v="5970"/>
    <s v="ООО &quot;КОМУС&quot;"/>
    <s v="Оплата за маршрутизатор по счету №0EP/596079/16764521 от 18/01/2023. В том числе НДС 20.00% - 995.00"/>
    <s v="449445970"/>
    <x v="12"/>
    <x v="4"/>
    <x v="1"/>
  </r>
  <r>
    <x v="0"/>
    <x v="5"/>
    <n v="87630.080000000002"/>
    <s v="ЖСК &quot;Дарьин&quot;"/>
    <s v="Перевод собственных средств на счет финансирования целевых программ. НДС не облагается"/>
    <s v="4494487630,08"/>
    <x v="13"/>
    <x v="5"/>
    <x v="10"/>
  </r>
  <r>
    <x v="0"/>
    <x v="5"/>
    <n v="88156.05"/>
    <s v="ЖСК &quot;Дарьин&quot;"/>
    <s v="Перевод собственных средств на счет резервного фонда. НДС не облагается"/>
    <s v="4494488156,05"/>
    <x v="13"/>
    <x v="5"/>
    <x v="10"/>
  </r>
  <r>
    <x v="0"/>
    <x v="5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декабрь 2022г. Счет№ 0099-000540 от 31.12.2022 В том числе НДС 20.00% - 25 000.00"/>
    <s v="44944150000"/>
    <x v="14"/>
    <x v="0"/>
    <x v="6"/>
  </r>
  <r>
    <x v="0"/>
    <x v="6"/>
    <n v="375"/>
    <s v="АО &quot;Райффайзенбанк&quot; г. Москва"/>
    <s v="Комиссия за снятие наличных в банкомате. Cash Advance Fee. CARD **4411 IRINA MIGUNOVA 20JAN RUR 25000 RBA ATM 45321 MOSKVA"/>
    <s v="44946375"/>
    <x v="8"/>
    <x v="0"/>
    <x v="7"/>
  </r>
  <r>
    <x v="0"/>
    <x v="6"/>
    <n v="25000"/>
    <s v="АО &quot;Райффайзенбанк&quot; г. Москва"/>
    <s v="Снятие наличных денежных средств с карты в банкомате Банка. CARD **4411 IRINA MIGUNOVA 20JAN RUR 25000 RBA ATM 45321 MOSKVA"/>
    <s v="4494625000"/>
    <x v="15"/>
    <x v="4"/>
    <x v="11"/>
  </r>
  <r>
    <x v="0"/>
    <x v="7"/>
    <n v="10225.200000000001"/>
    <s v="АО &quot;Райффайзенбанк&quot; г. Москва"/>
    <s v="Оплата покупки по карте. CARD **4411 IRINA MIGUNOVA 20JAN RUR 10225.2 LEROY MERLIN 4 MKAD"/>
    <s v="4494910225,2"/>
    <x v="7"/>
    <x v="1"/>
    <x v="12"/>
  </r>
  <r>
    <x v="0"/>
    <x v="7"/>
    <n v="25000"/>
    <s v="АРХИПОВ ИГОРЬ ВИКТОРОВИЧ"/>
    <s v="Оплата ремонта КПП по договору №26/10 от 26.10.2022. В том числе НДС"/>
    <s v="4494925000"/>
    <x v="3"/>
    <x v="1"/>
    <x v="2"/>
  </r>
  <r>
    <x v="0"/>
    <x v="8"/>
    <n v="530.3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."/>
    <s v="44951530,33"/>
    <x v="16"/>
    <x v="3"/>
    <x v="9"/>
  </r>
  <r>
    <x v="0"/>
    <x v="8"/>
    <n v="106606.1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1106606,1"/>
    <x v="16"/>
    <x v="3"/>
    <x v="9"/>
  </r>
  <r>
    <x v="0"/>
    <x v="9"/>
    <n v="255"/>
    <s v="АО &quot;Райффайзенбанк&quot; г. Москва"/>
    <s v="Комиссия за снятие наличных в банкомате. Cash Advance Fee. CARD **4411 IRINA MIGUNOVA 27JAN RUR 17000 RBA ATM 54301 MOSKVA"/>
    <s v="44953255"/>
    <x v="8"/>
    <x v="0"/>
    <x v="7"/>
  </r>
  <r>
    <x v="0"/>
    <x v="9"/>
    <n v="17000"/>
    <s v="АО &quot;Райффайзенбанк&quot; г. Москва"/>
    <s v="Снятие наличных денежных средств с карты в банкомате Банка. CARD **4411 IRINA MIGUNOVA 27JAN RUR 17000 RBA ATM 54301 MOSKVA"/>
    <s v="4495317000"/>
    <x v="15"/>
    <x v="4"/>
    <x v="11"/>
  </r>
  <r>
    <x v="0"/>
    <x v="9"/>
    <n v="124889.2"/>
    <s v="ООО &quot;ИНКО&quot;"/>
    <s v="Оплата насоса по счету №74 от 19.01.2023 В том числе НДС 20.00% - 20 814.86"/>
    <s v="44953124889,2"/>
    <x v="17"/>
    <x v="1"/>
    <x v="12"/>
  </r>
  <r>
    <x v="0"/>
    <x v="10"/>
    <n v="9334"/>
    <s v="АО &quot;Райффайзенбанк&quot; г. Москва"/>
    <s v="Оплата покупки по карте. CARD **4411 IRINA MIGUNOVA 27JAN RUR 9334 LEROY MERLIN 4 MKAD"/>
    <s v="449569334"/>
    <x v="7"/>
    <x v="1"/>
    <x v="12"/>
  </r>
  <r>
    <x v="0"/>
    <x v="11"/>
    <n v="225"/>
    <s v="АО &quot;Райффайзенбанк&quot; г. Москва"/>
    <s v="Оплата покупки по карте. CARD **4411 IRINA MIGUNOVA 27JAN RUR 225 LEROY MERLIN 4 MKAD"/>
    <s v="44957225"/>
    <x v="7"/>
    <x v="1"/>
    <x v="12"/>
  </r>
  <r>
    <x v="0"/>
    <x v="11"/>
    <n v="3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23 по 31.01.2023"/>
    <s v="44957300"/>
    <x v="8"/>
    <x v="0"/>
    <x v="7"/>
  </r>
  <r>
    <x v="0"/>
    <x v="11"/>
    <n v="344.55"/>
    <s v="АО &quot;Райффайзенбанк&quot; г. Москва"/>
    <s v="комиссия за обработку ведомости №3 27.01.2023"/>
    <s v="44957344,55"/>
    <x v="8"/>
    <x v="0"/>
    <x v="7"/>
  </r>
  <r>
    <x v="0"/>
    <x v="11"/>
    <n v="12334"/>
    <s v="АО &quot;Райффайзенбанк&quot; г. Москва"/>
    <s v="Оплата покупки по карте. CARD **4411 IRINA MIGUNOVA 27JAN RUR 12334 LEROY MERLIN 4 MKAD"/>
    <s v="4495712334"/>
    <x v="7"/>
    <x v="1"/>
    <x v="12"/>
  </r>
  <r>
    <x v="0"/>
    <x v="11"/>
    <n v="86136.28"/>
    <s v="АО &quot;Райффайзенбанк&quot; г. Москва"/>
    <s v="Оплата Окончательный расчет при увольнении за Январь 2023 г. на основании ПЛАТЕЖНАЯ ВЕДОМОСТЬ N 3 от 27.01.2023"/>
    <s v="4495786136,28"/>
    <x v="11"/>
    <x v="3"/>
    <x v="9"/>
  </r>
  <r>
    <x v="1"/>
    <x v="12"/>
    <n v="213.56"/>
    <s v="АО &quot;Райффайзенбанк&quot; г. Москва"/>
    <s v="комиссия за обработку ведомости №4 01.02.2023"/>
    <s v="44958213,56"/>
    <x v="8"/>
    <x v="0"/>
    <x v="7"/>
  </r>
  <r>
    <x v="1"/>
    <x v="12"/>
    <n v="990"/>
    <s v="АО &quot;Райффайзенбанк&quot; г. Москва"/>
    <s v="Ежемесячная комиссия за обслуживание по пакету за период с 01.01.2023 по 31.01.2023"/>
    <s v="44958990"/>
    <x v="8"/>
    <x v="0"/>
    <x v="7"/>
  </r>
  <r>
    <x v="1"/>
    <x v="12"/>
    <n v="53389"/>
    <s v="АО &quot;Райффайзенбанк&quot; г. Москва"/>
    <s v="Оплата Заработная плата за Январь 2023 г. на основании ПЛАТЕЖНАЯ ВЕДОМОСТЬ N 4 от 01.02.2023"/>
    <s v="4495853389"/>
    <x v="11"/>
    <x v="3"/>
    <x v="9"/>
  </r>
  <r>
    <x v="1"/>
    <x v="13"/>
    <n v="560.8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. НДС не облагается"/>
    <s v="44959560,83"/>
    <x v="16"/>
    <x v="3"/>
    <x v="9"/>
  </r>
  <r>
    <x v="1"/>
    <x v="13"/>
    <n v="13000"/>
    <s v="Индивидуальный предприниматель Капалин Евгений Владимирович"/>
    <s v="Оплата обслуживания и поддержки сервера, сайта за декабрь 2022 по счету №1 от 11.01.2023 НДС не облагается"/>
    <s v="4495913000"/>
    <x v="2"/>
    <x v="0"/>
    <x v="1"/>
  </r>
  <r>
    <x v="1"/>
    <x v="13"/>
    <n v="23459.39"/>
    <s v="Стрелкова Юлия Геннадьевна"/>
    <s v="Окончательный расчет при увольнении за Январь 2023г., для зачисления на счет Стрелковой Ю. Г. НДС не облагается"/>
    <s v="4495923459,39"/>
    <x v="11"/>
    <x v="3"/>
    <x v="9"/>
  </r>
  <r>
    <x v="1"/>
    <x v="13"/>
    <n v="43500"/>
    <s v="Иваницкая Ирина Васильевна"/>
    <s v="Перечисление заработной платы за Январь 2023 для зачисления на счет Иваницкой И. В. НДС не облагается"/>
    <s v="4495943500"/>
    <x v="11"/>
    <x v="3"/>
    <x v="9"/>
  </r>
  <r>
    <x v="1"/>
    <x v="13"/>
    <n v="70000"/>
    <s v="Индивидуальный предприниматель Чусовской Денис Евгеньевич"/>
    <s v="Оплата услуг по уборке территории общего пользования в январе 2023 по счету №6 от 27.01.2023 НДС не облагается"/>
    <s v="4495970000"/>
    <x v="14"/>
    <x v="0"/>
    <x v="6"/>
  </r>
  <r>
    <x v="1"/>
    <x v="13"/>
    <n v="71808.50999999999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971808,51"/>
    <x v="16"/>
    <x v="3"/>
    <x v="9"/>
  </r>
  <r>
    <x v="1"/>
    <x v="14"/>
    <n v="524.72"/>
    <s v="АО &quot;Райффайзенбанк&quot; г. Москва"/>
    <s v="Комиссия за переводы в пользу ФЛ сверх нетарифицируемой суммы платежей в месяц"/>
    <s v="44960524,72"/>
    <x v="8"/>
    <x v="0"/>
    <x v="7"/>
  </r>
  <r>
    <x v="1"/>
    <x v="14"/>
    <n v="50000"/>
    <s v="Индивидуальный предприниматель Смирнов Дмитрий Евгеньевич"/>
    <s v="Оплата бухгалтерских услуг за январь 2023 по счету №11 от 31.01.2023 НДС не облагается"/>
    <s v="4496050000"/>
    <x v="18"/>
    <x v="0"/>
    <x v="13"/>
  </r>
  <r>
    <x v="1"/>
    <x v="14"/>
    <n v="85513"/>
    <s v="Леонов Денис Андреевич"/>
    <s v="Оплата самозанятому за монтаж и пуско-наладочные работы видеонаблюдения по счету №2489490 от 03.02.2023 НДС не облагается"/>
    <s v="4496085513"/>
    <x v="19"/>
    <x v="1"/>
    <x v="2"/>
  </r>
  <r>
    <x v="1"/>
    <x v="15"/>
    <n v="1100"/>
    <s v="АО &quot;Райффайзенбанк&quot; г. Москва"/>
    <s v="Комиссия за переводы в пользу ФЛ сверх нетарифицируемой суммы платежей в месяц"/>
    <s v="449631100"/>
    <x v="8"/>
    <x v="0"/>
    <x v="7"/>
  </r>
  <r>
    <x v="1"/>
    <x v="15"/>
    <n v="20000"/>
    <s v="ШКРЕБА ВИКТОРИЯ СЕРГЕЕВНА"/>
    <s v="Оплата юридических услуг за январь по счету №2493922 от 03.02.2022 по договору №БН от 03.10.2022. НДС не облагается"/>
    <s v="4496320000"/>
    <x v="20"/>
    <x v="0"/>
    <x v="14"/>
  </r>
  <r>
    <x v="1"/>
    <x v="15"/>
    <n v="40000"/>
    <s v="АРХИПОВ ИГОРЬ ВИКТОРОВИЧ"/>
    <s v="Оплата ремонта КПП по договору №26/10 от 26.10.2022. НДС не облагается"/>
    <s v="4496340000"/>
    <x v="3"/>
    <x v="1"/>
    <x v="2"/>
  </r>
  <r>
    <x v="1"/>
    <x v="15"/>
    <n v="50000"/>
    <s v="ШКРЕБА ВИКТОРИЯ СЕРГЕЕВНА"/>
    <s v="Оплата юридических услуг за январь по счету №2493896 от 03.02.2023 по договору №БН от 19.09.2022 НДС не облагается"/>
    <s v="4496350000"/>
    <x v="20"/>
    <x v="0"/>
    <x v="14"/>
  </r>
  <r>
    <x v="1"/>
    <x v="16"/>
    <n v="150"/>
    <s v="АО &quot;Райффайзенбанк&quot; г. Москва"/>
    <s v="Комиссия за снятие наличных в банкомате. Cash Advance Fee. CARD **4411 IRINA MIGUNOVA 07FEB RUR 10000 RBA ATM 45321 MOSKVA"/>
    <s v="44964150"/>
    <x v="8"/>
    <x v="0"/>
    <x v="7"/>
  </r>
  <r>
    <x v="1"/>
    <x v="16"/>
    <n v="10000"/>
    <s v="АО &quot;Райффайзенбанк&quot; г. Москва"/>
    <s v="Снятие наличных денежных средств с карты в банкомате Банка. CARD **4411 IRINA MIGUNOVA 07FEB RUR 10000 RBA ATM 45321 MOSKVA"/>
    <s v="4496410000"/>
    <x v="15"/>
    <x v="4"/>
    <x v="11"/>
  </r>
  <r>
    <x v="1"/>
    <x v="16"/>
    <n v="18025"/>
    <s v="ООО &quot;МВК ЭКОДАР&quot;"/>
    <s v="Оплата сервисного осбуживания системы водоочистки по счету №71781/Р119 от 03.02.2023 В том числе НДС 20.00% - 3 004.17"/>
    <s v="4496418025"/>
    <x v="21"/>
    <x v="0"/>
    <x v="15"/>
  </r>
  <r>
    <x v="1"/>
    <x v="17"/>
    <n v="243.74"/>
    <s v="ЖСК &quot;Дарьин&quot;"/>
    <s v="Перевод собственных средств на счет финансирования целевых программ. НДС не облагается"/>
    <s v="44966243,74"/>
    <x v="13"/>
    <x v="5"/>
    <x v="10"/>
  </r>
  <r>
    <x v="1"/>
    <x v="17"/>
    <n v="216672.48"/>
    <s v="ЖСК &quot;Дарьин&quot;"/>
    <s v="Перевод собственных средств на счет резервного фонда. НДС не облагается"/>
    <s v="44966216672,48"/>
    <x v="13"/>
    <x v="5"/>
    <x v="10"/>
  </r>
  <r>
    <x v="1"/>
    <x v="18"/>
    <n v="3500"/>
    <s v="ООО &quot;Тиражные решения 1С-Рарус&quot;"/>
    <s v="Оплата доступа к мобильному приложению &quot;ЖКХ-личный кабинет&quot; на 1 год по счету №НФB0-000751 от 19.01.2023 НДС не облагается"/>
    <s v="449673500"/>
    <x v="2"/>
    <x v="0"/>
    <x v="1"/>
  </r>
  <r>
    <x v="1"/>
    <x v="18"/>
    <n v="5019.0200000000004"/>
    <s v="ООО &quot;КОМУС&quot;"/>
    <s v="Оплата канцелярских товаров по счету №0VT/596079/43995791 от 09.02.2023. В том числе НДС 833-21 руб."/>
    <s v="449675019,02"/>
    <x v="22"/>
    <x v="4"/>
    <x v="11"/>
  </r>
  <r>
    <x v="1"/>
    <x v="19"/>
    <n v="3800"/>
    <s v="АО &quot;Райффайзенбанк&quot; г. Москва"/>
    <s v="Оплата покупки по карте. CARD **4411 IRINA MIGUNOVA 07FEB RUR 3800 LEROY MERLIN 4 MKAD"/>
    <s v="449683800"/>
    <x v="7"/>
    <x v="1"/>
    <x v="12"/>
  </r>
  <r>
    <x v="1"/>
    <x v="19"/>
    <n v="8975"/>
    <s v="АО &quot;Райффайзенбанк&quot; г. Москва"/>
    <s v="Оплата покупки по карте. CARD **4411 IRINA MIGUNOVA 07FEB RUR 8975 LEROY MERLIN 4 MKAD"/>
    <s v="449688975"/>
    <x v="7"/>
    <x v="1"/>
    <x v="12"/>
  </r>
  <r>
    <x v="1"/>
    <x v="19"/>
    <n v="10962.44"/>
    <s v="АО &quot;Райффайзенбанк&quot; г. Москва"/>
    <s v="Оплата покупки по карте. CARD **4411 IRINA MIGUNOVA 09FEB RUR 10962.44 GAZPROM MEZHREGIONGAZ SPB"/>
    <s v="4496810962,44"/>
    <x v="0"/>
    <x v="0"/>
    <x v="0"/>
  </r>
  <r>
    <x v="1"/>
    <x v="20"/>
    <n v="13227"/>
    <s v="АО &quot;Райффайзенбанк&quot; г. Москва"/>
    <s v="Оплата покупки по карте. CARD **4411 IRINA MIGUNOVA 09FEB RUR 13227 LEROY MERLIN 4 MKAD"/>
    <s v="4497013227"/>
    <x v="7"/>
    <x v="1"/>
    <x v="12"/>
  </r>
  <r>
    <x v="1"/>
    <x v="21"/>
    <n v="346.5"/>
    <s v="АО &quot;Райффайзенбанк&quot; г. Москва"/>
    <s v="Комиссия за переводы в пользу ФЛ сверх нетарифицируемой суммы платежей в месяц"/>
    <s v="44971346,5"/>
    <x v="8"/>
    <x v="0"/>
    <x v="7"/>
  </r>
  <r>
    <x v="1"/>
    <x v="21"/>
    <n v="34650"/>
    <s v="АРХИПОВ ИГОРЬ ВИКТОРОВИЧ"/>
    <s v="Окончательный расчет за ремонт КПП по договору №26/10 от 26.10.2022. НДС не облагается"/>
    <s v="4497134650"/>
    <x v="3"/>
    <x v="1"/>
    <x v="2"/>
  </r>
  <r>
    <x v="1"/>
    <x v="22"/>
    <n v="15.6"/>
    <s v="АО &quot;Райффайзенбанк&quot; г. Москва"/>
    <s v="комиссия за обработку ведомости №6 16.02.2023"/>
    <s v="4497315,6"/>
    <x v="8"/>
    <x v="0"/>
    <x v="7"/>
  </r>
  <r>
    <x v="1"/>
    <x v="22"/>
    <n v="200.1"/>
    <s v="АО &quot;Райффайзенбанк&quot; г. Москва"/>
    <s v="комиссия за обработку ведомости №5 16.02.2023"/>
    <s v="44973200,1"/>
    <x v="8"/>
    <x v="0"/>
    <x v="7"/>
  </r>
  <r>
    <x v="1"/>
    <x v="22"/>
    <n v="841.23"/>
    <s v="АО &quot;Райффайзенбанк&quot; г. Москва"/>
    <s v="Комиссия за переводы в пользу ФЛ сверх нетарифицируемой суммы платежей в месяц"/>
    <s v="44973841,23"/>
    <x v="8"/>
    <x v="0"/>
    <x v="7"/>
  </r>
  <r>
    <x v="1"/>
    <x v="22"/>
    <n v="3900"/>
    <s v="АО &quot;Райффайзенбанк&quot; г. Москва"/>
    <s v="Оплата Компенсация служебной поездки за Февраль 2023 г. на основании ПЛАТЕЖНАЯ ВЕДОМОСТЬ N 6 от 16.02.2023"/>
    <s v="449733900"/>
    <x v="9"/>
    <x v="3"/>
    <x v="5"/>
  </r>
  <r>
    <x v="1"/>
    <x v="22"/>
    <n v="5000"/>
    <s v="ООО &quot;ГАЗСЕРВИС&quot;"/>
    <s v="Оплата за техническое обслуживание газопровода в феврале 2023 по счету №1 от 31.01.2023 по договору №ОГ-19/7 от 01.12.2019. В том числе НДС"/>
    <s v="449735000"/>
    <x v="23"/>
    <x v="0"/>
    <x v="0"/>
  </r>
  <r>
    <x v="1"/>
    <x v="22"/>
    <n v="7242.7"/>
    <s v="ПАО &quot;ВЫМПЕЛКОМ&quot;"/>
    <s v="Оплата за услуги связи в январе 2023 года по счету №100948763124 от 31.01.2023 Лицевой счет абонента 669010285 В том числе НДС 20.00% - 1 207.12"/>
    <s v="449737242,7"/>
    <x v="1"/>
    <x v="0"/>
    <x v="1"/>
  </r>
  <r>
    <x v="1"/>
    <x v="22"/>
    <n v="8910"/>
    <s v="ООО &quot;Тиражные решения 1С-Рарус&quot;"/>
    <s v="Оплата доступа к &quot;ЖКХ-онлайн чат&quot; на 1 год по счету №НФB0-001654 от 06.02.2023 НДС не облагается"/>
    <s v="449738910"/>
    <x v="2"/>
    <x v="0"/>
    <x v="1"/>
  </r>
  <r>
    <x v="1"/>
    <x v="22"/>
    <n v="1397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7313975"/>
    <x v="16"/>
    <x v="3"/>
    <x v="9"/>
  </r>
  <r>
    <x v="1"/>
    <x v="22"/>
    <n v="30200"/>
    <s v="ООО &quot;Эколоджис&quot;"/>
    <s v="Оплата за исследования проб воды по счету №k-1287 от 30.11.2022. В том числе НДС"/>
    <s v="4497330200"/>
    <x v="24"/>
    <x v="0"/>
    <x v="15"/>
  </r>
  <r>
    <x v="1"/>
    <x v="22"/>
    <n v="43500"/>
    <s v="Иваницкая Ирина Васильевна"/>
    <s v="Перечисление заработной платы за первую половину февраля 2023 для зачисления на счет Иваницкой И. В. НДС не облагается"/>
    <s v="4497343500"/>
    <x v="11"/>
    <x v="3"/>
    <x v="9"/>
  </r>
  <r>
    <x v="1"/>
    <x v="22"/>
    <n v="47139.12"/>
    <s v="ГУП &quot;ЭКОТЕХПРОМ&quot;"/>
    <s v="Оплата за вывоз и утилизацию ТКО в январе 2023 по счету №СВАО-004769 от 31.01.2023 НДС не облагается"/>
    <s v="4497347139,12"/>
    <x v="4"/>
    <x v="0"/>
    <x v="3"/>
  </r>
  <r>
    <x v="1"/>
    <x v="22"/>
    <n v="50025"/>
    <s v="АО &quot;Райффайзенбанк&quot; г. Москва"/>
    <s v="Оплата Аванс за Февраль 2023 г. на основании ПЛАТЕЖНАЯ ВЕДОМОСТЬ N 5 от 16.02.2023"/>
    <s v="4497350025"/>
    <x v="11"/>
    <x v="3"/>
    <x v="9"/>
  </r>
  <r>
    <x v="1"/>
    <x v="22"/>
    <n v="149461.62"/>
    <s v="Муниципальное унитарное предприятие &quot;Инженерные сети г. Долгопрудного&quot;"/>
    <s v="Оплата за стоки в январе 2023 по счету №В456 от 31.01.2023 В том числе НДС 20.00% - 24 910.27"/>
    <s v="44973149461,62"/>
    <x v="10"/>
    <x v="0"/>
    <x v="8"/>
  </r>
  <r>
    <x v="1"/>
    <x v="22"/>
    <n v="619225.43000000005"/>
    <s v="АО &quot;Мосэнергосбыт&quot;"/>
    <s v="ЗА ЭЛ. ЭНЕРГИЮ (МОЩНОСТЬ) ЗА ДЕКАБРЬ 2022 Г. ПО ДОГОВОРУ С ИКУ No97698261 ОТ 06.02.2017Г. СЧЕТ No Э-61-0 ОТ 31.12.2022 Г В том числе НДС 20.00% - 103 204.24"/>
    <s v="44973619225,43"/>
    <x v="25"/>
    <x v="0"/>
    <x v="16"/>
  </r>
  <r>
    <x v="1"/>
    <x v="23"/>
    <n v="1264"/>
    <s v="АО &quot;Райффайзенбанк&quot; г. Москва"/>
    <s v="Оплата покупки по карте. CARD **4411 IRINA MIGUNOVA 14FEB RUR 1264 LEROY MERLIN 4 MKAD"/>
    <s v="449741264"/>
    <x v="7"/>
    <x v="1"/>
    <x v="12"/>
  </r>
  <r>
    <x v="1"/>
    <x v="23"/>
    <n v="3107"/>
    <s v="АО &quot;Райффайзенбанк&quot; г. Москва"/>
    <s v="Оплата покупки по карте. CARD **4411 IRINA MIGUNOVA 14FEB RUR 3107 LEROY MERLIN 4 MKAD"/>
    <s v="449743107"/>
    <x v="7"/>
    <x v="1"/>
    <x v="12"/>
  </r>
  <r>
    <x v="1"/>
    <x v="24"/>
    <n v="5696"/>
    <s v="АО &quot;Райффайзенбанк&quot; г. Москва"/>
    <s v="Оплата покупки по карте. CARD **4411 IRINA MIGUNOVA 16FEB RUR 5696 LEROY MERLIN 4 MKAD"/>
    <s v="449775696"/>
    <x v="7"/>
    <x v="1"/>
    <x v="12"/>
  </r>
  <r>
    <x v="1"/>
    <x v="25"/>
    <n v="158.36000000000001"/>
    <s v="АО &quot;Райффайзенбанк&quot; г. Москва"/>
    <s v="Комиссия за переводы в пользу ФЛ сверх нетарифицируемой суммы платежей в месяц"/>
    <s v="44984158,36"/>
    <x v="8"/>
    <x v="0"/>
    <x v="7"/>
  </r>
  <r>
    <x v="1"/>
    <x v="25"/>
    <n v="7918"/>
    <s v="Леонов Денис Андреевич"/>
    <s v="Оплата самозанятому за монтаж и пуско-наладочные работы видеонаблюдения по счету №2673443 от 24.02.2023 НДС не облагается"/>
    <s v="449847918"/>
    <x v="19"/>
    <x v="1"/>
    <x v="2"/>
  </r>
  <r>
    <x v="1"/>
    <x v="26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3 по 28.02.2023"/>
    <s v="44985525"/>
    <x v="8"/>
    <x v="0"/>
    <x v="7"/>
  </r>
  <r>
    <x v="2"/>
    <x v="27"/>
    <n v="990"/>
    <s v="АО &quot;Райффайзенбанк&quot; г. Москва"/>
    <s v="Ежемесячная комиссия за обслуживание по пакету за период с 01.02.2023 по 28.02.2023"/>
    <s v="44986990"/>
    <x v="8"/>
    <x v="0"/>
    <x v="7"/>
  </r>
  <r>
    <x v="2"/>
    <x v="28"/>
    <n v="212.1"/>
    <s v="АО &quot;Райффайзенбанк&quot; г. Москва"/>
    <s v="комиссия за обработку ведомости №8 01.03.2023"/>
    <s v="44987212,1"/>
    <x v="8"/>
    <x v="0"/>
    <x v="7"/>
  </r>
  <r>
    <x v="2"/>
    <x v="28"/>
    <n v="405.35"/>
    <s v="АО &quot;Райффайзенбанк&quot; г. Москва"/>
    <s v="комиссия за обработку ведомости №7 28.02.2023"/>
    <s v="44987405,35"/>
    <x v="8"/>
    <x v="0"/>
    <x v="7"/>
  </r>
  <r>
    <x v="2"/>
    <x v="28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4987436,9"/>
    <x v="16"/>
    <x v="3"/>
    <x v="9"/>
  </r>
  <r>
    <x v="2"/>
    <x v="28"/>
    <n v="42512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взносы). НДС не облагается"/>
    <s v="4498742512,4"/>
    <x v="16"/>
    <x v="3"/>
    <x v="9"/>
  </r>
  <r>
    <x v="2"/>
    <x v="28"/>
    <n v="43500"/>
    <s v="Иваницкая Ирина Васильевна"/>
    <s v="Перечисление заработной платы за февраль 2023 для зачисления на счет Иваницкой И. В. НДС не облагается"/>
    <s v="4498743500"/>
    <x v="11"/>
    <x v="3"/>
    <x v="9"/>
  </r>
  <r>
    <x v="2"/>
    <x v="28"/>
    <n v="50000"/>
    <s v="ШКРЕБА ВИКТОРИЯ СЕРГЕЕВНА"/>
    <s v="Оплата юридических услуг за февраль по договору №БН от 03.10.2022. НДС не облагается"/>
    <s v="4498750000"/>
    <x v="20"/>
    <x v="0"/>
    <x v="14"/>
  </r>
  <r>
    <x v="2"/>
    <x v="28"/>
    <n v="53025"/>
    <s v="АО &quot;Райффайзенбанк&quot; г. Москва"/>
    <s v="Оплата Заработная плата за Февраль 2023 г. на основании ПЛАТЕЖНАЯ ВЕДОМОСТЬ N 8 от 01.03.2023"/>
    <s v="4498753025"/>
    <x v="11"/>
    <x v="3"/>
    <x v="9"/>
  </r>
  <r>
    <x v="2"/>
    <x v="28"/>
    <n v="101336.8"/>
    <s v="АО &quot;Райффайзенбанк&quot; г. Москва"/>
    <s v="Оплата Окончательный расчет при увольнении за Февраль 2023 г. на основании ПЛАТЕЖНАЯ ВЕДОМОСТЬ N 7 от 28.02.2023"/>
    <s v="44987101336,8"/>
    <x v="11"/>
    <x v="3"/>
    <x v="9"/>
  </r>
  <r>
    <x v="2"/>
    <x v="29"/>
    <n v="396.22"/>
    <s v="АО &quot;Райффайзенбанк&quot; г. Москва"/>
    <s v="Комиссия за переводы в пользу ФЛ сверх нетарифицируемой суммы платежей в месяц"/>
    <s v="44988396,22"/>
    <x v="8"/>
    <x v="0"/>
    <x v="7"/>
  </r>
  <r>
    <x v="2"/>
    <x v="29"/>
    <n v="7486"/>
    <s v="АРХИПОВ ИГОРЬ ВИКТОРОВИЧ"/>
    <s v="Доплата за ремонт КПП по договору №26/10 от 26.10.2022. НДС не облагается"/>
    <s v="449887486"/>
    <x v="3"/>
    <x v="1"/>
    <x v="2"/>
  </r>
  <r>
    <x v="2"/>
    <x v="29"/>
    <n v="9660"/>
    <s v="ИП Ветрова Жанна Сергеевна"/>
    <s v="Предоплата за насос фекальный по счету №УТ-69 от 02.03.2023 НДС не облагается"/>
    <s v="449889660"/>
    <x v="17"/>
    <x v="1"/>
    <x v="12"/>
  </r>
  <r>
    <x v="2"/>
    <x v="29"/>
    <n v="38636.36"/>
    <s v="Мильяненко Михаил Александрович"/>
    <s v="Оплата самозанятому за работы инженера по отчету за февраль 2023. НДС не облагается"/>
    <s v="4498838636,36"/>
    <x v="26"/>
    <x v="1"/>
    <x v="12"/>
  </r>
  <r>
    <x v="2"/>
    <x v="29"/>
    <n v="38700"/>
    <s v="ООО &quot;АКР-СОФТ&quot;"/>
    <s v="Оплата компьютера и сетевого оборудования по счету №24 от 01.03.2023. НДС не облагается"/>
    <s v="4498838700"/>
    <x v="12"/>
    <x v="4"/>
    <x v="1"/>
  </r>
  <r>
    <x v="2"/>
    <x v="29"/>
    <n v="50000"/>
    <s v="Индивидуальный предприниматель Смирнов Дмитрий Евгеньевич"/>
    <s v="Оплата бухгалтерских услуг за февраль 2023 по счету №28 от 28.02.2023 НДС не облагается"/>
    <s v="4498850000"/>
    <x v="18"/>
    <x v="0"/>
    <x v="13"/>
  </r>
  <r>
    <x v="2"/>
    <x v="30"/>
    <n v="80000"/>
    <s v="Индивидуальный предприниматель Чусовской Денис Евгеньевич"/>
    <s v="Оплата услуг по уборке территории общего пользования в февале 2023 по счету №10 от 03.03.2023 НДС не облагается"/>
    <s v="4499180000"/>
    <x v="14"/>
    <x v="0"/>
    <x v="6"/>
  </r>
  <r>
    <x v="2"/>
    <x v="31"/>
    <n v="2148"/>
    <s v="ООО &quot;ЕВРОДАГ&quot;"/>
    <s v="Оплата дорожного знака по счету №00112 от 28.02.2023. В том числе НДС 20.00% - 358.00"/>
    <s v="449922148"/>
    <x v="27"/>
    <x v="6"/>
    <x v="17"/>
  </r>
  <r>
    <x v="2"/>
    <x v="31"/>
    <n v="7080.42"/>
    <s v="ПАО &quot;ВЫМПЕЛКОМ&quot;"/>
    <s v="Оплата за услуги связи в феврале 2023 года по счету №100955145321 от 28.02.2023 Лицевой счет абонента 669010285 В том числе НДС 20.00% - 1 180.07"/>
    <s v="449927080,42"/>
    <x v="1"/>
    <x v="0"/>
    <x v="1"/>
  </r>
  <r>
    <x v="2"/>
    <x v="31"/>
    <n v="59640"/>
    <s v="ИП Ветрова Жанна Сергеевна"/>
    <s v="Доплата за насос фекальный по счету №УТ-69 от 02.03.2023 В том числе НДС 20.00% - 9 940.00"/>
    <s v="4499259640"/>
    <x v="17"/>
    <x v="1"/>
    <x v="12"/>
  </r>
  <r>
    <x v="2"/>
    <x v="31"/>
    <n v="109158.16"/>
    <s v="Муниципальное унитарное предприятие &quot;Инженерные сети г. Долгопрудного&quot;"/>
    <s v="Оплата за стоки в феврале 2023 по счету №В738 от 28.02.2023 В том числе НДС 20.00% - 18 193.03"/>
    <s v="44992109158,16"/>
    <x v="10"/>
    <x v="0"/>
    <x v="8"/>
  </r>
  <r>
    <x v="2"/>
    <x v="31"/>
    <n v="702851.1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январь 2023 года, по счету No 11520123016224 В том числе НДС 20.00% - 117 14"/>
    <s v="44992702851,11"/>
    <x v="25"/>
    <x v="0"/>
    <x v="16"/>
  </r>
  <r>
    <x v="2"/>
    <x v="32"/>
    <n v="7629.98"/>
    <s v="АО &quot;Райффайзенбанк&quot; г. Москва"/>
    <s v="Оплата покупки по карте. CARD **4411 IRINA MIGUNOVA 06MAR RUR 7629.98 GAZPROM MEZHREGIONGAZ SPB"/>
    <s v="449937629,98"/>
    <x v="0"/>
    <x v="0"/>
    <x v="0"/>
  </r>
  <r>
    <x v="2"/>
    <x v="33"/>
    <n v="330"/>
    <s v="АО &quot;Райффайзенбанк&quot; г. Москва"/>
    <s v="Оплата покупки по карте. CARD **4411 IRINA MIGUNOVA 07MAR RUR 330 ZAO OREKH MOSCOW"/>
    <s v="44995330"/>
    <x v="15"/>
    <x v="4"/>
    <x v="11"/>
  </r>
  <r>
    <x v="2"/>
    <x v="34"/>
    <n v="4449"/>
    <s v="АО &quot;Райффайзенбанк&quot; г. Москва"/>
    <s v="Оплата покупки по карте. CARD **4411 IRINA MIGUNOVA 10MAR RUR 4449 MOSCOW TC RIO DMITROVSKOE MOSKVA"/>
    <s v="449984449"/>
    <x v="3"/>
    <x v="1"/>
    <x v="2"/>
  </r>
  <r>
    <x v="2"/>
    <x v="35"/>
    <n v="300"/>
    <s v="АО &quot;Райффайзенбанк&quot; г. Москва"/>
    <s v="Комиссия за снятие наличных в банкомате. Cash Advance Fee. CARD **4411 IRINA MIGUNOVA 15MAR RUR 20000 RBA ATM 45321 MOSKVA"/>
    <s v="45000300"/>
    <x v="8"/>
    <x v="0"/>
    <x v="7"/>
  </r>
  <r>
    <x v="2"/>
    <x v="35"/>
    <n v="20000"/>
    <s v="АО &quot;Райффайзенбанк&quot; г. Москва"/>
    <s v="Снятие наличных денежных средств с карты в банкомате Банка. CARD **4411 IRINA MIGUNOVA 15MAR RUR 20000 RBA ATM 45321 MOSKVA"/>
    <s v="4500020000"/>
    <x v="15"/>
    <x v="4"/>
    <x v="11"/>
  </r>
  <r>
    <x v="2"/>
    <x v="35"/>
    <n v="40175"/>
    <s v="АО &quot;Райффайзенбанк&quot; г. Москва"/>
    <s v="Оплата покупки по карте. CARD **4411 IRINA MIGUNOVA 13MAR RUR 40175 ELEKTROMONTAZH MOSKVA"/>
    <s v="4500040175"/>
    <x v="28"/>
    <x v="1"/>
    <x v="12"/>
  </r>
  <r>
    <x v="2"/>
    <x v="36"/>
    <n v="15.6"/>
    <s v="АО &quot;Райффайзенбанк&quot; г. Москва"/>
    <s v="комиссия за обработку ведомости №10 16.03.2023"/>
    <s v="4500115,6"/>
    <x v="8"/>
    <x v="0"/>
    <x v="7"/>
  </r>
  <r>
    <x v="2"/>
    <x v="36"/>
    <n v="200.1"/>
    <s v="АО &quot;Райффайзенбанк&quot; г. Москва"/>
    <s v="комиссия за обработку ведомости №9 16.03.2023"/>
    <s v="45001200,1"/>
    <x v="8"/>
    <x v="0"/>
    <x v="7"/>
  </r>
  <r>
    <x v="2"/>
    <x v="36"/>
    <n v="435"/>
    <s v="АО &quot;Райффайзенбанк&quot; г. Москва"/>
    <s v="Комиссия за переводы в пользу ФЛ сверх нетарифицируемой суммы платежей в месяц"/>
    <s v="45001435"/>
    <x v="8"/>
    <x v="0"/>
    <x v="7"/>
  </r>
  <r>
    <x v="2"/>
    <x v="36"/>
    <n v="3900"/>
    <s v="АО &quot;Райффайзенбанк&quot; г. Москва"/>
    <s v="Оплата Компенсация служебной поездки за Март 2023 г. на основании ПЛАТЕЖНАЯ ВЕДОМОСТЬ N 10 от 16.03.2023"/>
    <s v="450013900"/>
    <x v="9"/>
    <x v="3"/>
    <x v="5"/>
  </r>
  <r>
    <x v="2"/>
    <x v="36"/>
    <n v="6200"/>
    <s v="ИП Анохин Алексей Юрьевич"/>
    <s v="Оплата услуг прототипирования полиуретановой манжеты по счету №430 от 16.03.2023. НДС не облагается"/>
    <s v="450016200"/>
    <x v="17"/>
    <x v="1"/>
    <x v="12"/>
  </r>
  <r>
    <x v="2"/>
    <x v="36"/>
    <n v="17000"/>
    <s v="ООО &quot;ОТЕЛЬ ВИНОГРАДОВО&quot;"/>
    <s v="Оплата услуг по проведению мероприятия 25.03.2023 по счету №283 от 14.03.2023. В том числе НДС 20.00% - 2 833.33"/>
    <s v="4500117000"/>
    <x v="29"/>
    <x v="2"/>
    <x v="18"/>
  </r>
  <r>
    <x v="2"/>
    <x v="36"/>
    <n v="40404.959999999999"/>
    <s v="ГУП &quot;ЭКОТЕХПРОМ&quot;"/>
    <s v="Оплата за вывоз и утилизацию ТКО в феврале 2023 по счету №СВАО-011382 от 28.02.2023 НДС не облагается"/>
    <s v="4500140404,96"/>
    <x v="4"/>
    <x v="0"/>
    <x v="3"/>
  </r>
  <r>
    <x v="2"/>
    <x v="36"/>
    <n v="43500"/>
    <s v="Иваницкая Ирина Васильевна"/>
    <s v="Перечисление заработной платы за первую половину марта 2023 для зачисления на счет Иваницкой И. В. НДС не облагается"/>
    <s v="4500143500"/>
    <x v="11"/>
    <x v="3"/>
    <x v="9"/>
  </r>
  <r>
    <x v="2"/>
    <x v="36"/>
    <n v="50025"/>
    <s v="АО &quot;Райффайзенбанк&quot; г. Москва"/>
    <s v="Оплата Аванс за Март 2023 г. на основании ПЛАТЕЖНАЯ ВЕДОМОСТЬ N 9 от 16.03.2023"/>
    <s v="4500150025"/>
    <x v="11"/>
    <x v="3"/>
    <x v="9"/>
  </r>
  <r>
    <x v="2"/>
    <x v="36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5/22 от15.11.2022 за январь 2023г. Счет№ 0099-000023 от 31.01.2023 В том числе НДС 20.00% - 25 000.00"/>
    <s v="45001150000"/>
    <x v="14"/>
    <x v="0"/>
    <x v="6"/>
  </r>
  <r>
    <x v="2"/>
    <x v="37"/>
    <n v="939.58"/>
    <s v="АО &quot;Райффайзенбанк&quot; г. Москва"/>
    <s v="Комиссия за переводы в пользу ФЛ сверх нетарифицируемой суммы платежей в месяц"/>
    <s v="45002939,58"/>
    <x v="8"/>
    <x v="0"/>
    <x v="7"/>
  </r>
  <r>
    <x v="2"/>
    <x v="37"/>
    <n v="93958"/>
    <s v="Леонов Денис Андреевич"/>
    <s v="Оплата самозанятому за монтаж и обслуживание видеонаблюдения по счету №2876027 от 15.03.2023 НДС не облагается"/>
    <s v="4500293958"/>
    <x v="19"/>
    <x v="1"/>
    <x v="2"/>
  </r>
  <r>
    <x v="2"/>
    <x v="38"/>
    <n v="10000"/>
    <s v="Индивидуальный предприниматель Капалин Евгений Владимирович"/>
    <s v="Оплата работ поддержки и обслуживания сервера и компьютерного обеспечения по счету №6 от 13.03.2023. НДС не облагается"/>
    <s v="4500610000"/>
    <x v="2"/>
    <x v="0"/>
    <x v="1"/>
  </r>
  <r>
    <x v="2"/>
    <x v="38"/>
    <n v="14800"/>
    <s v="ИП Смирнов Ираклий Гурамович"/>
    <s v="Оплата услуг илососной машины по счету №24/23 от 20.03.2023. НДС не облагается"/>
    <s v="4500614800"/>
    <x v="17"/>
    <x v="1"/>
    <x v="12"/>
  </r>
  <r>
    <x v="2"/>
    <x v="38"/>
    <n v="20142"/>
    <s v="ГУП &quot;ЭКОТЕХПРОМ&quot;"/>
    <s v="Оплата за вывоз и утилизацию ТКО в июне 2022. НДС не облагается"/>
    <s v="4500620142"/>
    <x v="4"/>
    <x v="0"/>
    <x v="3"/>
  </r>
  <r>
    <x v="2"/>
    <x v="38"/>
    <n v="25000"/>
    <s v="ООО &quot;ОРИОН-ОВК&quot;"/>
    <s v="Оплата работ по демонтажу и монтажу насоса КНС по счету №5 от 13.03.2023. В том числе НДС 20.00% - 4 166.67"/>
    <s v="4500625000"/>
    <x v="17"/>
    <x v="1"/>
    <x v="12"/>
  </r>
  <r>
    <x v="2"/>
    <x v="38"/>
    <n v="28398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 НДС не облагается"/>
    <s v="4500628398"/>
    <x v="16"/>
    <x v="3"/>
    <x v="9"/>
  </r>
  <r>
    <x v="2"/>
    <x v="39"/>
    <n v="15000"/>
    <s v="ООО &quot;Эколоджис&quot;"/>
    <s v="Оплата за исследования проб воды по счету №k-52 от 09.03.2023. НДС не облагается"/>
    <s v="4500815000"/>
    <x v="24"/>
    <x v="0"/>
    <x v="15"/>
  </r>
  <r>
    <x v="2"/>
    <x v="40"/>
    <n v="22100"/>
    <s v="ООО &quot;ОРИОН-ОВК&quot;"/>
    <s v="Оплата аварийных работ в КНС по счету №9 от 22.03.2023. В том числе НДС 20.00% - 3 683.33"/>
    <s v="4500922100"/>
    <x v="17"/>
    <x v="1"/>
    <x v="12"/>
  </r>
  <r>
    <x v="2"/>
    <x v="40"/>
    <n v="29100"/>
    <s v="ООО &quot;ОРИОН-ОВК&quot;"/>
    <s v="Предоплата работ по демонтажу насоса КНС по счету №4 от 21.03.2023. В том числе НДС 20.00% - 4 850.00"/>
    <s v="4500929100"/>
    <x v="17"/>
    <x v="1"/>
    <x v="12"/>
  </r>
  <r>
    <x v="2"/>
    <x v="41"/>
    <n v="558.47"/>
    <s v="АО &quot;Райффайзенбанк&quot; г. Москва"/>
    <s v="Оплата покупки по карте. CARD **4411 IRINA MIGUNOVA 23MAR RUR 558.47 TSENTRALNYY TELEGRAF GOROD MOSKVA"/>
    <s v="45010558,47"/>
    <x v="15"/>
    <x v="4"/>
    <x v="11"/>
  </r>
  <r>
    <x v="2"/>
    <x v="41"/>
    <n v="571.63"/>
    <s v="АО &quot;Райффайзенбанк&quot; г. Москва"/>
    <s v="Оплата покупки по карте. CARD **4411 IRINA MIGUNOVA 23MAR RUR 571.63 TSENTRALNYY TELEGRAF GOROD MOSKVA"/>
    <s v="45010571,63"/>
    <x v="15"/>
    <x v="4"/>
    <x v="11"/>
  </r>
  <r>
    <x v="2"/>
    <x v="41"/>
    <n v="574.91999999999996"/>
    <s v="АО &quot;Райффайзенбанк&quot; г. Москва"/>
    <s v="Оплата покупки по карте. CARD **4411 IRINA MIGUNOVA 23MAR RUR 574.92 TSENTRALNYY TELEGRAF GOROD MOSKVA"/>
    <s v="45010574,92"/>
    <x v="15"/>
    <x v="4"/>
    <x v="11"/>
  </r>
  <r>
    <x v="2"/>
    <x v="41"/>
    <n v="581.5"/>
    <s v="АО &quot;Райффайзенбанк&quot; г. Москва"/>
    <s v="Оплата покупки по карте. CARD **4411 IRINA MIGUNOVA 23MAR RUR 581.5 TSENTRALNYY TELEGRAF GOROD MOSKVA"/>
    <s v="45010581,5"/>
    <x v="15"/>
    <x v="4"/>
    <x v="11"/>
  </r>
  <r>
    <x v="2"/>
    <x v="41"/>
    <n v="3189"/>
    <s v="АО &quot;Райффайзенбанк&quot; г. Москва"/>
    <s v="Оплата покупки по карте. CARD **4411 IRINA MIGUNOVA 23MAR RUR 3189 ELEKTROMONTAZH MOSKVA"/>
    <s v="450103189"/>
    <x v="28"/>
    <x v="1"/>
    <x v="12"/>
  </r>
  <r>
    <x v="2"/>
    <x v="42"/>
    <n v="930.01"/>
    <s v="АО &quot;Райффайзенбанк&quot; г. Москва"/>
    <s v="Оплата покупки по карте. CARD **4411 IRINA MIGUNOVA 24MAR RUR 930.01 PYATEROCHKA 20619 MOSCOW"/>
    <s v="45012930,01"/>
    <x v="15"/>
    <x v="4"/>
    <x v="11"/>
  </r>
  <r>
    <x v="2"/>
    <x v="43"/>
    <n v="4319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 (усн) НДС не облагается"/>
    <s v="450144319"/>
    <x v="16"/>
    <x v="3"/>
    <x v="9"/>
  </r>
  <r>
    <x v="2"/>
    <x v="43"/>
    <n v="5890"/>
    <s v="ООО &quot;ЦПИ&quot;"/>
    <s v="Счет на оплату УТ-12515  от 29 марта 2023г. В том числе НДС 20.00% - 981.67"/>
    <s v="450145890"/>
    <x v="28"/>
    <x v="1"/>
    <x v="12"/>
  </r>
  <r>
    <x v="2"/>
    <x v="44"/>
    <n v="212.1"/>
    <s v="АО &quot;Райффайзенбанк&quot; г. Москва"/>
    <s v="комиссия за обработку ведомости №11 31.03.2023"/>
    <s v="45016212,1"/>
    <x v="8"/>
    <x v="0"/>
    <x v="7"/>
  </r>
  <r>
    <x v="2"/>
    <x v="44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23 по 31.03.2023"/>
    <s v="45016650"/>
    <x v="8"/>
    <x v="0"/>
    <x v="7"/>
  </r>
  <r>
    <x v="2"/>
    <x v="44"/>
    <n v="7912"/>
    <s v="АО &quot;Райффайзенбанк&quot; г. Москва"/>
    <s v="Оплата покупки по карте. CARD **4411 IRINA MIGUNOVA 28MAR RUR 7912 LEROY MERLIN 4 MKAD"/>
    <s v="450167912"/>
    <x v="7"/>
    <x v="1"/>
    <x v="12"/>
  </r>
  <r>
    <x v="2"/>
    <x v="44"/>
    <n v="53025"/>
    <s v="АО &quot;Райффайзенбанк&quot; г. Москва"/>
    <s v="Оплата Заработная плата за Март 2023 г. на основании ПЛАТЕЖНАЯ ВЕДОМОСТЬ N 11 от 31.03.2023"/>
    <s v="4501653025"/>
    <x v="11"/>
    <x v="3"/>
    <x v="9"/>
  </r>
  <r>
    <x v="3"/>
    <x v="45"/>
    <n v="75"/>
    <s v="АО &quot;Райффайзенбанк&quot; г. Москва"/>
    <s v="Комиссия за снятие наличных в банкомате. Cash Advance Fee. CARD **4411 IRINA MIGUNOVA 03APR RUR 5000 RBA ATM 45321 MOSKVA"/>
    <s v="4501975"/>
    <x v="8"/>
    <x v="0"/>
    <x v="7"/>
  </r>
  <r>
    <x v="3"/>
    <x v="45"/>
    <n v="225"/>
    <s v="АО &quot;Райффайзенбанк&quot; г. Москва"/>
    <s v="Комиссия за снятие наличных в банкомате. Cash Advance Fee. CARD **4411 IRINA MIGUNOVA 03APR RUR 15000 RBA ATM 45321 MOSKVA"/>
    <s v="45019225"/>
    <x v="8"/>
    <x v="0"/>
    <x v="7"/>
  </r>
  <r>
    <x v="3"/>
    <x v="45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19436,9"/>
    <x v="16"/>
    <x v="3"/>
    <x v="9"/>
  </r>
  <r>
    <x v="3"/>
    <x v="45"/>
    <n v="990"/>
    <s v="АО &quot;Райффайзенбанк&quot; г. Москва"/>
    <s v="Ежемесячная комиссия за обслуживание по пакету за период с 01.03.2023 по 31.03.2023"/>
    <s v="45019990"/>
    <x v="8"/>
    <x v="0"/>
    <x v="7"/>
  </r>
  <r>
    <x v="3"/>
    <x v="45"/>
    <n v="5000"/>
    <s v="АО &quot;Райффайзенбанк&quot; г. Москва"/>
    <s v="Снятие наличных денежных средств с карты в банкомате Банка. CARD **4411 IRINA MIGUNOVA 03APR RUR 5000 RBA ATM 45321 MOSKVA"/>
    <s v="450195000"/>
    <x v="15"/>
    <x v="4"/>
    <x v="11"/>
  </r>
  <r>
    <x v="3"/>
    <x v="45"/>
    <n v="15000"/>
    <s v="АО &quot;Райффайзенбанк&quot; г. Москва"/>
    <s v="Снятие наличных денежных средств с карты в банкомате Банка. CARD **4411 IRINA MIGUNOVA 03APR RUR 15000 RBA ATM 45321 MOSKVA"/>
    <s v="4501915000"/>
    <x v="15"/>
    <x v="4"/>
    <x v="11"/>
  </r>
  <r>
    <x v="3"/>
    <x v="45"/>
    <n v="43500"/>
    <s v="Иваницкая Ирина Васильевна"/>
    <s v="Перечисление заработной платы за март 2023 для зачисления на счет Иваницкой И. В. НДС не облагается"/>
    <s v="4501943500"/>
    <x v="11"/>
    <x v="3"/>
    <x v="9"/>
  </r>
  <r>
    <x v="3"/>
    <x v="45"/>
    <n v="56935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+взносы). НДС не облагается"/>
    <s v="4501956935,4"/>
    <x v="16"/>
    <x v="3"/>
    <x v="9"/>
  </r>
  <r>
    <x v="3"/>
    <x v="45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2 квартал 2023 ФЛС №М-02-013174-001 НДС не облагается"/>
    <s v="45019134403,35"/>
    <x v="5"/>
    <x v="0"/>
    <x v="4"/>
  </r>
  <r>
    <x v="3"/>
    <x v="45"/>
    <n v="565072.6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февраль 2023 года, по счету No 11520223030235  НДС 20.00% - 94 178.77"/>
    <s v="45019565072,61"/>
    <x v="25"/>
    <x v="0"/>
    <x v="16"/>
  </r>
  <r>
    <x v="3"/>
    <x v="46"/>
    <n v="22000"/>
    <s v="Леонов Денис Андреевич"/>
    <s v="Оплата самозанятому за обслуживание системы видеонаблюдения по счету №3034476 от 30.03.2023 НДС не облагается"/>
    <s v="4502022000"/>
    <x v="19"/>
    <x v="0"/>
    <x v="2"/>
  </r>
  <r>
    <x v="3"/>
    <x v="47"/>
    <n v="2072.6999999999998"/>
    <s v="АО &quot;Райффайзенбанк&quot; г. Москва"/>
    <s v="Оплата покупки по карте. CARD **4411 IRINA MIGUNOVA 03APR RUR 2072.7 METRO STORE 1014 MOSCOW"/>
    <s v="450212072,7"/>
    <x v="15"/>
    <x v="4"/>
    <x v="11"/>
  </r>
  <r>
    <x v="3"/>
    <x v="47"/>
    <n v="2654.7"/>
    <s v="АО &quot;Райффайзенбанк&quot; г. Москва"/>
    <s v="Комиссия за переводы в пользу ФЛ сверх нетарифицируемой суммы платежей в месяц"/>
    <s v="450212654,7"/>
    <x v="8"/>
    <x v="0"/>
    <x v="7"/>
  </r>
  <r>
    <x v="3"/>
    <x v="47"/>
    <n v="4417.2"/>
    <s v="ООО &quot;ЕВРОДАГ&quot;"/>
    <s v="Оплата дорожных знаков по счету №00201 от 04.04.2023 В том числе НДС 20.00% - 736.20"/>
    <s v="450214417,2"/>
    <x v="27"/>
    <x v="6"/>
    <x v="17"/>
  </r>
  <r>
    <x v="3"/>
    <x v="47"/>
    <n v="30000"/>
    <s v="ШКРЕБА ВИКТОРИЯ СЕРГЕЕВНА"/>
    <s v="Оплата юридических услуг за март по счету №3106550 от 05.04.20 по договору №БН от 20.03.2023 НДС не облагается"/>
    <s v="4502130000"/>
    <x v="20"/>
    <x v="0"/>
    <x v="14"/>
  </r>
  <r>
    <x v="3"/>
    <x v="47"/>
    <n v="50000"/>
    <s v="ШКРЕБА ВИКТОРИЯ СЕРГЕЕВНА"/>
    <s v="Оплата юридических услуг за март по счету №3106518 от 05.04.2023 по договору №БН от 19.09.2022. НДС не облагается"/>
    <s v="4502150000"/>
    <x v="20"/>
    <x v="0"/>
    <x v="14"/>
  </r>
  <r>
    <x v="3"/>
    <x v="47"/>
    <n v="117235"/>
    <s v="Мильяненко Михаил Александрович"/>
    <s v="Оплата самозанятому за работы инженера по отчету за март 2023. НДС не облагается"/>
    <s v="45021117235"/>
    <x v="26"/>
    <x v="1"/>
    <x v="12"/>
  </r>
  <r>
    <x v="3"/>
    <x v="47"/>
    <n v="70000"/>
    <s v="Мильяненко Михаил Александрович"/>
    <s v="Оплата самозанятому за работы инженера по отчету за март 2023. НДС не облагается"/>
    <s v="4502170000"/>
    <x v="14"/>
    <x v="0"/>
    <x v="6"/>
  </r>
  <r>
    <x v="3"/>
    <x v="48"/>
    <n v="6062.61"/>
    <s v="АО &quot;Райффайзенбанк&quot; г. Москва"/>
    <s v="Оплата покупки по карте. CARD **4411 IRINA MIGUNOVA 06APR RUR 6062.61 GAZPROM MEZHREGIONGAZ SPB"/>
    <s v="450246062,61"/>
    <x v="0"/>
    <x v="0"/>
    <x v="0"/>
  </r>
  <r>
    <x v="3"/>
    <x v="49"/>
    <n v="290"/>
    <s v="АО &quot;Райффайзенбанк&quot; г. Москва"/>
    <s v="Оплата покупки по карте. CARD **4411 IRINA MIGUNOVA 07APR RUR 290 YM *reestrs Moscow"/>
    <s v="45026290"/>
    <x v="15"/>
    <x v="4"/>
    <x v="11"/>
  </r>
  <r>
    <x v="3"/>
    <x v="49"/>
    <n v="712.71"/>
    <s v="АО &quot;Райффайзенбанк&quot; г. Москва"/>
    <s v="Комиссия за переводы в пользу ФЛ сверх нетарифицируемой суммы платежей в месяц"/>
    <s v="45026712,71"/>
    <x v="8"/>
    <x v="0"/>
    <x v="7"/>
  </r>
  <r>
    <x v="3"/>
    <x v="49"/>
    <n v="5137"/>
    <s v="АО &quot;Райффайзенбанк&quot; г. Москва"/>
    <s v="Оплата покупки по карте. CARD **4411 IRINA MIGUNOVA 07APR RUR 5137 LEROY MERLIN 4 MKAD"/>
    <s v="450265137"/>
    <x v="7"/>
    <x v="1"/>
    <x v="6"/>
  </r>
  <r>
    <x v="3"/>
    <x v="49"/>
    <n v="7126.02"/>
    <s v="ПАО &quot;ВЫМПЕЛКОМ&quot;"/>
    <s v="Оплата за услуги связи в марте 2023 года по счету №100962606797 от 31.03.2023 Лицевой счет абонента 669010285 В том числе НДС 20.00% - 1 187.67"/>
    <s v="450267126,02"/>
    <x v="1"/>
    <x v="0"/>
    <x v="1"/>
  </r>
  <r>
    <x v="3"/>
    <x v="49"/>
    <n v="7500"/>
    <s v="ООО &quot;ПРОСТЫЕ РЕШЕНИЯ&quot;"/>
    <s v="Оплата консультаций по програме 1с ЖКХ в пакете на 3 часа по счету №1810 от 06.04.2023. НДС не облагается"/>
    <s v="450267500"/>
    <x v="18"/>
    <x v="0"/>
    <x v="13"/>
  </r>
  <r>
    <x v="3"/>
    <x v="49"/>
    <n v="13505.43"/>
    <s v="Юдина Анна Владимировна"/>
    <s v="Оплата самозанятому за работы с документацией ЖСК &quot;Дарьин&quot; за март 2023 по счету N3144889 от 07.04.2024 НДС не облагается"/>
    <s v="4502613505,43"/>
    <x v="11"/>
    <x v="3"/>
    <x v="9"/>
  </r>
  <r>
    <x v="3"/>
    <x v="49"/>
    <n v="22130"/>
    <s v="Мильяненко Михаил Александрович"/>
    <s v="Доплата самозанятому за работы инженера по отчету за март 2023. НДС не облагается"/>
    <s v="4502622130"/>
    <x v="26"/>
    <x v="1"/>
    <x v="12"/>
  </r>
  <r>
    <x v="3"/>
    <x v="50"/>
    <n v="1623.5"/>
    <s v="АО &quot;Райффайзенбанк&quot; г. Москва"/>
    <s v="Оплата покупки по карте. CARD **4411 IRINA MIGUNOVA 11APR RUR 1623.5 POST RUS.SERVICE.127204 MOSKVA"/>
    <s v="450291623,5"/>
    <x v="15"/>
    <x v="4"/>
    <x v="11"/>
  </r>
  <r>
    <x v="3"/>
    <x v="50"/>
    <n v="5000"/>
    <s v="ООО &quot;ГАЗСЕРВИС&quot;"/>
    <s v="Оплата за техническое обслуживание газопровода в марте 2023 договору №ОГ-19/7 от 01.12.2019. В том числе НДС"/>
    <s v="450295000"/>
    <x v="23"/>
    <x v="0"/>
    <x v="0"/>
  </r>
  <r>
    <x v="3"/>
    <x v="50"/>
    <n v="50000"/>
    <s v="Индивидуальный предприниматель Смирнов Дмитрий Евгеньевич"/>
    <s v="Оплата бухгалтерских услуг за март 2023 по счету №77 от 31.03.2023 НДС не облагается"/>
    <s v="4502950000"/>
    <x v="18"/>
    <x v="0"/>
    <x v="13"/>
  </r>
  <r>
    <x v="3"/>
    <x v="50"/>
    <n v="154062.79999999999"/>
    <s v="ООО &quot;МЕТАЛЛОБАЗА-НС&quot;"/>
    <s v="Оплата труб по счету №23914 от 11.04.2023 В том числе НДС 20.00% - 25 677.00"/>
    <s v="45029154062,8"/>
    <x v="7"/>
    <x v="1"/>
    <x v="12"/>
  </r>
  <r>
    <x v="3"/>
    <x v="50"/>
    <n v="251612.9"/>
    <s v="ООО ЧОО &quot;АКБ&quot;"/>
    <s v="Оплата охраны территории поселка за март 2023 по счету №752 от 31.03.2023 по договору №347-2-23-ФО от 15.02.2023 НДС не облагается"/>
    <s v="45029251612,9"/>
    <x v="30"/>
    <x v="0"/>
    <x v="2"/>
  </r>
  <r>
    <x v="3"/>
    <x v="50"/>
    <n v="277148.08"/>
    <s v="Муниципальное унитарное предприятие &quot;Инженерные сети г. Долгопрудного&quot;"/>
    <s v="Оплата за стоки в марте 2023 по счету В1227 от 31 Марта 2023 В том числе НДС 20.00% - 46 191.35"/>
    <s v="45029277148,08"/>
    <x v="10"/>
    <x v="0"/>
    <x v="8"/>
  </r>
  <r>
    <x v="3"/>
    <x v="51"/>
    <n v="15.6"/>
    <s v="АО &quot;Райффайзенбанк&quot; г. Москва"/>
    <s v="комиссия за обработку ведомости №13 14.04.2023"/>
    <s v="4503315,6"/>
    <x v="8"/>
    <x v="0"/>
    <x v="7"/>
  </r>
  <r>
    <x v="3"/>
    <x v="51"/>
    <n v="200.1"/>
    <s v="АО &quot;Райффайзенбанк&quot; г. Москва"/>
    <s v="комиссия за обработку ведомости №12 14.04.2023"/>
    <s v="45033200,1"/>
    <x v="8"/>
    <x v="0"/>
    <x v="7"/>
  </r>
  <r>
    <x v="3"/>
    <x v="51"/>
    <n v="870"/>
    <s v="АО &quot;Райффайзенбанк&quot; г. Москва"/>
    <s v="Комиссия за переводы в пользу ФЛ сверх нетарифицируемой суммы платежей в месяц"/>
    <s v="45033870"/>
    <x v="8"/>
    <x v="0"/>
    <x v="7"/>
  </r>
  <r>
    <x v="3"/>
    <x v="51"/>
    <n v="3900"/>
    <s v="АО &quot;Райффайзенбанк&quot; г. Москва"/>
    <s v="Оплата Компенсация служебной поездки за Апрель 2023 г. на основании ПЛАТЕЖНАЯ ВЕДОМОСТЬ N 13 от 14.04.2023"/>
    <s v="450333900"/>
    <x v="9"/>
    <x v="3"/>
    <x v="5"/>
  </r>
  <r>
    <x v="3"/>
    <x v="51"/>
    <n v="43500"/>
    <s v="Иваницкая Ирина Васильевна"/>
    <s v="Перечисление заработной платы за первую половину апреля 2023 для зачисления на счет Иваницкой И. В. НДС не облагается"/>
    <s v="4503343500"/>
    <x v="11"/>
    <x v="3"/>
    <x v="9"/>
  </r>
  <r>
    <x v="3"/>
    <x v="51"/>
    <n v="50025"/>
    <s v="АО &quot;Райффайзенбанк&quot; г. Москва"/>
    <s v="Оплата Аванс за Апрель 2023 г. на основании ПЛАТЕЖНАЯ ВЕДОМОСТЬ N 12 от 14.04.2023"/>
    <s v="4503350025"/>
    <x v="11"/>
    <x v="3"/>
    <x v="9"/>
  </r>
  <r>
    <x v="3"/>
    <x v="52"/>
    <n v="1397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 НДС не облагается"/>
    <s v="4503413975"/>
    <x v="16"/>
    <x v="3"/>
    <x v="9"/>
  </r>
  <r>
    <x v="3"/>
    <x v="52"/>
    <n v="55020"/>
    <s v="ООО &quot;РАНЕТ ЭНЕРГО&quot;"/>
    <s v="Оплата услуг по демонтажу, монтажу, поверке расходомеров &quot;Акрон-01&quot; (канализация) по счету №52 от 17.04.2023. В том числе НДС 20.00% - 9 170.00"/>
    <s v="4503455020"/>
    <x v="17"/>
    <x v="1"/>
    <x v="12"/>
  </r>
  <r>
    <x v="3"/>
    <x v="53"/>
    <n v="3100"/>
    <s v="ООО ТК &quot;ХИМАБСОЛЮТ&quot;"/>
    <s v="Оплата за материалы по счету №420/000003 от 20.04.2023 В том числе НДС 20.00% - 516.66"/>
    <s v="450363100"/>
    <x v="7"/>
    <x v="1"/>
    <x v="12"/>
  </r>
  <r>
    <x v="3"/>
    <x v="53"/>
    <n v="108900"/>
    <s v="ИП Ветрова Жанна Сергеевна"/>
    <s v="Оплата за насос фекальный с доставкой по счету №УТ-143 от 17.04.2023 В том числе НДС 20.00% - 18 150.00"/>
    <s v="45036108900"/>
    <x v="17"/>
    <x v="1"/>
    <x v="12"/>
  </r>
  <r>
    <x v="3"/>
    <x v="53"/>
    <n v="30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5/22 от15.11.2022 за февраль 2023г., март 2023г. В том числе НДС 20.00% - 50 000.00"/>
    <s v="45036300000"/>
    <x v="14"/>
    <x v="0"/>
    <x v="6"/>
  </r>
  <r>
    <x v="3"/>
    <x v="53"/>
    <n v="521645.0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март 2023 года, по счету No 11520323025833 В том числе НДС - 86 940.84"/>
    <s v="45036521645,01"/>
    <x v="25"/>
    <x v="0"/>
    <x v="16"/>
  </r>
  <r>
    <x v="3"/>
    <x v="54"/>
    <n v="3139"/>
    <s v="АО &quot;Райффайзенбанк&quot; г. Москва"/>
    <s v="Оплата покупки по карте. CARD **4411 IRINA MIGUNOVA 18APR RUR 3139 LEROY MERLIN 4 MKAD"/>
    <s v="450373139"/>
    <x v="7"/>
    <x v="1"/>
    <x v="12"/>
  </r>
  <r>
    <x v="3"/>
    <x v="55"/>
    <n v="13202"/>
    <s v="АО &quot;Райффайзенбанк&quot; г. Москва"/>
    <s v="Оплата покупки по карте. CARD **4411 IRINA MIGUNOVA 20APR RUR 13202 LEROY MERLIN 4 MKAD"/>
    <s v="4504013202"/>
    <x v="7"/>
    <x v="1"/>
    <x v="12"/>
  </r>
  <r>
    <x v="3"/>
    <x v="55"/>
    <n v="120000"/>
    <s v="ИП Федосов Евгений Игоревич"/>
    <s v="Счет на оплату № 21 от 20 апреля 2023г. Шлагбаум, светодиоды. НДС не облагается"/>
    <s v="45040120000"/>
    <x v="3"/>
    <x v="1"/>
    <x v="2"/>
  </r>
  <r>
    <x v="3"/>
    <x v="56"/>
    <n v="2059.35"/>
    <s v="АО &quot;Райффайзенбанк&quot; г. Москва"/>
    <s v="Комиссия за переводы в пользу ФЛ сверх нетарифицируемой суммы платежей в месяц"/>
    <s v="450412059,35"/>
    <x v="8"/>
    <x v="0"/>
    <x v="7"/>
  </r>
  <r>
    <x v="3"/>
    <x v="56"/>
    <n v="100000"/>
    <s v="Мильяненко Михаил Александрович"/>
    <s v="Предоплата самозанятому за работы инженера по отчету за апрель 2023. НДС не облагается"/>
    <s v="45041100000"/>
    <x v="26"/>
    <x v="1"/>
    <x v="12"/>
  </r>
  <r>
    <x v="3"/>
    <x v="57"/>
    <n v="13000"/>
    <s v="Индивидуальный предприниматель Капалин Евгений Владимирович"/>
    <s v="Оплата работ поддержки и обслуживания сервера и компьютерного обеспечения за март 2023 по счету №8 от 18.04.2023. НДС не облагается"/>
    <s v="4504213000"/>
    <x v="2"/>
    <x v="0"/>
    <x v="1"/>
  </r>
  <r>
    <x v="3"/>
    <x v="57"/>
    <n v="182884"/>
    <s v="ООО &quot;ОРИОН-ОВК&quot;"/>
    <s v="Оплата работ в КНС по счету №16 от 12.04.2023. В том числе НДС 20.00% - 30 480.67"/>
    <s v="45042182884"/>
    <x v="17"/>
    <x v="1"/>
    <x v="12"/>
  </r>
  <r>
    <x v="3"/>
    <x v="58"/>
    <n v="6440"/>
    <s v="АО &quot;Райффайзенбанк&quot; г. Москва"/>
    <s v="Оплата покупки по карте. CARD **4411 IRINA MIGUNOVA 24APR RUR 6440 LEROY MERLIN 4 MKAD"/>
    <s v="450436440"/>
    <x v="7"/>
    <x v="1"/>
    <x v="12"/>
  </r>
  <r>
    <x v="4"/>
    <x v="59"/>
    <n v="150"/>
    <s v="АО &quot;Райффайзенбанк&quot; г. Москва"/>
    <s v="Оплата покупки по карте. CARD_x000a_**4411 IRINA MIGUNOVA 27APR RUR 150 CONF.GURU MYTISHHI"/>
    <s v="45047150"/>
    <x v="15"/>
    <x v="4"/>
    <x v="11"/>
  </r>
  <r>
    <x v="4"/>
    <x v="59"/>
    <n v="1943.74"/>
    <s v="АО &quot;Райффайзенбанк&quot; г. Москва"/>
    <s v="Оплата покупки по карте. CARD_x000a_**4411 IRINA MIGUNOVA 29APR RUR 1943.74 GAZPROM MEZHREGIONGAZ SPB"/>
    <s v="450471943,74"/>
    <x v="0"/>
    <x v="0"/>
    <x v="0"/>
  </r>
  <r>
    <x v="4"/>
    <x v="60"/>
    <n v="216.9"/>
    <s v="АО &quot;Райффайзенбанк&quot; г. Москва"/>
    <s v="комиссия за обработку ведомости_x000a_№14 28.04.2023"/>
    <s v="45048216,9"/>
    <x v="8"/>
    <x v="0"/>
    <x v="7"/>
  </r>
  <r>
    <x v="4"/>
    <x v="60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48436,9"/>
    <x v="16"/>
    <x v="3"/>
    <x v="9"/>
  </r>
  <r>
    <x v="4"/>
    <x v="60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3 по 30.04.2023"/>
    <s v="45048600"/>
    <x v="8"/>
    <x v="0"/>
    <x v="7"/>
  </r>
  <r>
    <x v="4"/>
    <x v="60"/>
    <n v="1700"/>
    <s v="ООО &quot;ЭКОСПЕЦТОРГ&quot;"/>
    <s v="Оплата фильтров для водоочистки по счету №2494 от 26.04.2023 В том числе НДС 20.00% - 283.33"/>
    <s v="450481700"/>
    <x v="7"/>
    <x v="1"/>
    <x v="12"/>
  </r>
  <r>
    <x v="4"/>
    <x v="60"/>
    <n v="2484.9"/>
    <s v="АО &quot;Райффайзенбанк&quot; г. Москва"/>
    <s v="Комиссия за переводы в пользу ФЛ сверх нетарифицируемой суммы платежей в месяц"/>
    <s v="450482484,9"/>
    <x v="8"/>
    <x v="0"/>
    <x v="7"/>
  </r>
  <r>
    <x v="4"/>
    <x v="60"/>
    <n v="35000"/>
    <s v="Юдина Анна Владимировна"/>
    <s v="Оплата самозанятому за услуги администратора за апрель 2023 по счету 3371026 от 28 апреля 2023 г._x000a_НДС не облагается"/>
    <s v="4504835000"/>
    <x v="11"/>
    <x v="3"/>
    <x v="9"/>
  </r>
  <r>
    <x v="4"/>
    <x v="60"/>
    <n v="43500"/>
    <s v="Иваницкая Ирина Васильевна"/>
    <s v="Перечисление заработной платы за апрель 2023 для зачисления на счет Иваницкой И. В. НДС не облагается"/>
    <s v="4504843500"/>
    <x v="11"/>
    <x v="3"/>
    <x v="9"/>
  </r>
  <r>
    <x v="4"/>
    <x v="60"/>
    <n v="54226"/>
    <s v="АО &quot;Райффайзенбанк&quot; г. Москва"/>
    <s v="Оплата Заработная плата за Апрель 2023 г. на основании ПЛАТЕЖНАЯ ВЕДОМОСТЬ N 14 от 28.04.2023"/>
    <s v="4504854226"/>
    <x v="11"/>
    <x v="3"/>
    <x v="9"/>
  </r>
  <r>
    <x v="4"/>
    <x v="60"/>
    <n v="56935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 (ндфл+взносы). НДС не облагается"/>
    <s v="4504856935,4"/>
    <x v="16"/>
    <x v="3"/>
    <x v="9"/>
  </r>
  <r>
    <x v="4"/>
    <x v="60"/>
    <n v="60821"/>
    <s v="ГУП &quot;ЭКОТЕХПРОМ&quot;"/>
    <s v="Оплата за вывоз и утилизацию ТКО в марте 2023. НДС не облагается"/>
    <s v="4504860821"/>
    <x v="4"/>
    <x v="0"/>
    <x v="3"/>
  </r>
  <r>
    <x v="4"/>
    <x v="60"/>
    <n v="245744.78"/>
    <s v="Мильяненко Михаил Александрович"/>
    <s v="Оплата самозанятому за работы инженера по отчету за апрель 2023._x000a_НДС не облагается"/>
    <s v="45048245744,78"/>
    <x v="26"/>
    <x v="1"/>
    <x v="12"/>
  </r>
  <r>
    <x v="4"/>
    <x v="61"/>
    <n v="1.23"/>
    <s v="УФК по г. Москве (Отделение Фонда пенсионного и социального страхования Российской Федерации по г._x000a_Москва и Московской области л/с 04734Ф73010)"/>
    <s v="Пени по требованию 770423100514302 от 19.04.2023г._x000a_Рег.номер 7704004815. НДС не облагается"/>
    <s v="450491,23"/>
    <x v="16"/>
    <x v="3"/>
    <x v="9"/>
  </r>
  <r>
    <x v="4"/>
    <x v="61"/>
    <n v="52.2"/>
    <s v="АО &quot;Райффайзенбанк&quot; г. Москва"/>
    <s v="Комиссия за обработку ведомости_x000a_№15 02.05.2023"/>
    <s v="4504952,2"/>
    <x v="8"/>
    <x v="0"/>
    <x v="7"/>
  </r>
  <r>
    <x v="4"/>
    <x v="61"/>
    <n v="422.77"/>
    <s v="УФК по г. Москве (Отделение Фонда пенсионного и социального страхования Российской Федерации по г._x000a_Москва и Московской области л/с 04734Ф73010)"/>
    <s v="Недоимка по требованию 770423100514302 от 19.04.2023г._x000a_Рег.номер 7704004815. НДС не облагается"/>
    <s v="45049422,77"/>
    <x v="16"/>
    <x v="3"/>
    <x v="9"/>
  </r>
  <r>
    <x v="4"/>
    <x v="61"/>
    <n v="195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 премия Барабанов). НДС не облагается"/>
    <s v="450491950"/>
    <x v="16"/>
    <x v="3"/>
    <x v="9"/>
  </r>
  <r>
    <x v="4"/>
    <x v="61"/>
    <n v="13050"/>
    <s v="АО &quot;Райффайзенбанк&quot; г. Москва"/>
    <s v="Оплата Премия за Апрель 2023 г. на основании ПЛАТЕЖНАЯ ВЕДОМОСТЬ N 15 от 02.05.2023"/>
    <s v="4504913050"/>
    <x v="11"/>
    <x v="3"/>
    <x v="9"/>
  </r>
  <r>
    <x v="4"/>
    <x v="62"/>
    <n v="450"/>
    <s v="АО &quot;Райффайзенбанк&quot; г. Москва"/>
    <s v="Комиссия за снятие наличных в банкомате. Cash Advance Fee. CARD **4411 IRINA MIGUNOVA 04MAY RUR 30000 RBA ATM_x000a_45321 MOSKVA"/>
    <s v="45050450"/>
    <x v="8"/>
    <x v="0"/>
    <x v="7"/>
  </r>
  <r>
    <x v="4"/>
    <x v="62"/>
    <n v="30000"/>
    <s v="АО &quot;Райффайзенбанк&quot; г. Москва"/>
    <s v="Снятие наличных денежных средств с карты в банкомате Банка. CARD **4411 IRINA MIGUNOVA 04MAY RUR 30000 RBA ATM_x000a_45321 MOSKVA"/>
    <s v="4505030000"/>
    <x v="14"/>
    <x v="0"/>
    <x v="6"/>
  </r>
  <r>
    <x v="4"/>
    <x v="63"/>
    <n v="30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5730"/>
    <x v="16"/>
    <x v="3"/>
    <x v="9"/>
  </r>
  <r>
    <x v="4"/>
    <x v="63"/>
    <n v="225"/>
    <s v="АО &quot;Райффайзенбанк&quot; г. Москва"/>
    <s v="Комиссия за снятие наличных в банкомате. Cash Advance Fee. CARD **4411 IRINA MIGUNOVA 11MAY RUR 15000 RBA ATM_x000a_45321 MOSKVA"/>
    <s v="45057225"/>
    <x v="8"/>
    <x v="0"/>
    <x v="7"/>
  </r>
  <r>
    <x v="4"/>
    <x v="63"/>
    <n v="225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взносы премия Барабанов). НДС не облагается"/>
    <s v="450572250"/>
    <x v="16"/>
    <x v="3"/>
    <x v="9"/>
  </r>
  <r>
    <x v="4"/>
    <x v="63"/>
    <n v="15000"/>
    <s v="АО &quot;Райффайзенбанк&quot; г. Москва"/>
    <s v="Снятие наличных денежных средств с карты в банкомате Банка. CARD **4411 IRINA MIGUNOVA 11MAY RUR 15000 RBA ATM_x000a_45321 MOSKVA"/>
    <s v="4505715000"/>
    <x v="15"/>
    <x v="4"/>
    <x v="11"/>
  </r>
  <r>
    <x v="4"/>
    <x v="63"/>
    <n v="50000"/>
    <s v="Индивидуальный предприниматель Смирнов Дмитрий Евгеньевич"/>
    <s v="Оплата бухгалтерских услуг за апрель 2023 по счету №94 от 30.04.2023 НДС не облагается"/>
    <s v="4505750000"/>
    <x v="18"/>
    <x v="0"/>
    <x v="13"/>
  </r>
  <r>
    <x v="4"/>
    <x v="63"/>
    <n v="71500"/>
    <s v="ООО &quot;Нохоре&quot;"/>
    <s v="Оплата за вывоз мусора в апреле 2023г. по счету №166 от 30.04.2023._x000a_В том числе НДС 20.00% - 11 916.67"/>
    <s v="4505771500"/>
    <x v="4"/>
    <x v="0"/>
    <x v="3"/>
  </r>
  <r>
    <x v="4"/>
    <x v="64"/>
    <n v="1112.5"/>
    <s v="АО &quot;Райффайзенбанк&quot; г. Москва"/>
    <s v="Комиссия за переводы в пользу ФЛ сверх нетарифицируемой суммы платежей в месяц"/>
    <s v="450611112,5"/>
    <x v="8"/>
    <x v="0"/>
    <x v="7"/>
  </r>
  <r>
    <x v="4"/>
    <x v="64"/>
    <n v="300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Оплата госпошлины за рассмотрение апелляционной жалобы по делу № А40- 173342/2022 НДС не облагается"/>
    <s v="450613000"/>
    <x v="31"/>
    <x v="2"/>
    <x v="14"/>
  </r>
  <r>
    <x v="4"/>
    <x v="64"/>
    <n v="5625"/>
    <s v="Леонов Денис Андреевич"/>
    <s v="Оплата самозанятому за обслуживание системы видеонаблюдения по счету_x000a_№3517361 от 12.05.2023 НДС не_x000a_облагается"/>
    <s v="450615625"/>
    <x v="19"/>
    <x v="0"/>
    <x v="2"/>
  </r>
  <r>
    <x v="4"/>
    <x v="64"/>
    <n v="6244"/>
    <s v="АО &quot;Райффайзенбанк&quot; г. Москва"/>
    <s v="Оплата покупки по карте. CARD_x000a_**4411 IRINA MIGUNOVA 12MAY RUR 6244 LEROY MERLIN 4 MKAD"/>
    <s v="450616244"/>
    <x v="7"/>
    <x v="1"/>
    <x v="12"/>
  </r>
  <r>
    <x v="4"/>
    <x v="64"/>
    <n v="6476.86"/>
    <s v="ПАО &quot;ВЫМПЕЛКОМ&quot;"/>
    <s v="Оплата за услуги связи в апреле 2023 года по счету №100969106419 от 30.04.2023 Лицевой счет абонента 669010285 В том числе НДС 20.00% - 1 079.48"/>
    <s v="450616476,86"/>
    <x v="1"/>
    <x v="0"/>
    <x v="1"/>
  </r>
  <r>
    <x v="4"/>
    <x v="64"/>
    <n v="50000"/>
    <s v="ШКРЕБА ВИКТОРИЯ СЕРГЕЕВНА"/>
    <s v="Оплата юридических услуг за март по счету №3499406 от 11 мая 2023 г. по договору №БН от 19.09.2022._x000a_НДС не облагается"/>
    <s v="4506150000"/>
    <x v="20"/>
    <x v="0"/>
    <x v="14"/>
  </r>
  <r>
    <x v="4"/>
    <x v="65"/>
    <n v="1400"/>
    <s v="ООО &quot;С- ПРОДЖЕКТ&quot;"/>
    <s v="Оплата печати проектрой документации по счету_x000a_№2903А/2023/-1-1 от 12.05.2023_x000a_НДС не облагается"/>
    <s v="450621400"/>
    <x v="27"/>
    <x v="6"/>
    <x v="17"/>
  </r>
  <r>
    <x v="4"/>
    <x v="65"/>
    <n v="123486.71"/>
    <s v="Муниципальное унитарное предприятие &quot;Инженерные сети г. Долгопрудного&quot;"/>
    <s v="Оплата за стоки в апреле 2023 по счету №В1816 от 30 апреля 2023 В том числе НДС 20.00% - 20 581.12"/>
    <s v="45062123486,71"/>
    <x v="10"/>
    <x v="0"/>
    <x v="8"/>
  </r>
  <r>
    <x v="4"/>
    <x v="66"/>
    <n v="260"/>
    <s v="АО &quot;Райффайзенбанк&quot; г. Москва"/>
    <s v="Оплата покупки по карте. CARD_x000a_**4411 IRINA MIGUNOVA 15MAY RUR 260 POCHTOMATRU DOLGOPRUDNYY"/>
    <s v="45063260"/>
    <x v="15"/>
    <x v="4"/>
    <x v="11"/>
  </r>
  <r>
    <x v="4"/>
    <x v="66"/>
    <n v="304.5"/>
    <s v="АО &quot;Райффайзенбанк&quot; г. Москва"/>
    <s v="Комиссия за переводы в пользу ФЛ сверх нетарифицируемой суммы платежей в месяц"/>
    <s v="45063304,5"/>
    <x v="8"/>
    <x v="0"/>
    <x v="7"/>
  </r>
  <r>
    <x v="4"/>
    <x v="66"/>
    <n v="15225"/>
    <s v="Юдина Анна Владимировна"/>
    <s v="Перечисление аванса с заработной платы за май 2023 г. НДС не облагается"/>
    <s v="4506315225"/>
    <x v="11"/>
    <x v="3"/>
    <x v="9"/>
  </r>
  <r>
    <x v="4"/>
    <x v="67"/>
    <n v="15.6"/>
    <s v="АО &quot;Райффайзенбанк&quot; г. Москва"/>
    <s v="комиссия за обработку ведомости_x000a_№17 16.05.2023"/>
    <s v="4506415,6"/>
    <x v="8"/>
    <x v="0"/>
    <x v="7"/>
  </r>
  <r>
    <x v="4"/>
    <x v="67"/>
    <n v="200.1"/>
    <s v="АО &quot;Райффайзенбанк&quot; г. Москва"/>
    <s v="комиссия за обработку ведомости_x000a_№16 16.05.2023"/>
    <s v="45064200,1"/>
    <x v="8"/>
    <x v="0"/>
    <x v="7"/>
  </r>
  <r>
    <x v="4"/>
    <x v="67"/>
    <n v="2610.62"/>
    <s v="АО &quot;Райффайзенбанк&quot; г. Москва"/>
    <s v="Комиссия за переводы в пользу ФЛ сверх нетарифицируемой суммы платежей в месяц"/>
    <s v="450642610,62"/>
    <x v="8"/>
    <x v="0"/>
    <x v="7"/>
  </r>
  <r>
    <x v="4"/>
    <x v="67"/>
    <n v="3900"/>
    <s v="АО &quot;Райффайзенбанк&quot; г. Москва"/>
    <s v="Оплата Компенсация служебной поездки за Май 2023 г. на основании ПЛАТЕЖНАЯ ВЕДОМОСТЬ N 17 от 16.05.2023"/>
    <s v="450643900"/>
    <x v="9"/>
    <x v="3"/>
    <x v="5"/>
  </r>
  <r>
    <x v="4"/>
    <x v="67"/>
    <n v="10000"/>
    <s v="ШКРЕБА ВИКТОРИЯ СЕРГЕЕВНА"/>
    <s v="Оплата юридических услуг за май по счету №3591231 от 18 мая 2023 г. по договору №БН от 03.10.2022._x000a_НДС не облагается"/>
    <s v="4506410000"/>
    <x v="20"/>
    <x v="0"/>
    <x v="14"/>
  </r>
  <r>
    <x v="4"/>
    <x v="67"/>
    <n v="10633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 отпуск). НДС не облагается"/>
    <s v="4506410633"/>
    <x v="16"/>
    <x v="3"/>
    <x v="9"/>
  </r>
  <r>
    <x v="4"/>
    <x v="67"/>
    <n v="12700"/>
    <s v="ООО &quot;АВТОМОЛ&quot;"/>
    <s v="Оплата по счету № 75 от 15 мая 2023г. За баннер. В том числе НДС 20.00% - 2 116.67"/>
    <s v="4506412700"/>
    <x v="32"/>
    <x v="1"/>
    <x v="12"/>
  </r>
  <r>
    <x v="4"/>
    <x v="67"/>
    <n v="1300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_x000a_НДС не облагается"/>
    <s v="4506413000"/>
    <x v="16"/>
    <x v="3"/>
    <x v="9"/>
  </r>
  <r>
    <x v="4"/>
    <x v="67"/>
    <n v="21750"/>
    <s v="Иваницкая Ирина Васильевна"/>
    <s v="Перечисление аванса с заработной платы за май 2023 для зачисления на счет Иваницкой И. В. НДС не облагается"/>
    <s v="4506421750"/>
    <x v="11"/>
    <x v="3"/>
    <x v="9"/>
  </r>
  <r>
    <x v="4"/>
    <x v="67"/>
    <n v="22500"/>
    <s v="Мильяненко Михаил Александрович"/>
    <s v="Предоплата самозанятому за работы инженера за май 2023. НДС не облагается"/>
    <s v="4506422500"/>
    <x v="26"/>
    <x v="1"/>
    <x v="12"/>
  </r>
  <r>
    <x v="4"/>
    <x v="67"/>
    <n v="50025"/>
    <s v="АО &quot;Райффайзенбанк&quot; г. Москва"/>
    <s v="Оплата Аванс за Май 2023 г. на основании ПЛАТЕЖНАЯ ВЕДОМОСТЬ N 16 от 16.05.2023"/>
    <s v="4506450025"/>
    <x v="11"/>
    <x v="3"/>
    <x v="9"/>
  </r>
  <r>
    <x v="4"/>
    <x v="67"/>
    <n v="71155.839999999997"/>
    <s v="Иваницкая Ирина Васильевна"/>
    <s v="Перечисление отпускных для зачисления на счет Иваницкой И. В. НДС не облагается"/>
    <s v="4506471155,84"/>
    <x v="11"/>
    <x v="3"/>
    <x v="9"/>
  </r>
  <r>
    <x v="4"/>
    <x v="67"/>
    <n v="110000"/>
    <s v="ИП Смирнов Дмитрий Владимирович"/>
    <s v="Оплата кадастровых работ по счету_x000a_№ 13 от 16.05.2023. НДС не_x000a_облагается"/>
    <s v="45064110000"/>
    <x v="33"/>
    <x v="6"/>
    <x v="17"/>
  </r>
  <r>
    <x v="4"/>
    <x v="68"/>
    <n v="750"/>
    <s v="АО &quot;Райффайзенбанк&quot; г. Москва"/>
    <s v="Комиссия за переводы в пользу ФЛ сверх нетарифицируемой суммы платежей в месяц"/>
    <s v="45071750"/>
    <x v="8"/>
    <x v="0"/>
    <x v="7"/>
  </r>
  <r>
    <x v="4"/>
    <x v="68"/>
    <n v="30000"/>
    <s v="Мильяненко Михаил Александрович"/>
    <s v="Предоплата самозанятому по договору №БН от 15.02.2023  НДС не облагается"/>
    <s v="4507130000"/>
    <x v="14"/>
    <x v="0"/>
    <x v="6"/>
  </r>
  <r>
    <x v="4"/>
    <x v="69"/>
    <n v="1375"/>
    <s v="АО &quot;Райффайзенбанк&quot; г. Москва"/>
    <s v="Комиссия за переводы в пользу ФЛ сверх нетарифицируемой суммы платежей в месяц"/>
    <s v="450721375"/>
    <x v="8"/>
    <x v="0"/>
    <x v="7"/>
  </r>
  <r>
    <x v="4"/>
    <x v="69"/>
    <n v="55000"/>
    <s v="Мильяненко Михаил Александрович"/>
    <s v="Предоплата самозанятому по договору №БН от 15.02.2023 НДС не облагается"/>
    <s v="4507255000"/>
    <x v="14"/>
    <x v="0"/>
    <x v="6"/>
  </r>
  <r>
    <x v="4"/>
    <x v="70"/>
    <n v="375"/>
    <s v="АО &quot;Райффайзенбанк&quot; г. Москва"/>
    <s v="Комиссия за снятие наличных в банкомате. Cash Advance Fee. CARD **4411 IRINA MIGUNOVA 29MAY RUR 25000 RBA ATM_x000a_45321 G MOSKVA"/>
    <s v="45075375"/>
    <x v="8"/>
    <x v="0"/>
    <x v="7"/>
  </r>
  <r>
    <x v="4"/>
    <x v="70"/>
    <n v="5000"/>
    <s v="ООО &quot;ГАЗСЕРВИС&quot;"/>
    <s v="Оплата за техническое обслуживание газопровода в апреле 2023 договору №ОГ-19/7 от 01.12.2019. В том числе НДС"/>
    <s v="450755000"/>
    <x v="23"/>
    <x v="0"/>
    <x v="0"/>
  </r>
  <r>
    <x v="4"/>
    <x v="70"/>
    <n v="25000"/>
    <s v="АО &quot;Райффайзенбанк&quot; г. Москва"/>
    <s v="Снятие наличных денежных средств с карты в банкомате Банка. CARD **4411 IRINA MIGUNOVA 29MAY RUR 25000 RBA ATM_x000a_45321 G MOSKVA"/>
    <s v="4507525000"/>
    <x v="14"/>
    <x v="0"/>
    <x v="6"/>
  </r>
  <r>
    <x v="4"/>
    <x v="70"/>
    <n v="40404.959999999999"/>
    <s v="ГУП &quot;ЭКОТЕХПРОМ&quot;"/>
    <s v="Оплата за вывоз и утилизацию ТКО в апреле 2023. НДС не облагается"/>
    <s v="4507540404,96"/>
    <x v="4"/>
    <x v="0"/>
    <x v="3"/>
  </r>
  <r>
    <x v="4"/>
    <x v="70"/>
    <n v="300000"/>
    <s v="ООО ЧОО &quot;АКБ&quot;"/>
    <s v="Оплата охраны территории поселка за апрель 2023 по счету №964 от 30.04.2023 по договору №347-2-23- ФО от 15.02.2023 НДС не_x000a_облагается"/>
    <s v="45075300000"/>
    <x v="30"/>
    <x v="0"/>
    <x v="2"/>
  </r>
  <r>
    <x v="4"/>
    <x v="71"/>
    <n v="800"/>
    <s v="ИП Карцева Светлана Олеговна"/>
    <s v="Оплата по счету № 202 от 29 мая 2023г. За заглушки.  В том числе НДС 20.00% - 133.33"/>
    <s v="45076800"/>
    <x v="7"/>
    <x v="1"/>
    <x v="12"/>
  </r>
  <r>
    <x v="4"/>
    <x v="72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3 по 31.05.2023"/>
    <s v="45077600"/>
    <x v="8"/>
    <x v="0"/>
    <x v="7"/>
  </r>
  <r>
    <x v="5"/>
    <x v="73"/>
    <n v="212.1"/>
    <s v="АО &quot;Райффайзенбанк&quot; г. Москва"/>
    <s v="комиссия за обработку ведомости_x000a_№18 31.05.2023"/>
    <s v="45078212,1"/>
    <x v="8"/>
    <x v="0"/>
    <x v="7"/>
  </r>
  <r>
    <x v="5"/>
    <x v="73"/>
    <n v="550.47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78550,47"/>
    <x v="16"/>
    <x v="3"/>
    <x v="9"/>
  </r>
  <r>
    <x v="5"/>
    <x v="73"/>
    <n v="671.48"/>
    <s v="АО &quot;Райффайзенбанк&quot; г. Москва"/>
    <s v="Комиссия за переводы в пользу ФЛ сверх нетарифицируемой суммы платежей в месяц"/>
    <s v="45078671,48"/>
    <x v="8"/>
    <x v="0"/>
    <x v="7"/>
  </r>
  <r>
    <x v="5"/>
    <x v="73"/>
    <n v="990"/>
    <s v="АО &quot;Райффайзенбанк&quot; г. Москва"/>
    <s v="Ежемесячная комиссия за обслуживание по пакету за период с 01.05.2023 по 31.05.2023"/>
    <s v="45078990"/>
    <x v="8"/>
    <x v="0"/>
    <x v="7"/>
  </r>
  <r>
    <x v="5"/>
    <x v="73"/>
    <n v="12148"/>
    <s v="Казначейство России (ФНС России)"/>
    <s v="Единый налоговый платеж(НДФЛ)._x000a_НДС не облагается"/>
    <s v="4507812148"/>
    <x v="16"/>
    <x v="3"/>
    <x v="9"/>
  </r>
  <r>
    <x v="5"/>
    <x v="73"/>
    <n v="13050"/>
    <s v="Иваницкая Ирина Васильевна"/>
    <s v="Перечисление  заработной платы за май 2023 для зачисления на счет Иваницкой И. В. НДС не облагается"/>
    <s v="4507813050"/>
    <x v="11"/>
    <x v="3"/>
    <x v="9"/>
  </r>
  <r>
    <x v="5"/>
    <x v="73"/>
    <n v="15225"/>
    <s v="Юдина Анна Владимировна"/>
    <s v="Перечисление заработной платы за май 2023 г. НДС не облагается"/>
    <s v="4507815225"/>
    <x v="11"/>
    <x v="3"/>
    <x v="9"/>
  </r>
  <r>
    <x v="5"/>
    <x v="73"/>
    <n v="53025"/>
    <s v="АО &quot;Райффайзенбанк&quot; г. Москва"/>
    <s v="Оплата Заработная плата за Май 2023 г. на основании ПЛАТЕЖНАЯ ВЕДОМОСТЬ N 18 от 31.05.2023"/>
    <s v="4507853025"/>
    <x v="11"/>
    <x v="3"/>
    <x v="9"/>
  </r>
  <r>
    <x v="5"/>
    <x v="73"/>
    <n v="53467.03"/>
    <s v="Казначейство России (ФНС России)"/>
    <s v="Единый налоговый платеж (Взносы). НДС не облагается"/>
    <s v="4507853467,03"/>
    <x v="16"/>
    <x v="3"/>
    <x v="9"/>
  </r>
  <r>
    <x v="5"/>
    <x v="73"/>
    <n v="138873"/>
    <s v="Мильяненко Михаил Александрович"/>
    <s v="Оплата самозанятому за май 2023 по договору №БН от 15.02.2023 НДС не облагается"/>
    <s v="45078138873"/>
    <x v="14"/>
    <x v="0"/>
    <x v="6"/>
  </r>
  <r>
    <x v="5"/>
    <x v="73"/>
    <n v="527579.38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апрель_x000a_2023 года, по счету No 11520423026579 В том числе НДС -_x000a_87 929.90"/>
    <s v="45078527579,38"/>
    <x v="25"/>
    <x v="0"/>
    <x v="16"/>
  </r>
  <r>
    <x v="5"/>
    <x v="74"/>
    <n v="2843.2"/>
    <s v="АО &quot;Райффайзенбанк&quot; г. Москва"/>
    <s v="Оплата покупки по карте. CARD_x000a_**4411 IRINA MIGUNOVA 07JUN RUR 2843.2 LEROY MERLIN 4 MKAD"/>
    <s v="450872843,2"/>
    <x v="7"/>
    <x v="0"/>
    <x v="6"/>
  </r>
  <r>
    <x v="5"/>
    <x v="75"/>
    <n v="2900"/>
    <s v="АО &quot;Райффайзенбанк&quot; г. Москва"/>
    <s v="Оплата покупки по карте. CARD_x000a_**4411 IRINA MIGUNOVA 09JUN RUR 2900 SHILOV EV MYTISHHI"/>
    <s v="450892900"/>
    <x v="7"/>
    <x v="1"/>
    <x v="12"/>
  </r>
  <r>
    <x v="5"/>
    <x v="75"/>
    <n v="3510.4"/>
    <s v="АО &quot;Райффайзенбанк&quot; г. Москва"/>
    <s v="Оплата покупки по карте. CARD_x000a_**4411 IRINA MIGUNOVA 09JUN RUR 3510.4 MAGAZIN ELEKTRIKA MYTISHHI"/>
    <s v="450893510,4"/>
    <x v="28"/>
    <x v="1"/>
    <x v="12"/>
  </r>
  <r>
    <x v="5"/>
    <x v="76"/>
    <n v="2180"/>
    <s v="АО &quot;Райффайзенбанк&quot; г. Москва"/>
    <s v="Оплата покупки по карте. CARD_x000a_**4411 IRINA MIGUNOVA 09JUN RUR 2180 LEROY MERLIN 4 MKAD"/>
    <s v="450902180"/>
    <x v="7"/>
    <x v="1"/>
    <x v="12"/>
  </r>
  <r>
    <x v="5"/>
    <x v="77"/>
    <n v="500"/>
    <s v="АО &quot;Райффайзенбанк&quot; г. Москва"/>
    <s v="Комиссия за переводы в пользу ФЛ сверх нетарифицируемой суммы платежей в месяц"/>
    <s v="45091500"/>
    <x v="8"/>
    <x v="0"/>
    <x v="7"/>
  </r>
  <r>
    <x v="5"/>
    <x v="77"/>
    <n v="33670.800000000003"/>
    <s v="ГУП &quot;ЭКОТЕХПРОМ&quot;"/>
    <s v="Оплата за вывоз и утилизацию ТКО за май 2023, по Счету №СВАО- 030408 от 31.05.2023г НДС не_x000a_облагается"/>
    <s v="4509133670,8"/>
    <x v="4"/>
    <x v="0"/>
    <x v="3"/>
  </r>
  <r>
    <x v="5"/>
    <x v="77"/>
    <n v="50000"/>
    <s v="ШКРЕБА ВИКТОРИЯ СЕРГЕЕВНА"/>
    <s v="Оплата юридических услуг за май по счету №3591231 от 18 мая 2023 г. по договору №БН от 03.10.2022._x000a_НДС не облагается"/>
    <s v="4509150000"/>
    <x v="20"/>
    <x v="0"/>
    <x v="14"/>
  </r>
  <r>
    <x v="5"/>
    <x v="77"/>
    <n v="71500"/>
    <s v="ООО &quot;Нохоре&quot;"/>
    <s v="Оплата за вывоз мусора за май 2023г. по счету №208 от 31.05.2023._x000a_В том числе НДС 20.00% - 11 916.67"/>
    <s v="4509171500"/>
    <x v="4"/>
    <x v="0"/>
    <x v="3"/>
  </r>
  <r>
    <x v="5"/>
    <x v="78"/>
    <n v="200.1"/>
    <s v="АО &quot;Райффайзенбанк&quot; г. Москва"/>
    <s v="комиссия за обработку ведомости_x000a_№19 16.06.2023"/>
    <s v="45093200,1"/>
    <x v="8"/>
    <x v="0"/>
    <x v="7"/>
  </r>
  <r>
    <x v="5"/>
    <x v="78"/>
    <n v="50025"/>
    <s v="АО &quot;Райффайзенбанк&quot; г. Москва"/>
    <s v="Оплата Аванс за Июнь 2023 г. на основании ПЛАТЕЖНАЯ ВЕДОМОСТЬ N 19 от 16.06.2023"/>
    <s v="4509350025"/>
    <x v="11"/>
    <x v="3"/>
    <x v="9"/>
  </r>
  <r>
    <x v="5"/>
    <x v="79"/>
    <n v="115.96"/>
    <s v="АО &quot;Райффайзенбанк&quot; г. Москва"/>
    <s v="Комиссия за переводы в пользу ФЛ сверх нетарифицируемой суммы платежей в месяц"/>
    <s v="45096115,96"/>
    <x v="8"/>
    <x v="0"/>
    <x v="7"/>
  </r>
  <r>
    <x v="5"/>
    <x v="79"/>
    <n v="550.47"/>
    <s v="ОСФР ПО Г. МОСКВЕ И МОСКОВСКОЙ ОБЛАСТИ"/>
    <s v="Взносы на обязательное страхование от несчастных случаев за май 2023г.. Регистрационный номер в ФСС 7704004815 НДС не облагается"/>
    <s v="45096550,47"/>
    <x v="16"/>
    <x v="3"/>
    <x v="9"/>
  </r>
  <r>
    <x v="5"/>
    <x v="79"/>
    <n v="11596"/>
    <s v="Мильяненко Михаил Александрович"/>
    <s v="Предоплата самозанятому по договору №БН от 15.02.2023 НДС не облагается"/>
    <s v="4509611596"/>
    <x v="14"/>
    <x v="0"/>
    <x v="6"/>
  </r>
  <r>
    <x v="5"/>
    <x v="79"/>
    <n v="18837"/>
    <s v="АО &quot;ПФ &quot;СКБ КОНТУР&quot;"/>
    <s v="Оплата за право использования системы &quot;Контур.Экстерн&quot;, соласно Счета-оферты №23932347683 от 13.06.2023г. В том числе НДС 20.00% - 627.90"/>
    <s v="4509618837"/>
    <x v="18"/>
    <x v="0"/>
    <x v="13"/>
  </r>
  <r>
    <x v="5"/>
    <x v="79"/>
    <n v="38144"/>
    <s v="ООО &quot;ОРИОН-ОВК&quot;"/>
    <s v="Предоплата за материалы, согласно Счета №24 от 05.06.2023г. В том числе НДС 20.00% - 6 357.33"/>
    <s v="4509638144"/>
    <x v="34"/>
    <x v="1"/>
    <x v="12"/>
  </r>
  <r>
    <x v="5"/>
    <x v="79"/>
    <n v="50000"/>
    <s v="Индивидуальный предприниматель Смирнов Дмитрий Евгеньевич"/>
    <s v="Оплата бухгалтерских услуг за май 2023 по счету №125 от 31.05.2023 НДС не облагается"/>
    <s v="4509650000"/>
    <x v="18"/>
    <x v="0"/>
    <x v="13"/>
  </r>
  <r>
    <x v="5"/>
    <x v="80"/>
    <n v="6527.46"/>
    <s v="ПАО &quot;ВЫМПЕЛКОМ&quot;"/>
    <s v="Оплата за услуги связи за май 2023 года по счету №100975863563 от 31.05.2023 Лицевой счет абонента 669010285 В том числе НДС 20.00% - 1 087.91"/>
    <s v="450976527,46"/>
    <x v="1"/>
    <x v="0"/>
    <x v="1"/>
  </r>
  <r>
    <x v="5"/>
    <x v="80"/>
    <n v="118315"/>
    <s v="ИП Квардонова Мария Владимировна"/>
    <s v="Оплата за насос фекальный, согласно Счета №20 от 14.06.2023г. и материалы, согласно Счета №19 от 14.06.2023г. НДС не облагается"/>
    <s v="45097118315"/>
    <x v="17"/>
    <x v="1"/>
    <x v="12"/>
  </r>
  <r>
    <x v="5"/>
    <x v="81"/>
    <n v="60.9"/>
    <s v="АО &quot;Райффайзенбанк&quot; г. Москва"/>
    <s v="комиссия за обработку ведомости_x000a_№20 22.06.2023"/>
    <s v="4509960,9"/>
    <x v="8"/>
    <x v="0"/>
    <x v="7"/>
  </r>
  <r>
    <x v="5"/>
    <x v="81"/>
    <n v="152.25"/>
    <s v="АО &quot;Райффайзенбанк&quot; г. Москва"/>
    <s v="Комиссия за переводы в пользу ФЛ сверх нетарифицируемой суммы платежей в месяц"/>
    <s v="45099152,25"/>
    <x v="8"/>
    <x v="0"/>
    <x v="7"/>
  </r>
  <r>
    <x v="5"/>
    <x v="81"/>
    <n v="2296"/>
    <s v="Казначейство России (ФНС России)"/>
    <s v="Единый налоговый платеж(НДФЛ)._x000a_НДС не облагается"/>
    <s v="450992296"/>
    <x v="16"/>
    <x v="3"/>
    <x v="9"/>
  </r>
  <r>
    <x v="5"/>
    <x v="81"/>
    <n v="15225"/>
    <s v="Юдина Анна Владимировна"/>
    <s v="Перечисление заработной платы за июнь 2023 г. НДС не облагается"/>
    <s v="4509915225"/>
    <x v="11"/>
    <x v="3"/>
    <x v="9"/>
  </r>
  <r>
    <x v="5"/>
    <x v="81"/>
    <n v="15225"/>
    <s v="АО &quot;Райффайзенбанк&quot; г. Москва"/>
    <s v="Оплата Отпускные за Июнь 2023 г. на основании ПЛАТЕЖНАЯ ВЕДОМОСТЬ N 20 от 22.06.2023"/>
    <s v="4509915225"/>
    <x v="11"/>
    <x v="3"/>
    <x v="9"/>
  </r>
  <r>
    <x v="5"/>
    <x v="82"/>
    <n v="59990"/>
    <s v="ИП Штода Дмитрий Анатольевич"/>
    <s v="Оплата за материалы на ремонт колодцев водопровода по счету №9 от 23.06.2023г. Сумма 59990-00 Без налога (НДС)"/>
    <s v="4510059990"/>
    <x v="34"/>
    <x v="1"/>
    <x v="12"/>
  </r>
  <r>
    <x v="5"/>
    <x v="82"/>
    <n v="73000"/>
    <s v="ИП Ветрова Жанна Сергеевна"/>
    <s v="Оплата за насос фекальный, согласно Счета №УТ-277 от 15.06.2023г. Сумма 73000-00 В т.ч._x000a_НДС  (20%) 12166-67"/>
    <s v="4510073000"/>
    <x v="17"/>
    <x v="1"/>
    <x v="12"/>
  </r>
  <r>
    <x v="5"/>
    <x v="82"/>
    <n v="277479.3"/>
    <s v="АО &quot;Мосэнергосбыт&quot;"/>
    <s v="Оплата по Решению АС по делу_x000a_№А40-264330/2022, задолженность_x000a_-214526,66, неустойка -33438,22, госпошлина-13425,00, пени 16089,50.. по договору No 77610001009699  Сумма 277479-30_x000a_Без налога (НДС)"/>
    <s v="45100277479,3"/>
    <x v="25"/>
    <x v="0"/>
    <x v="16"/>
  </r>
  <r>
    <x v="5"/>
    <x v="83"/>
    <n v="3687"/>
    <s v="АО &quot;Райффайзенбанк&quot; г. Москва"/>
    <s v="Оплата покупки по карте. CARD_x000a_**4411 IRINA MIGUNOVA 22JUN RUR 3687 LEROY MERLIN 4 MKAD"/>
    <s v="451033687"/>
    <x v="7"/>
    <x v="1"/>
    <x v="12"/>
  </r>
  <r>
    <x v="5"/>
    <x v="83"/>
    <n v="279305.59999999998"/>
    <s v="АО &quot;Мосэнергосбыт&quot;"/>
    <s v="Оплата за потребленную электроэнергию (мощность) по дог/контракту No 77610001009699 (номер договора до 01.01.2023 - 97644161) за май 2023 года, по счету No1520523026815 В том числе НДС 20.00% - 46 550.93"/>
    <s v="45103279305,6"/>
    <x v="25"/>
    <x v="0"/>
    <x v="16"/>
  </r>
  <r>
    <x v="5"/>
    <x v="84"/>
    <n v="12249"/>
    <s v="Казначейство России (ФНС России)"/>
    <s v="Единый налоговый платеж(НДФЛ)._x000a_НДС не облагается"/>
    <s v="4510612249"/>
    <x v="16"/>
    <x v="3"/>
    <x v="9"/>
  </r>
  <r>
    <x v="5"/>
    <x v="84"/>
    <n v="21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февраль, апрель, май 2023г. НДС не облагается"/>
    <s v="4510621000"/>
    <x v="2"/>
    <x v="0"/>
    <x v="1"/>
  </r>
  <r>
    <x v="5"/>
    <x v="84"/>
    <n v="43081.95"/>
    <s v="Казначейство России (ФНС России)"/>
    <s v="Единый налоговый платеж (Страховые взносы). НДС не облагается"/>
    <s v="4510643081,95"/>
    <x v="16"/>
    <x v="3"/>
    <x v="9"/>
  </r>
  <r>
    <x v="5"/>
    <x v="84"/>
    <n v="160153.04"/>
    <s v="Муниципальное унитарное предприятие &quot;Инженерные сети г. Долгопрудного&quot;"/>
    <s v="Оплата за стоки, согласно Счета_x000a_№В2401 от 31.05.2023г. В том числе НДС 20.00% - 26 692.17"/>
    <s v="45106160153,04"/>
    <x v="10"/>
    <x v="0"/>
    <x v="8"/>
  </r>
  <r>
    <x v="5"/>
    <x v="84"/>
    <n v="336755"/>
    <s v="ООО &quot;МВК ЭКОДАР&quot;"/>
    <s v="Оплата за материалы, согласно Счета №71781/Р114 от 28.06.2023г._x000a_В том числе НДС 20.00% - 56 125.83"/>
    <s v="45106336755"/>
    <x v="34"/>
    <x v="1"/>
    <x v="12"/>
  </r>
  <r>
    <x v="5"/>
    <x v="85"/>
    <n v="5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3 по 30.06.2023"/>
    <s v="45107500"/>
    <x v="8"/>
    <x v="0"/>
    <x v="7"/>
  </r>
  <r>
    <x v="6"/>
    <x v="86"/>
    <n v="990"/>
    <s v="АО &quot;Райффайзенбанк&quot; г. Москва"/>
    <s v="Ежемесячная комиссия за обслуживание по пакету за период с 01.06.2023 по 30.06.2023"/>
    <s v="45110990"/>
    <x v="8"/>
    <x v="0"/>
    <x v="7"/>
  </r>
  <r>
    <x v="6"/>
    <x v="87"/>
    <n v="189.41"/>
    <s v="АО &quot;Райффайзенбанк&quot; г. Москва"/>
    <s v="комиссия за обработку ведомости_x000a_№21 04.07.2023"/>
    <s v="45111189,41"/>
    <x v="8"/>
    <x v="0"/>
    <x v="7"/>
  </r>
  <r>
    <x v="6"/>
    <x v="87"/>
    <n v="1386.82"/>
    <s v="АО &quot;Райффайзенбанк&quot; г. Москва"/>
    <s v="Комиссия за переводы в пользу ФЛ сверх нетарифицируемой суммы платежей в месяц"/>
    <s v="451111386,82"/>
    <x v="8"/>
    <x v="0"/>
    <x v="7"/>
  </r>
  <r>
    <x v="6"/>
    <x v="87"/>
    <n v="5000"/>
    <s v="ООО &quot;ГАЗСЕРВИС&quot;"/>
    <s v="Оплата за техническое обслуживание газопровода июнь 2023 по договору №ОГ-19/7 от 01.12.2019, согласно Счета №18 от 23.05.2023г.. В том числе НДС"/>
    <s v="451115000"/>
    <x v="23"/>
    <x v="0"/>
    <x v="0"/>
  </r>
  <r>
    <x v="6"/>
    <x v="87"/>
    <n v="15225"/>
    <s v="Юдина Анна Владимировна"/>
    <s v="Перечисление заработной платы за июнь 2023 г. НДС не облагается"/>
    <s v="4511115225"/>
    <x v="11"/>
    <x v="3"/>
    <x v="9"/>
  </r>
  <r>
    <x v="6"/>
    <x v="87"/>
    <n v="37286.14"/>
    <s v="Иваницкая Ирина Васильевна"/>
    <s v="Перечисление  заработной платы за июнь 2023 для зачисления на счет Иваницкой И. В. НДС не облагается"/>
    <s v="4511137286,14"/>
    <x v="11"/>
    <x v="3"/>
    <x v="9"/>
  </r>
  <r>
    <x v="6"/>
    <x v="87"/>
    <n v="47352"/>
    <s v="АО &quot;Райффайзенбанк&quot; г. Москва"/>
    <s v="Оплата Заработная плата за Июнь 2023 г. на основании ПЛАТЕЖНАЯ ВЕДОМОСТЬ N 21 от 04.07.2023"/>
    <s v="4511147352"/>
    <x v="11"/>
    <x v="3"/>
    <x v="9"/>
  </r>
  <r>
    <x v="6"/>
    <x v="87"/>
    <n v="50000"/>
    <s v="ИП Ковалевская Анастасия Ивановна"/>
    <s v="Оплата за услуги бухгалтерского сопровождения за июнь 2023г., согласно Счета №27 от 03.07.2023г._x000a_В том числе НДС 20.00% - 8 333.33"/>
    <s v="4511150000"/>
    <x v="18"/>
    <x v="0"/>
    <x v="13"/>
  </r>
  <r>
    <x v="6"/>
    <x v="87"/>
    <n v="63830"/>
    <s v="Мильяненко Михаил Александрович"/>
    <s v="Предоплата самозанятому по договору №БН от 15.02.2023 (уборка) НДС не облагается"/>
    <s v="4511163830"/>
    <x v="14"/>
    <x v="0"/>
    <x v="6"/>
  </r>
  <r>
    <x v="6"/>
    <x v="87"/>
    <n v="122341"/>
    <s v="Мильяненко Михаил Александрович"/>
    <s v="Предоплата самозанятому по договору №БН от 15.02.2023 (корзина, акт 4/6) НДС не облагается"/>
    <s v="45111122341"/>
    <x v="26"/>
    <x v="1"/>
    <x v="12"/>
  </r>
  <r>
    <x v="6"/>
    <x v="87"/>
    <n v="169751.21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3 квартал 2023, доплата за 1,2 кв 2023г. ФЛС №М-02-013174-001 В_x000a_том числе НДС"/>
    <s v="45111169751,21"/>
    <x v="5"/>
    <x v="0"/>
    <x v="4"/>
  </r>
  <r>
    <x v="6"/>
    <x v="87"/>
    <n v="300000"/>
    <s v="ООО ЧОО &quot;АКБ&quot;"/>
    <s v="Оплата охраны территории поселка за июнь 2023 по счету №1295 от 30.06.2023 по договору №347-2-23- ФО от 15.02.2023 НДС не_x000a_облагается"/>
    <s v="45111300000"/>
    <x v="30"/>
    <x v="0"/>
    <x v="2"/>
  </r>
  <r>
    <x v="6"/>
    <x v="88"/>
    <n v="542.55999999999995"/>
    <s v="АО &quot;Райффайзенбанк&quot; г. Москва"/>
    <s v="Комиссия за переводы в пользу ФЛ сверх нетарифицируемой суммы платежей в месяц"/>
    <s v="45113542,56"/>
    <x v="8"/>
    <x v="0"/>
    <x v="7"/>
  </r>
  <r>
    <x v="6"/>
    <x v="88"/>
    <n v="2300"/>
    <s v="ООО &quot;ВИЛС&quot;"/>
    <s v="Оплата за лебедку ручную, согласно Счета №19303 от 06.07.2023г. В том числе НДС 20.00% - 383.33"/>
    <s v="451132300"/>
    <x v="17"/>
    <x v="1"/>
    <x v="12"/>
  </r>
  <r>
    <x v="6"/>
    <x v="88"/>
    <n v="4256"/>
    <s v="Мильяненко Михаил Александрович"/>
    <s v="Предоплата самозанятому по договору №БН от 15.02.2023 (озеленение) НДС не облагается"/>
    <s v="451134256"/>
    <x v="14"/>
    <x v="0"/>
    <x v="6"/>
  </r>
  <r>
    <x v="6"/>
    <x v="88"/>
    <n v="50000"/>
    <s v="ШКРЕБА ВИКТОРИЯ СЕРГЕЕВНА"/>
    <s v="Оплата юридических услуг за июнь по счету №4219458 от 06 июля 2023 г. по договору №БН от 19.09.2022._x000a_НДС не облагается"/>
    <s v="4511350000"/>
    <x v="20"/>
    <x v="0"/>
    <x v="14"/>
  </r>
  <r>
    <x v="6"/>
    <x v="89"/>
    <n v="1832"/>
    <s v="АО &quot;Райффайзенбанк&quot; г. Москва"/>
    <s v="Оплата покупки по карте. CARD_x000a_**4411 IRINA MIGUNOVA 06JUL RUR 1832 POST RUS.SERVICE._x000a_127204 MOSKVA"/>
    <s v="451151832"/>
    <x v="15"/>
    <x v="4"/>
    <x v="11"/>
  </r>
  <r>
    <x v="6"/>
    <x v="90"/>
    <n v="174"/>
    <s v="АО &quot;Райффайзенбанк&quot; г. Москва"/>
    <s v="комиссия за обработку ведомости_x000a_№22 17.07.2023"/>
    <s v="45124174"/>
    <x v="8"/>
    <x v="0"/>
    <x v="7"/>
  </r>
  <r>
    <x v="6"/>
    <x v="90"/>
    <n v="842.88"/>
    <s v="АО &quot;Райффайзенбанк&quot; г. Москва"/>
    <s v="Комиссия за переводы в пользу ФЛ сверх нетарифицируемой суммы платежей в месяц"/>
    <s v="45124842,88"/>
    <x v="8"/>
    <x v="0"/>
    <x v="7"/>
  </r>
  <r>
    <x v="6"/>
    <x v="90"/>
    <n v="13436"/>
    <s v="Казначейство России (ФНС России)"/>
    <s v="Единый налоговый платеж(НДФЛ)._x000a_НДС не облагается"/>
    <s v="4512413436"/>
    <x v="16"/>
    <x v="3"/>
    <x v="9"/>
  </r>
  <r>
    <x v="6"/>
    <x v="90"/>
    <n v="15225"/>
    <s v="Юдина Анна Владимировна"/>
    <s v="Перечисление заработной платы за июнь 2023 г. НДС не облагается"/>
    <s v="4512415225"/>
    <x v="11"/>
    <x v="3"/>
    <x v="9"/>
  </r>
  <r>
    <x v="6"/>
    <x v="90"/>
    <n v="30450"/>
    <s v="Иваницкая Ирина Васильевна"/>
    <s v="Перечисление  заработной платы за июнь 2023 для зачисления на счет Иваницкой И. В. НДС не облагается"/>
    <s v="4512430450"/>
    <x v="11"/>
    <x v="3"/>
    <x v="9"/>
  </r>
  <r>
    <x v="6"/>
    <x v="90"/>
    <n v="43501"/>
    <s v="АО &quot;Райффайзенбанк&quot; г. Москва"/>
    <s v="Оплата Заработная плата за Июнь 2023 г. на основании ПЛАТЕЖНАЯ ВЕДОМОСТЬ N 22 от 17.07.2023"/>
    <s v="4512443501"/>
    <x v="11"/>
    <x v="3"/>
    <x v="9"/>
  </r>
  <r>
    <x v="6"/>
    <x v="90"/>
    <n v="58500"/>
    <s v="ООО &quot;Нохоре&quot;"/>
    <s v="Оплата за вывоз мусора за июнь 2023г. по счету №272 от 30.06.2023. В том числе НДС 20.00% - 9 750.00"/>
    <s v="4512458500"/>
    <x v="4"/>
    <x v="0"/>
    <x v="3"/>
  </r>
  <r>
    <x v="6"/>
    <x v="90"/>
    <n v="217800"/>
    <s v="ООО &quot;МВК ЭКОДАР&quot;"/>
    <s v="Оплата за монтажные и пуско- наладочные работы, согласно Счета_x000a_№71781/Р114 от 28.06.2023г. В том числе НДС 20.00% - 36 300.00"/>
    <s v="45124217800"/>
    <x v="34"/>
    <x v="1"/>
    <x v="12"/>
  </r>
  <r>
    <x v="6"/>
    <x v="90"/>
    <n v="358914.76"/>
    <s v="АО &quot;Мосэнергосбыт&quot;"/>
    <s v="Оплата за потребленную электроэнергию (мощность) по дог/контракту No 77610001009699 (номер договора до 01.01.2023 - 97644161) за июнь 2023 года, по счету No1520623069028 В том числе НДС 20.00% - 59 819.13"/>
    <s v="45124358914,76"/>
    <x v="25"/>
    <x v="0"/>
    <x v="16"/>
  </r>
  <r>
    <x v="6"/>
    <x v="91"/>
    <n v="1824"/>
    <s v="АО &quot;Райффайзенбанк&quot; г. Москва"/>
    <s v="Оплата покупки по карте. CARD_x000a_**4411 IRINA MIGUNOVA 20JUL RUR 1824 IP BADULIN V.V. MYTISHHI"/>
    <s v="451311824"/>
    <x v="7"/>
    <x v="1"/>
    <x v="12"/>
  </r>
  <r>
    <x v="6"/>
    <x v="91"/>
    <n v="5800"/>
    <s v="ООО &quot;Тиражные решения 1С-Рарус&quot;"/>
    <s v="НДС не облагается"/>
    <s v="451315800"/>
    <x v="2"/>
    <x v="0"/>
    <x v="1"/>
  </r>
  <r>
    <x v="6"/>
    <x v="92"/>
    <n v="20202.48"/>
    <s v="ГУП &quot;ЭКОТЕХПРОМ&quot;"/>
    <s v="Оплата за вывоз и утилизацию ТКО за июнь 2023, по Счету №СВАО- 036322 от 30.06.2023г НДС не_x000a_облагается"/>
    <s v="4513220202,48"/>
    <x v="4"/>
    <x v="0"/>
    <x v="3"/>
  </r>
  <r>
    <x v="6"/>
    <x v="92"/>
    <n v="7150"/>
    <s v="ООО &quot;МВК ЭКОДАР&quot;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7150"/>
    <x v="34"/>
    <x v="1"/>
    <x v="12"/>
  </r>
  <r>
    <x v="6"/>
    <x v="92"/>
    <n v="18025"/>
    <s v="ООО &quot;МВК ЭКОДАР&quot;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18025"/>
    <x v="21"/>
    <x v="0"/>
    <x v="15"/>
  </r>
  <r>
    <x v="6"/>
    <x v="93"/>
    <n v="1463"/>
    <s v="ОТДЕЛЕНИЕ ТУЛА БАНКА РОССИИ//УФК ПО ТУЛЬСКОЙ ОБЛАСТИ Г ТУЛА / МИФНС по_x000a_управлению долгом"/>
    <s v="Оплата госпошлины за выдачу судебного приказка в отнощении Зыбиной Т.К. НДС не облагается"/>
    <s v="451331463"/>
    <x v="31"/>
    <x v="2"/>
    <x v="14"/>
  </r>
  <r>
    <x v="6"/>
    <x v="93"/>
    <n v="118901.89"/>
    <s v="Муниципальное унитарное предприятие &quot;Инженерные сети г. Долгопрудного&quot;"/>
    <s v="Оплата за стоки, согласно Счета_x000a_№В2984 от 30.06.2023г. В том числе НДС 20.00% - 19 816.98"/>
    <s v="45133118901,89"/>
    <x v="10"/>
    <x v="0"/>
    <x v="8"/>
  </r>
  <r>
    <x v="6"/>
    <x v="93"/>
    <n v="152000"/>
    <s v="ООО &quot;ОРИОН-ОВК&quot;"/>
    <s v="Выполненные работы по Договору_x000a_№2023/07/25-1 от25.07.2023г. по_x000a_ремонту колодцев на объекте по адресу:г.Москва, Дмитровское шоссе, д.167, корп.1, согласно Счета №24 от 05.06.2023г. В том числе НДС 20.00% - 25 33"/>
    <s v="45133152000"/>
    <x v="34"/>
    <x v="1"/>
    <x v="12"/>
  </r>
  <r>
    <x v="6"/>
    <x v="94"/>
    <n v="675"/>
    <s v="АО &quot;Райффайзенбанк&quot; г. Москва"/>
    <s v="Комиссия за снятие наличных в банкомате. Cash Advance Fee. CARD **4411 IRINA MIGUNOVA 27JUL RUR 45000 RBA REC 75131 G MOSKVA"/>
    <s v="45134675"/>
    <x v="8"/>
    <x v="0"/>
    <x v="7"/>
  </r>
  <r>
    <x v="6"/>
    <x v="94"/>
    <n v="45000"/>
    <s v="АО &quot;Райффайзенбанк&quot; г. Москва"/>
    <s v="Снятие наличных денежных средств с карты в банкомате Банка. CARD **4411 IRINA MIGUNOVA 27JUL RUR 45000 RBA REC 75131 G MOSKVA"/>
    <s v="4513445000"/>
    <x v="15"/>
    <x v="4"/>
    <x v="11"/>
  </r>
  <r>
    <x v="6"/>
    <x v="95"/>
    <n v="190"/>
    <s v="АО &quot;Райффайзенбанк&quot; г. Москва"/>
    <s v="Комиссия за отмену платежных инструкций  N 192 от 2023-07-29"/>
    <s v="45138190"/>
    <x v="8"/>
    <x v="0"/>
    <x v="7"/>
  </r>
  <r>
    <x v="6"/>
    <x v="95"/>
    <n v="299.76"/>
    <s v="АО &quot;Райффайзенбанк&quot; г. Москва"/>
    <s v="комиссия за обработку ведомости_x000a_№23 31.07.2023"/>
    <s v="45138299,76"/>
    <x v="8"/>
    <x v="0"/>
    <x v="7"/>
  </r>
  <r>
    <x v="6"/>
    <x v="95"/>
    <n v="4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3 по 31.07.2023"/>
    <s v="45138475"/>
    <x v="8"/>
    <x v="0"/>
    <x v="7"/>
  </r>
  <r>
    <x v="6"/>
    <x v="95"/>
    <n v="74939.149999999994"/>
    <s v="АО &quot;Райффайзенбанк&quot; г. Москва"/>
    <s v="Оплата Заработная плата за Июнь 2023 г. на основании ПЛАТЕЖНАЯ ВЕДОМОСТЬ N 23 от 31.07.2023"/>
    <s v="4513874939,15"/>
    <x v="11"/>
    <x v="3"/>
    <x v="9"/>
  </r>
  <r>
    <x v="7"/>
    <x v="96"/>
    <n v="452.68"/>
    <s v="ОСФР ПО Г. МОСКВЕ И МОСКОВСКОЙ ОБЛАСТИ"/>
    <s v="Взносы на обязательное страхование от несчастных случаев за июль 2023г.. Регистрационный номер в ФСС 7704004815 НДС не облагается"/>
    <s v="45139452,68"/>
    <x v="16"/>
    <x v="3"/>
    <x v="9"/>
  </r>
  <r>
    <x v="7"/>
    <x v="96"/>
    <n v="990"/>
    <s v="АО &quot;Райффайзенбанк&quot; г. Москва"/>
    <s v="Ежемесячная комиссия за обслуживание по пакету за период с 01.07.2023 по 31.07.2023"/>
    <s v="45139990"/>
    <x v="8"/>
    <x v="0"/>
    <x v="7"/>
  </r>
  <r>
    <x v="7"/>
    <x v="96"/>
    <n v="8163.02"/>
    <s v="ПАО &quot;ВЫМПЕЛКОМ&quot;"/>
    <s v="Оплата за услуги связи за июнь 2023 года по счету №100982870995 от 30.06.2023 Лицевой счет абонента 669010285 В том числе НДС 20.00% - 1 360.50"/>
    <s v="451398163,02"/>
    <x v="1"/>
    <x v="0"/>
    <x v="1"/>
  </r>
  <r>
    <x v="7"/>
    <x v="96"/>
    <n v="15225"/>
    <s v="Юдина Анна Владимировна"/>
    <s v="Перечисление заработной платы за июль 2023 г. НДС не облагается"/>
    <s v="4513915225"/>
    <x v="11"/>
    <x v="3"/>
    <x v="9"/>
  </r>
  <r>
    <x v="7"/>
    <x v="96"/>
    <n v="16591"/>
    <s v="Казначейство России (ФНС России)"/>
    <s v="Единый налоговый платеж(НДФЛ июль 2023). НДС не облагается"/>
    <s v="4513916591"/>
    <x v="16"/>
    <x v="3"/>
    <x v="9"/>
  </r>
  <r>
    <x v="7"/>
    <x v="96"/>
    <n v="46133"/>
    <s v="Казначейство России (ФНС России)"/>
    <s v="Единый налоговый платеж (Страховые взносы июль 2023)._x000a_НДС не облагается"/>
    <s v="4513946133"/>
    <x v="16"/>
    <x v="3"/>
    <x v="9"/>
  </r>
  <r>
    <x v="7"/>
    <x v="96"/>
    <n v="46585.78"/>
    <s v="Иваницкая Ирина Васильевна"/>
    <s v="Перечисление  заработной платы за июль 2023 для зачисления на счет Иваницкой И. В. НДС не облагается"/>
    <s v="4513946585,78"/>
    <x v="11"/>
    <x v="3"/>
    <x v="9"/>
  </r>
  <r>
    <x v="7"/>
    <x v="97"/>
    <n v="1995.72"/>
    <s v="АО &quot;Райффайзенбанк&quot; г. Москва"/>
    <s v="Комиссия за переводы в пользу ФЛ сверх нетарифицируемой суммы платежей в месяц"/>
    <s v="451401995,72"/>
    <x v="8"/>
    <x v="0"/>
    <x v="7"/>
  </r>
  <r>
    <x v="7"/>
    <x v="97"/>
    <n v="3206.97"/>
    <s v="ОТДЕЛЕНИЕ ТУЛА БАНКА РОССИИ//УФК ПО ТУЛЬСКОЙ ОБЛАСТИ Г ТУЛА / МИФНС по_x000a_управлению долгом"/>
    <s v="Оплата госпошлины за выдачу судебного приказка в отнощении Абдулгамидов Низами Абдулгамидович НДС не облагается"/>
    <s v="451403206,97"/>
    <x v="31"/>
    <x v="2"/>
    <x v="14"/>
  </r>
  <r>
    <x v="7"/>
    <x v="97"/>
    <n v="50000"/>
    <s v="ИП Ковалевская Анастасия Ивановна"/>
    <s v="Оплата за услуги бухгалтерского сопровождения за июль 2023г., согласно Счета №29 от 01.08.2023г._x000a_НДС не облагается"/>
    <s v="4514050000"/>
    <x v="18"/>
    <x v="0"/>
    <x v="13"/>
  </r>
  <r>
    <x v="7"/>
    <x v="97"/>
    <n v="70000"/>
    <s v="ШКРЕБА ВИКТОРИЯ СЕРГЕЕВНА"/>
    <s v="Оплата юридических услуг за июль по счету №4566302 от 02.08 2023 г, по счету №4574190 от 02.08.2023г. по договору №БН от 19.09.2022._x000a_НДС не облагается"/>
    <s v="4514070000"/>
    <x v="20"/>
    <x v="0"/>
    <x v="14"/>
  </r>
  <r>
    <x v="7"/>
    <x v="97"/>
    <n v="167761"/>
    <s v="Мильяненко Михаил Александрович"/>
    <s v="Предоплата самозанятому по договору №БН от 15.02.2023 (уборка, кнс) НДС не облагается"/>
    <s v="45140167761"/>
    <x v="26"/>
    <x v="1"/>
    <x v="12"/>
  </r>
  <r>
    <x v="7"/>
    <x v="98"/>
    <n v="1755"/>
    <s v="ООО &quot;МВК ЭКОДАР&quot;"/>
    <s v="Оплата за ремонтные работы по Счету №71781/Р125 от 01.08.2023г. В том числе НДС 20.00% - 292.50"/>
    <s v="451411755"/>
    <x v="34"/>
    <x v="1"/>
    <x v="12"/>
  </r>
  <r>
    <x v="7"/>
    <x v="99"/>
    <n v="5027"/>
    <s v="АО &quot;Райффайзенбанк&quot; г. Москва"/>
    <s v="Оплата покупки по карте. CARD_x000a_**4411 IRINA MIGUNOVA 07AUG RUR 5027 LEROYMERLIN_004 MYTISCHI"/>
    <s v="451475027"/>
    <x v="7"/>
    <x v="0"/>
    <x v="6"/>
  </r>
  <r>
    <x v="7"/>
    <x v="100"/>
    <n v="198.12"/>
    <s v="АО &quot;Райффайзенбанк&quot; г. Москва"/>
    <s v="Комиссия за переводы в пользу ФЛ сверх нетарифицируемой суммы платежей в месяц"/>
    <s v="45149198,12"/>
    <x v="8"/>
    <x v="0"/>
    <x v="7"/>
  </r>
  <r>
    <x v="7"/>
    <x v="100"/>
    <n v="7500"/>
    <s v="СМОЛЕНСКОЕ ОТДЕЛЕНИЕ N8609 ПАО СБЕРБАНК Г СМОЛЕНСК"/>
    <s v="Оплата за услуги адаптации и сопровождению адаптированных программ &quot;1:С Предприятие&quot;, согласно Счета №2609 от 27.07.2023г. НДС не облагается"/>
    <s v="451497500"/>
    <x v="18"/>
    <x v="0"/>
    <x v="13"/>
  </r>
  <r>
    <x v="7"/>
    <x v="100"/>
    <n v="10120"/>
    <s v="Мильяненко Михаил Александрович"/>
    <s v="Предоплата самозанятому по договору №БН от 15.02.2023 (уборка) НДС не облагается"/>
    <s v="4514910120"/>
    <x v="26"/>
    <x v="1"/>
    <x v="12"/>
  </r>
  <r>
    <x v="7"/>
    <x v="100"/>
    <n v="13468.32"/>
    <s v="ГУП &quot;ЭКОТЕХПРОМ&quot;"/>
    <s v="Оплата за вывоз и утилизацию ТКО за июль 2023, по Счету №СВАО- 041910 от 31.07.2023г НДС не_x000a_облагается"/>
    <s v="4514913468,32"/>
    <x v="4"/>
    <x v="0"/>
    <x v="3"/>
  </r>
  <r>
    <x v="7"/>
    <x v="100"/>
    <n v="15000"/>
    <s v="ООО &quot;ГАЗСЕРВИС&quot;"/>
    <s v="Оплата за техническое обслуживание газопровода июнь 2023 по договору №ОГ-19/7 от 01.12.2019, согласно Счета №33 от 27.075.2023г.. НДС не облагается"/>
    <s v="4514915000"/>
    <x v="23"/>
    <x v="0"/>
    <x v="0"/>
  </r>
  <r>
    <x v="7"/>
    <x v="100"/>
    <n v="58500"/>
    <s v="ООО &quot;Нохоре&quot;"/>
    <s v="Оплата за вывоз мусора за июль 2023г. по счету №309 от 31.07.2023. В том числе НДС 20.00% - 9 750.00"/>
    <s v="4514958500"/>
    <x v="4"/>
    <x v="0"/>
    <x v="3"/>
  </r>
  <r>
    <x v="7"/>
    <x v="100"/>
    <n v="300000"/>
    <s v="ООО ЧОО &quot;АКБ&quot;"/>
    <s v="Оплата охраны территории поселка за июль 2023 по счету №1565 от 31.07.2023 по договору №347-2-23- ФО от 15.02.2023 НДС не_x000a_облагается"/>
    <s v="45149300000"/>
    <x v="30"/>
    <x v="0"/>
    <x v="2"/>
  </r>
  <r>
    <x v="7"/>
    <x v="100"/>
    <n v="300000"/>
    <s v="ООО ЧОО &quot;АКБ&quot;"/>
    <s v="Оплата охраны территории поселка за 2023 год по акту сверки от 21.07.2023 по договору №347-2-23- ФО от 15.02.2023 НДС не_x000a_облагается"/>
    <s v="45149300000"/>
    <x v="30"/>
    <x v="0"/>
    <x v="2"/>
  </r>
  <r>
    <x v="7"/>
    <x v="101"/>
    <n v="3"/>
    <s v="АО &quot;Райффайзенбанк&quot; г. Москва"/>
    <s v="Комиссия за снятие наличных в банкомате. Cash Advance Fee. CARD **4411 IRINA MIGUNOVA 14AUG RUR 200 RBA REC 75131 G MOSKVA"/>
    <s v="451523"/>
    <x v="8"/>
    <x v="0"/>
    <x v="7"/>
  </r>
  <r>
    <x v="7"/>
    <x v="101"/>
    <n v="180"/>
    <s v="АО &quot;Райффайзенбанк&quot; г. Москва"/>
    <s v="Комиссия за снятие наличных в банкомате. Cash Advance Fee. CARD **4411 IRINA MIGUNOVA 14AUG RUR 12000 RBA REC 75131 G MOSKVA"/>
    <s v="45152180"/>
    <x v="8"/>
    <x v="0"/>
    <x v="7"/>
  </r>
  <r>
    <x v="7"/>
    <x v="101"/>
    <n v="200"/>
    <s v="АО &quot;Райффайзенбанк&quot; г. Москва"/>
    <s v="Снятие наличных денежных средств с карты в банкомате Банка. CARD **4411 IRINA MIGUNOVA 14AUG RUR 200 RBA REC 75131 G MOSKVA"/>
    <s v="45152200"/>
    <x v="15"/>
    <x v="4"/>
    <x v="11"/>
  </r>
  <r>
    <x v="7"/>
    <x v="101"/>
    <n v="12000"/>
    <s v="АО &quot;Райффайзенбанк&quot; г. Москва"/>
    <s v="Снятие наличных денежных  средств с карты в банкомате Банка. CARD **4411 IRINA MIGUNOVA 14AUG RUR 12000 RBA REC 75131 G MOSKVA"/>
    <s v="4515212000"/>
    <x v="15"/>
    <x v="4"/>
    <x v="11"/>
  </r>
  <r>
    <x v="7"/>
    <x v="102"/>
    <n v="466.5"/>
    <s v="АО &quot;Райффайзенбанк&quot; г. Москва"/>
    <s v="Комиссия за снятие наличных в банкомате. Cash Advance Fee. CARD **4411 IRINA MIGUNOVA 16AUG RUR 31100 RBA REC 75131 G MOSKVA"/>
    <s v="45154466,5"/>
    <x v="8"/>
    <x v="0"/>
    <x v="7"/>
  </r>
  <r>
    <x v="7"/>
    <x v="102"/>
    <n v="31100"/>
    <s v="АО &quot;Райффайзенбанк&quot; г. Москва"/>
    <s v="Снятие наличных денежных  средств с карты в банкомате Банка. CARD **4411 IRINA MIGUNOVA 16AUG RUR 31100 RBA REC 75131 G MOSKVA"/>
    <s v="4515431100"/>
    <x v="15"/>
    <x v="4"/>
    <x v="11"/>
  </r>
  <r>
    <x v="7"/>
    <x v="103"/>
    <n v="125.13"/>
    <s v="АО &quot;Райффайзенбанк&quot; г. Москва"/>
    <s v="комиссия за обработку ведомости_x000a_№24 17.08.2023"/>
    <s v="45155125,13"/>
    <x v="8"/>
    <x v="0"/>
    <x v="7"/>
  </r>
  <r>
    <x v="7"/>
    <x v="103"/>
    <n v="439"/>
    <s v="ОСФР ПО Г. МОСКВЕ И МОСКОВСКОЙ ОБЛАСТИ"/>
    <s v="Взносы на обязательное страхование от несчастных случаев за август 2023г.. Регистрационный номер в ФСС 7704004815 НДС не облагается"/>
    <s v="45155439"/>
    <x v="16"/>
    <x v="3"/>
    <x v="9"/>
  </r>
  <r>
    <x v="7"/>
    <x v="103"/>
    <n v="1174.5"/>
    <s v="АО &quot;Райффайзенбанк&quot; г. Москва"/>
    <s v="Комиссия за переводы в пользу ФЛ сверх нетарифицируемой суммы платежей в месяц"/>
    <s v="451551174,5"/>
    <x v="8"/>
    <x v="0"/>
    <x v="7"/>
  </r>
  <r>
    <x v="7"/>
    <x v="103"/>
    <n v="7600"/>
    <s v="ИП Носова Юлия Игоревна"/>
    <s v="Оплата за метлы березовые, согласно Счета №127 от 17.08.20223г. НДС не облагается"/>
    <s v="451557600"/>
    <x v="7"/>
    <x v="0"/>
    <x v="6"/>
  </r>
  <r>
    <x v="7"/>
    <x v="103"/>
    <n v="10000"/>
    <s v="ЖСК &quot;Дарьин&quot;"/>
    <s v="Пополнение резервного фонда._x000a_НДС не облагается"/>
    <s v="4515510000"/>
    <x v="13"/>
    <x v="5"/>
    <x v="10"/>
  </r>
  <r>
    <x v="7"/>
    <x v="103"/>
    <n v="15225"/>
    <s v="Юдина Анна Владимировна"/>
    <s v="Перечисление заработной платы за август 2023 г. НДС не облагается"/>
    <s v="4515515225"/>
    <x v="11"/>
    <x v="3"/>
    <x v="9"/>
  </r>
  <r>
    <x v="7"/>
    <x v="103"/>
    <n v="31283"/>
    <s v="АО &quot;Райффайзенбанк&quot; г. Москва"/>
    <s v="Оплата Заработная плата за Июнь 2023 г. на основании ПЛАТЕЖНАЯ ВЕДОМОСТЬ N 24 от 17.08.2023"/>
    <s v="4515531283"/>
    <x v="11"/>
    <x v="3"/>
    <x v="9"/>
  </r>
  <r>
    <x v="7"/>
    <x v="103"/>
    <n v="43500"/>
    <s v="Иваницкая Ирина Васильевна"/>
    <s v="Перечисление  заработной платы за август 2023 для зачисления на счет Иваницкой И. В. НДС не облагается"/>
    <s v="4515543500"/>
    <x v="11"/>
    <x v="3"/>
    <x v="9"/>
  </r>
  <r>
    <x v="7"/>
    <x v="104"/>
    <n v="387460.09"/>
    <s v="АО &quot;Мосэнергосбыт&quot;"/>
    <s v="Оплата за потребленную электроэнергию (мощность) по дог/контракту No 77610001009699 (номер договора до 01.01.2023 - 97644161) за июль 2023 года, по счету No11520723013436 В том числе НДС 20.00% - 64 576.68"/>
    <s v="45156387460,09"/>
    <x v="25"/>
    <x v="0"/>
    <x v="16"/>
  </r>
  <r>
    <x v="7"/>
    <x v="105"/>
    <n v="4785"/>
    <s v="АО &quot;Райффайзенбанк&quot; г. Москва"/>
    <s v="Оплата покупки по карте. CARD_x000a_**4411 IRINA MIGUNOVA 17AUG RUR 4785 AUCHAN ONLINE MOSCOW"/>
    <s v="451574785"/>
    <x v="15"/>
    <x v="4"/>
    <x v="11"/>
  </r>
  <r>
    <x v="7"/>
    <x v="106"/>
    <n v="8143.68"/>
    <s v="ПАО &quot;ВЫМПЕЛКОМ&quot;"/>
    <s v="Оплата за услуги связи за июль 2023 года по счету  от 31.06.2023 Лицевой счет абонента 669010285 В том числе НДС 20.00% - 1 357.28"/>
    <s v="451598143,68"/>
    <x v="1"/>
    <x v="0"/>
    <x v="1"/>
  </r>
  <r>
    <x v="7"/>
    <x v="107"/>
    <n v="520241.22"/>
    <s v="АО &quot;Мосэнергосбыт&quot;"/>
    <s v="Оплата по Решению АС по делу_x000a_№А40-173342/22, задолженность_x000a_-337473,41, неустойка -134907,78,_x000a_госпошлина-30857,00, пени 17003,03 по договору No 77610001009699  Сумма 520241.22_x000a_Без налога (НДС)"/>
    <s v="45163520241,22"/>
    <x v="25"/>
    <x v="0"/>
    <x v="16"/>
  </r>
  <r>
    <x v="7"/>
    <x v="108"/>
    <n v="23010"/>
    <s v="АО &quot;Райффайзенбанк&quot; г. Москва"/>
    <s v="Оплата покупки по карте. CARD_x000a_**4411 IRINA MIGUNOVA 24AUG RUR 23010 SADOVYY TSENTR MOSCOW"/>
    <s v="4516623010"/>
    <x v="7"/>
    <x v="0"/>
    <x v="6"/>
  </r>
  <r>
    <x v="7"/>
    <x v="109"/>
    <n v="850"/>
    <s v="ОТДЕЛЕНИЕ ТУЛА БАНКА РОССИИ//УФК ПО ТУЛЬСКОЙ ОБЛАСТИ Г ТУЛА / МИФНС по_x000a_управлению долгом"/>
    <s v="Оплата госпошлины за выдачу судебного приказа. НДС не облагается"/>
    <s v="45167850"/>
    <x v="31"/>
    <x v="2"/>
    <x v="14"/>
  </r>
  <r>
    <x v="7"/>
    <x v="109"/>
    <n v="950"/>
    <s v="ООО &quot;МВК ЭКОДАР&quot;"/>
    <s v="Оплата за материалы по Счету_x000a_№71781/Р126 от 02.08.2023г. В том числе НДС 20.00% - 158.33"/>
    <s v="45167950"/>
    <x v="34"/>
    <x v="1"/>
    <x v="12"/>
  </r>
  <r>
    <x v="7"/>
    <x v="109"/>
    <n v="2627.82"/>
    <s v="АО &quot;Райффайзенбанк&quot; г. Москва"/>
    <s v="Комиссия за переводы в пользу ФЛ сверх нетарифицируемой суммы платежей в месяц"/>
    <s v="451672627,82"/>
    <x v="8"/>
    <x v="0"/>
    <x v="7"/>
  </r>
  <r>
    <x v="7"/>
    <x v="109"/>
    <n v="28487"/>
    <s v="Казначейство России (ФНС России)"/>
    <s v="Единый налоговый платеж(НДФЛ август 2023). НДС не облагается"/>
    <s v="4516728487"/>
    <x v="16"/>
    <x v="3"/>
    <x v="9"/>
  </r>
  <r>
    <x v="7"/>
    <x v="109"/>
    <n v="45051.07"/>
    <s v="Казначейство России (ФНС России)"/>
    <s v="Единый налоговый платеж (Страховые взносы август 2023)._x000a_НДС не облагается"/>
    <s v="4516745051,07"/>
    <x v="16"/>
    <x v="3"/>
    <x v="9"/>
  </r>
  <r>
    <x v="7"/>
    <x v="109"/>
    <n v="131391.28"/>
    <s v="Мильяненко Михаил Александрович"/>
    <s v="Предоплата самозанятому по договору №БН от 15.02.2023 (уборка) НДС не облагается"/>
    <s v="45167131391,28"/>
    <x v="26"/>
    <x v="1"/>
    <x v="12"/>
  </r>
  <r>
    <x v="7"/>
    <x v="110"/>
    <n v="631.83000000000004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Бруй А.Г. НДС не облагается"/>
    <s v="45168631,83"/>
    <x v="31"/>
    <x v="2"/>
    <x v="14"/>
  </r>
  <r>
    <x v="7"/>
    <x v="110"/>
    <n v="713.01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Корнев А.В. НДС не облагается"/>
    <s v="45168713,01"/>
    <x v="31"/>
    <x v="2"/>
    <x v="14"/>
  </r>
  <r>
    <x v="7"/>
    <x v="110"/>
    <n v="10000"/>
    <s v="ИП Скворцов Роман Иванович"/>
    <s v="Оплата за визуализацию, согласно Счета №1 от 25.08.2023г. НДС не облагается"/>
    <s v="4516810000"/>
    <x v="27"/>
    <x v="6"/>
    <x v="17"/>
  </r>
  <r>
    <x v="7"/>
    <x v="111"/>
    <n v="5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3 по 31.08.2023"/>
    <s v="45169550"/>
    <x v="8"/>
    <x v="0"/>
    <x v="7"/>
  </r>
  <r>
    <x v="7"/>
    <x v="103"/>
    <n v="314400"/>
    <s v="ООО &quot;ОРИОН-ОВК&quot;"/>
    <s v="Выполненные работы по Договору №2023/0/2-1 от 12.04.2023г. По реконструкции КНС по адресу:г. Москва, Дмитровское шоссе, д.167, корп.1. В том числе НДС 20.00% - 52 400.00"/>
    <s v="45155314400"/>
    <x v="17"/>
    <x v="1"/>
    <x v="12"/>
  </r>
  <r>
    <x v="7"/>
    <x v="111"/>
    <n v="25"/>
    <s v="АО_x000a_&quot;Райффайзенбанк&quot; г._x000a_Москва"/>
    <s v="Комиссия за исходящие платежи в рублях, переданные по системе Банк-Клиент по счету 40703810300000004199 за период с 31.07.2023 по 31.08.2023"/>
    <s v="4516925"/>
    <x v="8"/>
    <x v="0"/>
    <x v="7"/>
  </r>
  <r>
    <x v="8"/>
    <x v="112"/>
    <n v="990"/>
    <s v="АО &quot;Райффайзенбанк&quot; г. Москва"/>
    <s v="Ежемесячная комиссия за обслуживание по пакету за период с 01.08.2023 по 31.08.2023"/>
    <s v="45170990"/>
    <x v="8"/>
    <x v="0"/>
    <x v="7"/>
  </r>
  <r>
    <x v="8"/>
    <x v="113"/>
    <n v="150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Корнев А.В. НДС не облагается"/>
    <s v="45173150"/>
    <x v="31"/>
    <x v="2"/>
    <x v="14"/>
  </r>
  <r>
    <x v="8"/>
    <x v="113"/>
    <n v="223.42"/>
    <s v="АО &quot;Райффайзенбанк&quot; г. Москва"/>
    <s v="комиссия за обработку ведомости_x000a_№25 04.09.2023"/>
    <s v="45173223,42"/>
    <x v="8"/>
    <x v="0"/>
    <x v="7"/>
  </r>
  <r>
    <x v="8"/>
    <x v="113"/>
    <n v="55853.87"/>
    <s v="АО &quot;Райффайзенбанк&quot; г. Москва"/>
    <s v="Оплата Заработная плата за Август 2023 г. на основании ПЛАТЕЖНАЯ ВЕДОМОСТЬ N 25 от 04.09.2023"/>
    <s v="4517355853,87"/>
    <x v="11"/>
    <x v="3"/>
    <x v="9"/>
  </r>
  <r>
    <x v="8"/>
    <x v="114"/>
    <n v="7281.57"/>
    <s v="Юдина Анна Владимировна"/>
    <s v="Перечисление заработной платы за август 2023 г. НДС не облагается"/>
    <s v="451747281,57"/>
    <x v="11"/>
    <x v="3"/>
    <x v="9"/>
  </r>
  <r>
    <x v="8"/>
    <x v="114"/>
    <n v="43500"/>
    <s v="Иваницкая Ирина Васильевна"/>
    <s v="Перечисление  заработной платы за август 2023 для зачисления на счет Иваницкой И. В. НДС не облагается"/>
    <s v="4517443500"/>
    <x v="11"/>
    <x v="3"/>
    <x v="9"/>
  </r>
  <r>
    <x v="8"/>
    <x v="115"/>
    <n v="688.67"/>
    <s v="АО &quot;Райффайзенбанк&quot; г. Москва"/>
    <s v="Комиссия за переводы в пользу ФЛ сверх нетарифицируемой суммы платежей в месяц"/>
    <s v="45175688,67"/>
    <x v="8"/>
    <x v="0"/>
    <x v="7"/>
  </r>
  <r>
    <x v="8"/>
    <x v="115"/>
    <n v="22000"/>
    <s v="ГУ БАНКА РОССИИ ПО ЦФО//УФК ПО Г. МОСКВЕ Г МОСКВА_x000a_(Управление Росреестра по г. Москве л/с 04731W00660)"/>
    <s v="Госпошлина за регистрацию прав на недвижимое имущество и сделок с ним. НДС не облагается"/>
    <s v="4517522000"/>
    <x v="31"/>
    <x v="2"/>
    <x v="14"/>
  </r>
  <r>
    <x v="8"/>
    <x v="115"/>
    <n v="50000"/>
    <s v="ИП Ковалевская Анастасия Ивановна"/>
    <s v="Оплата за услуги бухгалтерского сопровождения за август 2023г., согласно Счета №30 от 01.09.2023г._x000a_НДС не облагается"/>
    <s v="4517550000"/>
    <x v="18"/>
    <x v="0"/>
    <x v="13"/>
  </r>
  <r>
    <x v="8"/>
    <x v="115"/>
    <n v="93571.08"/>
    <s v="ООО &quot;САНТЕХКОМПЛЕ КТ&quot;"/>
    <s v="Оплата за материалы для ремонта колодцев, согласно Счета_x000a_№15719987/SА от 06.09.2023г. В_x000a_том числе НДС 20.00% - 15 595.18"/>
    <s v="4517593571,08"/>
    <x v="34"/>
    <x v="1"/>
    <x v="12"/>
  </r>
  <r>
    <x v="8"/>
    <x v="115"/>
    <n v="118085"/>
    <s v="Мильяненко Михаил Александрович"/>
    <s v="Предоплата самозанятому по договору №БН от 15.02.2023г. НДС не облагается"/>
    <s v="45175118085"/>
    <x v="14"/>
    <x v="0"/>
    <x v="6"/>
  </r>
  <r>
    <x v="8"/>
    <x v="116"/>
    <n v="2650"/>
    <s v="ООО &quot;САНТЕХКОМПЛЕ КТ&quot;"/>
    <s v="Доплата за материалы для ремонта колодцев, согласно Счета_x000a_№15719987/SА от 06.09.2023г. В_x000a_том числе НДС 20.00% - 441.67"/>
    <s v="451762650"/>
    <x v="34"/>
    <x v="1"/>
    <x v="12"/>
  </r>
  <r>
    <x v="8"/>
    <x v="116"/>
    <n v="8400"/>
    <s v="ООО &quot;ОРИОН-ОВК&quot;"/>
    <s v="Выполненные работы по Договору подряда №2023/09/05-2 от05._x000a_09.2023 по выезду на осмотр и осмечивание материалов дляколодцев на объекте по адресу: г.Москва, Дмитровское шоссе, д._x000a_167, корп.1В том числе НДС 20.00%"/>
    <s v="451768400"/>
    <x v="34"/>
    <x v="1"/>
    <x v="12"/>
  </r>
  <r>
    <x v="8"/>
    <x v="116"/>
    <n v="36000"/>
    <s v="ООО &quot;ОРИОН-ОВК&quot;"/>
    <s v="Выполненные работы по Договору подряда №2023/09/05-1 от05._x000a_09.2023 по ремонту скважинного оголовка  поадресу: г.Москва, Дмитровское шоссе, д.167, корп.1, по Счету №52 от 06.09.2023г. В тч НДС 20.00% - 6 000.00"/>
    <s v="4517636000"/>
    <x v="34"/>
    <x v="1"/>
    <x v="12"/>
  </r>
  <r>
    <x v="8"/>
    <x v="116"/>
    <n v="40346.5"/>
    <s v="ООО &quot;АСПМАРКЕТ&quot;"/>
    <s v="Оплата за материалы для ремонта колодцев, согласно Счета №СП- 1834 от 07.09.2023г. В том числе НДС 20.00% - 6 724.42"/>
    <s v="4517640346,5"/>
    <x v="34"/>
    <x v="1"/>
    <x v="12"/>
  </r>
  <r>
    <x v="8"/>
    <x v="117"/>
    <n v="500"/>
    <s v="АО &quot;Райффайзенбанк&quot; г. Москва"/>
    <s v="Комиссия за переводы в пользу ФЛ сверх нетарифицируемой суммы платежей в месяц"/>
    <s v="45177500"/>
    <x v="8"/>
    <x v="0"/>
    <x v="7"/>
  </r>
  <r>
    <x v="8"/>
    <x v="117"/>
    <n v="50000"/>
    <s v="ШКРЕБА ВИКТОРИЯ СЕРГЕЕВНА"/>
    <s v="Оплата юридических услуг за июль по счету №4566302 от 02.08 2023 г, по счету №4574190 от 02.08.2023г. по договору №БН от 19.09.2022._x000a_НДС не облагается"/>
    <s v="4517750000"/>
    <x v="20"/>
    <x v="0"/>
    <x v="14"/>
  </r>
  <r>
    <x v="8"/>
    <x v="118"/>
    <n v="65"/>
    <s v="АО &quot;Райффайзенбанк&quot; г. Москва"/>
    <s v="Комиссия за переводы в пользу ФЛ сверх нетарифицируемой суммы платежей в месяц"/>
    <s v="4518065"/>
    <x v="8"/>
    <x v="0"/>
    <x v="7"/>
  </r>
  <r>
    <x v="8"/>
    <x v="118"/>
    <n v="561"/>
    <s v="ОСФР ПО Г. МОСКВЕ И МОСКОВСКОЙ ОБЛАСТИ"/>
    <s v="Взносы на обязательное страхование от несчастных случаев за сентябрь 2023г.._x000a_Регистрационный номер в ФСС 7704004815 НДС не облагается"/>
    <s v="45180561"/>
    <x v="16"/>
    <x v="3"/>
    <x v="9"/>
  </r>
  <r>
    <x v="8"/>
    <x v="118"/>
    <n v="2225"/>
    <s v="ООО &quot;АВТОМОЛ&quot;"/>
    <s v="Оплата за баннер, согласно Счета_x000a_№164 от 11.09.2023г. В том числе НДС 20.00% - 370.83"/>
    <s v="451802225"/>
    <x v="27"/>
    <x v="6"/>
    <x v="17"/>
  </r>
  <r>
    <x v="8"/>
    <x v="118"/>
    <n v="6500"/>
    <s v="Шевченко Владимир Федорович"/>
    <s v="Оплата по Договору №09/08-2023 от 09.08.2023г. за кадастровые работы. НДС не облагается"/>
    <s v="451806500"/>
    <x v="33"/>
    <x v="6"/>
    <x v="17"/>
  </r>
  <r>
    <x v="8"/>
    <x v="119"/>
    <n v="450"/>
    <s v="АО &quot;Райффайзенбанк&quot; г. Москва"/>
    <s v="Комиссия за снятие наличных в банкомате. Cash Advance Fee. CARD **4411 IRINA MIGUNOVA 14SEP RUR 30000 RBA REC 75131 G MOSKVA"/>
    <s v="45183450"/>
    <x v="8"/>
    <x v="0"/>
    <x v="7"/>
  </r>
  <r>
    <x v="8"/>
    <x v="119"/>
    <n v="30000"/>
    <s v="АО &quot;Райффайзенбанк&quot; г. Москва"/>
    <s v="Снятие наличных денежных средств с карты в банкомате Банка. CARD **4411 IRINA MIGUNOVA 14SEP RUR 30000 RBA REC 75131 G MOSKVA"/>
    <s v="4518330000"/>
    <x v="15"/>
    <x v="4"/>
    <x v="11"/>
  </r>
  <r>
    <x v="8"/>
    <x v="120"/>
    <n v="200.1"/>
    <s v="АО &quot;Райффайзенбанк&quot; г. Москва"/>
    <s v="комиссия за обработку ведомости_x000a_№26 18.09.2023"/>
    <s v="45187200,1"/>
    <x v="8"/>
    <x v="0"/>
    <x v="7"/>
  </r>
  <r>
    <x v="8"/>
    <x v="120"/>
    <n v="250"/>
    <s v="АО &quot;Райффайзенбанк&quot; г. Москва"/>
    <s v="Комиссия за платежные требования и инкасс. поручения по счету 40703810800001434983  0.3499360"/>
    <s v="45187250"/>
    <x v="8"/>
    <x v="0"/>
    <x v="7"/>
  </r>
  <r>
    <x v="8"/>
    <x v="120"/>
    <n v="587.25"/>
    <s v="АО &quot;Райффайзенбанк&quot; г. Москва"/>
    <s v="Комиссия за переводы в пользу ФЛ сверх нетарифицируемой суммы платежей в месяц"/>
    <s v="45187587,25"/>
    <x v="8"/>
    <x v="0"/>
    <x v="7"/>
  </r>
  <r>
    <x v="8"/>
    <x v="120"/>
    <n v="15225"/>
    <s v="Юдина Анна Владимировна"/>
    <s v="Перечисление заработной платы за сентябрь 2023 г. НДС не облагается"/>
    <s v="4518715225"/>
    <x v="11"/>
    <x v="3"/>
    <x v="9"/>
  </r>
  <r>
    <x v="8"/>
    <x v="120"/>
    <n v="16250"/>
    <s v="Казначейство России (ФНС России)"/>
    <s v="Единый налоговый платеж(НДФЛ сентябрь 2023). НДС не облагается"/>
    <s v="4518716250"/>
    <x v="16"/>
    <x v="3"/>
    <x v="9"/>
  </r>
  <r>
    <x v="8"/>
    <x v="120"/>
    <n v="17000"/>
    <s v="ООО &quot;ОТЕЛЬ ВИНОГРАДОВО&quot;"/>
    <s v="Оплата за услуги по проведению мероприятия 23.09.2023г., согласно Счета №1110 от 13.09.2023г. В том числе НДС 20.00% - 2 833.33"/>
    <s v="4518717000"/>
    <x v="29"/>
    <x v="2"/>
    <x v="18"/>
  </r>
  <r>
    <x v="8"/>
    <x v="120"/>
    <n v="26936.639999999999"/>
    <s v="ГУП &quot;ЭКОТЕХПРОМ&quot;"/>
    <s v="Оплата за вывоз и утилизацию ТКО за август 2023, по Счету №СВАО- 048265 от 31.08.2023г НДС не_x000a_облагается"/>
    <s v="4518726936,64"/>
    <x v="4"/>
    <x v="0"/>
    <x v="3"/>
  </r>
  <r>
    <x v="8"/>
    <x v="120"/>
    <n v="42807.64"/>
    <s v="АО &quot;Мосэнергосбыт&quot;"/>
    <s v="ИСПОЛ ЛИСТ ФС № 044304984 ВЫД. 16.08.2023 АРБИТРАЖНЫМ СУДОМ ГОРОДА МОСКВЫ ПО ДЕЛУ № А40-173342/22-22-1323."/>
    <s v="4518742807,64"/>
    <x v="25"/>
    <x v="0"/>
    <x v="16"/>
  </r>
  <r>
    <x v="8"/>
    <x v="120"/>
    <n v="43500"/>
    <s v="Иваницкая Ирина Васильевна"/>
    <s v="Перечисление  заработной платы за сентябрь 2023 для зачисления на счет Иваницкой И. В. НДС не облагается"/>
    <s v="4518743500"/>
    <x v="11"/>
    <x v="3"/>
    <x v="9"/>
  </r>
  <r>
    <x v="8"/>
    <x v="120"/>
    <n v="45500"/>
    <s v="ООО &quot;Нохоре&quot;"/>
    <s v="Оплата за вывоз мусора за агуст 2023г. по счету №352 от 31.08.2023. В том числе НДС 20.00% - 7 583.33"/>
    <s v="4518745500"/>
    <x v="4"/>
    <x v="0"/>
    <x v="3"/>
  </r>
  <r>
    <x v="8"/>
    <x v="120"/>
    <n v="50025"/>
    <s v="АО &quot;Райффайзенбанк&quot; г. Москва"/>
    <s v="Оплата Заработная плата за Сентябрь 2023 г. на основании ПЛАТЕЖНАЯ ВЕДОМОСТЬ N 26 от 18.09.2023"/>
    <s v="4518750025"/>
    <x v="11"/>
    <x v="3"/>
    <x v="9"/>
  </r>
  <r>
    <x v="8"/>
    <x v="120"/>
    <n v="87065.36"/>
    <s v="Муниципальное унитарное предприятие &quot;Инженерные сети г. Долгопрудного&quot;"/>
    <s v="Оплата за стоки, согласно Счета_x000a_№В3801 от 31.08.2023г. В том числе НДС 20.00% - 14 510.89"/>
    <s v="4518787065,36"/>
    <x v="10"/>
    <x v="0"/>
    <x v="8"/>
  </r>
  <r>
    <x v="8"/>
    <x v="121"/>
    <n v="32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июнь, июль, август 2023г. и допработы НДС не облагается"/>
    <s v="4518832000"/>
    <x v="2"/>
    <x v="0"/>
    <x v="1"/>
  </r>
  <r>
    <x v="8"/>
    <x v="122"/>
    <n v="1752"/>
    <s v="АО &quot;Райффайзенбанк&quot; г. Москва"/>
    <s v="Оплата покупки по карте. CARD_x000a_**4411 IRINA MIGUNOVA 18SEP RUR 1752 PLASTIK-SEVER MOSCOW"/>
    <s v="451911752"/>
    <x v="7"/>
    <x v="1"/>
    <x v="12"/>
  </r>
  <r>
    <x v="8"/>
    <x v="122"/>
    <n v="8720"/>
    <s v="АО &quot;Райффайзенбанк&quot; г. Москва"/>
    <s v="Оплата покупки по карте. CARD_x000a_**4411 IRINA MIGUNOVA 20SEP RUR 8720 LEROYMERLIN_004 MYTISCHI"/>
    <s v="451918720"/>
    <x v="7"/>
    <x v="1"/>
    <x v="12"/>
  </r>
  <r>
    <x v="8"/>
    <x v="123"/>
    <n v="233"/>
    <s v="АО &quot;Райффайзенбанк&quot; г. Москва"/>
    <s v="Оплата покупки по карте. CARD_x000a_**4411 IRINA MIGUNOVA 20SEP RUR 233 NEFTMAGISTRAL 14 MOSCOW"/>
    <s v="45192233"/>
    <x v="7"/>
    <x v="1"/>
    <x v="12"/>
  </r>
  <r>
    <x v="8"/>
    <x v="124"/>
    <n v="394205.16"/>
    <s v="АО &quot;Мосэнергосбыт&quot;"/>
    <s v="Оплата за потребленную электроэнергию (мощность) по дог/контракту No 77610001009699 (номер договора до 01.01.2023 - 97644161) за август 2023 года, по счету No11520823019035 В том числе НДС 20.00% - 65 700.86"/>
    <s v="45194394205,16"/>
    <x v="25"/>
    <x v="0"/>
    <x v="16"/>
  </r>
  <r>
    <x v="8"/>
    <x v="125"/>
    <n v="30"/>
    <s v="АО &quot;Райффайзенбанк&quot; г. Москва"/>
    <s v="Комиссия за переводы в пользу ФЛ сверх нетарифицируемой суммы платежей в месяц"/>
    <s v="4519830"/>
    <x v="8"/>
    <x v="0"/>
    <x v="7"/>
  </r>
  <r>
    <x v="8"/>
    <x v="125"/>
    <n v="3000"/>
    <s v="Попов Юрий Владимирович"/>
    <s v="Оплата за юридические услуги, согласно Счета №5406273 от 29.09.2023г. НДС не облагается"/>
    <s v="451983000"/>
    <x v="20"/>
    <x v="0"/>
    <x v="14"/>
  </r>
  <r>
    <x v="8"/>
    <x v="125"/>
    <n v="6000"/>
    <s v="ООО &quot;ГАЗСЕРВИС&quot;"/>
    <s v="Оплата за техническое обслуживание газопровода октябрь 2023 по договору №ОГ-19/7 от 01.12.2019, согласно Счета №43 от 25.09.2023г.. НДС не облагается"/>
    <s v="451986000"/>
    <x v="23"/>
    <x v="0"/>
    <x v="0"/>
  </r>
  <r>
    <x v="8"/>
    <x v="125"/>
    <n v="15000"/>
    <s v="ООО &quot;Эколоджис&quot;"/>
    <s v="Оплата за пробы воды, согласно Счета №k-237 от 14.06.2023г.  В том числе НДС 20.00% - 2 500.00"/>
    <s v="4519815000"/>
    <x v="24"/>
    <x v="0"/>
    <x v="15"/>
  </r>
  <r>
    <x v="8"/>
    <x v="125"/>
    <n v="16250"/>
    <s v="Казначейство России (ФНС России)"/>
    <s v="Единый налоговый платеж(НДФЛ сентябрь 2023). НДС не облагается"/>
    <s v="4519816250"/>
    <x v="16"/>
    <x v="3"/>
    <x v="9"/>
  </r>
  <r>
    <x v="8"/>
    <x v="125"/>
    <n v="18025"/>
    <s v="ООО &quot;МВК ЭКОДАР&quot;"/>
    <s v="Оплата за сервисное обслкживание по Счету №71781/Р128 от 01.09.2023г. В том числе НДС 20.00% - 3 004.17"/>
    <s v="4519818025"/>
    <x v="21"/>
    <x v="0"/>
    <x v="15"/>
  </r>
  <r>
    <x v="8"/>
    <x v="125"/>
    <n v="49682"/>
    <s v="Казначейство России (ФНС России)"/>
    <s v="Единый налоговый платеж (Страховые взносы сентябрь 2023)._x000a_НДС не облагается"/>
    <s v="4519849682"/>
    <x v="16"/>
    <x v="3"/>
    <x v="9"/>
  </r>
  <r>
    <x v="9"/>
    <x v="126"/>
    <n v="225"/>
    <s v="АО &quot;Райффайзенбанк&quot; г. Москва"/>
    <s v="Комиссия за снятие наличных в банкомате. Cash Advance Fee. CARD **4411 IRINA MIGUNOVA 02OCT RUR 15000 RBA REC 75131 G MOSKVA"/>
    <s v="45201225"/>
    <x v="8"/>
    <x v="0"/>
    <x v="7"/>
  </r>
  <r>
    <x v="9"/>
    <x v="126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3 по 30.09.2023"/>
    <s v="45201575"/>
    <x v="8"/>
    <x v="0"/>
    <x v="7"/>
  </r>
  <r>
    <x v="9"/>
    <x v="126"/>
    <n v="990"/>
    <s v="АО &quot;Райффайзенбанк&quot; г. Москва"/>
    <s v="Ежемесячная комиссия за обслуживание по пакету за период с 01.09.2023 по 30.09.2023"/>
    <s v="45201990"/>
    <x v="8"/>
    <x v="0"/>
    <x v="7"/>
  </r>
  <r>
    <x v="9"/>
    <x v="126"/>
    <n v="15000"/>
    <s v="АО &quot;Райффайзенбанк&quot; г. Москва"/>
    <s v="Снятие наличных денежных средств с карты в банкомате Банка. CARD **4411 IRINA MIGUNOVA 02OCT RUR 15000 RBA REC 75131 G MOSKVA"/>
    <s v="4520115000"/>
    <x v="15"/>
    <x v="4"/>
    <x v="11"/>
  </r>
  <r>
    <x v="9"/>
    <x v="126"/>
    <n v="15225"/>
    <s v="Юдина Анна Владимировна"/>
    <s v="Перечисление заработной платы за сентябрь 2023 г. НДС не облагается"/>
    <s v="4520115225"/>
    <x v="11"/>
    <x v="3"/>
    <x v="9"/>
  </r>
  <r>
    <x v="9"/>
    <x v="126"/>
    <n v="43500"/>
    <s v="Иваницкая Ирина Васильевна"/>
    <s v="Перечисление  заработной платы за сентябрь 2023 для зачисления на счет Иваницкой И. В. НДС не облагается"/>
    <s v="4520143500"/>
    <x v="11"/>
    <x v="3"/>
    <x v="9"/>
  </r>
  <r>
    <x v="9"/>
    <x v="126"/>
    <n v="56625"/>
    <s v="АО &quot;Райффайзенбанк&quot; г. Москва"/>
    <s v="Оплата Заработная плата за Сентябрь 2023 г. на основании ПЛАТЕЖНАЯ ВЕДОМОСТЬ N 27 от 02.10.2023"/>
    <s v="4520156625"/>
    <x v="11"/>
    <x v="3"/>
    <x v="9"/>
  </r>
  <r>
    <x v="9"/>
    <x v="127"/>
    <n v="1913.32"/>
    <s v="АО &quot;Райффайзенбанк&quot; г. Москва"/>
    <s v="Комиссия за переводы в пользу ФЛ сверх нетарифицируемой суммы платежей в месяц"/>
    <s v="452021913,32"/>
    <x v="8"/>
    <x v="0"/>
    <x v="7"/>
  </r>
  <r>
    <x v="9"/>
    <x v="127"/>
    <n v="3597"/>
    <s v="ООО &quot;АРТВУД&quot;"/>
    <s v="Оплата за лопаты снеговые, согласно Счета №002951 от 03.10.2023г. В том числе НДС 20.00% - 599.50"/>
    <s v="452023597"/>
    <x v="14"/>
    <x v="0"/>
    <x v="6"/>
  </r>
  <r>
    <x v="9"/>
    <x v="127"/>
    <n v="6530.63"/>
    <s v="ПАО &quot;ВЫМПЕЛКОМ&quot;"/>
    <s v="Оплата за услуги связи за июль 2023 года по счету №100997515789 от 31.08.2023 Лицевой счет абонента 669010285 В том числе НДС 20.00% - 1 088.44"/>
    <s v="452026530,63"/>
    <x v="1"/>
    <x v="0"/>
    <x v="1"/>
  </r>
  <r>
    <x v="9"/>
    <x v="127"/>
    <n v="102607"/>
    <s v="Мильяненко Михаил Александрович"/>
    <s v="Предоплата самозанятому по договору №БН от 15.02.2023г. НДС не облагается"/>
    <s v="45202102607"/>
    <x v="26"/>
    <x v="1"/>
    <x v="12"/>
  </r>
  <r>
    <x v="9"/>
    <x v="127"/>
    <n v="130000"/>
    <s v="Мильяненко Михаил Александрович"/>
    <s v="Предоплата самозанятому по договору №БН от 15.02.2023г. НДС не облагается"/>
    <s v="45202130000"/>
    <x v="14"/>
    <x v="0"/>
    <x v="6"/>
  </r>
  <r>
    <x v="9"/>
    <x v="128"/>
    <n v="1348.4"/>
    <s v="АО &quot;Райффайзенбанк&quot; г. Москва"/>
    <s v="Оплата покупки по карте. CARD_x000a_**4411 IRINA MIGUNOVA 02OCT RUR 1348.4 METRO STORE 1014 MOSCOW"/>
    <s v="452031348,4"/>
    <x v="15"/>
    <x v="4"/>
    <x v="11"/>
  </r>
  <r>
    <x v="9"/>
    <x v="129"/>
    <n v="13801"/>
    <s v="АО &quot;Райффайзенбанк&quot; г. Москва"/>
    <s v="Оплата покупки по карте. CARD_x000a_**4411 IRINA MIGUNOVA 03OCT RUR 13801 MOTORNYYE MASLA MOSKVA"/>
    <s v="4520413801"/>
    <x v="7"/>
    <x v="0"/>
    <x v="6"/>
  </r>
  <r>
    <x v="9"/>
    <x v="130"/>
    <n v="36000"/>
    <s v="ООО &quot;ОРИОН-ОВК&quot;"/>
    <s v="Выполненные работы по Договору подряда №2023/09/18-2 от18._x000a_09.2023 по ремонту скважинного оголовка  по адресу: г.Москва, Дмитровское шоссе, д.167, корп.1, по Счету №61 от 06.09.2023г. В тч НДС 20.00% - 6 000.00"/>
    <s v="4520536000"/>
    <x v="34"/>
    <x v="1"/>
    <x v="12"/>
  </r>
  <r>
    <x v="9"/>
    <x v="130"/>
    <n v="288000"/>
    <s v="ООО &quot;ОРИОН-ОВК&quot;"/>
    <s v="Выполненные работы по Договору№2023/09/18-2 от18. 09.2023 по ремонту колодев поадресу: г.Москва, Дмитровское шоссе, д.167, корп.1, по Счету №54 от 04.10.2023г. В том числе НДС 20.00% - 48 000.00"/>
    <s v="45205288000"/>
    <x v="34"/>
    <x v="1"/>
    <x v="12"/>
  </r>
  <r>
    <x v="9"/>
    <x v="131"/>
    <n v="913.32"/>
    <s v="АО &quot;Райффайзенбанк&quot; г. Москва"/>
    <s v="Комиссия за переводы в пользу ФЛ сверх нетарифицируемой суммы платежей в месяц"/>
    <s v="45209913,32"/>
    <x v="8"/>
    <x v="0"/>
    <x v="7"/>
  </r>
  <r>
    <x v="9"/>
    <x v="131"/>
    <n v="6476.86"/>
    <s v="ПАО &quot;ВЫМПЕЛКОМ&quot;"/>
    <s v="Оплата за услуги связи за сентябрь 2023 года по счету №101003994214 от 30.09.2023 Лицевой счет абонента 669010285 В том числе НДС 20.00% - 1 079.48"/>
    <s v="452096476,86"/>
    <x v="1"/>
    <x v="0"/>
    <x v="1"/>
  </r>
  <r>
    <x v="9"/>
    <x v="131"/>
    <n v="20202.48"/>
    <s v="ГУП &quot;ЭКОТЕХПРОМ&quot;"/>
    <s v="Оплата за вывоз и утилизацию ТКО за сентябрь 2023, по Счету_x000a_№СВАО-055052 от 30.09.2023г_x000a_НДС не облагается"/>
    <s v="4520920202,48"/>
    <x v="4"/>
    <x v="0"/>
    <x v="3"/>
  </r>
  <r>
    <x v="9"/>
    <x v="131"/>
    <n v="45500"/>
    <s v="ООО &quot;Нохоре&quot;"/>
    <s v="Оплата за вывоз мусора за сентябрь 2023г. по счету №407 от 30.09.2023. В том числе НДС 20.00% - 7 583.33"/>
    <s v="4520945500"/>
    <x v="4"/>
    <x v="0"/>
    <x v="3"/>
  </r>
  <r>
    <x v="9"/>
    <x v="131"/>
    <n v="50000"/>
    <s v="ШКРЕБА ВИКТОРИЯ СЕРГЕЕВНА"/>
    <s v="Оплата юридических услуг за сентябрь по счету №5584555 от_x000a_10.10 2023 г., по договору №БН от 19.09.2022. НДС не облагается"/>
    <s v="4520950000"/>
    <x v="20"/>
    <x v="0"/>
    <x v="14"/>
  </r>
  <r>
    <x v="9"/>
    <x v="131"/>
    <n v="52650"/>
    <s v="ИП Ковалевская Анастасия Ивановна"/>
    <s v="Оплата за услуги бухгалтерского сопровождения за сентябрь 2023г., согласно Счета №32 от 01.10.2023г._x000a_НДС не облагается"/>
    <s v="4520952650"/>
    <x v="18"/>
    <x v="0"/>
    <x v="13"/>
  </r>
  <r>
    <x v="9"/>
    <x v="132"/>
    <n v="1245"/>
    <s v="АО &quot;Райффайзенбанк&quot; г. Москва"/>
    <s v="Оплата покупки по карте. CARD_x000a_**4411 IRINA MIGUNOVA 09OCT RUR 1245 POST RUS.SERVICE._x000a_127204 MOSKVA"/>
    <s v="452101245"/>
    <x v="15"/>
    <x v="4"/>
    <x v="11"/>
  </r>
  <r>
    <x v="9"/>
    <x v="132"/>
    <n v="15000"/>
    <s v="ООО &quot;ПЛАН ЭКСПЕРТ&quot;"/>
    <s v="Оплата за выполнение кадастровых работ по Договору от 11.10.2023_x000a_№18/09-2023. НДС не облагается"/>
    <s v="4521015000"/>
    <x v="33"/>
    <x v="6"/>
    <x v="17"/>
  </r>
  <r>
    <x v="9"/>
    <x v="132"/>
    <n v="40000"/>
    <s v="МКА &quot;МЕЖРЕГИОН&quot;"/>
    <s v="Вознаграждение  за юридичекую помощь по соглашению СГ23-3/145 от 11.10.2023г. , соласно Счета_x000a_№378 от 11.10.2023г. Адвокат Глушенков А.В. НДС не облагается"/>
    <s v="4521040000"/>
    <x v="20"/>
    <x v="0"/>
    <x v="14"/>
  </r>
  <r>
    <x v="9"/>
    <x v="133"/>
    <n v="873.52"/>
    <s v="АО &quot;Райффайзенбанк&quot; г. Москва"/>
    <s v="Оплата покупки по карте. CARD_x000a_**4411 IRINA MIGUNOVA 09OCT RUR 873.52 GAZPROM MEZHREGIONGAZ SPB"/>
    <s v="45211873,52"/>
    <x v="0"/>
    <x v="0"/>
    <x v="0"/>
  </r>
  <r>
    <x v="9"/>
    <x v="134"/>
    <n v="500"/>
    <s v="ОСФР ПО Г. МОСКВЕ И МОСКОВСКОЙ ОБЛАСТИ"/>
    <s v="Взносы на обязательное страхование от несчастных случаев за октябрь 2023г.. Регистрационный номер в ФСС 7704004815 НДС не облагается"/>
    <s v="45212500"/>
    <x v="16"/>
    <x v="3"/>
    <x v="9"/>
  </r>
  <r>
    <x v="9"/>
    <x v="134"/>
    <n v="600000"/>
    <s v="ООО ЧОО &quot;АКБ&quot;"/>
    <s v="Оплата охраны территории поселка за 2023 год по акту сверки от 12.10.2023 по договору №347-2-23- ФО от 15.02.2023 НДС не_x000a_облагается"/>
    <s v="45212600000"/>
    <x v="30"/>
    <x v="0"/>
    <x v="2"/>
  </r>
  <r>
    <x v="9"/>
    <x v="135"/>
    <n v="1174.5"/>
    <s v="АО &quot;Райффайзенбанк&quot; г. Москва"/>
    <s v="Комиссия за переводы в пользу ФЛ сверх нетарифицируемой суммы платежей в месяц"/>
    <s v="452161174,5"/>
    <x v="8"/>
    <x v="0"/>
    <x v="7"/>
  </r>
  <r>
    <x v="9"/>
    <x v="135"/>
    <n v="15225"/>
    <s v="Юдина Анна Владимировна"/>
    <s v="Перечисление заработной платы за октябрь 2023 г. НДС не облагается"/>
    <s v="4521615225"/>
    <x v="11"/>
    <x v="3"/>
    <x v="9"/>
  </r>
  <r>
    <x v="9"/>
    <x v="135"/>
    <n v="16250"/>
    <s v="Казначейство России (ФНС России)"/>
    <s v="Единый налоговый платеж(НДФЛ октябрь 2023). НДС не облагается"/>
    <s v="4521616250"/>
    <x v="16"/>
    <x v="3"/>
    <x v="9"/>
  </r>
  <r>
    <x v="9"/>
    <x v="135"/>
    <n v="22800"/>
    <s v="ООО &quot;РАНЕТ ЭНЕРГО&quot;"/>
    <s v="Оплата за техническое обслуживание расходомеров, сласно Сччета №153 от 10.10.2023._x000a_В том числе НДС 20.00% - 3 800.00"/>
    <s v="4521622800"/>
    <x v="21"/>
    <x v="0"/>
    <x v="15"/>
  </r>
  <r>
    <x v="9"/>
    <x v="135"/>
    <n v="43500"/>
    <s v="Иваницкая Ирина Васильевна"/>
    <s v="Перечисление  заработной платы за октябрь 2023 для зачисления на счет Иваницкой И. В. НДС не облагается"/>
    <s v="4521643500"/>
    <x v="11"/>
    <x v="3"/>
    <x v="9"/>
  </r>
  <r>
    <x v="9"/>
    <x v="135"/>
    <n v="50025"/>
    <s v="АО &quot;Райффайзенбанк&quot; г. Москва"/>
    <s v="Оплата Заработная плата за Октябрь 2023 г. на основании ПЛАТЕЖНАЯ ВЕДОМОСТЬ N 28 от 17.10.2023"/>
    <s v="4521650025"/>
    <x v="11"/>
    <x v="3"/>
    <x v="9"/>
  </r>
  <r>
    <x v="9"/>
    <x v="135"/>
    <n v="391185.74"/>
    <s v="АО &quot;Мосэнергосбыт&quot;"/>
    <s v="Оплата за потребленную электроэнергию (мощность) по дог/контракту No 77610001009699 (номер договора до 01.01.2023 - 97644161) за сентябрь 2023 года, по счету No11520923018996 В том числе НДС 20.00% - 65 197.62"/>
    <s v="45216391185,74"/>
    <x v="25"/>
    <x v="0"/>
    <x v="16"/>
  </r>
  <r>
    <x v="9"/>
    <x v="136"/>
    <n v="17000"/>
    <s v="ООО &quot;ОТЕЛЬ ВИНОГРАДОВО&quot;"/>
    <s v="Оплата за услуги по проведению мероприятия 21.10.2023г., согласно Счета №1296 от 16.10.2023г. В том числе НДС 20.00% - 2 833.33"/>
    <s v="4521817000"/>
    <x v="29"/>
    <x v="2"/>
    <x v="18"/>
  </r>
  <r>
    <x v="9"/>
    <x v="137"/>
    <n v="10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сентябрь 2023г. и допработы по Счету №25 от 25.10.2023г. НДС не облагается"/>
    <s v="4522610000"/>
    <x v="2"/>
    <x v="0"/>
    <x v="1"/>
  </r>
  <r>
    <x v="9"/>
    <x v="137"/>
    <n v="16150"/>
    <s v="ОТДЕЛЕНИЕ МАРИЙ ЭЛ N8614 ПАО СБЕРБАНК Г ЙОШКАР-ОЛА"/>
    <s v="Оплпата за 1С Сайт управляяющей компани ЖСК, лицензия 12 мес., согласно Счета №ТРЦБ-010849 от 23.10.2023г.1 С:КП Отраслевой ПРОФ для баз версий ПП на 12 мес, Счет №ТРЦБ-010643 от 18.10.2023_x000a_НДС не облагается"/>
    <s v="4522616150"/>
    <x v="2"/>
    <x v="0"/>
    <x v="1"/>
  </r>
  <r>
    <x v="9"/>
    <x v="137"/>
    <n v="16250"/>
    <s v="Казначейство России (ФНС России)"/>
    <s v="Единый налоговый платеж(НДФЛ октябрь 2023). НДС не облагается"/>
    <s v="4522616250"/>
    <x v="16"/>
    <x v="3"/>
    <x v="9"/>
  </r>
  <r>
    <x v="9"/>
    <x v="137"/>
    <n v="49681"/>
    <s v="Казначейство России (ФНС России)"/>
    <s v="Единый налоговый платеж (Страховые взносы октябрь 2023)._x000a_НДС не облагается"/>
    <s v="4522649681"/>
    <x v="16"/>
    <x v="3"/>
    <x v="9"/>
  </r>
  <r>
    <x v="9"/>
    <x v="137"/>
    <n v="205999.4"/>
    <s v="Муниципальное унитарное предприятие &quot;Инженерные сети г._x000a_Долгопрудного&quot;"/>
    <s v="Оплата за стоки, согласно УПД_x000a_№В3153 от 31.07.2023, №В4421 от_x000a_30.09.2023г. В том числе НДС 20.00% - 34 333.23"/>
    <s v="45226205999,4"/>
    <x v="10"/>
    <x v="0"/>
    <x v="8"/>
  </r>
  <r>
    <x v="9"/>
    <x v="137"/>
    <n v="464466.86"/>
    <s v="АО &quot;Мосэнергосбыт&quot;"/>
    <s v="Оплата по Решению АС по делу_x000a_№А40-112242/2023, задолженность_x000a_-374460,80, неустойка -41599,04, госпошлина-11321,00, пени 37086,02 по дог No 77610001009699_x000a_Сумма 520241.22 Без налога (НДС)"/>
    <s v="45226464466,86"/>
    <x v="25"/>
    <x v="0"/>
    <x v="16"/>
  </r>
  <r>
    <x v="9"/>
    <x v="138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3 по 31.10.2023"/>
    <s v="45230575"/>
    <x v="8"/>
    <x v="0"/>
    <x v="7"/>
  </r>
  <r>
    <x v="10"/>
    <x v="139"/>
    <n v="990"/>
    <s v="АО &quot;Райффайзенбанк&quot; г. Москва"/>
    <s v="Ежемесячная комиссия за обслуживание по пакету за период с 01.10.2023 по 31.10.2023"/>
    <s v="45231990"/>
    <x v="8"/>
    <x v="0"/>
    <x v="7"/>
  </r>
  <r>
    <x v="10"/>
    <x v="139"/>
    <n v="2500"/>
    <s v="АО &quot;Райффайзенбанк&quot; г. Москва"/>
    <s v="Оплата покупки по карте. CARD_x000a_**4411 IRINA MIGUNOVA 30OCT RUR 2500 IP KRUMOV V. G. GRIBKI"/>
    <s v="452312500"/>
    <x v="7"/>
    <x v="1"/>
    <x v="12"/>
  </r>
  <r>
    <x v="10"/>
    <x v="140"/>
    <n v="75"/>
    <s v="АО &quot;Райффайзенбанк&quot; г. Москва"/>
    <s v="Комиссия за снятие наличных в банкомате. Cash Advance Fee. CARD **4411 IRINA MIGUNOVA 02NOV RUR 5000 RBA REC 75131 G MOSKVA"/>
    <s v="4523275"/>
    <x v="8"/>
    <x v="0"/>
    <x v="7"/>
  </r>
  <r>
    <x v="10"/>
    <x v="140"/>
    <n v="225"/>
    <s v="АО &quot;Райффайзенбанк&quot; г. Москва"/>
    <s v="Комиссия за снятие наличных в банкомате. Cash Advance Fee. CARD **4411 IRINA MIGUNOVA 02NOV RUR 15000 RBA REC 75131 G MOSKVA"/>
    <s v="45232225"/>
    <x v="8"/>
    <x v="0"/>
    <x v="7"/>
  </r>
  <r>
    <x v="10"/>
    <x v="140"/>
    <n v="5000"/>
    <s v="АО &quot;Райффайзенбанк&quot; г. Москва"/>
    <s v="Снятие наличных денежных средств с карты в банкомате Банка. CARD **4411 IRINA MIGUNOVA 02NOV RUR 5000 RBA REC 75131 G MOSKVA"/>
    <s v="452325000"/>
    <x v="15"/>
    <x v="4"/>
    <x v="11"/>
  </r>
  <r>
    <x v="10"/>
    <x v="140"/>
    <n v="15000"/>
    <s v="АО &quot;Райффайзенбанк&quot; г. Москва"/>
    <s v="Снятие наличных денежных  средств с карты в банкомате Банка. CARD **4411 IRINA MIGUNOVA 02NOV RUR 15000 RBA REC 75131 G MOSKVA"/>
    <s v="4523215000"/>
    <x v="15"/>
    <x v="4"/>
    <x v="11"/>
  </r>
  <r>
    <x v="10"/>
    <x v="140"/>
    <n v="18200"/>
    <s v="ИП Смирнов Ираклий Гурамович"/>
    <s v="Оплата за услуг илососной машины, согласно Счету-договору_x000a_№255/23 от 02.11.2023г. НДС не_x000a_облагается"/>
    <s v="4523218200"/>
    <x v="17"/>
    <x v="1"/>
    <x v="12"/>
  </r>
  <r>
    <x v="10"/>
    <x v="140"/>
    <n v="146185.97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4 квартал 2023,  ФЛС №М-02-013174-_x000a_001 В том числе НДС"/>
    <s v="45232146185,97"/>
    <x v="5"/>
    <x v="0"/>
    <x v="4"/>
  </r>
  <r>
    <x v="10"/>
    <x v="141"/>
    <n v="172.9"/>
    <s v="АО &quot;Райффайзенбанк&quot; г. Москва"/>
    <s v="Комиссия за взнос наличных денежных средств согласно тарифам банка. Cash In Fee. CARD_x000a_**4411 IRINA MIGUNOVA 03NOV RUR 18200 SBOL VISA DIRECT"/>
    <s v="45233172,9"/>
    <x v="8"/>
    <x v="0"/>
    <x v="7"/>
  </r>
  <r>
    <x v="10"/>
    <x v="141"/>
    <n v="15225"/>
    <s v="Юдина Анна Владимировна"/>
    <s v="Перечисление заработной платы за октябрь 2023 г. НДС не облагается"/>
    <s v="4523315225"/>
    <x v="11"/>
    <x v="3"/>
    <x v="9"/>
  </r>
  <r>
    <x v="10"/>
    <x v="141"/>
    <n v="43500"/>
    <s v="Иваницкая Ирина Васильевна"/>
    <s v="Перечисление  заработной платы за октябрь 2023 для зачисления на счет Иваницкой И. В. НДС не облагается"/>
    <s v="4523343500"/>
    <x v="11"/>
    <x v="3"/>
    <x v="9"/>
  </r>
  <r>
    <x v="10"/>
    <x v="141"/>
    <n v="53925"/>
    <s v="АО &quot;Райффайзенбанк&quot; г. Москва"/>
    <s v="Оплата Заработная плата за Октябрь 2023 г. на основании ПЛАТЕЖНАЯ ВЕДОМОСТЬ N 29 от 03.11.2023"/>
    <s v="4523353925"/>
    <x v="11"/>
    <x v="3"/>
    <x v="9"/>
  </r>
  <r>
    <x v="10"/>
    <x v="142"/>
    <n v="1821.3"/>
    <s v="АО &quot;Райффайзенбанк&quot; г. Москва"/>
    <s v="Комиссия за переводы в пользу ФЛ сверх нетарифицируемой суммы платежей в месяц"/>
    <s v="452381821,3"/>
    <x v="8"/>
    <x v="0"/>
    <x v="7"/>
  </r>
  <r>
    <x v="10"/>
    <x v="142"/>
    <n v="6000"/>
    <s v="ООО &quot;ГАЗСЕРВИС&quot;"/>
    <s v="Оплата за техническое обслуживание газопровода ноябрь 2023 по договору №ОГ-19/7 от 01.12.2019, согласно Счета №43 от 25.09.2023г.. НДС не облагается"/>
    <s v="452386000"/>
    <x v="23"/>
    <x v="0"/>
    <x v="0"/>
  </r>
  <r>
    <x v="10"/>
    <x v="142"/>
    <n v="6533.27"/>
    <s v="ПАО &quot;ВЫМПЕЛКОМ&quot;"/>
    <s v="Оплата за услуги связи за октябрь 2023 года по счету №101011272668 от 31.10.2023 Лицевой счет абонента 669010285 В том числе НДС 20.00% - 1 088.88"/>
    <s v="452386533,27"/>
    <x v="1"/>
    <x v="0"/>
    <x v="1"/>
  </r>
  <r>
    <x v="10"/>
    <x v="142"/>
    <n v="20578"/>
    <s v="ОТДЕЛЕНИЕ ТУЛА БАНКА РОССИИ//УФК ПО ТУЛЬСКОЙ ОБЛАСТИ Г ТУЛА"/>
    <s v="Оплата госпошлины по материалам дела №М-1963/2023. НДС не облагается"/>
    <s v="4523820578"/>
    <x v="31"/>
    <x v="2"/>
    <x v="14"/>
  </r>
  <r>
    <x v="10"/>
    <x v="142"/>
    <n v="55400"/>
    <s v="ИП Ковалевская Анастасия Ивановна"/>
    <s v="Оплата за услуги бухгалтерского сопровождения за октябрь 2023г., согласно Счета №35 от 01.11.2023г._x000a_НДС не облагается"/>
    <s v="4523855400"/>
    <x v="18"/>
    <x v="0"/>
    <x v="13"/>
  </r>
  <r>
    <x v="10"/>
    <x v="142"/>
    <n v="65000"/>
    <s v="ООО &quot;Нохоре&quot;"/>
    <s v="Оплата за вывоз мусора за октябрь 2023г. по счету №459 от 31.10.2023._x000a_В том числе НДС 20.00% - 10 833.33"/>
    <s v="4523865000"/>
    <x v="4"/>
    <x v="0"/>
    <x v="3"/>
  </r>
  <r>
    <x v="10"/>
    <x v="142"/>
    <n v="93405"/>
    <s v="Мильяненко Михаил Александрович"/>
    <s v="Предоплата самозанятому по договору №БН от 15.02.2023г. НДС не облагается"/>
    <s v="4523893405"/>
    <x v="26"/>
    <x v="1"/>
    <x v="12"/>
  </r>
  <r>
    <x v="10"/>
    <x v="142"/>
    <n v="130000"/>
    <s v="Мильяненко Михаил Александрович"/>
    <s v="Предоплата самозанятому по договору №БН от 15.02.2023г. НДС не облагается"/>
    <s v="45238130000"/>
    <x v="14"/>
    <x v="0"/>
    <x v="6"/>
  </r>
  <r>
    <x v="10"/>
    <x v="142"/>
    <n v="300000"/>
    <s v="ООО ЧОО &quot;АКБ&quot;"/>
    <s v="Оплата охраны территории поселка за октябрь  2023 год по договору_x000a_№347-2-23-ФО от 15.02.2023 НДС_x000a_не облагается"/>
    <s v="45238300000"/>
    <x v="30"/>
    <x v="0"/>
    <x v="2"/>
  </r>
  <r>
    <x v="10"/>
    <x v="143"/>
    <n v="821.3"/>
    <s v="АО &quot;Райффайзенбанк&quot; г. Москва"/>
    <s v="Комиссия за переводы в пользу ФЛ сверх нетарифицируемой суммы платежей в месяц"/>
    <s v="45239821,3"/>
    <x v="8"/>
    <x v="0"/>
    <x v="7"/>
  </r>
  <r>
    <x v="10"/>
    <x v="143"/>
    <n v="1392"/>
    <s v="АО &quot;Райффайзенбанк&quot; г. Москва"/>
    <s v="Оплата покупки по карте. CARD_x000a_**4411 IRINA MIGUNOVA 07NOV RUR 1392 POST RUS.SERVICE._x000a_127204 MOSKVA"/>
    <s v="452391392"/>
    <x v="15"/>
    <x v="4"/>
    <x v="11"/>
  </r>
  <r>
    <x v="10"/>
    <x v="143"/>
    <n v="26936.639999999999"/>
    <s v="ГУП &quot;ЭКОТЕХПРОМ&quot;"/>
    <s v="Оплата за вывоз и утилизацию ТКО за октябрь 2023, по Счету №СВАО- 061336 от 31.10.2023г НДС не_x000a_облагается"/>
    <s v="4523926936,64"/>
    <x v="4"/>
    <x v="0"/>
    <x v="3"/>
  </r>
  <r>
    <x v="10"/>
    <x v="143"/>
    <n v="50000"/>
    <s v="ШКРЕБА ВИКТОРИЯ СЕРГЕЕВНА"/>
    <s v="Оплата юридических услуг за октябрь по счету №6074957 от_x000a_09.11 2023 г., по договору №БН от 19.09.2022. НДС не облагается"/>
    <s v="4523950000"/>
    <x v="20"/>
    <x v="0"/>
    <x v="14"/>
  </r>
  <r>
    <x v="10"/>
    <x v="144"/>
    <n v="5137.0200000000004"/>
    <s v="АО &quot;Райффайзенбанк&quot; г. Москва"/>
    <s v="Оплата покупки по карте. CARD_x000a_**4411 IRINA MIGUNOVA 09NOV RUR 5137.02 GAZPROM MEZHREGIONGAZ SPB"/>
    <s v="452415137,02"/>
    <x v="0"/>
    <x v="0"/>
    <x v="0"/>
  </r>
  <r>
    <x v="10"/>
    <x v="145"/>
    <n v="6544.85"/>
    <s v="ОТДЕЛЕНИЕ ТУЛА БАНКА РОССИИ//УФК ПО ТУЛЬСКОЙ ОБЛАСТИ Г ТУЛА"/>
    <s v="Оплата госпошлины. НДС не облагается"/>
    <s v="452476544,85"/>
    <x v="31"/>
    <x v="2"/>
    <x v="14"/>
  </r>
  <r>
    <x v="10"/>
    <x v="146"/>
    <n v="3645"/>
    <s v="АО &quot;Райффайзенбанк&quot; г. Москва"/>
    <s v="Оплата покупки по карте. CARD_x000a_**4411 IRINA MIGUNOVA 16NOV RUR 3645 IP KRUMOV V. G. GRIBKI"/>
    <s v="452483645"/>
    <x v="7"/>
    <x v="1"/>
    <x v="12"/>
  </r>
  <r>
    <x v="10"/>
    <x v="147"/>
    <n v="500"/>
    <s v="ОСФР ПО Г. МОСКВЕ И МОСКОВСКОЙ ОБЛАСТИ"/>
    <s v="Взносы на обязательное страхование от несчастных случаев за ноябрь 2023г.. Регистрационный номер в ФСС 7704004815 НДС не облагается"/>
    <s v="45250500"/>
    <x v="16"/>
    <x v="3"/>
    <x v="9"/>
  </r>
  <r>
    <x v="10"/>
    <x v="147"/>
    <n v="1174.5"/>
    <s v="АО &quot;Райффайзенбанк&quot; г. Москва"/>
    <s v="Комиссия за переводы в пользу ФЛ сверх нетарифицируемой суммы платежей в месяц"/>
    <s v="452501174,5"/>
    <x v="8"/>
    <x v="0"/>
    <x v="7"/>
  </r>
  <r>
    <x v="10"/>
    <x v="147"/>
    <n v="6000"/>
    <s v="ИП Бойченко Роман Юрьевич"/>
    <s v="Оплата по Счету №1724468044 от 13.11.2023. за ТО шлабаума. НДС не облагается"/>
    <s v="452506000"/>
    <x v="3"/>
    <x v="1"/>
    <x v="2"/>
  </r>
  <r>
    <x v="10"/>
    <x v="147"/>
    <n v="15225"/>
    <s v="Юдина Анна Владимировна"/>
    <s v="Перечисление заработной платы за ноябрь 2023 г. НДС не облагается"/>
    <s v="4525015225"/>
    <x v="11"/>
    <x v="3"/>
    <x v="9"/>
  </r>
  <r>
    <x v="10"/>
    <x v="147"/>
    <n v="16250"/>
    <s v="Казначейство России (ФНС России)"/>
    <s v="Единый налоговый платеж(НДФЛ ноябрь 2023). НДС не облагается"/>
    <s v="4525016250"/>
    <x v="16"/>
    <x v="3"/>
    <x v="9"/>
  </r>
  <r>
    <x v="10"/>
    <x v="147"/>
    <n v="43500"/>
    <s v="Иваницкая Ирина Васильевна"/>
    <s v="Перечисление  заработной платы за ноябрь 2023 для зачисления на счет Иваницкой И. В. НДС не облагается"/>
    <s v="4525043500"/>
    <x v="11"/>
    <x v="3"/>
    <x v="9"/>
  </r>
  <r>
    <x v="10"/>
    <x v="147"/>
    <n v="50025"/>
    <s v="АО &quot;Райффайзенбанк&quot; г. Москва"/>
    <s v="Оплата Заработная плата за Ноябрь 2023 г. на основании ПЛАТЕЖНАЯ ВЕДОМОСТЬ N 30 от 20.11.2023"/>
    <s v="4525050025"/>
    <x v="11"/>
    <x v="3"/>
    <x v="9"/>
  </r>
  <r>
    <x v="10"/>
    <x v="147"/>
    <n v="436339.36"/>
    <s v="АО &quot;Мосэнергосбыт&quot;"/>
    <s v="Оплата за потребленную электроэнергию (мощность) по дог/контракту No 77610001009699 (номер договора до 01.01.2023 - 97644161) за август 2023 года, по счету No11521023019359 В том числе НДС 20.00% - 72 723.23"/>
    <s v="45250436339,36"/>
    <x v="25"/>
    <x v="0"/>
    <x v="16"/>
  </r>
  <r>
    <x v="10"/>
    <x v="148"/>
    <n v="449000"/>
    <s v="ЖСК &quot;Дарьин&quot;"/>
    <s v="Перевод собствнных средств  в резервный фонд на ремонт колодцев по Протоколу 73 от_x000a_23.10.23. НДС не облагается"/>
    <s v="45253449000"/>
    <x v="13"/>
    <x v="5"/>
    <x v="10"/>
  </r>
  <r>
    <x v="10"/>
    <x v="148"/>
    <n v="1088000"/>
    <s v="ЖСК &quot;Дарьин&quot;"/>
    <s v="Целевой взнос на приобретение тратора по Протоколу 73 от 23.10.23г. НДС не облагается"/>
    <s v="452531088000"/>
    <x v="13"/>
    <x v="5"/>
    <x v="10"/>
  </r>
  <r>
    <x v="10"/>
    <x v="149"/>
    <n v="4856.95"/>
    <s v="АО &quot;Райффайзенбанк&quot; г. Москва"/>
    <s v="Оплата покупки по карте. CARD_x000a_**4411 IRINA MIGUNOVA 24NOV RUR 4856.95 11042 VINOGRADOVO MYTISHHI"/>
    <s v="452574856,95"/>
    <x v="7"/>
    <x v="0"/>
    <x v="6"/>
  </r>
  <r>
    <x v="10"/>
    <x v="150"/>
    <n v="3627"/>
    <s v="АО &quot;Райффайзенбанк&quot; г. Москва"/>
    <s v="Оплата покупки по карте. CARD_x000a_**4411 IRINA MIGUNOVA 27NOV RUR 3627 Y.M*AVITO MOSKVA"/>
    <s v="452593627"/>
    <x v="2"/>
    <x v="0"/>
    <x v="1"/>
  </r>
  <r>
    <x v="10"/>
    <x v="151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3 по 30.11.2023"/>
    <s v="45260400"/>
    <x v="8"/>
    <x v="0"/>
    <x v="7"/>
  </r>
  <r>
    <x v="10"/>
    <x v="151"/>
    <n v="1174.5"/>
    <s v="АО &quot;Райффайзенбанк&quot; г. Москва"/>
    <s v="Комиссия за переводы в пользу ФЛ сверх нетарифицируемой суммы платежей в месяц"/>
    <s v="452601174,5"/>
    <x v="8"/>
    <x v="0"/>
    <x v="7"/>
  </r>
  <r>
    <x v="10"/>
    <x v="151"/>
    <n v="15225"/>
    <s v="Юдина Анна Владимировна"/>
    <s v="Перечисление заработной платы за ноябрь 2023 г. НДС не облагается"/>
    <s v="4526015225"/>
    <x v="11"/>
    <x v="3"/>
    <x v="9"/>
  </r>
  <r>
    <x v="10"/>
    <x v="151"/>
    <n v="16250"/>
    <s v="Казначейство России (ФНС России)"/>
    <s v="Единый налоговый платеж(НДФЛ ноябрь 2023). НДС не облагается"/>
    <s v="4526016250"/>
    <x v="16"/>
    <x v="3"/>
    <x v="9"/>
  </r>
  <r>
    <x v="10"/>
    <x v="151"/>
    <n v="43500"/>
    <s v="Иваницкая Ирина Васильевна"/>
    <s v="Перечисление  заработной платы за ноябрь 2023 для зачисления на счет Иваницкой И. В. НДС не облагается"/>
    <s v="4526043500"/>
    <x v="11"/>
    <x v="3"/>
    <x v="9"/>
  </r>
  <r>
    <x v="10"/>
    <x v="151"/>
    <n v="49682"/>
    <s v="Казначейство России (ФНС России)"/>
    <s v="Единый налоговый платеж (Страховые взносы ноябрь) НДС не облагается"/>
    <s v="4526049682"/>
    <x v="16"/>
    <x v="3"/>
    <x v="9"/>
  </r>
  <r>
    <x v="11"/>
    <x v="152"/>
    <n v="990"/>
    <s v="АО_x000a_&quot;Райффайзенбанк&quot; г._x000a_Москва"/>
    <s v="Ежемесячная комиссия за обслуживание по пакету за период с 01.11.2023 по 30.11.2023"/>
    <s v="45261990"/>
    <x v="8"/>
    <x v="0"/>
    <x v="7"/>
  </r>
  <r>
    <x v="11"/>
    <x v="152"/>
    <n v="56025"/>
    <s v="АО_x000a_&quot;Райффайзенбанк&quot; г._x000a_Москва"/>
    <s v="Оплата Заработная плата за Ноябрь 2023 г. на основании ПЛАТЕЖНАЯ ВЕДОМОСТЬ N 31 от 30.11.2023"/>
    <s v="4526156025"/>
    <x v="11"/>
    <x v="3"/>
    <x v="9"/>
  </r>
  <r>
    <x v="11"/>
    <x v="153"/>
    <n v="1340.43"/>
    <s v="АО_x000a_&quot;Райффайзенбанк&quot; г._x000a_Москва"/>
    <s v="Комиссия за переводы в пользу ФЛ сверх нетарифицируемой суммы платежей в месяц"/>
    <s v="452641340,43"/>
    <x v="8"/>
    <x v="0"/>
    <x v="7"/>
  </r>
  <r>
    <x v="11"/>
    <x v="153"/>
    <n v="6476.86"/>
    <s v="ПАО &quot;ВЫМПЕЛКОМ&quot;"/>
    <s v="Оплата за услуги связи за ноябрь 2023 года по счету №101017896516 от 30.11.2023 Лицевой счет абонента 669010285 В том числе НДС 20.00% - 1 079.48"/>
    <s v="452646476,86"/>
    <x v="1"/>
    <x v="0"/>
    <x v="1"/>
  </r>
  <r>
    <x v="11"/>
    <x v="153"/>
    <n v="13808.27"/>
    <s v="ООО &quot;АСКОР АЛЬЯНС&quot;"/>
    <s v="Оплата за компрессор проф., согласно Счета №АА-0000877 от 04.12.2023г. НДС не облагается"/>
    <s v="4526413808,27"/>
    <x v="17"/>
    <x v="1"/>
    <x v="12"/>
  </r>
  <r>
    <x v="11"/>
    <x v="153"/>
    <n v="71500"/>
    <s v="ООО &quot;Нохоре&quot;"/>
    <s v="Оплата за вывоз мусора за ноябрь 2023г. по счету №518 от 30.11.2023._x000a_В том числе НДС 20.00% - 11 916.67"/>
    <s v="4526471500"/>
    <x v="4"/>
    <x v="0"/>
    <x v="3"/>
  </r>
  <r>
    <x v="11"/>
    <x v="153"/>
    <n v="104043"/>
    <s v="Мильяненко Михаил Александрович"/>
    <s v="Предоплата самозанятому по договору №БН от 15.02.2023г. НДС не облагается"/>
    <s v="45264104043"/>
    <x v="26"/>
    <x v="1"/>
    <x v="12"/>
  </r>
  <r>
    <x v="11"/>
    <x v="153"/>
    <n v="130000"/>
    <s v="Мильяненко Михаил Александрович"/>
    <s v="Предоплата самозанятому по договору №БН от 15.02.2023г. НДС не облагается"/>
    <s v="45264130000"/>
    <x v="14"/>
    <x v="0"/>
    <x v="6"/>
  </r>
  <r>
    <x v="11"/>
    <x v="153"/>
    <n v="300000"/>
    <s v="ООО ЧОО &quot;АКБ&quot;"/>
    <s v="Оплата охраны территории поселка за ноябрь  2023 год по договору_x000a_№347-2-23-ФО от 15.02.2023 НДС_x000a_не облагается"/>
    <s v="45264300000"/>
    <x v="30"/>
    <x v="0"/>
    <x v="2"/>
  </r>
  <r>
    <x v="11"/>
    <x v="154"/>
    <n v="500"/>
    <s v="АО_x000a_&quot;Райффайзенбанк&quot; г._x000a_Москва"/>
    <s v="Комиссия за переводы в пользу ФЛ сверх нетарифицируемой суммы платежей в месяц"/>
    <s v="45266500"/>
    <x v="8"/>
    <x v="0"/>
    <x v="7"/>
  </r>
  <r>
    <x v="11"/>
    <x v="154"/>
    <n v="30000"/>
    <s v="МКА &quot;МЕЖРЕГИОН&quot;"/>
    <s v="Вознаграждение ха юридичекую помощь по соглашению СГ23-3/145 от 11.10.2023г.  Адвокат Глушенков А.В., согласно Счета №456 от 05.12.2023г. НДС не облагается"/>
    <s v="4526630000"/>
    <x v="20"/>
    <x v="0"/>
    <x v="14"/>
  </r>
  <r>
    <x v="11"/>
    <x v="154"/>
    <n v="50000"/>
    <s v="ШКРЕБА ВИКТОРИЯ СЕРГЕЕВНА"/>
    <s v="Оплата юридических услуг за ноябрь по счету №6508604 от 04.12 2023 г., по договору №БН от 19.09.2022. НДС не облагается"/>
    <s v="4526650000"/>
    <x v="20"/>
    <x v="0"/>
    <x v="14"/>
  </r>
  <r>
    <x v="11"/>
    <x v="155"/>
    <n v="5316.35"/>
    <s v="АО_x000a_&quot;Райффайзенбанк&quot; г._x000a_Москва"/>
    <s v="Оплата покупки по карте. CARD_x000a_**4411 IRINA MIGUNOVA 07DEC RUR 5316.35 GAZPROM MEZHREGIONGAZ SPB"/>
    <s v="452695316,35"/>
    <x v="0"/>
    <x v="0"/>
    <x v="0"/>
  </r>
  <r>
    <x v="11"/>
    <x v="156"/>
    <n v="500"/>
    <s v="ОСФР ПО Г. МОСКВЕ И МОСКОВСКОЙ ОБЛАСТИ"/>
    <s v="Взносы на обязательное страхование от несчастных случаев за декабрь 2023г.. Регистрационный номер в ФСС 7704004815 НДС не облагается"/>
    <s v="45272500"/>
    <x v="16"/>
    <x v="3"/>
    <x v="9"/>
  </r>
  <r>
    <x v="11"/>
    <x v="156"/>
    <n v="727.63"/>
    <s v="АО_x000a_&quot;Райффайзенбанк&quot; г._x000a_Москва"/>
    <s v="Комиссия за переводы в пользу ФЛ сверх нетарифицируемой суммы платежей в месяц"/>
    <s v="45272727,63"/>
    <x v="8"/>
    <x v="0"/>
    <x v="7"/>
  </r>
  <r>
    <x v="11"/>
    <x v="156"/>
    <n v="4360"/>
    <s v="Леонов Денис Андреевич"/>
    <s v="Оплата самозанятому за обслуживание системы видеонаблюдения по счету_x000a_№6663056 от 12.12.2023г. НДС не_x000a_облагается"/>
    <s v="452724360"/>
    <x v="19"/>
    <x v="0"/>
    <x v="2"/>
  </r>
  <r>
    <x v="11"/>
    <x v="156"/>
    <n v="17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октябрь-ноябрь 2023г. и допработы по Счетам  №30,31 от 07.12.2023г. НДС не облагается"/>
    <s v="4527217000"/>
    <x v="2"/>
    <x v="0"/>
    <x v="1"/>
  </r>
  <r>
    <x v="11"/>
    <x v="156"/>
    <n v="33670.800000000003"/>
    <s v="АО &quot;ЭКОТЕХПРОМ&quot;"/>
    <s v="Оплата за вывоз и утилизацию ТКО за ноябрь 2023, по Счету №СВАО- 067527 от 30.11.2023г НДС не_x000a_облагается"/>
    <s v="4527233670,8"/>
    <x v="4"/>
    <x v="0"/>
    <x v="3"/>
  </r>
  <r>
    <x v="11"/>
    <x v="156"/>
    <n v="40000"/>
    <s v="ШКРЕБА ВИКТОРИЯ СЕРГЕЕВНА"/>
    <s v="Оплата юридических услуг по счету_x000a_№6662831 от 12.12 2023 г., по_x000a_договору №БН от 03.10.2022. НДС не облагается"/>
    <s v="4527240000"/>
    <x v="20"/>
    <x v="0"/>
    <x v="14"/>
  </r>
  <r>
    <x v="11"/>
    <x v="156"/>
    <n v="55400"/>
    <s v="ИП Ковалевская Анастасия Ивановна"/>
    <s v="Оплата за услуги бухгалтерского сопровождения за ноябрь 2023г., согласно Счета №37 от 01.12.2023г._x000a_НДС не облагается"/>
    <s v="4527255400"/>
    <x v="18"/>
    <x v="0"/>
    <x v="13"/>
  </r>
  <r>
    <x v="11"/>
    <x v="156"/>
    <n v="118101.47"/>
    <s v="Муниципальное унитарное предприятие &quot;Инженерные сети г._x000a_Долгопрудного&quot;"/>
    <s v="Оплата за стоки, согласно УПД_x000a_№В4510 от 31.10.2023,гг. В том числе НДС 20.00% - 19 683.58"/>
    <s v="45272118101,47"/>
    <x v="10"/>
    <x v="0"/>
    <x v="8"/>
  </r>
  <r>
    <x v="11"/>
    <x v="156"/>
    <n v="460793.09"/>
    <s v="АО_x000a_&quot;Мосэнергосбыт&quot;"/>
    <s v="Оплата за потребленную электроэнергию (мощность) по дог/контракту No 77610001009699 (номер договора до 01.01.2023 - 97644161) за ноябрь 2023 года, по счету No11521123019870 В том числе НДС 20.00% - 76 798.85"/>
    <s v="45272460793,09"/>
    <x v="25"/>
    <x v="0"/>
    <x v="16"/>
  </r>
  <r>
    <x v="11"/>
    <x v="157"/>
    <n v="6000"/>
    <s v="ООО &quot;ГАЗСЕРВИС&quot;"/>
    <s v="Оплата за техническое обслуживание газопровода декабрь 2023 по договору №ОГ-19/7 от 01.12.2019, согласно Счета №53 от 24.11.2023г.. НДС не облагается"/>
    <s v="452746000"/>
    <x v="23"/>
    <x v="0"/>
    <x v="0"/>
  </r>
  <r>
    <x v="11"/>
    <x v="158"/>
    <n v="300"/>
    <s v="АО_x000a_&quot;Райффайзенбанк&quot; г._x000a_Москва"/>
    <s v="Оплата покупки по карте. CARD_x000a_**4411 IRINA MIGUNOVA 13DEC RUR 300 POST RUS.SERVICE._x000a_127204 MOSKVA"/>
    <s v="45275300"/>
    <x v="15"/>
    <x v="4"/>
    <x v="11"/>
  </r>
  <r>
    <x v="11"/>
    <x v="158"/>
    <n v="1174.5"/>
    <s v="АО_x000a_&quot;Райффайзенбанк&quot; г._x000a_Москва"/>
    <s v="Комиссия за переводы в пользу ФЛ сверх нетарифицируемой суммы платежей в месяц"/>
    <s v="452751174,5"/>
    <x v="8"/>
    <x v="0"/>
    <x v="7"/>
  </r>
  <r>
    <x v="11"/>
    <x v="158"/>
    <n v="1782.5"/>
    <s v="АО_x000a_&quot;Райффайзенбанк&quot; г._x000a_Москва"/>
    <s v="Оплата покупки по карте. CARD_x000a_**4411 IRINA MIGUNOVA 13DEC RUR 1782.5 POST RUS.SERVICE._x000a_127204 MOSKVA"/>
    <s v="452751782,5"/>
    <x v="15"/>
    <x v="4"/>
    <x v="11"/>
  </r>
  <r>
    <x v="11"/>
    <x v="158"/>
    <n v="15225"/>
    <s v="Юдина Анна Владимировна"/>
    <s v="Перечисление заработной платы за декабрь 2023 г. НДС не облагается"/>
    <s v="4527515225"/>
    <x v="11"/>
    <x v="3"/>
    <x v="9"/>
  </r>
  <r>
    <x v="11"/>
    <x v="158"/>
    <n v="16250"/>
    <s v="Казначейство России (ФНС России)"/>
    <s v="Единый налоговый платеж(НДФЛ декабрь 2023). НДС не облагается"/>
    <s v="4527516250"/>
    <x v="16"/>
    <x v="3"/>
    <x v="9"/>
  </r>
  <r>
    <x v="11"/>
    <x v="158"/>
    <n v="43500"/>
    <s v="Иваницкая Ирина Васильевна"/>
    <s v="Перечисление  заработной платы за декабрь 2023 для зачисления на счет Иваницкой И. В. НДС не облагается"/>
    <s v="4527543500"/>
    <x v="11"/>
    <x v="3"/>
    <x v="9"/>
  </r>
  <r>
    <x v="11"/>
    <x v="158"/>
    <n v="50025"/>
    <s v="АО_x000a_&quot;Райффайзенбанк&quot; г._x000a_Москва"/>
    <s v="Оплата Заработная плата за Декабрь 2023 г. на основании ПЛАТЕЖНАЯ ВЕДОМОСТЬ N 32 от 15.12.2023"/>
    <s v="4527550025"/>
    <x v="11"/>
    <x v="3"/>
    <x v="9"/>
  </r>
  <r>
    <x v="11"/>
    <x v="159"/>
    <n v="5005.92"/>
    <s v="АО_x000a_&quot;Райффайзенбанк&quot; г._x000a_Москва"/>
    <s v="Оплата покупки по карте. CARD_x000a_**4411 IRINA MIGUNOVA 13DEC RUR 5005.92 11042 VINOGRADOVO MYTISHHI"/>
    <s v="452765005,92"/>
    <x v="7"/>
    <x v="0"/>
    <x v="6"/>
  </r>
  <r>
    <x v="11"/>
    <x v="160"/>
    <n v="90000"/>
    <s v="ИП Даниленко Людмила Эммануиловна"/>
    <s v="Оплата разведывательной проходки для выполнения санации трубы методом гнб, соласно Счета №346 от 18.12.2023г. НДС не облагается"/>
    <s v="4527890000"/>
    <x v="17"/>
    <x v="1"/>
    <x v="12"/>
  </r>
  <r>
    <x v="11"/>
    <x v="161"/>
    <n v="507998.37"/>
    <s v="ИП Елисов Алексей Алексеевич"/>
    <s v="Оплата за организацию работ по замене участка напорной канализации в р-не Новодачного шоссе под железнодорожным полотном, согласно Счета_x000a_№11/12/23-1 от 11.12.2023г.  В том числе НДС 20.00% - 84 666.39"/>
    <s v="45279507998,37"/>
    <x v="17"/>
    <x v="1"/>
    <x v="12"/>
  </r>
  <r>
    <x v="11"/>
    <x v="162"/>
    <n v="0.08"/>
    <s v="Мосэнергосбыт ОАО"/>
    <s v="Оплата пени по Решению АС по делу №А40-264330/2022,  по договору No 77610001009699 Сумма 0-08. В том числе НДС"/>
    <s v="452800,08"/>
    <x v="25"/>
    <x v="0"/>
    <x v="16"/>
  </r>
  <r>
    <x v="11"/>
    <x v="163"/>
    <n v="210"/>
    <s v="АО_x000a_&quot;Райффайзенбанк&quot; г._x000a_Москва"/>
    <s v="Комиссия за снятие наличных в банкомате. Cash Advance Fee. CARD **4411 IRINA MIGUNOVA 19DEC RUR 14000 ATM 11098117 GRIBKI"/>
    <s v="45281210"/>
    <x v="8"/>
    <x v="0"/>
    <x v="7"/>
  </r>
  <r>
    <x v="11"/>
    <x v="163"/>
    <n v="14000"/>
    <s v="АО_x000a_&quot;Райффайзенбанк&quot; г._x000a_Москва"/>
    <s v="Снятие наличных денежных средств с карты в банкомате стороннего банка. CARD **4411 IRINA MIGUNOVA 19DEC RUR 14000 ATM 11098117 GRIBKI"/>
    <s v="4528114000"/>
    <x v="15"/>
    <x v="4"/>
    <x v="11"/>
  </r>
  <r>
    <x v="11"/>
    <x v="164"/>
    <n v="210"/>
    <s v="АО_x000a_&quot;Райффайзенбанк&quot; г._x000a_Москва"/>
    <s v="Комиссия за снятие наличных в банкомате. Cash Advance Fee. CARD **4411 IRINA MIGUNOVA 22DEC RUR 14000 RBA REC 75131 G MOSKVA"/>
    <s v="45282210"/>
    <x v="8"/>
    <x v="0"/>
    <x v="7"/>
  </r>
  <r>
    <x v="11"/>
    <x v="164"/>
    <n v="331.5"/>
    <s v="АО_x000a_&quot;Райффайзенбанк&quot; г._x000a_Москва"/>
    <s v="Оплата покупки по карте. CARD_x000a_**4411 IRINA MIGUNOVA 20DEC RUR 331.5 POST RUS.SERVICE._x000a_127204 MOSKVA"/>
    <s v="45282331,5"/>
    <x v="15"/>
    <x v="4"/>
    <x v="11"/>
  </r>
  <r>
    <x v="11"/>
    <x v="164"/>
    <n v="1000"/>
    <s v="ПАО &quot;РОССЕТИ МОСКОВСКИЙ РЕГИОН&quot;"/>
    <s v="Оплата за услуги присоединения энергоприн. ст-в к эд.сети, по Дог._x000a_№С8-23-304-160040(386469) по Счету №1802670 от 22.12.2023г.  В_x000a_том числе НДС 20.00% - 166.67"/>
    <s v="452821000"/>
    <x v="25"/>
    <x v="0"/>
    <x v="16"/>
  </r>
  <r>
    <x v="11"/>
    <x v="164"/>
    <n v="14000"/>
    <s v="АО_x000a_&quot;Райффайзенбанк&quot; г._x000a_Москва"/>
    <s v="Снятие наличных денежных средств с карты в банкомате Банка. CARD **4411 IRINA MIGUNOVA 22DEC RUR 14000 RBA REC 75131 G MOSKVA"/>
    <s v="4528214000"/>
    <x v="15"/>
    <x v="4"/>
    <x v="11"/>
  </r>
  <r>
    <x v="11"/>
    <x v="164"/>
    <n v="18025"/>
    <s v="ООО &quot;МВК ЭКОДАР&quot;"/>
    <s v="Оплата за  сервисное обслуживание, согласно Счета_x000a_№71781/Р131 от 20.12.2023г.  В том числе НДС 20.00% - 3 004.17"/>
    <s v="4528218025"/>
    <x v="21"/>
    <x v="0"/>
    <x v="15"/>
  </r>
  <r>
    <x v="11"/>
    <x v="164"/>
    <n v="210374.48"/>
    <s v="Муниципальное унитарное предприятие &quot;Инженерные сети г._x000a_Долгопрудного&quot;"/>
    <s v="Опплата за стоки за ноябрь 2023г., по сч/ф В5090 от 30.11.2023г. В том числе НДС 20.00% - 35 062.41"/>
    <s v="45282210374,48"/>
    <x v="10"/>
    <x v="0"/>
    <x v="8"/>
  </r>
  <r>
    <x v="11"/>
    <x v="165"/>
    <n v="9001.01"/>
    <s v="АО_x000a_&quot;Мосэнергосбыт&quot;"/>
    <s v="Оплата за потребленную эл/эн (мощность) по дог/контракту No 77610001009699 (номер дог до 01.01.2023 - 97644161) за  2023 г, по_x000a_счету No 10070623498897,10070723442134,_x000a_10070823470258 В том числе НДС 20.00% - 1 5"/>
    <s v="452869001,01"/>
    <x v="25"/>
    <x v="0"/>
    <x v="16"/>
  </r>
  <r>
    <x v="11"/>
    <x v="165"/>
    <n v="17399.66"/>
    <s v="АО_x000a_&quot;Мосэнергосбыт&quot;"/>
    <s v="Оплата за потребленную эл/эн (мощность) по дог/контракту No 77610001009699 (номер дог до 01.01.2023 - 97644161) за 2023г, по счету No10070923456148, 10071023031127, 10071123031132_x000a_В том числе НДС 20.00% - 2 89"/>
    <s v="4528617399,66"/>
    <x v="25"/>
    <x v="0"/>
    <x v="16"/>
  </r>
  <r>
    <x v="11"/>
    <x v="165"/>
    <n v="90363.32"/>
    <s v="АО_x000a_&quot;Мосэнергосбыт&quot;"/>
    <s v="Оплата за потребленную эл/эн (мощность) по дог/контракту No 77610001009699 (номер договора до 01.01.2023 - 97644161) за 2023 года,_x000a_по счету No 11520123016224, № 11520323025833 В том числе НДС 20.00% - 15 060.55"/>
    <s v="4528690363,32"/>
    <x v="25"/>
    <x v="0"/>
    <x v="16"/>
  </r>
  <r>
    <x v="11"/>
    <x v="165"/>
    <n v="183476.49"/>
    <s v="АО_x000a_&quot;Мосэнергосбыт&quot;"/>
    <s v="Оплата за потребленную эл/э (мощность) по дог/контракту No 77610001009699 (номер дог до 01.01.2023 - 97644161) за 2023 года,_x000a_по с/ф NЭ/61/018116, по счету 10070623025486 В том числе НДС 20.00% - 30 579.42"/>
    <s v="45286183476,49"/>
    <x v="25"/>
    <x v="0"/>
    <x v="16"/>
  </r>
  <r>
    <x v="11"/>
    <x v="165"/>
    <n v="217049.68"/>
    <s v="ИП Куркин Сергей Петрович"/>
    <s v="Аванс по Договору №УП/НХБК- 25/12/2023 от 25.12.2023г., согласно Счетв №38 от 25.12.2023г.   В том числе НДС 20.00% - 36 174.95"/>
    <s v="45286217049,68"/>
    <x v="17"/>
    <x v="1"/>
    <x v="12"/>
  </r>
  <r>
    <x v="11"/>
    <x v="166"/>
    <n v="5499.49"/>
    <s v="АО_x000a_&quot;Райффайзенбанк&quot; г._x000a_Москва"/>
    <s v="Комиссия за переводы в пользу ФЛ сверх нетарифицируемой суммы платежей в месяц"/>
    <s v="452875499,49"/>
    <x v="8"/>
    <x v="0"/>
    <x v="7"/>
  </r>
  <r>
    <x v="11"/>
    <x v="166"/>
    <n v="130000"/>
    <s v="Мильяненко Михаил Александрович"/>
    <s v="Предоплата самозанятому по договору №БН от 15.02.2023г. НДС не облагается"/>
    <s v="45287130000"/>
    <x v="14"/>
    <x v="0"/>
    <x v="6"/>
  </r>
  <r>
    <x v="11"/>
    <x v="166"/>
    <n v="112554"/>
    <s v="Мильяненко Михаил Александрович"/>
    <s v="Предоплата самозанятому по договору №БН от 15.02.2023г. НДС не облагается"/>
    <s v="45287112554"/>
    <x v="26"/>
    <x v="1"/>
    <x v="12"/>
  </r>
  <r>
    <x v="11"/>
    <x v="167"/>
    <n v="500"/>
    <s v="ОСФР ПО Г. МОСКВЕ И МОСКОВСКОЙ ОБЛАСТИ"/>
    <s v="Взносы на обязательное страхование от несчастных случаев за декабрь 2023г.. Регистрационный номер в ФСС 7704004815 НДС не облагается"/>
    <s v="45288500"/>
    <x v="16"/>
    <x v="3"/>
    <x v="9"/>
  </r>
  <r>
    <x v="11"/>
    <x v="167"/>
    <n v="825"/>
    <s v="АО_x000a_&quot;Райффайзенбанк&quot; г._x000a_Москва"/>
    <s v="Комиссия за исходящие платежи в рублях, переданные по системе Банк-Клиент по счету 40703810800001434983 за период с 30.11.2023 по 28.12.2023"/>
    <s v="45288825"/>
    <x v="8"/>
    <x v="0"/>
    <x v="7"/>
  </r>
  <r>
    <x v="11"/>
    <x v="167"/>
    <n v="990"/>
    <s v="АО_x000a_&quot;Райффайзенбанк&quot; г._x000a_Москва"/>
    <s v="Ежемесячная комиссия за обслуживание по пакету за период с 01.12.2023 по 31.12.2023"/>
    <s v="45288990"/>
    <x v="8"/>
    <x v="0"/>
    <x v="7"/>
  </r>
  <r>
    <x v="11"/>
    <x v="167"/>
    <n v="2718.13"/>
    <s v="АО_x000a_&quot;Райффайзенбанк&quot; г._x000a_Москва"/>
    <s v="Комиссия за переводы в пользу ФЛ сверх нетарифицируемой суммы платежей в месяц"/>
    <s v="452882718,13"/>
    <x v="8"/>
    <x v="0"/>
    <x v="7"/>
  </r>
  <r>
    <x v="11"/>
    <x v="167"/>
    <n v="15225"/>
    <s v="Юдина Анна Владимировна"/>
    <s v="Перечисление заработной платы за декабрь 2023 г. НДС не облагается"/>
    <s v="4528815225"/>
    <x v="11"/>
    <x v="3"/>
    <x v="9"/>
  </r>
  <r>
    <x v="11"/>
    <x v="167"/>
    <n v="16250"/>
    <s v="Казначейство России (ФНС России)"/>
    <s v="Единый налоговый платеж(НДФЛ декабрь 2023). НДС не облагается"/>
    <s v="4528816250"/>
    <x v="16"/>
    <x v="3"/>
    <x v="9"/>
  </r>
  <r>
    <x v="11"/>
    <x v="167"/>
    <n v="43500"/>
    <s v="Иваницкая Ирина Васильевна"/>
    <s v="Перечисление  заработной платы за декабрь 2023 для зачисления на счет Иваницкой И. В. НДС не облагается"/>
    <s v="4528843500"/>
    <x v="11"/>
    <x v="3"/>
    <x v="9"/>
  </r>
  <r>
    <x v="11"/>
    <x v="167"/>
    <n v="49682"/>
    <s v="Казначейство России (ФНС России)"/>
    <s v="Единый налоговый платеж (Страховые взносы декабрь) НДС не облагается"/>
    <s v="4528849682"/>
    <x v="16"/>
    <x v="3"/>
    <x v="9"/>
  </r>
  <r>
    <x v="11"/>
    <x v="167"/>
    <n v="50000"/>
    <s v="ШКРЕБА ВИКТОРИЯ СЕРГЕЕВНА"/>
    <s v="Оплата юридических услуг по счету_x000a_№6965574 от 27.12 2023 г., по_x000a_договору №БН от 19.09.2022. НДС не облагается"/>
    <s v="4528850000"/>
    <x v="20"/>
    <x v="0"/>
    <x v="14"/>
  </r>
  <r>
    <x v="11"/>
    <x v="167"/>
    <n v="55400"/>
    <s v="ИП Ковалевская Анастасия Ивановна"/>
    <s v="Оплата за услуги бухгалтерского сопровождения за декабрь 2023г., согласно Счета №38 от 27.12.2023г._x000a_НДС не облагается"/>
    <s v="4528855400"/>
    <x v="18"/>
    <x v="0"/>
    <x v="13"/>
  </r>
  <r>
    <x v="11"/>
    <x v="167"/>
    <n v="56025"/>
    <s v="АО_x000a_&quot;Райффайзенбанк&quot; г._x000a_Москва"/>
    <s v="Оплата Заработная плата за Декабрь 2023 г. на основании ПЛАТЕЖНАЯ ВЕДОМОСТЬ N 33 от 28.12.2023"/>
    <s v="4528856025"/>
    <x v="11"/>
    <x v="3"/>
    <x v="9"/>
  </r>
  <r>
    <x v="11"/>
    <x v="167"/>
    <n v="61912"/>
    <s v="ООО &quot;ВСЕИНСТРУМЕНТ Ы.РУ&quot;"/>
    <s v="Оплата за инструменты, соласно Счета №2312-100125-81839 от_x000a_28.12.2023.  В том числе НДС 20.00% - 10 318.67"/>
    <s v="4528861912"/>
    <x v="7"/>
    <x v="0"/>
    <x v="6"/>
  </r>
  <r>
    <x v="11"/>
    <x v="168"/>
    <n v="75"/>
    <s v="АО_x000a_&quot;Райффайзенбанк&quot; г._x000a_Москва"/>
    <s v="Комиссия за исходящие платежи в рублях, переданные по системе Банк-Клиент по счету 40703810800001434983 за период с 28.12.2023 по 29.12.2023"/>
    <s v="4528975"/>
    <x v="8"/>
    <x v="0"/>
    <x v="7"/>
  </r>
  <r>
    <x v="11"/>
    <x v="168"/>
    <n v="30000"/>
    <s v="АБ &quot;ЗАБРАЛОВА, КРЫЛОВА И ПАРТНЕРЫ&quot;"/>
    <s v="Авановый платеж по Соглашению об оказании юридической помощи_x000a_№149 от 25.12.2023., согласно Счета №238 от 25.12.2023г. НДС не облагается"/>
    <s v="4528930000"/>
    <x v="20"/>
    <x v="0"/>
    <x v="14"/>
  </r>
  <r>
    <x v="11"/>
    <x v="168"/>
    <n v="45500"/>
    <s v="ООО &quot;Нохоре&quot;"/>
    <s v="Оплата за вывоз мусора за декабрь 2023г.  В том числе НДС 20.00% - 7 583.33"/>
    <s v="4528945500"/>
    <x v="4"/>
    <x v="0"/>
    <x v="3"/>
  </r>
  <r>
    <x v="11"/>
    <x v="168"/>
    <n v="50000"/>
    <s v="Паленов Александр Юрьевич"/>
    <s v="Оплата по Договору, за услуги._x000a_НДС не облагается"/>
    <s v="4528950000"/>
    <x v="11"/>
    <x v="3"/>
    <x v="9"/>
  </r>
  <r>
    <x v="11"/>
    <x v="169"/>
    <n v="295"/>
    <s v="АО_x000a_&quot;Райффайзенбанк&quot; г._x000a_Москва"/>
    <s v="Оплата покупки по карте. CARD_x000a_**4411 IRINA MIGUNOVA 28DEC RUR 295 ZELENII SLON GRIBKI"/>
    <s v="45290295"/>
    <x v="15"/>
    <x v="4"/>
    <x v="11"/>
  </r>
  <r>
    <x v="11"/>
    <x v="169"/>
    <n v="4500"/>
    <s v="АО_x000a_&quot;Райффайзенбанк&quot; г._x000a_Москва"/>
    <s v="Оплата покупки по карте. CARD_x000a_**4411 IRINA MIGUNOVA 28DEC RUR 4500 IP KRUMOV V. G. GRIBKI"/>
    <s v="452904500"/>
    <x v="15"/>
    <x v="4"/>
    <x v="11"/>
  </r>
  <r>
    <x v="11"/>
    <x v="166"/>
    <n v="152883.35999999999"/>
    <s v="ИП Куркин Сергей Петрович"/>
    <s v="Частичная оплата аванса по Договору №УП/НХБК-25/12/2023 от 25.12.2023г., по Счету №39 от 27.12.2023г. НДС не облагается"/>
    <s v="45287152883,36"/>
    <x v="17"/>
    <x v="1"/>
    <x v="12"/>
  </r>
  <r>
    <x v="11"/>
    <x v="167"/>
    <n v="25"/>
    <s v="АО &quot;Райффайзенбанк&quot; г.Москва"/>
    <s v="Комиссия за исходящие платежи в рублях, переданные по системе Банк-Клиент по счету 40703810300000004199 за период с 30.11.2023 по 28.12.2023"/>
    <s v="4528825"/>
    <x v="8"/>
    <x v="0"/>
    <x v="7"/>
  </r>
  <r>
    <x v="0"/>
    <x v="11"/>
    <n v="2500"/>
    <s v="ПАЛ ВТБ"/>
    <s v="Комиссия банка"/>
    <s v="449572500"/>
    <x v="8"/>
    <x v="0"/>
    <x v="7"/>
  </r>
  <r>
    <x v="12"/>
    <x v="170"/>
    <n v="5046"/>
    <s v="АО &quot;Райффайзенбанк&quot; г. Москва"/>
    <s v="Оплата покупки по карте. CARD_x000a_**4411 IRINA MIGUNOVA 28DEC RUR 5046 11042 VINOGRADOVO MYTISHHI"/>
    <s v="452925046"/>
    <x v="29"/>
    <x v="2"/>
    <x v="18"/>
  </r>
  <r>
    <x v="12"/>
    <x v="170"/>
    <n v="6079.96"/>
    <s v="АО &quot;Райффайзенбанк&quot; г. Москва"/>
    <s v="Оплата покупки по карте. CARD_x000a_**4411 IRINA MIGUNOVA 29DEC RUR 6079.96 GAZPROM MEZHREGIONGAZ SPB"/>
    <s v="452926079,96"/>
    <x v="0"/>
    <x v="0"/>
    <x v="0"/>
  </r>
  <r>
    <x v="12"/>
    <x v="171"/>
    <n v="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12.2023 по 09.01.2024"/>
    <s v="4530050"/>
    <x v="8"/>
    <x v="0"/>
    <x v="7"/>
  </r>
  <r>
    <x v="12"/>
    <x v="171"/>
    <n v="50000"/>
    <s v="Паленов Александр Юрьевич"/>
    <s v="Перевод средств по Договору_x000a_№0592019269 Паленов Александр Юрьевич, за услуги. НДС не облагается"/>
    <s v="4530050000"/>
    <x v="20"/>
    <x v="0"/>
    <x v="14"/>
  </r>
  <r>
    <x v="12"/>
    <x v="171"/>
    <n v="300000"/>
    <s v="ООО ЧОО &quot;АКБ&quot;"/>
    <s v="Оплата охраны территории поселка за декабрь  2023 год по договору_x000a_№347-2-23-ФО от 15.02.2023 НДС_x000a_не облагается"/>
    <s v="45300300000"/>
    <x v="30"/>
    <x v="0"/>
    <x v="2"/>
  </r>
  <r>
    <x v="12"/>
    <x v="172"/>
    <n v="20215"/>
    <s v="Мильяненко Михаил Александрович"/>
    <s v="Предоплата самозанятому по договору №БН от 15.02.2023г. (за уборку территории) НДС не облагается"/>
    <s v="4530220215"/>
    <x v="14"/>
    <x v="0"/>
    <x v="6"/>
  </r>
  <r>
    <x v="12"/>
    <x v="172"/>
    <n v="30200"/>
    <s v="ООО &quot;Эколоджис&quot;"/>
    <s v="Оплата за пробы воды, согласно Счета №k-336 от 20.11.2023г. В том числе НДС 20.00% - 5 033.33"/>
    <s v="4530230200"/>
    <x v="24"/>
    <x v="0"/>
    <x v="15"/>
  </r>
  <r>
    <x v="12"/>
    <x v="173"/>
    <n v="1218"/>
    <s v="АО &quot;Райффайзенбанк&quot; г. Москва"/>
    <s v="Оплата покупки по карте. CARD_x000a_**4411 IRINA MIGUNOVA 11JAN RUR 1218 POST RUS.SERVICE._x000a_127204 MOSKVA"/>
    <s v="453041218"/>
    <x v="15"/>
    <x v="4"/>
    <x v="11"/>
  </r>
  <r>
    <x v="12"/>
    <x v="174"/>
    <n v="250"/>
    <s v="АО &quot;Райффайзенбанк&quot; г. Москва"/>
    <s v="Комиссия за платежные требования и инкасс. поручения по счету 40703810800001434983  0.3522940"/>
    <s v="45306250"/>
    <x v="8"/>
    <x v="0"/>
    <x v="7"/>
  </r>
  <r>
    <x v="12"/>
    <x v="174"/>
    <n v="250"/>
    <s v="АО &quot;Райффайзенбанк&quot; г. Москва"/>
    <s v="Комиссия за платежные требования и инкасс. поручения по счету 40703810800001434983  0.3522941"/>
    <s v="45306250"/>
    <x v="8"/>
    <x v="0"/>
    <x v="7"/>
  </r>
  <r>
    <x v="12"/>
    <x v="174"/>
    <n v="500"/>
    <s v="ОСФР ПО Г. МОСКВЕ И МОСКОВСКОЙ ОБЛАСТИ"/>
    <s v="Взносы на обязательное страхование от несчастных случаев за январь 2024г.. Регистрационный номер в ФСС 7704004815 НДС не облагается"/>
    <s v="45306500"/>
    <x v="16"/>
    <x v="3"/>
    <x v="9"/>
  </r>
  <r>
    <x v="12"/>
    <x v="174"/>
    <n v="6631.14"/>
    <s v="АО &quot;Мосэнергосбыт&quot;"/>
    <s v="неуст с 27.12.2023 по 15.01.2024 г. ИСПОЛ ЛИСТ ФС № 044548494 ВЫД. 01.12.2023 АРБИТРАЖНЫЙ СУД ГОРОДА МОСКВЫ ПО ДЕЛУ № А40-187632/23-16-1253"/>
    <s v="453066631,14"/>
    <x v="25"/>
    <x v="0"/>
    <x v="16"/>
  </r>
  <r>
    <x v="12"/>
    <x v="174"/>
    <n v="15225"/>
    <s v="Юдина Анна Владимировна"/>
    <s v="Перечисление заработной платы за январь 2024 г. НДС не облагается"/>
    <s v="4530615225"/>
    <x v="11"/>
    <x v="3"/>
    <x v="9"/>
  </r>
  <r>
    <x v="12"/>
    <x v="174"/>
    <n v="16930"/>
    <s v="Казначейство России (ФНС России)"/>
    <s v="Единый налоговый платеж(НДФЛ янаврь 2024). НДС не облагается"/>
    <s v="4530616930"/>
    <x v="16"/>
    <x v="3"/>
    <x v="9"/>
  </r>
  <r>
    <x v="12"/>
    <x v="174"/>
    <n v="43500"/>
    <s v="Иваницкая Ирина Васильевна"/>
    <s v="Перечисление  заработной платы за январь 2024 для зачисления на счет Иваницкой И. В. НДС не облагается"/>
    <s v="4530643500"/>
    <x v="11"/>
    <x v="3"/>
    <x v="9"/>
  </r>
  <r>
    <x v="12"/>
    <x v="174"/>
    <n v="54575.040000000001"/>
    <s v="АО &quot;Райффайзенбанк&quot; г. Москва"/>
    <s v="Оплата Заработная плата за Декабрь 2023 г. на основании ПЛАТЕЖНАЯ ВЕДОМОСТЬ N 1 от 15.01.2024"/>
    <s v="4530654575,04"/>
    <x v="11"/>
    <x v="3"/>
    <x v="9"/>
  </r>
  <r>
    <x v="12"/>
    <x v="174"/>
    <n v="100000"/>
    <s v="ИП Куркин Сергей Петрович"/>
    <s v="Частичная оплата аванса по Договору №УП/НХБК-25/12/2023 от 25.12.2023г., по Счету №39 от 27.12.2023г. НДС не облагается"/>
    <s v="45306100000"/>
    <x v="17"/>
    <x v="0"/>
    <x v="12"/>
  </r>
  <r>
    <x v="12"/>
    <x v="174"/>
    <n v="342477.09"/>
    <s v="АО &quot;Мосэнергосбыт&quot;"/>
    <s v="ИСПОЛ ЛИСТ ФС № 044548494 ВЫД. 01.12.2023 АРБИТРАЖНЫЙ СУД ГОРОДА МОСКВЫ ПО ДЕЛУ № А40-187632/23-16-1253"/>
    <s v="45306342477,09"/>
    <x v="25"/>
    <x v="0"/>
    <x v="16"/>
  </r>
  <r>
    <x v="12"/>
    <x v="175"/>
    <n v="14900"/>
    <s v="Мильяненко Михаил Александрович"/>
    <s v="Предоплата самозанятому по договору №БН от 15.02.2023г. (за уборку территории, трактор) НДС не облагается"/>
    <s v="4530714900"/>
    <x v="14"/>
    <x v="0"/>
    <x v="6"/>
  </r>
  <r>
    <x v="12"/>
    <x v="176"/>
    <n v="2400"/>
    <s v="АО &quot;Райффайзенбанк&quot; г. Москва"/>
    <s v="Оплата покупки по карте. CARD_x000a_**4411 IRINA MIGUNOVA 18JAN RUR 2400 IP KRUMOV V. G. GRIBKI"/>
    <s v="453112400"/>
    <x v="7"/>
    <x v="1"/>
    <x v="12"/>
  </r>
  <r>
    <x v="12"/>
    <x v="176"/>
    <n v="2870"/>
    <s v="АО &quot;Райффайзенбанк&quot; г. Москва"/>
    <s v="Оплата покупки по карте. CARD_x000a_**4411 IRINA MIGUNOVA 18JAN RUR 2870 IP FAKHRTDINOV MYTISHHI"/>
    <s v="453112870"/>
    <x v="7"/>
    <x v="1"/>
    <x v="12"/>
  </r>
  <r>
    <x v="12"/>
    <x v="177"/>
    <n v="2245"/>
    <s v="Казначейство России (ФНС России)"/>
    <s v="Госдарственная пошлина за рассмотрение иска в Арбитражном суде г.Москвы к ИП Смирнов Дмитрий Владимирович, сумма иска 105249.42. НДС не облагается"/>
    <s v="453142245"/>
    <x v="31"/>
    <x v="2"/>
    <x v="14"/>
  </r>
  <r>
    <x v="12"/>
    <x v="177"/>
    <n v="4500"/>
    <s v="ООО &quot;РУСПРОМПОДШИ ПНИК&quot;"/>
    <s v="Оплата за подшипники, согласно Счета №55 от 23.01.2024г. В том числе НДС 20.00% - 750.00"/>
    <s v="453144500"/>
    <x v="35"/>
    <x v="1"/>
    <x v="6"/>
  </r>
  <r>
    <x v="12"/>
    <x v="177"/>
    <n v="7980"/>
    <s v="ООО &quot;Тиражные решения 1С-Рарус&quot;"/>
    <s v="Оплата за регистрацию доменного имени (gskdarin.ru), аренду хостинг- площадки, согласно Счета №ТРЦБ- 013636 от 25.12.2023г. Дог №ТР- w23/0059 от 25.12.2023г. НДС не_x000a_облагается"/>
    <s v="453147980"/>
    <x v="2"/>
    <x v="0"/>
    <x v="1"/>
  </r>
  <r>
    <x v="12"/>
    <x v="178"/>
    <n v="4.1500000000000004"/>
    <s v="АО &quot;Райффайзенбанк&quot; г. Москва"/>
    <s v="Комиссия за переводы в пользу ФЛ сверх нетарифицируемой суммы платежей в месяц"/>
    <s v="453154,15"/>
    <x v="8"/>
    <x v="0"/>
    <x v="7"/>
  </r>
  <r>
    <x v="12"/>
    <x v="178"/>
    <n v="420"/>
    <s v="АО &quot;Райффайзенбанк&quot; г. Москва"/>
    <s v="Оплата покупки по карте. CARD_x000a_**4411 IRINA MIGUNOVA 22JAN RUR 420 IP ZEYNETDINOV E.M. MYTISHHI"/>
    <s v="45315420"/>
    <x v="7"/>
    <x v="1"/>
    <x v="12"/>
  </r>
  <r>
    <x v="12"/>
    <x v="178"/>
    <n v="1064"/>
    <s v="Мильяненко Михаил Александрович"/>
    <s v="Предоплата самозанятому по договору №БН от 15.02.2023г. (за ремонт снегоуборщика) НДС не облагается"/>
    <s v="453151064"/>
    <x v="14"/>
    <x v="0"/>
    <x v="6"/>
  </r>
  <r>
    <x v="12"/>
    <x v="178"/>
    <n v="4179"/>
    <s v="АО &quot;Райффайзенбанк&quot; г. Москва"/>
    <s v="Оплата покупки по карте. CARD_x000a_**4411 IRINA MIGUNOVA 22JAN_x000a_RUR 4179 YM *market.yandex Moscow"/>
    <s v="453154179"/>
    <x v="7"/>
    <x v="1"/>
    <x v="12"/>
  </r>
  <r>
    <x v="12"/>
    <x v="178"/>
    <n v="5511"/>
    <s v="Мильяненко Михаил Александрович"/>
    <s v="Предоплата самозанятому по договору №БН от 15.02.2023г. (за ремонт снегоуборщика) НДС не облагается"/>
    <s v="453155511"/>
    <x v="14"/>
    <x v="0"/>
    <x v="6"/>
  </r>
  <r>
    <x v="12"/>
    <x v="178"/>
    <n v="16440"/>
    <s v="АО &quot;Райффайзенбанк&quot; г. Москва"/>
    <s v="Оплата покупки по карте. CARD_x000a_**4411 IRINA MIGUNOVA 22JAN RUR 16440 PLANETA ZHELEZYAKA NAGORNOE"/>
    <s v="4531516440"/>
    <x v="7"/>
    <x v="1"/>
    <x v="12"/>
  </r>
  <r>
    <x v="12"/>
    <x v="178"/>
    <n v="60000"/>
    <s v="АНО МЦЭО"/>
    <s v="Оплата за проведение досудебной экспертизы по Договвору №17/01 от 17.01.2024г. НДС не облагается"/>
    <s v="4531560000"/>
    <x v="36"/>
    <x v="2"/>
    <x v="14"/>
  </r>
  <r>
    <x v="12"/>
    <x v="178"/>
    <n v="205766.72"/>
    <s v="ИП Куркин Сергей Петрович"/>
    <s v="Оплата аванса по Договору_x000a_№УП/НХБК-25/12/2023 от_x000a_25.12.2023г., по Счету №39 от 27.12.2023г. НДС не облагается"/>
    <s v="45315205766,72"/>
    <x v="17"/>
    <x v="0"/>
    <x v="12"/>
  </r>
  <r>
    <x v="12"/>
    <x v="179"/>
    <n v="8250"/>
    <s v="АО &quot;Райффайзенбанк&quot; г. Москва"/>
    <s v="Оплата покупки по карте. CARD_x000a_**4411 IRINA MIGUNOVA 22JAN RUR 8250 PLANETA ZHELEZYAKA MYTISHHI"/>
    <s v="453168250"/>
    <x v="7"/>
    <x v="1"/>
    <x v="12"/>
  </r>
  <r>
    <x v="12"/>
    <x v="179"/>
    <n v="146185.97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1 квартал 2024,  ФЛС №М-02-013174-_x000a_001 В том числе НДС"/>
    <s v="45316146185,97"/>
    <x v="5"/>
    <x v="0"/>
    <x v="4"/>
  </r>
  <r>
    <x v="12"/>
    <x v="180"/>
    <n v="3451.44"/>
    <s v="АО &quot;Райффайзенбанк&quot; г. Москва"/>
    <s v="Оплата покупки по карте. CARD_x000a_**4411 IRINA MIGUNOVA 24JAN RUR 3451.44 11042 VINOGRADOVO MYTISHHI"/>
    <s v="453183451,44"/>
    <x v="29"/>
    <x v="2"/>
    <x v="18"/>
  </r>
  <r>
    <x v="12"/>
    <x v="181"/>
    <n v="181"/>
    <s v="АО &quot;Райффайзенбанк&quot; г. Москва"/>
    <s v="Комиссия за переводы в пользу ФЛ сверх нетарифицируемой суммы платежей в месяц"/>
    <s v="45320181"/>
    <x v="8"/>
    <x v="0"/>
    <x v="7"/>
  </r>
  <r>
    <x v="12"/>
    <x v="181"/>
    <n v="6000"/>
    <s v="ООО &quot;ГАЗСЕРВИС&quot;"/>
    <s v="Оплата за техническое обслуживание газопровода январь 2024 по договору №ОГ-19/7 от 01.12.2019, согласно Счета №1 от 26.01.2024г. НДС не облагается"/>
    <s v="453206000"/>
    <x v="23"/>
    <x v="0"/>
    <x v="0"/>
  </r>
  <r>
    <x v="12"/>
    <x v="181"/>
    <n v="6527.46"/>
    <s v="ПАО &quot;ВЫМПЕЛКОМ&quot;"/>
    <s v="Оплата за услуги связи за декабрь 2023 года по счету №101024603844 от 31.12.2023 Лицевой счет абонента 669010285 В том числе НДС 20.00% - 1 087.91"/>
    <s v="453206527,46"/>
    <x v="1"/>
    <x v="0"/>
    <x v="1"/>
  </r>
  <r>
    <x v="12"/>
    <x v="181"/>
    <n v="18100"/>
    <s v="Мильяненко Михаил Александрович"/>
    <s v="Предоплата самозанятому по договору №БН от 15.02.2023г. (уборка, трактор) НДС не облагается"/>
    <s v="4532018100"/>
    <x v="14"/>
    <x v="0"/>
    <x v="6"/>
  </r>
  <r>
    <x v="12"/>
    <x v="182"/>
    <n v="23000"/>
    <s v="ООО &quot;СОЛЯРИС&quot;"/>
    <s v="Оплата за слесарные работы по ремонту снегоуборщиковв, согласно Счета №5 от 30.01.2024В том числе НДС 20.00% - 3 833.33"/>
    <s v="4532123000"/>
    <x v="35"/>
    <x v="1"/>
    <x v="6"/>
  </r>
  <r>
    <x v="12"/>
    <x v="182"/>
    <n v="100000"/>
    <s v="ИП Куркин Сергей Петрович"/>
    <s v="Оплата аванса по Договору_x000a_№УП/НХБК-25/12/2023 от_x000a_25.12.2023г. НДС не облагается"/>
    <s v="45321100000"/>
    <x v="17"/>
    <x v="0"/>
    <x v="12"/>
  </r>
  <r>
    <x v="12"/>
    <x v="183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24 по 31.01.2024"/>
    <s v="45322525"/>
    <x v="8"/>
    <x v="0"/>
    <x v="7"/>
  </r>
  <r>
    <x v="12"/>
    <x v="183"/>
    <n v="4662.8500000000004"/>
    <s v="АО &quot;Райффайзенбанк&quot; г. Москва"/>
    <s v="Комиссия за переводы в пользу ФЛ сверх нетарифицируемой суммы платежей в месяц"/>
    <s v="453224662,85"/>
    <x v="8"/>
    <x v="0"/>
    <x v="7"/>
  </r>
  <r>
    <x v="12"/>
    <x v="183"/>
    <n v="10000"/>
    <s v="ИП Ковалевская Анастасия Ивановна"/>
    <s v="Оплата за допуслуги по составлению таблиц к ТЭО  2018- 2022г., согласно Счета №1 от 30.01.2024г. НДС не облагается"/>
    <s v="4532210000"/>
    <x v="18"/>
    <x v="0"/>
    <x v="13"/>
  </r>
  <r>
    <x v="12"/>
    <x v="183"/>
    <n v="15225"/>
    <s v="Юдина Анна Владимировна"/>
    <s v="Перечисление заработной платы за январь 2024 г. НДС не облагается"/>
    <s v="4532215225"/>
    <x v="11"/>
    <x v="3"/>
    <x v="9"/>
  </r>
  <r>
    <x v="12"/>
    <x v="183"/>
    <n v="16018"/>
    <s v="Казначейство России (ФНС России)"/>
    <s v="Единый налоговый платеж(НДФЛ янаврь 2024). НДС не облагается"/>
    <s v="4532216018"/>
    <x v="16"/>
    <x v="3"/>
    <x v="9"/>
  </r>
  <r>
    <x v="12"/>
    <x v="183"/>
    <n v="31358.47"/>
    <s v="АО &quot;Райффайзенбанк&quot; г. Москва"/>
    <s v="Оплата Заработная плата за Декабрь 2023 г. на основании ПЛАТЕЖНАЯ ВЕДОМОСТЬ N 2 от 31.01.2024"/>
    <s v="4532231358,47"/>
    <x v="11"/>
    <x v="3"/>
    <x v="9"/>
  </r>
  <r>
    <x v="12"/>
    <x v="183"/>
    <n v="43500"/>
    <s v="Иваницкая Ирина Васильевна"/>
    <s v="Перечисление  заработной платы за январь 2024 для зачисления на счет Иваницкой И. В. НДС не облагается"/>
    <s v="4532243500"/>
    <x v="11"/>
    <x v="3"/>
    <x v="9"/>
  </r>
  <r>
    <x v="12"/>
    <x v="183"/>
    <n v="50000"/>
    <s v="ШКРЕБА ВИКТОРИЯ СЕРГЕЕВНА"/>
    <s v="Оплата юридических услуг по счету_x000a_№7457108 от 31.01 2024 г., по_x000a_договору №БН от 19.09.2022. НДС не облагается"/>
    <s v="4532250000"/>
    <x v="20"/>
    <x v="0"/>
    <x v="14"/>
  </r>
  <r>
    <x v="12"/>
    <x v="183"/>
    <n v="50199"/>
    <s v="Казначейство России (ФНС России)"/>
    <s v="Единый налоговый платеж (Страховые взносы январь 2024) НДС не облагается"/>
    <s v="4532250199"/>
    <x v="16"/>
    <x v="3"/>
    <x v="9"/>
  </r>
  <r>
    <x v="12"/>
    <x v="183"/>
    <n v="215160"/>
    <s v="Мильяненко Михаил Александрович"/>
    <s v="Предоплата самозанятому по договору №БН от 15.02.2023г. НДС не облагается"/>
    <s v="45322215160"/>
    <x v="26"/>
    <x v="1"/>
    <x v="12"/>
  </r>
  <r>
    <x v="13"/>
    <x v="184"/>
    <n v="990"/>
    <s v="АО &quot;Райффайзенбанк&quot; г. Москва"/>
    <s v="Ежемесячная комиссия за обслуживание по пакету за период с 01.01.2024 по 31.01.2024"/>
    <s v="45323990"/>
    <x v="8"/>
    <x v="0"/>
    <x v="7"/>
  </r>
  <r>
    <x v="13"/>
    <x v="184"/>
    <n v="5500"/>
    <s v="Вепржицкий Иван Юрьевич"/>
    <s v="Оплата с/з по Договору б/н от 01.02.2024, за сборку сервера. НДС не облагается"/>
    <s v="453235500"/>
    <x v="12"/>
    <x v="4"/>
    <x v="11"/>
  </r>
  <r>
    <x v="13"/>
    <x v="184"/>
    <n v="6400"/>
    <s v="Мильяненко Михаил Александрович"/>
    <s v="Предоплата самозанятому по договору №БН от 15.02.2023г.(за чистку камер) НДС не облагается"/>
    <s v="453236400"/>
    <x v="19"/>
    <x v="0"/>
    <x v="2"/>
  </r>
  <r>
    <x v="13"/>
    <x v="184"/>
    <n v="22000"/>
    <s v="АО &quot;Райффайзенбанк&quot; г. Москва"/>
    <s v="Оплата Заработная плата за Январь 2024 г. на основании ПЛАТЕЖНАЯ ВЕДОМОСТЬ N 4 от 01.02.2024"/>
    <s v="4532322000"/>
    <x v="11"/>
    <x v="3"/>
    <x v="9"/>
  </r>
  <r>
    <x v="13"/>
    <x v="184"/>
    <n v="77642.399999999994"/>
    <s v="Муниципальное унитарное предприятие &quot;Инженерные сети г. Долгопрудного&quot;"/>
    <s v="Оплата за стоки, согласно Счета_x000a_№В5909 от 31.12.2023,гг. В том числе НДС 20.00% - 12 940.40"/>
    <s v="4532377642,4"/>
    <x v="10"/>
    <x v="0"/>
    <x v="8"/>
  </r>
  <r>
    <x v="13"/>
    <x v="184"/>
    <n v="132961.79"/>
    <s v="ИП Куркин Сергей Петрович"/>
    <s v="Оплата по Договору №УП/НХБК- 25/12/2023 от 25.12.2023г. НДС не_x000a_облагается"/>
    <s v="45323132961,79"/>
    <x v="17"/>
    <x v="0"/>
    <x v="12"/>
  </r>
  <r>
    <x v="13"/>
    <x v="185"/>
    <n v="5340"/>
    <s v="Казначейство России (ФНС России)"/>
    <s v="Единый налоговый платеж(НДФЛ февраль 2024). НДС не облагается"/>
    <s v="453245340"/>
    <x v="16"/>
    <x v="3"/>
    <x v="9"/>
  </r>
  <r>
    <x v="13"/>
    <x v="185"/>
    <n v="9385.4"/>
    <s v="Юдина Анна Владимировна"/>
    <s v="Перечисление отпускных за февраль  2024 г. НДС не облагается"/>
    <s v="453249385,4"/>
    <x v="11"/>
    <x v="3"/>
    <x v="9"/>
  </r>
  <r>
    <x v="13"/>
    <x v="185"/>
    <n v="26355.73"/>
    <s v="Иваницкая Ирина Васильевна"/>
    <s v="Перечисление  отпускных за февраль 2024 для зачисления на счет Иваницкой И. В. НДС не облагается"/>
    <s v="4532426355,73"/>
    <x v="11"/>
    <x v="3"/>
    <x v="9"/>
  </r>
  <r>
    <x v="13"/>
    <x v="185"/>
    <n v="55400"/>
    <s v="ИП Ковалевская Анастасия Ивановна"/>
    <s v="Оплата за услуги бухгалтерского сопровождения за январь 2024г., согласно Счета №2 от 31.01.2024г._x000a_НДС не облагается"/>
    <s v="4532455400"/>
    <x v="18"/>
    <x v="0"/>
    <x v="13"/>
  </r>
  <r>
    <x v="13"/>
    <x v="186"/>
    <n v="2245"/>
    <s v="Казначейство России (ФНС России)"/>
    <s v="Госдарственная пошлина за рассмотрение иска в АC Московской области к ИП Смирнов Дмитрий Владимирович, сумма иска 116316,83. НДС не облагается"/>
    <s v="453292245"/>
    <x v="31"/>
    <x v="2"/>
    <x v="14"/>
  </r>
  <r>
    <x v="13"/>
    <x v="187"/>
    <n v="1305"/>
    <s v="АО &quot;Райффайзенбанк&quot; г. Москва"/>
    <s v="Оплата покупки по карте. CARD_x000a_**4411 IRINA MIGUNOVA 08FEB RUR 1305 POST RUS.SERVICE._x000a_127204 MOSKVA"/>
    <s v="453321305"/>
    <x v="15"/>
    <x v="4"/>
    <x v="11"/>
  </r>
  <r>
    <x v="13"/>
    <x v="188"/>
    <n v="2266"/>
    <s v="ООО &quot;КИРЕЛИС&quot;"/>
    <s v="Оплата за техпластину, согласно Счета №40899 от 08.02.2024г. В том числе НДС 20.00% - 377.67"/>
    <s v="453342266"/>
    <x v="7"/>
    <x v="1"/>
    <x v="6"/>
  </r>
  <r>
    <x v="13"/>
    <x v="188"/>
    <n v="4532.3"/>
    <s v="АО &quot;Райффайзенбанк&quot; г. Москва"/>
    <s v="Оплата покупки по карте. CARD_x000a_**4411 IRINA MIGUNOVA 09FEB RUR 4532.3 11042 VINOGRADOVO MYTISHHI"/>
    <s v="453344532,3"/>
    <x v="29"/>
    <x v="2"/>
    <x v="18"/>
  </r>
  <r>
    <x v="13"/>
    <x v="188"/>
    <n v="300000"/>
    <s v="ИП Куркин Сергей Петрович"/>
    <s v="Оплата по Договору №УП/НХБК- 25/12/2023 от 25.12.2023г. по Счету_x000a_№43 от 29.01.2024г. НДС не_x000a_облагается"/>
    <s v="45334300000"/>
    <x v="17"/>
    <x v="0"/>
    <x v="12"/>
  </r>
  <r>
    <x v="13"/>
    <x v="189"/>
    <n v="508"/>
    <s v="ОСФР ПО Г. МОСКВЕ И МОСКОВСКОЙ ОБЛАСТИ"/>
    <s v="Взносы на обязательное страхование от несчастных случаев за февраль 2024г.._x000a_Регистрационный номер в ФСС 7704004815 НДС не облагается"/>
    <s v="45336508"/>
    <x v="16"/>
    <x v="3"/>
    <x v="9"/>
  </r>
  <r>
    <x v="13"/>
    <x v="189"/>
    <n v="650"/>
    <s v="Данилов Денис Витальевич"/>
    <s v="Аванс  на проведение работ по подготовке заявки для постановки на учет объекта, согласно Счета_x000a_№01/02-1-С от 13.02.2024г. НДС не_x000a_облагается"/>
    <s v="45336650"/>
    <x v="37"/>
    <x v="2"/>
    <x v="15"/>
  </r>
  <r>
    <x v="13"/>
    <x v="189"/>
    <n v="6000"/>
    <s v="ООО &quot;ГАЗСЕРВИС&quot;"/>
    <s v="Оплата за техническое обслуживание газопровода февраль 2024 по договору №ОГ-19/7 от 01.12.2019, согласно Счета №1 от 26.01.2024г. НДС не облагается"/>
    <s v="453366000"/>
    <x v="23"/>
    <x v="0"/>
    <x v="0"/>
  </r>
  <r>
    <x v="13"/>
    <x v="189"/>
    <n v="6527.46"/>
    <s v="ПАО &quot;ВЫМПЕЛКОМ&quot;"/>
    <s v="Оплата за услуги связи за январь 2024 года по счету №101031049360 от 31.01.2024 Лицевой счет абонента 669010285 В том числе НДС 20.00% - 1 087.91"/>
    <s v="453366527,46"/>
    <x v="1"/>
    <x v="0"/>
    <x v="1"/>
  </r>
  <r>
    <x v="13"/>
    <x v="189"/>
    <n v="13468.32"/>
    <s v="ГУП &quot;ЭКОТЕХПРОМ&quot;"/>
    <s v="Оплата за прием ТКО, транспортирование, обработка, обезвреживание, утилизация, захоронение по СВАО за январь 2024г., согласно Счета №СВАО- 005438 от 31.01.2024г. НДС не_x000a_облагается"/>
    <s v="4533613468,32"/>
    <x v="4"/>
    <x v="0"/>
    <x v="3"/>
  </r>
  <r>
    <x v="13"/>
    <x v="189"/>
    <n v="60000"/>
    <s v="ООО &quot;Нохоре&quot;"/>
    <s v="Оплата за вывоз мусора за январь 2024г., по УПД №5 от 31.01.2024г._x000a_НДС не облагается"/>
    <s v="4533660000"/>
    <x v="4"/>
    <x v="0"/>
    <x v="3"/>
  </r>
  <r>
    <x v="13"/>
    <x v="190"/>
    <n v="7500"/>
    <s v="ИП Анохин Алексей Юрьевич"/>
    <s v="Оплата за услуги прототипирования резинового кольца, согласно Счета_x000a_№481 от 12.02.2024г. НДС не_x000a_облагается"/>
    <s v="453377500"/>
    <x v="17"/>
    <x v="1"/>
    <x v="12"/>
  </r>
  <r>
    <x v="13"/>
    <x v="190"/>
    <n v="14900"/>
    <s v="Мильяненко Михаил Александрович"/>
    <s v="Предоплата самозанятому по договору №БН от 15.02.2023г.(за чистку снега трактор) НДС не облагается"/>
    <s v="4533714900"/>
    <x v="14"/>
    <x v="0"/>
    <x v="6"/>
  </r>
  <r>
    <x v="13"/>
    <x v="191"/>
    <n v="4700"/>
    <s v="Ковалёв Марк Викторович"/>
    <s v="Оплата самозанятому за заправку картриджей. НДС не облагается"/>
    <s v="453384700"/>
    <x v="12"/>
    <x v="4"/>
    <x v="11"/>
  </r>
  <r>
    <x v="13"/>
    <x v="191"/>
    <n v="7612"/>
    <s v="Юдина Анна Владимировна"/>
    <s v="Перечисление заработной платы за февраль  2024 г. НДС не облагается"/>
    <s v="453387612"/>
    <x v="11"/>
    <x v="3"/>
    <x v="9"/>
  </r>
  <r>
    <x v="13"/>
    <x v="191"/>
    <n v="11863"/>
    <s v="Казначейство России (ФНС России)"/>
    <s v="Единый налоговый платеж(НДФЛ февраль 2024). НДС не облагается"/>
    <s v="4533811863"/>
    <x v="16"/>
    <x v="3"/>
    <x v="9"/>
  </r>
  <r>
    <x v="13"/>
    <x v="191"/>
    <n v="18000"/>
    <s v="ИП Сидоров Кирилл Алексеевич"/>
    <s v="Оплата за оформление порубочного билета, согласно Счета №6 от 14.02.2024г. НДС не облагается"/>
    <s v="4533818000"/>
    <x v="38"/>
    <x v="0"/>
    <x v="6"/>
  </r>
  <r>
    <x v="13"/>
    <x v="191"/>
    <n v="21750"/>
    <s v="Иваницкая Ирина Васильевна"/>
    <s v="Перечисление заработной платы за февраль 2024 для зачисления на счет Иваницкой И. В. НДС не облагается"/>
    <s v="4533821750"/>
    <x v="11"/>
    <x v="3"/>
    <x v="9"/>
  </r>
  <r>
    <x v="13"/>
    <x v="191"/>
    <n v="50025"/>
    <s v="АО &quot;Райффайзенбанк&quot; г. Москва"/>
    <s v="Оплата Заработная плата за Декабрь 2023 г. на основании ПЛАТЕЖНАЯ ВЕДОМОСТЬ N 5 от 16.02.2024"/>
    <s v="4533850025"/>
    <x v="11"/>
    <x v="3"/>
    <x v="9"/>
  </r>
  <r>
    <x v="13"/>
    <x v="192"/>
    <n v="1211"/>
    <s v="АО &quot;Райффайзенбанк&quot; г. Москва"/>
    <s v="Оплата покупки по карте. CARD_x000a_**4411 IRINA MIGUNOVA 15FEB RUR 1211 OZON MOSKVA"/>
    <s v="453391211"/>
    <x v="7"/>
    <x v="1"/>
    <x v="12"/>
  </r>
  <r>
    <x v="13"/>
    <x v="193"/>
    <n v="121.53"/>
    <s v="АО &quot;Райффайзенбанк&quot; г. Москва"/>
    <s v="Комиссия за переводы в пользу ФЛ сверх нетарифицируемой суммы платежей в месяц"/>
    <s v="45341121,53"/>
    <x v="8"/>
    <x v="0"/>
    <x v="7"/>
  </r>
  <r>
    <x v="13"/>
    <x v="193"/>
    <n v="14900"/>
    <s v="Мильяненко Михаил Александрович"/>
    <s v="Предоплата самозанятому по договору №БН от 15.02.2023г.(за мехуборку) НДС не облагается"/>
    <s v="4534114900"/>
    <x v="14"/>
    <x v="0"/>
    <x v="6"/>
  </r>
  <r>
    <x v="13"/>
    <x v="193"/>
    <n v="300000"/>
    <s v="ООО ЧОО &quot;АКБ&quot;"/>
    <s v="Оплата охраны территории поселка за январь  2024 год по договору_x000a_№347-2-23-ФО от 15.02.2023 НДС_x000a_не облагается"/>
    <s v="45341300000"/>
    <x v="30"/>
    <x v="0"/>
    <x v="2"/>
  </r>
  <r>
    <x v="13"/>
    <x v="194"/>
    <n v="168715"/>
    <s v="ИП Радыгин Виктор Геннадьевич"/>
    <s v="Оплата за снегоборщик, соласно Счета №808719642 от 19.02.2024г._x000a_В том числе НДС 20.00% - 28 119.17"/>
    <s v="45342168715"/>
    <x v="7"/>
    <x v="1"/>
    <x v="6"/>
  </r>
  <r>
    <x v="13"/>
    <x v="195"/>
    <n v="1780"/>
    <s v="ИП Радыгин Виктор Геннадьевич"/>
    <s v="Оплата за масло для снегоуборочной, согласно Счета_x000a_№808719643 от 21.02.2024г. НДС_x000a_не облагается"/>
    <s v="453441780"/>
    <x v="7"/>
    <x v="1"/>
    <x v="6"/>
  </r>
  <r>
    <x v="13"/>
    <x v="195"/>
    <n v="292816.95"/>
    <s v="АО &quot;Мосэнергосбыт&quot;"/>
    <s v="Оплата за потребленную эл/э (мощность) по дог/контракту No 77610001009699 (номер дог до 01.01.2023 - 97644161) за декабрь_x000a_2023 года, по счету 11521223230745 от 15.01.2024 В том числе НДС 20.00% - 48 802.83"/>
    <s v="45344292816,95"/>
    <x v="25"/>
    <x v="0"/>
    <x v="16"/>
  </r>
  <r>
    <x v="13"/>
    <x v="195"/>
    <n v="300000"/>
    <s v="ИП Куркин Сергей Петрович"/>
    <s v="Оплата по Договору №УП/НХБК- 25/12/2023 от 25.12.2023г. по Счету_x000a_№43 от 29.01.2024г. НДС не_x000a_облагается"/>
    <s v="45344300000"/>
    <x v="17"/>
    <x v="0"/>
    <x v="12"/>
  </r>
  <r>
    <x v="13"/>
    <x v="196"/>
    <n v="15896.99"/>
    <s v="АО &quot;Райффайзенбанк&quot; г. Москва"/>
    <s v="Оплата покупки по карте. CARD_x000a_**4411 IRINA MIGUNOVA 21FEB RUR 15896.99 GAZPROM MEZHREGIONGAZ SPB"/>
    <s v="4534515896,99"/>
    <x v="0"/>
    <x v="0"/>
    <x v="0"/>
  </r>
  <r>
    <x v="13"/>
    <x v="197"/>
    <n v="149"/>
    <s v="АО &quot;Райффайзенбанк&quot; г. Москва"/>
    <s v="Комиссия за переводы в пользу ФЛ сверх нетарифицируемой суммы платежей в месяц"/>
    <s v="45348149"/>
    <x v="8"/>
    <x v="0"/>
    <x v="7"/>
  </r>
  <r>
    <x v="13"/>
    <x v="197"/>
    <n v="14900"/>
    <s v="Мильяненко Михаил Александрович"/>
    <s v="Предоплата самозанятому по договору №БН от 15.02.2023г.(за мехуборку) НДС не облагается"/>
    <s v="4534814900"/>
    <x v="14"/>
    <x v="0"/>
    <x v="6"/>
  </r>
  <r>
    <x v="13"/>
    <x v="197"/>
    <n v="23983.59"/>
    <s v="ИП Куркин Сергей Петрович"/>
    <s v="Оплата по Договору №УП/НХБК- 25/12/2023 от 25.12.2023г. по Счету_x000a_№43 от 29.01.2024г. НДС не_x000a_облагается"/>
    <s v="4534823983,59"/>
    <x v="17"/>
    <x v="0"/>
    <x v="12"/>
  </r>
  <r>
    <x v="13"/>
    <x v="198"/>
    <n v="46112.5"/>
    <s v="ИП Куркин Сергей Петрович"/>
    <s v="Оплата по Договору №УП/НХБК- 25/12/2023 от 25.12.2023г. по Счету_x000a_№43 от 29.01.2024г. НДС не_x000a_облагается"/>
    <s v="4534946112,5"/>
    <x v="17"/>
    <x v="0"/>
    <x v="12"/>
  </r>
  <r>
    <x v="13"/>
    <x v="199"/>
    <n v="564"/>
    <s v="АО &quot;Райффайзенбанк&quot; г. Москва"/>
    <s v="Комиссия за переводы в пользу ФЛ сверх нетарифицируемой суммы платежей в месяц"/>
    <s v="45350564"/>
    <x v="8"/>
    <x v="0"/>
    <x v="7"/>
  </r>
  <r>
    <x v="13"/>
    <x v="199"/>
    <n v="56400"/>
    <s v="Мильяненко Михаил Александрович"/>
    <s v="Предоплата самозанятому по договору №БН от 15.02.2023г.(за уборку офиса, аванс за февраль) НДС не облагается"/>
    <s v="4535056400"/>
    <x v="14"/>
    <x v="0"/>
    <x v="6"/>
  </r>
  <r>
    <x v="13"/>
    <x v="200"/>
    <n v="8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4 по 29.02.2024"/>
    <s v="45351800"/>
    <x v="8"/>
    <x v="0"/>
    <x v="7"/>
  </r>
  <r>
    <x v="13"/>
    <x v="200"/>
    <n v="3501.33"/>
    <s v="АО &quot;Райффайзенбанк&quot; г. Москва"/>
    <s v="Комиссия за переводы в пользу ФЛ сверх нетарифицируемой суммы платежей в месяц"/>
    <s v="453513501,33"/>
    <x v="8"/>
    <x v="0"/>
    <x v="7"/>
  </r>
  <r>
    <x v="13"/>
    <x v="200"/>
    <n v="12180"/>
    <s v="Юдина Анна Владимировна"/>
    <s v="Перечисление заработной платы за февраль  2024 г. НДС не облагается"/>
    <s v="4535112180"/>
    <x v="11"/>
    <x v="3"/>
    <x v="9"/>
  </r>
  <r>
    <x v="13"/>
    <x v="200"/>
    <n v="17745"/>
    <s v="Казначейство России (ФНС России)"/>
    <s v="Единый налоговый платеж(НДФЛ февраль 2024). НДС не облагается"/>
    <s v="4535117745"/>
    <x v="16"/>
    <x v="3"/>
    <x v="9"/>
  </r>
  <r>
    <x v="13"/>
    <x v="200"/>
    <n v="43500"/>
    <s v="Иваницкая Ирина Васильевна"/>
    <s v="Перечисление заработной платы за февраль 2024 для зачисления на счет Иваницкой И. В. НДС не облагается"/>
    <s v="4535143500"/>
    <x v="11"/>
    <x v="3"/>
    <x v="9"/>
  </r>
  <r>
    <x v="13"/>
    <x v="200"/>
    <n v="52506"/>
    <s v="Казначейство России (ФНС России)"/>
    <s v="Единый налоговый платеж (Страховые взносы февраль 2024) НДС не облагается"/>
    <s v="4535152506"/>
    <x v="16"/>
    <x v="3"/>
    <x v="9"/>
  </r>
  <r>
    <x v="13"/>
    <x v="200"/>
    <n v="56025"/>
    <s v="АО &quot;Райффайзенбанк&quot; г. Москва"/>
    <s v="Оплата Заработная плата за Декабрь 2023 г. на основании ПЛАТЕЖНАЯ ВЕДОМОСТЬ N 6 от 29.02.2024"/>
    <s v="4535156025"/>
    <x v="11"/>
    <x v="3"/>
    <x v="9"/>
  </r>
  <r>
    <x v="13"/>
    <x v="200"/>
    <n v="177660"/>
    <s v="Мильяненко Михаил Александрович"/>
    <s v="Предоплата самозанятому по договору №БН от 15.02.2023г.(за уборку офиса, аванс за февраль) НДС не облагается"/>
    <s v="45351177660"/>
    <x v="14"/>
    <x v="0"/>
    <x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2">
  <r>
    <x v="0"/>
    <x v="0"/>
    <n v="6570.62"/>
    <s v="АО &quot;Райффайзенбанк&quot; г. Москва"/>
    <s v="Оплата покупки по карте. CARD **4411 IRINA MIGUNOVA 30DEC RUR 6570.62 GAZPROM MEZHREGIONGAZ SPB"/>
    <s v="449286570,62"/>
    <x v="0"/>
    <x v="0"/>
    <x v="0"/>
  </r>
  <r>
    <x v="0"/>
    <x v="1"/>
    <n v="7254.74"/>
    <s v="ПАО &quot;ВЫМПЕЛКОМ&quot;"/>
    <s v="Оплата за услуги связи в декабре 2022 года по счету №100941472289 от 31.12.2022 Лицевой счет абонента 669010285 В том числе НДС 20.00% - 1 209.12"/>
    <s v="449367254,74"/>
    <x v="1"/>
    <x v="0"/>
    <x v="1"/>
  </r>
  <r>
    <x v="0"/>
    <x v="1"/>
    <n v="7980"/>
    <s v="ООО &quot;Тиражные решения 1С-Рарус&quot;"/>
    <s v="Оплата домена и хостинга на 1 год по счету №НФB0-015239 от 26.12.2022 НДС не облагается"/>
    <s v="449367980"/>
    <x v="2"/>
    <x v="0"/>
    <x v="1"/>
  </r>
  <r>
    <x v="0"/>
    <x v="1"/>
    <n v="23031"/>
    <s v="МЫТИЩИНСКИЙ ФИЛИАЛ &quot;ТВОЙ ДОМ&quot; АО &quot;КРОКУС&quot;"/>
    <s v="Оплата за гранит по счету №1877172 от 09.01.2023 В том числе НДС 20.00% - 3 838.50"/>
    <s v="4493623031"/>
    <x v="3"/>
    <x v="1"/>
    <x v="2"/>
  </r>
  <r>
    <x v="0"/>
    <x v="1"/>
    <n v="53873.279999999999"/>
    <s v="ГУП &quot;ЭКОТЕХПРОМ&quot;"/>
    <s v="Оплата за вывоз и утилизацию ТКО в декабре 2022 по счету №СВАО-064944 от 31.12.2022. НДС не облагается"/>
    <s v="4493653873,28"/>
    <x v="4"/>
    <x v="0"/>
    <x v="3"/>
  </r>
  <r>
    <x v="0"/>
    <x v="1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1 квартал 2023 ФЛС №М-02-013174-001 НДС не облагается"/>
    <s v="44936134403,35"/>
    <x v="5"/>
    <x v="0"/>
    <x v="4"/>
  </r>
  <r>
    <x v="0"/>
    <x v="2"/>
    <n v="3065"/>
    <s v="ИП Соколов Максим Максимович"/>
    <s v="Оплата транспортных расходов по доставке из магазина &quot;Твой дом&quot; по счету №494 от 09.01.2023 НДС не облагается"/>
    <s v="449383065"/>
    <x v="6"/>
    <x v="2"/>
    <x v="5"/>
  </r>
  <r>
    <x v="0"/>
    <x v="2"/>
    <n v="11000"/>
    <s v="ООО &quot;УДАРНИК&quot;"/>
    <s v="Оплата запчастей для снегоуборочной машины по счету №7 от 12.01.2023 НДС не облагается"/>
    <s v="4493811000"/>
    <x v="7"/>
    <x v="1"/>
    <x v="6"/>
  </r>
  <r>
    <x v="0"/>
    <x v="3"/>
    <n v="15.6"/>
    <s v="АО &quot;Райффайзенбанк&quot; г. Москва"/>
    <s v="комиссия за обработку ведомости №2 16.01.2023"/>
    <s v="4494215,6"/>
    <x v="8"/>
    <x v="0"/>
    <x v="7"/>
  </r>
  <r>
    <x v="0"/>
    <x v="3"/>
    <n v="3900"/>
    <s v="АО &quot;Райффайзенбанк&quot; г. Москва"/>
    <s v="Оплата Компенсация служебной поездки за Январь 2023 г. на основании ПЛАТЕЖНАЯ ВЕДОМОСТЬ N 2 от 16.01.2023"/>
    <s v="449423900"/>
    <x v="9"/>
    <x v="3"/>
    <x v="5"/>
  </r>
  <r>
    <x v="0"/>
    <x v="3"/>
    <n v="94338.87"/>
    <s v="Муниципальное унитарное предприятие &quot;Инженерные сети г. Долгопрудного&quot;"/>
    <s v="Оплата за стоки в декабре 2022 по счету № В5371 от 31.12.2022г. В том числе НДС 20.00% - 15 723.15"/>
    <s v="4494294338,87"/>
    <x v="10"/>
    <x v="0"/>
    <x v="8"/>
  </r>
  <r>
    <x v="0"/>
    <x v="4"/>
    <n v="200.1"/>
    <s v="АО &quot;Райффайзенбанк&quot; г. Москва"/>
    <s v="комиссия за обработку ведомости №1 16.01.2023"/>
    <s v="44943200,1"/>
    <x v="8"/>
    <x v="0"/>
    <x v="7"/>
  </r>
  <r>
    <x v="0"/>
    <x v="4"/>
    <n v="30450"/>
    <s v="Стрелкова Юлия Геннадьевна"/>
    <s v="Перечисление заработной платы за первую половину января 2023 для зачисления на счет Стрелковой Ю. Г. НДС не облагается"/>
    <s v="4494330450"/>
    <x v="11"/>
    <x v="3"/>
    <x v="9"/>
  </r>
  <r>
    <x v="0"/>
    <x v="4"/>
    <n v="43500"/>
    <s v="Иваницкая Ирина Васильевна"/>
    <s v="Перечисление заработной платы за первую половину января 2023 для зачисления на счет Иваницкой И. В. НДС не облагается"/>
    <s v="4494343500"/>
    <x v="11"/>
    <x v="3"/>
    <x v="9"/>
  </r>
  <r>
    <x v="0"/>
    <x v="4"/>
    <n v="50025"/>
    <s v="АО &quot;Райффайзенбанк&quot; г. Москва"/>
    <s v="Оплата Аванс за Январь 2023 г. на основании ПЛАТЕЖНАЯ ВЕДОМОСТЬ N 1 от 16.01.2023"/>
    <s v="4494350025"/>
    <x v="11"/>
    <x v="3"/>
    <x v="9"/>
  </r>
  <r>
    <x v="0"/>
    <x v="5"/>
    <n v="5970"/>
    <s v="ООО &quot;КОМУС&quot;"/>
    <s v="Оплата за маршрутизатор по счету №0EP/596079/16764521 от 18/01/2023. В том числе НДС 20.00% - 995.00"/>
    <s v="449445970"/>
    <x v="12"/>
    <x v="4"/>
    <x v="1"/>
  </r>
  <r>
    <x v="0"/>
    <x v="5"/>
    <n v="87630.080000000002"/>
    <s v="ЖСК &quot;Дарьин&quot;"/>
    <s v="Перевод собственных средств на счет финансирования целевых программ. НДС не облагается"/>
    <s v="4494487630,08"/>
    <x v="13"/>
    <x v="5"/>
    <x v="10"/>
  </r>
  <r>
    <x v="0"/>
    <x v="5"/>
    <n v="88156.05"/>
    <s v="ЖСК &quot;Дарьин&quot;"/>
    <s v="Перевод собственных средств на счет резервного фонда. НДС не облагается"/>
    <s v="4494488156,05"/>
    <x v="13"/>
    <x v="5"/>
    <x v="10"/>
  </r>
  <r>
    <x v="0"/>
    <x v="5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27/21 от10.11.2021 за декабрь 2022г. Счет№ 0099-000540 от 31.12.2022 В том числе НДС 20.00% - 25 000.00"/>
    <s v="44944150000"/>
    <x v="14"/>
    <x v="0"/>
    <x v="6"/>
  </r>
  <r>
    <x v="0"/>
    <x v="6"/>
    <n v="375"/>
    <s v="АО &quot;Райффайзенбанк&quot; г. Москва"/>
    <s v="Комиссия за снятие наличных в банкомате. Cash Advance Fee. CARD **4411 IRINA MIGUNOVA 20JAN RUR 25000 RBA ATM 45321 MOSKVA"/>
    <s v="44946375"/>
    <x v="8"/>
    <x v="0"/>
    <x v="7"/>
  </r>
  <r>
    <x v="0"/>
    <x v="6"/>
    <n v="25000"/>
    <s v="АО &quot;Райффайзенбанк&quot; г. Москва"/>
    <s v="Снятие наличных денежных средств с карты в банкомате Банка. CARD **4411 IRINA MIGUNOVA 20JAN RUR 25000 RBA ATM 45321 MOSKVA"/>
    <s v="4494625000"/>
    <x v="15"/>
    <x v="4"/>
    <x v="11"/>
  </r>
  <r>
    <x v="0"/>
    <x v="7"/>
    <n v="10225.200000000001"/>
    <s v="АО &quot;Райффайзенбанк&quot; г. Москва"/>
    <s v="Оплата покупки по карте. CARD **4411 IRINA MIGUNOVA 20JAN RUR 10225.2 LEROY MERLIN 4 MKAD"/>
    <s v="4494910225,2"/>
    <x v="7"/>
    <x v="1"/>
    <x v="12"/>
  </r>
  <r>
    <x v="0"/>
    <x v="7"/>
    <n v="25000"/>
    <s v="АРХИПОВ ИГОРЬ ВИКТОРОВИЧ"/>
    <s v="Оплата ремонта КПП по договору №26/10 от 26.10.2022. В том числе НДС"/>
    <s v="4494925000"/>
    <x v="3"/>
    <x v="1"/>
    <x v="2"/>
  </r>
  <r>
    <x v="0"/>
    <x v="8"/>
    <n v="530.3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."/>
    <s v="44951530,33"/>
    <x v="16"/>
    <x v="3"/>
    <x v="9"/>
  </r>
  <r>
    <x v="0"/>
    <x v="8"/>
    <n v="106606.1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1106606,1"/>
    <x v="16"/>
    <x v="3"/>
    <x v="9"/>
  </r>
  <r>
    <x v="0"/>
    <x v="9"/>
    <n v="255"/>
    <s v="АО &quot;Райффайзенбанк&quot; г. Москва"/>
    <s v="Комиссия за снятие наличных в банкомате. Cash Advance Fee. CARD **4411 IRINA MIGUNOVA 27JAN RUR 17000 RBA ATM 54301 MOSKVA"/>
    <s v="44953255"/>
    <x v="8"/>
    <x v="0"/>
    <x v="7"/>
  </r>
  <r>
    <x v="0"/>
    <x v="9"/>
    <n v="17000"/>
    <s v="АО &quot;Райффайзенбанк&quot; г. Москва"/>
    <s v="Снятие наличных денежных средств с карты в банкомате Банка. CARD **4411 IRINA MIGUNOVA 27JAN RUR 17000 RBA ATM 54301 MOSKVA"/>
    <s v="4495317000"/>
    <x v="15"/>
    <x v="4"/>
    <x v="11"/>
  </r>
  <r>
    <x v="0"/>
    <x v="9"/>
    <n v="124889.2"/>
    <s v="ООО &quot;ИНКО&quot;"/>
    <s v="Оплата насоса по счету №74 от 19.01.2023 В том числе НДС 20.00% - 20 814.86"/>
    <s v="44953124889,2"/>
    <x v="17"/>
    <x v="1"/>
    <x v="12"/>
  </r>
  <r>
    <x v="0"/>
    <x v="10"/>
    <n v="9334"/>
    <s v="АО &quot;Райффайзенбанк&quot; г. Москва"/>
    <s v="Оплата покупки по карте. CARD **4411 IRINA MIGUNOVA 27JAN RUR 9334 LEROY MERLIN 4 MKAD"/>
    <s v="449569334"/>
    <x v="7"/>
    <x v="1"/>
    <x v="12"/>
  </r>
  <r>
    <x v="0"/>
    <x v="11"/>
    <n v="225"/>
    <s v="АО &quot;Райффайзенбанк&quot; г. Москва"/>
    <s v="Оплата покупки по карте. CARD **4411 IRINA MIGUNOVA 27JAN RUR 225 LEROY MERLIN 4 MKAD"/>
    <s v="44957225"/>
    <x v="7"/>
    <x v="1"/>
    <x v="12"/>
  </r>
  <r>
    <x v="0"/>
    <x v="11"/>
    <n v="3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23 по 31.01.2023"/>
    <s v="44957300"/>
    <x v="8"/>
    <x v="0"/>
    <x v="7"/>
  </r>
  <r>
    <x v="0"/>
    <x v="11"/>
    <n v="344.55"/>
    <s v="АО &quot;Райффайзенбанк&quot; г. Москва"/>
    <s v="комиссия за обработку ведомости №3 27.01.2023"/>
    <s v="44957344,55"/>
    <x v="8"/>
    <x v="0"/>
    <x v="7"/>
  </r>
  <r>
    <x v="0"/>
    <x v="11"/>
    <n v="12334"/>
    <s v="АО &quot;Райффайзенбанк&quot; г. Москва"/>
    <s v="Оплата покупки по карте. CARD **4411 IRINA MIGUNOVA 27JAN RUR 12334 LEROY MERLIN 4 MKAD"/>
    <s v="4495712334"/>
    <x v="7"/>
    <x v="1"/>
    <x v="12"/>
  </r>
  <r>
    <x v="0"/>
    <x v="11"/>
    <n v="86136.28"/>
    <s v="АО &quot;Райффайзенбанк&quot; г. Москва"/>
    <s v="Оплата Окончательный расчет при увольнении за Январь 2023 г. на основании ПЛАТЕЖНАЯ ВЕДОМОСТЬ N 3 от 27.01.2023"/>
    <s v="4495786136,28"/>
    <x v="11"/>
    <x v="3"/>
    <x v="9"/>
  </r>
  <r>
    <x v="1"/>
    <x v="12"/>
    <n v="213.56"/>
    <s v="АО &quot;Райффайзенбанк&quot; г. Москва"/>
    <s v="комиссия за обработку ведомости №4 01.02.2023"/>
    <s v="44958213,56"/>
    <x v="8"/>
    <x v="0"/>
    <x v="7"/>
  </r>
  <r>
    <x v="1"/>
    <x v="12"/>
    <n v="990"/>
    <s v="АО &quot;Райффайзенбанк&quot; г. Москва"/>
    <s v="Ежемесячная комиссия за обслуживание по пакету за период с 01.01.2023 по 31.01.2023"/>
    <s v="44958990"/>
    <x v="8"/>
    <x v="0"/>
    <x v="7"/>
  </r>
  <r>
    <x v="1"/>
    <x v="12"/>
    <n v="53389"/>
    <s v="АО &quot;Райффайзенбанк&quot; г. Москва"/>
    <s v="Оплата Заработная плата за Январь 2023 г. на основании ПЛАТЕЖНАЯ ВЕДОМОСТЬ N 4 от 01.02.2023"/>
    <s v="4495853389"/>
    <x v="11"/>
    <x v="3"/>
    <x v="9"/>
  </r>
  <r>
    <x v="1"/>
    <x v="13"/>
    <n v="560.83000000000004"/>
    <s v="ОСФР ПО Г. МОСКВЕ И МОСКОВСКОЙ ОБЛАСТИ"/>
    <s v="Взносы на обязательное страхование от несчастных случаев. Регистрационный номер в ФСС 7704004815 . НДС не облагается"/>
    <s v="44959560,83"/>
    <x v="16"/>
    <x v="3"/>
    <x v="9"/>
  </r>
  <r>
    <x v="1"/>
    <x v="13"/>
    <n v="13000"/>
    <s v="Индивидуальный предприниматель Капалин Евгений Владимирович"/>
    <s v="Оплата обслуживания и поддержки сервера, сайта за декабрь 2022 по счету №1 от 11.01.2023 НДС не облагается"/>
    <s v="4495913000"/>
    <x v="2"/>
    <x v="0"/>
    <x v="1"/>
  </r>
  <r>
    <x v="1"/>
    <x v="13"/>
    <n v="23459.39"/>
    <s v="Стрелкова Юлия Геннадьевна"/>
    <s v="Окончательный расчет при увольнении за Январь 2023г., для зачисления на счет Стрелковой Ю. Г. НДС не облагается"/>
    <s v="4495923459,39"/>
    <x v="11"/>
    <x v="3"/>
    <x v="9"/>
  </r>
  <r>
    <x v="1"/>
    <x v="13"/>
    <n v="43500"/>
    <s v="Иваницкая Ирина Васильевна"/>
    <s v="Перечисление заработной платы за Январь 2023 для зачисления на счет Иваницкой И. В. НДС не облагается"/>
    <s v="4495943500"/>
    <x v="11"/>
    <x v="3"/>
    <x v="9"/>
  </r>
  <r>
    <x v="1"/>
    <x v="13"/>
    <n v="70000"/>
    <s v="Индивидуальный предприниматель Чусовской Денис Евгеньевич"/>
    <s v="Оплата услуг по уборке территории общего пользования в январе 2023 по счету №6 от 27.01.2023 НДС не облагается"/>
    <s v="4495970000"/>
    <x v="14"/>
    <x v="0"/>
    <x v="6"/>
  </r>
  <r>
    <x v="1"/>
    <x v="13"/>
    <n v="71808.50999999999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5971808,51"/>
    <x v="16"/>
    <x v="3"/>
    <x v="9"/>
  </r>
  <r>
    <x v="1"/>
    <x v="14"/>
    <n v="524.72"/>
    <s v="АО &quot;Райффайзенбанк&quot; г. Москва"/>
    <s v="Комиссия за переводы в пользу ФЛ сверх нетарифицируемой суммы платежей в месяц"/>
    <s v="44960524,72"/>
    <x v="8"/>
    <x v="0"/>
    <x v="7"/>
  </r>
  <r>
    <x v="1"/>
    <x v="14"/>
    <n v="50000"/>
    <s v="Индивидуальный предприниматель Смирнов Дмитрий Евгеньевич"/>
    <s v="Оплата бухгалтерских услуг за январь 2023 по счету №11 от 31.01.2023 НДС не облагается"/>
    <s v="4496050000"/>
    <x v="18"/>
    <x v="0"/>
    <x v="13"/>
  </r>
  <r>
    <x v="1"/>
    <x v="14"/>
    <n v="85513"/>
    <s v="Леонов Денис Андреевич"/>
    <s v="Оплата самозанятому за монтаж и пуско-наладочные работы видеонаблюдения по счету №2489490 от 03.02.2023 НДС не облагается"/>
    <s v="4496085513"/>
    <x v="19"/>
    <x v="1"/>
    <x v="2"/>
  </r>
  <r>
    <x v="1"/>
    <x v="15"/>
    <n v="1100"/>
    <s v="АО &quot;Райффайзенбанк&quot; г. Москва"/>
    <s v="Комиссия за переводы в пользу ФЛ сверх нетарифицируемой суммы платежей в месяц"/>
    <s v="449631100"/>
    <x v="8"/>
    <x v="0"/>
    <x v="7"/>
  </r>
  <r>
    <x v="1"/>
    <x v="15"/>
    <n v="20000"/>
    <s v="ШКРЕБА ВИКТОРИЯ СЕРГЕЕВНА"/>
    <s v="Оплата юридических услуг за январь по счету №2493922 от 03.02.2022 по договору №БН от 03.10.2022. НДС не облагается"/>
    <s v="4496320000"/>
    <x v="20"/>
    <x v="0"/>
    <x v="14"/>
  </r>
  <r>
    <x v="1"/>
    <x v="15"/>
    <n v="40000"/>
    <s v="АРХИПОВ ИГОРЬ ВИКТОРОВИЧ"/>
    <s v="Оплата ремонта КПП по договору №26/10 от 26.10.2022. НДС не облагается"/>
    <s v="4496340000"/>
    <x v="3"/>
    <x v="1"/>
    <x v="2"/>
  </r>
  <r>
    <x v="1"/>
    <x v="15"/>
    <n v="50000"/>
    <s v="ШКРЕБА ВИКТОРИЯ СЕРГЕЕВНА"/>
    <s v="Оплата юридических услуг за январь по счету №2493896 от 03.02.2023 по договору №БН от 19.09.2022 НДС не облагается"/>
    <s v="4496350000"/>
    <x v="20"/>
    <x v="0"/>
    <x v="14"/>
  </r>
  <r>
    <x v="1"/>
    <x v="16"/>
    <n v="150"/>
    <s v="АО &quot;Райффайзенбанк&quot; г. Москва"/>
    <s v="Комиссия за снятие наличных в банкомате. Cash Advance Fee. CARD **4411 IRINA MIGUNOVA 07FEB RUR 10000 RBA ATM 45321 MOSKVA"/>
    <s v="44964150"/>
    <x v="8"/>
    <x v="0"/>
    <x v="7"/>
  </r>
  <r>
    <x v="1"/>
    <x v="16"/>
    <n v="10000"/>
    <s v="АО &quot;Райффайзенбанк&quot; г. Москва"/>
    <s v="Снятие наличных денежных средств с карты в банкомате Банка. CARD **4411 IRINA MIGUNOVA 07FEB RUR 10000 RBA ATM 45321 MOSKVA"/>
    <s v="4496410000"/>
    <x v="15"/>
    <x v="4"/>
    <x v="11"/>
  </r>
  <r>
    <x v="1"/>
    <x v="16"/>
    <n v="18025"/>
    <s v="ООО &quot;МВК ЭКОДАР&quot;"/>
    <s v="Оплата сервисного осбуживания системы водоочистки по счету №71781/Р119 от 03.02.2023 В том числе НДС 20.00% - 3 004.17"/>
    <s v="4496418025"/>
    <x v="21"/>
    <x v="0"/>
    <x v="15"/>
  </r>
  <r>
    <x v="1"/>
    <x v="17"/>
    <n v="243.74"/>
    <s v="ЖСК &quot;Дарьин&quot;"/>
    <s v="Перевод собственных средств на счет финансирования целевых программ. НДС не облагается"/>
    <s v="44966243,74"/>
    <x v="13"/>
    <x v="5"/>
    <x v="10"/>
  </r>
  <r>
    <x v="1"/>
    <x v="17"/>
    <n v="216672.48"/>
    <s v="ЖСК &quot;Дарьин&quot;"/>
    <s v="Перевод собственных средств на счет резервного фонда. НДС не облагается"/>
    <s v="44966216672,48"/>
    <x v="13"/>
    <x v="5"/>
    <x v="10"/>
  </r>
  <r>
    <x v="1"/>
    <x v="18"/>
    <n v="3500"/>
    <s v="ООО &quot;Тиражные решения 1С-Рарус&quot;"/>
    <s v="Оплата доступа к мобильному приложению &quot;ЖКХ-личный кабинет&quot; на 1 год по счету №НФB0-000751 от 19.01.2023 НДС не облагается"/>
    <s v="449673500"/>
    <x v="2"/>
    <x v="0"/>
    <x v="1"/>
  </r>
  <r>
    <x v="1"/>
    <x v="18"/>
    <n v="5019.0200000000004"/>
    <s v="ООО &quot;КОМУС&quot;"/>
    <s v="Оплата канцелярских товаров по счету №0VT/596079/43995791 от 09.02.2023. В том числе НДС 833-21 руб."/>
    <s v="449675019,02"/>
    <x v="22"/>
    <x v="4"/>
    <x v="11"/>
  </r>
  <r>
    <x v="1"/>
    <x v="19"/>
    <n v="3800"/>
    <s v="АО &quot;Райффайзенбанк&quot; г. Москва"/>
    <s v="Оплата покупки по карте. CARD **4411 IRINA MIGUNOVA 07FEB RUR 3800 LEROY MERLIN 4 MKAD"/>
    <s v="449683800"/>
    <x v="7"/>
    <x v="1"/>
    <x v="12"/>
  </r>
  <r>
    <x v="1"/>
    <x v="19"/>
    <n v="8975"/>
    <s v="АО &quot;Райффайзенбанк&quot; г. Москва"/>
    <s v="Оплата покупки по карте. CARD **4411 IRINA MIGUNOVA 07FEB RUR 8975 LEROY MERLIN 4 MKAD"/>
    <s v="449688975"/>
    <x v="7"/>
    <x v="1"/>
    <x v="12"/>
  </r>
  <r>
    <x v="1"/>
    <x v="19"/>
    <n v="10962.44"/>
    <s v="АО &quot;Райффайзенбанк&quot; г. Москва"/>
    <s v="Оплата покупки по карте. CARD **4411 IRINA MIGUNOVA 09FEB RUR 10962.44 GAZPROM MEZHREGIONGAZ SPB"/>
    <s v="4496810962,44"/>
    <x v="0"/>
    <x v="0"/>
    <x v="0"/>
  </r>
  <r>
    <x v="1"/>
    <x v="20"/>
    <n v="13227"/>
    <s v="АО &quot;Райффайзенбанк&quot; г. Москва"/>
    <s v="Оплата покупки по карте. CARD **4411 IRINA MIGUNOVA 09FEB RUR 13227 LEROY MERLIN 4 MKAD"/>
    <s v="4497013227"/>
    <x v="7"/>
    <x v="1"/>
    <x v="12"/>
  </r>
  <r>
    <x v="1"/>
    <x v="21"/>
    <n v="346.5"/>
    <s v="АО &quot;Райффайзенбанк&quot; г. Москва"/>
    <s v="Комиссия за переводы в пользу ФЛ сверх нетарифицируемой суммы платежей в месяц"/>
    <s v="44971346,5"/>
    <x v="8"/>
    <x v="0"/>
    <x v="7"/>
  </r>
  <r>
    <x v="1"/>
    <x v="21"/>
    <n v="34650"/>
    <s v="АРХИПОВ ИГОРЬ ВИКТОРОВИЧ"/>
    <s v="Окончательный расчет за ремонт КПП по договору №26/10 от 26.10.2022. НДС не облагается"/>
    <s v="4497134650"/>
    <x v="3"/>
    <x v="1"/>
    <x v="2"/>
  </r>
  <r>
    <x v="1"/>
    <x v="22"/>
    <n v="15.6"/>
    <s v="АО &quot;Райффайзенбанк&quot; г. Москва"/>
    <s v="комиссия за обработку ведомости №6 16.02.2023"/>
    <s v="4497315,6"/>
    <x v="8"/>
    <x v="0"/>
    <x v="7"/>
  </r>
  <r>
    <x v="1"/>
    <x v="22"/>
    <n v="200.1"/>
    <s v="АО &quot;Райффайзенбанк&quot; г. Москва"/>
    <s v="комиссия за обработку ведомости №5 16.02.2023"/>
    <s v="44973200,1"/>
    <x v="8"/>
    <x v="0"/>
    <x v="7"/>
  </r>
  <r>
    <x v="1"/>
    <x v="22"/>
    <n v="841.23"/>
    <s v="АО &quot;Райффайзенбанк&quot; г. Москва"/>
    <s v="Комиссия за переводы в пользу ФЛ сверх нетарифицируемой суммы платежей в месяц"/>
    <s v="44973841,23"/>
    <x v="8"/>
    <x v="0"/>
    <x v="7"/>
  </r>
  <r>
    <x v="1"/>
    <x v="22"/>
    <n v="3900"/>
    <s v="АО &quot;Райффайзенбанк&quot; г. Москва"/>
    <s v="Оплата Компенсация служебной поездки за Февраль 2023 г. на основании ПЛАТЕЖНАЯ ВЕДОМОСТЬ N 6 от 16.02.2023"/>
    <s v="449733900"/>
    <x v="9"/>
    <x v="3"/>
    <x v="5"/>
  </r>
  <r>
    <x v="1"/>
    <x v="22"/>
    <n v="5000"/>
    <s v="ООО &quot;ГАЗСЕРВИС&quot;"/>
    <s v="Оплата за техническое обслуживание газопровода в феврале 2023 по счету №1 от 31.01.2023 по договору №ОГ-19/7 от 01.12.2019. В том числе НДС"/>
    <s v="449735000"/>
    <x v="23"/>
    <x v="0"/>
    <x v="0"/>
  </r>
  <r>
    <x v="1"/>
    <x v="22"/>
    <n v="7242.7"/>
    <s v="ПАО &quot;ВЫМПЕЛКОМ&quot;"/>
    <s v="Оплата за услуги связи в январе 2023 года по счету №100948763124 от 31.01.2023 Лицевой счет абонента 669010285 В том числе НДС 20.00% - 1 207.12"/>
    <s v="449737242,7"/>
    <x v="1"/>
    <x v="0"/>
    <x v="1"/>
  </r>
  <r>
    <x v="1"/>
    <x v="22"/>
    <n v="8910"/>
    <s v="ООО &quot;Тиражные решения 1С-Рарус&quot;"/>
    <s v="Оплата доступа к &quot;ЖКХ-онлайн чат&quot; на 1 год по счету №НФB0-001654 от 06.02.2023 НДС не облагается"/>
    <s v="449738910"/>
    <x v="2"/>
    <x v="0"/>
    <x v="1"/>
  </r>
  <r>
    <x v="1"/>
    <x v="22"/>
    <n v="1397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. НДС не облагается"/>
    <s v="4497313975"/>
    <x v="16"/>
    <x v="3"/>
    <x v="9"/>
  </r>
  <r>
    <x v="1"/>
    <x v="22"/>
    <n v="30200"/>
    <s v="ООО &quot;Эколоджис&quot;"/>
    <s v="Оплата за исследования проб воды по счету №k-1287 от 30.11.2022. В том числе НДС"/>
    <s v="4497330200"/>
    <x v="24"/>
    <x v="0"/>
    <x v="15"/>
  </r>
  <r>
    <x v="1"/>
    <x v="22"/>
    <n v="43500"/>
    <s v="Иваницкая Ирина Васильевна"/>
    <s v="Перечисление заработной платы за первую половину февраля 2023 для зачисления на счет Иваницкой И. В. НДС не облагается"/>
    <s v="4497343500"/>
    <x v="11"/>
    <x v="3"/>
    <x v="9"/>
  </r>
  <r>
    <x v="1"/>
    <x v="22"/>
    <n v="47139.12"/>
    <s v="ГУП &quot;ЭКОТЕХПРОМ&quot;"/>
    <s v="Оплата за вывоз и утилизацию ТКО в январе 2023 по счету №СВАО-004769 от 31.01.2023 НДС не облагается"/>
    <s v="4497347139,12"/>
    <x v="4"/>
    <x v="0"/>
    <x v="3"/>
  </r>
  <r>
    <x v="1"/>
    <x v="22"/>
    <n v="50025"/>
    <s v="АО &quot;Райффайзенбанк&quot; г. Москва"/>
    <s v="Оплата Аванс за Февраль 2023 г. на основании ПЛАТЕЖНАЯ ВЕДОМОСТЬ N 5 от 16.02.2023"/>
    <s v="4497350025"/>
    <x v="11"/>
    <x v="3"/>
    <x v="9"/>
  </r>
  <r>
    <x v="1"/>
    <x v="22"/>
    <n v="149461.62"/>
    <s v="Муниципальное унитарное предприятие &quot;Инженерные сети г. Долгопрудного&quot;"/>
    <s v="Оплата за стоки в январе 2023 по счету №В456 от 31.01.2023 В том числе НДС 20.00% - 24 910.27"/>
    <s v="44973149461,62"/>
    <x v="10"/>
    <x v="0"/>
    <x v="8"/>
  </r>
  <r>
    <x v="1"/>
    <x v="22"/>
    <n v="619225.43000000005"/>
    <s v="АО &quot;Мосэнергосбыт&quot;"/>
    <s v="ЗА ЭЛ. ЭНЕРГИЮ (МОЩНОСТЬ) ЗА ДЕКАБРЬ 2022 Г. ПО ДОГОВОРУ С ИКУ No97698261 ОТ 06.02.2017Г. СЧЕТ No Э-61-0 ОТ 31.12.2022 Г В том числе НДС 20.00% - 103 204.24"/>
    <s v="44973619225,43"/>
    <x v="25"/>
    <x v="0"/>
    <x v="16"/>
  </r>
  <r>
    <x v="1"/>
    <x v="23"/>
    <n v="1264"/>
    <s v="АО &quot;Райффайзенбанк&quot; г. Москва"/>
    <s v="Оплата покупки по карте. CARD **4411 IRINA MIGUNOVA 14FEB RUR 1264 LEROY MERLIN 4 MKAD"/>
    <s v="449741264"/>
    <x v="7"/>
    <x v="1"/>
    <x v="12"/>
  </r>
  <r>
    <x v="1"/>
    <x v="23"/>
    <n v="3107"/>
    <s v="АО &quot;Райффайзенбанк&quot; г. Москва"/>
    <s v="Оплата покупки по карте. CARD **4411 IRINA MIGUNOVA 14FEB RUR 3107 LEROY MERLIN 4 MKAD"/>
    <s v="449743107"/>
    <x v="7"/>
    <x v="1"/>
    <x v="12"/>
  </r>
  <r>
    <x v="1"/>
    <x v="24"/>
    <n v="5696"/>
    <s v="АО &quot;Райффайзенбанк&quot; г. Москва"/>
    <s v="Оплата покупки по карте. CARD **4411 IRINA MIGUNOVA 16FEB RUR 5696 LEROY MERLIN 4 MKAD"/>
    <s v="449775696"/>
    <x v="7"/>
    <x v="1"/>
    <x v="12"/>
  </r>
  <r>
    <x v="1"/>
    <x v="25"/>
    <n v="158.36000000000001"/>
    <s v="АО &quot;Райффайзенбанк&quot; г. Москва"/>
    <s v="Комиссия за переводы в пользу ФЛ сверх нетарифицируемой суммы платежей в месяц"/>
    <s v="44984158,36"/>
    <x v="8"/>
    <x v="0"/>
    <x v="7"/>
  </r>
  <r>
    <x v="1"/>
    <x v="25"/>
    <n v="7918"/>
    <s v="Леонов Денис Андреевич"/>
    <s v="Оплата самозанятому за монтаж и пуско-наладочные работы видеонаблюдения по счету №2673443 от 24.02.2023 НДС не облагается"/>
    <s v="449847918"/>
    <x v="19"/>
    <x v="1"/>
    <x v="2"/>
  </r>
  <r>
    <x v="1"/>
    <x v="26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3 по 28.02.2023"/>
    <s v="44985525"/>
    <x v="8"/>
    <x v="0"/>
    <x v="7"/>
  </r>
  <r>
    <x v="2"/>
    <x v="27"/>
    <n v="990"/>
    <s v="АО &quot;Райффайзенбанк&quot; г. Москва"/>
    <s v="Ежемесячная комиссия за обслуживание по пакету за период с 01.02.2023 по 28.02.2023"/>
    <s v="44986990"/>
    <x v="8"/>
    <x v="0"/>
    <x v="7"/>
  </r>
  <r>
    <x v="2"/>
    <x v="28"/>
    <n v="212.1"/>
    <s v="АО &quot;Райффайзенбанк&quot; г. Москва"/>
    <s v="комиссия за обработку ведомости №8 01.03.2023"/>
    <s v="44987212,1"/>
    <x v="8"/>
    <x v="0"/>
    <x v="7"/>
  </r>
  <r>
    <x v="2"/>
    <x v="28"/>
    <n v="405.35"/>
    <s v="АО &quot;Райффайзенбанк&quot; г. Москва"/>
    <s v="комиссия за обработку ведомости №7 28.02.2023"/>
    <s v="44987405,35"/>
    <x v="8"/>
    <x v="0"/>
    <x v="7"/>
  </r>
  <r>
    <x v="2"/>
    <x v="28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4987436,9"/>
    <x v="16"/>
    <x v="3"/>
    <x v="9"/>
  </r>
  <r>
    <x v="2"/>
    <x v="28"/>
    <n v="42512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взносы). НДС не облагается"/>
    <s v="4498742512,4"/>
    <x v="16"/>
    <x v="3"/>
    <x v="9"/>
  </r>
  <r>
    <x v="2"/>
    <x v="28"/>
    <n v="43500"/>
    <s v="Иваницкая Ирина Васильевна"/>
    <s v="Перечисление заработной платы за февраль 2023 для зачисления на счет Иваницкой И. В. НДС не облагается"/>
    <s v="4498743500"/>
    <x v="11"/>
    <x v="3"/>
    <x v="9"/>
  </r>
  <r>
    <x v="2"/>
    <x v="28"/>
    <n v="50000"/>
    <s v="ШКРЕБА ВИКТОРИЯ СЕРГЕЕВНА"/>
    <s v="Оплата юридических услуг за февраль по договору №БН от 03.10.2022. НДС не облагается"/>
    <s v="4498750000"/>
    <x v="20"/>
    <x v="0"/>
    <x v="14"/>
  </r>
  <r>
    <x v="2"/>
    <x v="28"/>
    <n v="53025"/>
    <s v="АО &quot;Райффайзенбанк&quot; г. Москва"/>
    <s v="Оплата Заработная плата за Февраль 2023 г. на основании ПЛАТЕЖНАЯ ВЕДОМОСТЬ N 8 от 01.03.2023"/>
    <s v="4498753025"/>
    <x v="11"/>
    <x v="3"/>
    <x v="9"/>
  </r>
  <r>
    <x v="2"/>
    <x v="28"/>
    <n v="101336.8"/>
    <s v="АО &quot;Райффайзенбанк&quot; г. Москва"/>
    <s v="Оплата Окончательный расчет при увольнении за Февраль 2023 г. на основании ПЛАТЕЖНАЯ ВЕДОМОСТЬ N 7 от 28.02.2023"/>
    <s v="44987101336,8"/>
    <x v="11"/>
    <x v="3"/>
    <x v="9"/>
  </r>
  <r>
    <x v="2"/>
    <x v="29"/>
    <n v="396.22"/>
    <s v="АО &quot;Райффайзенбанк&quot; г. Москва"/>
    <s v="Комиссия за переводы в пользу ФЛ сверх нетарифицируемой суммы платежей в месяц"/>
    <s v="44988396,22"/>
    <x v="8"/>
    <x v="0"/>
    <x v="7"/>
  </r>
  <r>
    <x v="2"/>
    <x v="29"/>
    <n v="7486"/>
    <s v="АРХИПОВ ИГОРЬ ВИКТОРОВИЧ"/>
    <s v="Доплата за ремонт КПП по договору №26/10 от 26.10.2022. НДС не облагается"/>
    <s v="449887486"/>
    <x v="3"/>
    <x v="1"/>
    <x v="2"/>
  </r>
  <r>
    <x v="2"/>
    <x v="29"/>
    <n v="9660"/>
    <s v="ИП Ветрова Жанна Сергеевна"/>
    <s v="Предоплата за насос фекальный по счету №УТ-69 от 02.03.2023 НДС не облагается"/>
    <s v="449889660"/>
    <x v="17"/>
    <x v="1"/>
    <x v="12"/>
  </r>
  <r>
    <x v="2"/>
    <x v="29"/>
    <n v="38636.36"/>
    <s v="Мильяненко Михаил Александрович"/>
    <s v="Оплата самозанятому за работы инженера по отчету за февраль 2023. НДС не облагается"/>
    <s v="4498838636,36"/>
    <x v="26"/>
    <x v="1"/>
    <x v="12"/>
  </r>
  <r>
    <x v="2"/>
    <x v="29"/>
    <n v="38700"/>
    <s v="ООО &quot;АКР-СОФТ&quot;"/>
    <s v="Оплата компьютера и сетевого оборудования по счету №24 от 01.03.2023. НДС не облагается"/>
    <s v="4498838700"/>
    <x v="12"/>
    <x v="4"/>
    <x v="1"/>
  </r>
  <r>
    <x v="2"/>
    <x v="29"/>
    <n v="50000"/>
    <s v="Индивидуальный предприниматель Смирнов Дмитрий Евгеньевич"/>
    <s v="Оплата бухгалтерских услуг за февраль 2023 по счету №28 от 28.02.2023 НДС не облагается"/>
    <s v="4498850000"/>
    <x v="18"/>
    <x v="0"/>
    <x v="13"/>
  </r>
  <r>
    <x v="2"/>
    <x v="30"/>
    <n v="80000"/>
    <s v="Индивидуальный предприниматель Чусовской Денис Евгеньевич"/>
    <s v="Оплата услуг по уборке территории общего пользования в февале 2023 по счету №10 от 03.03.2023 НДС не облагается"/>
    <s v="4499180000"/>
    <x v="14"/>
    <x v="0"/>
    <x v="6"/>
  </r>
  <r>
    <x v="2"/>
    <x v="31"/>
    <n v="2148"/>
    <s v="ООО &quot;ЕВРОДАГ&quot;"/>
    <s v="Оплата дорожного знака по счету №00112 от 28.02.2023. В том числе НДС 20.00% - 358.00"/>
    <s v="449922148"/>
    <x v="27"/>
    <x v="6"/>
    <x v="17"/>
  </r>
  <r>
    <x v="2"/>
    <x v="31"/>
    <n v="7080.42"/>
    <s v="ПАО &quot;ВЫМПЕЛКОМ&quot;"/>
    <s v="Оплата за услуги связи в феврале 2023 года по счету №100955145321 от 28.02.2023 Лицевой счет абонента 669010285 В том числе НДС 20.00% - 1 180.07"/>
    <s v="449927080,42"/>
    <x v="1"/>
    <x v="0"/>
    <x v="1"/>
  </r>
  <r>
    <x v="2"/>
    <x v="31"/>
    <n v="59640"/>
    <s v="ИП Ветрова Жанна Сергеевна"/>
    <s v="Доплата за насос фекальный по счету №УТ-69 от 02.03.2023 В том числе НДС 20.00% - 9 940.00"/>
    <s v="4499259640"/>
    <x v="17"/>
    <x v="1"/>
    <x v="12"/>
  </r>
  <r>
    <x v="2"/>
    <x v="31"/>
    <n v="109158.16"/>
    <s v="Муниципальное унитарное предприятие &quot;Инженерные сети г. Долгопрудного&quot;"/>
    <s v="Оплата за стоки в феврале 2023 по счету №В738 от 28.02.2023 В том числе НДС 20.00% - 18 193.03"/>
    <s v="44992109158,16"/>
    <x v="10"/>
    <x v="0"/>
    <x v="8"/>
  </r>
  <r>
    <x v="2"/>
    <x v="31"/>
    <n v="702851.1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январь 2023 года, по счету No 11520123016224 В том числе НДС 20.00% - 117 14"/>
    <s v="44992702851,11"/>
    <x v="25"/>
    <x v="0"/>
    <x v="16"/>
  </r>
  <r>
    <x v="2"/>
    <x v="32"/>
    <n v="7629.98"/>
    <s v="АО &quot;Райффайзенбанк&quot; г. Москва"/>
    <s v="Оплата покупки по карте. CARD **4411 IRINA MIGUNOVA 06MAR RUR 7629.98 GAZPROM MEZHREGIONGAZ SPB"/>
    <s v="449937629,98"/>
    <x v="0"/>
    <x v="0"/>
    <x v="0"/>
  </r>
  <r>
    <x v="2"/>
    <x v="33"/>
    <n v="330"/>
    <s v="АО &quot;Райффайзенбанк&quot; г. Москва"/>
    <s v="Оплата покупки по карте. CARD **4411 IRINA MIGUNOVA 07MAR RUR 330 ZAO OREKH MOSCOW"/>
    <s v="44995330"/>
    <x v="15"/>
    <x v="4"/>
    <x v="11"/>
  </r>
  <r>
    <x v="2"/>
    <x v="34"/>
    <n v="4449"/>
    <s v="АО &quot;Райффайзенбанк&quot; г. Москва"/>
    <s v="Оплата покупки по карте. CARD **4411 IRINA MIGUNOVA 10MAR RUR 4449 MOSCOW TC RIO DMITROVSKOE MOSKVA"/>
    <s v="449984449"/>
    <x v="3"/>
    <x v="1"/>
    <x v="2"/>
  </r>
  <r>
    <x v="2"/>
    <x v="35"/>
    <n v="300"/>
    <s v="АО &quot;Райффайзенбанк&quot; г. Москва"/>
    <s v="Комиссия за снятие наличных в банкомате. Cash Advance Fee. CARD **4411 IRINA MIGUNOVA 15MAR RUR 20000 RBA ATM 45321 MOSKVA"/>
    <s v="45000300"/>
    <x v="8"/>
    <x v="0"/>
    <x v="7"/>
  </r>
  <r>
    <x v="2"/>
    <x v="35"/>
    <n v="20000"/>
    <s v="АО &quot;Райффайзенбанк&quot; г. Москва"/>
    <s v="Снятие наличных денежных средств с карты в банкомате Банка. CARD **4411 IRINA MIGUNOVA 15MAR RUR 20000 RBA ATM 45321 MOSKVA"/>
    <s v="4500020000"/>
    <x v="15"/>
    <x v="4"/>
    <x v="11"/>
  </r>
  <r>
    <x v="2"/>
    <x v="35"/>
    <n v="40175"/>
    <s v="АО &quot;Райффайзенбанк&quot; г. Москва"/>
    <s v="Оплата покупки по карте. CARD **4411 IRINA MIGUNOVA 13MAR RUR 40175 ELEKTROMONTAZH MOSKVA"/>
    <s v="4500040175"/>
    <x v="28"/>
    <x v="1"/>
    <x v="12"/>
  </r>
  <r>
    <x v="2"/>
    <x v="36"/>
    <n v="15.6"/>
    <s v="АО &quot;Райффайзенбанк&quot; г. Москва"/>
    <s v="комиссия за обработку ведомости №10 16.03.2023"/>
    <s v="4500115,6"/>
    <x v="8"/>
    <x v="0"/>
    <x v="7"/>
  </r>
  <r>
    <x v="2"/>
    <x v="36"/>
    <n v="200.1"/>
    <s v="АО &quot;Райффайзенбанк&quot; г. Москва"/>
    <s v="комиссия за обработку ведомости №9 16.03.2023"/>
    <s v="45001200,1"/>
    <x v="8"/>
    <x v="0"/>
    <x v="7"/>
  </r>
  <r>
    <x v="2"/>
    <x v="36"/>
    <n v="435"/>
    <s v="АО &quot;Райффайзенбанк&quot; г. Москва"/>
    <s v="Комиссия за переводы в пользу ФЛ сверх нетарифицируемой суммы платежей в месяц"/>
    <s v="45001435"/>
    <x v="8"/>
    <x v="0"/>
    <x v="7"/>
  </r>
  <r>
    <x v="2"/>
    <x v="36"/>
    <n v="3900"/>
    <s v="АО &quot;Райффайзенбанк&quot; г. Москва"/>
    <s v="Оплата Компенсация служебной поездки за Март 2023 г. на основании ПЛАТЕЖНАЯ ВЕДОМОСТЬ N 10 от 16.03.2023"/>
    <s v="450013900"/>
    <x v="9"/>
    <x v="3"/>
    <x v="5"/>
  </r>
  <r>
    <x v="2"/>
    <x v="36"/>
    <n v="6200"/>
    <s v="ИП Анохин Алексей Юрьевич"/>
    <s v="Оплата услуг прототипирования полиуретановой манжеты по счету №430 от 16.03.2023. НДС не облагается"/>
    <s v="450016200"/>
    <x v="17"/>
    <x v="1"/>
    <x v="12"/>
  </r>
  <r>
    <x v="2"/>
    <x v="36"/>
    <n v="17000"/>
    <s v="ООО &quot;ОТЕЛЬ ВИНОГРАДОВО&quot;"/>
    <s v="Оплата услуг по проведению мероприятия 25.03.2023 по счету №283 от 14.03.2023. В том числе НДС 20.00% - 2 833.33"/>
    <s v="4500117000"/>
    <x v="29"/>
    <x v="2"/>
    <x v="18"/>
  </r>
  <r>
    <x v="2"/>
    <x v="36"/>
    <n v="40404.959999999999"/>
    <s v="ГУП &quot;ЭКОТЕХПРОМ&quot;"/>
    <s v="Оплата за вывоз и утилизацию ТКО в феврале 2023 по счету №СВАО-011382 от 28.02.2023 НДС не облагается"/>
    <s v="4500140404,96"/>
    <x v="4"/>
    <x v="0"/>
    <x v="3"/>
  </r>
  <r>
    <x v="2"/>
    <x v="36"/>
    <n v="43500"/>
    <s v="Иваницкая Ирина Васильевна"/>
    <s v="Перечисление заработной платы за первую половину марта 2023 для зачисления на счет Иваницкой И. В. НДС не облагается"/>
    <s v="4500143500"/>
    <x v="11"/>
    <x v="3"/>
    <x v="9"/>
  </r>
  <r>
    <x v="2"/>
    <x v="36"/>
    <n v="50025"/>
    <s v="АО &quot;Райффайзенбанк&quot; г. Москва"/>
    <s v="Оплата Аванс за Март 2023 г. на основании ПЛАТЕЖНАЯ ВЕДОМОСТЬ N 9 от 16.03.2023"/>
    <s v="4500150025"/>
    <x v="11"/>
    <x v="3"/>
    <x v="9"/>
  </r>
  <r>
    <x v="2"/>
    <x v="36"/>
    <n v="15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5/22 от15.11.2022 за январь 2023г. Счет№ 0099-000023 от 31.01.2023 В том числе НДС 20.00% - 25 000.00"/>
    <s v="45001150000"/>
    <x v="14"/>
    <x v="0"/>
    <x v="6"/>
  </r>
  <r>
    <x v="2"/>
    <x v="37"/>
    <n v="939.58"/>
    <s v="АО &quot;Райффайзенбанк&quot; г. Москва"/>
    <s v="Комиссия за переводы в пользу ФЛ сверх нетарифицируемой суммы платежей в месяц"/>
    <s v="45002939,58"/>
    <x v="8"/>
    <x v="0"/>
    <x v="7"/>
  </r>
  <r>
    <x v="2"/>
    <x v="37"/>
    <n v="93958"/>
    <s v="Леонов Денис Андреевич"/>
    <s v="Оплата самозанятому за монтаж и обслуживание видеонаблюдения по счету №2876027 от 15.03.2023 НДС не облагается"/>
    <s v="4500293958"/>
    <x v="19"/>
    <x v="1"/>
    <x v="2"/>
  </r>
  <r>
    <x v="2"/>
    <x v="38"/>
    <n v="10000"/>
    <s v="Индивидуальный предприниматель Капалин Евгений Владимирович"/>
    <s v="Оплата работ поддержки и обслуживания сервера и компьютерного обеспечения по счету №6 от 13.03.2023. НДС не облагается"/>
    <s v="4500610000"/>
    <x v="2"/>
    <x v="0"/>
    <x v="1"/>
  </r>
  <r>
    <x v="2"/>
    <x v="38"/>
    <n v="14800"/>
    <s v="ИП Смирнов Ираклий Гурамович"/>
    <s v="Оплата услуг илососной машины по счету №24/23 от 20.03.2023. НДС не облагается"/>
    <s v="4500614800"/>
    <x v="17"/>
    <x v="1"/>
    <x v="12"/>
  </r>
  <r>
    <x v="2"/>
    <x v="38"/>
    <n v="20142"/>
    <s v="ГУП &quot;ЭКОТЕХПРОМ&quot;"/>
    <s v="Оплата за вывоз и утилизацию ТКО в июне 2022. НДС не облагается"/>
    <s v="4500620142"/>
    <x v="4"/>
    <x v="0"/>
    <x v="3"/>
  </r>
  <r>
    <x v="2"/>
    <x v="38"/>
    <n v="25000"/>
    <s v="ООО &quot;ОРИОН-ОВК&quot;"/>
    <s v="Оплата работ по демонтажу и монтажу насоса КНС по счету №5 от 13.03.2023. В том числе НДС 20.00% - 4 166.67"/>
    <s v="4500625000"/>
    <x v="17"/>
    <x v="1"/>
    <x v="12"/>
  </r>
  <r>
    <x v="2"/>
    <x v="38"/>
    <n v="28398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 НДС не облагается"/>
    <s v="4500628398"/>
    <x v="16"/>
    <x v="3"/>
    <x v="9"/>
  </r>
  <r>
    <x v="2"/>
    <x v="39"/>
    <n v="15000"/>
    <s v="ООО &quot;Эколоджис&quot;"/>
    <s v="Оплата за исследования проб воды по счету №k-52 от 09.03.2023. НДС не облагается"/>
    <s v="4500815000"/>
    <x v="24"/>
    <x v="0"/>
    <x v="15"/>
  </r>
  <r>
    <x v="2"/>
    <x v="40"/>
    <n v="22100"/>
    <s v="ООО &quot;ОРИОН-ОВК&quot;"/>
    <s v="Оплата аварийных работ в КНС по счету №9 от 22.03.2023. В том числе НДС 20.00% - 3 683.33"/>
    <s v="4500922100"/>
    <x v="17"/>
    <x v="1"/>
    <x v="12"/>
  </r>
  <r>
    <x v="2"/>
    <x v="40"/>
    <n v="29100"/>
    <s v="ООО &quot;ОРИОН-ОВК&quot;"/>
    <s v="Предоплата работ по демонтажу насоса КНС по счету №4 от 21.03.2023. В том числе НДС 20.00% - 4 850.00"/>
    <s v="4500929100"/>
    <x v="17"/>
    <x v="1"/>
    <x v="12"/>
  </r>
  <r>
    <x v="2"/>
    <x v="41"/>
    <n v="558.47"/>
    <s v="АО &quot;Райффайзенбанк&quot; г. Москва"/>
    <s v="Оплата покупки по карте. CARD **4411 IRINA MIGUNOVA 23MAR RUR 558.47 TSENTRALNYY TELEGRAF GOROD MOSKVA"/>
    <s v="45010558,47"/>
    <x v="15"/>
    <x v="4"/>
    <x v="11"/>
  </r>
  <r>
    <x v="2"/>
    <x v="41"/>
    <n v="571.63"/>
    <s v="АО &quot;Райффайзенбанк&quot; г. Москва"/>
    <s v="Оплата покупки по карте. CARD **4411 IRINA MIGUNOVA 23MAR RUR 571.63 TSENTRALNYY TELEGRAF GOROD MOSKVA"/>
    <s v="45010571,63"/>
    <x v="15"/>
    <x v="4"/>
    <x v="11"/>
  </r>
  <r>
    <x v="2"/>
    <x v="41"/>
    <n v="574.91999999999996"/>
    <s v="АО &quot;Райффайзенбанк&quot; г. Москва"/>
    <s v="Оплата покупки по карте. CARD **4411 IRINA MIGUNOVA 23MAR RUR 574.92 TSENTRALNYY TELEGRAF GOROD MOSKVA"/>
    <s v="45010574,92"/>
    <x v="15"/>
    <x v="4"/>
    <x v="11"/>
  </r>
  <r>
    <x v="2"/>
    <x v="41"/>
    <n v="581.5"/>
    <s v="АО &quot;Райффайзенбанк&quot; г. Москва"/>
    <s v="Оплата покупки по карте. CARD **4411 IRINA MIGUNOVA 23MAR RUR 581.5 TSENTRALNYY TELEGRAF GOROD MOSKVA"/>
    <s v="45010581,5"/>
    <x v="15"/>
    <x v="4"/>
    <x v="11"/>
  </r>
  <r>
    <x v="2"/>
    <x v="41"/>
    <n v="3189"/>
    <s v="АО &quot;Райффайзенбанк&quot; г. Москва"/>
    <s v="Оплата покупки по карте. CARD **4411 IRINA MIGUNOVA 23MAR RUR 3189 ELEKTROMONTAZH MOSKVA"/>
    <s v="450103189"/>
    <x v="28"/>
    <x v="1"/>
    <x v="12"/>
  </r>
  <r>
    <x v="2"/>
    <x v="42"/>
    <n v="930.01"/>
    <s v="АО &quot;Райффайзенбанк&quot; г. Москва"/>
    <s v="Оплата покупки по карте. CARD **4411 IRINA MIGUNOVA 24MAR RUR 930.01 PYATEROCHKA 20619 MOSCOW"/>
    <s v="45012930,01"/>
    <x v="15"/>
    <x v="4"/>
    <x v="11"/>
  </r>
  <r>
    <x v="2"/>
    <x v="43"/>
    <n v="4319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 (усн) НДС не облагается"/>
    <s v="450144319"/>
    <x v="16"/>
    <x v="3"/>
    <x v="9"/>
  </r>
  <r>
    <x v="2"/>
    <x v="43"/>
    <n v="5890"/>
    <s v="ООО &quot;ЦПИ&quot;"/>
    <s v="Счет на оплату УТ-12515  от 29 марта 2023г. В том числе НДС 20.00% - 981.67"/>
    <s v="450145890"/>
    <x v="28"/>
    <x v="1"/>
    <x v="12"/>
  </r>
  <r>
    <x v="2"/>
    <x v="44"/>
    <n v="212.1"/>
    <s v="АО &quot;Райффайзенбанк&quot; г. Москва"/>
    <s v="комиссия за обработку ведомости №11 31.03.2023"/>
    <s v="45016212,1"/>
    <x v="8"/>
    <x v="0"/>
    <x v="7"/>
  </r>
  <r>
    <x v="2"/>
    <x v="44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8.02.2023 по 31.03.2023"/>
    <s v="45016650"/>
    <x v="8"/>
    <x v="0"/>
    <x v="7"/>
  </r>
  <r>
    <x v="2"/>
    <x v="44"/>
    <n v="7912"/>
    <s v="АО &quot;Райффайзенбанк&quot; г. Москва"/>
    <s v="Оплата покупки по карте. CARD **4411 IRINA MIGUNOVA 28MAR RUR 7912 LEROY MERLIN 4 MKAD"/>
    <s v="450167912"/>
    <x v="7"/>
    <x v="1"/>
    <x v="12"/>
  </r>
  <r>
    <x v="2"/>
    <x v="44"/>
    <n v="53025"/>
    <s v="АО &quot;Райффайзенбанк&quot; г. Москва"/>
    <s v="Оплата Заработная плата за Март 2023 г. на основании ПЛАТЕЖНАЯ ВЕДОМОСТЬ N 11 от 31.03.2023"/>
    <s v="4501653025"/>
    <x v="11"/>
    <x v="3"/>
    <x v="9"/>
  </r>
  <r>
    <x v="3"/>
    <x v="45"/>
    <n v="75"/>
    <s v="АО &quot;Райффайзенбанк&quot; г. Москва"/>
    <s v="Комиссия за снятие наличных в банкомате. Cash Advance Fee. CARD **4411 IRINA MIGUNOVA 03APR RUR 5000 RBA ATM 45321 MOSKVA"/>
    <s v="4501975"/>
    <x v="8"/>
    <x v="0"/>
    <x v="7"/>
  </r>
  <r>
    <x v="3"/>
    <x v="45"/>
    <n v="225"/>
    <s v="АО &quot;Райффайзенбанк&quot; г. Москва"/>
    <s v="Комиссия за снятие наличных в банкомате. Cash Advance Fee. CARD **4411 IRINA MIGUNOVA 03APR RUR 15000 RBA ATM 45321 MOSKVA"/>
    <s v="45019225"/>
    <x v="8"/>
    <x v="0"/>
    <x v="7"/>
  </r>
  <r>
    <x v="3"/>
    <x v="45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19436,9"/>
    <x v="16"/>
    <x v="3"/>
    <x v="9"/>
  </r>
  <r>
    <x v="3"/>
    <x v="45"/>
    <n v="990"/>
    <s v="АО &quot;Райффайзенбанк&quot; г. Москва"/>
    <s v="Ежемесячная комиссия за обслуживание по пакету за период с 01.03.2023 по 31.03.2023"/>
    <s v="45019990"/>
    <x v="8"/>
    <x v="0"/>
    <x v="7"/>
  </r>
  <r>
    <x v="3"/>
    <x v="45"/>
    <n v="5000"/>
    <s v="АО &quot;Райффайзенбанк&quot; г. Москва"/>
    <s v="Снятие наличных денежных средств с карты в банкомате Банка. CARD **4411 IRINA MIGUNOVA 03APR RUR 5000 RBA ATM 45321 MOSKVA"/>
    <s v="450195000"/>
    <x v="15"/>
    <x v="4"/>
    <x v="11"/>
  </r>
  <r>
    <x v="3"/>
    <x v="45"/>
    <n v="15000"/>
    <s v="АО &quot;Райффайзенбанк&quot; г. Москва"/>
    <s v="Снятие наличных денежных средств с карты в банкомате Банка. CARD **4411 IRINA MIGUNOVA 03APR RUR 15000 RBA ATM 45321 MOSKVA"/>
    <s v="4501915000"/>
    <x v="15"/>
    <x v="4"/>
    <x v="11"/>
  </r>
  <r>
    <x v="3"/>
    <x v="45"/>
    <n v="43500"/>
    <s v="Иваницкая Ирина Васильевна"/>
    <s v="Перечисление заработной платы за март 2023 для зачисления на счет Иваницкой И. В. НДС не облагается"/>
    <s v="4501943500"/>
    <x v="11"/>
    <x v="3"/>
    <x v="9"/>
  </r>
  <r>
    <x v="3"/>
    <x v="45"/>
    <n v="56935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+взносы). НДС не облагается"/>
    <s v="4501956935,4"/>
    <x v="16"/>
    <x v="3"/>
    <x v="9"/>
  </r>
  <r>
    <x v="3"/>
    <x v="45"/>
    <n v="134403.35"/>
    <s v="Управление федерального казначейства по г. Москве (Департамент городского имущества города Москвы л/с 04732071000)"/>
    <s v="Арендная плата за землю за 2 квартал 2023 ФЛС №М-02-013174-001 НДС не облагается"/>
    <s v="45019134403,35"/>
    <x v="5"/>
    <x v="0"/>
    <x v="4"/>
  </r>
  <r>
    <x v="3"/>
    <x v="45"/>
    <n v="565072.6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февраль 2023 года, по счету No 11520223030235  НДС 20.00% - 94 178.77"/>
    <s v="45019565072,61"/>
    <x v="25"/>
    <x v="0"/>
    <x v="16"/>
  </r>
  <r>
    <x v="3"/>
    <x v="46"/>
    <n v="22000"/>
    <s v="Леонов Денис Андреевич"/>
    <s v="Оплата самозанятому за обслуживание системы видеонаблюдения по счету №3034476 от 30.03.2023 НДС не облагается"/>
    <s v="4502022000"/>
    <x v="19"/>
    <x v="0"/>
    <x v="2"/>
  </r>
  <r>
    <x v="3"/>
    <x v="47"/>
    <n v="2072.6999999999998"/>
    <s v="АО &quot;Райффайзенбанк&quot; г. Москва"/>
    <s v="Оплата покупки по карте. CARD **4411 IRINA MIGUNOVA 03APR RUR 2072.7 METRO STORE 1014 MOSCOW"/>
    <s v="450212072,7"/>
    <x v="15"/>
    <x v="4"/>
    <x v="11"/>
  </r>
  <r>
    <x v="3"/>
    <x v="47"/>
    <n v="2654.7"/>
    <s v="АО &quot;Райффайзенбанк&quot; г. Москва"/>
    <s v="Комиссия за переводы в пользу ФЛ сверх нетарифицируемой суммы платежей в месяц"/>
    <s v="450212654,7"/>
    <x v="8"/>
    <x v="0"/>
    <x v="7"/>
  </r>
  <r>
    <x v="3"/>
    <x v="47"/>
    <n v="4417.2"/>
    <s v="ООО &quot;ЕВРОДАГ&quot;"/>
    <s v="Оплата дорожных знаков по счету №00201 от 04.04.2023 В том числе НДС 20.00% - 736.20"/>
    <s v="450214417,2"/>
    <x v="27"/>
    <x v="6"/>
    <x v="17"/>
  </r>
  <r>
    <x v="3"/>
    <x v="47"/>
    <n v="30000"/>
    <s v="ШКРЕБА ВИКТОРИЯ СЕРГЕЕВНА"/>
    <s v="Оплата юридических услуг за март по счету №3106550 от 05.04.20 по договору №БН от 20.03.2023 НДС не облагается"/>
    <s v="4502130000"/>
    <x v="20"/>
    <x v="0"/>
    <x v="14"/>
  </r>
  <r>
    <x v="3"/>
    <x v="47"/>
    <n v="50000"/>
    <s v="ШКРЕБА ВИКТОРИЯ СЕРГЕЕВНА"/>
    <s v="Оплата юридических услуг за март по счету №3106518 от 05.04.2023 по договору №БН от 19.09.2022. НДС не облагается"/>
    <s v="4502150000"/>
    <x v="20"/>
    <x v="0"/>
    <x v="14"/>
  </r>
  <r>
    <x v="3"/>
    <x v="47"/>
    <n v="117235"/>
    <s v="Мильяненко Михаил Александрович"/>
    <s v="Оплата самозанятому за работы инженера по отчету за март 2023. НДС не облагается"/>
    <s v="45021117235"/>
    <x v="26"/>
    <x v="1"/>
    <x v="12"/>
  </r>
  <r>
    <x v="3"/>
    <x v="47"/>
    <n v="70000"/>
    <s v="Мильяненко Михаил Александрович"/>
    <s v="Оплата самозанятому за работы инженера по отчету за март 2023. НДС не облагается"/>
    <s v="4502170000"/>
    <x v="14"/>
    <x v="0"/>
    <x v="6"/>
  </r>
  <r>
    <x v="3"/>
    <x v="48"/>
    <n v="6062.61"/>
    <s v="АО &quot;Райффайзенбанк&quot; г. Москва"/>
    <s v="Оплата покупки по карте. CARD **4411 IRINA MIGUNOVA 06APR RUR 6062.61 GAZPROM MEZHREGIONGAZ SPB"/>
    <s v="450246062,61"/>
    <x v="0"/>
    <x v="0"/>
    <x v="0"/>
  </r>
  <r>
    <x v="3"/>
    <x v="49"/>
    <n v="290"/>
    <s v="АО &quot;Райффайзенбанк&quot; г. Москва"/>
    <s v="Оплата покупки по карте. CARD **4411 IRINA MIGUNOVA 07APR RUR 290 YM *reestrs Moscow"/>
    <s v="45026290"/>
    <x v="15"/>
    <x v="4"/>
    <x v="11"/>
  </r>
  <r>
    <x v="3"/>
    <x v="49"/>
    <n v="712.71"/>
    <s v="АО &quot;Райффайзенбанк&quot; г. Москва"/>
    <s v="Комиссия за переводы в пользу ФЛ сверх нетарифицируемой суммы платежей в месяц"/>
    <s v="45026712,71"/>
    <x v="8"/>
    <x v="0"/>
    <x v="7"/>
  </r>
  <r>
    <x v="3"/>
    <x v="49"/>
    <n v="5137"/>
    <s v="АО &quot;Райффайзенбанк&quot; г. Москва"/>
    <s v="Оплата покупки по карте. CARD **4411 IRINA MIGUNOVA 07APR RUR 5137 LEROY MERLIN 4 MKAD"/>
    <s v="450265137"/>
    <x v="7"/>
    <x v="1"/>
    <x v="6"/>
  </r>
  <r>
    <x v="3"/>
    <x v="49"/>
    <n v="7126.02"/>
    <s v="ПАО &quot;ВЫМПЕЛКОМ&quot;"/>
    <s v="Оплата за услуги связи в марте 2023 года по счету №100962606797 от 31.03.2023 Лицевой счет абонента 669010285 В том числе НДС 20.00% - 1 187.67"/>
    <s v="450267126,02"/>
    <x v="1"/>
    <x v="0"/>
    <x v="1"/>
  </r>
  <r>
    <x v="3"/>
    <x v="49"/>
    <n v="7500"/>
    <s v="ООО &quot;ПРОСТЫЕ РЕШЕНИЯ&quot;"/>
    <s v="Оплата консультаций по програме 1с ЖКХ в пакете на 3 часа по счету №1810 от 06.04.2023. НДС не облагается"/>
    <s v="450267500"/>
    <x v="18"/>
    <x v="0"/>
    <x v="13"/>
  </r>
  <r>
    <x v="3"/>
    <x v="49"/>
    <n v="13505.43"/>
    <s v="Юдина Анна Владимировна"/>
    <s v="Оплата самозанятому за работы с документацией ЖСК &quot;Дарьин&quot; за март 2023 по счету N3144889 от 07.04.2024 НДС не облагается"/>
    <s v="4502613505,43"/>
    <x v="11"/>
    <x v="3"/>
    <x v="9"/>
  </r>
  <r>
    <x v="3"/>
    <x v="49"/>
    <n v="22130"/>
    <s v="Мильяненко Михаил Александрович"/>
    <s v="Доплата самозанятому за работы инженера по отчету за март 2023. НДС не облагается"/>
    <s v="4502622130"/>
    <x v="26"/>
    <x v="1"/>
    <x v="12"/>
  </r>
  <r>
    <x v="3"/>
    <x v="50"/>
    <n v="1623.5"/>
    <s v="АО &quot;Райффайзенбанк&quot; г. Москва"/>
    <s v="Оплата покупки по карте. CARD **4411 IRINA MIGUNOVA 11APR RUR 1623.5 POST RUS.SERVICE.127204 MOSKVA"/>
    <s v="450291623,5"/>
    <x v="15"/>
    <x v="4"/>
    <x v="11"/>
  </r>
  <r>
    <x v="3"/>
    <x v="50"/>
    <n v="5000"/>
    <s v="ООО &quot;ГАЗСЕРВИС&quot;"/>
    <s v="Оплата за техническое обслуживание газопровода в марте 2023 договору №ОГ-19/7 от 01.12.2019. В том числе НДС"/>
    <s v="450295000"/>
    <x v="23"/>
    <x v="0"/>
    <x v="0"/>
  </r>
  <r>
    <x v="3"/>
    <x v="50"/>
    <n v="50000"/>
    <s v="Индивидуальный предприниматель Смирнов Дмитрий Евгеньевич"/>
    <s v="Оплата бухгалтерских услуг за март 2023 по счету №77 от 31.03.2023 НДС не облагается"/>
    <s v="4502950000"/>
    <x v="18"/>
    <x v="0"/>
    <x v="13"/>
  </r>
  <r>
    <x v="3"/>
    <x v="50"/>
    <n v="154062.79999999999"/>
    <s v="ООО &quot;МЕТАЛЛОБАЗА-НС&quot;"/>
    <s v="Оплата труб по счету №23914 от 11.04.2023 В том числе НДС 20.00% - 25 677.00"/>
    <s v="45029154062,8"/>
    <x v="7"/>
    <x v="1"/>
    <x v="12"/>
  </r>
  <r>
    <x v="3"/>
    <x v="50"/>
    <n v="251612.9"/>
    <s v="ООО ЧОО &quot;АКБ&quot;"/>
    <s v="Оплата охраны территории поселка за март 2023 по счету №752 от 31.03.2023 по договору №347-2-23-ФО от 15.02.2023 НДС не облагается"/>
    <s v="45029251612,9"/>
    <x v="30"/>
    <x v="0"/>
    <x v="2"/>
  </r>
  <r>
    <x v="3"/>
    <x v="50"/>
    <n v="277148.08"/>
    <s v="Муниципальное унитарное предприятие &quot;Инженерные сети г. Долгопрудного&quot;"/>
    <s v="Оплата за стоки в марте 2023 по счету В1227 от 31 Марта 2023 В том числе НДС 20.00% - 46 191.35"/>
    <s v="45029277148,08"/>
    <x v="10"/>
    <x v="0"/>
    <x v="8"/>
  </r>
  <r>
    <x v="3"/>
    <x v="51"/>
    <n v="15.6"/>
    <s v="АО &quot;Райффайзенбанк&quot; г. Москва"/>
    <s v="комиссия за обработку ведомости №13 14.04.2023"/>
    <s v="4503315,6"/>
    <x v="8"/>
    <x v="0"/>
    <x v="7"/>
  </r>
  <r>
    <x v="3"/>
    <x v="51"/>
    <n v="200.1"/>
    <s v="АО &quot;Райффайзенбанк&quot; г. Москва"/>
    <s v="комиссия за обработку ведомости №12 14.04.2023"/>
    <s v="45033200,1"/>
    <x v="8"/>
    <x v="0"/>
    <x v="7"/>
  </r>
  <r>
    <x v="3"/>
    <x v="51"/>
    <n v="870"/>
    <s v="АО &quot;Райффайзенбанк&quot; г. Москва"/>
    <s v="Комиссия за переводы в пользу ФЛ сверх нетарифицируемой суммы платежей в месяц"/>
    <s v="45033870"/>
    <x v="8"/>
    <x v="0"/>
    <x v="7"/>
  </r>
  <r>
    <x v="3"/>
    <x v="51"/>
    <n v="3900"/>
    <s v="АО &quot;Райффайзенбанк&quot; г. Москва"/>
    <s v="Оплата Компенсация служебной поездки за Апрель 2023 г. на основании ПЛАТЕЖНАЯ ВЕДОМОСТЬ N 13 от 14.04.2023"/>
    <s v="450333900"/>
    <x v="9"/>
    <x v="3"/>
    <x v="5"/>
  </r>
  <r>
    <x v="3"/>
    <x v="51"/>
    <n v="43500"/>
    <s v="Иваницкая Ирина Васильевна"/>
    <s v="Перечисление заработной платы за первую половину апреля 2023 для зачисления на счет Иваницкой И. В. НДС не облагается"/>
    <s v="4503343500"/>
    <x v="11"/>
    <x v="3"/>
    <x v="9"/>
  </r>
  <r>
    <x v="3"/>
    <x v="51"/>
    <n v="50025"/>
    <s v="АО &quot;Райффайзенбанк&quot; г. Москва"/>
    <s v="Оплата Аванс за Апрель 2023 г. на основании ПЛАТЕЖНАЯ ВЕДОМОСТЬ N 12 от 14.04.2023"/>
    <s v="4503350025"/>
    <x v="11"/>
    <x v="3"/>
    <x v="9"/>
  </r>
  <r>
    <x v="3"/>
    <x v="52"/>
    <n v="13975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 НДС не облагается"/>
    <s v="4503413975"/>
    <x v="16"/>
    <x v="3"/>
    <x v="9"/>
  </r>
  <r>
    <x v="3"/>
    <x v="52"/>
    <n v="55020"/>
    <s v="ООО &quot;РАНЕТ ЭНЕРГО&quot;"/>
    <s v="Оплата услуг по демонтажу, монтажу, поверке расходомеров &quot;Акрон-01&quot; (канализация) по счету №52 от 17.04.2023. В том числе НДС 20.00% - 9 170.00"/>
    <s v="4503455020"/>
    <x v="17"/>
    <x v="1"/>
    <x v="12"/>
  </r>
  <r>
    <x v="3"/>
    <x v="53"/>
    <n v="3100"/>
    <s v="ООО ТК &quot;ХИМАБСОЛЮТ&quot;"/>
    <s v="Оплата за материалы по счету №420/000003 от 20.04.2023 В том числе НДС 20.00% - 516.66"/>
    <s v="450363100"/>
    <x v="7"/>
    <x v="1"/>
    <x v="12"/>
  </r>
  <r>
    <x v="3"/>
    <x v="53"/>
    <n v="108900"/>
    <s v="ИП Ветрова Жанна Сергеевна"/>
    <s v="Оплата за насос фекальный с доставкой по счету №УТ-143 от 17.04.2023 В том числе НДС 20.00% - 18 150.00"/>
    <s v="45036108900"/>
    <x v="17"/>
    <x v="1"/>
    <x v="12"/>
  </r>
  <r>
    <x v="3"/>
    <x v="53"/>
    <n v="300000"/>
    <s v="Департамент финансов города Москвы (ГБУ &quot;ЖИЛИЩНИК РАЙОНА СЕВЕРНЫЙ&quot;  л/с 2694142000800921)"/>
    <s v="(131.131.02.2)Механизированная уборка терр.ЖСКпо адр:г.Москва, Долгопрудная аллея,д.1,к1-121. Дог.5/22 от15.11.2022 за февраль 2023г., март 2023г. В том числе НДС 20.00% - 50 000.00"/>
    <s v="45036300000"/>
    <x v="14"/>
    <x v="0"/>
    <x v="6"/>
  </r>
  <r>
    <x v="3"/>
    <x v="53"/>
    <n v="521645.01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март 2023 года, по счету No 11520323025833 В том числе НДС - 86 940.84"/>
    <s v="45036521645,01"/>
    <x v="25"/>
    <x v="0"/>
    <x v="16"/>
  </r>
  <r>
    <x v="3"/>
    <x v="54"/>
    <n v="3139"/>
    <s v="АО &quot;Райффайзенбанк&quot; г. Москва"/>
    <s v="Оплата покупки по карте. CARD **4411 IRINA MIGUNOVA 18APR RUR 3139 LEROY MERLIN 4 MKAD"/>
    <s v="450373139"/>
    <x v="7"/>
    <x v="1"/>
    <x v="12"/>
  </r>
  <r>
    <x v="3"/>
    <x v="55"/>
    <n v="13202"/>
    <s v="АО &quot;Райффайзенбанк&quot; г. Москва"/>
    <s v="Оплата покупки по карте. CARD **4411 IRINA MIGUNOVA 20APR RUR 13202 LEROY MERLIN 4 MKAD"/>
    <s v="4504013202"/>
    <x v="7"/>
    <x v="1"/>
    <x v="12"/>
  </r>
  <r>
    <x v="3"/>
    <x v="55"/>
    <n v="120000"/>
    <s v="ИП Федосов Евгений Игоревич"/>
    <s v="Счет на оплату № 21 от 20 апреля 2023г. Шлагбаум, светодиоды. НДС не облагается"/>
    <s v="45040120000"/>
    <x v="3"/>
    <x v="1"/>
    <x v="2"/>
  </r>
  <r>
    <x v="3"/>
    <x v="56"/>
    <n v="2059.35"/>
    <s v="АО &quot;Райффайзенбанк&quot; г. Москва"/>
    <s v="Комиссия за переводы в пользу ФЛ сверх нетарифицируемой суммы платежей в месяц"/>
    <s v="450412059,35"/>
    <x v="8"/>
    <x v="0"/>
    <x v="7"/>
  </r>
  <r>
    <x v="3"/>
    <x v="56"/>
    <n v="100000"/>
    <s v="Мильяненко Михаил Александрович"/>
    <s v="Предоплата самозанятому за работы инженера по отчету за апрель 2023. НДС не облагается"/>
    <s v="45041100000"/>
    <x v="26"/>
    <x v="1"/>
    <x v="12"/>
  </r>
  <r>
    <x v="3"/>
    <x v="57"/>
    <n v="13000"/>
    <s v="Индивидуальный предприниматель Капалин Евгений Владимирович"/>
    <s v="Оплата работ поддержки и обслуживания сервера и компьютерного обеспечения за март 2023 по счету №8 от 18.04.2023. НДС не облагается"/>
    <s v="4504213000"/>
    <x v="2"/>
    <x v="0"/>
    <x v="1"/>
  </r>
  <r>
    <x v="3"/>
    <x v="57"/>
    <n v="182884"/>
    <s v="ООО &quot;ОРИОН-ОВК&quot;"/>
    <s v="Оплата работ в КНС по счету №16 от 12.04.2023. В том числе НДС 20.00% - 30 480.67"/>
    <s v="45042182884"/>
    <x v="17"/>
    <x v="1"/>
    <x v="12"/>
  </r>
  <r>
    <x v="3"/>
    <x v="58"/>
    <n v="6440"/>
    <s v="АО &quot;Райффайзенбанк&quot; г. Москва"/>
    <s v="Оплата покупки по карте. CARD **4411 IRINA MIGUNOVA 24APR RUR 6440 LEROY MERLIN 4 MKAD"/>
    <s v="450436440"/>
    <x v="7"/>
    <x v="1"/>
    <x v="12"/>
  </r>
  <r>
    <x v="4"/>
    <x v="59"/>
    <n v="150"/>
    <s v="АО &quot;Райффайзенбанк&quot; г. Москва"/>
    <s v="Оплата покупки по карте. CARD_x000a_**4411 IRINA MIGUNOVA 27APR RUR 150 CONF.GURU MYTISHHI"/>
    <s v="45047150"/>
    <x v="15"/>
    <x v="4"/>
    <x v="11"/>
  </r>
  <r>
    <x v="4"/>
    <x v="59"/>
    <n v="1943.74"/>
    <s v="АО &quot;Райффайзенбанк&quot; г. Москва"/>
    <s v="Оплата покупки по карте. CARD_x000a_**4411 IRINA MIGUNOVA 29APR RUR 1943.74 GAZPROM MEZHREGIONGAZ SPB"/>
    <s v="450471943,74"/>
    <x v="0"/>
    <x v="0"/>
    <x v="0"/>
  </r>
  <r>
    <x v="4"/>
    <x v="60"/>
    <n v="216.9"/>
    <s v="АО &quot;Райффайзенбанк&quot; г. Москва"/>
    <s v="комиссия за обработку ведомости_x000a_№14 28.04.2023"/>
    <s v="45048216,9"/>
    <x v="8"/>
    <x v="0"/>
    <x v="7"/>
  </r>
  <r>
    <x v="4"/>
    <x v="60"/>
    <n v="436.9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48436,9"/>
    <x v="16"/>
    <x v="3"/>
    <x v="9"/>
  </r>
  <r>
    <x v="4"/>
    <x v="60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3 по 30.04.2023"/>
    <s v="45048600"/>
    <x v="8"/>
    <x v="0"/>
    <x v="7"/>
  </r>
  <r>
    <x v="4"/>
    <x v="60"/>
    <n v="1700"/>
    <s v="ООО &quot;ЭКОСПЕЦТОРГ&quot;"/>
    <s v="Оплата фильтров для водоочистки по счету №2494 от 26.04.2023 В том числе НДС 20.00% - 283.33"/>
    <s v="450481700"/>
    <x v="7"/>
    <x v="1"/>
    <x v="12"/>
  </r>
  <r>
    <x v="4"/>
    <x v="60"/>
    <n v="2484.9"/>
    <s v="АО &quot;Райффайзенбанк&quot; г. Москва"/>
    <s v="Комиссия за переводы в пользу ФЛ сверх нетарифицируемой суммы платежей в месяц"/>
    <s v="450482484,9"/>
    <x v="8"/>
    <x v="0"/>
    <x v="7"/>
  </r>
  <r>
    <x v="4"/>
    <x v="60"/>
    <n v="35000"/>
    <s v="Юдина Анна Владимировна"/>
    <s v="Оплата самозанятому за услуги администратора за апрель 2023 по счету 3371026 от 28 апреля 2023 г._x000a_НДС не облагается"/>
    <s v="4504835000"/>
    <x v="11"/>
    <x v="3"/>
    <x v="9"/>
  </r>
  <r>
    <x v="4"/>
    <x v="60"/>
    <n v="43500"/>
    <s v="Иваницкая Ирина Васильевна"/>
    <s v="Перечисление заработной платы за апрель 2023 для зачисления на счет Иваницкой И. В. НДС не облагается"/>
    <s v="4504843500"/>
    <x v="11"/>
    <x v="3"/>
    <x v="9"/>
  </r>
  <r>
    <x v="4"/>
    <x v="60"/>
    <n v="54226"/>
    <s v="АО &quot;Райффайзенбанк&quot; г. Москва"/>
    <s v="Оплата Заработная плата за Апрель 2023 г. на основании ПЛАТЕЖНАЯ ВЕДОМОСТЬ N 14 от 28.04.2023"/>
    <s v="4504854226"/>
    <x v="11"/>
    <x v="3"/>
    <x v="9"/>
  </r>
  <r>
    <x v="4"/>
    <x v="60"/>
    <n v="56935.4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 (ндфл+взносы). НДС не облагается"/>
    <s v="4504856935,4"/>
    <x v="16"/>
    <x v="3"/>
    <x v="9"/>
  </r>
  <r>
    <x v="4"/>
    <x v="60"/>
    <n v="60821"/>
    <s v="ГУП &quot;ЭКОТЕХПРОМ&quot;"/>
    <s v="Оплата за вывоз и утилизацию ТКО в марте 2023. НДС не облагается"/>
    <s v="4504860821"/>
    <x v="4"/>
    <x v="0"/>
    <x v="3"/>
  </r>
  <r>
    <x v="4"/>
    <x v="60"/>
    <n v="245744.78"/>
    <s v="Мильяненко Михаил Александрович"/>
    <s v="Оплата самозанятому за работы инженера по отчету за апрель 2023._x000a_НДС не облагается"/>
    <s v="45048245744,78"/>
    <x v="26"/>
    <x v="1"/>
    <x v="12"/>
  </r>
  <r>
    <x v="4"/>
    <x v="61"/>
    <n v="1.23"/>
    <s v="УФК по г. Москве (Отделение Фонда пенсионного и социального страхования Российской Федерации по г._x000a_Москва и Московской области л/с 04734Ф73010)"/>
    <s v="Пени по требованию 770423100514302 от 19.04.2023г._x000a_Рег.номер 7704004815. НДС не облагается"/>
    <s v="450491,23"/>
    <x v="16"/>
    <x v="3"/>
    <x v="9"/>
  </r>
  <r>
    <x v="4"/>
    <x v="61"/>
    <n v="52.2"/>
    <s v="АО &quot;Райффайзенбанк&quot; г. Москва"/>
    <s v="Комиссия за обработку ведомости_x000a_№15 02.05.2023"/>
    <s v="4504952,2"/>
    <x v="8"/>
    <x v="0"/>
    <x v="7"/>
  </r>
  <r>
    <x v="4"/>
    <x v="61"/>
    <n v="422.77"/>
    <s v="УФК по г. Москве (Отделение Фонда пенсионного и социального страхования Российской Федерации по г._x000a_Москва и Московской области л/с 04734Ф73010)"/>
    <s v="Недоимка по требованию 770423100514302 от 19.04.2023г._x000a_Рег.номер 7704004815. НДС не облагается"/>
    <s v="45049422,77"/>
    <x v="16"/>
    <x v="3"/>
    <x v="9"/>
  </r>
  <r>
    <x v="4"/>
    <x v="61"/>
    <n v="195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 премия Барабанов). НДС не облагается"/>
    <s v="450491950"/>
    <x v="16"/>
    <x v="3"/>
    <x v="9"/>
  </r>
  <r>
    <x v="4"/>
    <x v="61"/>
    <n v="13050"/>
    <s v="АО &quot;Райффайзенбанк&quot; г. Москва"/>
    <s v="Оплата Премия за Апрель 2023 г. на основании ПЛАТЕЖНАЯ ВЕДОМОСТЬ N 15 от 02.05.2023"/>
    <s v="4504913050"/>
    <x v="11"/>
    <x v="3"/>
    <x v="9"/>
  </r>
  <r>
    <x v="4"/>
    <x v="62"/>
    <n v="450"/>
    <s v="АО &quot;Райффайзенбанк&quot; г. Москва"/>
    <s v="Комиссия за снятие наличных в банкомате. Cash Advance Fee. CARD **4411 IRINA MIGUNOVA 04MAY RUR 30000 RBA ATM_x000a_45321 MOSKVA"/>
    <s v="45050450"/>
    <x v="8"/>
    <x v="0"/>
    <x v="7"/>
  </r>
  <r>
    <x v="4"/>
    <x v="62"/>
    <n v="30000"/>
    <s v="АО &quot;Райффайзенбанк&quot; г. Москва"/>
    <s v="Снятие наличных денежных средств с карты в банкомате Банка. CARD **4411 IRINA MIGUNOVA 04MAY RUR 30000 RBA ATM_x000a_45321 MOSKVA"/>
    <s v="4505030000"/>
    <x v="14"/>
    <x v="0"/>
    <x v="6"/>
  </r>
  <r>
    <x v="4"/>
    <x v="63"/>
    <n v="30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5730"/>
    <x v="16"/>
    <x v="3"/>
    <x v="9"/>
  </r>
  <r>
    <x v="4"/>
    <x v="63"/>
    <n v="225"/>
    <s v="АО &quot;Райффайзенбанк&quot; г. Москва"/>
    <s v="Комиссия за снятие наличных в банкомате. Cash Advance Fee. CARD **4411 IRINA MIGUNOVA 11MAY RUR 15000 RBA ATM_x000a_45321 MOSKVA"/>
    <s v="45057225"/>
    <x v="8"/>
    <x v="0"/>
    <x v="7"/>
  </r>
  <r>
    <x v="4"/>
    <x v="63"/>
    <n v="225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взносы премия Барабанов). НДС не облагается"/>
    <s v="450572250"/>
    <x v="16"/>
    <x v="3"/>
    <x v="9"/>
  </r>
  <r>
    <x v="4"/>
    <x v="63"/>
    <n v="15000"/>
    <s v="АО &quot;Райффайзенбанк&quot; г. Москва"/>
    <s v="Снятие наличных денежных средств с карты в банкомате Банка. CARD **4411 IRINA MIGUNOVA 11MAY RUR 15000 RBA ATM_x000a_45321 MOSKVA"/>
    <s v="4505715000"/>
    <x v="15"/>
    <x v="4"/>
    <x v="11"/>
  </r>
  <r>
    <x v="4"/>
    <x v="63"/>
    <n v="50000"/>
    <s v="Индивидуальный предприниматель Смирнов Дмитрий Евгеньевич"/>
    <s v="Оплата бухгалтерских услуг за апрель 2023 по счету №94 от 30.04.2023 НДС не облагается"/>
    <s v="4505750000"/>
    <x v="18"/>
    <x v="0"/>
    <x v="13"/>
  </r>
  <r>
    <x v="4"/>
    <x v="63"/>
    <n v="71500"/>
    <s v="ООО &quot;Нохоре&quot;"/>
    <s v="Оплата за вывоз мусора в апреле 2023г. по счету №166 от 30.04.2023._x000a_В том числе НДС 20.00% - 11 916.67"/>
    <s v="4505771500"/>
    <x v="4"/>
    <x v="0"/>
    <x v="3"/>
  </r>
  <r>
    <x v="4"/>
    <x v="64"/>
    <n v="1112.5"/>
    <s v="АО &quot;Райффайзенбанк&quot; г. Москва"/>
    <s v="Комиссия за переводы в пользу ФЛ сверх нетарифицируемой суммы платежей в месяц"/>
    <s v="450611112,5"/>
    <x v="8"/>
    <x v="0"/>
    <x v="7"/>
  </r>
  <r>
    <x v="4"/>
    <x v="64"/>
    <n v="300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Оплата госпошлины за рассмотрение апелляционной жалобы по делу № А40- 173342/2022 НДС не облагается"/>
    <s v="450613000"/>
    <x v="31"/>
    <x v="2"/>
    <x v="14"/>
  </r>
  <r>
    <x v="4"/>
    <x v="64"/>
    <n v="5625"/>
    <s v="Леонов Денис Андреевич"/>
    <s v="Оплата самозанятому за обслуживание системы видеонаблюдения по счету_x000a_№3517361 от 12.05.2023 НДС не_x000a_облагается"/>
    <s v="450615625"/>
    <x v="19"/>
    <x v="0"/>
    <x v="2"/>
  </r>
  <r>
    <x v="4"/>
    <x v="64"/>
    <n v="6244"/>
    <s v="АО &quot;Райффайзенбанк&quot; г. Москва"/>
    <s v="Оплата покупки по карте. CARD_x000a_**4411 IRINA MIGUNOVA 12MAY RUR 6244 LEROY MERLIN 4 MKAD"/>
    <s v="450616244"/>
    <x v="7"/>
    <x v="1"/>
    <x v="12"/>
  </r>
  <r>
    <x v="4"/>
    <x v="64"/>
    <n v="6476.86"/>
    <s v="ПАО &quot;ВЫМПЕЛКОМ&quot;"/>
    <s v="Оплата за услуги связи в апреле 2023 года по счету №100969106419 от 30.04.2023 Лицевой счет абонента 669010285 В том числе НДС 20.00% - 1 079.48"/>
    <s v="450616476,86"/>
    <x v="1"/>
    <x v="0"/>
    <x v="1"/>
  </r>
  <r>
    <x v="4"/>
    <x v="64"/>
    <n v="50000"/>
    <s v="ШКРЕБА ВИКТОРИЯ СЕРГЕЕВНА"/>
    <s v="Оплата юридических услуг за март по счету №3499406 от 11 мая 2023 г. по договору №БН от 19.09.2022._x000a_НДС не облагается"/>
    <s v="4506150000"/>
    <x v="20"/>
    <x v="0"/>
    <x v="14"/>
  </r>
  <r>
    <x v="4"/>
    <x v="65"/>
    <n v="1400"/>
    <s v="ООО &quot;С- ПРОДЖЕКТ&quot;"/>
    <s v="Оплата печати проектрой документации по счету_x000a_№2903А/2023/-1-1 от 12.05.2023_x000a_НДС не облагается"/>
    <s v="450621400"/>
    <x v="27"/>
    <x v="6"/>
    <x v="17"/>
  </r>
  <r>
    <x v="4"/>
    <x v="65"/>
    <n v="123486.71"/>
    <s v="Муниципальное унитарное предприятие &quot;Инженерные сети г. Долгопрудного&quot;"/>
    <s v="Оплата за стоки в апреле 2023 по счету №В1816 от 30 апреля 2023 В том числе НДС 20.00% - 20 581.12"/>
    <s v="45062123486,71"/>
    <x v="10"/>
    <x v="0"/>
    <x v="8"/>
  </r>
  <r>
    <x v="4"/>
    <x v="66"/>
    <n v="260"/>
    <s v="АО &quot;Райффайзенбанк&quot; г. Москва"/>
    <s v="Оплата покупки по карте. CARD_x000a_**4411 IRINA MIGUNOVA 15MAY RUR 260 POCHTOMATRU DOLGOPRUDNYY"/>
    <s v="45063260"/>
    <x v="15"/>
    <x v="4"/>
    <x v="11"/>
  </r>
  <r>
    <x v="4"/>
    <x v="66"/>
    <n v="304.5"/>
    <s v="АО &quot;Райффайзенбанк&quot; г. Москва"/>
    <s v="Комиссия за переводы в пользу ФЛ сверх нетарифицируемой суммы платежей в месяц"/>
    <s v="45063304,5"/>
    <x v="8"/>
    <x v="0"/>
    <x v="7"/>
  </r>
  <r>
    <x v="4"/>
    <x v="66"/>
    <n v="15225"/>
    <s v="Юдина Анна Владимировна"/>
    <s v="Перечисление аванса с заработной платы за май 2023 г. НДС не облагается"/>
    <s v="4506315225"/>
    <x v="11"/>
    <x v="3"/>
    <x v="9"/>
  </r>
  <r>
    <x v="4"/>
    <x v="67"/>
    <n v="15.6"/>
    <s v="АО &quot;Райффайзенбанк&quot; г. Москва"/>
    <s v="комиссия за обработку ведомости_x000a_№17 16.05.2023"/>
    <s v="4506415,6"/>
    <x v="8"/>
    <x v="0"/>
    <x v="7"/>
  </r>
  <r>
    <x v="4"/>
    <x v="67"/>
    <n v="200.1"/>
    <s v="АО &quot;Райффайзенбанк&quot; г. Москва"/>
    <s v="комиссия за обработку ведомости_x000a_№16 16.05.2023"/>
    <s v="45064200,1"/>
    <x v="8"/>
    <x v="0"/>
    <x v="7"/>
  </r>
  <r>
    <x v="4"/>
    <x v="67"/>
    <n v="2610.62"/>
    <s v="АО &quot;Райффайзенбанк&quot; г. Москва"/>
    <s v="Комиссия за переводы в пользу ФЛ сверх нетарифицируемой суммы платежей в месяц"/>
    <s v="450642610,62"/>
    <x v="8"/>
    <x v="0"/>
    <x v="7"/>
  </r>
  <r>
    <x v="4"/>
    <x v="67"/>
    <n v="3900"/>
    <s v="АО &quot;Райффайзенбанк&quot; г. Москва"/>
    <s v="Оплата Компенсация служебной поездки за Май 2023 г. на основании ПЛАТЕЖНАЯ ВЕДОМОСТЬ N 17 от 16.05.2023"/>
    <s v="450643900"/>
    <x v="9"/>
    <x v="3"/>
    <x v="5"/>
  </r>
  <r>
    <x v="4"/>
    <x v="67"/>
    <n v="10000"/>
    <s v="ШКРЕБА ВИКТОРИЯ СЕРГЕЕВНА"/>
    <s v="Оплата юридических услуг за май по счету №3591231 от 18 мая 2023 г. по договору №БН от 03.10.2022._x000a_НДС не облагается"/>
    <s v="4506410000"/>
    <x v="20"/>
    <x v="0"/>
    <x v="14"/>
  </r>
  <r>
    <x v="4"/>
    <x v="67"/>
    <n v="10633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 отпуск). НДС не облагается"/>
    <s v="4506410633"/>
    <x v="16"/>
    <x v="3"/>
    <x v="9"/>
  </r>
  <r>
    <x v="4"/>
    <x v="67"/>
    <n v="12700"/>
    <s v="ООО &quot;АВТОМОЛ&quot;"/>
    <s v="Оплата по счету № 75 от 15 мая 2023г. За баннер. В том числе НДС 20.00% - 2 116.67"/>
    <s v="4506412700"/>
    <x v="32"/>
    <x v="1"/>
    <x v="12"/>
  </r>
  <r>
    <x v="4"/>
    <x v="67"/>
    <n v="13000"/>
    <s v="Управление Федерального казначейства по Тульской области (Межрегиональная инспекция Федеральной налоговой службы по управлению долгом)"/>
    <s v="Единый налоговый платеж(ндфл)._x000a_НДС не облагается"/>
    <s v="4506413000"/>
    <x v="16"/>
    <x v="3"/>
    <x v="9"/>
  </r>
  <r>
    <x v="4"/>
    <x v="67"/>
    <n v="21750"/>
    <s v="Иваницкая Ирина Васильевна"/>
    <s v="Перечисление аванса с заработной платы за май 2023 для зачисления на счет Иваницкой И. В. НДС не облагается"/>
    <s v="4506421750"/>
    <x v="11"/>
    <x v="3"/>
    <x v="9"/>
  </r>
  <r>
    <x v="4"/>
    <x v="67"/>
    <n v="22500"/>
    <s v="Мильяненко Михаил Александрович"/>
    <s v="Предоплата самозанятому за работы инженера за май 2023. НДС не облагается"/>
    <s v="4506422500"/>
    <x v="26"/>
    <x v="1"/>
    <x v="12"/>
  </r>
  <r>
    <x v="4"/>
    <x v="67"/>
    <n v="50025"/>
    <s v="АО &quot;Райффайзенбанк&quot; г. Москва"/>
    <s v="Оплата Аванс за Май 2023 г. на основании ПЛАТЕЖНАЯ ВЕДОМОСТЬ N 16 от 16.05.2023"/>
    <s v="4506450025"/>
    <x v="11"/>
    <x v="3"/>
    <x v="9"/>
  </r>
  <r>
    <x v="4"/>
    <x v="67"/>
    <n v="71155.839999999997"/>
    <s v="Иваницкая Ирина Васильевна"/>
    <s v="Перечисление отпускных для зачисления на счет Иваницкой И. В. НДС не облагается"/>
    <s v="4506471155,84"/>
    <x v="11"/>
    <x v="3"/>
    <x v="9"/>
  </r>
  <r>
    <x v="4"/>
    <x v="67"/>
    <n v="110000"/>
    <s v="ИП Смирнов Дмитрий Владимирович"/>
    <s v="Оплата кадастровых работ по счету_x000a_№ 13 от 16.05.2023. НДС не_x000a_облагается"/>
    <s v="45064110000"/>
    <x v="33"/>
    <x v="6"/>
    <x v="17"/>
  </r>
  <r>
    <x v="4"/>
    <x v="68"/>
    <n v="750"/>
    <s v="АО &quot;Райффайзенбанк&quot; г. Москва"/>
    <s v="Комиссия за переводы в пользу ФЛ сверх нетарифицируемой суммы платежей в месяц"/>
    <s v="45071750"/>
    <x v="8"/>
    <x v="0"/>
    <x v="7"/>
  </r>
  <r>
    <x v="4"/>
    <x v="68"/>
    <n v="30000"/>
    <s v="Мильяненко Михаил Александрович"/>
    <s v="Предоплата самозанятому по договору №БН от 15.02.2023  НДС не облагается"/>
    <s v="4507130000"/>
    <x v="14"/>
    <x v="0"/>
    <x v="6"/>
  </r>
  <r>
    <x v="4"/>
    <x v="69"/>
    <n v="1375"/>
    <s v="АО &quot;Райффайзенбанк&quot; г. Москва"/>
    <s v="Комиссия за переводы в пользу ФЛ сверх нетарифицируемой суммы платежей в месяц"/>
    <s v="450721375"/>
    <x v="8"/>
    <x v="0"/>
    <x v="7"/>
  </r>
  <r>
    <x v="4"/>
    <x v="69"/>
    <n v="55000"/>
    <s v="Мильяненко Михаил Александрович"/>
    <s v="Предоплата самозанятому по договору №БН от 15.02.2023 НДС не облагается"/>
    <s v="4507255000"/>
    <x v="14"/>
    <x v="0"/>
    <x v="6"/>
  </r>
  <r>
    <x v="4"/>
    <x v="70"/>
    <n v="375"/>
    <s v="АО &quot;Райффайзенбанк&quot; г. Москва"/>
    <s v="Комиссия за снятие наличных в банкомате. Cash Advance Fee. CARD **4411 IRINA MIGUNOVA 29MAY RUR 25000 RBA ATM_x000a_45321 G MOSKVA"/>
    <s v="45075375"/>
    <x v="8"/>
    <x v="0"/>
    <x v="7"/>
  </r>
  <r>
    <x v="4"/>
    <x v="70"/>
    <n v="5000"/>
    <s v="ООО &quot;ГАЗСЕРВИС&quot;"/>
    <s v="Оплата за техническое обслуживание газопровода в апреле 2023 договору №ОГ-19/7 от 01.12.2019. В том числе НДС"/>
    <s v="450755000"/>
    <x v="23"/>
    <x v="0"/>
    <x v="0"/>
  </r>
  <r>
    <x v="4"/>
    <x v="70"/>
    <n v="25000"/>
    <s v="АО &quot;Райффайзенбанк&quot; г. Москва"/>
    <s v="Снятие наличных денежных средств с карты в банкомате Банка. CARD **4411 IRINA MIGUNOVA 29MAY RUR 25000 RBA ATM_x000a_45321 G MOSKVA"/>
    <s v="4507525000"/>
    <x v="14"/>
    <x v="0"/>
    <x v="6"/>
  </r>
  <r>
    <x v="4"/>
    <x v="70"/>
    <n v="40404.959999999999"/>
    <s v="ГУП &quot;ЭКОТЕХПРОМ&quot;"/>
    <s v="Оплата за вывоз и утилизацию ТКО в апреле 2023. НДС не облагается"/>
    <s v="4507540404,96"/>
    <x v="4"/>
    <x v="0"/>
    <x v="3"/>
  </r>
  <r>
    <x v="4"/>
    <x v="70"/>
    <n v="300000"/>
    <s v="ООО ЧОО &quot;АКБ&quot;"/>
    <s v="Оплата охраны территории поселка за апрель 2023 по счету №964 от 30.04.2023 по договору №347-2-23- ФО от 15.02.2023 НДС не_x000a_облагается"/>
    <s v="45075300000"/>
    <x v="30"/>
    <x v="0"/>
    <x v="2"/>
  </r>
  <r>
    <x v="4"/>
    <x v="71"/>
    <n v="800"/>
    <s v="ИП Карцева Светлана Олеговна"/>
    <s v="Оплата по счету № 202 от 29 мая 2023г. За заглушки.  В том числе НДС 20.00% - 133.33"/>
    <s v="45076800"/>
    <x v="7"/>
    <x v="1"/>
    <x v="12"/>
  </r>
  <r>
    <x v="4"/>
    <x v="72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3 по 31.05.2023"/>
    <s v="45077600"/>
    <x v="8"/>
    <x v="0"/>
    <x v="7"/>
  </r>
  <r>
    <x v="5"/>
    <x v="73"/>
    <n v="212.1"/>
    <s v="АО &quot;Райффайзенбанк&quot; г. Москва"/>
    <s v="комиссия за обработку ведомости_x000a_№18 31.05.2023"/>
    <s v="45078212,1"/>
    <x v="8"/>
    <x v="0"/>
    <x v="7"/>
  </r>
  <r>
    <x v="5"/>
    <x v="73"/>
    <n v="550.47"/>
    <s v="ОСФР ПО Г. МОСКВЕ И МОСКОВСКОЙ ОБЛАСТИ"/>
    <s v="Взносы на обязательное страхование от несчастных случаев. Регистрационный номер в ФСС 7704004815 НДС не облагается"/>
    <s v="45078550,47"/>
    <x v="16"/>
    <x v="3"/>
    <x v="9"/>
  </r>
  <r>
    <x v="5"/>
    <x v="73"/>
    <n v="671.48"/>
    <s v="АО &quot;Райффайзенбанк&quot; г. Москва"/>
    <s v="Комиссия за переводы в пользу ФЛ сверх нетарифицируемой суммы платежей в месяц"/>
    <s v="45078671,48"/>
    <x v="8"/>
    <x v="0"/>
    <x v="7"/>
  </r>
  <r>
    <x v="5"/>
    <x v="73"/>
    <n v="990"/>
    <s v="АО &quot;Райффайзенбанк&quot; г. Москва"/>
    <s v="Ежемесячная комиссия за обслуживание по пакету за период с 01.05.2023 по 31.05.2023"/>
    <s v="45078990"/>
    <x v="8"/>
    <x v="0"/>
    <x v="7"/>
  </r>
  <r>
    <x v="5"/>
    <x v="73"/>
    <n v="12148"/>
    <s v="Казначейство России (ФНС России)"/>
    <s v="Единый налоговый платеж(НДФЛ)._x000a_НДС не облагается"/>
    <s v="4507812148"/>
    <x v="16"/>
    <x v="3"/>
    <x v="9"/>
  </r>
  <r>
    <x v="5"/>
    <x v="73"/>
    <n v="13050"/>
    <s v="Иваницкая Ирина Васильевна"/>
    <s v="Перечисление  заработной платы за май 2023 для зачисления на счет Иваницкой И. В. НДС не облагается"/>
    <s v="4507813050"/>
    <x v="11"/>
    <x v="3"/>
    <x v="9"/>
  </r>
  <r>
    <x v="5"/>
    <x v="73"/>
    <n v="15225"/>
    <s v="Юдина Анна Владимировна"/>
    <s v="Перечисление заработной платы за май 2023 г. НДС не облагается"/>
    <s v="4507815225"/>
    <x v="11"/>
    <x v="3"/>
    <x v="9"/>
  </r>
  <r>
    <x v="5"/>
    <x v="73"/>
    <n v="53025"/>
    <s v="АО &quot;Райффайзенбанк&quot; г. Москва"/>
    <s v="Оплата Заработная плата за Май 2023 г. на основании ПЛАТЕЖНАЯ ВЕДОМОСТЬ N 18 от 31.05.2023"/>
    <s v="4507853025"/>
    <x v="11"/>
    <x v="3"/>
    <x v="9"/>
  </r>
  <r>
    <x v="5"/>
    <x v="73"/>
    <n v="53467.03"/>
    <s v="Казначейство России (ФНС России)"/>
    <s v="Единый налоговый платеж (Взносы). НДС не облагается"/>
    <s v="4507853467,03"/>
    <x v="16"/>
    <x v="3"/>
    <x v="9"/>
  </r>
  <r>
    <x v="5"/>
    <x v="73"/>
    <n v="138873"/>
    <s v="Мильяненко Михаил Александрович"/>
    <s v="Оплата самозанятому за май 2023 по договору №БН от 15.02.2023 НДС не облагается"/>
    <s v="45078138873"/>
    <x v="14"/>
    <x v="0"/>
    <x v="6"/>
  </r>
  <r>
    <x v="5"/>
    <x v="73"/>
    <n v="527579.38"/>
    <s v="АО &quot;Мосэнергосбыт&quot;"/>
    <s v="Оплата за потребленную электроэнергию (мощность) по договору/контракту No 77610001009699 (номер договора до 01.01.2023 - 97644161) за апрель_x000a_2023 года, по счету No 11520423026579 В том числе НДС -_x000a_87 929.90"/>
    <s v="45078527579,38"/>
    <x v="25"/>
    <x v="0"/>
    <x v="16"/>
  </r>
  <r>
    <x v="5"/>
    <x v="74"/>
    <n v="2843.2"/>
    <s v="АО &quot;Райффайзенбанк&quot; г. Москва"/>
    <s v="Оплата покупки по карте. CARD_x000a_**4411 IRINA MIGUNOVA 07JUN RUR 2843.2 LEROY MERLIN 4 MKAD"/>
    <s v="450872843,2"/>
    <x v="7"/>
    <x v="0"/>
    <x v="6"/>
  </r>
  <r>
    <x v="5"/>
    <x v="75"/>
    <n v="2900"/>
    <s v="АО &quot;Райффайзенбанк&quot; г. Москва"/>
    <s v="Оплата покупки по карте. CARD_x000a_**4411 IRINA MIGUNOVA 09JUN RUR 2900 SHILOV EV MYTISHHI"/>
    <s v="450892900"/>
    <x v="7"/>
    <x v="1"/>
    <x v="12"/>
  </r>
  <r>
    <x v="5"/>
    <x v="75"/>
    <n v="3510.4"/>
    <s v="АО &quot;Райффайзенбанк&quot; г. Москва"/>
    <s v="Оплата покупки по карте. CARD_x000a_**4411 IRINA MIGUNOVA 09JUN RUR 3510.4 MAGAZIN ELEKTRIKA MYTISHHI"/>
    <s v="450893510,4"/>
    <x v="28"/>
    <x v="1"/>
    <x v="12"/>
  </r>
  <r>
    <x v="5"/>
    <x v="76"/>
    <n v="2180"/>
    <s v="АО &quot;Райффайзенбанк&quot; г. Москва"/>
    <s v="Оплата покупки по карте. CARD_x000a_**4411 IRINA MIGUNOVA 09JUN RUR 2180 LEROY MERLIN 4 MKAD"/>
    <s v="450902180"/>
    <x v="7"/>
    <x v="1"/>
    <x v="12"/>
  </r>
  <r>
    <x v="5"/>
    <x v="77"/>
    <n v="500"/>
    <s v="АО &quot;Райффайзенбанк&quot; г. Москва"/>
    <s v="Комиссия за переводы в пользу ФЛ сверх нетарифицируемой суммы платежей в месяц"/>
    <s v="45091500"/>
    <x v="8"/>
    <x v="0"/>
    <x v="7"/>
  </r>
  <r>
    <x v="5"/>
    <x v="77"/>
    <n v="33670.800000000003"/>
    <s v="ГУП &quot;ЭКОТЕХПРОМ&quot;"/>
    <s v="Оплата за вывоз и утилизацию ТКО за май 2023, по Счету №СВАО- 030408 от 31.05.2023г НДС не_x000a_облагается"/>
    <s v="4509133670,8"/>
    <x v="4"/>
    <x v="0"/>
    <x v="3"/>
  </r>
  <r>
    <x v="5"/>
    <x v="77"/>
    <n v="50000"/>
    <s v="ШКРЕБА ВИКТОРИЯ СЕРГЕЕВНА"/>
    <s v="Оплата юридических услуг за май по счету №3591231 от 18 мая 2023 г. по договору №БН от 03.10.2022._x000a_НДС не облагается"/>
    <s v="4509150000"/>
    <x v="20"/>
    <x v="0"/>
    <x v="14"/>
  </r>
  <r>
    <x v="5"/>
    <x v="77"/>
    <n v="71500"/>
    <s v="ООО &quot;Нохоре&quot;"/>
    <s v="Оплата за вывоз мусора за май 2023г. по счету №208 от 31.05.2023._x000a_В том числе НДС 20.00% - 11 916.67"/>
    <s v="4509171500"/>
    <x v="4"/>
    <x v="0"/>
    <x v="3"/>
  </r>
  <r>
    <x v="5"/>
    <x v="78"/>
    <n v="200.1"/>
    <s v="АО &quot;Райффайзенбанк&quot; г. Москва"/>
    <s v="комиссия за обработку ведомости_x000a_№19 16.06.2023"/>
    <s v="45093200,1"/>
    <x v="8"/>
    <x v="0"/>
    <x v="7"/>
  </r>
  <r>
    <x v="5"/>
    <x v="78"/>
    <n v="50025"/>
    <s v="АО &quot;Райффайзенбанк&quot; г. Москва"/>
    <s v="Оплата Аванс за Июнь 2023 г. на основании ПЛАТЕЖНАЯ ВЕДОМОСТЬ N 19 от 16.06.2023"/>
    <s v="4509350025"/>
    <x v="11"/>
    <x v="3"/>
    <x v="9"/>
  </r>
  <r>
    <x v="5"/>
    <x v="79"/>
    <n v="115.96"/>
    <s v="АО &quot;Райффайзенбанк&quot; г. Москва"/>
    <s v="Комиссия за переводы в пользу ФЛ сверх нетарифицируемой суммы платежей в месяц"/>
    <s v="45096115,96"/>
    <x v="8"/>
    <x v="0"/>
    <x v="7"/>
  </r>
  <r>
    <x v="5"/>
    <x v="79"/>
    <n v="550.47"/>
    <s v="ОСФР ПО Г. МОСКВЕ И МОСКОВСКОЙ ОБЛАСТИ"/>
    <s v="Взносы на обязательное страхование от несчастных случаев за май 2023г.. Регистрационный номер в ФСС 7704004815 НДС не облагается"/>
    <s v="45096550,47"/>
    <x v="16"/>
    <x v="3"/>
    <x v="9"/>
  </r>
  <r>
    <x v="5"/>
    <x v="79"/>
    <n v="11596"/>
    <s v="Мильяненко Михаил Александрович"/>
    <s v="Предоплата самозанятому по договору №БН от 15.02.2023 НДС не облагается"/>
    <s v="4509611596"/>
    <x v="14"/>
    <x v="0"/>
    <x v="6"/>
  </r>
  <r>
    <x v="5"/>
    <x v="79"/>
    <n v="18837"/>
    <s v="АО &quot;ПФ &quot;СКБ КОНТУР&quot;"/>
    <s v="Оплата за право использования системы &quot;Контур.Экстерн&quot;, соласно Счета-оферты №23932347683 от 13.06.2023г. В том числе НДС 20.00% - 627.90"/>
    <s v="4509618837"/>
    <x v="18"/>
    <x v="0"/>
    <x v="13"/>
  </r>
  <r>
    <x v="5"/>
    <x v="79"/>
    <n v="38144"/>
    <s v="ООО &quot;ОРИОН-ОВК&quot;"/>
    <s v="Предоплата за материалы, согласно Счета №24 от 05.06.2023г. В том числе НДС 20.00% - 6 357.33"/>
    <s v="4509638144"/>
    <x v="34"/>
    <x v="1"/>
    <x v="12"/>
  </r>
  <r>
    <x v="5"/>
    <x v="79"/>
    <n v="50000"/>
    <s v="Индивидуальный предприниматель Смирнов Дмитрий Евгеньевич"/>
    <s v="Оплата бухгалтерских услуг за май 2023 по счету №125 от 31.05.2023 НДС не облагается"/>
    <s v="4509650000"/>
    <x v="18"/>
    <x v="0"/>
    <x v="13"/>
  </r>
  <r>
    <x v="5"/>
    <x v="80"/>
    <n v="6527.46"/>
    <s v="ПАО &quot;ВЫМПЕЛКОМ&quot;"/>
    <s v="Оплата за услуги связи за май 2023 года по счету №100975863563 от 31.05.2023 Лицевой счет абонента 669010285 В том числе НДС 20.00% - 1 087.91"/>
    <s v="450976527,46"/>
    <x v="1"/>
    <x v="0"/>
    <x v="1"/>
  </r>
  <r>
    <x v="5"/>
    <x v="80"/>
    <n v="118315"/>
    <s v="ИП Квардонова Мария Владимировна"/>
    <s v="Оплата за насос фекальный, согласно Счета №20 от 14.06.2023г. и материалы, согласно Счета №19 от 14.06.2023г. НДС не облагается"/>
    <s v="45097118315"/>
    <x v="17"/>
    <x v="1"/>
    <x v="12"/>
  </r>
  <r>
    <x v="5"/>
    <x v="81"/>
    <n v="60.9"/>
    <s v="АО &quot;Райффайзенбанк&quot; г. Москва"/>
    <s v="комиссия за обработку ведомости_x000a_№20 22.06.2023"/>
    <s v="4509960,9"/>
    <x v="8"/>
    <x v="0"/>
    <x v="7"/>
  </r>
  <r>
    <x v="5"/>
    <x v="81"/>
    <n v="152.25"/>
    <s v="АО &quot;Райффайзенбанк&quot; г. Москва"/>
    <s v="Комиссия за переводы в пользу ФЛ сверх нетарифицируемой суммы платежей в месяц"/>
    <s v="45099152,25"/>
    <x v="8"/>
    <x v="0"/>
    <x v="7"/>
  </r>
  <r>
    <x v="5"/>
    <x v="81"/>
    <n v="2296"/>
    <s v="Казначейство России (ФНС России)"/>
    <s v="Единый налоговый платеж(НДФЛ)._x000a_НДС не облагается"/>
    <s v="450992296"/>
    <x v="16"/>
    <x v="3"/>
    <x v="9"/>
  </r>
  <r>
    <x v="5"/>
    <x v="81"/>
    <n v="15225"/>
    <s v="Юдина Анна Владимировна"/>
    <s v="Перечисление заработной платы за июнь 2023 г. НДС не облагается"/>
    <s v="4509915225"/>
    <x v="11"/>
    <x v="3"/>
    <x v="9"/>
  </r>
  <r>
    <x v="5"/>
    <x v="81"/>
    <n v="15225"/>
    <s v="АО &quot;Райффайзенбанк&quot; г. Москва"/>
    <s v="Оплата Отпускные за Июнь 2023 г. на основании ПЛАТЕЖНАЯ ВЕДОМОСТЬ N 20 от 22.06.2023"/>
    <s v="4509915225"/>
    <x v="11"/>
    <x v="3"/>
    <x v="9"/>
  </r>
  <r>
    <x v="5"/>
    <x v="82"/>
    <n v="59990"/>
    <s v="ИП Штода Дмитрий Анатольевич"/>
    <s v="Оплата за материалы на ремонт колодцев водопровода по счету №9 от 23.06.2023г. Сумма 59990-00 Без налога (НДС)"/>
    <s v="4510059990"/>
    <x v="34"/>
    <x v="1"/>
    <x v="12"/>
  </r>
  <r>
    <x v="5"/>
    <x v="82"/>
    <n v="73000"/>
    <s v="ИП Ветрова Жанна Сергеевна"/>
    <s v="Оплата за насос фекальный, согласно Счета №УТ-277 от 15.06.2023г. Сумма 73000-00 В т.ч._x000a_НДС  (20%) 12166-67"/>
    <s v="4510073000"/>
    <x v="17"/>
    <x v="1"/>
    <x v="12"/>
  </r>
  <r>
    <x v="5"/>
    <x v="82"/>
    <n v="277479.3"/>
    <s v="АО &quot;Мосэнергосбыт&quot;"/>
    <s v="Оплата по Решению АС по делу_x000a_№А40-264330/2022, задолженность_x000a_-214526,66, неустойка -33438,22, госпошлина-13425,00, пени 16089,50.. по договору No 77610001009699  Сумма 277479-30_x000a_Без налога (НДС)"/>
    <s v="45100277479,3"/>
    <x v="25"/>
    <x v="0"/>
    <x v="16"/>
  </r>
  <r>
    <x v="5"/>
    <x v="83"/>
    <n v="3687"/>
    <s v="АО &quot;Райффайзенбанк&quot; г. Москва"/>
    <s v="Оплата покупки по карте. CARD_x000a_**4411 IRINA MIGUNOVA 22JUN RUR 3687 LEROY MERLIN 4 MKAD"/>
    <s v="451033687"/>
    <x v="7"/>
    <x v="1"/>
    <x v="12"/>
  </r>
  <r>
    <x v="5"/>
    <x v="83"/>
    <n v="279305.59999999998"/>
    <s v="АО &quot;Мосэнергосбыт&quot;"/>
    <s v="Оплата за потребленную электроэнергию (мощность) по дог/контракту No 77610001009699 (номер договора до 01.01.2023 - 97644161) за май 2023 года, по счету No1520523026815 В том числе НДС 20.00% - 46 550.93"/>
    <s v="45103279305,6"/>
    <x v="25"/>
    <x v="0"/>
    <x v="16"/>
  </r>
  <r>
    <x v="5"/>
    <x v="84"/>
    <n v="12249"/>
    <s v="Казначейство России (ФНС России)"/>
    <s v="Единый налоговый платеж(НДФЛ)._x000a_НДС не облагается"/>
    <s v="4510612249"/>
    <x v="16"/>
    <x v="3"/>
    <x v="9"/>
  </r>
  <r>
    <x v="5"/>
    <x v="84"/>
    <n v="21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февраль, апрель, май 2023г. НДС не облагается"/>
    <s v="4510621000"/>
    <x v="2"/>
    <x v="0"/>
    <x v="1"/>
  </r>
  <r>
    <x v="5"/>
    <x v="84"/>
    <n v="43081.95"/>
    <s v="Казначейство России (ФНС России)"/>
    <s v="Единый налоговый платеж (Страховые взносы). НДС не облагается"/>
    <s v="4510643081,95"/>
    <x v="16"/>
    <x v="3"/>
    <x v="9"/>
  </r>
  <r>
    <x v="5"/>
    <x v="84"/>
    <n v="160153.04"/>
    <s v="Муниципальное унитарное предприятие &quot;Инженерные сети г. Долгопрудного&quot;"/>
    <s v="Оплата за стоки, согласно Счета_x000a_№В2401 от 31.05.2023г. В том числе НДС 20.00% - 26 692.17"/>
    <s v="45106160153,04"/>
    <x v="10"/>
    <x v="0"/>
    <x v="8"/>
  </r>
  <r>
    <x v="5"/>
    <x v="84"/>
    <n v="336755"/>
    <s v="ООО &quot;МВК ЭКОДАР&quot;"/>
    <s v="Оплата за материалы, согласно Счета №71781/Р114 от 28.06.2023г._x000a_В том числе НДС 20.00% - 56 125.83"/>
    <s v="45106336755"/>
    <x v="34"/>
    <x v="1"/>
    <x v="12"/>
  </r>
  <r>
    <x v="5"/>
    <x v="85"/>
    <n v="5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3 по 30.06.2023"/>
    <s v="45107500"/>
    <x v="8"/>
    <x v="0"/>
    <x v="7"/>
  </r>
  <r>
    <x v="6"/>
    <x v="86"/>
    <n v="990"/>
    <s v="АО &quot;Райффайзенбанк&quot; г. Москва"/>
    <s v="Ежемесячная комиссия за обслуживание по пакету за период с 01.06.2023 по 30.06.2023"/>
    <s v="45110990"/>
    <x v="8"/>
    <x v="0"/>
    <x v="7"/>
  </r>
  <r>
    <x v="6"/>
    <x v="87"/>
    <n v="189.41"/>
    <s v="АО &quot;Райффайзенбанк&quot; г. Москва"/>
    <s v="комиссия за обработку ведомости_x000a_№21 04.07.2023"/>
    <s v="45111189,41"/>
    <x v="8"/>
    <x v="0"/>
    <x v="7"/>
  </r>
  <r>
    <x v="6"/>
    <x v="87"/>
    <n v="1386.82"/>
    <s v="АО &quot;Райффайзенбанк&quot; г. Москва"/>
    <s v="Комиссия за переводы в пользу ФЛ сверх нетарифицируемой суммы платежей в месяц"/>
    <s v="451111386,82"/>
    <x v="8"/>
    <x v="0"/>
    <x v="7"/>
  </r>
  <r>
    <x v="6"/>
    <x v="87"/>
    <n v="5000"/>
    <s v="ООО &quot;ГАЗСЕРВИС&quot;"/>
    <s v="Оплата за техническое обслуживание газопровода июнь 2023 по договору №ОГ-19/7 от 01.12.2019, согласно Счета №18 от 23.05.2023г.. В том числе НДС"/>
    <s v="451115000"/>
    <x v="23"/>
    <x v="0"/>
    <x v="0"/>
  </r>
  <r>
    <x v="6"/>
    <x v="87"/>
    <n v="15225"/>
    <s v="Юдина Анна Владимировна"/>
    <s v="Перечисление заработной платы за июнь 2023 г. НДС не облагается"/>
    <s v="4511115225"/>
    <x v="11"/>
    <x v="3"/>
    <x v="9"/>
  </r>
  <r>
    <x v="6"/>
    <x v="87"/>
    <n v="37286.14"/>
    <s v="Иваницкая Ирина Васильевна"/>
    <s v="Перечисление  заработной платы за июнь 2023 для зачисления на счет Иваницкой И. В. НДС не облагается"/>
    <s v="4511137286,14"/>
    <x v="11"/>
    <x v="3"/>
    <x v="9"/>
  </r>
  <r>
    <x v="6"/>
    <x v="87"/>
    <n v="47352"/>
    <s v="АО &quot;Райффайзенбанк&quot; г. Москва"/>
    <s v="Оплата Заработная плата за Июнь 2023 г. на основании ПЛАТЕЖНАЯ ВЕДОМОСТЬ N 21 от 04.07.2023"/>
    <s v="4511147352"/>
    <x v="11"/>
    <x v="3"/>
    <x v="9"/>
  </r>
  <r>
    <x v="6"/>
    <x v="87"/>
    <n v="50000"/>
    <s v="ИП Ковалевская Анастасия Ивановна"/>
    <s v="Оплата за услуги бухгалтерского сопровождения за июнь 2023г., согласно Счета №27 от 03.07.2023г._x000a_В том числе НДС 20.00% - 8 333.33"/>
    <s v="4511150000"/>
    <x v="18"/>
    <x v="0"/>
    <x v="13"/>
  </r>
  <r>
    <x v="6"/>
    <x v="87"/>
    <n v="63830"/>
    <s v="Мильяненко Михаил Александрович"/>
    <s v="Предоплата самозанятому по договору №БН от 15.02.2023 (уборка) НДС не облагается"/>
    <s v="4511163830"/>
    <x v="14"/>
    <x v="0"/>
    <x v="6"/>
  </r>
  <r>
    <x v="6"/>
    <x v="87"/>
    <n v="122341"/>
    <s v="Мильяненко Михаил Александрович"/>
    <s v="Предоплата самозанятому по договору №БН от 15.02.2023 (корзина, акт 4/6) НДС не облагается"/>
    <s v="45111122341"/>
    <x v="26"/>
    <x v="1"/>
    <x v="12"/>
  </r>
  <r>
    <x v="6"/>
    <x v="87"/>
    <n v="169751.21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3 квартал 2023, доплата за 1,2 кв 2023г. ФЛС №М-02-013174-001 В_x000a_том числе НДС"/>
    <s v="45111169751,21"/>
    <x v="5"/>
    <x v="0"/>
    <x v="4"/>
  </r>
  <r>
    <x v="6"/>
    <x v="87"/>
    <n v="300000"/>
    <s v="ООО ЧОО &quot;АКБ&quot;"/>
    <s v="Оплата охраны территории поселка за июнь 2023 по счету №1295 от 30.06.2023 по договору №347-2-23- ФО от 15.02.2023 НДС не_x000a_облагается"/>
    <s v="45111300000"/>
    <x v="30"/>
    <x v="0"/>
    <x v="2"/>
  </r>
  <r>
    <x v="6"/>
    <x v="88"/>
    <n v="542.55999999999995"/>
    <s v="АО &quot;Райффайзенбанк&quot; г. Москва"/>
    <s v="Комиссия за переводы в пользу ФЛ сверх нетарифицируемой суммы платежей в месяц"/>
    <s v="45113542,56"/>
    <x v="8"/>
    <x v="0"/>
    <x v="7"/>
  </r>
  <r>
    <x v="6"/>
    <x v="88"/>
    <n v="2300"/>
    <s v="ООО &quot;ВИЛС&quot;"/>
    <s v="Оплата за лебедку ручную, согласно Счета №19303 от 06.07.2023г. В том числе НДС 20.00% - 383.33"/>
    <s v="451132300"/>
    <x v="17"/>
    <x v="1"/>
    <x v="12"/>
  </r>
  <r>
    <x v="6"/>
    <x v="88"/>
    <n v="4256"/>
    <s v="Мильяненко Михаил Александрович"/>
    <s v="Предоплата самозанятому по договору №БН от 15.02.2023 (озеленение) НДС не облагается"/>
    <s v="451134256"/>
    <x v="14"/>
    <x v="0"/>
    <x v="6"/>
  </r>
  <r>
    <x v="6"/>
    <x v="88"/>
    <n v="50000"/>
    <s v="ШКРЕБА ВИКТОРИЯ СЕРГЕЕВНА"/>
    <s v="Оплата юридических услуг за июнь по счету №4219458 от 06 июля 2023 г. по договору №БН от 19.09.2022._x000a_НДС не облагается"/>
    <s v="4511350000"/>
    <x v="20"/>
    <x v="0"/>
    <x v="14"/>
  </r>
  <r>
    <x v="6"/>
    <x v="89"/>
    <n v="1832"/>
    <s v="АО &quot;Райффайзенбанк&quot; г. Москва"/>
    <s v="Оплата покупки по карте. CARD_x000a_**4411 IRINA MIGUNOVA 06JUL RUR 1832 POST RUS.SERVICE._x000a_127204 MOSKVA"/>
    <s v="451151832"/>
    <x v="15"/>
    <x v="4"/>
    <x v="11"/>
  </r>
  <r>
    <x v="6"/>
    <x v="90"/>
    <n v="174"/>
    <s v="АО &quot;Райффайзенбанк&quot; г. Москва"/>
    <s v="комиссия за обработку ведомости_x000a_№22 17.07.2023"/>
    <s v="45124174"/>
    <x v="8"/>
    <x v="0"/>
    <x v="7"/>
  </r>
  <r>
    <x v="6"/>
    <x v="90"/>
    <n v="842.88"/>
    <s v="АО &quot;Райффайзенбанк&quot; г. Москва"/>
    <s v="Комиссия за переводы в пользу ФЛ сверх нетарифицируемой суммы платежей в месяц"/>
    <s v="45124842,88"/>
    <x v="8"/>
    <x v="0"/>
    <x v="7"/>
  </r>
  <r>
    <x v="6"/>
    <x v="90"/>
    <n v="13436"/>
    <s v="Казначейство России (ФНС России)"/>
    <s v="Единый налоговый платеж(НДФЛ)._x000a_НДС не облагается"/>
    <s v="4512413436"/>
    <x v="16"/>
    <x v="3"/>
    <x v="9"/>
  </r>
  <r>
    <x v="6"/>
    <x v="90"/>
    <n v="15225"/>
    <s v="Юдина Анна Владимировна"/>
    <s v="Перечисление заработной платы за июнь 2023 г. НДС не облагается"/>
    <s v="4512415225"/>
    <x v="11"/>
    <x v="3"/>
    <x v="9"/>
  </r>
  <r>
    <x v="6"/>
    <x v="90"/>
    <n v="30450"/>
    <s v="Иваницкая Ирина Васильевна"/>
    <s v="Перечисление  заработной платы за июнь 2023 для зачисления на счет Иваницкой И. В. НДС не облагается"/>
    <s v="4512430450"/>
    <x v="11"/>
    <x v="3"/>
    <x v="9"/>
  </r>
  <r>
    <x v="6"/>
    <x v="90"/>
    <n v="43501"/>
    <s v="АО &quot;Райффайзенбанк&quot; г. Москва"/>
    <s v="Оплата Заработная плата за Июнь 2023 г. на основании ПЛАТЕЖНАЯ ВЕДОМОСТЬ N 22 от 17.07.2023"/>
    <s v="4512443501"/>
    <x v="11"/>
    <x v="3"/>
    <x v="9"/>
  </r>
  <r>
    <x v="6"/>
    <x v="90"/>
    <n v="58500"/>
    <s v="ООО &quot;Нохоре&quot;"/>
    <s v="Оплата за вывоз мусора за июнь 2023г. по счету №272 от 30.06.2023. В том числе НДС 20.00% - 9 750.00"/>
    <s v="4512458500"/>
    <x v="4"/>
    <x v="0"/>
    <x v="3"/>
  </r>
  <r>
    <x v="6"/>
    <x v="90"/>
    <n v="217800"/>
    <s v="ООО &quot;МВК ЭКОДАР&quot;"/>
    <s v="Оплата за монтажные и пуско- наладочные работы, согласно Счета_x000a_№71781/Р114 от 28.06.2023г. В том числе НДС 20.00% - 36 300.00"/>
    <s v="45124217800"/>
    <x v="34"/>
    <x v="1"/>
    <x v="12"/>
  </r>
  <r>
    <x v="6"/>
    <x v="90"/>
    <n v="358914.76"/>
    <s v="АО &quot;Мосэнергосбыт&quot;"/>
    <s v="Оплата за потребленную электроэнергию (мощность) по дог/контракту No 77610001009699 (номер договора до 01.01.2023 - 97644161) за июнь 2023 года, по счету No1520623069028 В том числе НДС 20.00% - 59 819.13"/>
    <s v="45124358914,76"/>
    <x v="25"/>
    <x v="0"/>
    <x v="16"/>
  </r>
  <r>
    <x v="6"/>
    <x v="91"/>
    <n v="1824"/>
    <s v="АО &quot;Райффайзенбанк&quot; г. Москва"/>
    <s v="Оплата покупки по карте. CARD_x000a_**4411 IRINA MIGUNOVA 20JUL RUR 1824 IP BADULIN V.V. MYTISHHI"/>
    <s v="451311824"/>
    <x v="7"/>
    <x v="1"/>
    <x v="12"/>
  </r>
  <r>
    <x v="6"/>
    <x v="91"/>
    <n v="5800"/>
    <s v="ООО &quot;Тиражные решения 1С-Рарус&quot;"/>
    <s v="НДС не облагается"/>
    <s v="451315800"/>
    <x v="2"/>
    <x v="0"/>
    <x v="1"/>
  </r>
  <r>
    <x v="6"/>
    <x v="92"/>
    <n v="20202.48"/>
    <s v="ГУП &quot;ЭКОТЕХПРОМ&quot;"/>
    <s v="Оплата за вывоз и утилизацию ТКО за июнь 2023, по Счету №СВАО- 036322 от 30.06.2023г НДС не_x000a_облагается"/>
    <s v="4513220202,48"/>
    <x v="4"/>
    <x v="0"/>
    <x v="3"/>
  </r>
  <r>
    <x v="6"/>
    <x v="92"/>
    <n v="7150"/>
    <s v="ООО &quot;МВК ЭКОДАР&quot;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7150"/>
    <x v="34"/>
    <x v="1"/>
    <x v="12"/>
  </r>
  <r>
    <x v="6"/>
    <x v="92"/>
    <n v="18025"/>
    <s v="ООО &quot;МВК ЭКОДАР&quot;"/>
    <s v="Оплата за ремонтные работы по Счету №71781/Р120 от 16.12.2022г.,_x000a_за сервисное обслуживание по Счету №71781/Р123 от 30.05.2023г. В том числе НДС 20.00% - 4 195.83"/>
    <s v="4513218025"/>
    <x v="21"/>
    <x v="0"/>
    <x v="15"/>
  </r>
  <r>
    <x v="6"/>
    <x v="93"/>
    <n v="1463"/>
    <s v="ОТДЕЛЕНИЕ ТУЛА БАНКА РОССИИ//УФК ПО ТУЛЬСКОЙ ОБЛАСТИ Г ТУЛА / МИФНС по_x000a_управлению долгом"/>
    <s v="Оплата госпошлины за выдачу судебного приказка в отнощении Зыбиной Т.К. НДС не облагается"/>
    <s v="451331463"/>
    <x v="31"/>
    <x v="2"/>
    <x v="14"/>
  </r>
  <r>
    <x v="6"/>
    <x v="93"/>
    <n v="118901.89"/>
    <s v="Муниципальное унитарное предприятие &quot;Инженерные сети г. Долгопрудного&quot;"/>
    <s v="Оплата за стоки, согласно Счета_x000a_№В2984 от 30.06.2023г. В том числе НДС 20.00% - 19 816.98"/>
    <s v="45133118901,89"/>
    <x v="10"/>
    <x v="0"/>
    <x v="8"/>
  </r>
  <r>
    <x v="6"/>
    <x v="93"/>
    <n v="152000"/>
    <s v="ООО &quot;ОРИОН-ОВК&quot;"/>
    <s v="Выполненные работы по Договору_x000a_№2023/07/25-1 от25.07.2023г. по_x000a_ремонту колодцев на объекте по адресу:г.Москва, Дмитровское шоссе, д.167, корп.1, согласно Счета №24 от 05.06.2023г. В том числе НДС 20.00% - 25 33"/>
    <s v="45133152000"/>
    <x v="34"/>
    <x v="1"/>
    <x v="12"/>
  </r>
  <r>
    <x v="6"/>
    <x v="94"/>
    <n v="675"/>
    <s v="АО &quot;Райффайзенбанк&quot; г. Москва"/>
    <s v="Комиссия за снятие наличных в банкомате. Cash Advance Fee. CARD **4411 IRINA MIGUNOVA 27JUL RUR 45000 RBA REC 75131 G MOSKVA"/>
    <s v="45134675"/>
    <x v="8"/>
    <x v="0"/>
    <x v="7"/>
  </r>
  <r>
    <x v="6"/>
    <x v="94"/>
    <n v="45000"/>
    <s v="АО &quot;Райффайзенбанк&quot; г. Москва"/>
    <s v="Снятие наличных денежных средств с карты в банкомате Банка. CARD **4411 IRINA MIGUNOVA 27JUL RUR 45000 RBA REC 75131 G MOSKVA"/>
    <s v="4513445000"/>
    <x v="15"/>
    <x v="4"/>
    <x v="11"/>
  </r>
  <r>
    <x v="6"/>
    <x v="95"/>
    <n v="190"/>
    <s v="АО &quot;Райффайзенбанк&quot; г. Москва"/>
    <s v="Комиссия за отмену платежных инструкций  N 192 от 2023-07-29"/>
    <s v="45138190"/>
    <x v="8"/>
    <x v="0"/>
    <x v="7"/>
  </r>
  <r>
    <x v="6"/>
    <x v="95"/>
    <n v="299.76"/>
    <s v="АО &quot;Райффайзенбанк&quot; г. Москва"/>
    <s v="комиссия за обработку ведомости_x000a_№23 31.07.2023"/>
    <s v="45138299,76"/>
    <x v="8"/>
    <x v="0"/>
    <x v="7"/>
  </r>
  <r>
    <x v="6"/>
    <x v="95"/>
    <n v="4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3 по 31.07.2023"/>
    <s v="45138475"/>
    <x v="8"/>
    <x v="0"/>
    <x v="7"/>
  </r>
  <r>
    <x v="6"/>
    <x v="95"/>
    <n v="74939.149999999994"/>
    <s v="АО &quot;Райффайзенбанк&quot; г. Москва"/>
    <s v="Оплата Заработная плата за Июнь 2023 г. на основании ПЛАТЕЖНАЯ ВЕДОМОСТЬ N 23 от 31.07.2023"/>
    <s v="4513874939,15"/>
    <x v="11"/>
    <x v="3"/>
    <x v="9"/>
  </r>
  <r>
    <x v="7"/>
    <x v="96"/>
    <n v="452.68"/>
    <s v="ОСФР ПО Г. МОСКВЕ И МОСКОВСКОЙ ОБЛАСТИ"/>
    <s v="Взносы на обязательное страхование от несчастных случаев за июль 2023г.. Регистрационный номер в ФСС 7704004815 НДС не облагается"/>
    <s v="45139452,68"/>
    <x v="16"/>
    <x v="3"/>
    <x v="9"/>
  </r>
  <r>
    <x v="7"/>
    <x v="96"/>
    <n v="990"/>
    <s v="АО &quot;Райффайзенбанк&quot; г. Москва"/>
    <s v="Ежемесячная комиссия за обслуживание по пакету за период с 01.07.2023 по 31.07.2023"/>
    <s v="45139990"/>
    <x v="8"/>
    <x v="0"/>
    <x v="7"/>
  </r>
  <r>
    <x v="7"/>
    <x v="96"/>
    <n v="8163.02"/>
    <s v="ПАО &quot;ВЫМПЕЛКОМ&quot;"/>
    <s v="Оплата за услуги связи за июнь 2023 года по счету №100982870995 от 30.06.2023 Лицевой счет абонента 669010285 В том числе НДС 20.00% - 1 360.50"/>
    <s v="451398163,02"/>
    <x v="1"/>
    <x v="0"/>
    <x v="1"/>
  </r>
  <r>
    <x v="7"/>
    <x v="96"/>
    <n v="15225"/>
    <s v="Юдина Анна Владимировна"/>
    <s v="Перечисление заработной платы за июль 2023 г. НДС не облагается"/>
    <s v="4513915225"/>
    <x v="11"/>
    <x v="3"/>
    <x v="9"/>
  </r>
  <r>
    <x v="7"/>
    <x v="96"/>
    <n v="16591"/>
    <s v="Казначейство России (ФНС России)"/>
    <s v="Единый налоговый платеж(НДФЛ июль 2023). НДС не облагается"/>
    <s v="4513916591"/>
    <x v="16"/>
    <x v="3"/>
    <x v="9"/>
  </r>
  <r>
    <x v="7"/>
    <x v="96"/>
    <n v="46133"/>
    <s v="Казначейство России (ФНС России)"/>
    <s v="Единый налоговый платеж (Страховые взносы июль 2023)._x000a_НДС не облагается"/>
    <s v="4513946133"/>
    <x v="16"/>
    <x v="3"/>
    <x v="9"/>
  </r>
  <r>
    <x v="7"/>
    <x v="96"/>
    <n v="46585.78"/>
    <s v="Иваницкая Ирина Васильевна"/>
    <s v="Перечисление  заработной платы за июль 2023 для зачисления на счет Иваницкой И. В. НДС не облагается"/>
    <s v="4513946585,78"/>
    <x v="11"/>
    <x v="3"/>
    <x v="9"/>
  </r>
  <r>
    <x v="7"/>
    <x v="97"/>
    <n v="1995.72"/>
    <s v="АО &quot;Райффайзенбанк&quot; г. Москва"/>
    <s v="Комиссия за переводы в пользу ФЛ сверх нетарифицируемой суммы платежей в месяц"/>
    <s v="451401995,72"/>
    <x v="8"/>
    <x v="0"/>
    <x v="7"/>
  </r>
  <r>
    <x v="7"/>
    <x v="97"/>
    <n v="3206.97"/>
    <s v="ОТДЕЛЕНИЕ ТУЛА БАНКА РОССИИ//УФК ПО ТУЛЬСКОЙ ОБЛАСТИ Г ТУЛА / МИФНС по_x000a_управлению долгом"/>
    <s v="Оплата госпошлины за выдачу судебного приказка в отнощении Абдулгамидов Низами Абдулгамидович НДС не облагается"/>
    <s v="451403206,97"/>
    <x v="31"/>
    <x v="2"/>
    <x v="14"/>
  </r>
  <r>
    <x v="7"/>
    <x v="97"/>
    <n v="50000"/>
    <s v="ИП Ковалевская Анастасия Ивановна"/>
    <s v="Оплата за услуги бухгалтерского сопровождения за июль 2023г., согласно Счета №29 от 01.08.2023г._x000a_НДС не облагается"/>
    <s v="4514050000"/>
    <x v="18"/>
    <x v="0"/>
    <x v="13"/>
  </r>
  <r>
    <x v="7"/>
    <x v="97"/>
    <n v="70000"/>
    <s v="ШКРЕБА ВИКТОРИЯ СЕРГЕЕВНА"/>
    <s v="Оплата юридических услуг за июль по счету №4566302 от 02.08 2023 г, по счету №4574190 от 02.08.2023г. по договору №БН от 19.09.2022._x000a_НДС не облагается"/>
    <s v="4514070000"/>
    <x v="20"/>
    <x v="0"/>
    <x v="14"/>
  </r>
  <r>
    <x v="7"/>
    <x v="97"/>
    <n v="167761"/>
    <s v="Мильяненко Михаил Александрович"/>
    <s v="Предоплата самозанятому по договору №БН от 15.02.2023 (уборка, кнс) НДС не облагается"/>
    <s v="45140167761"/>
    <x v="26"/>
    <x v="1"/>
    <x v="12"/>
  </r>
  <r>
    <x v="7"/>
    <x v="98"/>
    <n v="1755"/>
    <s v="ООО &quot;МВК ЭКОДАР&quot;"/>
    <s v="Оплата за ремонтные работы по Счету №71781/Р125 от 01.08.2023г. В том числе НДС 20.00% - 292.50"/>
    <s v="451411755"/>
    <x v="34"/>
    <x v="1"/>
    <x v="12"/>
  </r>
  <r>
    <x v="7"/>
    <x v="99"/>
    <n v="5027"/>
    <s v="АО &quot;Райффайзенбанк&quot; г. Москва"/>
    <s v="Оплата покупки по карте. CARD_x000a_**4411 IRINA MIGUNOVA 07AUG RUR 5027 LEROYMERLIN_004 MYTISCHI"/>
    <s v="451475027"/>
    <x v="7"/>
    <x v="0"/>
    <x v="6"/>
  </r>
  <r>
    <x v="7"/>
    <x v="100"/>
    <n v="198.12"/>
    <s v="АО &quot;Райффайзенбанк&quot; г. Москва"/>
    <s v="Комиссия за переводы в пользу ФЛ сверх нетарифицируемой суммы платежей в месяц"/>
    <s v="45149198,12"/>
    <x v="8"/>
    <x v="0"/>
    <x v="7"/>
  </r>
  <r>
    <x v="7"/>
    <x v="100"/>
    <n v="7500"/>
    <s v="СМОЛЕНСКОЕ ОТДЕЛЕНИЕ N8609 ПАО СБЕРБАНК Г СМОЛЕНСК"/>
    <s v="Оплата за услуги адаптации и сопровождению адаптированных программ &quot;1:С Предприятие&quot;, согласно Счета №2609 от 27.07.2023г. НДС не облагается"/>
    <s v="451497500"/>
    <x v="18"/>
    <x v="0"/>
    <x v="13"/>
  </r>
  <r>
    <x v="7"/>
    <x v="100"/>
    <n v="10120"/>
    <s v="Мильяненко Михаил Александрович"/>
    <s v="Предоплата самозанятому по договору №БН от 15.02.2023 (уборка) НДС не облагается"/>
    <s v="4514910120"/>
    <x v="26"/>
    <x v="1"/>
    <x v="12"/>
  </r>
  <r>
    <x v="7"/>
    <x v="100"/>
    <n v="13468.32"/>
    <s v="ГУП &quot;ЭКОТЕХПРОМ&quot;"/>
    <s v="Оплата за вывоз и утилизацию ТКО за июль 2023, по Счету №СВАО- 041910 от 31.07.2023г НДС не_x000a_облагается"/>
    <s v="4514913468,32"/>
    <x v="4"/>
    <x v="0"/>
    <x v="3"/>
  </r>
  <r>
    <x v="7"/>
    <x v="100"/>
    <n v="15000"/>
    <s v="ООО &quot;ГАЗСЕРВИС&quot;"/>
    <s v="Оплата за техническое обслуживание газопровода июнь 2023 по договору №ОГ-19/7 от 01.12.2019, согласно Счета №33 от 27.075.2023г.. НДС не облагается"/>
    <s v="4514915000"/>
    <x v="23"/>
    <x v="0"/>
    <x v="0"/>
  </r>
  <r>
    <x v="7"/>
    <x v="100"/>
    <n v="58500"/>
    <s v="ООО &quot;Нохоре&quot;"/>
    <s v="Оплата за вывоз мусора за июль 2023г. по счету №309 от 31.07.2023. В том числе НДС 20.00% - 9 750.00"/>
    <s v="4514958500"/>
    <x v="4"/>
    <x v="0"/>
    <x v="3"/>
  </r>
  <r>
    <x v="7"/>
    <x v="100"/>
    <n v="300000"/>
    <s v="ООО ЧОО &quot;АКБ&quot;"/>
    <s v="Оплата охраны территории поселка за июль 2023 по счету №1565 от 31.07.2023 по договору №347-2-23- ФО от 15.02.2023 НДС не_x000a_облагается"/>
    <s v="45149300000"/>
    <x v="30"/>
    <x v="0"/>
    <x v="2"/>
  </r>
  <r>
    <x v="7"/>
    <x v="100"/>
    <n v="300000"/>
    <s v="ООО ЧОО &quot;АКБ&quot;"/>
    <s v="Оплата охраны территории поселка за 2023 год по акту сверки от 21.07.2023 по договору №347-2-23- ФО от 15.02.2023 НДС не_x000a_облагается"/>
    <s v="45149300000"/>
    <x v="30"/>
    <x v="0"/>
    <x v="2"/>
  </r>
  <r>
    <x v="7"/>
    <x v="101"/>
    <n v="3"/>
    <s v="АО &quot;Райффайзенбанк&quot; г. Москва"/>
    <s v="Комиссия за снятие наличных в банкомате. Cash Advance Fee. CARD **4411 IRINA MIGUNOVA 14AUG RUR 200 RBA REC 75131 G MOSKVA"/>
    <s v="451523"/>
    <x v="8"/>
    <x v="0"/>
    <x v="7"/>
  </r>
  <r>
    <x v="7"/>
    <x v="101"/>
    <n v="180"/>
    <s v="АО &quot;Райффайзенбанк&quot; г. Москва"/>
    <s v="Комиссия за снятие наличных в банкомате. Cash Advance Fee. CARD **4411 IRINA MIGUNOVA 14AUG RUR 12000 RBA REC 75131 G MOSKVA"/>
    <s v="45152180"/>
    <x v="8"/>
    <x v="0"/>
    <x v="7"/>
  </r>
  <r>
    <x v="7"/>
    <x v="101"/>
    <n v="200"/>
    <s v="АО &quot;Райффайзенбанк&quot; г. Москва"/>
    <s v="Снятие наличных денежных средств с карты в банкомате Банка. CARD **4411 IRINA MIGUNOVA 14AUG RUR 200 RBA REC 75131 G MOSKVA"/>
    <s v="45152200"/>
    <x v="15"/>
    <x v="4"/>
    <x v="11"/>
  </r>
  <r>
    <x v="7"/>
    <x v="101"/>
    <n v="12000"/>
    <s v="АО &quot;Райффайзенбанк&quot; г. Москва"/>
    <s v="Снятие наличных денежных  средств с карты в банкомате Банка. CARD **4411 IRINA MIGUNOVA 14AUG RUR 12000 RBA REC 75131 G MOSKVA"/>
    <s v="4515212000"/>
    <x v="15"/>
    <x v="4"/>
    <x v="11"/>
  </r>
  <r>
    <x v="7"/>
    <x v="102"/>
    <n v="466.5"/>
    <s v="АО &quot;Райффайзенбанк&quot; г. Москва"/>
    <s v="Комиссия за снятие наличных в банкомате. Cash Advance Fee. CARD **4411 IRINA MIGUNOVA 16AUG RUR 31100 RBA REC 75131 G MOSKVA"/>
    <s v="45154466,5"/>
    <x v="8"/>
    <x v="0"/>
    <x v="7"/>
  </r>
  <r>
    <x v="7"/>
    <x v="102"/>
    <n v="31100"/>
    <s v="АО &quot;Райффайзенбанк&quot; г. Москва"/>
    <s v="Снятие наличных денежных  средств с карты в банкомате Банка. CARD **4411 IRINA MIGUNOVA 16AUG RUR 31100 RBA REC 75131 G MOSKVA"/>
    <s v="4515431100"/>
    <x v="15"/>
    <x v="4"/>
    <x v="11"/>
  </r>
  <r>
    <x v="7"/>
    <x v="103"/>
    <n v="125.13"/>
    <s v="АО &quot;Райффайзенбанк&quot; г. Москва"/>
    <s v="комиссия за обработку ведомости_x000a_№24 17.08.2023"/>
    <s v="45155125,13"/>
    <x v="8"/>
    <x v="0"/>
    <x v="7"/>
  </r>
  <r>
    <x v="7"/>
    <x v="103"/>
    <n v="439"/>
    <s v="ОСФР ПО Г. МОСКВЕ И МОСКОВСКОЙ ОБЛАСТИ"/>
    <s v="Взносы на обязательное страхование от несчастных случаев за август 2023г.. Регистрационный номер в ФСС 7704004815 НДС не облагается"/>
    <s v="45155439"/>
    <x v="16"/>
    <x v="3"/>
    <x v="9"/>
  </r>
  <r>
    <x v="7"/>
    <x v="103"/>
    <n v="1174.5"/>
    <s v="АО &quot;Райффайзенбанк&quot; г. Москва"/>
    <s v="Комиссия за переводы в пользу ФЛ сверх нетарифицируемой суммы платежей в месяц"/>
    <s v="451551174,5"/>
    <x v="8"/>
    <x v="0"/>
    <x v="7"/>
  </r>
  <r>
    <x v="7"/>
    <x v="103"/>
    <n v="7600"/>
    <s v="ИП Носова Юлия Игоревна"/>
    <s v="Оплата за метлы березовые, согласно Счета №127 от 17.08.20223г. НДС не облагается"/>
    <s v="451557600"/>
    <x v="7"/>
    <x v="0"/>
    <x v="6"/>
  </r>
  <r>
    <x v="7"/>
    <x v="103"/>
    <n v="10000"/>
    <s v="ЖСК &quot;Дарьин&quot;"/>
    <s v="Пополнение резервного фонда._x000a_НДС не облагается"/>
    <s v="4515510000"/>
    <x v="13"/>
    <x v="5"/>
    <x v="10"/>
  </r>
  <r>
    <x v="7"/>
    <x v="103"/>
    <n v="15225"/>
    <s v="Юдина Анна Владимировна"/>
    <s v="Перечисление заработной платы за август 2023 г. НДС не облагается"/>
    <s v="4515515225"/>
    <x v="11"/>
    <x v="3"/>
    <x v="9"/>
  </r>
  <r>
    <x v="7"/>
    <x v="103"/>
    <n v="31283"/>
    <s v="АО &quot;Райффайзенбанк&quot; г. Москва"/>
    <s v="Оплата Заработная плата за Июнь 2023 г. на основании ПЛАТЕЖНАЯ ВЕДОМОСТЬ N 24 от 17.08.2023"/>
    <s v="4515531283"/>
    <x v="11"/>
    <x v="3"/>
    <x v="9"/>
  </r>
  <r>
    <x v="7"/>
    <x v="103"/>
    <n v="43500"/>
    <s v="Иваницкая Ирина Васильевна"/>
    <s v="Перечисление  заработной платы за август 2023 для зачисления на счет Иваницкой И. В. НДС не облагается"/>
    <s v="4515543500"/>
    <x v="11"/>
    <x v="3"/>
    <x v="9"/>
  </r>
  <r>
    <x v="7"/>
    <x v="104"/>
    <n v="387460.09"/>
    <s v="АО &quot;Мосэнергосбыт&quot;"/>
    <s v="Оплата за потребленную электроэнергию (мощность) по дог/контракту No 77610001009699 (номер договора до 01.01.2023 - 97644161) за июль 2023 года, по счету No11520723013436 В том числе НДС 20.00% - 64 576.68"/>
    <s v="45156387460,09"/>
    <x v="25"/>
    <x v="0"/>
    <x v="16"/>
  </r>
  <r>
    <x v="7"/>
    <x v="105"/>
    <n v="4785"/>
    <s v="АО &quot;Райффайзенбанк&quot; г. Москва"/>
    <s v="Оплата покупки по карте. CARD_x000a_**4411 IRINA MIGUNOVA 17AUG RUR 4785 AUCHAN ONLINE MOSCOW"/>
    <s v="451574785"/>
    <x v="15"/>
    <x v="4"/>
    <x v="11"/>
  </r>
  <r>
    <x v="7"/>
    <x v="106"/>
    <n v="8143.68"/>
    <s v="ПАО &quot;ВЫМПЕЛКОМ&quot;"/>
    <s v="Оплата за услуги связи за июль 2023 года по счету  от 31.06.2023 Лицевой счет абонента 669010285 В том числе НДС 20.00% - 1 357.28"/>
    <s v="451598143,68"/>
    <x v="1"/>
    <x v="0"/>
    <x v="1"/>
  </r>
  <r>
    <x v="7"/>
    <x v="107"/>
    <n v="520241.22"/>
    <s v="АО &quot;Мосэнергосбыт&quot;"/>
    <s v="Оплата по Решению АС по делу_x000a_№А40-173342/22, задолженность_x000a_-337473,41, неустойка -134907,78,_x000a_госпошлина-30857,00, пени 17003,03 по договору No 77610001009699  Сумма 520241.22_x000a_Без налога (НДС)"/>
    <s v="45163520241,22"/>
    <x v="25"/>
    <x v="0"/>
    <x v="16"/>
  </r>
  <r>
    <x v="7"/>
    <x v="108"/>
    <n v="23010"/>
    <s v="АО &quot;Райффайзенбанк&quot; г. Москва"/>
    <s v="Оплата покупки по карте. CARD_x000a_**4411 IRINA MIGUNOVA 24AUG RUR 23010 SADOVYY TSENTR MOSCOW"/>
    <s v="4516623010"/>
    <x v="7"/>
    <x v="0"/>
    <x v="6"/>
  </r>
  <r>
    <x v="7"/>
    <x v="109"/>
    <n v="850"/>
    <s v="ОТДЕЛЕНИЕ ТУЛА БАНКА РОССИИ//УФК ПО ТУЛЬСКОЙ ОБЛАСТИ Г ТУЛА / МИФНС по_x000a_управлению долгом"/>
    <s v="Оплата госпошлины за выдачу судебного приказа. НДС не облагается"/>
    <s v="45167850"/>
    <x v="31"/>
    <x v="2"/>
    <x v="14"/>
  </r>
  <r>
    <x v="7"/>
    <x v="109"/>
    <n v="950"/>
    <s v="ООО &quot;МВК ЭКОДАР&quot;"/>
    <s v="Оплата за материалы по Счету_x000a_№71781/Р126 от 02.08.2023г. В том числе НДС 20.00% - 158.33"/>
    <s v="45167950"/>
    <x v="34"/>
    <x v="1"/>
    <x v="12"/>
  </r>
  <r>
    <x v="7"/>
    <x v="109"/>
    <n v="2627.82"/>
    <s v="АО &quot;Райффайзенбанк&quot; г. Москва"/>
    <s v="Комиссия за переводы в пользу ФЛ сверх нетарифицируемой суммы платежей в месяц"/>
    <s v="451672627,82"/>
    <x v="8"/>
    <x v="0"/>
    <x v="7"/>
  </r>
  <r>
    <x v="7"/>
    <x v="109"/>
    <n v="28487"/>
    <s v="Казначейство России (ФНС России)"/>
    <s v="Единый налоговый платеж(НДФЛ август 2023). НДС не облагается"/>
    <s v="4516728487"/>
    <x v="16"/>
    <x v="3"/>
    <x v="9"/>
  </r>
  <r>
    <x v="7"/>
    <x v="109"/>
    <n v="45051.07"/>
    <s v="Казначейство России (ФНС России)"/>
    <s v="Единый налоговый платеж (Страховые взносы август 2023)._x000a_НДС не облагается"/>
    <s v="4516745051,07"/>
    <x v="16"/>
    <x v="3"/>
    <x v="9"/>
  </r>
  <r>
    <x v="7"/>
    <x v="109"/>
    <n v="131391.28"/>
    <s v="Мильяненко Михаил Александрович"/>
    <s v="Предоплата самозанятому по договору №БН от 15.02.2023 (уборка) НДС не облагается"/>
    <s v="45167131391,28"/>
    <x v="26"/>
    <x v="1"/>
    <x v="12"/>
  </r>
  <r>
    <x v="7"/>
    <x v="110"/>
    <n v="631.83000000000004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Бруй А.Г. НДС не облагается"/>
    <s v="45168631,83"/>
    <x v="31"/>
    <x v="2"/>
    <x v="14"/>
  </r>
  <r>
    <x v="7"/>
    <x v="110"/>
    <n v="713.01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Корнев А.В. НДС не облагается"/>
    <s v="45168713,01"/>
    <x v="31"/>
    <x v="2"/>
    <x v="14"/>
  </r>
  <r>
    <x v="7"/>
    <x v="110"/>
    <n v="10000"/>
    <s v="ИП Скворцов Роман Иванович"/>
    <s v="Оплата за визуализацию, согласно Счета №1 от 25.08.2023г. НДС не облагается"/>
    <s v="4516810000"/>
    <x v="27"/>
    <x v="6"/>
    <x v="17"/>
  </r>
  <r>
    <x v="7"/>
    <x v="111"/>
    <n v="5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3 по 31.08.2023"/>
    <s v="45169550"/>
    <x v="8"/>
    <x v="0"/>
    <x v="7"/>
  </r>
  <r>
    <x v="7"/>
    <x v="103"/>
    <n v="314400"/>
    <s v="ООО &quot;ОРИОН-ОВК&quot;"/>
    <s v="Выполненные работы по Договору №2023/0/2-1 от 12.04.2023г. По реконструкции КНС по адресу:г. Москва, Дмитровское шоссе, д.167, корп.1. В том числе НДС 20.00% - 52 400.00"/>
    <s v="45155314400"/>
    <x v="17"/>
    <x v="1"/>
    <x v="12"/>
  </r>
  <r>
    <x v="7"/>
    <x v="111"/>
    <n v="25"/>
    <s v="АО_x000a_&quot;Райффайзенбанк&quot; г._x000a_Москва"/>
    <s v="Комиссия за исходящие платежи в рублях, переданные по системе Банк-Клиент по счету 40703810300000004199 за период с 31.07.2023 по 31.08.2023"/>
    <s v="4516925"/>
    <x v="8"/>
    <x v="0"/>
    <x v="7"/>
  </r>
  <r>
    <x v="8"/>
    <x v="112"/>
    <n v="990"/>
    <s v="АО &quot;Райффайзенбанк&quot; г. Москва"/>
    <s v="Ежемесячная комиссия за обслуживание по пакету за период с 01.08.2023 по 31.08.2023"/>
    <s v="45170990"/>
    <x v="8"/>
    <x v="0"/>
    <x v="7"/>
  </r>
  <r>
    <x v="8"/>
    <x v="113"/>
    <n v="150"/>
    <s v="ОТДЕЛЕНИЕ ТУЛА БАНКА РОССИИ//УФК ПО ТУЛЬСКОЙ ОБЛАСТИ Г ТУЛА / МИФНС по_x000a_управлению долгом"/>
    <s v="Оплата госпошлины за выдачу судебного приказа Корнев А.В. НДС не облагается"/>
    <s v="45173150"/>
    <x v="31"/>
    <x v="2"/>
    <x v="14"/>
  </r>
  <r>
    <x v="8"/>
    <x v="113"/>
    <n v="223.42"/>
    <s v="АО &quot;Райффайзенбанк&quot; г. Москва"/>
    <s v="комиссия за обработку ведомости_x000a_№25 04.09.2023"/>
    <s v="45173223,42"/>
    <x v="8"/>
    <x v="0"/>
    <x v="7"/>
  </r>
  <r>
    <x v="8"/>
    <x v="113"/>
    <n v="55853.87"/>
    <s v="АО &quot;Райффайзенбанк&quot; г. Москва"/>
    <s v="Оплата Заработная плата за Август 2023 г. на основании ПЛАТЕЖНАЯ ВЕДОМОСТЬ N 25 от 04.09.2023"/>
    <s v="4517355853,87"/>
    <x v="11"/>
    <x v="3"/>
    <x v="9"/>
  </r>
  <r>
    <x v="8"/>
    <x v="114"/>
    <n v="7281.57"/>
    <s v="Юдина Анна Владимировна"/>
    <s v="Перечисление заработной платы за август 2023 г. НДС не облагается"/>
    <s v="451747281,57"/>
    <x v="11"/>
    <x v="3"/>
    <x v="9"/>
  </r>
  <r>
    <x v="8"/>
    <x v="114"/>
    <n v="43500"/>
    <s v="Иваницкая Ирина Васильевна"/>
    <s v="Перечисление  заработной платы за август 2023 для зачисления на счет Иваницкой И. В. НДС не облагается"/>
    <s v="4517443500"/>
    <x v="11"/>
    <x v="3"/>
    <x v="9"/>
  </r>
  <r>
    <x v="8"/>
    <x v="115"/>
    <n v="688.67"/>
    <s v="АО &quot;Райффайзенбанк&quot; г. Москва"/>
    <s v="Комиссия за переводы в пользу ФЛ сверх нетарифицируемой суммы платежей в месяц"/>
    <s v="45175688,67"/>
    <x v="8"/>
    <x v="0"/>
    <x v="7"/>
  </r>
  <r>
    <x v="8"/>
    <x v="115"/>
    <n v="22000"/>
    <s v="ГУ БАНКА РОССИИ ПО ЦФО//УФК ПО Г. МОСКВЕ Г МОСКВА_x000a_(Управление Росреестра по г. Москве л/с 04731W00660)"/>
    <s v="Госпошлина за регистрацию прав на недвижимое имущество и сделок с ним. НДС не облагается"/>
    <s v="4517522000"/>
    <x v="31"/>
    <x v="2"/>
    <x v="14"/>
  </r>
  <r>
    <x v="8"/>
    <x v="115"/>
    <n v="50000"/>
    <s v="ИП Ковалевская Анастасия Ивановна"/>
    <s v="Оплата за услуги бухгалтерского сопровождения за август 2023г., согласно Счета №30 от 01.09.2023г._x000a_НДС не облагается"/>
    <s v="4517550000"/>
    <x v="18"/>
    <x v="0"/>
    <x v="13"/>
  </r>
  <r>
    <x v="8"/>
    <x v="115"/>
    <n v="93571.08"/>
    <s v="ООО &quot;САНТЕХКОМПЛЕ КТ&quot;"/>
    <s v="Оплата за материалы для ремонта колодцев, согласно Счета_x000a_№15719987/SА от 06.09.2023г. В_x000a_том числе НДС 20.00% - 15 595.18"/>
    <s v="4517593571,08"/>
    <x v="34"/>
    <x v="1"/>
    <x v="12"/>
  </r>
  <r>
    <x v="8"/>
    <x v="115"/>
    <n v="118085"/>
    <s v="Мильяненко Михаил Александрович"/>
    <s v="Предоплата самозанятому по договору №БН от 15.02.2023г. НДС не облагается"/>
    <s v="45175118085"/>
    <x v="14"/>
    <x v="0"/>
    <x v="6"/>
  </r>
  <r>
    <x v="8"/>
    <x v="116"/>
    <n v="2650"/>
    <s v="ООО &quot;САНТЕХКОМПЛЕ КТ&quot;"/>
    <s v="Доплата за материалы для ремонта колодцев, согласно Счета_x000a_№15719987/SА от 06.09.2023г. В_x000a_том числе НДС 20.00% - 441.67"/>
    <s v="451762650"/>
    <x v="34"/>
    <x v="1"/>
    <x v="12"/>
  </r>
  <r>
    <x v="8"/>
    <x v="116"/>
    <n v="8400"/>
    <s v="ООО &quot;ОРИОН-ОВК&quot;"/>
    <s v="Выполненные работы по Договору подряда №2023/09/05-2 от05._x000a_09.2023 по выезду на осмотр и осмечивание материалов дляколодцев на объекте по адресу: г.Москва, Дмитровское шоссе, д._x000a_167, корп.1В том числе НДС 20.00%"/>
    <s v="451768400"/>
    <x v="34"/>
    <x v="1"/>
    <x v="12"/>
  </r>
  <r>
    <x v="8"/>
    <x v="116"/>
    <n v="36000"/>
    <s v="ООО &quot;ОРИОН-ОВК&quot;"/>
    <s v="Выполненные работы по Договору подряда №2023/09/05-1 от05._x000a_09.2023 по ремонту скважинного оголовка  поадресу: г.Москва, Дмитровское шоссе, д.167, корп.1, по Счету №52 от 06.09.2023г. В тч НДС 20.00% - 6 000.00"/>
    <s v="4517636000"/>
    <x v="34"/>
    <x v="1"/>
    <x v="12"/>
  </r>
  <r>
    <x v="8"/>
    <x v="116"/>
    <n v="40346.5"/>
    <s v="ООО &quot;АСПМАРКЕТ&quot;"/>
    <s v="Оплата за материалы для ремонта колодцев, согласно Счета №СП- 1834 от 07.09.2023г. В том числе НДС 20.00% - 6 724.42"/>
    <s v="4517640346,5"/>
    <x v="34"/>
    <x v="1"/>
    <x v="12"/>
  </r>
  <r>
    <x v="8"/>
    <x v="117"/>
    <n v="500"/>
    <s v="АО &quot;Райффайзенбанк&quot; г. Москва"/>
    <s v="Комиссия за переводы в пользу ФЛ сверх нетарифицируемой суммы платежей в месяц"/>
    <s v="45177500"/>
    <x v="8"/>
    <x v="0"/>
    <x v="7"/>
  </r>
  <r>
    <x v="8"/>
    <x v="117"/>
    <n v="50000"/>
    <s v="ШКРЕБА ВИКТОРИЯ СЕРГЕЕВНА"/>
    <s v="Оплата юридических услуг за июль по счету №4566302 от 02.08 2023 г, по счету №4574190 от 02.08.2023г. по договору №БН от 19.09.2022._x000a_НДС не облагается"/>
    <s v="4517750000"/>
    <x v="20"/>
    <x v="0"/>
    <x v="14"/>
  </r>
  <r>
    <x v="8"/>
    <x v="118"/>
    <n v="65"/>
    <s v="АО &quot;Райффайзенбанк&quot; г. Москва"/>
    <s v="Комиссия за переводы в пользу ФЛ сверх нетарифицируемой суммы платежей в месяц"/>
    <s v="4518065"/>
    <x v="8"/>
    <x v="0"/>
    <x v="7"/>
  </r>
  <r>
    <x v="8"/>
    <x v="118"/>
    <n v="561"/>
    <s v="ОСФР ПО Г. МОСКВЕ И МОСКОВСКОЙ ОБЛАСТИ"/>
    <s v="Взносы на обязательное страхование от несчастных случаев за сентябрь 2023г.._x000a_Регистрационный номер в ФСС 7704004815 НДС не облагается"/>
    <s v="45180561"/>
    <x v="16"/>
    <x v="3"/>
    <x v="9"/>
  </r>
  <r>
    <x v="8"/>
    <x v="118"/>
    <n v="2225"/>
    <s v="ООО &quot;АВТОМОЛ&quot;"/>
    <s v="Оплата за баннер, согласно Счета_x000a_№164 от 11.09.2023г. В том числе НДС 20.00% - 370.83"/>
    <s v="451802225"/>
    <x v="27"/>
    <x v="6"/>
    <x v="17"/>
  </r>
  <r>
    <x v="8"/>
    <x v="118"/>
    <n v="6500"/>
    <s v="Шевченко Владимир Федорович"/>
    <s v="Оплата по Договору №09/08-2023 от 09.08.2023г. за кадастровые работы. НДС не облагается"/>
    <s v="451806500"/>
    <x v="33"/>
    <x v="6"/>
    <x v="17"/>
  </r>
  <r>
    <x v="8"/>
    <x v="119"/>
    <n v="450"/>
    <s v="АО &quot;Райффайзенбанк&quot; г. Москва"/>
    <s v="Комиссия за снятие наличных в банкомате. Cash Advance Fee. CARD **4411 IRINA MIGUNOVA 14SEP RUR 30000 RBA REC 75131 G MOSKVA"/>
    <s v="45183450"/>
    <x v="8"/>
    <x v="0"/>
    <x v="7"/>
  </r>
  <r>
    <x v="8"/>
    <x v="119"/>
    <n v="30000"/>
    <s v="АО &quot;Райффайзенбанк&quot; г. Москва"/>
    <s v="Снятие наличных денежных средств с карты в банкомате Банка. CARD **4411 IRINA MIGUNOVA 14SEP RUR 30000 RBA REC 75131 G MOSKVA"/>
    <s v="4518330000"/>
    <x v="15"/>
    <x v="4"/>
    <x v="11"/>
  </r>
  <r>
    <x v="8"/>
    <x v="120"/>
    <n v="200.1"/>
    <s v="АО &quot;Райффайзенбанк&quot; г. Москва"/>
    <s v="комиссия за обработку ведомости_x000a_№26 18.09.2023"/>
    <s v="45187200,1"/>
    <x v="8"/>
    <x v="0"/>
    <x v="7"/>
  </r>
  <r>
    <x v="8"/>
    <x v="120"/>
    <n v="250"/>
    <s v="АО &quot;Райффайзенбанк&quot; г. Москва"/>
    <s v="Комиссия за платежные требования и инкасс. поручения по счету 40703810800001434983  0.3499360"/>
    <s v="45187250"/>
    <x v="8"/>
    <x v="0"/>
    <x v="7"/>
  </r>
  <r>
    <x v="8"/>
    <x v="120"/>
    <n v="587.25"/>
    <s v="АО &quot;Райффайзенбанк&quot; г. Москва"/>
    <s v="Комиссия за переводы в пользу ФЛ сверх нетарифицируемой суммы платежей в месяц"/>
    <s v="45187587,25"/>
    <x v="8"/>
    <x v="0"/>
    <x v="7"/>
  </r>
  <r>
    <x v="8"/>
    <x v="120"/>
    <n v="15225"/>
    <s v="Юдина Анна Владимировна"/>
    <s v="Перечисление заработной платы за сентябрь 2023 г. НДС не облагается"/>
    <s v="4518715225"/>
    <x v="11"/>
    <x v="3"/>
    <x v="9"/>
  </r>
  <r>
    <x v="8"/>
    <x v="120"/>
    <n v="16250"/>
    <s v="Казначейство России (ФНС России)"/>
    <s v="Единый налоговый платеж(НДФЛ сентябрь 2023). НДС не облагается"/>
    <s v="4518716250"/>
    <x v="16"/>
    <x v="3"/>
    <x v="9"/>
  </r>
  <r>
    <x v="8"/>
    <x v="120"/>
    <n v="17000"/>
    <s v="ООО &quot;ОТЕЛЬ ВИНОГРАДОВО&quot;"/>
    <s v="Оплата за услуги по проведению мероприятия 23.09.2023г., согласно Счета №1110 от 13.09.2023г. В том числе НДС 20.00% - 2 833.33"/>
    <s v="4518717000"/>
    <x v="29"/>
    <x v="2"/>
    <x v="18"/>
  </r>
  <r>
    <x v="8"/>
    <x v="120"/>
    <n v="26936.639999999999"/>
    <s v="ГУП &quot;ЭКОТЕХПРОМ&quot;"/>
    <s v="Оплата за вывоз и утилизацию ТКО за август 2023, по Счету №СВАО- 048265 от 31.08.2023г НДС не_x000a_облагается"/>
    <s v="4518726936,64"/>
    <x v="4"/>
    <x v="0"/>
    <x v="3"/>
  </r>
  <r>
    <x v="8"/>
    <x v="120"/>
    <n v="42807.64"/>
    <s v="АО &quot;Мосэнергосбыт&quot;"/>
    <s v="ИСПОЛ ЛИСТ ФС № 044304984 ВЫД. 16.08.2023 АРБИТРАЖНЫМ СУДОМ ГОРОДА МОСКВЫ ПО ДЕЛУ № А40-173342/22-22-1323."/>
    <s v="4518742807,64"/>
    <x v="25"/>
    <x v="0"/>
    <x v="16"/>
  </r>
  <r>
    <x v="8"/>
    <x v="120"/>
    <n v="43500"/>
    <s v="Иваницкая Ирина Васильевна"/>
    <s v="Перечисление  заработной платы за сентябрь 2023 для зачисления на счет Иваницкой И. В. НДС не облагается"/>
    <s v="4518743500"/>
    <x v="11"/>
    <x v="3"/>
    <x v="9"/>
  </r>
  <r>
    <x v="8"/>
    <x v="120"/>
    <n v="45500"/>
    <s v="ООО &quot;Нохоре&quot;"/>
    <s v="Оплата за вывоз мусора за агуст 2023г. по счету №352 от 31.08.2023. В том числе НДС 20.00% - 7 583.33"/>
    <s v="4518745500"/>
    <x v="4"/>
    <x v="0"/>
    <x v="3"/>
  </r>
  <r>
    <x v="8"/>
    <x v="120"/>
    <n v="50025"/>
    <s v="АО &quot;Райффайзенбанк&quot; г. Москва"/>
    <s v="Оплата Заработная плата за Сентябрь 2023 г. на основании ПЛАТЕЖНАЯ ВЕДОМОСТЬ N 26 от 18.09.2023"/>
    <s v="4518750025"/>
    <x v="11"/>
    <x v="3"/>
    <x v="9"/>
  </r>
  <r>
    <x v="8"/>
    <x v="120"/>
    <n v="87065.36"/>
    <s v="Муниципальное унитарное предприятие &quot;Инженерные сети г. Долгопрудного&quot;"/>
    <s v="Оплата за стоки, согласно Счета_x000a_№В3801 от 31.08.2023г. В том числе НДС 20.00% - 14 510.89"/>
    <s v="4518787065,36"/>
    <x v="10"/>
    <x v="0"/>
    <x v="8"/>
  </r>
  <r>
    <x v="8"/>
    <x v="121"/>
    <n v="32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июнь, июль, август 2023г. и допработы НДС не облагается"/>
    <s v="4518832000"/>
    <x v="2"/>
    <x v="0"/>
    <x v="1"/>
  </r>
  <r>
    <x v="8"/>
    <x v="122"/>
    <n v="1752"/>
    <s v="АО &quot;Райффайзенбанк&quot; г. Москва"/>
    <s v="Оплата покупки по карте. CARD_x000a_**4411 IRINA MIGUNOVA 18SEP RUR 1752 PLASTIK-SEVER MOSCOW"/>
    <s v="451911752"/>
    <x v="7"/>
    <x v="1"/>
    <x v="12"/>
  </r>
  <r>
    <x v="8"/>
    <x v="122"/>
    <n v="8720"/>
    <s v="АО &quot;Райффайзенбанк&quot; г. Москва"/>
    <s v="Оплата покупки по карте. CARD_x000a_**4411 IRINA MIGUNOVA 20SEP RUR 8720 LEROYMERLIN_004 MYTISCHI"/>
    <s v="451918720"/>
    <x v="7"/>
    <x v="1"/>
    <x v="12"/>
  </r>
  <r>
    <x v="8"/>
    <x v="123"/>
    <n v="233"/>
    <s v="АО &quot;Райффайзенбанк&quot; г. Москва"/>
    <s v="Оплата покупки по карте. CARD_x000a_**4411 IRINA MIGUNOVA 20SEP RUR 233 NEFTMAGISTRAL 14 MOSCOW"/>
    <s v="45192233"/>
    <x v="7"/>
    <x v="1"/>
    <x v="12"/>
  </r>
  <r>
    <x v="8"/>
    <x v="124"/>
    <n v="394205.16"/>
    <s v="АО &quot;Мосэнергосбыт&quot;"/>
    <s v="Оплата за потребленную электроэнергию (мощность) по дог/контракту No 77610001009699 (номер договора до 01.01.2023 - 97644161) за август 2023 года, по счету No11520823019035 В том числе НДС 20.00% - 65 700.86"/>
    <s v="45194394205,16"/>
    <x v="25"/>
    <x v="0"/>
    <x v="16"/>
  </r>
  <r>
    <x v="8"/>
    <x v="125"/>
    <n v="30"/>
    <s v="АО &quot;Райффайзенбанк&quot; г. Москва"/>
    <s v="Комиссия за переводы в пользу ФЛ сверх нетарифицируемой суммы платежей в месяц"/>
    <s v="4519830"/>
    <x v="8"/>
    <x v="0"/>
    <x v="7"/>
  </r>
  <r>
    <x v="8"/>
    <x v="125"/>
    <n v="3000"/>
    <s v="Попов Юрий Владимирович"/>
    <s v="Оплата за юридические услуги, согласно Счета №5406273 от 29.09.2023г. НДС не облагается"/>
    <s v="451983000"/>
    <x v="20"/>
    <x v="0"/>
    <x v="14"/>
  </r>
  <r>
    <x v="8"/>
    <x v="125"/>
    <n v="6000"/>
    <s v="ООО &quot;ГАЗСЕРВИС&quot;"/>
    <s v="Оплата за техническое обслуживание газопровода октябрь 2023 по договору №ОГ-19/7 от 01.12.2019, согласно Счета №43 от 25.09.2023г.. НДС не облагается"/>
    <s v="451986000"/>
    <x v="23"/>
    <x v="0"/>
    <x v="0"/>
  </r>
  <r>
    <x v="8"/>
    <x v="125"/>
    <n v="15000"/>
    <s v="ООО &quot;Эколоджис&quot;"/>
    <s v="Оплата за пробы воды, согласно Счета №k-237 от 14.06.2023г.  В том числе НДС 20.00% - 2 500.00"/>
    <s v="4519815000"/>
    <x v="24"/>
    <x v="0"/>
    <x v="15"/>
  </r>
  <r>
    <x v="8"/>
    <x v="125"/>
    <n v="16250"/>
    <s v="Казначейство России (ФНС России)"/>
    <s v="Единый налоговый платеж(НДФЛ сентябрь 2023). НДС не облагается"/>
    <s v="4519816250"/>
    <x v="16"/>
    <x v="3"/>
    <x v="9"/>
  </r>
  <r>
    <x v="8"/>
    <x v="125"/>
    <n v="18025"/>
    <s v="ООО &quot;МВК ЭКОДАР&quot;"/>
    <s v="Оплата за сервисное обслкживание по Счету №71781/Р128 от 01.09.2023г. В том числе НДС 20.00% - 3 004.17"/>
    <s v="4519818025"/>
    <x v="21"/>
    <x v="0"/>
    <x v="15"/>
  </r>
  <r>
    <x v="8"/>
    <x v="125"/>
    <n v="49682"/>
    <s v="Казначейство России (ФНС России)"/>
    <s v="Единый налоговый платеж (Страховые взносы сентябрь 2023)._x000a_НДС не облагается"/>
    <s v="4519849682"/>
    <x v="16"/>
    <x v="3"/>
    <x v="9"/>
  </r>
  <r>
    <x v="9"/>
    <x v="126"/>
    <n v="225"/>
    <s v="АО &quot;Райффайзенбанк&quot; г. Москва"/>
    <s v="Комиссия за снятие наличных в банкомате. Cash Advance Fee. CARD **4411 IRINA MIGUNOVA 02OCT RUR 15000 RBA REC 75131 G MOSKVA"/>
    <s v="45201225"/>
    <x v="8"/>
    <x v="0"/>
    <x v="7"/>
  </r>
  <r>
    <x v="9"/>
    <x v="126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3 по 30.09.2023"/>
    <s v="45201575"/>
    <x v="8"/>
    <x v="0"/>
    <x v="7"/>
  </r>
  <r>
    <x v="9"/>
    <x v="126"/>
    <n v="990"/>
    <s v="АО &quot;Райффайзенбанк&quot; г. Москва"/>
    <s v="Ежемесячная комиссия за обслуживание по пакету за период с 01.09.2023 по 30.09.2023"/>
    <s v="45201990"/>
    <x v="8"/>
    <x v="0"/>
    <x v="7"/>
  </r>
  <r>
    <x v="9"/>
    <x v="126"/>
    <n v="15000"/>
    <s v="АО &quot;Райффайзенбанк&quot; г. Москва"/>
    <s v="Снятие наличных денежных средств с карты в банкомате Банка. CARD **4411 IRINA MIGUNOVA 02OCT RUR 15000 RBA REC 75131 G MOSKVA"/>
    <s v="4520115000"/>
    <x v="15"/>
    <x v="4"/>
    <x v="11"/>
  </r>
  <r>
    <x v="9"/>
    <x v="126"/>
    <n v="15225"/>
    <s v="Юдина Анна Владимировна"/>
    <s v="Перечисление заработной платы за сентябрь 2023 г. НДС не облагается"/>
    <s v="4520115225"/>
    <x v="11"/>
    <x v="3"/>
    <x v="9"/>
  </r>
  <r>
    <x v="9"/>
    <x v="126"/>
    <n v="43500"/>
    <s v="Иваницкая Ирина Васильевна"/>
    <s v="Перечисление  заработной платы за сентябрь 2023 для зачисления на счет Иваницкой И. В. НДС не облагается"/>
    <s v="4520143500"/>
    <x v="11"/>
    <x v="3"/>
    <x v="9"/>
  </r>
  <r>
    <x v="9"/>
    <x v="126"/>
    <n v="56625"/>
    <s v="АО &quot;Райффайзенбанк&quot; г. Москва"/>
    <s v="Оплата Заработная плата за Сентябрь 2023 г. на основании ПЛАТЕЖНАЯ ВЕДОМОСТЬ N 27 от 02.10.2023"/>
    <s v="4520156625"/>
    <x v="11"/>
    <x v="3"/>
    <x v="9"/>
  </r>
  <r>
    <x v="9"/>
    <x v="127"/>
    <n v="1913.32"/>
    <s v="АО &quot;Райффайзенбанк&quot; г. Москва"/>
    <s v="Комиссия за переводы в пользу ФЛ сверх нетарифицируемой суммы платежей в месяц"/>
    <s v="452021913,32"/>
    <x v="8"/>
    <x v="0"/>
    <x v="7"/>
  </r>
  <r>
    <x v="9"/>
    <x v="127"/>
    <n v="3597"/>
    <s v="ООО &quot;АРТВУД&quot;"/>
    <s v="Оплата за лопаты снеговые, согласно Счета №002951 от 03.10.2023г. В том числе НДС 20.00% - 599.50"/>
    <s v="452023597"/>
    <x v="14"/>
    <x v="0"/>
    <x v="6"/>
  </r>
  <r>
    <x v="9"/>
    <x v="127"/>
    <n v="6530.63"/>
    <s v="ПАО &quot;ВЫМПЕЛКОМ&quot;"/>
    <s v="Оплата за услуги связи за июль 2023 года по счету №100997515789 от 31.08.2023 Лицевой счет абонента 669010285 В том числе НДС 20.00% - 1 088.44"/>
    <s v="452026530,63"/>
    <x v="1"/>
    <x v="0"/>
    <x v="1"/>
  </r>
  <r>
    <x v="9"/>
    <x v="127"/>
    <n v="102607"/>
    <s v="Мильяненко Михаил Александрович"/>
    <s v="Предоплата самозанятому по договору №БН от 15.02.2023г. НДС не облагается"/>
    <s v="45202102607"/>
    <x v="26"/>
    <x v="1"/>
    <x v="12"/>
  </r>
  <r>
    <x v="9"/>
    <x v="127"/>
    <n v="130000"/>
    <s v="Мильяненко Михаил Александрович"/>
    <s v="Предоплата самозанятому по договору №БН от 15.02.2023г. НДС не облагается"/>
    <s v="45202130000"/>
    <x v="14"/>
    <x v="0"/>
    <x v="6"/>
  </r>
  <r>
    <x v="9"/>
    <x v="128"/>
    <n v="1348.4"/>
    <s v="АО &quot;Райффайзенбанк&quot; г. Москва"/>
    <s v="Оплата покупки по карте. CARD_x000a_**4411 IRINA MIGUNOVA 02OCT RUR 1348.4 METRO STORE 1014 MOSCOW"/>
    <s v="452031348,4"/>
    <x v="15"/>
    <x v="4"/>
    <x v="11"/>
  </r>
  <r>
    <x v="9"/>
    <x v="129"/>
    <n v="13801"/>
    <s v="АО &quot;Райффайзенбанк&quot; г. Москва"/>
    <s v="Оплата покупки по карте. CARD_x000a_**4411 IRINA MIGUNOVA 03OCT RUR 13801 MOTORNYYE MASLA MOSKVA"/>
    <s v="4520413801"/>
    <x v="7"/>
    <x v="0"/>
    <x v="6"/>
  </r>
  <r>
    <x v="9"/>
    <x v="130"/>
    <n v="36000"/>
    <s v="ООО &quot;ОРИОН-ОВК&quot;"/>
    <s v="Выполненные работы по Договору подряда №2023/09/18-2 от18._x000a_09.2023 по ремонту скважинного оголовка  по адресу: г.Москва, Дмитровское шоссе, д.167, корп.1, по Счету №61 от 06.09.2023г. В тч НДС 20.00% - 6 000.00"/>
    <s v="4520536000"/>
    <x v="34"/>
    <x v="1"/>
    <x v="12"/>
  </r>
  <r>
    <x v="9"/>
    <x v="130"/>
    <n v="288000"/>
    <s v="ООО &quot;ОРИОН-ОВК&quot;"/>
    <s v="Выполненные работы по Договору№2023/09/18-2 от18. 09.2023 по ремонту колодев поадресу: г.Москва, Дмитровское шоссе, д.167, корп.1, по Счету №54 от 04.10.2023г. В том числе НДС 20.00% - 48 000.00"/>
    <s v="45205288000"/>
    <x v="34"/>
    <x v="1"/>
    <x v="12"/>
  </r>
  <r>
    <x v="9"/>
    <x v="131"/>
    <n v="913.32"/>
    <s v="АО &quot;Райффайзенбанк&quot; г. Москва"/>
    <s v="Комиссия за переводы в пользу ФЛ сверх нетарифицируемой суммы платежей в месяц"/>
    <s v="45209913,32"/>
    <x v="8"/>
    <x v="0"/>
    <x v="7"/>
  </r>
  <r>
    <x v="9"/>
    <x v="131"/>
    <n v="6476.86"/>
    <s v="ПАО &quot;ВЫМПЕЛКОМ&quot;"/>
    <s v="Оплата за услуги связи за сентябрь 2023 года по счету №101003994214 от 30.09.2023 Лицевой счет абонента 669010285 В том числе НДС 20.00% - 1 079.48"/>
    <s v="452096476,86"/>
    <x v="1"/>
    <x v="0"/>
    <x v="1"/>
  </r>
  <r>
    <x v="9"/>
    <x v="131"/>
    <n v="20202.48"/>
    <s v="ГУП &quot;ЭКОТЕХПРОМ&quot;"/>
    <s v="Оплата за вывоз и утилизацию ТКО за сентябрь 2023, по Счету_x000a_№СВАО-055052 от 30.09.2023г_x000a_НДС не облагается"/>
    <s v="4520920202,48"/>
    <x v="4"/>
    <x v="0"/>
    <x v="3"/>
  </r>
  <r>
    <x v="9"/>
    <x v="131"/>
    <n v="45500"/>
    <s v="ООО &quot;Нохоре&quot;"/>
    <s v="Оплата за вывоз мусора за сентябрь 2023г. по счету №407 от 30.09.2023. В том числе НДС 20.00% - 7 583.33"/>
    <s v="4520945500"/>
    <x v="4"/>
    <x v="0"/>
    <x v="3"/>
  </r>
  <r>
    <x v="9"/>
    <x v="131"/>
    <n v="50000"/>
    <s v="ШКРЕБА ВИКТОРИЯ СЕРГЕЕВНА"/>
    <s v="Оплата юридических услуг за сентябрь по счету №5584555 от_x000a_10.10 2023 г., по договору №БН от 19.09.2022. НДС не облагается"/>
    <s v="4520950000"/>
    <x v="20"/>
    <x v="0"/>
    <x v="14"/>
  </r>
  <r>
    <x v="9"/>
    <x v="131"/>
    <n v="52650"/>
    <s v="ИП Ковалевская Анастасия Ивановна"/>
    <s v="Оплата за услуги бухгалтерского сопровождения за сентябрь 2023г., согласно Счета №32 от 01.10.2023г._x000a_НДС не облагается"/>
    <s v="4520952650"/>
    <x v="18"/>
    <x v="0"/>
    <x v="13"/>
  </r>
  <r>
    <x v="9"/>
    <x v="132"/>
    <n v="1245"/>
    <s v="АО &quot;Райффайзенбанк&quot; г. Москва"/>
    <s v="Оплата покупки по карте. CARD_x000a_**4411 IRINA MIGUNOVA 09OCT RUR 1245 POST RUS.SERVICE._x000a_127204 MOSKVA"/>
    <s v="452101245"/>
    <x v="15"/>
    <x v="4"/>
    <x v="11"/>
  </r>
  <r>
    <x v="9"/>
    <x v="132"/>
    <n v="15000"/>
    <s v="ООО &quot;ПЛАН ЭКСПЕРТ&quot;"/>
    <s v="Оплата за выполнение кадастровых работ по Договору от 11.10.2023_x000a_№18/09-2023. НДС не облагается"/>
    <s v="4521015000"/>
    <x v="33"/>
    <x v="6"/>
    <x v="17"/>
  </r>
  <r>
    <x v="9"/>
    <x v="132"/>
    <n v="40000"/>
    <s v="МКА &quot;МЕЖРЕГИОН&quot;"/>
    <s v="Вознаграждение  за юридичекую помощь по соглашению СГ23-3/145 от 11.10.2023г. , соласно Счета_x000a_№378 от 11.10.2023г. Адвокат Глушенков А.В. НДС не облагается"/>
    <s v="4521040000"/>
    <x v="20"/>
    <x v="0"/>
    <x v="14"/>
  </r>
  <r>
    <x v="9"/>
    <x v="133"/>
    <n v="873.52"/>
    <s v="АО &quot;Райффайзенбанк&quot; г. Москва"/>
    <s v="Оплата покупки по карте. CARD_x000a_**4411 IRINA MIGUNOVA 09OCT RUR 873.52 GAZPROM MEZHREGIONGAZ SPB"/>
    <s v="45211873,52"/>
    <x v="0"/>
    <x v="0"/>
    <x v="0"/>
  </r>
  <r>
    <x v="9"/>
    <x v="134"/>
    <n v="500"/>
    <s v="ОСФР ПО Г. МОСКВЕ И МОСКОВСКОЙ ОБЛАСТИ"/>
    <s v="Взносы на обязательное страхование от несчастных случаев за октябрь 2023г.. Регистрационный номер в ФСС 7704004815 НДС не облагается"/>
    <s v="45212500"/>
    <x v="16"/>
    <x v="3"/>
    <x v="9"/>
  </r>
  <r>
    <x v="9"/>
    <x v="134"/>
    <n v="600000"/>
    <s v="ООО ЧОО &quot;АКБ&quot;"/>
    <s v="Оплата охраны территории поселка за 2023 год по акту сверки от 12.10.2023 по договору №347-2-23- ФО от 15.02.2023 НДС не_x000a_облагается"/>
    <s v="45212600000"/>
    <x v="30"/>
    <x v="0"/>
    <x v="2"/>
  </r>
  <r>
    <x v="9"/>
    <x v="135"/>
    <n v="1174.5"/>
    <s v="АО &quot;Райффайзенбанк&quot; г. Москва"/>
    <s v="Комиссия за переводы в пользу ФЛ сверх нетарифицируемой суммы платежей в месяц"/>
    <s v="452161174,5"/>
    <x v="8"/>
    <x v="0"/>
    <x v="7"/>
  </r>
  <r>
    <x v="9"/>
    <x v="135"/>
    <n v="15225"/>
    <s v="Юдина Анна Владимировна"/>
    <s v="Перечисление заработной платы за октябрь 2023 г. НДС не облагается"/>
    <s v="4521615225"/>
    <x v="11"/>
    <x v="3"/>
    <x v="9"/>
  </r>
  <r>
    <x v="9"/>
    <x v="135"/>
    <n v="16250"/>
    <s v="Казначейство России (ФНС России)"/>
    <s v="Единый налоговый платеж(НДФЛ октябрь 2023). НДС не облагается"/>
    <s v="4521616250"/>
    <x v="16"/>
    <x v="3"/>
    <x v="9"/>
  </r>
  <r>
    <x v="9"/>
    <x v="135"/>
    <n v="22800"/>
    <s v="ООО &quot;РАНЕТ ЭНЕРГО&quot;"/>
    <s v="Оплата за техническое обслуживание расходомеров, сласно Сччета №153 от 10.10.2023._x000a_В том числе НДС 20.00% - 3 800.00"/>
    <s v="4521622800"/>
    <x v="21"/>
    <x v="0"/>
    <x v="15"/>
  </r>
  <r>
    <x v="9"/>
    <x v="135"/>
    <n v="43500"/>
    <s v="Иваницкая Ирина Васильевна"/>
    <s v="Перечисление  заработной платы за октябрь 2023 для зачисления на счет Иваницкой И. В. НДС не облагается"/>
    <s v="4521643500"/>
    <x v="11"/>
    <x v="3"/>
    <x v="9"/>
  </r>
  <r>
    <x v="9"/>
    <x v="135"/>
    <n v="50025"/>
    <s v="АО &quot;Райффайзенбанк&quot; г. Москва"/>
    <s v="Оплата Заработная плата за Октябрь 2023 г. на основании ПЛАТЕЖНАЯ ВЕДОМОСТЬ N 28 от 17.10.2023"/>
    <s v="4521650025"/>
    <x v="11"/>
    <x v="3"/>
    <x v="9"/>
  </r>
  <r>
    <x v="9"/>
    <x v="135"/>
    <n v="391185.74"/>
    <s v="АО &quot;Мосэнергосбыт&quot;"/>
    <s v="Оплата за потребленную электроэнергию (мощность) по дог/контракту No 77610001009699 (номер договора до 01.01.2023 - 97644161) за сентябрь 2023 года, по счету No11520923018996 В том числе НДС 20.00% - 65 197.62"/>
    <s v="45216391185,74"/>
    <x v="25"/>
    <x v="0"/>
    <x v="16"/>
  </r>
  <r>
    <x v="9"/>
    <x v="136"/>
    <n v="17000"/>
    <s v="ООО &quot;ОТЕЛЬ ВИНОГРАДОВО&quot;"/>
    <s v="Оплата за услуги по проведению мероприятия 21.10.2023г., согласно Счета №1296 от 16.10.2023г. В том числе НДС 20.00% - 2 833.33"/>
    <s v="4521817000"/>
    <x v="29"/>
    <x v="2"/>
    <x v="18"/>
  </r>
  <r>
    <x v="9"/>
    <x v="137"/>
    <n v="10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сентябрь 2023г. и допработы по Счету №25 от 25.10.2023г. НДС не облагается"/>
    <s v="4522610000"/>
    <x v="2"/>
    <x v="0"/>
    <x v="1"/>
  </r>
  <r>
    <x v="9"/>
    <x v="137"/>
    <n v="16150"/>
    <s v="ОТДЕЛЕНИЕ МАРИЙ ЭЛ N8614 ПАО СБЕРБАНК Г ЙОШКАР-ОЛА"/>
    <s v="Оплпата за 1С Сайт управляяющей компани ЖСК, лицензия 12 мес., согласно Счета №ТРЦБ-010849 от 23.10.2023г.1 С:КП Отраслевой ПРОФ для баз версий ПП на 12 мес, Счет №ТРЦБ-010643 от 18.10.2023_x000a_НДС не облагается"/>
    <s v="4522616150"/>
    <x v="2"/>
    <x v="0"/>
    <x v="1"/>
  </r>
  <r>
    <x v="9"/>
    <x v="137"/>
    <n v="16250"/>
    <s v="Казначейство России (ФНС России)"/>
    <s v="Единый налоговый платеж(НДФЛ октябрь 2023). НДС не облагается"/>
    <s v="4522616250"/>
    <x v="16"/>
    <x v="3"/>
    <x v="9"/>
  </r>
  <r>
    <x v="9"/>
    <x v="137"/>
    <n v="49681"/>
    <s v="Казначейство России (ФНС России)"/>
    <s v="Единый налоговый платеж (Страховые взносы октябрь 2023)._x000a_НДС не облагается"/>
    <s v="4522649681"/>
    <x v="16"/>
    <x v="3"/>
    <x v="9"/>
  </r>
  <r>
    <x v="9"/>
    <x v="137"/>
    <n v="205999.4"/>
    <s v="Муниципальное унитарное предприятие &quot;Инженерные сети г._x000a_Долгопрудного&quot;"/>
    <s v="Оплата за стоки, согласно УПД_x000a_№В3153 от 31.07.2023, №В4421 от_x000a_30.09.2023г. В том числе НДС 20.00% - 34 333.23"/>
    <s v="45226205999,4"/>
    <x v="10"/>
    <x v="0"/>
    <x v="8"/>
  </r>
  <r>
    <x v="9"/>
    <x v="137"/>
    <n v="464466.86"/>
    <s v="АО &quot;Мосэнергосбыт&quot;"/>
    <s v="Оплата по Решению АС по делу_x000a_№А40-112242/2023, задолженность_x000a_-374460,80, неустойка -41599,04, госпошлина-11321,00, пени 37086,02 по дог No 77610001009699_x000a_Сумма 520241.22 Без налога (НДС)"/>
    <s v="45226464466,86"/>
    <x v="25"/>
    <x v="0"/>
    <x v="16"/>
  </r>
  <r>
    <x v="9"/>
    <x v="138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3 по 31.10.2023"/>
    <s v="45230575"/>
    <x v="8"/>
    <x v="0"/>
    <x v="7"/>
  </r>
  <r>
    <x v="10"/>
    <x v="139"/>
    <n v="990"/>
    <s v="АО &quot;Райффайзенбанк&quot; г. Москва"/>
    <s v="Ежемесячная комиссия за обслуживание по пакету за период с 01.10.2023 по 31.10.2023"/>
    <s v="45231990"/>
    <x v="8"/>
    <x v="0"/>
    <x v="7"/>
  </r>
  <r>
    <x v="10"/>
    <x v="139"/>
    <n v="2500"/>
    <s v="АО &quot;Райффайзенбанк&quot; г. Москва"/>
    <s v="Оплата покупки по карте. CARD_x000a_**4411 IRINA MIGUNOVA 30OCT RUR 2500 IP KRUMOV V. G. GRIBKI"/>
    <s v="452312500"/>
    <x v="7"/>
    <x v="1"/>
    <x v="12"/>
  </r>
  <r>
    <x v="10"/>
    <x v="140"/>
    <n v="75"/>
    <s v="АО &quot;Райффайзенбанк&quot; г. Москва"/>
    <s v="Комиссия за снятие наличных в банкомате. Cash Advance Fee. CARD **4411 IRINA MIGUNOVA 02NOV RUR 5000 RBA REC 75131 G MOSKVA"/>
    <s v="4523275"/>
    <x v="8"/>
    <x v="0"/>
    <x v="7"/>
  </r>
  <r>
    <x v="10"/>
    <x v="140"/>
    <n v="225"/>
    <s v="АО &quot;Райффайзенбанк&quot; г. Москва"/>
    <s v="Комиссия за снятие наличных в банкомате. Cash Advance Fee. CARD **4411 IRINA MIGUNOVA 02NOV RUR 15000 RBA REC 75131 G MOSKVA"/>
    <s v="45232225"/>
    <x v="8"/>
    <x v="0"/>
    <x v="7"/>
  </r>
  <r>
    <x v="10"/>
    <x v="140"/>
    <n v="5000"/>
    <s v="АО &quot;Райффайзенбанк&quot; г. Москва"/>
    <s v="Снятие наличных денежных средств с карты в банкомате Банка. CARD **4411 IRINA MIGUNOVA 02NOV RUR 5000 RBA REC 75131 G MOSKVA"/>
    <s v="452325000"/>
    <x v="15"/>
    <x v="4"/>
    <x v="11"/>
  </r>
  <r>
    <x v="10"/>
    <x v="140"/>
    <n v="15000"/>
    <s v="АО &quot;Райффайзенбанк&quot; г. Москва"/>
    <s v="Снятие наличных денежных  средств с карты в банкомате Банка. CARD **4411 IRINA MIGUNOVA 02NOV RUR 15000 RBA REC 75131 G MOSKVA"/>
    <s v="4523215000"/>
    <x v="15"/>
    <x v="4"/>
    <x v="11"/>
  </r>
  <r>
    <x v="10"/>
    <x v="140"/>
    <n v="18200"/>
    <s v="ИП Смирнов Ираклий Гурамович"/>
    <s v="Оплата за услуг илососной машины, согласно Счету-договору_x000a_№255/23 от 02.11.2023г. НДС не_x000a_облагается"/>
    <s v="4523218200"/>
    <x v="17"/>
    <x v="1"/>
    <x v="12"/>
  </r>
  <r>
    <x v="10"/>
    <x v="140"/>
    <n v="146185.97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4 квартал 2023,  ФЛС №М-02-013174-_x000a_001 В том числе НДС"/>
    <s v="45232146185,97"/>
    <x v="5"/>
    <x v="0"/>
    <x v="4"/>
  </r>
  <r>
    <x v="10"/>
    <x v="141"/>
    <n v="172.9"/>
    <s v="АО &quot;Райффайзенбанк&quot; г. Москва"/>
    <s v="Комиссия за взнос наличных денежных средств согласно тарифам банка. Cash In Fee. CARD_x000a_**4411 IRINA MIGUNOVA 03NOV RUR 18200 SBOL VISA DIRECT"/>
    <s v="45233172,9"/>
    <x v="8"/>
    <x v="0"/>
    <x v="7"/>
  </r>
  <r>
    <x v="10"/>
    <x v="141"/>
    <n v="15225"/>
    <s v="Юдина Анна Владимировна"/>
    <s v="Перечисление заработной платы за октябрь 2023 г. НДС не облагается"/>
    <s v="4523315225"/>
    <x v="11"/>
    <x v="3"/>
    <x v="9"/>
  </r>
  <r>
    <x v="10"/>
    <x v="141"/>
    <n v="43500"/>
    <s v="Иваницкая Ирина Васильевна"/>
    <s v="Перечисление  заработной платы за октябрь 2023 для зачисления на счет Иваницкой И. В. НДС не облагается"/>
    <s v="4523343500"/>
    <x v="11"/>
    <x v="3"/>
    <x v="9"/>
  </r>
  <r>
    <x v="10"/>
    <x v="141"/>
    <n v="53925"/>
    <s v="АО &quot;Райффайзенбанк&quot; г. Москва"/>
    <s v="Оплата Заработная плата за Октябрь 2023 г. на основании ПЛАТЕЖНАЯ ВЕДОМОСТЬ N 29 от 03.11.2023"/>
    <s v="4523353925"/>
    <x v="11"/>
    <x v="3"/>
    <x v="9"/>
  </r>
  <r>
    <x v="10"/>
    <x v="142"/>
    <n v="1821.3"/>
    <s v="АО &quot;Райффайзенбанк&quot; г. Москва"/>
    <s v="Комиссия за переводы в пользу ФЛ сверх нетарифицируемой суммы платежей в месяц"/>
    <s v="452381821,3"/>
    <x v="8"/>
    <x v="0"/>
    <x v="7"/>
  </r>
  <r>
    <x v="10"/>
    <x v="142"/>
    <n v="6000"/>
    <s v="ООО &quot;ГАЗСЕРВИС&quot;"/>
    <s v="Оплата за техническое обслуживание газопровода ноябрь 2023 по договору №ОГ-19/7 от 01.12.2019, согласно Счета №43 от 25.09.2023г.. НДС не облагается"/>
    <s v="452386000"/>
    <x v="23"/>
    <x v="0"/>
    <x v="0"/>
  </r>
  <r>
    <x v="10"/>
    <x v="142"/>
    <n v="6533.27"/>
    <s v="ПАО &quot;ВЫМПЕЛКОМ&quot;"/>
    <s v="Оплата за услуги связи за октябрь 2023 года по счету №101011272668 от 31.10.2023 Лицевой счет абонента 669010285 В том числе НДС 20.00% - 1 088.88"/>
    <s v="452386533,27"/>
    <x v="1"/>
    <x v="0"/>
    <x v="1"/>
  </r>
  <r>
    <x v="10"/>
    <x v="142"/>
    <n v="20578"/>
    <s v="ОТДЕЛЕНИЕ ТУЛА БАНКА РОССИИ//УФК ПО ТУЛЬСКОЙ ОБЛАСТИ Г ТУЛА"/>
    <s v="Оплата госпошлины по материалам дела №М-1963/2023. НДС не облагается"/>
    <s v="4523820578"/>
    <x v="31"/>
    <x v="2"/>
    <x v="14"/>
  </r>
  <r>
    <x v="10"/>
    <x v="142"/>
    <n v="55400"/>
    <s v="ИП Ковалевская Анастасия Ивановна"/>
    <s v="Оплата за услуги бухгалтерского сопровождения за октябрь 2023г., согласно Счета №35 от 01.11.2023г._x000a_НДС не облагается"/>
    <s v="4523855400"/>
    <x v="18"/>
    <x v="0"/>
    <x v="13"/>
  </r>
  <r>
    <x v="10"/>
    <x v="142"/>
    <n v="65000"/>
    <s v="ООО &quot;Нохоре&quot;"/>
    <s v="Оплата за вывоз мусора за октябрь 2023г. по счету №459 от 31.10.2023._x000a_В том числе НДС 20.00% - 10 833.33"/>
    <s v="4523865000"/>
    <x v="4"/>
    <x v="0"/>
    <x v="3"/>
  </r>
  <r>
    <x v="10"/>
    <x v="142"/>
    <n v="93405"/>
    <s v="Мильяненко Михаил Александрович"/>
    <s v="Предоплата самозанятому по договору №БН от 15.02.2023г. НДС не облагается"/>
    <s v="4523893405"/>
    <x v="26"/>
    <x v="1"/>
    <x v="12"/>
  </r>
  <r>
    <x v="10"/>
    <x v="142"/>
    <n v="130000"/>
    <s v="Мильяненко Михаил Александрович"/>
    <s v="Предоплата самозанятому по договору №БН от 15.02.2023г. НДС не облагается"/>
    <s v="45238130000"/>
    <x v="14"/>
    <x v="0"/>
    <x v="6"/>
  </r>
  <r>
    <x v="10"/>
    <x v="142"/>
    <n v="300000"/>
    <s v="ООО ЧОО &quot;АКБ&quot;"/>
    <s v="Оплата охраны территории поселка за октябрь  2023 год по договору_x000a_№347-2-23-ФО от 15.02.2023 НДС_x000a_не облагается"/>
    <s v="45238300000"/>
    <x v="30"/>
    <x v="0"/>
    <x v="2"/>
  </r>
  <r>
    <x v="10"/>
    <x v="143"/>
    <n v="821.3"/>
    <s v="АО &quot;Райффайзенбанк&quot; г. Москва"/>
    <s v="Комиссия за переводы в пользу ФЛ сверх нетарифицируемой суммы платежей в месяц"/>
    <s v="45239821,3"/>
    <x v="8"/>
    <x v="0"/>
    <x v="7"/>
  </r>
  <r>
    <x v="10"/>
    <x v="143"/>
    <n v="1392"/>
    <s v="АО &quot;Райффайзенбанк&quot; г. Москва"/>
    <s v="Оплата покупки по карте. CARD_x000a_**4411 IRINA MIGUNOVA 07NOV RUR 1392 POST RUS.SERVICE._x000a_127204 MOSKVA"/>
    <s v="452391392"/>
    <x v="15"/>
    <x v="4"/>
    <x v="11"/>
  </r>
  <r>
    <x v="10"/>
    <x v="143"/>
    <n v="26936.639999999999"/>
    <s v="ГУП &quot;ЭКОТЕХПРОМ&quot;"/>
    <s v="Оплата за вывоз и утилизацию ТКО за октябрь 2023, по Счету №СВАО- 061336 от 31.10.2023г НДС не_x000a_облагается"/>
    <s v="4523926936,64"/>
    <x v="4"/>
    <x v="0"/>
    <x v="3"/>
  </r>
  <r>
    <x v="10"/>
    <x v="143"/>
    <n v="50000"/>
    <s v="ШКРЕБА ВИКТОРИЯ СЕРГЕЕВНА"/>
    <s v="Оплата юридических услуг за октябрь по счету №6074957 от_x000a_09.11 2023 г., по договору №БН от 19.09.2022. НДС не облагается"/>
    <s v="4523950000"/>
    <x v="20"/>
    <x v="0"/>
    <x v="14"/>
  </r>
  <r>
    <x v="10"/>
    <x v="144"/>
    <n v="5137.0200000000004"/>
    <s v="АО &quot;Райффайзенбанк&quot; г. Москва"/>
    <s v="Оплата покупки по карте. CARD_x000a_**4411 IRINA MIGUNOVA 09NOV RUR 5137.02 GAZPROM MEZHREGIONGAZ SPB"/>
    <s v="452415137,02"/>
    <x v="0"/>
    <x v="0"/>
    <x v="0"/>
  </r>
  <r>
    <x v="10"/>
    <x v="145"/>
    <n v="6544.85"/>
    <s v="ОТДЕЛЕНИЕ ТУЛА БАНКА РОССИИ//УФК ПО ТУЛЬСКОЙ ОБЛАСТИ Г ТУЛА"/>
    <s v="Оплата госпошлины. НДС не облагается"/>
    <s v="452476544,85"/>
    <x v="31"/>
    <x v="2"/>
    <x v="14"/>
  </r>
  <r>
    <x v="10"/>
    <x v="146"/>
    <n v="3645"/>
    <s v="АО &quot;Райффайзенбанк&quot; г. Москва"/>
    <s v="Оплата покупки по карте. CARD_x000a_**4411 IRINA MIGUNOVA 16NOV RUR 3645 IP KRUMOV V. G. GRIBKI"/>
    <s v="452483645"/>
    <x v="7"/>
    <x v="1"/>
    <x v="12"/>
  </r>
  <r>
    <x v="10"/>
    <x v="147"/>
    <n v="500"/>
    <s v="ОСФР ПО Г. МОСКВЕ И МОСКОВСКОЙ ОБЛАСТИ"/>
    <s v="Взносы на обязательное страхование от несчастных случаев за ноябрь 2023г.. Регистрационный номер в ФСС 7704004815 НДС не облагается"/>
    <s v="45250500"/>
    <x v="16"/>
    <x v="3"/>
    <x v="9"/>
  </r>
  <r>
    <x v="10"/>
    <x v="147"/>
    <n v="1174.5"/>
    <s v="АО &quot;Райффайзенбанк&quot; г. Москва"/>
    <s v="Комиссия за переводы в пользу ФЛ сверх нетарифицируемой суммы платежей в месяц"/>
    <s v="452501174,5"/>
    <x v="8"/>
    <x v="0"/>
    <x v="7"/>
  </r>
  <r>
    <x v="10"/>
    <x v="147"/>
    <n v="6000"/>
    <s v="ИП Бойченко Роман Юрьевич"/>
    <s v="Оплата по Счету №1724468044 от 13.11.2023. за ТО шлабаума. НДС не облагается"/>
    <s v="452506000"/>
    <x v="3"/>
    <x v="1"/>
    <x v="2"/>
  </r>
  <r>
    <x v="10"/>
    <x v="147"/>
    <n v="15225"/>
    <s v="Юдина Анна Владимировна"/>
    <s v="Перечисление заработной платы за ноябрь 2023 г. НДС не облагается"/>
    <s v="4525015225"/>
    <x v="11"/>
    <x v="3"/>
    <x v="9"/>
  </r>
  <r>
    <x v="10"/>
    <x v="147"/>
    <n v="16250"/>
    <s v="Казначейство России (ФНС России)"/>
    <s v="Единый налоговый платеж(НДФЛ ноябрь 2023). НДС не облагается"/>
    <s v="4525016250"/>
    <x v="16"/>
    <x v="3"/>
    <x v="9"/>
  </r>
  <r>
    <x v="10"/>
    <x v="147"/>
    <n v="43500"/>
    <s v="Иваницкая Ирина Васильевна"/>
    <s v="Перечисление  заработной платы за ноябрь 2023 для зачисления на счет Иваницкой И. В. НДС не облагается"/>
    <s v="4525043500"/>
    <x v="11"/>
    <x v="3"/>
    <x v="9"/>
  </r>
  <r>
    <x v="10"/>
    <x v="147"/>
    <n v="50025"/>
    <s v="АО &quot;Райффайзенбанк&quot; г. Москва"/>
    <s v="Оплата Заработная плата за Ноябрь 2023 г. на основании ПЛАТЕЖНАЯ ВЕДОМОСТЬ N 30 от 20.11.2023"/>
    <s v="4525050025"/>
    <x v="11"/>
    <x v="3"/>
    <x v="9"/>
  </r>
  <r>
    <x v="10"/>
    <x v="147"/>
    <n v="436339.36"/>
    <s v="АО &quot;Мосэнергосбыт&quot;"/>
    <s v="Оплата за потребленную электроэнергию (мощность) по дог/контракту No 77610001009699 (номер договора до 01.01.2023 - 97644161) за август 2023 года, по счету No11521023019359 В том числе НДС 20.00% - 72 723.23"/>
    <s v="45250436339,36"/>
    <x v="25"/>
    <x v="0"/>
    <x v="16"/>
  </r>
  <r>
    <x v="10"/>
    <x v="148"/>
    <n v="449000"/>
    <s v="ЖСК &quot;Дарьин&quot;"/>
    <s v="Перевод собствнных средств  в резервный фонд на ремонт колодцев по Протоколу 73 от_x000a_23.10.23. НДС не облагается"/>
    <s v="45253449000"/>
    <x v="13"/>
    <x v="5"/>
    <x v="10"/>
  </r>
  <r>
    <x v="10"/>
    <x v="148"/>
    <n v="1088000"/>
    <s v="ЖСК &quot;Дарьин&quot;"/>
    <s v="Целевой взнос на приобретение тратора по Протоколу 73 от 23.10.23г. НДС не облагается"/>
    <s v="452531088000"/>
    <x v="13"/>
    <x v="5"/>
    <x v="10"/>
  </r>
  <r>
    <x v="10"/>
    <x v="149"/>
    <n v="4856.95"/>
    <s v="АО &quot;Райффайзенбанк&quot; г. Москва"/>
    <s v="Оплата покупки по карте. CARD_x000a_**4411 IRINA MIGUNOVA 24NOV RUR 4856.95 11042 VINOGRADOVO MYTISHHI"/>
    <s v="452574856,95"/>
    <x v="7"/>
    <x v="0"/>
    <x v="6"/>
  </r>
  <r>
    <x v="10"/>
    <x v="150"/>
    <n v="3627"/>
    <s v="АО &quot;Райффайзенбанк&quot; г. Москва"/>
    <s v="Оплата покупки по карте. CARD_x000a_**4411 IRINA MIGUNOVA 27NOV RUR 3627 Y.M*AVITO MOSKVA"/>
    <s v="452593627"/>
    <x v="2"/>
    <x v="0"/>
    <x v="1"/>
  </r>
  <r>
    <x v="10"/>
    <x v="151"/>
    <n v="4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3 по 30.11.2023"/>
    <s v="45260400"/>
    <x v="8"/>
    <x v="0"/>
    <x v="7"/>
  </r>
  <r>
    <x v="10"/>
    <x v="151"/>
    <n v="1174.5"/>
    <s v="АО &quot;Райффайзенбанк&quot; г. Москва"/>
    <s v="Комиссия за переводы в пользу ФЛ сверх нетарифицируемой суммы платежей в месяц"/>
    <s v="452601174,5"/>
    <x v="8"/>
    <x v="0"/>
    <x v="7"/>
  </r>
  <r>
    <x v="10"/>
    <x v="151"/>
    <n v="15225"/>
    <s v="Юдина Анна Владимировна"/>
    <s v="Перечисление заработной платы за ноябрь 2023 г. НДС не облагается"/>
    <s v="4526015225"/>
    <x v="11"/>
    <x v="3"/>
    <x v="9"/>
  </r>
  <r>
    <x v="10"/>
    <x v="151"/>
    <n v="16250"/>
    <s v="Казначейство России (ФНС России)"/>
    <s v="Единый налоговый платеж(НДФЛ ноябрь 2023). НДС не облагается"/>
    <s v="4526016250"/>
    <x v="16"/>
    <x v="3"/>
    <x v="9"/>
  </r>
  <r>
    <x v="10"/>
    <x v="151"/>
    <n v="43500"/>
    <s v="Иваницкая Ирина Васильевна"/>
    <s v="Перечисление  заработной платы за ноябрь 2023 для зачисления на счет Иваницкой И. В. НДС не облагается"/>
    <s v="4526043500"/>
    <x v="11"/>
    <x v="3"/>
    <x v="9"/>
  </r>
  <r>
    <x v="10"/>
    <x v="151"/>
    <n v="49682"/>
    <s v="Казначейство России (ФНС России)"/>
    <s v="Единый налоговый платеж (Страховые взносы ноябрь) НДС не облагается"/>
    <s v="4526049682"/>
    <x v="16"/>
    <x v="3"/>
    <x v="9"/>
  </r>
  <r>
    <x v="11"/>
    <x v="152"/>
    <n v="990"/>
    <s v="АО_x000a_&quot;Райффайзенбанк&quot; г._x000a_Москва"/>
    <s v="Ежемесячная комиссия за обслуживание по пакету за период с 01.11.2023 по 30.11.2023"/>
    <s v="45261990"/>
    <x v="8"/>
    <x v="0"/>
    <x v="7"/>
  </r>
  <r>
    <x v="11"/>
    <x v="152"/>
    <n v="56025"/>
    <s v="АО_x000a_&quot;Райффайзенбанк&quot; г._x000a_Москва"/>
    <s v="Оплата Заработная плата за Ноябрь 2023 г. на основании ПЛАТЕЖНАЯ ВЕДОМОСТЬ N 31 от 30.11.2023"/>
    <s v="4526156025"/>
    <x v="11"/>
    <x v="3"/>
    <x v="9"/>
  </r>
  <r>
    <x v="11"/>
    <x v="153"/>
    <n v="1340.43"/>
    <s v="АО_x000a_&quot;Райффайзенбанк&quot; г._x000a_Москва"/>
    <s v="Комиссия за переводы в пользу ФЛ сверх нетарифицируемой суммы платежей в месяц"/>
    <s v="452641340,43"/>
    <x v="8"/>
    <x v="0"/>
    <x v="7"/>
  </r>
  <r>
    <x v="11"/>
    <x v="153"/>
    <n v="6476.86"/>
    <s v="ПАО &quot;ВЫМПЕЛКОМ&quot;"/>
    <s v="Оплата за услуги связи за ноябрь 2023 года по счету №101017896516 от 30.11.2023 Лицевой счет абонента 669010285 В том числе НДС 20.00% - 1 079.48"/>
    <s v="452646476,86"/>
    <x v="1"/>
    <x v="0"/>
    <x v="1"/>
  </r>
  <r>
    <x v="11"/>
    <x v="153"/>
    <n v="13808.27"/>
    <s v="ООО &quot;АСКОР АЛЬЯНС&quot;"/>
    <s v="Оплата за компрессор проф., согласно Счета №АА-0000877 от 04.12.2023г. НДС не облагается"/>
    <s v="4526413808,27"/>
    <x v="17"/>
    <x v="1"/>
    <x v="12"/>
  </r>
  <r>
    <x v="11"/>
    <x v="153"/>
    <n v="71500"/>
    <s v="ООО &quot;Нохоре&quot;"/>
    <s v="Оплата за вывоз мусора за ноябрь 2023г. по счету №518 от 30.11.2023._x000a_В том числе НДС 20.00% - 11 916.67"/>
    <s v="4526471500"/>
    <x v="4"/>
    <x v="0"/>
    <x v="3"/>
  </r>
  <r>
    <x v="11"/>
    <x v="153"/>
    <n v="104043"/>
    <s v="Мильяненко Михаил Александрович"/>
    <s v="Предоплата самозанятому по договору №БН от 15.02.2023г. НДС не облагается"/>
    <s v="45264104043"/>
    <x v="26"/>
    <x v="1"/>
    <x v="12"/>
  </r>
  <r>
    <x v="11"/>
    <x v="153"/>
    <n v="130000"/>
    <s v="Мильяненко Михаил Александрович"/>
    <s v="Предоплата самозанятому по договору №БН от 15.02.2023г. НДС не облагается"/>
    <s v="45264130000"/>
    <x v="14"/>
    <x v="0"/>
    <x v="6"/>
  </r>
  <r>
    <x v="11"/>
    <x v="153"/>
    <n v="300000"/>
    <s v="ООО ЧОО &quot;АКБ&quot;"/>
    <s v="Оплата охраны территории поселка за ноябрь  2023 год по договору_x000a_№347-2-23-ФО от 15.02.2023 НДС_x000a_не облагается"/>
    <s v="45264300000"/>
    <x v="30"/>
    <x v="0"/>
    <x v="2"/>
  </r>
  <r>
    <x v="11"/>
    <x v="154"/>
    <n v="500"/>
    <s v="АО_x000a_&quot;Райффайзенбанк&quot; г._x000a_Москва"/>
    <s v="Комиссия за переводы в пользу ФЛ сверх нетарифицируемой суммы платежей в месяц"/>
    <s v="45266500"/>
    <x v="8"/>
    <x v="0"/>
    <x v="7"/>
  </r>
  <r>
    <x v="11"/>
    <x v="154"/>
    <n v="30000"/>
    <s v="МКА &quot;МЕЖРЕГИОН&quot;"/>
    <s v="Вознаграждение ха юридичекую помощь по соглашению СГ23-3/145 от 11.10.2023г.  Адвокат Глушенков А.В., согласно Счета №456 от 05.12.2023г. НДС не облагается"/>
    <s v="4526630000"/>
    <x v="20"/>
    <x v="0"/>
    <x v="14"/>
  </r>
  <r>
    <x v="11"/>
    <x v="154"/>
    <n v="50000"/>
    <s v="ШКРЕБА ВИКТОРИЯ СЕРГЕЕВНА"/>
    <s v="Оплата юридических услуг за ноябрь по счету №6508604 от 04.12 2023 г., по договору №БН от 19.09.2022. НДС не облагается"/>
    <s v="4526650000"/>
    <x v="20"/>
    <x v="0"/>
    <x v="14"/>
  </r>
  <r>
    <x v="11"/>
    <x v="155"/>
    <n v="5316.35"/>
    <s v="АО_x000a_&quot;Райффайзенбанк&quot; г._x000a_Москва"/>
    <s v="Оплата покупки по карте. CARD_x000a_**4411 IRINA MIGUNOVA 07DEC RUR 5316.35 GAZPROM MEZHREGIONGAZ SPB"/>
    <s v="452695316,35"/>
    <x v="0"/>
    <x v="0"/>
    <x v="0"/>
  </r>
  <r>
    <x v="11"/>
    <x v="156"/>
    <n v="500"/>
    <s v="ОСФР ПО Г. МОСКВЕ И МОСКОВСКОЙ ОБЛАСТИ"/>
    <s v="Взносы на обязательное страхование от несчастных случаев за декабрь 2023г.. Регистрационный номер в ФСС 7704004815 НДС не облагается"/>
    <s v="45272500"/>
    <x v="16"/>
    <x v="3"/>
    <x v="9"/>
  </r>
  <r>
    <x v="11"/>
    <x v="156"/>
    <n v="727.63"/>
    <s v="АО_x000a_&quot;Райффайзенбанк&quot; г._x000a_Москва"/>
    <s v="Комиссия за переводы в пользу ФЛ сверх нетарифицируемой суммы платежей в месяц"/>
    <s v="45272727,63"/>
    <x v="8"/>
    <x v="0"/>
    <x v="7"/>
  </r>
  <r>
    <x v="11"/>
    <x v="156"/>
    <n v="4360"/>
    <s v="Леонов Денис Андреевич"/>
    <s v="Оплата самозанятому за обслуживание системы видеонаблюдения по счету_x000a_№6663056 от 12.12.2023г. НДС не_x000a_облагается"/>
    <s v="452724360"/>
    <x v="19"/>
    <x v="0"/>
    <x v="2"/>
  </r>
  <r>
    <x v="11"/>
    <x v="156"/>
    <n v="17000"/>
    <s v="Индивидуальный предприниматель Капалин Евгений Владимирович"/>
    <s v="Оплата работ по поддержке и обслуживанию по Договору_x000a_№0120131101 от 01.11.2013 на_x000a_обслуживание компьютерной техники за октябрь-ноябрь 2023г. и допработы по Счетам  №30,31 от 07.12.2023г. НДС не облагается"/>
    <s v="4527217000"/>
    <x v="2"/>
    <x v="0"/>
    <x v="1"/>
  </r>
  <r>
    <x v="11"/>
    <x v="156"/>
    <n v="33670.800000000003"/>
    <s v="АО &quot;ЭКОТЕХПРОМ&quot;"/>
    <s v="Оплата за вывоз и утилизацию ТКО за ноябрь 2023, по Счету №СВАО- 067527 от 30.11.2023г НДС не_x000a_облагается"/>
    <s v="4527233670,8"/>
    <x v="4"/>
    <x v="0"/>
    <x v="3"/>
  </r>
  <r>
    <x v="11"/>
    <x v="156"/>
    <n v="40000"/>
    <s v="ШКРЕБА ВИКТОРИЯ СЕРГЕЕВНА"/>
    <s v="Оплата юридических услуг по счету_x000a_№6662831 от 12.12 2023 г., по_x000a_договору №БН от 03.10.2022. НДС не облагается"/>
    <s v="4527240000"/>
    <x v="20"/>
    <x v="0"/>
    <x v="14"/>
  </r>
  <r>
    <x v="11"/>
    <x v="156"/>
    <n v="55400"/>
    <s v="ИП Ковалевская Анастасия Ивановна"/>
    <s v="Оплата за услуги бухгалтерского сопровождения за ноябрь 2023г., согласно Счета №37 от 01.12.2023г._x000a_НДС не облагается"/>
    <s v="4527255400"/>
    <x v="18"/>
    <x v="0"/>
    <x v="13"/>
  </r>
  <r>
    <x v="11"/>
    <x v="156"/>
    <n v="118101.47"/>
    <s v="Муниципальное унитарное предприятие &quot;Инженерные сети г._x000a_Долгопрудного&quot;"/>
    <s v="Оплата за стоки, согласно УПД_x000a_№В4510 от 31.10.2023,гг. В том числе НДС 20.00% - 19 683.58"/>
    <s v="45272118101,47"/>
    <x v="10"/>
    <x v="0"/>
    <x v="8"/>
  </r>
  <r>
    <x v="11"/>
    <x v="156"/>
    <n v="460793.09"/>
    <s v="АО_x000a_&quot;Мосэнергосбыт&quot;"/>
    <s v="Оплата за потребленную электроэнергию (мощность) по дог/контракту No 77610001009699 (номер договора до 01.01.2023 - 97644161) за ноябрь 2023 года, по счету No11521123019870 В том числе НДС 20.00% - 76 798.85"/>
    <s v="45272460793,09"/>
    <x v="25"/>
    <x v="0"/>
    <x v="16"/>
  </r>
  <r>
    <x v="11"/>
    <x v="157"/>
    <n v="6000"/>
    <s v="ООО &quot;ГАЗСЕРВИС&quot;"/>
    <s v="Оплата за техническое обслуживание газопровода декабрь 2023 по договору №ОГ-19/7 от 01.12.2019, согласно Счета №53 от 24.11.2023г.. НДС не облагается"/>
    <s v="452746000"/>
    <x v="23"/>
    <x v="0"/>
    <x v="0"/>
  </r>
  <r>
    <x v="11"/>
    <x v="158"/>
    <n v="300"/>
    <s v="АО_x000a_&quot;Райффайзенбанк&quot; г._x000a_Москва"/>
    <s v="Оплата покупки по карте. CARD_x000a_**4411 IRINA MIGUNOVA 13DEC RUR 300 POST RUS.SERVICE._x000a_127204 MOSKVA"/>
    <s v="45275300"/>
    <x v="15"/>
    <x v="4"/>
    <x v="11"/>
  </r>
  <r>
    <x v="11"/>
    <x v="158"/>
    <n v="1174.5"/>
    <s v="АО_x000a_&quot;Райффайзенбанк&quot; г._x000a_Москва"/>
    <s v="Комиссия за переводы в пользу ФЛ сверх нетарифицируемой суммы платежей в месяц"/>
    <s v="452751174,5"/>
    <x v="8"/>
    <x v="0"/>
    <x v="7"/>
  </r>
  <r>
    <x v="11"/>
    <x v="158"/>
    <n v="1782.5"/>
    <s v="АО_x000a_&quot;Райффайзенбанк&quot; г._x000a_Москва"/>
    <s v="Оплата покупки по карте. CARD_x000a_**4411 IRINA MIGUNOVA 13DEC RUR 1782.5 POST RUS.SERVICE._x000a_127204 MOSKVA"/>
    <s v="452751782,5"/>
    <x v="15"/>
    <x v="4"/>
    <x v="11"/>
  </r>
  <r>
    <x v="11"/>
    <x v="158"/>
    <n v="15225"/>
    <s v="Юдина Анна Владимировна"/>
    <s v="Перечисление заработной платы за декабрь 2023 г. НДС не облагается"/>
    <s v="4527515225"/>
    <x v="11"/>
    <x v="3"/>
    <x v="9"/>
  </r>
  <r>
    <x v="11"/>
    <x v="158"/>
    <n v="16250"/>
    <s v="Казначейство России (ФНС России)"/>
    <s v="Единый налоговый платеж(НДФЛ декабрь 2023). НДС не облагается"/>
    <s v="4527516250"/>
    <x v="16"/>
    <x v="3"/>
    <x v="9"/>
  </r>
  <r>
    <x v="11"/>
    <x v="158"/>
    <n v="43500"/>
    <s v="Иваницкая Ирина Васильевна"/>
    <s v="Перечисление  заработной платы за декабрь 2023 для зачисления на счет Иваницкой И. В. НДС не облагается"/>
    <s v="4527543500"/>
    <x v="11"/>
    <x v="3"/>
    <x v="9"/>
  </r>
  <r>
    <x v="11"/>
    <x v="158"/>
    <n v="50025"/>
    <s v="АО_x000a_&quot;Райффайзенбанк&quot; г._x000a_Москва"/>
    <s v="Оплата Заработная плата за Декабрь 2023 г. на основании ПЛАТЕЖНАЯ ВЕДОМОСТЬ N 32 от 15.12.2023"/>
    <s v="4527550025"/>
    <x v="11"/>
    <x v="3"/>
    <x v="9"/>
  </r>
  <r>
    <x v="11"/>
    <x v="159"/>
    <n v="5005.92"/>
    <s v="АО_x000a_&quot;Райффайзенбанк&quot; г._x000a_Москва"/>
    <s v="Оплата покупки по карте. CARD_x000a_**4411 IRINA MIGUNOVA 13DEC RUR 5005.92 11042 VINOGRADOVO MYTISHHI"/>
    <s v="452765005,92"/>
    <x v="7"/>
    <x v="0"/>
    <x v="6"/>
  </r>
  <r>
    <x v="11"/>
    <x v="160"/>
    <n v="90000"/>
    <s v="ИП Даниленко Людмила Эммануиловна"/>
    <s v="Оплата разведывательной проходки для выполнения санации трубы методом гнб, соласно Счета №346 от 18.12.2023г. НДС не облагается"/>
    <s v="4527890000"/>
    <x v="17"/>
    <x v="1"/>
    <x v="12"/>
  </r>
  <r>
    <x v="11"/>
    <x v="161"/>
    <n v="507998.37"/>
    <s v="ИП Елисов Алексей Алексеевич"/>
    <s v="Оплата за организацию работ по замене участка напорной канализации в р-не Новодачного шоссе под железнодорожным полотном, согласно Счета_x000a_№11/12/23-1 от 11.12.2023г.  В том числе НДС 20.00% - 84 666.39"/>
    <s v="45279507998,37"/>
    <x v="17"/>
    <x v="1"/>
    <x v="12"/>
  </r>
  <r>
    <x v="11"/>
    <x v="162"/>
    <n v="0.08"/>
    <s v="Мосэнергосбыт ОАО"/>
    <s v="Оплата пени по Решению АС по делу №А40-264330/2022,  по договору No 77610001009699 Сумма 0-08. В том числе НДС"/>
    <s v="452800,08"/>
    <x v="25"/>
    <x v="0"/>
    <x v="16"/>
  </r>
  <r>
    <x v="11"/>
    <x v="163"/>
    <n v="210"/>
    <s v="АО_x000a_&quot;Райффайзенбанк&quot; г._x000a_Москва"/>
    <s v="Комиссия за снятие наличных в банкомате. Cash Advance Fee. CARD **4411 IRINA MIGUNOVA 19DEC RUR 14000 ATM 11098117 GRIBKI"/>
    <s v="45281210"/>
    <x v="8"/>
    <x v="0"/>
    <x v="7"/>
  </r>
  <r>
    <x v="11"/>
    <x v="163"/>
    <n v="14000"/>
    <s v="АО_x000a_&quot;Райффайзенбанк&quot; г._x000a_Москва"/>
    <s v="Снятие наличных денежных средств с карты в банкомате стороннего банка. CARD **4411 IRINA MIGUNOVA 19DEC RUR 14000 ATM 11098117 GRIBKI"/>
    <s v="4528114000"/>
    <x v="15"/>
    <x v="4"/>
    <x v="11"/>
  </r>
  <r>
    <x v="11"/>
    <x v="164"/>
    <n v="210"/>
    <s v="АО_x000a_&quot;Райффайзенбанк&quot; г._x000a_Москва"/>
    <s v="Комиссия за снятие наличных в банкомате. Cash Advance Fee. CARD **4411 IRINA MIGUNOVA 22DEC RUR 14000 RBA REC 75131 G MOSKVA"/>
    <s v="45282210"/>
    <x v="8"/>
    <x v="0"/>
    <x v="7"/>
  </r>
  <r>
    <x v="11"/>
    <x v="164"/>
    <n v="331.5"/>
    <s v="АО_x000a_&quot;Райффайзенбанк&quot; г._x000a_Москва"/>
    <s v="Оплата покупки по карте. CARD_x000a_**4411 IRINA MIGUNOVA 20DEC RUR 331.5 POST RUS.SERVICE._x000a_127204 MOSKVA"/>
    <s v="45282331,5"/>
    <x v="15"/>
    <x v="4"/>
    <x v="11"/>
  </r>
  <r>
    <x v="11"/>
    <x v="164"/>
    <n v="1000"/>
    <s v="ПАО &quot;РОССЕТИ МОСКОВСКИЙ РЕГИОН&quot;"/>
    <s v="Оплата за услуги присоединения энергоприн. ст-в к эд.сети, по Дог._x000a_№С8-23-304-160040(386469) по Счету №1802670 от 22.12.2023г.  В_x000a_том числе НДС 20.00% - 166.67"/>
    <s v="452821000"/>
    <x v="25"/>
    <x v="0"/>
    <x v="16"/>
  </r>
  <r>
    <x v="11"/>
    <x v="164"/>
    <n v="14000"/>
    <s v="АО_x000a_&quot;Райффайзенбанк&quot; г._x000a_Москва"/>
    <s v="Снятие наличных денежных средств с карты в банкомате Банка. CARD **4411 IRINA MIGUNOVA 22DEC RUR 14000 RBA REC 75131 G MOSKVA"/>
    <s v="4528214000"/>
    <x v="15"/>
    <x v="4"/>
    <x v="11"/>
  </r>
  <r>
    <x v="11"/>
    <x v="164"/>
    <n v="18025"/>
    <s v="ООО &quot;МВК ЭКОДАР&quot;"/>
    <s v="Оплата за  сервисное обслуживание, согласно Счета_x000a_№71781/Р131 от 20.12.2023г.  В том числе НДС 20.00% - 3 004.17"/>
    <s v="4528218025"/>
    <x v="21"/>
    <x v="0"/>
    <x v="15"/>
  </r>
  <r>
    <x v="11"/>
    <x v="164"/>
    <n v="210374.48"/>
    <s v="Муниципальное унитарное предприятие &quot;Инженерные сети г._x000a_Долгопрудного&quot;"/>
    <s v="Опплата за стоки за ноябрь 2023г., по сч/ф В5090 от 30.11.2023г. В том числе НДС 20.00% - 35 062.41"/>
    <s v="45282210374,48"/>
    <x v="10"/>
    <x v="0"/>
    <x v="8"/>
  </r>
  <r>
    <x v="11"/>
    <x v="165"/>
    <n v="9001.01"/>
    <s v="АО_x000a_&quot;Мосэнергосбыт&quot;"/>
    <s v="Оплата за потребленную эл/эн (мощность) по дог/контракту No 77610001009699 (номер дог до 01.01.2023 - 97644161) за  2023 г, по_x000a_счету No 10070623498897,10070723442134,_x000a_10070823470258 В том числе НДС 20.00% - 1 5"/>
    <s v="452869001,01"/>
    <x v="25"/>
    <x v="0"/>
    <x v="16"/>
  </r>
  <r>
    <x v="11"/>
    <x v="165"/>
    <n v="17399.66"/>
    <s v="АО_x000a_&quot;Мосэнергосбыт&quot;"/>
    <s v="Оплата за потребленную эл/эн (мощность) по дог/контракту No 77610001009699 (номер дог до 01.01.2023 - 97644161) за 2023г, по счету No10070923456148, 10071023031127, 10071123031132_x000a_В том числе НДС 20.00% - 2 89"/>
    <s v="4528617399,66"/>
    <x v="25"/>
    <x v="0"/>
    <x v="16"/>
  </r>
  <r>
    <x v="11"/>
    <x v="165"/>
    <n v="90363.32"/>
    <s v="АО_x000a_&quot;Мосэнергосбыт&quot;"/>
    <s v="Оплата за потребленную эл/эн (мощность) по дог/контракту No 77610001009699 (номер договора до 01.01.2023 - 97644161) за 2023 года,_x000a_по счету No 11520123016224, № 11520323025833 В том числе НДС 20.00% - 15 060.55"/>
    <s v="4528690363,32"/>
    <x v="25"/>
    <x v="0"/>
    <x v="16"/>
  </r>
  <r>
    <x v="11"/>
    <x v="165"/>
    <n v="183476.49"/>
    <s v="АО_x000a_&quot;Мосэнергосбыт&quot;"/>
    <s v="Оплата за потребленную эл/э (мощность) по дог/контракту No 77610001009699 (номер дог до 01.01.2023 - 97644161) за 2023 года,_x000a_по с/ф NЭ/61/018116, по счету 10070623025486 В том числе НДС 20.00% - 30 579.42"/>
    <s v="45286183476,49"/>
    <x v="25"/>
    <x v="0"/>
    <x v="16"/>
  </r>
  <r>
    <x v="11"/>
    <x v="165"/>
    <n v="217049.68"/>
    <s v="ИП Куркин Сергей Петрович"/>
    <s v="Аванс по Договору №УП/НХБК- 25/12/2023 от 25.12.2023г., согласно Счетв №38 от 25.12.2023г.   В том числе НДС 20.00% - 36 174.95"/>
    <s v="45286217049,68"/>
    <x v="17"/>
    <x v="1"/>
    <x v="12"/>
  </r>
  <r>
    <x v="11"/>
    <x v="166"/>
    <n v="5499.49"/>
    <s v="АО_x000a_&quot;Райффайзенбанк&quot; г._x000a_Москва"/>
    <s v="Комиссия за переводы в пользу ФЛ сверх нетарифицируемой суммы платежей в месяц"/>
    <s v="452875499,49"/>
    <x v="8"/>
    <x v="0"/>
    <x v="7"/>
  </r>
  <r>
    <x v="11"/>
    <x v="166"/>
    <n v="130000"/>
    <s v="Мильяненко Михаил Александрович"/>
    <s v="Предоплата самозанятому по договору №БН от 15.02.2023г. НДС не облагается"/>
    <s v="45287130000"/>
    <x v="14"/>
    <x v="0"/>
    <x v="6"/>
  </r>
  <r>
    <x v="11"/>
    <x v="166"/>
    <n v="112554"/>
    <s v="Мильяненко Михаил Александрович"/>
    <s v="Предоплата самозанятому по договору №БН от 15.02.2023г. НДС не облагается"/>
    <s v="45287112554"/>
    <x v="26"/>
    <x v="1"/>
    <x v="12"/>
  </r>
  <r>
    <x v="11"/>
    <x v="167"/>
    <n v="500"/>
    <s v="ОСФР ПО Г. МОСКВЕ И МОСКОВСКОЙ ОБЛАСТИ"/>
    <s v="Взносы на обязательное страхование от несчастных случаев за декабрь 2023г.. Регистрационный номер в ФСС 7704004815 НДС не облагается"/>
    <s v="45288500"/>
    <x v="16"/>
    <x v="3"/>
    <x v="9"/>
  </r>
  <r>
    <x v="11"/>
    <x v="167"/>
    <n v="825"/>
    <s v="АО_x000a_&quot;Райффайзенбанк&quot; г._x000a_Москва"/>
    <s v="Комиссия за исходящие платежи в рублях, переданные по системе Банк-Клиент по счету 40703810800001434983 за период с 30.11.2023 по 28.12.2023"/>
    <s v="45288825"/>
    <x v="8"/>
    <x v="0"/>
    <x v="7"/>
  </r>
  <r>
    <x v="11"/>
    <x v="167"/>
    <n v="990"/>
    <s v="АО_x000a_&quot;Райффайзенбанк&quot; г._x000a_Москва"/>
    <s v="Ежемесячная комиссия за обслуживание по пакету за период с 01.12.2023 по 31.12.2023"/>
    <s v="45288990"/>
    <x v="8"/>
    <x v="0"/>
    <x v="7"/>
  </r>
  <r>
    <x v="11"/>
    <x v="167"/>
    <n v="2718.13"/>
    <s v="АО_x000a_&quot;Райффайзенбанк&quot; г._x000a_Москва"/>
    <s v="Комиссия за переводы в пользу ФЛ сверх нетарифицируемой суммы платежей в месяц"/>
    <s v="452882718,13"/>
    <x v="8"/>
    <x v="0"/>
    <x v="7"/>
  </r>
  <r>
    <x v="11"/>
    <x v="167"/>
    <n v="15225"/>
    <s v="Юдина Анна Владимировна"/>
    <s v="Перечисление заработной платы за декабрь 2023 г. НДС не облагается"/>
    <s v="4528815225"/>
    <x v="11"/>
    <x v="3"/>
    <x v="9"/>
  </r>
  <r>
    <x v="11"/>
    <x v="167"/>
    <n v="16250"/>
    <s v="Казначейство России (ФНС России)"/>
    <s v="Единый налоговый платеж(НДФЛ декабрь 2023). НДС не облагается"/>
    <s v="4528816250"/>
    <x v="16"/>
    <x v="3"/>
    <x v="9"/>
  </r>
  <r>
    <x v="11"/>
    <x v="167"/>
    <n v="43500"/>
    <s v="Иваницкая Ирина Васильевна"/>
    <s v="Перечисление  заработной платы за декабрь 2023 для зачисления на счет Иваницкой И. В. НДС не облагается"/>
    <s v="4528843500"/>
    <x v="11"/>
    <x v="3"/>
    <x v="9"/>
  </r>
  <r>
    <x v="11"/>
    <x v="167"/>
    <n v="49682"/>
    <s v="Казначейство России (ФНС России)"/>
    <s v="Единый налоговый платеж (Страховые взносы декабрь) НДС не облагается"/>
    <s v="4528849682"/>
    <x v="16"/>
    <x v="3"/>
    <x v="9"/>
  </r>
  <r>
    <x v="11"/>
    <x v="167"/>
    <n v="50000"/>
    <s v="ШКРЕБА ВИКТОРИЯ СЕРГЕЕВНА"/>
    <s v="Оплата юридических услуг по счету_x000a_№6965574 от 27.12 2023 г., по_x000a_договору №БН от 19.09.2022. НДС не облагается"/>
    <s v="4528850000"/>
    <x v="20"/>
    <x v="0"/>
    <x v="14"/>
  </r>
  <r>
    <x v="11"/>
    <x v="167"/>
    <n v="55400"/>
    <s v="ИП Ковалевская Анастасия Ивановна"/>
    <s v="Оплата за услуги бухгалтерского сопровождения за декабрь 2023г., согласно Счета №38 от 27.12.2023г._x000a_НДС не облагается"/>
    <s v="4528855400"/>
    <x v="18"/>
    <x v="0"/>
    <x v="13"/>
  </r>
  <r>
    <x v="11"/>
    <x v="167"/>
    <n v="56025"/>
    <s v="АО_x000a_&quot;Райффайзенбанк&quot; г._x000a_Москва"/>
    <s v="Оплата Заработная плата за Декабрь 2023 г. на основании ПЛАТЕЖНАЯ ВЕДОМОСТЬ N 33 от 28.12.2023"/>
    <s v="4528856025"/>
    <x v="11"/>
    <x v="3"/>
    <x v="9"/>
  </r>
  <r>
    <x v="11"/>
    <x v="167"/>
    <n v="61912"/>
    <s v="ООО &quot;ВСЕИНСТРУМЕНТ Ы.РУ&quot;"/>
    <s v="Оплата за инструменты, соласно Счета №2312-100125-81839 от_x000a_28.12.2023.  В том числе НДС 20.00% - 10 318.67"/>
    <s v="4528861912"/>
    <x v="7"/>
    <x v="0"/>
    <x v="6"/>
  </r>
  <r>
    <x v="11"/>
    <x v="168"/>
    <n v="75"/>
    <s v="АО_x000a_&quot;Райффайзенбанк&quot; г._x000a_Москва"/>
    <s v="Комиссия за исходящие платежи в рублях, переданные по системе Банк-Клиент по счету 40703810800001434983 за период с 28.12.2023 по 29.12.2023"/>
    <s v="4528975"/>
    <x v="8"/>
    <x v="0"/>
    <x v="7"/>
  </r>
  <r>
    <x v="11"/>
    <x v="168"/>
    <n v="30000"/>
    <s v="АБ &quot;ЗАБРАЛОВА, КРЫЛОВА И ПАРТНЕРЫ&quot;"/>
    <s v="Авановый платеж по Соглашению об оказании юридической помощи_x000a_№149 от 25.12.2023., согласно Счета №238 от 25.12.2023г. НДС не облагается"/>
    <s v="4528930000"/>
    <x v="20"/>
    <x v="0"/>
    <x v="14"/>
  </r>
  <r>
    <x v="11"/>
    <x v="168"/>
    <n v="45500"/>
    <s v="ООО &quot;Нохоре&quot;"/>
    <s v="Оплата за вывоз мусора за декабрь 2023г.  В том числе НДС 20.00% - 7 583.33"/>
    <s v="4528945500"/>
    <x v="4"/>
    <x v="0"/>
    <x v="3"/>
  </r>
  <r>
    <x v="11"/>
    <x v="168"/>
    <n v="50000"/>
    <s v="Паленов Александр Юрьевич"/>
    <s v="Оплата по Договору, за услуги._x000a_НДС не облагается"/>
    <s v="4528950000"/>
    <x v="11"/>
    <x v="3"/>
    <x v="9"/>
  </r>
  <r>
    <x v="11"/>
    <x v="169"/>
    <n v="295"/>
    <s v="АО_x000a_&quot;Райффайзенбанк&quot; г._x000a_Москва"/>
    <s v="Оплата покупки по карте. CARD_x000a_**4411 IRINA MIGUNOVA 28DEC RUR 295 ZELENII SLON GRIBKI"/>
    <s v="45290295"/>
    <x v="15"/>
    <x v="4"/>
    <x v="11"/>
  </r>
  <r>
    <x v="11"/>
    <x v="169"/>
    <n v="4500"/>
    <s v="АО_x000a_&quot;Райффайзенбанк&quot; г._x000a_Москва"/>
    <s v="Оплата покупки по карте. CARD_x000a_**4411 IRINA MIGUNOVA 28DEC RUR 4500 IP KRUMOV V. G. GRIBKI"/>
    <s v="452904500"/>
    <x v="15"/>
    <x v="4"/>
    <x v="11"/>
  </r>
  <r>
    <x v="11"/>
    <x v="166"/>
    <n v="152883.35999999999"/>
    <s v="ИП Куркин Сергей Петрович"/>
    <s v="Частичная оплата аванса по Договору №УП/НХБК-25/12/2023 от 25.12.2023г., по Счету №39 от 27.12.2023г. НДС не облагается"/>
    <s v="45287152883,36"/>
    <x v="17"/>
    <x v="1"/>
    <x v="12"/>
  </r>
  <r>
    <x v="11"/>
    <x v="167"/>
    <n v="25"/>
    <s v="АО &quot;Райффайзенбанк&quot; г.Москва"/>
    <s v="Комиссия за исходящие платежи в рублях, переданные по системе Банк-Клиент по счету 40703810300000004199 за период с 30.11.2023 по 28.12.2023"/>
    <s v="4528825"/>
    <x v="8"/>
    <x v="0"/>
    <x v="7"/>
  </r>
  <r>
    <x v="0"/>
    <x v="11"/>
    <n v="2500"/>
    <s v="ПАЛ ВТБ"/>
    <s v="Комиссия банка"/>
    <s v="449572500"/>
    <x v="8"/>
    <x v="0"/>
    <x v="7"/>
  </r>
  <r>
    <x v="12"/>
    <x v="170"/>
    <n v="5046"/>
    <s v="АО &quot;Райффайзенбанк&quot; г. Москва"/>
    <s v="Оплата покупки по карте. CARD_x000a_**4411 IRINA MIGUNOVA 28DEC RUR 5046 11042 VINOGRADOVO MYTISHHI"/>
    <s v="452925046"/>
    <x v="29"/>
    <x v="2"/>
    <x v="18"/>
  </r>
  <r>
    <x v="12"/>
    <x v="170"/>
    <n v="6079.96"/>
    <s v="АО &quot;Райффайзенбанк&quot; г. Москва"/>
    <s v="Оплата покупки по карте. CARD_x000a_**4411 IRINA MIGUNOVA 29DEC RUR 6079.96 GAZPROM MEZHREGIONGAZ SPB"/>
    <s v="452926079,96"/>
    <x v="0"/>
    <x v="0"/>
    <x v="12"/>
  </r>
  <r>
    <x v="12"/>
    <x v="171"/>
    <n v="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12.2023 по 09.01.2024"/>
    <s v="4530050"/>
    <x v="8"/>
    <x v="0"/>
    <x v="7"/>
  </r>
  <r>
    <x v="12"/>
    <x v="171"/>
    <n v="50000"/>
    <s v="Паленов Александр Юрьевич"/>
    <s v="Перевод средств по Договору_x000a_№0592019269 Паленов Александр Юрьевич, за услуги. НДС не облагается"/>
    <s v="4530050000"/>
    <x v="20"/>
    <x v="0"/>
    <x v="14"/>
  </r>
  <r>
    <x v="12"/>
    <x v="171"/>
    <n v="300000"/>
    <s v="ООО ЧОО &quot;АКБ&quot;"/>
    <s v="Оплата охраны территории поселка за декабрь  2023 год по договору_x000a_№347-2-23-ФО от 15.02.2023 НДС_x000a_не облагается"/>
    <s v="45300300000"/>
    <x v="30"/>
    <x v="0"/>
    <x v="2"/>
  </r>
  <r>
    <x v="12"/>
    <x v="172"/>
    <n v="20215"/>
    <s v="Мильяненко Михаил Александрович"/>
    <s v="Предоплата самозанятому по договору №БН от 15.02.2023г. (за уборку территории) НДС не облагается"/>
    <s v="4530220215"/>
    <x v="14"/>
    <x v="0"/>
    <x v="6"/>
  </r>
  <r>
    <x v="12"/>
    <x v="172"/>
    <n v="30200"/>
    <s v="ООО &quot;Эколоджис&quot;"/>
    <s v="Оплата за пробы воды, согласно Счета №k-336 от 20.11.2023г. В том числе НДС 20.00% - 5 033.33"/>
    <s v="4530230200"/>
    <x v="24"/>
    <x v="0"/>
    <x v="15"/>
  </r>
  <r>
    <x v="12"/>
    <x v="173"/>
    <n v="1218"/>
    <s v="АО &quot;Райффайзенбанк&quot; г. Москва"/>
    <s v="Оплата покупки по карте. CARD_x000a_**4411 IRINA MIGUNOVA 11JAN RUR 1218 POST RUS.SERVICE._x000a_127204 MOSKVA"/>
    <s v="453041218"/>
    <x v="15"/>
    <x v="4"/>
    <x v="11"/>
  </r>
  <r>
    <x v="12"/>
    <x v="174"/>
    <n v="250"/>
    <s v="АО &quot;Райффайзенбанк&quot; г. Москва"/>
    <s v="Комиссия за платежные требования и инкасс. поручения по счету 40703810800001434983  0.3522940"/>
    <s v="45306250"/>
    <x v="8"/>
    <x v="0"/>
    <x v="7"/>
  </r>
  <r>
    <x v="12"/>
    <x v="174"/>
    <n v="250"/>
    <s v="АО &quot;Райффайзенбанк&quot; г. Москва"/>
    <s v="Комиссия за платежные требования и инкасс. поручения по счету 40703810800001434983  0.3522941"/>
    <s v="45306250"/>
    <x v="8"/>
    <x v="0"/>
    <x v="7"/>
  </r>
  <r>
    <x v="12"/>
    <x v="174"/>
    <n v="500"/>
    <s v="ОСФР ПО Г. МОСКВЕ И МОСКОВСКОЙ ОБЛАСТИ"/>
    <s v="Взносы на обязательное страхование от несчастных случаев за январь 2024г.. Регистрационный номер в ФСС 7704004815 НДС не облагается"/>
    <s v="45306500"/>
    <x v="16"/>
    <x v="3"/>
    <x v="9"/>
  </r>
  <r>
    <x v="12"/>
    <x v="174"/>
    <n v="6631.14"/>
    <s v="АО &quot;Мосэнергосбыт&quot;"/>
    <s v="неуст с 27.12.2023 по 15.01.2024 г. ИСПОЛ ЛИСТ ФС № 044548494 ВЫД. 01.12.2023 АРБИТРАЖНЫЙ СУД ГОРОДА МОСКВЫ ПО ДЕЛУ № А40-187632/23-16-1253"/>
    <s v="453066631,14"/>
    <x v="25"/>
    <x v="0"/>
    <x v="16"/>
  </r>
  <r>
    <x v="12"/>
    <x v="174"/>
    <n v="15225"/>
    <s v="Юдина Анна Владимировна"/>
    <s v="Перечисление заработной платы за январь 2024 г. НДС не облагается"/>
    <s v="4530615225"/>
    <x v="11"/>
    <x v="3"/>
    <x v="9"/>
  </r>
  <r>
    <x v="12"/>
    <x v="174"/>
    <n v="16930"/>
    <s v="Казначейство России (ФНС России)"/>
    <s v="Единый налоговый платеж(НДФЛ янаврь 2024). НДС не облагается"/>
    <s v="4530616930"/>
    <x v="16"/>
    <x v="3"/>
    <x v="9"/>
  </r>
  <r>
    <x v="12"/>
    <x v="174"/>
    <n v="43500"/>
    <s v="Иваницкая Ирина Васильевна"/>
    <s v="Перечисление  заработной платы за январь 2024 для зачисления на счет Иваницкой И. В. НДС не облагается"/>
    <s v="4530643500"/>
    <x v="11"/>
    <x v="3"/>
    <x v="9"/>
  </r>
  <r>
    <x v="12"/>
    <x v="174"/>
    <n v="54575.040000000001"/>
    <s v="АО &quot;Райффайзенбанк&quot; г. Москва"/>
    <s v="Оплата Заработная плата за Декабрь 2023 г. на основании ПЛАТЕЖНАЯ ВЕДОМОСТЬ N 1 от 15.01.2024"/>
    <s v="4530654575,04"/>
    <x v="11"/>
    <x v="3"/>
    <x v="9"/>
  </r>
  <r>
    <x v="12"/>
    <x v="174"/>
    <n v="100000"/>
    <s v="ИП Куркин Сергей Петрович"/>
    <s v="Частичная оплата аванса по Договору №УП/НХБК-25/12/2023 от 25.12.2023г., по Счету №39 от 27.12.2023г. НДС не облагается"/>
    <s v="45306100000"/>
    <x v="17"/>
    <x v="1"/>
    <x v="12"/>
  </r>
  <r>
    <x v="12"/>
    <x v="174"/>
    <n v="342477.09"/>
    <s v="АО &quot;Мосэнергосбыт&quot;"/>
    <s v="ИСПОЛ ЛИСТ ФС № 044548494 ВЫД. 01.12.2023 АРБИТРАЖНЫЙ СУД ГОРОДА МОСКВЫ ПО ДЕЛУ № А40-187632/23-16-1253"/>
    <s v="45306342477,09"/>
    <x v="25"/>
    <x v="0"/>
    <x v="16"/>
  </r>
  <r>
    <x v="12"/>
    <x v="175"/>
    <n v="14900"/>
    <s v="Мильяненко Михаил Александрович"/>
    <s v="Предоплата самозанятому по договору №БН от 15.02.2023г. (за уборку территории, трактор) НДС не облагается"/>
    <s v="4530714900"/>
    <x v="14"/>
    <x v="0"/>
    <x v="6"/>
  </r>
  <r>
    <x v="12"/>
    <x v="176"/>
    <n v="2400"/>
    <s v="АО &quot;Райффайзенбанк&quot; г. Москва"/>
    <s v="Оплата покупки по карте. CARD_x000a_**4411 IRINA MIGUNOVA 18JAN RUR 2400 IP KRUMOV V. G. GRIBKI"/>
    <s v="453112400"/>
    <x v="7"/>
    <x v="1"/>
    <x v="12"/>
  </r>
  <r>
    <x v="12"/>
    <x v="176"/>
    <n v="2870"/>
    <s v="АО &quot;Райффайзенбанк&quot; г. Москва"/>
    <s v="Оплата покупки по карте. CARD_x000a_**4411 IRINA MIGUNOVA 18JAN RUR 2870 IP FAKHRTDINOV MYTISHHI"/>
    <s v="453112870"/>
    <x v="7"/>
    <x v="1"/>
    <x v="12"/>
  </r>
  <r>
    <x v="12"/>
    <x v="177"/>
    <n v="2245"/>
    <s v="Казначейство России (ФНС России)"/>
    <s v="Госдарственная пошлина за рассмотрение иска в Арбитражном суде г.Москвы к ИП Смирнов Дмитрий Владимирович, сумма иска 105249.42. НДС не облагается"/>
    <s v="453142245"/>
    <x v="31"/>
    <x v="2"/>
    <x v="14"/>
  </r>
  <r>
    <x v="12"/>
    <x v="177"/>
    <n v="4500"/>
    <s v="ООО &quot;РУСПРОМПОДШИ ПНИК&quot;"/>
    <s v="Оплата за подшипники, согласно Счета №55 от 23.01.2024г. В том числе НДС 20.00% - 750.00"/>
    <s v="453144500"/>
    <x v="35"/>
    <x v="1"/>
    <x v="6"/>
  </r>
  <r>
    <x v="12"/>
    <x v="177"/>
    <n v="7980"/>
    <s v="ООО &quot;Тиражные решения 1С-Рарус&quot;"/>
    <s v="Оплата за регистрацию доменного имени (gskdarin.ru), аренду хостинг- площадки, согласно Счета №ТРЦБ- 013636 от 25.12.2023г. Дог №ТР- w23/0059 от 25.12.2023г. НДС не_x000a_облагается"/>
    <s v="453147980"/>
    <x v="2"/>
    <x v="0"/>
    <x v="1"/>
  </r>
  <r>
    <x v="12"/>
    <x v="178"/>
    <n v="4.1500000000000004"/>
    <s v="АО &quot;Райффайзенбанк&quot; г. Москва"/>
    <s v="Комиссия за переводы в пользу ФЛ сверх нетарифицируемой суммы платежей в месяц"/>
    <s v="453154,15"/>
    <x v="8"/>
    <x v="0"/>
    <x v="7"/>
  </r>
  <r>
    <x v="12"/>
    <x v="178"/>
    <n v="420"/>
    <s v="АО &quot;Райффайзенбанк&quot; г. Москва"/>
    <s v="Оплата покупки по карте. CARD_x000a_**4411 IRINA MIGUNOVA 22JAN RUR 420 IP ZEYNETDINOV E.M. MYTISHHI"/>
    <s v="45315420"/>
    <x v="7"/>
    <x v="1"/>
    <x v="12"/>
  </r>
  <r>
    <x v="12"/>
    <x v="178"/>
    <n v="1064"/>
    <s v="Мильяненко Михаил Александрович"/>
    <s v="Предоплата самозанятому по договору №БН от 15.02.2023г. (за ремонт снегоуборщика) НДС не облагается"/>
    <s v="453151064"/>
    <x v="14"/>
    <x v="0"/>
    <x v="6"/>
  </r>
  <r>
    <x v="12"/>
    <x v="178"/>
    <n v="4179"/>
    <s v="АО &quot;Райффайзенбанк&quot; г. Москва"/>
    <s v="Оплата покупки по карте. CARD_x000a_**4411 IRINA MIGUNOVA 22JAN_x000a_RUR 4179 YM *market.yandex Moscow"/>
    <s v="453154179"/>
    <x v="7"/>
    <x v="1"/>
    <x v="12"/>
  </r>
  <r>
    <x v="12"/>
    <x v="178"/>
    <n v="5511"/>
    <s v="Мильяненко Михаил Александрович"/>
    <s v="Предоплата самозанятому по договору №БН от 15.02.2023г. (за ремонт снегоуборщика) НДС не облагается"/>
    <s v="453155511"/>
    <x v="14"/>
    <x v="0"/>
    <x v="6"/>
  </r>
  <r>
    <x v="12"/>
    <x v="178"/>
    <n v="16440"/>
    <s v="АО &quot;Райффайзенбанк&quot; г. Москва"/>
    <s v="Оплата покупки по карте. CARD_x000a_**4411 IRINA MIGUNOVA 22JAN RUR 16440 PLANETA ZHELEZYAKA NAGORNOE"/>
    <s v="4531516440"/>
    <x v="7"/>
    <x v="1"/>
    <x v="12"/>
  </r>
  <r>
    <x v="12"/>
    <x v="178"/>
    <n v="60000"/>
    <s v="АНО МЦЭО"/>
    <s v="Оплата за проведение досудебной экспертизы по Договвору №17/01 от 17.01.2024г. НДС не облагается"/>
    <s v="4531560000"/>
    <x v="36"/>
    <x v="2"/>
    <x v="14"/>
  </r>
  <r>
    <x v="12"/>
    <x v="178"/>
    <n v="205766.72"/>
    <s v="ИП Куркин Сергей Петрович"/>
    <s v="Оплата аванса по Договору_x000a_№УП/НХБК-25/12/2023 от_x000a_25.12.2023г., по Счету №39 от 27.12.2023г. НДС не облагается"/>
    <s v="45315205766,72"/>
    <x v="17"/>
    <x v="1"/>
    <x v="12"/>
  </r>
  <r>
    <x v="12"/>
    <x v="179"/>
    <n v="8250"/>
    <s v="АО &quot;Райффайзенбанк&quot; г. Москва"/>
    <s v="Оплата покупки по карте. CARD_x000a_**4411 IRINA MIGUNOVA 22JAN RUR 8250 PLANETA ZHELEZYAKA MYTISHHI"/>
    <s v="453168250"/>
    <x v="7"/>
    <x v="1"/>
    <x v="12"/>
  </r>
  <r>
    <x v="12"/>
    <x v="179"/>
    <n v="146185.97"/>
    <s v="Управление федерального казначейства по г._x000a_Москве (Департамент городского имущества города Москвы л/с 04732071000)"/>
    <s v="Арендная плата за землю за 1 квартал 2024,  ФЛС №М-02-013174-_x000a_001 В том числе НДС"/>
    <s v="45316146185,97"/>
    <x v="5"/>
    <x v="0"/>
    <x v="4"/>
  </r>
  <r>
    <x v="12"/>
    <x v="180"/>
    <n v="3451.44"/>
    <s v="АО &quot;Райффайзенбанк&quot; г. Москва"/>
    <s v="Оплата покупки по карте. CARD_x000a_**4411 IRINA MIGUNOVA 24JAN RUR 3451.44 11042 VINOGRADOVO MYTISHHI"/>
    <s v="453183451,44"/>
    <x v="29"/>
    <x v="2"/>
    <x v="18"/>
  </r>
  <r>
    <x v="12"/>
    <x v="181"/>
    <n v="181"/>
    <s v="АО &quot;Райффайзенбанк&quot; г. Москва"/>
    <s v="Комиссия за переводы в пользу ФЛ сверх нетарифицируемой суммы платежей в месяц"/>
    <s v="45320181"/>
    <x v="8"/>
    <x v="0"/>
    <x v="7"/>
  </r>
  <r>
    <x v="12"/>
    <x v="181"/>
    <n v="6000"/>
    <s v="ООО &quot;ГАЗСЕРВИС&quot;"/>
    <s v="Оплата за техническое обслуживание газопровода январь 2024 по договору №ОГ-19/7 от 01.12.2019, согласно Счета №1 от 26.01.2024г. НДС не облагается"/>
    <s v="453206000"/>
    <x v="23"/>
    <x v="0"/>
    <x v="0"/>
  </r>
  <r>
    <x v="12"/>
    <x v="181"/>
    <n v="6527.46"/>
    <s v="ПАО &quot;ВЫМПЕЛКОМ&quot;"/>
    <s v="Оплата за услуги связи за декабрь 2023 года по счету №101024603844 от 31.12.2023 Лицевой счет абонента 669010285 В том числе НДС 20.00% - 1 087.91"/>
    <s v="453206527,46"/>
    <x v="1"/>
    <x v="0"/>
    <x v="1"/>
  </r>
  <r>
    <x v="12"/>
    <x v="181"/>
    <n v="18100"/>
    <s v="Мильяненко Михаил Александрович"/>
    <s v="Предоплата самозанятому по договору №БН от 15.02.2023г. (уборка, трактор) НДС не облагается"/>
    <s v="4532018100"/>
    <x v="14"/>
    <x v="0"/>
    <x v="6"/>
  </r>
  <r>
    <x v="12"/>
    <x v="182"/>
    <n v="23000"/>
    <s v="ООО &quot;СОЛЯРИС&quot;"/>
    <s v="Оплата за слесарные работы по ремонту снегоуборщиковв, согласно Счета №5 от 30.01.2024В том числе НДС 20.00% - 3 833.33"/>
    <s v="4532123000"/>
    <x v="35"/>
    <x v="1"/>
    <x v="6"/>
  </r>
  <r>
    <x v="12"/>
    <x v="182"/>
    <n v="100000"/>
    <s v="ИП Куркин Сергей Петрович"/>
    <s v="Оплата аванса по Договору_x000a_№УП/НХБК-25/12/2023 от_x000a_25.12.2023г. НДС не облагается"/>
    <s v="45321100000"/>
    <x v="17"/>
    <x v="1"/>
    <x v="12"/>
  </r>
  <r>
    <x v="12"/>
    <x v="183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09.01.2024 по 31.01.2024"/>
    <s v="45322525"/>
    <x v="8"/>
    <x v="0"/>
    <x v="7"/>
  </r>
  <r>
    <x v="12"/>
    <x v="183"/>
    <n v="4662.8500000000004"/>
    <s v="АО &quot;Райффайзенбанк&quot; г. Москва"/>
    <s v="Комиссия за переводы в пользу ФЛ сверх нетарифицируемой суммы платежей в месяц"/>
    <s v="453224662,85"/>
    <x v="8"/>
    <x v="0"/>
    <x v="7"/>
  </r>
  <r>
    <x v="12"/>
    <x v="183"/>
    <n v="10000"/>
    <s v="ИП Ковалевская Анастасия Ивановна"/>
    <s v="Оплата за допуслуги по составлению таблиц к ТЭО  2018- 2022г., согласно Счета №1 от 30.01.2024г. НДС не облагается"/>
    <s v="4532210000"/>
    <x v="18"/>
    <x v="0"/>
    <x v="13"/>
  </r>
  <r>
    <x v="12"/>
    <x v="183"/>
    <n v="15225"/>
    <s v="Юдина Анна Владимировна"/>
    <s v="Перечисление заработной платы за январь 2024 г. НДС не облагается"/>
    <s v="4532215225"/>
    <x v="11"/>
    <x v="3"/>
    <x v="9"/>
  </r>
  <r>
    <x v="12"/>
    <x v="183"/>
    <n v="16018"/>
    <s v="Казначейство России (ФНС России)"/>
    <s v="Единый налоговый платеж(НДФЛ янаврь 2024). НДС не облагается"/>
    <s v="4532216018"/>
    <x v="16"/>
    <x v="3"/>
    <x v="9"/>
  </r>
  <r>
    <x v="12"/>
    <x v="183"/>
    <n v="31358.47"/>
    <s v="АО &quot;Райффайзенбанк&quot; г. Москва"/>
    <s v="Оплата Заработная плата за Декабрь 2023 г. на основании ПЛАТЕЖНАЯ ВЕДОМОСТЬ N 2 от 31.01.2024"/>
    <s v="4532231358,47"/>
    <x v="11"/>
    <x v="3"/>
    <x v="9"/>
  </r>
  <r>
    <x v="12"/>
    <x v="183"/>
    <n v="43500"/>
    <s v="Иваницкая Ирина Васильевна"/>
    <s v="Перечисление  заработной платы за январь 2024 для зачисления на счет Иваницкой И. В. НДС не облагается"/>
    <s v="4532243500"/>
    <x v="11"/>
    <x v="3"/>
    <x v="9"/>
  </r>
  <r>
    <x v="12"/>
    <x v="183"/>
    <n v="50000"/>
    <s v="ШКРЕБА ВИКТОРИЯ СЕРГЕЕВНА"/>
    <s v="Оплата юридических услуг по счету_x000a_№7457108 от 31.01 2024 г., по_x000a_договору №БН от 19.09.2022. НДС не облагается"/>
    <s v="4532250000"/>
    <x v="20"/>
    <x v="0"/>
    <x v="14"/>
  </r>
  <r>
    <x v="12"/>
    <x v="183"/>
    <n v="50199"/>
    <s v="Казначейство России (ФНС России)"/>
    <s v="Единый налоговый платеж (Страховые взносы январь 2024) НДС не облагается"/>
    <s v="4532250199"/>
    <x v="16"/>
    <x v="3"/>
    <x v="9"/>
  </r>
  <r>
    <x v="12"/>
    <x v="183"/>
    <n v="215160"/>
    <s v="Мильяненко Михаил Александрович"/>
    <s v="Предоплата самозанятому по договору №БН от 15.02.2023г. НДС не облагается"/>
    <s v="45322215160"/>
    <x v="26"/>
    <x v="1"/>
    <x v="12"/>
  </r>
  <r>
    <x v="13"/>
    <x v="184"/>
    <n v="990"/>
    <s v="АО &quot;Райффайзенбанк&quot; г. Москва"/>
    <s v="Ежемесячная комиссия за обслуживание по пакету за период с 01.01.2024 по 31.01.2024"/>
    <s v="45323990"/>
    <x v="8"/>
    <x v="0"/>
    <x v="7"/>
  </r>
  <r>
    <x v="13"/>
    <x v="184"/>
    <n v="5500"/>
    <s v="Вепржицкий Иван Юрьевич"/>
    <s v="Оплата с/з по Договору б/н от 01.02.2024, за сборку сервера. НДС не облагается"/>
    <s v="453235500"/>
    <x v="12"/>
    <x v="4"/>
    <x v="11"/>
  </r>
  <r>
    <x v="13"/>
    <x v="184"/>
    <n v="6400"/>
    <s v="Мильяненко Михаил Александрович"/>
    <s v="Предоплата самозанятому по договору №БН от 15.02.2023г.(за чистку камер) НДС не облагается"/>
    <s v="453236400"/>
    <x v="19"/>
    <x v="0"/>
    <x v="2"/>
  </r>
  <r>
    <x v="13"/>
    <x v="184"/>
    <n v="22000"/>
    <s v="АО &quot;Райффайзенбанк&quot; г. Москва"/>
    <s v="Оплата Заработная плата за Январь 2024 г. на основании ПЛАТЕЖНАЯ ВЕДОМОСТЬ N 4 от 01.02.2024"/>
    <s v="4532322000"/>
    <x v="11"/>
    <x v="3"/>
    <x v="9"/>
  </r>
  <r>
    <x v="13"/>
    <x v="184"/>
    <n v="77642.399999999994"/>
    <s v="Муниципальное унитарное предприятие &quot;Инженерные сети г. Долгопрудного&quot;"/>
    <s v="Оплата за стоки, согласно Счета_x000a_№В5909 от 31.12.2023,гг. В том числе НДС 20.00% - 12 940.40"/>
    <s v="4532377642,4"/>
    <x v="10"/>
    <x v="0"/>
    <x v="8"/>
  </r>
  <r>
    <x v="13"/>
    <x v="184"/>
    <n v="132961.79"/>
    <s v="ИП Куркин Сергей Петрович"/>
    <s v="Оплата по Договору №УП/НХБК- 25/12/2023 от 25.12.2023г. НДС не_x000a_облагается"/>
    <s v="45323132961,79"/>
    <x v="17"/>
    <x v="1"/>
    <x v="12"/>
  </r>
  <r>
    <x v="13"/>
    <x v="185"/>
    <n v="5340"/>
    <s v="Казначейство России (ФНС России)"/>
    <s v="Единый налоговый платеж(НДФЛ февраль 2024). НДС не облагается"/>
    <s v="453245340"/>
    <x v="16"/>
    <x v="3"/>
    <x v="9"/>
  </r>
  <r>
    <x v="13"/>
    <x v="185"/>
    <n v="9385.4"/>
    <s v="Юдина Анна Владимировна"/>
    <s v="Перечисление отпускных за февраль  2024 г. НДС не облагается"/>
    <s v="453249385,4"/>
    <x v="11"/>
    <x v="3"/>
    <x v="9"/>
  </r>
  <r>
    <x v="13"/>
    <x v="185"/>
    <n v="26355.73"/>
    <s v="Иваницкая Ирина Васильевна"/>
    <s v="Перечисление  отпускных за февраль 2024 для зачисления на счет Иваницкой И. В. НДС не облагается"/>
    <s v="4532426355,73"/>
    <x v="11"/>
    <x v="3"/>
    <x v="9"/>
  </r>
  <r>
    <x v="13"/>
    <x v="185"/>
    <n v="55400"/>
    <s v="ИП Ковалевская Анастасия Ивановна"/>
    <s v="Оплата за услуги бухгалтерского сопровождения за январь 2024г., согласно Счета №2 от 31.01.2024г._x000a_НДС не облагается"/>
    <s v="4532455400"/>
    <x v="18"/>
    <x v="0"/>
    <x v="13"/>
  </r>
  <r>
    <x v="13"/>
    <x v="186"/>
    <n v="2245"/>
    <s v="Казначейство России (ФНС России)"/>
    <s v="Госдарственная пошлина за рассмотрение иска в АC Московской области к ИП Смирнов Дмитрий Владимирович, сумма иска 116316,83. НДС не облагается"/>
    <s v="453292245"/>
    <x v="31"/>
    <x v="2"/>
    <x v="14"/>
  </r>
  <r>
    <x v="13"/>
    <x v="187"/>
    <n v="1305"/>
    <s v="АО &quot;Райффайзенбанк&quot; г. Москва"/>
    <s v="Оплата покупки по карте. CARD_x000a_**4411 IRINA MIGUNOVA 08FEB RUR 1305 POST RUS.SERVICE._x000a_127204 MOSKVA"/>
    <s v="453321305"/>
    <x v="15"/>
    <x v="4"/>
    <x v="11"/>
  </r>
  <r>
    <x v="13"/>
    <x v="188"/>
    <n v="2266"/>
    <s v="ООО &quot;КИРЕЛИС&quot;"/>
    <s v="Оплата за техпластину, согласно Счета №40899 от 08.02.2024г. В том числе НДС 20.00% - 377.67"/>
    <s v="453342266"/>
    <x v="7"/>
    <x v="1"/>
    <x v="6"/>
  </r>
  <r>
    <x v="13"/>
    <x v="188"/>
    <n v="4532.3"/>
    <s v="АО &quot;Райффайзенбанк&quot; г. Москва"/>
    <s v="Оплата покупки по карте. CARD_x000a_**4411 IRINA MIGUNOVA 09FEB RUR 4532.3 11042 VINOGRADOVO MYTISHHI"/>
    <s v="453344532,3"/>
    <x v="29"/>
    <x v="2"/>
    <x v="18"/>
  </r>
  <r>
    <x v="13"/>
    <x v="188"/>
    <n v="300000"/>
    <s v="ИП Куркин Сергей Петрович"/>
    <s v="Оплата по Договору №УП/НХБК- 25/12/2023 от 25.12.2023г. по Счету_x000a_№43 от 29.01.2024г. НДС не_x000a_облагается"/>
    <s v="45334300000"/>
    <x v="17"/>
    <x v="1"/>
    <x v="12"/>
  </r>
  <r>
    <x v="13"/>
    <x v="189"/>
    <n v="508"/>
    <s v="ОСФР ПО Г. МОСКВЕ И МОСКОВСКОЙ ОБЛАСТИ"/>
    <s v="Взносы на обязательное страхование от несчастных случаев за февраль 2024г.._x000a_Регистрационный номер в ФСС 7704004815 НДС не облагается"/>
    <s v="45336508"/>
    <x v="16"/>
    <x v="3"/>
    <x v="9"/>
  </r>
  <r>
    <x v="13"/>
    <x v="189"/>
    <n v="650"/>
    <s v="Данилов Денис Витальевич"/>
    <s v="Аванс  на проведение работ по подготовке заявки для постановки на учет объекта, согласно Счета_x000a_№01/02-1-С от 13.02.2024г. НДС не_x000a_облагается"/>
    <s v="45336650"/>
    <x v="37"/>
    <x v="2"/>
    <x v="15"/>
  </r>
  <r>
    <x v="13"/>
    <x v="189"/>
    <n v="6000"/>
    <s v="ООО &quot;ГАЗСЕРВИС&quot;"/>
    <s v="Оплата за техническое обслуживание газопровода февраль 2024 по договору №ОГ-19/7 от 01.12.2019, согласно Счета №1 от 26.01.2024г. НДС не облагается"/>
    <s v="453366000"/>
    <x v="23"/>
    <x v="0"/>
    <x v="0"/>
  </r>
  <r>
    <x v="13"/>
    <x v="189"/>
    <n v="6527.46"/>
    <s v="ПАО &quot;ВЫМПЕЛКОМ&quot;"/>
    <s v="Оплата за услуги связи за январь 2024 года по счету №101031049360 от 31.01.2024 Лицевой счет абонента 669010285 В том числе НДС 20.00% - 1 087.91"/>
    <s v="453366527,46"/>
    <x v="1"/>
    <x v="0"/>
    <x v="1"/>
  </r>
  <r>
    <x v="13"/>
    <x v="189"/>
    <n v="13468.32"/>
    <s v="ГУП &quot;ЭКОТЕХПРОМ&quot;"/>
    <s v="Оплата за прием ТКО, транспортирование, обработка, обезвреживание, утилизация, захоронение по СВАО за январь 2024г., согласно Счета №СВАО- 005438 от 31.01.2024г. НДС не_x000a_облагается"/>
    <s v="4533613468,32"/>
    <x v="4"/>
    <x v="0"/>
    <x v="3"/>
  </r>
  <r>
    <x v="13"/>
    <x v="189"/>
    <n v="60000"/>
    <s v="ООО &quot;Нохоре&quot;"/>
    <s v="Оплата за вывоз мусора за январь 2024г., по УПД №5 от 31.01.2024г._x000a_НДС не облагается"/>
    <s v="4533660000"/>
    <x v="4"/>
    <x v="0"/>
    <x v="3"/>
  </r>
  <r>
    <x v="13"/>
    <x v="190"/>
    <n v="7500"/>
    <s v="ИП Анохин Алексей Юрьевич"/>
    <s v="Оплата за услуги прототипирования резинового кольца, согласно Счета_x000a_№481 от 12.02.2024г. НДС не_x000a_облагается"/>
    <s v="453377500"/>
    <x v="17"/>
    <x v="1"/>
    <x v="12"/>
  </r>
  <r>
    <x v="13"/>
    <x v="190"/>
    <n v="14900"/>
    <s v="Мильяненко Михаил Александрович"/>
    <s v="Предоплата самозанятому по договору №БН от 15.02.2023г.(за чистку снега трактор) НДС не облагается"/>
    <s v="4533714900"/>
    <x v="14"/>
    <x v="0"/>
    <x v="6"/>
  </r>
  <r>
    <x v="13"/>
    <x v="191"/>
    <n v="4700"/>
    <s v="Ковалёв Марк Викторович"/>
    <s v="Оплата самозанятому за заправку картриджей. НДС не облагается"/>
    <s v="453384700"/>
    <x v="12"/>
    <x v="4"/>
    <x v="11"/>
  </r>
  <r>
    <x v="13"/>
    <x v="191"/>
    <n v="7612"/>
    <s v="Юдина Анна Владимировна"/>
    <s v="Перечисление заработной платы за февраль  2024 г. НДС не облагается"/>
    <s v="453387612"/>
    <x v="11"/>
    <x v="3"/>
    <x v="9"/>
  </r>
  <r>
    <x v="13"/>
    <x v="191"/>
    <n v="11863"/>
    <s v="Казначейство России (ФНС России)"/>
    <s v="Единый налоговый платеж(НДФЛ февраль 2024). НДС не облагается"/>
    <s v="4533811863"/>
    <x v="16"/>
    <x v="3"/>
    <x v="9"/>
  </r>
  <r>
    <x v="13"/>
    <x v="191"/>
    <n v="18000"/>
    <s v="ИП Сидоров Кирилл Алексеевич"/>
    <s v="Оплата за оформление порубочного билета, согласно Счета №6 от 14.02.2024г. НДС не облагается"/>
    <s v="4533818000"/>
    <x v="38"/>
    <x v="0"/>
    <x v="6"/>
  </r>
  <r>
    <x v="13"/>
    <x v="191"/>
    <n v="21750"/>
    <s v="Иваницкая Ирина Васильевна"/>
    <s v="Перечисление заработной платы за февраль 2024 для зачисления на счет Иваницкой И. В. НДС не облагается"/>
    <s v="4533821750"/>
    <x v="11"/>
    <x v="3"/>
    <x v="9"/>
  </r>
  <r>
    <x v="13"/>
    <x v="191"/>
    <n v="50025"/>
    <s v="АО &quot;Райффайзенбанк&quot; г. Москва"/>
    <s v="Оплата Заработная плата за Декабрь 2023 г. на основании ПЛАТЕЖНАЯ ВЕДОМОСТЬ N 5 от 16.02.2024"/>
    <s v="4533850025"/>
    <x v="11"/>
    <x v="3"/>
    <x v="9"/>
  </r>
  <r>
    <x v="13"/>
    <x v="192"/>
    <n v="1211"/>
    <s v="АО &quot;Райффайзенбанк&quot; г. Москва"/>
    <s v="Оплата покупки по карте. CARD_x000a_**4411 IRINA MIGUNOVA 15FEB RUR 1211 OZON MOSKVA"/>
    <s v="453391211"/>
    <x v="7"/>
    <x v="1"/>
    <x v="12"/>
  </r>
  <r>
    <x v="13"/>
    <x v="193"/>
    <n v="121.53"/>
    <s v="АО &quot;Райффайзенбанк&quot; г. Москва"/>
    <s v="Комиссия за переводы в пользу ФЛ сверх нетарифицируемой суммы платежей в месяц"/>
    <s v="45341121,53"/>
    <x v="8"/>
    <x v="0"/>
    <x v="7"/>
  </r>
  <r>
    <x v="13"/>
    <x v="193"/>
    <n v="14900"/>
    <s v="Мильяненко Михаил Александрович"/>
    <s v="Предоплата самозанятому по договору №БН от 15.02.2023г.(за мехуборку) НДС не облагается"/>
    <s v="4534114900"/>
    <x v="14"/>
    <x v="0"/>
    <x v="6"/>
  </r>
  <r>
    <x v="13"/>
    <x v="193"/>
    <n v="300000"/>
    <s v="ООО ЧОО &quot;АКБ&quot;"/>
    <s v="Оплата охраны территории поселка за январь  2024 год по договору_x000a_№347-2-23-ФО от 15.02.2023 НДС_x000a_не облагается"/>
    <s v="45341300000"/>
    <x v="30"/>
    <x v="0"/>
    <x v="2"/>
  </r>
  <r>
    <x v="13"/>
    <x v="194"/>
    <n v="168715"/>
    <s v="ИП Радыгин Виктор Геннадьевич"/>
    <s v="Оплата за снегоборщик, соласно Счета №808719642 от 19.02.2024г._x000a_В том числе НДС 20.00% - 28 119.17"/>
    <s v="45342168715"/>
    <x v="7"/>
    <x v="1"/>
    <x v="6"/>
  </r>
  <r>
    <x v="13"/>
    <x v="195"/>
    <n v="1780"/>
    <s v="ИП Радыгин Виктор Геннадьевич"/>
    <s v="Оплата за масло для снегоуборочной, согласно Счета_x000a_№808719643 от 21.02.2024г. НДС_x000a_не облагается"/>
    <s v="453441780"/>
    <x v="7"/>
    <x v="1"/>
    <x v="6"/>
  </r>
  <r>
    <x v="13"/>
    <x v="195"/>
    <n v="292816.95"/>
    <s v="АО &quot;Мосэнергосбыт&quot;"/>
    <s v="Оплата за потребленную эл/э (мощность) по дог/контракту No 77610001009699 (номер дог до 01.01.2023 - 97644161) за декабрь_x000a_2023 года, по счету 11521223230745 от 15.01.2024 В том числе НДС 20.00% - 48 802.83"/>
    <s v="45344292816,95"/>
    <x v="25"/>
    <x v="0"/>
    <x v="16"/>
  </r>
  <r>
    <x v="13"/>
    <x v="195"/>
    <n v="300000"/>
    <s v="ИП Куркин Сергей Петрович"/>
    <s v="Оплата по Договору №УП/НХБК- 25/12/2023 от 25.12.2023г. по Счету_x000a_№43 от 29.01.2024г. НДС не_x000a_облагается"/>
    <s v="45344300000"/>
    <x v="17"/>
    <x v="1"/>
    <x v="12"/>
  </r>
  <r>
    <x v="13"/>
    <x v="196"/>
    <n v="15896.99"/>
    <s v="АО &quot;Райффайзенбанк&quot; г. Москва"/>
    <s v="Оплата покупки по карте. CARD_x000a_**4411 IRINA MIGUNOVA 21FEB RUR 15896.99 GAZPROM MEZHREGIONGAZ SPB"/>
    <s v="4534515896,99"/>
    <x v="0"/>
    <x v="0"/>
    <x v="12"/>
  </r>
  <r>
    <x v="13"/>
    <x v="197"/>
    <n v="149"/>
    <s v="АО &quot;Райффайзенбанк&quot; г. Москва"/>
    <s v="Комиссия за переводы в пользу ФЛ сверх нетарифицируемой суммы платежей в месяц"/>
    <s v="45348149"/>
    <x v="8"/>
    <x v="0"/>
    <x v="7"/>
  </r>
  <r>
    <x v="13"/>
    <x v="197"/>
    <n v="14900"/>
    <s v="Мильяненко Михаил Александрович"/>
    <s v="Предоплата самозанятому по договору №БН от 15.02.2023г.(за мехуборку) НДС не облагается"/>
    <s v="4534814900"/>
    <x v="14"/>
    <x v="0"/>
    <x v="6"/>
  </r>
  <r>
    <x v="13"/>
    <x v="197"/>
    <n v="23983.59"/>
    <s v="ИП Куркин Сергей Петрович"/>
    <s v="Оплата по Договору №УП/НХБК- 25/12/2023 от 25.12.2023г. по Счету_x000a_№43 от 29.01.2024г. НДС не_x000a_облагается"/>
    <s v="4534823983,59"/>
    <x v="17"/>
    <x v="1"/>
    <x v="12"/>
  </r>
  <r>
    <x v="13"/>
    <x v="198"/>
    <n v="46112.5"/>
    <s v="ИП Куркин Сергей Петрович"/>
    <s v="Оплата по Договору №УП/НХБК- 25/12/2023 от 25.12.2023г. по Счету_x000a_№43 от 29.01.2024г. НДС не_x000a_облагается"/>
    <s v="4534946112,5"/>
    <x v="17"/>
    <x v="1"/>
    <x v="12"/>
  </r>
  <r>
    <x v="13"/>
    <x v="199"/>
    <n v="564"/>
    <s v="АО &quot;Райффайзенбанк&quot; г. Москва"/>
    <s v="Комиссия за переводы в пользу ФЛ сверх нетарифицируемой суммы платежей в месяц"/>
    <s v="45350564"/>
    <x v="8"/>
    <x v="0"/>
    <x v="7"/>
  </r>
  <r>
    <x v="13"/>
    <x v="199"/>
    <n v="56400"/>
    <s v="Мильяненко Михаил Александрович"/>
    <s v="Предоплата самозанятому по договору №БН от 15.02.2023г.(за уборку офиса, аванс за февраль) НДС не облагается"/>
    <s v="4535056400"/>
    <x v="14"/>
    <x v="0"/>
    <x v="6"/>
  </r>
  <r>
    <x v="13"/>
    <x v="200"/>
    <n v="8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1.2024 по 29.02.2024"/>
    <s v="45351800"/>
    <x v="8"/>
    <x v="0"/>
    <x v="7"/>
  </r>
  <r>
    <x v="13"/>
    <x v="200"/>
    <n v="3501.33"/>
    <s v="АО &quot;Райффайзенбанк&quot; г. Москва"/>
    <s v="Комиссия за переводы в пользу ФЛ сверх нетарифицируемой суммы платежей в месяц"/>
    <s v="453513501,33"/>
    <x v="8"/>
    <x v="0"/>
    <x v="7"/>
  </r>
  <r>
    <x v="13"/>
    <x v="200"/>
    <n v="12180"/>
    <s v="Юдина Анна Владимировна"/>
    <s v="Перечисление заработной платы за февраль  2024 г. НДС не облагается"/>
    <s v="4535112180"/>
    <x v="11"/>
    <x v="3"/>
    <x v="9"/>
  </r>
  <r>
    <x v="13"/>
    <x v="200"/>
    <n v="17745"/>
    <s v="Казначейство России (ФНС России)"/>
    <s v="Единый налоговый платеж(НДФЛ февраль 2024). НДС не облагается"/>
    <s v="4535117745"/>
    <x v="16"/>
    <x v="3"/>
    <x v="9"/>
  </r>
  <r>
    <x v="13"/>
    <x v="200"/>
    <n v="43500"/>
    <s v="Иваницкая Ирина Васильевна"/>
    <s v="Перечисление заработной платы за февраль 2024 для зачисления на счет Иваницкой И. В. НДС не облагается"/>
    <s v="4535143500"/>
    <x v="11"/>
    <x v="3"/>
    <x v="9"/>
  </r>
  <r>
    <x v="13"/>
    <x v="200"/>
    <n v="52506"/>
    <s v="Казначейство России (ФНС России)"/>
    <s v="Единый налоговый платеж (Страховые взносы февраль 2024) НДС не облагается"/>
    <s v="4535152506"/>
    <x v="16"/>
    <x v="3"/>
    <x v="9"/>
  </r>
  <r>
    <x v="13"/>
    <x v="200"/>
    <n v="56025"/>
    <s v="АО &quot;Райффайзенбанк&quot; г. Москва"/>
    <s v="Оплата Заработная плата за Декабрь 2023 г. на основании ПЛАТЕЖНАЯ ВЕДОМОСТЬ N 6 от 29.02.2024"/>
    <s v="4535156025"/>
    <x v="11"/>
    <x v="3"/>
    <x v="9"/>
  </r>
  <r>
    <x v="13"/>
    <x v="200"/>
    <n v="177660"/>
    <s v="Мильяненко Михаил Александрович"/>
    <s v="Предоплата самозанятому по договору №БН от 15.02.2023г.(за уборку офиса, аванс за февраль) НДС не облагается"/>
    <s v="45351177660"/>
    <x v="14"/>
    <x v="0"/>
    <x v="6"/>
  </r>
  <r>
    <x v="14"/>
    <x v="201"/>
    <n v="990"/>
    <s v="АО &quot;Райффайзенбанк&quot; г. Москва"/>
    <s v="Ежемесячная комиссия за обслуживание по пакету за период с 01.02.2024 по 29.02.2024"/>
    <s v="45352990"/>
    <x v="8"/>
    <x v="0"/>
    <x v="7"/>
  </r>
  <r>
    <x v="14"/>
    <x v="202"/>
    <n v="5545.78"/>
    <s v="ПАО &quot;ВЫМПЕЛКОМ&quot;"/>
    <s v="Оплата за услуги связи за февраль 2024 года по счету №101037591424  от 29.02.2024 Лицевой счет абонента 669010285 В том числе НДС 20.00% - 924.30"/>
    <s v="453585545,78"/>
    <x v="1"/>
    <x v="0"/>
    <x v="1"/>
  </r>
  <r>
    <x v="14"/>
    <x v="202"/>
    <n v="5850"/>
    <s v="Данилов Денис Витальевич"/>
    <s v="Оплата за проведение работ, указанных в п.1.1  Договора №01/02-Д от 13.02.2024г., согласно Счета №01/02-2-С от 06.03.2024г. НДС не облагается"/>
    <s v="453585850"/>
    <x v="37"/>
    <x v="2"/>
    <x v="15"/>
  </r>
  <r>
    <x v="14"/>
    <x v="202"/>
    <n v="6000"/>
    <s v="ООО &quot;ГАЗСЕРВИС&quot;"/>
    <s v="Оплата за тех.обслуживание гозопровода и газового оборудования за март 2024г., согласно Счета №2 от 01.03.2024г. НДС не облагается"/>
    <s v="453586000"/>
    <x v="23"/>
    <x v="0"/>
    <x v="0"/>
  </r>
  <r>
    <x v="14"/>
    <x v="202"/>
    <n v="18540.47"/>
    <s v="ООО &quot;ГЛАВМАГ&quot;"/>
    <s v="Оплата за счетчики, согласно Счета №311571 от 07.03.2024г. В том числе НДС 20.00% - 3 090.08"/>
    <s v="4535818540,47"/>
    <x v="25"/>
    <x v="0"/>
    <x v="16"/>
  </r>
  <r>
    <x v="14"/>
    <x v="202"/>
    <n v="19510"/>
    <s v="ООО &quot;МВК ЭКОДАР&quot;"/>
    <s v="Оплата за сервисное обслуживание по Договору №71781/ДСО2 от 05.03.2024г.., согласно Счета №71781/Р133 от 05.03.2024г.  В том числе НДС 20.00% - 3 251.67"/>
    <s v="4535819510"/>
    <x v="21"/>
    <x v="0"/>
    <x v="12"/>
  </r>
  <r>
    <x v="14"/>
    <x v="203"/>
    <n v="3881.69"/>
    <s v="АО &quot;Райффайзенбанк&quot; г. Москва"/>
    <s v="Оплата покупки по карте. CARD **4411 IRINA MIGUNOVA 06MAR RUR 3881.69 GAZPROM MEZHREGIONGAZ SPB"/>
    <s v="453593881,69"/>
    <x v="0"/>
    <x v="0"/>
    <x v="12"/>
  </r>
  <r>
    <x v="14"/>
    <x v="204"/>
    <n v="1290"/>
    <s v="АО &quot;Райффайзенбанк&quot; г. Москва"/>
    <s v="Оплата покупки по карте. CARD **4411 IRINA MIGUNOVA 07MAR RUR 1290 IP KRUMOV V. G. GRIBKI"/>
    <s v="453601290"/>
    <x v="7"/>
    <x v="1"/>
    <x v="12"/>
  </r>
  <r>
    <x v="14"/>
    <x v="205"/>
    <n v="30000"/>
    <s v="АБ &quot;ЗАБРАЛОВА, КРЫЛОВА И ПАРТНЕРЫ&quot;"/>
    <s v="Оплата за оказание юридической помощи по Доп.соглашению №1 от 28.02.2024 к оглашению №149 от  25.12.2023г., согласно Счета №29 от 28.02.2024г. НДС не облагается"/>
    <s v="4536330000"/>
    <x v="20"/>
    <x v="0"/>
    <x v="14"/>
  </r>
  <r>
    <x v="14"/>
    <x v="205"/>
    <n v="39046"/>
    <s v="Мильяненко Михаил Александрович"/>
    <s v="Предоплата самозанятому по договору №БН от 15.02.2023г.(за уборку офиса, аванс за март) НДС не облагается"/>
    <s v="4536339046"/>
    <x v="14"/>
    <x v="0"/>
    <x v="6"/>
  </r>
  <r>
    <x v="14"/>
    <x v="205"/>
    <n v="50000"/>
    <s v="ШКРЕБА ВИКТОРИЯ СЕРГЕЕВНА"/>
    <s v="Оплата юридических услуг по счету №8195677 от 12.03 2024 г., по договору №БН от 19.09.2022. НДС не облагается"/>
    <s v="4536350000"/>
    <x v="20"/>
    <x v="0"/>
    <x v="14"/>
  </r>
  <r>
    <x v="14"/>
    <x v="206"/>
    <n v="2081"/>
    <s v="АО &quot;Райффайзенбанк&quot; г. Москва"/>
    <s v="Оплата покупки по карте. CARD **4411 IRINA MIGUNOVA 11MAR RUR 2081 POST RUS.SERVICE.127204 MOSKVA"/>
    <s v="453642081"/>
    <x v="15"/>
    <x v="4"/>
    <x v="11"/>
  </r>
  <r>
    <x v="14"/>
    <x v="207"/>
    <n v="3900"/>
    <s v="ОТДЕЛЕНИЕ МАРИЙ ЭЛ N8614 ПАО СБЕРБАНК Г ЙОШКАР-ОЛА"/>
    <s v="Оплата за предоставление доступа к мобильному приложению &quot;ЖСК:Личный кабинет&quot; лицензия на год, согласно Счета №ТРЦБ-003402 от 14.03.2024 НДС не облагается"/>
    <s v="453653900"/>
    <x v="2"/>
    <x v="0"/>
    <x v="1"/>
  </r>
  <r>
    <x v="14"/>
    <x v="207"/>
    <n v="21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декабрь 2023-февраль 2024г. по Счетам  №33 от 31.12.2023г., №3.4 от 01.03 НДС не облагается"/>
    <s v="4536521000"/>
    <x v="2"/>
    <x v="0"/>
    <x v="1"/>
  </r>
  <r>
    <x v="14"/>
    <x v="207"/>
    <n v="55400"/>
    <s v="ИП Ковалевская Анастасия Ивановна"/>
    <s v="Оплата за услуги бухгалтерского сопровождения за февраль 2024г., согласно Счета №4 от 01.03.2024г. НДС не облагается"/>
    <s v="4536555400"/>
    <x v="18"/>
    <x v="0"/>
    <x v="13"/>
  </r>
  <r>
    <x v="14"/>
    <x v="207"/>
    <n v="300000"/>
    <s v="ООО ЧОО &quot;АКБ&quot;"/>
    <s v="Оплата охраны территории поселка за февраль  2024 год по договору №347-2-23-ФО от 15.02.2023 НДС не облагается"/>
    <s v="45365300000"/>
    <x v="30"/>
    <x v="0"/>
    <x v="2"/>
  </r>
  <r>
    <x v="14"/>
    <x v="208"/>
    <n v="400"/>
    <s v="АО &quot;Райффайзенбанк&quot; г. Москва"/>
    <s v="Оплата покупки по карте. CARD **4411 IRINA MIGUNOVA 13MAR RUR 400 IP KRUMOV V. G. GRIBKI"/>
    <s v="45366400"/>
    <x v="7"/>
    <x v="1"/>
    <x v="12"/>
  </r>
  <r>
    <x v="14"/>
    <x v="208"/>
    <n v="500"/>
    <s v="ОСФР ПО Г. МОСКВЕ И МОСКОВСКОЙ ОБЛАСТИ"/>
    <s v="Взносы на обязательное страхование от несчастных случаев за март 2024г.. Регистрационный номер в ФСС 7704004815 НДС не облагается"/>
    <s v="45366500"/>
    <x v="16"/>
    <x v="3"/>
    <x v="9"/>
  </r>
  <r>
    <x v="14"/>
    <x v="208"/>
    <n v="536.21"/>
    <s v="АО &quot;Райффайзенбанк&quot; г. Москва"/>
    <s v="Комиссия за переводы в пользу ФЛ сверх нетарифицируемой суммы платежей в месяц"/>
    <s v="45366536,21"/>
    <x v="8"/>
    <x v="0"/>
    <x v="7"/>
  </r>
  <r>
    <x v="14"/>
    <x v="208"/>
    <n v="6099"/>
    <s v="Казначейство России (ФНС России)"/>
    <s v="Единый налоговый платеж(Водный налог 2023). НДС не облагается"/>
    <s v="453666099"/>
    <x v="39"/>
    <x v="2"/>
    <x v="15"/>
  </r>
  <r>
    <x v="14"/>
    <x v="208"/>
    <n v="15225"/>
    <s v="Юдина Анна Владимировна"/>
    <s v="Перечисление заработной платы за март  2024 г. НДС не облагается"/>
    <s v="4536615225"/>
    <x v="11"/>
    <x v="3"/>
    <x v="9"/>
  </r>
  <r>
    <x v="14"/>
    <x v="208"/>
    <n v="16250"/>
    <s v="Казначейство России (ФНС России)"/>
    <s v="Единый налоговый платеж(НДФЛ март 2024). НДС не облагается"/>
    <s v="4536616250"/>
    <x v="16"/>
    <x v="3"/>
    <x v="9"/>
  </r>
  <r>
    <x v="14"/>
    <x v="208"/>
    <n v="43500"/>
    <s v="Иваницкая Ирина Васильевна"/>
    <s v="Перечисление заработной платы за март 2024 для зачисления на счет Иваницкой И. В. НДС не облагается"/>
    <s v="4536643500"/>
    <x v="11"/>
    <x v="3"/>
    <x v="9"/>
  </r>
  <r>
    <x v="14"/>
    <x v="208"/>
    <n v="50025"/>
    <s v="АО &quot;Райффайзенбанк&quot; г. Москва"/>
    <s v="Оплата Заработная плата за Декабрь 2023 г. на основании ПЛАТЕЖНАЯ ВЕДОМОСТЬ N 7 от 15.03.2024"/>
    <s v="4536650025"/>
    <x v="11"/>
    <x v="3"/>
    <x v="9"/>
  </r>
  <r>
    <x v="14"/>
    <x v="209"/>
    <n v="225"/>
    <s v="АО &quot;Райффайзенбанк&quot; г. Москва"/>
    <s v="Комиссия за снятие наличных в банкомате. Cash Advance Fee. CARD **4411 IRINA MIGUNOVA 18MAR RUR 15000 RBA REC 75131 G MOSKVA"/>
    <s v="45369225"/>
    <x v="8"/>
    <x v="0"/>
    <x v="7"/>
  </r>
  <r>
    <x v="14"/>
    <x v="209"/>
    <n v="15000"/>
    <s v="АО &quot;Райффайзенбанк&quot; г. Москва"/>
    <s v="Снятие наличных денежных средств с карты в банкомате Банка. CARD **4411 IRINA MIGUNOVA 18MAR RUR 15000 RBA REC 75131 G MOSKVA"/>
    <s v="4536915000"/>
    <x v="15"/>
    <x v="4"/>
    <x v="11"/>
  </r>
  <r>
    <x v="14"/>
    <x v="210"/>
    <n v="149"/>
    <s v="АО &quot;Райффайзенбанк&quot; г. Москва"/>
    <s v="Комиссия за переводы в пользу ФЛ сверх нетарифицируемой суммы платежей в месяц"/>
    <s v="45370149"/>
    <x v="8"/>
    <x v="0"/>
    <x v="7"/>
  </r>
  <r>
    <x v="14"/>
    <x v="210"/>
    <n v="14900"/>
    <s v="Мильяненко Михаил Александрович"/>
    <s v="Предоплата самозанятому по договору №БН от 15.02.2023г.(за трактор) НДС не облагается"/>
    <s v="4537014900"/>
    <x v="14"/>
    <x v="0"/>
    <x v="6"/>
  </r>
  <r>
    <x v="14"/>
    <x v="211"/>
    <n v="2961.85"/>
    <s v="АО &quot;Райффайзенбанк&quot; г. Москва"/>
    <s v="Комиссия за переводы в пользу ФЛ сверх нетарифицируемой суммы платежей в месяц"/>
    <s v="453782961,85"/>
    <x v="8"/>
    <x v="0"/>
    <x v="7"/>
  </r>
  <r>
    <x v="14"/>
    <x v="211"/>
    <n v="5155.4399999999996"/>
    <s v="Управление федерального казначейства по г. Москве (Департамент городского имущества города Москвы л/с 04732071000)"/>
    <s v="Пени по арендной плате за землю за период с 06.04.2022 по 31.12.2023г.,  ФЛС №М-02-013174-001 В том числе НДС"/>
    <s v="453785155,44"/>
    <x v="5"/>
    <x v="0"/>
    <x v="4"/>
  </r>
  <r>
    <x v="14"/>
    <x v="211"/>
    <n v="13468.32"/>
    <s v="АО &quot;ЭКОТЕХПРОМ&quot;"/>
    <s v="Оплата за прием ТКО, транспортирование, обработка, обезвреживание, утилизация, захоронение по СВАО за февраль 2024г., согласно Счета №СВАО-0011661 от 29.01.2024г. НДС не облагается"/>
    <s v="4537813468,32"/>
    <x v="4"/>
    <x v="0"/>
    <x v="3"/>
  </r>
  <r>
    <x v="14"/>
    <x v="211"/>
    <n v="14610"/>
    <s v="ООО &quot;МВК ЭКОДАР&quot;"/>
    <s v="Оплата за сервисное обслуживание по Договору №71781/ДСО2 от 05.03.2024г.., согласно Счета №71781/Р135 от 15.03.2024г. В том числе НДС 20.00% - 2 435.00"/>
    <s v="4537814610"/>
    <x v="21"/>
    <x v="0"/>
    <x v="12"/>
  </r>
  <r>
    <x v="14"/>
    <x v="211"/>
    <n v="15225"/>
    <s v="Юдина Анна Владимировна"/>
    <s v="Перечисление заработной платы за март  2024 г. НДС не облагается"/>
    <s v="4537815225"/>
    <x v="11"/>
    <x v="3"/>
    <x v="9"/>
  </r>
  <r>
    <x v="14"/>
    <x v="211"/>
    <n v="16250"/>
    <s v="Казначейство России (ФНС России)"/>
    <s v="Единый налоговый платеж(НДФЛ март 2024). НДС не облагается"/>
    <s v="4537816250"/>
    <x v="16"/>
    <x v="3"/>
    <x v="9"/>
  </r>
  <r>
    <x v="14"/>
    <x v="211"/>
    <n v="37500"/>
    <s v="ООО &quot;Нохоре&quot;"/>
    <s v="Оплата за вывоз мусора за февраль 2024г., по УПД №46 от 29.02.2024г. НДС не облагается"/>
    <s v="4537837500"/>
    <x v="4"/>
    <x v="0"/>
    <x v="3"/>
  </r>
  <r>
    <x v="14"/>
    <x v="211"/>
    <n v="43500"/>
    <s v="Иваницкая Ирина Васильевна"/>
    <s v="Перечисление заработной платы за март 2024 для зачисления на счет Иваницкой И. В. НДС не облагается"/>
    <s v="4537843500"/>
    <x v="11"/>
    <x v="3"/>
    <x v="9"/>
  </r>
  <r>
    <x v="14"/>
    <x v="211"/>
    <n v="51932"/>
    <s v="Казначейство России (ФНС России)"/>
    <s v="Единый налоговый платеж (Страховые взносы март 2024) НДС не облагается"/>
    <s v="4537851932"/>
    <x v="16"/>
    <x v="3"/>
    <x v="9"/>
  </r>
  <r>
    <x v="14"/>
    <x v="211"/>
    <n v="56025"/>
    <s v="АО &quot;Райффайзенбанк&quot; г. Москва"/>
    <s v="Оплата Заработная плата за Март 2024 г. на основании ПЛАТЕЖНАЯ ВЕДОМОСТЬ N 8 от 27.03.2024"/>
    <s v="4537856025"/>
    <x v="11"/>
    <x v="3"/>
    <x v="9"/>
  </r>
  <r>
    <x v="14"/>
    <x v="211"/>
    <n v="105876"/>
    <s v="Муниципальное унитарное предприятие &quot;Инженерные сети г. Долгопрудного&quot;"/>
    <s v="Оплата за стоки, согласно УПД  №В846 от 29.02.2024г. В том числе НДС 20.00% - 17 646.00"/>
    <s v="45378105876"/>
    <x v="10"/>
    <x v="0"/>
    <x v="8"/>
  </r>
  <r>
    <x v="14"/>
    <x v="211"/>
    <n v="155107"/>
    <s v="Мильяненко Михаил Александрович"/>
    <s v="Предоплата самозанятому по договору №БН от 15.02.2023г.(за уборку территории) НДС не облагается"/>
    <s v="45378155107"/>
    <x v="14"/>
    <x v="0"/>
    <x v="6"/>
  </r>
  <r>
    <x v="14"/>
    <x v="212"/>
    <n v="1000"/>
    <s v="ПАО &quot;РОССЕТИ МОСКОВСКИЙ РЕГИОН&quot;"/>
    <s v="Оплата за услуи присоединения энергоприн. уст-в к эл.сети, по Договору №С8-24-304-167475) по Счету №1870306 от 28.03.2024г. В том числе НДС 20.00% - 166.67"/>
    <s v="453791000"/>
    <x v="25"/>
    <x v="0"/>
    <x v="16"/>
  </r>
  <r>
    <x v="14"/>
    <x v="213"/>
    <n v="11000"/>
    <s v="ИП Игнатенко Дмитрий Владимирович"/>
    <s v="Оплата за  фотоэлементы и монтажные работы, согласно Счета №17 от 27.03.2024г. НДС не облагается"/>
    <s v="4538011000"/>
    <x v="3"/>
    <x v="1"/>
    <x v="2"/>
  </r>
  <r>
    <x v="15"/>
    <x v="214"/>
    <n v="5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29.02.2024 по 31.03.2024"/>
    <s v="45383575"/>
    <x v="8"/>
    <x v="0"/>
    <x v="7"/>
  </r>
  <r>
    <x v="15"/>
    <x v="214"/>
    <n v="990"/>
    <s v="АО &quot;Райффайзенбанк&quot; г. Москва"/>
    <s v="Ежемесячная комиссия за обслуживание по пакету за период с 01.03.2024 по 31.03.2024"/>
    <s v="45383990"/>
    <x v="8"/>
    <x v="0"/>
    <x v="7"/>
  </r>
  <r>
    <x v="15"/>
    <x v="214"/>
    <n v="3626.9"/>
    <s v="АО &quot;Райффайзенбанк&quot; г. Москва"/>
    <s v="Оплата покупки по карте. CARD **4411 IRINA MIGUNOVA 28MAR RUR 3626.9 OKEY MOSCOW"/>
    <s v="453833626,9"/>
    <x v="15"/>
    <x v="4"/>
    <x v="11"/>
  </r>
  <r>
    <x v="15"/>
    <x v="215"/>
    <n v="1305"/>
    <s v="АО &quot;Райффайзенбанк&quot; г. Москва"/>
    <s v="Оплата покупки по карте. CARD **4411 IRINA MIGUNOVA 02APR RUR 1305 POST RUS.SERVICE.127204 MOSKVA"/>
    <s v="453861305"/>
    <x v="15"/>
    <x v="4"/>
    <x v="11"/>
  </r>
  <r>
    <x v="15"/>
    <x v="216"/>
    <n v="3300"/>
    <s v="Ковалёв Марк Викторович"/>
    <s v="Оплата за заправку картриджей, согласно Счета №8658925 от 04.04.2024г. НДС не облагается"/>
    <s v="453873300"/>
    <x v="12"/>
    <x v="4"/>
    <x v="11"/>
  </r>
  <r>
    <x v="15"/>
    <x v="216"/>
    <n v="6000"/>
    <s v="ООО &quot;ГАЗСЕРВИС&quot;"/>
    <s v="Оплата за тех.обслуживание гозопровода и газового оборудования за апрель 2024г., согласно Счета №3 от 25.03.2024г. НДС не облагается"/>
    <s v="453876000"/>
    <x v="23"/>
    <x v="0"/>
    <x v="0"/>
  </r>
  <r>
    <x v="15"/>
    <x v="216"/>
    <n v="8910"/>
    <s v="ОТДЕЛЕНИЕ МАРИЙ ЭЛ N8614 ПАО СБЕРБАНК Г ЙОШКАР-ОЛА"/>
    <s v="Оплата за лицензию &quot;ЖКХ: Онлайн чат&quot; на 1 год, согласно Счета №ТРЦБ-004412 от 04.04.2024г. В том числе НДС 20.00% - 1 485.00"/>
    <s v="453878910"/>
    <x v="2"/>
    <x v="0"/>
    <x v="1"/>
  </r>
  <r>
    <x v="15"/>
    <x v="216"/>
    <n v="52500"/>
    <s v="ООО &quot;Нохоре&quot;"/>
    <s v="Оплата за вывоз мусора за март 2024г., по УПД №80 от 31.03.2024г. НДС не облагается"/>
    <s v="4538752500"/>
    <x v="4"/>
    <x v="0"/>
    <x v="3"/>
  </r>
  <r>
    <x v="15"/>
    <x v="217"/>
    <n v="16000"/>
    <s v="Мильяненко Михаил Александрович"/>
    <s v="Предоплата самозанятому по договору №БН от 15.02.2023г.(за уборку территории) НДС не облагается"/>
    <s v="4539116000"/>
    <x v="14"/>
    <x v="0"/>
    <x v="6"/>
  </r>
  <r>
    <x v="15"/>
    <x v="217"/>
    <n v="17000"/>
    <s v="ООО &quot;ОТЕЛЬ ВИНОГРАДОВО&quot;"/>
    <s v="Оплата за услуги аренды зала, согласно Счета №480 от 02.04.2024г. В том числе НДС 20.00% - 2 833.33"/>
    <s v="4539117000"/>
    <x v="29"/>
    <x v="2"/>
    <x v="18"/>
  </r>
  <r>
    <x v="15"/>
    <x v="217"/>
    <n v="80000"/>
    <s v="ШКРЕБА ВИКТОРИЯ СЕРГЕЕВНА"/>
    <s v="Оплата юридических услуг по счету №8751988 от 09.04 2024 г., №8752020 от 09.04.2024г. по договору №БН от 19.09.2022. НДС не облагается"/>
    <s v="4539180000"/>
    <x v="20"/>
    <x v="0"/>
    <x v="14"/>
  </r>
  <r>
    <x v="15"/>
    <x v="218"/>
    <n v="500"/>
    <s v="ОСФР ПО Г. МОСКВЕ И МОСКОВСКОЙ ОБЛАСТИ"/>
    <s v="Взносы на обязательное страхование от несчастных случаев за апрель 2024г.. Регистрационный номер в ФСС 7704004815 НДС не облагается"/>
    <s v="45397500"/>
    <x v="16"/>
    <x v="3"/>
    <x v="9"/>
  </r>
  <r>
    <x v="15"/>
    <x v="218"/>
    <n v="1305"/>
    <s v="АО &quot;Райффайзенбанк&quot; г. Москва"/>
    <s v="Оплата покупки по карте. CARD **4411 IRINA MIGUNOVA 12APR RUR 1305 POST RUS.SERVICE.127204 MOSKVA"/>
    <s v="453971305"/>
    <x v="15"/>
    <x v="4"/>
    <x v="11"/>
  </r>
  <r>
    <x v="15"/>
    <x v="218"/>
    <n v="4958.74"/>
    <s v="ПАО &quot;ВЫМПЕЛКОМ&quot;"/>
    <s v="Оплата за услуги связи за март 2024 года по счету №101043990874   от 31.03.2024 Лицевой счет абонента 669010285 В том числе НДС 20.00% - 826.46"/>
    <s v="453974958,74"/>
    <x v="1"/>
    <x v="0"/>
    <x v="1"/>
  </r>
  <r>
    <x v="15"/>
    <x v="218"/>
    <n v="5136.46"/>
    <s v="ООО &quot;ДЕЛОКС&quot;"/>
    <s v="Оплата за бумагу туалетную, полотенца бумажные, согласно Счета №5909 от 11.04.2024г. В том числе НДС 20.00% - 856.08"/>
    <s v="453975136,46"/>
    <x v="15"/>
    <x v="4"/>
    <x v="11"/>
  </r>
  <r>
    <x v="15"/>
    <x v="218"/>
    <n v="6734.16"/>
    <s v="АО &quot;ЭКОТЕХПРОМ&quot;"/>
    <s v="Оплата за прием ТКО, транспортирование, обработка, обезвреживание, утилизация, захоронение по СВАО за март 2024г., согласно Счета №СВАО-0178038 от 31.03.2024г. НДС не облагается"/>
    <s v="453976734,16"/>
    <x v="4"/>
    <x v="0"/>
    <x v="3"/>
  </r>
  <r>
    <x v="15"/>
    <x v="218"/>
    <n v="55400"/>
    <s v="ИП Ковалевская Анастасия Ивановна"/>
    <s v="Оплата за услуги бухгалтерского сопровождения за март 2024г., согласно Счета №7 от 11.04.2024г. НДС не облагается"/>
    <s v="4539755400"/>
    <x v="18"/>
    <x v="0"/>
    <x v="13"/>
  </r>
  <r>
    <x v="15"/>
    <x v="218"/>
    <n v="734371.14"/>
    <s v="АО &quot;Мосэнергосбыт&quot;"/>
    <s v="Оплата за потребленную эл/э (мощность) по дог/контракту No 77610001009699 (номер дог до 01.01.2023 - 97644161) за январь 2024 года, по счету 11520124020079 от 09.02.2024 В том числе НДС 20.00% - 122 395.19"/>
    <s v="45397734371,14"/>
    <x v="25"/>
    <x v="0"/>
    <x v="16"/>
  </r>
  <r>
    <x v="15"/>
    <x v="219"/>
    <n v="580.25"/>
    <s v="АО &quot;Райффайзенбанк&quot; г. Москва"/>
    <s v="Комиссия за переводы в пользу ФЛ сверх нетарифицируемой суммы платежей в месяц"/>
    <s v="45398580,25"/>
    <x v="8"/>
    <x v="0"/>
    <x v="7"/>
  </r>
  <r>
    <x v="15"/>
    <x v="219"/>
    <n v="15225"/>
    <s v="Юдина Анна Владимировна"/>
    <s v="Перечисление заработной платы за апрель  2024 г. НДС не облагается"/>
    <s v="4539815225"/>
    <x v="11"/>
    <x v="3"/>
    <x v="9"/>
  </r>
  <r>
    <x v="15"/>
    <x v="219"/>
    <n v="16250"/>
    <s v="Казначейство России (ФНС России)"/>
    <s v="Единый налоговый платеж(НДФЛ апрель 2024). НДС не облагается"/>
    <s v="4539816250"/>
    <x v="16"/>
    <x v="3"/>
    <x v="9"/>
  </r>
  <r>
    <x v="15"/>
    <x v="219"/>
    <n v="43500"/>
    <s v="Иваницкая Ирина Васильевна"/>
    <s v="Перечисление заработной платы за апрель 2024 для зачисления на счет Иваницкой И. В. НДС не облагается"/>
    <s v="4539843500"/>
    <x v="11"/>
    <x v="3"/>
    <x v="9"/>
  </r>
  <r>
    <x v="15"/>
    <x v="219"/>
    <n v="50025"/>
    <s v="АО &quot;Райффайзенбанк&quot; г. Москва"/>
    <s v="Оплата Заработная плата за Декабрь 2023 г. на основании ПЛАТЕЖНАЯ ВЕДОМОСТЬ N 9 от 16.04.2024"/>
    <s v="4539850025"/>
    <x v="11"/>
    <x v="3"/>
    <x v="9"/>
  </r>
  <r>
    <x v="15"/>
    <x v="219"/>
    <n v="247044"/>
    <s v="Муниципальное унитарное предприятие &quot;Инженерные сети г. Долгопрудного&quot;"/>
    <s v="Оплата за стоки, согласно УПД  №В1415 от 31.03.2024г. В том числе НДС 20.00% - 41 174.00"/>
    <s v="45398247044"/>
    <x v="10"/>
    <x v="0"/>
    <x v="8"/>
  </r>
  <r>
    <x v="15"/>
    <x v="219"/>
    <n v="300000"/>
    <s v="ООО ЧОО &quot;АКБ&quot;"/>
    <s v="Оплата охраны территории поселка за март  2024 год по договору №347-2-23-ФО от 15.02.2023 НДС не облагается"/>
    <s v="45398300000"/>
    <x v="30"/>
    <x v="0"/>
    <x v="2"/>
  </r>
  <r>
    <x v="15"/>
    <x v="220"/>
    <n v="300"/>
    <s v="АО &quot;Райффайзенбанк&quot; г. Москва"/>
    <s v="Комиссия за переводы в пользу ФЛ сверх нетарифицируемой суммы платежей в месяц"/>
    <s v="45399300"/>
    <x v="8"/>
    <x v="0"/>
    <x v="7"/>
  </r>
  <r>
    <x v="15"/>
    <x v="220"/>
    <n v="30000"/>
    <s v="Мильяненко Михаил Александрович"/>
    <s v="Предоплата самозанятому по договору №БН от 15.02.2023г.(за уборку территории) НДС не облагается"/>
    <s v="4539930000"/>
    <x v="14"/>
    <x v="0"/>
    <x v="6"/>
  </r>
  <r>
    <x v="15"/>
    <x v="220"/>
    <n v="72695"/>
    <s v="ИП Куркин Сергей Петрович"/>
    <s v="Окончательная оплата по Доп.соглашению №2 от 29.01.2024г. к Договору №УП/НХБК-25/12/2023 от 25.12.2023г., согласно Счета №45 от 26.02.2024г. НДС не облагается"/>
    <s v="4539972695"/>
    <x v="17"/>
    <x v="1"/>
    <x v="12"/>
  </r>
  <r>
    <x v="15"/>
    <x v="221"/>
    <n v="8422.86"/>
    <s v="АО &quot;Райффайзенбанк&quot; г. Москва"/>
    <s v="Оплата покупки по карте. CARD **4411 IRINA MIGUNOVA 22APR RUR 8422.86 GAZPROM MEZHREGIONGAZ G. SANKT-PETE"/>
    <s v="454068422,86"/>
    <x v="0"/>
    <x v="0"/>
    <x v="12"/>
  </r>
  <r>
    <x v="15"/>
    <x v="222"/>
    <n v="2130.79"/>
    <s v="АО &quot;Райффайзенбанк&quot; г. Москва"/>
    <s v="Комиссия за переводы в пользу ФЛ сверх нетарифицируемой суммы платежей в месяц"/>
    <s v="454072130,79"/>
    <x v="8"/>
    <x v="0"/>
    <x v="7"/>
  </r>
  <r>
    <x v="15"/>
    <x v="222"/>
    <n v="90000"/>
    <s v="ООО &quot;Нохоре&quot;"/>
    <s v="Оплата за вывоз мусора за апрель  2024г., по Счету №174 от 25.04.2024г. НДС не облагается"/>
    <s v="4540790000"/>
    <x v="4"/>
    <x v="0"/>
    <x v="3"/>
  </r>
  <r>
    <x v="15"/>
    <x v="222"/>
    <n v="162527"/>
    <s v="Мильяненко Михаил Александрович"/>
    <s v="Предоплата самозанятому по договору №БН от 15.02.2023г.(за уборку территории) НДС не облагается"/>
    <s v="45407162527"/>
    <x v="14"/>
    <x v="0"/>
    <x v="6"/>
  </r>
  <r>
    <x v="15"/>
    <x v="223"/>
    <n v="1348.8"/>
    <s v="АО &quot;Райффайзенбанк&quot; г. Москва"/>
    <s v="Комиссия за переводы в пользу ФЛ сверх нетарифицируемой суммы платежей в месяц"/>
    <s v="454091348,8"/>
    <x v="8"/>
    <x v="0"/>
    <x v="7"/>
  </r>
  <r>
    <x v="15"/>
    <x v="223"/>
    <n v="2907"/>
    <s v="Казначейство России (ФНС России)"/>
    <s v="Единый налоговый платеж(водный налог 1кв 2024). НДС не облагается"/>
    <s v="454092907"/>
    <x v="39"/>
    <x v="2"/>
    <x v="15"/>
  </r>
  <r>
    <x v="15"/>
    <x v="223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апрель 2024г.  НДС не облагается"/>
    <s v="454097000"/>
    <x v="2"/>
    <x v="0"/>
    <x v="1"/>
  </r>
  <r>
    <x v="15"/>
    <x v="223"/>
    <n v="9450"/>
    <s v="ООО &quot;ПРОСТЫЕ РЕШЕНИЯ&quot;"/>
    <s v="Оплата за услуги по адаптации и сопровождению адаптированных программ &quot;1С:Предприятие&quot;, согласно Счета №2074 от 08.04.2024г. В том числе НДС 20.00% - 1 575.00"/>
    <s v="454099450"/>
    <x v="18"/>
    <x v="0"/>
    <x v="13"/>
  </r>
  <r>
    <x v="15"/>
    <x v="223"/>
    <n v="13630"/>
    <s v="ООО &quot;МВК ЭКОДАР&quot;"/>
    <s v="Оплата за сервисное обслуживание по Договору №71781/ДСО2 от 05.03.2024г.., согласно Счета №71781/Р138 от 11.04.2024г. В том числе НДС 20.00% - 2 271.67"/>
    <s v="4540913630"/>
    <x v="21"/>
    <x v="0"/>
    <x v="12"/>
  </r>
  <r>
    <x v="15"/>
    <x v="223"/>
    <n v="17485"/>
    <s v="Юдина Анна Владимировна"/>
    <s v="Перечисление заработной платы за апрель  2024 г. НДС не облагается"/>
    <s v="4540917485"/>
    <x v="11"/>
    <x v="3"/>
    <x v="9"/>
  </r>
  <r>
    <x v="15"/>
    <x v="223"/>
    <n v="19359"/>
    <s v="Казначейство России (ФНС России)"/>
    <s v="Единый налоговый платеж(НДФЛ апрель 2024). НДС не облагается"/>
    <s v="4540919359"/>
    <x v="16"/>
    <x v="3"/>
    <x v="9"/>
  </r>
  <r>
    <x v="15"/>
    <x v="223"/>
    <n v="25252"/>
    <s v="ООО &quot;МВК ЭКОДАР&quot;"/>
    <s v="Оплата за сервисное обслуживание по Договору №71781/ДСО2 от 05.03.2024г.., согласно Счета №71781/Р137 от 01.04.2024г. В том числе НДС 20.00% - 4 208.67"/>
    <s v="4540925252"/>
    <x v="21"/>
    <x v="0"/>
    <x v="12"/>
  </r>
  <r>
    <x v="15"/>
    <x v="223"/>
    <n v="33670.800000000003"/>
    <s v="АО &quot;ЭКОТЕХПРОМ&quot;"/>
    <s v="Оплата за прием ТКО, транспортирование, обработка, обезвреживание, утилизация, захоронение по СВАО за апрель 2024г., по Договору № 3-15-6484 от 22.12.2021 НДС не облагается"/>
    <s v="4540933670,8"/>
    <x v="4"/>
    <x v="0"/>
    <x v="3"/>
  </r>
  <r>
    <x v="15"/>
    <x v="223"/>
    <n v="49955"/>
    <s v="Иваницкая Ирина Васильевна"/>
    <s v="Перечисление заработной платы за апрель 2024 для зачисления на счет Иваницкой И. В. НДС не облагается"/>
    <s v="4540949955"/>
    <x v="11"/>
    <x v="3"/>
    <x v="9"/>
  </r>
  <r>
    <x v="15"/>
    <x v="223"/>
    <n v="55520"/>
    <s v="Казначейство России (ФНС России)"/>
    <s v="Единый налоговый платеж (Страховые взносы апрель 2024) НДС не облагается"/>
    <s v="4540955520"/>
    <x v="16"/>
    <x v="3"/>
    <x v="9"/>
  </r>
  <r>
    <x v="15"/>
    <x v="223"/>
    <n v="66922"/>
    <s v="АО &quot;Райффайзенбанк&quot; г. Москва"/>
    <s v="Оплата Заработная плата за Декабрь 2023 г. на основании ПЛАТЕЖНАЯ ВЕДОМОСТЬ N 10 от 27.04.2024"/>
    <s v="4540966922"/>
    <x v="11"/>
    <x v="3"/>
    <x v="9"/>
  </r>
  <r>
    <x v="15"/>
    <x v="223"/>
    <n v="146185.97"/>
    <s v="Управление федерального казначейства по г. Москве (Департамент городского имущества города Москвы л/с 04732071000)"/>
    <s v="Арендная плата за землю за 2 квартал 2024,  ФЛС №М-02-013174-001 В том числе НДС"/>
    <s v="45409146185,97"/>
    <x v="5"/>
    <x v="0"/>
    <x v="4"/>
  </r>
  <r>
    <x v="15"/>
    <x v="223"/>
    <n v="203723.07"/>
    <s v="Муниципальное унитарное предприятие &quot;Инженерные сети г. Долгопрудного&quot;"/>
    <s v="Оплата за стоки за апрель 2024г., согласно Договора № 94В от 19.12.2003г. В том числе НДС 20.00% - 33 953.85"/>
    <s v="45409203723,07"/>
    <x v="10"/>
    <x v="0"/>
    <x v="8"/>
  </r>
  <r>
    <x v="15"/>
    <x v="224"/>
    <n v="1915.16"/>
    <s v="АО &quot;Райффайзенбанк&quot; г. Москва"/>
    <s v="Оплата покупки по карте. CARD **4411 IRINA MIGUNOVA 27APR RUR 1915.16 GAZPROM MEZHREGIONGAZ G. SANKT-PETE"/>
    <s v="454111915,16"/>
    <x v="0"/>
    <x v="0"/>
    <x v="12"/>
  </r>
  <r>
    <x v="16"/>
    <x v="225"/>
    <n v="67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3.2024 по 30.04.2024"/>
    <s v="45414675"/>
    <x v="8"/>
    <x v="0"/>
    <x v="7"/>
  </r>
  <r>
    <x v="16"/>
    <x v="225"/>
    <n v="990"/>
    <s v="АО &quot;Райффайзенбанк&quot; г. Москва"/>
    <s v="Ежемесячная комиссия за обслуживание по пакету за период с 01.04.2024 по 30.04.2024"/>
    <s v="45414990"/>
    <x v="8"/>
    <x v="0"/>
    <x v="7"/>
  </r>
  <r>
    <x v="16"/>
    <x v="226"/>
    <n v="50000"/>
    <s v="ШКРЕБА ВИКТОРИЯ СЕРГЕЕВНА"/>
    <s v="Оплата юридических услуг по счету №9229407 от 03.05 2024 г., по договору №БН от 19.09.2022. НДС не облагается"/>
    <s v="4541550000"/>
    <x v="20"/>
    <x v="0"/>
    <x v="14"/>
  </r>
  <r>
    <x v="16"/>
    <x v="226"/>
    <n v="55400"/>
    <s v="ИП Ковалевская Анастасия Ивановна"/>
    <s v="Оплата за услуги бухгалтерского сопровождения за апрель 2024г., согласно Счета №8 от 02.05.2024г. НДС не облагается"/>
    <s v="4541555400"/>
    <x v="18"/>
    <x v="0"/>
    <x v="13"/>
  </r>
  <r>
    <x v="16"/>
    <x v="227"/>
    <n v="4632"/>
    <s v="АО &quot;Райффайзенбанк&quot; г. Москва"/>
    <s v="Оплата покупки по карте. CARD **4411 IRINA MIGUNOVA 02MAY RUR 4632 LEROYMERLIN_004 MYTISCHI"/>
    <s v="454184632"/>
    <x v="7"/>
    <x v="1"/>
    <x v="12"/>
  </r>
  <r>
    <x v="16"/>
    <x v="228"/>
    <n v="1753.14"/>
    <s v="АО &quot;Райффайзенбанк&quot; г. Москва"/>
    <s v="Оплата покупки по карте. CARD **4411 IRINA MIGUNOVA 08MAY RUR 1753.14 POST RUS.SERVICE.127204 MOSKVA"/>
    <s v="454221753,14"/>
    <x v="15"/>
    <x v="4"/>
    <x v="11"/>
  </r>
  <r>
    <x v="16"/>
    <x v="229"/>
    <n v="130.83000000000001"/>
    <s v="АО &quot;Райффайзенбанк&quot; г. Москва"/>
    <s v="Комиссия за переводы в пользу ФЛ сверх нетарифицируемой суммы платежей в месяц"/>
    <s v="45428130,83"/>
    <x v="8"/>
    <x v="0"/>
    <x v="7"/>
  </r>
  <r>
    <x v="16"/>
    <x v="229"/>
    <n v="548"/>
    <s v="ОСФР ПО Г. МОСКВЕ И МОСКОВСКОЙ ОБЛАСТИ"/>
    <s v="Взносы на обязательное страхование от несчастных случаев за май 2024г.. Регистрационный номер в ФСС 7704004815 НДС не облагается"/>
    <s v="45428548"/>
    <x v="16"/>
    <x v="3"/>
    <x v="9"/>
  </r>
  <r>
    <x v="16"/>
    <x v="229"/>
    <n v="16354.5"/>
    <s v="Юдина Анна Владимировна"/>
    <s v="Перечисление заработной платы за май  2024 г. НДС не облагается"/>
    <s v="4542816354,5"/>
    <x v="11"/>
    <x v="3"/>
    <x v="9"/>
  </r>
  <r>
    <x v="16"/>
    <x v="229"/>
    <n v="17805"/>
    <s v="Казначейство России (ФНС России)"/>
    <s v="Единый налоговый платеж(НДФЛ май 2024). НДС не облагается"/>
    <s v="4542817805"/>
    <x v="16"/>
    <x v="3"/>
    <x v="9"/>
  </r>
  <r>
    <x v="16"/>
    <x v="229"/>
    <n v="46728"/>
    <s v="Иваницкая Ирина Васильевна"/>
    <s v="Перечисление заработной платы за май 2024 для зачисления на счет Иваницкой И. В. НДС не облагается"/>
    <s v="4542846728"/>
    <x v="11"/>
    <x v="3"/>
    <x v="9"/>
  </r>
  <r>
    <x v="16"/>
    <x v="229"/>
    <n v="56073"/>
    <s v="АО &quot;Райффайзенбанк&quot; г. Москва"/>
    <s v="Оплата Заработная плата за Декабрь 2023 г. на основании ПЛАТЕЖНАЯ ВЕДОМОСТЬ N 11 от 15.05.2024"/>
    <s v="4542856073"/>
    <x v="11"/>
    <x v="3"/>
    <x v="9"/>
  </r>
  <r>
    <x v="16"/>
    <x v="230"/>
    <n v="6000"/>
    <s v="ООО &quot;ГАЗСЕРВИС&quot;"/>
    <s v="Оплата за тех.обслуживание гозопровода и газового оборудования за май 2024г., НДС не облагается"/>
    <s v="454296000"/>
    <x v="23"/>
    <x v="0"/>
    <x v="0"/>
  </r>
  <r>
    <x v="16"/>
    <x v="230"/>
    <n v="6098"/>
    <s v="АО &quot;Мосэнергосбыт&quot;"/>
    <s v="Оплата пени за потребленную эл/э (мощность) по дог/контракту No 77610001009699 (номер дог до 01.01.2023 - 97644161) , по счету 10070424029328 от 14.05.2024 В том числе НДС 20.00% - 1 016.33"/>
    <s v="454296098"/>
    <x v="25"/>
    <x v="0"/>
    <x v="16"/>
  </r>
  <r>
    <x v="16"/>
    <x v="230"/>
    <n v="13468.32"/>
    <s v="АО &quot;ЭКОТЕХПРОМ&quot;"/>
    <s v="Оплата за прием ТКО, транспортирование, обработка, обезвреживание, утилизация, захоронение по СВАО за апрель 2024г., по Счету №СВАО-024113 от 30.04.2024г. по Договору № 3-15-6484 от 22.12.2021 НДС не облагается"/>
    <s v="4542913468,32"/>
    <x v="4"/>
    <x v="0"/>
    <x v="3"/>
  </r>
  <r>
    <x v="16"/>
    <x v="230"/>
    <n v="40000"/>
    <s v="ФИЛИАЛ ППК &quot;РОСКАДАСТР&quot;"/>
    <s v="Оплата по Договор №24-9951-Д/0015 от14.05.2024. а выполнение работ, по Счету №9951/2024/6 от 15.05.2024г. В том числе НДС 20.00% - 6 666.67"/>
    <s v="4542940000"/>
    <x v="20"/>
    <x v="0"/>
    <x v="14"/>
  </r>
  <r>
    <x v="16"/>
    <x v="230"/>
    <n v="41287.03"/>
    <s v="АО &quot;Мосэнергосбыт&quot;"/>
    <s v="Оплата за потребленную эл/э (мощность) по дог/контракту No 77610001009699 (номер дог до 01.01.2023 - 97644161) за арель 2024 года, по счету 11520424020637 от 13.05.2024 В том числе НДС 20.00% - 6 881.17"/>
    <s v="4542941287,03"/>
    <x v="25"/>
    <x v="0"/>
    <x v="16"/>
  </r>
  <r>
    <x v="16"/>
    <x v="230"/>
    <n v="300000"/>
    <s v="ООО ЧОО &quot;АКБ&quot;"/>
    <s v="Оплата охраны территории поселка за апрель  2024 год по договору №347-2-23-ФО от 15.02.2023 НДС не облагается"/>
    <s v="45429300000"/>
    <x v="30"/>
    <x v="0"/>
    <x v="2"/>
  </r>
  <r>
    <x v="16"/>
    <x v="231"/>
    <n v="1752.83"/>
    <s v="АО &quot;Райффайзенбанк&quot; г. Москва"/>
    <s v="Оплата покупки по карте. CARD **4411 IRINA MIGUNOVA 16MAY RUR 1752.83 GAZPROM MEZHREGIONGAZ G. SANKT-PETE"/>
    <s v="454301752,83"/>
    <x v="0"/>
    <x v="0"/>
    <x v="12"/>
  </r>
  <r>
    <x v="16"/>
    <x v="232"/>
    <n v="400"/>
    <s v="АО &quot;Райффайзенбанк&quot; г. Москва"/>
    <s v="Комиссия за переводы в пользу ФЛ сверх нетарифицируемой суммы платежей в месяц"/>
    <s v="45435400"/>
    <x v="8"/>
    <x v="0"/>
    <x v="7"/>
  </r>
  <r>
    <x v="16"/>
    <x v="232"/>
    <n v="6000"/>
    <s v="ОТДЕЛЕНИЕ ТУЛА БАНКА РОССИИ//УФК ПО ТУЛЬСКОЙ ОБЛАСТИ Г ТУЛА"/>
    <s v="Оплата госпошлины. НДС не облагается"/>
    <s v="454356000"/>
    <x v="31"/>
    <x v="2"/>
    <x v="14"/>
  </r>
  <r>
    <x v="16"/>
    <x v="232"/>
    <n v="40000"/>
    <s v="Мильяненко Михаил Александрович"/>
    <s v="Предоплата самозанятому по договору №БН от 15.02.2023г.(за уборку территории) НДС не облагается"/>
    <s v="4543540000"/>
    <x v="14"/>
    <x v="0"/>
    <x v="6"/>
  </r>
  <r>
    <x v="16"/>
    <x v="233"/>
    <n v="3835"/>
    <s v="АО &quot;Райффайзенбанк&quot; г. Москва"/>
    <s v="Оплата покупки по карте. CARD **4411 IRINA MIGUNOVA 23MAY RUR 3835 NEFTMAGISTRAL 020 DOLGOPRUDNYJ"/>
    <s v="454393835"/>
    <x v="7"/>
    <x v="1"/>
    <x v="12"/>
  </r>
  <r>
    <x v="16"/>
    <x v="234"/>
    <n v="1236"/>
    <s v="АО &quot;Райффайзенбанк&quot; г. Москва"/>
    <s v="Комиссия за переводы в пользу ФЛ сверх нетарифицируемой суммы платежей в месяц"/>
    <s v="454411236"/>
    <x v="8"/>
    <x v="0"/>
    <x v="7"/>
  </r>
  <r>
    <x v="16"/>
    <x v="234"/>
    <n v="4958.74"/>
    <s v="ПАО &quot;ВЫМПЕЛКОМ&quot;"/>
    <s v="Оплата за услуги связи за март 2024 года по счету №101049969203   от 30.04.2024 Лицевой счет абонента 669010285 В том числе НДС 20.00% - 826.46"/>
    <s v="454414958,74"/>
    <x v="1"/>
    <x v="0"/>
    <x v="1"/>
  </r>
  <r>
    <x v="16"/>
    <x v="234"/>
    <n v="17806"/>
    <s v="Казначейство России (ФНС России)"/>
    <s v="Единый налоговый платеж(НДФЛ май 2024). НДС не облагается"/>
    <s v="4544117806"/>
    <x v="16"/>
    <x v="3"/>
    <x v="9"/>
  </r>
  <r>
    <x v="16"/>
    <x v="234"/>
    <n v="55520"/>
    <s v="Казначейство России (ФНС России)"/>
    <s v="Единый налоговый платеж (Страховые взносы за май 2024) НДС не облагается"/>
    <s v="4544155520"/>
    <x v="16"/>
    <x v="3"/>
    <x v="9"/>
  </r>
  <r>
    <x v="16"/>
    <x v="234"/>
    <n v="123600"/>
    <s v="Мильяненко Михаил Александрович"/>
    <s v="Предоплата самозанятому по договору №БН от 15.02.2023г.(за уборку территории) НДС не облагается"/>
    <s v="45441123600"/>
    <x v="14"/>
    <x v="0"/>
    <x v="6"/>
  </r>
  <r>
    <x v="16"/>
    <x v="234"/>
    <n v="636918.31999999995"/>
    <s v="АО &quot;Мосэнергосбыт&quot;"/>
    <s v="Оплата за потребленную эл/э (мощность) по дог/контрNo 77610001009699 (№ дог до 01.01.2023 - 97644161) за 02.2024г, по №11520224020609 от 11.03.2024, 10070224032837, 10070324032504  - В том числе НДС 20.00% - 10"/>
    <s v="45441636918,32"/>
    <x v="25"/>
    <x v="0"/>
    <x v="16"/>
  </r>
  <r>
    <x v="16"/>
    <x v="235"/>
    <n v="4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4.2024 по 31.05.2024"/>
    <s v="45443450"/>
    <x v="8"/>
    <x v="0"/>
    <x v="7"/>
  </r>
  <r>
    <x v="16"/>
    <x v="235"/>
    <n v="701.38"/>
    <s v="АО &quot;Райффайзенбанк&quot; г. Москва"/>
    <s v="Комиссия за переводы в пользу ФЛ сверх нетарифицируемой суммы платежей в месяц"/>
    <s v="45443701,38"/>
    <x v="8"/>
    <x v="0"/>
    <x v="7"/>
  </r>
  <r>
    <x v="16"/>
    <x v="235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май 2024г.  НДС не облагается"/>
    <s v="454437000"/>
    <x v="2"/>
    <x v="0"/>
    <x v="1"/>
  </r>
  <r>
    <x v="16"/>
    <x v="235"/>
    <n v="26978"/>
    <s v="АО &quot;Райффайзенбанк&quot; г. Москва"/>
    <s v="Оплата покупки по карте. CARD **4411 IRINA MIGUNOVA 29MAY RUR 26978 LEROYMERLIN_004 MYTISCHI"/>
    <s v="4544326978"/>
    <x v="7"/>
    <x v="1"/>
    <x v="12"/>
  </r>
  <r>
    <x v="16"/>
    <x v="235"/>
    <n v="33670.800000000003"/>
    <s v="АО &quot;ЭКОТЕХПРОМ&quot;"/>
    <s v="Оплата за прием ТКО, транспортирование, обработка, обезвреживание, утилизация, захоронение по СВАО за май 2024г. по Договору № 3-15-6484 от 22.12.2021 НДС не облагается"/>
    <s v="4544333670,8"/>
    <x v="4"/>
    <x v="0"/>
    <x v="3"/>
  </r>
  <r>
    <x v="16"/>
    <x v="235"/>
    <n v="46728"/>
    <s v="Иваницкая Ирина Васильевна"/>
    <s v="Перечисление заработной платы за май 2024 для зачисления на счет Иваницкой И. В. НДС не облагается"/>
    <s v="4544346728"/>
    <x v="11"/>
    <x v="3"/>
    <x v="9"/>
  </r>
  <r>
    <x v="16"/>
    <x v="235"/>
    <n v="60872"/>
    <s v="АО &quot;Райффайзенбанк&quot; г. Москва"/>
    <s v="Оплата Заработная плата за Декабрь 2023 г. на основании ПЛАТЕЖНАЯ ВЕДОМОСТЬ N 12 от 31.05.2024"/>
    <s v="4544360872"/>
    <x v="11"/>
    <x v="3"/>
    <x v="9"/>
  </r>
  <r>
    <x v="16"/>
    <x v="235"/>
    <n v="87930.13"/>
    <s v="Муниципальное унитарное предприятие &quot;Инженерные сети г. Долгопрудного&quot;"/>
    <s v="Оплата за стоки за апрель 2024г., согласно Договора № 94В от 19.12.2003г. В том числе НДС 20.00% - 14 655.02"/>
    <s v="4544387930,13"/>
    <x v="10"/>
    <x v="0"/>
    <x v="8"/>
  </r>
  <r>
    <x v="16"/>
    <x v="235"/>
    <n v="105000"/>
    <s v="ООО &quot;Нохоре&quot;"/>
    <s v="Оплата за вывоз мусора за май  2024г., по Счету №228 от 31.05.2024г. В том числе НДС 20.00% - 17 500.00"/>
    <s v="45443105000"/>
    <x v="4"/>
    <x v="0"/>
    <x v="3"/>
  </r>
  <r>
    <x v="17"/>
    <x v="236"/>
    <n v="990"/>
    <s v="АО &quot;Райффайзенбанк&quot; г. Москва"/>
    <s v="Ежемесячная комиссия за обслуживание по пакету за период с 01.05.2024 по 31.05.2024"/>
    <s v="45446990"/>
    <x v="8"/>
    <x v="0"/>
    <x v="7"/>
  </r>
  <r>
    <x v="17"/>
    <x v="237"/>
    <n v="19417"/>
    <s v="Мильяненко Михаил Александрович"/>
    <s v="Предоплата самозанятому по договору №БН от 15.02.2023г.(за уборку территории) НДС не облагается"/>
    <s v="4544719417"/>
    <x v="14"/>
    <x v="0"/>
    <x v="6"/>
  </r>
  <r>
    <x v="17"/>
    <x v="238"/>
    <n v="225"/>
    <s v="АО &quot;Райффайзенбанк&quot; г. Москва"/>
    <s v="Комиссия за снятие наличных в банкомате. Cash Advance Fee. CARD **4411 IRINA MIGUNOVA 05JUN RUR 15000 RBA REC 75131 G MOSKVA"/>
    <s v="45448225"/>
    <x v="8"/>
    <x v="0"/>
    <x v="7"/>
  </r>
  <r>
    <x v="17"/>
    <x v="238"/>
    <n v="15000"/>
    <s v="АО &quot;Райффайзенбанк&quot; г. Москва"/>
    <s v="Снятие наличных денежных средств с карты в банкомате Банка. CARD **4411 IRINA MIGUNOVA 05JUN RUR 15000 RBA REC 75131 G MOSKVA"/>
    <s v="4544815000"/>
    <x v="15"/>
    <x v="4"/>
    <x v="11"/>
  </r>
  <r>
    <x v="17"/>
    <x v="239"/>
    <n v="325.01"/>
    <s v="АО &quot;Райффайзенбанк&quot; г. Москва"/>
    <s v="Комиссия за переводы в пользу ФЛ сверх нетарифицируемой суммы платежей в месяц"/>
    <s v="45449325,01"/>
    <x v="8"/>
    <x v="0"/>
    <x v="7"/>
  </r>
  <r>
    <x v="17"/>
    <x v="239"/>
    <n v="479"/>
    <s v="ОСФР ПО Г. МОСКВЕ И МОСКОВСКОЙ ОБЛАСТИ"/>
    <s v="Взносы на обязательное страхование от несчастных случаев за июнь 2024г.. Регистрационный номер в ФСС 7704004815 НДС не облагается"/>
    <s v="45449479"/>
    <x v="16"/>
    <x v="3"/>
    <x v="9"/>
  </r>
  <r>
    <x v="17"/>
    <x v="239"/>
    <n v="5161.1400000000003"/>
    <s v="ПАО &quot;ВЫМПЕЛКОМ&quot;"/>
    <s v="Оплата за услуги связи за май 2024 года по счету №101056250143   от 31.05.2024 Лицевой счет абонента 669010285 В том числе НДС 20.00% - 860.19"/>
    <s v="454495161,14"/>
    <x v="1"/>
    <x v="0"/>
    <x v="1"/>
  </r>
  <r>
    <x v="17"/>
    <x v="239"/>
    <n v="6000"/>
    <s v="ООО &quot;ГАЗСЕРВИС&quot;"/>
    <s v="Оплата за тех.обслуживание гозопровода и газового оборудования за июнь 2024г., НДС не облагается"/>
    <s v="454496000"/>
    <x v="23"/>
    <x v="0"/>
    <x v="0"/>
  </r>
  <r>
    <x v="17"/>
    <x v="239"/>
    <n v="13083.8"/>
    <s v="Юдина Анна Владимировна"/>
    <s v="Перечисление заработной платы за май  2024 г. НДС не облагается"/>
    <s v="4544913083,8"/>
    <x v="11"/>
    <x v="3"/>
    <x v="9"/>
  </r>
  <r>
    <x v="17"/>
    <x v="239"/>
    <n v="15164.5"/>
    <s v="АО &quot;Райффайзенбанк&quot; г. Москва"/>
    <s v="Оплата покупки по карте. CARD **4411 IRINA MIGUNOVA 04JUN RUR 15164.5 LEROYMERLIN_004 MYTISCHI"/>
    <s v="4544915164,5"/>
    <x v="7"/>
    <x v="1"/>
    <x v="12"/>
  </r>
  <r>
    <x v="17"/>
    <x v="239"/>
    <n v="36047"/>
    <s v="ООО &quot;ВСЕИНСТРУМЕНТЫ.РУ&quot;"/>
    <s v="Оплата за материалы, согласно Счета №2406-100103-52639 от 05.06.2024г. В том числе НДС 20.00% - 6 007.83"/>
    <s v="4544936047"/>
    <x v="7"/>
    <x v="1"/>
    <x v="12"/>
  </r>
  <r>
    <x v="17"/>
    <x v="239"/>
    <n v="50000"/>
    <s v="ШКРЕБА ВИКТОРИЯ СЕРГЕЕВНА"/>
    <s v="Оплата юридических услуг по счету №9917956 от 06.06 2024 г., по договору №БН от 19.09.2022. НДС не облагается"/>
    <s v="4544950000"/>
    <x v="20"/>
    <x v="0"/>
    <x v="14"/>
  </r>
  <r>
    <x v="17"/>
    <x v="239"/>
    <n v="50000"/>
    <s v="ШКРЕБА ВИКТОРИЯ СЕРГЕЕВНА"/>
    <s v="Оплата юридических услуг по счету №9918047 от 06.06 2024 г., по договору №БН от 03.11.2023. НДС не облагается"/>
    <s v="4544950000"/>
    <x v="20"/>
    <x v="0"/>
    <x v="14"/>
  </r>
  <r>
    <x v="17"/>
    <x v="239"/>
    <n v="55400"/>
    <s v="ИП Ковалевская Анастасия Ивановна"/>
    <s v="Оплата за услуги бухгалтерского сопровождения за май 2024г., согласно Счета №11 от 03.06.2024г. НДС не облагается"/>
    <s v="4544955400"/>
    <x v="18"/>
    <x v="0"/>
    <x v="13"/>
  </r>
  <r>
    <x v="17"/>
    <x v="240"/>
    <n v="3364"/>
    <s v="АО &quot;Райффайзенбанк&quot; г. Москва"/>
    <s v="Оплата покупки по карте. CARD **4411 IRINA MIGUNOVA 05JUN RUR 3364 LEROYMERLIN_004 MYTISCHI"/>
    <s v="454513364"/>
    <x v="7"/>
    <x v="1"/>
    <x v="12"/>
  </r>
  <r>
    <x v="17"/>
    <x v="241"/>
    <n v="271.67"/>
    <s v="АО &quot;Райффайзенбанк&quot; г. Москва"/>
    <s v="Комиссия за переводы в пользу ФЛ сверх нетарифицируемой суммы платежей в месяц"/>
    <s v="45453271,67"/>
    <x v="8"/>
    <x v="0"/>
    <x v="7"/>
  </r>
  <r>
    <x v="17"/>
    <x v="241"/>
    <n v="4060"/>
    <s v="Казначейство России (ФНС России)"/>
    <s v="Единый налоговый платеж(НДФЛ июнь 2024). НДС не облагается"/>
    <s v="454534060"/>
    <x v="16"/>
    <x v="3"/>
    <x v="9"/>
  </r>
  <r>
    <x v="17"/>
    <x v="241"/>
    <n v="18025"/>
    <s v="ООО &quot;МВК ЭКОДАР&quot;"/>
    <s v="Оплата за сервисное обслуживание, по Договору №71781/ДСО2 от 05.03.2024г., согласно Счета №71781/Р139 от 06.06.2024г. В том числе НДС 20.00% - 3 004.17"/>
    <s v="4545318025"/>
    <x v="21"/>
    <x v="0"/>
    <x v="12"/>
  </r>
  <r>
    <x v="17"/>
    <x v="241"/>
    <n v="27166.76"/>
    <s v="Иваницкая Ирина Васильевна"/>
    <s v="Перечисление заработной платы за июнь 2024г. (отпускные) для зачисления на счет Иваницкой И. В. НДС не облагается"/>
    <s v="4545327166,76"/>
    <x v="11"/>
    <x v="3"/>
    <x v="9"/>
  </r>
  <r>
    <x v="17"/>
    <x v="241"/>
    <n v="91453.91"/>
    <s v="АО &quot;Мосэнергосбыт&quot;"/>
    <s v="Оплата за потребленную эл/э (мощность) по дог/контрNo 77610001009699 (№ дог до 01.01.2023 - 97644161) за  май.2024г, по №11520524022231 от 11.06.2024,  В том числе НДС 20.00% - 15 242.32"/>
    <s v="4545391453,91"/>
    <x v="25"/>
    <x v="0"/>
    <x v="16"/>
  </r>
  <r>
    <x v="17"/>
    <x v="242"/>
    <n v="207.67"/>
    <s v="АО &quot;Райффайзенбанк&quot; г. Москва"/>
    <s v="Комиссия за переводы в пользу ФЛ сверх нетарифицируемой суммы платежей в месяц"/>
    <s v="45460207,67"/>
    <x v="8"/>
    <x v="0"/>
    <x v="7"/>
  </r>
  <r>
    <x v="17"/>
    <x v="242"/>
    <n v="2505"/>
    <s v="АО &quot;Райффайзенбанк&quot; г. Москва"/>
    <s v="Оплата покупки по карте. CARD **4411 IRINA MIGUNOVA 14JUN RUR 2505 POST RUS.SERVICE.127495 MOSKVA"/>
    <s v="454602505"/>
    <x v="15"/>
    <x v="4"/>
    <x v="11"/>
  </r>
  <r>
    <x v="17"/>
    <x v="242"/>
    <n v="11481"/>
    <s v="Казначейство России (ФНС России)"/>
    <s v="Единый налоговый платеж(НДФЛ июнь 2024). НДС не облагается"/>
    <s v="4546011481"/>
    <x v="16"/>
    <x v="3"/>
    <x v="9"/>
  </r>
  <r>
    <x v="17"/>
    <x v="242"/>
    <n v="20767.87"/>
    <s v="Иваницкая Ирина Васильевна"/>
    <s v="Перечисление заработной платы за июнь 2024г. для зачисления на счет Иваницкой И. В. НДС не облагается"/>
    <s v="4546020767,87"/>
    <x v="11"/>
    <x v="3"/>
    <x v="9"/>
  </r>
  <r>
    <x v="17"/>
    <x v="242"/>
    <n v="56074"/>
    <s v="АО &quot;Райффайзенбанк&quot; г. Москва"/>
    <s v="Оплата Заработная плата за Декабрь 2023 г. на основании ПЛАТЕЖНАЯ ВЕДОМОСТЬ N 13 от 17.06.2024"/>
    <s v="4546056074"/>
    <x v="11"/>
    <x v="3"/>
    <x v="9"/>
  </r>
  <r>
    <x v="17"/>
    <x v="243"/>
    <n v="654.26"/>
    <s v="АО &quot;Райффайзенбанк&quot; г. Москва"/>
    <s v="Комиссия за переводы в пользу ФЛ сверх нетарифицируемой суммы платежей в месяц"/>
    <s v="45467654,26"/>
    <x v="8"/>
    <x v="0"/>
    <x v="7"/>
  </r>
  <r>
    <x v="17"/>
    <x v="243"/>
    <n v="10644"/>
    <s v="ООО &quot;ВСЕИНСТРУМЕНТЫ.РУ&quot;"/>
    <s v="Оплата за бензиновый триммер, согласно Счета №2406-100117-47669 от 19.06.2024г. В том числе НДС 20.00% - 1 774.00"/>
    <s v="4546710644"/>
    <x v="7"/>
    <x v="0"/>
    <x v="6"/>
  </r>
  <r>
    <x v="17"/>
    <x v="243"/>
    <n v="15000"/>
    <s v="ООО &quot;Эколоджис&quot;"/>
    <s v="Оплата за исследование проб воды, согласно Счета №к-306 от 27.09.2023г. НДС не облагается"/>
    <s v="4546715000"/>
    <x v="24"/>
    <x v="0"/>
    <x v="15"/>
  </r>
  <r>
    <x v="17"/>
    <x v="243"/>
    <n v="41922"/>
    <s v="ИП Шишков Владимир Юрьевич"/>
    <s v="Оплата за дератизацию, дезинсекцию, замеры микроклимата, медоосмотры, согласно Счета №33 от 24.06.2024г. НДС не облагается"/>
    <s v="4546741922"/>
    <x v="15"/>
    <x v="4"/>
    <x v="11"/>
  </r>
  <r>
    <x v="17"/>
    <x v="243"/>
    <n v="65426"/>
    <s v="Мильяненко Михаил Александрович"/>
    <s v="Предоплата самозанятому по договору №БН от 15.02.2023г.(за уборку территории) НДС не облагается"/>
    <s v="4546765426"/>
    <x v="14"/>
    <x v="0"/>
    <x v="6"/>
  </r>
  <r>
    <x v="17"/>
    <x v="244"/>
    <n v="480.94"/>
    <s v="АО &quot;Райффайзенбанк&quot; г. Москва"/>
    <s v="Комиссия за переводы в пользу ФЛ сверх нетарифицируемой суммы платежей в месяц"/>
    <s v="45471480,94"/>
    <x v="8"/>
    <x v="0"/>
    <x v="7"/>
  </r>
  <r>
    <x v="17"/>
    <x v="244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июнь 2024г.  НДС не облагается"/>
    <s v="454717000"/>
    <x v="2"/>
    <x v="0"/>
    <x v="1"/>
  </r>
  <r>
    <x v="17"/>
    <x v="244"/>
    <n v="15000"/>
    <s v="ООО &quot;Эколоджис&quot;"/>
    <s v="Оплата за исследование проб воды за 2-й кв 2024г. НДС не облагается"/>
    <s v="4547115000"/>
    <x v="24"/>
    <x v="0"/>
    <x v="15"/>
  </r>
  <r>
    <x v="17"/>
    <x v="244"/>
    <n v="17865"/>
    <s v="Казначейство России (ФНС России)"/>
    <s v="Единый налоговый платеж(НДФЛ июнь 2024). НДС не облагается"/>
    <s v="4547117865"/>
    <x v="16"/>
    <x v="3"/>
    <x v="9"/>
  </r>
  <r>
    <x v="17"/>
    <x v="244"/>
    <n v="20202.48"/>
    <s v="АО &quot;ЭКОТЕХПРОМ&quot;"/>
    <s v="Оплата за прием ТКО, транспортирование, обработка, обезвреживание, утилизация, захоронение по СВАО за июнь 2024г. по Договору № 3-15-6484 от 22.12.2021 НДС не облагается"/>
    <s v="4547120202,48"/>
    <x v="4"/>
    <x v="0"/>
    <x v="3"/>
  </r>
  <r>
    <x v="17"/>
    <x v="244"/>
    <n v="48093.71"/>
    <s v="Иваницкая Ирина Васильевна"/>
    <s v="Перечисление заработной платы за июнь 2024г. для зачисления на счет Иваницкой И. В. НДС не облагается"/>
    <s v="4547148093,71"/>
    <x v="11"/>
    <x v="3"/>
    <x v="9"/>
  </r>
  <r>
    <x v="17"/>
    <x v="244"/>
    <n v="50090"/>
    <s v="Казначейство России (ФНС России)"/>
    <s v="Единый налоговый платеж (Страховые взносы за июнь 2024) НДС не облагается"/>
    <s v="4547150090"/>
    <x v="16"/>
    <x v="3"/>
    <x v="9"/>
  </r>
  <r>
    <x v="17"/>
    <x v="244"/>
    <n v="76254.960000000006"/>
    <s v="АО &quot;Райффайзенбанк&quot; г. Москва"/>
    <s v="Оплата Заработная плата за Декабрь 2023 г. на основании ПЛАТЕЖНАЯ ВЕДОМОСТЬ N 14 от 28.06.2024"/>
    <s v="4547176254,96"/>
    <x v="11"/>
    <x v="3"/>
    <x v="9"/>
  </r>
  <r>
    <x v="17"/>
    <x v="244"/>
    <n v="97500"/>
    <s v="ООО &quot;Нохоре&quot;"/>
    <s v="Оплата за вывоз мусора за июнь  2024г., по Счету №288 от 28.06.2024г. В том числе НДС 20.00% - 16 250.00"/>
    <s v="4547197500"/>
    <x v="4"/>
    <x v="0"/>
    <x v="3"/>
  </r>
  <r>
    <x v="17"/>
    <x v="244"/>
    <n v="168414"/>
    <s v="Муниципальное унитарное предприятие &quot;Инженерные сети г. Долгопрудного&quot;"/>
    <s v="Оплата за стоки за июнь 2024г., согласно Договора № 94В от 19.12.2003г. В том числе НДС 20.00% - 28 069.00"/>
    <s v="45471168414"/>
    <x v="10"/>
    <x v="0"/>
    <x v="8"/>
  </r>
  <r>
    <x v="18"/>
    <x v="245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5.2024 по 30.06.2024"/>
    <s v="45474525"/>
    <x v="8"/>
    <x v="0"/>
    <x v="7"/>
  </r>
  <r>
    <x v="18"/>
    <x v="245"/>
    <n v="990"/>
    <s v="АО &quot;Райффайзенбанк&quot; г. Москва"/>
    <s v="Ежемесячная комиссия за обслуживание по пакету за период с 01.06.2024 по 30.06.2024"/>
    <s v="45474990"/>
    <x v="8"/>
    <x v="0"/>
    <x v="7"/>
  </r>
  <r>
    <x v="18"/>
    <x v="246"/>
    <n v="1246.03"/>
    <s v="АО &quot;Райффайзенбанк&quot; г. Москва"/>
    <s v="Комиссия за переводы в пользу ФЛ сверх нетарифицируемой суммы платежей в месяц"/>
    <s v="454751246,03"/>
    <x v="8"/>
    <x v="0"/>
    <x v="7"/>
  </r>
  <r>
    <x v="18"/>
    <x v="246"/>
    <n v="4073.77"/>
    <s v="Казначейство России (ФНС России)"/>
    <s v="Оплата госпошлины. НДС не облагается"/>
    <s v="454754073,77"/>
    <x v="16"/>
    <x v="3"/>
    <x v="9"/>
  </r>
  <r>
    <x v="18"/>
    <x v="246"/>
    <n v="4603.4399999999996"/>
    <s v="Казначейство России (ФНС России)"/>
    <s v="Оплата госпошлины. НДС не облагается"/>
    <s v="454754603,44"/>
    <x v="16"/>
    <x v="3"/>
    <x v="9"/>
  </r>
  <r>
    <x v="18"/>
    <x v="246"/>
    <n v="5465.38"/>
    <s v="Казначейство России (ФНС России)"/>
    <s v="Оплата госпошлины. НДС не облагается"/>
    <s v="454755465,38"/>
    <x v="16"/>
    <x v="3"/>
    <x v="9"/>
  </r>
  <r>
    <x v="18"/>
    <x v="246"/>
    <n v="10640"/>
    <s v="Мильяненко Михаил Александрович"/>
    <s v="Предоплата самозанятому по договору №БН от 15.02.2023г.(за ремонт забора) НДС не облагается"/>
    <s v="4547510640"/>
    <x v="26"/>
    <x v="1"/>
    <x v="12"/>
  </r>
  <r>
    <x v="18"/>
    <x v="246"/>
    <n v="213963"/>
    <s v="Мильяненко Михаил Александрович"/>
    <s v="Предоплата самозанятому по договору №БН от 15.02.2023г.(за уборку территории) НДС не облагается"/>
    <s v="45475213963"/>
    <x v="14"/>
    <x v="0"/>
    <x v="6"/>
  </r>
  <r>
    <x v="18"/>
    <x v="247"/>
    <n v="3305"/>
    <s v="АО &quot;Райффайзенбанк&quot; г. Москва"/>
    <s v="Оплата покупки по карте. CARD **4411 IRINA MIGUNOVA 02JUL RUR 3305 OZON HTTPS://WWW.O"/>
    <s v="454773305"/>
    <x v="7"/>
    <x v="1"/>
    <x v="12"/>
  </r>
  <r>
    <x v="18"/>
    <x v="247"/>
    <n v="13000"/>
    <s v="ИП Солдатов Сергей Сергеевич"/>
    <s v="Оплата за ремни привода хода, шнека и прочие расходыне материалы, согласноо Счета №00232 от 03.07.2024г. НДС не облагается"/>
    <s v="4547713000"/>
    <x v="35"/>
    <x v="1"/>
    <x v="6"/>
  </r>
  <r>
    <x v="18"/>
    <x v="248"/>
    <n v="225"/>
    <s v="АО &quot;Райффайзенбанк&quot; г. Москва"/>
    <s v="Комиссия за снятие наличных в банкомате. Cash Advance Fee. CARD **4411 IRINA MIGUNOVA 05JUL RUR 15000 RBA REC 75131 G MOSKVA"/>
    <s v="45478225"/>
    <x v="8"/>
    <x v="0"/>
    <x v="7"/>
  </r>
  <r>
    <x v="18"/>
    <x v="248"/>
    <n v="15000"/>
    <s v="АО &quot;Райффайзенбанк&quot; г. Москва"/>
    <s v="Снятие наличных денежных средств с карты в банкомате Банка. CARD **4411 IRINA MIGUNOVA 05JUL RUR 15000 RBA REC 75131 G MOSKVA"/>
    <s v="4547815000"/>
    <x v="15"/>
    <x v="4"/>
    <x v="11"/>
  </r>
  <r>
    <x v="18"/>
    <x v="248"/>
    <n v="146185.97"/>
    <s v="Управление федерального казначейства по г. Москве (Департамент городского имущества города Москвы л/с 04732071000)"/>
    <s v="Арендная плата за землю за 3 квартал 2024,  ФЛС №М-02-013174-001 В том числе НДС"/>
    <s v="45478146185,97"/>
    <x v="5"/>
    <x v="0"/>
    <x v="4"/>
  </r>
  <r>
    <x v="18"/>
    <x v="249"/>
    <n v="936.03"/>
    <s v="АО &quot;Райффайзенбанк&quot; г. Москва"/>
    <s v="Комиссия за переводы в пользу ФЛ сверх нетарифицируемой суммы платежей в месяц"/>
    <s v="45481936,03"/>
    <x v="8"/>
    <x v="0"/>
    <x v="7"/>
  </r>
  <r>
    <x v="18"/>
    <x v="249"/>
    <n v="3528"/>
    <s v="АО &quot;Райффайзенбанк&quot; г. Москва"/>
    <s v="Оплата покупки по карте. CARD **4411 IRINA MIGUNOVA 04JUL RUR 3528 LEROYMERLIN_004 MYTISCHI"/>
    <s v="454813528"/>
    <x v="7"/>
    <x v="1"/>
    <x v="12"/>
  </r>
  <r>
    <x v="18"/>
    <x v="249"/>
    <n v="3653"/>
    <s v="АО &quot;Райффайзенбанк&quot; г. Москва"/>
    <s v="Оплата покупки по карте. CARD **4411 IRINA MIGUNOVA 05JUL RUR 3653 NEFTMAGISTRAL 020 DOLGOPRUDNYJ"/>
    <s v="454813653"/>
    <x v="7"/>
    <x v="1"/>
    <x v="12"/>
  </r>
  <r>
    <x v="18"/>
    <x v="249"/>
    <n v="6160.78"/>
    <s v="Казначейство России (ФНС России)"/>
    <s v="Оплата госпошлины. НДС не облагается"/>
    <s v="454816160,78"/>
    <x v="16"/>
    <x v="3"/>
    <x v="9"/>
  </r>
  <r>
    <x v="18"/>
    <x v="249"/>
    <n v="14500"/>
    <s v="Мильяненко Михаил Александрович"/>
    <s v="Предоплата самозанятому по договору №БН от 15.02.2023г.(за уборку территории) НДС не облагается"/>
    <s v="4548114500"/>
    <x v="14"/>
    <x v="0"/>
    <x v="6"/>
  </r>
  <r>
    <x v="18"/>
    <x v="249"/>
    <n v="20000"/>
    <s v="ШКРЕБА ВИКТОРИЯ СЕРГЕЕВНА"/>
    <s v="Оплата юридических услуг по счету №10601741 от 08.07 2024 г., по договору №БН от 03.11.2023. НДС не облагается"/>
    <s v="4548120000"/>
    <x v="20"/>
    <x v="0"/>
    <x v="14"/>
  </r>
  <r>
    <x v="18"/>
    <x v="249"/>
    <n v="50000"/>
    <s v="ШКРЕБА ВИКТОРИЯ СЕРГЕЕВНА"/>
    <s v="Оплата юридических услуг по счету №10601728 от 0.07 2024 г., по договору №БН от 19.09.2022. НДС не облагается"/>
    <s v="4548150000"/>
    <x v="20"/>
    <x v="0"/>
    <x v="14"/>
  </r>
  <r>
    <x v="18"/>
    <x v="250"/>
    <n v="1426"/>
    <s v="АО &quot;Райффайзенбанк&quot; г. Москва"/>
    <s v="Оплата покупки по карте. CARD **4411 IRINA MIGUNOVA 09JUL RUR 1426 POST RUS.SERVICE.127204 MOSKVA"/>
    <s v="454841426"/>
    <x v="15"/>
    <x v="4"/>
    <x v="11"/>
  </r>
  <r>
    <x v="18"/>
    <x v="250"/>
    <n v="2984"/>
    <s v="АО &quot;Райффайзенбанк&quot; г. Москва"/>
    <s v="Оплата покупки по карте. CARD **4411 IRINA MIGUNOVA 08JUL RUR 2984 LEROYMERLIN_004 MYTISCHI"/>
    <s v="454842984"/>
    <x v="7"/>
    <x v="1"/>
    <x v="12"/>
  </r>
  <r>
    <x v="18"/>
    <x v="251"/>
    <n v="200"/>
    <s v="Казначейство России (ФНС России)"/>
    <s v="Оплата госпошлины. НДС не облагается"/>
    <s v="45485200"/>
    <x v="16"/>
    <x v="3"/>
    <x v="9"/>
  </r>
  <r>
    <x v="18"/>
    <x v="251"/>
    <n v="200"/>
    <s v="Казначейство России (ФНС России)"/>
    <s v="Оплата госпошлины. НДС не облагается"/>
    <s v="45485200"/>
    <x v="16"/>
    <x v="3"/>
    <x v="9"/>
  </r>
  <r>
    <x v="18"/>
    <x v="251"/>
    <n v="200"/>
    <s v="Казначейство России (ФНС России)"/>
    <s v="Оплата госпошлины. НДС не облагается"/>
    <s v="45485200"/>
    <x v="16"/>
    <x v="3"/>
    <x v="9"/>
  </r>
  <r>
    <x v="18"/>
    <x v="251"/>
    <n v="1426"/>
    <s v="АО &quot;Райффайзенбанк&quot; г. Москва"/>
    <s v="Комиссия за переводы в пользу ФЛ сверх нетарифицируемой суммы платежей в месяц"/>
    <s v="454851426"/>
    <x v="8"/>
    <x v="0"/>
    <x v="7"/>
  </r>
  <r>
    <x v="18"/>
    <x v="251"/>
    <n v="3600"/>
    <s v="ИП Солдатов Сергей Сергеевич"/>
    <s v="Долата за ремни привода хода, шнека и прочие расходыне материалы, согласноо Счета №00232 от 03.07.2024г. НДС не облагается"/>
    <s v="454853600"/>
    <x v="35"/>
    <x v="1"/>
    <x v="6"/>
  </r>
  <r>
    <x v="18"/>
    <x v="251"/>
    <n v="5161.1400000000003"/>
    <s v="ПАО &quot;ВЫМПЕЛКОМ&quot;"/>
    <s v="Оплата за услуги связи за июнь 2024 года по счету №101062565826  от 30.06.2024 Лицевой счет абонента 669010285 В том числе НДС 20.00% - 860.19"/>
    <s v="454855161,14"/>
    <x v="1"/>
    <x v="0"/>
    <x v="1"/>
  </r>
  <r>
    <x v="18"/>
    <x v="251"/>
    <n v="5434.39"/>
    <s v="Муниципальное унитарное предприятие &quot;Инженерные сети г. Долгопрудного&quot;"/>
    <s v="Доплата за стоки за июнь 2024г., согласно Договора № 94В от 19.12.2003г., согласно Счета №В2743 от 30.06.2024г. В том числе НДС 20.00% - 905.73"/>
    <s v="454855434,39"/>
    <x v="10"/>
    <x v="0"/>
    <x v="8"/>
  </r>
  <r>
    <x v="18"/>
    <x v="251"/>
    <n v="6000"/>
    <s v="ООО &quot;ГАЗСЕРВИС&quot;"/>
    <s v="Оплата за тех.обслуживание гозопровода и газового оборудования за июль 2024г., НДС не облагается"/>
    <s v="454856000"/>
    <x v="23"/>
    <x v="0"/>
    <x v="0"/>
  </r>
  <r>
    <x v="18"/>
    <x v="251"/>
    <n v="6734.16"/>
    <s v="АО &quot;ЭКОТЕХПРОМ&quot;"/>
    <s v="Доплата за прием ТКО, транспортирование, обработка, обезвреживание, утилизация, захоронение по СВАО за июнь 2024г. по Договору № 3-15-6484 от 22.12.2021 по Счету №СВАО-037671 от 30.06.2024г.НДС не облагается"/>
    <s v="454856734,16"/>
    <x v="4"/>
    <x v="0"/>
    <x v="3"/>
  </r>
  <r>
    <x v="18"/>
    <x v="251"/>
    <n v="21300"/>
    <s v="Мильяненко Михаил Александрович"/>
    <s v="Предоплата самозанятому по договору №БН от 15.02.2023г.(за уборку территории) НДС не облагается"/>
    <s v="4548521300"/>
    <x v="14"/>
    <x v="0"/>
    <x v="6"/>
  </r>
  <r>
    <x v="18"/>
    <x v="251"/>
    <n v="40000"/>
    <s v="АБ &quot;ЗАБРАЛОВА, КРЫЛОВА И ПАРТНЕРЫ&quot;"/>
    <s v="Оплата  за оказание юридической помощи по соглашению №152 от 27.12.2023г., согласно Счета №51 от 19.03.2024г. НДС не облагается"/>
    <s v="4548540000"/>
    <x v="20"/>
    <x v="0"/>
    <x v="14"/>
  </r>
  <r>
    <x v="18"/>
    <x v="251"/>
    <n v="50000"/>
    <s v="ГАРИБЯН ЮРИЙ СЕРГЕЕВИЧ"/>
    <s v="Юридические услуги по Договору на оказание юридических услуг от 31.05.2024 (за июнь 2024), согласно Счета №10574942 от 07.07.2024г. НДС не облагается"/>
    <s v="4548550000"/>
    <x v="20"/>
    <x v="0"/>
    <x v="14"/>
  </r>
  <r>
    <x v="18"/>
    <x v="251"/>
    <n v="55400"/>
    <s v="ИП Ковалевская Анастасия Ивановна"/>
    <s v="Оплата за услуги бухгалтерского сопровождения за июнь 2024г., согласно Счета №15 от 12.07.2024г. НДС не облагается"/>
    <s v="4548555400"/>
    <x v="18"/>
    <x v="0"/>
    <x v="13"/>
  </r>
  <r>
    <x v="18"/>
    <x v="251"/>
    <n v="73584.92"/>
    <s v="АО &quot;Мосэнергосбыт&quot;"/>
    <s v="Оплата за потребленную эл/э (мощность) по дог/контрNo 77610001009699 (№ дог до 01.01.2023 - 97644161) за  мюнь.2024г, по № 11520624020496 от 09.07.2024, В том числе НДС 20.00% - 12 264.15"/>
    <s v="4548573584,92"/>
    <x v="25"/>
    <x v="0"/>
    <x v="16"/>
  </r>
  <r>
    <x v="18"/>
    <x v="251"/>
    <n v="300000"/>
    <s v="ООО ЧОО &quot;АКБ&quot;"/>
    <s v="Оплата охраны территории поселка за июнь 2024 год по договору №347-2-23-ФО от 15.02.2023 НДС не облагается"/>
    <s v="45485300000"/>
    <x v="30"/>
    <x v="0"/>
    <x v="2"/>
  </r>
  <r>
    <x v="18"/>
    <x v="252"/>
    <n v="100"/>
    <s v="АО &quot;Райффайзенбанк&quot; г. Москва"/>
    <s v="Комиссия за переводы в пользу ФЛ сверх нетарифицируемой суммы платежей в месяц"/>
    <s v="45488100"/>
    <x v="8"/>
    <x v="0"/>
    <x v="7"/>
  </r>
  <r>
    <x v="18"/>
    <x v="252"/>
    <n v="5000"/>
    <s v="Мильяненко Михаил Александрович"/>
    <s v="Предоплата самозанятому по договору №БН от 15.02.2023г.(за уборку территории) НДС не облагается"/>
    <s v="454885000"/>
    <x v="14"/>
    <x v="0"/>
    <x v="6"/>
  </r>
  <r>
    <x v="18"/>
    <x v="253"/>
    <n v="550"/>
    <s v="ОСФР ПО Г. МОСКВЕ И МОСКОВСКОЙ ОБЛАСТИ"/>
    <s v="Взносы на обязательное страхование от несчастных случаев за июль 2024г.. Регистрационный номер в ФСС 7704004815 НДС не облагается"/>
    <s v="45489550"/>
    <x v="16"/>
    <x v="3"/>
    <x v="9"/>
  </r>
  <r>
    <x v="18"/>
    <x v="253"/>
    <n v="1112.97"/>
    <s v="АО &quot;Райффайзенбанк&quot; г. Москва"/>
    <s v="Комиссия за переводы в пользу ФЛ сверх нетарифицируемой суммы платежей в месяц"/>
    <s v="454891112,97"/>
    <x v="8"/>
    <x v="0"/>
    <x v="7"/>
  </r>
  <r>
    <x v="18"/>
    <x v="253"/>
    <n v="8920.73"/>
    <s v="Юдина Анна Владимировна"/>
    <s v="Перечисление заработной платы за июль  2024 г. НДС не облагается"/>
    <s v="454898920,73"/>
    <x v="11"/>
    <x v="3"/>
    <x v="9"/>
  </r>
  <r>
    <x v="18"/>
    <x v="253"/>
    <n v="14788"/>
    <s v="Казначейство России (ФНС России)"/>
    <s v="Единый налоговый платеж (НДФЛ июль 2024). НДС не облагается"/>
    <s v="4548914788"/>
    <x v="16"/>
    <x v="3"/>
    <x v="9"/>
  </r>
  <r>
    <x v="18"/>
    <x v="253"/>
    <n v="43330.02"/>
    <s v="АО &quot;Райффайзенбанк&quot; г. Москва"/>
    <s v="Оплата Заработная плата за Декабрь 2023 г. на основании ПЛАТЕЖНАЯ ВЕДОМОСТЬ N 15 от 16.07.2024"/>
    <s v="4548943330,02"/>
    <x v="11"/>
    <x v="3"/>
    <x v="9"/>
  </r>
  <r>
    <x v="18"/>
    <x v="253"/>
    <n v="46728"/>
    <s v="Иваницкая Ирина Васильевна"/>
    <s v="Перечисление заработной платы за июль 2024г. для зачисления на счет Иваницкой И. В. НДС не облагается"/>
    <s v="4548946728"/>
    <x v="11"/>
    <x v="3"/>
    <x v="9"/>
  </r>
  <r>
    <x v="18"/>
    <x v="254"/>
    <n v="1000"/>
    <s v="АО &quot;Райффайзенбанк&quot; г. Москва"/>
    <s v="Комиссия за переводы в пользу ФЛ сверх нетарифицируемой суммы платежей в месяц"/>
    <s v="454911000"/>
    <x v="8"/>
    <x v="0"/>
    <x v="7"/>
  </r>
  <r>
    <x v="18"/>
    <x v="254"/>
    <n v="3329"/>
    <s v="АО &quot;Райффайзенбанк&quot; г. Москва"/>
    <s v="Оплата покупки по карте. CARD **4411 IRINA MIGUNOVA 16JUL RUR 3329 OZON HTTPS://WWW.O"/>
    <s v="454913329"/>
    <x v="7"/>
    <x v="1"/>
    <x v="12"/>
  </r>
  <r>
    <x v="18"/>
    <x v="254"/>
    <n v="19969"/>
    <s v="АО &quot;Райффайзенбанк&quot; г. Москва"/>
    <s v="Оплата покупки по карте. CARD **4411 IRINA MIGUNOVA 16JUL RUR 19969 OZON HTTPS://WWW.O"/>
    <s v="4549119969"/>
    <x v="7"/>
    <x v="1"/>
    <x v="12"/>
  </r>
  <r>
    <x v="18"/>
    <x v="254"/>
    <n v="50000"/>
    <s v="Мильяненко Михаил Александрович"/>
    <s v="Предоплата самозанятому по договору №БН от 15.02.2023г.(за уборку территории) НДС не облагается"/>
    <s v="4549150000"/>
    <x v="14"/>
    <x v="0"/>
    <x v="6"/>
  </r>
  <r>
    <x v="18"/>
    <x v="254"/>
    <n v="55448"/>
    <s v="ООО &quot;СИЛИУМ&quot;"/>
    <s v="Оплата за устройство плавного пуска, согласно Счета №ММ-1601/2024 от 17.07.2024г. В том числе НДС 20.00% - 9 241.33"/>
    <s v="4549155448"/>
    <x v="17"/>
    <x v="1"/>
    <x v="12"/>
  </r>
  <r>
    <x v="18"/>
    <x v="255"/>
    <n v="1127"/>
    <s v="АО &quot;Райффайзенбанк&quot; г. Москва"/>
    <s v="Оплата покупки по карте. CARD **4411 IRINA MIGUNOVA 18JUL RUR 1127 LEROYMERLIN_004 MYTISCHI"/>
    <s v="454931127"/>
    <x v="7"/>
    <x v="1"/>
    <x v="12"/>
  </r>
  <r>
    <x v="18"/>
    <x v="256"/>
    <n v="651"/>
    <s v="АО &quot;Райффайзенбанк&quot; г. Москва"/>
    <s v="Оплата покупки по карте. CARD **4411 IRINA MIGUNOVA 19JUL RUR 651 POST RUS.SERVICE.127204 MOSKVA"/>
    <s v="45495651"/>
    <x v="15"/>
    <x v="4"/>
    <x v="11"/>
  </r>
  <r>
    <x v="18"/>
    <x v="257"/>
    <n v="78"/>
    <s v="АО &quot;Райффайзенбанк&quot; г. Москва"/>
    <s v="Комиссия за переводы в пользу ФЛ сверх нетарифицируемой суммы платежей в месяц"/>
    <s v="4549778"/>
    <x v="8"/>
    <x v="0"/>
    <x v="7"/>
  </r>
  <r>
    <x v="18"/>
    <x v="257"/>
    <n v="312.08999999999997"/>
    <s v="АО &quot;Райффайзенбанк&quot; г. Москва"/>
    <s v="Оплата покупки по карте. CARD **4411 IRINA MIGUNOVA 22JUL RUR 312.09 POST RUS.SERVICE.127204 MOSKVA"/>
    <s v="45497312,09"/>
    <x v="15"/>
    <x v="4"/>
    <x v="11"/>
  </r>
  <r>
    <x v="18"/>
    <x v="257"/>
    <n v="3900"/>
    <s v="Ковалёв Марк Викторович"/>
    <s v="Оплата за заправку картриджей, согласно Счета №10850322 от 19.07.2024г. НДС не облагается"/>
    <s v="454973900"/>
    <x v="12"/>
    <x v="4"/>
    <x v="11"/>
  </r>
  <r>
    <x v="18"/>
    <x v="257"/>
    <n v="7975"/>
    <s v="АО &quot;Райффайзенбанк&quot; г. Москва"/>
    <s v="Оплата покупки по карте. CARD **4411 IRINA MIGUNOVA 22JUL RUR 7975 METRO STORE 1014 MOSCOW"/>
    <s v="454977975"/>
    <x v="7"/>
    <x v="1"/>
    <x v="12"/>
  </r>
  <r>
    <x v="18"/>
    <x v="258"/>
    <n v="54900"/>
    <s v="ИП Гарибян Мхитар Романович"/>
    <s v="Оплата за ремонт и чистку аварийного участка трубопровода, согласно Счета №Р345 от 18.07.2024г. НДС не облагается"/>
    <s v="4549954900"/>
    <x v="17"/>
    <x v="1"/>
    <x v="12"/>
  </r>
  <r>
    <x v="18"/>
    <x v="259"/>
    <n v="2993"/>
    <s v="АО &quot;Райффайзенбанк&quot; г. Москва"/>
    <s v="Оплата покупки по карте. CARD **4411 IRINA MIGUNOVA 25JUL RUR 2993 OZON HTTPS://WWW.O"/>
    <s v="455002993"/>
    <x v="7"/>
    <x v="1"/>
    <x v="12"/>
  </r>
  <r>
    <x v="18"/>
    <x v="260"/>
    <n v="90"/>
    <s v="АО &quot;Райффайзенбанк&quot; г. Москва"/>
    <s v="Комиссия за снятие наличных в банкомате. Cash Advance Fee. CARD **4411 IRINA MIGUNOVA 29JUL RUR 6000 RBA REC 75131 G MOSKVA"/>
    <s v="4550290"/>
    <x v="8"/>
    <x v="0"/>
    <x v="7"/>
  </r>
  <r>
    <x v="18"/>
    <x v="260"/>
    <n v="300"/>
    <s v="АО &quot;Райффайзенбанк&quot; г. Москва"/>
    <s v="Оплата покупки по карте. CARD **4411 IRINA MIGUNOVA 25JUL RUR 300 EVO STROJMATERIALY GOROD MOSKVA"/>
    <s v="45502300"/>
    <x v="7"/>
    <x v="1"/>
    <x v="12"/>
  </r>
  <r>
    <x v="18"/>
    <x v="260"/>
    <n v="6000"/>
    <s v="АО &quot;Райффайзенбанк&quot; г. Москва"/>
    <s v="Снятие наличных денежных средств с карты в банкомате Банка. CARD **4411 IRINA MIGUNOVA 29JUL RUR 6000 RBA REC 75131 G MOSKVA"/>
    <s v="455026000"/>
    <x v="15"/>
    <x v="4"/>
    <x v="11"/>
  </r>
  <r>
    <x v="18"/>
    <x v="261"/>
    <n v="4704.26"/>
    <s v="АО &quot;Райффайзенбанк&quot; г. Москва"/>
    <s v="Комиссия за переводы в пользу ФЛ сверх нетарифицируемой суммы платежей в месяц"/>
    <s v="455034704,26"/>
    <x v="8"/>
    <x v="0"/>
    <x v="7"/>
  </r>
  <r>
    <x v="18"/>
    <x v="261"/>
    <n v="189180"/>
    <s v="Мильяненко Михаил Александрович"/>
    <s v="Предоплата самозанятому по договору №БН от 15.02.2023г.(за уборку территории) НДС не облагается"/>
    <s v="45503189180"/>
    <x v="14"/>
    <x v="0"/>
    <x v="6"/>
  </r>
  <r>
    <x v="18"/>
    <x v="262"/>
    <n v="230"/>
    <s v="АО &quot;Райффайзенбанк&quot; г. Москва"/>
    <s v="Оплата покупки по карте. CARD **4411 IRINA MIGUNOVA 29JUL RUR 230 OZON HTTPS://WWW.O"/>
    <s v="45504230"/>
    <x v="7"/>
    <x v="1"/>
    <x v="12"/>
  </r>
  <r>
    <x v="18"/>
    <x v="262"/>
    <n v="6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6.2024 по 31.07.2024"/>
    <s v="45504600"/>
    <x v="8"/>
    <x v="0"/>
    <x v="7"/>
  </r>
  <r>
    <x v="19"/>
    <x v="263"/>
    <n v="990"/>
    <s v="АО &quot;Райффайзенбанк&quot; г. Москва"/>
    <s v="Ежемесячная комиссия за обслуживание по пакету за период с 01.07.2024 по 31.07.2024"/>
    <s v="45505990"/>
    <x v="8"/>
    <x v="0"/>
    <x v="7"/>
  </r>
  <r>
    <x v="19"/>
    <x v="264"/>
    <n v="634.05999999999995"/>
    <s v="АО &quot;Райффайзенбанк&quot; г. Москва"/>
    <s v="Комиссия за переводы в пользу ФЛ сверх нетарифицируемой суммы платежей в месяц"/>
    <s v="45509634,06"/>
    <x v="8"/>
    <x v="0"/>
    <x v="7"/>
  </r>
  <r>
    <x v="19"/>
    <x v="264"/>
    <n v="5161.1400000000003"/>
    <s v="ПАО &quot;ВЫМПЕЛКОМ&quot;"/>
    <s v="Оплата за услуги связи за июль 2024 года  Лицевой счет абонента 669010285 В том числе НДС 20.00% - 860.00"/>
    <s v="455095161,14"/>
    <x v="1"/>
    <x v="0"/>
    <x v="1"/>
  </r>
  <r>
    <x v="19"/>
    <x v="264"/>
    <n v="6000"/>
    <s v="ООО &quot;ГАЗСЕРВИС&quot;"/>
    <s v="Оплата за тех.обслуживание гозопровода и газового оборудования за август 2024г., НДС не облагается"/>
    <s v="455096000"/>
    <x v="23"/>
    <x v="0"/>
    <x v="0"/>
  </r>
  <r>
    <x v="19"/>
    <x v="264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июль 2024г. НДС не облагается"/>
    <s v="455097000"/>
    <x v="2"/>
    <x v="0"/>
    <x v="1"/>
  </r>
  <r>
    <x v="19"/>
    <x v="264"/>
    <n v="15000"/>
    <s v="ООО &quot;Эколоджис&quot;"/>
    <s v="Оплата за исследование проб воды, согласно Счета №к-49 от 15.03.2024г. НДС не облагается"/>
    <s v="4550915000"/>
    <x v="24"/>
    <x v="0"/>
    <x v="15"/>
  </r>
  <r>
    <x v="19"/>
    <x v="264"/>
    <n v="16678.009999999998"/>
    <s v="Юдина Анна Владимировна"/>
    <s v="Перечисление заработной платы за июль  2024 г. НДС не облагается"/>
    <s v="4550916678,01"/>
    <x v="11"/>
    <x v="3"/>
    <x v="9"/>
  </r>
  <r>
    <x v="19"/>
    <x v="264"/>
    <n v="17935"/>
    <s v="Казначейство России (ФНС России)"/>
    <s v="Единый налоговый платеж (НДФЛ июль 2024). НДС не облагается"/>
    <s v="4550917935"/>
    <x v="16"/>
    <x v="3"/>
    <x v="9"/>
  </r>
  <r>
    <x v="19"/>
    <x v="264"/>
    <n v="20096.400000000001"/>
    <s v="ООО &quot;МВК ЭКОДАР&quot;"/>
    <s v="Оплата за сервисное обслуживание, по Договору №71781/ДСО2 от 05.03.2024г., согласно Счета №71781/Р140 от 16.07.2024г. В том числе НДС 20.00% - 3 349.40"/>
    <s v="4550920096,4"/>
    <x v="21"/>
    <x v="0"/>
    <x v="12"/>
  </r>
  <r>
    <x v="19"/>
    <x v="264"/>
    <n v="26936.639999999999"/>
    <s v="АО &quot;ЭКОТЕХПРОМ&quot;"/>
    <s v="Доплата за прием ТКО, транспортирование, обработка, обезвреживание, утилизация, захоронение по СВАО за июль 2024г. по Договору № 3-15-6484 от 22.12.2021г. НДС не облагается"/>
    <s v="4550926936,64"/>
    <x v="4"/>
    <x v="0"/>
    <x v="3"/>
  </r>
  <r>
    <x v="19"/>
    <x v="264"/>
    <n v="46727.7"/>
    <s v="Иваницкая Ирина Васильевна"/>
    <s v="Перечисление заработной платы за июль 2024г. для зачисления на счет Иваницкой И. В. НДС не облагается"/>
    <s v="4550946727,7"/>
    <x v="11"/>
    <x v="3"/>
    <x v="9"/>
  </r>
  <r>
    <x v="19"/>
    <x v="264"/>
    <n v="50000"/>
    <s v="ШКРЕБА ВИКТОРИЯ СЕРГЕЕВНА"/>
    <s v="Оплата юридических услуг по счету №11160975 от 02.08 2024 г., по договору №БН от 19.09.2022. НДС не облагается"/>
    <s v="4550950000"/>
    <x v="20"/>
    <x v="0"/>
    <x v="14"/>
  </r>
  <r>
    <x v="19"/>
    <x v="264"/>
    <n v="50000"/>
    <s v="ШКРЕБА ВИКТОРИЯ СЕРГЕЕВНА"/>
    <s v="Оплата юридических услуг по счету №11161009 от 02.08 2024 г., по договору №БН от 03.11.2023. НДС не облагается"/>
    <s v="4550950000"/>
    <x v="20"/>
    <x v="0"/>
    <x v="14"/>
  </r>
  <r>
    <x v="19"/>
    <x v="264"/>
    <n v="52038"/>
    <s v="Казначейство России (ФНС России)"/>
    <s v="Единый налоговый платеж (Страховые взносы за июль 2024) НДС не облагается"/>
    <s v="4550952038"/>
    <x v="16"/>
    <x v="3"/>
    <x v="9"/>
  </r>
  <r>
    <x v="19"/>
    <x v="264"/>
    <n v="55400"/>
    <s v="ИП Ковалевская Анастасия Ивановна"/>
    <s v="Оплата за услуги бухгалтерского сопровождения за июль 2024г., согласно Счета №16 от 02.08.2024г. НДС не облагается"/>
    <s v="4550955400"/>
    <x v="18"/>
    <x v="0"/>
    <x v="13"/>
  </r>
  <r>
    <x v="19"/>
    <x v="264"/>
    <n v="61428.68"/>
    <s v="АО &quot;Райффайзенбанк&quot; г. Москва"/>
    <s v="Оплата Заработная плата за Июль 2024 г. на основании ПЛАТЕЖНАЯ ВЕДОМОСТЬ N 16 от 03.08.2024"/>
    <s v="4550961428,68"/>
    <x v="11"/>
    <x v="3"/>
    <x v="9"/>
  </r>
  <r>
    <x v="19"/>
    <x v="264"/>
    <n v="67500"/>
    <s v="ООО &quot;Нохоре&quot;"/>
    <s v="Оплата за вывоз мусора за июль  2024г., по УПД №242 от 31.07.2024г. В том числе НДС 20.00% - 11 250.00"/>
    <s v="4550967500"/>
    <x v="4"/>
    <x v="0"/>
    <x v="3"/>
  </r>
  <r>
    <x v="19"/>
    <x v="264"/>
    <n v="137851"/>
    <s v="Муниципальное унитарное предприятие &quot;Инженерные сети г. Долгопрудного&quot;"/>
    <s v="Доплата за стоки за июль 2024г., согласно Договора № 94В от 19.12.2003г., В том числе НДС 20.00% - 22 975.17"/>
    <s v="45509137851"/>
    <x v="10"/>
    <x v="0"/>
    <x v="8"/>
  </r>
  <r>
    <x v="19"/>
    <x v="265"/>
    <n v="1000"/>
    <s v="ПАО &quot;РОССЕТИ МОСКОВСКИЙ РЕГИОН&quot;, ПАО &quot;РОССЕТИ МР&quot;"/>
    <s v="Оплата за услуги присоединения энергоприн. уст-в к эл. сети, по договору № С8-24-304-184659(419117) по счёту № 1979867 от 01.08.2024г В том числе НДС 20.00% - 166.67"/>
    <s v="455121000"/>
    <x v="25"/>
    <x v="0"/>
    <x v="16"/>
  </r>
  <r>
    <x v="19"/>
    <x v="265"/>
    <n v="30000"/>
    <s v="ИП Дзвиняцкий Александр Викторович"/>
    <s v="Оплата за чистку скважины, согласно Счета №18 от 06.08.2024г. НДС не облагается"/>
    <s v="4551230000"/>
    <x v="40"/>
    <x v="1"/>
    <x v="12"/>
  </r>
  <r>
    <x v="19"/>
    <x v="266"/>
    <n v="2640"/>
    <s v="АО &quot;Райффайзенбанк&quot; г. Москва"/>
    <s v="Оплата покупки по карте. CARD **4411 IRINA MIGUNOVA 07AUG RUR 2640 POST RUS.SERVICE.127204 MOSKVA"/>
    <s v="455132640"/>
    <x v="15"/>
    <x v="4"/>
    <x v="11"/>
  </r>
  <r>
    <x v="19"/>
    <x v="267"/>
    <n v="849"/>
    <s v="АО &quot;Райффайзенбанк&quot; г. Москва"/>
    <s v="Оплата покупки по карте. CARD **4411 IRINA MIGUNOVA 08AUG RUR 849 OFIS DMITROVSKIY MOSKVA"/>
    <s v="45514849"/>
    <x v="7"/>
    <x v="1"/>
    <x v="12"/>
  </r>
  <r>
    <x v="19"/>
    <x v="268"/>
    <n v="1361.23"/>
    <s v="АО &quot;Райффайзенбанк&quot; г. Москва"/>
    <s v="Комиссия за переводы в пользу ФЛ сверх нетарифицируемой суммы платежей в месяц"/>
    <s v="455171361,23"/>
    <x v="8"/>
    <x v="0"/>
    <x v="7"/>
  </r>
  <r>
    <x v="19"/>
    <x v="268"/>
    <n v="136123.62"/>
    <s v="Иваницкая Ирина Васильевна"/>
    <s v="Перечисление заработной платы за август 2024г., отпускные, для зачисления на счет Иваницкой И. В. НДС не облагается"/>
    <s v="45517136123,62"/>
    <x v="11"/>
    <x v="3"/>
    <x v="9"/>
  </r>
  <r>
    <x v="19"/>
    <x v="269"/>
    <n v="637"/>
    <s v="ОСФР ПО Г. МОСКВЕ И МОСКОВСКОЙ ОБЛАСТИ"/>
    <s v="Взносы на обязательное страхование от несчастных случаев за август 2024г.. Регистрационный номер в ФСС 7704004815 НДС не облагается"/>
    <s v="45519637"/>
    <x v="16"/>
    <x v="3"/>
    <x v="9"/>
  </r>
  <r>
    <x v="19"/>
    <x v="269"/>
    <n v="1481.55"/>
    <s v="АО &quot;Райффайзенбанк&quot; г. Москва"/>
    <s v="Комиссия за переводы в пользу ФЛ сверх нетарифицируемой суммы платежей в месяц"/>
    <s v="455191481,55"/>
    <x v="8"/>
    <x v="0"/>
    <x v="7"/>
  </r>
  <r>
    <x v="19"/>
    <x v="269"/>
    <n v="6920.56"/>
    <s v="АО &quot;ЭКОТЕХПРОМ&quot;"/>
    <s v="Доплата за прием ТКО, транспортирование, обработка, обезвреживание, утилизация, захоронение по СВАО за июль 2024г. по Договору № 3-15-6484 от 22.12.2021г. НДС не облагается"/>
    <s v="455196920,56"/>
    <x v="4"/>
    <x v="0"/>
    <x v="3"/>
  </r>
  <r>
    <x v="19"/>
    <x v="269"/>
    <n v="24312.81"/>
    <s v="Юдина Анна Владимировна"/>
    <s v="Перечисление заработной платы за август 2024 г., отпускные НДС не облагается"/>
    <s v="4551924312,81"/>
    <x v="11"/>
    <x v="3"/>
    <x v="9"/>
  </r>
  <r>
    <x v="19"/>
    <x v="269"/>
    <n v="35644"/>
    <s v="Казначейство России (ФНС России)"/>
    <s v="Единый налоговый платеж (НДФЛ август 2024). НДС не облагается"/>
    <s v="4551935644"/>
    <x v="16"/>
    <x v="3"/>
    <x v="9"/>
  </r>
  <r>
    <x v="19"/>
    <x v="269"/>
    <n v="50000"/>
    <s v="Мильяненко Михаил Александрович"/>
    <s v="Предоплата самозанятому по договору №БН от 15.02.2023г.(за уборку территории) НДС не облагается"/>
    <s v="4551950000"/>
    <x v="14"/>
    <x v="0"/>
    <x v="6"/>
  </r>
  <r>
    <x v="19"/>
    <x v="269"/>
    <n v="56073"/>
    <s v="АО &quot;Райффайзенбанк&quot; г. Москва"/>
    <s v="Оплата Заработная плата за Август 2024 г. на основании ПЛАТЕЖНАЯ ВЕДОМОСТЬ N 17 от 15.08.2024"/>
    <s v="4551956073"/>
    <x v="11"/>
    <x v="3"/>
    <x v="9"/>
  </r>
  <r>
    <x v="19"/>
    <x v="269"/>
    <n v="71170.62"/>
    <s v="АО &quot;Мосэнергосбыт&quot;"/>
    <s v="Оплата за потребленную эл/э (мощность) по дог/контрNo 77610001009699 (№ дог до 01.01.2023 - 97644161) за 07.2024г, по № 11520724003538 от 09.08.2024, В том числе НДС 20.00% - 11 861.77"/>
    <s v="4551971170,62"/>
    <x v="25"/>
    <x v="0"/>
    <x v="16"/>
  </r>
  <r>
    <x v="19"/>
    <x v="269"/>
    <n v="79717.22"/>
    <s v="Муниципальное унитарное предприятие &quot;Инженерные сети г. Долгопрудного&quot;"/>
    <s v="Доплата за стоки за май и июль 2024г., согласно Договора № 94В от 19.12.2003г., В том числе НДС 20.00% - 13 286.20"/>
    <s v="4551979717,22"/>
    <x v="10"/>
    <x v="0"/>
    <x v="8"/>
  </r>
  <r>
    <x v="19"/>
    <x v="269"/>
    <n v="300000"/>
    <s v="ООО ЧОО &quot;АКБ&quot;"/>
    <s v="Оплата охраны территории поселка за июль 2024 год по договору №347-2-23-ФО от 15.02.2023 НДС не облагается"/>
    <s v="45519300000"/>
    <x v="30"/>
    <x v="0"/>
    <x v="2"/>
  </r>
  <r>
    <x v="19"/>
    <x v="270"/>
    <n v="2400"/>
    <s v="АО &quot;Райффайзенбанк&quot; г. Москва"/>
    <s v="Комиссия за переводы в пользу ФЛ сверх нетарифицируемой суммы платежей в месяц"/>
    <s v="455232400"/>
    <x v="8"/>
    <x v="0"/>
    <x v="7"/>
  </r>
  <r>
    <x v="19"/>
    <x v="270"/>
    <n v="3709"/>
    <s v="АО &quot;Райффайзенбанк&quot; г. Москва"/>
    <s v="Оплата покупки по карте. CARD **4411 IRINA MIGUNOVA 15AUG RUR 3709 NEFTMAGISTRAL 020 Dolgoprudnyj"/>
    <s v="455233709"/>
    <x v="7"/>
    <x v="1"/>
    <x v="12"/>
  </r>
  <r>
    <x v="19"/>
    <x v="270"/>
    <n v="120000"/>
    <s v="Дзямко-Гамулец Адриана Сергеевна"/>
    <s v="Оплата за бухгалтерские услуги по Договору №1 от 01.03.2024г.  НДС не облагается"/>
    <s v="45523120000"/>
    <x v="18"/>
    <x v="0"/>
    <x v="13"/>
  </r>
  <r>
    <x v="19"/>
    <x v="271"/>
    <n v="90"/>
    <s v="АО &quot;Мосэнергосбыт&quot;"/>
    <s v="Оплата за потребленную эл/э (мощность) по дог/контрNo 77610001009699 (№ дог до 01.01.2023 - 97644161) за 2024г,  В том числе НДС 20.00% - 15.00"/>
    <s v="4552490"/>
    <x v="25"/>
    <x v="0"/>
    <x v="16"/>
  </r>
  <r>
    <x v="19"/>
    <x v="272"/>
    <n v="1454.68"/>
    <s v="АО &quot;Райффайзенбанк&quot; г. Москва"/>
    <s v="Оплата покупки по карте. CARD **4411 IRINA MIGUNOVA 22AUG RUR 1454.68 METRO STORE 1014 MOSCOW"/>
    <s v="455281454,68"/>
    <x v="7"/>
    <x v="1"/>
    <x v="12"/>
  </r>
  <r>
    <x v="19"/>
    <x v="273"/>
    <n v="3000"/>
    <s v="Казначейство России (ФНС России)"/>
    <s v="Оплата госпошлины. НДС не облагается"/>
    <s v="455303000"/>
    <x v="16"/>
    <x v="3"/>
    <x v="9"/>
  </r>
  <r>
    <x v="19"/>
    <x v="273"/>
    <n v="26000"/>
    <s v="ООО &quot;КРАВЦ&quot;"/>
    <s v="Оплата за услуги аренды техники Экскаватор-погрузчик, согласно Счета №530 от 26.08.2024г. В том числе НДС 20.00% - 4 333.33"/>
    <s v="4553026000"/>
    <x v="7"/>
    <x v="1"/>
    <x v="12"/>
  </r>
  <r>
    <x v="19"/>
    <x v="274"/>
    <n v="1372"/>
    <s v="АО &quot;Райффайзенбанк&quot; г. Москва"/>
    <s v="Оплата покупки по карте. CARD **4411 IRINA MIGUNOVA 26AUG RUR 1372 OZON HTTPS://WWW.O"/>
    <s v="455321372"/>
    <x v="7"/>
    <x v="1"/>
    <x v="12"/>
  </r>
  <r>
    <x v="19"/>
    <x v="275"/>
    <n v="60000"/>
    <s v="ИП Ковалевская Анастасия Ивановна"/>
    <s v="Оплата 50% за услуги по восстановлению бухгалтерского учета 2020-2022гг., согласно Счета №19 от 28.08.2024г. НДС не облагается"/>
    <s v="4553360000"/>
    <x v="18"/>
    <x v="0"/>
    <x v="13"/>
  </r>
  <r>
    <x v="19"/>
    <x v="275"/>
    <n v="62900"/>
    <s v="ИП Гарибян Мхитар Романович"/>
    <s v="Оплата за аварийные ремонтные работы канализации, согласно Счета №Р435 от 27.08.2024г. НДС не облагается"/>
    <s v="4553362900"/>
    <x v="17"/>
    <x v="1"/>
    <x v="12"/>
  </r>
  <r>
    <x v="19"/>
    <x v="276"/>
    <n v="2154"/>
    <s v="Управление федерального казначейства по г. Москве (Департамент городского имущества города Москвы л/с 04732071000)"/>
    <s v="Пеня  по арендной плате за землю  на 30.06.2024,  ФЛС №М-02-013174-001 В том числе НДС"/>
    <s v="455342154"/>
    <x v="5"/>
    <x v="0"/>
    <x v="4"/>
  </r>
  <r>
    <x v="19"/>
    <x v="276"/>
    <n v="6380"/>
    <s v="Казначейство России (ФНС России)"/>
    <s v="Единый налоговый платеж (НДФЛ август 2024). НДС не облагается"/>
    <s v="455346380"/>
    <x v="16"/>
    <x v="3"/>
    <x v="9"/>
  </r>
  <r>
    <x v="19"/>
    <x v="276"/>
    <n v="6979.46"/>
    <s v="АО &quot;Райффайзенбанк&quot; г. Москва"/>
    <s v="Комиссия за переводы в пользу ФЛ сверх нетарифицируемой суммы платежей в месяц"/>
    <s v="455346979,46"/>
    <x v="8"/>
    <x v="0"/>
    <x v="7"/>
  </r>
  <r>
    <x v="19"/>
    <x v="276"/>
    <n v="8946.9699999999993"/>
    <s v="Юдина Анна Владимировна"/>
    <s v="Перечисление заработной платы за август 2024 г., отпускные НДС не облагается"/>
    <s v="455348946,97"/>
    <x v="11"/>
    <x v="3"/>
    <x v="9"/>
  </r>
  <r>
    <x v="19"/>
    <x v="276"/>
    <n v="10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август 2024г. НДС не облагается"/>
    <s v="4553410000"/>
    <x v="2"/>
    <x v="0"/>
    <x v="1"/>
  </r>
  <r>
    <x v="19"/>
    <x v="276"/>
    <n v="30000"/>
    <s v="ШКРЕБА ВИКТОРИЯ СЕРГЕЕВНА"/>
    <s v="Оплата юридических услуг по счету №11758883 от 30.08 2024 г., по договору №БН от 03.11.2023. НДС не облагается"/>
    <s v="4553430000"/>
    <x v="20"/>
    <x v="0"/>
    <x v="14"/>
  </r>
  <r>
    <x v="19"/>
    <x v="276"/>
    <n v="47074.2"/>
    <s v="АО &quot;ЭКОТЕХПРОМ&quot;"/>
    <s v="Доплата за прием ТКО, транспортирование, обработка, обезвреживание, утилизация, захоронение по СВАО за август 2024г. по Договору № 3-15-6484 от 22.12.2021г. доплата по акту сверки от 26.08.24 НДС не облагается"/>
    <s v="4553447074,2"/>
    <x v="4"/>
    <x v="0"/>
    <x v="3"/>
  </r>
  <r>
    <x v="19"/>
    <x v="276"/>
    <n v="50000"/>
    <s v="ШКРЕБА ВИКТОРИЯ СЕРГЕЕВНА"/>
    <s v="Оплата юридических услуг по счету №11758156 от 30.08 2024 г., по договору  на оказание юридических услуг №БН от 19.09.2022. НДС не облагается"/>
    <s v="4553450000"/>
    <x v="20"/>
    <x v="0"/>
    <x v="14"/>
  </r>
  <r>
    <x v="19"/>
    <x v="276"/>
    <n v="60000"/>
    <s v="ООО &quot;Нохоре&quot;"/>
    <s v="Оплата за вывоз мусора за август  2024г.,  В том числе НДС 20.00% - 10 000.00"/>
    <s v="4553460000"/>
    <x v="4"/>
    <x v="0"/>
    <x v="3"/>
  </r>
  <r>
    <x v="19"/>
    <x v="276"/>
    <n v="60872"/>
    <s v="АО &quot;Райффайзенбанк&quot; г. Москва"/>
    <s v="Оплата Заработная плата за Август 2024 г. на основании ПЛАТЕЖНАЯ ВЕДОМОСТЬ N 18 от 30.08.2024"/>
    <s v="4553460872"/>
    <x v="11"/>
    <x v="3"/>
    <x v="9"/>
  </r>
  <r>
    <x v="19"/>
    <x v="276"/>
    <n v="61765"/>
    <s v="Казначейство России (ФНС России)"/>
    <s v="Единый налоговый платеж (Страховые взносы за август 2024) НДС не облагается"/>
    <s v="4553461765"/>
    <x v="16"/>
    <x v="3"/>
    <x v="9"/>
  </r>
  <r>
    <x v="19"/>
    <x v="276"/>
    <n v="160125.15"/>
    <s v="Муниципальное унитарное предприятие &quot;Инженерные сети г. Долгопрудного&quot;"/>
    <s v="Доплата за стоки за август 2024г., согласно Договора № 94В от 19.12.2003г., В том числе НДС 20.00% - 26 687.53"/>
    <s v="45534160125,15"/>
    <x v="10"/>
    <x v="0"/>
    <x v="8"/>
  </r>
  <r>
    <x v="19"/>
    <x v="276"/>
    <n v="191463"/>
    <s v="Мильяненко Михаил Александрович"/>
    <s v="Предоплата самозанятому по договору №БН от 15.02.2023г.(за уборку территории) НДС не облагается"/>
    <s v="45534191463"/>
    <x v="14"/>
    <x v="0"/>
    <x v="6"/>
  </r>
  <r>
    <x v="20"/>
    <x v="277"/>
    <n v="8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7.2024 по 31.08.2024"/>
    <s v="45537850"/>
    <x v="8"/>
    <x v="0"/>
    <x v="7"/>
  </r>
  <r>
    <x v="20"/>
    <x v="277"/>
    <n v="990"/>
    <s v="АО &quot;Райффайзенбанк&quot; г. Москва"/>
    <s v="Ежемесячная комиссия за обслуживание по пакету за период с 01.08.2024 по 31.08.2024"/>
    <s v="45537990"/>
    <x v="8"/>
    <x v="0"/>
    <x v="7"/>
  </r>
  <r>
    <x v="20"/>
    <x v="278"/>
    <n v="5161.1400000000003"/>
    <s v="ПАО &quot;ВЫМПЕЛКОМ&quot;"/>
    <s v="Оплата за услуги связи за август 2024 года  Лицевой счет абонента 669010285 В том числе НДС 20.00% - 860.00"/>
    <s v="455395161,14"/>
    <x v="1"/>
    <x v="0"/>
    <x v="1"/>
  </r>
  <r>
    <x v="20"/>
    <x v="278"/>
    <n v="6000"/>
    <s v="ООО &quot;ГАЗСЕРВИС&quot;"/>
    <s v="Оплата за тех.обслуживание гозопровода и газового оборудования за сентябрь 2024г., НДС не облагается"/>
    <s v="455396000"/>
    <x v="23"/>
    <x v="0"/>
    <x v="0"/>
  </r>
  <r>
    <x v="20"/>
    <x v="278"/>
    <n v="8785"/>
    <s v="ООО &quot;ЛЕ МОНЛИД&quot;"/>
    <s v="Оплата за стройматериалы, согласно Счета № 122 000-641282/6026 от 04.09.2024г. В том числе НДС 20.00% - 1 464.17"/>
    <s v="455398785"/>
    <x v="7"/>
    <x v="1"/>
    <x v="12"/>
  </r>
  <r>
    <x v="20"/>
    <x v="278"/>
    <n v="55400"/>
    <s v="ИП Ковалевская Анастасия Ивановна"/>
    <s v="Оплата за услуги бухгалтерского сопровождения за июль 2024г., согласно Счета №20 от 04.09.2024г. НДС не облагается"/>
    <s v="4553955400"/>
    <x v="18"/>
    <x v="0"/>
    <x v="13"/>
  </r>
  <r>
    <x v="20"/>
    <x v="279"/>
    <n v="1332"/>
    <s v="АО &quot;Райффайзенбанк&quot; г. Москва"/>
    <s v="Оплата покупки по карте. CARD **4411 IRINA MIGUNOVA 03SEP RUR 1332 ST7711488 GOROD MOSKVA"/>
    <s v="455411332"/>
    <x v="7"/>
    <x v="1"/>
    <x v="12"/>
  </r>
  <r>
    <x v="20"/>
    <x v="279"/>
    <n v="3000"/>
    <s v="Казначейство России (ФНС России)"/>
    <s v="Оплата госпошлины. НДС не облагается"/>
    <s v="455413000"/>
    <x v="16"/>
    <x v="3"/>
    <x v="9"/>
  </r>
  <r>
    <x v="20"/>
    <x v="279"/>
    <n v="5440"/>
    <s v="АО &quot;Райффайзенбанк&quot; г. Москва"/>
    <s v="Оплата покупки по карте. CARD **4411 IRINA MIGUNOVA 03SEP RUR 5440 ST7711488 GOROD MOSKVA"/>
    <s v="455415440"/>
    <x v="7"/>
    <x v="1"/>
    <x v="12"/>
  </r>
  <r>
    <x v="20"/>
    <x v="279"/>
    <n v="6000"/>
    <s v="Казначейство России (ФНС России)"/>
    <s v="Государственная пошлина за рассмотрение иска в Арбитражном суде  города Москвы к Управлению Федеральной службы государственной регистрации, кадастра и картографии по Москве. НДС не облагается"/>
    <s v="455416000"/>
    <x v="16"/>
    <x v="3"/>
    <x v="9"/>
  </r>
  <r>
    <x v="20"/>
    <x v="279"/>
    <n v="12000"/>
    <s v="ООО &quot;ПЕТРОЛАБ&quot;, ИНН: 7811615495"/>
    <s v="Оплата за корректировку проекта ППК, согласно Счета №149 от 05.09.2024г.  НДС не облагается"/>
    <s v="4554112000"/>
    <x v="27"/>
    <x v="6"/>
    <x v="17"/>
  </r>
  <r>
    <x v="20"/>
    <x v="280"/>
    <n v="276"/>
    <s v="АО &quot;Райффайзенбанк&quot; г. Москва"/>
    <s v="Оплата покупки по карте. CARD **4411 IRINA MIGUNOVA 06SEP RUR 276 POST RUS.SERVICE.127204 MOSKVA"/>
    <s v="45544276"/>
    <x v="15"/>
    <x v="4"/>
    <x v="11"/>
  </r>
  <r>
    <x v="20"/>
    <x v="280"/>
    <n v="1305.5"/>
    <s v="АО &quot;Райффайзенбанк&quot; г. Москва"/>
    <s v="Оплата покупки по карте. CARD **4411 IRINA MIGUNOVA 06SEP RUR 1305.5 POST RUS.SERVICE.127204 MOSKVA"/>
    <s v="455441305,5"/>
    <x v="15"/>
    <x v="4"/>
    <x v="11"/>
  </r>
  <r>
    <x v="20"/>
    <x v="281"/>
    <n v="18025"/>
    <s v="ООО &quot;МВК ЭКОДАР&quot;"/>
    <s v="Оплата за сервисное обслуживание, по Договору №71781/ДСО2 от 05.03.2024г., согласно Счета №71781/Р142 от 06.09.2024г. В том числе НДС 20.00% - 3 004.17"/>
    <s v="4554718025"/>
    <x v="21"/>
    <x v="0"/>
    <x v="12"/>
  </r>
  <r>
    <x v="20"/>
    <x v="281"/>
    <n v="50000"/>
    <s v="Мильяненко Михаил Александрович"/>
    <s v="Предоплата самозанятому по договору №БН от 15.02.2023г.(за уборку территории) НДС не облагается"/>
    <s v="4554750000"/>
    <x v="14"/>
    <x v="0"/>
    <x v="6"/>
  </r>
  <r>
    <x v="20"/>
    <x v="282"/>
    <n v="4450"/>
    <s v="АО &quot;Райффайзенбанк&quot; г. Москва"/>
    <s v="Оплата покупки по карте. CARD **4411 IRINA MIGUNOVA 11SEP RUR 4450 KARTASHOVA A A Mytishchi"/>
    <s v="455484450"/>
    <x v="7"/>
    <x v="1"/>
    <x v="12"/>
  </r>
  <r>
    <x v="20"/>
    <x v="283"/>
    <n v="623"/>
    <s v="АО &quot;Райффайзенбанк&quot; г. Москва"/>
    <s v="Оплата покупки по карте. CARD **4411 IRINA MIGUNOVA 12SEP RUR 623 STD PETROVICH Mytishhi"/>
    <s v="45549623"/>
    <x v="7"/>
    <x v="1"/>
    <x v="12"/>
  </r>
  <r>
    <x v="20"/>
    <x v="283"/>
    <n v="1950"/>
    <s v="АО &quot;Райффайзенбанк&quot; г. Москва"/>
    <s v="Оплата покупки по карте. CARD **4411 IRINA MIGUNOVA 12SEP RUR 1950 KARTASHOVA A A Mytishchi"/>
    <s v="455491950"/>
    <x v="7"/>
    <x v="1"/>
    <x v="12"/>
  </r>
  <r>
    <x v="20"/>
    <x v="284"/>
    <n v="56073"/>
    <s v="АО &quot;Райффайзенбанк&quot; г. Москва"/>
    <s v="Оплата Заработная плата за Сентябрь 2024 г. на основании ПЛАТЕЖНАЯ ВЕДОМОСТЬ N 19 от 16.09.2024"/>
    <s v="4555156073"/>
    <x v="11"/>
    <x v="3"/>
    <x v="9"/>
  </r>
  <r>
    <x v="20"/>
    <x v="285"/>
    <n v="445"/>
    <s v="ОСФР ПО Г. МОСКВЕ И МОСКОВСКОЙ ОБЛАСТИ"/>
    <s v="Взносы на обязательное страхование от несчастных случаев за сентябрь 2024г.. Регистрационный номер в ФСС 7704004815 НДС не облагается"/>
    <s v="45552445"/>
    <x v="16"/>
    <x v="3"/>
    <x v="9"/>
  </r>
  <r>
    <x v="20"/>
    <x v="285"/>
    <n v="16354.5"/>
    <s v="Юдина Анна Владимировна"/>
    <s v="Перечисление заработной платы за сентябрь 2024 г. НДС не облагается"/>
    <s v="4555216354,5"/>
    <x v="11"/>
    <x v="3"/>
    <x v="9"/>
  </r>
  <r>
    <x v="20"/>
    <x v="286"/>
    <n v="263.55"/>
    <s v="АО &quot;Райффайзенбанк&quot; г. Москва"/>
    <s v="Комиссия за переводы в пользу ФЛ сверх нетарифицируемой суммы платежей в месяц"/>
    <s v="45554263,55"/>
    <x v="8"/>
    <x v="0"/>
    <x v="7"/>
  </r>
  <r>
    <x v="20"/>
    <x v="286"/>
    <n v="1000"/>
    <s v="АО &quot;Райффайзенбанк&quot; г. Москва"/>
    <s v="Оплата покупки по карте. CARD **4411 IRINA MIGUNOVA 17SEP RUR 1000 KARTASHOVA A A g Mytishchi"/>
    <s v="455541000"/>
    <x v="7"/>
    <x v="1"/>
    <x v="12"/>
  </r>
  <r>
    <x v="20"/>
    <x v="286"/>
    <n v="60000"/>
    <s v="Вепржицкий Иван Юрьевич"/>
    <s v="Оплата с/з за монтаж оборудования КНС по Договору №12-09/24 от 12.09.2024, согласно Счета №12230516 от 19.09.2024г.. НДС не облагается"/>
    <s v="4555460000"/>
    <x v="12"/>
    <x v="4"/>
    <x v="11"/>
  </r>
  <r>
    <x v="20"/>
    <x v="287"/>
    <n v="750"/>
    <s v="УФК по г. Москве (Управление Роспотребнадзора по г.Москве л/с 04731787820), ИНН: 7717528710"/>
    <s v="Штраф 50%, согласно Постановления №30-00518 от 12.09.2024г. НДС не облагается"/>
    <s v="45555750"/>
    <x v="41"/>
    <x v="7"/>
    <x v="11"/>
  </r>
  <r>
    <x v="20"/>
    <x v="287"/>
    <n v="12000"/>
    <s v="Казначейство России (ФНС России)"/>
    <s v="Оплата госпошлины. НДС не облагается"/>
    <s v="4555512000"/>
    <x v="16"/>
    <x v="3"/>
    <x v="9"/>
  </r>
  <r>
    <x v="20"/>
    <x v="287"/>
    <n v="62034.33"/>
    <s v="АО &quot;Мосэнергосбыт&quot;"/>
    <s v="Оплата за потребленную эл/э (мощность) по дог/контрNo 77610001009699 (№ дог до 01.01.2023 - 97644161) за август 2024г, Счет №11520824020429 от 11.09.2024г. пени В том числе НДС 20.00% - 10 339.06"/>
    <s v="4555562034,33"/>
    <x v="25"/>
    <x v="0"/>
    <x v="16"/>
  </r>
  <r>
    <x v="20"/>
    <x v="288"/>
    <n v="614"/>
    <s v="АО &quot;Райффайзенбанк&quot; г. Москва"/>
    <s v="Оплата покупки по карте. CARD **4411 IRINA MIGUNOVA 23SEP RUR 614 OZON HTTPS://WWW.O"/>
    <s v="45560614"/>
    <x v="7"/>
    <x v="1"/>
    <x v="12"/>
  </r>
  <r>
    <x v="20"/>
    <x v="289"/>
    <n v="1680"/>
    <s v="ООО &quot;МВК ЭКОДАР&quot;"/>
    <s v="Оплата за  материалы, согласно Счета №71781/Р144 от 26.09.2024г. В том числе НДС 20.00% - 280.00"/>
    <s v="455611680"/>
    <x v="34"/>
    <x v="1"/>
    <x v="12"/>
  </r>
  <r>
    <x v="20"/>
    <x v="289"/>
    <n v="7500"/>
    <s v="ООО &quot;Нохоре&quot;"/>
    <s v="Доплата за вывоз мусора за август  2024г., В том числе НДС 20.00% - 1 250.00"/>
    <s v="455617500"/>
    <x v="4"/>
    <x v="0"/>
    <x v="3"/>
  </r>
  <r>
    <x v="20"/>
    <x v="289"/>
    <n v="17000"/>
    <s v="ООО &quot;ОТЕЛЬ ВИНОГРАДОВО&quot;"/>
    <s v="Оплата за каонференц услуги, согласно Счета №1392 от 26.09.2024г. В том числе НДС 20.00% - 2 833.33"/>
    <s v="4556117000"/>
    <x v="29"/>
    <x v="2"/>
    <x v="18"/>
  </r>
  <r>
    <x v="20"/>
    <x v="289"/>
    <n v="47847"/>
    <s v="Казначейство России (ФНС России)"/>
    <s v="Единый налоговый платеж (Страховые взносы за сентябрь 2024) НДС не облагается"/>
    <s v="4556147847"/>
    <x v="16"/>
    <x v="3"/>
    <x v="9"/>
  </r>
  <r>
    <x v="20"/>
    <x v="290"/>
    <n v="716"/>
    <s v="АО &quot;Райффайзенбанк&quot; г. Москва"/>
    <s v="Оплата покупки по карте. CARD **4411 IRINA MIGUNOVA 26SEP RUR 716 OZON HTTPS://WWW.O"/>
    <s v="45563716"/>
    <x v="7"/>
    <x v="1"/>
    <x v="12"/>
  </r>
  <r>
    <x v="20"/>
    <x v="291"/>
    <n v="489.52"/>
    <s v="АО &quot;Райффайзенбанк&quot; г. Москва"/>
    <s v="Комиссия за переводы в пользу ФЛ сверх нетарифицируемой суммы платежей в месяц"/>
    <s v="45565489,52"/>
    <x v="8"/>
    <x v="0"/>
    <x v="7"/>
  </r>
  <r>
    <x v="20"/>
    <x v="291"/>
    <n v="50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08.2024 по 30.09.2024"/>
    <s v="45565500"/>
    <x v="8"/>
    <x v="0"/>
    <x v="7"/>
  </r>
  <r>
    <x v="20"/>
    <x v="291"/>
    <n v="750"/>
    <s v="УФК по г. Москве (Управление Роспотребнадзора по г.Москве л/с 04731787820), ИНН: 7717528710"/>
    <s v="Штраф 50%, согласно Постановления №30-00518 от 12.09.2024г. НДС не облагается"/>
    <s v="45565750"/>
    <x v="41"/>
    <x v="7"/>
    <x v="11"/>
  </r>
  <r>
    <x v="20"/>
    <x v="291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сентябрь 2024г. НДС не облагается"/>
    <s v="455657000"/>
    <x v="2"/>
    <x v="0"/>
    <x v="1"/>
  </r>
  <r>
    <x v="20"/>
    <x v="291"/>
    <n v="15824"/>
    <s v="АО &quot;Мосэнергосбыт&quot;"/>
    <s v="Оплата госпошлины по А40-92728/2024, эл/э (мощность) по дог/контрNo 77610001009699 (№ дог до 01.01.2023 - 97644161)  В том числе НДС 20.00% - 2 637.33"/>
    <s v="4556515824"/>
    <x v="25"/>
    <x v="0"/>
    <x v="16"/>
  </r>
  <r>
    <x v="20"/>
    <x v="291"/>
    <n v="16056"/>
    <s v="Казначейство России (ФНС России)"/>
    <s v="Единый налоговый платеж (НДФЛ сентябрь 2024). НДС не облагается"/>
    <s v="4556516056"/>
    <x v="16"/>
    <x v="3"/>
    <x v="9"/>
  </r>
  <r>
    <x v="20"/>
    <x v="291"/>
    <n v="33858"/>
    <s v="АО &quot;ЭКОТЕХПРОМ&quot;"/>
    <s v="Оплата за прием ТКО, транспортирование, обработк, обезвреживание, утилизацию, захоронение по СВАО за сентябрь 2024г. по Договору № 3-15-6484 от 22.12.2021г.  НДС не облагается"/>
    <s v="4556533858"/>
    <x v="4"/>
    <x v="0"/>
    <x v="3"/>
  </r>
  <r>
    <x v="20"/>
    <x v="291"/>
    <n v="48952.62"/>
    <s v="Иваницкая Ирина Васильевна"/>
    <s v="Перечисление заработной платы за сентябрь 2024г.,  для зачисления на счет Иваницкой И. В. НДС не облагается"/>
    <s v="4556548952,62"/>
    <x v="11"/>
    <x v="3"/>
    <x v="9"/>
  </r>
  <r>
    <x v="20"/>
    <x v="291"/>
    <n v="61492.1"/>
    <s v="АО &quot;Райффайзенбанк&quot; г. Москва"/>
    <s v="Оплата Заработная плата за Сентябрь 2024 г. на основании ПЛАТЕЖНАЯ ВЕДОМОСТЬ N 20 от 30.09.2024"/>
    <s v="4556561492,1"/>
    <x v="11"/>
    <x v="3"/>
    <x v="9"/>
  </r>
  <r>
    <x v="20"/>
    <x v="291"/>
    <n v="67500"/>
    <s v="ООО &quot;Нохоре&quot;"/>
    <s v="Доплата за вывоз мусора за сентярь  2024г., соггласно Счета №466 от 30.09.2024г. В том числе НДС 20.00% - 11 250.00"/>
    <s v="4556567500"/>
    <x v="4"/>
    <x v="0"/>
    <x v="3"/>
  </r>
  <r>
    <x v="20"/>
    <x v="291"/>
    <n v="83972"/>
    <s v="Муниципальное унитарное предприятие &quot;Инженерные сети г. Долгопрудного&quot;"/>
    <s v="Оплата за стоки за сентябрь 2024г., согласно Договора № 94В от 19.12.2003г., В том числе НДС 20.00% - 13 995.33"/>
    <s v="4556583972"/>
    <x v="10"/>
    <x v="0"/>
    <x v="8"/>
  </r>
  <r>
    <x v="20"/>
    <x v="291"/>
    <n v="197620"/>
    <s v="Мильяненко Михаил Александрович"/>
    <s v="Оплата за уборку территории ЖСК, по Договору №09-24/1 от 01.09.2024г, согласно Счета №4 от 30.09.2024г. НДС не облагается"/>
    <s v="45565197620"/>
    <x v="14"/>
    <x v="0"/>
    <x v="6"/>
  </r>
  <r>
    <x v="20"/>
    <x v="291"/>
    <n v="300000"/>
    <s v="ООО ЧОО &quot;АКБ&quot;"/>
    <s v="Оплата охраны территории поселка за авуст 2024 год по договору №347-2-23-ФО от 15.02.2023 НДС не облагается"/>
    <s v="45565300000"/>
    <x v="30"/>
    <x v="0"/>
    <x v="2"/>
  </r>
  <r>
    <x v="20"/>
    <x v="291"/>
    <n v="395487.42"/>
    <s v="АО &quot;Мосэнергосбыт&quot;"/>
    <s v="Оплата за потребленную эл/э (мощность) по дог/контрNo 77610001009699 (№ дог до 01.01.2023 - 97644161) за март 2024г, Счет №11520324022302 от 08.04.2024г. В том числе НДС 20.00% - 65 914.57"/>
    <s v="45565395487,42"/>
    <x v="25"/>
    <x v="0"/>
    <x v="16"/>
  </r>
  <r>
    <x v="21"/>
    <x v="292"/>
    <n v="990"/>
    <s v="АО &quot;Райффайзенбанк&quot; г. Москва"/>
    <s v="Ежемесячная комиссия за обслуживание по пакету за период с 01.09.2024 по 30.09.2024"/>
    <s v="45566990"/>
    <x v="8"/>
    <x v="0"/>
    <x v="7"/>
  </r>
  <r>
    <x v="21"/>
    <x v="293"/>
    <n v="5641.14"/>
    <s v="ПАО &quot;ВЫМПЕЛКОМ&quot;"/>
    <s v="Оплата за услуги связи за сентябрь 2024 года  Лицевой счет абонента 669010285 В том числе НДС 20.00% - 940.19"/>
    <s v="455735641,14"/>
    <x v="1"/>
    <x v="0"/>
    <x v="1"/>
  </r>
  <r>
    <x v="21"/>
    <x v="293"/>
    <n v="6000"/>
    <s v="ООО &quot;ГАЗСЕРВИС&quot;"/>
    <s v="Оплата за тех.обслуживание газопровода и газового оборудования за октябрь 2024г., согласно Счета №50 от 25.09.2024г. НДС не облагается"/>
    <s v="455736000"/>
    <x v="23"/>
    <x v="0"/>
    <x v="0"/>
  </r>
  <r>
    <x v="21"/>
    <x v="293"/>
    <n v="11000"/>
    <s v="ООО &quot;МОСБУРСТРОЙ&quot;, ИНН: 7736678292"/>
    <s v="Оплата за услуги сверления, согласно Счета №2198 от 08.10.2024г. НДС не облагается"/>
    <s v="4557311000"/>
    <x v="17"/>
    <x v="1"/>
    <x v="12"/>
  </r>
  <r>
    <x v="21"/>
    <x v="293"/>
    <n v="16025"/>
    <s v="ООО &quot;ГК &quot;ЭДЕЛЬВЕЙС&quot;"/>
    <s v="Оплата за сетильники и крепления, согласно Счета №2810 от 04.10.2024г. В том числе НДС 20.00% - 2 670.83"/>
    <s v="4557316025"/>
    <x v="7"/>
    <x v="1"/>
    <x v="6"/>
  </r>
  <r>
    <x v="21"/>
    <x v="293"/>
    <n v="17400"/>
    <s v="ООО &quot;ПРОМДЕТАЛЬ&quot;, ИНН: 5044114967"/>
    <s v="Оплата за контроллер управления, согласно Счета №1858 от 08.10.2024г. В том числе НДС 20.00% - 2 900.00"/>
    <s v="4557317400"/>
    <x v="17"/>
    <x v="1"/>
    <x v="12"/>
  </r>
  <r>
    <x v="21"/>
    <x v="293"/>
    <n v="55400"/>
    <s v="ИП Ковалевская Анастасия Ивановна"/>
    <s v="Оплата за услуги бухгалтерского сопровождения за сентябрь 2024г., согласно Счета №25 от 08.10.2024г. НДС не облагается"/>
    <s v="4557355400"/>
    <x v="18"/>
    <x v="0"/>
    <x v="13"/>
  </r>
  <r>
    <x v="21"/>
    <x v="293"/>
    <n v="146185.97"/>
    <s v="Управление федерального казначейства по г. Москве (Департамент городского имущества города Москвы л/с 04732071000)"/>
    <s v="Арендная плата за землю за 4 квартал 2024,  ФЛС №М-02-013174-001 В том числе НДС"/>
    <s v="45573146185,97"/>
    <x v="5"/>
    <x v="0"/>
    <x v="4"/>
  </r>
  <r>
    <x v="21"/>
    <x v="294"/>
    <n v="50000"/>
    <s v="ШКРЕБА ВИКТОРИЯ СЕРГЕЕВНА"/>
    <s v="Оплата юридических услуг по счету №12742090 от 09.10 2024 г., по договору №БН от 03.11.2023. НДС не облагается"/>
    <s v="4557550000"/>
    <x v="20"/>
    <x v="0"/>
    <x v="14"/>
  </r>
  <r>
    <x v="21"/>
    <x v="294"/>
    <n v="50000"/>
    <s v="ШКРЕБА ВИКТОРИЯ СЕРГЕЕВНА"/>
    <s v="Оплата юридических услуг по счету №12742147 от 09.10 2024 г., по договору  на оказание юридических услуг №БН от 19.09.2022. НДС не облагается"/>
    <s v="4557550000"/>
    <x v="20"/>
    <x v="0"/>
    <x v="14"/>
  </r>
  <r>
    <x v="21"/>
    <x v="295"/>
    <n v="200"/>
    <s v="АО &quot;Райффайзенбанк&quot; г. Москва"/>
    <s v="Оплата покупки по карте. CARD **4411 IRINA MIGUNOVA 09OCT RUR 200 EVO_STROJMATERIALY MOSCOW"/>
    <s v="45576200"/>
    <x v="7"/>
    <x v="1"/>
    <x v="12"/>
  </r>
  <r>
    <x v="21"/>
    <x v="296"/>
    <n v="2200"/>
    <s v="АО &quot;Райффайзенбанк&quot; г. Москва"/>
    <s v="Оплата покупки по карте. CARD **4411 IRINA MIGUNOVA 09OCT RUR 2200 IP ALAVERDYAN MOSCOW"/>
    <s v="455772200"/>
    <x v="7"/>
    <x v="1"/>
    <x v="12"/>
  </r>
  <r>
    <x v="21"/>
    <x v="296"/>
    <n v="3877"/>
    <s v="АО &quot;Райффайзенбанк&quot; г. Москва"/>
    <s v="Оплата покупки по карте. CARD **4411 IRINA MIGUNOVA 09OCT RUR 3877 NEFTMAGISTRAL 020 Dolgoprudnyj"/>
    <s v="455773877"/>
    <x v="7"/>
    <x v="1"/>
    <x v="12"/>
  </r>
  <r>
    <x v="21"/>
    <x v="297"/>
    <n v="7000"/>
    <s v="ИП Бережной Артем Сергеевич, ИНН: 262409527763"/>
    <s v="Оплата за Плату управления Protherm GRYZZLY0020035009, согласно Счета №7609 от 10.10.2024г.  В том числе НДС 20.00% - 1 166.67"/>
    <s v="455797000"/>
    <x v="17"/>
    <x v="1"/>
    <x v="12"/>
  </r>
  <r>
    <x v="21"/>
    <x v="298"/>
    <n v="2003"/>
    <s v="АО &quot;Райффайзенбанк&quot; г. Москва"/>
    <s v="Оплата покупки по карте. CARD **4411 IRINA MIGUNOVA 14OCT RUR 2003 OZON HTTPS://WWW.O"/>
    <s v="455812003"/>
    <x v="7"/>
    <x v="1"/>
    <x v="12"/>
  </r>
  <r>
    <x v="21"/>
    <x v="298"/>
    <n v="9920"/>
    <s v="АО &quot;РЕДАКЦИЯ ГАЗЕТЫ &quot;ВЕЧЕРНЯЯ МОСКВА&quot;"/>
    <s v="Оплата услуг по размещению информаионных материалов в газете &quot;Вечерняя Москва&quot;, согласно Счета №6242 от 16.10.2024г.  В том числе НДС 20.00% - 1 653.33"/>
    <s v="455819920"/>
    <x v="15"/>
    <x v="4"/>
    <x v="11"/>
  </r>
  <r>
    <x v="21"/>
    <x v="299"/>
    <n v="56073"/>
    <s v="АО &quot;Райффайзенбанк&quot; г. Москва"/>
    <s v="Оплата Заработная плата за Октябрь 2024 г. на основании ПЛАТЕЖНАЯ ВЕДОМОСТЬ N 21 от 17.10.2024"/>
    <s v="4558256073"/>
    <x v="11"/>
    <x v="3"/>
    <x v="9"/>
  </r>
  <r>
    <x v="21"/>
    <x v="300"/>
    <n v="15"/>
    <s v="АО &quot;Райффайзенбанк&quot; г. Москва"/>
    <s v="Комиссия за снятие наличных в банкомате. Cash Advance Fee. CARD **4411 IRINA MIGUNOVA 18OCT RUR 1000 RBA REC 75131 G MOSKVA"/>
    <s v="4558315"/>
    <x v="8"/>
    <x v="0"/>
    <x v="7"/>
  </r>
  <r>
    <x v="21"/>
    <x v="300"/>
    <n v="135"/>
    <s v="АО &quot;Райффайзенбанк&quot; г. Москва"/>
    <s v="Комиссия за снятие наличных в банкомате. Cash Advance Fee. CARD **4411 IRINA MIGUNOVA 18OCT RUR 9000 RBA REC 75131 G MOSKVA"/>
    <s v="45583135"/>
    <x v="8"/>
    <x v="0"/>
    <x v="7"/>
  </r>
  <r>
    <x v="21"/>
    <x v="300"/>
    <n v="529.96"/>
    <s v="АО &quot;Райффайзенбанк&quot; г. Москва"/>
    <s v="Комиссия за переводы в пользу ФЛ сверх нетарифицируемой суммы платежей в месяц"/>
    <s v="45583529,96"/>
    <x v="8"/>
    <x v="0"/>
    <x v="7"/>
  </r>
  <r>
    <x v="21"/>
    <x v="300"/>
    <n v="1000"/>
    <s v="АО &quot;Райффайзенбанк&quot; г. Москва"/>
    <s v="Снятие наличных денежных средств с карты в банкомате Банка. CARD **4411 IRINA MIGUNOVA 18OCT RUR 1000 RBA REC 75131 G MOSKVA"/>
    <s v="455831000"/>
    <x v="15"/>
    <x v="4"/>
    <x v="11"/>
  </r>
  <r>
    <x v="21"/>
    <x v="300"/>
    <n v="6267.91"/>
    <s v="Юдина Анна Владимировна"/>
    <s v="Перечисление заработной платы за октябрь 2024 г. НДС не облагается"/>
    <s v="455836267,91"/>
    <x v="11"/>
    <x v="3"/>
    <x v="9"/>
  </r>
  <r>
    <x v="21"/>
    <x v="300"/>
    <n v="9000"/>
    <s v="АО &quot;Райффайзенбанк&quot; г. Москва"/>
    <s v="Снятие наличных денежных средств с карты в банкомате Банка. CARD **4411 IRINA MIGUNOVA 18OCT RUR 9000 RBA REC 75131 G MOSKVA"/>
    <s v="455839000"/>
    <x v="15"/>
    <x v="4"/>
    <x v="11"/>
  </r>
  <r>
    <x v="21"/>
    <x v="300"/>
    <n v="16298"/>
    <s v="Казначейство России (ФНС России)"/>
    <s v="Единый налоговый платеж (НДФЛ октябрь 2024). НДС не облагается"/>
    <s v="4558316298"/>
    <x v="16"/>
    <x v="3"/>
    <x v="9"/>
  </r>
  <r>
    <x v="21"/>
    <x v="300"/>
    <n v="46728"/>
    <s v="Иваницкая Ирина Васильевна"/>
    <s v="Перечисление заработной платы за октябрь 2024г.,  для зачисления на счет Иваницкой И. В. НДС не облагается"/>
    <s v="4558346728"/>
    <x v="11"/>
    <x v="3"/>
    <x v="9"/>
  </r>
  <r>
    <x v="21"/>
    <x v="301"/>
    <n v="55"/>
    <s v="АО &quot;Райффайзенбанк&quot; г. Москва"/>
    <s v="Комиссия за переводы в пользу ФЛ сверх нетарифицируемой суммы платежей в месяц"/>
    <s v="4558755"/>
    <x v="8"/>
    <x v="0"/>
    <x v="7"/>
  </r>
  <r>
    <x v="21"/>
    <x v="302"/>
    <n v="1876.4"/>
    <s v="АО &quot;Райффайзенбанк&quot; г. Москва"/>
    <s v="Оплата покупки по карте. CARD **4411 IRINA MIGUNOVA 21OCT RUR 1876.4 GAZPROM MEZHREGIONGAZ G. SANKT-PETE"/>
    <s v="455881876,4"/>
    <x v="7"/>
    <x v="1"/>
    <x v="12"/>
  </r>
  <r>
    <x v="21"/>
    <x v="302"/>
    <n v="4100"/>
    <s v="АО &quot;Райффайзенбанк&quot; г. Москва"/>
    <s v="Оплата покупки по карте. CARD **4411 IRINA MIGUNOVA 21OCT RUR 4100 OZON HTTPS://WWW.O"/>
    <s v="455884100"/>
    <x v="7"/>
    <x v="1"/>
    <x v="12"/>
  </r>
  <r>
    <x v="21"/>
    <x v="303"/>
    <n v="519"/>
    <s v="ОСФР ПО Г. МОСКВЕ И МОСКОВСКОЙ ОБЛАСТИ"/>
    <s v="Взносы на обязательное страхование от несчастных случаев за октябрь 2024г.. Регистрационный номер в ФСС 7704004815 НДС не облагается"/>
    <s v="45590519"/>
    <x v="16"/>
    <x v="3"/>
    <x v="9"/>
  </r>
  <r>
    <x v="21"/>
    <x v="303"/>
    <n v="1000"/>
    <s v="АО &quot;Райффайзенбанк&quot; г. Москва"/>
    <s v="Комиссия за переводы в пользу ФЛ сверх нетарифицируемой суммы платежей в месяц"/>
    <s v="455901000"/>
    <x v="8"/>
    <x v="0"/>
    <x v="7"/>
  </r>
  <r>
    <x v="21"/>
    <x v="303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октябрь 2024г. НДС не облагается"/>
    <s v="455907000"/>
    <x v="2"/>
    <x v="0"/>
    <x v="1"/>
  </r>
  <r>
    <x v="21"/>
    <x v="303"/>
    <n v="27085.759999999998"/>
    <s v="АО &quot;ЭКОТЕХПРОМ&quot;"/>
    <s v="Оплата за прием ТКО, транспортирование, обработк, обезвреживание, утилизацию, захоронение по СВАО за октябрь 2024г. по Договору № 3-15-6484 от 22.12.2021г. НДС не облагается"/>
    <s v="4559027085,76"/>
    <x v="4"/>
    <x v="0"/>
    <x v="3"/>
  </r>
  <r>
    <x v="21"/>
    <x v="303"/>
    <n v="28300"/>
    <s v="Казначейство России (ФНС России)"/>
    <s v="Единый налоговый платеж (НДФЛ октябрь 2024). НДС не облагается"/>
    <s v="4559028300"/>
    <x v="16"/>
    <x v="3"/>
    <x v="9"/>
  </r>
  <r>
    <x v="21"/>
    <x v="303"/>
    <n v="50000"/>
    <s v="ШКРЕБА ВИКТОРИЯ СЕРГЕЕВНА"/>
    <s v="Оплата юридических услуг по счету №13126569 от 25.10 2024 г., по договору  на оказание юридических услуг №БН от 19.09.2022. НДС не облагается"/>
    <s v="4559050000"/>
    <x v="20"/>
    <x v="0"/>
    <x v="14"/>
  </r>
  <r>
    <x v="21"/>
    <x v="303"/>
    <n v="50000"/>
    <s v="ШКРЕБА ВИКТОРИЯ СЕРГЕЕВНА"/>
    <s v="Оплата юридических услуг по счету №13126550 от 25.10 2024 г., по договору №БН от 03.11.2023. НДС не облагается"/>
    <s v="4559050000"/>
    <x v="20"/>
    <x v="0"/>
    <x v="14"/>
  </r>
  <r>
    <x v="21"/>
    <x v="303"/>
    <n v="53313"/>
    <s v="Казначейство России (ФНС России)"/>
    <s v="Единый налоговый платеж (Страховые взносы за октябрь 2024) НДС не облагается"/>
    <s v="4559053313"/>
    <x v="16"/>
    <x v="3"/>
    <x v="9"/>
  </r>
  <r>
    <x v="21"/>
    <x v="303"/>
    <n v="60000"/>
    <s v="ИП Ковалевская Анастасия Ивановна"/>
    <s v="Оплата за услуги по восстановлению бухгалтерского учета 2020-2022гг., согласно Счета №19 от 28.08.2024г. НДС не облагается"/>
    <s v="4559060000"/>
    <x v="18"/>
    <x v="0"/>
    <x v="13"/>
  </r>
  <r>
    <x v="21"/>
    <x v="303"/>
    <n v="82655.98"/>
    <s v="АО &quot;Мосэнергосбыт&quot;"/>
    <s v="Оплата за потребленную эл/э (мощность) по дог/контрNo 77610001009699 (№ дог до 01.01.2023 - 97644161) за 2024г, Счет №11520924020627 от 09.10.2024г., пени В том числе НДС 20.00% - 13 776.00"/>
    <s v="4559082655,98"/>
    <x v="25"/>
    <x v="0"/>
    <x v="16"/>
  </r>
  <r>
    <x v="21"/>
    <x v="303"/>
    <n v="90000"/>
    <s v="ООО &quot;Нохоре&quot;"/>
    <s v="Оплата за вывоз мусора за октярь  2024г. В том числе НДС 20.00% - 15 000.00"/>
    <s v="4559090000"/>
    <x v="4"/>
    <x v="0"/>
    <x v="3"/>
  </r>
  <r>
    <x v="21"/>
    <x v="303"/>
    <n v="108934.3"/>
    <s v="Муниципальное унитарное предприятие &quot;Инженерные сети г. Долгопрудного&quot;"/>
    <s v="Оплата за стоки за октябрь 2024г., согласно Договора № 94В от 19.12.2003г., В том числе НДС 20.00% - 18 155.72"/>
    <s v="45590108934,3"/>
    <x v="10"/>
    <x v="0"/>
    <x v="8"/>
  </r>
  <r>
    <x v="21"/>
    <x v="303"/>
    <n v="258732"/>
    <s v="Мильяненко Михаил Александрович"/>
    <s v="Оплата за уборку территории ЖСК, по Договору №09-24/1 от 01.09.2024г, согласно Счета №1 от 24.10.2024г. НДС не облагается"/>
    <s v="45590258732"/>
    <x v="14"/>
    <x v="0"/>
    <x v="6"/>
  </r>
  <r>
    <x v="21"/>
    <x v="303"/>
    <n v="300000"/>
    <s v="ООО ЧОО &quot;АКБ&quot;"/>
    <s v="Оплата охраны территории поселка за сентябрь 2024 год по договору №347-2-23-ФО от 15.02.2023 НДС не облагается"/>
    <s v="45590300000"/>
    <x v="30"/>
    <x v="0"/>
    <x v="2"/>
  </r>
  <r>
    <x v="21"/>
    <x v="304"/>
    <n v="1391"/>
    <s v="АО &quot;Райффайзенбанк&quot; г. Москва"/>
    <s v="Оплата покупки по карте. CARD **4411 IRINA MIGUNOVA 28OCT RUR 1391 POST RUS.SERVICE.127204 MOSKVA"/>
    <s v="455951391"/>
    <x v="15"/>
    <x v="4"/>
    <x v="11"/>
  </r>
  <r>
    <x v="21"/>
    <x v="305"/>
    <n v="525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09.2024 по 31.10.2024"/>
    <s v="45596525"/>
    <x v="8"/>
    <x v="0"/>
    <x v="7"/>
  </r>
  <r>
    <x v="21"/>
    <x v="306"/>
    <n v="250"/>
    <s v="АО &quot;Райффайзенбанк&quot; г. Москва"/>
    <s v="Комиссия за платежные требования и инкасс. поручения по счету 40703810400000002936  241002RIOMN000000131"/>
    <s v="45572250"/>
    <x v="8"/>
    <x v="0"/>
    <x v="7"/>
  </r>
  <r>
    <x v="21"/>
    <x v="306"/>
    <n v="30534.32"/>
    <s v="АО &quot;МОСЭНЕРГОСБЫТ&quot;"/>
    <s v="ИСПОЛ ЛИСТ ФС № 047850762 ВЫД. 15.08.2024 АРБИТРАЖНЫМ СУДОМ ГОРОДА МОСКВЫ ПО ДЕЛУ № A40-92728/24-47-841"/>
    <s v="4557230534,32"/>
    <x v="25"/>
    <x v="0"/>
    <x v="16"/>
  </r>
  <r>
    <x v="21"/>
    <x v="301"/>
    <n v="5500"/>
    <s v="Леонов Денис Андреевич"/>
    <s v="Оплата за обслуживание системы видеонаблюдения, согласно Счета №12976094 от 18.10.2024г. НДС не облагается"/>
    <s v="455875500"/>
    <x v="19"/>
    <x v="1"/>
    <x v="2"/>
  </r>
  <r>
    <x v="21"/>
    <x v="301"/>
    <n v="8500"/>
    <s v="ООО &quot;ФСТ&quot;"/>
    <s v="Оплата за  метлу березовую, согласно Счета №601 от 22.10.2024. НДС не облагается"/>
    <s v="455878500"/>
    <x v="7"/>
    <x v="1"/>
    <x v="6"/>
  </r>
  <r>
    <x v="21"/>
    <x v="302"/>
    <n v="37876"/>
    <s v="ИП Табанский Валерий Николаевич"/>
    <s v="Оплата за стройматериалы, согласно Сччета №32 от 23.10.2024г. НДС не облагается"/>
    <s v="4558837876"/>
    <x v="7"/>
    <x v="1"/>
    <x v="12"/>
  </r>
  <r>
    <x v="21"/>
    <x v="302"/>
    <n v="76700"/>
    <s v="ИП Нестерук Лилия Зуфаровна"/>
    <s v="Оплата за доску, брус антисептированные, фанеру, согласно Счета №27 от 23.10.2024г. НДС не облагается"/>
    <s v="4558876700"/>
    <x v="7"/>
    <x v="1"/>
    <x v="12"/>
  </r>
  <r>
    <x v="21"/>
    <x v="305"/>
    <n v="100"/>
    <s v="АО &quot;Райффайзенбанк&quot; г. Москва"/>
    <s v="Комиссия за исходящие платежи в рублях, переданные по системе Банк-Клиент по счету 40703810400000002936 за период с 30.09.2024 по 31.10.2024"/>
    <s v="45596100"/>
    <x v="8"/>
    <x v="0"/>
    <x v="7"/>
  </r>
  <r>
    <x v="22"/>
    <x v="307"/>
    <n v="990"/>
    <s v="АО &quot;Райффайзенбанк&quot; г. Москва"/>
    <s v="Ежемесячная комиссия за обслуживание по пакету за период с 01.10.2024 по 31.10.2024"/>
    <s v="45597990"/>
    <x v="8"/>
    <x v="0"/>
    <x v="7"/>
  </r>
  <r>
    <x v="22"/>
    <x v="308"/>
    <n v="60872"/>
    <s v="АО &quot;Райффайзенбанк&quot; г. Москва"/>
    <s v="Оплата Заработная плата за Октябрь 2024 г. на основании ПЛАТЕЖНАЯ ВЕДОМОСТЬ N 22 от 01.11.2024"/>
    <s v="4559860872"/>
    <x v="11"/>
    <x v="3"/>
    <x v="9"/>
  </r>
  <r>
    <x v="22"/>
    <x v="309"/>
    <n v="5641.14"/>
    <s v="ПАО &quot;ВЫМПЕЛКОМ&quot;"/>
    <s v="Оплата за услуги связи за октябрь 2024 года  Лицевой счет абонента 669010285 В том числе НДС 20.00% - 940.19"/>
    <s v="456015641,14"/>
    <x v="1"/>
    <x v="0"/>
    <x v="1"/>
  </r>
  <r>
    <x v="22"/>
    <x v="309"/>
    <n v="6000"/>
    <s v="ООО &quot;ГАЗСЕРВИС&quot;"/>
    <s v="Оплата за тех.обслуживание газопровода и газового оборудования за ноябрь 2024г., согласно Счета №50 от 25.09.2024г. НДС не облагается"/>
    <s v="456016000"/>
    <x v="23"/>
    <x v="0"/>
    <x v="0"/>
  </r>
  <r>
    <x v="22"/>
    <x v="309"/>
    <n v="16936.02"/>
    <s v="Юдина Анна Владимировна"/>
    <s v="Перечисление заработной платы за октябрь 2024 г. НДС не облагается"/>
    <s v="4560116936,02"/>
    <x v="11"/>
    <x v="3"/>
    <x v="9"/>
  </r>
  <r>
    <x v="22"/>
    <x v="309"/>
    <n v="23253"/>
    <s v="Казначейство России (ФНС России)"/>
    <s v="Единый налоговый платеж (НДФЛ октябрь 2024). НДС не облагается"/>
    <s v="4560123253"/>
    <x v="16"/>
    <x v="3"/>
    <x v="9"/>
  </r>
  <r>
    <x v="22"/>
    <x v="309"/>
    <n v="30474.26"/>
    <s v="Иваницкая Ирина Васильевна"/>
    <s v="Перечисление заработной платы за октябрь 2024г.,  для зачисления на счет Иваницкой И. В. НДС не облагается"/>
    <s v="4560130474,26"/>
    <x v="11"/>
    <x v="3"/>
    <x v="9"/>
  </r>
  <r>
    <x v="22"/>
    <x v="309"/>
    <n v="146185.97"/>
    <s v="Управление федерального казначейства по г. Москве (Департамент городского имущества города Москвы л/с 04732071000)"/>
    <s v="Арендная плата за землю за 4 квартал 2024,  ФЛС №М-02-013174-001 В том числе НДС"/>
    <s v="45601146185,97"/>
    <x v="5"/>
    <x v="0"/>
    <x v="4"/>
  </r>
  <r>
    <x v="22"/>
    <x v="310"/>
    <n v="165"/>
    <s v="АО &quot;Райффайзенбанк&quot; г. Москва"/>
    <s v="Оплата покупки по карте. CARD **4411 IRINA MIGUNOVA 11NOV RUR 165 POST RUS.SERVICE.127204 MOSKVA"/>
    <s v="45609165"/>
    <x v="15"/>
    <x v="4"/>
    <x v="11"/>
  </r>
  <r>
    <x v="22"/>
    <x v="310"/>
    <n v="333"/>
    <s v="ОСФР ПО Г. МОСКВЕ И МОСКОВСКОЙ ОБЛАСТИ"/>
    <s v="Взносы на обязательное страхование от несчастных случаев за ноябрь 2024г.. Регистрационный номер в ФСС 7704004815 НДС не облагается"/>
    <s v="45609333"/>
    <x v="16"/>
    <x v="3"/>
    <x v="9"/>
  </r>
  <r>
    <x v="22"/>
    <x v="310"/>
    <n v="480"/>
    <s v="АО &quot;Райффайзенбанк&quot; г. Москва"/>
    <s v="Оплата покупки по карте. CARD **4411 IRINA MIGUNOVA 11NOV RUR 480 POST RUS.SERVICE.127204 MOSKVA"/>
    <s v="45609480"/>
    <x v="15"/>
    <x v="4"/>
    <x v="11"/>
  </r>
  <r>
    <x v="22"/>
    <x v="310"/>
    <n v="747.5"/>
    <s v="АО &quot;Райффайзенбанк&quot; г. Москва"/>
    <s v="Оплата покупки по карте. CARD **4411 IRINA MIGUNOVA 11NOV RUR 747.5 POST RUS.SERVICE.127204 MOSKVA"/>
    <s v="45609747,5"/>
    <x v="15"/>
    <x v="4"/>
    <x v="11"/>
  </r>
  <r>
    <x v="22"/>
    <x v="310"/>
    <n v="4858"/>
    <s v="Казначейство России (ФНС России)"/>
    <s v="Единый налоговый платеж (НДФЛ ноябрь 2024). НДС не облагается"/>
    <s v="456094858"/>
    <x v="16"/>
    <x v="3"/>
    <x v="9"/>
  </r>
  <r>
    <x v="22"/>
    <x v="310"/>
    <n v="32508.07"/>
    <s v="Козулин Михаил Юрьевич"/>
    <s v="Оплата  по Соглашению к Трудовому договору от 22.10.2024. НДС не облагается"/>
    <s v="4560932508,07"/>
    <x v="11"/>
    <x v="3"/>
    <x v="9"/>
  </r>
  <r>
    <x v="22"/>
    <x v="311"/>
    <n v="8250"/>
    <s v="ООО &quot;Тиражные решения 1С-Рарус&quot;"/>
    <s v="Оплата за 1:С Сайт управляющей компании стандарт, согласно Счета №ТРЦБ-011805 от 02.11.2024г. НДС не облагается"/>
    <s v="456038250"/>
    <x v="2"/>
    <x v="0"/>
    <x v="1"/>
  </r>
  <r>
    <x v="22"/>
    <x v="311"/>
    <n v="8700"/>
    <s v="ООО &quot;Тиражные решения 1С-Рарус&quot;"/>
    <s v="Оплата за 1С:КП Отраслевой ПРОФ для базовых версий ПП на 12 месяцев, согласно Счета №ТРЦБ-011637 от 30 октября 2024 г.НДС не облагается"/>
    <s v="456038700"/>
    <x v="2"/>
    <x v="0"/>
    <x v="1"/>
  </r>
  <r>
    <x v="22"/>
    <x v="311"/>
    <n v="25080"/>
    <s v="ООО &quot;РАНЕТ ЭНЕРГО&quot;"/>
    <s v="Оплата за диагностику и техническое обслуживание расходомеров АКРОН-01 зав. № 8227 и № 8228, согласно Счета №112 от 22.10.2024г.  В том числе НДС 20.00% - 4 180.00"/>
    <s v="4560325080"/>
    <x v="21"/>
    <x v="0"/>
    <x v="12"/>
  </r>
  <r>
    <x v="22"/>
    <x v="310"/>
    <n v="55400"/>
    <s v="ИП Ковалевская Анастасия Ивановна"/>
    <s v="Оплата за услуги бухгалтерского сопровождения за сентябрь 2024г., согласно Счета №27 от 13.11.2024г. НДС не облагается"/>
    <s v="4560955400"/>
    <x v="18"/>
    <x v="0"/>
    <x v="13"/>
  </r>
  <r>
    <x v="22"/>
    <x v="312"/>
    <n v="10822"/>
    <s v="Казначейство России (ФНС России)"/>
    <s v="Единый налоговый платеж (НДФЛ ноябрь 2024). НДС не облагается"/>
    <s v="4561510822"/>
    <x v="16"/>
    <x v="3"/>
    <x v="9"/>
  </r>
  <r>
    <x v="22"/>
    <x v="312"/>
    <n v="14250"/>
    <s v="Юдина Анна Владимировна"/>
    <s v="Перечисление заработной платы за ноябрь 2024 г. НДС не облагается"/>
    <s v="4561514250"/>
    <x v="11"/>
    <x v="3"/>
    <x v="9"/>
  </r>
  <r>
    <x v="22"/>
    <x v="312"/>
    <n v="20343.25"/>
    <s v="Муниципальное унитарное предприятие &quot;Инженерные сети г. Долгопрудного&quot;"/>
    <s v="Оплата за стоки за октябрь 2024г., согласно Договора № 94В от 19.12.2003г., согласно УПД №В4929 от 31.10.2024 В том числе НДС 20.00% - 18 155.72"/>
    <s v="4561520343,25"/>
    <x v="10"/>
    <x v="0"/>
    <x v="8"/>
  </r>
  <r>
    <x v="22"/>
    <x v="312"/>
    <n v="56074"/>
    <s v="АО &quot;Райффайзенбанк&quot; г. Москва"/>
    <s v="Оплата Заработная плата за Ноябрь 2024 г. на основании ПЛАТЕЖНАЯ ВЕДОМОСТЬ N 23 от 18.11.2024"/>
    <s v="4561556074"/>
    <x v="11"/>
    <x v="3"/>
    <x v="9"/>
  </r>
  <r>
    <x v="22"/>
    <x v="312"/>
    <n v="92532.83"/>
    <s v="АО &quot;Мосэнергосбыт&quot;"/>
    <s v="Оплата за потребленную эл/э (мощность) по дог/контрNo 77610001009699 (№ дог до 01.01.2023 - 97644161) за 2024г, Счет №11521024021079 от 11.11.2024г., пени по №А40-173627/2024/1 В том числе НДС 20.00% - 13 776.0"/>
    <s v="4561592532,83"/>
    <x v="25"/>
    <x v="0"/>
    <x v="16"/>
  </r>
  <r>
    <x v="22"/>
    <x v="313"/>
    <n v="4042.83"/>
    <s v="АО &quot;Райффайзенбанк&quot; г. Москва"/>
    <s v="Оплата покупки по карте. CARD **4411 IRINA MIGUNOVA 18NOV RUR 4042.83 11042 VINOGRADOVO Mytishhi"/>
    <s v="456174042,83"/>
    <x v="29"/>
    <x v="2"/>
    <x v="18"/>
  </r>
  <r>
    <x v="22"/>
    <x v="314"/>
    <n v="250"/>
    <s v="АО &quot;Райффайзенбанк&quot; г. Москва"/>
    <s v="Комиссия за платежные требования и инкасс. поручения по счету 40703810800001434983  241122RIOMN000004027"/>
    <s v="45621250"/>
    <x v="8"/>
    <x v="0"/>
    <x v="7"/>
  </r>
  <r>
    <x v="22"/>
    <x v="314"/>
    <n v="9573.17"/>
    <s v="АО &quot;Райффайзенбанк&quot; г. Москва"/>
    <s v="Оплата покупки по карте. CARD **4411 IRINA MIGUNOVA 22NOV RUR 9573.17 GAZPROM MEZHREGIONGAZ G. SANKT-PETE"/>
    <s v="456219573,17"/>
    <x v="0"/>
    <x v="0"/>
    <x v="12"/>
  </r>
  <r>
    <x v="22"/>
    <x v="314"/>
    <n v="39709.699999999997"/>
    <s v="АО &quot;Мосэнергосбыт&quot;"/>
    <s v="ИСПОЛ. ЛИСТ ФС № 047897834 ВЫД. 25.10.2024 АРБИТРАЖНЫМ СУДОМ Г. МОСКВЫ ПО ДЕЛУ № А40-173627/24-22-1668"/>
    <s v="4562139709,7"/>
    <x v="25"/>
    <x v="0"/>
    <x v="16"/>
  </r>
  <r>
    <x v="22"/>
    <x v="315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ноябрь 2024г. В том числе НДС"/>
    <s v="456247000"/>
    <x v="2"/>
    <x v="0"/>
    <x v="1"/>
  </r>
  <r>
    <x v="22"/>
    <x v="315"/>
    <n v="27085.759999999998"/>
    <s v="АО &quot;ЭКОТЕХПРОМ&quot;"/>
    <s v="Оплата за прием ТКО, транспортирование, обработк, обезвреживание, утилизацию, захоронение по СВАО за ноябрь 2024г. по Договору № 3-15-6484 от 22.12.2021г. В том числе НДС 20.00% - 4 514.29"/>
    <s v="4562427085,76"/>
    <x v="4"/>
    <x v="0"/>
    <x v="3"/>
  </r>
  <r>
    <x v="22"/>
    <x v="315"/>
    <n v="106500"/>
    <s v="ООО &quot;Нохоре&quot;"/>
    <s v="Оплата за вывоз мусора за ноябрь  2024г. В том числе НДС 20.00% - 17 750.00"/>
    <s v="45624106500"/>
    <x v="4"/>
    <x v="0"/>
    <x v="3"/>
  </r>
  <r>
    <x v="22"/>
    <x v="315"/>
    <n v="300000"/>
    <s v="ООО ЧОО &quot;АКБ&quot;"/>
    <s v="Оплата охраны территории поселка за октябрь 2024 год по договору №347-2-23-ФО от 15.02.2023 В том числе НДС"/>
    <s v="45624300000"/>
    <x v="30"/>
    <x v="0"/>
    <x v="2"/>
  </r>
  <r>
    <x v="22"/>
    <x v="315"/>
    <n v="347632"/>
    <s v="Мильяненко Михаил Александрович"/>
    <s v="Оплата за выполнение работ по эксплуатации инженерных систем и обслуживанию территории, согласно Счета №7 от 28.11.2024. НДС не облагается"/>
    <s v="45624347632"/>
    <x v="14"/>
    <x v="0"/>
    <x v="6"/>
  </r>
  <r>
    <x v="22"/>
    <x v="315"/>
    <n v="355820"/>
    <s v="Муниципальное унитарное предприятие &quot;Инженерные сети г. Долгопрудного&quot;"/>
    <s v="Оплата за стоки за ноябрь 2024г., согласно Договора № 94В от 19.12.2003г., В том числе НДС 20.00% - 59 303.33"/>
    <s v="45624355820"/>
    <x v="10"/>
    <x v="0"/>
    <x v="8"/>
  </r>
  <r>
    <x v="23"/>
    <x v="316"/>
    <n v="3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1.10.2024_x000a_по 30.11.2024"/>
    <s v="45628350"/>
    <x v="8"/>
    <x v="0"/>
    <x v="7"/>
  </r>
  <r>
    <x v="23"/>
    <x v="316"/>
    <n v="990"/>
    <s v="АО &quot;Райффайзенбанк&quot; г. Москва"/>
    <s v="Ежемесячная комиссия за обслуживание по пакету за период с 01.11.2024 по 30.11.2024"/>
    <s v="45628990"/>
    <x v="8"/>
    <x v="0"/>
    <x v="7"/>
  </r>
  <r>
    <x v="23"/>
    <x v="317"/>
    <n v="60872"/>
    <s v="АО &quot;Райффайзенбанк&quot; г. Москва"/>
    <s v="Оплата Заработная плата за Ноябрь 2024 г. на основании ПЛАТЕЖНАЯ ВЕДОМОСТЬ N 24 от 03.12.2024"/>
    <s v="4562960872"/>
    <x v="11"/>
    <x v="3"/>
    <x v="9"/>
  </r>
  <r>
    <x v="23"/>
    <x v="318"/>
    <n v="643.33000000000004"/>
    <s v="АО &quot;Райффайзенбанк&quot; г. Москва"/>
    <s v="Комиссия за переводы в пользу ФЛ сверх нетарифицируемой суммы платежей в месяц"/>
    <s v="45630643,33"/>
    <x v="8"/>
    <x v="0"/>
    <x v="7"/>
  </r>
  <r>
    <x v="23"/>
    <x v="318"/>
    <n v="2949"/>
    <s v="АО &quot;Райффайзенбанк&quot; г. Москва"/>
    <s v="Оплата покупки по карте. CARD **4411 IRINA MIGUNOVA 02DEC RUR 2949 LEMANAPROGPB004 MYTISCHI"/>
    <s v="456302949"/>
    <x v="7"/>
    <x v="1"/>
    <x v="12"/>
  </r>
  <r>
    <x v="23"/>
    <x v="318"/>
    <n v="5641.14"/>
    <s v="ПАО &quot;ВЫМПЕЛКОМ&quot;"/>
    <s v="Оплата за услуги связи за ноябрь 2024 года Лицевой счет абонента 669010285 В том числе НДС 20.00% - 940.19"/>
    <s v="456305641,14"/>
    <x v="1"/>
    <x v="0"/>
    <x v="1"/>
  </r>
  <r>
    <x v="23"/>
    <x v="318"/>
    <n v="6000"/>
    <s v="ООО &quot;ГАЗСЕРВИС&quot;"/>
    <s v="Оплата за тех.обслуживание газопровода и газового оборудования за декабрь 2024г., согласно Счета №50 от 25.09.2024г. НДС не облагается"/>
    <s v="456306000"/>
    <x v="23"/>
    <x v="0"/>
    <x v="0"/>
  </r>
  <r>
    <x v="23"/>
    <x v="318"/>
    <n v="10520"/>
    <s v="Казначейство России (ФНС России)"/>
    <s v="Единый налоговый платеж (НДФЛ ноябрь 2024). В том числе НДС"/>
    <s v="4563010520"/>
    <x v="16"/>
    <x v="3"/>
    <x v="9"/>
  </r>
  <r>
    <x v="23"/>
    <x v="318"/>
    <n v="13801"/>
    <s v="АО &quot;Райффайзенбанк&quot; г. Москва"/>
    <s v="Оплата покупки по карте. CARD **4411 IRINA MIGUNOVA 02DEC RUR 13801 MOTORNYYE MASLA MOSKVA"/>
    <s v="4563013801"/>
    <x v="7"/>
    <x v="1"/>
    <x v="12"/>
  </r>
  <r>
    <x v="23"/>
    <x v="318"/>
    <n v="14333.37"/>
    <s v="Юдина Анна Владимировна"/>
    <s v="Перечисление заработной платы за ноябрь 2024 г. В том числе НДС"/>
    <s v="4563014333,37"/>
    <x v="11"/>
    <x v="3"/>
    <x v="9"/>
  </r>
  <r>
    <x v="23"/>
    <x v="318"/>
    <n v="35447"/>
    <s v="Казначейство России (ФНС России)"/>
    <s v="Единый налоговый платеж (Страховые взносы за ноябрь 2024) НДС не облагается"/>
    <s v="4563035447"/>
    <x v="16"/>
    <x v="3"/>
    <x v="9"/>
  </r>
  <r>
    <x v="23"/>
    <x v="318"/>
    <n v="50000"/>
    <s v="ШКРЕБА ВИКТОРИЯ СЕРГЕЕВНА"/>
    <s v="Оплата юридических услуг по счету_x000a_№13987770 от 29.11 2024 г., по договору  на оказание юридических услуг №БН от 19.09.2022. В том числе НДС"/>
    <s v="4563050000"/>
    <x v="20"/>
    <x v="0"/>
    <x v="14"/>
  </r>
  <r>
    <x v="23"/>
    <x v="318"/>
    <n v="100000"/>
    <s v="ШКРЕБА ВИКТОРИЯ СЕРГЕЕВНА"/>
    <s v="Оплата юридических услуг по счету_x000a_№13987872 от 29.11 2024 г., по договору_x000a_№БН от 03.11.2023. В том числе НДС"/>
    <s v="45630100000"/>
    <x v="20"/>
    <x v="0"/>
    <x v="14"/>
  </r>
  <r>
    <x v="23"/>
    <x v="319"/>
    <n v="150000"/>
    <s v="УФК по г.Москве (Управление Судебного Департамента в г. Москве л/с05731372610)"/>
    <s v="За проведение судебной экспертизы по делу_x000a_№33-52066/2024 Московский Городской Суд._x000a_НДС не облагается"/>
    <s v="45631150000"/>
    <x v="36"/>
    <x v="2"/>
    <x v="14"/>
  </r>
  <r>
    <x v="23"/>
    <x v="320"/>
    <n v="55400"/>
    <s v="ИП Ковалевская Анастасия Ивановна"/>
    <s v="Оплата за услуги бухгалтерского сопровождения за сентябрь 2024г., согласно Счета №28 от 06.12.2024г. НДС не облагается"/>
    <s v="4563255400"/>
    <x v="18"/>
    <x v="0"/>
    <x v="13"/>
  </r>
  <r>
    <x v="23"/>
    <x v="321"/>
    <n v="3250.74"/>
    <s v="АО &quot;Райффайзенбанк&quot; г. Москва"/>
    <s v="Оплата покупки по карте. CARD **4411 IRINA MIGUNOVA 06DEC RUR 3250.74 11042 VINOGRADOVO Mytishhi"/>
    <s v="456353250,74"/>
    <x v="29"/>
    <x v="2"/>
    <x v="18"/>
  </r>
  <r>
    <x v="23"/>
    <x v="322"/>
    <n v="440.51"/>
    <s v="АО &quot;Райффайзенбанк&quot; г. Москва"/>
    <s v="Оплата покупки по карте. CARD **4411 IRINA MIGUNOVA 09DEC RUR 440.51 POST RUS.SERVICE.127204 MOSKVA"/>
    <s v="45637440,51"/>
    <x v="15"/>
    <x v="4"/>
    <x v="11"/>
  </r>
  <r>
    <x v="23"/>
    <x v="322"/>
    <n v="600"/>
    <s v="АО &quot;Райффайзенбанк&quot; г. Москва"/>
    <s v="Оплата покупки по карте. CARD **4411 IRINA MIGUNOVA 09DEC RUR 600 POST RUS.SERVICE.127204 MOSKVA"/>
    <s v="45637600"/>
    <x v="15"/>
    <x v="4"/>
    <x v="11"/>
  </r>
  <r>
    <x v="23"/>
    <x v="322"/>
    <n v="914"/>
    <s v="АО &quot;Райффайзенбанк&quot; г. Москва"/>
    <s v="Оплата покупки по карте. CARD **4411 IRINA MIGUNOVA 09DEC RUR 914 POST RUS.SERVICE.127204 MOSKVA"/>
    <s v="45637914"/>
    <x v="15"/>
    <x v="4"/>
    <x v="11"/>
  </r>
  <r>
    <x v="23"/>
    <x v="323"/>
    <n v="1078"/>
    <s v="АО &quot;Райффайзенбанк&quot; г. Москва"/>
    <s v="Оплата покупки по карте. CARD **4411 IRINA MIGUNOVA 12DEC RUR 1078 OZON HTTPS://WWW.O"/>
    <s v="456401078"/>
    <x v="15"/>
    <x v="4"/>
    <x v="11"/>
  </r>
  <r>
    <x v="23"/>
    <x v="324"/>
    <n v="530"/>
    <s v="ОСФР ПО Г. МОСКВЕ И МОСКОВСКОЙ ОБЛАСТИ"/>
    <s v="Взносы на обязательное страхование от несчастных случаев за декабрь 2024г.._x000a_Регистрационный номер в ФСС 7704004815 В том числе НДС"/>
    <s v="45642530"/>
    <x v="16"/>
    <x v="3"/>
    <x v="9"/>
  </r>
  <r>
    <x v="23"/>
    <x v="324"/>
    <n v="549.07000000000005"/>
    <s v="АО &quot;Райффайзенбанк&quot; г. Москва"/>
    <s v="Комиссия за переводы в пользу ФЛ сверх нетарифицируемой суммы платежей в месяц"/>
    <s v="45642549,07"/>
    <x v="8"/>
    <x v="0"/>
    <x v="7"/>
  </r>
  <r>
    <x v="23"/>
    <x v="324"/>
    <n v="7200"/>
    <s v="ООО &quot;ТИРАЖНЫЕ РЕШЕНИЯ 1С-РАРУС&quot;"/>
    <s v="Оплата за разработку, адаптацию, модификацию программ, согласно Счета_x000a_№ТРЦБ-013706 от 12.12.2024г. НДС не_x000a_облагается"/>
    <s v="456427200"/>
    <x v="2"/>
    <x v="0"/>
    <x v="1"/>
  </r>
  <r>
    <x v="23"/>
    <x v="324"/>
    <n v="8178.25"/>
    <s v="Юдина Анна Владимировна"/>
    <s v="Перечисление заработной платы за декабрь 2024 г. В том числе НДС"/>
    <s v="456428178,25"/>
    <x v="11"/>
    <x v="3"/>
    <x v="9"/>
  </r>
  <r>
    <x v="23"/>
    <x v="324"/>
    <n v="11500"/>
    <s v="ИП Хасратов Шамиль Нуралиевич"/>
    <s v="Оплата за услуги трактора, согласно Счета_x000a_№19 от 16.11.2024. НДС не облагается"/>
    <s v="4564211500"/>
    <x v="14"/>
    <x v="0"/>
    <x v="6"/>
  </r>
  <r>
    <x v="23"/>
    <x v="324"/>
    <n v="16582"/>
    <s v="Казначейство России (ФНС России)"/>
    <s v="Единый налоговый платеж (НДФЛ декабрь 2024). В том числе НДС"/>
    <s v="4564216582"/>
    <x v="16"/>
    <x v="3"/>
    <x v="9"/>
  </r>
  <r>
    <x v="23"/>
    <x v="324"/>
    <n v="18025"/>
    <s v="ООО &quot;МВК ЭКОДАР&quot;"/>
    <s v="Оплата за сервисное обслуживание, согласно Счета №71781/Р147 от 12.12.2024г. В том числе НДС 20.00% - 3 004.17"/>
    <s v="4564218025"/>
    <x v="21"/>
    <x v="0"/>
    <x v="12"/>
  </r>
  <r>
    <x v="23"/>
    <x v="324"/>
    <n v="40000"/>
    <s v="ООО &quot;ПЛАН ЭКСПЕРТ&quot;"/>
    <s v="Оплата за выполнение кадастровых работ по Договору №38/11-2024, авансовый платеж, согласно Счета №18 от 12.12.2024г. НДС не облагается"/>
    <s v="4564240000"/>
    <x v="33"/>
    <x v="6"/>
    <x v="17"/>
  </r>
  <r>
    <x v="23"/>
    <x v="324"/>
    <n v="46728"/>
    <s v="Иваницкая Ирина Васильевна"/>
    <s v="Перечисление заработной платы за декабрь 2024г.,  для зачисления на счет Иваницкой И. В. НДС не облагается"/>
    <s v="4564246728"/>
    <x v="11"/>
    <x v="3"/>
    <x v="9"/>
  </r>
  <r>
    <x v="23"/>
    <x v="324"/>
    <n v="56073"/>
    <s v="АО &quot;Райффайзенбанк&quot; г. Москва"/>
    <s v="Оплата Заработная плата за Декабрь 2024 г. на основании ПЛАТЕЖНАЯ ВЕДОМОСТЬ N 25 от 16.12.2024"/>
    <s v="4564256073"/>
    <x v="11"/>
    <x v="3"/>
    <x v="9"/>
  </r>
  <r>
    <x v="23"/>
    <x v="325"/>
    <n v="100000"/>
    <s v="УФК по г.Москве (Управление Судебного Департамента в г. Москве л/с05731372610)"/>
    <s v="За проведение судебной экспертизы по делу_x000a_№02-5673/2024 Бутырский районный Суд._x000a_НДС не облагается"/>
    <s v="45644100000"/>
    <x v="36"/>
    <x v="2"/>
    <x v="14"/>
  </r>
  <r>
    <x v="23"/>
    <x v="326"/>
    <n v="844"/>
    <s v="АО &quot;Райффайзенбанк&quot; г. Москва"/>
    <s v="Оплата покупки по карте. CARD **4411 IRINA MIGUNOVA 17DEC RUR 844 OZON HTTPS://WWW.O"/>
    <s v="45645844"/>
    <x v="7"/>
    <x v="1"/>
    <x v="12"/>
  </r>
  <r>
    <x v="23"/>
    <x v="327"/>
    <n v="3587.32"/>
    <s v="АО &quot;Райффайзенбанк&quot; г. Москва"/>
    <s v="Оплата покупки по карте. CARD **4411 IRINA MIGUNOVA 17DEC RUR 3587.32 11042 VINOGRADOVO Mytishhi"/>
    <s v="456463587,32"/>
    <x v="29"/>
    <x v="2"/>
    <x v="18"/>
  </r>
  <r>
    <x v="23"/>
    <x v="328"/>
    <n v="8900.5"/>
    <s v="АО &quot;Райффайзенбанк&quot; г. Москва"/>
    <s v="Оплата покупки по карте. CARD **4411 IRINA MIGUNOVA 20DEC RUR 8900.5 GAZPROM MEZHREGIONGAZ G. SANKT- PETE"/>
    <s v="456498900,5"/>
    <x v="0"/>
    <x v="0"/>
    <x v="12"/>
  </r>
  <r>
    <x v="23"/>
    <x v="329"/>
    <n v="600000"/>
    <s v="ООО ЧОО &quot;АКБ&quot;"/>
    <s v="Оплата охраны территории поселка акту сверки за 2024 год по договору №347-2-23- ФО от 15.02.2023 В том числе НДС"/>
    <s v="45650600000"/>
    <x v="30"/>
    <x v="0"/>
    <x v="2"/>
  </r>
  <r>
    <x v="23"/>
    <x v="330"/>
    <n v="601"/>
    <s v="АО &quot;Райффайзенбанк&quot; г. Москва"/>
    <s v="Оплата покупки по карте. CARD **4411 IRINA MIGUNOVA 22DEC RUR 601 OOO OZON MOSCOW"/>
    <s v="45651601"/>
    <x v="7"/>
    <x v="1"/>
    <x v="12"/>
  </r>
  <r>
    <x v="23"/>
    <x v="331"/>
    <n v="7000"/>
    <s v="Индивидуальный предприниматель Капалин Евгений Владимирович"/>
    <s v="Оплата работ по поддержке и обслуживанию по Договору №0120131101 от 01.11.2013 на обслуживание компьютерной техники за декабрь 2024г. В том числе НДС"/>
    <s v="456527000"/>
    <x v="2"/>
    <x v="0"/>
    <x v="1"/>
  </r>
  <r>
    <x v="23"/>
    <x v="331"/>
    <n v="11500"/>
    <s v="ИП Хасратов Шамиль Нуралиевич"/>
    <s v="Оплата за услуги трактора, согласно Счета_x000a_№20 от 26.12.2024. НДС не облагается"/>
    <s v="4565211500"/>
    <x v="14"/>
    <x v="0"/>
    <x v="6"/>
  </r>
  <r>
    <x v="23"/>
    <x v="331"/>
    <n v="18894.759999999998"/>
    <s v="АО &quot;Мосэнергосбыт&quot;"/>
    <s v="Оплата за потребленную эл/э (мощность) по дог/контрNo 77610001009699 (№ дог до 01.01.2023 - 97644161) за 2024г. В том числе НДС 20.00% - 3 149.13"/>
    <s v="4565218894,76"/>
    <x v="25"/>
    <x v="0"/>
    <x v="16"/>
  </r>
  <r>
    <x v="23"/>
    <x v="331"/>
    <n v="27085.759999999998"/>
    <s v="АО &quot;ЭКОТЕХПРОМ&quot;"/>
    <s v="Оплата за прием ТКО, транспортирование, обработк, обезвреживание, утилизацию, захоронение по СВАО за декабрь 2024г. по Договору № 3-15-6484 от 22.12.2021г. В том числе НДС 20.00% - 4 514.29"/>
    <s v="4565227085,76"/>
    <x v="4"/>
    <x v="0"/>
    <x v="3"/>
  </r>
  <r>
    <x v="23"/>
    <x v="331"/>
    <n v="88275"/>
    <s v="Муниципальное унитарное предприятие &quot;Инженерные сети г. Долгопрудного&quot;"/>
    <s v="Оплата за стоки за декабрь 2024г., согласно Договора № 94В от 19.12.2003г., В том числе НДС 20.00% - 14 712.50"/>
    <s v="4565288275"/>
    <x v="10"/>
    <x v="0"/>
    <x v="8"/>
  </r>
  <r>
    <x v="23"/>
    <x v="331"/>
    <n v="200000"/>
    <s v="Мильяненко Михаил Александрович"/>
    <s v="Оплата за выполнение работ по эксплуатации инженерных систем и обслуживанию территории, согласно Счета №8 от 26.12.2024._x000a_НДС не облагается"/>
    <s v="45652200000"/>
    <x v="14"/>
    <x v="0"/>
    <x v="6"/>
  </r>
  <r>
    <x v="23"/>
    <x v="331"/>
    <n v="47620"/>
    <s v="Мильяненко Михаил Александрович"/>
    <s v="Оплата за выполнение работ по эксплуатации инженерных систем и обслуживанию территории, согласно Счета №8 от 26.12.2024._x000a_НДС не облагается"/>
    <s v="4565247620"/>
    <x v="26"/>
    <x v="1"/>
    <x v="12"/>
  </r>
  <r>
    <x v="23"/>
    <x v="332"/>
    <n v="650"/>
    <s v="АО &quot;Райффайзенбанк&quot; г. Москва"/>
    <s v="Комиссия за исходящие платежи в рублях, переданные по системе Банк-Клиент по счету 40703810800001434983 за период с 30.11.2024_x000a_по 27.12.2024"/>
    <s v="45653650"/>
    <x v="8"/>
    <x v="0"/>
    <x v="7"/>
  </r>
  <r>
    <x v="23"/>
    <x v="332"/>
    <n v="990"/>
    <s v="АО &quot;Райффайзенбанк&quot; г. Москва"/>
    <s v="Ежемесячная комиссия за обслуживание по пакету за период с 01.12.2024 по 31.12.2024"/>
    <s v="45653990"/>
    <x v="8"/>
    <x v="0"/>
    <x v="7"/>
  </r>
  <r>
    <x v="23"/>
    <x v="332"/>
    <n v="2961.83"/>
    <s v="АО &quot;Райффайзенбанк&quot; г. Москва"/>
    <s v="Комиссия за переводы в пользу ФЛ сверх нетарифицируемой суммы платежей в месяц"/>
    <s v="456532961,83"/>
    <x v="8"/>
    <x v="0"/>
    <x v="7"/>
  </r>
  <r>
    <x v="23"/>
    <x v="332"/>
    <n v="5000"/>
    <s v="Леонов Денис Андреевич"/>
    <s v="Оплата самозанятому за обслуживание системы видеонаблюдения по счету_x000a_№14817142 от 27.12.2024г. НДС не_x000a_облагается"/>
    <s v="456535000"/>
    <x v="19"/>
    <x v="1"/>
    <x v="2"/>
  </r>
  <r>
    <x v="23"/>
    <x v="332"/>
    <n v="13137"/>
    <s v="Казначейство России (ФНС России)"/>
    <s v="Единый налоговый платеж (НДФЛ декабрь 2024). В том числе НДС"/>
    <s v="4565313137"/>
    <x v="16"/>
    <x v="3"/>
    <x v="9"/>
  </r>
  <r>
    <x v="23"/>
    <x v="332"/>
    <n v="15000"/>
    <s v="ООО &quot;Эколоджис&quot;"/>
    <s v="Оплата за исследование проб воды, за 4- квартал 2024г.. НДС не облагается"/>
    <s v="4565315000"/>
    <x v="4"/>
    <x v="0"/>
    <x v="3"/>
  </r>
  <r>
    <x v="23"/>
    <x v="332"/>
    <n v="16744"/>
    <s v="Юдина Анна Владимировна"/>
    <s v="Перечисление заработной платы за декабрь 2024 г. В том числе НДС"/>
    <s v="4565316744"/>
    <x v="11"/>
    <x v="3"/>
    <x v="9"/>
  </r>
  <r>
    <x v="23"/>
    <x v="332"/>
    <n v="44000"/>
    <s v="ДАРЬИН"/>
    <s v="Перевод собственных средств между счетами._x000a_НДС не облагается"/>
    <s v="4565344000"/>
    <x v="13"/>
    <x v="5"/>
    <x v="10"/>
  </r>
  <r>
    <x v="23"/>
    <x v="332"/>
    <n v="46728"/>
    <s v="Иваницкая Ирина Васильевна"/>
    <s v="Перечисление заработной платы за декабрь 2024г.,  для зачисления на счет Иваницкой И. В. НДС не облагается"/>
    <s v="4565346728"/>
    <x v="11"/>
    <x v="3"/>
    <x v="9"/>
  </r>
  <r>
    <x v="23"/>
    <x v="332"/>
    <n v="50000"/>
    <s v="ШКРЕБА ВИКТОРИЯ СЕРГЕЕВНА"/>
    <s v="Оплата юридических услуг по счету_x000a_№14817334 от 27.12 2024 г., по договору  на оказание юридических услуг №БН от 19.09.2022. В том числе НДС"/>
    <s v="4565350000"/>
    <x v="20"/>
    <x v="0"/>
    <x v="14"/>
  </r>
  <r>
    <x v="23"/>
    <x v="332"/>
    <n v="54177"/>
    <s v="Казначейство России (ФНС России)"/>
    <s v="Единый налоговый платеж (Страховые взносы за декабрь 2024) НДС не облагается"/>
    <s v="4565354177"/>
    <x v="16"/>
    <x v="3"/>
    <x v="9"/>
  </r>
  <r>
    <x v="23"/>
    <x v="332"/>
    <n v="55400"/>
    <s v="ИП Ковалевская Анастасия Ивановна"/>
    <s v="Оплата за услуги бухгалтерского сопровождения за декабрь 2024г., согласно Счета №29 от 26.12.2024г. НДС не облагается"/>
    <s v="4565355400"/>
    <x v="18"/>
    <x v="0"/>
    <x v="13"/>
  </r>
  <r>
    <x v="23"/>
    <x v="332"/>
    <n v="60873"/>
    <s v="АО &quot;Райффайзенбанк&quot; г. Москва"/>
    <s v="Оплата Заработная плата за Декабрь 2024 г. на основании ПЛАТЕЖНАЯ ВЕДОМОСТЬ N 26 от 27.12.2024"/>
    <s v="4565360873"/>
    <x v="11"/>
    <x v="3"/>
    <x v="9"/>
  </r>
  <r>
    <x v="23"/>
    <x v="332"/>
    <n v="70000"/>
    <s v="ШКРЕБА ВИКТОРИЯ СЕРГЕЕВНА"/>
    <s v="Оплата юридических услуг по счету_x000a_№14817291 от 27.12 2024 г., по договору_x000a_№БН от 03.11.2023. НДС не облагается"/>
    <s v="4565370000"/>
    <x v="20"/>
    <x v="0"/>
    <x v="14"/>
  </r>
  <r>
    <x v="23"/>
    <x v="332"/>
    <n v="84000"/>
    <s v="ООО &quot;Нохоре&quot;"/>
    <s v="Оплата за вывоз мусора за декабрь  2024г., согласно Счета №674 от 27.12.2024г. В том числе НДС 20.00% - 14 000.00"/>
    <s v="4565384000"/>
    <x v="4"/>
    <x v="0"/>
    <x v="3"/>
  </r>
  <r>
    <x v="23"/>
    <x v="332"/>
    <n v="741016.68"/>
    <s v="ДАРЬИН"/>
    <s v="Перевод собственных средств между счетами._x000a_Целевые 2024. НДС не облагается"/>
    <s v="45653741016,68"/>
    <x v="13"/>
    <x v="5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F09AD-AB60-4644-A2C4-A102B29E35FC}" name="Сводная таблица1" cacheId="30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42:V87" firstHeaderRow="1" firstDataRow="2" firstDataCol="2" rowPageCount="2" colPageCount="1"/>
  <pivotFields count="9">
    <pivotField axis="axisPage" compact="0" numFmtId="17" outline="0" multipleItemSelectionAllowed="1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10"/>
        <item h="1" sd="0" x="12"/>
        <item h="1" sd="0" x="13"/>
        <item sd="0" x="11"/>
        <item sd="0" x="9"/>
        <item t="default" sd="0"/>
      </items>
    </pivotField>
    <pivotField axis="axisPage" compact="0" numFmtId="14" outline="0" multipleItemSelectionAllowed="1" showAll="0">
      <items count="2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m="1" x="20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45">
        <item x="5"/>
        <item x="29"/>
        <item x="18"/>
        <item x="24"/>
        <item x="21"/>
        <item x="4"/>
        <item x="23"/>
        <item x="31"/>
        <item x="11"/>
        <item x="33"/>
        <item x="8"/>
        <item x="0"/>
        <item x="1"/>
        <item x="16"/>
        <item m="1" x="40"/>
        <item x="2"/>
        <item x="22"/>
        <item x="15"/>
        <item x="30"/>
        <item x="34"/>
        <item x="3"/>
        <item x="19"/>
        <item x="7"/>
        <item x="27"/>
        <item x="17"/>
        <item x="28"/>
        <item x="10"/>
        <item x="6"/>
        <item x="14"/>
        <item x="25"/>
        <item x="20"/>
        <item x="12"/>
        <item x="13"/>
        <item m="1" x="43"/>
        <item x="9"/>
        <item x="35"/>
        <item m="1" x="39"/>
        <item x="38"/>
        <item x="36"/>
        <item m="1" x="42"/>
        <item x="32"/>
        <item m="1" x="41"/>
        <item x="26"/>
        <item x="37"/>
        <item t="default"/>
      </items>
    </pivotField>
    <pivotField axis="axisRow" compact="0" outline="0" showAll="0">
      <items count="10">
        <item x="0"/>
        <item x="3"/>
        <item x="4"/>
        <item x="2"/>
        <item x="6"/>
        <item x="1"/>
        <item sd="0" x="5"/>
        <item sd="0" m="1" x="7"/>
        <item sd="0" m="1" x="8"/>
        <item t="default" sd="0"/>
      </items>
    </pivotField>
    <pivotField axis="axisCol" compact="0" outline="0" showAll="0">
      <items count="21">
        <item x="18"/>
        <item x="7"/>
        <item x="9"/>
        <item x="5"/>
        <item x="11"/>
        <item x="1"/>
        <item x="13"/>
        <item x="6"/>
        <item x="14"/>
        <item x="0"/>
        <item x="15"/>
        <item x="12"/>
        <item x="2"/>
        <item x="17"/>
        <item x="8"/>
        <item x="3"/>
        <item x="16"/>
        <item x="4"/>
        <item x="10"/>
        <item m="1" x="19"/>
        <item t="default"/>
      </items>
    </pivotField>
  </pivotFields>
  <rowFields count="2">
    <field x="7"/>
    <field x="6"/>
  </rowFields>
  <rowItems count="44">
    <i>
      <x/>
      <x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1"/>
    </i>
    <i r="1">
      <x v="12"/>
    </i>
    <i r="1">
      <x v="15"/>
    </i>
    <i r="1">
      <x v="18"/>
    </i>
    <i r="1">
      <x v="21"/>
    </i>
    <i r="1">
      <x v="22"/>
    </i>
    <i r="1">
      <x v="26"/>
    </i>
    <i r="1">
      <x v="28"/>
    </i>
    <i r="1">
      <x v="29"/>
    </i>
    <i r="1">
      <x v="30"/>
    </i>
    <i t="default">
      <x/>
    </i>
    <i>
      <x v="1"/>
      <x v="8"/>
    </i>
    <i r="1">
      <x v="13"/>
    </i>
    <i r="1">
      <x v="34"/>
    </i>
    <i t="default">
      <x v="1"/>
    </i>
    <i>
      <x v="2"/>
      <x v="16"/>
    </i>
    <i r="1">
      <x v="17"/>
    </i>
    <i r="1">
      <x v="31"/>
    </i>
    <i t="default">
      <x v="2"/>
    </i>
    <i>
      <x v="3"/>
      <x v="1"/>
    </i>
    <i r="1">
      <x v="7"/>
    </i>
    <i r="1">
      <x v="27"/>
    </i>
    <i t="default">
      <x v="3"/>
    </i>
    <i>
      <x v="4"/>
      <x v="9"/>
    </i>
    <i r="1">
      <x v="23"/>
    </i>
    <i t="default">
      <x v="4"/>
    </i>
    <i>
      <x v="5"/>
      <x v="19"/>
    </i>
    <i r="1">
      <x v="20"/>
    </i>
    <i r="1">
      <x v="21"/>
    </i>
    <i r="1">
      <x v="22"/>
    </i>
    <i r="1">
      <x v="24"/>
    </i>
    <i r="1">
      <x v="25"/>
    </i>
    <i r="1">
      <x v="40"/>
    </i>
    <i r="1">
      <x v="42"/>
    </i>
    <i t="default">
      <x v="5"/>
    </i>
    <i>
      <x v="6"/>
    </i>
    <i t="grand">
      <x/>
    </i>
  </rowItems>
  <colFields count="1">
    <field x="8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" hier="-1"/>
    <pageField fld="0" hier="-1"/>
  </pageFields>
  <dataFields count="1">
    <dataField name="Сумма по полю Дебет" fld="2" baseField="2" baseItem="0" numFmtId="4"/>
  </dataFields>
  <formats count="45">
    <format dxfId="319">
      <pivotArea field="7" type="button" dataOnly="0" labelOnly="1" outline="0" axis="axisRow" fieldPosition="0"/>
    </format>
    <format dxfId="318">
      <pivotArea field="6" type="button" dataOnly="0" labelOnly="1" outline="0" axis="axisRow" fieldPosition="1"/>
    </format>
    <format dxfId="317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16">
      <pivotArea dataOnly="0" labelOnly="1" grandCol="1" outline="0" fieldPosition="0"/>
    </format>
    <format dxfId="315">
      <pivotArea field="7" type="button" dataOnly="0" labelOnly="1" outline="0" axis="axisRow" fieldPosition="0"/>
    </format>
    <format dxfId="314">
      <pivotArea field="6" type="button" dataOnly="0" labelOnly="1" outline="0" axis="axisRow" fieldPosition="1"/>
    </format>
    <format dxfId="313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12">
      <pivotArea dataOnly="0" labelOnly="1" grandCol="1" outline="0" fieldPosition="0"/>
    </format>
    <format dxfId="311">
      <pivotArea field="7" type="button" dataOnly="0" labelOnly="1" outline="0" axis="axisRow" fieldPosition="0"/>
    </format>
    <format dxfId="310">
      <pivotArea field="6" type="button" dataOnly="0" labelOnly="1" outline="0" axis="axisRow" fieldPosition="1"/>
    </format>
    <format dxfId="309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08">
      <pivotArea dataOnly="0" labelOnly="1" grandCol="1" outline="0" fieldPosition="0"/>
    </format>
    <format dxfId="307">
      <pivotArea outline="0" fieldPosition="0">
        <references count="1">
          <reference field="8" count="15" selected="0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06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05">
      <pivotArea dataOnly="0" labelOnly="1" grandCol="1" outline="0" fieldPosition="0"/>
    </format>
    <format dxfId="304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03">
      <pivotArea dataOnly="0" labelOnly="1" grandCol="1" outline="0" fieldPosition="0"/>
    </format>
    <format dxfId="302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301">
      <pivotArea dataOnly="0" labelOnly="1" grandCol="1" outline="0" fieldPosition="0"/>
    </format>
    <format dxfId="300">
      <pivotArea dataOnly="0" labelOnly="1" outline="0" fieldPosition="0">
        <references count="1">
          <reference field="8" count="3">
            <x v="14"/>
            <x v="15"/>
            <x v="16"/>
          </reference>
        </references>
      </pivotArea>
    </format>
    <format dxfId="299">
      <pivotArea dataOnly="0" labelOnly="1" outline="0" fieldPosition="0">
        <references count="1">
          <reference field="8" count="1">
            <x v="3"/>
          </reference>
        </references>
      </pivotArea>
    </format>
    <format dxfId="298">
      <pivotArea dataOnly="0" labelOnly="1" outline="0" fieldPosition="0">
        <references count="1">
          <reference field="8" count="1">
            <x v="3"/>
          </reference>
        </references>
      </pivotArea>
    </format>
    <format dxfId="297">
      <pivotArea dataOnly="0" labelOnly="1" outline="0" fieldPosition="0">
        <references count="1">
          <reference field="8" count="1">
            <x v="3"/>
          </reference>
        </references>
      </pivotArea>
    </format>
    <format dxfId="296">
      <pivotArea dataOnly="0" labelOnly="1" outline="0" fieldPosition="0">
        <references count="1">
          <reference field="8" count="1">
            <x v="3"/>
          </reference>
        </references>
      </pivotArea>
    </format>
    <format dxfId="295">
      <pivotArea dataOnly="0" labelOnly="1" outline="0" fieldPosition="0">
        <references count="1">
          <reference field="8" count="1">
            <x v="3"/>
          </reference>
        </references>
      </pivotArea>
    </format>
    <format dxfId="294">
      <pivotArea dataOnly="0" outline="0" fieldPosition="0">
        <references count="1">
          <reference field="1" count="0" defaultSubtotal="1"/>
        </references>
      </pivotArea>
    </format>
    <format dxfId="293">
      <pivotArea dataOnly="0" labelOnly="1" outline="0" fieldPosition="0">
        <references count="1">
          <reference field="8" count="1">
            <x v="9"/>
          </reference>
        </references>
      </pivotArea>
    </format>
    <format dxfId="292">
      <pivotArea dataOnly="0" labelOnly="1" outline="0" fieldPosition="0">
        <references count="1">
          <reference field="8" count="1">
            <x v="9"/>
          </reference>
        </references>
      </pivotArea>
    </format>
    <format dxfId="291">
      <pivotArea dataOnly="0" labelOnly="1" outline="0" fieldPosition="0">
        <references count="1">
          <reference field="8" count="1">
            <x v="9"/>
          </reference>
        </references>
      </pivotArea>
    </format>
    <format dxfId="290">
      <pivotArea dataOnly="0" labelOnly="1" outline="0" fieldPosition="0">
        <references count="1">
          <reference field="8" count="1">
            <x v="9"/>
          </reference>
        </references>
      </pivotArea>
    </format>
    <format dxfId="289">
      <pivotArea dataOnly="0" labelOnly="1" outline="0" fieldPosition="0">
        <references count="1">
          <reference field="8" count="1">
            <x v="9"/>
          </reference>
        </references>
      </pivotArea>
    </format>
    <format dxfId="288">
      <pivotArea dataOnly="0" outline="0" fieldPosition="0">
        <references count="1">
          <reference field="7" count="0" defaultSubtotal="1"/>
        </references>
      </pivotArea>
    </format>
    <format dxfId="287">
      <pivotArea dataOnly="0" labelOnly="1" outline="0" fieldPosition="0">
        <references count="1">
          <reference field="8" count="1">
            <x v="18"/>
          </reference>
        </references>
      </pivotArea>
    </format>
    <format dxfId="286">
      <pivotArea dataOnly="0" labelOnly="1" outline="0" fieldPosition="0">
        <references count="1">
          <reference field="8" count="1">
            <x v="18"/>
          </reference>
        </references>
      </pivotArea>
    </format>
    <format dxfId="285">
      <pivotArea dataOnly="0" labelOnly="1" outline="0" fieldPosition="0">
        <references count="1">
          <reference field="8" count="1">
            <x v="18"/>
          </reference>
        </references>
      </pivotArea>
    </format>
    <format dxfId="284">
      <pivotArea dataOnly="0" labelOnly="1" outline="0" fieldPosition="0">
        <references count="1">
          <reference field="8" count="1">
            <x v="18"/>
          </reference>
        </references>
      </pivotArea>
    </format>
    <format dxfId="283">
      <pivotArea dataOnly="0" labelOnly="1" outline="0" fieldPosition="0">
        <references count="1">
          <reference field="8" count="1">
            <x v="18"/>
          </reference>
        </references>
      </pivotArea>
    </format>
    <format dxfId="282">
      <pivotArea dataOnly="0" labelOnly="1" outline="0" fieldPosition="0">
        <references count="1">
          <reference field="8" count="1">
            <x v="18"/>
          </reference>
        </references>
      </pivotArea>
    </format>
    <format dxfId="281">
      <pivotArea dataOnly="0" labelOnly="1" outline="0" fieldPosition="0">
        <references count="1">
          <reference field="8" count="1">
            <x v="17"/>
          </reference>
        </references>
      </pivotArea>
    </format>
    <format dxfId="280">
      <pivotArea dataOnly="0" labelOnly="1" outline="0" fieldPosition="0">
        <references count="1">
          <reference field="8" count="1">
            <x v="17"/>
          </reference>
        </references>
      </pivotArea>
    </format>
    <format dxfId="279">
      <pivotArea dataOnly="0" labelOnly="1" outline="0" fieldPosition="0">
        <references count="1">
          <reference field="8" count="1">
            <x v="17"/>
          </reference>
        </references>
      </pivotArea>
    </format>
    <format dxfId="278">
      <pivotArea dataOnly="0" labelOnly="1" outline="0" fieldPosition="0">
        <references count="1">
          <reference field="8" count="1">
            <x v="17"/>
          </reference>
        </references>
      </pivotArea>
    </format>
    <format dxfId="277">
      <pivotArea dataOnly="0" labelOnly="1" outline="0" fieldPosition="0">
        <references count="1">
          <reference field="8" count="1">
            <x v="17"/>
          </reference>
        </references>
      </pivotArea>
    </format>
    <format dxfId="276">
      <pivotArea field="8" grandRow="1" outline="0" axis="axisCol" fieldPosition="0">
        <references count="1">
          <reference field="8" count="1" selected="0">
            <x v="0"/>
          </reference>
        </references>
      </pivotArea>
    </format>
    <format dxfId="275">
      <pivotArea field="8" grandRow="1" outline="0" axis="axisCol" fieldPosition="0">
        <references count="1">
          <reference field="8" count="1" selected="0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37CA05-861C-4204-8695-2C2916DD5053}" name="Сводная таблица2" cacheId="29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compact="0" compactData="0" gridDropZones="1" multipleFieldFilters="0">
  <location ref="A3:C91" firstHeaderRow="2" firstDataRow="2" firstDataCol="2" rowPageCount="1" colPageCount="1"/>
  <pivotFields count="9">
    <pivotField axis="axisPage" compact="0" outline="0" multipleItemSelectionAllowed="1" showAll="0">
      <items count="1732">
        <item h="1" x="22"/>
        <item h="1" x="7"/>
        <item h="1" x="26"/>
        <item h="1" x="3"/>
        <item x="15"/>
        <item h="1" x="18"/>
        <item h="1" x="11"/>
        <item h="1" x="23"/>
        <item h="1" x="6"/>
        <item h="1" x="24"/>
        <item h="1" x="5"/>
        <item x="17"/>
        <item h="1" x="25"/>
        <item h="1" x="4"/>
        <item x="16"/>
        <item h="1" x="27"/>
        <item h="1" x="2"/>
        <item x="14"/>
        <item h="1" x="19"/>
        <item h="1" x="10"/>
        <item h="1" x="20"/>
        <item h="1" x="9"/>
        <item h="1" x="21"/>
        <item h="1" x="8"/>
        <item h="1" x="28"/>
        <item h="1" x="1"/>
        <item x="13"/>
        <item h="1" x="29"/>
        <item h="1" x="0"/>
        <item x="12"/>
        <item m="1" x="283"/>
        <item m="1" x="319"/>
        <item m="1" x="1060"/>
        <item m="1" x="354"/>
        <item m="1" x="1098"/>
        <item m="1" x="1120"/>
        <item m="1" x="1158"/>
        <item m="1" x="1182"/>
        <item m="1" x="1283"/>
        <item m="1" x="276"/>
        <item m="1" x="303"/>
        <item m="1" x="1046"/>
        <item m="1" x="390"/>
        <item m="1" x="1136"/>
        <item m="1" x="1184"/>
        <item m="1" x="464"/>
        <item m="1" x="488"/>
        <item m="1" x="1285"/>
        <item m="1" x="1322"/>
        <item m="1" x="1023"/>
        <item m="1" x="334"/>
        <item m="1" x="392"/>
        <item m="1" x="441"/>
        <item m="1" x="489"/>
        <item m="1" x="512"/>
        <item m="1" x="1287"/>
        <item m="1" x="638"/>
        <item m="1" x="1420"/>
        <item m="1" x="338"/>
        <item m="1" x="1082"/>
        <item m="1" x="1102"/>
        <item m="1" x="418"/>
        <item m="1" x="1186"/>
        <item m="1" x="491"/>
        <item m="1" x="550"/>
        <item m="1" x="1360"/>
        <item m="1" x="670"/>
        <item m="1" x="1457"/>
        <item m="1" x="377"/>
        <item m="1" x="1125"/>
        <item m="1" x="397"/>
        <item m="1" x="1214"/>
        <item m="1" x="516"/>
        <item m="1" x="1325"/>
        <item m="1" x="1423"/>
        <item m="1" x="1522"/>
        <item m="1" x="752"/>
        <item m="1" x="1552"/>
        <item m="1" x="1140"/>
        <item m="1" x="444"/>
        <item m="1" x="1190"/>
        <item m="1" x="1218"/>
        <item m="1" x="1328"/>
        <item m="1" x="1365"/>
        <item m="1" x="643"/>
        <item m="1" x="1458"/>
        <item m="1" x="698"/>
        <item m="1" x="754"/>
        <item m="1" x="1553"/>
        <item m="1" x="786"/>
        <item m="1" x="816"/>
        <item m="1" x="474"/>
        <item m="1" x="1224"/>
        <item m="1" x="495"/>
        <item m="1" x="526"/>
        <item m="1" x="1389"/>
        <item m="1" x="672"/>
        <item m="1" x="1588"/>
        <item m="1" x="817"/>
        <item m="1" x="1662"/>
        <item m="1" x="1260"/>
        <item m="1" x="562"/>
        <item m="1" x="1393"/>
        <item m="1" x="1495"/>
        <item m="1" x="1526"/>
        <item m="1" x="787"/>
        <item m="1" x="821"/>
        <item m="1" x="1664"/>
        <item m="1" x="893"/>
        <item m="1" x="914"/>
        <item m="1" x="1712"/>
        <item m="1" x="621"/>
        <item m="1" x="1396"/>
        <item m="1" x="707"/>
        <item m="1" x="736"/>
        <item m="1" x="1530"/>
        <item m="1" x="761"/>
        <item m="1" x="1593"/>
        <item m="1" x="1641"/>
        <item m="1" x="916"/>
        <item m="1" x="1713"/>
        <item m="1" x="221"/>
        <item m="1" x="1400"/>
        <item m="1" x="656"/>
        <item m="1" x="1440"/>
        <item m="1" x="683"/>
        <item m="1" x="1532"/>
        <item m="1" x="1560"/>
        <item m="1" x="790"/>
        <item m="1" x="871"/>
        <item m="1" x="245"/>
        <item m="1" x="976"/>
        <item m="1" x="258"/>
        <item m="1" x="1472"/>
        <item m="1" x="766"/>
        <item m="1" x="793"/>
        <item m="1" x="1597"/>
        <item m="1" x="1644"/>
        <item m="1" x="897"/>
        <item m="1" x="222"/>
        <item m="1" x="260"/>
        <item m="1" x="986"/>
        <item m="1" x="267"/>
        <item m="1" x="999"/>
        <item m="1" x="1573"/>
        <item m="1" x="797"/>
        <item m="1" x="836"/>
        <item m="1" x="1677"/>
        <item m="1" x="900"/>
        <item m="1" x="1698"/>
        <item m="1" x="922"/>
        <item m="1" x="225"/>
        <item m="1" x="957"/>
        <item m="1" x="248"/>
        <item m="1" x="1000"/>
        <item m="1" x="284"/>
        <item m="1" x="1016"/>
        <item m="1" x="1022"/>
        <item m="1" x="1079"/>
        <item m="1" x="355"/>
        <item m="1" x="414"/>
        <item m="1" x="438"/>
        <item m="1" x="1183"/>
        <item m="1" x="1246"/>
        <item m="1" x="1284"/>
        <item m="1" x="991"/>
        <item m="1" x="290"/>
        <item m="1" x="304"/>
        <item m="1" x="356"/>
        <item m="1" x="1121"/>
        <item m="1" x="440"/>
        <item m="1" x="510"/>
        <item m="1" x="548"/>
        <item m="1" x="321"/>
        <item m="1" x="336"/>
        <item m="1" x="467"/>
        <item m="1" x="1248"/>
        <item m="1" x="581"/>
        <item m="1" x="609"/>
        <item m="1" x="1383"/>
        <item m="1" x="1064"/>
        <item m="1" x="340"/>
        <item m="1" x="1084"/>
        <item m="1" x="362"/>
        <item m="1" x="395"/>
        <item m="1" x="492"/>
        <item m="1" x="515"/>
        <item m="1" x="611"/>
        <item m="1" x="1384"/>
        <item m="1" x="639"/>
        <item m="1" x="696"/>
        <item m="1" x="423"/>
        <item m="1" x="518"/>
        <item m="1" x="553"/>
        <item m="1" x="1425"/>
        <item m="1" x="1523"/>
        <item m="1" x="753"/>
        <item m="1" x="1166"/>
        <item m="1" x="448"/>
        <item m="1" x="1191"/>
        <item m="1" x="1221"/>
        <item m="1" x="522"/>
        <item m="1" x="1330"/>
        <item m="1" x="583"/>
        <item m="1" x="1524"/>
        <item m="1" x="756"/>
        <item m="1" x="1554"/>
        <item m="1" x="1196"/>
        <item m="1" x="476"/>
        <item m="1" x="1228"/>
        <item m="1" x="496"/>
        <item m="1" x="1334"/>
        <item m="1" x="585"/>
        <item m="1" x="1430"/>
        <item m="1" x="701"/>
        <item m="1" x="757"/>
        <item m="1" x="819"/>
        <item m="1" x="866"/>
        <item m="1" x="1663"/>
        <item m="1" x="1263"/>
        <item m="1" x="1340"/>
        <item m="1" x="1370"/>
        <item m="1" x="705"/>
        <item m="1" x="1496"/>
        <item m="1" x="1558"/>
        <item m="1" x="1591"/>
        <item m="1" x="1618"/>
        <item m="1" x="868"/>
        <item m="1" x="1693"/>
        <item m="1" x="915"/>
        <item m="1" x="593"/>
        <item m="1" x="623"/>
        <item m="1" x="1398"/>
        <item m="1" x="1465"/>
        <item m="1" x="788"/>
        <item m="1" x="825"/>
        <item m="1" x="894"/>
        <item m="1" x="1694"/>
        <item m="1" x="917"/>
        <item m="1" x="953"/>
        <item m="1" x="1404"/>
        <item m="1" x="685"/>
        <item m="1" x="1502"/>
        <item m="1" x="742"/>
        <item m="1" x="1564"/>
        <item m="1" x="829"/>
        <item m="1" x="873"/>
        <item m="1" x="920"/>
        <item m="1" x="937"/>
        <item m="1" x="259"/>
        <item m="1" x="1476"/>
        <item m="1" x="1535"/>
        <item m="1" x="1570"/>
        <item m="1" x="1624"/>
        <item m="1" x="876"/>
        <item m="1" x="224"/>
        <item m="1" x="268"/>
        <item m="1" x="773"/>
        <item m="1" x="1575"/>
        <item m="1" x="799"/>
        <item m="1" x="1602"/>
        <item m="1" x="838"/>
        <item m="1" x="880"/>
        <item m="1" x="1679"/>
        <item m="1" x="941"/>
        <item m="1" x="227"/>
        <item m="1" x="958"/>
        <item m="1" x="234"/>
        <item m="1" x="988"/>
        <item m="1" x="269"/>
        <item m="1" x="285"/>
        <item m="1" x="1039"/>
        <item m="1" x="316"/>
        <item m="1" x="333"/>
        <item m="1" x="1099"/>
        <item m="1" x="415"/>
        <item m="1" x="439"/>
        <item m="1" x="1210"/>
        <item m="1" x="509"/>
        <item m="1" x="1286"/>
        <item m="1" x="1011"/>
        <item m="1" x="291"/>
        <item m="1" x="1024"/>
        <item m="1" x="305"/>
        <item m="1" x="1047"/>
        <item m="1" x="335"/>
        <item m="1" x="358"/>
        <item m="1" x="373"/>
        <item m="1" x="417"/>
        <item m="1" x="1185"/>
        <item m="1" x="490"/>
        <item m="1" x="513"/>
        <item m="1" x="549"/>
        <item m="1" x="1049"/>
        <item m="1" x="323"/>
        <item m="1" x="1083"/>
        <item m="1" x="419"/>
        <item m="1" x="1187"/>
        <item m="1" x="1323"/>
        <item m="1" x="1361"/>
        <item m="1" x="610"/>
        <item m="1" x="1421"/>
        <item m="1" x="1066"/>
        <item m="1" x="342"/>
        <item m="1" x="363"/>
        <item m="1" x="1126"/>
        <item m="1" x="422"/>
        <item m="1" x="469"/>
        <item m="1" x="1215"/>
        <item m="1" x="1250"/>
        <item m="1" x="1326"/>
        <item m="1" x="1363"/>
        <item m="1" x="612"/>
        <item m="1" x="1385"/>
        <item m="1" x="671"/>
        <item m="1" x="697"/>
        <item m="1" x="1141"/>
        <item m="1" x="445"/>
        <item m="1" x="1255"/>
        <item m="1" x="519"/>
        <item m="1" x="1294"/>
        <item m="1" x="556"/>
        <item m="1" x="613"/>
        <item m="1" x="644"/>
        <item m="1" x="699"/>
        <item m="1" x="1493"/>
        <item m="1" x="731"/>
        <item m="1" x="755"/>
        <item m="1" x="428"/>
        <item m="1" x="1170"/>
        <item m="1" x="450"/>
        <item m="1" x="1193"/>
        <item m="1" x="1257"/>
        <item m="1" x="527"/>
        <item m="1" x="1298"/>
        <item m="1" x="1390"/>
        <item m="1" x="1428"/>
        <item m="1" x="733"/>
        <item m="1" x="818"/>
        <item m="1" x="1197"/>
        <item m="1" x="498"/>
        <item m="1" x="1303"/>
        <item m="1" x="563"/>
        <item m="1" x="1335"/>
        <item m="1" x="649"/>
        <item m="1" x="1432"/>
        <item m="1" x="1461"/>
        <item m="1" x="703"/>
        <item m="1" x="1527"/>
        <item m="1" x="1556"/>
        <item m="1" x="851"/>
        <item m="1" x="1639"/>
        <item m="1" x="867"/>
        <item m="1" x="1665"/>
        <item m="1" x="1265"/>
        <item m="1" x="568"/>
        <item m="1" x="1343"/>
        <item m="1" x="1373"/>
        <item m="1" x="622"/>
        <item m="1" x="678"/>
        <item m="1" x="1462"/>
        <item m="1" x="708"/>
        <item m="1" x="1642"/>
        <item m="1" x="869"/>
        <item m="1" x="1667"/>
        <item m="1" x="1345"/>
        <item m="1" x="596"/>
        <item m="1" x="625"/>
        <item m="1" x="1401"/>
        <item m="1" x="740"/>
        <item m="1" x="1561"/>
        <item m="1" x="791"/>
        <item m="1" x="1595"/>
        <item m="1" x="826"/>
        <item m="1" x="872"/>
        <item m="1" x="1669"/>
        <item m="1" x="895"/>
        <item m="1" x="918"/>
        <item m="1" x="954"/>
        <item m="1" x="1405"/>
        <item m="1" x="659"/>
        <item m="1" x="1445"/>
        <item m="1" x="714"/>
        <item m="1" x="1504"/>
        <item m="1" x="767"/>
        <item m="1" x="1621"/>
        <item m="1" x="1645"/>
        <item m="1" x="898"/>
        <item m="1" x="966"/>
        <item m="1" x="246"/>
        <item m="1" x="261"/>
        <item m="1" x="1536"/>
        <item m="1" x="771"/>
        <item m="1" x="837"/>
        <item m="1" x="1648"/>
        <item m="1" x="877"/>
        <item m="1" x="938"/>
        <item m="1" x="249"/>
        <item m="1" x="987"/>
        <item m="1" x="1541"/>
        <item m="1" x="802"/>
        <item m="1" x="1650"/>
        <item m="1" x="882"/>
        <item m="1" x="1681"/>
        <item m="1" x="942"/>
        <item m="1" x="236"/>
        <item m="1" x="989"/>
        <item m="1" x="297"/>
        <item m="1" x="1040"/>
        <item m="1" x="1061"/>
        <item m="1" x="1080"/>
        <item m="1" x="357"/>
        <item m="1" x="1122"/>
        <item m="1" x="391"/>
        <item m="1" x="416"/>
        <item m="1" x="465"/>
        <item m="1" x="1211"/>
        <item m="1" x="511"/>
        <item m="1" x="277"/>
        <item m="1" x="1012"/>
        <item m="1" x="292"/>
        <item m="1" x="337"/>
        <item m="1" x="359"/>
        <item m="1" x="1100"/>
        <item m="1" x="393"/>
        <item m="1" x="1159"/>
        <item m="1" x="1288"/>
        <item m="1" x="307"/>
        <item m="1" x="1050"/>
        <item m="1" x="325"/>
        <item m="1" x="375"/>
        <item m="1" x="1124"/>
        <item m="1" x="396"/>
        <item m="1" x="1138"/>
        <item m="1" x="1188"/>
        <item m="1" x="1213"/>
        <item m="1" x="1362"/>
        <item m="1" x="640"/>
        <item m="1" x="1422"/>
        <item m="1" x="1067"/>
        <item m="1" x="1086"/>
        <item m="1" x="379"/>
        <item m="1" x="1217"/>
        <item m="1" x="493"/>
        <item m="1" x="1252"/>
        <item m="1" x="582"/>
        <item m="1" x="1364"/>
        <item m="1" x="1426"/>
        <item m="1" x="1142"/>
        <item m="1" x="426"/>
        <item m="1" x="449"/>
        <item m="1" x="494"/>
        <item m="1" x="1256"/>
        <item m="1" x="523"/>
        <item m="1" x="1296"/>
        <item m="1" x="584"/>
        <item m="1" x="646"/>
        <item m="1" x="1459"/>
        <item m="1" x="732"/>
        <item m="1" x="1525"/>
        <item m="1" x="1146"/>
        <item m="1" x="453"/>
        <item m="1" x="497"/>
        <item m="1" x="529"/>
        <item m="1" x="1367"/>
        <item m="1" x="1392"/>
        <item m="1" x="648"/>
        <item m="1" x="734"/>
        <item m="1" x="1589"/>
        <item m="1" x="820"/>
        <item m="1" x="1199"/>
        <item m="1" x="1234"/>
        <item m="1" x="533"/>
        <item m="1" x="566"/>
        <item m="1" x="589"/>
        <item m="1" x="676"/>
        <item m="1" x="1528"/>
        <item m="1" x="758"/>
        <item m="1" x="1619"/>
        <item m="1" x="1640"/>
        <item m="1" x="1666"/>
        <item m="1" x="1312"/>
        <item m="1" x="570"/>
        <item m="1" x="681"/>
        <item m="1" x="1466"/>
        <item m="1" x="710"/>
        <item m="1" x="1531"/>
        <item m="1" x="853"/>
        <item m="1" x="870"/>
        <item m="1" x="1714"/>
        <item m="1" x="1349"/>
        <item m="1" x="598"/>
        <item m="1" x="1377"/>
        <item m="1" x="629"/>
        <item m="1" x="686"/>
        <item m="1" x="1470"/>
        <item m="1" x="764"/>
        <item m="1" x="1565"/>
        <item m="1" x="792"/>
        <item m="1" x="830"/>
        <item m="1" x="1671"/>
        <item m="1" x="1695"/>
        <item m="1" x="955"/>
        <item m="1" x="1409"/>
        <item m="1" x="1477"/>
        <item m="1" x="715"/>
        <item m="1" x="1506"/>
        <item m="1" x="1598"/>
        <item m="1" x="833"/>
        <item m="1" x="856"/>
        <item m="1" x="1675"/>
        <item m="1" x="899"/>
        <item m="1" x="1697"/>
        <item m="1" x="1717"/>
        <item m="1" x="956"/>
        <item m="1" x="967"/>
        <item m="1" x="247"/>
        <item m="1" x="721"/>
        <item m="1" x="1512"/>
        <item m="1" x="1539"/>
        <item m="1" x="774"/>
        <item m="1" x="1603"/>
        <item m="1" x="839"/>
        <item m="1" x="1625"/>
        <item m="1" x="903"/>
        <item m="1" x="923"/>
        <item m="1" x="969"/>
        <item m="1" x="1001"/>
        <item m="1" x="1543"/>
        <item m="1" x="777"/>
        <item m="1" x="805"/>
        <item m="1" x="1628"/>
        <item m="1" x="1652"/>
        <item m="1" x="1723"/>
        <item m="1" x="229"/>
        <item m="1" x="978"/>
        <item m="1" x="271"/>
        <item m="1" x="1017"/>
        <item m="1" x="298"/>
        <item m="1" x="1041"/>
        <item m="1" x="320"/>
        <item m="1" x="1062"/>
        <item m="1" x="1081"/>
        <item m="1" x="374"/>
        <item m="1" x="1137"/>
        <item m="1" x="466"/>
        <item m="1" x="1247"/>
        <item m="1" x="992"/>
        <item m="1" x="293"/>
        <item m="1" x="1026"/>
        <item m="1" x="324"/>
        <item m="1" x="339"/>
        <item m="1" x="1123"/>
        <item m="1" x="514"/>
        <item m="1" x="1324"/>
        <item m="1" x="1028"/>
        <item m="1" x="326"/>
        <item m="1" x="1105"/>
        <item m="1" x="378"/>
        <item m="1" x="1161"/>
        <item m="1" x="1189"/>
        <item m="1" x="1251"/>
        <item m="1" x="1291"/>
        <item m="1" x="1327"/>
        <item m="1" x="641"/>
        <item m="1" x="1424"/>
        <item m="1" x="1068"/>
        <item m="1" x="365"/>
        <item m="1" x="1107"/>
        <item m="1" x="1129"/>
        <item m="1" x="1163"/>
        <item m="1" x="446"/>
        <item m="1" x="471"/>
        <item m="1" x="1219"/>
        <item m="1" x="520"/>
        <item m="1" x="1329"/>
        <item m="1" x="1387"/>
        <item m="1" x="402"/>
        <item m="1" x="1143"/>
        <item m="1" x="1225"/>
        <item m="1" x="1258"/>
        <item m="1" x="558"/>
        <item m="1" x="1333"/>
        <item m="1" x="615"/>
        <item m="1" x="700"/>
        <item m="1" x="1494"/>
        <item m="1" x="1150"/>
        <item m="1" x="478"/>
        <item m="1" x="499"/>
        <item m="1" x="1261"/>
        <item m="1" x="587"/>
        <item m="1" x="1368"/>
        <item m="1" x="617"/>
        <item m="1" x="674"/>
        <item m="1" x="735"/>
        <item m="1" x="1590"/>
        <item m="1" x="822"/>
        <item m="1" x="1202"/>
        <item m="1" x="501"/>
        <item m="1" x="1266"/>
        <item m="1" x="534"/>
        <item m="1" x="1309"/>
        <item m="1" x="569"/>
        <item m="1" x="652"/>
        <item m="1" x="1438"/>
        <item m="1" x="737"/>
        <item m="1" x="824"/>
        <item m="1" x="852"/>
        <item m="1" x="1271"/>
        <item m="1" x="538"/>
        <item m="1" x="1314"/>
        <item m="1" x="572"/>
        <item m="1" x="1346"/>
        <item m="1" x="626"/>
        <item m="1" x="1499"/>
        <item m="1" x="1562"/>
        <item m="1" x="827"/>
        <item m="1" x="919"/>
        <item m="1" x="1351"/>
        <item m="1" x="601"/>
        <item m="1" x="1406"/>
        <item m="1" x="660"/>
        <item m="1" x="1446"/>
        <item m="1" x="1473"/>
        <item m="1" x="768"/>
        <item m="1" x="1568"/>
        <item m="1" x="1622"/>
        <item m="1" x="1646"/>
        <item m="1" x="874"/>
        <item m="1" x="1673"/>
        <item m="1" x="223"/>
        <item m="1" x="1449"/>
        <item m="1" x="689"/>
        <item m="1" x="1479"/>
        <item m="1" x="718"/>
        <item m="1" x="1510"/>
        <item m="1" x="772"/>
        <item m="1" x="1574"/>
        <item m="1" x="878"/>
        <item m="1" x="1678"/>
        <item m="1" x="901"/>
        <item m="1" x="939"/>
        <item m="1" x="226"/>
        <item m="1" x="233"/>
        <item m="1" x="968"/>
        <item m="1" x="1483"/>
        <item m="1" x="1577"/>
        <item m="1" x="803"/>
        <item m="1" x="1606"/>
        <item m="1" x="1682"/>
        <item m="1" x="925"/>
        <item m="1" x="250"/>
        <item m="1" x="270"/>
        <item m="1" x="1002"/>
        <item m="1" x="1545"/>
        <item m="1" x="779"/>
        <item m="1" x="1609"/>
        <item m="1" x="845"/>
        <item m="1" x="1630"/>
        <item m="1" x="859"/>
        <item m="1" x="1704"/>
        <item m="1" x="930"/>
        <item m="1" x="946"/>
        <item m="1" x="237"/>
        <item m="1" x="980"/>
        <item m="1" x="1004"/>
        <item m="1" x="286"/>
        <item m="1" x="299"/>
        <item m="1" x="1042"/>
        <item m="1" x="1025"/>
        <item m="1" x="1048"/>
        <item m="1" x="322"/>
        <item m="1" x="1063"/>
        <item m="1" x="360"/>
        <item m="1" x="1101"/>
        <item m="1" x="394"/>
        <item m="1" x="468"/>
        <item m="1" x="1212"/>
        <item m="1" x="993"/>
        <item m="1" x="278"/>
        <item m="1" x="308"/>
        <item m="1" x="1065"/>
        <item m="1" x="1104"/>
        <item m="1" x="376"/>
        <item m="1" x="551"/>
        <item m="1" x="1031"/>
        <item m="1" x="309"/>
        <item m="1" x="344"/>
        <item m="1" x="443"/>
        <item m="1" x="1253"/>
        <item m="1" x="1293"/>
        <item m="1" x="554"/>
        <item m="1" x="1386"/>
        <item m="1" x="642"/>
        <item m="1" x="1427"/>
        <item m="1" x="1089"/>
        <item m="1" x="366"/>
        <item m="1" x="1110"/>
        <item m="1" x="381"/>
        <item m="1" x="427"/>
        <item m="1" x="1167"/>
        <item m="1" x="473"/>
        <item m="1" x="524"/>
        <item m="1" x="1331"/>
        <item m="1" x="1388"/>
        <item m="1" x="384"/>
        <item m="1" x="405"/>
        <item m="1" x="1147"/>
        <item m="1" x="477"/>
        <item m="1" x="1229"/>
        <item m="1" x="1301"/>
        <item m="1" x="560"/>
        <item m="1" x="1431"/>
        <item m="1" x="1555"/>
        <item m="1" x="1152"/>
        <item m="1" x="431"/>
        <item m="1" x="1200"/>
        <item m="1" x="482"/>
        <item m="1" x="1235"/>
        <item m="1" x="1341"/>
        <item m="1" x="590"/>
        <item m="1" x="1371"/>
        <item m="1" x="1435"/>
        <item m="1" x="677"/>
        <item m="1" x="706"/>
        <item m="1" x="759"/>
        <item m="1" x="1592"/>
        <item m="1" x="823"/>
        <item m="1" x="1238"/>
        <item m="1" x="503"/>
        <item m="1" x="1269"/>
        <item m="1" x="594"/>
        <item m="1" x="653"/>
        <item m="1" x="1467"/>
        <item m="1" x="1498"/>
        <item m="1" x="1668"/>
        <item m="1" x="1275"/>
        <item m="1" x="1315"/>
        <item m="1" x="574"/>
        <item m="1" x="1378"/>
        <item m="1" x="658"/>
        <item m="1" x="1443"/>
        <item m="1" x="743"/>
        <item m="1" x="854"/>
        <item m="1" x="896"/>
        <item m="1" x="1696"/>
        <item m="1" x="1715"/>
        <item m="1" x="1354"/>
        <item m="1" x="631"/>
        <item m="1" x="1410"/>
        <item m="1" x="662"/>
        <item m="1" x="1507"/>
        <item m="1" x="746"/>
        <item m="1" x="1571"/>
        <item m="1" x="1647"/>
        <item m="1" x="1718"/>
        <item m="1" x="665"/>
        <item m="1" x="1451"/>
        <item m="1" x="690"/>
        <item m="1" x="1480"/>
        <item m="1" x="1576"/>
        <item m="1" x="1604"/>
        <item m="1" x="857"/>
        <item m="1" x="881"/>
        <item m="1" x="1721"/>
        <item m="1" x="228"/>
        <item m="1" x="235"/>
        <item m="1" x="977"/>
        <item m="1" x="1486"/>
        <item m="1" x="723"/>
        <item m="1" x="1515"/>
        <item m="1" x="1579"/>
        <item m="1" x="806"/>
        <item m="1" x="844"/>
        <item m="1" x="885"/>
        <item m="1" x="1683"/>
        <item m="1" x="905"/>
        <item m="1" x="945"/>
        <item m="1" x="962"/>
        <item m="1" x="970"/>
        <item m="1" x="272"/>
        <item m="1" x="1003"/>
        <item m="1" x="1547"/>
        <item m="1" x="1611"/>
        <item m="1" x="1687"/>
        <item m="1" x="909"/>
        <item m="1" x="1706"/>
        <item m="1" x="1727"/>
        <item m="1" x="239"/>
        <item m="1" x="287"/>
        <item m="1" x="1018"/>
        <item m="1" x="300"/>
        <item m="1" x="306"/>
        <item m="1" x="361"/>
        <item m="1" x="1103"/>
        <item m="1" x="420"/>
        <item m="1" x="442"/>
        <item m="1" x="1249"/>
        <item m="1" x="1289"/>
        <item m="1" x="994"/>
        <item m="1" x="279"/>
        <item m="1" x="1029"/>
        <item m="1" x="327"/>
        <item m="1" x="1127"/>
        <item m="1" x="552"/>
        <item m="1" x="1033"/>
        <item m="1" x="1069"/>
        <item m="1" x="1164"/>
        <item m="1" x="521"/>
        <item m="1" x="614"/>
        <item m="1" x="645"/>
        <item m="1" x="348"/>
        <item m="1" x="1112"/>
        <item m="1" x="451"/>
        <item m="1" x="1299"/>
        <item m="1" x="1391"/>
        <item m="1" x="673"/>
        <item m="1" x="407"/>
        <item m="1" x="1174"/>
        <item m="1" x="479"/>
        <item m="1" x="531"/>
        <item m="1" x="1304"/>
        <item m="1" x="1336"/>
        <item m="1" x="588"/>
        <item m="1" x="650"/>
        <item m="1" x="1557"/>
        <item m="1" x="1154"/>
        <item m="1" x="1203"/>
        <item m="1" x="1236"/>
        <item m="1" x="1267"/>
        <item m="1" x="1374"/>
        <item m="1" x="679"/>
        <item m="1" x="709"/>
        <item m="1" x="762"/>
        <item m="1" x="1594"/>
        <item m="1" x="484"/>
        <item m="1" x="1239"/>
        <item m="1" x="504"/>
        <item m="1" x="1272"/>
        <item m="1" x="539"/>
        <item m="1" x="1347"/>
        <item m="1" x="1402"/>
        <item m="1" x="1468"/>
        <item m="1" x="711"/>
        <item m="1" x="1620"/>
        <item m="1" x="1670"/>
        <item m="1" x="1277"/>
        <item m="1" x="1317"/>
        <item m="1" x="602"/>
        <item m="1" x="744"/>
        <item m="1" x="1534"/>
        <item m="1" x="794"/>
        <item m="1" x="1716"/>
        <item m="1" x="1380"/>
        <item m="1" x="1411"/>
        <item m="1" x="663"/>
        <item m="1" x="719"/>
        <item m="1" x="1537"/>
        <item m="1" x="1699"/>
        <item m="1" x="1719"/>
        <item m="1" x="940"/>
        <item m="1" x="1414"/>
        <item m="1" x="666"/>
        <item m="1" x="1484"/>
        <item m="1" x="749"/>
        <item m="1" x="1627"/>
        <item m="1" x="883"/>
        <item m="1" x="926"/>
        <item m="1" x="943"/>
        <item m="1" x="960"/>
        <item m="1" x="262"/>
        <item m="1" x="1487"/>
        <item m="1" x="725"/>
        <item m="1" x="780"/>
        <item m="1" x="1582"/>
        <item m="1" x="807"/>
        <item m="1" x="1610"/>
        <item m="1" x="1684"/>
        <item m="1" x="907"/>
        <item m="1" x="947"/>
        <item m="1" x="1005"/>
        <item m="1" x="1584"/>
        <item m="1" x="810"/>
        <item m="1" x="1612"/>
        <item m="1" x="848"/>
        <item m="1" x="1634"/>
        <item m="1" x="889"/>
        <item m="1" x="1690"/>
        <item m="1" x="231"/>
        <item m="1" x="971"/>
        <item m="1" x="1019"/>
        <item m="1" x="1027"/>
        <item m="1" x="1051"/>
        <item m="1" x="341"/>
        <item m="1" x="421"/>
        <item m="1" x="1160"/>
        <item m="1" x="1290"/>
        <item m="1" x="995"/>
        <item m="1" x="294"/>
        <item m="1" x="1032"/>
        <item m="1" x="328"/>
        <item m="1" x="1087"/>
        <item m="1" x="364"/>
        <item m="1" x="1128"/>
        <item m="1" x="424"/>
        <item m="1" x="470"/>
        <item m="1" x="555"/>
        <item m="1" x="1035"/>
        <item m="1" x="1071"/>
        <item m="1" x="347"/>
        <item m="1" x="1090"/>
        <item m="1" x="400"/>
        <item m="1" x="1168"/>
        <item m="1" x="1222"/>
        <item m="1" x="1332"/>
        <item m="1" x="1074"/>
        <item m="1" x="350"/>
        <item m="1" x="1093"/>
        <item m="1" x="1113"/>
        <item m="1" x="1148"/>
        <item m="1" x="1173"/>
        <item m="1" x="454"/>
        <item m="1" x="1230"/>
        <item m="1" x="530"/>
        <item m="1" x="586"/>
        <item m="1" x="616"/>
        <item m="1" x="1460"/>
        <item m="1" x="702"/>
        <item m="1" x="432"/>
        <item m="1" x="458"/>
        <item m="1" x="1307"/>
        <item m="1" x="620"/>
        <item m="1" x="1394"/>
        <item m="1" x="1436"/>
        <item m="1" x="1529"/>
        <item m="1" x="760"/>
        <item m="1" x="1559"/>
        <item m="1" x="1179"/>
        <item m="1" x="462"/>
        <item m="1" x="1205"/>
        <item m="1" x="536"/>
        <item m="1" x="1313"/>
        <item m="1" x="595"/>
        <item m="1" x="654"/>
        <item m="1" x="682"/>
        <item m="1" x="739"/>
        <item m="1" x="789"/>
        <item m="1" x="1208"/>
        <item m="1" x="485"/>
        <item m="1" x="1241"/>
        <item m="1" x="1276"/>
        <item m="1" x="575"/>
        <item m="1" x="599"/>
        <item m="1" x="1444"/>
        <item m="1" x="1503"/>
        <item m="1" x="1566"/>
        <item m="1" x="831"/>
        <item m="1" x="1643"/>
        <item m="1" x="1672"/>
        <item m="1" x="1279"/>
        <item m="1" x="544"/>
        <item m="1" x="1355"/>
        <item m="1" x="605"/>
        <item m="1" x="632"/>
        <item m="1" x="1478"/>
        <item m="1" x="716"/>
        <item m="1" x="1508"/>
        <item m="1" x="1572"/>
        <item m="1" x="834"/>
        <item m="1" x="1676"/>
        <item m="1" x="921"/>
        <item m="1" x="607"/>
        <item m="1" x="635"/>
        <item m="1" x="1413"/>
        <item m="1" x="1481"/>
        <item m="1" x="748"/>
        <item m="1" x="1540"/>
        <item m="1" x="800"/>
        <item m="1" x="840"/>
        <item m="1" x="904"/>
        <item m="1" x="1700"/>
        <item m="1" x="924"/>
        <item m="1" x="959"/>
        <item m="1" x="1415"/>
        <item m="1" x="692"/>
        <item m="1" x="1516"/>
        <item m="1" x="1580"/>
        <item m="1" x="1629"/>
        <item m="1" x="858"/>
        <item m="1" x="1653"/>
        <item m="1" x="1702"/>
        <item m="1" x="928"/>
        <item m="1" x="251"/>
        <item m="1" x="979"/>
        <item m="1" x="263"/>
        <item m="1" x="1489"/>
        <item m="1" x="1548"/>
        <item m="1" x="809"/>
        <item m="1" x="862"/>
        <item m="1" x="1656"/>
        <item m="1" x="887"/>
        <item m="1" x="1688"/>
        <item m="1" x="933"/>
        <item m="1" x="252"/>
        <item m="1" x="273"/>
        <item m="1" x="784"/>
        <item m="1" x="812"/>
        <item m="1" x="1614"/>
        <item m="1" x="1659"/>
        <item m="1" x="890"/>
        <item m="1" x="1709"/>
        <item m="1" x="949"/>
        <item m="1" x="242"/>
        <item m="1" x="1007"/>
        <item m="1" x="288"/>
        <item m="1" x="1043"/>
        <item m="1" x="317"/>
        <item m="1" x="1030"/>
        <item m="1" x="343"/>
        <item m="1" x="1085"/>
        <item m="1" x="1106"/>
        <item m="1" x="398"/>
        <item m="1" x="1139"/>
        <item m="1" x="1162"/>
        <item m="1" x="1216"/>
        <item m="1" x="517"/>
        <item m="1" x="1292"/>
        <item m="1" x="1013"/>
        <item m="1" x="295"/>
        <item m="1" x="1034"/>
        <item m="1" x="1052"/>
        <item m="1" x="345"/>
        <item m="1" x="1088"/>
        <item m="1" x="1108"/>
        <item m="1" x="380"/>
        <item m="1" x="425"/>
        <item m="1" x="1165"/>
        <item m="1" x="557"/>
        <item m="1" x="312"/>
        <item m="1" x="1072"/>
        <item m="1" x="1130"/>
        <item m="1" x="1144"/>
        <item m="1" x="1194"/>
        <item m="1" x="1226"/>
        <item m="1" x="1366"/>
        <item m="1" x="647"/>
        <item m="1" x="1429"/>
        <item m="1" x="1076"/>
        <item m="1" x="1095"/>
        <item m="1" x="386"/>
        <item m="1" x="408"/>
        <item m="1" x="1231"/>
        <item m="1" x="500"/>
        <item m="1" x="564"/>
        <item m="1" x="1337"/>
        <item m="1" x="1369"/>
        <item m="1" x="618"/>
        <item m="1" x="1433"/>
        <item m="1" x="675"/>
        <item m="1" x="704"/>
        <item m="1" x="433"/>
        <item m="1" x="1177"/>
        <item m="1" x="460"/>
        <item m="1" x="502"/>
        <item m="1" x="1268"/>
        <item m="1" x="1310"/>
        <item m="1" x="591"/>
        <item m="1" x="1463"/>
        <item m="1" x="1497"/>
        <item m="1" x="738"/>
        <item m="1" x="1155"/>
        <item m="1" x="435"/>
        <item m="1" x="1180"/>
        <item m="1" x="463"/>
        <item m="1" x="1207"/>
        <item m="1" x="1273"/>
        <item m="1" x="540"/>
        <item m="1" x="1375"/>
        <item m="1" x="627"/>
        <item m="1" x="657"/>
        <item m="1" x="1441"/>
        <item m="1" x="1500"/>
        <item m="1" x="1596"/>
        <item m="1" x="828"/>
        <item m="1" x="486"/>
        <item m="1" x="1243"/>
        <item m="1" x="542"/>
        <item m="1" x="1318"/>
        <item m="1" x="1352"/>
        <item m="1" x="603"/>
        <item m="1" x="1407"/>
        <item m="1" x="661"/>
        <item m="1" x="1447"/>
        <item m="1" x="687"/>
        <item m="1" x="1474"/>
        <item m="1" x="745"/>
        <item m="1" x="769"/>
        <item m="1" x="795"/>
        <item m="1" x="1623"/>
        <item m="1" x="855"/>
        <item m="1" x="875"/>
        <item m="1" x="1674"/>
        <item m="1" x="1319"/>
        <item m="1" x="578"/>
        <item m="1" x="798"/>
        <item m="1" x="1600"/>
        <item m="1" x="1649"/>
        <item m="1" x="879"/>
        <item m="1" x="902"/>
        <item m="1" x="1720"/>
        <item m="1" x="1357"/>
        <item m="1" x="608"/>
        <item m="1" x="1382"/>
        <item m="1" x="636"/>
        <item m="1" x="1452"/>
        <item m="1" x="691"/>
        <item m="1" x="1485"/>
        <item m="1" x="722"/>
        <item m="1" x="1513"/>
        <item m="1" x="775"/>
        <item m="1" x="804"/>
        <item m="1" x="1607"/>
        <item m="1" x="842"/>
        <item m="1" x="884"/>
        <item m="1" x="944"/>
        <item m="1" x="961"/>
        <item m="1" x="1417"/>
        <item m="1" x="667"/>
        <item m="1" x="1488"/>
        <item m="1" x="726"/>
        <item m="1" x="1517"/>
        <item m="1" x="751"/>
        <item m="1" x="1546"/>
        <item m="1" x="808"/>
        <item m="1" x="846"/>
        <item m="1" x="1631"/>
        <item m="1" x="860"/>
        <item m="1" x="1685"/>
        <item m="1" x="908"/>
        <item m="1" x="1705"/>
        <item m="1" x="931"/>
        <item m="1" x="1725"/>
        <item m="1" x="963"/>
        <item m="1" x="238"/>
        <item m="1" x="981"/>
        <item m="1" x="727"/>
        <item m="1" x="1519"/>
        <item m="1" x="1549"/>
        <item m="1" x="1657"/>
        <item m="1" x="910"/>
        <item m="1" x="1708"/>
        <item m="1" x="1728"/>
        <item m="1" x="948"/>
        <item m="1" x="240"/>
        <item m="1" x="972"/>
        <item m="1" x="254"/>
        <item m="1" x="982"/>
        <item m="1" x="1006"/>
        <item m="1" x="1550"/>
        <item m="1" x="785"/>
        <item m="1" x="1586"/>
        <item m="1" x="813"/>
        <item m="1" x="1636"/>
        <item m="1" x="863"/>
        <item m="1" x="1660"/>
        <item m="1" x="891"/>
        <item m="1" x="1692"/>
        <item m="1" x="935"/>
        <item m="1" x="1729"/>
        <item m="1" x="950"/>
        <item m="1" x="232"/>
        <item m="1" x="965"/>
        <item m="1" x="255"/>
        <item m="1" x="274"/>
        <item m="1" x="1008"/>
        <item m="1" x="1020"/>
        <item m="1" x="301"/>
        <item m="1" x="1044"/>
        <item m="1" x="318"/>
        <item h="1" x="219"/>
        <item h="1" x="218"/>
        <item h="1" x="217"/>
        <item h="1" x="216"/>
        <item h="1" x="215"/>
        <item h="1" x="214"/>
        <item h="1" x="213"/>
        <item h="1" x="212"/>
        <item h="1" x="211"/>
        <item m="1" x="1254"/>
        <item h="1" x="210"/>
        <item h="1" x="209"/>
        <item h="1" x="208"/>
        <item h="1" x="207"/>
        <item h="1" x="206"/>
        <item h="1" x="205"/>
        <item h="1" x="204"/>
        <item h="1" x="203"/>
        <item h="1" x="202"/>
        <item h="1" x="201"/>
        <item h="1" x="200"/>
        <item h="1" x="199"/>
        <item h="1" x="198"/>
        <item h="1" x="197"/>
        <item h="1" x="196"/>
        <item h="1" x="195"/>
        <item h="1" x="194"/>
        <item h="1" x="193"/>
        <item h="1" x="192"/>
        <item h="1" x="191"/>
        <item h="1" x="190"/>
        <item h="1" x="189"/>
        <item h="1" x="188"/>
        <item h="1" x="187"/>
        <item h="1" x="186"/>
        <item h="1" x="185"/>
        <item h="1" x="184"/>
        <item h="1" x="183"/>
        <item h="1" x="182"/>
        <item h="1" x="181"/>
        <item h="1" x="180"/>
        <item h="1" x="179"/>
        <item h="1" x="178"/>
        <item h="1" x="177"/>
        <item h="1" x="176"/>
        <item h="1" x="175"/>
        <item h="1" x="174"/>
        <item h="1" x="173"/>
        <item h="1" x="172"/>
        <item h="1" x="171"/>
        <item h="1" x="170"/>
        <item h="1" x="169"/>
        <item h="1" x="168"/>
        <item h="1" x="167"/>
        <item h="1" x="166"/>
        <item h="1" x="165"/>
        <item h="1" x="164"/>
        <item h="1" x="163"/>
        <item h="1" x="162"/>
        <item h="1" x="161"/>
        <item h="1" x="160"/>
        <item h="1" x="159"/>
        <item h="1" x="158"/>
        <item h="1" x="157"/>
        <item h="1" x="156"/>
        <item h="1" x="155"/>
        <item h="1" x="154"/>
        <item h="1" x="153"/>
        <item h="1" x="152"/>
        <item h="1" x="151"/>
        <item h="1" x="150"/>
        <item h="1" x="149"/>
        <item h="1" x="148"/>
        <item h="1" x="147"/>
        <item h="1" x="146"/>
        <item h="1" x="145"/>
        <item h="1" x="144"/>
        <item h="1" x="143"/>
        <item h="1" x="142"/>
        <item h="1" x="141"/>
        <item h="1" x="140"/>
        <item h="1" x="139"/>
        <item h="1" x="138"/>
        <item h="1" x="137"/>
        <item h="1" x="136"/>
        <item h="1" x="135"/>
        <item h="1" x="134"/>
        <item h="1" x="133"/>
        <item h="1" x="132"/>
        <item h="1" x="131"/>
        <item h="1" x="130"/>
        <item h="1" x="129"/>
        <item h="1" x="128"/>
        <item h="1" x="127"/>
        <item h="1" x="126"/>
        <item h="1" x="125"/>
        <item h="1" x="124"/>
        <item h="1" x="123"/>
        <item h="1" x="122"/>
        <item h="1" x="121"/>
        <item h="1" x="120"/>
        <item h="1" x="119"/>
        <item h="1" x="118"/>
        <item h="1" x="117"/>
        <item h="1" x="116"/>
        <item h="1" x="115"/>
        <item h="1" x="114"/>
        <item h="1" x="113"/>
        <item h="1" x="112"/>
        <item h="1" x="111"/>
        <item h="1" x="110"/>
        <item h="1" x="109"/>
        <item h="1" x="108"/>
        <item h="1" x="107"/>
        <item h="1" x="106"/>
        <item h="1" x="105"/>
        <item h="1" x="104"/>
        <item h="1" x="103"/>
        <item h="1" x="102"/>
        <item h="1" x="101"/>
        <item h="1" x="100"/>
        <item h="1" x="99"/>
        <item h="1" x="98"/>
        <item h="1" x="97"/>
        <item h="1" x="96"/>
        <item h="1" x="95"/>
        <item h="1" x="94"/>
        <item h="1" x="93"/>
        <item h="1" x="92"/>
        <item h="1" x="91"/>
        <item h="1" x="90"/>
        <item h="1" x="89"/>
        <item h="1" x="88"/>
        <item h="1" x="87"/>
        <item h="1" x="86"/>
        <item h="1" x="85"/>
        <item h="1" x="84"/>
        <item h="1" x="83"/>
        <item h="1" x="82"/>
        <item h="1" x="81"/>
        <item h="1" x="80"/>
        <item h="1" x="79"/>
        <item h="1" x="78"/>
        <item h="1" x="77"/>
        <item h="1" x="76"/>
        <item h="1" x="75"/>
        <item h="1" x="74"/>
        <item h="1" x="73"/>
        <item h="1" x="72"/>
        <item h="1" x="71"/>
        <item h="1" x="70"/>
        <item h="1" x="69"/>
        <item h="1" x="68"/>
        <item h="1" x="67"/>
        <item h="1" x="66"/>
        <item h="1" x="65"/>
        <item h="1" x="64"/>
        <item h="1" x="63"/>
        <item m="1" x="253"/>
        <item h="1" x="62"/>
        <item h="1" x="61"/>
        <item h="1" x="60"/>
        <item h="1" x="59"/>
        <item h="1" x="58"/>
        <item h="1" x="57"/>
        <item h="1" x="56"/>
        <item h="1" x="55"/>
        <item h="1" x="54"/>
        <item h="1" x="53"/>
        <item h="1" x="52"/>
        <item h="1" x="51"/>
        <item h="1" x="50"/>
        <item h="1" x="49"/>
        <item h="1" x="48"/>
        <item h="1" x="47"/>
        <item h="1" x="46"/>
        <item h="1" x="45"/>
        <item h="1" x="44"/>
        <item h="1" x="43"/>
        <item h="1" x="42"/>
        <item h="1" x="41"/>
        <item h="1" x="40"/>
        <item h="1" x="39"/>
        <item h="1" x="38"/>
        <item h="1" x="37"/>
        <item h="1" x="36"/>
        <item h="1" x="35"/>
        <item h="1" x="34"/>
        <item h="1" x="33"/>
        <item h="1" x="32"/>
        <item h="1" x="31"/>
        <item h="1" x="30"/>
        <item m="1" x="974"/>
        <item m="1" x="984"/>
        <item m="1" x="310"/>
        <item m="1" x="1053"/>
        <item m="1" x="329"/>
        <item m="1" x="1070"/>
        <item m="1" x="346"/>
        <item m="1" x="1109"/>
        <item m="1" x="399"/>
        <item m="1" x="447"/>
        <item m="1" x="472"/>
        <item m="1" x="1220"/>
        <item m="1" x="1295"/>
        <item m="1" x="996"/>
        <item m="1" x="280"/>
        <item m="1" x="1014"/>
        <item m="1" x="296"/>
        <item m="1" x="1054"/>
        <item m="1" x="331"/>
        <item m="1" x="349"/>
        <item m="1" x="1091"/>
        <item m="1" x="383"/>
        <item m="1" x="1131"/>
        <item m="1" x="403"/>
        <item m="1" x="1145"/>
        <item m="1" x="429"/>
        <item m="1" x="1171"/>
        <item m="1" x="475"/>
        <item m="1" x="559"/>
        <item m="1" x="1037"/>
        <item m="1" x="314"/>
        <item m="1" x="1057"/>
        <item m="1" x="332"/>
        <item m="1" x="1077"/>
        <item m="1" x="1115"/>
        <item m="1" x="1132"/>
        <item m="1" x="430"/>
        <item m="1" x="456"/>
        <item m="1" x="1198"/>
        <item m="1" x="480"/>
        <item m="1" x="1232"/>
        <item m="1" x="1262"/>
        <item m="1" x="1305"/>
        <item m="1" x="1338"/>
        <item m="1" x="619"/>
        <item m="1" x="651"/>
        <item m="1" x="1434"/>
        <item m="1" x="1078"/>
        <item m="1" x="371"/>
        <item m="1" x="1116"/>
        <item m="1" x="1134"/>
        <item m="1" x="410"/>
        <item m="1" x="1178"/>
        <item m="1" x="461"/>
        <item m="1" x="1204"/>
        <item m="1" x="483"/>
        <item m="1" x="1237"/>
        <item m="1" x="535"/>
        <item m="1" x="1311"/>
        <item m="1" x="592"/>
        <item m="1" x="1397"/>
        <item m="1" x="680"/>
        <item m="1" x="1464"/>
        <item m="1" x="1118"/>
        <item m="1" x="412"/>
        <item m="1" x="436"/>
        <item m="1" x="1240"/>
        <item m="1" x="505"/>
        <item m="1" x="1274"/>
        <item m="1" x="541"/>
        <item m="1" x="573"/>
        <item m="1" x="1348"/>
        <item m="1" x="597"/>
        <item m="1" x="1376"/>
        <item m="1" x="628"/>
        <item m="1" x="1403"/>
        <item m="1" x="1442"/>
        <item m="1" x="684"/>
        <item m="1" x="1469"/>
        <item m="1" x="712"/>
        <item m="1" x="1501"/>
        <item m="1" x="741"/>
        <item m="1" x="763"/>
        <item m="1" x="1563"/>
        <item m="1" x="1156"/>
        <item m="1" x="437"/>
        <item m="1" x="1181"/>
        <item m="1" x="487"/>
        <item m="1" x="1244"/>
        <item m="1" x="506"/>
        <item m="1" x="1278"/>
        <item m="1" x="543"/>
        <item m="1" x="1353"/>
        <item m="1" x="604"/>
        <item m="1" x="1379"/>
        <item m="1" x="630"/>
        <item m="1" x="1408"/>
        <item m="1" x="1475"/>
        <item m="1" x="1505"/>
        <item m="1" x="1569"/>
        <item m="1" x="796"/>
        <item m="1" x="832"/>
        <item m="1" x="1209"/>
        <item m="1" x="507"/>
        <item m="1" x="1280"/>
        <item m="1" x="1320"/>
        <item m="1" x="579"/>
        <item m="1" x="1381"/>
        <item m="1" x="634"/>
        <item m="1" x="1412"/>
        <item m="1" x="664"/>
        <item m="1" x="1450"/>
        <item m="1" x="720"/>
        <item m="1" x="1511"/>
        <item m="1" x="747"/>
        <item m="1" x="1538"/>
        <item m="1" x="1601"/>
        <item m="1" x="1281"/>
        <item m="1" x="1453"/>
        <item m="1" x="1514"/>
        <item m="1" x="1542"/>
        <item m="1" x="776"/>
        <item m="1" x="1578"/>
        <item m="1" x="843"/>
        <item m="1" x="1651"/>
        <item m="1" x="1701"/>
        <item m="1" x="927"/>
        <item m="1" x="1722"/>
        <item m="1" x="1358"/>
        <item m="1" x="668"/>
        <item m="1" x="693"/>
        <item m="1" x="781"/>
        <item m="1" x="1583"/>
        <item m="1" x="1632"/>
        <item m="1" x="861"/>
        <item m="1" x="1655"/>
        <item m="1" x="886"/>
        <item m="1" x="1686"/>
        <item m="1" x="932"/>
        <item m="1" x="1726"/>
        <item m="1" x="964"/>
        <item m="1" x="1419"/>
        <item m="1" x="1456"/>
        <item m="1" x="695"/>
        <item m="1" x="1490"/>
        <item m="1" x="728"/>
        <item m="1" x="783"/>
        <item m="1" x="1585"/>
        <item m="1" x="811"/>
        <item m="1" x="1613"/>
        <item m="1" x="1635"/>
        <item m="1" x="1658"/>
        <item m="1" x="1691"/>
        <item m="1" x="911"/>
        <item m="1" x="934"/>
        <item m="1" x="241"/>
        <item m="1" x="264"/>
        <item m="1" x="1491"/>
        <item m="1" x="729"/>
        <item m="1" x="1520"/>
        <item m="1" x="1587"/>
        <item m="1" x="814"/>
        <item m="1" x="1615"/>
        <item m="1" x="849"/>
        <item m="1" x="864"/>
        <item m="1" x="892"/>
        <item m="1" x="912"/>
        <item m="1" x="256"/>
        <item m="1" x="990"/>
        <item m="1" x="1009"/>
        <item m="1" x="1551"/>
        <item m="1" x="1617"/>
        <item m="1" x="850"/>
        <item m="1" x="1638"/>
        <item m="1" x="865"/>
        <item m="1" x="1661"/>
        <item m="1" x="913"/>
        <item m="1" x="1711"/>
        <item m="1" x="1730"/>
        <item m="1" x="952"/>
        <item m="1" x="244"/>
        <item m="1" x="973"/>
        <item m="1" x="983"/>
        <item m="1" x="266"/>
        <item m="1" x="289"/>
        <item m="1" x="1021"/>
        <item m="1" x="302"/>
        <item m="1" x="1045"/>
        <item m="1" x="257"/>
        <item m="1" x="985"/>
        <item m="1" x="311"/>
        <item m="1" x="330"/>
        <item m="1" x="367"/>
        <item m="1" x="1111"/>
        <item m="1" x="382"/>
        <item m="1" x="401"/>
        <item m="1" x="1169"/>
        <item m="1" x="1192"/>
        <item m="1" x="1223"/>
        <item m="1" x="525"/>
        <item m="1" x="1297"/>
        <item m="1" x="997"/>
        <item m="1" x="281"/>
        <item m="1" x="1015"/>
        <item m="1" x="313"/>
        <item m="1" x="1056"/>
        <item m="1" x="1075"/>
        <item m="1" x="351"/>
        <item m="1" x="1094"/>
        <item m="1" x="1114"/>
        <item m="1" x="385"/>
        <item m="1" x="406"/>
        <item m="1" x="1149"/>
        <item m="1" x="455"/>
        <item m="1" x="1302"/>
        <item m="1" x="561"/>
        <item m="1" x="1038"/>
        <item m="1" x="315"/>
        <item m="1" x="1059"/>
        <item m="1" x="353"/>
        <item m="1" x="1096"/>
        <item m="1" x="370"/>
        <item m="1" x="388"/>
        <item m="1" x="1153"/>
        <item m="1" x="1176"/>
        <item m="1" x="459"/>
        <item m="1" x="1201"/>
        <item m="1" x="1264"/>
        <item m="1" x="1308"/>
        <item m="1" x="567"/>
        <item m="1" x="1342"/>
        <item m="1" x="1372"/>
        <item m="1" x="1395"/>
        <item m="1" x="1437"/>
        <item m="1" x="1097"/>
        <item m="1" x="372"/>
        <item m="1" x="1117"/>
        <item m="1" x="411"/>
        <item m="1" x="434"/>
        <item m="1" x="1206"/>
        <item m="1" x="1270"/>
        <item m="1" x="537"/>
        <item m="1" x="571"/>
        <item m="1" x="1344"/>
        <item m="1" x="624"/>
        <item m="1" x="1399"/>
        <item m="1" x="655"/>
        <item m="1" x="1439"/>
        <item m="1" x="1119"/>
        <item m="1" x="389"/>
        <item m="1" x="1135"/>
        <item m="1" x="413"/>
        <item m="1" x="1242"/>
        <item m="1" x="1316"/>
        <item m="1" x="576"/>
        <item m="1" x="1350"/>
        <item m="1" x="600"/>
        <item m="1" x="1471"/>
        <item m="1" x="713"/>
        <item m="1" x="1533"/>
        <item m="1" x="765"/>
        <item m="1" x="1567"/>
        <item m="1" x="1157"/>
        <item m="1" x="545"/>
        <item m="1" x="577"/>
        <item m="1" x="1356"/>
        <item m="1" x="606"/>
        <item m="1" x="633"/>
        <item m="1" x="1448"/>
        <item m="1" x="688"/>
        <item m="1" x="717"/>
        <item m="1" x="1509"/>
        <item m="1" x="770"/>
        <item m="1" x="1599"/>
        <item m="1" x="835"/>
        <item m="1" x="1245"/>
        <item m="1" x="508"/>
        <item m="1" x="546"/>
        <item m="1" x="580"/>
        <item m="1" x="1482"/>
        <item m="1" x="801"/>
        <item m="1" x="1605"/>
        <item m="1" x="841"/>
        <item m="1" x="1626"/>
        <item m="1" x="1680"/>
        <item m="1" x="1282"/>
        <item m="1" x="547"/>
        <item m="1" x="1321"/>
        <item m="1" x="1416"/>
        <item m="1" x="1454"/>
        <item m="1" x="724"/>
        <item m="1" x="750"/>
        <item m="1" x="1544"/>
        <item m="1" x="778"/>
        <item m="1" x="1581"/>
        <item m="1" x="1608"/>
        <item m="1" x="1654"/>
        <item m="1" x="906"/>
        <item m="1" x="1703"/>
        <item m="1" x="929"/>
        <item m="1" x="1724"/>
        <item m="1" x="1359"/>
        <item m="1" x="637"/>
        <item m="1" x="1418"/>
        <item m="1" x="669"/>
        <item m="1" x="1455"/>
        <item m="1" x="694"/>
        <item m="1" x="1518"/>
        <item m="1" x="782"/>
        <item m="1" x="847"/>
        <item m="1" x="1633"/>
        <item m="1" x="888"/>
        <item m="1" x="1689"/>
        <item m="1" x="1707"/>
        <item m="1" x="230"/>
        <item m="1" x="1492"/>
        <item m="1" x="730"/>
        <item m="1" x="1521"/>
        <item m="1" x="815"/>
        <item m="1" x="1616"/>
        <item m="1" x="1637"/>
        <item m="1" x="1710"/>
        <item m="1" x="936"/>
        <item m="1" x="951"/>
        <item m="1" x="243"/>
        <item m="1" x="265"/>
        <item m="1" x="275"/>
        <item m="1" x="1010"/>
        <item m="1" x="975"/>
        <item m="1" x="1036"/>
        <item m="1" x="1055"/>
        <item m="1" x="1073"/>
        <item m="1" x="1092"/>
        <item m="1" x="368"/>
        <item m="1" x="404"/>
        <item m="1" x="1172"/>
        <item m="1" x="452"/>
        <item m="1" x="1195"/>
        <item m="1" x="1227"/>
        <item m="1" x="1259"/>
        <item m="1" x="528"/>
        <item m="1" x="1300"/>
        <item m="1" x="998"/>
        <item m="1" x="282"/>
        <item m="1" x="1058"/>
        <item m="1" x="352"/>
        <item m="1" x="369"/>
        <item m="1" x="387"/>
        <item m="1" x="1133"/>
        <item m="1" x="409"/>
        <item m="1" x="1151"/>
        <item m="1" x="1175"/>
        <item m="1" x="457"/>
        <item m="1" x="481"/>
        <item m="1" x="1233"/>
        <item m="1" x="532"/>
        <item m="1" x="1306"/>
        <item m="1" x="565"/>
        <item m="1" x="1339"/>
        <item m="1" x="220"/>
        <item t="default"/>
      </items>
    </pivotField>
    <pivotField compact="0" outline="0" showAll="0"/>
    <pivotField dataField="1" compact="0" outline="0" showAll="0"/>
    <pivotField axis="axisRow" compact="0" outline="0" showAll="0" defaultSubtotal="0">
      <items count="225">
        <item x="135"/>
        <item x="83"/>
        <item m="1" x="216"/>
        <item x="156"/>
        <item x="88"/>
        <item x="26"/>
        <item m="1" x="176"/>
        <item x="51"/>
        <item x="0"/>
        <item m="1" x="220"/>
        <item x="85"/>
        <item x="75"/>
        <item m="1" x="179"/>
        <item x="76"/>
        <item x="61"/>
        <item m="1" x="190"/>
        <item x="14"/>
        <item m="1" x="221"/>
        <item x="116"/>
        <item m="1" x="185"/>
        <item x="126"/>
        <item x="4"/>
        <item x="92"/>
        <item m="1" x="215"/>
        <item x="13"/>
        <item x="104"/>
        <item x="117"/>
        <item x="12"/>
        <item x="10"/>
        <item m="1" x="218"/>
        <item x="169"/>
        <item x="18"/>
        <item m="1" x="206"/>
        <item x="20"/>
        <item x="146"/>
        <item x="19"/>
        <item x="31"/>
        <item x="73"/>
        <item x="27"/>
        <item x="106"/>
        <item x="77"/>
        <item x="154"/>
        <item x="78"/>
        <item m="1" x="204"/>
        <item x="107"/>
        <item x="49"/>
        <item x="52"/>
        <item x="54"/>
        <item m="1" x="191"/>
        <item x="105"/>
        <item x="81"/>
        <item m="1" x="224"/>
        <item x="149"/>
        <item x="59"/>
        <item x="122"/>
        <item x="124"/>
        <item x="130"/>
        <item x="131"/>
        <item x="95"/>
        <item x="137"/>
        <item x="94"/>
        <item x="60"/>
        <item x="48"/>
        <item x="33"/>
        <item x="6"/>
        <item x="119"/>
        <item x="145"/>
        <item x="42"/>
        <item x="129"/>
        <item x="102"/>
        <item m="1" x="222"/>
        <item x="148"/>
        <item x="53"/>
        <item x="127"/>
        <item x="150"/>
        <item x="50"/>
        <item m="1" x="182"/>
        <item m="1" x="199"/>
        <item m="1" x="178"/>
        <item x="125"/>
        <item x="174"/>
        <item x="171"/>
        <item x="21"/>
        <item x="115"/>
        <item x="28"/>
        <item m="1" x="198"/>
        <item x="69"/>
        <item m="1" x="209"/>
        <item x="8"/>
        <item m="1" x="201"/>
        <item m="1" x="200"/>
        <item x="3"/>
        <item x="168"/>
        <item x="47"/>
        <item x="29"/>
        <item x="67"/>
        <item x="74"/>
        <item m="1" x="213"/>
        <item x="164"/>
        <item x="56"/>
        <item x="82"/>
        <item x="101"/>
        <item m="1" x="187"/>
        <item x="24"/>
        <item m="1" x="189"/>
        <item m="1" x="219"/>
        <item x="118"/>
        <item m="1" x="184"/>
        <item x="30"/>
        <item x="160"/>
        <item x="163"/>
        <item x="17"/>
        <item m="1" x="217"/>
        <item x="144"/>
        <item x="11"/>
        <item x="120"/>
        <item x="23"/>
        <item m="1" x="210"/>
        <item x="38"/>
        <item x="45"/>
        <item m="1" x="203"/>
        <item x="34"/>
        <item m="1" x="207"/>
        <item x="32"/>
        <item m="1" x="177"/>
        <item x="68"/>
        <item x="132"/>
        <item x="36"/>
        <item m="1" x="211"/>
        <item x="40"/>
        <item x="165"/>
        <item x="46"/>
        <item m="1" x="223"/>
        <item x="139"/>
        <item x="109"/>
        <item x="140"/>
        <item m="1" x="188"/>
        <item x="138"/>
        <item x="2"/>
        <item x="143"/>
        <item x="7"/>
        <item x="136"/>
        <item x="158"/>
        <item x="112"/>
        <item x="108"/>
        <item x="35"/>
        <item x="25"/>
        <item m="1" x="181"/>
        <item x="43"/>
        <item x="41"/>
        <item x="39"/>
        <item m="1" x="212"/>
        <item x="103"/>
        <item x="15"/>
        <item m="1" x="183"/>
        <item m="1" x="186"/>
        <item m="1" x="192"/>
        <item m="1" x="196"/>
        <item x="86"/>
        <item x="84"/>
        <item m="1" x="180"/>
        <item x="1"/>
        <item m="1" x="208"/>
        <item x="80"/>
        <item m="1" x="175"/>
        <item x="114"/>
        <item m="1" x="193"/>
        <item m="1" x="214"/>
        <item x="9"/>
        <item x="5"/>
        <item m="1" x="195"/>
        <item x="133"/>
        <item x="167"/>
        <item x="162"/>
        <item x="134"/>
        <item x="161"/>
        <item x="170"/>
        <item x="173"/>
        <item x="155"/>
        <item x="55"/>
        <item m="1" x="194"/>
        <item x="159"/>
        <item x="157"/>
        <item x="16"/>
        <item x="111"/>
        <item x="172"/>
        <item x="110"/>
        <item x="128"/>
        <item x="151"/>
        <item x="166"/>
        <item x="141"/>
        <item x="147"/>
        <item x="44"/>
        <item x="123"/>
        <item x="153"/>
        <item x="142"/>
        <item x="152"/>
        <item m="1" x="202"/>
        <item x="113"/>
        <item x="121"/>
        <item x="65"/>
        <item x="22"/>
        <item m="1" x="197"/>
        <item x="37"/>
        <item m="1" x="205"/>
        <item x="57"/>
        <item x="58"/>
        <item x="62"/>
        <item x="63"/>
        <item x="64"/>
        <item x="66"/>
        <item x="70"/>
        <item x="71"/>
        <item x="72"/>
        <item x="79"/>
        <item x="89"/>
        <item x="90"/>
        <item x="91"/>
        <item x="93"/>
        <item x="97"/>
        <item x="98"/>
        <item x="87"/>
        <item x="99"/>
        <item x="96"/>
        <item x="100"/>
      </items>
    </pivotField>
    <pivotField compact="0" outline="0" showAll="0"/>
    <pivotField compact="0" outline="0" showAll="0"/>
    <pivotField axis="axisRow" compact="0" outline="0" showAll="0">
      <items count="63">
        <item x="5"/>
        <item x="29"/>
        <item m="1" x="58"/>
        <item x="49"/>
        <item x="18"/>
        <item x="45"/>
        <item x="24"/>
        <item x="34"/>
        <item x="21"/>
        <item x="4"/>
        <item x="0"/>
        <item x="23"/>
        <item x="31"/>
        <item x="11"/>
        <item x="33"/>
        <item x="8"/>
        <item x="9"/>
        <item m="1" x="59"/>
        <item x="1"/>
        <item x="40"/>
        <item x="39"/>
        <item x="16"/>
        <item x="41"/>
        <item x="32"/>
        <item m="1" x="61"/>
        <item x="26"/>
        <item x="12"/>
        <item x="2"/>
        <item x="22"/>
        <item x="15"/>
        <item x="48"/>
        <item x="42"/>
        <item x="3"/>
        <item x="19"/>
        <item x="44"/>
        <item x="13"/>
        <item m="1" x="52"/>
        <item m="1" x="51"/>
        <item x="7"/>
        <item x="27"/>
        <item m="1" x="55"/>
        <item m="1" x="54"/>
        <item x="46"/>
        <item x="17"/>
        <item x="35"/>
        <item x="28"/>
        <item x="10"/>
        <item m="1" x="53"/>
        <item x="6"/>
        <item x="38"/>
        <item x="14"/>
        <item m="1" x="56"/>
        <item x="30"/>
        <item x="47"/>
        <item m="1" x="60"/>
        <item m="1" x="57"/>
        <item x="43"/>
        <item x="36"/>
        <item x="25"/>
        <item x="20"/>
        <item m="1" x="50"/>
        <item x="37"/>
        <item t="default"/>
      </items>
    </pivotField>
    <pivotField compact="0" outline="0" showAll="0"/>
    <pivotField compact="0" outline="0" showAll="0"/>
  </pivotFields>
  <rowFields count="2">
    <field x="6"/>
    <field x="3"/>
  </rowFields>
  <rowItems count="87">
    <i>
      <x/>
      <x v="169"/>
    </i>
    <i r="1">
      <x v="179"/>
    </i>
    <i t="default">
      <x/>
    </i>
    <i>
      <x v="1"/>
      <x v="8"/>
    </i>
    <i r="1">
      <x v="123"/>
    </i>
    <i t="default">
      <x v="1"/>
    </i>
    <i>
      <x v="4"/>
      <x v="47"/>
    </i>
    <i r="1">
      <x v="127"/>
    </i>
    <i t="default">
      <x v="4"/>
    </i>
    <i>
      <x v="6"/>
      <x v="146"/>
    </i>
    <i t="default">
      <x v="6"/>
    </i>
    <i>
      <x v="8"/>
      <x v="116"/>
    </i>
    <i t="default">
      <x v="8"/>
    </i>
    <i>
      <x v="9"/>
      <x v="11"/>
    </i>
    <i r="1">
      <x v="21"/>
    </i>
    <i r="1">
      <x v="119"/>
    </i>
    <i t="default">
      <x v="9"/>
    </i>
    <i>
      <x v="10"/>
      <x v="8"/>
    </i>
    <i t="default">
      <x v="10"/>
    </i>
    <i>
      <x v="11"/>
      <x v="103"/>
    </i>
    <i t="default">
      <x v="11"/>
    </i>
    <i>
      <x v="12"/>
      <x v="75"/>
    </i>
    <i r="1">
      <x v="213"/>
    </i>
    <i t="default">
      <x v="12"/>
    </i>
    <i>
      <x v="13"/>
      <x v="8"/>
    </i>
    <i r="1">
      <x v="28"/>
    </i>
    <i r="1">
      <x v="203"/>
    </i>
    <i t="default">
      <x v="13"/>
    </i>
    <i>
      <x v="15"/>
      <x v="8"/>
    </i>
    <i t="default">
      <x v="15"/>
    </i>
    <i>
      <x v="18"/>
      <x v="161"/>
    </i>
    <i t="default">
      <x v="18"/>
    </i>
    <i>
      <x v="20"/>
      <x v="75"/>
    </i>
    <i t="default">
      <x v="20"/>
    </i>
    <i>
      <x v="21"/>
      <x v="75"/>
    </i>
    <i r="1">
      <x v="153"/>
    </i>
    <i t="default">
      <x v="21"/>
    </i>
    <i>
      <x v="25"/>
      <x v="84"/>
    </i>
    <i t="default">
      <x v="25"/>
    </i>
    <i>
      <x v="26"/>
      <x v="216"/>
    </i>
    <i r="1">
      <x v="218"/>
    </i>
    <i t="default">
      <x v="26"/>
    </i>
    <i>
      <x v="27"/>
      <x v="31"/>
    </i>
    <i r="1">
      <x v="138"/>
    </i>
    <i r="1">
      <x v="211"/>
    </i>
    <i t="default">
      <x v="27"/>
    </i>
    <i>
      <x v="29"/>
      <x v="8"/>
    </i>
    <i r="1">
      <x v="69"/>
    </i>
    <i r="1">
      <x v="222"/>
    </i>
    <i t="default">
      <x v="29"/>
    </i>
    <i>
      <x v="32"/>
      <x v="220"/>
    </i>
    <i t="default">
      <x v="32"/>
    </i>
    <i>
      <x v="33"/>
      <x v="84"/>
    </i>
    <i t="default">
      <x v="33"/>
    </i>
    <i>
      <x v="38"/>
      <x v="8"/>
    </i>
    <i r="1">
      <x v="58"/>
    </i>
    <i r="1">
      <x v="101"/>
    </i>
    <i r="1">
      <x v="217"/>
    </i>
    <i t="default">
      <x v="38"/>
    </i>
    <i>
      <x v="43"/>
      <x v="36"/>
    </i>
    <i r="1">
      <x v="50"/>
    </i>
    <i t="default">
      <x v="43"/>
    </i>
    <i>
      <x v="44"/>
      <x v="215"/>
    </i>
    <i r="1">
      <x v="221"/>
    </i>
    <i t="default">
      <x v="44"/>
    </i>
    <i>
      <x v="46"/>
      <x v="88"/>
    </i>
    <i t="default">
      <x v="46"/>
    </i>
    <i>
      <x v="49"/>
      <x v="60"/>
    </i>
    <i t="default">
      <x v="49"/>
    </i>
    <i>
      <x v="50"/>
      <x v="84"/>
    </i>
    <i t="default">
      <x v="50"/>
    </i>
    <i>
      <x v="52"/>
      <x v="150"/>
    </i>
    <i t="default">
      <x v="52"/>
    </i>
    <i>
      <x v="57"/>
      <x v="4"/>
    </i>
    <i t="default">
      <x v="57"/>
    </i>
    <i>
      <x v="58"/>
      <x v="5"/>
    </i>
    <i r="1">
      <x v="163"/>
    </i>
    <i r="1">
      <x v="223"/>
    </i>
    <i t="default">
      <x v="58"/>
    </i>
    <i>
      <x v="59"/>
      <x v="159"/>
    </i>
    <i r="1">
      <x v="201"/>
    </i>
    <i r="1">
      <x v="219"/>
    </i>
    <i r="1">
      <x v="224"/>
    </i>
    <i t="default">
      <x v="59"/>
    </i>
    <i>
      <x v="61"/>
      <x v="22"/>
    </i>
    <i t="default">
      <x v="61"/>
    </i>
    <i t="grand">
      <x/>
    </i>
  </rowItems>
  <colItems count="1">
    <i/>
  </colItems>
  <pageFields count="1">
    <pageField fld="0" hier="-1"/>
  </pageFields>
  <dataFields count="1">
    <dataField name="Сумма по полю Дебет" fld="2" baseField="3" baseItem="7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CBBECE-AD27-4942-8FE0-43EA9AB2EA74}" name="Сводная таблица1" cacheId="31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43:V57" firstHeaderRow="1" firstDataRow="2" firstDataCol="3" rowPageCount="1" colPageCount="1"/>
  <pivotFields count="9">
    <pivotField axis="axisRow" compact="0" numFmtId="17" outline="0" multipleItemSelectionAllowed="1" showAll="0">
      <items count="25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10"/>
        <item sd="0" x="12"/>
        <item sd="0" x="13"/>
        <item h="1" sd="0" x="11"/>
        <item h="1" sd="0" x="9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t="default" sd="0"/>
      </items>
    </pivotField>
    <pivotField axis="axisPage" compact="0" numFmtId="14" outline="0" multipleItemSelectionAllowed="1" showAll="0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">
        <item x="5"/>
        <item x="29"/>
        <item x="18"/>
        <item x="24"/>
        <item x="21"/>
        <item x="4"/>
        <item x="23"/>
        <item x="31"/>
        <item x="11"/>
        <item x="33"/>
        <item x="8"/>
        <item x="0"/>
        <item x="1"/>
        <item x="16"/>
        <item x="2"/>
        <item x="22"/>
        <item x="15"/>
        <item x="30"/>
        <item x="34"/>
        <item x="3"/>
        <item x="19"/>
        <item x="7"/>
        <item x="27"/>
        <item x="17"/>
        <item x="28"/>
        <item x="10"/>
        <item x="6"/>
        <item x="14"/>
        <item x="25"/>
        <item x="20"/>
        <item x="12"/>
        <item x="13"/>
        <item x="39"/>
        <item x="9"/>
        <item x="35"/>
        <item x="38"/>
        <item x="36"/>
        <item x="32"/>
        <item x="26"/>
        <item x="37"/>
        <item x="40"/>
        <item x="41"/>
        <item t="default"/>
      </items>
    </pivotField>
    <pivotField axis="axisRow" compact="0" outline="0" showAll="0">
      <items count="9">
        <item x="0"/>
        <item sd="0" x="3"/>
        <item sd="0" x="4"/>
        <item sd="0" x="2"/>
        <item sd="0" x="6"/>
        <item x="1"/>
        <item sd="0" x="5"/>
        <item x="7"/>
        <item t="default" sd="0"/>
      </items>
    </pivotField>
    <pivotField axis="axisCol" compact="0" outline="0" showAll="0">
      <items count="20">
        <item x="18"/>
        <item x="7"/>
        <item x="9"/>
        <item x="5"/>
        <item x="11"/>
        <item x="1"/>
        <item x="13"/>
        <item x="6"/>
        <item x="14"/>
        <item x="0"/>
        <item x="15"/>
        <item x="12"/>
        <item x="2"/>
        <item x="17"/>
        <item x="8"/>
        <item x="3"/>
        <item x="16"/>
        <item x="4"/>
        <item x="10"/>
        <item t="default"/>
      </items>
    </pivotField>
  </pivotFields>
  <rowFields count="3">
    <field x="0"/>
    <field x="7"/>
    <field x="6"/>
  </rowFields>
  <rowItems count="13"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8"/>
  </colFields>
  <colItems count="19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1" hier="-1"/>
  </pageFields>
  <dataFields count="1">
    <dataField name="Сумма по полю Дебет" fld="2" baseField="2" baseItem="0" numFmtId="4"/>
  </dataFields>
  <formats count="47">
    <format dxfId="274">
      <pivotArea field="7" type="button" dataOnly="0" labelOnly="1" outline="0" axis="axisRow" fieldPosition="1"/>
    </format>
    <format dxfId="273">
      <pivotArea field="6" type="button" dataOnly="0" labelOnly="1" outline="0" axis="axisRow" fieldPosition="2"/>
    </format>
    <format dxfId="272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71">
      <pivotArea dataOnly="0" labelOnly="1" grandCol="1" outline="0" fieldPosition="0"/>
    </format>
    <format dxfId="270">
      <pivotArea field="7" type="button" dataOnly="0" labelOnly="1" outline="0" axis="axisRow" fieldPosition="1"/>
    </format>
    <format dxfId="269">
      <pivotArea field="6" type="button" dataOnly="0" labelOnly="1" outline="0" axis="axisRow" fieldPosition="2"/>
    </format>
    <format dxfId="268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67">
      <pivotArea dataOnly="0" labelOnly="1" grandCol="1" outline="0" fieldPosition="0"/>
    </format>
    <format dxfId="266">
      <pivotArea field="7" type="button" dataOnly="0" labelOnly="1" outline="0" axis="axisRow" fieldPosition="1"/>
    </format>
    <format dxfId="265">
      <pivotArea field="6" type="button" dataOnly="0" labelOnly="1" outline="0" axis="axisRow" fieldPosition="2"/>
    </format>
    <format dxfId="264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63">
      <pivotArea dataOnly="0" labelOnly="1" grandCol="1" outline="0" fieldPosition="0"/>
    </format>
    <format dxfId="262">
      <pivotArea outline="0" fieldPosition="0">
        <references count="1">
          <reference field="8" count="15" selected="0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61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60">
      <pivotArea dataOnly="0" labelOnly="1" grandCol="1" outline="0" fieldPosition="0"/>
    </format>
    <format dxfId="259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58">
      <pivotArea dataOnly="0" labelOnly="1" grandCol="1" outline="0" fieldPosition="0"/>
    </format>
    <format dxfId="257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56">
      <pivotArea dataOnly="0" labelOnly="1" grandCol="1" outline="0" fieldPosition="0"/>
    </format>
    <format dxfId="255">
      <pivotArea dataOnly="0" labelOnly="1" outline="0" fieldPosition="0">
        <references count="1">
          <reference field="8" count="3">
            <x v="14"/>
            <x v="15"/>
            <x v="16"/>
          </reference>
        </references>
      </pivotArea>
    </format>
    <format dxfId="254">
      <pivotArea dataOnly="0" labelOnly="1" outline="0" fieldPosition="0">
        <references count="1">
          <reference field="8" count="1">
            <x v="3"/>
          </reference>
        </references>
      </pivotArea>
    </format>
    <format dxfId="253">
      <pivotArea dataOnly="0" labelOnly="1" outline="0" fieldPosition="0">
        <references count="1">
          <reference field="8" count="1">
            <x v="3"/>
          </reference>
        </references>
      </pivotArea>
    </format>
    <format dxfId="252">
      <pivotArea dataOnly="0" labelOnly="1" outline="0" fieldPosition="0">
        <references count="1">
          <reference field="8" count="1">
            <x v="3"/>
          </reference>
        </references>
      </pivotArea>
    </format>
    <format dxfId="251">
      <pivotArea dataOnly="0" labelOnly="1" outline="0" fieldPosition="0">
        <references count="1">
          <reference field="8" count="1">
            <x v="3"/>
          </reference>
        </references>
      </pivotArea>
    </format>
    <format dxfId="250">
      <pivotArea dataOnly="0" labelOnly="1" outline="0" fieldPosition="0">
        <references count="1">
          <reference field="8" count="1">
            <x v="3"/>
          </reference>
        </references>
      </pivotArea>
    </format>
    <format dxfId="249">
      <pivotArea dataOnly="0" outline="0" fieldPosition="0">
        <references count="1">
          <reference field="1" count="0" defaultSubtotal="1"/>
        </references>
      </pivotArea>
    </format>
    <format dxfId="248">
      <pivotArea dataOnly="0" labelOnly="1" outline="0" fieldPosition="0">
        <references count="1">
          <reference field="8" count="1">
            <x v="9"/>
          </reference>
        </references>
      </pivotArea>
    </format>
    <format dxfId="247">
      <pivotArea dataOnly="0" labelOnly="1" outline="0" fieldPosition="0">
        <references count="1">
          <reference field="8" count="1">
            <x v="9"/>
          </reference>
        </references>
      </pivotArea>
    </format>
    <format dxfId="246">
      <pivotArea dataOnly="0" labelOnly="1" outline="0" fieldPosition="0">
        <references count="1">
          <reference field="8" count="1">
            <x v="9"/>
          </reference>
        </references>
      </pivotArea>
    </format>
    <format dxfId="245">
      <pivotArea dataOnly="0" labelOnly="1" outline="0" fieldPosition="0">
        <references count="1">
          <reference field="8" count="1">
            <x v="9"/>
          </reference>
        </references>
      </pivotArea>
    </format>
    <format dxfId="244">
      <pivotArea dataOnly="0" labelOnly="1" outline="0" fieldPosition="0">
        <references count="1">
          <reference field="8" count="1">
            <x v="9"/>
          </reference>
        </references>
      </pivotArea>
    </format>
    <format dxfId="243">
      <pivotArea dataOnly="0" outline="0" fieldPosition="0">
        <references count="1">
          <reference field="7" count="0" defaultSubtotal="1"/>
        </references>
      </pivotArea>
    </format>
    <format dxfId="242">
      <pivotArea dataOnly="0" labelOnly="1" outline="0" fieldPosition="0">
        <references count="1">
          <reference field="8" count="1">
            <x v="18"/>
          </reference>
        </references>
      </pivotArea>
    </format>
    <format dxfId="241">
      <pivotArea dataOnly="0" labelOnly="1" outline="0" fieldPosition="0">
        <references count="1">
          <reference field="8" count="1">
            <x v="18"/>
          </reference>
        </references>
      </pivotArea>
    </format>
    <format dxfId="240">
      <pivotArea dataOnly="0" labelOnly="1" outline="0" fieldPosition="0">
        <references count="1">
          <reference field="8" count="1">
            <x v="18"/>
          </reference>
        </references>
      </pivotArea>
    </format>
    <format dxfId="239">
      <pivotArea dataOnly="0" labelOnly="1" outline="0" fieldPosition="0">
        <references count="1">
          <reference field="8" count="1">
            <x v="18"/>
          </reference>
        </references>
      </pivotArea>
    </format>
    <format dxfId="238">
      <pivotArea dataOnly="0" labelOnly="1" outline="0" fieldPosition="0">
        <references count="1">
          <reference field="8" count="1">
            <x v="18"/>
          </reference>
        </references>
      </pivotArea>
    </format>
    <format dxfId="237">
      <pivotArea dataOnly="0" labelOnly="1" outline="0" fieldPosition="0">
        <references count="1">
          <reference field="8" count="1">
            <x v="18"/>
          </reference>
        </references>
      </pivotArea>
    </format>
    <format dxfId="236">
      <pivotArea dataOnly="0" labelOnly="1" outline="0" fieldPosition="0">
        <references count="1">
          <reference field="8" count="1">
            <x v="17"/>
          </reference>
        </references>
      </pivotArea>
    </format>
    <format dxfId="235">
      <pivotArea dataOnly="0" labelOnly="1" outline="0" fieldPosition="0">
        <references count="1">
          <reference field="8" count="1">
            <x v="17"/>
          </reference>
        </references>
      </pivotArea>
    </format>
    <format dxfId="234">
      <pivotArea dataOnly="0" labelOnly="1" outline="0" fieldPosition="0">
        <references count="1">
          <reference field="8" count="1">
            <x v="17"/>
          </reference>
        </references>
      </pivotArea>
    </format>
    <format dxfId="233">
      <pivotArea dataOnly="0" labelOnly="1" outline="0" fieldPosition="0">
        <references count="1">
          <reference field="8" count="1">
            <x v="17"/>
          </reference>
        </references>
      </pivotArea>
    </format>
    <format dxfId="232">
      <pivotArea dataOnly="0" labelOnly="1" outline="0" fieldPosition="0">
        <references count="1">
          <reference field="8" count="1">
            <x v="17"/>
          </reference>
        </references>
      </pivotArea>
    </format>
    <format dxfId="231">
      <pivotArea field="8" grandRow="1" outline="0" axis="axisCol" fieldPosition="0">
        <references count="1">
          <reference field="8" count="1" selected="0">
            <x v="0"/>
          </reference>
        </references>
      </pivotArea>
    </format>
    <format dxfId="230">
      <pivotArea field="8" grandRow="1" outline="0" axis="axisCol" fieldPosition="0">
        <references count="1">
          <reference field="8" count="1" selected="0">
            <x v="13"/>
          </reference>
        </references>
      </pivotArea>
    </format>
    <format dxfId="229">
      <pivotArea outline="0" fieldPosition="0">
        <references count="1">
          <reference field="0" count="3" selected="0">
            <x v="18"/>
            <x v="19"/>
            <x v="20"/>
          </reference>
        </references>
      </pivotArea>
    </format>
    <format dxfId="228">
      <pivotArea dataOnly="0" labelOnly="1" outline="0" fieldPosition="0">
        <references count="1">
          <reference field="0" count="3"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C09ACF-CB18-41B6-839B-18207166C479}" name="Сводная таблица1" cacheId="30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42:W56" firstHeaderRow="1" firstDataRow="2" firstDataCol="3" rowPageCount="1" colPageCount="1"/>
  <pivotFields count="9">
    <pivotField axis="axisRow" compact="0" numFmtId="17" outline="0" multipleItemSelectionAllowed="1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10"/>
        <item h="1" sd="0" x="12"/>
        <item h="1" sd="0" x="13"/>
        <item sd="0" x="11"/>
        <item sd="0" x="9"/>
        <item t="default" sd="0"/>
      </items>
    </pivotField>
    <pivotField axis="axisPage" compact="0" numFmtId="14" outline="0" multipleItemSelectionAllowed="1" showAll="0">
      <items count="2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m="1" x="20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45">
        <item x="5"/>
        <item x="29"/>
        <item x="18"/>
        <item x="24"/>
        <item x="21"/>
        <item x="4"/>
        <item x="23"/>
        <item x="31"/>
        <item x="11"/>
        <item x="33"/>
        <item x="8"/>
        <item x="0"/>
        <item x="1"/>
        <item x="16"/>
        <item m="1" x="40"/>
        <item x="2"/>
        <item x="22"/>
        <item x="15"/>
        <item x="30"/>
        <item x="34"/>
        <item x="3"/>
        <item x="19"/>
        <item x="7"/>
        <item x="27"/>
        <item x="17"/>
        <item x="28"/>
        <item x="10"/>
        <item x="6"/>
        <item x="14"/>
        <item x="25"/>
        <item x="20"/>
        <item x="12"/>
        <item x="13"/>
        <item m="1" x="43"/>
        <item x="9"/>
        <item x="35"/>
        <item m="1" x="39"/>
        <item x="38"/>
        <item x="36"/>
        <item m="1" x="42"/>
        <item x="32"/>
        <item m="1" x="41"/>
        <item x="26"/>
        <item x="37"/>
        <item t="default"/>
      </items>
    </pivotField>
    <pivotField axis="axisRow" compact="0" outline="0" showAll="0">
      <items count="10">
        <item sd="0" x="0"/>
        <item sd="0" x="3"/>
        <item sd="0" x="4"/>
        <item sd="0" x="2"/>
        <item sd="0" x="6"/>
        <item sd="0" x="1"/>
        <item sd="0" x="5"/>
        <item sd="0" m="1" x="7"/>
        <item sd="0" m="1" x="8"/>
        <item t="default" sd="0"/>
      </items>
    </pivotField>
    <pivotField axis="axisCol" compact="0" outline="0" showAll="0">
      <items count="21">
        <item x="18"/>
        <item x="7"/>
        <item x="9"/>
        <item x="5"/>
        <item x="11"/>
        <item x="1"/>
        <item x="13"/>
        <item x="6"/>
        <item x="14"/>
        <item x="0"/>
        <item x="15"/>
        <item x="12"/>
        <item x="2"/>
        <item x="17"/>
        <item x="8"/>
        <item x="3"/>
        <item x="16"/>
        <item x="4"/>
        <item x="10"/>
        <item m="1" x="19"/>
        <item t="default"/>
      </items>
    </pivotField>
  </pivotFields>
  <rowFields count="3">
    <field x="0"/>
    <field x="7"/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 t="grand">
      <x/>
    </i>
  </rowItems>
  <colFields count="1">
    <field x="8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1" hier="-1"/>
  </pageFields>
  <dataFields count="1">
    <dataField name="Сумма по полю Дебет" fld="2" baseField="2" baseItem="0" numFmtId="4"/>
  </dataFields>
  <formats count="45">
    <format dxfId="227">
      <pivotArea field="7" type="button" dataOnly="0" labelOnly="1" outline="0" axis="axisRow" fieldPosition="1"/>
    </format>
    <format dxfId="226">
      <pivotArea field="6" type="button" dataOnly="0" labelOnly="1" outline="0" axis="axisRow" fieldPosition="2"/>
    </format>
    <format dxfId="225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24">
      <pivotArea dataOnly="0" labelOnly="1" grandCol="1" outline="0" fieldPosition="0"/>
    </format>
    <format dxfId="223">
      <pivotArea field="7" type="button" dataOnly="0" labelOnly="1" outline="0" axis="axisRow" fieldPosition="1"/>
    </format>
    <format dxfId="222">
      <pivotArea field="6" type="button" dataOnly="0" labelOnly="1" outline="0" axis="axisRow" fieldPosition="2"/>
    </format>
    <format dxfId="221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20">
      <pivotArea dataOnly="0" labelOnly="1" grandCol="1" outline="0" fieldPosition="0"/>
    </format>
    <format dxfId="219">
      <pivotArea field="7" type="button" dataOnly="0" labelOnly="1" outline="0" axis="axisRow" fieldPosition="1"/>
    </format>
    <format dxfId="218">
      <pivotArea field="6" type="button" dataOnly="0" labelOnly="1" outline="0" axis="axisRow" fieldPosition="2"/>
    </format>
    <format dxfId="217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16">
      <pivotArea dataOnly="0" labelOnly="1" grandCol="1" outline="0" fieldPosition="0"/>
    </format>
    <format dxfId="215">
      <pivotArea outline="0" fieldPosition="0">
        <references count="1">
          <reference field="8" count="15" selected="0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14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13">
      <pivotArea dataOnly="0" labelOnly="1" grandCol="1" outline="0" fieldPosition="0"/>
    </format>
    <format dxfId="212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11">
      <pivotArea dataOnly="0" labelOnly="1" grandCol="1" outline="0" fieldPosition="0"/>
    </format>
    <format dxfId="210">
      <pivotArea dataOnly="0" labelOnly="1" outline="0" fieldPosition="0">
        <references count="1">
          <reference field="8" count="15">
            <x v="0"/>
            <x v="1"/>
            <x v="2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</reference>
        </references>
      </pivotArea>
    </format>
    <format dxfId="209">
      <pivotArea dataOnly="0" labelOnly="1" grandCol="1" outline="0" fieldPosition="0"/>
    </format>
    <format dxfId="208">
      <pivotArea dataOnly="0" labelOnly="1" outline="0" fieldPosition="0">
        <references count="1">
          <reference field="8" count="3">
            <x v="14"/>
            <x v="15"/>
            <x v="16"/>
          </reference>
        </references>
      </pivotArea>
    </format>
    <format dxfId="207">
      <pivotArea dataOnly="0" labelOnly="1" outline="0" fieldPosition="0">
        <references count="1">
          <reference field="8" count="1">
            <x v="3"/>
          </reference>
        </references>
      </pivotArea>
    </format>
    <format dxfId="206">
      <pivotArea dataOnly="0" labelOnly="1" outline="0" fieldPosition="0">
        <references count="1">
          <reference field="8" count="1">
            <x v="3"/>
          </reference>
        </references>
      </pivotArea>
    </format>
    <format dxfId="205">
      <pivotArea dataOnly="0" labelOnly="1" outline="0" fieldPosition="0">
        <references count="1">
          <reference field="8" count="1">
            <x v="3"/>
          </reference>
        </references>
      </pivotArea>
    </format>
    <format dxfId="204">
      <pivotArea dataOnly="0" labelOnly="1" outline="0" fieldPosition="0">
        <references count="1">
          <reference field="8" count="1">
            <x v="3"/>
          </reference>
        </references>
      </pivotArea>
    </format>
    <format dxfId="203">
      <pivotArea dataOnly="0" labelOnly="1" outline="0" fieldPosition="0">
        <references count="1">
          <reference field="8" count="1">
            <x v="3"/>
          </reference>
        </references>
      </pivotArea>
    </format>
    <format dxfId="202">
      <pivotArea dataOnly="0" outline="0" fieldPosition="0">
        <references count="1">
          <reference field="1" count="0" defaultSubtotal="1"/>
        </references>
      </pivotArea>
    </format>
    <format dxfId="201">
      <pivotArea dataOnly="0" labelOnly="1" outline="0" fieldPosition="0">
        <references count="1">
          <reference field="8" count="1">
            <x v="9"/>
          </reference>
        </references>
      </pivotArea>
    </format>
    <format dxfId="200">
      <pivotArea dataOnly="0" labelOnly="1" outline="0" fieldPosition="0">
        <references count="1">
          <reference field="8" count="1">
            <x v="9"/>
          </reference>
        </references>
      </pivotArea>
    </format>
    <format dxfId="199">
      <pivotArea dataOnly="0" labelOnly="1" outline="0" fieldPosition="0">
        <references count="1">
          <reference field="8" count="1">
            <x v="9"/>
          </reference>
        </references>
      </pivotArea>
    </format>
    <format dxfId="198">
      <pivotArea dataOnly="0" labelOnly="1" outline="0" fieldPosition="0">
        <references count="1">
          <reference field="8" count="1">
            <x v="9"/>
          </reference>
        </references>
      </pivotArea>
    </format>
    <format dxfId="197">
      <pivotArea dataOnly="0" labelOnly="1" outline="0" fieldPosition="0">
        <references count="1">
          <reference field="8" count="1">
            <x v="9"/>
          </reference>
        </references>
      </pivotArea>
    </format>
    <format dxfId="196">
      <pivotArea dataOnly="0" outline="0" fieldPosition="0">
        <references count="1">
          <reference field="7" count="0" defaultSubtotal="1"/>
        </references>
      </pivotArea>
    </format>
    <format dxfId="195">
      <pivotArea dataOnly="0" labelOnly="1" outline="0" fieldPosition="0">
        <references count="1">
          <reference field="8" count="1">
            <x v="18"/>
          </reference>
        </references>
      </pivotArea>
    </format>
    <format dxfId="194">
      <pivotArea dataOnly="0" labelOnly="1" outline="0" fieldPosition="0">
        <references count="1">
          <reference field="8" count="1">
            <x v="18"/>
          </reference>
        </references>
      </pivotArea>
    </format>
    <format dxfId="193">
      <pivotArea dataOnly="0" labelOnly="1" outline="0" fieldPosition="0">
        <references count="1">
          <reference field="8" count="1">
            <x v="18"/>
          </reference>
        </references>
      </pivotArea>
    </format>
    <format dxfId="192">
      <pivotArea dataOnly="0" labelOnly="1" outline="0" fieldPosition="0">
        <references count="1">
          <reference field="8" count="1">
            <x v="18"/>
          </reference>
        </references>
      </pivotArea>
    </format>
    <format dxfId="191">
      <pivotArea dataOnly="0" labelOnly="1" outline="0" fieldPosition="0">
        <references count="1">
          <reference field="8" count="1">
            <x v="18"/>
          </reference>
        </references>
      </pivotArea>
    </format>
    <format dxfId="190">
      <pivotArea dataOnly="0" labelOnly="1" outline="0" fieldPosition="0">
        <references count="1">
          <reference field="8" count="1">
            <x v="18"/>
          </reference>
        </references>
      </pivotArea>
    </format>
    <format dxfId="189">
      <pivotArea dataOnly="0" labelOnly="1" outline="0" fieldPosition="0">
        <references count="1">
          <reference field="8" count="1">
            <x v="17"/>
          </reference>
        </references>
      </pivotArea>
    </format>
    <format dxfId="188">
      <pivotArea dataOnly="0" labelOnly="1" outline="0" fieldPosition="0">
        <references count="1">
          <reference field="8" count="1">
            <x v="17"/>
          </reference>
        </references>
      </pivotArea>
    </format>
    <format dxfId="187">
      <pivotArea dataOnly="0" labelOnly="1" outline="0" fieldPosition="0">
        <references count="1">
          <reference field="8" count="1">
            <x v="17"/>
          </reference>
        </references>
      </pivotArea>
    </format>
    <format dxfId="186">
      <pivotArea dataOnly="0" labelOnly="1" outline="0" fieldPosition="0">
        <references count="1">
          <reference field="8" count="1">
            <x v="17"/>
          </reference>
        </references>
      </pivotArea>
    </format>
    <format dxfId="185">
      <pivotArea dataOnly="0" labelOnly="1" outline="0" fieldPosition="0">
        <references count="1">
          <reference field="8" count="1">
            <x v="17"/>
          </reference>
        </references>
      </pivotArea>
    </format>
    <format dxfId="184">
      <pivotArea field="8" grandRow="1" outline="0" axis="axisCol" fieldPosition="0">
        <references count="1">
          <reference field="8" count="1" selected="0">
            <x v="0"/>
          </reference>
        </references>
      </pivotArea>
    </format>
    <format dxfId="183">
      <pivotArea field="8" grandRow="1" outline="0" axis="axisCol" fieldPosition="0">
        <references count="1">
          <reference field="8" count="1" selected="0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5311E0-A096-4B6F-9EE7-2633732A0F01}" name="Сводная таблица1" cacheId="29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19:V29" firstHeaderRow="1" firstDataRow="2" firstDataCol="2" rowPageCount="2" colPageCount="1"/>
  <pivotFields count="9">
    <pivotField axis="axisPage" compact="0" numFmtId="17" outline="0" multipleItemSelectionAllowed="1" showAll="0">
      <items count="1732">
        <item h="1" x="7"/>
        <item h="1" x="3"/>
        <item h="1" x="6"/>
        <item h="1" x="5"/>
        <item h="1" x="4"/>
        <item h="1" x="2"/>
        <item h="1" x="10"/>
        <item h="1" x="8"/>
        <item h="1" x="1"/>
        <item h="1" x="13"/>
        <item h="1" x="0"/>
        <item h="1" x="12"/>
        <item m="1" x="283"/>
        <item m="1" x="319"/>
        <item m="1" x="1060"/>
        <item m="1" x="354"/>
        <item m="1" x="1098"/>
        <item m="1" x="1120"/>
        <item m="1" x="1158"/>
        <item m="1" x="1182"/>
        <item m="1" x="1283"/>
        <item m="1" x="276"/>
        <item m="1" x="303"/>
        <item m="1" x="1046"/>
        <item m="1" x="390"/>
        <item m="1" x="1136"/>
        <item m="1" x="1184"/>
        <item m="1" x="464"/>
        <item m="1" x="488"/>
        <item m="1" x="1285"/>
        <item m="1" x="1322"/>
        <item m="1" x="1023"/>
        <item m="1" x="334"/>
        <item m="1" x="392"/>
        <item m="1" x="441"/>
        <item m="1" x="489"/>
        <item m="1" x="512"/>
        <item m="1" x="1287"/>
        <item m="1" x="638"/>
        <item m="1" x="1420"/>
        <item m="1" x="338"/>
        <item m="1" x="1082"/>
        <item m="1" x="1102"/>
        <item m="1" x="418"/>
        <item m="1" x="1186"/>
        <item m="1" x="491"/>
        <item m="1" x="550"/>
        <item m="1" x="1360"/>
        <item m="1" x="670"/>
        <item m="1" x="1457"/>
        <item m="1" x="377"/>
        <item m="1" x="1125"/>
        <item m="1" x="397"/>
        <item m="1" x="1214"/>
        <item m="1" x="516"/>
        <item m="1" x="1325"/>
        <item m="1" x="1423"/>
        <item m="1" x="1522"/>
        <item m="1" x="752"/>
        <item m="1" x="1552"/>
        <item m="1" x="1140"/>
        <item m="1" x="444"/>
        <item m="1" x="1190"/>
        <item m="1" x="1218"/>
        <item m="1" x="1328"/>
        <item m="1" x="1365"/>
        <item m="1" x="643"/>
        <item m="1" x="1458"/>
        <item m="1" x="698"/>
        <item m="1" x="754"/>
        <item m="1" x="1553"/>
        <item m="1" x="786"/>
        <item m="1" x="816"/>
        <item m="1" x="474"/>
        <item m="1" x="1224"/>
        <item m="1" x="495"/>
        <item m="1" x="526"/>
        <item m="1" x="1389"/>
        <item m="1" x="672"/>
        <item m="1" x="1588"/>
        <item m="1" x="817"/>
        <item m="1" x="1662"/>
        <item m="1" x="1260"/>
        <item m="1" x="562"/>
        <item m="1" x="1393"/>
        <item m="1" x="1495"/>
        <item m="1" x="1526"/>
        <item m="1" x="787"/>
        <item m="1" x="821"/>
        <item m="1" x="1664"/>
        <item m="1" x="893"/>
        <item m="1" x="914"/>
        <item m="1" x="1712"/>
        <item m="1" x="621"/>
        <item m="1" x="1396"/>
        <item m="1" x="707"/>
        <item m="1" x="736"/>
        <item m="1" x="1530"/>
        <item m="1" x="761"/>
        <item m="1" x="1593"/>
        <item m="1" x="1641"/>
        <item m="1" x="916"/>
        <item m="1" x="1713"/>
        <item m="1" x="221"/>
        <item m="1" x="1400"/>
        <item m="1" x="656"/>
        <item m="1" x="1440"/>
        <item m="1" x="683"/>
        <item m="1" x="1532"/>
        <item m="1" x="1560"/>
        <item m="1" x="790"/>
        <item m="1" x="871"/>
        <item m="1" x="245"/>
        <item m="1" x="976"/>
        <item m="1" x="258"/>
        <item m="1" x="1472"/>
        <item m="1" x="766"/>
        <item m="1" x="793"/>
        <item m="1" x="1597"/>
        <item m="1" x="1644"/>
        <item m="1" x="897"/>
        <item m="1" x="222"/>
        <item m="1" x="260"/>
        <item m="1" x="986"/>
        <item m="1" x="267"/>
        <item m="1" x="999"/>
        <item m="1" x="1573"/>
        <item m="1" x="797"/>
        <item m="1" x="836"/>
        <item m="1" x="1677"/>
        <item m="1" x="900"/>
        <item m="1" x="1698"/>
        <item m="1" x="922"/>
        <item m="1" x="225"/>
        <item m="1" x="957"/>
        <item m="1" x="248"/>
        <item m="1" x="1000"/>
        <item m="1" x="284"/>
        <item m="1" x="1016"/>
        <item m="1" x="1022"/>
        <item m="1" x="1079"/>
        <item m="1" x="355"/>
        <item m="1" x="414"/>
        <item m="1" x="438"/>
        <item m="1" x="1183"/>
        <item m="1" x="1246"/>
        <item m="1" x="1284"/>
        <item m="1" x="991"/>
        <item m="1" x="290"/>
        <item m="1" x="304"/>
        <item m="1" x="356"/>
        <item m="1" x="1121"/>
        <item m="1" x="440"/>
        <item m="1" x="510"/>
        <item m="1" x="548"/>
        <item m="1" x="321"/>
        <item m="1" x="336"/>
        <item m="1" x="467"/>
        <item m="1" x="1248"/>
        <item m="1" x="581"/>
        <item m="1" x="609"/>
        <item m="1" x="1383"/>
        <item m="1" x="1064"/>
        <item m="1" x="340"/>
        <item m="1" x="1084"/>
        <item m="1" x="362"/>
        <item m="1" x="395"/>
        <item m="1" x="492"/>
        <item m="1" x="515"/>
        <item m="1" x="611"/>
        <item m="1" x="1384"/>
        <item m="1" x="639"/>
        <item m="1" x="696"/>
        <item m="1" x="423"/>
        <item m="1" x="518"/>
        <item m="1" x="553"/>
        <item m="1" x="1425"/>
        <item m="1" x="1523"/>
        <item m="1" x="753"/>
        <item m="1" x="1166"/>
        <item m="1" x="448"/>
        <item m="1" x="1191"/>
        <item m="1" x="1221"/>
        <item m="1" x="522"/>
        <item m="1" x="1330"/>
        <item m="1" x="583"/>
        <item m="1" x="1524"/>
        <item m="1" x="756"/>
        <item m="1" x="1554"/>
        <item m="1" x="1196"/>
        <item m="1" x="476"/>
        <item m="1" x="1228"/>
        <item m="1" x="496"/>
        <item m="1" x="1334"/>
        <item m="1" x="585"/>
        <item m="1" x="1430"/>
        <item m="1" x="701"/>
        <item m="1" x="757"/>
        <item m="1" x="819"/>
        <item m="1" x="866"/>
        <item m="1" x="1663"/>
        <item m="1" x="1263"/>
        <item m="1" x="1340"/>
        <item m="1" x="1370"/>
        <item m="1" x="705"/>
        <item m="1" x="1496"/>
        <item m="1" x="1558"/>
        <item m="1" x="1591"/>
        <item m="1" x="1618"/>
        <item m="1" x="868"/>
        <item m="1" x="1693"/>
        <item m="1" x="915"/>
        <item m="1" x="593"/>
        <item m="1" x="623"/>
        <item m="1" x="1398"/>
        <item m="1" x="1465"/>
        <item m="1" x="788"/>
        <item m="1" x="825"/>
        <item m="1" x="894"/>
        <item m="1" x="1694"/>
        <item m="1" x="917"/>
        <item m="1" x="953"/>
        <item m="1" x="1404"/>
        <item m="1" x="685"/>
        <item m="1" x="1502"/>
        <item m="1" x="742"/>
        <item m="1" x="1564"/>
        <item m="1" x="829"/>
        <item m="1" x="873"/>
        <item m="1" x="920"/>
        <item m="1" x="937"/>
        <item m="1" x="259"/>
        <item m="1" x="1476"/>
        <item m="1" x="1535"/>
        <item m="1" x="1570"/>
        <item m="1" x="1624"/>
        <item m="1" x="876"/>
        <item m="1" x="224"/>
        <item m="1" x="268"/>
        <item m="1" x="773"/>
        <item m="1" x="1575"/>
        <item m="1" x="799"/>
        <item m="1" x="1602"/>
        <item m="1" x="838"/>
        <item m="1" x="880"/>
        <item m="1" x="1679"/>
        <item m="1" x="941"/>
        <item m="1" x="227"/>
        <item m="1" x="958"/>
        <item m="1" x="234"/>
        <item m="1" x="988"/>
        <item m="1" x="269"/>
        <item m="1" x="285"/>
        <item m="1" x="1039"/>
        <item m="1" x="316"/>
        <item m="1" x="333"/>
        <item m="1" x="1099"/>
        <item m="1" x="415"/>
        <item m="1" x="439"/>
        <item m="1" x="1210"/>
        <item m="1" x="509"/>
        <item m="1" x="1286"/>
        <item m="1" x="1011"/>
        <item m="1" x="291"/>
        <item m="1" x="1024"/>
        <item m="1" x="305"/>
        <item m="1" x="1047"/>
        <item m="1" x="335"/>
        <item m="1" x="358"/>
        <item m="1" x="373"/>
        <item m="1" x="417"/>
        <item m="1" x="1185"/>
        <item m="1" x="490"/>
        <item m="1" x="513"/>
        <item m="1" x="549"/>
        <item m="1" x="1049"/>
        <item m="1" x="323"/>
        <item m="1" x="1083"/>
        <item m="1" x="419"/>
        <item m="1" x="1187"/>
        <item m="1" x="1323"/>
        <item m="1" x="1361"/>
        <item m="1" x="610"/>
        <item m="1" x="1421"/>
        <item m="1" x="1066"/>
        <item m="1" x="342"/>
        <item m="1" x="363"/>
        <item m="1" x="1126"/>
        <item m="1" x="422"/>
        <item m="1" x="469"/>
        <item m="1" x="1215"/>
        <item m="1" x="1250"/>
        <item m="1" x="1326"/>
        <item m="1" x="1363"/>
        <item m="1" x="612"/>
        <item m="1" x="1385"/>
        <item m="1" x="671"/>
        <item m="1" x="697"/>
        <item m="1" x="1141"/>
        <item m="1" x="445"/>
        <item m="1" x="1255"/>
        <item m="1" x="519"/>
        <item m="1" x="1294"/>
        <item m="1" x="556"/>
        <item m="1" x="613"/>
        <item m="1" x="644"/>
        <item m="1" x="699"/>
        <item m="1" x="1493"/>
        <item m="1" x="731"/>
        <item m="1" x="755"/>
        <item m="1" x="428"/>
        <item m="1" x="1170"/>
        <item m="1" x="450"/>
        <item m="1" x="1193"/>
        <item m="1" x="1257"/>
        <item m="1" x="527"/>
        <item m="1" x="1298"/>
        <item m="1" x="1390"/>
        <item m="1" x="1428"/>
        <item m="1" x="733"/>
        <item m="1" x="818"/>
        <item m="1" x="1197"/>
        <item m="1" x="498"/>
        <item m="1" x="1303"/>
        <item m="1" x="563"/>
        <item m="1" x="1335"/>
        <item m="1" x="649"/>
        <item m="1" x="1432"/>
        <item m="1" x="1461"/>
        <item m="1" x="703"/>
        <item m="1" x="1527"/>
        <item m="1" x="1556"/>
        <item m="1" x="851"/>
        <item m="1" x="1639"/>
        <item m="1" x="867"/>
        <item m="1" x="1665"/>
        <item m="1" x="1265"/>
        <item m="1" x="568"/>
        <item m="1" x="1343"/>
        <item m="1" x="1373"/>
        <item m="1" x="622"/>
        <item m="1" x="678"/>
        <item m="1" x="1462"/>
        <item m="1" x="708"/>
        <item m="1" x="1642"/>
        <item m="1" x="869"/>
        <item m="1" x="1667"/>
        <item m="1" x="1345"/>
        <item m="1" x="596"/>
        <item m="1" x="625"/>
        <item m="1" x="1401"/>
        <item m="1" x="740"/>
        <item m="1" x="1561"/>
        <item m="1" x="791"/>
        <item m="1" x="1595"/>
        <item m="1" x="826"/>
        <item m="1" x="872"/>
        <item m="1" x="1669"/>
        <item m="1" x="895"/>
        <item m="1" x="918"/>
        <item m="1" x="954"/>
        <item m="1" x="1405"/>
        <item m="1" x="659"/>
        <item m="1" x="1445"/>
        <item m="1" x="714"/>
        <item m="1" x="1504"/>
        <item m="1" x="767"/>
        <item m="1" x="1621"/>
        <item m="1" x="1645"/>
        <item m="1" x="898"/>
        <item m="1" x="966"/>
        <item m="1" x="246"/>
        <item m="1" x="261"/>
        <item m="1" x="1536"/>
        <item m="1" x="771"/>
        <item m="1" x="837"/>
        <item m="1" x="1648"/>
        <item m="1" x="877"/>
        <item m="1" x="938"/>
        <item m="1" x="249"/>
        <item m="1" x="987"/>
        <item m="1" x="1541"/>
        <item m="1" x="802"/>
        <item m="1" x="1650"/>
        <item m="1" x="882"/>
        <item m="1" x="1681"/>
        <item m="1" x="942"/>
        <item m="1" x="236"/>
        <item m="1" x="989"/>
        <item m="1" x="297"/>
        <item m="1" x="1040"/>
        <item m="1" x="1061"/>
        <item m="1" x="1080"/>
        <item m="1" x="357"/>
        <item m="1" x="1122"/>
        <item m="1" x="391"/>
        <item m="1" x="416"/>
        <item m="1" x="465"/>
        <item m="1" x="1211"/>
        <item m="1" x="511"/>
        <item m="1" x="277"/>
        <item m="1" x="1012"/>
        <item m="1" x="292"/>
        <item m="1" x="337"/>
        <item m="1" x="359"/>
        <item m="1" x="1100"/>
        <item m="1" x="393"/>
        <item m="1" x="1159"/>
        <item m="1" x="1288"/>
        <item m="1" x="307"/>
        <item m="1" x="1050"/>
        <item m="1" x="325"/>
        <item m="1" x="375"/>
        <item m="1" x="1124"/>
        <item m="1" x="396"/>
        <item m="1" x="1138"/>
        <item m="1" x="1188"/>
        <item m="1" x="1213"/>
        <item m="1" x="1362"/>
        <item m="1" x="640"/>
        <item m="1" x="1422"/>
        <item m="1" x="1067"/>
        <item m="1" x="1086"/>
        <item m="1" x="379"/>
        <item m="1" x="1217"/>
        <item m="1" x="493"/>
        <item m="1" x="1252"/>
        <item m="1" x="582"/>
        <item m="1" x="1364"/>
        <item m="1" x="1426"/>
        <item m="1" x="1142"/>
        <item m="1" x="426"/>
        <item m="1" x="449"/>
        <item m="1" x="494"/>
        <item m="1" x="1256"/>
        <item m="1" x="523"/>
        <item m="1" x="1296"/>
        <item m="1" x="584"/>
        <item m="1" x="646"/>
        <item m="1" x="1459"/>
        <item m="1" x="732"/>
        <item m="1" x="1525"/>
        <item m="1" x="1146"/>
        <item m="1" x="453"/>
        <item m="1" x="497"/>
        <item m="1" x="529"/>
        <item m="1" x="1367"/>
        <item m="1" x="1392"/>
        <item m="1" x="648"/>
        <item m="1" x="734"/>
        <item m="1" x="1589"/>
        <item m="1" x="820"/>
        <item m="1" x="1199"/>
        <item m="1" x="1234"/>
        <item m="1" x="533"/>
        <item m="1" x="566"/>
        <item m="1" x="589"/>
        <item m="1" x="676"/>
        <item m="1" x="1528"/>
        <item m="1" x="758"/>
        <item m="1" x="1619"/>
        <item m="1" x="1640"/>
        <item m="1" x="1666"/>
        <item m="1" x="1312"/>
        <item m="1" x="570"/>
        <item m="1" x="681"/>
        <item m="1" x="1466"/>
        <item m="1" x="710"/>
        <item m="1" x="1531"/>
        <item m="1" x="853"/>
        <item m="1" x="870"/>
        <item m="1" x="1714"/>
        <item m="1" x="1349"/>
        <item m="1" x="598"/>
        <item m="1" x="1377"/>
        <item m="1" x="629"/>
        <item m="1" x="686"/>
        <item m="1" x="1470"/>
        <item m="1" x="764"/>
        <item m="1" x="1565"/>
        <item m="1" x="792"/>
        <item m="1" x="830"/>
        <item m="1" x="1671"/>
        <item m="1" x="1695"/>
        <item m="1" x="955"/>
        <item m="1" x="1409"/>
        <item m="1" x="1477"/>
        <item m="1" x="715"/>
        <item m="1" x="1506"/>
        <item m="1" x="1598"/>
        <item m="1" x="833"/>
        <item m="1" x="856"/>
        <item m="1" x="1675"/>
        <item m="1" x="899"/>
        <item m="1" x="1697"/>
        <item m="1" x="1717"/>
        <item m="1" x="956"/>
        <item m="1" x="967"/>
        <item m="1" x="247"/>
        <item m="1" x="721"/>
        <item m="1" x="1512"/>
        <item m="1" x="1539"/>
        <item m="1" x="774"/>
        <item m="1" x="1603"/>
        <item m="1" x="839"/>
        <item m="1" x="1625"/>
        <item m="1" x="903"/>
        <item m="1" x="923"/>
        <item m="1" x="969"/>
        <item m="1" x="1001"/>
        <item m="1" x="1543"/>
        <item m="1" x="777"/>
        <item m="1" x="805"/>
        <item m="1" x="1628"/>
        <item m="1" x="1652"/>
        <item m="1" x="1723"/>
        <item m="1" x="229"/>
        <item m="1" x="978"/>
        <item m="1" x="271"/>
        <item m="1" x="1017"/>
        <item m="1" x="298"/>
        <item m="1" x="1041"/>
        <item m="1" x="320"/>
        <item m="1" x="1062"/>
        <item m="1" x="1081"/>
        <item m="1" x="374"/>
        <item m="1" x="1137"/>
        <item m="1" x="466"/>
        <item m="1" x="1247"/>
        <item m="1" x="992"/>
        <item m="1" x="293"/>
        <item m="1" x="1026"/>
        <item m="1" x="324"/>
        <item m="1" x="339"/>
        <item m="1" x="1123"/>
        <item m="1" x="514"/>
        <item m="1" x="1324"/>
        <item m="1" x="1028"/>
        <item m="1" x="326"/>
        <item m="1" x="1105"/>
        <item m="1" x="378"/>
        <item m="1" x="1161"/>
        <item m="1" x="1189"/>
        <item m="1" x="1251"/>
        <item m="1" x="1291"/>
        <item m="1" x="1327"/>
        <item m="1" x="641"/>
        <item m="1" x="1424"/>
        <item m="1" x="1068"/>
        <item m="1" x="365"/>
        <item m="1" x="1107"/>
        <item m="1" x="1129"/>
        <item m="1" x="1163"/>
        <item m="1" x="446"/>
        <item m="1" x="471"/>
        <item m="1" x="1219"/>
        <item m="1" x="520"/>
        <item m="1" x="1329"/>
        <item m="1" x="1387"/>
        <item m="1" x="402"/>
        <item m="1" x="1143"/>
        <item m="1" x="1225"/>
        <item m="1" x="1258"/>
        <item m="1" x="558"/>
        <item m="1" x="1333"/>
        <item m="1" x="615"/>
        <item m="1" x="700"/>
        <item m="1" x="1494"/>
        <item m="1" x="1150"/>
        <item m="1" x="478"/>
        <item m="1" x="499"/>
        <item m="1" x="1261"/>
        <item m="1" x="587"/>
        <item m="1" x="1368"/>
        <item m="1" x="617"/>
        <item m="1" x="674"/>
        <item m="1" x="735"/>
        <item m="1" x="1590"/>
        <item m="1" x="822"/>
        <item m="1" x="1202"/>
        <item m="1" x="501"/>
        <item m="1" x="1266"/>
        <item m="1" x="534"/>
        <item m="1" x="1309"/>
        <item m="1" x="569"/>
        <item m="1" x="652"/>
        <item m="1" x="1438"/>
        <item m="1" x="737"/>
        <item m="1" x="824"/>
        <item m="1" x="852"/>
        <item m="1" x="1271"/>
        <item m="1" x="538"/>
        <item m="1" x="1314"/>
        <item m="1" x="572"/>
        <item m="1" x="1346"/>
        <item m="1" x="626"/>
        <item m="1" x="1499"/>
        <item m="1" x="1562"/>
        <item m="1" x="827"/>
        <item m="1" x="919"/>
        <item m="1" x="1351"/>
        <item m="1" x="601"/>
        <item m="1" x="1406"/>
        <item m="1" x="660"/>
        <item m="1" x="1446"/>
        <item m="1" x="1473"/>
        <item m="1" x="768"/>
        <item m="1" x="1568"/>
        <item m="1" x="1622"/>
        <item m="1" x="1646"/>
        <item m="1" x="874"/>
        <item m="1" x="1673"/>
        <item m="1" x="223"/>
        <item m="1" x="1449"/>
        <item m="1" x="689"/>
        <item m="1" x="1479"/>
        <item m="1" x="718"/>
        <item m="1" x="1510"/>
        <item m="1" x="772"/>
        <item m="1" x="1574"/>
        <item m="1" x="878"/>
        <item m="1" x="1678"/>
        <item m="1" x="901"/>
        <item m="1" x="939"/>
        <item m="1" x="226"/>
        <item m="1" x="233"/>
        <item m="1" x="968"/>
        <item m="1" x="1483"/>
        <item m="1" x="1577"/>
        <item m="1" x="803"/>
        <item m="1" x="1606"/>
        <item m="1" x="1682"/>
        <item m="1" x="925"/>
        <item m="1" x="250"/>
        <item m="1" x="270"/>
        <item m="1" x="1002"/>
        <item m="1" x="1545"/>
        <item m="1" x="779"/>
        <item m="1" x="1609"/>
        <item m="1" x="845"/>
        <item m="1" x="1630"/>
        <item m="1" x="859"/>
        <item m="1" x="1704"/>
        <item m="1" x="930"/>
        <item m="1" x="946"/>
        <item m="1" x="237"/>
        <item m="1" x="980"/>
        <item m="1" x="1004"/>
        <item m="1" x="286"/>
        <item m="1" x="299"/>
        <item m="1" x="1042"/>
        <item m="1" x="1025"/>
        <item m="1" x="1048"/>
        <item m="1" x="322"/>
        <item m="1" x="1063"/>
        <item m="1" x="360"/>
        <item m="1" x="1101"/>
        <item m="1" x="394"/>
        <item m="1" x="468"/>
        <item m="1" x="1212"/>
        <item m="1" x="993"/>
        <item m="1" x="278"/>
        <item m="1" x="308"/>
        <item m="1" x="1065"/>
        <item m="1" x="1104"/>
        <item m="1" x="376"/>
        <item m="1" x="551"/>
        <item m="1" x="1031"/>
        <item m="1" x="309"/>
        <item m="1" x="344"/>
        <item m="1" x="443"/>
        <item m="1" x="1253"/>
        <item m="1" x="1293"/>
        <item m="1" x="554"/>
        <item m="1" x="1386"/>
        <item m="1" x="642"/>
        <item m="1" x="1427"/>
        <item m="1" x="1089"/>
        <item m="1" x="366"/>
        <item m="1" x="1110"/>
        <item m="1" x="381"/>
        <item m="1" x="427"/>
        <item m="1" x="1167"/>
        <item m="1" x="473"/>
        <item m="1" x="524"/>
        <item m="1" x="1331"/>
        <item m="1" x="1388"/>
        <item m="1" x="384"/>
        <item m="1" x="405"/>
        <item m="1" x="1147"/>
        <item m="1" x="477"/>
        <item m="1" x="1229"/>
        <item m="1" x="1301"/>
        <item m="1" x="560"/>
        <item m="1" x="1431"/>
        <item m="1" x="1555"/>
        <item m="1" x="1152"/>
        <item m="1" x="431"/>
        <item m="1" x="1200"/>
        <item m="1" x="482"/>
        <item m="1" x="1235"/>
        <item m="1" x="1341"/>
        <item m="1" x="590"/>
        <item m="1" x="1371"/>
        <item m="1" x="1435"/>
        <item m="1" x="677"/>
        <item m="1" x="706"/>
        <item m="1" x="759"/>
        <item m="1" x="1592"/>
        <item m="1" x="823"/>
        <item m="1" x="1238"/>
        <item m="1" x="503"/>
        <item m="1" x="1269"/>
        <item m="1" x="594"/>
        <item m="1" x="653"/>
        <item m="1" x="1467"/>
        <item m="1" x="1498"/>
        <item m="1" x="1668"/>
        <item m="1" x="1275"/>
        <item m="1" x="1315"/>
        <item m="1" x="574"/>
        <item m="1" x="1378"/>
        <item m="1" x="658"/>
        <item m="1" x="1443"/>
        <item m="1" x="743"/>
        <item m="1" x="854"/>
        <item m="1" x="896"/>
        <item m="1" x="1696"/>
        <item m="1" x="1715"/>
        <item m="1" x="1354"/>
        <item m="1" x="631"/>
        <item m="1" x="1410"/>
        <item m="1" x="662"/>
        <item m="1" x="1507"/>
        <item m="1" x="746"/>
        <item m="1" x="1571"/>
        <item m="1" x="1647"/>
        <item m="1" x="1718"/>
        <item m="1" x="665"/>
        <item m="1" x="1451"/>
        <item m="1" x="690"/>
        <item m="1" x="1480"/>
        <item m="1" x="1576"/>
        <item m="1" x="1604"/>
        <item m="1" x="857"/>
        <item m="1" x="881"/>
        <item m="1" x="1721"/>
        <item m="1" x="228"/>
        <item m="1" x="235"/>
        <item m="1" x="977"/>
        <item m="1" x="1486"/>
        <item m="1" x="723"/>
        <item m="1" x="1515"/>
        <item m="1" x="1579"/>
        <item m="1" x="806"/>
        <item m="1" x="844"/>
        <item m="1" x="885"/>
        <item m="1" x="1683"/>
        <item m="1" x="905"/>
        <item m="1" x="945"/>
        <item m="1" x="962"/>
        <item m="1" x="970"/>
        <item m="1" x="272"/>
        <item m="1" x="1003"/>
        <item m="1" x="1547"/>
        <item m="1" x="1611"/>
        <item m="1" x="1687"/>
        <item m="1" x="909"/>
        <item m="1" x="1706"/>
        <item m="1" x="1727"/>
        <item m="1" x="239"/>
        <item m="1" x="287"/>
        <item m="1" x="1018"/>
        <item m="1" x="300"/>
        <item m="1" x="306"/>
        <item m="1" x="361"/>
        <item m="1" x="1103"/>
        <item m="1" x="420"/>
        <item m="1" x="442"/>
        <item m="1" x="1249"/>
        <item m="1" x="1289"/>
        <item m="1" x="994"/>
        <item m="1" x="279"/>
        <item m="1" x="1029"/>
        <item m="1" x="327"/>
        <item m="1" x="1127"/>
        <item m="1" x="552"/>
        <item m="1" x="1033"/>
        <item m="1" x="1069"/>
        <item m="1" x="1164"/>
        <item m="1" x="521"/>
        <item m="1" x="614"/>
        <item m="1" x="645"/>
        <item m="1" x="348"/>
        <item m="1" x="1112"/>
        <item m="1" x="451"/>
        <item m="1" x="1299"/>
        <item m="1" x="1391"/>
        <item m="1" x="673"/>
        <item m="1" x="407"/>
        <item m="1" x="1174"/>
        <item m="1" x="479"/>
        <item m="1" x="531"/>
        <item m="1" x="1304"/>
        <item m="1" x="1336"/>
        <item m="1" x="588"/>
        <item m="1" x="650"/>
        <item m="1" x="1557"/>
        <item m="1" x="1154"/>
        <item m="1" x="1203"/>
        <item m="1" x="1236"/>
        <item m="1" x="1267"/>
        <item m="1" x="1374"/>
        <item m="1" x="679"/>
        <item m="1" x="709"/>
        <item m="1" x="762"/>
        <item m="1" x="1594"/>
        <item m="1" x="484"/>
        <item m="1" x="1239"/>
        <item m="1" x="504"/>
        <item m="1" x="1272"/>
        <item m="1" x="539"/>
        <item m="1" x="1347"/>
        <item m="1" x="1402"/>
        <item m="1" x="1468"/>
        <item m="1" x="711"/>
        <item m="1" x="1620"/>
        <item m="1" x="1670"/>
        <item m="1" x="1277"/>
        <item m="1" x="1317"/>
        <item m="1" x="602"/>
        <item m="1" x="744"/>
        <item m="1" x="1534"/>
        <item m="1" x="794"/>
        <item m="1" x="1716"/>
        <item m="1" x="1380"/>
        <item m="1" x="1411"/>
        <item m="1" x="663"/>
        <item m="1" x="719"/>
        <item m="1" x="1537"/>
        <item m="1" x="1699"/>
        <item m="1" x="1719"/>
        <item m="1" x="940"/>
        <item m="1" x="1414"/>
        <item m="1" x="666"/>
        <item m="1" x="1484"/>
        <item m="1" x="749"/>
        <item m="1" x="1627"/>
        <item m="1" x="883"/>
        <item m="1" x="926"/>
        <item m="1" x="943"/>
        <item m="1" x="960"/>
        <item m="1" x="262"/>
        <item m="1" x="1487"/>
        <item m="1" x="725"/>
        <item m="1" x="780"/>
        <item m="1" x="1582"/>
        <item m="1" x="807"/>
        <item m="1" x="1610"/>
        <item m="1" x="1684"/>
        <item m="1" x="907"/>
        <item m="1" x="947"/>
        <item m="1" x="1005"/>
        <item m="1" x="1584"/>
        <item m="1" x="810"/>
        <item m="1" x="1612"/>
        <item m="1" x="848"/>
        <item m="1" x="1634"/>
        <item m="1" x="889"/>
        <item m="1" x="1690"/>
        <item m="1" x="231"/>
        <item m="1" x="971"/>
        <item m="1" x="1019"/>
        <item m="1" x="1027"/>
        <item m="1" x="1051"/>
        <item m="1" x="341"/>
        <item m="1" x="421"/>
        <item m="1" x="1160"/>
        <item m="1" x="1290"/>
        <item m="1" x="995"/>
        <item m="1" x="294"/>
        <item m="1" x="1032"/>
        <item m="1" x="328"/>
        <item m="1" x="1087"/>
        <item m="1" x="364"/>
        <item m="1" x="1128"/>
        <item m="1" x="424"/>
        <item m="1" x="470"/>
        <item m="1" x="555"/>
        <item m="1" x="1035"/>
        <item m="1" x="1071"/>
        <item m="1" x="347"/>
        <item m="1" x="1090"/>
        <item m="1" x="400"/>
        <item m="1" x="1168"/>
        <item m="1" x="1222"/>
        <item m="1" x="1332"/>
        <item m="1" x="1074"/>
        <item m="1" x="350"/>
        <item m="1" x="1093"/>
        <item m="1" x="1113"/>
        <item m="1" x="1148"/>
        <item m="1" x="1173"/>
        <item m="1" x="454"/>
        <item m="1" x="1230"/>
        <item m="1" x="530"/>
        <item m="1" x="586"/>
        <item m="1" x="616"/>
        <item m="1" x="1460"/>
        <item m="1" x="702"/>
        <item m="1" x="432"/>
        <item m="1" x="458"/>
        <item m="1" x="1307"/>
        <item m="1" x="620"/>
        <item m="1" x="1394"/>
        <item m="1" x="1436"/>
        <item m="1" x="1529"/>
        <item m="1" x="760"/>
        <item m="1" x="1559"/>
        <item m="1" x="1179"/>
        <item m="1" x="462"/>
        <item m="1" x="1205"/>
        <item m="1" x="536"/>
        <item m="1" x="1313"/>
        <item m="1" x="595"/>
        <item m="1" x="654"/>
        <item m="1" x="682"/>
        <item m="1" x="739"/>
        <item m="1" x="789"/>
        <item m="1" x="1208"/>
        <item m="1" x="485"/>
        <item m="1" x="1241"/>
        <item m="1" x="1276"/>
        <item m="1" x="575"/>
        <item m="1" x="599"/>
        <item m="1" x="1444"/>
        <item m="1" x="1503"/>
        <item m="1" x="1566"/>
        <item m="1" x="831"/>
        <item m="1" x="1643"/>
        <item m="1" x="1672"/>
        <item m="1" x="1279"/>
        <item m="1" x="544"/>
        <item m="1" x="1355"/>
        <item m="1" x="605"/>
        <item m="1" x="632"/>
        <item m="1" x="1478"/>
        <item m="1" x="716"/>
        <item m="1" x="1508"/>
        <item m="1" x="1572"/>
        <item m="1" x="834"/>
        <item m="1" x="1676"/>
        <item m="1" x="921"/>
        <item m="1" x="607"/>
        <item m="1" x="635"/>
        <item m="1" x="1413"/>
        <item m="1" x="1481"/>
        <item m="1" x="748"/>
        <item m="1" x="1540"/>
        <item m="1" x="800"/>
        <item m="1" x="840"/>
        <item m="1" x="904"/>
        <item m="1" x="1700"/>
        <item m="1" x="924"/>
        <item m="1" x="959"/>
        <item m="1" x="1415"/>
        <item m="1" x="692"/>
        <item m="1" x="1516"/>
        <item m="1" x="1580"/>
        <item m="1" x="1629"/>
        <item m="1" x="858"/>
        <item m="1" x="1653"/>
        <item m="1" x="1702"/>
        <item m="1" x="928"/>
        <item m="1" x="251"/>
        <item m="1" x="979"/>
        <item m="1" x="263"/>
        <item m="1" x="1489"/>
        <item m="1" x="1548"/>
        <item m="1" x="809"/>
        <item m="1" x="862"/>
        <item m="1" x="1656"/>
        <item m="1" x="887"/>
        <item m="1" x="1688"/>
        <item m="1" x="933"/>
        <item m="1" x="252"/>
        <item m="1" x="273"/>
        <item m="1" x="784"/>
        <item m="1" x="812"/>
        <item m="1" x="1614"/>
        <item m="1" x="1659"/>
        <item m="1" x="890"/>
        <item m="1" x="1709"/>
        <item m="1" x="949"/>
        <item m="1" x="242"/>
        <item m="1" x="1007"/>
        <item m="1" x="288"/>
        <item m="1" x="1043"/>
        <item m="1" x="317"/>
        <item m="1" x="1030"/>
        <item m="1" x="343"/>
        <item m="1" x="1085"/>
        <item m="1" x="1106"/>
        <item m="1" x="398"/>
        <item m="1" x="1139"/>
        <item m="1" x="1162"/>
        <item m="1" x="1216"/>
        <item m="1" x="517"/>
        <item m="1" x="1292"/>
        <item m="1" x="1013"/>
        <item m="1" x="295"/>
        <item m="1" x="1034"/>
        <item m="1" x="1052"/>
        <item m="1" x="345"/>
        <item m="1" x="1088"/>
        <item m="1" x="1108"/>
        <item m="1" x="380"/>
        <item m="1" x="425"/>
        <item m="1" x="1165"/>
        <item m="1" x="557"/>
        <item m="1" x="312"/>
        <item m="1" x="1072"/>
        <item m="1" x="1130"/>
        <item m="1" x="1144"/>
        <item m="1" x="1194"/>
        <item m="1" x="1226"/>
        <item m="1" x="1366"/>
        <item m="1" x="647"/>
        <item m="1" x="1429"/>
        <item m="1" x="1076"/>
        <item m="1" x="1095"/>
        <item m="1" x="386"/>
        <item m="1" x="408"/>
        <item m="1" x="1231"/>
        <item m="1" x="500"/>
        <item m="1" x="564"/>
        <item m="1" x="1337"/>
        <item m="1" x="1369"/>
        <item m="1" x="618"/>
        <item m="1" x="1433"/>
        <item m="1" x="675"/>
        <item m="1" x="704"/>
        <item m="1" x="433"/>
        <item m="1" x="1177"/>
        <item m="1" x="460"/>
        <item m="1" x="502"/>
        <item m="1" x="1268"/>
        <item m="1" x="1310"/>
        <item m="1" x="591"/>
        <item m="1" x="1463"/>
        <item m="1" x="1497"/>
        <item m="1" x="738"/>
        <item m="1" x="1155"/>
        <item m="1" x="435"/>
        <item m="1" x="1180"/>
        <item m="1" x="463"/>
        <item m="1" x="1207"/>
        <item m="1" x="1273"/>
        <item m="1" x="540"/>
        <item m="1" x="1375"/>
        <item m="1" x="627"/>
        <item m="1" x="657"/>
        <item m="1" x="1441"/>
        <item m="1" x="1500"/>
        <item m="1" x="1596"/>
        <item m="1" x="828"/>
        <item m="1" x="486"/>
        <item m="1" x="1243"/>
        <item m="1" x="542"/>
        <item m="1" x="1318"/>
        <item m="1" x="1352"/>
        <item m="1" x="603"/>
        <item m="1" x="1407"/>
        <item m="1" x="661"/>
        <item m="1" x="1447"/>
        <item m="1" x="687"/>
        <item m="1" x="1474"/>
        <item m="1" x="745"/>
        <item m="1" x="769"/>
        <item m="1" x="795"/>
        <item m="1" x="1623"/>
        <item m="1" x="855"/>
        <item m="1" x="875"/>
        <item m="1" x="1674"/>
        <item m="1" x="1319"/>
        <item m="1" x="578"/>
        <item m="1" x="798"/>
        <item m="1" x="1600"/>
        <item m="1" x="1649"/>
        <item m="1" x="879"/>
        <item m="1" x="902"/>
        <item m="1" x="1720"/>
        <item m="1" x="1357"/>
        <item m="1" x="608"/>
        <item m="1" x="1382"/>
        <item m="1" x="636"/>
        <item m="1" x="1452"/>
        <item m="1" x="691"/>
        <item m="1" x="1485"/>
        <item m="1" x="722"/>
        <item m="1" x="1513"/>
        <item m="1" x="775"/>
        <item m="1" x="804"/>
        <item m="1" x="1607"/>
        <item m="1" x="842"/>
        <item m="1" x="884"/>
        <item m="1" x="944"/>
        <item m="1" x="961"/>
        <item m="1" x="1417"/>
        <item m="1" x="667"/>
        <item m="1" x="1488"/>
        <item m="1" x="726"/>
        <item m="1" x="1517"/>
        <item m="1" x="751"/>
        <item m="1" x="1546"/>
        <item m="1" x="808"/>
        <item m="1" x="846"/>
        <item m="1" x="1631"/>
        <item m="1" x="860"/>
        <item m="1" x="1685"/>
        <item m="1" x="908"/>
        <item m="1" x="1705"/>
        <item m="1" x="931"/>
        <item m="1" x="1725"/>
        <item m="1" x="963"/>
        <item m="1" x="238"/>
        <item m="1" x="981"/>
        <item m="1" x="727"/>
        <item m="1" x="1519"/>
        <item m="1" x="1549"/>
        <item m="1" x="1657"/>
        <item m="1" x="910"/>
        <item m="1" x="1708"/>
        <item m="1" x="1728"/>
        <item m="1" x="948"/>
        <item m="1" x="240"/>
        <item m="1" x="972"/>
        <item m="1" x="254"/>
        <item m="1" x="982"/>
        <item m="1" x="1006"/>
        <item m="1" x="1550"/>
        <item m="1" x="785"/>
        <item m="1" x="1586"/>
        <item m="1" x="813"/>
        <item m="1" x="1636"/>
        <item m="1" x="863"/>
        <item m="1" x="1660"/>
        <item m="1" x="891"/>
        <item m="1" x="1692"/>
        <item m="1" x="935"/>
        <item m="1" x="1729"/>
        <item m="1" x="950"/>
        <item m="1" x="232"/>
        <item m="1" x="965"/>
        <item m="1" x="255"/>
        <item m="1" x="274"/>
        <item m="1" x="1008"/>
        <item m="1" x="1020"/>
        <item m="1" x="301"/>
        <item m="1" x="1044"/>
        <item m="1" x="318"/>
        <item h="1" x="219"/>
        <item h="1" x="218"/>
        <item h="1" x="217"/>
        <item h="1" x="216"/>
        <item h="1" x="215"/>
        <item h="1" x="214"/>
        <item h="1" x="213"/>
        <item h="1" x="212"/>
        <item h="1" x="211"/>
        <item m="1" x="1254"/>
        <item h="1" x="210"/>
        <item h="1" x="209"/>
        <item h="1" x="208"/>
        <item h="1" x="207"/>
        <item h="1" x="206"/>
        <item h="1" x="205"/>
        <item h="1" x="204"/>
        <item h="1" x="203"/>
        <item h="1" x="202"/>
        <item h="1" x="201"/>
        <item h="1" x="200"/>
        <item h="1" x="199"/>
        <item h="1" x="198"/>
        <item h="1" x="197"/>
        <item h="1" x="196"/>
        <item h="1" x="195"/>
        <item h="1" x="194"/>
        <item h="1" x="193"/>
        <item h="1" x="192"/>
        <item h="1" x="191"/>
        <item h="1" x="190"/>
        <item h="1" x="189"/>
        <item h="1" x="188"/>
        <item h="1" x="187"/>
        <item h="1" x="186"/>
        <item h="1" x="185"/>
        <item h="1" x="184"/>
        <item h="1" x="183"/>
        <item h="1" x="182"/>
        <item h="1" x="181"/>
        <item h="1" x="180"/>
        <item h="1" x="179"/>
        <item h="1" x="178"/>
        <item h="1" x="177"/>
        <item h="1" x="176"/>
        <item h="1" x="175"/>
        <item h="1" x="174"/>
        <item h="1" x="173"/>
        <item h="1" x="172"/>
        <item h="1" x="171"/>
        <item h="1" x="170"/>
        <item h="1" x="169"/>
        <item h="1" x="168"/>
        <item h="1" x="167"/>
        <item h="1" x="166"/>
        <item h="1" x="165"/>
        <item h="1" x="164"/>
        <item h="1" x="163"/>
        <item h="1" x="162"/>
        <item h="1" x="161"/>
        <item h="1" x="160"/>
        <item h="1" x="159"/>
        <item h="1" x="158"/>
        <item h="1" x="157"/>
        <item h="1" x="156"/>
        <item h="1" x="155"/>
        <item h="1" x="154"/>
        <item h="1" x="153"/>
        <item h="1" x="152"/>
        <item h="1" x="151"/>
        <item h="1" x="150"/>
        <item h="1" x="149"/>
        <item h="1" x="148"/>
        <item h="1" x="147"/>
        <item h="1" x="146"/>
        <item h="1" x="145"/>
        <item h="1" x="144"/>
        <item h="1" x="143"/>
        <item h="1" x="142"/>
        <item h="1" x="141"/>
        <item h="1" x="140"/>
        <item h="1" x="139"/>
        <item h="1" x="138"/>
        <item h="1" x="137"/>
        <item h="1" x="136"/>
        <item h="1" x="135"/>
        <item h="1" x="134"/>
        <item h="1" x="133"/>
        <item h="1" x="132"/>
        <item h="1" x="131"/>
        <item h="1" x="130"/>
        <item h="1" x="129"/>
        <item h="1" x="128"/>
        <item h="1" x="127"/>
        <item h="1" x="126"/>
        <item h="1" x="125"/>
        <item h="1" x="124"/>
        <item h="1" x="123"/>
        <item h="1" x="122"/>
        <item h="1" x="121"/>
        <item h="1" x="120"/>
        <item h="1" x="119"/>
        <item h="1" x="118"/>
        <item h="1" x="117"/>
        <item h="1" x="116"/>
        <item h="1" x="115"/>
        <item h="1" x="114"/>
        <item h="1" x="113"/>
        <item h="1" x="112"/>
        <item h="1" x="111"/>
        <item h="1" x="110"/>
        <item h="1" x="109"/>
        <item h="1" x="108"/>
        <item h="1" x="107"/>
        <item h="1" x="106"/>
        <item h="1" x="105"/>
        <item h="1" x="104"/>
        <item h="1" x="103"/>
        <item h="1" x="102"/>
        <item h="1" x="101"/>
        <item h="1" x="100"/>
        <item h="1" x="99"/>
        <item h="1" x="98"/>
        <item h="1" x="97"/>
        <item h="1" x="96"/>
        <item h="1" x="95"/>
        <item h="1" x="94"/>
        <item h="1" x="93"/>
        <item h="1" x="92"/>
        <item h="1" x="91"/>
        <item h="1" x="90"/>
        <item h="1" x="89"/>
        <item h="1" x="88"/>
        <item h="1" x="87"/>
        <item h="1" x="86"/>
        <item h="1" x="85"/>
        <item h="1" x="84"/>
        <item h="1" x="83"/>
        <item h="1" x="82"/>
        <item h="1" x="81"/>
        <item h="1" x="80"/>
        <item h="1" x="79"/>
        <item h="1" x="78"/>
        <item h="1" x="77"/>
        <item h="1" x="76"/>
        <item h="1" x="75"/>
        <item h="1" x="74"/>
        <item h="1" x="73"/>
        <item h="1" x="72"/>
        <item h="1" x="71"/>
        <item h="1" x="70"/>
        <item h="1" x="69"/>
        <item h="1" x="68"/>
        <item h="1" x="67"/>
        <item h="1" x="66"/>
        <item h="1" x="65"/>
        <item h="1" x="64"/>
        <item h="1" x="63"/>
        <item m="1" x="253"/>
        <item h="1" x="62"/>
        <item h="1" x="61"/>
        <item h="1" x="60"/>
        <item h="1" x="59"/>
        <item h="1" x="58"/>
        <item h="1" x="57"/>
        <item h="1" x="56"/>
        <item h="1" x="55"/>
        <item h="1" x="54"/>
        <item h="1" x="53"/>
        <item h="1" x="52"/>
        <item h="1" x="51"/>
        <item h="1" x="50"/>
        <item h="1" x="49"/>
        <item h="1" x="48"/>
        <item h="1" x="47"/>
        <item h="1" x="46"/>
        <item h="1" x="45"/>
        <item h="1" x="44"/>
        <item h="1" x="43"/>
        <item h="1" x="42"/>
        <item h="1" x="41"/>
        <item h="1" x="40"/>
        <item h="1" x="39"/>
        <item h="1" x="38"/>
        <item h="1" x="37"/>
        <item h="1" x="36"/>
        <item h="1" x="35"/>
        <item h="1" x="34"/>
        <item h="1" x="33"/>
        <item h="1" x="32"/>
        <item h="1" x="31"/>
        <item h="1" x="30"/>
        <item m="1" x="974"/>
        <item m="1" x="984"/>
        <item m="1" x="310"/>
        <item m="1" x="1053"/>
        <item m="1" x="329"/>
        <item m="1" x="1070"/>
        <item m="1" x="346"/>
        <item m="1" x="1109"/>
        <item m="1" x="399"/>
        <item m="1" x="447"/>
        <item m="1" x="472"/>
        <item m="1" x="1220"/>
        <item m="1" x="1295"/>
        <item m="1" x="996"/>
        <item m="1" x="280"/>
        <item m="1" x="1014"/>
        <item m="1" x="296"/>
        <item m="1" x="1054"/>
        <item m="1" x="331"/>
        <item m="1" x="349"/>
        <item m="1" x="1091"/>
        <item m="1" x="383"/>
        <item m="1" x="1131"/>
        <item m="1" x="403"/>
        <item m="1" x="1145"/>
        <item m="1" x="429"/>
        <item m="1" x="1171"/>
        <item m="1" x="475"/>
        <item m="1" x="559"/>
        <item m="1" x="1037"/>
        <item m="1" x="314"/>
        <item m="1" x="1057"/>
        <item m="1" x="332"/>
        <item m="1" x="1077"/>
        <item m="1" x="1115"/>
        <item m="1" x="1132"/>
        <item m="1" x="430"/>
        <item m="1" x="456"/>
        <item m="1" x="1198"/>
        <item m="1" x="480"/>
        <item m="1" x="1232"/>
        <item m="1" x="1262"/>
        <item m="1" x="1305"/>
        <item m="1" x="1338"/>
        <item m="1" x="619"/>
        <item m="1" x="651"/>
        <item m="1" x="1434"/>
        <item m="1" x="1078"/>
        <item m="1" x="371"/>
        <item m="1" x="1116"/>
        <item m="1" x="1134"/>
        <item m="1" x="410"/>
        <item m="1" x="1178"/>
        <item m="1" x="461"/>
        <item m="1" x="1204"/>
        <item m="1" x="483"/>
        <item m="1" x="1237"/>
        <item m="1" x="535"/>
        <item m="1" x="1311"/>
        <item m="1" x="592"/>
        <item m="1" x="1397"/>
        <item m="1" x="680"/>
        <item m="1" x="1464"/>
        <item m="1" x="1118"/>
        <item m="1" x="412"/>
        <item m="1" x="436"/>
        <item m="1" x="1240"/>
        <item m="1" x="505"/>
        <item m="1" x="1274"/>
        <item m="1" x="541"/>
        <item m="1" x="573"/>
        <item m="1" x="1348"/>
        <item m="1" x="597"/>
        <item m="1" x="1376"/>
        <item m="1" x="628"/>
        <item m="1" x="1403"/>
        <item m="1" x="1442"/>
        <item m="1" x="684"/>
        <item m="1" x="1469"/>
        <item m="1" x="712"/>
        <item m="1" x="1501"/>
        <item m="1" x="741"/>
        <item m="1" x="763"/>
        <item m="1" x="1563"/>
        <item m="1" x="1156"/>
        <item m="1" x="437"/>
        <item m="1" x="1181"/>
        <item m="1" x="487"/>
        <item m="1" x="1244"/>
        <item m="1" x="506"/>
        <item m="1" x="1278"/>
        <item m="1" x="543"/>
        <item m="1" x="1353"/>
        <item m="1" x="604"/>
        <item m="1" x="1379"/>
        <item m="1" x="630"/>
        <item m="1" x="1408"/>
        <item m="1" x="1475"/>
        <item m="1" x="1505"/>
        <item m="1" x="1569"/>
        <item m="1" x="796"/>
        <item m="1" x="832"/>
        <item m="1" x="1209"/>
        <item m="1" x="507"/>
        <item m="1" x="1280"/>
        <item m="1" x="1320"/>
        <item m="1" x="579"/>
        <item m="1" x="1381"/>
        <item m="1" x="634"/>
        <item m="1" x="1412"/>
        <item m="1" x="664"/>
        <item m="1" x="1450"/>
        <item m="1" x="720"/>
        <item m="1" x="1511"/>
        <item m="1" x="747"/>
        <item m="1" x="1538"/>
        <item m="1" x="1601"/>
        <item m="1" x="1281"/>
        <item m="1" x="1453"/>
        <item m="1" x="1514"/>
        <item m="1" x="1542"/>
        <item m="1" x="776"/>
        <item m="1" x="1578"/>
        <item m="1" x="843"/>
        <item m="1" x="1651"/>
        <item m="1" x="1701"/>
        <item m="1" x="927"/>
        <item m="1" x="1722"/>
        <item m="1" x="1358"/>
        <item m="1" x="668"/>
        <item m="1" x="693"/>
        <item m="1" x="781"/>
        <item m="1" x="1583"/>
        <item m="1" x="1632"/>
        <item m="1" x="861"/>
        <item m="1" x="1655"/>
        <item m="1" x="886"/>
        <item m="1" x="1686"/>
        <item m="1" x="932"/>
        <item m="1" x="1726"/>
        <item m="1" x="964"/>
        <item m="1" x="1419"/>
        <item m="1" x="1456"/>
        <item m="1" x="695"/>
        <item m="1" x="1490"/>
        <item m="1" x="728"/>
        <item m="1" x="783"/>
        <item m="1" x="1585"/>
        <item m="1" x="811"/>
        <item m="1" x="1613"/>
        <item m="1" x="1635"/>
        <item m="1" x="1658"/>
        <item m="1" x="1691"/>
        <item m="1" x="911"/>
        <item m="1" x="934"/>
        <item m="1" x="241"/>
        <item m="1" x="264"/>
        <item m="1" x="1491"/>
        <item m="1" x="729"/>
        <item m="1" x="1520"/>
        <item m="1" x="1587"/>
        <item m="1" x="814"/>
        <item m="1" x="1615"/>
        <item m="1" x="849"/>
        <item m="1" x="864"/>
        <item m="1" x="892"/>
        <item m="1" x="912"/>
        <item m="1" x="256"/>
        <item m="1" x="990"/>
        <item m="1" x="1009"/>
        <item m="1" x="1551"/>
        <item m="1" x="1617"/>
        <item m="1" x="850"/>
        <item m="1" x="1638"/>
        <item m="1" x="865"/>
        <item m="1" x="1661"/>
        <item m="1" x="913"/>
        <item m="1" x="1711"/>
        <item m="1" x="1730"/>
        <item m="1" x="952"/>
        <item m="1" x="244"/>
        <item m="1" x="973"/>
        <item m="1" x="983"/>
        <item m="1" x="266"/>
        <item m="1" x="289"/>
        <item m="1" x="1021"/>
        <item m="1" x="302"/>
        <item m="1" x="1045"/>
        <item m="1" x="257"/>
        <item m="1" x="985"/>
        <item m="1" x="311"/>
        <item m="1" x="330"/>
        <item m="1" x="367"/>
        <item m="1" x="1111"/>
        <item m="1" x="382"/>
        <item m="1" x="401"/>
        <item m="1" x="1169"/>
        <item m="1" x="1192"/>
        <item m="1" x="1223"/>
        <item m="1" x="525"/>
        <item m="1" x="1297"/>
        <item m="1" x="997"/>
        <item m="1" x="281"/>
        <item m="1" x="1015"/>
        <item m="1" x="313"/>
        <item m="1" x="1056"/>
        <item m="1" x="1075"/>
        <item m="1" x="351"/>
        <item m="1" x="1094"/>
        <item m="1" x="1114"/>
        <item m="1" x="385"/>
        <item m="1" x="406"/>
        <item m="1" x="1149"/>
        <item m="1" x="455"/>
        <item m="1" x="1302"/>
        <item m="1" x="561"/>
        <item m="1" x="1038"/>
        <item m="1" x="315"/>
        <item m="1" x="1059"/>
        <item m="1" x="353"/>
        <item m="1" x="1096"/>
        <item m="1" x="370"/>
        <item m="1" x="388"/>
        <item m="1" x="1153"/>
        <item m="1" x="1176"/>
        <item m="1" x="459"/>
        <item m="1" x="1201"/>
        <item m="1" x="1264"/>
        <item m="1" x="1308"/>
        <item m="1" x="567"/>
        <item m="1" x="1342"/>
        <item m="1" x="1372"/>
        <item m="1" x="1395"/>
        <item m="1" x="1437"/>
        <item m="1" x="1097"/>
        <item m="1" x="372"/>
        <item m="1" x="1117"/>
        <item m="1" x="411"/>
        <item m="1" x="434"/>
        <item m="1" x="1206"/>
        <item m="1" x="1270"/>
        <item m="1" x="537"/>
        <item m="1" x="571"/>
        <item m="1" x="1344"/>
        <item m="1" x="624"/>
        <item m="1" x="1399"/>
        <item m="1" x="655"/>
        <item m="1" x="1439"/>
        <item m="1" x="1119"/>
        <item m="1" x="389"/>
        <item m="1" x="1135"/>
        <item m="1" x="413"/>
        <item m="1" x="1242"/>
        <item m="1" x="1316"/>
        <item m="1" x="576"/>
        <item m="1" x="1350"/>
        <item m="1" x="600"/>
        <item m="1" x="1471"/>
        <item m="1" x="713"/>
        <item m="1" x="1533"/>
        <item m="1" x="765"/>
        <item m="1" x="1567"/>
        <item m="1" x="1157"/>
        <item m="1" x="545"/>
        <item m="1" x="577"/>
        <item m="1" x="1356"/>
        <item m="1" x="606"/>
        <item m="1" x="633"/>
        <item m="1" x="1448"/>
        <item m="1" x="688"/>
        <item m="1" x="717"/>
        <item m="1" x="1509"/>
        <item m="1" x="770"/>
        <item m="1" x="1599"/>
        <item m="1" x="835"/>
        <item m="1" x="1245"/>
        <item m="1" x="508"/>
        <item m="1" x="546"/>
        <item m="1" x="580"/>
        <item m="1" x="1482"/>
        <item m="1" x="801"/>
        <item m="1" x="1605"/>
        <item m="1" x="841"/>
        <item m="1" x="1626"/>
        <item m="1" x="1680"/>
        <item m="1" x="1282"/>
        <item m="1" x="547"/>
        <item m="1" x="1321"/>
        <item m="1" x="1416"/>
        <item m="1" x="1454"/>
        <item m="1" x="724"/>
        <item m="1" x="750"/>
        <item m="1" x="1544"/>
        <item m="1" x="778"/>
        <item m="1" x="1581"/>
        <item m="1" x="1608"/>
        <item m="1" x="1654"/>
        <item m="1" x="906"/>
        <item m="1" x="1703"/>
        <item m="1" x="929"/>
        <item m="1" x="1724"/>
        <item m="1" x="1359"/>
        <item m="1" x="637"/>
        <item m="1" x="1418"/>
        <item m="1" x="669"/>
        <item m="1" x="1455"/>
        <item m="1" x="694"/>
        <item m="1" x="1518"/>
        <item m="1" x="782"/>
        <item m="1" x="847"/>
        <item m="1" x="1633"/>
        <item m="1" x="888"/>
        <item m="1" x="1689"/>
        <item m="1" x="1707"/>
        <item m="1" x="230"/>
        <item m="1" x="1492"/>
        <item m="1" x="730"/>
        <item m="1" x="1521"/>
        <item m="1" x="815"/>
        <item m="1" x="1616"/>
        <item m="1" x="1637"/>
        <item m="1" x="1710"/>
        <item m="1" x="936"/>
        <item m="1" x="951"/>
        <item m="1" x="243"/>
        <item m="1" x="265"/>
        <item m="1" x="275"/>
        <item m="1" x="1010"/>
        <item m="1" x="975"/>
        <item m="1" x="1036"/>
        <item m="1" x="1055"/>
        <item m="1" x="1073"/>
        <item m="1" x="1092"/>
        <item m="1" x="368"/>
        <item m="1" x="404"/>
        <item m="1" x="1172"/>
        <item m="1" x="452"/>
        <item m="1" x="1195"/>
        <item m="1" x="1227"/>
        <item m="1" x="1259"/>
        <item m="1" x="528"/>
        <item m="1" x="1300"/>
        <item m="1" x="998"/>
        <item m="1" x="282"/>
        <item m="1" x="1058"/>
        <item m="1" x="352"/>
        <item m="1" x="369"/>
        <item m="1" x="387"/>
        <item m="1" x="1133"/>
        <item m="1" x="409"/>
        <item m="1" x="1151"/>
        <item m="1" x="1175"/>
        <item m="1" x="457"/>
        <item m="1" x="481"/>
        <item m="1" x="1233"/>
        <item m="1" x="532"/>
        <item m="1" x="1306"/>
        <item m="1" x="565"/>
        <item m="1" x="1339"/>
        <item m="1" x="220"/>
        <item h="1" x="9"/>
        <item h="1" x="11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h="1" x="14"/>
        <item h="1" x="15"/>
        <item h="1" x="16"/>
        <item h="1" x="17"/>
        <item t="default"/>
      </items>
    </pivotField>
    <pivotField axis="axisPage" compact="0" numFmtId="14" outline="0" showAll="0">
      <items count="17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m="1" x="696"/>
        <item m="1" x="1261"/>
        <item m="1" x="685"/>
        <item m="1" x="1241"/>
        <item m="1" x="664"/>
        <item m="1" x="650"/>
        <item m="1" x="1198"/>
        <item m="1" x="630"/>
        <item m="1" x="1186"/>
        <item m="1" x="1774"/>
        <item m="1" x="1172"/>
        <item m="1" x="1745"/>
        <item m="1" x="1137"/>
        <item m="1" x="1718"/>
        <item m="1" x="1113"/>
        <item m="1" x="1700"/>
        <item m="1" x="1073"/>
        <item m="1" x="1663"/>
        <item m="1" x="1048"/>
        <item m="1" x="1635"/>
        <item m="1" x="1231"/>
        <item m="1" x="1213"/>
        <item m="1" x="649"/>
        <item m="1" x="1205"/>
        <item m="1" x="638"/>
        <item m="1" x="1184"/>
        <item m="1" x="1773"/>
        <item m="1" x="1758"/>
        <item m="1" x="1154"/>
        <item m="1" x="1716"/>
        <item m="1" x="1634"/>
        <item m="1" x="1610"/>
        <item m="1" x="1004"/>
        <item m="1" x="1212"/>
        <item m="1" x="636"/>
        <item m="1" x="1197"/>
        <item m="1" x="1771"/>
        <item m="1" x="1170"/>
        <item m="1" x="1756"/>
        <item m="1" x="1152"/>
        <item m="1" x="1741"/>
        <item m="1" x="1111"/>
        <item m="1" x="1698"/>
        <item m="1" x="1100"/>
        <item m="1" x="1069"/>
        <item m="1" x="1631"/>
        <item m="1" x="1022"/>
        <item m="1" x="1609"/>
        <item m="1" x="1003"/>
        <item m="1" x="1588"/>
        <item m="1" x="957"/>
        <item m="1" x="1533"/>
        <item m="1" x="1195"/>
        <item m="1" x="1180"/>
        <item m="1" x="1132"/>
        <item m="1" x="1097"/>
        <item m="1" x="1680"/>
        <item m="1" x="1065"/>
        <item m="1" x="1043"/>
        <item m="1" x="1606"/>
        <item m="1" x="1000"/>
        <item m="1" x="1585"/>
        <item m="1" x="976"/>
        <item m="1" x="1561"/>
        <item m="1" x="930"/>
        <item m="1" x="1505"/>
        <item m="1" x="908"/>
        <item m="1" x="1486"/>
        <item m="1" x="1768"/>
        <item m="1" x="1147"/>
        <item m="1" x="1127"/>
        <item m="1" x="1711"/>
        <item m="1" x="1675"/>
        <item m="1" x="1060"/>
        <item m="1" x="885"/>
        <item m="1" x="1458"/>
        <item m="1" x="1731"/>
        <item m="1" x="1123"/>
        <item m="1" x="1106"/>
        <item m="1" x="1691"/>
        <item m="1" x="1058"/>
        <item m="1" x="1038"/>
        <item m="1" x="1018"/>
        <item m="1" x="1576"/>
        <item m="1" x="973"/>
        <item m="1" x="1558"/>
        <item m="1" x="952"/>
        <item m="1" x="1526"/>
        <item m="1" x="905"/>
        <item m="1" x="1483"/>
        <item m="1" x="1457"/>
        <item m="1" x="861"/>
        <item m="1" x="1402"/>
        <item m="1" x="816"/>
        <item m="1" x="1086"/>
        <item m="1" x="1672"/>
        <item m="1" x="1597"/>
        <item m="1" x="1553"/>
        <item m="1" x="948"/>
        <item m="1" x="925"/>
        <item m="1" x="1501"/>
        <item m="1" x="860"/>
        <item m="1" x="1426"/>
        <item m="1" x="1375"/>
        <item m="1" x="798"/>
        <item m="1" x="1355"/>
        <item m="1" x="779"/>
        <item m="1" x="1338"/>
        <item m="1" x="1012"/>
        <item m="1" x="1594"/>
        <item m="1" x="1568"/>
        <item m="1" x="896"/>
        <item m="1" x="1451"/>
        <item m="1" x="1422"/>
        <item m="1" x="831"/>
        <item m="1" x="796"/>
        <item m="1" x="1353"/>
        <item m="1" x="778"/>
        <item m="1" x="986"/>
        <item m="1" x="963"/>
        <item m="1" x="1548"/>
        <item m="1" x="918"/>
        <item m="1" x="1496"/>
        <item m="1" x="1474"/>
        <item m="1" x="877"/>
        <item m="1" x="829"/>
        <item m="1" x="1395"/>
        <item m="1" x="760"/>
        <item m="1" x="746"/>
        <item m="1" x="1296"/>
        <item m="1" x="1282"/>
        <item m="1" x="1544"/>
        <item m="1" x="940"/>
        <item m="1" x="1493"/>
        <item m="1" x="1391"/>
        <item m="1" x="1367"/>
        <item m="1" x="1331"/>
        <item m="1" x="1322"/>
        <item m="1" x="1280"/>
        <item m="1" x="693"/>
        <item m="1" x="872"/>
        <item m="1" x="1346"/>
        <item m="1" x="772"/>
        <item m="1" x="743"/>
        <item m="1" x="1307"/>
        <item m="1" x="1292"/>
        <item m="1" x="719"/>
        <item m="1" x="1268"/>
        <item m="1" x="1254"/>
        <item m="1" x="680"/>
        <item m="1" x="1236"/>
        <item m="1" x="1440"/>
        <item m="1" x="842"/>
        <item m="1" x="1383"/>
        <item m="1" x="1343"/>
        <item m="1" x="1326"/>
        <item m="1" x="755"/>
        <item m="1" x="1305"/>
        <item m="1" x="1289"/>
        <item m="1" x="717"/>
        <item m="1" x="1250"/>
        <item m="1" x="695"/>
        <item m="1" x="1260"/>
        <item m="1" x="674"/>
        <item m="1" x="1232"/>
        <item m="1" x="639"/>
        <item m="1" x="1185"/>
        <item m="1" x="1759"/>
        <item m="1" x="1136"/>
        <item m="1" x="1717"/>
        <item m="1" x="1685"/>
        <item m="1" x="1072"/>
        <item m="1" x="1047"/>
        <item m="1" x="663"/>
        <item m="1" x="647"/>
        <item m="1" x="1171"/>
        <item m="1" x="1743"/>
        <item m="1" x="1134"/>
        <item m="1" x="1715"/>
        <item m="1" x="1112"/>
        <item m="1" x="1070"/>
        <item m="1" x="1633"/>
        <item m="1" x="1589"/>
        <item m="1" x="656"/>
        <item m="1" x="1210"/>
        <item m="1" x="646"/>
        <item m="1" x="1168"/>
        <item m="1" x="1754"/>
        <item m="1" x="1714"/>
        <item m="1" x="1109"/>
        <item m="1" x="1696"/>
        <item m="1" x="1660"/>
        <item m="1" x="1608"/>
        <item m="1" x="977"/>
        <item m="1" x="1532"/>
        <item m="1" x="1193"/>
        <item m="1" x="1165"/>
        <item m="1" x="1753"/>
        <item m="1" x="1149"/>
        <item m="1" x="1096"/>
        <item m="1" x="1062"/>
        <item m="1" x="1627"/>
        <item m="1" x="1020"/>
        <item m="1" x="1582"/>
        <item m="1" x="1530"/>
        <item m="1" x="929"/>
        <item m="1" x="907"/>
        <item m="1" x="1162"/>
        <item m="1" x="1733"/>
        <item m="1" x="1091"/>
        <item m="1" x="1653"/>
        <item m="1" x="1603"/>
        <item m="1" x="996"/>
        <item m="1" x="1579"/>
        <item m="1" x="928"/>
        <item m="1" x="906"/>
        <item m="1" x="1485"/>
        <item m="1" x="862"/>
        <item m="1" x="1430"/>
        <item m="1" x="1729"/>
        <item m="1" x="1705"/>
        <item m="1" x="1089"/>
        <item m="1" x="1649"/>
        <item m="1" x="1599"/>
        <item m="1" x="1555"/>
        <item m="1" x="902"/>
        <item m="1" x="884"/>
        <item m="1" x="1428"/>
        <item m="1" x="1401"/>
        <item m="1" x="815"/>
        <item m="1" x="1376"/>
        <item m="1" x="1052"/>
        <item m="1" x="1013"/>
        <item m="1" x="969"/>
        <item m="1" x="946"/>
        <item m="1" x="899"/>
        <item m="1" x="1453"/>
        <item m="1" x="857"/>
        <item m="1" x="1374"/>
        <item m="1" x="797"/>
        <item m="1" x="1354"/>
        <item m="1" x="1643"/>
        <item m="1" x="1031"/>
        <item m="1" x="1618"/>
        <item m="1" x="1550"/>
        <item m="1" x="1517"/>
        <item m="1" x="919"/>
        <item m="1" x="1449"/>
        <item m="1" x="795"/>
        <item m="1" x="777"/>
        <item m="1" x="984"/>
        <item m="1" x="1565"/>
        <item m="1" x="916"/>
        <item m="1" x="891"/>
        <item m="1" x="853"/>
        <item m="1" x="1394"/>
        <item m="1" x="794"/>
        <item m="1" x="1351"/>
        <item m="1" x="1334"/>
        <item m="1" x="1310"/>
        <item m="1" x="1295"/>
        <item m="1" x="722"/>
        <item m="1" x="1281"/>
        <item m="1" x="1469"/>
        <item m="1" x="1388"/>
        <item m="1" x="1349"/>
        <item m="1" x="756"/>
        <item m="1" x="1294"/>
        <item m="1" x="720"/>
        <item m="1" x="1279"/>
        <item m="1" x="1255"/>
        <item m="1" x="870"/>
        <item m="1" x="805"/>
        <item m="1" x="771"/>
        <item m="1" x="1320"/>
        <item m="1" x="733"/>
        <item m="1" x="1291"/>
        <item m="1" x="706"/>
        <item m="1" x="1252"/>
        <item m="1" x="679"/>
        <item m="1" x="1223"/>
        <item m="1" x="1438"/>
        <item m="1" x="1341"/>
        <item m="1" x="768"/>
        <item m="1" x="715"/>
        <item m="1" x="1267"/>
        <item m="1" x="1247"/>
        <item m="1" x="1240"/>
        <item m="1" x="1204"/>
        <item m="1" x="629"/>
        <item m="1" x="1744"/>
        <item m="1" x="1135"/>
        <item m="1" x="1699"/>
        <item m="1" x="1101"/>
        <item m="1" x="1684"/>
        <item m="1" x="1071"/>
        <item m="1" x="1662"/>
        <item m="1" x="1230"/>
        <item m="1" x="1183"/>
        <item m="1" x="1151"/>
        <item m="1" x="1740"/>
        <item m="1" x="1682"/>
        <item m="1" x="1068"/>
        <item m="1" x="1661"/>
        <item m="1" x="1046"/>
        <item m="1" x="1002"/>
        <item m="1" x="1587"/>
        <item m="1" x="655"/>
        <item m="1" x="1194"/>
        <item m="1" x="1179"/>
        <item m="1" x="1167"/>
        <item m="1" x="1131"/>
        <item m="1" x="1694"/>
        <item m="1" x="1021"/>
        <item m="1" x="1584"/>
        <item m="1" x="956"/>
        <item m="1" x="1531"/>
        <item m="1" x="1176"/>
        <item m="1" x="1767"/>
        <item m="1" x="1752"/>
        <item m="1" x="1625"/>
        <item m="1" x="998"/>
        <item m="1" x="954"/>
        <item m="1" x="1529"/>
        <item m="1" x="1504"/>
        <item m="1" x="1764"/>
        <item m="1" x="1057"/>
        <item m="1" x="1622"/>
        <item m="1" x="1017"/>
        <item m="1" x="904"/>
        <item m="1" x="1456"/>
        <item m="1" x="1429"/>
        <item m="1" x="1727"/>
        <item m="1" x="1688"/>
        <item m="1" x="993"/>
        <item m="1" x="1572"/>
        <item m="1" x="1522"/>
        <item m="1" x="1480"/>
        <item m="1" x="859"/>
        <item m="1" x="1425"/>
        <item m="1" x="833"/>
        <item m="1" x="1400"/>
        <item m="1" x="814"/>
        <item m="1" x="1670"/>
        <item m="1" x="1033"/>
        <item m="1" x="991"/>
        <item m="1" x="967"/>
        <item m="1" x="1500"/>
        <item m="1" x="1421"/>
        <item m="1" x="1398"/>
        <item m="1" x="1373"/>
        <item m="1" x="1337"/>
        <item m="1" x="1641"/>
        <item m="1" x="943"/>
        <item m="1" x="893"/>
        <item m="1" x="1473"/>
        <item m="1" x="1448"/>
        <item m="1" x="854"/>
        <item m="1" x="812"/>
        <item m="1" x="1352"/>
        <item m="1" x="759"/>
        <item m="1" x="961"/>
        <item m="1" x="1514"/>
        <item m="1" x="1445"/>
        <item m="1" x="792"/>
        <item m="1" x="1309"/>
        <item m="1" x="721"/>
        <item m="1" x="938"/>
        <item m="1" x="914"/>
        <item m="1" x="846"/>
        <item m="1" x="1345"/>
        <item m="1" x="1278"/>
        <item m="1" x="1253"/>
        <item m="1" x="867"/>
        <item m="1" x="1319"/>
        <item m="1" x="705"/>
        <item m="1" x="1249"/>
        <item m="1" x="668"/>
        <item m="1" x="1222"/>
        <item m="1" x="1437"/>
        <item m="1" x="1406"/>
        <item m="1" x="784"/>
        <item m="1" x="767"/>
        <item m="1" x="1302"/>
        <item m="1" x="730"/>
        <item m="1" x="689"/>
        <item m="1" x="684"/>
        <item m="1" x="1239"/>
        <item m="1" x="673"/>
        <item m="1" x="637"/>
        <item m="1" x="1772"/>
        <item m="1" x="1757"/>
        <item m="1" x="1153"/>
        <item m="1" x="1742"/>
        <item m="1" x="1683"/>
        <item m="1" x="1632"/>
        <item m="1" x="1228"/>
        <item m="1" x="662"/>
        <item m="1" x="1203"/>
        <item m="1" x="1196"/>
        <item m="1" x="1181"/>
        <item m="1" x="1150"/>
        <item m="1" x="1739"/>
        <item m="1" x="1133"/>
        <item m="1" x="1098"/>
        <item m="1" x="1067"/>
        <item m="1" x="1659"/>
        <item m="1" x="1607"/>
        <item m="1" x="1001"/>
        <item m="1" x="1586"/>
        <item m="1" x="1208"/>
        <item m="1" x="633"/>
        <item m="1" x="627"/>
        <item m="1" x="1769"/>
        <item m="1" x="1129"/>
        <item m="1" x="1108"/>
        <item m="1" x="1678"/>
        <item m="1" x="1657"/>
        <item m="1" x="1581"/>
        <item m="1" x="975"/>
        <item m="1" x="1560"/>
        <item m="1" x="955"/>
        <item m="1" x="1766"/>
        <item m="1" x="1709"/>
        <item m="1" x="1652"/>
        <item m="1" x="1019"/>
        <item m="1" x="1602"/>
        <item m="1" x="953"/>
        <item m="1" x="1528"/>
        <item m="1" x="927"/>
        <item m="1" x="1484"/>
        <item m="1" x="1763"/>
        <item m="1" x="1749"/>
        <item m="1" x="1141"/>
        <item m="1" x="1105"/>
        <item m="1" x="1016"/>
        <item m="1" x="1554"/>
        <item m="1" x="949"/>
        <item m="1" x="1503"/>
        <item m="1" x="883"/>
        <item m="1" x="1455"/>
        <item m="1" x="1427"/>
        <item m="1" x="1725"/>
        <item m="1" x="1595"/>
        <item m="1" x="1571"/>
        <item m="1" x="945"/>
        <item m="1" x="898"/>
        <item m="1" x="1423"/>
        <item m="1" x="832"/>
        <item m="1" x="1399"/>
        <item m="1" x="1081"/>
        <item m="1" x="1668"/>
        <item m="1" x="1030"/>
        <item m="1" x="988"/>
        <item m="1" x="965"/>
        <item m="1" x="1549"/>
        <item m="1" x="1498"/>
        <item m="1" x="895"/>
        <item m="1" x="1476"/>
        <item m="1" x="1397"/>
        <item m="1" x="813"/>
        <item m="1" x="1371"/>
        <item m="1" x="776"/>
        <item m="1" x="1336"/>
        <item m="1" x="1639"/>
        <item m="1" x="1546"/>
        <item m="1" x="874"/>
        <item m="1" x="1446"/>
        <item m="1" x="1393"/>
        <item m="1" x="810"/>
        <item m="1" x="1333"/>
        <item m="1" x="758"/>
        <item m="1" x="745"/>
        <item m="1" x="1511"/>
        <item m="1" x="1468"/>
        <item m="1" x="849"/>
        <item m="1" x="807"/>
        <item m="1" x="1348"/>
        <item m="1" x="774"/>
        <item m="1" x="744"/>
        <item m="1" x="1308"/>
        <item m="1" x="735"/>
        <item m="1" x="1293"/>
        <item m="1" x="1542"/>
        <item m="1" x="935"/>
        <item m="1" x="1509"/>
        <item m="1" x="869"/>
        <item m="1" x="1441"/>
        <item m="1" x="1410"/>
        <item m="1" x="785"/>
        <item m="1" x="718"/>
        <item m="1" x="692"/>
        <item m="1" x="1251"/>
        <item m="1" x="866"/>
        <item m="1" x="739"/>
        <item m="1" x="1303"/>
        <item m="1" x="1274"/>
        <item m="1" x="691"/>
        <item m="1" x="667"/>
        <item m="1" x="1221"/>
        <item m="1" x="1379"/>
        <item m="1" x="803"/>
        <item m="1" x="751"/>
        <item m="1" x="1300"/>
        <item m="1" x="729"/>
        <item m="1" x="1272"/>
        <item m="1" x="700"/>
        <item m="1" x="1264"/>
        <item m="1" x="1245"/>
        <item m="1" x="1259"/>
        <item m="1" x="683"/>
        <item m="1" x="672"/>
        <item m="1" x="1229"/>
        <item m="1" x="1211"/>
        <item m="1" x="635"/>
        <item m="1" x="1182"/>
        <item m="1" x="1169"/>
        <item m="1" x="1755"/>
        <item m="1" x="1110"/>
        <item m="1" x="1697"/>
        <item m="1" x="1099"/>
        <item m="1" x="1681"/>
        <item m="1" x="1045"/>
        <item m="1" x="1630"/>
        <item m="1" x="1227"/>
        <item m="1" x="660"/>
        <item m="1" x="645"/>
        <item m="1" x="1166"/>
        <item m="1" x="1738"/>
        <item m="1" x="1679"/>
        <item m="1" x="1064"/>
        <item m="1" x="1658"/>
        <item m="1" x="1583"/>
        <item m="1" x="1201"/>
        <item m="1" x="631"/>
        <item m="1" x="625"/>
        <item m="1" x="1175"/>
        <item m="1" x="1146"/>
        <item m="1" x="1735"/>
        <item m="1" x="1126"/>
        <item m="1" x="1655"/>
        <item m="1" x="1040"/>
        <item m="1" x="1604"/>
        <item m="1" x="997"/>
        <item m="1" x="1580"/>
        <item m="1" x="974"/>
        <item m="1" x="1559"/>
        <item m="1" x="622"/>
        <item m="1" x="1730"/>
        <item m="1" x="1122"/>
        <item m="1" x="1708"/>
        <item m="1" x="1690"/>
        <item m="1" x="1650"/>
        <item m="1" x="1037"/>
        <item m="1" x="1575"/>
        <item m="1" x="1557"/>
        <item m="1" x="951"/>
        <item m="1" x="1525"/>
        <item m="1" x="903"/>
        <item m="1" x="1482"/>
        <item m="1" x="1160"/>
        <item m="1" x="1085"/>
        <item m="1" x="1646"/>
        <item m="1" x="1596"/>
        <item m="1" x="924"/>
        <item m="1" x="1479"/>
        <item m="1" x="882"/>
        <item m="1" x="1454"/>
        <item m="1" x="858"/>
        <item m="1" x="1424"/>
        <item m="1" x="1103"/>
        <item m="1" x="1082"/>
        <item m="1" x="1011"/>
        <item m="1" x="1551"/>
        <item m="1" x="944"/>
        <item m="1" x="880"/>
        <item m="1" x="1450"/>
        <item m="1" x="856"/>
        <item m="1" x="1420"/>
        <item m="1" x="830"/>
        <item m="1" x="1372"/>
        <item m="1" x="1080"/>
        <item m="1" x="1666"/>
        <item m="1" x="1009"/>
        <item m="1" x="962"/>
        <item m="1" x="917"/>
        <item m="1" x="1495"/>
        <item m="1" x="892"/>
        <item m="1" x="1417"/>
        <item m="1" x="828"/>
        <item m="1" x="811"/>
        <item m="1" x="1335"/>
        <item m="1" x="1591"/>
        <item m="1" x="982"/>
        <item m="1" x="915"/>
        <item m="1" x="1470"/>
        <item m="1" x="873"/>
        <item m="1" x="1415"/>
        <item m="1" x="1390"/>
        <item m="1" x="1330"/>
        <item m="1" x="757"/>
        <item m="1" x="1510"/>
        <item m="1" x="1466"/>
        <item m="1" x="845"/>
        <item m="1" x="1386"/>
        <item m="1" x="806"/>
        <item m="1" x="788"/>
        <item m="1" x="1344"/>
        <item m="1" x="1321"/>
        <item m="1" x="1306"/>
        <item m="1" x="734"/>
        <item m="1" x="1277"/>
        <item m="1" x="1539"/>
        <item m="1" x="934"/>
        <item m="1" x="1464"/>
        <item m="1" x="1439"/>
        <item m="1" x="1408"/>
        <item m="1" x="1363"/>
        <item m="1" x="1342"/>
        <item m="1" x="741"/>
        <item m="1" x="1304"/>
        <item m="1" x="704"/>
        <item m="1" x="1248"/>
        <item m="1" x="1461"/>
        <item m="1" x="839"/>
        <item m="1" x="1315"/>
        <item m="1" x="713"/>
        <item m="1" x="702"/>
        <item m="1" x="1246"/>
        <item m="1" x="678"/>
        <item m="1" x="1220"/>
        <item m="1" x="1404"/>
        <item m="1" x="801"/>
        <item m="1" x="1324"/>
        <item m="1" x="737"/>
        <item m="1" x="1285"/>
        <item m="1" x="1271"/>
        <item m="1" x="698"/>
        <item m="1" x="1258"/>
        <item m="1" x="682"/>
        <item m="1" x="1238"/>
        <item m="1" x="661"/>
        <item m="1" x="1209"/>
        <item m="1" x="628"/>
        <item m="1" x="1770"/>
        <item m="1" x="1713"/>
        <item m="1" x="1695"/>
        <item m="1" x="1066"/>
        <item m="1" x="1044"/>
        <item m="1" x="1629"/>
        <item m="1" x="1226"/>
        <item m="1" x="1202"/>
        <item m="1" x="1164"/>
        <item m="1" x="1148"/>
        <item m="1" x="1693"/>
        <item m="1" x="1095"/>
        <item m="1" x="1677"/>
        <item m="1" x="1042"/>
        <item m="1" x="1626"/>
        <item m="1" x="1605"/>
        <item m="1" x="999"/>
        <item m="1" x="642"/>
        <item m="1" x="1200"/>
        <item m="1" x="1190"/>
        <item m="1" x="1765"/>
        <item m="1" x="1750"/>
        <item m="1" x="1144"/>
        <item m="1" x="1732"/>
        <item m="1" x="1107"/>
        <item m="1" x="1090"/>
        <item m="1" x="1674"/>
        <item m="1" x="1601"/>
        <item m="1" x="995"/>
        <item m="1" x="1578"/>
        <item m="1" x="1527"/>
        <item m="1" x="1189"/>
        <item m="1" x="1748"/>
        <item m="1" x="1728"/>
        <item m="1" x="1088"/>
        <item m="1" x="1055"/>
        <item m="1" x="1648"/>
        <item m="1" x="1034"/>
        <item m="1" x="1573"/>
        <item m="1" x="972"/>
        <item m="1" x="926"/>
        <item m="1" x="1502"/>
        <item m="1" x="901"/>
        <item m="1" x="1481"/>
        <item m="1" x="1762"/>
        <item m="1" x="1118"/>
        <item m="1" x="1104"/>
        <item m="1" x="1620"/>
        <item m="1" x="992"/>
        <item m="1" x="1570"/>
        <item m="1" x="968"/>
        <item m="1" x="881"/>
        <item m="1" x="1452"/>
        <item m="1" x="1723"/>
        <item m="1" x="1702"/>
        <item m="1" x="1687"/>
        <item m="1" x="1029"/>
        <item m="1" x="1617"/>
        <item m="1" x="964"/>
        <item m="1" x="894"/>
        <item m="1" x="878"/>
        <item m="1" x="855"/>
        <item m="1" x="1396"/>
        <item m="1" x="1370"/>
        <item m="1" x="1078"/>
        <item m="1" x="1665"/>
        <item m="1" x="1008"/>
        <item m="1" x="941"/>
        <item m="1" x="1515"/>
        <item m="1" x="1494"/>
        <item m="1" x="852"/>
        <item m="1" x="826"/>
        <item m="1" x="793"/>
        <item m="1" x="1332"/>
        <item m="1" x="1614"/>
        <item m="1" x="1006"/>
        <item m="1" x="1564"/>
        <item m="1" x="939"/>
        <item m="1" x="889"/>
        <item m="1" x="1443"/>
        <item m="1" x="848"/>
        <item m="1" x="1413"/>
        <item m="1" x="823"/>
        <item m="1" x="790"/>
        <item m="1" x="773"/>
        <item m="1" x="1329"/>
        <item m="1" x="1541"/>
        <item m="1" x="1491"/>
        <item m="1" x="887"/>
        <item m="1" x="1409"/>
        <item m="1" x="822"/>
        <item m="1" x="1384"/>
        <item m="1" x="742"/>
        <item m="1" x="1290"/>
        <item m="1" x="1276"/>
        <item m="1" x="1537"/>
        <item m="1" x="933"/>
        <item m="1" x="1489"/>
        <item m="1" x="1380"/>
        <item m="1" x="1362"/>
        <item m="1" x="1325"/>
        <item m="1" x="753"/>
        <item m="1" x="1316"/>
        <item m="1" x="738"/>
        <item m="1" x="703"/>
        <item m="1" x="1266"/>
        <item m="1" x="690"/>
        <item m="1" x="1436"/>
        <item m="1" x="1340"/>
        <item m="1" x="750"/>
        <item m="1" x="1299"/>
        <item m="1" x="728"/>
        <item m="1" x="711"/>
        <item m="1" x="677"/>
        <item m="1" x="1235"/>
        <item m="1" x="666"/>
        <item m="1" x="836"/>
        <item m="1" x="1378"/>
        <item m="1" x="800"/>
        <item m="1" x="763"/>
        <item m="1" x="748"/>
        <item m="1" x="1314"/>
        <item m="1" x="726"/>
        <item m="1" x="1284"/>
        <item m="1" x="1270"/>
        <item m="1" x="1257"/>
        <item m="1" x="681"/>
        <item m="1" x="1218"/>
        <item m="1" x="634"/>
        <item m="1" x="1178"/>
        <item m="1" x="1737"/>
        <item m="1" x="1130"/>
        <item m="1" x="1712"/>
        <item m="1" x="1063"/>
        <item m="1" x="1628"/>
        <item m="1" x="1216"/>
        <item m="1" x="644"/>
        <item m="1" x="1174"/>
        <item m="1" x="1125"/>
        <item m="1" x="1710"/>
        <item m="1" x="1093"/>
        <item m="1" x="1039"/>
        <item m="1" x="1624"/>
        <item m="1" x="654"/>
        <item m="1" x="641"/>
        <item m="1" x="1199"/>
        <item m="1" x="1143"/>
        <item m="1" x="1707"/>
        <item m="1" x="1689"/>
        <item m="1" x="1036"/>
        <item m="1" x="1600"/>
        <item m="1" x="994"/>
        <item m="1" x="1556"/>
        <item m="1" x="950"/>
        <item m="1" x="1524"/>
        <item m="1" x="1188"/>
        <item m="1" x="1159"/>
        <item m="1" x="1140"/>
        <item m="1" x="1726"/>
        <item m="1" x="1120"/>
        <item m="1" x="1084"/>
        <item m="1" x="1671"/>
        <item m="1" x="1054"/>
        <item m="1" x="1645"/>
        <item m="1" x="1014"/>
        <item m="1" x="1521"/>
        <item m="1" x="923"/>
        <item m="1" x="900"/>
        <item m="1" x="1478"/>
        <item m="1" x="1724"/>
        <item m="1" x="1117"/>
        <item m="1" x="1704"/>
        <item m="1" x="990"/>
        <item m="1" x="1567"/>
        <item m="1" x="966"/>
        <item m="1" x="921"/>
        <item m="1" x="1499"/>
        <item m="1" x="1477"/>
        <item m="1" x="879"/>
        <item m="1" x="1419"/>
        <item m="1" x="1722"/>
        <item m="1" x="1115"/>
        <item m="1" x="1701"/>
        <item m="1" x="1102"/>
        <item m="1" x="1640"/>
        <item m="1" x="1616"/>
        <item m="1" x="985"/>
        <item m="1" x="1566"/>
        <item m="1" x="1547"/>
        <item m="1" x="942"/>
        <item m="1" x="1472"/>
        <item m="1" x="876"/>
        <item m="1" x="1447"/>
        <item m="1" x="827"/>
        <item m="1" x="1369"/>
        <item m="1" x="1076"/>
        <item m="1" x="1007"/>
        <item m="1" x="1543"/>
        <item m="1" x="1513"/>
        <item m="1" x="1444"/>
        <item m="1" x="851"/>
        <item m="1" x="1414"/>
        <item m="1" x="1366"/>
        <item m="1" x="791"/>
        <item m="1" x="1350"/>
        <item m="1" x="775"/>
        <item m="1" x="1026"/>
        <item m="1" x="1005"/>
        <item m="1" x="1590"/>
        <item m="1" x="981"/>
        <item m="1" x="937"/>
        <item m="1" x="913"/>
        <item m="1" x="871"/>
        <item m="1" x="1442"/>
        <item m="1" x="844"/>
        <item m="1" x="1412"/>
        <item m="1" x="787"/>
        <item m="1" x="1328"/>
        <item m="1" x="979"/>
        <item m="1" x="959"/>
        <item m="1" x="1508"/>
        <item m="1" x="912"/>
        <item m="1" x="1490"/>
        <item m="1" x="1463"/>
        <item m="1" x="1407"/>
        <item m="1" x="1382"/>
        <item m="1" x="804"/>
        <item m="1" x="769"/>
        <item m="1" x="1318"/>
        <item m="1" x="732"/>
        <item m="1" x="716"/>
        <item m="1" x="1275"/>
        <item m="1" x="1536"/>
        <item m="1" x="910"/>
        <item m="1" x="1488"/>
        <item m="1" x="1460"/>
        <item m="1" x="1361"/>
        <item m="1" x="766"/>
        <item m="1" x="1287"/>
        <item m="1" x="701"/>
        <item m="1" x="1265"/>
        <item m="1" x="864"/>
        <item m="1" x="838"/>
        <item m="1" x="819"/>
        <item m="1" x="1359"/>
        <item m="1" x="764"/>
        <item m="1" x="736"/>
        <item m="1" x="727"/>
        <item m="1" x="709"/>
        <item m="1" x="1263"/>
        <item m="1" x="688"/>
        <item m="1" x="1244"/>
        <item m="1" x="676"/>
        <item m="1" x="1234"/>
        <item m="1" x="1434"/>
        <item m="1" x="834"/>
        <item m="1" x="1377"/>
        <item m="1" x="781"/>
        <item m="1" x="762"/>
        <item m="1" x="1298"/>
        <item m="1" x="707"/>
        <item m="1" x="694"/>
        <item m="1" x="1256"/>
        <item m="1" x="671"/>
        <item m="1" x="659"/>
        <item m="1" x="1217"/>
        <item m="1" x="632"/>
        <item m="1" x="1192"/>
        <item m="1" x="626"/>
        <item m="1" x="1177"/>
        <item m="1" x="1736"/>
        <item m="1" x="1128"/>
        <item m="1" x="1094"/>
        <item m="1" x="1676"/>
        <item m="1" x="1061"/>
        <item m="1" x="1656"/>
        <item m="1" x="1041"/>
        <item m="1" x="658"/>
        <item m="1" x="623"/>
        <item m="1" x="1124"/>
        <item m="1" x="1692"/>
        <item m="1" x="1651"/>
        <item m="1" x="1623"/>
        <item m="1" x="1577"/>
        <item m="1" x="652"/>
        <item m="1" x="1173"/>
        <item m="1" x="1161"/>
        <item m="1" x="1121"/>
        <item m="1" x="1087"/>
        <item m="1" x="1647"/>
        <item m="1" x="1015"/>
        <item m="1" x="1598"/>
        <item m="1" x="971"/>
        <item m="1" x="1523"/>
        <item m="1" x="1187"/>
        <item m="1" x="1158"/>
        <item m="1" x="1747"/>
        <item m="1" x="1139"/>
        <item m="1" x="1083"/>
        <item m="1" x="1051"/>
        <item m="1" x="1569"/>
        <item m="1" x="1519"/>
        <item m="1" x="922"/>
        <item m="1" x="897"/>
        <item m="1" x="1156"/>
        <item m="1" x="1746"/>
        <item m="1" x="1116"/>
        <item m="1" x="1686"/>
        <item m="1" x="1667"/>
        <item m="1" x="1642"/>
        <item m="1" x="1593"/>
        <item m="1" x="987"/>
        <item m="1" x="1497"/>
        <item m="1" x="1475"/>
        <item m="1" x="1418"/>
        <item m="1" x="1720"/>
        <item m="1" x="1114"/>
        <item m="1" x="1077"/>
        <item m="1" x="1028"/>
        <item m="1" x="983"/>
        <item m="1" x="1545"/>
        <item m="1" x="890"/>
        <item m="1" x="1471"/>
        <item m="1" x="825"/>
        <item m="1" x="1392"/>
        <item m="1" x="809"/>
        <item m="1" x="1368"/>
        <item m="1" x="1638"/>
        <item m="1" x="1027"/>
        <item m="1" x="1613"/>
        <item m="1" x="888"/>
        <item m="1" x="1467"/>
        <item m="1" x="847"/>
        <item m="1" x="1387"/>
        <item m="1" x="1365"/>
        <item m="1" x="789"/>
        <item m="1" x="1347"/>
        <item m="1" x="1024"/>
        <item m="1" x="1612"/>
        <item m="1" x="1540"/>
        <item m="1" x="868"/>
        <item m="1" x="843"/>
        <item m="1" x="770"/>
        <item m="1" x="978"/>
        <item m="1" x="932"/>
        <item m="1" x="1507"/>
        <item m="1" x="911"/>
        <item m="1" x="840"/>
        <item m="1" x="821"/>
        <item m="1" x="752"/>
        <item m="1" x="731"/>
        <item m="1" x="1288"/>
        <item m="1" x="714"/>
        <item m="1" x="1273"/>
        <item m="1" x="1506"/>
        <item m="1" x="909"/>
        <item m="1" x="886"/>
        <item m="1" x="1405"/>
        <item m="1" x="802"/>
        <item m="1" x="710"/>
        <item m="1" x="699"/>
        <item m="1" x="863"/>
        <item m="1" x="835"/>
        <item m="1" x="782"/>
        <item m="1" x="1313"/>
        <item m="1" x="725"/>
        <item m="1" x="687"/>
        <item m="1" x="675"/>
        <item m="1" x="1219"/>
        <item m="1" x="1432"/>
        <item m="1" x="1403"/>
        <item m="1" x="1357"/>
        <item m="1" x="780"/>
        <item m="1" x="761"/>
        <item m="1" x="724"/>
        <item m="1" x="1283"/>
        <item m="1" x="1242"/>
        <item m="1" x="1237"/>
        <item m="1" x="670"/>
        <item m="1" x="1225"/>
        <item m="1" x="643"/>
        <item m="1" x="1191"/>
        <item m="1" x="624"/>
        <item m="1" x="1163"/>
        <item m="1" x="1751"/>
        <item m="1" x="1145"/>
        <item m="1" x="1734"/>
        <item m="1" x="1092"/>
        <item m="1" x="1059"/>
        <item m="1" x="1654"/>
        <item m="1" x="1224"/>
        <item m="1" x="657"/>
        <item m="1" x="1215"/>
        <item m="1" x="653"/>
        <item m="1" x="621"/>
        <item m="1" x="1142"/>
        <item m="1" x="1706"/>
        <item m="1" x="1673"/>
        <item m="1" x="1056"/>
        <item m="1" x="1035"/>
        <item m="1" x="1574"/>
        <item m="1" x="651"/>
        <item m="1" x="1207"/>
        <item m="1" x="640"/>
        <item m="1" x="1119"/>
        <item m="1" x="1053"/>
        <item m="1" x="1644"/>
        <item m="1" x="1621"/>
        <item m="1" x="970"/>
        <item m="1" x="1552"/>
        <item m="1" x="947"/>
        <item m="1" x="1520"/>
        <item m="1" x="620"/>
        <item m="1" x="1761"/>
        <item m="1" x="1157"/>
        <item m="1" x="1703"/>
        <item m="1" x="1669"/>
        <item m="1" x="1032"/>
        <item m="1" x="1619"/>
        <item m="1" x="1010"/>
        <item m="1" x="989"/>
        <item m="1" x="1518"/>
        <item m="1" x="920"/>
        <item m="1" x="1760"/>
        <item m="1" x="1155"/>
        <item m="1" x="1138"/>
        <item m="1" x="1721"/>
        <item m="1" x="1079"/>
        <item m="1" x="1050"/>
        <item m="1" x="1615"/>
        <item m="1" x="1592"/>
        <item m="1" x="1516"/>
        <item m="1" x="875"/>
        <item m="1" x="1416"/>
        <item m="1" x="1719"/>
        <item m="1" x="1075"/>
        <item m="1" x="1664"/>
        <item m="1" x="960"/>
        <item m="1" x="1512"/>
        <item m="1" x="850"/>
        <item m="1" x="824"/>
        <item m="1" x="1389"/>
        <item m="1" x="808"/>
        <item m="1" x="1074"/>
        <item m="1" x="1049"/>
        <item m="1" x="1637"/>
        <item m="1" x="1025"/>
        <item m="1" x="980"/>
        <item m="1" x="1563"/>
        <item m="1" x="936"/>
        <item m="1" x="1492"/>
        <item m="1" x="1465"/>
        <item m="1" x="1385"/>
        <item m="1" x="1364"/>
        <item m="1" x="786"/>
        <item m="1" x="1327"/>
        <item m="1" x="1636"/>
        <item m="1" x="1023"/>
        <item m="1" x="1611"/>
        <item m="1" x="1538"/>
        <item m="1" x="1462"/>
        <item m="1" x="841"/>
        <item m="1" x="1381"/>
        <item m="1" x="754"/>
        <item m="1" x="1317"/>
        <item m="1" x="740"/>
        <item m="1" x="1562"/>
        <item m="1" x="958"/>
        <item m="1" x="1487"/>
        <item m="1" x="865"/>
        <item m="1" x="820"/>
        <item m="1" x="1360"/>
        <item m="1" x="765"/>
        <item m="1" x="1301"/>
        <item m="1" x="1286"/>
        <item m="1" x="712"/>
        <item m="1" x="1535"/>
        <item m="1" x="931"/>
        <item m="1" x="1435"/>
        <item m="1" x="837"/>
        <item m="1" x="818"/>
        <item m="1" x="783"/>
        <item m="1" x="749"/>
        <item m="1" x="708"/>
        <item m="1" x="1243"/>
        <item m="1" x="1459"/>
        <item m="1" x="1433"/>
        <item m="1" x="817"/>
        <item m="1" x="799"/>
        <item m="1" x="1358"/>
        <item m="1" x="1323"/>
        <item m="1" x="747"/>
        <item m="1" x="1262"/>
        <item m="1" x="686"/>
        <item m="1" x="665"/>
        <item m="1" x="1431"/>
        <item m="1" x="1356"/>
        <item m="1" x="1339"/>
        <item m="1" x="1312"/>
        <item m="1" x="1297"/>
        <item m="1" x="723"/>
        <item m="1" x="1269"/>
        <item m="1" x="697"/>
        <item m="1" x="669"/>
        <item m="1" x="1233"/>
        <item m="1" x="1411"/>
        <item m="1" x="648"/>
        <item m="1" x="1206"/>
        <item m="1" x="1311"/>
        <item m="1" x="1534"/>
        <item m="1" x="121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5"/>
        <item x="29"/>
        <item x="18"/>
        <item x="45"/>
        <item x="24"/>
        <item x="4"/>
        <item x="23"/>
        <item x="31"/>
        <item x="11"/>
        <item x="33"/>
        <item x="8"/>
        <item x="1"/>
        <item x="40"/>
        <item x="16"/>
        <item x="41"/>
        <item m="1" x="61"/>
        <item x="2"/>
        <item x="22"/>
        <item x="15"/>
        <item x="48"/>
        <item x="42"/>
        <item x="19"/>
        <item x="44"/>
        <item x="7"/>
        <item x="27"/>
        <item m="1" x="55"/>
        <item x="17"/>
        <item x="28"/>
        <item x="10"/>
        <item x="6"/>
        <item x="14"/>
        <item x="30"/>
        <item m="1" x="57"/>
        <item x="43"/>
        <item x="25"/>
        <item x="20"/>
        <item m="1" x="54"/>
        <item x="49"/>
        <item x="3"/>
        <item x="34"/>
        <item x="21"/>
        <item x="12"/>
        <item x="13"/>
        <item m="1" x="60"/>
        <item x="0"/>
        <item x="39"/>
        <item x="9"/>
        <item x="32"/>
        <item m="1" x="52"/>
        <item m="1" x="58"/>
        <item x="35"/>
        <item m="1" x="53"/>
        <item m="1" x="51"/>
        <item x="46"/>
        <item x="47"/>
        <item m="1" x="50"/>
        <item x="38"/>
        <item x="36"/>
        <item m="1" x="56"/>
        <item m="1" x="59"/>
        <item x="26"/>
        <item x="37"/>
        <item t="default"/>
      </items>
    </pivotField>
    <pivotField axis="axisRow" compact="0" outline="0" showAll="0">
      <items count="10">
        <item sd="0" x="0"/>
        <item sd="0" x="3"/>
        <item sd="0" x="4"/>
        <item sd="0" x="2"/>
        <item sd="0" x="6"/>
        <item sd="0" x="1"/>
        <item sd="0" x="7"/>
        <item sd="0" x="5"/>
        <item m="1" x="8"/>
        <item t="default" sd="0"/>
      </items>
    </pivotField>
    <pivotField axis="axisCol" compact="0" outline="0" showAll="0">
      <items count="22">
        <item x="18"/>
        <item x="7"/>
        <item x="9"/>
        <item x="5"/>
        <item x="11"/>
        <item x="1"/>
        <item x="13"/>
        <item x="6"/>
        <item x="2"/>
        <item x="14"/>
        <item x="0"/>
        <item x="15"/>
        <item x="12"/>
        <item x="17"/>
        <item x="19"/>
        <item x="8"/>
        <item x="3"/>
        <item x="16"/>
        <item x="4"/>
        <item n="Не  расходы /Движения меж счетами" x="10"/>
        <item m="1" x="20"/>
        <item t="default"/>
      </items>
    </pivotField>
  </pivotFields>
  <rowFields count="2">
    <field x="7"/>
    <field x="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8"/>
  </colFields>
  <colItems count="20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0" hier="-1"/>
    <pageField fld="1" hier="-1"/>
  </pageFields>
  <dataFields count="1">
    <dataField name="Сумма по полю Дебет" fld="2" baseField="2" baseItem="0" numFmtId="4"/>
  </dataFields>
  <formats count="39">
    <format dxfId="182">
      <pivotArea field="7" type="button" dataOnly="0" labelOnly="1" outline="0" axis="axisRow" fieldPosition="0"/>
    </format>
    <format dxfId="181">
      <pivotArea field="6" type="button" dataOnly="0" labelOnly="1" outline="0" axis="axisRow" fieldPosition="1"/>
    </format>
    <format dxfId="180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79">
      <pivotArea dataOnly="0" labelOnly="1" grandCol="1" outline="0" fieldPosition="0"/>
    </format>
    <format dxfId="178">
      <pivotArea field="7" type="button" dataOnly="0" labelOnly="1" outline="0" axis="axisRow" fieldPosition="0"/>
    </format>
    <format dxfId="177">
      <pivotArea field="6" type="button" dataOnly="0" labelOnly="1" outline="0" axis="axisRow" fieldPosition="1"/>
    </format>
    <format dxfId="176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75">
      <pivotArea dataOnly="0" labelOnly="1" grandCol="1" outline="0" fieldPosition="0"/>
    </format>
    <format dxfId="174">
      <pivotArea field="7" type="button" dataOnly="0" labelOnly="1" outline="0" axis="axisRow" fieldPosition="0"/>
    </format>
    <format dxfId="173">
      <pivotArea field="6" type="button" dataOnly="0" labelOnly="1" outline="0" axis="axisRow" fieldPosition="1"/>
    </format>
    <format dxfId="172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71">
      <pivotArea dataOnly="0" labelOnly="1" grandCol="1" outline="0" fieldPosition="0"/>
    </format>
    <format dxfId="170">
      <pivotArea outline="0" fieldPosition="0">
        <references count="1">
          <reference field="8" count="16" selected="0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69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68">
      <pivotArea dataOnly="0" labelOnly="1" grandCol="1" outline="0" fieldPosition="0"/>
    </format>
    <format dxfId="167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66">
      <pivotArea dataOnly="0" labelOnly="1" grandCol="1" outline="0" fieldPosition="0"/>
    </format>
    <format dxfId="165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164">
      <pivotArea dataOnly="0" labelOnly="1" grandCol="1" outline="0" fieldPosition="0"/>
    </format>
    <format dxfId="163">
      <pivotArea dataOnly="0" labelOnly="1" outline="0" fieldPosition="0">
        <references count="1">
          <reference field="8" count="3">
            <x v="15"/>
            <x v="16"/>
            <x v="17"/>
          </reference>
        </references>
      </pivotArea>
    </format>
    <format dxfId="162">
      <pivotArea dataOnly="0" labelOnly="1" outline="0" fieldPosition="0">
        <references count="1">
          <reference field="8" count="1">
            <x v="3"/>
          </reference>
        </references>
      </pivotArea>
    </format>
    <format dxfId="161">
      <pivotArea dataOnly="0" labelOnly="1" outline="0" fieldPosition="0">
        <references count="1">
          <reference field="8" count="1">
            <x v="3"/>
          </reference>
        </references>
      </pivotArea>
    </format>
    <format dxfId="160">
      <pivotArea dataOnly="0" labelOnly="1" outline="0" fieldPosition="0">
        <references count="1">
          <reference field="8" count="1">
            <x v="3"/>
          </reference>
        </references>
      </pivotArea>
    </format>
    <format dxfId="159">
      <pivotArea dataOnly="0" labelOnly="1" outline="0" fieldPosition="0">
        <references count="1">
          <reference field="8" count="1">
            <x v="3"/>
          </reference>
        </references>
      </pivotArea>
    </format>
    <format dxfId="158">
      <pivotArea dataOnly="0" labelOnly="1" outline="0" fieldPosition="0">
        <references count="1">
          <reference field="8" count="1">
            <x v="3"/>
          </reference>
        </references>
      </pivotArea>
    </format>
    <format dxfId="157">
      <pivotArea dataOnly="0" outline="0" fieldPosition="0">
        <references count="1">
          <reference field="1" count="0" defaultSubtotal="1"/>
        </references>
      </pivotArea>
    </format>
    <format dxfId="156">
      <pivotArea dataOnly="0" labelOnly="1" outline="0" fieldPosition="0">
        <references count="1">
          <reference field="8" count="1">
            <x v="10"/>
          </reference>
        </references>
      </pivotArea>
    </format>
    <format dxfId="155">
      <pivotArea dataOnly="0" labelOnly="1" outline="0" fieldPosition="0">
        <references count="1">
          <reference field="8" count="1">
            <x v="10"/>
          </reference>
        </references>
      </pivotArea>
    </format>
    <format dxfId="154">
      <pivotArea dataOnly="0" labelOnly="1" outline="0" fieldPosition="0">
        <references count="1">
          <reference field="8" count="1">
            <x v="10"/>
          </reference>
        </references>
      </pivotArea>
    </format>
    <format dxfId="153">
      <pivotArea dataOnly="0" labelOnly="1" outline="0" fieldPosition="0">
        <references count="1">
          <reference field="8" count="1">
            <x v="10"/>
          </reference>
        </references>
      </pivotArea>
    </format>
    <format dxfId="152">
      <pivotArea dataOnly="0" labelOnly="1" outline="0" fieldPosition="0">
        <references count="1">
          <reference field="8" count="1">
            <x v="10"/>
          </reference>
        </references>
      </pivotArea>
    </format>
    <format dxfId="151">
      <pivotArea dataOnly="0" outline="0" fieldPosition="0">
        <references count="1">
          <reference field="7" count="0" defaultSubtotal="1"/>
        </references>
      </pivotArea>
    </format>
    <format dxfId="150">
      <pivotArea dataOnly="0" labelOnly="1" outline="0" fieldPosition="0">
        <references count="1">
          <reference field="8" count="1">
            <x v="19"/>
          </reference>
        </references>
      </pivotArea>
    </format>
    <format dxfId="149">
      <pivotArea dataOnly="0" labelOnly="1" outline="0" fieldPosition="0">
        <references count="1">
          <reference field="8" count="1">
            <x v="19"/>
          </reference>
        </references>
      </pivotArea>
    </format>
    <format dxfId="148">
      <pivotArea dataOnly="0" labelOnly="1" outline="0" fieldPosition="0">
        <references count="1">
          <reference field="8" count="1">
            <x v="19"/>
          </reference>
        </references>
      </pivotArea>
    </format>
    <format dxfId="147">
      <pivotArea dataOnly="0" labelOnly="1" outline="0" fieldPosition="0">
        <references count="1">
          <reference field="8" count="1">
            <x v="19"/>
          </reference>
        </references>
      </pivotArea>
    </format>
    <format dxfId="146">
      <pivotArea dataOnly="0" labelOnly="1" outline="0" fieldPosition="0">
        <references count="1">
          <reference field="8" count="1">
            <x v="19"/>
          </reference>
        </references>
      </pivotArea>
    </format>
    <format dxfId="145">
      <pivotArea dataOnly="0" labelOnly="1" outline="0" fieldPosition="0">
        <references count="1">
          <reference field="8" count="1">
            <x v="19"/>
          </reference>
        </references>
      </pivotArea>
    </format>
    <format dxfId="144">
      <pivotArea dataOnly="0" labelOnly="1" outline="0" fieldPosition="0">
        <references count="1">
          <reference field="8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04FE27-487B-4FE5-B190-D00BB6315E14}" name="Сводная таблица1" cacheId="29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15:D64" firstHeaderRow="2" firstDataRow="2" firstDataCol="3" rowPageCount="1" colPageCount="1"/>
  <pivotFields count="9">
    <pivotField compact="0" numFmtId="17" outline="0" showAll="0"/>
    <pivotField axis="axisPage" compact="0" numFmtId="14" outline="0" showAll="0">
      <items count="17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m="1" x="696"/>
        <item m="1" x="1261"/>
        <item m="1" x="685"/>
        <item m="1" x="1241"/>
        <item m="1" x="664"/>
        <item m="1" x="650"/>
        <item m="1" x="1198"/>
        <item m="1" x="630"/>
        <item m="1" x="1186"/>
        <item m="1" x="1774"/>
        <item m="1" x="1172"/>
        <item m="1" x="1745"/>
        <item m="1" x="1137"/>
        <item m="1" x="1718"/>
        <item m="1" x="1113"/>
        <item m="1" x="1700"/>
        <item m="1" x="1073"/>
        <item m="1" x="1663"/>
        <item m="1" x="1048"/>
        <item m="1" x="1635"/>
        <item m="1" x="1231"/>
        <item m="1" x="1213"/>
        <item m="1" x="649"/>
        <item m="1" x="1205"/>
        <item m="1" x="638"/>
        <item m="1" x="1184"/>
        <item m="1" x="1773"/>
        <item m="1" x="1758"/>
        <item m="1" x="1154"/>
        <item m="1" x="1716"/>
        <item m="1" x="1634"/>
        <item m="1" x="1610"/>
        <item m="1" x="1004"/>
        <item m="1" x="1212"/>
        <item m="1" x="636"/>
        <item m="1" x="1197"/>
        <item m="1" x="1771"/>
        <item m="1" x="1170"/>
        <item m="1" x="1756"/>
        <item m="1" x="1152"/>
        <item m="1" x="1741"/>
        <item m="1" x="1111"/>
        <item m="1" x="1698"/>
        <item m="1" x="1100"/>
        <item m="1" x="1069"/>
        <item m="1" x="1631"/>
        <item m="1" x="1022"/>
        <item m="1" x="1609"/>
        <item m="1" x="1003"/>
        <item m="1" x="1588"/>
        <item m="1" x="957"/>
        <item m="1" x="1533"/>
        <item m="1" x="1195"/>
        <item m="1" x="1180"/>
        <item m="1" x="1132"/>
        <item m="1" x="1097"/>
        <item m="1" x="1680"/>
        <item m="1" x="1065"/>
        <item m="1" x="1043"/>
        <item m="1" x="1606"/>
        <item m="1" x="1000"/>
        <item m="1" x="1585"/>
        <item m="1" x="976"/>
        <item m="1" x="1561"/>
        <item m="1" x="930"/>
        <item m="1" x="1505"/>
        <item m="1" x="908"/>
        <item m="1" x="1486"/>
        <item m="1" x="1768"/>
        <item m="1" x="1147"/>
        <item m="1" x="1127"/>
        <item m="1" x="1711"/>
        <item m="1" x="1675"/>
        <item m="1" x="1060"/>
        <item m="1" x="885"/>
        <item m="1" x="1458"/>
        <item m="1" x="1731"/>
        <item m="1" x="1123"/>
        <item m="1" x="1106"/>
        <item m="1" x="1691"/>
        <item m="1" x="1058"/>
        <item m="1" x="1038"/>
        <item m="1" x="1018"/>
        <item m="1" x="1576"/>
        <item m="1" x="973"/>
        <item m="1" x="1558"/>
        <item m="1" x="952"/>
        <item m="1" x="1526"/>
        <item m="1" x="905"/>
        <item m="1" x="1483"/>
        <item m="1" x="1457"/>
        <item m="1" x="861"/>
        <item m="1" x="1402"/>
        <item m="1" x="816"/>
        <item m="1" x="1086"/>
        <item m="1" x="1672"/>
        <item m="1" x="1597"/>
        <item m="1" x="1553"/>
        <item m="1" x="948"/>
        <item m="1" x="925"/>
        <item m="1" x="1501"/>
        <item m="1" x="860"/>
        <item m="1" x="1426"/>
        <item m="1" x="1375"/>
        <item m="1" x="798"/>
        <item m="1" x="1355"/>
        <item m="1" x="779"/>
        <item m="1" x="1338"/>
        <item m="1" x="1012"/>
        <item m="1" x="1594"/>
        <item m="1" x="1568"/>
        <item m="1" x="896"/>
        <item m="1" x="1451"/>
        <item m="1" x="1422"/>
        <item m="1" x="831"/>
        <item m="1" x="796"/>
        <item m="1" x="1353"/>
        <item m="1" x="778"/>
        <item m="1" x="986"/>
        <item m="1" x="963"/>
        <item m="1" x="1548"/>
        <item m="1" x="918"/>
        <item m="1" x="1496"/>
        <item m="1" x="1474"/>
        <item m="1" x="877"/>
        <item m="1" x="829"/>
        <item m="1" x="1395"/>
        <item m="1" x="760"/>
        <item m="1" x="746"/>
        <item m="1" x="1296"/>
        <item m="1" x="1282"/>
        <item m="1" x="1544"/>
        <item m="1" x="940"/>
        <item m="1" x="1493"/>
        <item m="1" x="1391"/>
        <item m="1" x="1367"/>
        <item m="1" x="1331"/>
        <item m="1" x="1322"/>
        <item m="1" x="1280"/>
        <item m="1" x="693"/>
        <item m="1" x="872"/>
        <item m="1" x="1346"/>
        <item m="1" x="772"/>
        <item m="1" x="743"/>
        <item m="1" x="1307"/>
        <item m="1" x="1292"/>
        <item m="1" x="719"/>
        <item m="1" x="1268"/>
        <item m="1" x="1254"/>
        <item m="1" x="680"/>
        <item m="1" x="1236"/>
        <item m="1" x="1440"/>
        <item m="1" x="842"/>
        <item m="1" x="1383"/>
        <item m="1" x="1343"/>
        <item m="1" x="1326"/>
        <item m="1" x="755"/>
        <item m="1" x="1305"/>
        <item m="1" x="1289"/>
        <item m="1" x="717"/>
        <item m="1" x="1250"/>
        <item m="1" x="695"/>
        <item m="1" x="1260"/>
        <item m="1" x="674"/>
        <item m="1" x="1232"/>
        <item m="1" x="639"/>
        <item m="1" x="1185"/>
        <item m="1" x="1759"/>
        <item m="1" x="1136"/>
        <item m="1" x="1717"/>
        <item m="1" x="1685"/>
        <item m="1" x="1072"/>
        <item m="1" x="1047"/>
        <item m="1" x="663"/>
        <item m="1" x="647"/>
        <item m="1" x="1171"/>
        <item m="1" x="1743"/>
        <item m="1" x="1134"/>
        <item m="1" x="1715"/>
        <item m="1" x="1112"/>
        <item m="1" x="1070"/>
        <item m="1" x="1633"/>
        <item m="1" x="1589"/>
        <item m="1" x="656"/>
        <item m="1" x="1210"/>
        <item m="1" x="646"/>
        <item m="1" x="1168"/>
        <item m="1" x="1754"/>
        <item m="1" x="1714"/>
        <item m="1" x="1109"/>
        <item m="1" x="1696"/>
        <item m="1" x="1660"/>
        <item m="1" x="1608"/>
        <item m="1" x="977"/>
        <item m="1" x="1532"/>
        <item m="1" x="1193"/>
        <item m="1" x="1165"/>
        <item m="1" x="1753"/>
        <item m="1" x="1149"/>
        <item m="1" x="1096"/>
        <item m="1" x="1062"/>
        <item m="1" x="1627"/>
        <item m="1" x="1020"/>
        <item m="1" x="1582"/>
        <item m="1" x="1530"/>
        <item m="1" x="929"/>
        <item m="1" x="907"/>
        <item m="1" x="1162"/>
        <item m="1" x="1733"/>
        <item m="1" x="1091"/>
        <item m="1" x="1653"/>
        <item m="1" x="1603"/>
        <item m="1" x="996"/>
        <item m="1" x="1579"/>
        <item m="1" x="928"/>
        <item m="1" x="906"/>
        <item m="1" x="1485"/>
        <item m="1" x="862"/>
        <item m="1" x="1430"/>
        <item m="1" x="1729"/>
        <item m="1" x="1705"/>
        <item m="1" x="1089"/>
        <item m="1" x="1649"/>
        <item m="1" x="1599"/>
        <item m="1" x="1555"/>
        <item m="1" x="902"/>
        <item m="1" x="884"/>
        <item m="1" x="1428"/>
        <item m="1" x="1401"/>
        <item m="1" x="815"/>
        <item m="1" x="1376"/>
        <item m="1" x="1052"/>
        <item m="1" x="1013"/>
        <item m="1" x="969"/>
        <item m="1" x="946"/>
        <item m="1" x="899"/>
        <item m="1" x="1453"/>
        <item m="1" x="857"/>
        <item m="1" x="1374"/>
        <item m="1" x="797"/>
        <item m="1" x="1354"/>
        <item m="1" x="1643"/>
        <item m="1" x="1031"/>
        <item m="1" x="1618"/>
        <item m="1" x="1550"/>
        <item m="1" x="1517"/>
        <item m="1" x="919"/>
        <item m="1" x="1449"/>
        <item m="1" x="795"/>
        <item m="1" x="777"/>
        <item m="1" x="984"/>
        <item m="1" x="1565"/>
        <item m="1" x="916"/>
        <item m="1" x="891"/>
        <item m="1" x="853"/>
        <item m="1" x="1394"/>
        <item m="1" x="794"/>
        <item m="1" x="1351"/>
        <item m="1" x="1334"/>
        <item m="1" x="1310"/>
        <item m="1" x="1295"/>
        <item m="1" x="722"/>
        <item m="1" x="1281"/>
        <item m="1" x="1469"/>
        <item m="1" x="1388"/>
        <item m="1" x="1349"/>
        <item m="1" x="756"/>
        <item m="1" x="1294"/>
        <item m="1" x="720"/>
        <item m="1" x="1279"/>
        <item m="1" x="1255"/>
        <item m="1" x="870"/>
        <item m="1" x="805"/>
        <item m="1" x="771"/>
        <item m="1" x="1320"/>
        <item m="1" x="733"/>
        <item m="1" x="1291"/>
        <item m="1" x="706"/>
        <item m="1" x="1252"/>
        <item m="1" x="679"/>
        <item m="1" x="1223"/>
        <item m="1" x="1438"/>
        <item m="1" x="1341"/>
        <item m="1" x="768"/>
        <item m="1" x="715"/>
        <item m="1" x="1267"/>
        <item m="1" x="1247"/>
        <item m="1" x="1240"/>
        <item m="1" x="1204"/>
        <item m="1" x="629"/>
        <item m="1" x="1744"/>
        <item m="1" x="1135"/>
        <item m="1" x="1699"/>
        <item m="1" x="1101"/>
        <item m="1" x="1684"/>
        <item m="1" x="1071"/>
        <item m="1" x="1662"/>
        <item m="1" x="1230"/>
        <item m="1" x="1183"/>
        <item m="1" x="1151"/>
        <item m="1" x="1740"/>
        <item m="1" x="1682"/>
        <item m="1" x="1068"/>
        <item m="1" x="1661"/>
        <item m="1" x="1046"/>
        <item m="1" x="1002"/>
        <item m="1" x="1587"/>
        <item m="1" x="655"/>
        <item m="1" x="1194"/>
        <item m="1" x="1179"/>
        <item m="1" x="1167"/>
        <item m="1" x="1131"/>
        <item m="1" x="1694"/>
        <item m="1" x="1021"/>
        <item m="1" x="1584"/>
        <item m="1" x="956"/>
        <item m="1" x="1531"/>
        <item m="1" x="1176"/>
        <item m="1" x="1767"/>
        <item m="1" x="1752"/>
        <item m="1" x="1625"/>
        <item m="1" x="998"/>
        <item m="1" x="954"/>
        <item m="1" x="1529"/>
        <item m="1" x="1504"/>
        <item m="1" x="1764"/>
        <item m="1" x="1057"/>
        <item m="1" x="1622"/>
        <item m="1" x="1017"/>
        <item m="1" x="904"/>
        <item m="1" x="1456"/>
        <item m="1" x="1429"/>
        <item m="1" x="1727"/>
        <item m="1" x="1688"/>
        <item m="1" x="993"/>
        <item m="1" x="1572"/>
        <item m="1" x="1522"/>
        <item m="1" x="1480"/>
        <item m="1" x="859"/>
        <item m="1" x="1425"/>
        <item m="1" x="833"/>
        <item m="1" x="1400"/>
        <item m="1" x="814"/>
        <item m="1" x="1670"/>
        <item m="1" x="1033"/>
        <item m="1" x="991"/>
        <item m="1" x="967"/>
        <item m="1" x="1500"/>
        <item m="1" x="1421"/>
        <item m="1" x="1398"/>
        <item m="1" x="1373"/>
        <item m="1" x="1337"/>
        <item m="1" x="1641"/>
        <item m="1" x="943"/>
        <item m="1" x="893"/>
        <item m="1" x="1473"/>
        <item m="1" x="1448"/>
        <item m="1" x="854"/>
        <item m="1" x="812"/>
        <item m="1" x="1352"/>
        <item m="1" x="759"/>
        <item m="1" x="961"/>
        <item m="1" x="1514"/>
        <item m="1" x="1445"/>
        <item m="1" x="792"/>
        <item m="1" x="1309"/>
        <item m="1" x="721"/>
        <item m="1" x="938"/>
        <item m="1" x="914"/>
        <item m="1" x="846"/>
        <item m="1" x="1345"/>
        <item m="1" x="1278"/>
        <item m="1" x="1253"/>
        <item m="1" x="867"/>
        <item m="1" x="1319"/>
        <item m="1" x="705"/>
        <item m="1" x="1249"/>
        <item m="1" x="668"/>
        <item m="1" x="1222"/>
        <item m="1" x="1437"/>
        <item m="1" x="1406"/>
        <item m="1" x="784"/>
        <item m="1" x="767"/>
        <item m="1" x="1302"/>
        <item m="1" x="730"/>
        <item m="1" x="689"/>
        <item m="1" x="684"/>
        <item m="1" x="1239"/>
        <item m="1" x="673"/>
        <item m="1" x="637"/>
        <item m="1" x="1772"/>
        <item m="1" x="1757"/>
        <item m="1" x="1153"/>
        <item m="1" x="1742"/>
        <item m="1" x="1683"/>
        <item m="1" x="1632"/>
        <item m="1" x="1228"/>
        <item m="1" x="662"/>
        <item m="1" x="1203"/>
        <item m="1" x="1196"/>
        <item m="1" x="1181"/>
        <item m="1" x="1150"/>
        <item m="1" x="1739"/>
        <item m="1" x="1133"/>
        <item m="1" x="1098"/>
        <item m="1" x="1067"/>
        <item m="1" x="1659"/>
        <item m="1" x="1607"/>
        <item m="1" x="1001"/>
        <item m="1" x="1586"/>
        <item m="1" x="1208"/>
        <item m="1" x="633"/>
        <item m="1" x="627"/>
        <item m="1" x="1769"/>
        <item m="1" x="1129"/>
        <item m="1" x="1108"/>
        <item m="1" x="1678"/>
        <item m="1" x="1657"/>
        <item m="1" x="1581"/>
        <item m="1" x="975"/>
        <item m="1" x="1560"/>
        <item m="1" x="955"/>
        <item m="1" x="1766"/>
        <item m="1" x="1709"/>
        <item m="1" x="1652"/>
        <item m="1" x="1019"/>
        <item m="1" x="1602"/>
        <item m="1" x="953"/>
        <item m="1" x="1528"/>
        <item m="1" x="927"/>
        <item m="1" x="1484"/>
        <item m="1" x="1763"/>
        <item m="1" x="1749"/>
        <item m="1" x="1141"/>
        <item m="1" x="1105"/>
        <item m="1" x="1016"/>
        <item m="1" x="1554"/>
        <item m="1" x="949"/>
        <item m="1" x="1503"/>
        <item m="1" x="883"/>
        <item m="1" x="1455"/>
        <item m="1" x="1427"/>
        <item m="1" x="1725"/>
        <item m="1" x="1595"/>
        <item m="1" x="1571"/>
        <item m="1" x="945"/>
        <item m="1" x="898"/>
        <item m="1" x="1423"/>
        <item m="1" x="832"/>
        <item m="1" x="1399"/>
        <item m="1" x="1081"/>
        <item m="1" x="1668"/>
        <item m="1" x="1030"/>
        <item m="1" x="988"/>
        <item m="1" x="965"/>
        <item m="1" x="1549"/>
        <item m="1" x="1498"/>
        <item m="1" x="895"/>
        <item m="1" x="1476"/>
        <item m="1" x="1397"/>
        <item m="1" x="813"/>
        <item m="1" x="1371"/>
        <item m="1" x="776"/>
        <item m="1" x="1336"/>
        <item m="1" x="1639"/>
        <item m="1" x="1546"/>
        <item m="1" x="874"/>
        <item m="1" x="1446"/>
        <item m="1" x="1393"/>
        <item m="1" x="810"/>
        <item m="1" x="1333"/>
        <item m="1" x="758"/>
        <item m="1" x="745"/>
        <item m="1" x="1511"/>
        <item m="1" x="1468"/>
        <item m="1" x="849"/>
        <item m="1" x="807"/>
        <item m="1" x="1348"/>
        <item m="1" x="774"/>
        <item m="1" x="744"/>
        <item m="1" x="1308"/>
        <item m="1" x="735"/>
        <item m="1" x="1293"/>
        <item m="1" x="1542"/>
        <item m="1" x="935"/>
        <item m="1" x="1509"/>
        <item m="1" x="869"/>
        <item m="1" x="1441"/>
        <item m="1" x="1410"/>
        <item m="1" x="785"/>
        <item m="1" x="718"/>
        <item m="1" x="692"/>
        <item m="1" x="1251"/>
        <item m="1" x="866"/>
        <item m="1" x="739"/>
        <item m="1" x="1303"/>
        <item m="1" x="1274"/>
        <item m="1" x="691"/>
        <item m="1" x="667"/>
        <item m="1" x="1221"/>
        <item m="1" x="1379"/>
        <item m="1" x="803"/>
        <item m="1" x="751"/>
        <item m="1" x="1300"/>
        <item m="1" x="729"/>
        <item m="1" x="1272"/>
        <item m="1" x="700"/>
        <item m="1" x="1264"/>
        <item m="1" x="1245"/>
        <item m="1" x="1259"/>
        <item m="1" x="683"/>
        <item m="1" x="672"/>
        <item m="1" x="1229"/>
        <item m="1" x="1211"/>
        <item m="1" x="635"/>
        <item m="1" x="1182"/>
        <item m="1" x="1169"/>
        <item m="1" x="1755"/>
        <item m="1" x="1110"/>
        <item m="1" x="1697"/>
        <item m="1" x="1099"/>
        <item m="1" x="1681"/>
        <item m="1" x="1045"/>
        <item m="1" x="1630"/>
        <item m="1" x="1227"/>
        <item m="1" x="660"/>
        <item m="1" x="645"/>
        <item m="1" x="1166"/>
        <item m="1" x="1738"/>
        <item m="1" x="1679"/>
        <item m="1" x="1064"/>
        <item m="1" x="1658"/>
        <item m="1" x="1583"/>
        <item m="1" x="1201"/>
        <item m="1" x="631"/>
        <item m="1" x="625"/>
        <item m="1" x="1175"/>
        <item m="1" x="1146"/>
        <item m="1" x="1735"/>
        <item m="1" x="1126"/>
        <item m="1" x="1655"/>
        <item m="1" x="1040"/>
        <item m="1" x="1604"/>
        <item m="1" x="997"/>
        <item m="1" x="1580"/>
        <item m="1" x="974"/>
        <item m="1" x="1559"/>
        <item m="1" x="622"/>
        <item m="1" x="1730"/>
        <item m="1" x="1122"/>
        <item m="1" x="1708"/>
        <item m="1" x="1690"/>
        <item m="1" x="1650"/>
        <item m="1" x="1037"/>
        <item m="1" x="1575"/>
        <item m="1" x="1557"/>
        <item m="1" x="951"/>
        <item m="1" x="1525"/>
        <item m="1" x="903"/>
        <item m="1" x="1482"/>
        <item m="1" x="1160"/>
        <item m="1" x="1085"/>
        <item m="1" x="1646"/>
        <item m="1" x="1596"/>
        <item m="1" x="924"/>
        <item m="1" x="1479"/>
        <item m="1" x="882"/>
        <item m="1" x="1454"/>
        <item m="1" x="858"/>
        <item m="1" x="1424"/>
        <item m="1" x="1103"/>
        <item m="1" x="1082"/>
        <item m="1" x="1011"/>
        <item m="1" x="1551"/>
        <item m="1" x="944"/>
        <item m="1" x="880"/>
        <item m="1" x="1450"/>
        <item m="1" x="856"/>
        <item m="1" x="1420"/>
        <item m="1" x="830"/>
        <item m="1" x="1372"/>
        <item m="1" x="1080"/>
        <item m="1" x="1666"/>
        <item m="1" x="1009"/>
        <item m="1" x="962"/>
        <item m="1" x="917"/>
        <item m="1" x="1495"/>
        <item m="1" x="892"/>
        <item m="1" x="1417"/>
        <item m="1" x="828"/>
        <item m="1" x="811"/>
        <item m="1" x="1335"/>
        <item m="1" x="1591"/>
        <item m="1" x="982"/>
        <item m="1" x="915"/>
        <item m="1" x="1470"/>
        <item m="1" x="873"/>
        <item m="1" x="1415"/>
        <item m="1" x="1390"/>
        <item m="1" x="1330"/>
        <item m="1" x="757"/>
        <item m="1" x="1510"/>
        <item m="1" x="1466"/>
        <item m="1" x="845"/>
        <item m="1" x="1386"/>
        <item m="1" x="806"/>
        <item m="1" x="788"/>
        <item m="1" x="1344"/>
        <item m="1" x="1321"/>
        <item m="1" x="1306"/>
        <item m="1" x="734"/>
        <item m="1" x="1277"/>
        <item m="1" x="1539"/>
        <item m="1" x="934"/>
        <item m="1" x="1464"/>
        <item m="1" x="1439"/>
        <item m="1" x="1408"/>
        <item m="1" x="1363"/>
        <item m="1" x="1342"/>
        <item m="1" x="741"/>
        <item m="1" x="1304"/>
        <item m="1" x="704"/>
        <item m="1" x="1248"/>
        <item m="1" x="1461"/>
        <item m="1" x="839"/>
        <item m="1" x="1315"/>
        <item m="1" x="713"/>
        <item m="1" x="702"/>
        <item m="1" x="1246"/>
        <item m="1" x="678"/>
        <item m="1" x="1220"/>
        <item m="1" x="1404"/>
        <item m="1" x="801"/>
        <item m="1" x="1324"/>
        <item m="1" x="737"/>
        <item m="1" x="1285"/>
        <item m="1" x="1271"/>
        <item m="1" x="698"/>
        <item m="1" x="1258"/>
        <item m="1" x="682"/>
        <item m="1" x="1238"/>
        <item m="1" x="661"/>
        <item m="1" x="1209"/>
        <item m="1" x="628"/>
        <item m="1" x="1770"/>
        <item m="1" x="1713"/>
        <item m="1" x="1695"/>
        <item m="1" x="1066"/>
        <item m="1" x="1044"/>
        <item m="1" x="1629"/>
        <item m="1" x="1226"/>
        <item m="1" x="1202"/>
        <item m="1" x="1164"/>
        <item m="1" x="1148"/>
        <item m="1" x="1693"/>
        <item m="1" x="1095"/>
        <item m="1" x="1677"/>
        <item m="1" x="1042"/>
        <item m="1" x="1626"/>
        <item m="1" x="1605"/>
        <item m="1" x="999"/>
        <item m="1" x="642"/>
        <item m="1" x="1200"/>
        <item m="1" x="1190"/>
        <item m="1" x="1765"/>
        <item m="1" x="1750"/>
        <item m="1" x="1144"/>
        <item m="1" x="1732"/>
        <item m="1" x="1107"/>
        <item m="1" x="1090"/>
        <item m="1" x="1674"/>
        <item m="1" x="1601"/>
        <item m="1" x="995"/>
        <item m="1" x="1578"/>
        <item m="1" x="1527"/>
        <item m="1" x="1189"/>
        <item m="1" x="1748"/>
        <item m="1" x="1728"/>
        <item m="1" x="1088"/>
        <item m="1" x="1055"/>
        <item m="1" x="1648"/>
        <item m="1" x="1034"/>
        <item m="1" x="1573"/>
        <item m="1" x="972"/>
        <item m="1" x="926"/>
        <item m="1" x="1502"/>
        <item m="1" x="901"/>
        <item m="1" x="1481"/>
        <item m="1" x="1762"/>
        <item m="1" x="1118"/>
        <item m="1" x="1104"/>
        <item m="1" x="1620"/>
        <item m="1" x="992"/>
        <item m="1" x="1570"/>
        <item m="1" x="968"/>
        <item m="1" x="881"/>
        <item m="1" x="1452"/>
        <item m="1" x="1723"/>
        <item m="1" x="1702"/>
        <item m="1" x="1687"/>
        <item m="1" x="1029"/>
        <item m="1" x="1617"/>
        <item m="1" x="964"/>
        <item m="1" x="894"/>
        <item m="1" x="878"/>
        <item m="1" x="855"/>
        <item m="1" x="1396"/>
        <item m="1" x="1370"/>
        <item m="1" x="1078"/>
        <item m="1" x="1665"/>
        <item m="1" x="1008"/>
        <item m="1" x="941"/>
        <item m="1" x="1515"/>
        <item m="1" x="1494"/>
        <item m="1" x="852"/>
        <item m="1" x="826"/>
        <item m="1" x="793"/>
        <item m="1" x="1332"/>
        <item m="1" x="1614"/>
        <item m="1" x="1006"/>
        <item m="1" x="1564"/>
        <item m="1" x="939"/>
        <item m="1" x="889"/>
        <item m="1" x="1443"/>
        <item m="1" x="848"/>
        <item m="1" x="1413"/>
        <item m="1" x="823"/>
        <item m="1" x="790"/>
        <item m="1" x="773"/>
        <item m="1" x="1329"/>
        <item m="1" x="1541"/>
        <item m="1" x="1491"/>
        <item m="1" x="887"/>
        <item m="1" x="1409"/>
        <item m="1" x="822"/>
        <item m="1" x="1384"/>
        <item m="1" x="742"/>
        <item m="1" x="1290"/>
        <item m="1" x="1276"/>
        <item m="1" x="1537"/>
        <item m="1" x="933"/>
        <item m="1" x="1489"/>
        <item m="1" x="1380"/>
        <item m="1" x="1362"/>
        <item m="1" x="1325"/>
        <item m="1" x="753"/>
        <item m="1" x="1316"/>
        <item m="1" x="738"/>
        <item m="1" x="703"/>
        <item m="1" x="1266"/>
        <item m="1" x="690"/>
        <item m="1" x="1436"/>
        <item m="1" x="1340"/>
        <item m="1" x="750"/>
        <item m="1" x="1299"/>
        <item m="1" x="728"/>
        <item m="1" x="711"/>
        <item m="1" x="677"/>
        <item m="1" x="1235"/>
        <item m="1" x="666"/>
        <item m="1" x="836"/>
        <item m="1" x="1378"/>
        <item m="1" x="800"/>
        <item m="1" x="763"/>
        <item m="1" x="748"/>
        <item m="1" x="1314"/>
        <item m="1" x="726"/>
        <item m="1" x="1284"/>
        <item m="1" x="1270"/>
        <item m="1" x="1257"/>
        <item m="1" x="681"/>
        <item m="1" x="1218"/>
        <item m="1" x="634"/>
        <item m="1" x="1178"/>
        <item m="1" x="1737"/>
        <item m="1" x="1130"/>
        <item m="1" x="1712"/>
        <item m="1" x="1063"/>
        <item m="1" x="1628"/>
        <item m="1" x="1216"/>
        <item m="1" x="644"/>
        <item m="1" x="1174"/>
        <item m="1" x="1125"/>
        <item m="1" x="1710"/>
        <item m="1" x="1093"/>
        <item m="1" x="1039"/>
        <item m="1" x="1624"/>
        <item m="1" x="654"/>
        <item m="1" x="641"/>
        <item m="1" x="1199"/>
        <item m="1" x="1143"/>
        <item m="1" x="1707"/>
        <item m="1" x="1689"/>
        <item m="1" x="1036"/>
        <item m="1" x="1600"/>
        <item m="1" x="994"/>
        <item m="1" x="1556"/>
        <item m="1" x="950"/>
        <item m="1" x="1524"/>
        <item m="1" x="1188"/>
        <item m="1" x="1159"/>
        <item m="1" x="1140"/>
        <item m="1" x="1726"/>
        <item m="1" x="1120"/>
        <item m="1" x="1084"/>
        <item m="1" x="1671"/>
        <item m="1" x="1054"/>
        <item m="1" x="1645"/>
        <item m="1" x="1014"/>
        <item m="1" x="1521"/>
        <item m="1" x="923"/>
        <item m="1" x="900"/>
        <item m="1" x="1478"/>
        <item m="1" x="1724"/>
        <item m="1" x="1117"/>
        <item m="1" x="1704"/>
        <item m="1" x="990"/>
        <item m="1" x="1567"/>
        <item m="1" x="966"/>
        <item m="1" x="921"/>
        <item m="1" x="1499"/>
        <item m="1" x="1477"/>
        <item m="1" x="879"/>
        <item m="1" x="1419"/>
        <item m="1" x="1722"/>
        <item m="1" x="1115"/>
        <item m="1" x="1701"/>
        <item m="1" x="1102"/>
        <item m="1" x="1640"/>
        <item m="1" x="1616"/>
        <item m="1" x="985"/>
        <item m="1" x="1566"/>
        <item m="1" x="1547"/>
        <item m="1" x="942"/>
        <item m="1" x="1472"/>
        <item m="1" x="876"/>
        <item m="1" x="1447"/>
        <item m="1" x="827"/>
        <item m="1" x="1369"/>
        <item m="1" x="1076"/>
        <item m="1" x="1007"/>
        <item m="1" x="1543"/>
        <item m="1" x="1513"/>
        <item m="1" x="1444"/>
        <item m="1" x="851"/>
        <item m="1" x="1414"/>
        <item m="1" x="1366"/>
        <item m="1" x="791"/>
        <item m="1" x="1350"/>
        <item m="1" x="775"/>
        <item m="1" x="1026"/>
        <item m="1" x="1005"/>
        <item m="1" x="1590"/>
        <item m="1" x="981"/>
        <item m="1" x="937"/>
        <item m="1" x="913"/>
        <item m="1" x="871"/>
        <item m="1" x="1442"/>
        <item m="1" x="844"/>
        <item m="1" x="1412"/>
        <item m="1" x="787"/>
        <item m="1" x="1328"/>
        <item m="1" x="979"/>
        <item m="1" x="959"/>
        <item m="1" x="1508"/>
        <item m="1" x="912"/>
        <item m="1" x="1490"/>
        <item m="1" x="1463"/>
        <item m="1" x="1407"/>
        <item m="1" x="1382"/>
        <item m="1" x="804"/>
        <item m="1" x="769"/>
        <item m="1" x="1318"/>
        <item m="1" x="732"/>
        <item m="1" x="716"/>
        <item m="1" x="1275"/>
        <item m="1" x="1536"/>
        <item m="1" x="910"/>
        <item m="1" x="1488"/>
        <item m="1" x="1460"/>
        <item m="1" x="1361"/>
        <item m="1" x="766"/>
        <item m="1" x="1287"/>
        <item m="1" x="701"/>
        <item m="1" x="1265"/>
        <item m="1" x="864"/>
        <item m="1" x="838"/>
        <item m="1" x="819"/>
        <item m="1" x="1359"/>
        <item m="1" x="764"/>
        <item m="1" x="736"/>
        <item m="1" x="727"/>
        <item m="1" x="709"/>
        <item m="1" x="1263"/>
        <item m="1" x="688"/>
        <item m="1" x="1244"/>
        <item m="1" x="676"/>
        <item m="1" x="1234"/>
        <item m="1" x="1434"/>
        <item m="1" x="834"/>
        <item m="1" x="1377"/>
        <item m="1" x="781"/>
        <item m="1" x="762"/>
        <item m="1" x="1298"/>
        <item m="1" x="707"/>
        <item m="1" x="694"/>
        <item m="1" x="1256"/>
        <item m="1" x="671"/>
        <item m="1" x="659"/>
        <item m="1" x="1217"/>
        <item m="1" x="632"/>
        <item m="1" x="1192"/>
        <item m="1" x="626"/>
        <item m="1" x="1177"/>
        <item m="1" x="1736"/>
        <item m="1" x="1128"/>
        <item m="1" x="1094"/>
        <item m="1" x="1676"/>
        <item m="1" x="1061"/>
        <item m="1" x="1656"/>
        <item m="1" x="1041"/>
        <item m="1" x="658"/>
        <item m="1" x="623"/>
        <item m="1" x="1124"/>
        <item m="1" x="1692"/>
        <item m="1" x="1651"/>
        <item m="1" x="1623"/>
        <item m="1" x="1577"/>
        <item m="1" x="652"/>
        <item m="1" x="1173"/>
        <item m="1" x="1161"/>
        <item m="1" x="1121"/>
        <item m="1" x="1087"/>
        <item m="1" x="1647"/>
        <item m="1" x="1015"/>
        <item m="1" x="1598"/>
        <item m="1" x="971"/>
        <item m="1" x="1523"/>
        <item m="1" x="1187"/>
        <item m="1" x="1158"/>
        <item m="1" x="1747"/>
        <item m="1" x="1139"/>
        <item m="1" x="1083"/>
        <item m="1" x="1051"/>
        <item m="1" x="1569"/>
        <item m="1" x="1519"/>
        <item m="1" x="922"/>
        <item m="1" x="897"/>
        <item m="1" x="1156"/>
        <item m="1" x="1746"/>
        <item m="1" x="1116"/>
        <item m="1" x="1686"/>
        <item m="1" x="1667"/>
        <item m="1" x="1642"/>
        <item m="1" x="1593"/>
        <item m="1" x="987"/>
        <item m="1" x="1497"/>
        <item m="1" x="1475"/>
        <item m="1" x="1418"/>
        <item m="1" x="1720"/>
        <item m="1" x="1114"/>
        <item m="1" x="1077"/>
        <item m="1" x="1028"/>
        <item m="1" x="983"/>
        <item m="1" x="1545"/>
        <item m="1" x="890"/>
        <item m="1" x="1471"/>
        <item m="1" x="825"/>
        <item m="1" x="1392"/>
        <item m="1" x="809"/>
        <item m="1" x="1368"/>
        <item m="1" x="1638"/>
        <item m="1" x="1027"/>
        <item m="1" x="1613"/>
        <item m="1" x="888"/>
        <item m="1" x="1467"/>
        <item m="1" x="847"/>
        <item m="1" x="1387"/>
        <item m="1" x="1365"/>
        <item m="1" x="789"/>
        <item m="1" x="1347"/>
        <item m="1" x="1024"/>
        <item m="1" x="1612"/>
        <item m="1" x="1540"/>
        <item m="1" x="868"/>
        <item m="1" x="843"/>
        <item m="1" x="770"/>
        <item m="1" x="978"/>
        <item m="1" x="932"/>
        <item m="1" x="1507"/>
        <item m="1" x="911"/>
        <item m="1" x="840"/>
        <item m="1" x="821"/>
        <item m="1" x="752"/>
        <item m="1" x="731"/>
        <item m="1" x="1288"/>
        <item m="1" x="714"/>
        <item m="1" x="1273"/>
        <item m="1" x="1506"/>
        <item m="1" x="909"/>
        <item m="1" x="886"/>
        <item m="1" x="1405"/>
        <item m="1" x="802"/>
        <item m="1" x="710"/>
        <item m="1" x="699"/>
        <item m="1" x="863"/>
        <item m="1" x="835"/>
        <item m="1" x="782"/>
        <item m="1" x="1313"/>
        <item m="1" x="725"/>
        <item m="1" x="687"/>
        <item m="1" x="675"/>
        <item m="1" x="1219"/>
        <item m="1" x="1432"/>
        <item m="1" x="1403"/>
        <item m="1" x="1357"/>
        <item m="1" x="780"/>
        <item m="1" x="761"/>
        <item m="1" x="724"/>
        <item m="1" x="1283"/>
        <item m="1" x="1242"/>
        <item m="1" x="1237"/>
        <item m="1" x="670"/>
        <item m="1" x="1225"/>
        <item m="1" x="643"/>
        <item m="1" x="1191"/>
        <item m="1" x="624"/>
        <item m="1" x="1163"/>
        <item m="1" x="1751"/>
        <item m="1" x="1145"/>
        <item m="1" x="1734"/>
        <item m="1" x="1092"/>
        <item m="1" x="1059"/>
        <item m="1" x="1654"/>
        <item m="1" x="1224"/>
        <item m="1" x="657"/>
        <item m="1" x="1215"/>
        <item m="1" x="653"/>
        <item m="1" x="621"/>
        <item m="1" x="1142"/>
        <item m="1" x="1706"/>
        <item m="1" x="1673"/>
        <item m="1" x="1056"/>
        <item m="1" x="1035"/>
        <item m="1" x="1574"/>
        <item m="1" x="651"/>
        <item m="1" x="1207"/>
        <item m="1" x="640"/>
        <item m="1" x="1119"/>
        <item m="1" x="1053"/>
        <item m="1" x="1644"/>
        <item m="1" x="1621"/>
        <item m="1" x="970"/>
        <item m="1" x="1552"/>
        <item m="1" x="947"/>
        <item m="1" x="1520"/>
        <item m="1" x="620"/>
        <item m="1" x="1761"/>
        <item m="1" x="1157"/>
        <item m="1" x="1703"/>
        <item m="1" x="1669"/>
        <item m="1" x="1032"/>
        <item m="1" x="1619"/>
        <item m="1" x="1010"/>
        <item m="1" x="989"/>
        <item m="1" x="1518"/>
        <item m="1" x="920"/>
        <item m="1" x="1760"/>
        <item m="1" x="1155"/>
        <item m="1" x="1138"/>
        <item m="1" x="1721"/>
        <item m="1" x="1079"/>
        <item m="1" x="1050"/>
        <item m="1" x="1615"/>
        <item m="1" x="1592"/>
        <item m="1" x="1516"/>
        <item m="1" x="875"/>
        <item m="1" x="1416"/>
        <item m="1" x="1719"/>
        <item m="1" x="1075"/>
        <item m="1" x="1664"/>
        <item m="1" x="960"/>
        <item m="1" x="1512"/>
        <item m="1" x="850"/>
        <item m="1" x="824"/>
        <item m="1" x="1389"/>
        <item m="1" x="808"/>
        <item m="1" x="1074"/>
        <item m="1" x="1049"/>
        <item m="1" x="1637"/>
        <item m="1" x="1025"/>
        <item m="1" x="980"/>
        <item m="1" x="1563"/>
        <item m="1" x="936"/>
        <item m="1" x="1492"/>
        <item m="1" x="1465"/>
        <item m="1" x="1385"/>
        <item m="1" x="1364"/>
        <item m="1" x="786"/>
        <item m="1" x="1327"/>
        <item m="1" x="1636"/>
        <item m="1" x="1023"/>
        <item m="1" x="1611"/>
        <item m="1" x="1538"/>
        <item m="1" x="1462"/>
        <item m="1" x="841"/>
        <item m="1" x="1381"/>
        <item m="1" x="754"/>
        <item m="1" x="1317"/>
        <item m="1" x="740"/>
        <item m="1" x="1562"/>
        <item m="1" x="958"/>
        <item m="1" x="1487"/>
        <item m="1" x="865"/>
        <item m="1" x="820"/>
        <item m="1" x="1360"/>
        <item m="1" x="765"/>
        <item m="1" x="1301"/>
        <item m="1" x="1286"/>
        <item m="1" x="712"/>
        <item m="1" x="1535"/>
        <item m="1" x="931"/>
        <item m="1" x="1435"/>
        <item m="1" x="837"/>
        <item m="1" x="818"/>
        <item m="1" x="783"/>
        <item m="1" x="749"/>
        <item m="1" x="708"/>
        <item m="1" x="1243"/>
        <item m="1" x="1459"/>
        <item m="1" x="1433"/>
        <item m="1" x="817"/>
        <item m="1" x="799"/>
        <item m="1" x="1358"/>
        <item m="1" x="1323"/>
        <item m="1" x="747"/>
        <item m="1" x="1262"/>
        <item m="1" x="686"/>
        <item m="1" x="665"/>
        <item m="1" x="1431"/>
        <item m="1" x="1356"/>
        <item m="1" x="1339"/>
        <item m="1" x="1312"/>
        <item m="1" x="1297"/>
        <item m="1" x="723"/>
        <item m="1" x="1269"/>
        <item m="1" x="697"/>
        <item m="1" x="669"/>
        <item m="1" x="1233"/>
        <item m="1" x="1411"/>
        <item m="1" x="648"/>
        <item m="1" x="1206"/>
        <item m="1" x="1311"/>
        <item m="1" x="1534"/>
        <item m="1" x="121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5"/>
        <item x="29"/>
        <item x="18"/>
        <item x="45"/>
        <item x="24"/>
        <item x="4"/>
        <item x="23"/>
        <item x="31"/>
        <item x="11"/>
        <item x="33"/>
        <item x="8"/>
        <item x="1"/>
        <item x="40"/>
        <item x="16"/>
        <item x="41"/>
        <item m="1" x="61"/>
        <item x="2"/>
        <item x="22"/>
        <item x="15"/>
        <item x="48"/>
        <item x="42"/>
        <item x="19"/>
        <item x="44"/>
        <item x="7"/>
        <item x="27"/>
        <item m="1" x="55"/>
        <item x="17"/>
        <item x="28"/>
        <item x="10"/>
        <item x="6"/>
        <item x="14"/>
        <item x="30"/>
        <item m="1" x="57"/>
        <item x="43"/>
        <item x="25"/>
        <item x="20"/>
        <item m="1" x="54"/>
        <item x="49"/>
        <item x="3"/>
        <item x="34"/>
        <item x="21"/>
        <item x="12"/>
        <item x="13"/>
        <item m="1" x="60"/>
        <item x="0"/>
        <item x="39"/>
        <item x="9"/>
        <item x="32"/>
        <item m="1" x="52"/>
        <item m="1" x="58"/>
        <item x="35"/>
        <item m="1" x="53"/>
        <item m="1" x="51"/>
        <item x="46"/>
        <item x="47"/>
        <item m="1" x="50"/>
        <item x="38"/>
        <item x="36"/>
        <item m="1" x="56"/>
        <item m="1" x="59"/>
        <item x="26"/>
        <item x="37"/>
        <item t="default"/>
      </items>
    </pivotField>
    <pivotField axis="axisRow" compact="0" outline="0" showAll="0" defaultSubtotal="0">
      <items count="9">
        <item x="0"/>
        <item x="3"/>
        <item x="4"/>
        <item x="2"/>
        <item x="6"/>
        <item x="7"/>
        <item x="1"/>
        <item x="5"/>
        <item m="1" x="8"/>
      </items>
    </pivotField>
    <pivotField axis="axisRow" compact="0" outline="0" showAll="0" defaultSubtotal="0">
      <items count="21">
        <item x="7"/>
        <item x="9"/>
        <item x="5"/>
        <item x="11"/>
        <item x="4"/>
        <item x="18"/>
        <item x="1"/>
        <item x="13"/>
        <item x="6"/>
        <item x="2"/>
        <item x="14"/>
        <item x="0"/>
        <item x="12"/>
        <item x="15"/>
        <item h="1" sd="0" x="8"/>
        <item h="1" sd="0" x="3"/>
        <item h="1" sd="0" x="16"/>
        <item h="1" sd="0" x="17"/>
        <item h="1" sd="0" x="19"/>
        <item n="Не  расходы /Движения меж счетами" h="1" sd="0" x="10"/>
        <item h="1" m="1" x="20"/>
      </items>
    </pivotField>
  </pivotFields>
  <rowFields count="3">
    <field x="8"/>
    <field x="7"/>
    <field x="6"/>
  </rowFields>
  <rowItems count="48">
    <i>
      <x/>
      <x/>
      <x v="10"/>
    </i>
    <i r="1">
      <x v="3"/>
      <x v="37"/>
    </i>
    <i>
      <x v="1"/>
      <x v="1"/>
      <x v="3"/>
    </i>
    <i r="2">
      <x v="8"/>
    </i>
    <i r="2">
      <x v="12"/>
    </i>
    <i r="2">
      <x v="13"/>
    </i>
    <i r="2">
      <x v="14"/>
    </i>
    <i r="2">
      <x v="19"/>
    </i>
    <i r="2">
      <x v="46"/>
    </i>
    <i>
      <x v="2"/>
      <x v="1"/>
      <x v="46"/>
    </i>
    <i r="1">
      <x v="3"/>
      <x v="29"/>
    </i>
    <i>
      <x v="3"/>
      <x v="2"/>
      <x v="17"/>
    </i>
    <i r="2">
      <x v="18"/>
    </i>
    <i r="2">
      <x v="41"/>
    </i>
    <i>
      <x v="4"/>
      <x/>
      <x/>
    </i>
    <i>
      <x v="5"/>
      <x v="3"/>
      <x v="1"/>
    </i>
    <i>
      <x v="6"/>
      <x/>
      <x v="11"/>
    </i>
    <i r="2">
      <x v="16"/>
    </i>
    <i r="1">
      <x v="2"/>
      <x v="41"/>
    </i>
    <i>
      <x v="7"/>
      <x/>
      <x v="2"/>
    </i>
    <i>
      <x v="8"/>
      <x/>
      <x v="23"/>
    </i>
    <i r="2">
      <x v="30"/>
    </i>
    <i r="2">
      <x v="56"/>
    </i>
    <i r="1">
      <x v="6"/>
      <x v="23"/>
    </i>
    <i r="2">
      <x v="50"/>
    </i>
    <i>
      <x v="9"/>
      <x/>
      <x v="20"/>
    </i>
    <i r="2">
      <x v="21"/>
    </i>
    <i r="2">
      <x v="31"/>
    </i>
    <i r="1">
      <x v="6"/>
      <x v="21"/>
    </i>
    <i r="2">
      <x v="38"/>
    </i>
    <i>
      <x v="10"/>
      <x/>
      <x v="35"/>
    </i>
    <i r="1">
      <x v="3"/>
      <x v="7"/>
    </i>
    <i r="2">
      <x v="57"/>
    </i>
    <i>
      <x v="11"/>
      <x/>
      <x v="6"/>
    </i>
    <i r="2">
      <x v="44"/>
    </i>
    <i>
      <x v="12"/>
      <x/>
      <x v="26"/>
    </i>
    <i r="1">
      <x v="6"/>
      <x v="23"/>
    </i>
    <i r="2">
      <x v="26"/>
    </i>
    <i r="2">
      <x v="27"/>
    </i>
    <i r="2">
      <x v="39"/>
    </i>
    <i r="2">
      <x v="47"/>
    </i>
    <i r="2">
      <x v="53"/>
    </i>
    <i r="2">
      <x v="60"/>
    </i>
    <i>
      <x v="13"/>
      <x/>
      <x v="4"/>
    </i>
    <i r="2">
      <x v="40"/>
    </i>
    <i r="1">
      <x v="3"/>
      <x v="45"/>
    </i>
    <i r="2">
      <x v="61"/>
    </i>
    <i t="grand">
      <x/>
    </i>
  </rowItems>
  <colItems count="1">
    <i/>
  </colItems>
  <pageFields count="1">
    <pageField fld="1" hier="-1"/>
  </pageFields>
  <dataFields count="1">
    <dataField name="Сумма по полю Дебет" fld="2" baseField="2" baseItem="0" numFmtId="4"/>
  </dataFields>
  <formats count="45">
    <format dxfId="103">
      <pivotArea field="7" type="button" dataOnly="0" labelOnly="1" outline="0" axis="axisRow" fieldPosition="1"/>
    </format>
    <format dxfId="102">
      <pivotArea field="6" type="button" dataOnly="0" labelOnly="1" outline="0" axis="axisRow" fieldPosition="2"/>
    </format>
    <format dxfId="101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00">
      <pivotArea dataOnly="0" labelOnly="1" grandCol="1" outline="0" fieldPosition="0"/>
    </format>
    <format dxfId="99">
      <pivotArea field="7" type="button" dataOnly="0" labelOnly="1" outline="0" axis="axisRow" fieldPosition="1"/>
    </format>
    <format dxfId="98">
      <pivotArea field="6" type="button" dataOnly="0" labelOnly="1" outline="0" axis="axisRow" fieldPosition="2"/>
    </format>
    <format dxfId="97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96">
      <pivotArea dataOnly="0" labelOnly="1" grandCol="1" outline="0" fieldPosition="0"/>
    </format>
    <format dxfId="95">
      <pivotArea field="7" type="button" dataOnly="0" labelOnly="1" outline="0" axis="axisRow" fieldPosition="1"/>
    </format>
    <format dxfId="94">
      <pivotArea field="6" type="button" dataOnly="0" labelOnly="1" outline="0" axis="axisRow" fieldPosition="2"/>
    </format>
    <format dxfId="93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92">
      <pivotArea dataOnly="0" labelOnly="1" grandCol="1" outline="0" fieldPosition="0"/>
    </format>
    <format dxfId="91">
      <pivotArea outline="0" fieldPosition="0">
        <references count="1">
          <reference field="8" count="16" selected="0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90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89">
      <pivotArea dataOnly="0" labelOnly="1" grandCol="1" outline="0" fieldPosition="0"/>
    </format>
    <format dxfId="88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87">
      <pivotArea dataOnly="0" labelOnly="1" grandCol="1" outline="0" fieldPosition="0"/>
    </format>
    <format dxfId="86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85">
      <pivotArea dataOnly="0" labelOnly="1" grandCol="1" outline="0" fieldPosition="0"/>
    </format>
    <format dxfId="84">
      <pivotArea dataOnly="0" labelOnly="1" outline="0" fieldPosition="0">
        <references count="1">
          <reference field="8" count="3">
            <x v="14"/>
            <x v="15"/>
            <x v="16"/>
          </reference>
        </references>
      </pivotArea>
    </format>
    <format dxfId="83">
      <pivotArea dataOnly="0" labelOnly="1" outline="0" fieldPosition="0">
        <references count="1">
          <reference field="8" count="1">
            <x v="2"/>
          </reference>
        </references>
      </pivotArea>
    </format>
    <format dxfId="82">
      <pivotArea dataOnly="0" labelOnly="1" outline="0" fieldPosition="0">
        <references count="1">
          <reference field="8" count="1">
            <x v="2"/>
          </reference>
        </references>
      </pivotArea>
    </format>
    <format dxfId="81">
      <pivotArea dataOnly="0" labelOnly="1" outline="0" fieldPosition="0">
        <references count="1">
          <reference field="8" count="1">
            <x v="2"/>
          </reference>
        </references>
      </pivotArea>
    </format>
    <format dxfId="80">
      <pivotArea dataOnly="0" labelOnly="1" outline="0" fieldPosition="0">
        <references count="1">
          <reference field="8" count="1">
            <x v="2"/>
          </reference>
        </references>
      </pivotArea>
    </format>
    <format dxfId="79">
      <pivotArea dataOnly="0" labelOnly="1" outline="0" fieldPosition="0">
        <references count="1">
          <reference field="8" count="1">
            <x v="2"/>
          </reference>
        </references>
      </pivotArea>
    </format>
    <format dxfId="78">
      <pivotArea dataOnly="0" outline="0" fieldPosition="0">
        <references count="1">
          <reference field="1" count="0" defaultSubtotal="1"/>
        </references>
      </pivotArea>
    </format>
    <format dxfId="77">
      <pivotArea dataOnly="0" labelOnly="1" outline="0" fieldPosition="0">
        <references count="1">
          <reference field="8" count="1">
            <x v="11"/>
          </reference>
        </references>
      </pivotArea>
    </format>
    <format dxfId="76">
      <pivotArea dataOnly="0" labelOnly="1" outline="0" fieldPosition="0">
        <references count="1">
          <reference field="8" count="1">
            <x v="11"/>
          </reference>
        </references>
      </pivotArea>
    </format>
    <format dxfId="75">
      <pivotArea dataOnly="0" labelOnly="1" outline="0" fieldPosition="0">
        <references count="1">
          <reference field="8" count="1">
            <x v="11"/>
          </reference>
        </references>
      </pivotArea>
    </format>
    <format dxfId="74">
      <pivotArea dataOnly="0" labelOnly="1" outline="0" fieldPosition="0">
        <references count="1">
          <reference field="8" count="1">
            <x v="11"/>
          </reference>
        </references>
      </pivotArea>
    </format>
    <format dxfId="73">
      <pivotArea dataOnly="0" labelOnly="1" outline="0" fieldPosition="0">
        <references count="1">
          <reference field="8" count="1">
            <x v="11"/>
          </reference>
        </references>
      </pivotArea>
    </format>
    <format dxfId="72">
      <pivotArea dataOnly="0" outline="0" fieldPosition="0">
        <references count="1">
          <reference field="7" count="0" defaultSubtotal="1"/>
        </references>
      </pivotArea>
    </format>
    <format dxfId="71">
      <pivotArea dataOnly="0" labelOnly="1" outline="0" fieldPosition="0">
        <references count="1">
          <reference field="8" count="1">
            <x v="19"/>
          </reference>
        </references>
      </pivotArea>
    </format>
    <format dxfId="70">
      <pivotArea dataOnly="0" labelOnly="1" outline="0" fieldPosition="0">
        <references count="1">
          <reference field="8" count="1">
            <x v="19"/>
          </reference>
        </references>
      </pivotArea>
    </format>
    <format dxfId="69">
      <pivotArea dataOnly="0" labelOnly="1" outline="0" fieldPosition="0">
        <references count="1">
          <reference field="8" count="1">
            <x v="19"/>
          </reference>
        </references>
      </pivotArea>
    </format>
    <format dxfId="68">
      <pivotArea dataOnly="0" labelOnly="1" outline="0" fieldPosition="0">
        <references count="1">
          <reference field="8" count="1">
            <x v="19"/>
          </reference>
        </references>
      </pivotArea>
    </format>
    <format dxfId="67">
      <pivotArea dataOnly="0" labelOnly="1" outline="0" fieldPosition="0">
        <references count="1">
          <reference field="8" count="1">
            <x v="19"/>
          </reference>
        </references>
      </pivotArea>
    </format>
    <format dxfId="66">
      <pivotArea dataOnly="0" labelOnly="1" outline="0" fieldPosition="0">
        <references count="1">
          <reference field="8" count="1">
            <x v="19"/>
          </reference>
        </references>
      </pivotArea>
    </format>
    <format dxfId="65">
      <pivotArea dataOnly="0" labelOnly="1" outline="0" offset="A256" fieldPosition="0">
        <references count="1">
          <reference field="8" count="1">
            <x v="4"/>
          </reference>
        </references>
      </pivotArea>
    </format>
    <format dxfId="64">
      <pivotArea dataOnly="0" labelOnly="1" outline="0" fieldPosition="0">
        <references count="1">
          <reference field="8" count="1">
            <x v="4"/>
          </reference>
        </references>
      </pivotArea>
    </format>
    <format dxfId="63">
      <pivotArea field="8" type="button" dataOnly="0" labelOnly="1" outline="0" axis="axisRow" fieldPosition="0"/>
    </format>
    <format dxfId="62">
      <pivotArea field="8" type="button" dataOnly="0" labelOnly="1" outline="0" axis="axisRow" fieldPosition="0"/>
    </format>
    <format dxfId="61">
      <pivotArea field="8" type="button" dataOnly="0" labelOnly="1" outline="0" axis="axisRow" fieldPosition="0"/>
    </format>
    <format dxfId="60">
      <pivotArea field="8" type="button" dataOnly="0" labelOnly="1" outline="0" axis="axisRow" fieldPosition="0"/>
    </format>
    <format dxfId="59">
      <pivotArea field="8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704C72-C175-4163-BAD1-B9F730884BE5}" name="Сводная таблица2" cacheId="29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M20:P27" firstHeaderRow="2" firstDataRow="2" firstDataCol="3" rowPageCount="1" colPageCount="1"/>
  <pivotFields count="9">
    <pivotField compact="0" numFmtId="17" outline="0" showAll="0"/>
    <pivotField axis="axisPage" compact="0" numFmtId="14" outline="0" showAll="0">
      <items count="17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m="1" x="696"/>
        <item m="1" x="1261"/>
        <item m="1" x="685"/>
        <item m="1" x="1241"/>
        <item m="1" x="664"/>
        <item m="1" x="650"/>
        <item m="1" x="1198"/>
        <item m="1" x="630"/>
        <item m="1" x="1186"/>
        <item m="1" x="1774"/>
        <item m="1" x="1172"/>
        <item m="1" x="1745"/>
        <item m="1" x="1137"/>
        <item m="1" x="1718"/>
        <item m="1" x="1113"/>
        <item m="1" x="1700"/>
        <item m="1" x="1073"/>
        <item m="1" x="1663"/>
        <item m="1" x="1048"/>
        <item m="1" x="1635"/>
        <item m="1" x="1231"/>
        <item m="1" x="1213"/>
        <item m="1" x="649"/>
        <item m="1" x="1205"/>
        <item m="1" x="638"/>
        <item m="1" x="1184"/>
        <item m="1" x="1773"/>
        <item m="1" x="1758"/>
        <item m="1" x="1154"/>
        <item m="1" x="1716"/>
        <item m="1" x="1634"/>
        <item m="1" x="1610"/>
        <item m="1" x="1004"/>
        <item m="1" x="1212"/>
        <item m="1" x="636"/>
        <item m="1" x="1197"/>
        <item m="1" x="1771"/>
        <item m="1" x="1170"/>
        <item m="1" x="1756"/>
        <item m="1" x="1152"/>
        <item m="1" x="1741"/>
        <item m="1" x="1111"/>
        <item m="1" x="1698"/>
        <item m="1" x="1100"/>
        <item m="1" x="1069"/>
        <item m="1" x="1631"/>
        <item m="1" x="1022"/>
        <item m="1" x="1609"/>
        <item m="1" x="1003"/>
        <item m="1" x="1588"/>
        <item m="1" x="957"/>
        <item m="1" x="1533"/>
        <item m="1" x="1195"/>
        <item m="1" x="1180"/>
        <item m="1" x="1132"/>
        <item m="1" x="1097"/>
        <item m="1" x="1680"/>
        <item m="1" x="1065"/>
        <item m="1" x="1043"/>
        <item m="1" x="1606"/>
        <item m="1" x="1000"/>
        <item m="1" x="1585"/>
        <item m="1" x="976"/>
        <item m="1" x="1561"/>
        <item m="1" x="930"/>
        <item m="1" x="1505"/>
        <item m="1" x="908"/>
        <item m="1" x="1486"/>
        <item m="1" x="1768"/>
        <item m="1" x="1147"/>
        <item m="1" x="1127"/>
        <item m="1" x="1711"/>
        <item m="1" x="1675"/>
        <item m="1" x="1060"/>
        <item m="1" x="885"/>
        <item m="1" x="1458"/>
        <item m="1" x="1731"/>
        <item m="1" x="1123"/>
        <item m="1" x="1106"/>
        <item m="1" x="1691"/>
        <item m="1" x="1058"/>
        <item m="1" x="1038"/>
        <item m="1" x="1018"/>
        <item m="1" x="1576"/>
        <item m="1" x="973"/>
        <item m="1" x="1558"/>
        <item m="1" x="952"/>
        <item m="1" x="1526"/>
        <item m="1" x="905"/>
        <item m="1" x="1483"/>
        <item m="1" x="1457"/>
        <item m="1" x="861"/>
        <item m="1" x="1402"/>
        <item m="1" x="816"/>
        <item m="1" x="1086"/>
        <item m="1" x="1672"/>
        <item m="1" x="1597"/>
        <item m="1" x="1553"/>
        <item m="1" x="948"/>
        <item m="1" x="925"/>
        <item m="1" x="1501"/>
        <item m="1" x="860"/>
        <item m="1" x="1426"/>
        <item m="1" x="1375"/>
        <item m="1" x="798"/>
        <item m="1" x="1355"/>
        <item m="1" x="779"/>
        <item m="1" x="1338"/>
        <item m="1" x="1012"/>
        <item m="1" x="1594"/>
        <item m="1" x="1568"/>
        <item m="1" x="896"/>
        <item m="1" x="1451"/>
        <item m="1" x="1422"/>
        <item m="1" x="831"/>
        <item m="1" x="796"/>
        <item m="1" x="1353"/>
        <item m="1" x="778"/>
        <item m="1" x="986"/>
        <item m="1" x="963"/>
        <item m="1" x="1548"/>
        <item m="1" x="918"/>
        <item m="1" x="1496"/>
        <item m="1" x="1474"/>
        <item m="1" x="877"/>
        <item m="1" x="829"/>
        <item m="1" x="1395"/>
        <item m="1" x="760"/>
        <item m="1" x="746"/>
        <item m="1" x="1296"/>
        <item m="1" x="1282"/>
        <item m="1" x="1544"/>
        <item m="1" x="940"/>
        <item m="1" x="1493"/>
        <item m="1" x="1391"/>
        <item m="1" x="1367"/>
        <item m="1" x="1331"/>
        <item m="1" x="1322"/>
        <item m="1" x="1280"/>
        <item m="1" x="693"/>
        <item m="1" x="872"/>
        <item m="1" x="1346"/>
        <item m="1" x="772"/>
        <item m="1" x="743"/>
        <item m="1" x="1307"/>
        <item m="1" x="1292"/>
        <item m="1" x="719"/>
        <item m="1" x="1268"/>
        <item m="1" x="1254"/>
        <item m="1" x="680"/>
        <item m="1" x="1236"/>
        <item m="1" x="1440"/>
        <item m="1" x="842"/>
        <item m="1" x="1383"/>
        <item m="1" x="1343"/>
        <item m="1" x="1326"/>
        <item m="1" x="755"/>
        <item m="1" x="1305"/>
        <item m="1" x="1289"/>
        <item m="1" x="717"/>
        <item m="1" x="1250"/>
        <item m="1" x="695"/>
        <item m="1" x="1260"/>
        <item m="1" x="674"/>
        <item m="1" x="1232"/>
        <item m="1" x="639"/>
        <item m="1" x="1185"/>
        <item m="1" x="1759"/>
        <item m="1" x="1136"/>
        <item m="1" x="1717"/>
        <item m="1" x="1685"/>
        <item m="1" x="1072"/>
        <item m="1" x="1047"/>
        <item m="1" x="663"/>
        <item m="1" x="647"/>
        <item m="1" x="1171"/>
        <item m="1" x="1743"/>
        <item m="1" x="1134"/>
        <item m="1" x="1715"/>
        <item m="1" x="1112"/>
        <item m="1" x="1070"/>
        <item m="1" x="1633"/>
        <item m="1" x="1589"/>
        <item m="1" x="656"/>
        <item m="1" x="1210"/>
        <item m="1" x="646"/>
        <item m="1" x="1168"/>
        <item m="1" x="1754"/>
        <item m="1" x="1714"/>
        <item m="1" x="1109"/>
        <item m="1" x="1696"/>
        <item m="1" x="1660"/>
        <item m="1" x="1608"/>
        <item m="1" x="977"/>
        <item m="1" x="1532"/>
        <item m="1" x="1193"/>
        <item m="1" x="1165"/>
        <item m="1" x="1753"/>
        <item m="1" x="1149"/>
        <item m="1" x="1096"/>
        <item m="1" x="1062"/>
        <item m="1" x="1627"/>
        <item m="1" x="1020"/>
        <item m="1" x="1582"/>
        <item m="1" x="1530"/>
        <item m="1" x="929"/>
        <item m="1" x="907"/>
        <item m="1" x="1162"/>
        <item m="1" x="1733"/>
        <item m="1" x="1091"/>
        <item m="1" x="1653"/>
        <item m="1" x="1603"/>
        <item m="1" x="996"/>
        <item m="1" x="1579"/>
        <item m="1" x="928"/>
        <item m="1" x="906"/>
        <item m="1" x="1485"/>
        <item m="1" x="862"/>
        <item m="1" x="1430"/>
        <item m="1" x="1729"/>
        <item m="1" x="1705"/>
        <item m="1" x="1089"/>
        <item m="1" x="1649"/>
        <item m="1" x="1599"/>
        <item m="1" x="1555"/>
        <item m="1" x="902"/>
        <item m="1" x="884"/>
        <item m="1" x="1428"/>
        <item m="1" x="1401"/>
        <item m="1" x="815"/>
        <item m="1" x="1376"/>
        <item m="1" x="1052"/>
        <item m="1" x="1013"/>
        <item m="1" x="969"/>
        <item m="1" x="946"/>
        <item m="1" x="899"/>
        <item m="1" x="1453"/>
        <item m="1" x="857"/>
        <item m="1" x="1374"/>
        <item m="1" x="797"/>
        <item m="1" x="1354"/>
        <item m="1" x="1643"/>
        <item m="1" x="1031"/>
        <item m="1" x="1618"/>
        <item m="1" x="1550"/>
        <item m="1" x="1517"/>
        <item m="1" x="919"/>
        <item m="1" x="1449"/>
        <item m="1" x="795"/>
        <item m="1" x="777"/>
        <item m="1" x="984"/>
        <item m="1" x="1565"/>
        <item m="1" x="916"/>
        <item m="1" x="891"/>
        <item m="1" x="853"/>
        <item m="1" x="1394"/>
        <item m="1" x="794"/>
        <item m="1" x="1351"/>
        <item m="1" x="1334"/>
        <item m="1" x="1310"/>
        <item m="1" x="1295"/>
        <item m="1" x="722"/>
        <item m="1" x="1281"/>
        <item m="1" x="1469"/>
        <item m="1" x="1388"/>
        <item m="1" x="1349"/>
        <item m="1" x="756"/>
        <item m="1" x="1294"/>
        <item m="1" x="720"/>
        <item m="1" x="1279"/>
        <item m="1" x="1255"/>
        <item m="1" x="870"/>
        <item m="1" x="805"/>
        <item m="1" x="771"/>
        <item m="1" x="1320"/>
        <item m="1" x="733"/>
        <item m="1" x="1291"/>
        <item m="1" x="706"/>
        <item m="1" x="1252"/>
        <item m="1" x="679"/>
        <item m="1" x="1223"/>
        <item m="1" x="1438"/>
        <item m="1" x="1341"/>
        <item m="1" x="768"/>
        <item m="1" x="715"/>
        <item m="1" x="1267"/>
        <item m="1" x="1247"/>
        <item m="1" x="1240"/>
        <item m="1" x="1204"/>
        <item m="1" x="629"/>
        <item m="1" x="1744"/>
        <item m="1" x="1135"/>
        <item m="1" x="1699"/>
        <item m="1" x="1101"/>
        <item m="1" x="1684"/>
        <item m="1" x="1071"/>
        <item m="1" x="1662"/>
        <item m="1" x="1230"/>
        <item m="1" x="1183"/>
        <item m="1" x="1151"/>
        <item m="1" x="1740"/>
        <item m="1" x="1682"/>
        <item m="1" x="1068"/>
        <item m="1" x="1661"/>
        <item m="1" x="1046"/>
        <item m="1" x="1002"/>
        <item m="1" x="1587"/>
        <item m="1" x="655"/>
        <item m="1" x="1194"/>
        <item m="1" x="1179"/>
        <item m="1" x="1167"/>
        <item m="1" x="1131"/>
        <item m="1" x="1694"/>
        <item m="1" x="1021"/>
        <item m="1" x="1584"/>
        <item m="1" x="956"/>
        <item m="1" x="1531"/>
        <item m="1" x="1176"/>
        <item m="1" x="1767"/>
        <item m="1" x="1752"/>
        <item m="1" x="1625"/>
        <item m="1" x="998"/>
        <item m="1" x="954"/>
        <item m="1" x="1529"/>
        <item m="1" x="1504"/>
        <item m="1" x="1764"/>
        <item m="1" x="1057"/>
        <item m="1" x="1622"/>
        <item m="1" x="1017"/>
        <item m="1" x="904"/>
        <item m="1" x="1456"/>
        <item m="1" x="1429"/>
        <item m="1" x="1727"/>
        <item m="1" x="1688"/>
        <item m="1" x="993"/>
        <item m="1" x="1572"/>
        <item m="1" x="1522"/>
        <item m="1" x="1480"/>
        <item m="1" x="859"/>
        <item m="1" x="1425"/>
        <item m="1" x="833"/>
        <item m="1" x="1400"/>
        <item m="1" x="814"/>
        <item m="1" x="1670"/>
        <item m="1" x="1033"/>
        <item m="1" x="991"/>
        <item m="1" x="967"/>
        <item m="1" x="1500"/>
        <item m="1" x="1421"/>
        <item m="1" x="1398"/>
        <item m="1" x="1373"/>
        <item m="1" x="1337"/>
        <item m="1" x="1641"/>
        <item m="1" x="943"/>
        <item m="1" x="893"/>
        <item m="1" x="1473"/>
        <item m="1" x="1448"/>
        <item m="1" x="854"/>
        <item m="1" x="812"/>
        <item m="1" x="1352"/>
        <item m="1" x="759"/>
        <item m="1" x="961"/>
        <item m="1" x="1514"/>
        <item m="1" x="1445"/>
        <item m="1" x="792"/>
        <item m="1" x="1309"/>
        <item m="1" x="721"/>
        <item m="1" x="938"/>
        <item m="1" x="914"/>
        <item m="1" x="846"/>
        <item m="1" x="1345"/>
        <item m="1" x="1278"/>
        <item m="1" x="1253"/>
        <item m="1" x="867"/>
        <item m="1" x="1319"/>
        <item m="1" x="705"/>
        <item m="1" x="1249"/>
        <item m="1" x="668"/>
        <item m="1" x="1222"/>
        <item m="1" x="1437"/>
        <item m="1" x="1406"/>
        <item m="1" x="784"/>
        <item m="1" x="767"/>
        <item m="1" x="1302"/>
        <item m="1" x="730"/>
        <item m="1" x="689"/>
        <item m="1" x="684"/>
        <item m="1" x="1239"/>
        <item m="1" x="673"/>
        <item m="1" x="637"/>
        <item m="1" x="1772"/>
        <item m="1" x="1757"/>
        <item m="1" x="1153"/>
        <item m="1" x="1742"/>
        <item m="1" x="1683"/>
        <item m="1" x="1632"/>
        <item m="1" x="1228"/>
        <item m="1" x="662"/>
        <item m="1" x="1203"/>
        <item m="1" x="1196"/>
        <item m="1" x="1181"/>
        <item m="1" x="1150"/>
        <item m="1" x="1739"/>
        <item m="1" x="1133"/>
        <item m="1" x="1098"/>
        <item m="1" x="1067"/>
        <item m="1" x="1659"/>
        <item m="1" x="1607"/>
        <item m="1" x="1001"/>
        <item m="1" x="1586"/>
        <item m="1" x="1208"/>
        <item m="1" x="633"/>
        <item m="1" x="627"/>
        <item m="1" x="1769"/>
        <item m="1" x="1129"/>
        <item m="1" x="1108"/>
        <item m="1" x="1678"/>
        <item m="1" x="1657"/>
        <item m="1" x="1581"/>
        <item m="1" x="975"/>
        <item m="1" x="1560"/>
        <item m="1" x="955"/>
        <item m="1" x="1766"/>
        <item m="1" x="1709"/>
        <item m="1" x="1652"/>
        <item m="1" x="1019"/>
        <item m="1" x="1602"/>
        <item m="1" x="953"/>
        <item m="1" x="1528"/>
        <item m="1" x="927"/>
        <item m="1" x="1484"/>
        <item m="1" x="1763"/>
        <item m="1" x="1749"/>
        <item m="1" x="1141"/>
        <item m="1" x="1105"/>
        <item m="1" x="1016"/>
        <item m="1" x="1554"/>
        <item m="1" x="949"/>
        <item m="1" x="1503"/>
        <item m="1" x="883"/>
        <item m="1" x="1455"/>
        <item m="1" x="1427"/>
        <item m="1" x="1725"/>
        <item m="1" x="1595"/>
        <item m="1" x="1571"/>
        <item m="1" x="945"/>
        <item m="1" x="898"/>
        <item m="1" x="1423"/>
        <item m="1" x="832"/>
        <item m="1" x="1399"/>
        <item m="1" x="1081"/>
        <item m="1" x="1668"/>
        <item m="1" x="1030"/>
        <item m="1" x="988"/>
        <item m="1" x="965"/>
        <item m="1" x="1549"/>
        <item m="1" x="1498"/>
        <item m="1" x="895"/>
        <item m="1" x="1476"/>
        <item m="1" x="1397"/>
        <item m="1" x="813"/>
        <item m="1" x="1371"/>
        <item m="1" x="776"/>
        <item m="1" x="1336"/>
        <item m="1" x="1639"/>
        <item m="1" x="1546"/>
        <item m="1" x="874"/>
        <item m="1" x="1446"/>
        <item m="1" x="1393"/>
        <item m="1" x="810"/>
        <item m="1" x="1333"/>
        <item m="1" x="758"/>
        <item m="1" x="745"/>
        <item m="1" x="1511"/>
        <item m="1" x="1468"/>
        <item m="1" x="849"/>
        <item m="1" x="807"/>
        <item m="1" x="1348"/>
        <item m="1" x="774"/>
        <item m="1" x="744"/>
        <item m="1" x="1308"/>
        <item m="1" x="735"/>
        <item m="1" x="1293"/>
        <item m="1" x="1542"/>
        <item m="1" x="935"/>
        <item m="1" x="1509"/>
        <item m="1" x="869"/>
        <item m="1" x="1441"/>
        <item m="1" x="1410"/>
        <item m="1" x="785"/>
        <item m="1" x="718"/>
        <item m="1" x="692"/>
        <item m="1" x="1251"/>
        <item m="1" x="866"/>
        <item m="1" x="739"/>
        <item m="1" x="1303"/>
        <item m="1" x="1274"/>
        <item m="1" x="691"/>
        <item m="1" x="667"/>
        <item m="1" x="1221"/>
        <item m="1" x="1379"/>
        <item m="1" x="803"/>
        <item m="1" x="751"/>
        <item m="1" x="1300"/>
        <item m="1" x="729"/>
        <item m="1" x="1272"/>
        <item m="1" x="700"/>
        <item m="1" x="1264"/>
        <item m="1" x="1245"/>
        <item m="1" x="1259"/>
        <item m="1" x="683"/>
        <item m="1" x="672"/>
        <item m="1" x="1229"/>
        <item m="1" x="1211"/>
        <item m="1" x="635"/>
        <item m="1" x="1182"/>
        <item m="1" x="1169"/>
        <item m="1" x="1755"/>
        <item m="1" x="1110"/>
        <item m="1" x="1697"/>
        <item m="1" x="1099"/>
        <item m="1" x="1681"/>
        <item m="1" x="1045"/>
        <item m="1" x="1630"/>
        <item m="1" x="1227"/>
        <item m="1" x="660"/>
        <item m="1" x="645"/>
        <item m="1" x="1166"/>
        <item m="1" x="1738"/>
        <item m="1" x="1679"/>
        <item m="1" x="1064"/>
        <item m="1" x="1658"/>
        <item m="1" x="1583"/>
        <item m="1" x="1201"/>
        <item m="1" x="631"/>
        <item m="1" x="625"/>
        <item m="1" x="1175"/>
        <item m="1" x="1146"/>
        <item m="1" x="1735"/>
        <item m="1" x="1126"/>
        <item m="1" x="1655"/>
        <item m="1" x="1040"/>
        <item m="1" x="1604"/>
        <item m="1" x="997"/>
        <item m="1" x="1580"/>
        <item m="1" x="974"/>
        <item m="1" x="1559"/>
        <item m="1" x="622"/>
        <item m="1" x="1730"/>
        <item m="1" x="1122"/>
        <item m="1" x="1708"/>
        <item m="1" x="1690"/>
        <item m="1" x="1650"/>
        <item m="1" x="1037"/>
        <item m="1" x="1575"/>
        <item m="1" x="1557"/>
        <item m="1" x="951"/>
        <item m="1" x="1525"/>
        <item m="1" x="903"/>
        <item m="1" x="1482"/>
        <item m="1" x="1160"/>
        <item m="1" x="1085"/>
        <item m="1" x="1646"/>
        <item m="1" x="1596"/>
        <item m="1" x="924"/>
        <item m="1" x="1479"/>
        <item m="1" x="882"/>
        <item m="1" x="1454"/>
        <item m="1" x="858"/>
        <item m="1" x="1424"/>
        <item m="1" x="1103"/>
        <item m="1" x="1082"/>
        <item m="1" x="1011"/>
        <item m="1" x="1551"/>
        <item m="1" x="944"/>
        <item m="1" x="880"/>
        <item m="1" x="1450"/>
        <item m="1" x="856"/>
        <item m="1" x="1420"/>
        <item m="1" x="830"/>
        <item m="1" x="1372"/>
        <item m="1" x="1080"/>
        <item m="1" x="1666"/>
        <item m="1" x="1009"/>
        <item m="1" x="962"/>
        <item m="1" x="917"/>
        <item m="1" x="1495"/>
        <item m="1" x="892"/>
        <item m="1" x="1417"/>
        <item m="1" x="828"/>
        <item m="1" x="811"/>
        <item m="1" x="1335"/>
        <item m="1" x="1591"/>
        <item m="1" x="982"/>
        <item m="1" x="915"/>
        <item m="1" x="1470"/>
        <item m="1" x="873"/>
        <item m="1" x="1415"/>
        <item m="1" x="1390"/>
        <item m="1" x="1330"/>
        <item m="1" x="757"/>
        <item m="1" x="1510"/>
        <item m="1" x="1466"/>
        <item m="1" x="845"/>
        <item m="1" x="1386"/>
        <item m="1" x="806"/>
        <item m="1" x="788"/>
        <item m="1" x="1344"/>
        <item m="1" x="1321"/>
        <item m="1" x="1306"/>
        <item m="1" x="734"/>
        <item m="1" x="1277"/>
        <item m="1" x="1539"/>
        <item m="1" x="934"/>
        <item m="1" x="1464"/>
        <item m="1" x="1439"/>
        <item m="1" x="1408"/>
        <item m="1" x="1363"/>
        <item m="1" x="1342"/>
        <item m="1" x="741"/>
        <item m="1" x="1304"/>
        <item m="1" x="704"/>
        <item m="1" x="1248"/>
        <item m="1" x="1461"/>
        <item m="1" x="839"/>
        <item m="1" x="1315"/>
        <item m="1" x="713"/>
        <item m="1" x="702"/>
        <item m="1" x="1246"/>
        <item m="1" x="678"/>
        <item m="1" x="1220"/>
        <item m="1" x="1404"/>
        <item m="1" x="801"/>
        <item m="1" x="1324"/>
        <item m="1" x="737"/>
        <item m="1" x="1285"/>
        <item m="1" x="1271"/>
        <item m="1" x="698"/>
        <item m="1" x="1258"/>
        <item m="1" x="682"/>
        <item m="1" x="1238"/>
        <item m="1" x="661"/>
        <item m="1" x="1209"/>
        <item m="1" x="628"/>
        <item m="1" x="1770"/>
        <item m="1" x="1713"/>
        <item m="1" x="1695"/>
        <item m="1" x="1066"/>
        <item m="1" x="1044"/>
        <item m="1" x="1629"/>
        <item m="1" x="1226"/>
        <item m="1" x="1202"/>
        <item m="1" x="1164"/>
        <item m="1" x="1148"/>
        <item m="1" x="1693"/>
        <item m="1" x="1095"/>
        <item m="1" x="1677"/>
        <item m="1" x="1042"/>
        <item m="1" x="1626"/>
        <item m="1" x="1605"/>
        <item m="1" x="999"/>
        <item m="1" x="642"/>
        <item m="1" x="1200"/>
        <item m="1" x="1190"/>
        <item m="1" x="1765"/>
        <item m="1" x="1750"/>
        <item m="1" x="1144"/>
        <item m="1" x="1732"/>
        <item m="1" x="1107"/>
        <item m="1" x="1090"/>
        <item m="1" x="1674"/>
        <item m="1" x="1601"/>
        <item m="1" x="995"/>
        <item m="1" x="1578"/>
        <item m="1" x="1527"/>
        <item m="1" x="1189"/>
        <item m="1" x="1748"/>
        <item m="1" x="1728"/>
        <item m="1" x="1088"/>
        <item m="1" x="1055"/>
        <item m="1" x="1648"/>
        <item m="1" x="1034"/>
        <item m="1" x="1573"/>
        <item m="1" x="972"/>
        <item m="1" x="926"/>
        <item m="1" x="1502"/>
        <item m="1" x="901"/>
        <item m="1" x="1481"/>
        <item m="1" x="1762"/>
        <item m="1" x="1118"/>
        <item m="1" x="1104"/>
        <item m="1" x="1620"/>
        <item m="1" x="992"/>
        <item m="1" x="1570"/>
        <item m="1" x="968"/>
        <item m="1" x="881"/>
        <item m="1" x="1452"/>
        <item m="1" x="1723"/>
        <item m="1" x="1702"/>
        <item m="1" x="1687"/>
        <item m="1" x="1029"/>
        <item m="1" x="1617"/>
        <item m="1" x="964"/>
        <item m="1" x="894"/>
        <item m="1" x="878"/>
        <item m="1" x="855"/>
        <item m="1" x="1396"/>
        <item m="1" x="1370"/>
        <item m="1" x="1078"/>
        <item m="1" x="1665"/>
        <item m="1" x="1008"/>
        <item m="1" x="941"/>
        <item m="1" x="1515"/>
        <item m="1" x="1494"/>
        <item m="1" x="852"/>
        <item m="1" x="826"/>
        <item m="1" x="793"/>
        <item m="1" x="1332"/>
        <item m="1" x="1614"/>
        <item m="1" x="1006"/>
        <item m="1" x="1564"/>
        <item m="1" x="939"/>
        <item m="1" x="889"/>
        <item m="1" x="1443"/>
        <item m="1" x="848"/>
        <item m="1" x="1413"/>
        <item m="1" x="823"/>
        <item m="1" x="790"/>
        <item m="1" x="773"/>
        <item m="1" x="1329"/>
        <item m="1" x="1541"/>
        <item m="1" x="1491"/>
        <item m="1" x="887"/>
        <item m="1" x="1409"/>
        <item m="1" x="822"/>
        <item m="1" x="1384"/>
        <item m="1" x="742"/>
        <item m="1" x="1290"/>
        <item m="1" x="1276"/>
        <item m="1" x="1537"/>
        <item m="1" x="933"/>
        <item m="1" x="1489"/>
        <item m="1" x="1380"/>
        <item m="1" x="1362"/>
        <item m="1" x="1325"/>
        <item m="1" x="753"/>
        <item m="1" x="1316"/>
        <item m="1" x="738"/>
        <item m="1" x="703"/>
        <item m="1" x="1266"/>
        <item m="1" x="690"/>
        <item m="1" x="1436"/>
        <item m="1" x="1340"/>
        <item m="1" x="750"/>
        <item m="1" x="1299"/>
        <item m="1" x="728"/>
        <item m="1" x="711"/>
        <item m="1" x="677"/>
        <item m="1" x="1235"/>
        <item m="1" x="666"/>
        <item m="1" x="836"/>
        <item m="1" x="1378"/>
        <item m="1" x="800"/>
        <item m="1" x="763"/>
        <item m="1" x="748"/>
        <item m="1" x="1314"/>
        <item m="1" x="726"/>
        <item m="1" x="1284"/>
        <item m="1" x="1270"/>
        <item m="1" x="1257"/>
        <item m="1" x="681"/>
        <item m="1" x="1218"/>
        <item m="1" x="634"/>
        <item m="1" x="1178"/>
        <item m="1" x="1737"/>
        <item m="1" x="1130"/>
        <item m="1" x="1712"/>
        <item m="1" x="1063"/>
        <item m="1" x="1628"/>
        <item m="1" x="1216"/>
        <item m="1" x="644"/>
        <item m="1" x="1174"/>
        <item m="1" x="1125"/>
        <item m="1" x="1710"/>
        <item m="1" x="1093"/>
        <item m="1" x="1039"/>
        <item m="1" x="1624"/>
        <item m="1" x="654"/>
        <item m="1" x="641"/>
        <item m="1" x="1199"/>
        <item m="1" x="1143"/>
        <item m="1" x="1707"/>
        <item m="1" x="1689"/>
        <item m="1" x="1036"/>
        <item m="1" x="1600"/>
        <item m="1" x="994"/>
        <item m="1" x="1556"/>
        <item m="1" x="950"/>
        <item m="1" x="1524"/>
        <item m="1" x="1188"/>
        <item m="1" x="1159"/>
        <item m="1" x="1140"/>
        <item m="1" x="1726"/>
        <item m="1" x="1120"/>
        <item m="1" x="1084"/>
        <item m="1" x="1671"/>
        <item m="1" x="1054"/>
        <item m="1" x="1645"/>
        <item m="1" x="1014"/>
        <item m="1" x="1521"/>
        <item m="1" x="923"/>
        <item m="1" x="900"/>
        <item m="1" x="1478"/>
        <item m="1" x="1724"/>
        <item m="1" x="1117"/>
        <item m="1" x="1704"/>
        <item m="1" x="990"/>
        <item m="1" x="1567"/>
        <item m="1" x="966"/>
        <item m="1" x="921"/>
        <item m="1" x="1499"/>
        <item m="1" x="1477"/>
        <item m="1" x="879"/>
        <item m="1" x="1419"/>
        <item m="1" x="1722"/>
        <item m="1" x="1115"/>
        <item m="1" x="1701"/>
        <item m="1" x="1102"/>
        <item m="1" x="1640"/>
        <item m="1" x="1616"/>
        <item m="1" x="985"/>
        <item m="1" x="1566"/>
        <item m="1" x="1547"/>
        <item m="1" x="942"/>
        <item m="1" x="1472"/>
        <item m="1" x="876"/>
        <item m="1" x="1447"/>
        <item m="1" x="827"/>
        <item m="1" x="1369"/>
        <item m="1" x="1076"/>
        <item m="1" x="1007"/>
        <item m="1" x="1543"/>
        <item m="1" x="1513"/>
        <item m="1" x="1444"/>
        <item m="1" x="851"/>
        <item m="1" x="1414"/>
        <item m="1" x="1366"/>
        <item m="1" x="791"/>
        <item m="1" x="1350"/>
        <item m="1" x="775"/>
        <item m="1" x="1026"/>
        <item m="1" x="1005"/>
        <item m="1" x="1590"/>
        <item m="1" x="981"/>
        <item m="1" x="937"/>
        <item m="1" x="913"/>
        <item m="1" x="871"/>
        <item m="1" x="1442"/>
        <item m="1" x="844"/>
        <item m="1" x="1412"/>
        <item m="1" x="787"/>
        <item m="1" x="1328"/>
        <item m="1" x="979"/>
        <item m="1" x="959"/>
        <item m="1" x="1508"/>
        <item m="1" x="912"/>
        <item m="1" x="1490"/>
        <item m="1" x="1463"/>
        <item m="1" x="1407"/>
        <item m="1" x="1382"/>
        <item m="1" x="804"/>
        <item m="1" x="769"/>
        <item m="1" x="1318"/>
        <item m="1" x="732"/>
        <item m="1" x="716"/>
        <item m="1" x="1275"/>
        <item m="1" x="1536"/>
        <item m="1" x="910"/>
        <item m="1" x="1488"/>
        <item m="1" x="1460"/>
        <item m="1" x="1361"/>
        <item m="1" x="766"/>
        <item m="1" x="1287"/>
        <item m="1" x="701"/>
        <item m="1" x="1265"/>
        <item m="1" x="864"/>
        <item m="1" x="838"/>
        <item m="1" x="819"/>
        <item m="1" x="1359"/>
        <item m="1" x="764"/>
        <item m="1" x="736"/>
        <item m="1" x="727"/>
        <item m="1" x="709"/>
        <item m="1" x="1263"/>
        <item m="1" x="688"/>
        <item m="1" x="1244"/>
        <item m="1" x="676"/>
        <item m="1" x="1234"/>
        <item m="1" x="1434"/>
        <item m="1" x="834"/>
        <item m="1" x="1377"/>
        <item m="1" x="781"/>
        <item m="1" x="762"/>
        <item m="1" x="1298"/>
        <item m="1" x="707"/>
        <item m="1" x="694"/>
        <item m="1" x="1256"/>
        <item m="1" x="671"/>
        <item m="1" x="659"/>
        <item m="1" x="1217"/>
        <item m="1" x="632"/>
        <item m="1" x="1192"/>
        <item m="1" x="626"/>
        <item m="1" x="1177"/>
        <item m="1" x="1736"/>
        <item m="1" x="1128"/>
        <item m="1" x="1094"/>
        <item m="1" x="1676"/>
        <item m="1" x="1061"/>
        <item m="1" x="1656"/>
        <item m="1" x="1041"/>
        <item m="1" x="658"/>
        <item m="1" x="623"/>
        <item m="1" x="1124"/>
        <item m="1" x="1692"/>
        <item m="1" x="1651"/>
        <item m="1" x="1623"/>
        <item m="1" x="1577"/>
        <item m="1" x="652"/>
        <item m="1" x="1173"/>
        <item m="1" x="1161"/>
        <item m="1" x="1121"/>
        <item m="1" x="1087"/>
        <item m="1" x="1647"/>
        <item m="1" x="1015"/>
        <item m="1" x="1598"/>
        <item m="1" x="971"/>
        <item m="1" x="1523"/>
        <item m="1" x="1187"/>
        <item m="1" x="1158"/>
        <item m="1" x="1747"/>
        <item m="1" x="1139"/>
        <item m="1" x="1083"/>
        <item m="1" x="1051"/>
        <item m="1" x="1569"/>
        <item m="1" x="1519"/>
        <item m="1" x="922"/>
        <item m="1" x="897"/>
        <item m="1" x="1156"/>
        <item m="1" x="1746"/>
        <item m="1" x="1116"/>
        <item m="1" x="1686"/>
        <item m="1" x="1667"/>
        <item m="1" x="1642"/>
        <item m="1" x="1593"/>
        <item m="1" x="987"/>
        <item m="1" x="1497"/>
        <item m="1" x="1475"/>
        <item m="1" x="1418"/>
        <item m="1" x="1720"/>
        <item m="1" x="1114"/>
        <item m="1" x="1077"/>
        <item m="1" x="1028"/>
        <item m="1" x="983"/>
        <item m="1" x="1545"/>
        <item m="1" x="890"/>
        <item m="1" x="1471"/>
        <item m="1" x="825"/>
        <item m="1" x="1392"/>
        <item m="1" x="809"/>
        <item m="1" x="1368"/>
        <item m="1" x="1638"/>
        <item m="1" x="1027"/>
        <item m="1" x="1613"/>
        <item m="1" x="888"/>
        <item m="1" x="1467"/>
        <item m="1" x="847"/>
        <item m="1" x="1387"/>
        <item m="1" x="1365"/>
        <item m="1" x="789"/>
        <item m="1" x="1347"/>
        <item m="1" x="1024"/>
        <item m="1" x="1612"/>
        <item m="1" x="1540"/>
        <item m="1" x="868"/>
        <item m="1" x="843"/>
        <item m="1" x="770"/>
        <item m="1" x="978"/>
        <item m="1" x="932"/>
        <item m="1" x="1507"/>
        <item m="1" x="911"/>
        <item m="1" x="840"/>
        <item m="1" x="821"/>
        <item m="1" x="752"/>
        <item m="1" x="731"/>
        <item m="1" x="1288"/>
        <item m="1" x="714"/>
        <item m="1" x="1273"/>
        <item m="1" x="1506"/>
        <item m="1" x="909"/>
        <item m="1" x="886"/>
        <item m="1" x="1405"/>
        <item m="1" x="802"/>
        <item m="1" x="710"/>
        <item m="1" x="699"/>
        <item m="1" x="863"/>
        <item m="1" x="835"/>
        <item m="1" x="782"/>
        <item m="1" x="1313"/>
        <item m="1" x="725"/>
        <item m="1" x="687"/>
        <item m="1" x="675"/>
        <item m="1" x="1219"/>
        <item m="1" x="1432"/>
        <item m="1" x="1403"/>
        <item m="1" x="1357"/>
        <item m="1" x="780"/>
        <item m="1" x="761"/>
        <item m="1" x="724"/>
        <item m="1" x="1283"/>
        <item m="1" x="1242"/>
        <item m="1" x="1237"/>
        <item m="1" x="670"/>
        <item m="1" x="1225"/>
        <item m="1" x="643"/>
        <item m="1" x="1191"/>
        <item m="1" x="624"/>
        <item m="1" x="1163"/>
        <item m="1" x="1751"/>
        <item m="1" x="1145"/>
        <item m="1" x="1734"/>
        <item m="1" x="1092"/>
        <item m="1" x="1059"/>
        <item m="1" x="1654"/>
        <item m="1" x="1224"/>
        <item m="1" x="657"/>
        <item m="1" x="1215"/>
        <item m="1" x="653"/>
        <item m="1" x="621"/>
        <item m="1" x="1142"/>
        <item m="1" x="1706"/>
        <item m="1" x="1673"/>
        <item m="1" x="1056"/>
        <item m="1" x="1035"/>
        <item m="1" x="1574"/>
        <item m="1" x="651"/>
        <item m="1" x="1207"/>
        <item m="1" x="640"/>
        <item m="1" x="1119"/>
        <item m="1" x="1053"/>
        <item m="1" x="1644"/>
        <item m="1" x="1621"/>
        <item m="1" x="970"/>
        <item m="1" x="1552"/>
        <item m="1" x="947"/>
        <item m="1" x="1520"/>
        <item m="1" x="620"/>
        <item m="1" x="1761"/>
        <item m="1" x="1157"/>
        <item m="1" x="1703"/>
        <item m="1" x="1669"/>
        <item m="1" x="1032"/>
        <item m="1" x="1619"/>
        <item m="1" x="1010"/>
        <item m="1" x="989"/>
        <item m="1" x="1518"/>
        <item m="1" x="920"/>
        <item m="1" x="1760"/>
        <item m="1" x="1155"/>
        <item m="1" x="1138"/>
        <item m="1" x="1721"/>
        <item m="1" x="1079"/>
        <item m="1" x="1050"/>
        <item m="1" x="1615"/>
        <item m="1" x="1592"/>
        <item m="1" x="1516"/>
        <item m="1" x="875"/>
        <item m="1" x="1416"/>
        <item m="1" x="1719"/>
        <item m="1" x="1075"/>
        <item m="1" x="1664"/>
        <item m="1" x="960"/>
        <item m="1" x="1512"/>
        <item m="1" x="850"/>
        <item m="1" x="824"/>
        <item m="1" x="1389"/>
        <item m="1" x="808"/>
        <item m="1" x="1074"/>
        <item m="1" x="1049"/>
        <item m="1" x="1637"/>
        <item m="1" x="1025"/>
        <item m="1" x="980"/>
        <item m="1" x="1563"/>
        <item m="1" x="936"/>
        <item m="1" x="1492"/>
        <item m="1" x="1465"/>
        <item m="1" x="1385"/>
        <item m="1" x="1364"/>
        <item m="1" x="786"/>
        <item m="1" x="1327"/>
        <item m="1" x="1636"/>
        <item m="1" x="1023"/>
        <item m="1" x="1611"/>
        <item m="1" x="1538"/>
        <item m="1" x="1462"/>
        <item m="1" x="841"/>
        <item m="1" x="1381"/>
        <item m="1" x="754"/>
        <item m="1" x="1317"/>
        <item m="1" x="740"/>
        <item m="1" x="1562"/>
        <item m="1" x="958"/>
        <item m="1" x="1487"/>
        <item m="1" x="865"/>
        <item m="1" x="820"/>
        <item m="1" x="1360"/>
        <item m="1" x="765"/>
        <item m="1" x="1301"/>
        <item m="1" x="1286"/>
        <item m="1" x="712"/>
        <item m="1" x="1535"/>
        <item m="1" x="931"/>
        <item m="1" x="1435"/>
        <item m="1" x="837"/>
        <item m="1" x="818"/>
        <item m="1" x="783"/>
        <item m="1" x="749"/>
        <item m="1" x="708"/>
        <item m="1" x="1243"/>
        <item m="1" x="1459"/>
        <item m="1" x="1433"/>
        <item m="1" x="817"/>
        <item m="1" x="799"/>
        <item m="1" x="1358"/>
        <item m="1" x="1323"/>
        <item m="1" x="747"/>
        <item m="1" x="1262"/>
        <item m="1" x="686"/>
        <item m="1" x="665"/>
        <item m="1" x="1431"/>
        <item m="1" x="1356"/>
        <item m="1" x="1339"/>
        <item m="1" x="1312"/>
        <item m="1" x="1297"/>
        <item m="1" x="723"/>
        <item m="1" x="1269"/>
        <item m="1" x="697"/>
        <item m="1" x="669"/>
        <item m="1" x="1233"/>
        <item m="1" x="1411"/>
        <item m="1" x="648"/>
        <item m="1" x="1206"/>
        <item m="1" x="1311"/>
        <item m="1" x="1534"/>
        <item m="1" x="121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5"/>
        <item x="29"/>
        <item x="18"/>
        <item x="45"/>
        <item x="24"/>
        <item x="4"/>
        <item x="23"/>
        <item x="31"/>
        <item x="11"/>
        <item x="33"/>
        <item x="8"/>
        <item x="1"/>
        <item x="40"/>
        <item x="16"/>
        <item x="41"/>
        <item m="1" x="61"/>
        <item x="2"/>
        <item x="22"/>
        <item x="15"/>
        <item x="48"/>
        <item x="42"/>
        <item x="19"/>
        <item x="44"/>
        <item x="7"/>
        <item x="27"/>
        <item m="1" x="55"/>
        <item x="17"/>
        <item x="28"/>
        <item x="10"/>
        <item x="6"/>
        <item x="14"/>
        <item x="30"/>
        <item m="1" x="57"/>
        <item x="43"/>
        <item x="25"/>
        <item x="20"/>
        <item m="1" x="54"/>
        <item x="49"/>
        <item x="3"/>
        <item x="34"/>
        <item x="21"/>
        <item x="12"/>
        <item x="13"/>
        <item m="1" x="60"/>
        <item x="0"/>
        <item x="39"/>
        <item x="9"/>
        <item x="32"/>
        <item m="1" x="52"/>
        <item m="1" x="58"/>
        <item x="35"/>
        <item m="1" x="53"/>
        <item m="1" x="51"/>
        <item x="46"/>
        <item x="47"/>
        <item m="1" x="50"/>
        <item x="38"/>
        <item x="36"/>
        <item m="1" x="56"/>
        <item m="1" x="59"/>
        <item x="26"/>
        <item x="37"/>
        <item t="default"/>
      </items>
    </pivotField>
    <pivotField axis="axisRow" compact="0" outline="0" showAll="0">
      <items count="10">
        <item x="0"/>
        <item x="3"/>
        <item x="4"/>
        <item x="2"/>
        <item x="6"/>
        <item x="7"/>
        <item x="1"/>
        <item x="5"/>
        <item m="1" x="8"/>
        <item t="default"/>
      </items>
    </pivotField>
    <pivotField axis="axisRow" compact="0" outline="0" showAll="0">
      <items count="22">
        <item h="1" sd="0" x="7"/>
        <item h="1" sd="0" x="9"/>
        <item h="1" sd="0" x="5"/>
        <item h="1" sd="0" x="11"/>
        <item h="1" sd="0" x="4"/>
        <item h="1" sd="0" x="18"/>
        <item h="1" sd="0" x="1"/>
        <item h="1" sd="0" x="13"/>
        <item h="1" sd="0" x="6"/>
        <item h="1" sd="0" x="2"/>
        <item h="1" sd="0" x="14"/>
        <item h="1" sd="0" x="0"/>
        <item h="1" sd="0" x="12"/>
        <item h="1" sd="0" x="15"/>
        <item sd="0" x="8"/>
        <item sd="0" x="3"/>
        <item sd="0" x="16"/>
        <item sd="0" x="17"/>
        <item sd="0" x="19"/>
        <item n="Не  расходы /Движения меж счетами" h="1" sd="0" x="10"/>
        <item h="1" m="1" x="20"/>
        <item t="default" sd="0"/>
      </items>
    </pivotField>
  </pivotFields>
  <rowFields count="3">
    <field x="8"/>
    <field x="7"/>
    <field x="6"/>
  </rowFields>
  <rowItems count="6"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1">
    <pageField fld="1" hier="-1"/>
  </pageFields>
  <dataFields count="1">
    <dataField name="Сумма по полю Дебет" fld="2" baseField="2" baseItem="0" numFmtId="4"/>
  </dataFields>
  <formats count="40">
    <format dxfId="143">
      <pivotArea field="7" type="button" dataOnly="0" labelOnly="1" outline="0" axis="axisRow" fieldPosition="1"/>
    </format>
    <format dxfId="142">
      <pivotArea field="6" type="button" dataOnly="0" labelOnly="1" outline="0" axis="axisRow" fieldPosition="2"/>
    </format>
    <format dxfId="141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40">
      <pivotArea dataOnly="0" labelOnly="1" grandCol="1" outline="0" fieldPosition="0"/>
    </format>
    <format dxfId="139">
      <pivotArea field="7" type="button" dataOnly="0" labelOnly="1" outline="0" axis="axisRow" fieldPosition="1"/>
    </format>
    <format dxfId="138">
      <pivotArea field="6" type="button" dataOnly="0" labelOnly="1" outline="0" axis="axisRow" fieldPosition="2"/>
    </format>
    <format dxfId="137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36">
      <pivotArea dataOnly="0" labelOnly="1" grandCol="1" outline="0" fieldPosition="0"/>
    </format>
    <format dxfId="135">
      <pivotArea field="7" type="button" dataOnly="0" labelOnly="1" outline="0" axis="axisRow" fieldPosition="1"/>
    </format>
    <format dxfId="134">
      <pivotArea field="6" type="button" dataOnly="0" labelOnly="1" outline="0" axis="axisRow" fieldPosition="2"/>
    </format>
    <format dxfId="133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32">
      <pivotArea dataOnly="0" labelOnly="1" grandCol="1" outline="0" fieldPosition="0"/>
    </format>
    <format dxfId="131">
      <pivotArea outline="0" fieldPosition="0">
        <references count="1">
          <reference field="8" count="16" selected="0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30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29">
      <pivotArea dataOnly="0" labelOnly="1" grandCol="1" outline="0" fieldPosition="0"/>
    </format>
    <format dxfId="128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27">
      <pivotArea dataOnly="0" labelOnly="1" grandCol="1" outline="0" fieldPosition="0"/>
    </format>
    <format dxfId="126">
      <pivotArea dataOnly="0" labelOnly="1" outline="0" fieldPosition="0">
        <references count="1">
          <reference field="8" count="16">
            <x v="0"/>
            <x v="1"/>
            <x v="3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125">
      <pivotArea dataOnly="0" labelOnly="1" grandCol="1" outline="0" fieldPosition="0"/>
    </format>
    <format dxfId="124">
      <pivotArea dataOnly="0" labelOnly="1" outline="0" fieldPosition="0">
        <references count="1">
          <reference field="8" count="3">
            <x v="14"/>
            <x v="15"/>
            <x v="16"/>
          </reference>
        </references>
      </pivotArea>
    </format>
    <format dxfId="123">
      <pivotArea dataOnly="0" labelOnly="1" outline="0" fieldPosition="0">
        <references count="1">
          <reference field="8" count="1">
            <x v="2"/>
          </reference>
        </references>
      </pivotArea>
    </format>
    <format dxfId="122">
      <pivotArea dataOnly="0" labelOnly="1" outline="0" fieldPosition="0">
        <references count="1">
          <reference field="8" count="1">
            <x v="2"/>
          </reference>
        </references>
      </pivotArea>
    </format>
    <format dxfId="121">
      <pivotArea dataOnly="0" labelOnly="1" outline="0" fieldPosition="0">
        <references count="1">
          <reference field="8" count="1">
            <x v="2"/>
          </reference>
        </references>
      </pivotArea>
    </format>
    <format dxfId="120">
      <pivotArea dataOnly="0" labelOnly="1" outline="0" fieldPosition="0">
        <references count="1">
          <reference field="8" count="1">
            <x v="2"/>
          </reference>
        </references>
      </pivotArea>
    </format>
    <format dxfId="119">
      <pivotArea dataOnly="0" labelOnly="1" outline="0" fieldPosition="0">
        <references count="1">
          <reference field="8" count="1">
            <x v="2"/>
          </reference>
        </references>
      </pivotArea>
    </format>
    <format dxfId="118">
      <pivotArea dataOnly="0" outline="0" fieldPosition="0">
        <references count="1">
          <reference field="1" count="0" defaultSubtotal="1"/>
        </references>
      </pivotArea>
    </format>
    <format dxfId="117">
      <pivotArea dataOnly="0" labelOnly="1" outline="0" fieldPosition="0">
        <references count="1">
          <reference field="8" count="1">
            <x v="11"/>
          </reference>
        </references>
      </pivotArea>
    </format>
    <format dxfId="116">
      <pivotArea dataOnly="0" labelOnly="1" outline="0" fieldPosition="0">
        <references count="1">
          <reference field="8" count="1">
            <x v="11"/>
          </reference>
        </references>
      </pivotArea>
    </format>
    <format dxfId="115">
      <pivotArea dataOnly="0" labelOnly="1" outline="0" fieldPosition="0">
        <references count="1">
          <reference field="8" count="1">
            <x v="11"/>
          </reference>
        </references>
      </pivotArea>
    </format>
    <format dxfId="114">
      <pivotArea dataOnly="0" labelOnly="1" outline="0" fieldPosition="0">
        <references count="1">
          <reference field="8" count="1">
            <x v="11"/>
          </reference>
        </references>
      </pivotArea>
    </format>
    <format dxfId="113">
      <pivotArea dataOnly="0" labelOnly="1" outline="0" fieldPosition="0">
        <references count="1">
          <reference field="8" count="1">
            <x v="11"/>
          </reference>
        </references>
      </pivotArea>
    </format>
    <format dxfId="112">
      <pivotArea dataOnly="0" outline="0" fieldPosition="0">
        <references count="1">
          <reference field="7" count="0" defaultSubtotal="1"/>
        </references>
      </pivotArea>
    </format>
    <format dxfId="111">
      <pivotArea dataOnly="0" labelOnly="1" outline="0" fieldPosition="0">
        <references count="1">
          <reference field="8" count="1">
            <x v="19"/>
          </reference>
        </references>
      </pivotArea>
    </format>
    <format dxfId="110">
      <pivotArea dataOnly="0" labelOnly="1" outline="0" fieldPosition="0">
        <references count="1">
          <reference field="8" count="1">
            <x v="19"/>
          </reference>
        </references>
      </pivotArea>
    </format>
    <format dxfId="109">
      <pivotArea dataOnly="0" labelOnly="1" outline="0" fieldPosition="0">
        <references count="1">
          <reference field="8" count="1">
            <x v="19"/>
          </reference>
        </references>
      </pivotArea>
    </format>
    <format dxfId="108">
      <pivotArea dataOnly="0" labelOnly="1" outline="0" fieldPosition="0">
        <references count="1">
          <reference field="8" count="1">
            <x v="19"/>
          </reference>
        </references>
      </pivotArea>
    </format>
    <format dxfId="107">
      <pivotArea dataOnly="0" labelOnly="1" outline="0" fieldPosition="0">
        <references count="1">
          <reference field="8" count="1">
            <x v="19"/>
          </reference>
        </references>
      </pivotArea>
    </format>
    <format dxfId="106">
      <pivotArea dataOnly="0" labelOnly="1" outline="0" fieldPosition="0">
        <references count="1">
          <reference field="8" count="1">
            <x v="19"/>
          </reference>
        </references>
      </pivotArea>
    </format>
    <format dxfId="105">
      <pivotArea dataOnly="0" labelOnly="1" outline="0" offset="A256" fieldPosition="0">
        <references count="1">
          <reference field="8" count="1">
            <x v="4"/>
          </reference>
        </references>
      </pivotArea>
    </format>
    <format dxfId="104">
      <pivotArea dataOnly="0" labelOnly="1" outline="0" fieldPosition="0">
        <references count="1">
          <reference field="8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5EAE91-2738-418B-B400-A3B3B4A5C4F8}" name="Сводная таблица1" cacheId="29" applyNumberFormats="0" applyBorderFormats="0" applyFontFormats="0" applyPatternFormats="0" applyAlignmentFormats="0" applyWidthHeightFormats="1" dataCaption="Значения" updatedVersion="7" minRefreshableVersion="3" itemPrintTitles="1" createdVersion="7" indent="0" compact="0" compactData="0" gridDropZones="1" multipleFieldFilters="0">
  <location ref="A16:W26" firstHeaderRow="1" firstDataRow="2" firstDataCol="2" rowPageCount="1" colPageCount="1"/>
  <pivotFields count="9">
    <pivotField compact="0" numFmtId="17" outline="0" showAll="0"/>
    <pivotField axis="axisPage" compact="0" numFmtId="14" outline="0" showAll="0">
      <items count="17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m="1" x="696"/>
        <item m="1" x="1261"/>
        <item m="1" x="685"/>
        <item m="1" x="1241"/>
        <item m="1" x="664"/>
        <item m="1" x="650"/>
        <item m="1" x="1198"/>
        <item m="1" x="630"/>
        <item m="1" x="1186"/>
        <item m="1" x="1774"/>
        <item m="1" x="1172"/>
        <item m="1" x="1745"/>
        <item m="1" x="1137"/>
        <item m="1" x="1718"/>
        <item m="1" x="1113"/>
        <item m="1" x="1700"/>
        <item m="1" x="1073"/>
        <item m="1" x="1663"/>
        <item m="1" x="1048"/>
        <item m="1" x="1635"/>
        <item m="1" x="1231"/>
        <item m="1" x="1213"/>
        <item m="1" x="649"/>
        <item m="1" x="1205"/>
        <item m="1" x="638"/>
        <item m="1" x="1184"/>
        <item m="1" x="1773"/>
        <item m="1" x="1758"/>
        <item m="1" x="1154"/>
        <item m="1" x="1716"/>
        <item m="1" x="1634"/>
        <item m="1" x="1610"/>
        <item m="1" x="1004"/>
        <item m="1" x="1212"/>
        <item m="1" x="636"/>
        <item m="1" x="1197"/>
        <item m="1" x="1771"/>
        <item m="1" x="1170"/>
        <item m="1" x="1756"/>
        <item m="1" x="1152"/>
        <item m="1" x="1741"/>
        <item m="1" x="1111"/>
        <item m="1" x="1698"/>
        <item m="1" x="1100"/>
        <item m="1" x="1069"/>
        <item m="1" x="1631"/>
        <item m="1" x="1022"/>
        <item m="1" x="1609"/>
        <item m="1" x="1003"/>
        <item m="1" x="1588"/>
        <item m="1" x="957"/>
        <item m="1" x="1533"/>
        <item m="1" x="1195"/>
        <item m="1" x="1180"/>
        <item m="1" x="1132"/>
        <item m="1" x="1097"/>
        <item m="1" x="1680"/>
        <item m="1" x="1065"/>
        <item m="1" x="1043"/>
        <item m="1" x="1606"/>
        <item m="1" x="1000"/>
        <item m="1" x="1585"/>
        <item m="1" x="976"/>
        <item m="1" x="1561"/>
        <item m="1" x="930"/>
        <item m="1" x="1505"/>
        <item m="1" x="908"/>
        <item m="1" x="1486"/>
        <item m="1" x="1768"/>
        <item m="1" x="1147"/>
        <item m="1" x="1127"/>
        <item m="1" x="1711"/>
        <item m="1" x="1675"/>
        <item m="1" x="1060"/>
        <item m="1" x="885"/>
        <item m="1" x="1458"/>
        <item m="1" x="1731"/>
        <item m="1" x="1123"/>
        <item m="1" x="1106"/>
        <item m="1" x="1691"/>
        <item m="1" x="1058"/>
        <item m="1" x="1038"/>
        <item m="1" x="1018"/>
        <item m="1" x="1576"/>
        <item m="1" x="973"/>
        <item m="1" x="1558"/>
        <item m="1" x="952"/>
        <item m="1" x="1526"/>
        <item m="1" x="905"/>
        <item m="1" x="1483"/>
        <item m="1" x="1457"/>
        <item m="1" x="861"/>
        <item m="1" x="1402"/>
        <item m="1" x="816"/>
        <item m="1" x="1086"/>
        <item m="1" x="1672"/>
        <item m="1" x="1597"/>
        <item m="1" x="1553"/>
        <item m="1" x="948"/>
        <item m="1" x="925"/>
        <item m="1" x="1501"/>
        <item m="1" x="860"/>
        <item m="1" x="1426"/>
        <item m="1" x="1375"/>
        <item m="1" x="798"/>
        <item m="1" x="1355"/>
        <item m="1" x="779"/>
        <item m="1" x="1338"/>
        <item m="1" x="1012"/>
        <item m="1" x="1594"/>
        <item m="1" x="1568"/>
        <item m="1" x="896"/>
        <item m="1" x="1451"/>
        <item m="1" x="1422"/>
        <item m="1" x="831"/>
        <item m="1" x="796"/>
        <item m="1" x="1353"/>
        <item m="1" x="778"/>
        <item m="1" x="986"/>
        <item m="1" x="963"/>
        <item m="1" x="1548"/>
        <item m="1" x="918"/>
        <item m="1" x="1496"/>
        <item m="1" x="1474"/>
        <item m="1" x="877"/>
        <item m="1" x="829"/>
        <item m="1" x="1395"/>
        <item m="1" x="760"/>
        <item m="1" x="746"/>
        <item m="1" x="1296"/>
        <item m="1" x="1282"/>
        <item m="1" x="1544"/>
        <item m="1" x="940"/>
        <item m="1" x="1493"/>
        <item m="1" x="1391"/>
        <item m="1" x="1367"/>
        <item m="1" x="1331"/>
        <item m="1" x="1322"/>
        <item m="1" x="1280"/>
        <item m="1" x="693"/>
        <item m="1" x="872"/>
        <item m="1" x="1346"/>
        <item m="1" x="772"/>
        <item m="1" x="743"/>
        <item m="1" x="1307"/>
        <item m="1" x="1292"/>
        <item m="1" x="719"/>
        <item m="1" x="1268"/>
        <item m="1" x="1254"/>
        <item m="1" x="680"/>
        <item m="1" x="1236"/>
        <item m="1" x="1440"/>
        <item m="1" x="842"/>
        <item m="1" x="1383"/>
        <item m="1" x="1343"/>
        <item m="1" x="1326"/>
        <item m="1" x="755"/>
        <item m="1" x="1305"/>
        <item m="1" x="1289"/>
        <item m="1" x="717"/>
        <item m="1" x="1250"/>
        <item m="1" x="695"/>
        <item m="1" x="1260"/>
        <item m="1" x="674"/>
        <item m="1" x="1232"/>
        <item m="1" x="639"/>
        <item m="1" x="1185"/>
        <item m="1" x="1759"/>
        <item m="1" x="1136"/>
        <item m="1" x="1717"/>
        <item m="1" x="1685"/>
        <item m="1" x="1072"/>
        <item m="1" x="1047"/>
        <item m="1" x="663"/>
        <item m="1" x="647"/>
        <item m="1" x="1171"/>
        <item m="1" x="1743"/>
        <item m="1" x="1134"/>
        <item m="1" x="1715"/>
        <item m="1" x="1112"/>
        <item m="1" x="1070"/>
        <item m="1" x="1633"/>
        <item m="1" x="1589"/>
        <item m="1" x="656"/>
        <item m="1" x="1210"/>
        <item m="1" x="646"/>
        <item m="1" x="1168"/>
        <item m="1" x="1754"/>
        <item m="1" x="1714"/>
        <item m="1" x="1109"/>
        <item m="1" x="1696"/>
        <item m="1" x="1660"/>
        <item m="1" x="1608"/>
        <item m="1" x="977"/>
        <item m="1" x="1532"/>
        <item m="1" x="1193"/>
        <item m="1" x="1165"/>
        <item m="1" x="1753"/>
        <item m="1" x="1149"/>
        <item m="1" x="1096"/>
        <item m="1" x="1062"/>
        <item m="1" x="1627"/>
        <item m="1" x="1020"/>
        <item m="1" x="1582"/>
        <item m="1" x="1530"/>
        <item m="1" x="929"/>
        <item m="1" x="907"/>
        <item m="1" x="1162"/>
        <item m="1" x="1733"/>
        <item m="1" x="1091"/>
        <item m="1" x="1653"/>
        <item m="1" x="1603"/>
        <item m="1" x="996"/>
        <item m="1" x="1579"/>
        <item m="1" x="928"/>
        <item m="1" x="906"/>
        <item m="1" x="1485"/>
        <item m="1" x="862"/>
        <item m="1" x="1430"/>
        <item m="1" x="1729"/>
        <item m="1" x="1705"/>
        <item m="1" x="1089"/>
        <item m="1" x="1649"/>
        <item m="1" x="1599"/>
        <item m="1" x="1555"/>
        <item m="1" x="902"/>
        <item m="1" x="884"/>
        <item m="1" x="1428"/>
        <item m="1" x="1401"/>
        <item m="1" x="815"/>
        <item m="1" x="1376"/>
        <item m="1" x="1052"/>
        <item m="1" x="1013"/>
        <item m="1" x="969"/>
        <item m="1" x="946"/>
        <item m="1" x="899"/>
        <item m="1" x="1453"/>
        <item m="1" x="857"/>
        <item m="1" x="1374"/>
        <item m="1" x="797"/>
        <item m="1" x="1354"/>
        <item m="1" x="1643"/>
        <item m="1" x="1031"/>
        <item m="1" x="1618"/>
        <item m="1" x="1550"/>
        <item m="1" x="1517"/>
        <item m="1" x="919"/>
        <item m="1" x="1449"/>
        <item m="1" x="795"/>
        <item m="1" x="777"/>
        <item m="1" x="984"/>
        <item m="1" x="1565"/>
        <item m="1" x="916"/>
        <item m="1" x="891"/>
        <item m="1" x="853"/>
        <item m="1" x="1394"/>
        <item m="1" x="794"/>
        <item m="1" x="1351"/>
        <item m="1" x="1334"/>
        <item m="1" x="1310"/>
        <item m="1" x="1295"/>
        <item m="1" x="722"/>
        <item m="1" x="1281"/>
        <item m="1" x="1469"/>
        <item m="1" x="1388"/>
        <item m="1" x="1349"/>
        <item m="1" x="756"/>
        <item m="1" x="1294"/>
        <item m="1" x="720"/>
        <item m="1" x="1279"/>
        <item m="1" x="1255"/>
        <item m="1" x="870"/>
        <item m="1" x="805"/>
        <item m="1" x="771"/>
        <item m="1" x="1320"/>
        <item m="1" x="733"/>
        <item m="1" x="1291"/>
        <item m="1" x="706"/>
        <item m="1" x="1252"/>
        <item m="1" x="679"/>
        <item m="1" x="1223"/>
        <item m="1" x="1438"/>
        <item m="1" x="1341"/>
        <item m="1" x="768"/>
        <item m="1" x="715"/>
        <item m="1" x="1267"/>
        <item m="1" x="1247"/>
        <item m="1" x="1240"/>
        <item m="1" x="1204"/>
        <item m="1" x="629"/>
        <item m="1" x="1744"/>
        <item m="1" x="1135"/>
        <item m="1" x="1699"/>
        <item m="1" x="1101"/>
        <item m="1" x="1684"/>
        <item m="1" x="1071"/>
        <item m="1" x="1662"/>
        <item m="1" x="1230"/>
        <item m="1" x="1183"/>
        <item m="1" x="1151"/>
        <item m="1" x="1740"/>
        <item m="1" x="1682"/>
        <item m="1" x="1068"/>
        <item m="1" x="1661"/>
        <item m="1" x="1046"/>
        <item m="1" x="1002"/>
        <item m="1" x="1587"/>
        <item m="1" x="655"/>
        <item m="1" x="1194"/>
        <item m="1" x="1179"/>
        <item m="1" x="1167"/>
        <item m="1" x="1131"/>
        <item m="1" x="1694"/>
        <item m="1" x="1021"/>
        <item m="1" x="1584"/>
        <item m="1" x="956"/>
        <item m="1" x="1531"/>
        <item m="1" x="1176"/>
        <item m="1" x="1767"/>
        <item m="1" x="1752"/>
        <item m="1" x="1625"/>
        <item m="1" x="998"/>
        <item m="1" x="954"/>
        <item m="1" x="1529"/>
        <item m="1" x="1504"/>
        <item m="1" x="1764"/>
        <item m="1" x="1057"/>
        <item m="1" x="1622"/>
        <item m="1" x="1017"/>
        <item m="1" x="904"/>
        <item m="1" x="1456"/>
        <item m="1" x="1429"/>
        <item m="1" x="1727"/>
        <item m="1" x="1688"/>
        <item m="1" x="993"/>
        <item m="1" x="1572"/>
        <item m="1" x="1522"/>
        <item m="1" x="1480"/>
        <item m="1" x="859"/>
        <item m="1" x="1425"/>
        <item m="1" x="833"/>
        <item m="1" x="1400"/>
        <item m="1" x="814"/>
        <item m="1" x="1670"/>
        <item m="1" x="1033"/>
        <item m="1" x="991"/>
        <item m="1" x="967"/>
        <item m="1" x="1500"/>
        <item m="1" x="1421"/>
        <item m="1" x="1398"/>
        <item m="1" x="1373"/>
        <item m="1" x="1337"/>
        <item m="1" x="1641"/>
        <item m="1" x="943"/>
        <item m="1" x="893"/>
        <item m="1" x="1473"/>
        <item m="1" x="1448"/>
        <item m="1" x="854"/>
        <item m="1" x="812"/>
        <item m="1" x="1352"/>
        <item m="1" x="759"/>
        <item m="1" x="961"/>
        <item m="1" x="1514"/>
        <item m="1" x="1445"/>
        <item m="1" x="792"/>
        <item m="1" x="1309"/>
        <item m="1" x="721"/>
        <item m="1" x="938"/>
        <item m="1" x="914"/>
        <item m="1" x="846"/>
        <item m="1" x="1345"/>
        <item m="1" x="1278"/>
        <item m="1" x="1253"/>
        <item m="1" x="867"/>
        <item m="1" x="1319"/>
        <item m="1" x="705"/>
        <item m="1" x="1249"/>
        <item m="1" x="668"/>
        <item m="1" x="1222"/>
        <item m="1" x="1437"/>
        <item m="1" x="1406"/>
        <item m="1" x="784"/>
        <item m="1" x="767"/>
        <item m="1" x="1302"/>
        <item m="1" x="730"/>
        <item m="1" x="689"/>
        <item m="1" x="684"/>
        <item m="1" x="1239"/>
        <item m="1" x="673"/>
        <item m="1" x="637"/>
        <item m="1" x="1772"/>
        <item m="1" x="1757"/>
        <item m="1" x="1153"/>
        <item m="1" x="1742"/>
        <item m="1" x="1683"/>
        <item m="1" x="1632"/>
        <item m="1" x="1228"/>
        <item m="1" x="662"/>
        <item m="1" x="1203"/>
        <item m="1" x="1196"/>
        <item m="1" x="1181"/>
        <item m="1" x="1150"/>
        <item m="1" x="1739"/>
        <item m="1" x="1133"/>
        <item m="1" x="1098"/>
        <item m="1" x="1067"/>
        <item m="1" x="1659"/>
        <item m="1" x="1607"/>
        <item m="1" x="1001"/>
        <item m="1" x="1586"/>
        <item m="1" x="1208"/>
        <item m="1" x="633"/>
        <item m="1" x="627"/>
        <item m="1" x="1769"/>
        <item m="1" x="1129"/>
        <item m="1" x="1108"/>
        <item m="1" x="1678"/>
        <item m="1" x="1657"/>
        <item m="1" x="1581"/>
        <item m="1" x="975"/>
        <item m="1" x="1560"/>
        <item m="1" x="955"/>
        <item m="1" x="1766"/>
        <item m="1" x="1709"/>
        <item m="1" x="1652"/>
        <item m="1" x="1019"/>
        <item m="1" x="1602"/>
        <item m="1" x="953"/>
        <item m="1" x="1528"/>
        <item m="1" x="927"/>
        <item m="1" x="1484"/>
        <item m="1" x="1763"/>
        <item m="1" x="1749"/>
        <item m="1" x="1141"/>
        <item m="1" x="1105"/>
        <item m="1" x="1016"/>
        <item m="1" x="1554"/>
        <item m="1" x="949"/>
        <item m="1" x="1503"/>
        <item m="1" x="883"/>
        <item m="1" x="1455"/>
        <item m="1" x="1427"/>
        <item m="1" x="1725"/>
        <item m="1" x="1595"/>
        <item m="1" x="1571"/>
        <item m="1" x="945"/>
        <item m="1" x="898"/>
        <item m="1" x="1423"/>
        <item m="1" x="832"/>
        <item m="1" x="1399"/>
        <item m="1" x="1081"/>
        <item m="1" x="1668"/>
        <item m="1" x="1030"/>
        <item m="1" x="988"/>
        <item m="1" x="965"/>
        <item m="1" x="1549"/>
        <item m="1" x="1498"/>
        <item m="1" x="895"/>
        <item m="1" x="1476"/>
        <item m="1" x="1397"/>
        <item m="1" x="813"/>
        <item m="1" x="1371"/>
        <item m="1" x="776"/>
        <item m="1" x="1336"/>
        <item m="1" x="1639"/>
        <item m="1" x="1546"/>
        <item m="1" x="874"/>
        <item m="1" x="1446"/>
        <item m="1" x="1393"/>
        <item m="1" x="810"/>
        <item m="1" x="1333"/>
        <item m="1" x="758"/>
        <item m="1" x="745"/>
        <item m="1" x="1511"/>
        <item m="1" x="1468"/>
        <item m="1" x="849"/>
        <item m="1" x="807"/>
        <item m="1" x="1348"/>
        <item m="1" x="774"/>
        <item m="1" x="744"/>
        <item m="1" x="1308"/>
        <item m="1" x="735"/>
        <item m="1" x="1293"/>
        <item m="1" x="1542"/>
        <item m="1" x="935"/>
        <item m="1" x="1509"/>
        <item m="1" x="869"/>
        <item m="1" x="1441"/>
        <item m="1" x="1410"/>
        <item m="1" x="785"/>
        <item m="1" x="718"/>
        <item m="1" x="692"/>
        <item m="1" x="1251"/>
        <item m="1" x="866"/>
        <item m="1" x="739"/>
        <item m="1" x="1303"/>
        <item m="1" x="1274"/>
        <item m="1" x="691"/>
        <item m="1" x="667"/>
        <item m="1" x="1221"/>
        <item m="1" x="1379"/>
        <item m="1" x="803"/>
        <item m="1" x="751"/>
        <item m="1" x="1300"/>
        <item m="1" x="729"/>
        <item m="1" x="1272"/>
        <item m="1" x="700"/>
        <item m="1" x="1264"/>
        <item m="1" x="1245"/>
        <item m="1" x="1259"/>
        <item m="1" x="683"/>
        <item m="1" x="672"/>
        <item m="1" x="1229"/>
        <item m="1" x="1211"/>
        <item m="1" x="635"/>
        <item m="1" x="1182"/>
        <item m="1" x="1169"/>
        <item m="1" x="1755"/>
        <item m="1" x="1110"/>
        <item m="1" x="1697"/>
        <item m="1" x="1099"/>
        <item m="1" x="1681"/>
        <item m="1" x="1045"/>
        <item m="1" x="1630"/>
        <item m="1" x="1227"/>
        <item m="1" x="660"/>
        <item m="1" x="645"/>
        <item m="1" x="1166"/>
        <item m="1" x="1738"/>
        <item m="1" x="1679"/>
        <item m="1" x="1064"/>
        <item m="1" x="1658"/>
        <item m="1" x="1583"/>
        <item m="1" x="1201"/>
        <item m="1" x="631"/>
        <item m="1" x="625"/>
        <item m="1" x="1175"/>
        <item m="1" x="1146"/>
        <item m="1" x="1735"/>
        <item m="1" x="1126"/>
        <item m="1" x="1655"/>
        <item m="1" x="1040"/>
        <item m="1" x="1604"/>
        <item m="1" x="997"/>
        <item m="1" x="1580"/>
        <item m="1" x="974"/>
        <item m="1" x="1559"/>
        <item m="1" x="622"/>
        <item m="1" x="1730"/>
        <item m="1" x="1122"/>
        <item m="1" x="1708"/>
        <item m="1" x="1690"/>
        <item m="1" x="1650"/>
        <item m="1" x="1037"/>
        <item m="1" x="1575"/>
        <item m="1" x="1557"/>
        <item m="1" x="951"/>
        <item m="1" x="1525"/>
        <item m="1" x="903"/>
        <item m="1" x="1482"/>
        <item m="1" x="1160"/>
        <item m="1" x="1085"/>
        <item m="1" x="1646"/>
        <item m="1" x="1596"/>
        <item m="1" x="924"/>
        <item m="1" x="1479"/>
        <item m="1" x="882"/>
        <item m="1" x="1454"/>
        <item m="1" x="858"/>
        <item m="1" x="1424"/>
        <item m="1" x="1103"/>
        <item m="1" x="1082"/>
        <item m="1" x="1011"/>
        <item m="1" x="1551"/>
        <item m="1" x="944"/>
        <item m="1" x="880"/>
        <item m="1" x="1450"/>
        <item m="1" x="856"/>
        <item m="1" x="1420"/>
        <item m="1" x="830"/>
        <item m="1" x="1372"/>
        <item m="1" x="1080"/>
        <item m="1" x="1666"/>
        <item m="1" x="1009"/>
        <item m="1" x="962"/>
        <item m="1" x="917"/>
        <item m="1" x="1495"/>
        <item m="1" x="892"/>
        <item m="1" x="1417"/>
        <item m="1" x="828"/>
        <item m="1" x="811"/>
        <item m="1" x="1335"/>
        <item m="1" x="1591"/>
        <item m="1" x="982"/>
        <item m="1" x="915"/>
        <item m="1" x="1470"/>
        <item m="1" x="873"/>
        <item m="1" x="1415"/>
        <item m="1" x="1390"/>
        <item m="1" x="1330"/>
        <item m="1" x="757"/>
        <item m="1" x="1510"/>
        <item m="1" x="1466"/>
        <item m="1" x="845"/>
        <item m="1" x="1386"/>
        <item m="1" x="806"/>
        <item m="1" x="788"/>
        <item m="1" x="1344"/>
        <item m="1" x="1321"/>
        <item m="1" x="1306"/>
        <item m="1" x="734"/>
        <item m="1" x="1277"/>
        <item m="1" x="1539"/>
        <item m="1" x="934"/>
        <item m="1" x="1464"/>
        <item m="1" x="1439"/>
        <item m="1" x="1408"/>
        <item m="1" x="1363"/>
        <item m="1" x="1342"/>
        <item m="1" x="741"/>
        <item m="1" x="1304"/>
        <item m="1" x="704"/>
        <item m="1" x="1248"/>
        <item m="1" x="1461"/>
        <item m="1" x="839"/>
        <item m="1" x="1315"/>
        <item m="1" x="713"/>
        <item m="1" x="702"/>
        <item m="1" x="1246"/>
        <item m="1" x="678"/>
        <item m="1" x="1220"/>
        <item m="1" x="1404"/>
        <item m="1" x="801"/>
        <item m="1" x="1324"/>
        <item m="1" x="737"/>
        <item m="1" x="1285"/>
        <item m="1" x="1271"/>
        <item m="1" x="698"/>
        <item m="1" x="1258"/>
        <item m="1" x="682"/>
        <item m="1" x="1238"/>
        <item m="1" x="661"/>
        <item m="1" x="1209"/>
        <item m="1" x="628"/>
        <item m="1" x="1770"/>
        <item m="1" x="1713"/>
        <item m="1" x="1695"/>
        <item m="1" x="1066"/>
        <item m="1" x="1044"/>
        <item m="1" x="1629"/>
        <item m="1" x="1226"/>
        <item m="1" x="1202"/>
        <item m="1" x="1164"/>
        <item m="1" x="1148"/>
        <item m="1" x="1693"/>
        <item m="1" x="1095"/>
        <item m="1" x="1677"/>
        <item m="1" x="1042"/>
        <item m="1" x="1626"/>
        <item m="1" x="1605"/>
        <item m="1" x="999"/>
        <item m="1" x="642"/>
        <item m="1" x="1200"/>
        <item m="1" x="1190"/>
        <item m="1" x="1765"/>
        <item m="1" x="1750"/>
        <item m="1" x="1144"/>
        <item m="1" x="1732"/>
        <item m="1" x="1107"/>
        <item m="1" x="1090"/>
        <item m="1" x="1674"/>
        <item m="1" x="1601"/>
        <item m="1" x="995"/>
        <item m="1" x="1578"/>
        <item m="1" x="1527"/>
        <item m="1" x="1189"/>
        <item m="1" x="1748"/>
        <item m="1" x="1728"/>
        <item m="1" x="1088"/>
        <item m="1" x="1055"/>
        <item m="1" x="1648"/>
        <item m="1" x="1034"/>
        <item m="1" x="1573"/>
        <item m="1" x="972"/>
        <item m="1" x="926"/>
        <item m="1" x="1502"/>
        <item m="1" x="901"/>
        <item m="1" x="1481"/>
        <item m="1" x="1762"/>
        <item m="1" x="1118"/>
        <item m="1" x="1104"/>
        <item m="1" x="1620"/>
        <item m="1" x="992"/>
        <item m="1" x="1570"/>
        <item m="1" x="968"/>
        <item m="1" x="881"/>
        <item m="1" x="1452"/>
        <item m="1" x="1723"/>
        <item m="1" x="1702"/>
        <item m="1" x="1687"/>
        <item m="1" x="1029"/>
        <item m="1" x="1617"/>
        <item m="1" x="964"/>
        <item m="1" x="894"/>
        <item m="1" x="878"/>
        <item m="1" x="855"/>
        <item m="1" x="1396"/>
        <item m="1" x="1370"/>
        <item m="1" x="1078"/>
        <item m="1" x="1665"/>
        <item m="1" x="1008"/>
        <item m="1" x="941"/>
        <item m="1" x="1515"/>
        <item m="1" x="1494"/>
        <item m="1" x="852"/>
        <item m="1" x="826"/>
        <item m="1" x="793"/>
        <item m="1" x="1332"/>
        <item m="1" x="1614"/>
        <item m="1" x="1006"/>
        <item m="1" x="1564"/>
        <item m="1" x="939"/>
        <item m="1" x="889"/>
        <item m="1" x="1443"/>
        <item m="1" x="848"/>
        <item m="1" x="1413"/>
        <item m="1" x="823"/>
        <item m="1" x="790"/>
        <item m="1" x="773"/>
        <item m="1" x="1329"/>
        <item m="1" x="1541"/>
        <item m="1" x="1491"/>
        <item m="1" x="887"/>
        <item m="1" x="1409"/>
        <item m="1" x="822"/>
        <item m="1" x="1384"/>
        <item m="1" x="742"/>
        <item m="1" x="1290"/>
        <item m="1" x="1276"/>
        <item m="1" x="1537"/>
        <item m="1" x="933"/>
        <item m="1" x="1489"/>
        <item m="1" x="1380"/>
        <item m="1" x="1362"/>
        <item m="1" x="1325"/>
        <item m="1" x="753"/>
        <item m="1" x="1316"/>
        <item m="1" x="738"/>
        <item m="1" x="703"/>
        <item m="1" x="1266"/>
        <item m="1" x="690"/>
        <item m="1" x="1436"/>
        <item m="1" x="1340"/>
        <item m="1" x="750"/>
        <item m="1" x="1299"/>
        <item m="1" x="728"/>
        <item m="1" x="711"/>
        <item m="1" x="677"/>
        <item m="1" x="1235"/>
        <item m="1" x="666"/>
        <item m="1" x="836"/>
        <item m="1" x="1378"/>
        <item m="1" x="800"/>
        <item m="1" x="763"/>
        <item m="1" x="748"/>
        <item m="1" x="1314"/>
        <item m="1" x="726"/>
        <item m="1" x="1284"/>
        <item m="1" x="1270"/>
        <item m="1" x="1257"/>
        <item m="1" x="681"/>
        <item m="1" x="1218"/>
        <item m="1" x="634"/>
        <item m="1" x="1178"/>
        <item m="1" x="1737"/>
        <item m="1" x="1130"/>
        <item m="1" x="1712"/>
        <item m="1" x="1063"/>
        <item m="1" x="1628"/>
        <item m="1" x="1216"/>
        <item m="1" x="644"/>
        <item m="1" x="1174"/>
        <item m="1" x="1125"/>
        <item m="1" x="1710"/>
        <item m="1" x="1093"/>
        <item m="1" x="1039"/>
        <item m="1" x="1624"/>
        <item m="1" x="654"/>
        <item m="1" x="641"/>
        <item m="1" x="1199"/>
        <item m="1" x="1143"/>
        <item m="1" x="1707"/>
        <item m="1" x="1689"/>
        <item m="1" x="1036"/>
        <item m="1" x="1600"/>
        <item m="1" x="994"/>
        <item m="1" x="1556"/>
        <item m="1" x="950"/>
        <item m="1" x="1524"/>
        <item m="1" x="1188"/>
        <item m="1" x="1159"/>
        <item m="1" x="1140"/>
        <item m="1" x="1726"/>
        <item m="1" x="1120"/>
        <item m="1" x="1084"/>
        <item m="1" x="1671"/>
        <item m="1" x="1054"/>
        <item m="1" x="1645"/>
        <item m="1" x="1014"/>
        <item m="1" x="1521"/>
        <item m="1" x="923"/>
        <item m="1" x="900"/>
        <item m="1" x="1478"/>
        <item m="1" x="1724"/>
        <item m="1" x="1117"/>
        <item m="1" x="1704"/>
        <item m="1" x="990"/>
        <item m="1" x="1567"/>
        <item m="1" x="966"/>
        <item m="1" x="921"/>
        <item m="1" x="1499"/>
        <item m="1" x="1477"/>
        <item m="1" x="879"/>
        <item m="1" x="1419"/>
        <item m="1" x="1722"/>
        <item m="1" x="1115"/>
        <item m="1" x="1701"/>
        <item m="1" x="1102"/>
        <item m="1" x="1640"/>
        <item m="1" x="1616"/>
        <item m="1" x="985"/>
        <item m="1" x="1566"/>
        <item m="1" x="1547"/>
        <item m="1" x="942"/>
        <item m="1" x="1472"/>
        <item m="1" x="876"/>
        <item m="1" x="1447"/>
        <item m="1" x="827"/>
        <item m="1" x="1369"/>
        <item m="1" x="1076"/>
        <item m="1" x="1007"/>
        <item m="1" x="1543"/>
        <item m="1" x="1513"/>
        <item m="1" x="1444"/>
        <item m="1" x="851"/>
        <item m="1" x="1414"/>
        <item m="1" x="1366"/>
        <item m="1" x="791"/>
        <item m="1" x="1350"/>
        <item m="1" x="775"/>
        <item m="1" x="1026"/>
        <item m="1" x="1005"/>
        <item m="1" x="1590"/>
        <item m="1" x="981"/>
        <item m="1" x="937"/>
        <item m="1" x="913"/>
        <item m="1" x="871"/>
        <item m="1" x="1442"/>
        <item m="1" x="844"/>
        <item m="1" x="1412"/>
        <item m="1" x="787"/>
        <item m="1" x="1328"/>
        <item m="1" x="979"/>
        <item m="1" x="959"/>
        <item m="1" x="1508"/>
        <item m="1" x="912"/>
        <item m="1" x="1490"/>
        <item m="1" x="1463"/>
        <item m="1" x="1407"/>
        <item m="1" x="1382"/>
        <item m="1" x="804"/>
        <item m="1" x="769"/>
        <item m="1" x="1318"/>
        <item m="1" x="732"/>
        <item m="1" x="716"/>
        <item m="1" x="1275"/>
        <item m="1" x="1536"/>
        <item m="1" x="910"/>
        <item m="1" x="1488"/>
        <item m="1" x="1460"/>
        <item m="1" x="1361"/>
        <item m="1" x="766"/>
        <item m="1" x="1287"/>
        <item m="1" x="701"/>
        <item m="1" x="1265"/>
        <item m="1" x="864"/>
        <item m="1" x="838"/>
        <item m="1" x="819"/>
        <item m="1" x="1359"/>
        <item m="1" x="764"/>
        <item m="1" x="736"/>
        <item m="1" x="727"/>
        <item m="1" x="709"/>
        <item m="1" x="1263"/>
        <item m="1" x="688"/>
        <item m="1" x="1244"/>
        <item m="1" x="676"/>
        <item m="1" x="1234"/>
        <item m="1" x="1434"/>
        <item m="1" x="834"/>
        <item m="1" x="1377"/>
        <item m="1" x="781"/>
        <item m="1" x="762"/>
        <item m="1" x="1298"/>
        <item m="1" x="707"/>
        <item m="1" x="694"/>
        <item m="1" x="1256"/>
        <item m="1" x="671"/>
        <item m="1" x="659"/>
        <item m="1" x="1217"/>
        <item m="1" x="632"/>
        <item m="1" x="1192"/>
        <item m="1" x="626"/>
        <item m="1" x="1177"/>
        <item m="1" x="1736"/>
        <item m="1" x="1128"/>
        <item m="1" x="1094"/>
        <item m="1" x="1676"/>
        <item m="1" x="1061"/>
        <item m="1" x="1656"/>
        <item m="1" x="1041"/>
        <item m="1" x="658"/>
        <item m="1" x="623"/>
        <item m="1" x="1124"/>
        <item m="1" x="1692"/>
        <item m="1" x="1651"/>
        <item m="1" x="1623"/>
        <item m="1" x="1577"/>
        <item m="1" x="652"/>
        <item m="1" x="1173"/>
        <item m="1" x="1161"/>
        <item m="1" x="1121"/>
        <item m="1" x="1087"/>
        <item m="1" x="1647"/>
        <item m="1" x="1015"/>
        <item m="1" x="1598"/>
        <item m="1" x="971"/>
        <item m="1" x="1523"/>
        <item m="1" x="1187"/>
        <item m="1" x="1158"/>
        <item m="1" x="1747"/>
        <item m="1" x="1139"/>
        <item m="1" x="1083"/>
        <item m="1" x="1051"/>
        <item m="1" x="1569"/>
        <item m="1" x="1519"/>
        <item m="1" x="922"/>
        <item m="1" x="897"/>
        <item m="1" x="1156"/>
        <item m="1" x="1746"/>
        <item m="1" x="1116"/>
        <item m="1" x="1686"/>
        <item m="1" x="1667"/>
        <item m="1" x="1642"/>
        <item m="1" x="1593"/>
        <item m="1" x="987"/>
        <item m="1" x="1497"/>
        <item m="1" x="1475"/>
        <item m="1" x="1418"/>
        <item m="1" x="1720"/>
        <item m="1" x="1114"/>
        <item m="1" x="1077"/>
        <item m="1" x="1028"/>
        <item m="1" x="983"/>
        <item m="1" x="1545"/>
        <item m="1" x="890"/>
        <item m="1" x="1471"/>
        <item m="1" x="825"/>
        <item m="1" x="1392"/>
        <item m="1" x="809"/>
        <item m="1" x="1368"/>
        <item m="1" x="1638"/>
        <item m="1" x="1027"/>
        <item m="1" x="1613"/>
        <item m="1" x="888"/>
        <item m="1" x="1467"/>
        <item m="1" x="847"/>
        <item m="1" x="1387"/>
        <item m="1" x="1365"/>
        <item m="1" x="789"/>
        <item m="1" x="1347"/>
        <item m="1" x="1024"/>
        <item m="1" x="1612"/>
        <item m="1" x="1540"/>
        <item m="1" x="868"/>
        <item m="1" x="843"/>
        <item m="1" x="770"/>
        <item m="1" x="978"/>
        <item m="1" x="932"/>
        <item m="1" x="1507"/>
        <item m="1" x="911"/>
        <item m="1" x="840"/>
        <item m="1" x="821"/>
        <item m="1" x="752"/>
        <item m="1" x="731"/>
        <item m="1" x="1288"/>
        <item m="1" x="714"/>
        <item m="1" x="1273"/>
        <item m="1" x="1506"/>
        <item m="1" x="909"/>
        <item m="1" x="886"/>
        <item m="1" x="1405"/>
        <item m="1" x="802"/>
        <item m="1" x="710"/>
        <item m="1" x="699"/>
        <item m="1" x="863"/>
        <item m="1" x="835"/>
        <item m="1" x="782"/>
        <item m="1" x="1313"/>
        <item m="1" x="725"/>
        <item m="1" x="687"/>
        <item m="1" x="675"/>
        <item m="1" x="1219"/>
        <item m="1" x="1432"/>
        <item m="1" x="1403"/>
        <item m="1" x="1357"/>
        <item m="1" x="780"/>
        <item m="1" x="761"/>
        <item m="1" x="724"/>
        <item m="1" x="1283"/>
        <item m="1" x="1242"/>
        <item m="1" x="1237"/>
        <item m="1" x="670"/>
        <item m="1" x="1225"/>
        <item m="1" x="643"/>
        <item m="1" x="1191"/>
        <item m="1" x="624"/>
        <item m="1" x="1163"/>
        <item m="1" x="1751"/>
        <item m="1" x="1145"/>
        <item m="1" x="1734"/>
        <item m="1" x="1092"/>
        <item m="1" x="1059"/>
        <item m="1" x="1654"/>
        <item m="1" x="1224"/>
        <item m="1" x="657"/>
        <item m="1" x="1215"/>
        <item m="1" x="653"/>
        <item m="1" x="621"/>
        <item m="1" x="1142"/>
        <item m="1" x="1706"/>
        <item m="1" x="1673"/>
        <item m="1" x="1056"/>
        <item m="1" x="1035"/>
        <item m="1" x="1574"/>
        <item m="1" x="651"/>
        <item m="1" x="1207"/>
        <item m="1" x="640"/>
        <item m="1" x="1119"/>
        <item m="1" x="1053"/>
        <item m="1" x="1644"/>
        <item m="1" x="1621"/>
        <item m="1" x="970"/>
        <item m="1" x="1552"/>
        <item m="1" x="947"/>
        <item m="1" x="1520"/>
        <item m="1" x="620"/>
        <item m="1" x="1761"/>
        <item m="1" x="1157"/>
        <item m="1" x="1703"/>
        <item m="1" x="1669"/>
        <item m="1" x="1032"/>
        <item m="1" x="1619"/>
        <item m="1" x="1010"/>
        <item m="1" x="989"/>
        <item m="1" x="1518"/>
        <item m="1" x="920"/>
        <item m="1" x="1760"/>
        <item m="1" x="1155"/>
        <item m="1" x="1138"/>
        <item m="1" x="1721"/>
        <item m="1" x="1079"/>
        <item m="1" x="1050"/>
        <item m="1" x="1615"/>
        <item m="1" x="1592"/>
        <item m="1" x="1516"/>
        <item m="1" x="875"/>
        <item m="1" x="1416"/>
        <item m="1" x="1719"/>
        <item m="1" x="1075"/>
        <item m="1" x="1664"/>
        <item m="1" x="960"/>
        <item m="1" x="1512"/>
        <item m="1" x="850"/>
        <item m="1" x="824"/>
        <item m="1" x="1389"/>
        <item m="1" x="808"/>
        <item m="1" x="1074"/>
        <item m="1" x="1049"/>
        <item m="1" x="1637"/>
        <item m="1" x="1025"/>
        <item m="1" x="980"/>
        <item m="1" x="1563"/>
        <item m="1" x="936"/>
        <item m="1" x="1492"/>
        <item m="1" x="1465"/>
        <item m="1" x="1385"/>
        <item m="1" x="1364"/>
        <item m="1" x="786"/>
        <item m="1" x="1327"/>
        <item m="1" x="1636"/>
        <item m="1" x="1023"/>
        <item m="1" x="1611"/>
        <item m="1" x="1538"/>
        <item m="1" x="1462"/>
        <item m="1" x="841"/>
        <item m="1" x="1381"/>
        <item m="1" x="754"/>
        <item m="1" x="1317"/>
        <item m="1" x="740"/>
        <item m="1" x="1562"/>
        <item m="1" x="958"/>
        <item m="1" x="1487"/>
        <item m="1" x="865"/>
        <item m="1" x="820"/>
        <item m="1" x="1360"/>
        <item m="1" x="765"/>
        <item m="1" x="1301"/>
        <item m="1" x="1286"/>
        <item m="1" x="712"/>
        <item m="1" x="1535"/>
        <item m="1" x="931"/>
        <item m="1" x="1435"/>
        <item m="1" x="837"/>
        <item m="1" x="818"/>
        <item m="1" x="783"/>
        <item m="1" x="749"/>
        <item m="1" x="708"/>
        <item m="1" x="1243"/>
        <item m="1" x="1459"/>
        <item m="1" x="1433"/>
        <item m="1" x="817"/>
        <item m="1" x="799"/>
        <item m="1" x="1358"/>
        <item m="1" x="1323"/>
        <item m="1" x="747"/>
        <item m="1" x="1262"/>
        <item m="1" x="686"/>
        <item m="1" x="665"/>
        <item m="1" x="1431"/>
        <item m="1" x="1356"/>
        <item m="1" x="1339"/>
        <item m="1" x="1312"/>
        <item m="1" x="1297"/>
        <item m="1" x="723"/>
        <item m="1" x="1269"/>
        <item m="1" x="697"/>
        <item m="1" x="669"/>
        <item m="1" x="1233"/>
        <item m="1" x="1411"/>
        <item m="1" x="648"/>
        <item m="1" x="1206"/>
        <item m="1" x="1311"/>
        <item m="1" x="1534"/>
        <item m="1" x="121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 sd="0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5"/>
        <item x="29"/>
        <item x="18"/>
        <item x="45"/>
        <item x="24"/>
        <item x="4"/>
        <item x="23"/>
        <item x="31"/>
        <item x="11"/>
        <item x="33"/>
        <item x="8"/>
        <item x="1"/>
        <item x="40"/>
        <item x="16"/>
        <item x="41"/>
        <item m="1" x="61"/>
        <item x="2"/>
        <item x="22"/>
        <item x="15"/>
        <item x="48"/>
        <item x="42"/>
        <item x="19"/>
        <item x="44"/>
        <item x="7"/>
        <item x="27"/>
        <item m="1" x="55"/>
        <item x="17"/>
        <item x="28"/>
        <item x="10"/>
        <item x="6"/>
        <item x="14"/>
        <item x="30"/>
        <item m="1" x="57"/>
        <item x="43"/>
        <item x="25"/>
        <item x="20"/>
        <item m="1" x="54"/>
        <item x="49"/>
        <item x="3"/>
        <item x="34"/>
        <item x="21"/>
        <item x="12"/>
        <item x="13"/>
        <item m="1" x="60"/>
        <item x="0"/>
        <item x="39"/>
        <item x="9"/>
        <item x="32"/>
        <item m="1" x="52"/>
        <item m="1" x="58"/>
        <item x="35"/>
        <item m="1" x="53"/>
        <item m="1" x="51"/>
        <item x="46"/>
        <item x="47"/>
        <item m="1" x="50"/>
        <item x="38"/>
        <item x="36"/>
        <item m="1" x="56"/>
        <item m="1" x="59"/>
        <item x="26"/>
        <item x="37"/>
        <item t="default"/>
      </items>
    </pivotField>
    <pivotField axis="axisRow" compact="0" outline="0" showAll="0">
      <items count="10">
        <item sd="0" x="0"/>
        <item sd="0" x="3"/>
        <item sd="0" x="4"/>
        <item sd="0" x="2"/>
        <item sd="0" x="6"/>
        <item sd="0" x="7"/>
        <item sd="0" x="1"/>
        <item sd="0" x="5"/>
        <item m="1" x="8"/>
        <item t="default" sd="0"/>
      </items>
    </pivotField>
    <pivotField axis="axisCol" compact="0" outline="0" showAll="0">
      <items count="22">
        <item x="18"/>
        <item x="7"/>
        <item x="9"/>
        <item x="5"/>
        <item x="11"/>
        <item x="1"/>
        <item x="13"/>
        <item x="6"/>
        <item x="2"/>
        <item x="14"/>
        <item x="0"/>
        <item x="15"/>
        <item x="12"/>
        <item x="17"/>
        <item x="19"/>
        <item x="8"/>
        <item x="3"/>
        <item x="16"/>
        <item n="Не  расходы /Движения меж счетами" x="10"/>
        <item x="4"/>
        <item m="1" x="20"/>
        <item t="default"/>
      </items>
    </pivotField>
  </pivotFields>
  <rowFields count="2">
    <field x="7"/>
    <field x="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8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1">
    <pageField fld="1" hier="-1"/>
  </pageFields>
  <dataFields count="1">
    <dataField name="Сумма по полю Дебет" fld="2" baseField="2" baseItem="0" numFmtId="4"/>
  </dataFields>
  <formats count="44">
    <format dxfId="58">
      <pivotArea field="7" type="button" dataOnly="0" labelOnly="1" outline="0" axis="axisRow" fieldPosition="1"/>
    </format>
    <format dxfId="57">
      <pivotArea field="6" type="button" dataOnly="0" labelOnly="1" outline="0" axis="axisRow" fieldPosition="2"/>
    </format>
    <format dxfId="56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55">
      <pivotArea dataOnly="0" labelOnly="1" grandCol="1" outline="0" fieldPosition="0"/>
    </format>
    <format dxfId="54">
      <pivotArea field="7" type="button" dataOnly="0" labelOnly="1" outline="0" axis="axisRow" fieldPosition="1"/>
    </format>
    <format dxfId="53">
      <pivotArea field="6" type="button" dataOnly="0" labelOnly="1" outline="0" axis="axisRow" fieldPosition="2"/>
    </format>
    <format dxfId="52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51">
      <pivotArea dataOnly="0" labelOnly="1" grandCol="1" outline="0" fieldPosition="0"/>
    </format>
    <format dxfId="50">
      <pivotArea field="7" type="button" dataOnly="0" labelOnly="1" outline="0" axis="axisRow" fieldPosition="1"/>
    </format>
    <format dxfId="49">
      <pivotArea field="6" type="button" dataOnly="0" labelOnly="1" outline="0" axis="axisRow" fieldPosition="2"/>
    </format>
    <format dxfId="48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47">
      <pivotArea dataOnly="0" labelOnly="1" grandCol="1" outline="0" fieldPosition="0"/>
    </format>
    <format dxfId="46">
      <pivotArea outline="0" fieldPosition="0">
        <references count="1">
          <reference field="8" count="16" selected="0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45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44">
      <pivotArea dataOnly="0" labelOnly="1" grandCol="1" outline="0" fieldPosition="0"/>
    </format>
    <format dxfId="43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42">
      <pivotArea dataOnly="0" labelOnly="1" grandCol="1" outline="0" fieldPosition="0"/>
    </format>
    <format dxfId="41">
      <pivotArea dataOnly="0" labelOnly="1" outline="0" fieldPosition="0">
        <references count="1">
          <reference field="8" count="16">
            <x v="0"/>
            <x v="1"/>
            <x v="2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</reference>
        </references>
      </pivotArea>
    </format>
    <format dxfId="40">
      <pivotArea dataOnly="0" labelOnly="1" grandCol="1" outline="0" fieldPosition="0"/>
    </format>
    <format dxfId="39">
      <pivotArea dataOnly="0" labelOnly="1" outline="0" fieldPosition="0">
        <references count="1">
          <reference field="8" count="3">
            <x v="15"/>
            <x v="16"/>
            <x v="17"/>
          </reference>
        </references>
      </pivotArea>
    </format>
    <format dxfId="38">
      <pivotArea dataOnly="0" labelOnly="1" outline="0" fieldPosition="0">
        <references count="1">
          <reference field="8" count="1">
            <x v="3"/>
          </reference>
        </references>
      </pivotArea>
    </format>
    <format dxfId="37">
      <pivotArea dataOnly="0" labelOnly="1" outline="0" fieldPosition="0">
        <references count="1">
          <reference field="8" count="1">
            <x v="3"/>
          </reference>
        </references>
      </pivotArea>
    </format>
    <format dxfId="36">
      <pivotArea dataOnly="0" labelOnly="1" outline="0" fieldPosition="0">
        <references count="1">
          <reference field="8" count="1">
            <x v="3"/>
          </reference>
        </references>
      </pivotArea>
    </format>
    <format dxfId="35">
      <pivotArea dataOnly="0" labelOnly="1" outline="0" fieldPosition="0">
        <references count="1">
          <reference field="8" count="1">
            <x v="3"/>
          </reference>
        </references>
      </pivotArea>
    </format>
    <format dxfId="34">
      <pivotArea dataOnly="0" labelOnly="1" outline="0" fieldPosition="0">
        <references count="1">
          <reference field="8" count="1">
            <x v="3"/>
          </reference>
        </references>
      </pivotArea>
    </format>
    <format dxfId="33">
      <pivotArea dataOnly="0" outline="0" fieldPosition="0">
        <references count="1">
          <reference field="1" count="0" defaultSubtotal="1"/>
        </references>
      </pivotArea>
    </format>
    <format dxfId="32">
      <pivotArea dataOnly="0" labelOnly="1" outline="0" fieldPosition="0">
        <references count="1">
          <reference field="8" count="1">
            <x v="10"/>
          </reference>
        </references>
      </pivotArea>
    </format>
    <format dxfId="31">
      <pivotArea dataOnly="0" labelOnly="1" outline="0" fieldPosition="0">
        <references count="1">
          <reference field="8" count="1">
            <x v="10"/>
          </reference>
        </references>
      </pivotArea>
    </format>
    <format dxfId="30">
      <pivotArea dataOnly="0" labelOnly="1" outline="0" fieldPosition="0">
        <references count="1">
          <reference field="8" count="1">
            <x v="10"/>
          </reference>
        </references>
      </pivotArea>
    </format>
    <format dxfId="29">
      <pivotArea dataOnly="0" labelOnly="1" outline="0" fieldPosition="0">
        <references count="1">
          <reference field="8" count="1">
            <x v="10"/>
          </reference>
        </references>
      </pivotArea>
    </format>
    <format dxfId="28">
      <pivotArea dataOnly="0" labelOnly="1" outline="0" fieldPosition="0">
        <references count="1">
          <reference field="8" count="1">
            <x v="10"/>
          </reference>
        </references>
      </pivotArea>
    </format>
    <format dxfId="27">
      <pivotArea dataOnly="0" outline="0" fieldPosition="0">
        <references count="1">
          <reference field="7" count="0" defaultSubtotal="1"/>
        </references>
      </pivotArea>
    </format>
    <format dxfId="26">
      <pivotArea dataOnly="0" labelOnly="1" outline="0" fieldPosition="0">
        <references count="1">
          <reference field="8" count="1">
            <x v="18"/>
          </reference>
        </references>
      </pivotArea>
    </format>
    <format dxfId="25">
      <pivotArea dataOnly="0" labelOnly="1" outline="0" fieldPosition="0">
        <references count="1">
          <reference field="8" count="1">
            <x v="18"/>
          </reference>
        </references>
      </pivotArea>
    </format>
    <format dxfId="24">
      <pivotArea dataOnly="0" labelOnly="1" outline="0" fieldPosition="0">
        <references count="1">
          <reference field="8" count="1">
            <x v="18"/>
          </reference>
        </references>
      </pivotArea>
    </format>
    <format dxfId="23">
      <pivotArea dataOnly="0" labelOnly="1" outline="0" fieldPosition="0">
        <references count="1">
          <reference field="8" count="1">
            <x v="18"/>
          </reference>
        </references>
      </pivotArea>
    </format>
    <format dxfId="22">
      <pivotArea dataOnly="0" labelOnly="1" outline="0" fieldPosition="0">
        <references count="1">
          <reference field="8" count="1">
            <x v="18"/>
          </reference>
        </references>
      </pivotArea>
    </format>
    <format dxfId="21">
      <pivotArea dataOnly="0" labelOnly="1" outline="0" fieldPosition="0">
        <references count="1">
          <reference field="8" count="1">
            <x v="18"/>
          </reference>
        </references>
      </pivotArea>
    </format>
    <format dxfId="20">
      <pivotArea dataOnly="0" labelOnly="1" outline="0" fieldPosition="0">
        <references count="1">
          <reference field="8" count="1">
            <x v="19"/>
          </reference>
        </references>
      </pivotArea>
    </format>
    <format dxfId="19">
      <pivotArea dataOnly="0" labelOnly="1" outline="0" fieldPosition="0">
        <references count="1">
          <reference field="8" count="1">
            <x v="19"/>
          </reference>
        </references>
      </pivotArea>
    </format>
    <format dxfId="18">
      <pivotArea dataOnly="0" labelOnly="1" outline="0" fieldPosition="0">
        <references count="1">
          <reference field="8" count="1">
            <x v="19"/>
          </reference>
        </references>
      </pivotArea>
    </format>
    <format dxfId="17">
      <pivotArea dataOnly="0" labelOnly="1" outline="0" fieldPosition="0">
        <references count="1">
          <reference field="8" count="1">
            <x v="19"/>
          </reference>
        </references>
      </pivotArea>
    </format>
    <format dxfId="16">
      <pivotArea dataOnly="0" labelOnly="1" outline="0" fieldPosition="0">
        <references count="1">
          <reference field="8" count="1">
            <x v="19"/>
          </reference>
        </references>
      </pivotArea>
    </format>
    <format dxfId="15">
      <pivotArea dataOnly="0" labelOnly="1" outline="0" fieldPosition="0">
        <references count="1">
          <reference field="8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9E44B-403E-4FE8-B058-564C6F5517BE}" name="Сводная таблица1" cacheId="28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compact="0" compactData="0" gridDropZones="1" multipleFieldFilters="0">
  <location ref="A5:P27" firstHeaderRow="1" firstDataRow="2" firstDataCol="3" rowPageCount="2" colPageCount="1"/>
  <pivotFields count="13">
    <pivotField compact="0" numFmtId="17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4" outline="0" showAll="0"/>
    <pivotField compact="0" outline="0" showAll="0"/>
    <pivotField compact="0" outline="0" showAll="0"/>
    <pivotField compact="0" outline="0" showAll="0"/>
    <pivotField axis="axisRow" compact="0" outline="0" showAll="0">
      <items count="64">
        <item x="5"/>
        <item x="27"/>
        <item x="18"/>
        <item x="43"/>
        <item x="24"/>
        <item x="1"/>
        <item x="2"/>
        <item x="20"/>
        <item x="9"/>
        <item x="4"/>
        <item x="25"/>
        <item x="30"/>
        <item x="13"/>
        <item x="36"/>
        <item x="33"/>
        <item x="32"/>
        <item x="54"/>
        <item x="37"/>
        <item x="31"/>
        <item x="23"/>
        <item x="40"/>
        <item x="10"/>
        <item x="42"/>
        <item x="7"/>
        <item x="35"/>
        <item x="29"/>
        <item x="16"/>
        <item x="28"/>
        <item x="52"/>
        <item x="22"/>
        <item x="14"/>
        <item x="49"/>
        <item x="39"/>
        <item x="19"/>
        <item m="1" x="62"/>
        <item x="38"/>
        <item x="3"/>
        <item x="26"/>
        <item x="45"/>
        <item x="44"/>
        <item x="57"/>
        <item x="41"/>
        <item x="8"/>
        <item x="6"/>
        <item x="46"/>
        <item x="47"/>
        <item x="51"/>
        <item x="17"/>
        <item x="15"/>
        <item x="21"/>
        <item x="34"/>
        <item x="11"/>
        <item x="0"/>
        <item x="12"/>
        <item x="48"/>
        <item x="50"/>
        <item x="53"/>
        <item x="55"/>
        <item x="56"/>
        <item x="58"/>
        <item x="59"/>
        <item m="1" x="60"/>
        <item m="1" x="61"/>
        <item t="default"/>
      </items>
    </pivotField>
    <pivotField axis="axisRow" compact="0" outline="0" showAll="0">
      <items count="10">
        <item sd="0" x="0"/>
        <item sd="0" x="3"/>
        <item x="4"/>
        <item x="2"/>
        <item sd="0" x="6"/>
        <item sd="0" x="7"/>
        <item x="1"/>
        <item x="5"/>
        <item m="1" x="8"/>
        <item t="default" sd="0"/>
      </items>
    </pivotField>
    <pivotField axis="axisRow" compact="0" outline="0" showAll="0">
      <items count="22">
        <item sd="0" x="6"/>
        <item sd="0" x="17"/>
        <item sd="0" x="7"/>
        <item sd="0" x="5"/>
        <item sd="0" x="9"/>
        <item sd="0" x="4"/>
        <item sd="0" x="1"/>
        <item sd="0" x="12"/>
        <item sd="0" x="11"/>
        <item sd="0" x="18"/>
        <item sd="0" x="13"/>
        <item sd="0" x="0"/>
        <item sd="0" x="16"/>
        <item sd="0" x="2"/>
        <item sd="0" x="14"/>
        <item sd="0" x="8"/>
        <item sd="0" x="3"/>
        <item sd="0" x="15"/>
        <item sd="0" x="19"/>
        <item sd="0" m="1" x="20"/>
        <item sd="0" x="10"/>
        <item t="default" sd="0"/>
      </items>
    </pivotField>
    <pivotField axis="axisPage" compact="0" outline="0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multipleItemSelectionAllowed="1" showAll="0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h="1" x="13"/>
        <item h="1" x="14"/>
        <item t="default"/>
      </items>
    </pivotField>
    <pivotField compact="0" outline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compact="0" outline="0" showAll="0">
      <items count="1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sd="0" x="11"/>
        <item sd="0" x="12"/>
        <item x="13"/>
        <item x="14"/>
        <item t="default"/>
      </items>
    </pivotField>
  </pivotFields>
  <rowFields count="3">
    <field x="8"/>
    <field x="7"/>
    <field x="6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10" hier="-1"/>
    <pageField fld="9" hier="-1"/>
  </pageFields>
  <dataFields count="1">
    <dataField name="Сумма по полю Дебет" fld="2" baseField="2" baseItem="0" numFmtId="4"/>
  </dataFields>
  <formats count="1">
    <format dxfId="14">
      <pivotArea dataOnly="0" outline="0" fieldPosition="0">
        <references count="1">
          <reference field="8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8F6429-DDFF-40F5-9771-FAB9ADCC6927}" name="Сводная таблица2" cacheId="29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compact="0" compactData="0" gridDropZones="1" multipleFieldFilters="0">
  <location ref="A3:H58" firstHeaderRow="2" firstDataRow="2" firstDataCol="2"/>
  <pivotFields count="9">
    <pivotField compact="0" numFmtId="17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3">
        <item x="5"/>
        <item x="29"/>
        <item m="1" x="58"/>
        <item x="49"/>
        <item x="18"/>
        <item x="45"/>
        <item x="24"/>
        <item x="34"/>
        <item x="21"/>
        <item x="4"/>
        <item x="0"/>
        <item x="23"/>
        <item x="31"/>
        <item x="11"/>
        <item x="33"/>
        <item x="8"/>
        <item x="9"/>
        <item x="1"/>
        <item x="40"/>
        <item x="39"/>
        <item x="16"/>
        <item x="41"/>
        <item x="32"/>
        <item m="1" x="61"/>
        <item x="12"/>
        <item x="2"/>
        <item x="22"/>
        <item x="15"/>
        <item x="48"/>
        <item x="42"/>
        <item x="3"/>
        <item x="19"/>
        <item x="44"/>
        <item x="13"/>
        <item m="1" x="52"/>
        <item m="1" x="51"/>
        <item x="7"/>
        <item x="27"/>
        <item m="1" x="55"/>
        <item m="1" x="54"/>
        <item x="46"/>
        <item x="17"/>
        <item x="28"/>
        <item x="35"/>
        <item x="10"/>
        <item m="1" x="53"/>
        <item x="6"/>
        <item x="14"/>
        <item x="30"/>
        <item x="47"/>
        <item m="1" x="60"/>
        <item m="1" x="57"/>
        <item x="43"/>
        <item x="25"/>
        <item x="20"/>
        <item m="1" x="50"/>
        <item x="38"/>
        <item x="36"/>
        <item m="1" x="56"/>
        <item m="1" x="59"/>
        <item x="26"/>
        <item x="37"/>
        <item t="default"/>
      </items>
    </pivotField>
    <pivotField compact="0" outline="0" showAll="0"/>
    <pivotField axis="axisRow" compact="0" outline="0" showAll="0" defaultSubtotal="0">
      <items count="21">
        <item x="18"/>
        <item x="4"/>
        <item x="7"/>
        <item x="13"/>
        <item x="15"/>
        <item x="0"/>
        <item x="9"/>
        <item x="3"/>
        <item x="11"/>
        <item x="10"/>
        <item x="2"/>
        <item x="17"/>
        <item x="12"/>
        <item x="1"/>
        <item x="8"/>
        <item x="5"/>
        <item x="6"/>
        <item x="19"/>
        <item x="16"/>
        <item x="14"/>
        <item m="1" x="20"/>
      </items>
    </pivotField>
  </pivotFields>
  <rowFields count="2">
    <field x="8"/>
    <field x="6"/>
  </rowFields>
  <rowItems count="54">
    <i>
      <x/>
      <x v="1"/>
    </i>
    <i>
      <x v="1"/>
      <x/>
    </i>
    <i>
      <x v="2"/>
      <x v="3"/>
    </i>
    <i r="1">
      <x v="15"/>
    </i>
    <i>
      <x v="3"/>
      <x v="4"/>
    </i>
    <i>
      <x v="4"/>
      <x v="6"/>
    </i>
    <i r="1">
      <x v="8"/>
    </i>
    <i r="1">
      <x v="19"/>
    </i>
    <i r="1">
      <x v="61"/>
    </i>
    <i>
      <x v="5"/>
      <x v="10"/>
    </i>
    <i r="1">
      <x v="11"/>
    </i>
    <i>
      <x v="6"/>
      <x v="5"/>
    </i>
    <i r="1">
      <x v="13"/>
    </i>
    <i r="1">
      <x v="16"/>
    </i>
    <i r="1">
      <x v="18"/>
    </i>
    <i r="1">
      <x v="20"/>
    </i>
    <i r="1">
      <x v="21"/>
    </i>
    <i r="1">
      <x v="28"/>
    </i>
    <i>
      <x v="7"/>
      <x v="9"/>
    </i>
    <i>
      <x v="8"/>
      <x v="24"/>
    </i>
    <i r="1">
      <x v="26"/>
    </i>
    <i r="1">
      <x v="27"/>
    </i>
    <i>
      <x v="9"/>
      <x v="33"/>
    </i>
    <i r="1">
      <x v="49"/>
    </i>
    <i>
      <x v="10"/>
      <x v="29"/>
    </i>
    <i r="1">
      <x v="30"/>
    </i>
    <i r="1">
      <x v="31"/>
    </i>
    <i r="1">
      <x v="48"/>
    </i>
    <i>
      <x v="11"/>
      <x v="14"/>
    </i>
    <i r="1">
      <x v="37"/>
    </i>
    <i>
      <x v="12"/>
      <x v="7"/>
    </i>
    <i r="1">
      <x v="22"/>
    </i>
    <i r="1">
      <x v="36"/>
    </i>
    <i r="1">
      <x v="40"/>
    </i>
    <i r="1">
      <x v="41"/>
    </i>
    <i r="1">
      <x v="42"/>
    </i>
    <i r="1">
      <x v="60"/>
    </i>
    <i>
      <x v="13"/>
      <x v="17"/>
    </i>
    <i r="1">
      <x v="24"/>
    </i>
    <i r="1">
      <x v="25"/>
    </i>
    <i>
      <x v="14"/>
      <x v="44"/>
    </i>
    <i>
      <x v="15"/>
      <x v="16"/>
    </i>
    <i r="1">
      <x v="46"/>
    </i>
    <i>
      <x v="16"/>
      <x v="36"/>
    </i>
    <i r="1">
      <x v="43"/>
    </i>
    <i r="1">
      <x v="47"/>
    </i>
    <i r="1">
      <x v="56"/>
    </i>
    <i>
      <x v="17"/>
      <x v="32"/>
    </i>
    <i r="1">
      <x v="52"/>
    </i>
    <i>
      <x v="18"/>
      <x v="53"/>
    </i>
    <i>
      <x v="19"/>
      <x v="12"/>
    </i>
    <i r="1">
      <x v="54"/>
    </i>
    <i r="1">
      <x v="57"/>
    </i>
    <i t="grand">
      <x/>
    </i>
  </rowItems>
  <colItems count="1">
    <i/>
  </colItems>
  <formats count="14">
    <format dxfId="13">
      <pivotArea dataOnly="0" labelOnly="1" outline="0" fieldPosition="0">
        <references count="2">
          <reference field="6" count="1">
            <x v="1"/>
          </reference>
          <reference field="8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6" count="1">
            <x v="0"/>
          </reference>
          <reference field="8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6" count="2">
            <x v="3"/>
            <x v="15"/>
          </reference>
          <reference field="8" count="1" selected="0">
            <x v="2"/>
          </reference>
        </references>
      </pivotArea>
    </format>
    <format dxfId="10">
      <pivotArea dataOnly="0" labelOnly="1" outline="0" fieldPosition="0">
        <references count="2">
          <reference field="6" count="2">
            <x v="2"/>
            <x v="4"/>
          </reference>
          <reference field="8" count="1" selected="0">
            <x v="3"/>
          </reference>
        </references>
      </pivotArea>
    </format>
    <format dxfId="9">
      <pivotArea dataOnly="0" labelOnly="1" outline="0" fieldPosition="0">
        <references count="2">
          <reference field="6" count="3">
            <x v="6"/>
            <x v="8"/>
            <x v="19"/>
          </reference>
          <reference field="8" count="1" selected="0">
            <x v="4"/>
          </reference>
        </references>
      </pivotArea>
    </format>
    <format dxfId="8">
      <pivotArea dataOnly="0" labelOnly="1" outline="0" fieldPosition="0">
        <references count="2">
          <reference field="6" count="2">
            <x v="10"/>
            <x v="11"/>
          </reference>
          <reference field="8" count="1" selected="0">
            <x v="5"/>
          </reference>
        </references>
      </pivotArea>
    </format>
    <format dxfId="7">
      <pivotArea dataOnly="0" labelOnly="1" outline="0" fieldPosition="0">
        <references count="2">
          <reference field="6" count="8">
            <x v="5"/>
            <x v="13"/>
            <x v="16"/>
            <x v="18"/>
            <x v="20"/>
            <x v="21"/>
            <x v="23"/>
            <x v="28"/>
          </reference>
          <reference field="8" count="1" selected="0">
            <x v="6"/>
          </reference>
        </references>
      </pivotArea>
    </format>
    <format dxfId="6">
      <pivotArea dataOnly="0" labelOnly="1" outline="0" fieldPosition="0">
        <references count="2">
          <reference field="6" count="2">
            <x v="36"/>
            <x v="47"/>
          </reference>
          <reference field="8" count="1" selected="0">
            <x v="16"/>
          </reference>
        </references>
      </pivotArea>
    </format>
    <format dxfId="5">
      <pivotArea dataOnly="0" labelOnly="1" outline="0" fieldPosition="0">
        <references count="2">
          <reference field="6" count="1">
            <x v="46"/>
          </reference>
          <reference field="8" count="1" selected="0">
            <x v="15"/>
          </reference>
        </references>
      </pivotArea>
    </format>
    <format dxfId="4">
      <pivotArea dataOnly="0" labelOnly="1" outline="0" fieldPosition="0">
        <references count="2">
          <reference field="6" count="2">
            <x v="12"/>
            <x v="54"/>
          </reference>
          <reference field="8" count="1" selected="0">
            <x v="19"/>
          </reference>
        </references>
      </pivotArea>
    </format>
    <format dxfId="3">
      <pivotArea dataOnly="0" labelOnly="1" outline="0" fieldPosition="0">
        <references count="2">
          <reference field="6" count="3">
            <x v="32"/>
            <x v="51"/>
            <x v="52"/>
          </reference>
          <reference field="8" count="1" selected="0">
            <x v="17"/>
          </reference>
        </references>
      </pivotArea>
    </format>
    <format dxfId="2">
      <pivotArea dataOnly="0" labelOnly="1" outline="0" fieldPosition="0">
        <references count="2">
          <reference field="6" count="2">
            <x v="17"/>
            <x v="25"/>
          </reference>
          <reference field="8" count="1" selected="0">
            <x v="13"/>
          </reference>
        </references>
      </pivotArea>
    </format>
    <format dxfId="1">
      <pivotArea dataOnly="0" labelOnly="1" outline="0" fieldPosition="0">
        <references count="2">
          <reference field="6" count="8">
            <x v="7"/>
            <x v="22"/>
            <x v="30"/>
            <x v="36"/>
            <x v="40"/>
            <x v="41"/>
            <x v="42"/>
            <x v="43"/>
          </reference>
          <reference field="8" count="1" selected="0">
            <x v="12"/>
          </reference>
        </references>
      </pivotArea>
    </format>
    <format dxfId="0">
      <pivotArea dataOnly="0" labelOnly="1" outline="0" fieldPosition="0">
        <references count="2">
          <reference field="6" count="5">
            <x v="29"/>
            <x v="30"/>
            <x v="31"/>
            <x v="35"/>
            <x v="48"/>
          </reference>
          <reference field="8" count="1" selected="0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6D429-EC99-4F86-88B3-602A95B6D5D9}">
  <sheetPr>
    <tabColor rgb="FF92D050"/>
    <pageSetUpPr fitToPage="1"/>
  </sheetPr>
  <dimension ref="A1:Y1514"/>
  <sheetViews>
    <sheetView topLeftCell="A30" zoomScale="85" zoomScaleNormal="85" workbookViewId="0">
      <selection activeCell="A78" sqref="A78"/>
    </sheetView>
  </sheetViews>
  <sheetFormatPr baseColWidth="10" defaultColWidth="8.83203125" defaultRowHeight="15" outlineLevelRow="2" outlineLevelCol="1" x14ac:dyDescent="0.2"/>
  <cols>
    <col min="1" max="1" width="23" customWidth="1"/>
    <col min="2" max="2" width="19.1640625" customWidth="1" outlineLevel="1"/>
    <col min="3" max="3" width="16.1640625" style="42" customWidth="1" outlineLevel="1" collapsed="1"/>
    <col min="4" max="4" width="13.33203125" style="42" customWidth="1"/>
    <col min="5" max="5" width="12.33203125" style="42" customWidth="1"/>
    <col min="6" max="6" width="16.6640625" style="42" customWidth="1"/>
    <col min="7" max="7" width="14.1640625" style="42" customWidth="1"/>
    <col min="8" max="8" width="15" style="42" customWidth="1"/>
    <col min="9" max="9" width="16.5" style="42" customWidth="1"/>
    <col min="10" max="10" width="18.5" style="42" customWidth="1"/>
    <col min="11" max="11" width="14.33203125" style="42" customWidth="1"/>
    <col min="12" max="12" width="14.83203125" style="42" customWidth="1"/>
    <col min="13" max="13" width="14.33203125" style="42" customWidth="1"/>
    <col min="14" max="14" width="16.5" style="42" customWidth="1"/>
    <col min="15" max="15" width="16.83203125" style="42" customWidth="1"/>
    <col min="16" max="16" width="17.83203125" style="42" customWidth="1"/>
    <col min="17" max="18" width="18.1640625" style="42" customWidth="1"/>
    <col min="19" max="19" width="14.33203125" style="42" customWidth="1"/>
    <col min="20" max="20" width="11.6640625" style="42" customWidth="1"/>
    <col min="21" max="21" width="13.6640625" style="42" customWidth="1"/>
    <col min="22" max="22" width="15.6640625" style="20" customWidth="1"/>
    <col min="23" max="23" width="15.1640625" style="20" customWidth="1"/>
    <col min="24" max="24" width="18.6640625" style="20" customWidth="1"/>
    <col min="25" max="25" width="24.5" style="20" customWidth="1"/>
    <col min="26" max="26" width="14.5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5" ht="49" outlineLevel="1" thickBot="1" x14ac:dyDescent="0.25">
      <c r="A1" s="92"/>
      <c r="B1" s="92" t="s">
        <v>2435</v>
      </c>
      <c r="C1" s="92">
        <v>2023</v>
      </c>
      <c r="D1" s="92" t="s">
        <v>3022</v>
      </c>
      <c r="E1" s="92" t="s">
        <v>2262</v>
      </c>
      <c r="F1" s="92" t="s">
        <v>2209</v>
      </c>
      <c r="G1" s="92" t="s">
        <v>2264</v>
      </c>
      <c r="H1" s="92" t="s">
        <v>2266</v>
      </c>
      <c r="I1" s="92" t="s">
        <v>2267</v>
      </c>
      <c r="J1" s="92" t="s">
        <v>2265</v>
      </c>
      <c r="K1" s="92" t="s">
        <v>2268</v>
      </c>
      <c r="L1" s="92" t="s">
        <v>2213</v>
      </c>
      <c r="M1" s="92" t="s">
        <v>2427</v>
      </c>
      <c r="N1" s="92" t="s">
        <v>3023</v>
      </c>
      <c r="O1" s="92" t="s">
        <v>2276</v>
      </c>
      <c r="P1" s="92" t="s">
        <v>2940</v>
      </c>
      <c r="Q1" s="92" t="s">
        <v>2192</v>
      </c>
      <c r="U1"/>
    </row>
    <row r="2" spans="1:25" hidden="1" outlineLevel="2" x14ac:dyDescent="0.2">
      <c r="A2" s="239"/>
      <c r="B2" s="239"/>
      <c r="C2" s="93" t="s">
        <v>2436</v>
      </c>
      <c r="D2" s="205">
        <v>4166.67</v>
      </c>
      <c r="E2" s="206">
        <v>5000</v>
      </c>
      <c r="F2" s="96">
        <v>321600</v>
      </c>
      <c r="G2" s="97">
        <v>6600</v>
      </c>
      <c r="H2" s="97">
        <v>25000</v>
      </c>
      <c r="I2" s="98">
        <v>28500</v>
      </c>
      <c r="J2" s="98">
        <v>50000</v>
      </c>
      <c r="K2" s="98">
        <v>250000</v>
      </c>
      <c r="L2" s="98">
        <v>80000</v>
      </c>
      <c r="M2" s="98">
        <v>5000</v>
      </c>
      <c r="N2" s="98">
        <v>7600</v>
      </c>
      <c r="O2" s="98">
        <v>331250</v>
      </c>
      <c r="P2" s="98">
        <v>309450</v>
      </c>
      <c r="Q2" s="99">
        <v>1424166.67</v>
      </c>
      <c r="U2"/>
    </row>
    <row r="3" spans="1:25" hidden="1" outlineLevel="2" x14ac:dyDescent="0.2">
      <c r="A3" s="239"/>
      <c r="B3" s="239"/>
      <c r="C3" s="94" t="s">
        <v>2437</v>
      </c>
      <c r="D3" s="100">
        <v>4166.67</v>
      </c>
      <c r="E3" s="101">
        <v>5000</v>
      </c>
      <c r="F3" s="101">
        <v>321600</v>
      </c>
      <c r="G3" s="102">
        <v>6600</v>
      </c>
      <c r="H3" s="102">
        <v>25000</v>
      </c>
      <c r="I3" s="103">
        <v>28500</v>
      </c>
      <c r="J3" s="103">
        <v>50000</v>
      </c>
      <c r="K3" s="103">
        <v>250000</v>
      </c>
      <c r="L3" s="103">
        <v>80000</v>
      </c>
      <c r="M3" s="103">
        <v>5000</v>
      </c>
      <c r="N3" s="103">
        <v>7600</v>
      </c>
      <c r="O3" s="103">
        <v>331250</v>
      </c>
      <c r="P3" s="103">
        <v>309450</v>
      </c>
      <c r="Q3" s="104">
        <v>1424166.67</v>
      </c>
      <c r="U3"/>
    </row>
    <row r="4" spans="1:25" ht="16" hidden="1" outlineLevel="2" thickBot="1" x14ac:dyDescent="0.25">
      <c r="A4" s="239"/>
      <c r="B4" s="239"/>
      <c r="C4" s="94" t="s">
        <v>2438</v>
      </c>
      <c r="D4" s="215">
        <v>4166.67</v>
      </c>
      <c r="E4" s="216">
        <v>5000</v>
      </c>
      <c r="F4" s="105">
        <v>321600</v>
      </c>
      <c r="G4" s="106">
        <v>6600</v>
      </c>
      <c r="H4" s="106">
        <v>25000</v>
      </c>
      <c r="I4" s="107">
        <v>28500</v>
      </c>
      <c r="J4" s="107">
        <v>50000</v>
      </c>
      <c r="K4" s="107">
        <v>250000</v>
      </c>
      <c r="L4" s="107">
        <v>80000</v>
      </c>
      <c r="M4" s="107">
        <v>5000</v>
      </c>
      <c r="N4" s="107">
        <v>7600</v>
      </c>
      <c r="O4" s="107">
        <v>331250</v>
      </c>
      <c r="P4" s="107">
        <v>309450</v>
      </c>
      <c r="Q4" s="108">
        <v>1424166.67</v>
      </c>
      <c r="R4" s="231"/>
      <c r="U4"/>
    </row>
    <row r="5" spans="1:25" ht="17.25" hidden="1" customHeight="1" outlineLevel="2" thickBot="1" x14ac:dyDescent="0.25">
      <c r="A5" s="239"/>
      <c r="B5" s="239"/>
      <c r="C5" s="243" t="s">
        <v>2439</v>
      </c>
      <c r="D5" s="244">
        <v>17000</v>
      </c>
      <c r="E5" s="244">
        <v>13811.37</v>
      </c>
      <c r="F5" s="244">
        <v>1037543.54</v>
      </c>
      <c r="G5" s="244">
        <v>14765</v>
      </c>
      <c r="H5" s="244">
        <v>80565.55</v>
      </c>
      <c r="I5" s="244">
        <v>109637.85999999999</v>
      </c>
      <c r="J5" s="244">
        <v>100000</v>
      </c>
      <c r="K5" s="244">
        <v>461000</v>
      </c>
      <c r="L5" s="244">
        <v>120000</v>
      </c>
      <c r="M5" s="244">
        <v>30163.040000000001</v>
      </c>
      <c r="N5" s="244">
        <v>63225</v>
      </c>
      <c r="O5" s="244">
        <v>455378.76</v>
      </c>
      <c r="P5" s="244">
        <v>322005</v>
      </c>
      <c r="Q5" s="245">
        <v>2825095.12</v>
      </c>
      <c r="R5" s="231" t="s">
        <v>3008</v>
      </c>
      <c r="S5" s="234">
        <v>2822595.12</v>
      </c>
      <c r="T5" s="234">
        <v>2148</v>
      </c>
      <c r="U5" s="235">
        <v>1970997.9000000001</v>
      </c>
      <c r="V5" s="235">
        <v>392702.35</v>
      </c>
      <c r="W5" s="236">
        <v>5188443.37</v>
      </c>
      <c r="X5" s="236">
        <v>-5188443.37</v>
      </c>
      <c r="Y5" s="229" t="s">
        <v>3032</v>
      </c>
    </row>
    <row r="6" spans="1:25" ht="16" outlineLevel="1" collapsed="1" thickBot="1" x14ac:dyDescent="0.25">
      <c r="A6" s="200"/>
      <c r="B6" s="200"/>
      <c r="C6" s="201" t="s">
        <v>3033</v>
      </c>
      <c r="D6" s="202">
        <v>-4499.99</v>
      </c>
      <c r="E6" s="202">
        <v>1188.6299999999992</v>
      </c>
      <c r="F6" s="202">
        <v>-72743.540000000037</v>
      </c>
      <c r="G6" s="202">
        <v>5035</v>
      </c>
      <c r="H6" s="202">
        <v>-5565.5500000000029</v>
      </c>
      <c r="I6" s="202">
        <v>-24137.859999999986</v>
      </c>
      <c r="J6" s="202">
        <v>50000</v>
      </c>
      <c r="K6" s="202">
        <v>289000</v>
      </c>
      <c r="L6" s="202">
        <v>120000</v>
      </c>
      <c r="M6" s="202">
        <v>-15163.04</v>
      </c>
      <c r="N6" s="202">
        <v>-40425</v>
      </c>
      <c r="O6" s="202">
        <v>538371.24</v>
      </c>
      <c r="P6" s="202">
        <v>606345</v>
      </c>
      <c r="Q6" s="202">
        <v>1447404.8899999997</v>
      </c>
      <c r="R6" s="231"/>
      <c r="S6" s="234"/>
      <c r="T6" s="234"/>
      <c r="U6" s="235"/>
      <c r="V6" s="235"/>
      <c r="W6" s="236"/>
      <c r="X6" s="236"/>
      <c r="Y6" s="229"/>
    </row>
    <row r="7" spans="1:25" hidden="1" outlineLevel="2" x14ac:dyDescent="0.2">
      <c r="A7" s="239"/>
      <c r="B7" s="239"/>
      <c r="C7" s="93" t="s">
        <v>2518</v>
      </c>
      <c r="D7" s="205">
        <v>4166.67</v>
      </c>
      <c r="E7" s="206">
        <v>5000</v>
      </c>
      <c r="F7" s="96">
        <v>321600</v>
      </c>
      <c r="G7" s="97">
        <v>6600</v>
      </c>
      <c r="H7" s="97">
        <v>25000</v>
      </c>
      <c r="I7" s="98">
        <v>28500</v>
      </c>
      <c r="J7" s="98">
        <v>50000</v>
      </c>
      <c r="K7" s="98">
        <v>250000</v>
      </c>
      <c r="L7" s="98">
        <v>80000</v>
      </c>
      <c r="M7" s="98">
        <v>5000</v>
      </c>
      <c r="N7" s="98">
        <v>7600</v>
      </c>
      <c r="O7" s="98">
        <v>331250</v>
      </c>
      <c r="P7" s="98">
        <v>309450</v>
      </c>
      <c r="Q7" s="99">
        <v>1424166.67</v>
      </c>
      <c r="U7"/>
    </row>
    <row r="8" spans="1:25" hidden="1" outlineLevel="2" x14ac:dyDescent="0.2">
      <c r="A8" s="239"/>
      <c r="B8" s="239"/>
      <c r="C8" s="94" t="s">
        <v>2578</v>
      </c>
      <c r="D8" s="100">
        <v>4166.67</v>
      </c>
      <c r="E8" s="101">
        <v>5000</v>
      </c>
      <c r="F8" s="101">
        <v>321600</v>
      </c>
      <c r="G8" s="102">
        <v>6600</v>
      </c>
      <c r="H8" s="102">
        <v>25000</v>
      </c>
      <c r="I8" s="103">
        <v>28500</v>
      </c>
      <c r="J8" s="103">
        <v>50000</v>
      </c>
      <c r="K8" s="103">
        <v>250000</v>
      </c>
      <c r="L8" s="103">
        <v>80000</v>
      </c>
      <c r="M8" s="103">
        <v>5000</v>
      </c>
      <c r="N8" s="103">
        <v>7600</v>
      </c>
      <c r="O8" s="103">
        <v>331250</v>
      </c>
      <c r="P8" s="103">
        <v>309450</v>
      </c>
      <c r="Q8" s="104">
        <v>1424166.67</v>
      </c>
      <c r="U8"/>
    </row>
    <row r="9" spans="1:25" ht="16" hidden="1" outlineLevel="2" thickBot="1" x14ac:dyDescent="0.25">
      <c r="A9" s="239"/>
      <c r="B9" s="239"/>
      <c r="C9" s="94" t="s">
        <v>2941</v>
      </c>
      <c r="D9" s="215">
        <v>4166.67</v>
      </c>
      <c r="E9" s="216">
        <v>5000</v>
      </c>
      <c r="F9" s="105">
        <v>321600</v>
      </c>
      <c r="G9" s="106">
        <v>6600</v>
      </c>
      <c r="H9" s="106">
        <v>25000</v>
      </c>
      <c r="I9" s="107">
        <v>28500</v>
      </c>
      <c r="J9" s="107">
        <v>50000</v>
      </c>
      <c r="K9" s="107">
        <v>250000</v>
      </c>
      <c r="L9" s="107">
        <v>80000</v>
      </c>
      <c r="M9" s="107">
        <v>5000</v>
      </c>
      <c r="N9" s="107">
        <v>7600</v>
      </c>
      <c r="O9" s="107">
        <v>331250</v>
      </c>
      <c r="P9" s="107">
        <v>309450</v>
      </c>
      <c r="Q9" s="108">
        <v>1424166.67</v>
      </c>
      <c r="R9" s="231"/>
      <c r="U9"/>
    </row>
    <row r="10" spans="1:25" ht="17.25" hidden="1" customHeight="1" outlineLevel="2" thickBot="1" x14ac:dyDescent="0.25">
      <c r="A10" s="239"/>
      <c r="B10" s="239"/>
      <c r="C10" s="243" t="s">
        <v>2942</v>
      </c>
      <c r="D10" s="244"/>
      <c r="E10" s="244">
        <v>22577.569999999996</v>
      </c>
      <c r="F10" s="244">
        <v>897586.79</v>
      </c>
      <c r="G10" s="244">
        <v>7800</v>
      </c>
      <c r="H10" s="244">
        <v>39396.199999999997</v>
      </c>
      <c r="I10" s="244">
        <v>54130.34</v>
      </c>
      <c r="J10" s="244">
        <v>176337</v>
      </c>
      <c r="K10" s="244">
        <v>668449.19999999995</v>
      </c>
      <c r="L10" s="244">
        <v>193000</v>
      </c>
      <c r="M10" s="244">
        <v>18006.349999999999</v>
      </c>
      <c r="N10" s="244"/>
      <c r="O10" s="244">
        <v>1694282.9800000002</v>
      </c>
      <c r="P10" s="244">
        <v>699237.9</v>
      </c>
      <c r="Q10" s="245">
        <v>4470804.33</v>
      </c>
      <c r="R10" s="231" t="s">
        <v>3008</v>
      </c>
      <c r="S10" s="234">
        <v>4470804.33</v>
      </c>
      <c r="T10" s="234">
        <v>115817.2</v>
      </c>
      <c r="U10" s="235">
        <v>3144169.8400000003</v>
      </c>
      <c r="V10" s="235"/>
      <c r="W10" s="236">
        <v>7730791.370000001</v>
      </c>
      <c r="X10" s="236">
        <v>-7730791.370000001</v>
      </c>
      <c r="Y10" s="229" t="s">
        <v>3032</v>
      </c>
    </row>
    <row r="11" spans="1:25" ht="16" outlineLevel="1" collapsed="1" thickBot="1" x14ac:dyDescent="0.25">
      <c r="A11" s="200"/>
      <c r="B11" s="200"/>
      <c r="C11" s="201" t="s">
        <v>3034</v>
      </c>
      <c r="D11" s="202">
        <v>12500.01</v>
      </c>
      <c r="E11" s="202">
        <v>-7577.5699999999961</v>
      </c>
      <c r="F11" s="202">
        <v>67213.209999999963</v>
      </c>
      <c r="G11" s="202">
        <v>12000</v>
      </c>
      <c r="H11" s="202">
        <v>35603.800000000003</v>
      </c>
      <c r="I11" s="202">
        <v>31369.660000000003</v>
      </c>
      <c r="J11" s="202">
        <v>-26337</v>
      </c>
      <c r="K11" s="202">
        <v>81550.800000000047</v>
      </c>
      <c r="L11" s="202">
        <v>47000</v>
      </c>
      <c r="M11" s="202">
        <v>-3006.3499999999985</v>
      </c>
      <c r="N11" s="202">
        <v>22800</v>
      </c>
      <c r="O11" s="202">
        <v>-700532.98000000021</v>
      </c>
      <c r="P11" s="202">
        <v>229112.09999999998</v>
      </c>
      <c r="Q11" s="202">
        <v>-198304.3200000003</v>
      </c>
      <c r="R11" s="231"/>
      <c r="S11" s="232"/>
      <c r="T11" s="232"/>
      <c r="U11" s="233"/>
      <c r="V11" s="235"/>
      <c r="W11" s="236"/>
      <c r="X11" s="236"/>
      <c r="Y11" s="230"/>
    </row>
    <row r="12" spans="1:25" hidden="1" outlineLevel="2" x14ac:dyDescent="0.2">
      <c r="A12" s="239"/>
      <c r="B12" s="239"/>
      <c r="C12" s="93" t="s">
        <v>2946</v>
      </c>
      <c r="D12" s="205">
        <v>4166.67</v>
      </c>
      <c r="E12" s="206">
        <v>5000</v>
      </c>
      <c r="F12" s="96">
        <v>321600</v>
      </c>
      <c r="G12" s="97">
        <v>6600</v>
      </c>
      <c r="H12" s="97">
        <v>25000</v>
      </c>
      <c r="I12" s="98">
        <v>28500</v>
      </c>
      <c r="J12" s="98">
        <v>50000</v>
      </c>
      <c r="K12" s="98">
        <v>250000</v>
      </c>
      <c r="L12" s="98">
        <v>80000</v>
      </c>
      <c r="M12" s="98">
        <v>5000</v>
      </c>
      <c r="N12" s="98">
        <v>7600</v>
      </c>
      <c r="O12" s="98">
        <v>331250</v>
      </c>
      <c r="P12" s="98">
        <v>309450</v>
      </c>
      <c r="Q12" s="99">
        <v>1424166.67</v>
      </c>
      <c r="U12"/>
    </row>
    <row r="13" spans="1:25" hidden="1" outlineLevel="2" x14ac:dyDescent="0.2">
      <c r="A13" s="239"/>
      <c r="B13" s="239"/>
      <c r="C13" s="94" t="s">
        <v>2947</v>
      </c>
      <c r="D13" s="100">
        <v>4166.67</v>
      </c>
      <c r="E13" s="101">
        <v>5000</v>
      </c>
      <c r="F13" s="101">
        <v>321600</v>
      </c>
      <c r="G13" s="102">
        <v>6600</v>
      </c>
      <c r="H13" s="102">
        <v>25000</v>
      </c>
      <c r="I13" s="103">
        <v>28500</v>
      </c>
      <c r="J13" s="103">
        <v>50000</v>
      </c>
      <c r="K13" s="103">
        <v>250000</v>
      </c>
      <c r="L13" s="103">
        <v>80000</v>
      </c>
      <c r="M13" s="103">
        <v>5000</v>
      </c>
      <c r="N13" s="103">
        <v>7600</v>
      </c>
      <c r="O13" s="103">
        <v>331250</v>
      </c>
      <c r="P13" s="103">
        <v>309450</v>
      </c>
      <c r="Q13" s="104">
        <v>1424166.67</v>
      </c>
      <c r="U13"/>
    </row>
    <row r="14" spans="1:25" ht="16" hidden="1" outlineLevel="2" thickBot="1" x14ac:dyDescent="0.25">
      <c r="A14" s="239"/>
      <c r="B14" s="239"/>
      <c r="C14" s="94" t="s">
        <v>2948</v>
      </c>
      <c r="D14" s="215">
        <v>4166.67</v>
      </c>
      <c r="E14" s="216">
        <v>5000</v>
      </c>
      <c r="F14" s="105">
        <v>321600</v>
      </c>
      <c r="G14" s="106">
        <v>6600</v>
      </c>
      <c r="H14" s="106">
        <v>25000</v>
      </c>
      <c r="I14" s="107">
        <v>28500</v>
      </c>
      <c r="J14" s="107">
        <v>50000</v>
      </c>
      <c r="K14" s="107">
        <v>250000</v>
      </c>
      <c r="L14" s="107">
        <v>80000</v>
      </c>
      <c r="M14" s="107">
        <v>5000</v>
      </c>
      <c r="N14" s="107">
        <v>7600</v>
      </c>
      <c r="O14" s="107">
        <v>331250</v>
      </c>
      <c r="P14" s="107">
        <v>309450</v>
      </c>
      <c r="Q14" s="108">
        <v>1424166.67</v>
      </c>
      <c r="R14" s="231"/>
      <c r="U14"/>
    </row>
    <row r="15" spans="1:25" ht="17.25" hidden="1" customHeight="1" outlineLevel="2" thickBot="1" x14ac:dyDescent="0.25">
      <c r="A15" s="239"/>
      <c r="B15" s="239"/>
      <c r="C15" s="243" t="s">
        <v>2949</v>
      </c>
      <c r="D15" s="244">
        <v>17000</v>
      </c>
      <c r="E15" s="244">
        <v>18085.66</v>
      </c>
      <c r="F15" s="244">
        <v>864515.26000000013</v>
      </c>
      <c r="G15" s="244"/>
      <c r="H15" s="244">
        <v>124917</v>
      </c>
      <c r="I15" s="244">
        <v>54106.7</v>
      </c>
      <c r="J15" s="244">
        <v>157500</v>
      </c>
      <c r="K15" s="244">
        <v>221808</v>
      </c>
      <c r="L15" s="244">
        <v>202014.81</v>
      </c>
      <c r="M15" s="244">
        <v>26000</v>
      </c>
      <c r="N15" s="244">
        <v>51050</v>
      </c>
      <c r="O15" s="244">
        <v>1321464.8600000001</v>
      </c>
      <c r="P15" s="244">
        <v>900000</v>
      </c>
      <c r="Q15" s="245">
        <v>3958462.29</v>
      </c>
      <c r="R15" s="231" t="s">
        <v>3008</v>
      </c>
      <c r="S15" s="234">
        <v>3644037.29</v>
      </c>
      <c r="T15" s="234">
        <v>18725</v>
      </c>
      <c r="U15" s="235">
        <v>2302454.77</v>
      </c>
      <c r="V15" s="235">
        <v>10000</v>
      </c>
      <c r="W15" s="236">
        <v>5975217.0600000005</v>
      </c>
      <c r="X15" s="236">
        <v>-5975217.0600000005</v>
      </c>
      <c r="Y15" s="229" t="s">
        <v>3032</v>
      </c>
    </row>
    <row r="16" spans="1:25" ht="16" outlineLevel="1" collapsed="1" thickBot="1" x14ac:dyDescent="0.25">
      <c r="A16" s="200"/>
      <c r="B16" s="200"/>
      <c r="C16" s="201" t="s">
        <v>3035</v>
      </c>
      <c r="D16" s="202">
        <v>-4499.99</v>
      </c>
      <c r="E16" s="202">
        <v>-3085.66</v>
      </c>
      <c r="F16" s="202">
        <v>100284.73999999987</v>
      </c>
      <c r="G16" s="202">
        <v>19800</v>
      </c>
      <c r="H16" s="202">
        <v>-49917</v>
      </c>
      <c r="I16" s="202">
        <v>31393.300000000003</v>
      </c>
      <c r="J16" s="202">
        <v>-7500</v>
      </c>
      <c r="K16" s="202">
        <v>528192</v>
      </c>
      <c r="L16" s="202">
        <v>37985.19</v>
      </c>
      <c r="M16" s="202">
        <v>-11000</v>
      </c>
      <c r="N16" s="202">
        <v>-28250</v>
      </c>
      <c r="O16" s="202">
        <v>-327714.8600000001</v>
      </c>
      <c r="P16" s="202">
        <v>28350</v>
      </c>
      <c r="Q16" s="202">
        <v>314037.71999999974</v>
      </c>
      <c r="R16" s="231"/>
      <c r="S16" s="232"/>
      <c r="T16" s="232"/>
      <c r="U16" s="233"/>
      <c r="V16" s="235"/>
      <c r="W16" s="236"/>
      <c r="X16" s="236"/>
      <c r="Y16" s="230"/>
    </row>
    <row r="17" spans="1:25" hidden="1" outlineLevel="2" x14ac:dyDescent="0.2">
      <c r="A17" s="239"/>
      <c r="B17" s="239"/>
      <c r="C17" s="93" t="s">
        <v>2950</v>
      </c>
      <c r="D17" s="205">
        <v>4166.67</v>
      </c>
      <c r="E17" s="206">
        <v>5000</v>
      </c>
      <c r="F17" s="96">
        <v>321600</v>
      </c>
      <c r="G17" s="97">
        <v>6600</v>
      </c>
      <c r="H17" s="97">
        <v>25000</v>
      </c>
      <c r="I17" s="98">
        <v>28500</v>
      </c>
      <c r="J17" s="98">
        <v>50000</v>
      </c>
      <c r="K17" s="98">
        <v>250000</v>
      </c>
      <c r="L17" s="98">
        <v>80000</v>
      </c>
      <c r="M17" s="98">
        <v>5000</v>
      </c>
      <c r="N17" s="98">
        <v>7600</v>
      </c>
      <c r="O17" s="98">
        <v>331250</v>
      </c>
      <c r="P17" s="98">
        <v>309450</v>
      </c>
      <c r="Q17" s="99">
        <v>1424166.67</v>
      </c>
      <c r="U17"/>
    </row>
    <row r="18" spans="1:25" hidden="1" outlineLevel="2" x14ac:dyDescent="0.2">
      <c r="A18" s="239"/>
      <c r="B18" s="239"/>
      <c r="C18" s="94" t="s">
        <v>2951</v>
      </c>
      <c r="D18" s="100">
        <v>4166.67</v>
      </c>
      <c r="E18" s="101">
        <v>5000</v>
      </c>
      <c r="F18" s="101">
        <v>321600</v>
      </c>
      <c r="G18" s="102">
        <v>6600</v>
      </c>
      <c r="H18" s="102">
        <v>25000</v>
      </c>
      <c r="I18" s="103">
        <v>28500</v>
      </c>
      <c r="J18" s="103">
        <v>50000</v>
      </c>
      <c r="K18" s="103">
        <v>250000</v>
      </c>
      <c r="L18" s="103">
        <v>80000</v>
      </c>
      <c r="M18" s="103">
        <v>5000</v>
      </c>
      <c r="N18" s="103">
        <v>7600</v>
      </c>
      <c r="O18" s="103">
        <v>331250</v>
      </c>
      <c r="P18" s="103">
        <v>309450</v>
      </c>
      <c r="Q18" s="104">
        <v>1424166.67</v>
      </c>
      <c r="U18"/>
    </row>
    <row r="19" spans="1:25" ht="16" hidden="1" outlineLevel="2" thickBot="1" x14ac:dyDescent="0.25">
      <c r="A19" s="239"/>
      <c r="B19" s="239"/>
      <c r="C19" s="94" t="s">
        <v>2952</v>
      </c>
      <c r="D19" s="215">
        <v>4166.67</v>
      </c>
      <c r="E19" s="216">
        <v>5000</v>
      </c>
      <c r="F19" s="105">
        <v>321600</v>
      </c>
      <c r="G19" s="106">
        <v>6600</v>
      </c>
      <c r="H19" s="106">
        <v>25000</v>
      </c>
      <c r="I19" s="107">
        <v>28500</v>
      </c>
      <c r="J19" s="107">
        <v>50000</v>
      </c>
      <c r="K19" s="107">
        <v>250000</v>
      </c>
      <c r="L19" s="107">
        <v>80000</v>
      </c>
      <c r="M19" s="107">
        <v>5000</v>
      </c>
      <c r="N19" s="107">
        <v>7600</v>
      </c>
      <c r="O19" s="107">
        <v>331250</v>
      </c>
      <c r="P19" s="107">
        <v>309450</v>
      </c>
      <c r="Q19" s="108">
        <v>1424166.67</v>
      </c>
      <c r="R19" s="231"/>
      <c r="U19"/>
    </row>
    <row r="20" spans="1:25" ht="17.25" hidden="1" customHeight="1" outlineLevel="2" thickBot="1" x14ac:dyDescent="0.25">
      <c r="A20" s="239"/>
      <c r="B20" s="239"/>
      <c r="C20" s="243" t="s">
        <v>2953</v>
      </c>
      <c r="D20" s="244">
        <v>17000</v>
      </c>
      <c r="E20" s="244">
        <v>28505.82</v>
      </c>
      <c r="F20" s="244">
        <v>1082295</v>
      </c>
      <c r="G20" s="244"/>
      <c r="H20" s="244">
        <v>74194.399999999994</v>
      </c>
      <c r="I20" s="244">
        <v>72794.62000000001</v>
      </c>
      <c r="J20" s="244">
        <v>218850</v>
      </c>
      <c r="K20" s="244">
        <v>609172.87000000011</v>
      </c>
      <c r="L20" s="244">
        <v>367122.85</v>
      </c>
      <c r="M20" s="244">
        <v>23326.890000000003</v>
      </c>
      <c r="N20" s="244">
        <v>40825</v>
      </c>
      <c r="O20" s="244">
        <v>1742693.68</v>
      </c>
      <c r="P20" s="244">
        <v>1210360</v>
      </c>
      <c r="Q20" s="245">
        <v>5487141.1299999999</v>
      </c>
      <c r="R20" s="231" t="s">
        <v>3008</v>
      </c>
      <c r="S20" s="234">
        <v>5487141.1299999999</v>
      </c>
      <c r="T20" s="234">
        <v>15000</v>
      </c>
      <c r="U20" s="235">
        <v>3042996.85</v>
      </c>
      <c r="V20" s="235">
        <v>1537000</v>
      </c>
      <c r="W20" s="236">
        <v>10082137.98</v>
      </c>
      <c r="X20" s="236">
        <v>-9929229.6199999992</v>
      </c>
      <c r="Y20" s="229">
        <v>152908.36000000127</v>
      </c>
    </row>
    <row r="21" spans="1:25" ht="16" outlineLevel="1" collapsed="1" thickBot="1" x14ac:dyDescent="0.25">
      <c r="A21" s="200"/>
      <c r="B21" s="200"/>
      <c r="C21" s="201" t="s">
        <v>3036</v>
      </c>
      <c r="D21" s="202">
        <v>-4499.99</v>
      </c>
      <c r="E21" s="202">
        <v>-13505.82</v>
      </c>
      <c r="F21" s="202">
        <v>-117495</v>
      </c>
      <c r="G21" s="202">
        <v>19800</v>
      </c>
      <c r="H21" s="202">
        <v>805.60000000000582</v>
      </c>
      <c r="I21" s="202">
        <v>12705.37999999999</v>
      </c>
      <c r="J21" s="202">
        <v>-68850</v>
      </c>
      <c r="K21" s="202">
        <v>140827.12999999989</v>
      </c>
      <c r="L21" s="202">
        <v>-127122.84999999998</v>
      </c>
      <c r="M21" s="202">
        <v>-8326.8900000000031</v>
      </c>
      <c r="N21" s="202">
        <v>-18025</v>
      </c>
      <c r="O21" s="202">
        <v>-748943.67999999993</v>
      </c>
      <c r="P21" s="202">
        <v>-282010</v>
      </c>
      <c r="Q21" s="202">
        <v>-1214641.1200000001</v>
      </c>
      <c r="U21"/>
    </row>
    <row r="22" spans="1:25" outlineLevel="1" x14ac:dyDescent="0.2">
      <c r="A22" s="221" t="s">
        <v>3000</v>
      </c>
      <c r="B22" s="221"/>
      <c r="C22" s="222"/>
      <c r="D22" s="223">
        <v>50000.04</v>
      </c>
      <c r="E22" s="223">
        <v>60000</v>
      </c>
      <c r="F22" s="223">
        <v>3859200</v>
      </c>
      <c r="G22" s="223">
        <v>79200</v>
      </c>
      <c r="H22" s="223">
        <v>300000</v>
      </c>
      <c r="I22" s="223">
        <v>342000</v>
      </c>
      <c r="J22" s="223">
        <v>600000</v>
      </c>
      <c r="K22" s="223">
        <v>3000000</v>
      </c>
      <c r="L22" s="223">
        <v>960000</v>
      </c>
      <c r="M22" s="223">
        <v>60000</v>
      </c>
      <c r="N22" s="223">
        <v>91200</v>
      </c>
      <c r="O22" s="223">
        <v>3975000</v>
      </c>
      <c r="P22" s="223">
        <v>3713400</v>
      </c>
      <c r="Q22" s="223">
        <v>17090000.039999999</v>
      </c>
      <c r="U22"/>
      <c r="V22"/>
      <c r="W22"/>
      <c r="X22"/>
      <c r="Y22"/>
    </row>
    <row r="23" spans="1:25" ht="16" outlineLevel="1" thickBot="1" x14ac:dyDescent="0.25">
      <c r="A23" s="217" t="s">
        <v>3001</v>
      </c>
      <c r="D23" s="173">
        <v>51000</v>
      </c>
      <c r="E23" s="173">
        <v>82980.419999999984</v>
      </c>
      <c r="F23" s="173">
        <v>3881940.5900000003</v>
      </c>
      <c r="G23" s="173">
        <v>22565</v>
      </c>
      <c r="H23" s="173">
        <v>319073.14999999997</v>
      </c>
      <c r="I23" s="173">
        <v>290669.52</v>
      </c>
      <c r="J23" s="173">
        <v>652687</v>
      </c>
      <c r="K23" s="173">
        <v>1960430.07</v>
      </c>
      <c r="L23" s="173">
        <v>882137.65999999992</v>
      </c>
      <c r="M23" s="173">
        <v>97496.28</v>
      </c>
      <c r="N23" s="173">
        <v>155100</v>
      </c>
      <c r="O23" s="173">
        <v>5213820.28</v>
      </c>
      <c r="P23" s="173">
        <v>3131602.9</v>
      </c>
      <c r="Q23" s="110">
        <v>16741502.870000003</v>
      </c>
    </row>
    <row r="24" spans="1:25" ht="35" outlineLevel="1" thickBot="1" x14ac:dyDescent="0.25">
      <c r="A24" s="218"/>
      <c r="B24" s="218"/>
      <c r="C24" s="219" t="s">
        <v>3037</v>
      </c>
      <c r="D24" s="220">
        <v>-999.95999999999913</v>
      </c>
      <c r="E24" s="220">
        <v>-22980.419999999984</v>
      </c>
      <c r="F24" s="220">
        <v>-22740.590000000317</v>
      </c>
      <c r="G24" s="220">
        <v>56635</v>
      </c>
      <c r="H24" s="220">
        <v>-19073.149999999965</v>
      </c>
      <c r="I24" s="220">
        <v>51330.479999999981</v>
      </c>
      <c r="J24" s="220">
        <v>-52687</v>
      </c>
      <c r="K24" s="220">
        <v>1039569.9299999999</v>
      </c>
      <c r="L24" s="220">
        <v>77862.340000000084</v>
      </c>
      <c r="M24" s="220">
        <v>-37496.28</v>
      </c>
      <c r="N24" s="220">
        <v>-63900</v>
      </c>
      <c r="O24" s="220">
        <v>-1238820.2800000003</v>
      </c>
      <c r="P24" s="220">
        <v>581797.10000000009</v>
      </c>
      <c r="Q24" s="220">
        <v>348497.1699999962</v>
      </c>
      <c r="V24" s="228" t="s">
        <v>3004</v>
      </c>
      <c r="W24" s="228" t="s">
        <v>3005</v>
      </c>
      <c r="X24" s="228" t="s">
        <v>3006</v>
      </c>
      <c r="Y24" s="228" t="s">
        <v>3007</v>
      </c>
    </row>
    <row r="25" spans="1:25" s="239" customFormat="1" outlineLevel="1" x14ac:dyDescent="0.2">
      <c r="A25" s="246" t="s">
        <v>3026</v>
      </c>
      <c r="C25" s="240"/>
      <c r="D25" s="247">
        <v>1.9999184000652814E-2</v>
      </c>
      <c r="E25" s="247">
        <v>0.38300699999999965</v>
      </c>
      <c r="F25" s="247">
        <v>5.8925658167496842E-3</v>
      </c>
      <c r="G25" s="248">
        <v>-0.71508838383838391</v>
      </c>
      <c r="H25" s="247">
        <v>6.3577166666666463E-2</v>
      </c>
      <c r="I25" s="248">
        <v>-0.15008912280701747</v>
      </c>
      <c r="J25" s="247">
        <v>8.7811666666666621E-2</v>
      </c>
      <c r="K25" s="248">
        <v>-0.34652331000000003</v>
      </c>
      <c r="L25" s="248">
        <v>-8.1106604166666707E-2</v>
      </c>
      <c r="M25" s="247">
        <v>0.62493799999999999</v>
      </c>
      <c r="N25" s="247">
        <v>0.70065789473684204</v>
      </c>
      <c r="O25" s="247">
        <v>0.31165290062893081</v>
      </c>
      <c r="P25" s="248">
        <v>-0.15667504174072278</v>
      </c>
      <c r="Q25" s="248">
        <v>-2.0391876488257576E-2</v>
      </c>
      <c r="R25" s="240"/>
      <c r="S25" s="240"/>
      <c r="T25" s="240"/>
      <c r="U25" s="240"/>
      <c r="V25" s="241">
        <v>1400033.71</v>
      </c>
      <c r="W25" s="241">
        <v>2471664.09</v>
      </c>
      <c r="X25" s="241">
        <v>-1219918.3500000001</v>
      </c>
      <c r="Y25" s="241">
        <v>2651779.4499999997</v>
      </c>
    </row>
    <row r="26" spans="1:25" ht="16" thickBot="1" x14ac:dyDescent="0.25">
      <c r="C26"/>
      <c r="W26" s="20">
        <v>2082516.4</v>
      </c>
      <c r="X26" s="20">
        <v>-1847934.35</v>
      </c>
      <c r="Y26" s="20">
        <v>2886361.4999999995</v>
      </c>
    </row>
    <row r="27" spans="1:25" ht="49" thickBot="1" x14ac:dyDescent="0.25">
      <c r="K27" s="116" t="s">
        <v>2441</v>
      </c>
      <c r="L27" s="117" t="s">
        <v>2443</v>
      </c>
      <c r="M27" s="135" t="s">
        <v>2444</v>
      </c>
      <c r="N27" s="118" t="s">
        <v>2451</v>
      </c>
      <c r="O27" s="118" t="s">
        <v>2452</v>
      </c>
      <c r="P27" s="118" t="s">
        <v>2458</v>
      </c>
      <c r="Q27" s="118" t="s">
        <v>2446</v>
      </c>
      <c r="R27" s="119" t="s">
        <v>3024</v>
      </c>
      <c r="W27" s="20">
        <v>2827020.83</v>
      </c>
      <c r="X27" s="20">
        <v>-2120590.67</v>
      </c>
      <c r="Y27" s="20">
        <v>3592791.66</v>
      </c>
    </row>
    <row r="28" spans="1:25" ht="16" x14ac:dyDescent="0.2">
      <c r="J28" s="224" t="s">
        <v>3003</v>
      </c>
      <c r="K28" s="121" t="s">
        <v>2445</v>
      </c>
      <c r="L28" s="122">
        <v>1400033.71</v>
      </c>
      <c r="M28" s="175">
        <v>28391253.169999998</v>
      </c>
      <c r="N28" s="123">
        <v>-16271669.510000002</v>
      </c>
      <c r="O28" s="90">
        <v>-151690.20000000001</v>
      </c>
      <c r="P28" s="123">
        <v>-10460619.360000001</v>
      </c>
      <c r="Q28" s="134">
        <v>-1939702.35</v>
      </c>
      <c r="R28" s="124">
        <v>967605.4599999967</v>
      </c>
      <c r="W28" s="20">
        <v>2011805.92</v>
      </c>
      <c r="X28" s="20">
        <v>-3463803.97</v>
      </c>
      <c r="Y28" s="20">
        <v>2140793.61</v>
      </c>
    </row>
    <row r="29" spans="1:25" ht="16" x14ac:dyDescent="0.2">
      <c r="C29" s="238">
        <v>17090000.039999999</v>
      </c>
      <c r="J29" s="224" t="s">
        <v>3021</v>
      </c>
      <c r="K29" s="125" t="s">
        <v>2449</v>
      </c>
      <c r="L29" s="126">
        <v>333110.96999999997</v>
      </c>
      <c r="M29" s="132">
        <v>1175873.82</v>
      </c>
      <c r="N29" s="126"/>
      <c r="O29" s="91"/>
      <c r="P29" s="91"/>
      <c r="Q29" s="91"/>
      <c r="R29" s="127">
        <v>1508984.79</v>
      </c>
      <c r="W29" s="20">
        <v>1910457.88</v>
      </c>
      <c r="X29" s="20">
        <v>-1689620.51</v>
      </c>
      <c r="Y29" s="20">
        <v>2361630.9799999995</v>
      </c>
    </row>
    <row r="30" spans="1:25" ht="16" x14ac:dyDescent="0.2">
      <c r="C30" s="90">
        <v>188400</v>
      </c>
      <c r="J30" s="115" t="s">
        <v>2450</v>
      </c>
      <c r="K30" s="125" t="s">
        <v>2156</v>
      </c>
      <c r="L30" s="126">
        <v>0</v>
      </c>
      <c r="M30" s="132">
        <v>763828.53</v>
      </c>
      <c r="N30" s="126">
        <v>-467333.36</v>
      </c>
      <c r="O30" s="91"/>
      <c r="P30" s="91"/>
      <c r="Q30" s="225">
        <v>-296400</v>
      </c>
      <c r="R30" s="127">
        <v>95.17000000004191</v>
      </c>
      <c r="W30" s="20">
        <v>1955624.67</v>
      </c>
      <c r="X30" s="20">
        <v>-2577366.89</v>
      </c>
      <c r="Y30" s="20">
        <v>1739888.7599999993</v>
      </c>
    </row>
    <row r="31" spans="1:25" ht="16" thickBot="1" x14ac:dyDescent="0.25">
      <c r="C31" s="90">
        <v>1727840.004</v>
      </c>
      <c r="K31" s="128" t="s">
        <v>2462</v>
      </c>
      <c r="L31" s="129">
        <v>132165.57</v>
      </c>
      <c r="M31" s="133"/>
      <c r="N31" s="129">
        <v>-2500</v>
      </c>
      <c r="O31" s="130"/>
      <c r="P31" s="130"/>
      <c r="Q31" s="174">
        <v>-129665.57</v>
      </c>
      <c r="R31" s="127">
        <v>0</v>
      </c>
      <c r="W31" s="20">
        <v>1969250.77</v>
      </c>
      <c r="X31" s="20">
        <v>-2058071.06</v>
      </c>
      <c r="Y31" s="20">
        <v>1651068.4699999993</v>
      </c>
    </row>
    <row r="32" spans="1:25" ht="16" thickBot="1" x14ac:dyDescent="0.25">
      <c r="C32" s="238">
        <v>19006240.044</v>
      </c>
      <c r="K32" s="136" t="s">
        <v>2192</v>
      </c>
      <c r="L32" s="137" t="s">
        <v>2453</v>
      </c>
      <c r="M32" s="137"/>
      <c r="N32" s="137"/>
      <c r="O32" s="138">
        <v>45292</v>
      </c>
      <c r="P32" s="137"/>
      <c r="Q32" s="137"/>
      <c r="R32" s="139">
        <v>2476685.4199999967</v>
      </c>
      <c r="W32" s="20">
        <v>1832780.57</v>
      </c>
      <c r="X32" s="20">
        <v>-2456860.7400000002</v>
      </c>
      <c r="Y32" s="20">
        <v>1026988.2999999989</v>
      </c>
    </row>
    <row r="33" spans="1:25" x14ac:dyDescent="0.2">
      <c r="W33" s="20">
        <v>1887336.74</v>
      </c>
      <c r="X33" s="20">
        <v>-1460285.26</v>
      </c>
      <c r="Y33" s="20">
        <v>1454039.7799999991</v>
      </c>
    </row>
    <row r="34" spans="1:25" x14ac:dyDescent="0.2">
      <c r="W34" s="20">
        <v>2454704.69</v>
      </c>
      <c r="X34" s="226">
        <v>-2869581.03</v>
      </c>
      <c r="Y34" s="20">
        <v>1039163.439999999</v>
      </c>
    </row>
    <row r="35" spans="1:25" x14ac:dyDescent="0.2">
      <c r="W35" s="20">
        <v>4266974.8099999996</v>
      </c>
      <c r="X35" s="20">
        <v>-3314942.56</v>
      </c>
      <c r="Y35" s="20">
        <v>1991195.6899999981</v>
      </c>
    </row>
    <row r="36" spans="1:25" x14ac:dyDescent="0.2">
      <c r="W36" s="20">
        <v>2721115.8</v>
      </c>
      <c r="X36" s="20">
        <v>-3744706.03</v>
      </c>
      <c r="Y36" s="20">
        <v>967605.45999999857</v>
      </c>
    </row>
    <row r="37" spans="1:25" x14ac:dyDescent="0.2">
      <c r="V37" s="227">
        <v>1400033.71</v>
      </c>
      <c r="W37" s="227">
        <v>28391253.169999998</v>
      </c>
      <c r="X37" s="237">
        <v>-28823681.420000002</v>
      </c>
      <c r="Y37" s="227">
        <v>967605.45999999717</v>
      </c>
    </row>
    <row r="38" spans="1:25" s="239" customFormat="1" x14ac:dyDescent="0.2"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1"/>
      <c r="W38" s="241"/>
      <c r="X38" s="241"/>
      <c r="Y38" s="241"/>
    </row>
    <row r="39" spans="1:25" s="239" customFormat="1" x14ac:dyDescent="0.2">
      <c r="A39" s="21" t="s">
        <v>0</v>
      </c>
      <c r="B39" t="s">
        <v>2286</v>
      </c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1"/>
      <c r="W39" s="241"/>
      <c r="X39" s="241"/>
      <c r="Y39" s="241"/>
    </row>
    <row r="40" spans="1:25" x14ac:dyDescent="0.2">
      <c r="A40" s="21" t="s">
        <v>2285</v>
      </c>
      <c r="B40" t="s">
        <v>2260</v>
      </c>
      <c r="D40" s="240"/>
      <c r="E40" s="240"/>
      <c r="F40" s="240" t="s">
        <v>3025</v>
      </c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1"/>
      <c r="W40" s="241"/>
    </row>
    <row r="41" spans="1:25" s="239" customFormat="1" x14ac:dyDescent="0.2"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1"/>
      <c r="W41" s="241"/>
      <c r="X41" s="241"/>
      <c r="Y41" s="241"/>
    </row>
    <row r="42" spans="1:25" x14ac:dyDescent="0.2">
      <c r="A42" s="21" t="s">
        <v>2194</v>
      </c>
      <c r="C42" s="21" t="s">
        <v>2261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25" s="38" customFormat="1" ht="42.75" customHeight="1" x14ac:dyDescent="0.2">
      <c r="A43" s="37" t="s">
        <v>2243</v>
      </c>
      <c r="B43" s="37" t="s">
        <v>2250</v>
      </c>
      <c r="C43" s="45" t="s">
        <v>2272</v>
      </c>
      <c r="D43" s="45" t="s">
        <v>2262</v>
      </c>
      <c r="E43" s="45" t="s">
        <v>2209</v>
      </c>
      <c r="F43" s="45" t="s">
        <v>2264</v>
      </c>
      <c r="G43" s="45" t="s">
        <v>2266</v>
      </c>
      <c r="H43" s="45" t="s">
        <v>2267</v>
      </c>
      <c r="I43" s="45" t="s">
        <v>2265</v>
      </c>
      <c r="J43" s="45" t="s">
        <v>2268</v>
      </c>
      <c r="K43" s="45" t="s">
        <v>2213</v>
      </c>
      <c r="L43" s="45" t="s">
        <v>2427</v>
      </c>
      <c r="M43" s="45" t="s">
        <v>2271</v>
      </c>
      <c r="N43" s="45" t="s">
        <v>2276</v>
      </c>
      <c r="O43" s="45" t="s">
        <v>2269</v>
      </c>
      <c r="P43" s="45" t="s">
        <v>2270</v>
      </c>
      <c r="Q43" s="46" t="s">
        <v>2235</v>
      </c>
      <c r="R43" s="46" t="s">
        <v>2273</v>
      </c>
      <c r="S43" s="46" t="s">
        <v>2236</v>
      </c>
      <c r="T43" s="46" t="s">
        <v>2218</v>
      </c>
      <c r="U43" s="87" t="s">
        <v>2432</v>
      </c>
      <c r="V43" s="45" t="s">
        <v>2193</v>
      </c>
      <c r="W43"/>
      <c r="X43" s="20"/>
      <c r="Y43" s="20"/>
    </row>
    <row r="44" spans="1:25" s="38" customFormat="1" x14ac:dyDescent="0.2">
      <c r="A44" t="s">
        <v>2248</v>
      </c>
      <c r="B44" t="s">
        <v>2218</v>
      </c>
      <c r="C44" s="44"/>
      <c r="D44" s="44"/>
      <c r="E44" s="44"/>
      <c r="F44" s="2"/>
      <c r="G44" s="44"/>
      <c r="H44" s="44"/>
      <c r="I44" s="44"/>
      <c r="J44" s="44"/>
      <c r="K44" s="44"/>
      <c r="L44" s="2"/>
      <c r="M44" s="44"/>
      <c r="N44" s="44"/>
      <c r="O44" s="44"/>
      <c r="P44" s="44"/>
      <c r="Q44" s="44"/>
      <c r="R44" s="44"/>
      <c r="S44" s="44"/>
      <c r="T44" s="2">
        <v>584743.88</v>
      </c>
      <c r="U44" s="2"/>
      <c r="V44" s="2">
        <v>584743.88</v>
      </c>
      <c r="W44"/>
      <c r="X44" s="20"/>
      <c r="Y44" s="20"/>
    </row>
    <row r="45" spans="1:25" x14ac:dyDescent="0.2">
      <c r="B45" t="s">
        <v>2201</v>
      </c>
      <c r="C45" s="44"/>
      <c r="D45" s="44"/>
      <c r="E45" s="44"/>
      <c r="F45" s="2"/>
      <c r="G45" s="44"/>
      <c r="H45" s="44"/>
      <c r="I45" s="44">
        <v>652687</v>
      </c>
      <c r="J45" s="44"/>
      <c r="K45" s="44"/>
      <c r="L45" s="2"/>
      <c r="M45" s="44"/>
      <c r="N45" s="44"/>
      <c r="O45" s="44"/>
      <c r="P45" s="44"/>
      <c r="Q45" s="44"/>
      <c r="R45" s="44"/>
      <c r="S45" s="44"/>
      <c r="T45" s="2"/>
      <c r="U45" s="2"/>
      <c r="V45" s="2">
        <v>652687</v>
      </c>
      <c r="W45"/>
    </row>
    <row r="46" spans="1:25" x14ac:dyDescent="0.2">
      <c r="B46" t="s">
        <v>2234</v>
      </c>
      <c r="C46" s="44"/>
      <c r="D46" s="44"/>
      <c r="E46" s="44"/>
      <c r="F46" s="2"/>
      <c r="G46" s="44"/>
      <c r="H46" s="44"/>
      <c r="I46" s="44"/>
      <c r="J46" s="44"/>
      <c r="K46" s="44"/>
      <c r="L46" s="2"/>
      <c r="M46" s="44">
        <v>60200</v>
      </c>
      <c r="N46" s="44"/>
      <c r="O46" s="44"/>
      <c r="P46" s="44"/>
      <c r="Q46" s="44"/>
      <c r="R46" s="44"/>
      <c r="S46" s="44"/>
      <c r="T46" s="2"/>
      <c r="U46" s="2"/>
      <c r="V46" s="2">
        <v>60200</v>
      </c>
      <c r="W46"/>
    </row>
    <row r="47" spans="1:25" x14ac:dyDescent="0.2">
      <c r="B47" t="s">
        <v>2284</v>
      </c>
      <c r="C47" s="44"/>
      <c r="D47" s="44"/>
      <c r="E47" s="44"/>
      <c r="F47" s="2"/>
      <c r="G47" s="44"/>
      <c r="H47" s="44"/>
      <c r="I47" s="44"/>
      <c r="J47" s="44"/>
      <c r="K47" s="44"/>
      <c r="L47" s="2"/>
      <c r="M47" s="44">
        <v>94900</v>
      </c>
      <c r="N47" s="44"/>
      <c r="O47" s="44"/>
      <c r="P47" s="44"/>
      <c r="Q47" s="44"/>
      <c r="R47" s="44"/>
      <c r="S47" s="44"/>
      <c r="T47" s="2"/>
      <c r="U47" s="2"/>
      <c r="V47" s="2">
        <v>94900</v>
      </c>
      <c r="W47"/>
    </row>
    <row r="48" spans="1:25" x14ac:dyDescent="0.2">
      <c r="B48" t="s">
        <v>2203</v>
      </c>
      <c r="C48" s="44"/>
      <c r="D48" s="44"/>
      <c r="E48" s="44"/>
      <c r="F48" s="2"/>
      <c r="G48" s="44"/>
      <c r="H48" s="44"/>
      <c r="I48" s="44"/>
      <c r="J48" s="44"/>
      <c r="K48" s="44"/>
      <c r="L48" s="2"/>
      <c r="M48" s="44"/>
      <c r="N48" s="44"/>
      <c r="O48" s="44"/>
      <c r="P48" s="44"/>
      <c r="Q48" s="44"/>
      <c r="R48" s="44">
        <v>970873.48</v>
      </c>
      <c r="S48" s="44"/>
      <c r="T48" s="2"/>
      <c r="U48" s="2"/>
      <c r="V48" s="2">
        <v>970873.48</v>
      </c>
      <c r="W48"/>
    </row>
    <row r="49" spans="1:23" x14ac:dyDescent="0.2">
      <c r="B49" t="s">
        <v>2224</v>
      </c>
      <c r="C49" s="44"/>
      <c r="D49" s="44"/>
      <c r="E49" s="44"/>
      <c r="F49" s="2"/>
      <c r="G49" s="44"/>
      <c r="H49" s="44"/>
      <c r="I49" s="44"/>
      <c r="J49" s="44"/>
      <c r="K49" s="44"/>
      <c r="L49" s="2">
        <v>53000</v>
      </c>
      <c r="M49" s="44"/>
      <c r="N49" s="44"/>
      <c r="O49" s="44"/>
      <c r="P49" s="44"/>
      <c r="Q49" s="44"/>
      <c r="R49" s="44"/>
      <c r="S49" s="44"/>
      <c r="T49" s="2"/>
      <c r="U49" s="2"/>
      <c r="V49" s="2">
        <v>53000</v>
      </c>
      <c r="W49"/>
    </row>
    <row r="50" spans="1:23" x14ac:dyDescent="0.2">
      <c r="B50" t="s">
        <v>2204</v>
      </c>
      <c r="C50" s="44"/>
      <c r="D50" s="44">
        <v>82980.42</v>
      </c>
      <c r="E50" s="44"/>
      <c r="F50" s="2"/>
      <c r="G50" s="44"/>
      <c r="H50" s="44"/>
      <c r="I50" s="44"/>
      <c r="J50" s="44"/>
      <c r="K50" s="44"/>
      <c r="L50" s="2"/>
      <c r="M50" s="44"/>
      <c r="N50" s="44"/>
      <c r="O50" s="44"/>
      <c r="P50" s="44"/>
      <c r="Q50" s="44"/>
      <c r="R50" s="44"/>
      <c r="S50" s="44"/>
      <c r="T50" s="2"/>
      <c r="U50" s="2"/>
      <c r="V50" s="2">
        <v>82980.42</v>
      </c>
      <c r="W50"/>
    </row>
    <row r="51" spans="1:23" x14ac:dyDescent="0.2">
      <c r="B51" t="s">
        <v>2426</v>
      </c>
      <c r="C51" s="44"/>
      <c r="D51" s="44"/>
      <c r="E51" s="44"/>
      <c r="F51" s="2"/>
      <c r="G51" s="44"/>
      <c r="H51" s="44"/>
      <c r="I51" s="44"/>
      <c r="J51" s="44"/>
      <c r="K51" s="44"/>
      <c r="L51" s="2">
        <v>44496.279999999992</v>
      </c>
      <c r="M51" s="44"/>
      <c r="N51" s="44"/>
      <c r="O51" s="44"/>
      <c r="P51" s="44"/>
      <c r="Q51" s="44"/>
      <c r="R51" s="44"/>
      <c r="S51" s="44"/>
      <c r="T51" s="2"/>
      <c r="U51" s="2"/>
      <c r="V51" s="2">
        <v>44496.279999999992</v>
      </c>
      <c r="W51"/>
    </row>
    <row r="52" spans="1:23" x14ac:dyDescent="0.2">
      <c r="B52" t="s">
        <v>2221</v>
      </c>
      <c r="C52" s="44"/>
      <c r="D52" s="44"/>
      <c r="E52" s="44"/>
      <c r="F52" s="2"/>
      <c r="G52" s="44"/>
      <c r="H52" s="44">
        <v>84032.52</v>
      </c>
      <c r="I52" s="44"/>
      <c r="J52" s="44"/>
      <c r="K52" s="44"/>
      <c r="L52" s="2"/>
      <c r="M52" s="44"/>
      <c r="N52" s="44"/>
      <c r="O52" s="44"/>
      <c r="P52" s="44"/>
      <c r="Q52" s="44"/>
      <c r="R52" s="44"/>
      <c r="S52" s="44"/>
      <c r="T52" s="2"/>
      <c r="U52" s="2"/>
      <c r="V52" s="2">
        <v>84032.52</v>
      </c>
      <c r="W52"/>
    </row>
    <row r="53" spans="1:23" x14ac:dyDescent="0.2">
      <c r="B53" t="s">
        <v>2240</v>
      </c>
      <c r="C53" s="44"/>
      <c r="D53" s="44"/>
      <c r="E53" s="44"/>
      <c r="F53" s="2"/>
      <c r="G53" s="44"/>
      <c r="H53" s="44">
        <v>161967</v>
      </c>
      <c r="I53" s="44"/>
      <c r="J53" s="44"/>
      <c r="K53" s="44"/>
      <c r="L53" s="2"/>
      <c r="M53" s="44"/>
      <c r="N53" s="44"/>
      <c r="O53" s="44"/>
      <c r="P53" s="44"/>
      <c r="Q53" s="44"/>
      <c r="R53" s="44"/>
      <c r="S53" s="44"/>
      <c r="T53" s="2"/>
      <c r="U53" s="2"/>
      <c r="V53" s="2">
        <v>161967</v>
      </c>
      <c r="W53"/>
    </row>
    <row r="54" spans="1:23" x14ac:dyDescent="0.2">
      <c r="B54" t="s">
        <v>2222</v>
      </c>
      <c r="C54" s="44"/>
      <c r="D54" s="44"/>
      <c r="E54" s="44"/>
      <c r="F54" s="2"/>
      <c r="G54" s="44"/>
      <c r="H54" s="44"/>
      <c r="I54" s="44"/>
      <c r="J54" s="44"/>
      <c r="K54" s="44"/>
      <c r="L54" s="2"/>
      <c r="M54" s="44"/>
      <c r="N54" s="44"/>
      <c r="O54" s="44">
        <v>2651612.9</v>
      </c>
      <c r="P54" s="44"/>
      <c r="Q54" s="44"/>
      <c r="R54" s="44"/>
      <c r="S54" s="44"/>
      <c r="T54" s="2"/>
      <c r="U54" s="2"/>
      <c r="V54" s="2">
        <v>2651612.9</v>
      </c>
      <c r="W54"/>
    </row>
    <row r="55" spans="1:23" x14ac:dyDescent="0.2">
      <c r="B55" t="s">
        <v>2223</v>
      </c>
      <c r="C55" s="44"/>
      <c r="D55" s="44"/>
      <c r="E55" s="44"/>
      <c r="F55" s="2"/>
      <c r="G55" s="44"/>
      <c r="H55" s="44"/>
      <c r="I55" s="44"/>
      <c r="J55" s="44"/>
      <c r="K55" s="44"/>
      <c r="L55" s="2"/>
      <c r="M55" s="44"/>
      <c r="N55" s="44"/>
      <c r="O55" s="44">
        <v>31985</v>
      </c>
      <c r="P55" s="44"/>
      <c r="Q55" s="44"/>
      <c r="R55" s="44"/>
      <c r="S55" s="44"/>
      <c r="T55" s="2"/>
      <c r="U55" s="2"/>
      <c r="V55" s="2">
        <v>31985</v>
      </c>
      <c r="W55"/>
    </row>
    <row r="56" spans="1:23" x14ac:dyDescent="0.2">
      <c r="B56" t="s">
        <v>2227</v>
      </c>
      <c r="C56" s="44"/>
      <c r="D56" s="44"/>
      <c r="E56" s="44"/>
      <c r="F56" s="2"/>
      <c r="G56" s="44"/>
      <c r="H56" s="44"/>
      <c r="I56" s="44"/>
      <c r="J56" s="44">
        <v>124056.06999999999</v>
      </c>
      <c r="K56" s="44"/>
      <c r="L56" s="2"/>
      <c r="M56" s="44"/>
      <c r="N56" s="44"/>
      <c r="O56" s="44"/>
      <c r="P56" s="44"/>
      <c r="Q56" s="44"/>
      <c r="R56" s="44"/>
      <c r="S56" s="44"/>
      <c r="T56" s="2"/>
      <c r="U56" s="2"/>
      <c r="V56" s="2">
        <v>124056.06999999999</v>
      </c>
      <c r="W56"/>
    </row>
    <row r="57" spans="1:23" x14ac:dyDescent="0.2">
      <c r="B57" t="s">
        <v>2235</v>
      </c>
      <c r="C57" s="44"/>
      <c r="D57" s="44"/>
      <c r="E57" s="44"/>
      <c r="F57" s="2"/>
      <c r="G57" s="44"/>
      <c r="H57" s="44"/>
      <c r="I57" s="44"/>
      <c r="J57" s="44"/>
      <c r="K57" s="44"/>
      <c r="L57" s="2"/>
      <c r="M57" s="44"/>
      <c r="N57" s="44"/>
      <c r="O57" s="44"/>
      <c r="P57" s="44"/>
      <c r="Q57" s="44">
        <v>1654189.0799999998</v>
      </c>
      <c r="R57" s="44"/>
      <c r="S57" s="44"/>
      <c r="T57" s="2"/>
      <c r="U57" s="2"/>
      <c r="V57" s="2">
        <v>1654189.0799999998</v>
      </c>
      <c r="W57"/>
    </row>
    <row r="58" spans="1:23" x14ac:dyDescent="0.2">
      <c r="B58" t="s">
        <v>2202</v>
      </c>
      <c r="C58" s="44"/>
      <c r="D58" s="44"/>
      <c r="E58" s="44"/>
      <c r="F58" s="2"/>
      <c r="G58" s="44"/>
      <c r="H58" s="44"/>
      <c r="I58" s="44"/>
      <c r="J58" s="44">
        <v>1820237</v>
      </c>
      <c r="K58" s="44"/>
      <c r="L58" s="2"/>
      <c r="M58" s="44"/>
      <c r="N58" s="44"/>
      <c r="O58" s="44"/>
      <c r="P58" s="44"/>
      <c r="Q58" s="44"/>
      <c r="R58" s="44"/>
      <c r="S58" s="44"/>
      <c r="T58" s="2"/>
      <c r="U58" s="2"/>
      <c r="V58" s="2">
        <v>1820237</v>
      </c>
      <c r="W58"/>
    </row>
    <row r="59" spans="1:23" x14ac:dyDescent="0.2">
      <c r="B59" t="s">
        <v>2236</v>
      </c>
      <c r="C59" s="44"/>
      <c r="D59" s="44"/>
      <c r="E59" s="44"/>
      <c r="F59" s="2"/>
      <c r="G59" s="44"/>
      <c r="H59" s="44"/>
      <c r="I59" s="44"/>
      <c r="J59" s="44"/>
      <c r="K59" s="44"/>
      <c r="L59" s="2"/>
      <c r="M59" s="44"/>
      <c r="N59" s="44"/>
      <c r="O59" s="44"/>
      <c r="P59" s="44"/>
      <c r="Q59" s="44"/>
      <c r="R59" s="44"/>
      <c r="S59" s="44">
        <v>7250812.9200000009</v>
      </c>
      <c r="T59" s="2"/>
      <c r="U59" s="2"/>
      <c r="V59" s="2">
        <v>7250812.9200000009</v>
      </c>
      <c r="W59"/>
    </row>
    <row r="60" spans="1:23" x14ac:dyDescent="0.2">
      <c r="B60" t="s">
        <v>2213</v>
      </c>
      <c r="C60" s="44"/>
      <c r="D60" s="44"/>
      <c r="E60" s="44"/>
      <c r="F60" s="2"/>
      <c r="G60" s="44"/>
      <c r="H60" s="44"/>
      <c r="I60" s="44"/>
      <c r="J60" s="44"/>
      <c r="K60" s="44">
        <v>823000</v>
      </c>
      <c r="L60" s="2"/>
      <c r="M60" s="44"/>
      <c r="N60" s="44"/>
      <c r="O60" s="44"/>
      <c r="P60" s="44"/>
      <c r="Q60" s="44"/>
      <c r="R60" s="44"/>
      <c r="S60" s="44"/>
      <c r="T60" s="2"/>
      <c r="U60" s="2"/>
      <c r="V60" s="2">
        <v>823000</v>
      </c>
      <c r="W60"/>
    </row>
    <row r="61" spans="1:23" x14ac:dyDescent="0.2">
      <c r="A61" s="209" t="s">
        <v>2580</v>
      </c>
      <c r="B61" s="209"/>
      <c r="C61" s="210"/>
      <c r="D61" s="210">
        <v>82980.42</v>
      </c>
      <c r="E61" s="210"/>
      <c r="F61" s="211"/>
      <c r="G61" s="210"/>
      <c r="H61" s="210">
        <v>245999.52000000002</v>
      </c>
      <c r="I61" s="210">
        <v>652687</v>
      </c>
      <c r="J61" s="210">
        <v>1944293.07</v>
      </c>
      <c r="K61" s="210">
        <v>823000</v>
      </c>
      <c r="L61" s="211">
        <v>97496.28</v>
      </c>
      <c r="M61" s="210">
        <v>155100</v>
      </c>
      <c r="N61" s="210"/>
      <c r="O61" s="210">
        <v>2683597.9</v>
      </c>
      <c r="P61" s="210"/>
      <c r="Q61" s="210">
        <v>1654189.0799999998</v>
      </c>
      <c r="R61" s="210">
        <v>970873.48</v>
      </c>
      <c r="S61" s="210">
        <v>7250812.9200000009</v>
      </c>
      <c r="T61" s="211">
        <v>584743.88</v>
      </c>
      <c r="U61" s="211"/>
      <c r="V61" s="211">
        <v>17145773.550000001</v>
      </c>
      <c r="W61"/>
    </row>
    <row r="62" spans="1:23" x14ac:dyDescent="0.2">
      <c r="A62" t="s">
        <v>2244</v>
      </c>
      <c r="B62" t="s">
        <v>2209</v>
      </c>
      <c r="C62" s="44"/>
      <c r="D62" s="44"/>
      <c r="E62" s="44">
        <v>2849566.25</v>
      </c>
      <c r="F62" s="2"/>
      <c r="G62" s="44"/>
      <c r="H62" s="44"/>
      <c r="I62" s="44"/>
      <c r="J62" s="44"/>
      <c r="K62" s="44"/>
      <c r="L62" s="2"/>
      <c r="M62" s="44"/>
      <c r="N62" s="44"/>
      <c r="O62" s="44"/>
      <c r="P62" s="44"/>
      <c r="Q62" s="44"/>
      <c r="R62" s="44"/>
      <c r="S62" s="44"/>
      <c r="T62" s="2"/>
      <c r="U62" s="2"/>
      <c r="V62" s="2">
        <v>2849566.25</v>
      </c>
      <c r="W62"/>
    </row>
    <row r="63" spans="1:23" x14ac:dyDescent="0.2">
      <c r="B63" t="s">
        <v>2206</v>
      </c>
      <c r="C63" s="44"/>
      <c r="D63" s="44"/>
      <c r="E63" s="44">
        <v>1032374.34</v>
      </c>
      <c r="F63" s="2"/>
      <c r="G63" s="44"/>
      <c r="H63" s="44"/>
      <c r="I63" s="44"/>
      <c r="J63" s="44"/>
      <c r="K63" s="44"/>
      <c r="L63" s="2"/>
      <c r="M63" s="44"/>
      <c r="N63" s="44"/>
      <c r="O63" s="44"/>
      <c r="P63" s="44"/>
      <c r="Q63" s="44"/>
      <c r="R63" s="44"/>
      <c r="S63" s="44"/>
      <c r="T63" s="2"/>
      <c r="U63" s="2"/>
      <c r="V63" s="2">
        <v>1032374.34</v>
      </c>
      <c r="W63"/>
    </row>
    <row r="64" spans="1:23" x14ac:dyDescent="0.2">
      <c r="B64" t="s">
        <v>2434</v>
      </c>
      <c r="C64" s="44"/>
      <c r="D64" s="44"/>
      <c r="E64" s="44"/>
      <c r="F64" s="2">
        <v>19500</v>
      </c>
      <c r="G64" s="44"/>
      <c r="H64" s="44"/>
      <c r="I64" s="44"/>
      <c r="J64" s="44"/>
      <c r="K64" s="44"/>
      <c r="L64" s="2"/>
      <c r="M64" s="44"/>
      <c r="N64" s="44"/>
      <c r="O64" s="44"/>
      <c r="P64" s="44"/>
      <c r="Q64" s="44"/>
      <c r="R64" s="44"/>
      <c r="S64" s="44"/>
      <c r="T64" s="2"/>
      <c r="U64" s="2"/>
      <c r="V64" s="2">
        <v>19500</v>
      </c>
      <c r="W64"/>
    </row>
    <row r="65" spans="1:23" x14ac:dyDescent="0.2">
      <c r="A65" s="209" t="s">
        <v>2581</v>
      </c>
      <c r="B65" s="209"/>
      <c r="C65" s="210"/>
      <c r="D65" s="210"/>
      <c r="E65" s="210">
        <v>3881940.59</v>
      </c>
      <c r="F65" s="211">
        <v>19500</v>
      </c>
      <c r="G65" s="210"/>
      <c r="H65" s="210"/>
      <c r="I65" s="210"/>
      <c r="J65" s="210"/>
      <c r="K65" s="210"/>
      <c r="L65" s="211"/>
      <c r="M65" s="210"/>
      <c r="N65" s="210"/>
      <c r="O65" s="210"/>
      <c r="P65" s="210"/>
      <c r="Q65" s="210"/>
      <c r="R65" s="210"/>
      <c r="S65" s="210"/>
      <c r="T65" s="211"/>
      <c r="U65" s="211"/>
      <c r="V65" s="211">
        <v>3901440.59</v>
      </c>
      <c r="W65"/>
    </row>
    <row r="66" spans="1:23" x14ac:dyDescent="0.2">
      <c r="A66" t="s">
        <v>2246</v>
      </c>
      <c r="B66" t="s">
        <v>2241</v>
      </c>
      <c r="C66" s="44"/>
      <c r="D66" s="44"/>
      <c r="E66" s="44"/>
      <c r="F66" s="2"/>
      <c r="G66" s="44">
        <v>5019.0200000000004</v>
      </c>
      <c r="H66" s="44"/>
      <c r="I66" s="44"/>
      <c r="J66" s="44"/>
      <c r="K66" s="44"/>
      <c r="L66" s="2"/>
      <c r="M66" s="44"/>
      <c r="N66" s="44"/>
      <c r="O66" s="44"/>
      <c r="P66" s="44"/>
      <c r="Q66" s="44"/>
      <c r="R66" s="44"/>
      <c r="S66" s="44"/>
      <c r="T66" s="2"/>
      <c r="U66" s="2"/>
      <c r="V66" s="2">
        <v>5019.0200000000004</v>
      </c>
      <c r="W66"/>
    </row>
    <row r="67" spans="1:23" x14ac:dyDescent="0.2">
      <c r="B67" t="s">
        <v>2238</v>
      </c>
      <c r="C67" s="44"/>
      <c r="D67" s="44"/>
      <c r="E67" s="44"/>
      <c r="F67" s="2"/>
      <c r="G67" s="44">
        <v>314054.13</v>
      </c>
      <c r="H67" s="44"/>
      <c r="I67" s="44"/>
      <c r="J67" s="44"/>
      <c r="K67" s="44"/>
      <c r="L67" s="2"/>
      <c r="M67" s="44"/>
      <c r="N67" s="44"/>
      <c r="O67" s="44"/>
      <c r="P67" s="44"/>
      <c r="Q67" s="44"/>
      <c r="R67" s="44"/>
      <c r="S67" s="44"/>
      <c r="T67" s="2"/>
      <c r="U67" s="2"/>
      <c r="V67" s="2">
        <v>314054.13</v>
      </c>
      <c r="W67"/>
    </row>
    <row r="68" spans="1:23" x14ac:dyDescent="0.2">
      <c r="B68" t="s">
        <v>2428</v>
      </c>
      <c r="C68" s="44"/>
      <c r="D68" s="44"/>
      <c r="E68" s="44"/>
      <c r="F68" s="2"/>
      <c r="G68" s="44"/>
      <c r="H68" s="44">
        <v>44670</v>
      </c>
      <c r="I68" s="44"/>
      <c r="J68" s="44"/>
      <c r="K68" s="44"/>
      <c r="L68" s="2"/>
      <c r="M68" s="44"/>
      <c r="N68" s="44"/>
      <c r="O68" s="44"/>
      <c r="P68" s="44"/>
      <c r="Q68" s="44"/>
      <c r="R68" s="44"/>
      <c r="S68" s="44"/>
      <c r="T68" s="2"/>
      <c r="U68" s="2"/>
      <c r="V68" s="2">
        <v>44670</v>
      </c>
      <c r="W68"/>
    </row>
    <row r="69" spans="1:23" x14ac:dyDescent="0.2">
      <c r="A69" s="209" t="s">
        <v>2582</v>
      </c>
      <c r="B69" s="209"/>
      <c r="C69" s="210"/>
      <c r="D69" s="210"/>
      <c r="E69" s="210"/>
      <c r="F69" s="211"/>
      <c r="G69" s="210">
        <v>319073.15000000002</v>
      </c>
      <c r="H69" s="210">
        <v>44670</v>
      </c>
      <c r="I69" s="210"/>
      <c r="J69" s="210"/>
      <c r="K69" s="210"/>
      <c r="L69" s="211"/>
      <c r="M69" s="210"/>
      <c r="N69" s="210"/>
      <c r="O69" s="210"/>
      <c r="P69" s="210"/>
      <c r="Q69" s="210"/>
      <c r="R69" s="210"/>
      <c r="S69" s="210"/>
      <c r="T69" s="211"/>
      <c r="U69" s="211"/>
      <c r="V69" s="211">
        <v>363743.15</v>
      </c>
      <c r="W69"/>
    </row>
    <row r="70" spans="1:23" x14ac:dyDescent="0.2">
      <c r="A70" t="s">
        <v>2245</v>
      </c>
      <c r="B70" t="s">
        <v>2220</v>
      </c>
      <c r="C70" s="44">
        <v>51000</v>
      </c>
      <c r="D70" s="44"/>
      <c r="E70" s="44"/>
      <c r="F70" s="2"/>
      <c r="G70" s="44"/>
      <c r="H70" s="44"/>
      <c r="I70" s="44"/>
      <c r="J70" s="44"/>
      <c r="K70" s="44"/>
      <c r="L70" s="2"/>
      <c r="M70" s="44"/>
      <c r="N70" s="44"/>
      <c r="O70" s="44"/>
      <c r="P70" s="44"/>
      <c r="Q70" s="44"/>
      <c r="R70" s="44"/>
      <c r="S70" s="44"/>
      <c r="T70" s="2"/>
      <c r="U70" s="2"/>
      <c r="V70" s="2">
        <v>51000</v>
      </c>
      <c r="W70"/>
    </row>
    <row r="71" spans="1:23" x14ac:dyDescent="0.2">
      <c r="B71" t="s">
        <v>2208</v>
      </c>
      <c r="C71" s="44"/>
      <c r="D71" s="44"/>
      <c r="E71" s="44"/>
      <c r="F71" s="2"/>
      <c r="G71" s="44"/>
      <c r="H71" s="44"/>
      <c r="I71" s="44"/>
      <c r="J71" s="44"/>
      <c r="K71" s="44">
        <v>59137.659999999996</v>
      </c>
      <c r="L71" s="2"/>
      <c r="M71" s="44"/>
      <c r="N71" s="44"/>
      <c r="O71" s="44"/>
      <c r="P71" s="44"/>
      <c r="Q71" s="44"/>
      <c r="R71" s="44"/>
      <c r="S71" s="44"/>
      <c r="T71" s="2"/>
      <c r="U71" s="2"/>
      <c r="V71" s="2">
        <v>59137.659999999996</v>
      </c>
      <c r="W71"/>
    </row>
    <row r="72" spans="1:23" x14ac:dyDescent="0.2">
      <c r="B72" t="s">
        <v>2216</v>
      </c>
      <c r="C72" s="44"/>
      <c r="D72" s="44"/>
      <c r="E72" s="44"/>
      <c r="F72" s="2">
        <v>3065</v>
      </c>
      <c r="G72" s="44"/>
      <c r="H72" s="44"/>
      <c r="I72" s="44"/>
      <c r="J72" s="44"/>
      <c r="K72" s="44"/>
      <c r="L72" s="2"/>
      <c r="M72" s="44"/>
      <c r="N72" s="44"/>
      <c r="O72" s="44"/>
      <c r="P72" s="44"/>
      <c r="Q72" s="44"/>
      <c r="R72" s="44"/>
      <c r="S72" s="44"/>
      <c r="T72" s="2"/>
      <c r="U72" s="2"/>
      <c r="V72" s="2">
        <v>3065</v>
      </c>
      <c r="W72"/>
    </row>
    <row r="73" spans="1:23" x14ac:dyDescent="0.2">
      <c r="A73" s="209" t="s">
        <v>2583</v>
      </c>
      <c r="B73" s="209"/>
      <c r="C73" s="210">
        <v>51000</v>
      </c>
      <c r="D73" s="210"/>
      <c r="E73" s="210"/>
      <c r="F73" s="211">
        <v>3065</v>
      </c>
      <c r="G73" s="210"/>
      <c r="H73" s="210"/>
      <c r="I73" s="210"/>
      <c r="J73" s="210"/>
      <c r="K73" s="210">
        <v>59137.659999999996</v>
      </c>
      <c r="L73" s="211"/>
      <c r="M73" s="210"/>
      <c r="N73" s="210"/>
      <c r="O73" s="210"/>
      <c r="P73" s="210"/>
      <c r="Q73" s="210"/>
      <c r="R73" s="210"/>
      <c r="S73" s="210"/>
      <c r="T73" s="211"/>
      <c r="U73" s="211"/>
      <c r="V73" s="211">
        <v>113202.66</v>
      </c>
      <c r="W73"/>
    </row>
    <row r="74" spans="1:23" x14ac:dyDescent="0.2">
      <c r="A74" t="s">
        <v>2225</v>
      </c>
      <c r="B74" t="s">
        <v>2226</v>
      </c>
      <c r="C74" s="44"/>
      <c r="D74" s="44"/>
      <c r="E74" s="44"/>
      <c r="F74" s="2"/>
      <c r="G74" s="44"/>
      <c r="H74" s="44"/>
      <c r="I74" s="44"/>
      <c r="J74" s="44"/>
      <c r="K74" s="44"/>
      <c r="L74" s="2"/>
      <c r="M74" s="44"/>
      <c r="N74" s="44"/>
      <c r="O74" s="44"/>
      <c r="P74" s="44">
        <v>131500</v>
      </c>
      <c r="Q74" s="44"/>
      <c r="R74" s="44"/>
      <c r="S74" s="44"/>
      <c r="T74" s="2"/>
      <c r="U74" s="2"/>
      <c r="V74" s="2">
        <v>131500</v>
      </c>
      <c r="W74"/>
    </row>
    <row r="75" spans="1:23" x14ac:dyDescent="0.2">
      <c r="B75" t="s">
        <v>2225</v>
      </c>
      <c r="C75" s="44"/>
      <c r="D75" s="44"/>
      <c r="E75" s="44"/>
      <c r="F75" s="2"/>
      <c r="G75" s="44"/>
      <c r="H75" s="44"/>
      <c r="I75" s="44"/>
      <c r="J75" s="44"/>
      <c r="K75" s="44"/>
      <c r="L75" s="2"/>
      <c r="M75" s="44"/>
      <c r="N75" s="44"/>
      <c r="O75" s="44"/>
      <c r="P75" s="44">
        <v>20190.2</v>
      </c>
      <c r="Q75" s="44"/>
      <c r="R75" s="44"/>
      <c r="S75" s="44"/>
      <c r="T75" s="2"/>
      <c r="U75" s="2"/>
      <c r="V75" s="2">
        <v>20190.2</v>
      </c>
      <c r="W75"/>
    </row>
    <row r="76" spans="1:23" x14ac:dyDescent="0.2">
      <c r="A76" s="209" t="s">
        <v>2584</v>
      </c>
      <c r="B76" s="209"/>
      <c r="C76" s="210"/>
      <c r="D76" s="210"/>
      <c r="E76" s="210"/>
      <c r="F76" s="211"/>
      <c r="G76" s="210"/>
      <c r="H76" s="210"/>
      <c r="I76" s="210"/>
      <c r="J76" s="210"/>
      <c r="K76" s="210"/>
      <c r="L76" s="211"/>
      <c r="M76" s="210"/>
      <c r="N76" s="210"/>
      <c r="O76" s="210"/>
      <c r="P76" s="210">
        <v>151690.20000000001</v>
      </c>
      <c r="Q76" s="210"/>
      <c r="R76" s="210"/>
      <c r="S76" s="210"/>
      <c r="T76" s="211"/>
      <c r="U76" s="211"/>
      <c r="V76" s="211">
        <v>151690.20000000001</v>
      </c>
      <c r="W76"/>
    </row>
    <row r="77" spans="1:23" x14ac:dyDescent="0.2">
      <c r="A77" t="s">
        <v>2276</v>
      </c>
      <c r="B77" t="s">
        <v>2283</v>
      </c>
      <c r="C77" s="44"/>
      <c r="D77" s="44"/>
      <c r="E77" s="44"/>
      <c r="F77" s="2"/>
      <c r="G77" s="44"/>
      <c r="H77" s="44"/>
      <c r="I77" s="44"/>
      <c r="J77" s="44"/>
      <c r="K77" s="44"/>
      <c r="L77" s="2"/>
      <c r="M77" s="44"/>
      <c r="N77" s="44">
        <v>1319511.58</v>
      </c>
      <c r="O77" s="44"/>
      <c r="P77" s="44"/>
      <c r="Q77" s="44"/>
      <c r="R77" s="44"/>
      <c r="S77" s="44"/>
      <c r="T77" s="2"/>
      <c r="U77" s="2"/>
      <c r="V77" s="2">
        <v>1319511.58</v>
      </c>
      <c r="W77"/>
    </row>
    <row r="78" spans="1:23" x14ac:dyDescent="0.2">
      <c r="B78" t="s">
        <v>2281</v>
      </c>
      <c r="C78" s="44"/>
      <c r="D78" s="44"/>
      <c r="E78" s="44"/>
      <c r="F78" s="2"/>
      <c r="G78" s="44"/>
      <c r="H78" s="44"/>
      <c r="I78" s="44"/>
      <c r="J78" s="44"/>
      <c r="K78" s="44"/>
      <c r="L78" s="2"/>
      <c r="M78" s="44"/>
      <c r="N78" s="44"/>
      <c r="O78" s="44">
        <v>260616</v>
      </c>
      <c r="P78" s="44"/>
      <c r="Q78" s="44"/>
      <c r="R78" s="44"/>
      <c r="S78" s="44"/>
      <c r="T78" s="2"/>
      <c r="U78" s="2"/>
      <c r="V78" s="2">
        <v>260616</v>
      </c>
      <c r="W78"/>
    </row>
    <row r="79" spans="1:23" x14ac:dyDescent="0.2">
      <c r="B79" t="s">
        <v>2223</v>
      </c>
      <c r="C79" s="44"/>
      <c r="D79" s="44"/>
      <c r="E79" s="44"/>
      <c r="F79" s="2"/>
      <c r="G79" s="44"/>
      <c r="H79" s="44"/>
      <c r="I79" s="44"/>
      <c r="J79" s="44"/>
      <c r="K79" s="44"/>
      <c r="L79" s="2"/>
      <c r="M79" s="44"/>
      <c r="N79" s="44"/>
      <c r="O79" s="44">
        <v>187389</v>
      </c>
      <c r="P79" s="44"/>
      <c r="Q79" s="44"/>
      <c r="R79" s="44"/>
      <c r="S79" s="44"/>
      <c r="T79" s="2"/>
      <c r="U79" s="2"/>
      <c r="V79" s="2">
        <v>187389</v>
      </c>
      <c r="W79"/>
    </row>
    <row r="80" spans="1:23" x14ac:dyDescent="0.2">
      <c r="B80" t="s">
        <v>2227</v>
      </c>
      <c r="C80" s="44"/>
      <c r="D80" s="44"/>
      <c r="E80" s="44"/>
      <c r="F80" s="2"/>
      <c r="G80" s="44"/>
      <c r="H80" s="44"/>
      <c r="I80" s="44"/>
      <c r="J80" s="44">
        <v>16137</v>
      </c>
      <c r="K80" s="44"/>
      <c r="L80" s="2"/>
      <c r="M80" s="44"/>
      <c r="N80" s="44">
        <v>292228</v>
      </c>
      <c r="O80" s="44"/>
      <c r="P80" s="44"/>
      <c r="Q80" s="44"/>
      <c r="R80" s="44"/>
      <c r="S80" s="44"/>
      <c r="T80" s="2"/>
      <c r="U80" s="2"/>
      <c r="V80" s="2">
        <v>308365</v>
      </c>
      <c r="W80"/>
    </row>
    <row r="81" spans="1:23" x14ac:dyDescent="0.2">
      <c r="B81" t="s">
        <v>2228</v>
      </c>
      <c r="C81" s="44"/>
      <c r="D81" s="44"/>
      <c r="E81" s="44"/>
      <c r="F81" s="2"/>
      <c r="G81" s="44"/>
      <c r="H81" s="44"/>
      <c r="I81" s="44"/>
      <c r="J81" s="44"/>
      <c r="K81" s="44"/>
      <c r="L81" s="2"/>
      <c r="M81" s="44"/>
      <c r="N81" s="44">
        <v>2146147.88</v>
      </c>
      <c r="O81" s="44"/>
      <c r="P81" s="44"/>
      <c r="Q81" s="44"/>
      <c r="R81" s="44"/>
      <c r="S81" s="44"/>
      <c r="T81" s="2"/>
      <c r="U81" s="2"/>
      <c r="V81" s="2">
        <v>2146147.88</v>
      </c>
      <c r="W81"/>
    </row>
    <row r="82" spans="1:23" x14ac:dyDescent="0.2">
      <c r="B82" t="s">
        <v>2229</v>
      </c>
      <c r="C82" s="44"/>
      <c r="D82" s="44"/>
      <c r="E82" s="44"/>
      <c r="F82" s="2"/>
      <c r="G82" s="44"/>
      <c r="H82" s="44"/>
      <c r="I82" s="44"/>
      <c r="J82" s="44"/>
      <c r="K82" s="44"/>
      <c r="L82" s="2"/>
      <c r="M82" s="44"/>
      <c r="N82" s="44">
        <v>52764.4</v>
      </c>
      <c r="O82" s="44"/>
      <c r="P82" s="44"/>
      <c r="Q82" s="44"/>
      <c r="R82" s="44"/>
      <c r="S82" s="44"/>
      <c r="T82" s="2"/>
      <c r="U82" s="2"/>
      <c r="V82" s="2">
        <v>52764.4</v>
      </c>
      <c r="W82"/>
    </row>
    <row r="83" spans="1:23" x14ac:dyDescent="0.2">
      <c r="B83" t="s">
        <v>2433</v>
      </c>
      <c r="C83" s="44"/>
      <c r="D83" s="44"/>
      <c r="E83" s="44"/>
      <c r="F83" s="2"/>
      <c r="G83" s="44"/>
      <c r="H83" s="44"/>
      <c r="I83" s="44"/>
      <c r="J83" s="44"/>
      <c r="K83" s="44"/>
      <c r="L83" s="2"/>
      <c r="M83" s="44"/>
      <c r="N83" s="44">
        <v>12700</v>
      </c>
      <c r="O83" s="44"/>
      <c r="P83" s="44"/>
      <c r="Q83" s="44"/>
      <c r="R83" s="44"/>
      <c r="S83" s="44"/>
      <c r="T83" s="2"/>
      <c r="U83" s="2"/>
      <c r="V83" s="2">
        <v>12700</v>
      </c>
      <c r="W83"/>
    </row>
    <row r="84" spans="1:23" x14ac:dyDescent="0.2">
      <c r="B84" t="s">
        <v>2999</v>
      </c>
      <c r="C84" s="44"/>
      <c r="D84" s="44"/>
      <c r="E84" s="44"/>
      <c r="F84" s="2"/>
      <c r="G84" s="44"/>
      <c r="H84" s="44"/>
      <c r="I84" s="44"/>
      <c r="J84" s="44"/>
      <c r="K84" s="44"/>
      <c r="L84" s="2"/>
      <c r="M84" s="44"/>
      <c r="N84" s="44">
        <v>1390468.42</v>
      </c>
      <c r="O84" s="44"/>
      <c r="P84" s="44"/>
      <c r="Q84" s="44"/>
      <c r="R84" s="44"/>
      <c r="S84" s="44"/>
      <c r="T84" s="2"/>
      <c r="U84" s="2"/>
      <c r="V84" s="2">
        <v>1390468.42</v>
      </c>
      <c r="W84"/>
    </row>
    <row r="85" spans="1:23" x14ac:dyDescent="0.2">
      <c r="A85" s="209" t="s">
        <v>2579</v>
      </c>
      <c r="B85" s="209"/>
      <c r="C85" s="210"/>
      <c r="D85" s="210"/>
      <c r="E85" s="210"/>
      <c r="F85" s="211"/>
      <c r="G85" s="210"/>
      <c r="H85" s="210"/>
      <c r="I85" s="210"/>
      <c r="J85" s="210">
        <v>16137</v>
      </c>
      <c r="K85" s="210"/>
      <c r="L85" s="211"/>
      <c r="M85" s="210"/>
      <c r="N85" s="210">
        <v>5213820.2799999993</v>
      </c>
      <c r="O85" s="210">
        <v>448005</v>
      </c>
      <c r="P85" s="210"/>
      <c r="Q85" s="210"/>
      <c r="R85" s="210"/>
      <c r="S85" s="210"/>
      <c r="T85" s="211"/>
      <c r="U85" s="211"/>
      <c r="V85" s="211">
        <v>5677962.2800000003</v>
      </c>
      <c r="W85"/>
    </row>
    <row r="86" spans="1:23" x14ac:dyDescent="0.2">
      <c r="A86" t="s">
        <v>2429</v>
      </c>
      <c r="C86" s="44"/>
      <c r="D86" s="44"/>
      <c r="E86" s="44"/>
      <c r="F86" s="2"/>
      <c r="G86" s="44"/>
      <c r="H86" s="44"/>
      <c r="I86" s="44"/>
      <c r="J86" s="44"/>
      <c r="K86" s="44"/>
      <c r="L86" s="2"/>
      <c r="M86" s="44"/>
      <c r="N86" s="44"/>
      <c r="O86" s="44"/>
      <c r="P86" s="44"/>
      <c r="Q86" s="44"/>
      <c r="R86" s="44"/>
      <c r="S86" s="44"/>
      <c r="T86" s="2"/>
      <c r="U86" s="2">
        <v>1939702.35</v>
      </c>
      <c r="V86" s="2">
        <v>1939702.35</v>
      </c>
      <c r="W86"/>
    </row>
    <row r="87" spans="1:23" x14ac:dyDescent="0.2">
      <c r="A87" t="s">
        <v>2193</v>
      </c>
      <c r="C87" s="44">
        <v>51000</v>
      </c>
      <c r="D87" s="44">
        <v>82980.42</v>
      </c>
      <c r="E87" s="44">
        <v>3881940.59</v>
      </c>
      <c r="F87" s="2">
        <v>22565</v>
      </c>
      <c r="G87" s="44">
        <v>319073.15000000002</v>
      </c>
      <c r="H87" s="44">
        <v>290669.52</v>
      </c>
      <c r="I87" s="44">
        <v>652687</v>
      </c>
      <c r="J87" s="44">
        <v>1960430.07</v>
      </c>
      <c r="K87" s="44">
        <v>882137.66</v>
      </c>
      <c r="L87" s="2">
        <v>97496.28</v>
      </c>
      <c r="M87" s="44">
        <v>155100</v>
      </c>
      <c r="N87" s="44">
        <v>5213820.2799999993</v>
      </c>
      <c r="O87" s="44">
        <v>3131602.9</v>
      </c>
      <c r="P87" s="44">
        <v>151690.20000000001</v>
      </c>
      <c r="Q87" s="44">
        <v>1654189.0799999998</v>
      </c>
      <c r="R87" s="44">
        <v>970873.48</v>
      </c>
      <c r="S87" s="44">
        <v>7250812.9200000009</v>
      </c>
      <c r="T87" s="2">
        <v>584743.88</v>
      </c>
      <c r="U87" s="2">
        <v>1939702.35</v>
      </c>
      <c r="V87" s="2">
        <v>29293514.779999994</v>
      </c>
      <c r="W87"/>
    </row>
    <row r="88" spans="1:23" x14ac:dyDescent="0.2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x14ac:dyDescent="0.2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3" x14ac:dyDescent="0.2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3" x14ac:dyDescent="0.2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3" x14ac:dyDescent="0.2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 x14ac:dyDescent="0.2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3" x14ac:dyDescent="0.2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3" x14ac:dyDescent="0.2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1:23" x14ac:dyDescent="0.2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3:23" x14ac:dyDescent="0.2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3:23" x14ac:dyDescent="0.2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3:23" x14ac:dyDescent="0.2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3:23" x14ac:dyDescent="0.2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3:23" x14ac:dyDescent="0.2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3:23" x14ac:dyDescent="0.2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3:23" x14ac:dyDescent="0.2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3:23" x14ac:dyDescent="0.2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3:23" x14ac:dyDescent="0.2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3:23" x14ac:dyDescent="0.2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3:23" x14ac:dyDescent="0.2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3:23" x14ac:dyDescent="0.2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3:23" x14ac:dyDescent="0.2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3:23" x14ac:dyDescent="0.2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3:23" x14ac:dyDescent="0.2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3:23" x14ac:dyDescent="0.2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3:23" x14ac:dyDescent="0.2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3:23" x14ac:dyDescent="0.2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3:23" x14ac:dyDescent="0.2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3:23" x14ac:dyDescent="0.2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3:23" x14ac:dyDescent="0.2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3:23" x14ac:dyDescent="0.2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3:23" x14ac:dyDescent="0.2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3:23" x14ac:dyDescent="0.2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3:23" x14ac:dyDescent="0.2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3:23" x14ac:dyDescent="0.2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3:23" x14ac:dyDescent="0.2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3:23" x14ac:dyDescent="0.2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3:23" x14ac:dyDescent="0.2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3:23" x14ac:dyDescent="0.2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3:23" x14ac:dyDescent="0.2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3:23" x14ac:dyDescent="0.2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3:23" x14ac:dyDescent="0.2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3:23" x14ac:dyDescent="0.2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3:23" x14ac:dyDescent="0.2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3:23" x14ac:dyDescent="0.2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3:23" x14ac:dyDescent="0.2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3:23" x14ac:dyDescent="0.2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3:23" x14ac:dyDescent="0.2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3:23" x14ac:dyDescent="0.2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3:23" x14ac:dyDescent="0.2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3:23" x14ac:dyDescent="0.2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3:23" x14ac:dyDescent="0.2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3:23" x14ac:dyDescent="0.2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3:23" x14ac:dyDescent="0.2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3:23" x14ac:dyDescent="0.2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3:23" x14ac:dyDescent="0.2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</row>
    <row r="144" spans="3:23" x14ac:dyDescent="0.2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</row>
    <row r="145" spans="3:23" x14ac:dyDescent="0.2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</row>
    <row r="146" spans="3:23" x14ac:dyDescent="0.2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</row>
    <row r="147" spans="3:23" x14ac:dyDescent="0.2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</row>
    <row r="148" spans="3:23" x14ac:dyDescent="0.2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3:23" x14ac:dyDescent="0.2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</row>
    <row r="150" spans="3:23" x14ac:dyDescent="0.2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</row>
    <row r="151" spans="3:23" x14ac:dyDescent="0.2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</row>
    <row r="152" spans="3:23" x14ac:dyDescent="0.2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</row>
    <row r="153" spans="3:23" x14ac:dyDescent="0.2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3:23" x14ac:dyDescent="0.2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</row>
    <row r="155" spans="3:23" x14ac:dyDescent="0.2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</row>
    <row r="156" spans="3:23" x14ac:dyDescent="0.2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3:23" x14ac:dyDescent="0.2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3:23" x14ac:dyDescent="0.2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3:23" x14ac:dyDescent="0.2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3:23" x14ac:dyDescent="0.2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3:23" x14ac:dyDescent="0.2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3:23" x14ac:dyDescent="0.2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3:23" x14ac:dyDescent="0.2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3:23" x14ac:dyDescent="0.2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3:23" x14ac:dyDescent="0.2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3:23" x14ac:dyDescent="0.2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3:23" x14ac:dyDescent="0.2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3:23" x14ac:dyDescent="0.2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3:23" x14ac:dyDescent="0.2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3:23" x14ac:dyDescent="0.2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3:23" x14ac:dyDescent="0.2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3:23" x14ac:dyDescent="0.2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3:23" x14ac:dyDescent="0.2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3:23" x14ac:dyDescent="0.2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3:23" x14ac:dyDescent="0.2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3:23" x14ac:dyDescent="0.2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3:23" x14ac:dyDescent="0.2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3:23" x14ac:dyDescent="0.2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3:23" x14ac:dyDescent="0.2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3:23" x14ac:dyDescent="0.2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3:23" x14ac:dyDescent="0.2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3:23" x14ac:dyDescent="0.2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3:23" x14ac:dyDescent="0.2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3:23" x14ac:dyDescent="0.2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3:23" x14ac:dyDescent="0.2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3:23" x14ac:dyDescent="0.2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3:23" x14ac:dyDescent="0.2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3:23" x14ac:dyDescent="0.2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3:23" x14ac:dyDescent="0.2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3:23" x14ac:dyDescent="0.2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3:23" x14ac:dyDescent="0.2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3:23" x14ac:dyDescent="0.2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3:23" x14ac:dyDescent="0.2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3:23" x14ac:dyDescent="0.2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3:23" x14ac:dyDescent="0.2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3:23" x14ac:dyDescent="0.2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3:23" x14ac:dyDescent="0.2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3:23" x14ac:dyDescent="0.2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3:23" x14ac:dyDescent="0.2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3:23" x14ac:dyDescent="0.2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3:23" x14ac:dyDescent="0.2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3:23" x14ac:dyDescent="0.2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3:23" x14ac:dyDescent="0.2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3:23" x14ac:dyDescent="0.2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3:23" x14ac:dyDescent="0.2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3:23" x14ac:dyDescent="0.2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3:23" x14ac:dyDescent="0.2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3:23" x14ac:dyDescent="0.2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3:23" x14ac:dyDescent="0.2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3:23" x14ac:dyDescent="0.2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3:23" x14ac:dyDescent="0.2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3:23" x14ac:dyDescent="0.2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3:23" x14ac:dyDescent="0.2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3:23" x14ac:dyDescent="0.2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3:23" x14ac:dyDescent="0.2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3:23" x14ac:dyDescent="0.2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3:23" x14ac:dyDescent="0.2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3:23" x14ac:dyDescent="0.2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3:23" x14ac:dyDescent="0.2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3:23" x14ac:dyDescent="0.2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3:23" x14ac:dyDescent="0.2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3:23" x14ac:dyDescent="0.2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3:23" x14ac:dyDescent="0.2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3:23" x14ac:dyDescent="0.2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3:23" x14ac:dyDescent="0.2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3:23" x14ac:dyDescent="0.2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3:23" x14ac:dyDescent="0.2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3:23" x14ac:dyDescent="0.2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3:23" x14ac:dyDescent="0.2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3:23" x14ac:dyDescent="0.2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3:23" x14ac:dyDescent="0.2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3:23" x14ac:dyDescent="0.2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3:23" x14ac:dyDescent="0.2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3:23" x14ac:dyDescent="0.2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3:23" x14ac:dyDescent="0.2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3:23" x14ac:dyDescent="0.2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3:23" x14ac:dyDescent="0.2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3:23" x14ac:dyDescent="0.2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3:23" x14ac:dyDescent="0.2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3:23" x14ac:dyDescent="0.2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3:23" x14ac:dyDescent="0.2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3:23" x14ac:dyDescent="0.2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3:23" x14ac:dyDescent="0.2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3:23" x14ac:dyDescent="0.2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3:23" x14ac:dyDescent="0.2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3:23" x14ac:dyDescent="0.2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3:23" x14ac:dyDescent="0.2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3:23" x14ac:dyDescent="0.2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3:23" x14ac:dyDescent="0.2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3:23" x14ac:dyDescent="0.2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3:23" x14ac:dyDescent="0.2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3:23" x14ac:dyDescent="0.2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3:23" x14ac:dyDescent="0.2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3:23" x14ac:dyDescent="0.2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3:23" x14ac:dyDescent="0.2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3:23" x14ac:dyDescent="0.2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3:23" x14ac:dyDescent="0.2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3:23" x14ac:dyDescent="0.2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3:23" x14ac:dyDescent="0.2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3:23" x14ac:dyDescent="0.2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3:23" x14ac:dyDescent="0.2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3:23" x14ac:dyDescent="0.2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3:23" x14ac:dyDescent="0.2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3:23" x14ac:dyDescent="0.2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3:23" x14ac:dyDescent="0.2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3:23" x14ac:dyDescent="0.2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3:23" x14ac:dyDescent="0.2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3:23" x14ac:dyDescent="0.2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3:23" x14ac:dyDescent="0.2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3:23" x14ac:dyDescent="0.2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3:23" x14ac:dyDescent="0.2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3:23" x14ac:dyDescent="0.2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3:23" x14ac:dyDescent="0.2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3:23" x14ac:dyDescent="0.2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3:23" x14ac:dyDescent="0.2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3:23" x14ac:dyDescent="0.2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3:23" x14ac:dyDescent="0.2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3:23" x14ac:dyDescent="0.2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3:23" x14ac:dyDescent="0.2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3:23" x14ac:dyDescent="0.2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3:23" x14ac:dyDescent="0.2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3:23" x14ac:dyDescent="0.2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3:23" x14ac:dyDescent="0.2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3:23" x14ac:dyDescent="0.2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3:23" x14ac:dyDescent="0.2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3:23" x14ac:dyDescent="0.2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3:23" x14ac:dyDescent="0.2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3:23" x14ac:dyDescent="0.2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3:23" x14ac:dyDescent="0.2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3:23" x14ac:dyDescent="0.2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3:23" x14ac:dyDescent="0.2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3:23" x14ac:dyDescent="0.2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3:23" x14ac:dyDescent="0.2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3:23" x14ac:dyDescent="0.2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3:23" x14ac:dyDescent="0.2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3:23" x14ac:dyDescent="0.2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3:23" x14ac:dyDescent="0.2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3:23" x14ac:dyDescent="0.2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3:23" x14ac:dyDescent="0.2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3:23" x14ac:dyDescent="0.2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3:23" x14ac:dyDescent="0.2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3:23" x14ac:dyDescent="0.2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3:23" x14ac:dyDescent="0.2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3:23" x14ac:dyDescent="0.2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3:23" x14ac:dyDescent="0.2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3:23" x14ac:dyDescent="0.2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3:23" x14ac:dyDescent="0.2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3:23" x14ac:dyDescent="0.2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3:23" x14ac:dyDescent="0.2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3:23" x14ac:dyDescent="0.2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3:23" x14ac:dyDescent="0.2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3:23" x14ac:dyDescent="0.2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3:23" x14ac:dyDescent="0.2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3:23" x14ac:dyDescent="0.2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3:23" x14ac:dyDescent="0.2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3:23" x14ac:dyDescent="0.2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3:23" x14ac:dyDescent="0.2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3:23" x14ac:dyDescent="0.2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3:23" x14ac:dyDescent="0.2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3:23" x14ac:dyDescent="0.2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3:23" x14ac:dyDescent="0.2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3:23" x14ac:dyDescent="0.2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3:23" x14ac:dyDescent="0.2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3:23" x14ac:dyDescent="0.2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3:23" x14ac:dyDescent="0.2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3:23" x14ac:dyDescent="0.2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3:23" x14ac:dyDescent="0.2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3:23" x14ac:dyDescent="0.2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3:23" x14ac:dyDescent="0.2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3:23" x14ac:dyDescent="0.2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3:23" x14ac:dyDescent="0.2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3:23" x14ac:dyDescent="0.2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3:23" x14ac:dyDescent="0.2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3:23" x14ac:dyDescent="0.2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3:23" x14ac:dyDescent="0.2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3:23" x14ac:dyDescent="0.2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3:23" x14ac:dyDescent="0.2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3:23" x14ac:dyDescent="0.2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3:23" x14ac:dyDescent="0.2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3:23" x14ac:dyDescent="0.2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3:23" x14ac:dyDescent="0.2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3:23" x14ac:dyDescent="0.2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3:23" x14ac:dyDescent="0.2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3:23" x14ac:dyDescent="0.2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3:23" x14ac:dyDescent="0.2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3:23" x14ac:dyDescent="0.2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3:23" x14ac:dyDescent="0.2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3:23" x14ac:dyDescent="0.2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3:23" x14ac:dyDescent="0.2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3:23" x14ac:dyDescent="0.2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3:23" x14ac:dyDescent="0.2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3:23" x14ac:dyDescent="0.2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3:23" x14ac:dyDescent="0.2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3:23" x14ac:dyDescent="0.2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3:23" x14ac:dyDescent="0.2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3:23" x14ac:dyDescent="0.2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3:23" x14ac:dyDescent="0.2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3:23" x14ac:dyDescent="0.2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3:23" x14ac:dyDescent="0.2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3:23" x14ac:dyDescent="0.2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3:23" x14ac:dyDescent="0.2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3:23" x14ac:dyDescent="0.2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3:23" x14ac:dyDescent="0.2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3:23" x14ac:dyDescent="0.2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3:23" x14ac:dyDescent="0.2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3:23" x14ac:dyDescent="0.2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3:23" x14ac:dyDescent="0.2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3:23" x14ac:dyDescent="0.2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3:21" x14ac:dyDescent="0.2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3:21" x14ac:dyDescent="0.2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3:21" x14ac:dyDescent="0.2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3:21" x14ac:dyDescent="0.2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3:21" x14ac:dyDescent="0.2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3:21" x14ac:dyDescent="0.2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3:21" x14ac:dyDescent="0.2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3:21" x14ac:dyDescent="0.2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3:21" x14ac:dyDescent="0.2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3:21" x14ac:dyDescent="0.2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3:21" x14ac:dyDescent="0.2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3:21" x14ac:dyDescent="0.2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3:21" x14ac:dyDescent="0.2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3:21" x14ac:dyDescent="0.2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3:21" x14ac:dyDescent="0.2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3:21" x14ac:dyDescent="0.2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3:21" x14ac:dyDescent="0.2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3:21" x14ac:dyDescent="0.2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3:21" x14ac:dyDescent="0.2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3:21" x14ac:dyDescent="0.2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3:21" x14ac:dyDescent="0.2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3:21" x14ac:dyDescent="0.2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3:21" x14ac:dyDescent="0.2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3:21" x14ac:dyDescent="0.2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3:21" x14ac:dyDescent="0.2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3:21" x14ac:dyDescent="0.2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3:21" x14ac:dyDescent="0.2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3:21" x14ac:dyDescent="0.2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3:21" x14ac:dyDescent="0.2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3:21" x14ac:dyDescent="0.2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3:21" x14ac:dyDescent="0.2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3:21" x14ac:dyDescent="0.2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3:21" x14ac:dyDescent="0.2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3:21" x14ac:dyDescent="0.2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3:21" x14ac:dyDescent="0.2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3:21" x14ac:dyDescent="0.2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3:21" x14ac:dyDescent="0.2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3:21" x14ac:dyDescent="0.2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3:21" x14ac:dyDescent="0.2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3:21" x14ac:dyDescent="0.2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3:21" x14ac:dyDescent="0.2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3:21" x14ac:dyDescent="0.2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3:21" x14ac:dyDescent="0.2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3:21" x14ac:dyDescent="0.2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3:21" x14ac:dyDescent="0.2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3:21" x14ac:dyDescent="0.2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3:21" x14ac:dyDescent="0.2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3:21" x14ac:dyDescent="0.2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3:21" x14ac:dyDescent="0.2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3:21" x14ac:dyDescent="0.2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</row>
    <row r="419" spans="3:21" x14ac:dyDescent="0.2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</row>
    <row r="420" spans="3:21" x14ac:dyDescent="0.2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</row>
    <row r="421" spans="3:21" x14ac:dyDescent="0.2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</row>
    <row r="422" spans="3:21" x14ac:dyDescent="0.2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</row>
    <row r="423" spans="3:21" x14ac:dyDescent="0.2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</row>
    <row r="424" spans="3:21" x14ac:dyDescent="0.2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</row>
    <row r="425" spans="3:21" x14ac:dyDescent="0.2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</row>
    <row r="426" spans="3:21" x14ac:dyDescent="0.2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</row>
    <row r="427" spans="3:21" x14ac:dyDescent="0.2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</row>
    <row r="428" spans="3:21" x14ac:dyDescent="0.2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</row>
    <row r="429" spans="3:21" x14ac:dyDescent="0.2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</row>
    <row r="430" spans="3:21" x14ac:dyDescent="0.2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</row>
    <row r="431" spans="3:21" x14ac:dyDescent="0.2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</row>
    <row r="432" spans="3:21" x14ac:dyDescent="0.2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</row>
    <row r="433" spans="3:21" x14ac:dyDescent="0.2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</row>
    <row r="434" spans="3:21" x14ac:dyDescent="0.2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</row>
    <row r="435" spans="3:21" x14ac:dyDescent="0.2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</row>
    <row r="436" spans="3:21" x14ac:dyDescent="0.2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</row>
    <row r="437" spans="3:21" x14ac:dyDescent="0.2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</row>
    <row r="438" spans="3:21" x14ac:dyDescent="0.2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</row>
    <row r="439" spans="3:21" x14ac:dyDescent="0.2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</row>
    <row r="440" spans="3:21" x14ac:dyDescent="0.2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</row>
    <row r="441" spans="3:21" x14ac:dyDescent="0.2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</row>
    <row r="442" spans="3:21" x14ac:dyDescent="0.2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</row>
    <row r="443" spans="3:21" x14ac:dyDescent="0.2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</row>
    <row r="444" spans="3:21" x14ac:dyDescent="0.2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</row>
    <row r="445" spans="3:21" x14ac:dyDescent="0.2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</row>
    <row r="446" spans="3:21" x14ac:dyDescent="0.2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</row>
    <row r="447" spans="3:21" x14ac:dyDescent="0.2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</row>
    <row r="448" spans="3:21" x14ac:dyDescent="0.2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</row>
    <row r="449" spans="3:21" x14ac:dyDescent="0.2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</row>
    <row r="450" spans="3:21" x14ac:dyDescent="0.2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</row>
    <row r="451" spans="3:21" x14ac:dyDescent="0.2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</row>
    <row r="452" spans="3:21" x14ac:dyDescent="0.2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</row>
    <row r="453" spans="3:21" x14ac:dyDescent="0.2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</row>
    <row r="454" spans="3:21" x14ac:dyDescent="0.2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</row>
    <row r="455" spans="3:21" x14ac:dyDescent="0.2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</row>
    <row r="456" spans="3:21" x14ac:dyDescent="0.2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</row>
    <row r="457" spans="3:21" x14ac:dyDescent="0.2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</row>
    <row r="458" spans="3:21" x14ac:dyDescent="0.2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</row>
    <row r="459" spans="3:21" x14ac:dyDescent="0.2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</row>
    <row r="460" spans="3:21" x14ac:dyDescent="0.2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</row>
    <row r="461" spans="3:21" x14ac:dyDescent="0.2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</row>
    <row r="462" spans="3:21" x14ac:dyDescent="0.2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</row>
    <row r="463" spans="3:21" x14ac:dyDescent="0.2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</row>
    <row r="464" spans="3:21" x14ac:dyDescent="0.2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</row>
    <row r="465" spans="3:21" x14ac:dyDescent="0.2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</row>
    <row r="466" spans="3:21" x14ac:dyDescent="0.2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</row>
    <row r="467" spans="3:21" x14ac:dyDescent="0.2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</row>
    <row r="468" spans="3:21" x14ac:dyDescent="0.2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</row>
    <row r="469" spans="3:21" x14ac:dyDescent="0.2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</row>
    <row r="470" spans="3:21" x14ac:dyDescent="0.2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</row>
    <row r="471" spans="3:21" x14ac:dyDescent="0.2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</row>
    <row r="472" spans="3:21" x14ac:dyDescent="0.2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</row>
    <row r="473" spans="3:21" x14ac:dyDescent="0.2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</row>
    <row r="474" spans="3:21" x14ac:dyDescent="0.2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</row>
    <row r="475" spans="3:21" x14ac:dyDescent="0.2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3:21" x14ac:dyDescent="0.2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</row>
    <row r="477" spans="3:21" x14ac:dyDescent="0.2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</row>
    <row r="478" spans="3:21" x14ac:dyDescent="0.2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</row>
    <row r="479" spans="3:21" x14ac:dyDescent="0.2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</row>
    <row r="480" spans="3:21" x14ac:dyDescent="0.2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</row>
    <row r="481" spans="3:21" x14ac:dyDescent="0.2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</row>
    <row r="482" spans="3:21" x14ac:dyDescent="0.2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</row>
    <row r="483" spans="3:21" x14ac:dyDescent="0.2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</row>
    <row r="484" spans="3:21" x14ac:dyDescent="0.2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</row>
    <row r="485" spans="3:21" x14ac:dyDescent="0.2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</row>
    <row r="486" spans="3:21" x14ac:dyDescent="0.2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</row>
    <row r="487" spans="3:21" x14ac:dyDescent="0.2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</row>
    <row r="488" spans="3:21" x14ac:dyDescent="0.2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</row>
    <row r="489" spans="3:21" x14ac:dyDescent="0.2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</row>
    <row r="490" spans="3:21" x14ac:dyDescent="0.2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</row>
    <row r="491" spans="3:21" x14ac:dyDescent="0.2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</row>
    <row r="492" spans="3:21" x14ac:dyDescent="0.2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</row>
    <row r="493" spans="3:21" x14ac:dyDescent="0.2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</row>
    <row r="494" spans="3:21" x14ac:dyDescent="0.2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3:21" x14ac:dyDescent="0.2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</row>
    <row r="496" spans="3:21" x14ac:dyDescent="0.2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3:21" x14ac:dyDescent="0.2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</row>
    <row r="498" spans="3:21" x14ac:dyDescent="0.2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</row>
    <row r="499" spans="3:21" x14ac:dyDescent="0.2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</row>
    <row r="500" spans="3:21" x14ac:dyDescent="0.2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</row>
    <row r="501" spans="3:21" x14ac:dyDescent="0.2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</row>
    <row r="502" spans="3:21" x14ac:dyDescent="0.2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</row>
    <row r="503" spans="3:21" x14ac:dyDescent="0.2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</row>
    <row r="504" spans="3:21" x14ac:dyDescent="0.2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</row>
    <row r="505" spans="3:21" x14ac:dyDescent="0.2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</row>
    <row r="506" spans="3:21" x14ac:dyDescent="0.2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</row>
    <row r="507" spans="3:21" x14ac:dyDescent="0.2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</row>
    <row r="508" spans="3:21" x14ac:dyDescent="0.2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</row>
    <row r="509" spans="3:21" x14ac:dyDescent="0.2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</row>
    <row r="510" spans="3:21" x14ac:dyDescent="0.2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</row>
    <row r="511" spans="3:21" x14ac:dyDescent="0.2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</row>
    <row r="512" spans="3:21" x14ac:dyDescent="0.2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</row>
    <row r="513" spans="3:21" x14ac:dyDescent="0.2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</row>
    <row r="514" spans="3:21" x14ac:dyDescent="0.2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</row>
    <row r="515" spans="3:21" x14ac:dyDescent="0.2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</row>
    <row r="516" spans="3:21" x14ac:dyDescent="0.2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</row>
    <row r="517" spans="3:21" x14ac:dyDescent="0.2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</row>
    <row r="518" spans="3:21" x14ac:dyDescent="0.2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</row>
    <row r="519" spans="3:21" x14ac:dyDescent="0.2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3:21" x14ac:dyDescent="0.2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3:21" x14ac:dyDescent="0.2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3:21" x14ac:dyDescent="0.2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</row>
    <row r="523" spans="3:21" x14ac:dyDescent="0.2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</row>
    <row r="524" spans="3:21" x14ac:dyDescent="0.2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</row>
    <row r="525" spans="3:21" x14ac:dyDescent="0.2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</row>
    <row r="526" spans="3:21" x14ac:dyDescent="0.2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</row>
    <row r="527" spans="3:21" x14ac:dyDescent="0.2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</row>
    <row r="528" spans="3:21" x14ac:dyDescent="0.2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</row>
    <row r="529" spans="3:21" x14ac:dyDescent="0.2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</row>
    <row r="530" spans="3:21" x14ac:dyDescent="0.2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</row>
    <row r="531" spans="3:21" x14ac:dyDescent="0.2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</row>
    <row r="532" spans="3:21" x14ac:dyDescent="0.2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</row>
    <row r="533" spans="3:21" x14ac:dyDescent="0.2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</row>
    <row r="534" spans="3:21" x14ac:dyDescent="0.2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</row>
    <row r="535" spans="3:21" x14ac:dyDescent="0.2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</row>
    <row r="536" spans="3:21" x14ac:dyDescent="0.2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</row>
    <row r="537" spans="3:21" x14ac:dyDescent="0.2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</row>
    <row r="538" spans="3:21" x14ac:dyDescent="0.2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</row>
    <row r="539" spans="3:21" x14ac:dyDescent="0.2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</row>
    <row r="540" spans="3:21" x14ac:dyDescent="0.2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</row>
    <row r="541" spans="3:21" x14ac:dyDescent="0.2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</row>
    <row r="542" spans="3:21" x14ac:dyDescent="0.2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</row>
    <row r="543" spans="3:21" x14ac:dyDescent="0.2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</row>
    <row r="544" spans="3:21" x14ac:dyDescent="0.2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</row>
    <row r="545" spans="3:21" x14ac:dyDescent="0.2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</row>
    <row r="546" spans="3:21" x14ac:dyDescent="0.2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</row>
    <row r="547" spans="3:21" x14ac:dyDescent="0.2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</row>
    <row r="548" spans="3:21" x14ac:dyDescent="0.2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</row>
    <row r="549" spans="3:21" x14ac:dyDescent="0.2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</row>
    <row r="550" spans="3:21" x14ac:dyDescent="0.2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</row>
    <row r="551" spans="3:21" x14ac:dyDescent="0.2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</row>
    <row r="552" spans="3:21" x14ac:dyDescent="0.2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</row>
    <row r="553" spans="3:21" x14ac:dyDescent="0.2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</row>
    <row r="554" spans="3:21" x14ac:dyDescent="0.2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</row>
    <row r="555" spans="3:21" x14ac:dyDescent="0.2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</row>
    <row r="556" spans="3:21" x14ac:dyDescent="0.2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</row>
    <row r="557" spans="3:21" x14ac:dyDescent="0.2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</row>
    <row r="558" spans="3:21" x14ac:dyDescent="0.2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</row>
    <row r="559" spans="3:21" x14ac:dyDescent="0.2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</row>
    <row r="560" spans="3:21" x14ac:dyDescent="0.2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</row>
    <row r="561" spans="3:21" x14ac:dyDescent="0.2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</row>
    <row r="562" spans="3:21" x14ac:dyDescent="0.2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</row>
    <row r="563" spans="3:21" x14ac:dyDescent="0.2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</row>
    <row r="564" spans="3:21" x14ac:dyDescent="0.2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</row>
    <row r="565" spans="3:21" x14ac:dyDescent="0.2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</row>
    <row r="566" spans="3:21" x14ac:dyDescent="0.2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</row>
    <row r="567" spans="3:21" x14ac:dyDescent="0.2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</row>
    <row r="568" spans="3:21" x14ac:dyDescent="0.2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</row>
    <row r="569" spans="3:21" x14ac:dyDescent="0.2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</row>
    <row r="570" spans="3:21" x14ac:dyDescent="0.2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</row>
    <row r="571" spans="3:21" x14ac:dyDescent="0.2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</row>
    <row r="572" spans="3:21" x14ac:dyDescent="0.2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</row>
    <row r="573" spans="3:21" x14ac:dyDescent="0.2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</row>
    <row r="574" spans="3:21" x14ac:dyDescent="0.2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</row>
    <row r="575" spans="3:21" x14ac:dyDescent="0.2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</row>
    <row r="576" spans="3:21" x14ac:dyDescent="0.2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</row>
    <row r="577" spans="3:21" x14ac:dyDescent="0.2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</row>
    <row r="578" spans="3:21" x14ac:dyDescent="0.2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</row>
    <row r="579" spans="3:21" x14ac:dyDescent="0.2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</row>
    <row r="580" spans="3:21" x14ac:dyDescent="0.2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</row>
    <row r="581" spans="3:21" x14ac:dyDescent="0.2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</row>
    <row r="582" spans="3:21" x14ac:dyDescent="0.2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</row>
    <row r="583" spans="3:21" x14ac:dyDescent="0.2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</row>
    <row r="584" spans="3:21" x14ac:dyDescent="0.2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</row>
    <row r="585" spans="3:21" x14ac:dyDescent="0.2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</row>
    <row r="586" spans="3:21" x14ac:dyDescent="0.2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</row>
    <row r="587" spans="3:21" x14ac:dyDescent="0.2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</row>
    <row r="588" spans="3:21" x14ac:dyDescent="0.2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3:21" x14ac:dyDescent="0.2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3:21" x14ac:dyDescent="0.2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3:21" x14ac:dyDescent="0.2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</row>
    <row r="592" spans="3:21" x14ac:dyDescent="0.2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3:21" x14ac:dyDescent="0.2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3:21" x14ac:dyDescent="0.2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3:21" x14ac:dyDescent="0.2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3:21" x14ac:dyDescent="0.2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3:21" x14ac:dyDescent="0.2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3:21" x14ac:dyDescent="0.2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3:21" x14ac:dyDescent="0.2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3:21" x14ac:dyDescent="0.2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3:21" x14ac:dyDescent="0.2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3:21" x14ac:dyDescent="0.2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3:21" x14ac:dyDescent="0.2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3:21" x14ac:dyDescent="0.2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3:21" x14ac:dyDescent="0.2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3:21" x14ac:dyDescent="0.2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3:21" x14ac:dyDescent="0.2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3:21" x14ac:dyDescent="0.2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3:21" x14ac:dyDescent="0.2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3:21" x14ac:dyDescent="0.2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3:21" x14ac:dyDescent="0.2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3:21" x14ac:dyDescent="0.2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3:21" x14ac:dyDescent="0.2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3:21" x14ac:dyDescent="0.2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3:21" x14ac:dyDescent="0.2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3:21" x14ac:dyDescent="0.2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3:21" x14ac:dyDescent="0.2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3:21" x14ac:dyDescent="0.2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3:21" x14ac:dyDescent="0.2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3:21" x14ac:dyDescent="0.2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3:21" x14ac:dyDescent="0.2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3:21" x14ac:dyDescent="0.2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3:21" x14ac:dyDescent="0.2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3:21" x14ac:dyDescent="0.2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3:21" x14ac:dyDescent="0.2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3:21" x14ac:dyDescent="0.2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3:21" x14ac:dyDescent="0.2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3:21" x14ac:dyDescent="0.2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3:21" x14ac:dyDescent="0.2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3:21" x14ac:dyDescent="0.2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3:21" x14ac:dyDescent="0.2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3:21" x14ac:dyDescent="0.2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3:21" x14ac:dyDescent="0.2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3:21" x14ac:dyDescent="0.2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3:21" x14ac:dyDescent="0.2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3:21" x14ac:dyDescent="0.2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3:21" x14ac:dyDescent="0.2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3:21" x14ac:dyDescent="0.2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3:21" x14ac:dyDescent="0.2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3:21" x14ac:dyDescent="0.2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3:21" x14ac:dyDescent="0.2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3:21" x14ac:dyDescent="0.2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3:21" x14ac:dyDescent="0.2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3:21" x14ac:dyDescent="0.2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3:21" x14ac:dyDescent="0.2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3:21" x14ac:dyDescent="0.2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3:21" x14ac:dyDescent="0.2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3:21" x14ac:dyDescent="0.2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3:21" x14ac:dyDescent="0.2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3:21" x14ac:dyDescent="0.2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3:21" x14ac:dyDescent="0.2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3:21" x14ac:dyDescent="0.2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3:21" x14ac:dyDescent="0.2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3:21" x14ac:dyDescent="0.2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3:21" x14ac:dyDescent="0.2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3:21" x14ac:dyDescent="0.2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3:21" x14ac:dyDescent="0.2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3:21" x14ac:dyDescent="0.2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3:21" x14ac:dyDescent="0.2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3:21" x14ac:dyDescent="0.2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3:21" x14ac:dyDescent="0.2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3:21" x14ac:dyDescent="0.2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3:21" x14ac:dyDescent="0.2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3:21" x14ac:dyDescent="0.2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3:21" x14ac:dyDescent="0.2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3:21" x14ac:dyDescent="0.2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3:21" x14ac:dyDescent="0.2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3:21" x14ac:dyDescent="0.2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3:21" x14ac:dyDescent="0.2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3:21" x14ac:dyDescent="0.2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3:21" x14ac:dyDescent="0.2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3:21" x14ac:dyDescent="0.2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3:21" x14ac:dyDescent="0.2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3:21" x14ac:dyDescent="0.2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3:21" x14ac:dyDescent="0.2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3:21" x14ac:dyDescent="0.2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3:21" x14ac:dyDescent="0.2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3:21" x14ac:dyDescent="0.2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3:21" x14ac:dyDescent="0.2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3:21" x14ac:dyDescent="0.2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3:21" x14ac:dyDescent="0.2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3:21" x14ac:dyDescent="0.2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3:21" x14ac:dyDescent="0.2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3:21" x14ac:dyDescent="0.2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3:21" x14ac:dyDescent="0.2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3:21" x14ac:dyDescent="0.2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3:21" x14ac:dyDescent="0.2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3:21" x14ac:dyDescent="0.2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3:21" x14ac:dyDescent="0.2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3:21" x14ac:dyDescent="0.2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3:21" x14ac:dyDescent="0.2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3:21" x14ac:dyDescent="0.2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3:21" x14ac:dyDescent="0.2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3:21" x14ac:dyDescent="0.2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3:21" x14ac:dyDescent="0.2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3:21" x14ac:dyDescent="0.2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3:21" x14ac:dyDescent="0.2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3:21" x14ac:dyDescent="0.2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3:21" x14ac:dyDescent="0.2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3:21" x14ac:dyDescent="0.2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3:21" x14ac:dyDescent="0.2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3:21" x14ac:dyDescent="0.2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3:21" x14ac:dyDescent="0.2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3:21" x14ac:dyDescent="0.2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3:21" x14ac:dyDescent="0.2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3:21" x14ac:dyDescent="0.2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3:21" x14ac:dyDescent="0.2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3:21" x14ac:dyDescent="0.2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3:21" x14ac:dyDescent="0.2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3:21" x14ac:dyDescent="0.2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3:21" x14ac:dyDescent="0.2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3:21" x14ac:dyDescent="0.2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3:21" x14ac:dyDescent="0.2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3:21" x14ac:dyDescent="0.2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3:21" x14ac:dyDescent="0.2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3:21" x14ac:dyDescent="0.2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3:21" x14ac:dyDescent="0.2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3:21" x14ac:dyDescent="0.2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3:21" x14ac:dyDescent="0.2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3:21" x14ac:dyDescent="0.2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3:21" x14ac:dyDescent="0.2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3:21" x14ac:dyDescent="0.2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3:21" x14ac:dyDescent="0.2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3:21" x14ac:dyDescent="0.2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3:21" x14ac:dyDescent="0.2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3:21" x14ac:dyDescent="0.2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3:21" x14ac:dyDescent="0.2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3:21" x14ac:dyDescent="0.2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3:21" x14ac:dyDescent="0.2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3:21" x14ac:dyDescent="0.2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3:21" x14ac:dyDescent="0.2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3:21" x14ac:dyDescent="0.2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3:21" x14ac:dyDescent="0.2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3:21" x14ac:dyDescent="0.2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3:21" x14ac:dyDescent="0.2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3:21" x14ac:dyDescent="0.2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3:21" x14ac:dyDescent="0.2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3:21" x14ac:dyDescent="0.2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3:21" x14ac:dyDescent="0.2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3:21" x14ac:dyDescent="0.2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3:21" x14ac:dyDescent="0.2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3:21" x14ac:dyDescent="0.2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3:21" x14ac:dyDescent="0.2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3:21" x14ac:dyDescent="0.2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3:21" x14ac:dyDescent="0.2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3:21" x14ac:dyDescent="0.2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3:21" x14ac:dyDescent="0.2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3:21" x14ac:dyDescent="0.2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3:21" x14ac:dyDescent="0.2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3:21" x14ac:dyDescent="0.2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3:21" x14ac:dyDescent="0.2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3:21" x14ac:dyDescent="0.2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3:21" x14ac:dyDescent="0.2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3:21" x14ac:dyDescent="0.2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3:21" x14ac:dyDescent="0.2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3:21" x14ac:dyDescent="0.2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3:21" x14ac:dyDescent="0.2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3:21" x14ac:dyDescent="0.2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3:21" x14ac:dyDescent="0.2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3:21" x14ac:dyDescent="0.2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3:21" x14ac:dyDescent="0.2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3:21" x14ac:dyDescent="0.2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3:21" x14ac:dyDescent="0.2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3:21" x14ac:dyDescent="0.2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3:21" x14ac:dyDescent="0.2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3:21" x14ac:dyDescent="0.2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3:21" x14ac:dyDescent="0.2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3:21" x14ac:dyDescent="0.2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3:21" x14ac:dyDescent="0.2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3:21" x14ac:dyDescent="0.2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3:21" x14ac:dyDescent="0.2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3:21" x14ac:dyDescent="0.2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3:21" x14ac:dyDescent="0.2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3:21" x14ac:dyDescent="0.2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3:21" x14ac:dyDescent="0.2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3:21" x14ac:dyDescent="0.2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3:21" x14ac:dyDescent="0.2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3:21" x14ac:dyDescent="0.2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3:21" x14ac:dyDescent="0.2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3:21" x14ac:dyDescent="0.2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3:21" x14ac:dyDescent="0.2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3:21" x14ac:dyDescent="0.2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3:21" x14ac:dyDescent="0.2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3:21" x14ac:dyDescent="0.2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3:21" x14ac:dyDescent="0.2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3:21" x14ac:dyDescent="0.2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3:21" x14ac:dyDescent="0.2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3:21" x14ac:dyDescent="0.2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3:21" x14ac:dyDescent="0.2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3:21" x14ac:dyDescent="0.2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3:21" x14ac:dyDescent="0.2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3:21" x14ac:dyDescent="0.2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3:21" x14ac:dyDescent="0.2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3:21" x14ac:dyDescent="0.2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3:21" x14ac:dyDescent="0.2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3:21" x14ac:dyDescent="0.2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3:21" x14ac:dyDescent="0.2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3:21" x14ac:dyDescent="0.2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3:21" x14ac:dyDescent="0.2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3:21" x14ac:dyDescent="0.2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3:21" x14ac:dyDescent="0.2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3:21" x14ac:dyDescent="0.2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3:21" x14ac:dyDescent="0.2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3:21" x14ac:dyDescent="0.2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3:21" x14ac:dyDescent="0.2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3:21" x14ac:dyDescent="0.2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3:21" x14ac:dyDescent="0.2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3:21" x14ac:dyDescent="0.2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3:21" x14ac:dyDescent="0.2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3:21" x14ac:dyDescent="0.2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3:21" x14ac:dyDescent="0.2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3:21" x14ac:dyDescent="0.2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3:21" x14ac:dyDescent="0.2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3:21" x14ac:dyDescent="0.2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3:21" x14ac:dyDescent="0.2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3:21" x14ac:dyDescent="0.2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3:21" x14ac:dyDescent="0.2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3:21" x14ac:dyDescent="0.2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3:21" x14ac:dyDescent="0.2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3:21" x14ac:dyDescent="0.2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3:21" x14ac:dyDescent="0.2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3:21" x14ac:dyDescent="0.2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3:21" x14ac:dyDescent="0.2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3:21" x14ac:dyDescent="0.2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3:21" x14ac:dyDescent="0.2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3:21" x14ac:dyDescent="0.2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3:21" x14ac:dyDescent="0.2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3:21" x14ac:dyDescent="0.2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3:21" x14ac:dyDescent="0.2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3:21" x14ac:dyDescent="0.2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3:21" x14ac:dyDescent="0.2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3:21" x14ac:dyDescent="0.2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3:21" x14ac:dyDescent="0.2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3:21" x14ac:dyDescent="0.2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3:21" x14ac:dyDescent="0.2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3:21" x14ac:dyDescent="0.2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3:21" x14ac:dyDescent="0.2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3:21" x14ac:dyDescent="0.2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3:21" x14ac:dyDescent="0.2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3:21" x14ac:dyDescent="0.2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3:21" x14ac:dyDescent="0.2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3:21" x14ac:dyDescent="0.2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3:21" x14ac:dyDescent="0.2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3:21" x14ac:dyDescent="0.2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3:21" x14ac:dyDescent="0.2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3:21" x14ac:dyDescent="0.2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3:21" x14ac:dyDescent="0.2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3:21" x14ac:dyDescent="0.2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3:21" x14ac:dyDescent="0.2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3:21" x14ac:dyDescent="0.2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3:21" x14ac:dyDescent="0.2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3:21" x14ac:dyDescent="0.2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3:21" x14ac:dyDescent="0.2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3:21" x14ac:dyDescent="0.2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3:21" x14ac:dyDescent="0.2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3:21" x14ac:dyDescent="0.2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3:21" x14ac:dyDescent="0.2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3:21" x14ac:dyDescent="0.2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3:21" x14ac:dyDescent="0.2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3:21" x14ac:dyDescent="0.2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3:21" x14ac:dyDescent="0.2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3:21" x14ac:dyDescent="0.2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3:21" x14ac:dyDescent="0.2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3:21" x14ac:dyDescent="0.2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3:21" x14ac:dyDescent="0.2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3:21" x14ac:dyDescent="0.2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3:21" x14ac:dyDescent="0.2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3:21" x14ac:dyDescent="0.2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3:21" x14ac:dyDescent="0.2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3:21" x14ac:dyDescent="0.2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3:21" x14ac:dyDescent="0.2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3:21" x14ac:dyDescent="0.2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3:21" x14ac:dyDescent="0.2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3:21" x14ac:dyDescent="0.2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3:21" x14ac:dyDescent="0.2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3:21" x14ac:dyDescent="0.2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3:21" x14ac:dyDescent="0.2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3:21" x14ac:dyDescent="0.2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3:21" x14ac:dyDescent="0.2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3:21" x14ac:dyDescent="0.2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3:21" x14ac:dyDescent="0.2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3:21" x14ac:dyDescent="0.2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3:21" x14ac:dyDescent="0.2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3:21" x14ac:dyDescent="0.2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3:21" x14ac:dyDescent="0.2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3:21" x14ac:dyDescent="0.2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3:21" x14ac:dyDescent="0.2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3:21" x14ac:dyDescent="0.2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3:21" x14ac:dyDescent="0.2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3:21" x14ac:dyDescent="0.2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3:21" x14ac:dyDescent="0.2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3:21" x14ac:dyDescent="0.2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3:21" x14ac:dyDescent="0.2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3:21" x14ac:dyDescent="0.2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3:21" x14ac:dyDescent="0.2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3:21" x14ac:dyDescent="0.2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3:21" x14ac:dyDescent="0.2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3:21" x14ac:dyDescent="0.2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3:21" x14ac:dyDescent="0.2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3:21" x14ac:dyDescent="0.2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3:21" x14ac:dyDescent="0.2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3:21" x14ac:dyDescent="0.2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3:21" x14ac:dyDescent="0.2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3:21" x14ac:dyDescent="0.2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3:21" x14ac:dyDescent="0.2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3:21" x14ac:dyDescent="0.2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3:21" x14ac:dyDescent="0.2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3:21" x14ac:dyDescent="0.2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3:21" x14ac:dyDescent="0.2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3:21" x14ac:dyDescent="0.2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3:21" x14ac:dyDescent="0.2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3:21" x14ac:dyDescent="0.2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3:21" x14ac:dyDescent="0.2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3:21" x14ac:dyDescent="0.2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3:21" x14ac:dyDescent="0.2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3:21" x14ac:dyDescent="0.2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3:21" x14ac:dyDescent="0.2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3:21" x14ac:dyDescent="0.2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3:21" x14ac:dyDescent="0.2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3:21" x14ac:dyDescent="0.2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3:21" x14ac:dyDescent="0.2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3:21" x14ac:dyDescent="0.2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3:21" x14ac:dyDescent="0.2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3:21" x14ac:dyDescent="0.2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3:21" x14ac:dyDescent="0.2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3:21" x14ac:dyDescent="0.2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3:21" x14ac:dyDescent="0.2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3:21" x14ac:dyDescent="0.2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3:21" x14ac:dyDescent="0.2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3:21" x14ac:dyDescent="0.2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3:21" x14ac:dyDescent="0.2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3:21" x14ac:dyDescent="0.2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3:21" x14ac:dyDescent="0.2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3:21" x14ac:dyDescent="0.2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3:21" x14ac:dyDescent="0.2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3:21" x14ac:dyDescent="0.2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3:21" x14ac:dyDescent="0.2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3:21" x14ac:dyDescent="0.2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3:21" x14ac:dyDescent="0.2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3:21" x14ac:dyDescent="0.2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3:21" x14ac:dyDescent="0.2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3:21" x14ac:dyDescent="0.2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3:21" x14ac:dyDescent="0.2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3:21" x14ac:dyDescent="0.2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3:21" x14ac:dyDescent="0.2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3:21" x14ac:dyDescent="0.2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3:21" x14ac:dyDescent="0.2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3:21" x14ac:dyDescent="0.2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3:21" x14ac:dyDescent="0.2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3:21" x14ac:dyDescent="0.2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3:21" x14ac:dyDescent="0.2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3:21" x14ac:dyDescent="0.2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3:21" x14ac:dyDescent="0.2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3:21" x14ac:dyDescent="0.2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3:21" x14ac:dyDescent="0.2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3:21" x14ac:dyDescent="0.2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3:21" x14ac:dyDescent="0.2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3:21" x14ac:dyDescent="0.2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3:21" x14ac:dyDescent="0.2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3:21" x14ac:dyDescent="0.2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3:21" x14ac:dyDescent="0.2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3:21" x14ac:dyDescent="0.2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3:21" x14ac:dyDescent="0.2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3:21" x14ac:dyDescent="0.2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3:21" x14ac:dyDescent="0.2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3:21" x14ac:dyDescent="0.2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3:21" x14ac:dyDescent="0.2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3:21" x14ac:dyDescent="0.2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3:21" x14ac:dyDescent="0.2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3:21" x14ac:dyDescent="0.2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3:21" x14ac:dyDescent="0.2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3:21" x14ac:dyDescent="0.2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3:21" x14ac:dyDescent="0.2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3:21" x14ac:dyDescent="0.2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3:21" x14ac:dyDescent="0.2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3:21" x14ac:dyDescent="0.2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3:21" x14ac:dyDescent="0.2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3:21" x14ac:dyDescent="0.2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3:21" x14ac:dyDescent="0.2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3:21" x14ac:dyDescent="0.2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3:21" x14ac:dyDescent="0.2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3:21" x14ac:dyDescent="0.2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3:21" x14ac:dyDescent="0.2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3:21" x14ac:dyDescent="0.2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3:21" x14ac:dyDescent="0.2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3:21" x14ac:dyDescent="0.2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3:21" x14ac:dyDescent="0.2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3:21" x14ac:dyDescent="0.2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3:21" x14ac:dyDescent="0.2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3:21" x14ac:dyDescent="0.2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3:21" x14ac:dyDescent="0.2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3:21" x14ac:dyDescent="0.2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3:21" x14ac:dyDescent="0.2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3:21" x14ac:dyDescent="0.2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3:21" x14ac:dyDescent="0.2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3:21" x14ac:dyDescent="0.2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3:21" x14ac:dyDescent="0.2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3:21" x14ac:dyDescent="0.2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3:21" x14ac:dyDescent="0.2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3:21" x14ac:dyDescent="0.2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3:21" x14ac:dyDescent="0.2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3:21" x14ac:dyDescent="0.2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3:21" x14ac:dyDescent="0.2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3:21" x14ac:dyDescent="0.2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3:21" x14ac:dyDescent="0.2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3:21" x14ac:dyDescent="0.2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3:21" x14ac:dyDescent="0.2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3:21" x14ac:dyDescent="0.2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3:21" x14ac:dyDescent="0.2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3:21" x14ac:dyDescent="0.2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3:21" x14ac:dyDescent="0.2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3:21" x14ac:dyDescent="0.2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3:21" x14ac:dyDescent="0.2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3:21" x14ac:dyDescent="0.2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3:21" x14ac:dyDescent="0.2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3:21" x14ac:dyDescent="0.2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3:21" x14ac:dyDescent="0.2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3:21" x14ac:dyDescent="0.2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3:21" x14ac:dyDescent="0.2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3:21" x14ac:dyDescent="0.2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3:21" x14ac:dyDescent="0.2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3:21" x14ac:dyDescent="0.2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3:21" x14ac:dyDescent="0.2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3:21" x14ac:dyDescent="0.2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3:21" x14ac:dyDescent="0.2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3:21" x14ac:dyDescent="0.2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3:21" x14ac:dyDescent="0.2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3:21" x14ac:dyDescent="0.2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3:21" x14ac:dyDescent="0.2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3:21" x14ac:dyDescent="0.2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3:21" x14ac:dyDescent="0.2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3:21" x14ac:dyDescent="0.2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3:21" x14ac:dyDescent="0.2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3:21" x14ac:dyDescent="0.2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3:21" x14ac:dyDescent="0.2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3:21" x14ac:dyDescent="0.2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3:21" x14ac:dyDescent="0.2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3:21" x14ac:dyDescent="0.2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3:21" x14ac:dyDescent="0.2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3:21" x14ac:dyDescent="0.2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3:21" x14ac:dyDescent="0.2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3:21" x14ac:dyDescent="0.2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3:21" x14ac:dyDescent="0.2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3:21" x14ac:dyDescent="0.2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3:21" x14ac:dyDescent="0.2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3:21" x14ac:dyDescent="0.2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3:21" x14ac:dyDescent="0.2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3:21" x14ac:dyDescent="0.2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3:21" x14ac:dyDescent="0.2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3:21" x14ac:dyDescent="0.2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3:21" x14ac:dyDescent="0.2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3:21" x14ac:dyDescent="0.2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3:21" x14ac:dyDescent="0.2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3:21" x14ac:dyDescent="0.2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3:21" x14ac:dyDescent="0.2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3:21" x14ac:dyDescent="0.2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3:21" x14ac:dyDescent="0.2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3:21" x14ac:dyDescent="0.2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3:21" x14ac:dyDescent="0.2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3:21" x14ac:dyDescent="0.2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3:21" x14ac:dyDescent="0.2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3:21" x14ac:dyDescent="0.2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3:21" x14ac:dyDescent="0.2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3:21" x14ac:dyDescent="0.2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3:21" x14ac:dyDescent="0.2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3:21" x14ac:dyDescent="0.2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3:21" x14ac:dyDescent="0.2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3:21" x14ac:dyDescent="0.2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3:21" x14ac:dyDescent="0.2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3:21" x14ac:dyDescent="0.2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3:21" x14ac:dyDescent="0.2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3:21" x14ac:dyDescent="0.2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3:21" x14ac:dyDescent="0.2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3:21" x14ac:dyDescent="0.2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3:21" x14ac:dyDescent="0.2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3:21" x14ac:dyDescent="0.2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3:21" x14ac:dyDescent="0.2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3:21" x14ac:dyDescent="0.2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3:21" x14ac:dyDescent="0.2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3:21" x14ac:dyDescent="0.2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3:21" x14ac:dyDescent="0.2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3:21" x14ac:dyDescent="0.2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3:21" x14ac:dyDescent="0.2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3:21" x14ac:dyDescent="0.2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3:21" x14ac:dyDescent="0.2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3:21" x14ac:dyDescent="0.2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3:21" x14ac:dyDescent="0.2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3:21" x14ac:dyDescent="0.2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3:21" x14ac:dyDescent="0.2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3:21" x14ac:dyDescent="0.2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3:21" x14ac:dyDescent="0.2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3:21" x14ac:dyDescent="0.2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3:21" x14ac:dyDescent="0.2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3:21" x14ac:dyDescent="0.2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3:21" x14ac:dyDescent="0.2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3:21" x14ac:dyDescent="0.2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3:21" x14ac:dyDescent="0.2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3:21" x14ac:dyDescent="0.2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3:21" x14ac:dyDescent="0.2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3:21" x14ac:dyDescent="0.2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3:21" x14ac:dyDescent="0.2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3:21" x14ac:dyDescent="0.2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3:21" x14ac:dyDescent="0.2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3:21" x14ac:dyDescent="0.2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3:21" x14ac:dyDescent="0.2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3:21" x14ac:dyDescent="0.2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3:21" x14ac:dyDescent="0.2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3:21" x14ac:dyDescent="0.2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3:21" x14ac:dyDescent="0.2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3:21" x14ac:dyDescent="0.2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3:21" x14ac:dyDescent="0.2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3:21" x14ac:dyDescent="0.2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3:21" x14ac:dyDescent="0.2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3:21" x14ac:dyDescent="0.2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3:21" x14ac:dyDescent="0.2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3:21" x14ac:dyDescent="0.2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3:21" x14ac:dyDescent="0.2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3:21" x14ac:dyDescent="0.2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3:21" x14ac:dyDescent="0.2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3:21" x14ac:dyDescent="0.2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3:21" x14ac:dyDescent="0.2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3:21" x14ac:dyDescent="0.2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3:21" x14ac:dyDescent="0.2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3:21" x14ac:dyDescent="0.2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3:21" x14ac:dyDescent="0.2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3:21" x14ac:dyDescent="0.2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3:21" x14ac:dyDescent="0.2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3:21" x14ac:dyDescent="0.2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3:21" x14ac:dyDescent="0.2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3:21" x14ac:dyDescent="0.2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3:21" x14ac:dyDescent="0.2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3:21" x14ac:dyDescent="0.2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3:21" x14ac:dyDescent="0.2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3:21" x14ac:dyDescent="0.2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3:21" x14ac:dyDescent="0.2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3:21" x14ac:dyDescent="0.2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3:21" x14ac:dyDescent="0.2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3:21" x14ac:dyDescent="0.2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3:21" x14ac:dyDescent="0.2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3:21" x14ac:dyDescent="0.2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3:21" x14ac:dyDescent="0.2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3:21" x14ac:dyDescent="0.2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3:21" x14ac:dyDescent="0.2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3:21" x14ac:dyDescent="0.2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3:21" x14ac:dyDescent="0.2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3:21" x14ac:dyDescent="0.2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3:21" x14ac:dyDescent="0.2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3:21" x14ac:dyDescent="0.2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3:21" x14ac:dyDescent="0.2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3:21" x14ac:dyDescent="0.2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3:21" x14ac:dyDescent="0.2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3:21" x14ac:dyDescent="0.2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3:21" x14ac:dyDescent="0.2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3:21" x14ac:dyDescent="0.2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3:21" x14ac:dyDescent="0.2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3:21" x14ac:dyDescent="0.2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3:21" x14ac:dyDescent="0.2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3:21" x14ac:dyDescent="0.2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3:21" x14ac:dyDescent="0.2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3:21" x14ac:dyDescent="0.2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3:21" x14ac:dyDescent="0.2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3:21" x14ac:dyDescent="0.2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3:21" x14ac:dyDescent="0.2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3:21" x14ac:dyDescent="0.2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3:21" x14ac:dyDescent="0.2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3:21" x14ac:dyDescent="0.2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3:21" x14ac:dyDescent="0.2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3:21" x14ac:dyDescent="0.2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3:21" x14ac:dyDescent="0.2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3:21" x14ac:dyDescent="0.2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3:21" x14ac:dyDescent="0.2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3:21" x14ac:dyDescent="0.2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3:21" x14ac:dyDescent="0.2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3:21" x14ac:dyDescent="0.2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3:21" x14ac:dyDescent="0.2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3:21" x14ac:dyDescent="0.2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3:21" x14ac:dyDescent="0.2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3:21" x14ac:dyDescent="0.2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3:21" x14ac:dyDescent="0.2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3:21" x14ac:dyDescent="0.2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3:21" x14ac:dyDescent="0.2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3:21" x14ac:dyDescent="0.2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3:21" x14ac:dyDescent="0.2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3:21" x14ac:dyDescent="0.2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3:21" x14ac:dyDescent="0.2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3:21" x14ac:dyDescent="0.2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3:21" x14ac:dyDescent="0.2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3:21" x14ac:dyDescent="0.2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3:21" x14ac:dyDescent="0.2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3:21" x14ac:dyDescent="0.2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3:21" x14ac:dyDescent="0.2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3:21" x14ac:dyDescent="0.2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3:21" x14ac:dyDescent="0.2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3:21" x14ac:dyDescent="0.2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3:21" x14ac:dyDescent="0.2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3:21" x14ac:dyDescent="0.2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3:21" x14ac:dyDescent="0.2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3:21" x14ac:dyDescent="0.2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3:21" x14ac:dyDescent="0.2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3:21" x14ac:dyDescent="0.2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3:21" x14ac:dyDescent="0.2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3:21" x14ac:dyDescent="0.2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3:21" x14ac:dyDescent="0.2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3:21" x14ac:dyDescent="0.2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3:21" x14ac:dyDescent="0.2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3:21" x14ac:dyDescent="0.2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3:21" x14ac:dyDescent="0.2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3:21" x14ac:dyDescent="0.2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3:21" x14ac:dyDescent="0.2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3:21" x14ac:dyDescent="0.2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3:21" x14ac:dyDescent="0.2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3:21" x14ac:dyDescent="0.2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3:21" x14ac:dyDescent="0.2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3:21" x14ac:dyDescent="0.2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3:21" x14ac:dyDescent="0.2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3:21" x14ac:dyDescent="0.2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3:21" x14ac:dyDescent="0.2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3:21" x14ac:dyDescent="0.2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3:21" x14ac:dyDescent="0.2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3:21" x14ac:dyDescent="0.2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3:21" x14ac:dyDescent="0.2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3:21" x14ac:dyDescent="0.2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3:21" x14ac:dyDescent="0.2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3:21" x14ac:dyDescent="0.2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3:21" x14ac:dyDescent="0.2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3:21" x14ac:dyDescent="0.2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3:21" x14ac:dyDescent="0.2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3:21" x14ac:dyDescent="0.2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3:21" x14ac:dyDescent="0.2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3:21" x14ac:dyDescent="0.2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3:21" x14ac:dyDescent="0.2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3:21" x14ac:dyDescent="0.2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3:21" x14ac:dyDescent="0.2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3:21" x14ac:dyDescent="0.2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3:21" x14ac:dyDescent="0.2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3:21" x14ac:dyDescent="0.2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3:21" x14ac:dyDescent="0.2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3:21" x14ac:dyDescent="0.2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3:21" x14ac:dyDescent="0.2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3:21" x14ac:dyDescent="0.2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3:21" x14ac:dyDescent="0.2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3:21" x14ac:dyDescent="0.2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3:21" x14ac:dyDescent="0.2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3:21" x14ac:dyDescent="0.2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3:21" x14ac:dyDescent="0.2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3:21" x14ac:dyDescent="0.2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3:21" x14ac:dyDescent="0.2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3:21" x14ac:dyDescent="0.2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3:21" x14ac:dyDescent="0.2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3:21" x14ac:dyDescent="0.2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3:21" x14ac:dyDescent="0.2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3:21" x14ac:dyDescent="0.2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3:21" x14ac:dyDescent="0.2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3:21" x14ac:dyDescent="0.2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3:21" x14ac:dyDescent="0.2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3:21" x14ac:dyDescent="0.2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3:21" x14ac:dyDescent="0.2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3:21" x14ac:dyDescent="0.2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3:21" x14ac:dyDescent="0.2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3:21" x14ac:dyDescent="0.2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3:21" x14ac:dyDescent="0.2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3:21" x14ac:dyDescent="0.2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3:21" x14ac:dyDescent="0.2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3:21" x14ac:dyDescent="0.2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3:21" x14ac:dyDescent="0.2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3:21" x14ac:dyDescent="0.2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3:21" x14ac:dyDescent="0.2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3:21" x14ac:dyDescent="0.2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3:21" x14ac:dyDescent="0.2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3:21" x14ac:dyDescent="0.2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3:21" x14ac:dyDescent="0.2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3:21" x14ac:dyDescent="0.2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3:21" x14ac:dyDescent="0.2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3:21" x14ac:dyDescent="0.2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3:21" x14ac:dyDescent="0.2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3:21" x14ac:dyDescent="0.2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3:21" x14ac:dyDescent="0.2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3:21" x14ac:dyDescent="0.2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3:21" x14ac:dyDescent="0.2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3:21" x14ac:dyDescent="0.2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3:21" x14ac:dyDescent="0.2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3:21" x14ac:dyDescent="0.2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3:21" x14ac:dyDescent="0.2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3:21" x14ac:dyDescent="0.2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3:21" x14ac:dyDescent="0.2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3:21" x14ac:dyDescent="0.2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3:21" x14ac:dyDescent="0.2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3:21" x14ac:dyDescent="0.2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3:21" x14ac:dyDescent="0.2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3:21" x14ac:dyDescent="0.2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3:21" x14ac:dyDescent="0.2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  <row r="1292" spans="3:21" x14ac:dyDescent="0.2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</row>
    <row r="1293" spans="3:21" x14ac:dyDescent="0.2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</row>
    <row r="1294" spans="3:21" x14ac:dyDescent="0.2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</row>
    <row r="1295" spans="3:21" x14ac:dyDescent="0.2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</row>
    <row r="1296" spans="3:21" x14ac:dyDescent="0.2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</row>
    <row r="1297" spans="3:21" x14ac:dyDescent="0.2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</row>
    <row r="1298" spans="3:21" x14ac:dyDescent="0.2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</row>
    <row r="1299" spans="3:21" x14ac:dyDescent="0.2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</row>
    <row r="1300" spans="3:21" x14ac:dyDescent="0.2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</row>
    <row r="1301" spans="3:21" x14ac:dyDescent="0.2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</row>
    <row r="1302" spans="3:21" x14ac:dyDescent="0.2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</row>
    <row r="1303" spans="3:21" x14ac:dyDescent="0.2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</row>
    <row r="1304" spans="3:21" x14ac:dyDescent="0.2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</row>
    <row r="1305" spans="3:21" x14ac:dyDescent="0.2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</row>
    <row r="1306" spans="3:21" x14ac:dyDescent="0.2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</row>
    <row r="1307" spans="3:21" x14ac:dyDescent="0.2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</row>
    <row r="1308" spans="3:21" x14ac:dyDescent="0.2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</row>
    <row r="1309" spans="3:21" x14ac:dyDescent="0.2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</row>
    <row r="1310" spans="3:21" x14ac:dyDescent="0.2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</row>
    <row r="1311" spans="3:21" x14ac:dyDescent="0.2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</row>
    <row r="1312" spans="3:21" x14ac:dyDescent="0.2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</row>
    <row r="1313" spans="3:21" x14ac:dyDescent="0.2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</row>
    <row r="1314" spans="3:21" x14ac:dyDescent="0.2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</row>
    <row r="1315" spans="3:21" x14ac:dyDescent="0.2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</row>
    <row r="1316" spans="3:21" x14ac:dyDescent="0.2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</row>
    <row r="1317" spans="3:21" x14ac:dyDescent="0.2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</row>
    <row r="1318" spans="3:21" x14ac:dyDescent="0.2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</row>
    <row r="1319" spans="3:21" x14ac:dyDescent="0.2"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</row>
    <row r="1320" spans="3:21" x14ac:dyDescent="0.2"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</row>
    <row r="1321" spans="3:21" x14ac:dyDescent="0.2"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</row>
    <row r="1322" spans="3:21" x14ac:dyDescent="0.2"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</row>
    <row r="1323" spans="3:21" x14ac:dyDescent="0.2"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</row>
    <row r="1324" spans="3:21" x14ac:dyDescent="0.2"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</row>
    <row r="1325" spans="3:21" x14ac:dyDescent="0.2"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</row>
    <row r="1326" spans="3:21" x14ac:dyDescent="0.2"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</row>
    <row r="1327" spans="3:21" x14ac:dyDescent="0.2"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</row>
    <row r="1328" spans="3:21" x14ac:dyDescent="0.2"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</row>
    <row r="1329" spans="3:21" x14ac:dyDescent="0.2"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</row>
    <row r="1330" spans="3:21" x14ac:dyDescent="0.2"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</row>
    <row r="1331" spans="3:21" x14ac:dyDescent="0.2"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</row>
    <row r="1332" spans="3:21" x14ac:dyDescent="0.2"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</row>
    <row r="1333" spans="3:21" x14ac:dyDescent="0.2"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</row>
    <row r="1334" spans="3:21" x14ac:dyDescent="0.2"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</row>
    <row r="1335" spans="3:21" x14ac:dyDescent="0.2"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</row>
    <row r="1336" spans="3:21" x14ac:dyDescent="0.2"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</row>
    <row r="1337" spans="3:21" x14ac:dyDescent="0.2"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</row>
    <row r="1338" spans="3:21" x14ac:dyDescent="0.2"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</row>
    <row r="1339" spans="3:21" x14ac:dyDescent="0.2"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</row>
    <row r="1340" spans="3:21" x14ac:dyDescent="0.2"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</row>
    <row r="1341" spans="3:21" x14ac:dyDescent="0.2"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</row>
    <row r="1342" spans="3:21" x14ac:dyDescent="0.2"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</row>
    <row r="1343" spans="3:21" x14ac:dyDescent="0.2"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</row>
    <row r="1344" spans="3:21" x14ac:dyDescent="0.2"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</row>
    <row r="1345" spans="3:21" x14ac:dyDescent="0.2"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</row>
    <row r="1346" spans="3:21" x14ac:dyDescent="0.2"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</row>
    <row r="1347" spans="3:21" x14ac:dyDescent="0.2"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</row>
    <row r="1348" spans="3:21" x14ac:dyDescent="0.2"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</row>
    <row r="1349" spans="3:21" x14ac:dyDescent="0.2"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</row>
    <row r="1350" spans="3:21" x14ac:dyDescent="0.2"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</row>
    <row r="1351" spans="3:21" x14ac:dyDescent="0.2"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</row>
    <row r="1352" spans="3:21" x14ac:dyDescent="0.2"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</row>
    <row r="1353" spans="3:21" x14ac:dyDescent="0.2"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</row>
    <row r="1354" spans="3:21" x14ac:dyDescent="0.2"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</row>
    <row r="1355" spans="3:21" x14ac:dyDescent="0.2"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</row>
    <row r="1356" spans="3:21" x14ac:dyDescent="0.2"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</row>
    <row r="1357" spans="3:21" x14ac:dyDescent="0.2"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</row>
    <row r="1358" spans="3:21" x14ac:dyDescent="0.2"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</row>
    <row r="1359" spans="3:21" x14ac:dyDescent="0.2"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</row>
    <row r="1360" spans="3:21" x14ac:dyDescent="0.2"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</row>
    <row r="1361" spans="3:21" x14ac:dyDescent="0.2"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</row>
    <row r="1362" spans="3:21" x14ac:dyDescent="0.2"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</row>
    <row r="1363" spans="3:21" x14ac:dyDescent="0.2"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</row>
    <row r="1364" spans="3:21" x14ac:dyDescent="0.2"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</row>
    <row r="1365" spans="3:21" x14ac:dyDescent="0.2"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</row>
    <row r="1366" spans="3:21" x14ac:dyDescent="0.2"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</row>
    <row r="1367" spans="3:21" x14ac:dyDescent="0.2"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</row>
    <row r="1368" spans="3:21" x14ac:dyDescent="0.2"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</row>
    <row r="1369" spans="3:21" x14ac:dyDescent="0.2"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</row>
    <row r="1370" spans="3:21" x14ac:dyDescent="0.2"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</row>
    <row r="1371" spans="3:21" x14ac:dyDescent="0.2"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</row>
    <row r="1372" spans="3:21" x14ac:dyDescent="0.2"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</row>
    <row r="1373" spans="3:21" x14ac:dyDescent="0.2"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</row>
    <row r="1374" spans="3:21" x14ac:dyDescent="0.2"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</row>
    <row r="1375" spans="3:21" x14ac:dyDescent="0.2"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</row>
    <row r="1376" spans="3:21" x14ac:dyDescent="0.2"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</row>
    <row r="1377" spans="3:21" x14ac:dyDescent="0.2"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</row>
    <row r="1378" spans="3:21" x14ac:dyDescent="0.2"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</row>
    <row r="1379" spans="3:21" x14ac:dyDescent="0.2"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</row>
    <row r="1380" spans="3:21" x14ac:dyDescent="0.2"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</row>
    <row r="1381" spans="3:21" x14ac:dyDescent="0.2"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</row>
    <row r="1382" spans="3:21" x14ac:dyDescent="0.2"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</row>
    <row r="1383" spans="3:21" x14ac:dyDescent="0.2"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</row>
    <row r="1384" spans="3:21" x14ac:dyDescent="0.2"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</row>
    <row r="1385" spans="3:21" x14ac:dyDescent="0.2"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</row>
    <row r="1386" spans="3:21" x14ac:dyDescent="0.2"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</row>
    <row r="1387" spans="3:21" x14ac:dyDescent="0.2"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</row>
    <row r="1388" spans="3:21" x14ac:dyDescent="0.2"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</row>
    <row r="1389" spans="3:21" x14ac:dyDescent="0.2"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</row>
    <row r="1390" spans="3:21" x14ac:dyDescent="0.2"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</row>
    <row r="1391" spans="3:21" x14ac:dyDescent="0.2"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</row>
    <row r="1392" spans="3:21" x14ac:dyDescent="0.2"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</row>
    <row r="1393" spans="3:21" x14ac:dyDescent="0.2"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</row>
    <row r="1394" spans="3:21" x14ac:dyDescent="0.2"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</row>
    <row r="1395" spans="3:21" x14ac:dyDescent="0.2"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</row>
    <row r="1396" spans="3:21" x14ac:dyDescent="0.2"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</row>
    <row r="1397" spans="3:21" x14ac:dyDescent="0.2"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</row>
    <row r="1398" spans="3:21" x14ac:dyDescent="0.2"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</row>
    <row r="1399" spans="3:21" x14ac:dyDescent="0.2"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</row>
    <row r="1400" spans="3:21" x14ac:dyDescent="0.2"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</row>
    <row r="1401" spans="3:21" x14ac:dyDescent="0.2"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</row>
    <row r="1402" spans="3:21" x14ac:dyDescent="0.2"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</row>
    <row r="1403" spans="3:21" x14ac:dyDescent="0.2"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</row>
    <row r="1404" spans="3:21" x14ac:dyDescent="0.2"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</row>
    <row r="1405" spans="3:21" x14ac:dyDescent="0.2"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</row>
    <row r="1406" spans="3:21" x14ac:dyDescent="0.2"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</row>
    <row r="1407" spans="3:21" x14ac:dyDescent="0.2"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</row>
    <row r="1408" spans="3:21" x14ac:dyDescent="0.2"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</row>
    <row r="1409" spans="3:21" x14ac:dyDescent="0.2"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</row>
    <row r="1410" spans="3:21" x14ac:dyDescent="0.2"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</row>
    <row r="1411" spans="3:21" x14ac:dyDescent="0.2"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</row>
    <row r="1412" spans="3:21" x14ac:dyDescent="0.2"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</row>
    <row r="1413" spans="3:21" x14ac:dyDescent="0.2"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</row>
    <row r="1414" spans="3:21" x14ac:dyDescent="0.2"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</row>
    <row r="1415" spans="3:21" x14ac:dyDescent="0.2"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</row>
    <row r="1416" spans="3:21" x14ac:dyDescent="0.2"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</row>
    <row r="1417" spans="3:21" x14ac:dyDescent="0.2"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</row>
    <row r="1418" spans="3:21" x14ac:dyDescent="0.2"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</row>
    <row r="1419" spans="3:21" x14ac:dyDescent="0.2"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</row>
    <row r="1420" spans="3:21" x14ac:dyDescent="0.2"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</row>
    <row r="1421" spans="3:21" x14ac:dyDescent="0.2"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</row>
    <row r="1422" spans="3:21" x14ac:dyDescent="0.2"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</row>
    <row r="1423" spans="3:21" x14ac:dyDescent="0.2"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</row>
    <row r="1424" spans="3:21" x14ac:dyDescent="0.2"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</row>
    <row r="1425" spans="3:21" x14ac:dyDescent="0.2"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</row>
    <row r="1426" spans="3:21" x14ac:dyDescent="0.2"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</row>
    <row r="1427" spans="3:21" x14ac:dyDescent="0.2"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</row>
    <row r="1428" spans="3:21" x14ac:dyDescent="0.2"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</row>
    <row r="1429" spans="3:21" x14ac:dyDescent="0.2"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</row>
    <row r="1430" spans="3:21" x14ac:dyDescent="0.2"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</row>
    <row r="1431" spans="3:21" x14ac:dyDescent="0.2"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</row>
    <row r="1432" spans="3:21" x14ac:dyDescent="0.2"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</row>
    <row r="1433" spans="3:21" x14ac:dyDescent="0.2"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</row>
    <row r="1434" spans="3:21" x14ac:dyDescent="0.2"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</row>
    <row r="1435" spans="3:21" x14ac:dyDescent="0.2"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</row>
    <row r="1436" spans="3:21" x14ac:dyDescent="0.2"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</row>
    <row r="1437" spans="3:21" x14ac:dyDescent="0.2"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</row>
    <row r="1438" spans="3:21" x14ac:dyDescent="0.2"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</row>
    <row r="1439" spans="3:21" x14ac:dyDescent="0.2"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</row>
    <row r="1440" spans="3:21" x14ac:dyDescent="0.2"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</row>
    <row r="1441" spans="3:21" x14ac:dyDescent="0.2"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</row>
    <row r="1442" spans="3:21" x14ac:dyDescent="0.2"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</row>
    <row r="1443" spans="3:21" x14ac:dyDescent="0.2"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</row>
    <row r="1444" spans="3:21" x14ac:dyDescent="0.2"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</row>
    <row r="1445" spans="3:21" x14ac:dyDescent="0.2"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</row>
    <row r="1446" spans="3:21" x14ac:dyDescent="0.2"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</row>
    <row r="1447" spans="3:21" x14ac:dyDescent="0.2"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</row>
    <row r="1448" spans="3:21" x14ac:dyDescent="0.2"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</row>
    <row r="1449" spans="3:21" x14ac:dyDescent="0.2"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</row>
    <row r="1450" spans="3:21" x14ac:dyDescent="0.2"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</row>
    <row r="1451" spans="3:21" x14ac:dyDescent="0.2"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</row>
    <row r="1452" spans="3:21" x14ac:dyDescent="0.2"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</row>
    <row r="1453" spans="3:21" x14ac:dyDescent="0.2"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</row>
    <row r="1454" spans="3:21" x14ac:dyDescent="0.2"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</row>
    <row r="1455" spans="3:21" x14ac:dyDescent="0.2"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</row>
    <row r="1456" spans="3:21" x14ac:dyDescent="0.2"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</row>
    <row r="1457" spans="3:21" x14ac:dyDescent="0.2"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</row>
    <row r="1458" spans="3:21" x14ac:dyDescent="0.2"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</row>
    <row r="1459" spans="3:21" x14ac:dyDescent="0.2"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</row>
    <row r="1460" spans="3:21" x14ac:dyDescent="0.2"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</row>
    <row r="1461" spans="3:21" x14ac:dyDescent="0.2"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</row>
    <row r="1462" spans="3:21" x14ac:dyDescent="0.2"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</row>
    <row r="1463" spans="3:21" x14ac:dyDescent="0.2"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</row>
    <row r="1464" spans="3:21" x14ac:dyDescent="0.2"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</row>
    <row r="1465" spans="3:21" x14ac:dyDescent="0.2"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</row>
    <row r="1466" spans="3:21" x14ac:dyDescent="0.2"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</row>
    <row r="1467" spans="3:21" x14ac:dyDescent="0.2"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</row>
    <row r="1468" spans="3:21" x14ac:dyDescent="0.2"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</row>
    <row r="1469" spans="3:21" x14ac:dyDescent="0.2"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</row>
    <row r="1470" spans="3:21" x14ac:dyDescent="0.2"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</row>
    <row r="1471" spans="3:21" x14ac:dyDescent="0.2"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</row>
    <row r="1472" spans="3:21" x14ac:dyDescent="0.2"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</row>
    <row r="1473" spans="3:21" x14ac:dyDescent="0.2"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</row>
    <row r="1474" spans="3:21" x14ac:dyDescent="0.2"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</row>
    <row r="1475" spans="3:21" x14ac:dyDescent="0.2"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</row>
    <row r="1476" spans="3:21" x14ac:dyDescent="0.2"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</row>
    <row r="1477" spans="3:21" x14ac:dyDescent="0.2"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</row>
    <row r="1478" spans="3:21" x14ac:dyDescent="0.2"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</row>
    <row r="1479" spans="3:21" x14ac:dyDescent="0.2"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</row>
    <row r="1480" spans="3:21" x14ac:dyDescent="0.2"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</row>
    <row r="1481" spans="3:21" x14ac:dyDescent="0.2"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</row>
    <row r="1482" spans="3:21" x14ac:dyDescent="0.2"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</row>
    <row r="1483" spans="3:21" x14ac:dyDescent="0.2"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</row>
    <row r="1484" spans="3:21" x14ac:dyDescent="0.2"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</row>
    <row r="1485" spans="3:21" x14ac:dyDescent="0.2"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</row>
    <row r="1486" spans="3:21" x14ac:dyDescent="0.2"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</row>
    <row r="1487" spans="3:21" x14ac:dyDescent="0.2"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</row>
    <row r="1488" spans="3:21" x14ac:dyDescent="0.2"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</row>
    <row r="1489" spans="3:21" x14ac:dyDescent="0.2"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</row>
    <row r="1490" spans="3:21" x14ac:dyDescent="0.2"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</row>
    <row r="1491" spans="3:21" x14ac:dyDescent="0.2"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</row>
    <row r="1492" spans="3:21" x14ac:dyDescent="0.2"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</row>
    <row r="1493" spans="3:21" x14ac:dyDescent="0.2"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</row>
    <row r="1494" spans="3:21" x14ac:dyDescent="0.2"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</row>
    <row r="1495" spans="3:21" x14ac:dyDescent="0.2"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</row>
    <row r="1496" spans="3:21" x14ac:dyDescent="0.2"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</row>
    <row r="1497" spans="3:21" x14ac:dyDescent="0.2"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</row>
    <row r="1498" spans="3:21" x14ac:dyDescent="0.2"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</row>
    <row r="1499" spans="3:21" x14ac:dyDescent="0.2"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</row>
    <row r="1500" spans="3:21" x14ac:dyDescent="0.2"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</row>
    <row r="1501" spans="3:21" x14ac:dyDescent="0.2"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</row>
    <row r="1502" spans="3:21" x14ac:dyDescent="0.2"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</row>
    <row r="1503" spans="3:21" x14ac:dyDescent="0.2"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</row>
    <row r="1504" spans="3:21" x14ac:dyDescent="0.2"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</row>
    <row r="1505" spans="3:21" x14ac:dyDescent="0.2"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</row>
    <row r="1506" spans="3:21" x14ac:dyDescent="0.2"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</row>
    <row r="1507" spans="3:21" x14ac:dyDescent="0.2"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</row>
    <row r="1508" spans="3:21" x14ac:dyDescent="0.2"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</row>
    <row r="1509" spans="3:21" x14ac:dyDescent="0.2"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</row>
    <row r="1510" spans="3:21" x14ac:dyDescent="0.2"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</row>
    <row r="1511" spans="3:21" x14ac:dyDescent="0.2"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</row>
    <row r="1512" spans="3:21" x14ac:dyDescent="0.2"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</row>
    <row r="1513" spans="3:21" x14ac:dyDescent="0.2"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</row>
    <row r="1514" spans="3:21" x14ac:dyDescent="0.2"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</row>
  </sheetData>
  <pageMargins left="0.31496062992125984" right="0.31496062992125984" top="0.74803149606299213" bottom="0.74803149606299213" header="0.31496062992125984" footer="0.31496062992125984"/>
  <pageSetup paperSize="9" scale="4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89633-70A8-4B6E-969D-2F177EE259F3}">
  <dimension ref="A1:C91"/>
  <sheetViews>
    <sheetView topLeftCell="A58" workbookViewId="0">
      <selection activeCell="B1" sqref="B1"/>
    </sheetView>
  </sheetViews>
  <sheetFormatPr baseColWidth="10" defaultColWidth="8.83203125" defaultRowHeight="15" x14ac:dyDescent="0.2"/>
  <cols>
    <col min="1" max="1" width="30.5" customWidth="1"/>
    <col min="2" max="2" width="117.6640625" bestFit="1" customWidth="1"/>
    <col min="3" max="3" width="12.5" bestFit="1" customWidth="1"/>
  </cols>
  <sheetData>
    <row r="1" spans="1:3" x14ac:dyDescent="0.2">
      <c r="A1" s="21" t="s">
        <v>2285</v>
      </c>
      <c r="B1" t="s">
        <v>2260</v>
      </c>
    </row>
    <row r="3" spans="1:3" x14ac:dyDescent="0.2">
      <c r="A3" s="21" t="s">
        <v>2194</v>
      </c>
    </row>
    <row r="4" spans="1:3" x14ac:dyDescent="0.2">
      <c r="A4" s="21" t="s">
        <v>2250</v>
      </c>
      <c r="B4" s="21" t="s">
        <v>2</v>
      </c>
      <c r="C4" t="s">
        <v>2853</v>
      </c>
    </row>
    <row r="5" spans="1:3" x14ac:dyDescent="0.2">
      <c r="A5" t="s">
        <v>2218</v>
      </c>
      <c r="B5" t="s">
        <v>23</v>
      </c>
      <c r="C5" s="2">
        <v>151341.41</v>
      </c>
    </row>
    <row r="6" spans="1:3" x14ac:dyDescent="0.2">
      <c r="B6" t="s">
        <v>2989</v>
      </c>
      <c r="C6" s="2">
        <v>146185.97</v>
      </c>
    </row>
    <row r="7" spans="1:3" x14ac:dyDescent="0.2">
      <c r="A7" t="s">
        <v>3194</v>
      </c>
      <c r="C7" s="2">
        <v>297527.38</v>
      </c>
    </row>
    <row r="8" spans="1:3" x14ac:dyDescent="0.2">
      <c r="A8" t="s">
        <v>2220</v>
      </c>
      <c r="B8" t="s">
        <v>7</v>
      </c>
      <c r="C8" s="2">
        <v>13029.74</v>
      </c>
    </row>
    <row r="9" spans="1:3" x14ac:dyDescent="0.2">
      <c r="B9" t="s">
        <v>217</v>
      </c>
      <c r="C9" s="2">
        <v>17000</v>
      </c>
    </row>
    <row r="10" spans="1:3" x14ac:dyDescent="0.2">
      <c r="A10" t="s">
        <v>3195</v>
      </c>
      <c r="C10" s="2">
        <v>30029.739999999998</v>
      </c>
    </row>
    <row r="11" spans="1:3" x14ac:dyDescent="0.2">
      <c r="A11" t="s">
        <v>2201</v>
      </c>
      <c r="B11" t="s">
        <v>2860</v>
      </c>
      <c r="C11" s="2">
        <v>287000</v>
      </c>
    </row>
    <row r="12" spans="1:3" x14ac:dyDescent="0.2">
      <c r="B12" t="s">
        <v>88</v>
      </c>
      <c r="C12" s="2">
        <v>9450</v>
      </c>
    </row>
    <row r="13" spans="1:3" x14ac:dyDescent="0.2">
      <c r="A13" t="s">
        <v>3196</v>
      </c>
      <c r="C13" s="2">
        <v>296450</v>
      </c>
    </row>
    <row r="14" spans="1:3" x14ac:dyDescent="0.2">
      <c r="A14" t="s">
        <v>2234</v>
      </c>
      <c r="B14" t="s">
        <v>131</v>
      </c>
      <c r="C14" s="2">
        <v>60200</v>
      </c>
    </row>
    <row r="15" spans="1:3" x14ac:dyDescent="0.2">
      <c r="A15" t="s">
        <v>3197</v>
      </c>
      <c r="C15" s="2">
        <v>60200</v>
      </c>
    </row>
    <row r="16" spans="1:3" x14ac:dyDescent="0.2">
      <c r="A16" t="s">
        <v>2284</v>
      </c>
      <c r="B16" t="s">
        <v>8</v>
      </c>
      <c r="C16" s="2">
        <v>91027</v>
      </c>
    </row>
    <row r="17" spans="1:3" x14ac:dyDescent="0.2">
      <c r="A17" t="s">
        <v>3198</v>
      </c>
      <c r="C17" s="2">
        <v>91027</v>
      </c>
    </row>
    <row r="18" spans="1:3" x14ac:dyDescent="0.2">
      <c r="A18" t="s">
        <v>2203</v>
      </c>
      <c r="B18" t="s">
        <v>2991</v>
      </c>
      <c r="C18" s="2">
        <v>121214.88</v>
      </c>
    </row>
    <row r="19" spans="1:3" x14ac:dyDescent="0.2">
      <c r="B19" t="s">
        <v>24</v>
      </c>
      <c r="C19" s="2">
        <v>13468.32</v>
      </c>
    </row>
    <row r="20" spans="1:3" x14ac:dyDescent="0.2">
      <c r="B20" t="s">
        <v>358</v>
      </c>
      <c r="C20" s="2">
        <v>442500</v>
      </c>
    </row>
    <row r="21" spans="1:3" x14ac:dyDescent="0.2">
      <c r="A21" t="s">
        <v>3199</v>
      </c>
      <c r="C21" s="2">
        <v>577183.19999999995</v>
      </c>
    </row>
    <row r="22" spans="1:3" x14ac:dyDescent="0.2">
      <c r="A22" t="s">
        <v>2426</v>
      </c>
      <c r="B22" t="s">
        <v>7</v>
      </c>
      <c r="C22" s="2">
        <v>37949.49</v>
      </c>
    </row>
    <row r="23" spans="1:3" x14ac:dyDescent="0.2">
      <c r="A23" t="s">
        <v>3200</v>
      </c>
      <c r="C23" s="2">
        <v>37949.49</v>
      </c>
    </row>
    <row r="24" spans="1:3" x14ac:dyDescent="0.2">
      <c r="A24" t="s">
        <v>2224</v>
      </c>
      <c r="B24" t="s">
        <v>47</v>
      </c>
      <c r="C24" s="2">
        <v>36000</v>
      </c>
    </row>
    <row r="25" spans="1:3" x14ac:dyDescent="0.2">
      <c r="A25" t="s">
        <v>3201</v>
      </c>
      <c r="C25" s="2">
        <v>36000</v>
      </c>
    </row>
    <row r="26" spans="1:3" x14ac:dyDescent="0.2">
      <c r="A26" t="s">
        <v>2208</v>
      </c>
      <c r="B26" t="s">
        <v>2935</v>
      </c>
      <c r="C26" s="2">
        <v>4490</v>
      </c>
    </row>
    <row r="27" spans="1:3" x14ac:dyDescent="0.2">
      <c r="B27" t="s">
        <v>3182</v>
      </c>
      <c r="C27" s="2">
        <v>6000</v>
      </c>
    </row>
    <row r="28" spans="1:3" x14ac:dyDescent="0.2">
      <c r="A28" t="s">
        <v>3202</v>
      </c>
      <c r="C28" s="2">
        <v>10490</v>
      </c>
    </row>
    <row r="29" spans="1:3" x14ac:dyDescent="0.2">
      <c r="A29" t="s">
        <v>2209</v>
      </c>
      <c r="B29" t="s">
        <v>7</v>
      </c>
      <c r="C29" s="2">
        <v>686254.47</v>
      </c>
    </row>
    <row r="30" spans="1:3" x14ac:dyDescent="0.2">
      <c r="B30" t="s">
        <v>16</v>
      </c>
      <c r="C30" s="2">
        <v>548545.06999999995</v>
      </c>
    </row>
    <row r="31" spans="1:3" x14ac:dyDescent="0.2">
      <c r="B31" t="s">
        <v>2468</v>
      </c>
      <c r="C31" s="2">
        <v>152225.70000000001</v>
      </c>
    </row>
    <row r="32" spans="1:3" x14ac:dyDescent="0.2">
      <c r="A32" t="s">
        <v>3203</v>
      </c>
      <c r="C32" s="2">
        <v>1387025.24</v>
      </c>
    </row>
    <row r="33" spans="1:3" x14ac:dyDescent="0.2">
      <c r="A33" t="s">
        <v>2204</v>
      </c>
      <c r="B33" t="s">
        <v>7</v>
      </c>
      <c r="C33" s="2">
        <v>60573.52</v>
      </c>
    </row>
    <row r="34" spans="1:3" x14ac:dyDescent="0.2">
      <c r="A34" t="s">
        <v>3204</v>
      </c>
      <c r="C34" s="2">
        <v>60573.52</v>
      </c>
    </row>
    <row r="35" spans="1:3" x14ac:dyDescent="0.2">
      <c r="A35" t="s">
        <v>2221</v>
      </c>
      <c r="B35" t="s">
        <v>25</v>
      </c>
      <c r="C35" s="2">
        <v>33679.32</v>
      </c>
    </row>
    <row r="36" spans="1:3" x14ac:dyDescent="0.2">
      <c r="A36" t="s">
        <v>3205</v>
      </c>
      <c r="C36" s="2">
        <v>33679.32</v>
      </c>
    </row>
    <row r="37" spans="1:3" x14ac:dyDescent="0.2">
      <c r="A37" t="s">
        <v>2211</v>
      </c>
      <c r="B37" t="s">
        <v>2935</v>
      </c>
      <c r="C37" s="2">
        <v>9006</v>
      </c>
    </row>
    <row r="38" spans="1:3" x14ac:dyDescent="0.2">
      <c r="A38" t="s">
        <v>3206</v>
      </c>
      <c r="C38" s="2">
        <v>9006</v>
      </c>
    </row>
    <row r="39" spans="1:3" x14ac:dyDescent="0.2">
      <c r="A39" t="s">
        <v>2206</v>
      </c>
      <c r="B39" t="s">
        <v>2935</v>
      </c>
      <c r="C39" s="2">
        <v>520789</v>
      </c>
    </row>
    <row r="40" spans="1:3" x14ac:dyDescent="0.2">
      <c r="B40" t="s">
        <v>2289</v>
      </c>
      <c r="C40" s="2">
        <v>3035</v>
      </c>
    </row>
    <row r="41" spans="1:3" x14ac:dyDescent="0.2">
      <c r="A41" t="s">
        <v>3207</v>
      </c>
      <c r="C41" s="2">
        <v>523824</v>
      </c>
    </row>
    <row r="42" spans="1:3" x14ac:dyDescent="0.2">
      <c r="A42" t="s">
        <v>2999</v>
      </c>
      <c r="B42" t="s">
        <v>2293</v>
      </c>
      <c r="C42" s="2">
        <v>215160</v>
      </c>
    </row>
    <row r="43" spans="1:3" x14ac:dyDescent="0.2">
      <c r="A43" t="s">
        <v>3208</v>
      </c>
      <c r="C43" s="2">
        <v>215160</v>
      </c>
    </row>
    <row r="44" spans="1:3" x14ac:dyDescent="0.2">
      <c r="A44" t="s">
        <v>2428</v>
      </c>
      <c r="B44" t="s">
        <v>3185</v>
      </c>
      <c r="C44" s="2">
        <v>5500</v>
      </c>
    </row>
    <row r="45" spans="1:3" x14ac:dyDescent="0.2">
      <c r="B45" t="s">
        <v>3187</v>
      </c>
      <c r="C45" s="2">
        <v>8000</v>
      </c>
    </row>
    <row r="46" spans="1:3" x14ac:dyDescent="0.2">
      <c r="A46" t="s">
        <v>3209</v>
      </c>
      <c r="C46" s="2">
        <v>13500</v>
      </c>
    </row>
    <row r="47" spans="1:3" x14ac:dyDescent="0.2">
      <c r="A47" t="s">
        <v>2240</v>
      </c>
      <c r="B47" t="s">
        <v>17</v>
      </c>
      <c r="C47" s="2">
        <v>42000</v>
      </c>
    </row>
    <row r="48" spans="1:3" x14ac:dyDescent="0.2">
      <c r="B48" t="s">
        <v>5</v>
      </c>
      <c r="C48" s="2">
        <v>7980</v>
      </c>
    </row>
    <row r="49" spans="1:3" x14ac:dyDescent="0.2">
      <c r="B49" t="s">
        <v>3180</v>
      </c>
      <c r="C49" s="2">
        <v>12810</v>
      </c>
    </row>
    <row r="50" spans="1:3" x14ac:dyDescent="0.2">
      <c r="A50" t="s">
        <v>3210</v>
      </c>
      <c r="C50" s="2">
        <v>62790</v>
      </c>
    </row>
    <row r="51" spans="1:3" x14ac:dyDescent="0.2">
      <c r="A51" t="s">
        <v>2238</v>
      </c>
      <c r="B51" t="s">
        <v>7</v>
      </c>
      <c r="C51" s="2">
        <v>15099.04</v>
      </c>
    </row>
    <row r="52" spans="1:3" x14ac:dyDescent="0.2">
      <c r="B52" t="s">
        <v>437</v>
      </c>
      <c r="C52" s="2">
        <v>41922</v>
      </c>
    </row>
    <row r="53" spans="1:3" x14ac:dyDescent="0.2">
      <c r="B53" t="s">
        <v>3191</v>
      </c>
      <c r="C53" s="2">
        <v>5136.46</v>
      </c>
    </row>
    <row r="54" spans="1:3" x14ac:dyDescent="0.2">
      <c r="A54" t="s">
        <v>3211</v>
      </c>
      <c r="C54" s="2">
        <v>62157.5</v>
      </c>
    </row>
    <row r="55" spans="1:3" x14ac:dyDescent="0.2">
      <c r="A55" t="s">
        <v>2281</v>
      </c>
      <c r="B55" t="s">
        <v>3190</v>
      </c>
      <c r="C55" s="2">
        <v>11000</v>
      </c>
    </row>
    <row r="56" spans="1:3" x14ac:dyDescent="0.2">
      <c r="A56" t="s">
        <v>3212</v>
      </c>
      <c r="C56" s="2">
        <v>11000</v>
      </c>
    </row>
    <row r="57" spans="1:3" x14ac:dyDescent="0.2">
      <c r="A57" t="s">
        <v>2223</v>
      </c>
      <c r="B57" t="s">
        <v>2293</v>
      </c>
      <c r="C57" s="2">
        <v>6400</v>
      </c>
    </row>
    <row r="58" spans="1:3" x14ac:dyDescent="0.2">
      <c r="A58" t="s">
        <v>3213</v>
      </c>
      <c r="C58" s="2">
        <v>6400</v>
      </c>
    </row>
    <row r="59" spans="1:3" x14ac:dyDescent="0.2">
      <c r="A59" t="s">
        <v>2227</v>
      </c>
      <c r="B59" t="s">
        <v>7</v>
      </c>
      <c r="C59" s="2">
        <v>91433.5</v>
      </c>
    </row>
    <row r="60" spans="1:3" x14ac:dyDescent="0.2">
      <c r="B60" t="s">
        <v>2856</v>
      </c>
      <c r="C60" s="2">
        <v>170495</v>
      </c>
    </row>
    <row r="61" spans="1:3" x14ac:dyDescent="0.2">
      <c r="B61" t="s">
        <v>164</v>
      </c>
      <c r="C61" s="2">
        <v>46691</v>
      </c>
    </row>
    <row r="62" spans="1:3" x14ac:dyDescent="0.2">
      <c r="B62" t="s">
        <v>3186</v>
      </c>
      <c r="C62" s="2">
        <v>2266</v>
      </c>
    </row>
    <row r="63" spans="1:3" x14ac:dyDescent="0.2">
      <c r="A63" t="s">
        <v>3214</v>
      </c>
      <c r="C63" s="2">
        <v>310885.5</v>
      </c>
    </row>
    <row r="64" spans="1:3" x14ac:dyDescent="0.2">
      <c r="A64" t="s">
        <v>2228</v>
      </c>
      <c r="B64" t="s">
        <v>2296</v>
      </c>
      <c r="C64" s="2">
        <v>7500</v>
      </c>
    </row>
    <row r="65" spans="1:3" x14ac:dyDescent="0.2">
      <c r="B65" t="s">
        <v>2861</v>
      </c>
      <c r="C65" s="2">
        <v>1281519.6000000001</v>
      </c>
    </row>
    <row r="66" spans="1:3" x14ac:dyDescent="0.2">
      <c r="A66" t="s">
        <v>3215</v>
      </c>
      <c r="C66" s="2">
        <v>1289019.6000000001</v>
      </c>
    </row>
    <row r="67" spans="1:3" x14ac:dyDescent="0.2">
      <c r="A67" t="s">
        <v>2231</v>
      </c>
      <c r="B67" t="s">
        <v>3184</v>
      </c>
      <c r="C67" s="2">
        <v>23000</v>
      </c>
    </row>
    <row r="68" spans="1:3" x14ac:dyDescent="0.2">
      <c r="B68" t="s">
        <v>2939</v>
      </c>
      <c r="C68" s="2">
        <v>4500</v>
      </c>
    </row>
    <row r="69" spans="1:3" x14ac:dyDescent="0.2">
      <c r="A69" t="s">
        <v>3216</v>
      </c>
      <c r="C69" s="2">
        <v>27500</v>
      </c>
    </row>
    <row r="70" spans="1:3" x14ac:dyDescent="0.2">
      <c r="A70" t="s">
        <v>2235</v>
      </c>
      <c r="B70" t="s">
        <v>21</v>
      </c>
      <c r="C70" s="2">
        <v>890629.6</v>
      </c>
    </row>
    <row r="71" spans="1:3" x14ac:dyDescent="0.2">
      <c r="A71" t="s">
        <v>3217</v>
      </c>
      <c r="C71" s="2">
        <v>890629.6</v>
      </c>
    </row>
    <row r="72" spans="1:3" x14ac:dyDescent="0.2">
      <c r="A72" t="s">
        <v>2268</v>
      </c>
      <c r="B72" t="s">
        <v>2855</v>
      </c>
      <c r="C72" s="2">
        <v>18000</v>
      </c>
    </row>
    <row r="73" spans="1:3" x14ac:dyDescent="0.2">
      <c r="A73" t="s">
        <v>3218</v>
      </c>
      <c r="C73" s="2">
        <v>18000</v>
      </c>
    </row>
    <row r="74" spans="1:3" x14ac:dyDescent="0.2">
      <c r="A74" t="s">
        <v>2202</v>
      </c>
      <c r="B74" t="s">
        <v>2293</v>
      </c>
      <c r="C74" s="2">
        <v>1004573</v>
      </c>
    </row>
    <row r="75" spans="1:3" x14ac:dyDescent="0.2">
      <c r="A75" t="s">
        <v>3219</v>
      </c>
      <c r="C75" s="2">
        <v>1004573</v>
      </c>
    </row>
    <row r="76" spans="1:3" x14ac:dyDescent="0.2">
      <c r="A76" t="s">
        <v>2222</v>
      </c>
      <c r="B76" t="s">
        <v>2470</v>
      </c>
      <c r="C76" s="2">
        <v>1500000</v>
      </c>
    </row>
    <row r="77" spans="1:3" x14ac:dyDescent="0.2">
      <c r="A77" t="s">
        <v>3220</v>
      </c>
      <c r="C77" s="2">
        <v>1500000</v>
      </c>
    </row>
    <row r="78" spans="1:3" x14ac:dyDescent="0.2">
      <c r="A78" t="s">
        <v>2859</v>
      </c>
      <c r="B78" t="s">
        <v>2992</v>
      </c>
      <c r="C78" s="2">
        <v>60000</v>
      </c>
    </row>
    <row r="79" spans="1:3" x14ac:dyDescent="0.2">
      <c r="A79" t="s">
        <v>3221</v>
      </c>
      <c r="C79" s="2">
        <v>60000</v>
      </c>
    </row>
    <row r="80" spans="1:3" x14ac:dyDescent="0.2">
      <c r="A80" t="s">
        <v>2236</v>
      </c>
      <c r="B80" t="s">
        <v>28</v>
      </c>
      <c r="C80" s="2">
        <v>2152053.58</v>
      </c>
    </row>
    <row r="81" spans="1:3" x14ac:dyDescent="0.2">
      <c r="B81" t="s">
        <v>712</v>
      </c>
      <c r="C81" s="2">
        <v>1000</v>
      </c>
    </row>
    <row r="82" spans="1:3" x14ac:dyDescent="0.2">
      <c r="B82" t="s">
        <v>3188</v>
      </c>
      <c r="C82" s="2">
        <v>18540.47</v>
      </c>
    </row>
    <row r="83" spans="1:3" x14ac:dyDescent="0.2">
      <c r="A83" t="s">
        <v>3222</v>
      </c>
      <c r="C83" s="2">
        <v>2171594.0500000003</v>
      </c>
    </row>
    <row r="84" spans="1:3" x14ac:dyDescent="0.2">
      <c r="A84" t="s">
        <v>2213</v>
      </c>
      <c r="B84" t="s">
        <v>2937</v>
      </c>
      <c r="C84" s="2">
        <v>50000</v>
      </c>
    </row>
    <row r="85" spans="1:3" x14ac:dyDescent="0.2">
      <c r="B85" t="s">
        <v>9</v>
      </c>
      <c r="C85" s="2">
        <v>330000</v>
      </c>
    </row>
    <row r="86" spans="1:3" x14ac:dyDescent="0.2">
      <c r="B86" t="s">
        <v>3189</v>
      </c>
      <c r="C86" s="2">
        <v>30000</v>
      </c>
    </row>
    <row r="87" spans="1:3" x14ac:dyDescent="0.2">
      <c r="B87" t="s">
        <v>3192</v>
      </c>
      <c r="C87" s="2">
        <v>40000</v>
      </c>
    </row>
    <row r="88" spans="1:3" x14ac:dyDescent="0.2">
      <c r="A88" t="s">
        <v>3223</v>
      </c>
      <c r="C88" s="2">
        <v>450000</v>
      </c>
    </row>
    <row r="89" spans="1:3" x14ac:dyDescent="0.2">
      <c r="A89" t="s">
        <v>3193</v>
      </c>
      <c r="B89" t="s">
        <v>2857</v>
      </c>
      <c r="C89" s="2">
        <v>6500</v>
      </c>
    </row>
    <row r="90" spans="1:3" x14ac:dyDescent="0.2">
      <c r="A90" t="s">
        <v>3224</v>
      </c>
      <c r="C90" s="2">
        <v>6500</v>
      </c>
    </row>
    <row r="91" spans="1:3" x14ac:dyDescent="0.2">
      <c r="A91" t="s">
        <v>2193</v>
      </c>
      <c r="C91" s="2">
        <v>11550674.140000001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CCA86-C564-9541-8FB6-A25F1977F2DD}">
  <sheetPr codeName="Лист9">
    <tabColor rgb="FFFF0000"/>
  </sheetPr>
  <dimension ref="A1:XEQ1909"/>
  <sheetViews>
    <sheetView zoomScale="85" zoomScaleNormal="85" zoomScaleSheetLayoutView="110" workbookViewId="0">
      <pane xSplit="4" ySplit="2" topLeftCell="E3" activePane="bottomRight" state="frozen"/>
      <selection pane="topRight" activeCell="E1" sqref="E1"/>
      <selection pane="bottomLeft" activeCell="A14" sqref="A14"/>
      <selection pane="bottomRight" activeCell="B650" activeCellId="2" sqref="B1764 B1254 B650"/>
    </sheetView>
  </sheetViews>
  <sheetFormatPr baseColWidth="10" defaultColWidth="11.5" defaultRowHeight="15" outlineLevelRow="1" outlineLevelCol="1" x14ac:dyDescent="0.2"/>
  <cols>
    <col min="1" max="1" width="11.1640625" customWidth="1"/>
    <col min="2" max="2" width="14.83203125" style="20" customWidth="1"/>
    <col min="3" max="3" width="49.83203125" customWidth="1"/>
    <col min="4" max="4" width="79" customWidth="1"/>
    <col min="5" max="5" width="15.6640625" style="20" customWidth="1" outlineLevel="1"/>
    <col min="6" max="6" width="13.33203125" style="20" customWidth="1" outlineLevel="1"/>
    <col min="7" max="7" width="13.33203125" customWidth="1" outlineLevel="1"/>
    <col min="8" max="8" width="11.83203125" customWidth="1" outlineLevel="1"/>
    <col min="9" max="9" width="11.5" customWidth="1" outlineLevel="1"/>
    <col min="10" max="10" width="11.83203125" style="20" customWidth="1"/>
    <col min="11" max="11" width="12.33203125" style="20" customWidth="1" outlineLevel="1"/>
    <col min="12" max="12" width="17.6640625" style="20" customWidth="1" outlineLevel="1"/>
    <col min="13" max="13" width="14.83203125" style="20" customWidth="1" outlineLevel="1"/>
    <col min="14" max="14" width="13.1640625" style="20" customWidth="1" outlineLevel="1"/>
    <col min="15" max="16" width="11.5" style="20" customWidth="1"/>
    <col min="17" max="17" width="12.6640625" style="20" customWidth="1" outlineLevel="1"/>
    <col min="18" max="18" width="15.5" style="20" customWidth="1" outlineLevel="1"/>
    <col min="19" max="20" width="12.83203125" style="20" customWidth="1" outlineLevel="1"/>
    <col min="21" max="21" width="15.5" style="20" customWidth="1" outlineLevel="1"/>
    <col min="22" max="22" width="13.5" style="20" customWidth="1" outlineLevel="1"/>
    <col min="23" max="23" width="10.83203125" style="20" customWidth="1" outlineLevel="1"/>
    <col min="24" max="24" width="13.6640625" style="20" customWidth="1"/>
    <col min="25" max="25" width="14.1640625" style="20" customWidth="1"/>
    <col min="26" max="27" width="16" style="20" customWidth="1"/>
    <col min="28" max="28" width="29.33203125" customWidth="1"/>
    <col min="29" max="29" width="31.83203125" customWidth="1"/>
  </cols>
  <sheetData>
    <row r="1" spans="1:30" ht="16" x14ac:dyDescent="0.2">
      <c r="E1" s="285" t="s">
        <v>2154</v>
      </c>
      <c r="F1" s="286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9"/>
      <c r="T1" s="285" t="s">
        <v>2155</v>
      </c>
      <c r="U1" s="286"/>
      <c r="V1" s="287"/>
      <c r="W1" s="26" t="s">
        <v>2189</v>
      </c>
      <c r="X1" s="22" t="s">
        <v>2156</v>
      </c>
      <c r="Y1" s="18" t="s">
        <v>2182</v>
      </c>
      <c r="Z1" s="18" t="s">
        <v>2183</v>
      </c>
      <c r="AA1" s="35"/>
    </row>
    <row r="2" spans="1:30" ht="16" x14ac:dyDescent="0.2">
      <c r="A2" s="8" t="s">
        <v>0</v>
      </c>
      <c r="B2" s="18" t="s">
        <v>1</v>
      </c>
      <c r="C2" s="8" t="s">
        <v>2</v>
      </c>
      <c r="D2" s="8" t="s">
        <v>3</v>
      </c>
      <c r="E2" s="22" t="s">
        <v>2157</v>
      </c>
      <c r="F2" s="22" t="s">
        <v>2158</v>
      </c>
      <c r="G2" s="7" t="s">
        <v>2159</v>
      </c>
      <c r="H2" s="7" t="s">
        <v>2160</v>
      </c>
      <c r="I2" s="7" t="s">
        <v>2161</v>
      </c>
      <c r="J2" s="22" t="s">
        <v>2162</v>
      </c>
      <c r="K2" s="22" t="s">
        <v>2163</v>
      </c>
      <c r="L2" s="22" t="s">
        <v>2164</v>
      </c>
      <c r="M2" s="22" t="s">
        <v>2165</v>
      </c>
      <c r="N2" s="22" t="s">
        <v>2166</v>
      </c>
      <c r="O2" s="22" t="s">
        <v>2167</v>
      </c>
      <c r="P2" s="22" t="s">
        <v>2168</v>
      </c>
      <c r="Q2" s="22" t="s">
        <v>2191</v>
      </c>
      <c r="R2" s="22" t="s">
        <v>2169</v>
      </c>
      <c r="S2" s="22" t="s">
        <v>2170</v>
      </c>
      <c r="T2" s="22" t="s">
        <v>2171</v>
      </c>
      <c r="U2" s="22" t="s">
        <v>2172</v>
      </c>
      <c r="V2" s="22" t="s">
        <v>2173</v>
      </c>
      <c r="W2" s="22"/>
      <c r="X2" s="22" t="s">
        <v>2174</v>
      </c>
      <c r="Y2" s="27" t="s">
        <v>2174</v>
      </c>
      <c r="Z2" s="18"/>
      <c r="AA2" s="36" t="s">
        <v>2249</v>
      </c>
      <c r="AB2" s="39" t="s">
        <v>2250</v>
      </c>
      <c r="AC2" s="40" t="s">
        <v>2243</v>
      </c>
      <c r="AD2" s="41" t="s">
        <v>2261</v>
      </c>
    </row>
    <row r="3" spans="1:30" ht="15" hidden="1" customHeight="1" outlineLevel="1" x14ac:dyDescent="0.2">
      <c r="A3" s="3">
        <v>44925</v>
      </c>
      <c r="B3" s="20">
        <v>100269.41</v>
      </c>
      <c r="C3" t="s">
        <v>7</v>
      </c>
      <c r="D3" t="s">
        <v>1273</v>
      </c>
      <c r="E3"/>
      <c r="G3" s="2">
        <f>B3</f>
        <v>100269.41</v>
      </c>
      <c r="Z3" s="20">
        <f t="shared" ref="Z3:Z15" si="0">SUM(E3:Y3)</f>
        <v>100269.41</v>
      </c>
      <c r="AA3" s="20" t="str">
        <f>A3&amp;B3</f>
        <v>44925100269,41</v>
      </c>
      <c r="AB3" t="s">
        <v>2209</v>
      </c>
      <c r="AC3" t="s">
        <v>2244</v>
      </c>
      <c r="AD3" t="s">
        <v>2209</v>
      </c>
    </row>
    <row r="4" spans="1:30" ht="15" hidden="1" customHeight="1" outlineLevel="1" x14ac:dyDescent="0.2">
      <c r="A4" s="3">
        <v>44925</v>
      </c>
      <c r="B4" s="19">
        <v>35986.639999999999</v>
      </c>
      <c r="C4" s="5" t="s">
        <v>18</v>
      </c>
      <c r="D4" s="5" t="s">
        <v>1273</v>
      </c>
      <c r="E4"/>
      <c r="G4" s="2">
        <f>B4</f>
        <v>35986.639999999999</v>
      </c>
      <c r="Z4" s="20">
        <f t="shared" si="0"/>
        <v>35986.639999999999</v>
      </c>
      <c r="AA4" s="20" t="str">
        <f t="shared" ref="AA4:AA67" si="1">A4&amp;B4</f>
        <v>4492535986,64</v>
      </c>
      <c r="AB4" t="s">
        <v>2209</v>
      </c>
      <c r="AC4" t="s">
        <v>2244</v>
      </c>
      <c r="AD4" t="s">
        <v>2209</v>
      </c>
    </row>
    <row r="5" spans="1:30" ht="15" hidden="1" customHeight="1" outlineLevel="1" x14ac:dyDescent="0.2">
      <c r="A5" s="3">
        <v>44925</v>
      </c>
      <c r="B5" s="19">
        <v>1788.19</v>
      </c>
      <c r="C5" s="5" t="s">
        <v>28</v>
      </c>
      <c r="D5" s="5" t="s">
        <v>1274</v>
      </c>
      <c r="E5"/>
      <c r="X5" s="20">
        <f>B5</f>
        <v>1788.19</v>
      </c>
      <c r="Z5" s="20">
        <f t="shared" si="0"/>
        <v>1788.19</v>
      </c>
      <c r="AA5" s="20" t="str">
        <f t="shared" si="1"/>
        <v>449251788,19</v>
      </c>
      <c r="AB5" t="s">
        <v>2239</v>
      </c>
      <c r="AC5" t="s">
        <v>2248</v>
      </c>
      <c r="AD5" t="s">
        <v>2236</v>
      </c>
    </row>
    <row r="6" spans="1:30" ht="15" hidden="1" customHeight="1" outlineLevel="1" x14ac:dyDescent="0.2">
      <c r="A6" s="3">
        <v>44925</v>
      </c>
      <c r="B6" s="19">
        <v>481416.74</v>
      </c>
      <c r="C6" s="5" t="s">
        <v>28</v>
      </c>
      <c r="D6" s="5" t="s">
        <v>1275</v>
      </c>
      <c r="E6"/>
      <c r="X6" s="20">
        <f>B6</f>
        <v>481416.74</v>
      </c>
      <c r="Z6" s="20">
        <f t="shared" si="0"/>
        <v>481416.74</v>
      </c>
      <c r="AA6" s="20" t="str">
        <f t="shared" si="1"/>
        <v>44925481416,74</v>
      </c>
      <c r="AB6" t="s">
        <v>2239</v>
      </c>
      <c r="AC6" t="s">
        <v>2248</v>
      </c>
      <c r="AD6" t="s">
        <v>2236</v>
      </c>
    </row>
    <row r="7" spans="1:30" ht="15" hidden="1" customHeight="1" outlineLevel="1" x14ac:dyDescent="0.2">
      <c r="A7" s="3">
        <v>44925</v>
      </c>
      <c r="B7" s="31">
        <v>548775.99</v>
      </c>
      <c r="C7" s="5" t="s">
        <v>28</v>
      </c>
      <c r="D7" s="5" t="s">
        <v>1276</v>
      </c>
      <c r="E7"/>
      <c r="F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>
        <f>B7</f>
        <v>548775.99</v>
      </c>
      <c r="Y7" s="24"/>
      <c r="Z7" s="24">
        <f t="shared" si="0"/>
        <v>548775.99</v>
      </c>
      <c r="AA7" s="24" t="str">
        <f t="shared" si="1"/>
        <v>44925548775,99</v>
      </c>
      <c r="AB7" t="s">
        <v>2239</v>
      </c>
      <c r="AC7" t="s">
        <v>2248</v>
      </c>
      <c r="AD7" t="s">
        <v>2236</v>
      </c>
    </row>
    <row r="8" spans="1:30" ht="15" hidden="1" customHeight="1" outlineLevel="1" x14ac:dyDescent="0.2">
      <c r="A8" s="3">
        <v>44925</v>
      </c>
      <c r="B8" s="31">
        <v>609999.9</v>
      </c>
      <c r="C8" s="5" t="s">
        <v>32</v>
      </c>
      <c r="D8" s="5" t="s">
        <v>1277</v>
      </c>
      <c r="E8"/>
      <c r="F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>
        <f>B8</f>
        <v>609999.9</v>
      </c>
      <c r="Y8" s="24"/>
      <c r="Z8" s="24">
        <f t="shared" si="0"/>
        <v>609999.9</v>
      </c>
      <c r="AA8" s="24" t="str">
        <f t="shared" si="1"/>
        <v>44925609999,9</v>
      </c>
      <c r="AB8" t="s">
        <v>2275</v>
      </c>
      <c r="AC8" t="s">
        <v>2248</v>
      </c>
      <c r="AD8" t="s">
        <v>2269</v>
      </c>
    </row>
    <row r="9" spans="1:30" ht="15" hidden="1" customHeight="1" outlineLevel="1" x14ac:dyDescent="0.2">
      <c r="A9" s="3">
        <v>44925</v>
      </c>
      <c r="B9" s="31">
        <v>50000</v>
      </c>
      <c r="C9" s="5" t="s">
        <v>9</v>
      </c>
      <c r="D9" s="5" t="s">
        <v>1278</v>
      </c>
      <c r="E9"/>
      <c r="F9" s="24"/>
      <c r="J9" s="24"/>
      <c r="K9" s="24"/>
      <c r="L9" s="24"/>
      <c r="M9" s="24"/>
      <c r="N9" s="24"/>
      <c r="O9" s="24">
        <f>B9</f>
        <v>50000</v>
      </c>
      <c r="P9" s="24"/>
      <c r="Q9" s="24"/>
      <c r="R9" s="24"/>
      <c r="S9" s="24"/>
      <c r="T9" s="24"/>
      <c r="U9" s="24"/>
      <c r="V9" s="24"/>
      <c r="W9" s="24"/>
      <c r="X9" s="24"/>
      <c r="Y9" s="24"/>
      <c r="Z9" s="24">
        <f t="shared" si="0"/>
        <v>50000</v>
      </c>
      <c r="AA9" s="24" t="str">
        <f t="shared" si="1"/>
        <v>4492550000</v>
      </c>
      <c r="AB9" t="s">
        <v>2213</v>
      </c>
      <c r="AC9" t="s">
        <v>2248</v>
      </c>
      <c r="AD9" t="s">
        <v>2213</v>
      </c>
    </row>
    <row r="10" spans="1:30" ht="15" hidden="1" customHeight="1" outlineLevel="1" x14ac:dyDescent="0.2">
      <c r="A10" s="3">
        <v>44925</v>
      </c>
      <c r="B10" s="31">
        <v>35250</v>
      </c>
      <c r="C10" s="5" t="s">
        <v>16</v>
      </c>
      <c r="D10" s="5" t="s">
        <v>1279</v>
      </c>
      <c r="E10"/>
      <c r="F10" s="24"/>
      <c r="G10" s="2">
        <f>B10</f>
        <v>35250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>
        <f t="shared" si="0"/>
        <v>35250</v>
      </c>
      <c r="AA10" s="24" t="str">
        <f t="shared" si="1"/>
        <v>4492535250</v>
      </c>
      <c r="AB10" t="s">
        <v>2209</v>
      </c>
      <c r="AC10" t="s">
        <v>2244</v>
      </c>
      <c r="AD10" t="s">
        <v>2209</v>
      </c>
    </row>
    <row r="11" spans="1:30" ht="15" hidden="1" customHeight="1" outlineLevel="1" x14ac:dyDescent="0.2">
      <c r="A11" s="3">
        <v>44925</v>
      </c>
      <c r="B11" s="31">
        <v>2287.56</v>
      </c>
      <c r="C11" s="5" t="s">
        <v>7</v>
      </c>
      <c r="D11" s="5" t="s">
        <v>1280</v>
      </c>
      <c r="E11" s="24">
        <f>B11</f>
        <v>2287.56</v>
      </c>
      <c r="F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>
        <f t="shared" si="0"/>
        <v>2287.56</v>
      </c>
      <c r="AA11" s="24" t="str">
        <f t="shared" si="1"/>
        <v>449252287,56</v>
      </c>
      <c r="AB11" t="s">
        <v>2204</v>
      </c>
      <c r="AC11" t="s">
        <v>2245</v>
      </c>
      <c r="AD11" t="s">
        <v>2262</v>
      </c>
    </row>
    <row r="12" spans="1:30" ht="15" hidden="1" customHeight="1" outlineLevel="1" x14ac:dyDescent="0.2">
      <c r="A12" s="3">
        <v>44925</v>
      </c>
      <c r="B12" s="31">
        <v>409233.65</v>
      </c>
      <c r="C12" s="5" t="s">
        <v>28</v>
      </c>
      <c r="D12" s="5" t="s">
        <v>1281</v>
      </c>
      <c r="E12"/>
      <c r="F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>
        <f>B12</f>
        <v>409233.65</v>
      </c>
      <c r="Y12" s="24"/>
      <c r="Z12" s="24">
        <f t="shared" si="0"/>
        <v>409233.65</v>
      </c>
      <c r="AA12" s="24" t="str">
        <f t="shared" si="1"/>
        <v>44925409233,65</v>
      </c>
      <c r="AB12" t="s">
        <v>2239</v>
      </c>
      <c r="AC12" t="s">
        <v>2248</v>
      </c>
      <c r="AD12" t="s">
        <v>2236</v>
      </c>
    </row>
    <row r="13" spans="1:30" ht="15" hidden="1" customHeight="1" outlineLevel="1" x14ac:dyDescent="0.2">
      <c r="A13" s="3">
        <v>44925</v>
      </c>
      <c r="B13" s="31">
        <v>2718.4</v>
      </c>
      <c r="C13" s="5" t="s">
        <v>7</v>
      </c>
      <c r="D13" s="5" t="s">
        <v>1282</v>
      </c>
      <c r="E13"/>
      <c r="F13" s="24"/>
      <c r="I13" s="2">
        <f>B13</f>
        <v>2718.4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>
        <f t="shared" si="0"/>
        <v>2718.4</v>
      </c>
      <c r="AA13" s="24" t="str">
        <f t="shared" si="1"/>
        <v>449252718,4</v>
      </c>
      <c r="AB13" t="s">
        <v>2227</v>
      </c>
      <c r="AC13" t="s">
        <v>2276</v>
      </c>
      <c r="AD13" t="s">
        <v>2276</v>
      </c>
    </row>
    <row r="14" spans="1:30" ht="15" hidden="1" customHeight="1" outlineLevel="1" x14ac:dyDescent="0.2">
      <c r="A14" s="3">
        <v>44925</v>
      </c>
      <c r="B14" s="31">
        <v>401.08</v>
      </c>
      <c r="C14" s="5" t="s">
        <v>7</v>
      </c>
      <c r="D14" s="5" t="s">
        <v>38</v>
      </c>
      <c r="E14" s="24">
        <f>B14</f>
        <v>401.08</v>
      </c>
      <c r="F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>
        <f t="shared" si="0"/>
        <v>401.08</v>
      </c>
      <c r="AA14" s="24" t="str">
        <f t="shared" si="1"/>
        <v>44925401,08</v>
      </c>
      <c r="AB14" t="s">
        <v>2204</v>
      </c>
      <c r="AC14" t="s">
        <v>2245</v>
      </c>
      <c r="AD14" t="s">
        <v>2262</v>
      </c>
    </row>
    <row r="15" spans="1:30" ht="15" hidden="1" customHeight="1" outlineLevel="1" x14ac:dyDescent="0.2">
      <c r="A15" s="3">
        <v>44925</v>
      </c>
      <c r="B15" s="31">
        <v>225</v>
      </c>
      <c r="C15" s="5" t="s">
        <v>7</v>
      </c>
      <c r="D15" s="5" t="s">
        <v>1283</v>
      </c>
      <c r="E15" s="24">
        <f>B15</f>
        <v>225</v>
      </c>
      <c r="F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>
        <f t="shared" si="0"/>
        <v>225</v>
      </c>
      <c r="AA15" s="24" t="str">
        <f t="shared" si="1"/>
        <v>44925225</v>
      </c>
      <c r="AB15" t="s">
        <v>2204</v>
      </c>
      <c r="AC15" t="s">
        <v>2245</v>
      </c>
      <c r="AD15" t="s">
        <v>2262</v>
      </c>
    </row>
    <row r="16" spans="1:30" ht="15" hidden="1" customHeight="1" outlineLevel="1" x14ac:dyDescent="0.2">
      <c r="A16" s="3">
        <v>44925</v>
      </c>
      <c r="B16" s="31">
        <v>864</v>
      </c>
      <c r="C16" s="5" t="s">
        <v>7</v>
      </c>
      <c r="D16" s="5" t="s">
        <v>1282</v>
      </c>
      <c r="E16"/>
      <c r="F16" s="24"/>
      <c r="I16" s="4">
        <v>864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>
        <f>SUM(I16:Y16)</f>
        <v>864</v>
      </c>
      <c r="AA16" s="24" t="str">
        <f t="shared" si="1"/>
        <v>44925864</v>
      </c>
      <c r="AB16" t="s">
        <v>2238</v>
      </c>
      <c r="AC16" t="s">
        <v>2246</v>
      </c>
      <c r="AD16" t="s">
        <v>2266</v>
      </c>
    </row>
    <row r="17" spans="1:30" ht="15" hidden="1" customHeight="1" outlineLevel="1" x14ac:dyDescent="0.2">
      <c r="A17" s="3">
        <v>44925</v>
      </c>
      <c r="B17" s="31">
        <v>287109.88</v>
      </c>
      <c r="C17" s="5" t="s">
        <v>28</v>
      </c>
      <c r="D17" s="5" t="s">
        <v>1284</v>
      </c>
      <c r="E17"/>
      <c r="F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31">
        <v>287109.88</v>
      </c>
      <c r="Y17" s="24"/>
      <c r="Z17" s="24">
        <f t="shared" ref="Z17:Z48" si="2">SUM(E17:Y17)</f>
        <v>287109.88</v>
      </c>
      <c r="AA17" s="24" t="str">
        <f t="shared" si="1"/>
        <v>44925287109,88</v>
      </c>
      <c r="AB17" t="s">
        <v>2239</v>
      </c>
      <c r="AC17" t="s">
        <v>2248</v>
      </c>
      <c r="AD17" t="s">
        <v>2236</v>
      </c>
    </row>
    <row r="18" spans="1:30" ht="15" hidden="1" customHeight="1" outlineLevel="1" x14ac:dyDescent="0.2">
      <c r="A18" s="3">
        <v>44924</v>
      </c>
      <c r="B18" s="31">
        <v>40000</v>
      </c>
      <c r="C18" s="5" t="s">
        <v>1204</v>
      </c>
      <c r="D18" s="5" t="s">
        <v>1285</v>
      </c>
      <c r="E18"/>
      <c r="F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31">
        <v>40000</v>
      </c>
      <c r="Y18" s="24"/>
      <c r="Z18" s="24">
        <f t="shared" si="2"/>
        <v>40000</v>
      </c>
      <c r="AA18" s="24" t="str">
        <f t="shared" si="1"/>
        <v>4492440000</v>
      </c>
      <c r="AB18" t="s">
        <v>2282</v>
      </c>
      <c r="AC18" t="s">
        <v>2276</v>
      </c>
      <c r="AD18" t="s">
        <v>2276</v>
      </c>
    </row>
    <row r="19" spans="1:30" ht="15" hidden="1" customHeight="1" outlineLevel="1" x14ac:dyDescent="0.2">
      <c r="A19" s="3">
        <v>44924</v>
      </c>
      <c r="B19" s="31">
        <v>1070.98</v>
      </c>
      <c r="C19" s="5" t="s">
        <v>7</v>
      </c>
      <c r="D19" s="5" t="s">
        <v>1280</v>
      </c>
      <c r="E19" s="24">
        <f>B19</f>
        <v>1070.98</v>
      </c>
      <c r="F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>
        <f t="shared" si="2"/>
        <v>1070.98</v>
      </c>
      <c r="AA19" s="24" t="str">
        <f t="shared" si="1"/>
        <v>449241070,98</v>
      </c>
      <c r="AB19" t="s">
        <v>2204</v>
      </c>
      <c r="AC19" t="s">
        <v>2245</v>
      </c>
      <c r="AD19" t="s">
        <v>2262</v>
      </c>
    </row>
    <row r="20" spans="1:30" ht="15" hidden="1" customHeight="1" outlineLevel="1" x14ac:dyDescent="0.2">
      <c r="A20" s="3">
        <v>44924</v>
      </c>
      <c r="B20" s="31">
        <v>107098</v>
      </c>
      <c r="C20" s="5" t="s">
        <v>13</v>
      </c>
      <c r="D20" s="5" t="s">
        <v>1286</v>
      </c>
      <c r="E20"/>
      <c r="F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31">
        <v>107098</v>
      </c>
      <c r="Y20" s="24"/>
      <c r="Z20" s="24">
        <f t="shared" si="2"/>
        <v>107098</v>
      </c>
      <c r="AA20" s="24" t="str">
        <f t="shared" si="1"/>
        <v>44924107098</v>
      </c>
      <c r="AB20" t="s">
        <v>2242</v>
      </c>
      <c r="AC20" t="s">
        <v>2276</v>
      </c>
      <c r="AD20" t="s">
        <v>2276</v>
      </c>
    </row>
    <row r="21" spans="1:30" ht="15" hidden="1" customHeight="1" outlineLevel="1" x14ac:dyDescent="0.2">
      <c r="A21" s="3">
        <v>44924</v>
      </c>
      <c r="B21" s="31">
        <v>990</v>
      </c>
      <c r="C21" s="5" t="s">
        <v>7</v>
      </c>
      <c r="D21" s="5" t="s">
        <v>1287</v>
      </c>
      <c r="E21" s="24">
        <f>B21</f>
        <v>990</v>
      </c>
      <c r="F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>
        <f t="shared" si="2"/>
        <v>990</v>
      </c>
      <c r="AA21" s="24" t="str">
        <f t="shared" si="1"/>
        <v>44924990</v>
      </c>
      <c r="AB21" t="s">
        <v>2204</v>
      </c>
      <c r="AC21" t="s">
        <v>2245</v>
      </c>
      <c r="AD21" t="s">
        <v>2262</v>
      </c>
    </row>
    <row r="22" spans="1:30" ht="15" hidden="1" customHeight="1" outlineLevel="1" x14ac:dyDescent="0.2">
      <c r="A22" s="3">
        <v>44924</v>
      </c>
      <c r="B22" s="31">
        <v>50000</v>
      </c>
      <c r="C22" s="5" t="s">
        <v>1205</v>
      </c>
      <c r="D22" s="5" t="s">
        <v>1288</v>
      </c>
      <c r="E22"/>
      <c r="F22" s="24"/>
      <c r="J22" s="24"/>
      <c r="K22" s="24"/>
      <c r="L22" s="31">
        <v>50000</v>
      </c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>
        <f t="shared" si="2"/>
        <v>50000</v>
      </c>
      <c r="AA22" s="24" t="str">
        <f t="shared" si="1"/>
        <v>4492450000</v>
      </c>
      <c r="AB22" t="s">
        <v>2201</v>
      </c>
      <c r="AC22" t="s">
        <v>2248</v>
      </c>
      <c r="AD22" t="s">
        <v>2265</v>
      </c>
    </row>
    <row r="23" spans="1:30" ht="15" hidden="1" customHeight="1" outlineLevel="1" x14ac:dyDescent="0.2">
      <c r="A23" s="3">
        <v>44924</v>
      </c>
      <c r="B23" s="31">
        <v>825</v>
      </c>
      <c r="C23" s="5" t="s">
        <v>7</v>
      </c>
      <c r="D23" s="5" t="s">
        <v>1283</v>
      </c>
      <c r="E23" s="24">
        <f>B23</f>
        <v>825</v>
      </c>
      <c r="F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>
        <f t="shared" si="2"/>
        <v>825</v>
      </c>
      <c r="AA23" s="24" t="str">
        <f t="shared" si="1"/>
        <v>44924825</v>
      </c>
      <c r="AB23" t="s">
        <v>2204</v>
      </c>
      <c r="AC23" t="s">
        <v>2245</v>
      </c>
      <c r="AD23" t="s">
        <v>2262</v>
      </c>
    </row>
    <row r="24" spans="1:30" ht="15" hidden="1" customHeight="1" outlineLevel="1" x14ac:dyDescent="0.2">
      <c r="A24" s="3">
        <v>44923</v>
      </c>
      <c r="B24" s="31">
        <v>5000</v>
      </c>
      <c r="C24" s="5" t="s">
        <v>47</v>
      </c>
      <c r="D24" s="5" t="s">
        <v>2178</v>
      </c>
      <c r="E24"/>
      <c r="F24" s="24"/>
      <c r="J24" s="24"/>
      <c r="K24" s="24"/>
      <c r="L24" s="24"/>
      <c r="M24" s="24"/>
      <c r="N24" s="24"/>
      <c r="O24" s="24"/>
      <c r="P24" s="31">
        <v>5000</v>
      </c>
      <c r="Q24" s="31"/>
      <c r="R24" s="24"/>
      <c r="S24" s="24"/>
      <c r="T24" s="24"/>
      <c r="U24" s="24"/>
      <c r="V24" s="24"/>
      <c r="W24" s="24"/>
      <c r="X24" s="24"/>
      <c r="Y24" s="24"/>
      <c r="Z24" s="24">
        <f t="shared" si="2"/>
        <v>5000</v>
      </c>
      <c r="AA24" s="24" t="str">
        <f t="shared" si="1"/>
        <v>449235000</v>
      </c>
      <c r="AB24" t="s">
        <v>2224</v>
      </c>
      <c r="AC24" t="s">
        <v>2248</v>
      </c>
      <c r="AD24" t="s">
        <v>2427</v>
      </c>
    </row>
    <row r="25" spans="1:30" ht="15" hidden="1" customHeight="1" outlineLevel="1" x14ac:dyDescent="0.2">
      <c r="A25" s="3">
        <v>44923</v>
      </c>
      <c r="B25" s="31">
        <v>0.06</v>
      </c>
      <c r="C25" s="5" t="s">
        <v>28</v>
      </c>
      <c r="D25" s="5" t="s">
        <v>1289</v>
      </c>
      <c r="E25"/>
      <c r="F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31">
        <v>0.06</v>
      </c>
      <c r="W25" s="31"/>
      <c r="X25" s="24"/>
      <c r="Y25" s="24"/>
      <c r="Z25" s="24">
        <f t="shared" si="2"/>
        <v>0.06</v>
      </c>
      <c r="AA25" s="24" t="str">
        <f t="shared" si="1"/>
        <v>449230,06</v>
      </c>
      <c r="AB25" t="s">
        <v>2236</v>
      </c>
      <c r="AC25" t="s">
        <v>2248</v>
      </c>
      <c r="AD25" t="s">
        <v>2236</v>
      </c>
    </row>
    <row r="26" spans="1:30" ht="15" hidden="1" customHeight="1" outlineLevel="1" x14ac:dyDescent="0.2">
      <c r="A26" s="3">
        <v>44923</v>
      </c>
      <c r="B26" s="31">
        <v>105000</v>
      </c>
      <c r="C26" s="5" t="s">
        <v>1204</v>
      </c>
      <c r="D26" s="5" t="s">
        <v>1290</v>
      </c>
      <c r="E26"/>
      <c r="F26" s="24"/>
      <c r="J26" s="24"/>
      <c r="K26" s="24"/>
      <c r="L26" s="24"/>
      <c r="M26" s="31">
        <v>105000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>
        <f t="shared" si="2"/>
        <v>105000</v>
      </c>
      <c r="AA26" s="24" t="str">
        <f t="shared" si="1"/>
        <v>44923105000</v>
      </c>
      <c r="AB26" t="s">
        <v>2202</v>
      </c>
      <c r="AC26" t="s">
        <v>2248</v>
      </c>
      <c r="AD26" t="s">
        <v>2268</v>
      </c>
    </row>
    <row r="27" spans="1:30" ht="15" hidden="1" customHeight="1" outlineLevel="1" x14ac:dyDescent="0.2">
      <c r="A27" s="3">
        <v>44923</v>
      </c>
      <c r="B27" s="31">
        <v>5000</v>
      </c>
      <c r="C27" s="5" t="s">
        <v>47</v>
      </c>
      <c r="D27" s="5" t="s">
        <v>2175</v>
      </c>
      <c r="E27"/>
      <c r="F27" s="24"/>
      <c r="J27" s="24"/>
      <c r="K27" s="24"/>
      <c r="L27" s="24"/>
      <c r="M27" s="24"/>
      <c r="N27" s="24"/>
      <c r="O27" s="24"/>
      <c r="P27" s="31">
        <v>5000</v>
      </c>
      <c r="Q27" s="31"/>
      <c r="R27" s="24"/>
      <c r="S27" s="24"/>
      <c r="T27" s="24"/>
      <c r="U27" s="24"/>
      <c r="V27" s="24"/>
      <c r="W27" s="24"/>
      <c r="X27" s="24"/>
      <c r="Y27" s="24"/>
      <c r="Z27" s="24">
        <f t="shared" si="2"/>
        <v>5000</v>
      </c>
      <c r="AA27" s="24" t="str">
        <f t="shared" si="1"/>
        <v>449235000</v>
      </c>
      <c r="AB27" t="s">
        <v>2224</v>
      </c>
      <c r="AC27" t="s">
        <v>2248</v>
      </c>
      <c r="AD27" t="s">
        <v>2427</v>
      </c>
    </row>
    <row r="28" spans="1:30" ht="15" hidden="1" customHeight="1" outlineLevel="1" x14ac:dyDescent="0.2">
      <c r="A28" s="3">
        <v>44923</v>
      </c>
      <c r="B28" s="31">
        <v>17100</v>
      </c>
      <c r="C28" s="5" t="s">
        <v>1206</v>
      </c>
      <c r="D28" s="5" t="s">
        <v>2176</v>
      </c>
      <c r="E28"/>
      <c r="F28" s="24"/>
      <c r="J28" s="31">
        <v>17100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>
        <f t="shared" si="2"/>
        <v>17100</v>
      </c>
      <c r="AA28" s="24" t="str">
        <f t="shared" si="1"/>
        <v>4492317100</v>
      </c>
      <c r="AB28" t="s">
        <v>2219</v>
      </c>
      <c r="AC28" t="s">
        <v>2245</v>
      </c>
      <c r="AD28" t="s">
        <v>2266</v>
      </c>
    </row>
    <row r="29" spans="1:30" ht="15" hidden="1" customHeight="1" outlineLevel="1" x14ac:dyDescent="0.2">
      <c r="A29" s="3">
        <v>44922</v>
      </c>
      <c r="B29" s="31">
        <v>38000</v>
      </c>
      <c r="C29" s="5" t="s">
        <v>54</v>
      </c>
      <c r="D29" s="5" t="s">
        <v>2177</v>
      </c>
      <c r="E29"/>
      <c r="F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31">
        <v>38000</v>
      </c>
      <c r="Y29" s="24"/>
      <c r="Z29" s="24">
        <f t="shared" si="2"/>
        <v>38000</v>
      </c>
      <c r="AA29" s="24" t="str">
        <f t="shared" si="1"/>
        <v>4492238000</v>
      </c>
      <c r="AB29" t="s">
        <v>2282</v>
      </c>
      <c r="AC29" t="s">
        <v>2276</v>
      </c>
      <c r="AD29" t="s">
        <v>2276</v>
      </c>
    </row>
    <row r="30" spans="1:30" ht="15" hidden="1" customHeight="1" outlineLevel="1" x14ac:dyDescent="0.2">
      <c r="A30" s="3">
        <v>44918</v>
      </c>
      <c r="B30" s="31">
        <v>21000</v>
      </c>
      <c r="C30" s="5" t="s">
        <v>56</v>
      </c>
      <c r="D30" s="5" t="s">
        <v>1291</v>
      </c>
      <c r="E30"/>
      <c r="F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31">
        <v>21000</v>
      </c>
      <c r="Y30" s="24"/>
      <c r="Z30" s="24">
        <f t="shared" si="2"/>
        <v>21000</v>
      </c>
      <c r="AA30" s="24" t="str">
        <f t="shared" si="1"/>
        <v>4491821000</v>
      </c>
      <c r="AB30" t="s">
        <v>2282</v>
      </c>
      <c r="AC30" t="s">
        <v>2276</v>
      </c>
      <c r="AD30" t="s">
        <v>2276</v>
      </c>
    </row>
    <row r="31" spans="1:30" ht="15" hidden="1" customHeight="1" outlineLevel="1" x14ac:dyDescent="0.2">
      <c r="A31" s="3">
        <v>44918</v>
      </c>
      <c r="B31" s="31">
        <v>583087.96</v>
      </c>
      <c r="C31" s="5" t="s">
        <v>28</v>
      </c>
      <c r="D31" s="5" t="s">
        <v>1289</v>
      </c>
      <c r="E31"/>
      <c r="F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>
        <v>583087.96</v>
      </c>
      <c r="Y31" s="24"/>
      <c r="Z31" s="24">
        <f t="shared" si="2"/>
        <v>583087.96</v>
      </c>
      <c r="AA31" s="24" t="str">
        <f t="shared" si="1"/>
        <v>44918583087,96</v>
      </c>
      <c r="AB31" t="s">
        <v>2239</v>
      </c>
      <c r="AC31" t="s">
        <v>2248</v>
      </c>
      <c r="AD31" t="s">
        <v>2236</v>
      </c>
    </row>
    <row r="32" spans="1:30" ht="15" hidden="1" customHeight="1" outlineLevel="1" x14ac:dyDescent="0.2">
      <c r="A32" s="3">
        <v>44918</v>
      </c>
      <c r="B32" s="31">
        <v>452127</v>
      </c>
      <c r="C32" s="5" t="s">
        <v>59</v>
      </c>
      <c r="D32" s="5" t="s">
        <v>1292</v>
      </c>
      <c r="E32"/>
      <c r="F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31">
        <v>452127</v>
      </c>
      <c r="Y32" s="24"/>
      <c r="Z32" s="24">
        <f t="shared" si="2"/>
        <v>452127</v>
      </c>
      <c r="AA32" s="24" t="str">
        <f t="shared" si="1"/>
        <v>44918452127</v>
      </c>
      <c r="AB32" t="s">
        <v>2282</v>
      </c>
      <c r="AC32" t="s">
        <v>2276</v>
      </c>
      <c r="AD32" t="s">
        <v>2276</v>
      </c>
    </row>
    <row r="33" spans="1:30" ht="15" hidden="1" customHeight="1" outlineLevel="1" x14ac:dyDescent="0.2">
      <c r="A33" s="3">
        <v>44917</v>
      </c>
      <c r="B33" s="31">
        <v>107214.1</v>
      </c>
      <c r="C33" s="5" t="s">
        <v>61</v>
      </c>
      <c r="D33" s="5" t="s">
        <v>1293</v>
      </c>
      <c r="E33"/>
      <c r="F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31">
        <v>107214.1</v>
      </c>
      <c r="Y33" s="24"/>
      <c r="Z33" s="24">
        <f t="shared" si="2"/>
        <v>107214.1</v>
      </c>
      <c r="AA33" s="24" t="str">
        <f t="shared" si="1"/>
        <v>44917107214,1</v>
      </c>
      <c r="AB33" t="s">
        <v>2282</v>
      </c>
      <c r="AC33" t="s">
        <v>2276</v>
      </c>
      <c r="AD33" t="s">
        <v>2276</v>
      </c>
    </row>
    <row r="34" spans="1:30" ht="15" hidden="1" customHeight="1" outlineLevel="1" x14ac:dyDescent="0.2">
      <c r="A34" s="3">
        <v>44915</v>
      </c>
      <c r="B34" s="31">
        <v>15.6</v>
      </c>
      <c r="C34" s="5" t="s">
        <v>7</v>
      </c>
      <c r="D34" s="5" t="s">
        <v>63</v>
      </c>
      <c r="E34" s="24">
        <f>B34</f>
        <v>15.6</v>
      </c>
      <c r="F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>
        <f t="shared" si="2"/>
        <v>15.6</v>
      </c>
      <c r="AA34" s="24" t="str">
        <f t="shared" si="1"/>
        <v>4491515,6</v>
      </c>
      <c r="AB34" t="s">
        <v>2204</v>
      </c>
      <c r="AC34" t="s">
        <v>2245</v>
      </c>
      <c r="AD34" t="s">
        <v>2262</v>
      </c>
    </row>
    <row r="35" spans="1:30" ht="15" hidden="1" customHeight="1" outlineLevel="1" x14ac:dyDescent="0.2">
      <c r="A35" s="3">
        <v>44915</v>
      </c>
      <c r="B35" s="31">
        <v>439.35</v>
      </c>
      <c r="C35" s="5" t="s">
        <v>7</v>
      </c>
      <c r="D35" s="5" t="s">
        <v>1294</v>
      </c>
      <c r="E35" s="24">
        <f>B35</f>
        <v>439.35</v>
      </c>
      <c r="F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>
        <f t="shared" si="2"/>
        <v>439.35</v>
      </c>
      <c r="AA35" s="24" t="str">
        <f t="shared" si="1"/>
        <v>44915439,35</v>
      </c>
      <c r="AB35" t="s">
        <v>2204</v>
      </c>
      <c r="AC35" t="s">
        <v>2245</v>
      </c>
      <c r="AD35" t="s">
        <v>2262</v>
      </c>
    </row>
    <row r="36" spans="1:30" ht="15" hidden="1" customHeight="1" outlineLevel="1" x14ac:dyDescent="0.2">
      <c r="A36" s="3">
        <v>44915</v>
      </c>
      <c r="B36" s="31">
        <v>43935</v>
      </c>
      <c r="C36" s="5" t="s">
        <v>10</v>
      </c>
      <c r="D36" s="5" t="s">
        <v>1295</v>
      </c>
      <c r="E36"/>
      <c r="F36" s="24"/>
      <c r="J36" s="24"/>
      <c r="K36" s="24"/>
      <c r="L36" s="24"/>
      <c r="M36" s="24"/>
      <c r="N36" s="31">
        <v>43935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>
        <f t="shared" si="2"/>
        <v>43935</v>
      </c>
      <c r="AA36" s="24" t="str">
        <f t="shared" si="1"/>
        <v>4491543935</v>
      </c>
      <c r="AB36" t="s">
        <v>2281</v>
      </c>
      <c r="AC36" t="s">
        <v>2276</v>
      </c>
      <c r="AD36" t="s">
        <v>2276</v>
      </c>
    </row>
    <row r="37" spans="1:30" ht="15" hidden="1" customHeight="1" outlineLevel="1" x14ac:dyDescent="0.2">
      <c r="A37" s="3">
        <v>44915</v>
      </c>
      <c r="B37" s="31">
        <v>3900</v>
      </c>
      <c r="C37" s="5" t="s">
        <v>7</v>
      </c>
      <c r="D37" s="5" t="s">
        <v>1296</v>
      </c>
      <c r="E37"/>
      <c r="F37" s="24"/>
      <c r="I37" s="4">
        <v>3900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>
        <f t="shared" si="2"/>
        <v>3900</v>
      </c>
      <c r="AA37" s="24" t="str">
        <f t="shared" si="1"/>
        <v>449153900</v>
      </c>
      <c r="AB37" t="s">
        <v>2212</v>
      </c>
      <c r="AC37" t="s">
        <v>2244</v>
      </c>
      <c r="AD37" t="s">
        <v>2209</v>
      </c>
    </row>
    <row r="38" spans="1:30" ht="15" hidden="1" customHeight="1" outlineLevel="1" x14ac:dyDescent="0.2">
      <c r="A38" s="3">
        <v>44914</v>
      </c>
      <c r="B38" s="31">
        <v>710</v>
      </c>
      <c r="C38" s="5" t="s">
        <v>8</v>
      </c>
      <c r="D38" s="5" t="s">
        <v>1297</v>
      </c>
      <c r="E38"/>
      <c r="F38" s="24"/>
      <c r="J38" s="24"/>
      <c r="K38" s="24"/>
      <c r="L38" s="24"/>
      <c r="M38" s="24"/>
      <c r="N38" s="24"/>
      <c r="O38" s="24"/>
      <c r="P38" s="24"/>
      <c r="Q38" s="24"/>
      <c r="R38" s="24"/>
      <c r="S38" s="31">
        <v>710</v>
      </c>
      <c r="T38" s="24"/>
      <c r="U38" s="24"/>
      <c r="V38" s="24"/>
      <c r="W38" s="24"/>
      <c r="X38" s="24"/>
      <c r="Y38" s="24"/>
      <c r="Z38" s="24">
        <f t="shared" si="2"/>
        <v>710</v>
      </c>
      <c r="AA38" s="24" t="str">
        <f t="shared" si="1"/>
        <v>44914710</v>
      </c>
      <c r="AB38" t="s">
        <v>2283</v>
      </c>
      <c r="AC38" t="s">
        <v>2276</v>
      </c>
      <c r="AD38" t="s">
        <v>2276</v>
      </c>
    </row>
    <row r="39" spans="1:30" ht="15" hidden="1" customHeight="1" outlineLevel="1" x14ac:dyDescent="0.2">
      <c r="A39" s="3">
        <v>44914</v>
      </c>
      <c r="B39" s="31">
        <v>32000</v>
      </c>
      <c r="C39" s="5" t="s">
        <v>7</v>
      </c>
      <c r="D39" s="5" t="s">
        <v>1298</v>
      </c>
      <c r="E39"/>
      <c r="F39" s="24"/>
      <c r="G39" s="4">
        <v>32000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>
        <f t="shared" si="2"/>
        <v>32000</v>
      </c>
      <c r="AA39" s="24" t="str">
        <f t="shared" si="1"/>
        <v>4491432000</v>
      </c>
      <c r="AB39" t="s">
        <v>2209</v>
      </c>
      <c r="AC39" t="s">
        <v>2244</v>
      </c>
      <c r="AD39" t="s">
        <v>2209</v>
      </c>
    </row>
    <row r="40" spans="1:30" ht="15" hidden="1" customHeight="1" outlineLevel="1" x14ac:dyDescent="0.2">
      <c r="A40" s="3">
        <v>44914</v>
      </c>
      <c r="B40" s="31">
        <v>16810</v>
      </c>
      <c r="C40" s="5" t="s">
        <v>67</v>
      </c>
      <c r="D40" s="5" t="s">
        <v>1299</v>
      </c>
      <c r="E40"/>
      <c r="F40" s="24"/>
      <c r="I40" s="4">
        <v>16810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>
        <f t="shared" si="2"/>
        <v>16810</v>
      </c>
      <c r="AA40" s="24" t="str">
        <f t="shared" si="1"/>
        <v>4491416810</v>
      </c>
      <c r="AB40" t="s">
        <v>2428</v>
      </c>
      <c r="AC40" t="s">
        <v>2246</v>
      </c>
      <c r="AD40" t="s">
        <v>2266</v>
      </c>
    </row>
    <row r="41" spans="1:30" ht="15" hidden="1" customHeight="1" outlineLevel="1" x14ac:dyDescent="0.2">
      <c r="A41" s="3">
        <v>44914</v>
      </c>
      <c r="B41" s="31">
        <v>128</v>
      </c>
      <c r="C41" s="5" t="s">
        <v>7</v>
      </c>
      <c r="D41" s="5" t="s">
        <v>1300</v>
      </c>
      <c r="E41" s="24">
        <f>B41</f>
        <v>128</v>
      </c>
      <c r="F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>
        <f t="shared" si="2"/>
        <v>128</v>
      </c>
      <c r="AA41" s="24" t="str">
        <f t="shared" si="1"/>
        <v>44914128</v>
      </c>
      <c r="AB41" t="s">
        <v>2204</v>
      </c>
      <c r="AC41" t="s">
        <v>2245</v>
      </c>
      <c r="AD41" t="s">
        <v>2262</v>
      </c>
    </row>
    <row r="42" spans="1:30" ht="15" hidden="1" customHeight="1" outlineLevel="1" x14ac:dyDescent="0.2">
      <c r="A42" s="3">
        <v>44911</v>
      </c>
      <c r="B42" s="31">
        <v>6770</v>
      </c>
      <c r="C42" s="5" t="s">
        <v>7</v>
      </c>
      <c r="D42" s="5" t="s">
        <v>1282</v>
      </c>
      <c r="E42"/>
      <c r="F42" s="24"/>
      <c r="I42" s="4">
        <v>6770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>
        <f t="shared" si="2"/>
        <v>6770</v>
      </c>
      <c r="AA42" s="24" t="str">
        <f t="shared" si="1"/>
        <v>449116770</v>
      </c>
      <c r="AB42" t="s">
        <v>2227</v>
      </c>
      <c r="AC42" t="s">
        <v>2276</v>
      </c>
      <c r="AD42" t="s">
        <v>2276</v>
      </c>
    </row>
    <row r="43" spans="1:30" ht="15" hidden="1" customHeight="1" outlineLevel="1" x14ac:dyDescent="0.2">
      <c r="A43" s="3">
        <v>44911</v>
      </c>
      <c r="B43" s="31">
        <v>32488</v>
      </c>
      <c r="C43" s="5" t="s">
        <v>7</v>
      </c>
      <c r="D43" s="5" t="s">
        <v>1282</v>
      </c>
      <c r="E43"/>
      <c r="F43" s="24"/>
      <c r="J43" s="24"/>
      <c r="K43" s="24"/>
      <c r="L43" s="24"/>
      <c r="M43" s="24"/>
      <c r="N43" s="31">
        <v>32488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>
        <f t="shared" si="2"/>
        <v>32488</v>
      </c>
      <c r="AA43" s="24" t="str">
        <f t="shared" si="1"/>
        <v>4491132488</v>
      </c>
      <c r="AB43" t="s">
        <v>2227</v>
      </c>
      <c r="AC43" t="s">
        <v>2276</v>
      </c>
      <c r="AD43" t="s">
        <v>2276</v>
      </c>
    </row>
    <row r="44" spans="1:30" ht="15" hidden="1" customHeight="1" outlineLevel="1" x14ac:dyDescent="0.2">
      <c r="A44" s="3">
        <v>44910</v>
      </c>
      <c r="B44" s="31">
        <v>35186.89</v>
      </c>
      <c r="C44" s="5" t="s">
        <v>1207</v>
      </c>
      <c r="D44" s="5" t="s">
        <v>2179</v>
      </c>
      <c r="E44"/>
      <c r="F44" s="24">
        <f>B44</f>
        <v>35186.89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>
        <f t="shared" si="2"/>
        <v>35186.89</v>
      </c>
      <c r="AA44" s="24" t="str">
        <f t="shared" si="1"/>
        <v>4491035186,89</v>
      </c>
      <c r="AB44" t="s">
        <v>2206</v>
      </c>
      <c r="AC44" t="s">
        <v>2244</v>
      </c>
      <c r="AD44" t="s">
        <v>2209</v>
      </c>
    </row>
    <row r="45" spans="1:30" ht="15" hidden="1" customHeight="1" outlineLevel="1" x14ac:dyDescent="0.2">
      <c r="A45" s="3">
        <v>44910</v>
      </c>
      <c r="B45" s="31">
        <v>13495.9</v>
      </c>
      <c r="C45" s="5" t="s">
        <v>1207</v>
      </c>
      <c r="D45" s="5" t="s">
        <v>1301</v>
      </c>
      <c r="E45"/>
      <c r="F45" s="24">
        <f>B45</f>
        <v>13495.9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>
        <f t="shared" si="2"/>
        <v>13495.9</v>
      </c>
      <c r="AA45" s="24" t="str">
        <f t="shared" si="1"/>
        <v>4491013495,9</v>
      </c>
      <c r="AB45" t="s">
        <v>2206</v>
      </c>
      <c r="AC45" t="s">
        <v>2244</v>
      </c>
      <c r="AD45" t="s">
        <v>2209</v>
      </c>
    </row>
    <row r="46" spans="1:30" ht="15" hidden="1" customHeight="1" outlineLevel="1" x14ac:dyDescent="0.2">
      <c r="A46" s="3">
        <v>44910</v>
      </c>
      <c r="B46" s="31">
        <v>30000</v>
      </c>
      <c r="C46" s="5" t="s">
        <v>16</v>
      </c>
      <c r="D46" s="5" t="s">
        <v>1302</v>
      </c>
      <c r="E46"/>
      <c r="F46" s="24"/>
      <c r="G46" s="2">
        <f>B46</f>
        <v>30000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>
        <f t="shared" si="2"/>
        <v>30000</v>
      </c>
      <c r="AA46" s="24" t="str">
        <f t="shared" si="1"/>
        <v>4491030000</v>
      </c>
      <c r="AB46" t="s">
        <v>2209</v>
      </c>
      <c r="AC46" t="s">
        <v>2244</v>
      </c>
      <c r="AD46" t="s">
        <v>2209</v>
      </c>
    </row>
    <row r="47" spans="1:30" ht="15" hidden="1" customHeight="1" outlineLevel="1" x14ac:dyDescent="0.2">
      <c r="A47" s="3">
        <v>44910</v>
      </c>
      <c r="B47" s="31">
        <v>120000</v>
      </c>
      <c r="C47" s="5" t="s">
        <v>32</v>
      </c>
      <c r="D47" s="5" t="s">
        <v>1303</v>
      </c>
      <c r="E47"/>
      <c r="F47" s="24"/>
      <c r="J47" s="24"/>
      <c r="K47" s="24"/>
      <c r="L47" s="24"/>
      <c r="M47" s="24"/>
      <c r="N47" s="31">
        <v>120000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>
        <f t="shared" si="2"/>
        <v>120000</v>
      </c>
      <c r="AA47" s="24" t="str">
        <f t="shared" si="1"/>
        <v>44910120000</v>
      </c>
      <c r="AB47" t="s">
        <v>2222</v>
      </c>
      <c r="AC47" t="s">
        <v>2248</v>
      </c>
      <c r="AD47" t="s">
        <v>2269</v>
      </c>
    </row>
    <row r="48" spans="1:30" ht="15" hidden="1" customHeight="1" outlineLevel="1" x14ac:dyDescent="0.2">
      <c r="A48" s="3">
        <v>44910</v>
      </c>
      <c r="B48" s="31">
        <v>537.04999999999995</v>
      </c>
      <c r="C48" s="5" t="s">
        <v>1208</v>
      </c>
      <c r="D48" s="5" t="s">
        <v>1304</v>
      </c>
      <c r="E48"/>
      <c r="F48" s="24">
        <f>B48</f>
        <v>537.04999999999995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>
        <f t="shared" si="2"/>
        <v>537.04999999999995</v>
      </c>
      <c r="AA48" s="24" t="str">
        <f t="shared" si="1"/>
        <v>44910537,05</v>
      </c>
      <c r="AB48" t="s">
        <v>2206</v>
      </c>
      <c r="AC48" t="s">
        <v>2244</v>
      </c>
      <c r="AD48" t="s">
        <v>2209</v>
      </c>
    </row>
    <row r="49" spans="1:30" ht="15" hidden="1" customHeight="1" outlineLevel="1" x14ac:dyDescent="0.2">
      <c r="A49" s="3">
        <v>44910</v>
      </c>
      <c r="B49" s="31">
        <v>1611.24</v>
      </c>
      <c r="C49" s="5" t="s">
        <v>1209</v>
      </c>
      <c r="D49" s="5" t="s">
        <v>2181</v>
      </c>
      <c r="E49"/>
      <c r="F49" s="24">
        <f>B49</f>
        <v>1611.24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>
        <f t="shared" ref="Z49:Z78" si="3">SUM(E49:Y49)</f>
        <v>1611.24</v>
      </c>
      <c r="AA49" s="24" t="str">
        <f t="shared" si="1"/>
        <v>449101611,24</v>
      </c>
      <c r="AB49" t="s">
        <v>2206</v>
      </c>
      <c r="AC49" t="s">
        <v>2244</v>
      </c>
      <c r="AD49" t="s">
        <v>2209</v>
      </c>
    </row>
    <row r="50" spans="1:30" ht="15" hidden="1" customHeight="1" outlineLevel="1" x14ac:dyDescent="0.2">
      <c r="A50" s="3">
        <v>44910</v>
      </c>
      <c r="B50" s="31">
        <v>40000</v>
      </c>
      <c r="C50" s="5" t="s">
        <v>32</v>
      </c>
      <c r="D50" s="5" t="s">
        <v>2180</v>
      </c>
      <c r="E50"/>
      <c r="F50" s="24"/>
      <c r="J50" s="24"/>
      <c r="K50" s="24"/>
      <c r="L50" s="24"/>
      <c r="M50" s="24"/>
      <c r="N50" s="31">
        <v>40000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>
        <f t="shared" si="3"/>
        <v>40000</v>
      </c>
      <c r="AA50" s="24" t="str">
        <f t="shared" si="1"/>
        <v>4491040000</v>
      </c>
      <c r="AB50" t="s">
        <v>2222</v>
      </c>
      <c r="AC50" t="s">
        <v>2248</v>
      </c>
      <c r="AD50" t="s">
        <v>2269</v>
      </c>
    </row>
    <row r="51" spans="1:30" ht="15" hidden="1" customHeight="1" outlineLevel="1" x14ac:dyDescent="0.2">
      <c r="A51" s="3">
        <v>44910</v>
      </c>
      <c r="B51" s="31">
        <v>300</v>
      </c>
      <c r="C51" s="5" t="s">
        <v>7</v>
      </c>
      <c r="D51" s="5" t="s">
        <v>1305</v>
      </c>
      <c r="E51" s="24">
        <f>B51</f>
        <v>300</v>
      </c>
      <c r="F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>
        <f t="shared" si="3"/>
        <v>300</v>
      </c>
      <c r="AA51" s="24" t="str">
        <f t="shared" si="1"/>
        <v>44910300</v>
      </c>
      <c r="AB51" t="s">
        <v>2204</v>
      </c>
      <c r="AC51" t="s">
        <v>2245</v>
      </c>
      <c r="AD51" t="s">
        <v>2262</v>
      </c>
    </row>
    <row r="52" spans="1:30" ht="15" hidden="1" customHeight="1" outlineLevel="1" x14ac:dyDescent="0.2">
      <c r="A52" s="3">
        <v>44908</v>
      </c>
      <c r="B52" s="31">
        <v>86781.82</v>
      </c>
      <c r="C52" s="5" t="s">
        <v>1210</v>
      </c>
      <c r="D52" s="5" t="s">
        <v>1306</v>
      </c>
      <c r="E52"/>
      <c r="F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31">
        <v>86781.82</v>
      </c>
      <c r="U52" s="24"/>
      <c r="V52" s="24"/>
      <c r="W52" s="24"/>
      <c r="X52" s="24"/>
      <c r="Y52" s="24"/>
      <c r="Z52" s="24">
        <f t="shared" si="3"/>
        <v>86781.82</v>
      </c>
      <c r="AA52" s="24" t="str">
        <f t="shared" si="1"/>
        <v>4490886781,82</v>
      </c>
      <c r="AB52" t="s">
        <v>2235</v>
      </c>
      <c r="AC52" t="s">
        <v>2248</v>
      </c>
      <c r="AD52" t="s">
        <v>2235</v>
      </c>
    </row>
    <row r="53" spans="1:30" ht="15" hidden="1" customHeight="1" outlineLevel="1" x14ac:dyDescent="0.2">
      <c r="A53" s="3">
        <v>44907</v>
      </c>
      <c r="B53" s="31">
        <v>18046</v>
      </c>
      <c r="C53" s="5" t="s">
        <v>8</v>
      </c>
      <c r="D53" s="5" t="s">
        <v>1307</v>
      </c>
      <c r="E53"/>
      <c r="F53" s="24"/>
      <c r="J53" s="24"/>
      <c r="K53" s="24"/>
      <c r="L53" s="24"/>
      <c r="M53" s="24"/>
      <c r="N53" s="24"/>
      <c r="O53" s="24"/>
      <c r="P53" s="24"/>
      <c r="Q53" s="24"/>
      <c r="R53" s="24"/>
      <c r="S53" s="31">
        <v>18046</v>
      </c>
      <c r="T53" s="24"/>
      <c r="U53" s="24"/>
      <c r="V53" s="24"/>
      <c r="W53" s="24"/>
      <c r="X53" s="24"/>
      <c r="Y53" s="24"/>
      <c r="Z53" s="24">
        <f t="shared" si="3"/>
        <v>18046</v>
      </c>
      <c r="AA53" s="24" t="str">
        <f t="shared" si="1"/>
        <v>4490718046</v>
      </c>
      <c r="AB53" t="s">
        <v>2284</v>
      </c>
      <c r="AC53" t="s">
        <v>2248</v>
      </c>
      <c r="AD53" t="s">
        <v>2271</v>
      </c>
    </row>
    <row r="54" spans="1:30" ht="15" hidden="1" customHeight="1" outlineLevel="1" x14ac:dyDescent="0.2">
      <c r="A54" s="3">
        <v>44907</v>
      </c>
      <c r="B54" s="31">
        <v>52.5</v>
      </c>
      <c r="C54" s="5" t="s">
        <v>7</v>
      </c>
      <c r="D54" s="5" t="s">
        <v>1308</v>
      </c>
      <c r="E54" s="31">
        <v>52.5</v>
      </c>
      <c r="F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>
        <f t="shared" si="3"/>
        <v>52.5</v>
      </c>
      <c r="AA54" s="24" t="str">
        <f t="shared" si="1"/>
        <v>4490752,5</v>
      </c>
      <c r="AB54" t="s">
        <v>2204</v>
      </c>
      <c r="AC54" t="s">
        <v>2245</v>
      </c>
      <c r="AD54" t="s">
        <v>2262</v>
      </c>
    </row>
    <row r="55" spans="1:30" ht="15" hidden="1" customHeight="1" outlineLevel="1" x14ac:dyDescent="0.2">
      <c r="A55" s="3">
        <v>44907</v>
      </c>
      <c r="B55" s="31">
        <v>5385</v>
      </c>
      <c r="C55" s="5" t="s">
        <v>7</v>
      </c>
      <c r="D55" s="5" t="s">
        <v>1309</v>
      </c>
      <c r="E55"/>
      <c r="F55" s="24"/>
      <c r="I55" s="4">
        <v>5385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>
        <f t="shared" si="3"/>
        <v>5385</v>
      </c>
      <c r="AA55" s="24" t="str">
        <f t="shared" si="1"/>
        <v>449075385</v>
      </c>
      <c r="AB55" t="s">
        <v>2227</v>
      </c>
      <c r="AC55" t="s">
        <v>2276</v>
      </c>
      <c r="AD55" t="s">
        <v>2276</v>
      </c>
    </row>
    <row r="56" spans="1:30" ht="15" hidden="1" customHeight="1" outlineLevel="1" x14ac:dyDescent="0.2">
      <c r="A56" s="3">
        <v>44907</v>
      </c>
      <c r="B56" s="31">
        <v>50000</v>
      </c>
      <c r="C56" s="5" t="s">
        <v>9</v>
      </c>
      <c r="D56" s="5" t="s">
        <v>1310</v>
      </c>
      <c r="E56"/>
      <c r="F56" s="24"/>
      <c r="J56" s="24"/>
      <c r="K56" s="24"/>
      <c r="L56" s="24"/>
      <c r="M56" s="24"/>
      <c r="N56" s="24"/>
      <c r="O56" s="31">
        <v>50000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>
        <f t="shared" si="3"/>
        <v>50000</v>
      </c>
      <c r="AA56" s="24" t="str">
        <f t="shared" si="1"/>
        <v>4490750000</v>
      </c>
      <c r="AB56" t="s">
        <v>2213</v>
      </c>
      <c r="AC56" t="s">
        <v>2248</v>
      </c>
      <c r="AD56" t="s">
        <v>2213</v>
      </c>
    </row>
    <row r="57" spans="1:30" ht="15" hidden="1" customHeight="1" outlineLevel="1" x14ac:dyDescent="0.2">
      <c r="A57" s="3">
        <v>44907</v>
      </c>
      <c r="B57" s="31">
        <v>20000</v>
      </c>
      <c r="C57" s="5" t="s">
        <v>9</v>
      </c>
      <c r="D57" s="5" t="s">
        <v>1310</v>
      </c>
      <c r="E57"/>
      <c r="F57" s="24"/>
      <c r="J57" s="24"/>
      <c r="K57" s="24"/>
      <c r="L57" s="24"/>
      <c r="M57" s="24"/>
      <c r="N57" s="24"/>
      <c r="O57" s="31">
        <v>20000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>
        <f t="shared" si="3"/>
        <v>20000</v>
      </c>
      <c r="AA57" s="24" t="str">
        <f t="shared" si="1"/>
        <v>4490720000</v>
      </c>
      <c r="AB57" t="s">
        <v>2213</v>
      </c>
      <c r="AC57" t="s">
        <v>2248</v>
      </c>
      <c r="AD57" t="s">
        <v>2213</v>
      </c>
    </row>
    <row r="58" spans="1:30" ht="15" hidden="1" customHeight="1" outlineLevel="1" x14ac:dyDescent="0.2">
      <c r="A58" s="3">
        <v>44904</v>
      </c>
      <c r="B58" s="31">
        <v>7220.89</v>
      </c>
      <c r="C58" s="5" t="s">
        <v>25</v>
      </c>
      <c r="D58" s="5" t="s">
        <v>1311</v>
      </c>
      <c r="E58"/>
      <c r="F58" s="24"/>
      <c r="J58" s="31"/>
      <c r="K58" s="31">
        <v>7220.89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>
        <f t="shared" si="3"/>
        <v>7220.89</v>
      </c>
      <c r="AA58" s="24" t="str">
        <f t="shared" si="1"/>
        <v>449047220,89</v>
      </c>
      <c r="AB58" t="s">
        <v>2221</v>
      </c>
      <c r="AC58" t="s">
        <v>2248</v>
      </c>
      <c r="AD58" t="s">
        <v>2267</v>
      </c>
    </row>
    <row r="59" spans="1:30" ht="15" hidden="1" customHeight="1" outlineLevel="1" x14ac:dyDescent="0.2">
      <c r="A59" s="3">
        <v>44904</v>
      </c>
      <c r="B59" s="31">
        <v>87279.92</v>
      </c>
      <c r="C59" s="5" t="s">
        <v>24</v>
      </c>
      <c r="D59" s="5" t="s">
        <v>1312</v>
      </c>
      <c r="E59"/>
      <c r="F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31">
        <v>87279.92</v>
      </c>
      <c r="V59" s="24"/>
      <c r="W59" s="24"/>
      <c r="X59" s="24"/>
      <c r="Y59" s="24"/>
      <c r="Z59" s="24">
        <f t="shared" si="3"/>
        <v>87279.92</v>
      </c>
      <c r="AA59" s="24" t="str">
        <f t="shared" si="1"/>
        <v>4490487279,92</v>
      </c>
      <c r="AB59" t="s">
        <v>2203</v>
      </c>
      <c r="AC59" t="s">
        <v>2248</v>
      </c>
      <c r="AD59" t="s">
        <v>2273</v>
      </c>
    </row>
    <row r="60" spans="1:30" ht="15" hidden="1" customHeight="1" outlineLevel="1" x14ac:dyDescent="0.2">
      <c r="A60" s="3">
        <v>44904</v>
      </c>
      <c r="B60" s="31">
        <v>7000</v>
      </c>
      <c r="C60" s="5" t="s">
        <v>1211</v>
      </c>
      <c r="D60" s="5" t="s">
        <v>1313</v>
      </c>
      <c r="E60"/>
      <c r="F60" s="24"/>
      <c r="J60" s="24"/>
      <c r="K60" s="31">
        <v>7000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>
        <f t="shared" si="3"/>
        <v>7000</v>
      </c>
      <c r="AA60" s="24" t="str">
        <f t="shared" si="1"/>
        <v>449047000</v>
      </c>
      <c r="AB60" t="s">
        <v>2240</v>
      </c>
      <c r="AC60" t="s">
        <v>2248</v>
      </c>
      <c r="AD60" t="s">
        <v>2267</v>
      </c>
    </row>
    <row r="61" spans="1:30" ht="15" hidden="1" customHeight="1" outlineLevel="1" x14ac:dyDescent="0.2">
      <c r="A61" s="3">
        <v>44904</v>
      </c>
      <c r="B61" s="31">
        <v>7500</v>
      </c>
      <c r="C61" s="5" t="s">
        <v>88</v>
      </c>
      <c r="D61" s="5" t="s">
        <v>1314</v>
      </c>
      <c r="E61"/>
      <c r="F61" s="24"/>
      <c r="J61" s="24"/>
      <c r="K61" s="24"/>
      <c r="L61" s="31">
        <v>7500</v>
      </c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>
        <f t="shared" si="3"/>
        <v>7500</v>
      </c>
      <c r="AA61" s="24" t="str">
        <f t="shared" si="1"/>
        <v>449047500</v>
      </c>
      <c r="AB61" t="s">
        <v>2201</v>
      </c>
      <c r="AC61" t="s">
        <v>2248</v>
      </c>
      <c r="AD61" t="s">
        <v>2265</v>
      </c>
    </row>
    <row r="62" spans="1:30" ht="15" hidden="1" customHeight="1" outlineLevel="1" x14ac:dyDescent="0.2">
      <c r="A62" s="3">
        <v>44904</v>
      </c>
      <c r="B62" s="31">
        <v>13400</v>
      </c>
      <c r="C62" s="5" t="s">
        <v>22</v>
      </c>
      <c r="D62" s="5" t="s">
        <v>1315</v>
      </c>
      <c r="E62"/>
      <c r="F62" s="24"/>
      <c r="J62" s="24"/>
      <c r="K62" s="24"/>
      <c r="L62" s="24"/>
      <c r="M62" s="24"/>
      <c r="N62" s="24"/>
      <c r="O62" s="24"/>
      <c r="P62" s="24"/>
      <c r="Q62" s="24"/>
      <c r="R62" s="31">
        <v>13400</v>
      </c>
      <c r="S62" s="24"/>
      <c r="T62" s="24"/>
      <c r="U62" s="24"/>
      <c r="V62" s="24"/>
      <c r="W62" s="24"/>
      <c r="X62" s="24"/>
      <c r="Y62" s="24"/>
      <c r="Z62" s="24">
        <f t="shared" si="3"/>
        <v>13400</v>
      </c>
      <c r="AA62" s="24" t="str">
        <f t="shared" si="1"/>
        <v>4490413400</v>
      </c>
      <c r="AB62" t="s">
        <v>2227</v>
      </c>
      <c r="AC62" t="s">
        <v>2276</v>
      </c>
      <c r="AD62" t="s">
        <v>2276</v>
      </c>
    </row>
    <row r="63" spans="1:30" ht="15" hidden="1" customHeight="1" outlineLevel="1" x14ac:dyDescent="0.2">
      <c r="A63" s="3">
        <v>44903</v>
      </c>
      <c r="B63" s="31">
        <v>20000</v>
      </c>
      <c r="C63" s="5" t="s">
        <v>7</v>
      </c>
      <c r="D63" s="5" t="s">
        <v>1316</v>
      </c>
      <c r="E63"/>
      <c r="F63" s="24"/>
      <c r="I63" s="4">
        <v>20000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>
        <f t="shared" si="3"/>
        <v>20000</v>
      </c>
      <c r="AA63" s="24" t="str">
        <f t="shared" si="1"/>
        <v>4490320000</v>
      </c>
      <c r="AB63" t="s">
        <v>2238</v>
      </c>
      <c r="AC63" t="s">
        <v>2246</v>
      </c>
      <c r="AD63" t="s">
        <v>2266</v>
      </c>
    </row>
    <row r="64" spans="1:30" ht="15" hidden="1" customHeight="1" outlineLevel="1" x14ac:dyDescent="0.2">
      <c r="A64" s="3">
        <v>44903</v>
      </c>
      <c r="B64" s="31">
        <v>300</v>
      </c>
      <c r="C64" s="5" t="s">
        <v>7</v>
      </c>
      <c r="D64" s="5" t="s">
        <v>1317</v>
      </c>
      <c r="E64" s="31">
        <v>300</v>
      </c>
      <c r="F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>
        <f t="shared" si="3"/>
        <v>300</v>
      </c>
      <c r="AA64" s="24" t="str">
        <f t="shared" si="1"/>
        <v>44903300</v>
      </c>
      <c r="AB64" t="s">
        <v>2204</v>
      </c>
      <c r="AC64" t="s">
        <v>2245</v>
      </c>
      <c r="AD64" t="s">
        <v>2262</v>
      </c>
    </row>
    <row r="65" spans="1:30" ht="15" hidden="1" customHeight="1" outlineLevel="1" x14ac:dyDescent="0.2">
      <c r="A65" s="3">
        <v>44903</v>
      </c>
      <c r="B65" s="31">
        <v>300</v>
      </c>
      <c r="C65" s="5" t="s">
        <v>7</v>
      </c>
      <c r="D65" s="5" t="s">
        <v>1317</v>
      </c>
      <c r="E65" s="31">
        <v>300</v>
      </c>
      <c r="F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>
        <f t="shared" si="3"/>
        <v>300</v>
      </c>
      <c r="AA65" s="24" t="str">
        <f t="shared" si="1"/>
        <v>44903300</v>
      </c>
      <c r="AB65" t="s">
        <v>2204</v>
      </c>
      <c r="AC65" t="s">
        <v>2245</v>
      </c>
      <c r="AD65" t="s">
        <v>2262</v>
      </c>
    </row>
    <row r="66" spans="1:30" ht="15" hidden="1" customHeight="1" outlineLevel="1" x14ac:dyDescent="0.2">
      <c r="A66" s="3">
        <v>44903</v>
      </c>
      <c r="B66" s="31">
        <v>20000</v>
      </c>
      <c r="C66" s="5" t="s">
        <v>7</v>
      </c>
      <c r="D66" s="5" t="s">
        <v>1318</v>
      </c>
      <c r="E66"/>
      <c r="F66" s="24"/>
      <c r="I66" s="4">
        <v>20000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>
        <f t="shared" si="3"/>
        <v>20000</v>
      </c>
      <c r="AA66" s="24" t="str">
        <f t="shared" si="1"/>
        <v>4490320000</v>
      </c>
      <c r="AB66" t="s">
        <v>2238</v>
      </c>
      <c r="AC66" t="s">
        <v>2246</v>
      </c>
      <c r="AD66" t="s">
        <v>2266</v>
      </c>
    </row>
    <row r="67" spans="1:30" ht="15" hidden="1" customHeight="1" outlineLevel="1" x14ac:dyDescent="0.2">
      <c r="A67" s="3">
        <v>44902</v>
      </c>
      <c r="B67" s="31">
        <v>5057.43</v>
      </c>
      <c r="C67" s="5" t="s">
        <v>7</v>
      </c>
      <c r="D67" s="5" t="s">
        <v>1309</v>
      </c>
      <c r="E67"/>
      <c r="F67" s="24"/>
      <c r="I67" s="4">
        <v>5057.43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>
        <f t="shared" si="3"/>
        <v>5057.43</v>
      </c>
      <c r="AA67" s="24" t="str">
        <f t="shared" si="1"/>
        <v>449025057,43</v>
      </c>
      <c r="AB67" t="s">
        <v>2426</v>
      </c>
      <c r="AC67" t="s">
        <v>2248</v>
      </c>
      <c r="AD67" t="s">
        <v>2427</v>
      </c>
    </row>
    <row r="68" spans="1:30" ht="15" hidden="1" customHeight="1" outlineLevel="1" x14ac:dyDescent="0.2">
      <c r="A68" s="3">
        <v>44901</v>
      </c>
      <c r="B68" s="31">
        <v>70000</v>
      </c>
      <c r="C68" s="5" t="s">
        <v>1204</v>
      </c>
      <c r="D68" s="5" t="s">
        <v>1319</v>
      </c>
      <c r="E68"/>
      <c r="F68" s="24"/>
      <c r="J68" s="24"/>
      <c r="K68" s="24"/>
      <c r="L68" s="24"/>
      <c r="M68" s="31">
        <v>70000</v>
      </c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>
        <f t="shared" si="3"/>
        <v>70000</v>
      </c>
      <c r="AA68" s="24" t="str">
        <f t="shared" ref="AA68:AA131" si="4">A68&amp;B68</f>
        <v>4490170000</v>
      </c>
      <c r="AB68" t="s">
        <v>2202</v>
      </c>
      <c r="AC68" t="s">
        <v>2248</v>
      </c>
      <c r="AD68" t="s">
        <v>2268</v>
      </c>
    </row>
    <row r="69" spans="1:30" ht="15" hidden="1" customHeight="1" outlineLevel="1" x14ac:dyDescent="0.2">
      <c r="A69" s="3">
        <v>44900</v>
      </c>
      <c r="B69" s="31">
        <v>4727</v>
      </c>
      <c r="C69" s="5" t="s">
        <v>95</v>
      </c>
      <c r="D69" s="5" t="s">
        <v>1320</v>
      </c>
      <c r="E69"/>
      <c r="F69" s="24"/>
      <c r="G69" s="4">
        <v>4727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>
        <f t="shared" si="3"/>
        <v>4727</v>
      </c>
      <c r="AA69" s="24" t="str">
        <f t="shared" si="4"/>
        <v>449004727</v>
      </c>
      <c r="AB69" t="s">
        <v>2215</v>
      </c>
      <c r="AC69" t="s">
        <v>2244</v>
      </c>
      <c r="AD69" t="s">
        <v>2209</v>
      </c>
    </row>
    <row r="70" spans="1:30" ht="15" hidden="1" customHeight="1" outlineLevel="1" x14ac:dyDescent="0.2">
      <c r="A70" s="3">
        <v>44900</v>
      </c>
      <c r="B70" s="31">
        <v>1200</v>
      </c>
      <c r="C70" s="5" t="s">
        <v>8</v>
      </c>
      <c r="D70" s="5" t="s">
        <v>1321</v>
      </c>
      <c r="E70"/>
      <c r="F70" s="24"/>
      <c r="J70" s="24"/>
      <c r="K70" s="24"/>
      <c r="L70" s="24"/>
      <c r="M70" s="24"/>
      <c r="N70" s="24"/>
      <c r="O70" s="24"/>
      <c r="P70" s="24"/>
      <c r="Q70" s="24"/>
      <c r="R70" s="24"/>
      <c r="S70" s="31">
        <v>1200</v>
      </c>
      <c r="T70" s="24"/>
      <c r="U70" s="24"/>
      <c r="V70" s="24"/>
      <c r="W70" s="24"/>
      <c r="X70" s="24"/>
      <c r="Y70" s="24"/>
      <c r="Z70" s="24">
        <f t="shared" si="3"/>
        <v>1200</v>
      </c>
      <c r="AA70" s="24" t="str">
        <f t="shared" si="4"/>
        <v>449001200</v>
      </c>
      <c r="AB70" t="s">
        <v>2283</v>
      </c>
      <c r="AC70" t="s">
        <v>2276</v>
      </c>
      <c r="AD70" t="s">
        <v>2276</v>
      </c>
    </row>
    <row r="71" spans="1:30" ht="15" hidden="1" customHeight="1" outlineLevel="1" x14ac:dyDescent="0.2">
      <c r="A71" s="3">
        <v>44900</v>
      </c>
      <c r="B71" s="31">
        <v>15000</v>
      </c>
      <c r="C71" s="5" t="s">
        <v>1204</v>
      </c>
      <c r="D71" s="5" t="s">
        <v>1322</v>
      </c>
      <c r="E71"/>
      <c r="F71" s="24"/>
      <c r="J71" s="24"/>
      <c r="K71" s="24"/>
      <c r="L71" s="24"/>
      <c r="M71" s="24"/>
      <c r="N71" s="31">
        <v>15000</v>
      </c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>
        <f t="shared" si="3"/>
        <v>15000</v>
      </c>
      <c r="AA71" s="24" t="str">
        <f t="shared" si="4"/>
        <v>4490015000</v>
      </c>
      <c r="AB71" t="s">
        <v>2222</v>
      </c>
      <c r="AC71" t="s">
        <v>2248</v>
      </c>
      <c r="AD71" t="s">
        <v>2269</v>
      </c>
    </row>
    <row r="72" spans="1:30" ht="15" hidden="1" customHeight="1" outlineLevel="1" x14ac:dyDescent="0.2">
      <c r="A72" s="3">
        <v>44896</v>
      </c>
      <c r="B72" s="31">
        <v>54584.05</v>
      </c>
      <c r="C72" s="5" t="s">
        <v>7</v>
      </c>
      <c r="D72" s="9" t="s">
        <v>1323</v>
      </c>
      <c r="E72"/>
      <c r="F72" s="24"/>
      <c r="G72" s="4">
        <v>54584.05</v>
      </c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>
        <f t="shared" si="3"/>
        <v>54584.05</v>
      </c>
      <c r="AA72" s="24" t="str">
        <f t="shared" si="4"/>
        <v>4489654584,05</v>
      </c>
      <c r="AB72" t="s">
        <v>2209</v>
      </c>
      <c r="AC72" t="s">
        <v>2244</v>
      </c>
      <c r="AD72" t="s">
        <v>2209</v>
      </c>
    </row>
    <row r="73" spans="1:30" ht="15" hidden="1" customHeight="1" outlineLevel="1" x14ac:dyDescent="0.2">
      <c r="A73" s="3">
        <v>44896</v>
      </c>
      <c r="B73" s="31">
        <v>12167</v>
      </c>
      <c r="C73" s="5" t="s">
        <v>1212</v>
      </c>
      <c r="D73" s="9" t="s">
        <v>100</v>
      </c>
      <c r="E73"/>
      <c r="F73" s="31">
        <v>12167</v>
      </c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>
        <f t="shared" si="3"/>
        <v>12167</v>
      </c>
      <c r="AA73" s="24" t="str">
        <f t="shared" si="4"/>
        <v>4489612167</v>
      </c>
      <c r="AB73" t="s">
        <v>2205</v>
      </c>
      <c r="AC73" t="s">
        <v>2244</v>
      </c>
      <c r="AD73" t="s">
        <v>2209</v>
      </c>
    </row>
    <row r="74" spans="1:30" ht="15" hidden="1" customHeight="1" outlineLevel="1" x14ac:dyDescent="0.2">
      <c r="A74" s="3">
        <v>44896</v>
      </c>
      <c r="B74" s="31">
        <v>23777</v>
      </c>
      <c r="C74" s="5" t="s">
        <v>1207</v>
      </c>
      <c r="D74" s="9" t="s">
        <v>100</v>
      </c>
      <c r="E74"/>
      <c r="F74" s="31">
        <v>23777</v>
      </c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>
        <f t="shared" si="3"/>
        <v>23777</v>
      </c>
      <c r="AA74" s="24" t="str">
        <f t="shared" si="4"/>
        <v>4489623777</v>
      </c>
      <c r="AB74" t="s">
        <v>2205</v>
      </c>
      <c r="AC74" t="s">
        <v>2244</v>
      </c>
      <c r="AD74" t="s">
        <v>2209</v>
      </c>
    </row>
    <row r="75" spans="1:30" ht="15" hidden="1" customHeight="1" outlineLevel="1" x14ac:dyDescent="0.2">
      <c r="A75" s="3">
        <v>44896</v>
      </c>
      <c r="B75" s="31">
        <v>990</v>
      </c>
      <c r="C75" s="5" t="s">
        <v>7</v>
      </c>
      <c r="D75" s="9" t="s">
        <v>1287</v>
      </c>
      <c r="E75" s="31">
        <v>990</v>
      </c>
      <c r="F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>
        <f t="shared" si="3"/>
        <v>990</v>
      </c>
      <c r="AA75" s="24" t="str">
        <f t="shared" si="4"/>
        <v>44896990</v>
      </c>
      <c r="AB75" t="s">
        <v>2204</v>
      </c>
      <c r="AC75" t="s">
        <v>2245</v>
      </c>
      <c r="AD75" t="s">
        <v>2262</v>
      </c>
    </row>
    <row r="76" spans="1:30" ht="15" hidden="1" customHeight="1" outlineLevel="1" x14ac:dyDescent="0.2">
      <c r="A76" s="3">
        <v>44896</v>
      </c>
      <c r="B76" s="31">
        <v>35250</v>
      </c>
      <c r="C76" s="5" t="s">
        <v>16</v>
      </c>
      <c r="D76" s="9" t="s">
        <v>1324</v>
      </c>
      <c r="E76"/>
      <c r="F76" s="24"/>
      <c r="G76" s="4">
        <v>35250</v>
      </c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>
        <f t="shared" si="3"/>
        <v>35250</v>
      </c>
      <c r="AA76" s="24" t="str">
        <f t="shared" si="4"/>
        <v>4489635250</v>
      </c>
      <c r="AB76" t="s">
        <v>2209</v>
      </c>
      <c r="AC76" t="s">
        <v>2244</v>
      </c>
      <c r="AD76" t="s">
        <v>2209</v>
      </c>
    </row>
    <row r="77" spans="1:30" ht="15" hidden="1" customHeight="1" outlineLevel="1" x14ac:dyDescent="0.2">
      <c r="A77" s="3">
        <v>44896</v>
      </c>
      <c r="B77" s="31">
        <v>218.34</v>
      </c>
      <c r="C77" s="5" t="s">
        <v>7</v>
      </c>
      <c r="D77" s="9" t="s">
        <v>103</v>
      </c>
      <c r="E77" s="31">
        <v>218.34</v>
      </c>
      <c r="F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>
        <f t="shared" si="3"/>
        <v>218.34</v>
      </c>
      <c r="AA77" s="24" t="str">
        <f t="shared" si="4"/>
        <v>44896218,34</v>
      </c>
      <c r="AB77" t="s">
        <v>2204</v>
      </c>
      <c r="AC77" t="s">
        <v>2245</v>
      </c>
      <c r="AD77" t="s">
        <v>2262</v>
      </c>
    </row>
    <row r="78" spans="1:30" ht="15" hidden="1" customHeight="1" outlineLevel="1" x14ac:dyDescent="0.2">
      <c r="A78" s="3">
        <v>44896</v>
      </c>
      <c r="B78" s="31">
        <v>50000</v>
      </c>
      <c r="C78" s="5" t="s">
        <v>1205</v>
      </c>
      <c r="D78" s="9" t="s">
        <v>1325</v>
      </c>
      <c r="E78"/>
      <c r="F78" s="24"/>
      <c r="J78" s="24"/>
      <c r="K78" s="24"/>
      <c r="L78" s="31">
        <v>50000</v>
      </c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>
        <f t="shared" si="3"/>
        <v>50000</v>
      </c>
      <c r="AA78" s="24" t="str">
        <f t="shared" si="4"/>
        <v>4489650000</v>
      </c>
      <c r="AB78" t="s">
        <v>2201</v>
      </c>
      <c r="AC78" t="s">
        <v>2248</v>
      </c>
      <c r="AD78" t="s">
        <v>2265</v>
      </c>
    </row>
    <row r="79" spans="1:30" ht="15" customHeight="1" collapsed="1" x14ac:dyDescent="0.2">
      <c r="A79" s="55"/>
      <c r="B79" s="28">
        <f>SUM(B3:B78)</f>
        <v>5094403.5199999996</v>
      </c>
      <c r="C79" s="56"/>
      <c r="D79" s="57"/>
      <c r="E79" s="41"/>
      <c r="F79" s="41"/>
      <c r="G79" s="58"/>
      <c r="H79" s="41"/>
      <c r="I79" s="41"/>
      <c r="J79" s="43"/>
      <c r="K79" s="43"/>
      <c r="L79" s="28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1"/>
      <c r="AC79" s="41"/>
      <c r="AD79" s="41"/>
    </row>
    <row r="80" spans="1:30" ht="15" hidden="1" customHeight="1" outlineLevel="1" x14ac:dyDescent="0.2">
      <c r="A80" s="3">
        <v>44895</v>
      </c>
      <c r="B80" s="31">
        <v>600</v>
      </c>
      <c r="C80" s="5" t="s">
        <v>7</v>
      </c>
      <c r="D80" s="9" t="s">
        <v>1326</v>
      </c>
      <c r="E80" s="24">
        <f>B80</f>
        <v>600</v>
      </c>
      <c r="F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>
        <f t="shared" ref="Z80:Z87" si="5">SUM(E80:Y80)</f>
        <v>600</v>
      </c>
      <c r="AA80" s="24" t="str">
        <f t="shared" si="4"/>
        <v>44895600</v>
      </c>
      <c r="AB80" t="s">
        <v>2204</v>
      </c>
      <c r="AC80" t="s">
        <v>2245</v>
      </c>
      <c r="AD80" t="s">
        <v>2262</v>
      </c>
    </row>
    <row r="81" spans="1:30" ht="15" hidden="1" customHeight="1" outlineLevel="1" x14ac:dyDescent="0.2">
      <c r="A81" s="3">
        <v>44893</v>
      </c>
      <c r="B81" s="31">
        <v>611.14</v>
      </c>
      <c r="C81" s="5" t="s">
        <v>7</v>
      </c>
      <c r="D81" s="9" t="s">
        <v>106</v>
      </c>
      <c r="E81" s="24">
        <f>B81</f>
        <v>611.14</v>
      </c>
      <c r="F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f t="shared" si="5"/>
        <v>611.14</v>
      </c>
      <c r="AA81" s="24" t="str">
        <f t="shared" si="4"/>
        <v>44893611,14</v>
      </c>
      <c r="AB81" t="s">
        <v>2204</v>
      </c>
      <c r="AC81" t="s">
        <v>2245</v>
      </c>
      <c r="AD81" t="s">
        <v>2262</v>
      </c>
    </row>
    <row r="82" spans="1:30" ht="15" hidden="1" customHeight="1" outlineLevel="1" x14ac:dyDescent="0.2">
      <c r="A82" s="3">
        <v>44893</v>
      </c>
      <c r="B82" s="31">
        <v>152786.20000000001</v>
      </c>
      <c r="C82" s="5" t="s">
        <v>7</v>
      </c>
      <c r="D82" s="9" t="s">
        <v>1327</v>
      </c>
      <c r="E82"/>
      <c r="F82" s="24"/>
      <c r="G82" s="2">
        <f>B82</f>
        <v>152786.20000000001</v>
      </c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>
        <f t="shared" si="5"/>
        <v>152786.20000000001</v>
      </c>
      <c r="AA82" s="24" t="str">
        <f t="shared" si="4"/>
        <v>44893152786,2</v>
      </c>
      <c r="AB82" t="s">
        <v>2209</v>
      </c>
      <c r="AC82" t="s">
        <v>2244</v>
      </c>
      <c r="AD82" t="s">
        <v>2209</v>
      </c>
    </row>
    <row r="83" spans="1:30" ht="15" hidden="1" customHeight="1" outlineLevel="1" x14ac:dyDescent="0.2">
      <c r="A83" s="3">
        <v>44890</v>
      </c>
      <c r="B83" s="31">
        <v>47247.8</v>
      </c>
      <c r="C83" s="5" t="s">
        <v>108</v>
      </c>
      <c r="D83" s="9" t="s">
        <v>2153</v>
      </c>
      <c r="E83"/>
      <c r="F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31">
        <f>B83</f>
        <v>47247.8</v>
      </c>
      <c r="Z83" s="24">
        <f t="shared" si="5"/>
        <v>47247.8</v>
      </c>
      <c r="AA83" s="24" t="str">
        <f t="shared" si="4"/>
        <v>4489047247,8</v>
      </c>
      <c r="AB83" t="s">
        <v>2431</v>
      </c>
      <c r="AC83" t="s">
        <v>2429</v>
      </c>
      <c r="AD83" t="s">
        <v>2432</v>
      </c>
    </row>
    <row r="84" spans="1:30" ht="15" hidden="1" customHeight="1" outlineLevel="1" x14ac:dyDescent="0.2">
      <c r="A84" s="3">
        <v>44890</v>
      </c>
      <c r="B84" s="31">
        <v>17100</v>
      </c>
      <c r="C84" s="5" t="s">
        <v>1213</v>
      </c>
      <c r="D84" s="9" t="s">
        <v>2152</v>
      </c>
      <c r="E84"/>
      <c r="F84" s="24"/>
      <c r="J84" s="31">
        <v>17100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>
        <f t="shared" si="5"/>
        <v>17100</v>
      </c>
      <c r="AA84" s="24" t="str">
        <f t="shared" si="4"/>
        <v>4489017100</v>
      </c>
      <c r="AB84" t="s">
        <v>2219</v>
      </c>
      <c r="AC84" t="s">
        <v>2245</v>
      </c>
      <c r="AD84" t="s">
        <v>2266</v>
      </c>
    </row>
    <row r="85" spans="1:30" ht="15" hidden="1" customHeight="1" outlineLevel="1" x14ac:dyDescent="0.2">
      <c r="A85" s="3">
        <v>44881</v>
      </c>
      <c r="B85" s="31">
        <v>128</v>
      </c>
      <c r="C85" s="5" t="s">
        <v>7</v>
      </c>
      <c r="D85" s="9" t="s">
        <v>111</v>
      </c>
      <c r="E85" s="24">
        <f>B85</f>
        <v>128</v>
      </c>
      <c r="F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>
        <f t="shared" si="5"/>
        <v>128</v>
      </c>
      <c r="AA85" s="24" t="str">
        <f t="shared" si="4"/>
        <v>44881128</v>
      </c>
      <c r="AB85" t="s">
        <v>2204</v>
      </c>
      <c r="AC85" t="s">
        <v>2245</v>
      </c>
      <c r="AD85" t="s">
        <v>2262</v>
      </c>
    </row>
    <row r="86" spans="1:30" ht="15" hidden="1" customHeight="1" outlineLevel="1" x14ac:dyDescent="0.2">
      <c r="A86" s="3">
        <v>44881</v>
      </c>
      <c r="B86" s="31">
        <v>300</v>
      </c>
      <c r="C86" s="5" t="s">
        <v>7</v>
      </c>
      <c r="D86" s="9" t="s">
        <v>1328</v>
      </c>
      <c r="E86" s="31">
        <v>300</v>
      </c>
      <c r="F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>
        <f t="shared" si="5"/>
        <v>300</v>
      </c>
      <c r="AA86" s="24" t="str">
        <f t="shared" si="4"/>
        <v>44881300</v>
      </c>
      <c r="AB86" t="s">
        <v>2204</v>
      </c>
      <c r="AC86" t="s">
        <v>2245</v>
      </c>
      <c r="AD86" t="s">
        <v>2262</v>
      </c>
    </row>
    <row r="87" spans="1:30" ht="15" hidden="1" customHeight="1" outlineLevel="1" x14ac:dyDescent="0.2">
      <c r="A87" s="3">
        <v>44881</v>
      </c>
      <c r="B87" s="31">
        <v>160000</v>
      </c>
      <c r="C87" s="5" t="s">
        <v>32</v>
      </c>
      <c r="D87" s="9" t="s">
        <v>76</v>
      </c>
      <c r="E87"/>
      <c r="F87" s="24"/>
      <c r="J87" s="24"/>
      <c r="K87" s="24"/>
      <c r="L87" s="24"/>
      <c r="M87" s="24"/>
      <c r="N87" s="31">
        <v>160000</v>
      </c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>
        <f t="shared" si="5"/>
        <v>160000</v>
      </c>
      <c r="AA87" s="24" t="str">
        <f t="shared" si="4"/>
        <v>44881160000</v>
      </c>
      <c r="AB87" t="s">
        <v>2222</v>
      </c>
      <c r="AC87" t="s">
        <v>2248</v>
      </c>
      <c r="AD87" t="s">
        <v>2269</v>
      </c>
    </row>
    <row r="88" spans="1:30" ht="15" hidden="1" customHeight="1" outlineLevel="1" x14ac:dyDescent="0.2">
      <c r="A88" s="3">
        <v>44881</v>
      </c>
      <c r="B88" s="31">
        <v>9432.24</v>
      </c>
      <c r="C88" s="5" t="s">
        <v>112</v>
      </c>
      <c r="D88" s="9" t="s">
        <v>2151</v>
      </c>
      <c r="E88"/>
      <c r="F88" s="24"/>
      <c r="J88" s="24"/>
      <c r="K88" s="24"/>
      <c r="L88" s="24"/>
      <c r="M88" s="24"/>
      <c r="N88" s="31">
        <v>9432.24</v>
      </c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9">
        <v>9432.24</v>
      </c>
      <c r="AA88" s="24" t="str">
        <f t="shared" si="4"/>
        <v>448819432,24</v>
      </c>
      <c r="AB88" t="s">
        <v>2233</v>
      </c>
      <c r="AC88" t="s">
        <v>2248</v>
      </c>
      <c r="AD88" t="s">
        <v>2269</v>
      </c>
    </row>
    <row r="89" spans="1:30" ht="15" hidden="1" customHeight="1" outlineLevel="1" x14ac:dyDescent="0.2">
      <c r="A89" s="3">
        <v>44881</v>
      </c>
      <c r="B89" s="31">
        <v>160</v>
      </c>
      <c r="C89" s="5" t="s">
        <v>7</v>
      </c>
      <c r="D89" s="9" t="s">
        <v>114</v>
      </c>
      <c r="E89" s="31">
        <v>160</v>
      </c>
      <c r="F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>
        <f t="shared" ref="Z89:Z133" si="6">SUM(E89:Y89)</f>
        <v>160</v>
      </c>
      <c r="AA89" s="24" t="str">
        <f t="shared" si="4"/>
        <v>44881160</v>
      </c>
      <c r="AB89" t="s">
        <v>2204</v>
      </c>
      <c r="AC89" t="s">
        <v>2245</v>
      </c>
      <c r="AD89" t="s">
        <v>2262</v>
      </c>
    </row>
    <row r="90" spans="1:30" ht="15" hidden="1" customHeight="1" outlineLevel="1" x14ac:dyDescent="0.2">
      <c r="A90" s="3">
        <v>44881</v>
      </c>
      <c r="B90" s="31">
        <v>40000</v>
      </c>
      <c r="C90" s="5" t="s">
        <v>7</v>
      </c>
      <c r="D90" s="9" t="s">
        <v>1329</v>
      </c>
      <c r="E90"/>
      <c r="F90" s="24"/>
      <c r="G90" s="2">
        <f>B90</f>
        <v>40000</v>
      </c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>
        <f t="shared" si="6"/>
        <v>40000</v>
      </c>
      <c r="AA90" s="24" t="str">
        <f t="shared" si="4"/>
        <v>4488140000</v>
      </c>
      <c r="AB90" t="s">
        <v>2209</v>
      </c>
      <c r="AC90" t="s">
        <v>2244</v>
      </c>
      <c r="AD90" t="s">
        <v>2209</v>
      </c>
    </row>
    <row r="91" spans="1:30" ht="15" hidden="1" customHeight="1" outlineLevel="1" x14ac:dyDescent="0.2">
      <c r="A91" s="3">
        <v>44881</v>
      </c>
      <c r="B91" s="31">
        <v>5000</v>
      </c>
      <c r="C91" s="5" t="s">
        <v>47</v>
      </c>
      <c r="D91" s="9" t="s">
        <v>1330</v>
      </c>
      <c r="E91"/>
      <c r="F91" s="24"/>
      <c r="J91" s="24"/>
      <c r="K91" s="24"/>
      <c r="L91" s="24"/>
      <c r="M91" s="24"/>
      <c r="N91" s="24"/>
      <c r="O91" s="24"/>
      <c r="P91" s="31">
        <v>5000</v>
      </c>
      <c r="Q91" s="31"/>
      <c r="R91" s="24"/>
      <c r="S91" s="24"/>
      <c r="T91" s="24"/>
      <c r="U91" s="24"/>
      <c r="V91" s="24"/>
      <c r="W91" s="24"/>
      <c r="X91" s="24"/>
      <c r="Y91" s="24"/>
      <c r="Z91" s="24">
        <f t="shared" si="6"/>
        <v>5000</v>
      </c>
      <c r="AA91" s="24" t="str">
        <f t="shared" si="4"/>
        <v>448815000</v>
      </c>
      <c r="AB91" t="s">
        <v>2224</v>
      </c>
      <c r="AC91" t="s">
        <v>2248</v>
      </c>
      <c r="AD91" t="s">
        <v>2427</v>
      </c>
    </row>
    <row r="92" spans="1:30" ht="15" hidden="1" customHeight="1" outlineLevel="1" x14ac:dyDescent="0.2">
      <c r="A92" s="3">
        <v>44881</v>
      </c>
      <c r="B92" s="31">
        <v>30000</v>
      </c>
      <c r="C92" s="5" t="s">
        <v>16</v>
      </c>
      <c r="D92" s="9" t="s">
        <v>1331</v>
      </c>
      <c r="E92"/>
      <c r="F92" s="24"/>
      <c r="G92" s="4">
        <v>30000</v>
      </c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>
        <f t="shared" si="6"/>
        <v>30000</v>
      </c>
      <c r="AA92" s="24" t="str">
        <f t="shared" si="4"/>
        <v>4488130000</v>
      </c>
      <c r="AB92" t="s">
        <v>2209</v>
      </c>
      <c r="AC92" t="s">
        <v>2244</v>
      </c>
      <c r="AD92" t="s">
        <v>2209</v>
      </c>
    </row>
    <row r="93" spans="1:30" ht="15" hidden="1" customHeight="1" outlineLevel="1" x14ac:dyDescent="0.2">
      <c r="A93" s="3">
        <v>44881</v>
      </c>
      <c r="B93" s="31">
        <v>20.399999999999999</v>
      </c>
      <c r="C93" s="5" t="s">
        <v>7</v>
      </c>
      <c r="D93" s="9" t="s">
        <v>118</v>
      </c>
      <c r="E93" s="24">
        <f>B93</f>
        <v>20.399999999999999</v>
      </c>
      <c r="F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>
        <f t="shared" si="6"/>
        <v>20.399999999999999</v>
      </c>
      <c r="AA93" s="24" t="str">
        <f t="shared" si="4"/>
        <v>4488120,4</v>
      </c>
      <c r="AB93" t="s">
        <v>2204</v>
      </c>
      <c r="AC93" t="s">
        <v>2245</v>
      </c>
      <c r="AD93" t="s">
        <v>2262</v>
      </c>
    </row>
    <row r="94" spans="1:30" ht="15" hidden="1" customHeight="1" outlineLevel="1" x14ac:dyDescent="0.2">
      <c r="A94" s="3">
        <v>44881</v>
      </c>
      <c r="B94" s="31">
        <v>87247.89</v>
      </c>
      <c r="C94" s="5" t="s">
        <v>108</v>
      </c>
      <c r="D94" s="9" t="s">
        <v>119</v>
      </c>
      <c r="E94"/>
      <c r="F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31">
        <f>B94</f>
        <v>87247.89</v>
      </c>
      <c r="Z94" s="24">
        <f t="shared" si="6"/>
        <v>87247.89</v>
      </c>
      <c r="AA94" s="24" t="str">
        <f t="shared" si="4"/>
        <v>4488187247,89</v>
      </c>
      <c r="AB94" t="s">
        <v>2431</v>
      </c>
      <c r="AC94" t="s">
        <v>2429</v>
      </c>
      <c r="AD94" t="s">
        <v>2432</v>
      </c>
    </row>
    <row r="95" spans="1:30" ht="15" hidden="1" customHeight="1" outlineLevel="1" x14ac:dyDescent="0.2">
      <c r="A95" s="3">
        <v>44881</v>
      </c>
      <c r="B95" s="31">
        <v>32000</v>
      </c>
      <c r="C95" s="5" t="s">
        <v>7</v>
      </c>
      <c r="D95" s="9" t="s">
        <v>1332</v>
      </c>
      <c r="E95"/>
      <c r="F95" s="24"/>
      <c r="G95" s="2">
        <f>B95</f>
        <v>32000</v>
      </c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>
        <f t="shared" si="6"/>
        <v>32000</v>
      </c>
      <c r="AA95" s="24" t="str">
        <f t="shared" si="4"/>
        <v>4488132000</v>
      </c>
      <c r="AB95" t="s">
        <v>2209</v>
      </c>
      <c r="AC95" t="s">
        <v>2244</v>
      </c>
      <c r="AD95" t="s">
        <v>2209</v>
      </c>
    </row>
    <row r="96" spans="1:30" ht="15" hidden="1" customHeight="1" outlineLevel="1" x14ac:dyDescent="0.2">
      <c r="A96" s="3">
        <v>44881</v>
      </c>
      <c r="B96" s="31">
        <v>5100</v>
      </c>
      <c r="C96" s="5" t="s">
        <v>7</v>
      </c>
      <c r="D96" s="9" t="s">
        <v>1333</v>
      </c>
      <c r="E96"/>
      <c r="F96" s="24"/>
      <c r="G96" s="2">
        <f>B96</f>
        <v>5100</v>
      </c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>
        <f t="shared" si="6"/>
        <v>5100</v>
      </c>
      <c r="AA96" s="24" t="str">
        <f t="shared" si="4"/>
        <v>448815100</v>
      </c>
      <c r="AB96" t="s">
        <v>2212</v>
      </c>
      <c r="AC96" t="s">
        <v>2244</v>
      </c>
      <c r="AD96" t="s">
        <v>2209</v>
      </c>
    </row>
    <row r="97" spans="1:30" ht="15" hidden="1" customHeight="1" outlineLevel="1" x14ac:dyDescent="0.2">
      <c r="A97" s="3">
        <v>44879</v>
      </c>
      <c r="B97" s="31">
        <v>6800</v>
      </c>
      <c r="C97" s="5" t="s">
        <v>5</v>
      </c>
      <c r="D97" s="9" t="s">
        <v>1335</v>
      </c>
      <c r="E97"/>
      <c r="F97" s="24"/>
      <c r="J97" s="24"/>
      <c r="K97" s="24">
        <f>B97</f>
        <v>6800</v>
      </c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>
        <f t="shared" si="6"/>
        <v>6800</v>
      </c>
      <c r="AA97" s="24" t="str">
        <f t="shared" si="4"/>
        <v>448796800</v>
      </c>
      <c r="AB97" t="s">
        <v>2240</v>
      </c>
      <c r="AC97" t="s">
        <v>2248</v>
      </c>
      <c r="AD97" t="s">
        <v>2267</v>
      </c>
    </row>
    <row r="98" spans="1:30" ht="15" hidden="1" customHeight="1" outlineLevel="1" x14ac:dyDescent="0.2">
      <c r="A98" s="3">
        <v>44879</v>
      </c>
      <c r="B98" s="31">
        <v>99464.54</v>
      </c>
      <c r="C98" s="5" t="s">
        <v>1214</v>
      </c>
      <c r="D98" s="9" t="s">
        <v>1334</v>
      </c>
      <c r="E98"/>
      <c r="F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31">
        <v>99464.54</v>
      </c>
      <c r="U98" s="24"/>
      <c r="V98" s="24"/>
      <c r="W98" s="24"/>
      <c r="X98" s="24"/>
      <c r="Y98" s="24"/>
      <c r="Z98" s="24">
        <f t="shared" si="6"/>
        <v>99464.54</v>
      </c>
      <c r="AA98" s="24" t="str">
        <f t="shared" si="4"/>
        <v>4487999464,54</v>
      </c>
      <c r="AB98" t="s">
        <v>2235</v>
      </c>
      <c r="AC98" t="s">
        <v>2248</v>
      </c>
      <c r="AD98" t="s">
        <v>2235</v>
      </c>
    </row>
    <row r="99" spans="1:30" ht="15" hidden="1" customHeight="1" outlineLevel="1" x14ac:dyDescent="0.2">
      <c r="A99" s="3">
        <v>44879</v>
      </c>
      <c r="B99" s="31">
        <v>7242.7</v>
      </c>
      <c r="C99" s="5" t="s">
        <v>25</v>
      </c>
      <c r="D99" s="9" t="s">
        <v>1336</v>
      </c>
      <c r="E99"/>
      <c r="F99" s="24"/>
      <c r="J99" s="24"/>
      <c r="K99" s="31">
        <v>7242.7</v>
      </c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>
        <f t="shared" si="6"/>
        <v>7242.7</v>
      </c>
      <c r="AA99" s="24" t="str">
        <f t="shared" si="4"/>
        <v>448797242,7</v>
      </c>
      <c r="AB99" t="s">
        <v>2221</v>
      </c>
      <c r="AC99" t="s">
        <v>2248</v>
      </c>
      <c r="AD99" t="s">
        <v>2267</v>
      </c>
    </row>
    <row r="100" spans="1:30" ht="15" hidden="1" customHeight="1" outlineLevel="1" x14ac:dyDescent="0.2">
      <c r="A100" s="3">
        <v>44879</v>
      </c>
      <c r="B100" s="31">
        <v>11717.5</v>
      </c>
      <c r="C100" s="5" t="s">
        <v>112</v>
      </c>
      <c r="D100" s="9" t="s">
        <v>1337</v>
      </c>
      <c r="E100"/>
      <c r="F100" s="24"/>
      <c r="J100" s="24"/>
      <c r="K100" s="24"/>
      <c r="L100" s="24"/>
      <c r="M100" s="24"/>
      <c r="N100" s="31">
        <v>11717.5</v>
      </c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>
        <f t="shared" si="6"/>
        <v>11717.5</v>
      </c>
      <c r="AA100" s="24" t="str">
        <f t="shared" si="4"/>
        <v>4487911717,5</v>
      </c>
      <c r="AB100" t="s">
        <v>2233</v>
      </c>
      <c r="AC100" t="s">
        <v>2248</v>
      </c>
      <c r="AD100" t="s">
        <v>2269</v>
      </c>
    </row>
    <row r="101" spans="1:30" ht="15" hidden="1" customHeight="1" outlineLevel="1" x14ac:dyDescent="0.2">
      <c r="A101" s="3">
        <v>44879</v>
      </c>
      <c r="B101" s="31">
        <v>409226</v>
      </c>
      <c r="C101" s="5" t="s">
        <v>28</v>
      </c>
      <c r="D101" s="9" t="s">
        <v>1338</v>
      </c>
      <c r="E101"/>
      <c r="F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31">
        <v>409226</v>
      </c>
      <c r="W101" s="31"/>
      <c r="X101" s="24"/>
      <c r="Y101" s="24"/>
      <c r="Z101" s="24">
        <f t="shared" si="6"/>
        <v>409226</v>
      </c>
      <c r="AA101" s="24" t="str">
        <f t="shared" si="4"/>
        <v>44879409226</v>
      </c>
      <c r="AB101" t="s">
        <v>2236</v>
      </c>
      <c r="AC101" t="s">
        <v>2248</v>
      </c>
      <c r="AD101" t="s">
        <v>2236</v>
      </c>
    </row>
    <row r="102" spans="1:30" ht="15" hidden="1" customHeight="1" outlineLevel="1" x14ac:dyDescent="0.2">
      <c r="A102" s="3">
        <v>44879</v>
      </c>
      <c r="B102" s="31">
        <v>100707.6</v>
      </c>
      <c r="C102" s="5" t="s">
        <v>24</v>
      </c>
      <c r="D102" s="9" t="s">
        <v>2150</v>
      </c>
      <c r="E102"/>
      <c r="F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31">
        <v>100707.6</v>
      </c>
      <c r="V102" s="24"/>
      <c r="W102" s="24"/>
      <c r="X102" s="24"/>
      <c r="Y102" s="24"/>
      <c r="Z102" s="24">
        <f t="shared" si="6"/>
        <v>100707.6</v>
      </c>
      <c r="AA102" s="24" t="str">
        <f t="shared" si="4"/>
        <v>44879100707,6</v>
      </c>
      <c r="AB102" t="s">
        <v>2203</v>
      </c>
      <c r="AC102" t="s">
        <v>2248</v>
      </c>
      <c r="AD102" t="s">
        <v>2273</v>
      </c>
    </row>
    <row r="103" spans="1:30" ht="15" hidden="1" customHeight="1" outlineLevel="1" x14ac:dyDescent="0.2">
      <c r="A103" s="3">
        <v>44877</v>
      </c>
      <c r="B103" s="31">
        <v>708</v>
      </c>
      <c r="C103" s="5" t="s">
        <v>7</v>
      </c>
      <c r="D103" s="9" t="s">
        <v>1339</v>
      </c>
      <c r="E103"/>
      <c r="F103" s="24"/>
      <c r="I103" s="2">
        <f>B103</f>
        <v>708</v>
      </c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>
        <f t="shared" si="6"/>
        <v>708</v>
      </c>
      <c r="AA103" s="24" t="str">
        <f t="shared" si="4"/>
        <v>44877708</v>
      </c>
      <c r="AB103" t="s">
        <v>2227</v>
      </c>
      <c r="AC103" t="s">
        <v>2276</v>
      </c>
      <c r="AD103" t="s">
        <v>2276</v>
      </c>
    </row>
    <row r="104" spans="1:30" ht="15" hidden="1" customHeight="1" outlineLevel="1" x14ac:dyDescent="0.2">
      <c r="A104" s="3">
        <v>44877</v>
      </c>
      <c r="B104" s="31">
        <v>2567.1999999999998</v>
      </c>
      <c r="C104" s="5" t="s">
        <v>7</v>
      </c>
      <c r="D104" s="9" t="s">
        <v>1340</v>
      </c>
      <c r="E104"/>
      <c r="F104" s="24"/>
      <c r="I104" s="2">
        <f>B104</f>
        <v>2567.1999999999998</v>
      </c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>
        <f t="shared" si="6"/>
        <v>2567.1999999999998</v>
      </c>
      <c r="AA104" s="24" t="str">
        <f t="shared" si="4"/>
        <v>448772567,2</v>
      </c>
      <c r="AB104" t="s">
        <v>2227</v>
      </c>
      <c r="AC104" t="s">
        <v>2276</v>
      </c>
      <c r="AD104" t="s">
        <v>2276</v>
      </c>
    </row>
    <row r="105" spans="1:30" ht="15" hidden="1" customHeight="1" outlineLevel="1" x14ac:dyDescent="0.2">
      <c r="A105" s="3">
        <v>44877</v>
      </c>
      <c r="B105" s="31">
        <v>5470</v>
      </c>
      <c r="C105" s="5" t="s">
        <v>7</v>
      </c>
      <c r="D105" s="9" t="s">
        <v>1341</v>
      </c>
      <c r="E105"/>
      <c r="F105" s="24"/>
      <c r="I105" s="2">
        <f>B105</f>
        <v>5470</v>
      </c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>
        <f t="shared" si="6"/>
        <v>5470</v>
      </c>
      <c r="AA105" s="24" t="str">
        <f t="shared" si="4"/>
        <v>448775470</v>
      </c>
      <c r="AB105" t="s">
        <v>2227</v>
      </c>
      <c r="AC105" t="s">
        <v>2276</v>
      </c>
      <c r="AD105" t="s">
        <v>2276</v>
      </c>
    </row>
    <row r="106" spans="1:30" ht="15" hidden="1" customHeight="1" outlineLevel="1" x14ac:dyDescent="0.2">
      <c r="A106" s="3">
        <v>44875</v>
      </c>
      <c r="B106" s="31">
        <v>15000</v>
      </c>
      <c r="C106" s="5" t="s">
        <v>131</v>
      </c>
      <c r="D106" s="9" t="s">
        <v>1342</v>
      </c>
      <c r="E106"/>
      <c r="F106" s="24"/>
      <c r="J106" s="24"/>
      <c r="K106" s="24"/>
      <c r="L106" s="24"/>
      <c r="M106" s="24"/>
      <c r="N106" s="24"/>
      <c r="O106" s="24"/>
      <c r="P106" s="24"/>
      <c r="Q106" s="24"/>
      <c r="R106" s="24"/>
      <c r="S106" s="31">
        <v>15000</v>
      </c>
      <c r="T106" s="24"/>
      <c r="U106" s="24"/>
      <c r="V106" s="24"/>
      <c r="W106" s="24"/>
      <c r="X106" s="24"/>
      <c r="Y106" s="24"/>
      <c r="Z106" s="24">
        <f t="shared" si="6"/>
        <v>15000</v>
      </c>
      <c r="AA106" s="24" t="str">
        <f t="shared" si="4"/>
        <v>4487515000</v>
      </c>
      <c r="AB106" t="s">
        <v>2234</v>
      </c>
      <c r="AC106" t="s">
        <v>2248</v>
      </c>
      <c r="AD106" t="s">
        <v>2271</v>
      </c>
    </row>
    <row r="107" spans="1:30" ht="15" hidden="1" customHeight="1" outlineLevel="1" x14ac:dyDescent="0.2">
      <c r="A107" s="3">
        <v>44875</v>
      </c>
      <c r="B107" s="31">
        <v>7000</v>
      </c>
      <c r="C107" s="5" t="s">
        <v>1211</v>
      </c>
      <c r="D107" s="9" t="s">
        <v>1343</v>
      </c>
      <c r="E107"/>
      <c r="F107" s="24"/>
      <c r="J107" s="24"/>
      <c r="K107" s="31">
        <v>7000</v>
      </c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>
        <f t="shared" si="6"/>
        <v>7000</v>
      </c>
      <c r="AA107" s="24" t="str">
        <f t="shared" si="4"/>
        <v>448757000</v>
      </c>
      <c r="AB107" t="s">
        <v>2240</v>
      </c>
      <c r="AC107" t="s">
        <v>2248</v>
      </c>
      <c r="AD107" t="s">
        <v>2267</v>
      </c>
    </row>
    <row r="108" spans="1:30" ht="15" hidden="1" customHeight="1" outlineLevel="1" x14ac:dyDescent="0.2">
      <c r="A108" s="3">
        <v>44874</v>
      </c>
      <c r="B108" s="31">
        <v>4015.74</v>
      </c>
      <c r="C108" s="5" t="s">
        <v>7</v>
      </c>
      <c r="D108" s="9" t="s">
        <v>1344</v>
      </c>
      <c r="E108"/>
      <c r="F108" s="24"/>
      <c r="I108" s="4">
        <v>4015.74</v>
      </c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>
        <f t="shared" si="6"/>
        <v>4015.74</v>
      </c>
      <c r="AA108" s="24" t="str">
        <f t="shared" si="4"/>
        <v>448744015,74</v>
      </c>
      <c r="AB108" t="s">
        <v>2426</v>
      </c>
      <c r="AC108" t="s">
        <v>2248</v>
      </c>
      <c r="AD108" t="s">
        <v>2427</v>
      </c>
    </row>
    <row r="109" spans="1:30" ht="15" hidden="1" customHeight="1" outlineLevel="1" x14ac:dyDescent="0.2">
      <c r="A109" s="3">
        <v>44873</v>
      </c>
      <c r="B109" s="31">
        <v>50</v>
      </c>
      <c r="C109" s="5" t="s">
        <v>7</v>
      </c>
      <c r="D109" s="9" t="s">
        <v>1280</v>
      </c>
      <c r="E109" s="24">
        <f>B109</f>
        <v>50</v>
      </c>
      <c r="F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>
        <f t="shared" si="6"/>
        <v>50</v>
      </c>
      <c r="AA109" s="24" t="str">
        <f t="shared" si="4"/>
        <v>4487350</v>
      </c>
      <c r="AB109" t="s">
        <v>2204</v>
      </c>
      <c r="AC109" t="s">
        <v>2245</v>
      </c>
      <c r="AD109" t="s">
        <v>2262</v>
      </c>
    </row>
    <row r="110" spans="1:30" ht="15" hidden="1" customHeight="1" outlineLevel="1" x14ac:dyDescent="0.2">
      <c r="A110" s="3">
        <v>44873</v>
      </c>
      <c r="B110" s="31">
        <v>5000</v>
      </c>
      <c r="C110" s="5" t="s">
        <v>135</v>
      </c>
      <c r="D110" s="9" t="s">
        <v>1345</v>
      </c>
      <c r="E110"/>
      <c r="F110" s="24"/>
      <c r="J110" s="24"/>
      <c r="K110" s="24"/>
      <c r="L110" s="24"/>
      <c r="M110" s="24"/>
      <c r="N110" s="31">
        <v>5000</v>
      </c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>
        <f t="shared" si="6"/>
        <v>5000</v>
      </c>
      <c r="AA110" s="24" t="str">
        <f t="shared" si="4"/>
        <v>448735000</v>
      </c>
      <c r="AB110" t="s">
        <v>2222</v>
      </c>
      <c r="AC110" t="s">
        <v>2248</v>
      </c>
      <c r="AD110" t="s">
        <v>2269</v>
      </c>
    </row>
    <row r="111" spans="1:30" ht="15" hidden="1" customHeight="1" outlineLevel="1" x14ac:dyDescent="0.2">
      <c r="A111" s="3">
        <v>44872</v>
      </c>
      <c r="B111" s="31">
        <v>32600</v>
      </c>
      <c r="C111" s="5" t="s">
        <v>137</v>
      </c>
      <c r="D111" s="9" t="s">
        <v>1346</v>
      </c>
      <c r="E111"/>
      <c r="F111" s="24"/>
      <c r="G111" s="4">
        <v>32600</v>
      </c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>
        <f t="shared" si="6"/>
        <v>32600</v>
      </c>
      <c r="AA111" s="24" t="str">
        <f t="shared" si="4"/>
        <v>4487232600</v>
      </c>
      <c r="AB111" t="s">
        <v>2209</v>
      </c>
      <c r="AC111" t="s">
        <v>2244</v>
      </c>
      <c r="AD111" t="s">
        <v>2209</v>
      </c>
    </row>
    <row r="112" spans="1:30" ht="15" hidden="1" customHeight="1" outlineLevel="1" x14ac:dyDescent="0.2">
      <c r="A112" s="3">
        <v>44872</v>
      </c>
      <c r="B112" s="31">
        <v>40000</v>
      </c>
      <c r="C112" s="5" t="s">
        <v>135</v>
      </c>
      <c r="D112" s="9" t="s">
        <v>1347</v>
      </c>
      <c r="E112"/>
      <c r="F112" s="24"/>
      <c r="J112" s="24"/>
      <c r="K112" s="24"/>
      <c r="L112" s="24"/>
      <c r="M112" s="24"/>
      <c r="N112" s="24">
        <f>B112</f>
        <v>40000</v>
      </c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>
        <f t="shared" si="6"/>
        <v>40000</v>
      </c>
      <c r="AA112" s="24" t="str">
        <f t="shared" si="4"/>
        <v>4487240000</v>
      </c>
      <c r="AB112" t="s">
        <v>2222</v>
      </c>
      <c r="AC112" t="s">
        <v>2248</v>
      </c>
      <c r="AD112" t="s">
        <v>2269</v>
      </c>
    </row>
    <row r="113" spans="1:30" ht="15" hidden="1" customHeight="1" outlineLevel="1" x14ac:dyDescent="0.2">
      <c r="A113" s="3">
        <v>44872</v>
      </c>
      <c r="B113" s="31">
        <v>1278.5</v>
      </c>
      <c r="C113" s="5" t="s">
        <v>7</v>
      </c>
      <c r="D113" s="9" t="s">
        <v>1280</v>
      </c>
      <c r="E113" s="24">
        <f>B113</f>
        <v>1278.5</v>
      </c>
      <c r="F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>
        <f t="shared" si="6"/>
        <v>1278.5</v>
      </c>
      <c r="AA113" s="24" t="str">
        <f t="shared" si="4"/>
        <v>448721278,5</v>
      </c>
      <c r="AB113" t="s">
        <v>2204</v>
      </c>
      <c r="AC113" t="s">
        <v>2245</v>
      </c>
      <c r="AD113" t="s">
        <v>2262</v>
      </c>
    </row>
    <row r="114" spans="1:30" ht="15" hidden="1" customHeight="1" outlineLevel="1" x14ac:dyDescent="0.2">
      <c r="A114" s="3">
        <v>44872</v>
      </c>
      <c r="B114" s="31">
        <v>70000</v>
      </c>
      <c r="C114" s="5" t="s">
        <v>140</v>
      </c>
      <c r="D114" s="9" t="s">
        <v>1348</v>
      </c>
      <c r="E114"/>
      <c r="F114" s="24"/>
      <c r="J114" s="24"/>
      <c r="K114" s="24"/>
      <c r="L114" s="24"/>
      <c r="M114" s="31">
        <v>70000</v>
      </c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>
        <f t="shared" si="6"/>
        <v>70000</v>
      </c>
      <c r="AA114" s="24" t="str">
        <f t="shared" si="4"/>
        <v>4487270000</v>
      </c>
      <c r="AB114" t="s">
        <v>2202</v>
      </c>
      <c r="AC114" t="s">
        <v>2248</v>
      </c>
      <c r="AD114" t="s">
        <v>2268</v>
      </c>
    </row>
    <row r="115" spans="1:30" ht="15" hidden="1" customHeight="1" outlineLevel="1" x14ac:dyDescent="0.2">
      <c r="A115" s="3">
        <v>44868</v>
      </c>
      <c r="B115" s="31">
        <v>50000</v>
      </c>
      <c r="C115" s="5" t="s">
        <v>9</v>
      </c>
      <c r="D115" s="9" t="s">
        <v>142</v>
      </c>
      <c r="E115"/>
      <c r="F115" s="24"/>
      <c r="J115" s="24"/>
      <c r="K115" s="24"/>
      <c r="L115" s="24"/>
      <c r="M115" s="24"/>
      <c r="N115" s="24"/>
      <c r="O115" s="31">
        <v>50000</v>
      </c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>
        <f t="shared" si="6"/>
        <v>50000</v>
      </c>
      <c r="AA115" s="24" t="str">
        <f t="shared" si="4"/>
        <v>4486850000</v>
      </c>
      <c r="AB115" t="s">
        <v>2213</v>
      </c>
      <c r="AC115" t="s">
        <v>2248</v>
      </c>
      <c r="AD115" t="s">
        <v>2213</v>
      </c>
    </row>
    <row r="116" spans="1:30" ht="15" hidden="1" customHeight="1" outlineLevel="1" x14ac:dyDescent="0.2">
      <c r="A116" s="3">
        <v>44868</v>
      </c>
      <c r="B116" s="31">
        <v>10000</v>
      </c>
      <c r="C116" s="5" t="s">
        <v>1211</v>
      </c>
      <c r="D116" s="9" t="s">
        <v>1349</v>
      </c>
      <c r="E116"/>
      <c r="F116" s="24"/>
      <c r="J116" s="24"/>
      <c r="K116" s="31">
        <v>10000</v>
      </c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>
        <f t="shared" si="6"/>
        <v>10000</v>
      </c>
      <c r="AA116" s="24" t="str">
        <f t="shared" si="4"/>
        <v>4486810000</v>
      </c>
      <c r="AB116" t="s">
        <v>2240</v>
      </c>
      <c r="AC116" t="s">
        <v>2248</v>
      </c>
      <c r="AD116" t="s">
        <v>2267</v>
      </c>
    </row>
    <row r="117" spans="1:30" ht="15" hidden="1" customHeight="1" outlineLevel="1" x14ac:dyDescent="0.2">
      <c r="A117" s="3">
        <v>44868</v>
      </c>
      <c r="B117" s="31">
        <v>9432.24</v>
      </c>
      <c r="C117" s="5" t="s">
        <v>112</v>
      </c>
      <c r="D117" s="9" t="s">
        <v>1350</v>
      </c>
      <c r="E117"/>
      <c r="F117" s="24"/>
      <c r="J117" s="24"/>
      <c r="K117" s="24"/>
      <c r="L117" s="24"/>
      <c r="M117" s="24"/>
      <c r="N117" s="31">
        <v>9432.24</v>
      </c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>
        <f t="shared" si="6"/>
        <v>9432.24</v>
      </c>
      <c r="AA117" s="24" t="str">
        <f t="shared" si="4"/>
        <v>448689432,24</v>
      </c>
      <c r="AB117" t="s">
        <v>2233</v>
      </c>
      <c r="AC117" t="s">
        <v>2248</v>
      </c>
      <c r="AD117" t="s">
        <v>2269</v>
      </c>
    </row>
    <row r="118" spans="1:30" ht="15" hidden="1" customHeight="1" outlineLevel="1" x14ac:dyDescent="0.2">
      <c r="A118" s="3">
        <v>44868</v>
      </c>
      <c r="B118" s="31">
        <v>50000</v>
      </c>
      <c r="C118" s="5" t="s">
        <v>1205</v>
      </c>
      <c r="D118" s="9" t="s">
        <v>1351</v>
      </c>
      <c r="E118"/>
      <c r="F118" s="24"/>
      <c r="J118" s="24"/>
      <c r="K118" s="24"/>
      <c r="L118" s="31">
        <v>50000</v>
      </c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>
        <f t="shared" si="6"/>
        <v>50000</v>
      </c>
      <c r="AA118" s="24" t="str">
        <f t="shared" si="4"/>
        <v>4486850000</v>
      </c>
      <c r="AB118" t="s">
        <v>2201</v>
      </c>
      <c r="AC118" t="s">
        <v>2248</v>
      </c>
      <c r="AD118" t="s">
        <v>2265</v>
      </c>
    </row>
    <row r="119" spans="1:30" ht="15" hidden="1" customHeight="1" outlineLevel="1" x14ac:dyDescent="0.2">
      <c r="A119" s="3">
        <v>44868</v>
      </c>
      <c r="B119" s="31">
        <v>5000</v>
      </c>
      <c r="C119" s="5" t="s">
        <v>47</v>
      </c>
      <c r="D119" s="9" t="s">
        <v>1352</v>
      </c>
      <c r="E119"/>
      <c r="F119" s="24"/>
      <c r="J119" s="24"/>
      <c r="K119" s="24"/>
      <c r="L119" s="24"/>
      <c r="M119" s="24"/>
      <c r="N119" s="24"/>
      <c r="O119" s="24"/>
      <c r="P119" s="31">
        <v>5000</v>
      </c>
      <c r="Q119" s="31"/>
      <c r="R119" s="24"/>
      <c r="S119" s="24"/>
      <c r="T119" s="24"/>
      <c r="U119" s="24"/>
      <c r="V119" s="24"/>
      <c r="W119" s="24"/>
      <c r="X119" s="24"/>
      <c r="Y119" s="24"/>
      <c r="Z119" s="24">
        <f t="shared" si="6"/>
        <v>5000</v>
      </c>
      <c r="AA119" s="24" t="str">
        <f t="shared" si="4"/>
        <v>448685000</v>
      </c>
      <c r="AB119" t="s">
        <v>2224</v>
      </c>
      <c r="AC119" t="s">
        <v>2248</v>
      </c>
      <c r="AD119" t="s">
        <v>2427</v>
      </c>
    </row>
    <row r="120" spans="1:30" ht="15" hidden="1" customHeight="1" outlineLevel="1" x14ac:dyDescent="0.2">
      <c r="A120" s="3">
        <v>44867</v>
      </c>
      <c r="B120" s="31">
        <v>35977</v>
      </c>
      <c r="C120" s="5" t="s">
        <v>1207</v>
      </c>
      <c r="D120" s="9" t="s">
        <v>147</v>
      </c>
      <c r="E120"/>
      <c r="F120" s="31">
        <v>35977</v>
      </c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>
        <f t="shared" si="6"/>
        <v>35977</v>
      </c>
      <c r="AA120" s="24" t="str">
        <f t="shared" si="4"/>
        <v>4486735977</v>
      </c>
      <c r="AB120" t="s">
        <v>2205</v>
      </c>
      <c r="AC120" t="s">
        <v>2244</v>
      </c>
      <c r="AD120" t="s">
        <v>2209</v>
      </c>
    </row>
    <row r="121" spans="1:30" ht="15" hidden="1" customHeight="1" outlineLevel="1" x14ac:dyDescent="0.2">
      <c r="A121" s="3">
        <v>44867</v>
      </c>
      <c r="B121" s="31">
        <v>35000</v>
      </c>
      <c r="C121" s="5" t="s">
        <v>148</v>
      </c>
      <c r="D121" s="9" t="s">
        <v>1353</v>
      </c>
      <c r="E121"/>
      <c r="F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31">
        <v>35000</v>
      </c>
      <c r="X121" s="24"/>
      <c r="Y121" s="24"/>
      <c r="Z121" s="24">
        <f t="shared" si="6"/>
        <v>35000</v>
      </c>
      <c r="AA121" s="24" t="str">
        <f t="shared" si="4"/>
        <v>4486735000</v>
      </c>
      <c r="AB121" t="s">
        <v>2237</v>
      </c>
      <c r="AC121" t="s">
        <v>2247</v>
      </c>
      <c r="AD121" t="s">
        <v>2189</v>
      </c>
    </row>
    <row r="122" spans="1:30" ht="15" hidden="1" customHeight="1" outlineLevel="1" x14ac:dyDescent="0.2">
      <c r="A122" s="3">
        <v>44867</v>
      </c>
      <c r="B122" s="31">
        <v>6800</v>
      </c>
      <c r="C122" s="5" t="s">
        <v>150</v>
      </c>
      <c r="D122" s="9" t="s">
        <v>1354</v>
      </c>
      <c r="E122"/>
      <c r="F122" s="24"/>
      <c r="J122" s="24"/>
      <c r="K122" s="24"/>
      <c r="L122" s="24"/>
      <c r="M122" s="24"/>
      <c r="N122" s="31">
        <v>6800</v>
      </c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>
        <f t="shared" si="6"/>
        <v>6800</v>
      </c>
      <c r="AA122" s="24" t="str">
        <f t="shared" si="4"/>
        <v>448676800</v>
      </c>
      <c r="AB122" t="s">
        <v>2227</v>
      </c>
      <c r="AC122" t="s">
        <v>2276</v>
      </c>
      <c r="AD122" t="s">
        <v>2276</v>
      </c>
    </row>
    <row r="123" spans="1:30" ht="15" hidden="1" customHeight="1" outlineLevel="1" x14ac:dyDescent="0.2">
      <c r="A123" s="3">
        <v>44867</v>
      </c>
      <c r="B123" s="31">
        <v>61167.71</v>
      </c>
      <c r="C123" s="5" t="s">
        <v>7</v>
      </c>
      <c r="D123" s="9" t="s">
        <v>1355</v>
      </c>
      <c r="E123"/>
      <c r="F123" s="24"/>
      <c r="G123" s="2">
        <f>B123</f>
        <v>61167.71</v>
      </c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>
        <f t="shared" si="6"/>
        <v>61167.71</v>
      </c>
      <c r="AA123" s="24" t="str">
        <f t="shared" si="4"/>
        <v>4486761167,71</v>
      </c>
      <c r="AB123" t="s">
        <v>2209</v>
      </c>
      <c r="AC123" t="s">
        <v>2244</v>
      </c>
      <c r="AD123" t="s">
        <v>2209</v>
      </c>
    </row>
    <row r="124" spans="1:30" ht="15" hidden="1" customHeight="1" outlineLevel="1" x14ac:dyDescent="0.2">
      <c r="A124" s="3">
        <v>44867</v>
      </c>
      <c r="B124" s="31">
        <v>556.29</v>
      </c>
      <c r="C124" s="5" t="s">
        <v>1215</v>
      </c>
      <c r="D124" s="9" t="s">
        <v>1304</v>
      </c>
      <c r="E124"/>
      <c r="F124" s="24">
        <f>B124</f>
        <v>556.29</v>
      </c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>
        <f t="shared" si="6"/>
        <v>556.29</v>
      </c>
      <c r="AA124" s="24" t="str">
        <f t="shared" si="4"/>
        <v>44867556,29</v>
      </c>
      <c r="AB124" t="s">
        <v>2206</v>
      </c>
      <c r="AC124" t="s">
        <v>2244</v>
      </c>
      <c r="AD124" t="s">
        <v>2209</v>
      </c>
    </row>
    <row r="125" spans="1:30" ht="15" hidden="1" customHeight="1" outlineLevel="1" x14ac:dyDescent="0.2">
      <c r="A125" s="3">
        <v>44867</v>
      </c>
      <c r="B125" s="31">
        <v>36148.31</v>
      </c>
      <c r="C125" s="5" t="s">
        <v>1207</v>
      </c>
      <c r="D125" s="9" t="s">
        <v>154</v>
      </c>
      <c r="E125"/>
      <c r="F125" s="24">
        <f>B125</f>
        <v>36148.31</v>
      </c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>
        <f t="shared" si="6"/>
        <v>36148.31</v>
      </c>
      <c r="AA125" s="24" t="str">
        <f t="shared" si="4"/>
        <v>4486736148,31</v>
      </c>
      <c r="AB125" t="s">
        <v>2206</v>
      </c>
      <c r="AC125" t="s">
        <v>2244</v>
      </c>
      <c r="AD125" t="s">
        <v>2209</v>
      </c>
    </row>
    <row r="126" spans="1:30" ht="15" hidden="1" customHeight="1" outlineLevel="1" x14ac:dyDescent="0.2">
      <c r="A126" s="3">
        <v>44867</v>
      </c>
      <c r="B126" s="31">
        <v>200</v>
      </c>
      <c r="C126" s="5" t="s">
        <v>7</v>
      </c>
      <c r="D126" s="9" t="s">
        <v>155</v>
      </c>
      <c r="E126" s="24">
        <f>B126</f>
        <v>200</v>
      </c>
      <c r="F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>
        <f t="shared" si="6"/>
        <v>200</v>
      </c>
      <c r="AA126" s="24" t="str">
        <f t="shared" si="4"/>
        <v>44867200</v>
      </c>
      <c r="AB126" t="s">
        <v>2204</v>
      </c>
      <c r="AC126" t="s">
        <v>2245</v>
      </c>
      <c r="AD126" t="s">
        <v>2262</v>
      </c>
    </row>
    <row r="127" spans="1:30" ht="15" hidden="1" customHeight="1" outlineLevel="1" x14ac:dyDescent="0.2">
      <c r="A127" s="3">
        <v>44867</v>
      </c>
      <c r="B127" s="31">
        <v>2014.05</v>
      </c>
      <c r="C127" s="5" t="s">
        <v>1212</v>
      </c>
      <c r="D127" s="9" t="s">
        <v>156</v>
      </c>
      <c r="E127"/>
      <c r="F127" s="24">
        <f>B127</f>
        <v>2014.05</v>
      </c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>
        <f t="shared" si="6"/>
        <v>2014.05</v>
      </c>
      <c r="AA127" s="24" t="str">
        <f t="shared" si="4"/>
        <v>448672014,05</v>
      </c>
      <c r="AB127" t="s">
        <v>2206</v>
      </c>
      <c r="AC127" t="s">
        <v>2244</v>
      </c>
      <c r="AD127" t="s">
        <v>2209</v>
      </c>
    </row>
    <row r="128" spans="1:30" ht="15" hidden="1" customHeight="1" outlineLevel="1" x14ac:dyDescent="0.2">
      <c r="A128" s="3">
        <v>44867</v>
      </c>
      <c r="B128" s="31">
        <v>244.67</v>
      </c>
      <c r="C128" s="5" t="s">
        <v>7</v>
      </c>
      <c r="D128" s="9" t="s">
        <v>157</v>
      </c>
      <c r="E128" s="24">
        <f>B128</f>
        <v>244.67</v>
      </c>
      <c r="F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>
        <f t="shared" si="6"/>
        <v>244.67</v>
      </c>
      <c r="AA128" s="24" t="str">
        <f t="shared" si="4"/>
        <v>44867244,67</v>
      </c>
      <c r="AB128" t="s">
        <v>2204</v>
      </c>
      <c r="AC128" t="s">
        <v>2245</v>
      </c>
      <c r="AD128" t="s">
        <v>2262</v>
      </c>
    </row>
    <row r="129" spans="1:4094 4098:6144 6147:11264 11268:13311 13314:14334 14337:16371" ht="15" hidden="1" customHeight="1" outlineLevel="1" x14ac:dyDescent="0.2">
      <c r="A129" s="3">
        <v>44867</v>
      </c>
      <c r="B129" s="31">
        <v>13976.61</v>
      </c>
      <c r="C129" s="5" t="s">
        <v>1212</v>
      </c>
      <c r="D129" s="9" t="s">
        <v>158</v>
      </c>
      <c r="E129"/>
      <c r="F129" s="24">
        <f>B129</f>
        <v>13976.61</v>
      </c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>
        <f t="shared" si="6"/>
        <v>13976.61</v>
      </c>
      <c r="AA129" s="24" t="str">
        <f t="shared" si="4"/>
        <v>4486713976,61</v>
      </c>
      <c r="AB129" t="s">
        <v>2206</v>
      </c>
      <c r="AC129" t="s">
        <v>2244</v>
      </c>
      <c r="AD129" t="s">
        <v>2209</v>
      </c>
    </row>
    <row r="130" spans="1:4094 4098:6144 6147:11264 11268:13311 13314:14334 14337:16371" ht="15" hidden="1" customHeight="1" outlineLevel="1" x14ac:dyDescent="0.2">
      <c r="A130" s="3">
        <v>44867</v>
      </c>
      <c r="B130" s="31">
        <v>35250</v>
      </c>
      <c r="C130" s="5" t="s">
        <v>16</v>
      </c>
      <c r="D130" s="9" t="s">
        <v>1356</v>
      </c>
      <c r="E130"/>
      <c r="F130" s="24"/>
      <c r="G130" s="2">
        <f>B130</f>
        <v>35250</v>
      </c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>
        <f t="shared" si="6"/>
        <v>35250</v>
      </c>
      <c r="AA130" s="24" t="str">
        <f t="shared" si="4"/>
        <v>4486735250</v>
      </c>
      <c r="AB130" t="s">
        <v>2209</v>
      </c>
      <c r="AC130" t="s">
        <v>2244</v>
      </c>
      <c r="AD130" t="s">
        <v>2209</v>
      </c>
    </row>
    <row r="131" spans="1:4094 4098:6144 6147:11264 11268:13311 13314:14334 14337:16371" ht="15" hidden="1" customHeight="1" outlineLevel="1" x14ac:dyDescent="0.2">
      <c r="A131" s="3">
        <v>44867</v>
      </c>
      <c r="B131" s="31">
        <v>50000</v>
      </c>
      <c r="C131" s="5" t="s">
        <v>7</v>
      </c>
      <c r="D131" s="9" t="s">
        <v>1357</v>
      </c>
      <c r="E131"/>
      <c r="F131" s="24"/>
      <c r="G131" s="2">
        <f>B131</f>
        <v>50000</v>
      </c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>
        <f t="shared" si="6"/>
        <v>50000</v>
      </c>
      <c r="AA131" s="24" t="str">
        <f t="shared" si="4"/>
        <v>4486750000</v>
      </c>
      <c r="AB131" t="s">
        <v>2209</v>
      </c>
      <c r="AC131" t="s">
        <v>2244</v>
      </c>
      <c r="AD131" t="s">
        <v>2209</v>
      </c>
    </row>
    <row r="132" spans="1:4094 4098:6144 6147:11264 11268:13311 13314:14334 14337:16371" ht="15" hidden="1" customHeight="1" outlineLevel="1" x14ac:dyDescent="0.2">
      <c r="A132" s="3">
        <v>44867</v>
      </c>
      <c r="B132" s="31">
        <v>10150</v>
      </c>
      <c r="C132" s="5" t="s">
        <v>4</v>
      </c>
      <c r="D132" s="9" t="s">
        <v>1358</v>
      </c>
      <c r="E132"/>
      <c r="F132" s="24"/>
      <c r="I132" s="2">
        <f>B132</f>
        <v>10150</v>
      </c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>
        <f t="shared" si="6"/>
        <v>10150</v>
      </c>
      <c r="AA132" s="24" t="str">
        <f t="shared" ref="AA132:AA195" si="7">A132&amp;B132</f>
        <v>4486710150</v>
      </c>
      <c r="AB132" t="s">
        <v>2241</v>
      </c>
      <c r="AC132" t="s">
        <v>2246</v>
      </c>
      <c r="AD132" t="s">
        <v>2266</v>
      </c>
    </row>
    <row r="133" spans="1:4094 4098:6144 6147:11264 11268:13311 13314:14334 14337:16371" ht="15" hidden="1" customHeight="1" outlineLevel="1" x14ac:dyDescent="0.2">
      <c r="A133" s="3">
        <v>44866</v>
      </c>
      <c r="B133" s="31">
        <v>990</v>
      </c>
      <c r="C133" s="5" t="s">
        <v>7</v>
      </c>
      <c r="D133" s="9" t="s">
        <v>1359</v>
      </c>
      <c r="E133" s="24">
        <f>B133</f>
        <v>990</v>
      </c>
      <c r="F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>
        <f t="shared" si="6"/>
        <v>990</v>
      </c>
      <c r="AA133" s="24" t="str">
        <f t="shared" si="7"/>
        <v>44866990</v>
      </c>
      <c r="AB133" t="s">
        <v>2204</v>
      </c>
      <c r="AC133" t="s">
        <v>2245</v>
      </c>
      <c r="AD133" t="s">
        <v>2262</v>
      </c>
    </row>
    <row r="134" spans="1:4094 4098:6144 6147:11264 11268:13311 13314:14334 14337:16371" ht="15" customHeight="1" collapsed="1" x14ac:dyDescent="0.2">
      <c r="A134" s="55"/>
      <c r="B134" s="28">
        <f>SUM(B80:B133)</f>
        <v>1819488.3300000003</v>
      </c>
      <c r="C134" s="56"/>
      <c r="D134" s="57"/>
      <c r="E134" s="41"/>
      <c r="F134" s="41"/>
      <c r="G134" s="58"/>
      <c r="H134" s="41"/>
      <c r="I134" s="41"/>
      <c r="J134" s="43"/>
      <c r="K134" s="43"/>
      <c r="L134" s="28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1"/>
      <c r="AC134" s="41"/>
      <c r="AD134" s="41"/>
      <c r="AE134" s="3"/>
      <c r="AF134" s="31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V134" s="3"/>
      <c r="AW134" s="31"/>
      <c r="AX134" s="5"/>
      <c r="AY134" s="9"/>
      <c r="BB134" s="2"/>
      <c r="BE134" s="24"/>
      <c r="BF134" s="24"/>
      <c r="BG134" s="31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Z134" s="3"/>
      <c r="CA134" s="31"/>
      <c r="CB134" s="5"/>
      <c r="CC134" s="9"/>
      <c r="CF134" s="2"/>
      <c r="CI134" s="24"/>
      <c r="CJ134" s="24"/>
      <c r="CK134" s="31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D134" s="3"/>
      <c r="DE134" s="31"/>
      <c r="DF134" s="5"/>
      <c r="DG134" s="9"/>
      <c r="DJ134" s="2"/>
      <c r="DM134" s="24"/>
      <c r="DN134" s="24"/>
      <c r="DO134" s="31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H134" s="3"/>
      <c r="EI134" s="31"/>
      <c r="EJ134" s="5"/>
      <c r="EK134" s="9"/>
      <c r="EN134" s="2"/>
      <c r="EQ134" s="24"/>
      <c r="ER134" s="24"/>
      <c r="ES134" s="31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L134" s="3"/>
      <c r="FM134" s="31"/>
      <c r="FN134" s="5"/>
      <c r="FO134" s="9"/>
      <c r="FR134" s="2"/>
      <c r="FU134" s="24"/>
      <c r="FV134" s="24"/>
      <c r="FW134" s="31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P134" s="3"/>
      <c r="GQ134" s="31"/>
      <c r="GR134" s="5"/>
      <c r="GS134" s="9"/>
      <c r="GV134" s="2"/>
      <c r="GY134" s="24"/>
      <c r="GZ134" s="24"/>
      <c r="HA134" s="31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T134" s="3"/>
      <c r="HU134" s="31"/>
      <c r="HV134" s="5"/>
      <c r="HW134" s="9"/>
      <c r="HZ134" s="2"/>
      <c r="IC134" s="24"/>
      <c r="ID134" s="24"/>
      <c r="IE134" s="31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X134" s="3"/>
      <c r="IY134" s="31"/>
      <c r="IZ134" s="5"/>
      <c r="JA134" s="9"/>
      <c r="JD134" s="2"/>
      <c r="JG134" s="24"/>
      <c r="JH134" s="24"/>
      <c r="JI134" s="31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KB134" s="3"/>
      <c r="KC134" s="31"/>
      <c r="KD134" s="5"/>
      <c r="KE134" s="9"/>
      <c r="KH134" s="2"/>
      <c r="KK134" s="24"/>
      <c r="KL134" s="24"/>
      <c r="KM134" s="31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F134" s="3"/>
      <c r="LG134" s="31"/>
      <c r="LH134" s="5"/>
      <c r="LI134" s="9"/>
      <c r="LL134" s="2"/>
      <c r="LO134" s="24"/>
      <c r="LP134" s="24"/>
      <c r="LQ134" s="31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J134" s="3"/>
      <c r="MK134" s="31"/>
      <c r="ML134" s="5"/>
      <c r="MM134" s="9"/>
      <c r="MP134" s="2"/>
      <c r="MS134" s="24"/>
      <c r="MT134" s="24"/>
      <c r="MU134" s="31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N134" s="3"/>
      <c r="NO134" s="31"/>
      <c r="NP134" s="5"/>
      <c r="NQ134" s="9"/>
      <c r="NT134" s="2"/>
      <c r="NW134" s="24"/>
      <c r="NX134" s="24"/>
      <c r="NY134" s="31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R134" s="3"/>
      <c r="OS134" s="31"/>
      <c r="OT134" s="5"/>
      <c r="OU134" s="9"/>
      <c r="OX134" s="2"/>
      <c r="PA134" s="24"/>
      <c r="PB134" s="24"/>
      <c r="PC134" s="31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V134" s="3"/>
      <c r="PW134" s="31"/>
      <c r="PX134" s="5"/>
      <c r="PY134" s="9"/>
      <c r="QB134" s="2"/>
      <c r="QE134" s="24"/>
      <c r="QF134" s="24"/>
      <c r="QG134" s="31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Z134" s="3"/>
      <c r="RA134" s="31"/>
      <c r="RB134" s="5"/>
      <c r="RC134" s="9"/>
      <c r="RF134" s="2"/>
      <c r="RI134" s="24"/>
      <c r="RJ134" s="24"/>
      <c r="RK134" s="31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D134" s="3"/>
      <c r="SE134" s="31"/>
      <c r="SF134" s="5"/>
      <c r="SG134" s="9"/>
      <c r="SJ134" s="2"/>
      <c r="SM134" s="24"/>
      <c r="SN134" s="24"/>
      <c r="SO134" s="31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H134" s="3"/>
      <c r="TI134" s="31"/>
      <c r="TJ134" s="5"/>
      <c r="TK134" s="9"/>
      <c r="TN134" s="2"/>
      <c r="TQ134" s="24"/>
      <c r="TR134" s="24"/>
      <c r="TS134" s="31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L134" s="3"/>
      <c r="UM134" s="31"/>
      <c r="UN134" s="5"/>
      <c r="UO134" s="9"/>
      <c r="UR134" s="2"/>
      <c r="UU134" s="24"/>
      <c r="UV134" s="24"/>
      <c r="UW134" s="31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  <c r="VJ134" s="24"/>
      <c r="VK134" s="24"/>
      <c r="VL134" s="24"/>
      <c r="VP134" s="3"/>
      <c r="VQ134" s="31"/>
      <c r="VR134" s="5"/>
      <c r="VS134" s="9"/>
      <c r="VV134" s="2"/>
      <c r="VY134" s="24"/>
      <c r="VZ134" s="24"/>
      <c r="WA134" s="31"/>
      <c r="WB134" s="24"/>
      <c r="WC134" s="24"/>
      <c r="WD134" s="24"/>
      <c r="WE134" s="24"/>
      <c r="WF134" s="24"/>
      <c r="WG134" s="24"/>
      <c r="WH134" s="24"/>
      <c r="WI134" s="24"/>
      <c r="WJ134" s="24"/>
      <c r="WK134" s="24"/>
      <c r="WL134" s="24"/>
      <c r="WM134" s="24"/>
      <c r="WN134" s="24"/>
      <c r="WO134" s="24"/>
      <c r="WP134" s="24"/>
      <c r="WT134" s="3"/>
      <c r="WU134" s="31"/>
      <c r="WV134" s="5"/>
      <c r="WW134" s="9"/>
      <c r="WZ134" s="2"/>
      <c r="XC134" s="24"/>
      <c r="XD134" s="24"/>
      <c r="XE134" s="31"/>
      <c r="XF134" s="24"/>
      <c r="XG134" s="24"/>
      <c r="XH134" s="24"/>
      <c r="XI134" s="24"/>
      <c r="XJ134" s="24"/>
      <c r="XK134" s="24"/>
      <c r="XL134" s="24"/>
      <c r="XM134" s="24"/>
      <c r="XN134" s="24"/>
      <c r="XO134" s="24"/>
      <c r="XP134" s="24"/>
      <c r="XQ134" s="24"/>
      <c r="XR134" s="24"/>
      <c r="XS134" s="24"/>
      <c r="XT134" s="24"/>
      <c r="XX134" s="3"/>
      <c r="XY134" s="31"/>
      <c r="XZ134" s="5"/>
      <c r="YA134" s="9"/>
      <c r="YD134" s="2"/>
      <c r="YG134" s="24"/>
      <c r="YH134" s="24"/>
      <c r="YI134" s="31"/>
      <c r="YJ134" s="24"/>
      <c r="YK134" s="24"/>
      <c r="YL134" s="24"/>
      <c r="YM134" s="24"/>
      <c r="YN134" s="24"/>
      <c r="YO134" s="24"/>
      <c r="YP134" s="24"/>
      <c r="YQ134" s="24"/>
      <c r="YR134" s="24"/>
      <c r="YS134" s="24"/>
      <c r="YT134" s="24"/>
      <c r="YU134" s="24"/>
      <c r="YV134" s="24"/>
      <c r="YW134" s="24"/>
      <c r="YX134" s="24"/>
      <c r="ZB134" s="3"/>
      <c r="ZC134" s="31"/>
      <c r="ZD134" s="5"/>
      <c r="ZE134" s="9"/>
      <c r="ZH134" s="2"/>
      <c r="ZK134" s="24"/>
      <c r="ZL134" s="24"/>
      <c r="ZM134" s="31"/>
      <c r="ZN134" s="24"/>
      <c r="ZO134" s="24"/>
      <c r="ZP134" s="24"/>
      <c r="ZQ134" s="24"/>
      <c r="ZR134" s="24"/>
      <c r="ZS134" s="24"/>
      <c r="ZT134" s="24"/>
      <c r="ZU134" s="24"/>
      <c r="ZV134" s="24"/>
      <c r="ZW134" s="24"/>
      <c r="ZX134" s="24"/>
      <c r="ZY134" s="24"/>
      <c r="ZZ134" s="24"/>
      <c r="AAA134" s="24"/>
      <c r="AAB134" s="24"/>
      <c r="AAF134" s="3"/>
      <c r="AAG134" s="31"/>
      <c r="AAH134" s="5"/>
      <c r="AAI134" s="9"/>
      <c r="AAL134" s="2"/>
      <c r="AAO134" s="24"/>
      <c r="AAP134" s="24"/>
      <c r="AAQ134" s="31"/>
      <c r="AAR134" s="24"/>
      <c r="AAS134" s="24"/>
      <c r="AAT134" s="24"/>
      <c r="AAU134" s="24"/>
      <c r="AAV134" s="24"/>
      <c r="AAW134" s="24"/>
      <c r="AAX134" s="24"/>
      <c r="AAY134" s="24"/>
      <c r="AAZ134" s="24"/>
      <c r="ABA134" s="24"/>
      <c r="ABB134" s="24"/>
      <c r="ABC134" s="24"/>
      <c r="ABD134" s="24"/>
      <c r="ABE134" s="24"/>
      <c r="ABF134" s="24"/>
      <c r="ABJ134" s="3"/>
      <c r="ABK134" s="31"/>
      <c r="ABL134" s="5"/>
      <c r="ABM134" s="9"/>
      <c r="ABP134" s="2"/>
      <c r="ABS134" s="24"/>
      <c r="ABT134" s="24"/>
      <c r="ABU134" s="31"/>
      <c r="ABV134" s="24"/>
      <c r="ABW134" s="24"/>
      <c r="ABX134" s="24"/>
      <c r="ABY134" s="24"/>
      <c r="ABZ134" s="24"/>
      <c r="ACA134" s="24"/>
      <c r="ACB134" s="24"/>
      <c r="ACC134" s="24"/>
      <c r="ACD134" s="24"/>
      <c r="ACE134" s="24"/>
      <c r="ACF134" s="24"/>
      <c r="ACG134" s="24"/>
      <c r="ACH134" s="24"/>
      <c r="ACI134" s="24"/>
      <c r="ACJ134" s="24"/>
      <c r="ACN134" s="3"/>
      <c r="ACO134" s="31"/>
      <c r="ACP134" s="5"/>
      <c r="ACQ134" s="9"/>
      <c r="ACT134" s="2"/>
      <c r="ACW134" s="24"/>
      <c r="ACX134" s="24"/>
      <c r="ACY134" s="31"/>
      <c r="ACZ134" s="24"/>
      <c r="ADA134" s="24"/>
      <c r="ADB134" s="24"/>
      <c r="ADC134" s="24"/>
      <c r="ADD134" s="24"/>
      <c r="ADE134" s="24"/>
      <c r="ADF134" s="24"/>
      <c r="ADG134" s="24"/>
      <c r="ADH134" s="24"/>
      <c r="ADI134" s="24"/>
      <c r="ADJ134" s="24"/>
      <c r="ADK134" s="24"/>
      <c r="ADL134" s="24"/>
      <c r="ADM134" s="24"/>
      <c r="ADN134" s="24"/>
      <c r="ADR134" s="3"/>
      <c r="ADS134" s="31"/>
      <c r="ADT134" s="5"/>
      <c r="ADU134" s="9"/>
      <c r="ADX134" s="2"/>
      <c r="AEA134" s="24"/>
      <c r="AEB134" s="24"/>
      <c r="AEC134" s="31"/>
      <c r="AED134" s="24"/>
      <c r="AEE134" s="24"/>
      <c r="AEF134" s="24"/>
      <c r="AEG134" s="24"/>
      <c r="AEH134" s="24"/>
      <c r="AEI134" s="24"/>
      <c r="AEJ134" s="24"/>
      <c r="AEK134" s="24"/>
      <c r="AEL134" s="24"/>
      <c r="AEM134" s="24"/>
      <c r="AEN134" s="24"/>
      <c r="AEO134" s="24"/>
      <c r="AEP134" s="24"/>
      <c r="AEQ134" s="24"/>
      <c r="AER134" s="24"/>
      <c r="AEV134" s="3"/>
      <c r="AEW134" s="31"/>
      <c r="AEX134" s="5"/>
      <c r="AEY134" s="9"/>
      <c r="AFB134" s="2"/>
      <c r="AFE134" s="24"/>
      <c r="AFF134" s="24"/>
      <c r="AFG134" s="31"/>
      <c r="AFH134" s="24"/>
      <c r="AFI134" s="24"/>
      <c r="AFJ134" s="24"/>
      <c r="AFK134" s="24"/>
      <c r="AFL134" s="24"/>
      <c r="AFM134" s="24"/>
      <c r="AFN134" s="24"/>
      <c r="AFO134" s="24"/>
      <c r="AFP134" s="24"/>
      <c r="AFQ134" s="24"/>
      <c r="AFR134" s="24"/>
      <c r="AFS134" s="24"/>
      <c r="AFT134" s="24"/>
      <c r="AFU134" s="24"/>
      <c r="AFV134" s="24"/>
      <c r="AFZ134" s="3"/>
      <c r="AGA134" s="31"/>
      <c r="AGB134" s="5"/>
      <c r="AGC134" s="9"/>
      <c r="AGF134" s="2"/>
      <c r="AGI134" s="24"/>
      <c r="AGJ134" s="24"/>
      <c r="AGK134" s="31"/>
      <c r="AGL134" s="24"/>
      <c r="AGM134" s="24"/>
      <c r="AGN134" s="24"/>
      <c r="AGO134" s="24"/>
      <c r="AGP134" s="24"/>
      <c r="AGQ134" s="24"/>
      <c r="AGR134" s="24"/>
      <c r="AGS134" s="24"/>
      <c r="AGT134" s="24"/>
      <c r="AGU134" s="24"/>
      <c r="AGV134" s="24"/>
      <c r="AGW134" s="24"/>
      <c r="AGX134" s="24"/>
      <c r="AGY134" s="24"/>
      <c r="AGZ134" s="24"/>
      <c r="AHD134" s="3"/>
      <c r="AHE134" s="31"/>
      <c r="AHF134" s="5"/>
      <c r="AHG134" s="9"/>
      <c r="AHJ134" s="2"/>
      <c r="AHM134" s="24"/>
      <c r="AHN134" s="24"/>
      <c r="AHO134" s="31"/>
      <c r="AHP134" s="24"/>
      <c r="AHQ134" s="24"/>
      <c r="AHR134" s="24"/>
      <c r="AHS134" s="24"/>
      <c r="AHT134" s="24"/>
      <c r="AHU134" s="24"/>
      <c r="AHV134" s="24"/>
      <c r="AHW134" s="24"/>
      <c r="AHX134" s="24"/>
      <c r="AHY134" s="24"/>
      <c r="AHZ134" s="24"/>
      <c r="AIA134" s="24"/>
      <c r="AIB134" s="24"/>
      <c r="AIC134" s="24"/>
      <c r="AID134" s="24"/>
      <c r="AIH134" s="3"/>
      <c r="AII134" s="31"/>
      <c r="AIJ134" s="5"/>
      <c r="AIK134" s="9"/>
      <c r="AIN134" s="2"/>
      <c r="AIQ134" s="24"/>
      <c r="AIR134" s="24"/>
      <c r="AIS134" s="31"/>
      <c r="AIT134" s="24"/>
      <c r="AIU134" s="24"/>
      <c r="AIV134" s="24"/>
      <c r="AIW134" s="24"/>
      <c r="AIX134" s="24"/>
      <c r="AIY134" s="24"/>
      <c r="AIZ134" s="24"/>
      <c r="AJA134" s="24"/>
      <c r="AJB134" s="24"/>
      <c r="AJC134" s="24"/>
      <c r="AJD134" s="24"/>
      <c r="AJE134" s="24"/>
      <c r="AJF134" s="24"/>
      <c r="AJG134" s="24"/>
      <c r="AJH134" s="24"/>
      <c r="AJL134" s="3"/>
      <c r="AJM134" s="31"/>
      <c r="AJN134" s="5"/>
      <c r="AJO134" s="9"/>
      <c r="AJR134" s="2"/>
      <c r="AJU134" s="24"/>
      <c r="AJV134" s="24"/>
      <c r="AJW134" s="31"/>
      <c r="AJX134" s="24"/>
      <c r="AJY134" s="24"/>
      <c r="AJZ134" s="24"/>
      <c r="AKA134" s="24"/>
      <c r="AKB134" s="24"/>
      <c r="AKC134" s="24"/>
      <c r="AKD134" s="24"/>
      <c r="AKE134" s="24"/>
      <c r="AKF134" s="24"/>
      <c r="AKG134" s="24"/>
      <c r="AKH134" s="24"/>
      <c r="AKI134" s="24"/>
      <c r="AKJ134" s="24"/>
      <c r="AKK134" s="24"/>
      <c r="AKL134" s="24"/>
      <c r="AKP134" s="3"/>
      <c r="AKQ134" s="31"/>
      <c r="AKR134" s="5"/>
      <c r="AKS134" s="9"/>
      <c r="AKV134" s="2"/>
      <c r="AKY134" s="24"/>
      <c r="AKZ134" s="24"/>
      <c r="ALA134" s="31"/>
      <c r="ALB134" s="24"/>
      <c r="ALC134" s="24"/>
      <c r="ALD134" s="24"/>
      <c r="ALE134" s="24"/>
      <c r="ALF134" s="24"/>
      <c r="ALG134" s="24"/>
      <c r="ALH134" s="24"/>
      <c r="ALI134" s="24"/>
      <c r="ALJ134" s="24"/>
      <c r="ALK134" s="24"/>
      <c r="ALL134" s="24"/>
      <c r="ALM134" s="24"/>
      <c r="ALN134" s="24"/>
      <c r="ALO134" s="24"/>
      <c r="ALP134" s="24"/>
      <c r="ALT134" s="3"/>
      <c r="ALU134" s="31"/>
      <c r="ALV134" s="5"/>
      <c r="ALW134" s="9"/>
      <c r="ALZ134" s="2"/>
      <c r="AMC134" s="24"/>
      <c r="AMD134" s="24"/>
      <c r="AME134" s="31"/>
      <c r="AMF134" s="24"/>
      <c r="AMG134" s="24"/>
      <c r="AMH134" s="24"/>
      <c r="AMI134" s="24"/>
      <c r="AMJ134" s="24"/>
      <c r="AMK134" s="24"/>
      <c r="AML134" s="24"/>
      <c r="AMM134" s="24"/>
      <c r="AMN134" s="24"/>
      <c r="AMO134" s="24"/>
      <c r="AMP134" s="24"/>
      <c r="AMQ134" s="24"/>
      <c r="AMR134" s="24"/>
      <c r="AMS134" s="24"/>
      <c r="AMT134" s="24"/>
      <c r="AMX134" s="3"/>
      <c r="AMY134" s="31"/>
      <c r="AMZ134" s="5"/>
      <c r="ANA134" s="9"/>
      <c r="AND134" s="2"/>
      <c r="ANG134" s="24"/>
      <c r="ANH134" s="24"/>
      <c r="ANI134" s="31"/>
      <c r="ANJ134" s="24"/>
      <c r="ANK134" s="24"/>
      <c r="ANL134" s="24"/>
      <c r="ANM134" s="24"/>
      <c r="ANN134" s="24"/>
      <c r="ANO134" s="24"/>
      <c r="ANP134" s="24"/>
      <c r="ANQ134" s="24"/>
      <c r="ANR134" s="24"/>
      <c r="ANS134" s="24"/>
      <c r="ANT134" s="24"/>
      <c r="ANU134" s="24"/>
      <c r="ANV134" s="24"/>
      <c r="ANW134" s="24"/>
      <c r="ANX134" s="24"/>
      <c r="AOB134" s="3"/>
      <c r="AOC134" s="31"/>
      <c r="AOD134" s="5"/>
      <c r="AOE134" s="9"/>
      <c r="AOH134" s="2"/>
      <c r="AOK134" s="24"/>
      <c r="AOL134" s="24"/>
      <c r="AOM134" s="31"/>
      <c r="AON134" s="24"/>
      <c r="AOO134" s="24"/>
      <c r="AOP134" s="24"/>
      <c r="AOQ134" s="24"/>
      <c r="AOR134" s="24"/>
      <c r="AOS134" s="24"/>
      <c r="AOT134" s="24"/>
      <c r="AOU134" s="24"/>
      <c r="AOV134" s="24"/>
      <c r="AOW134" s="24"/>
      <c r="AOX134" s="24"/>
      <c r="AOY134" s="24"/>
      <c r="AOZ134" s="24"/>
      <c r="APA134" s="24"/>
      <c r="APB134" s="24"/>
      <c r="APF134" s="3"/>
      <c r="APG134" s="31"/>
      <c r="APH134" s="5"/>
      <c r="API134" s="9"/>
      <c r="APL134" s="2"/>
      <c r="APO134" s="24"/>
      <c r="APP134" s="24"/>
      <c r="APQ134" s="31"/>
      <c r="APR134" s="24"/>
      <c r="APS134" s="24"/>
      <c r="APT134" s="24"/>
      <c r="APU134" s="24"/>
      <c r="APV134" s="24"/>
      <c r="APW134" s="24"/>
      <c r="APX134" s="24"/>
      <c r="APY134" s="24"/>
      <c r="APZ134" s="24"/>
      <c r="AQA134" s="24"/>
      <c r="AQB134" s="24"/>
      <c r="AQC134" s="24"/>
      <c r="AQD134" s="24"/>
      <c r="AQE134" s="24"/>
      <c r="AQF134" s="24"/>
      <c r="AQJ134" s="3"/>
      <c r="AQK134" s="31"/>
      <c r="AQL134" s="5"/>
      <c r="AQM134" s="9"/>
      <c r="AQP134" s="2"/>
      <c r="AQS134" s="24"/>
      <c r="AQT134" s="24"/>
      <c r="AQU134" s="31"/>
      <c r="AQV134" s="24"/>
      <c r="AQW134" s="24"/>
      <c r="AQX134" s="24"/>
      <c r="AQY134" s="24"/>
      <c r="AQZ134" s="24"/>
      <c r="ARA134" s="24"/>
      <c r="ARB134" s="24"/>
      <c r="ARC134" s="24"/>
      <c r="ARD134" s="24"/>
      <c r="ARE134" s="24"/>
      <c r="ARF134" s="24"/>
      <c r="ARG134" s="24"/>
      <c r="ARH134" s="24"/>
      <c r="ARI134" s="24"/>
      <c r="ARJ134" s="24"/>
      <c r="ARN134" s="3"/>
      <c r="ARO134" s="31"/>
      <c r="ARP134" s="5"/>
      <c r="ARQ134" s="9"/>
      <c r="ART134" s="2"/>
      <c r="ARW134" s="24"/>
      <c r="ARX134" s="24"/>
      <c r="ARY134" s="31"/>
      <c r="ARZ134" s="24"/>
      <c r="ASA134" s="24"/>
      <c r="ASB134" s="24"/>
      <c r="ASC134" s="24"/>
      <c r="ASD134" s="24"/>
      <c r="ASE134" s="24"/>
      <c r="ASF134" s="24"/>
      <c r="ASG134" s="24"/>
      <c r="ASH134" s="24"/>
      <c r="ASI134" s="24"/>
      <c r="ASJ134" s="24"/>
      <c r="ASK134" s="24"/>
      <c r="ASL134" s="24"/>
      <c r="ASM134" s="24"/>
      <c r="ASN134" s="24"/>
      <c r="ASR134" s="3"/>
      <c r="ASS134" s="31"/>
      <c r="AST134" s="5"/>
      <c r="ASU134" s="9"/>
      <c r="ASX134" s="2"/>
      <c r="ATA134" s="24"/>
      <c r="ATB134" s="24"/>
      <c r="ATC134" s="31"/>
      <c r="ATD134" s="24"/>
      <c r="ATE134" s="24"/>
      <c r="ATF134" s="24"/>
      <c r="ATG134" s="24"/>
      <c r="ATH134" s="24"/>
      <c r="ATI134" s="24"/>
      <c r="ATJ134" s="24"/>
      <c r="ATK134" s="24"/>
      <c r="ATL134" s="24"/>
      <c r="ATM134" s="24"/>
      <c r="ATN134" s="24"/>
      <c r="ATO134" s="24"/>
      <c r="ATP134" s="24"/>
      <c r="ATQ134" s="24"/>
      <c r="ATR134" s="24"/>
      <c r="ATV134" s="3"/>
      <c r="ATW134" s="31"/>
      <c r="ATX134" s="5"/>
      <c r="ATY134" s="9"/>
      <c r="AUB134" s="2"/>
      <c r="AUE134" s="24"/>
      <c r="AUF134" s="24"/>
      <c r="AUG134" s="31"/>
      <c r="AUH134" s="24"/>
      <c r="AUI134" s="24"/>
      <c r="AUJ134" s="24"/>
      <c r="AUK134" s="24"/>
      <c r="AUL134" s="24"/>
      <c r="AUM134" s="24"/>
      <c r="AUN134" s="24"/>
      <c r="AUO134" s="24"/>
      <c r="AUP134" s="24"/>
      <c r="AUQ134" s="24"/>
      <c r="AUR134" s="24"/>
      <c r="AUS134" s="24"/>
      <c r="AUT134" s="24"/>
      <c r="AUU134" s="24"/>
      <c r="AUV134" s="24"/>
      <c r="AUZ134" s="3"/>
      <c r="AVA134" s="31"/>
      <c r="AVB134" s="5"/>
      <c r="AVC134" s="9"/>
      <c r="AVF134" s="2"/>
      <c r="AVI134" s="24"/>
      <c r="AVJ134" s="24"/>
      <c r="AVK134" s="31"/>
      <c r="AVL134" s="24"/>
      <c r="AVM134" s="24"/>
      <c r="AVN134" s="24"/>
      <c r="AVO134" s="24"/>
      <c r="AVP134" s="24"/>
      <c r="AVQ134" s="24"/>
      <c r="AVR134" s="24"/>
      <c r="AVS134" s="24"/>
      <c r="AVT134" s="24"/>
      <c r="AVU134" s="24"/>
      <c r="AVV134" s="24"/>
      <c r="AVW134" s="24"/>
      <c r="AVX134" s="24"/>
      <c r="AVY134" s="24"/>
      <c r="AVZ134" s="24"/>
      <c r="AWD134" s="3"/>
      <c r="AWE134" s="31"/>
      <c r="AWF134" s="5"/>
      <c r="AWG134" s="9"/>
      <c r="AWJ134" s="2"/>
      <c r="AWM134" s="24"/>
      <c r="AWN134" s="24"/>
      <c r="AWO134" s="31"/>
      <c r="AWP134" s="24"/>
      <c r="AWQ134" s="24"/>
      <c r="AWR134" s="24"/>
      <c r="AWS134" s="24"/>
      <c r="AWT134" s="24"/>
      <c r="AWU134" s="24"/>
      <c r="AWV134" s="24"/>
      <c r="AWW134" s="24"/>
      <c r="AWX134" s="24"/>
      <c r="AWY134" s="24"/>
      <c r="AWZ134" s="24"/>
      <c r="AXA134" s="24"/>
      <c r="AXB134" s="24"/>
      <c r="AXC134" s="24"/>
      <c r="AXD134" s="24"/>
      <c r="AXH134" s="3"/>
      <c r="AXI134" s="31"/>
      <c r="AXJ134" s="5"/>
      <c r="AXK134" s="9"/>
      <c r="AXN134" s="2"/>
      <c r="AXQ134" s="24"/>
      <c r="AXR134" s="24"/>
      <c r="AXS134" s="31"/>
      <c r="AXT134" s="24"/>
      <c r="AXU134" s="24"/>
      <c r="AXV134" s="24"/>
      <c r="AXW134" s="24"/>
      <c r="AXX134" s="24"/>
      <c r="AXY134" s="24"/>
      <c r="AXZ134" s="24"/>
      <c r="AYA134" s="24"/>
      <c r="AYB134" s="24"/>
      <c r="AYC134" s="24"/>
      <c r="AYD134" s="24"/>
      <c r="AYE134" s="24"/>
      <c r="AYF134" s="24"/>
      <c r="AYG134" s="24"/>
      <c r="AYH134" s="24"/>
      <c r="AYL134" s="3"/>
      <c r="AYM134" s="31"/>
      <c r="AYN134" s="5"/>
      <c r="AYO134" s="9"/>
      <c r="AYR134" s="2"/>
      <c r="AYU134" s="24"/>
      <c r="AYV134" s="24"/>
      <c r="AYW134" s="31"/>
      <c r="AYX134" s="24"/>
      <c r="AYY134" s="24"/>
      <c r="AYZ134" s="24"/>
      <c r="AZA134" s="24"/>
      <c r="AZB134" s="24"/>
      <c r="AZC134" s="24"/>
      <c r="AZD134" s="24"/>
      <c r="AZE134" s="24"/>
      <c r="AZF134" s="24"/>
      <c r="AZG134" s="24"/>
      <c r="AZH134" s="24"/>
      <c r="AZI134" s="24"/>
      <c r="AZJ134" s="24"/>
      <c r="AZK134" s="24"/>
      <c r="AZL134" s="24"/>
      <c r="AZP134" s="3"/>
      <c r="AZQ134" s="31"/>
      <c r="AZR134" s="5"/>
      <c r="AZS134" s="9"/>
      <c r="AZV134" s="2"/>
      <c r="AZY134" s="24"/>
      <c r="AZZ134" s="24"/>
      <c r="BAA134" s="31"/>
      <c r="BAB134" s="24"/>
      <c r="BAC134" s="24"/>
      <c r="BAD134" s="24"/>
      <c r="BAE134" s="24"/>
      <c r="BAF134" s="24"/>
      <c r="BAG134" s="24"/>
      <c r="BAH134" s="24"/>
      <c r="BAI134" s="24"/>
      <c r="BAJ134" s="24"/>
      <c r="BAK134" s="24"/>
      <c r="BAL134" s="24"/>
      <c r="BAM134" s="24"/>
      <c r="BAN134" s="24"/>
      <c r="BAO134" s="24"/>
      <c r="BAP134" s="24"/>
      <c r="BAT134" s="3"/>
      <c r="BAU134" s="31"/>
      <c r="BAV134" s="5"/>
      <c r="BAW134" s="9"/>
      <c r="BAZ134" s="2"/>
      <c r="BBC134" s="24"/>
      <c r="BBD134" s="24"/>
      <c r="BBE134" s="31"/>
      <c r="BBF134" s="24"/>
      <c r="BBG134" s="24"/>
      <c r="BBH134" s="24"/>
      <c r="BBI134" s="24"/>
      <c r="BBJ134" s="24"/>
      <c r="BBK134" s="24"/>
      <c r="BBL134" s="24"/>
      <c r="BBM134" s="24"/>
      <c r="BBN134" s="24"/>
      <c r="BBO134" s="24"/>
      <c r="BBP134" s="24"/>
      <c r="BBQ134" s="24"/>
      <c r="BBR134" s="24"/>
      <c r="BBS134" s="24"/>
      <c r="BBT134" s="24"/>
      <c r="BBX134" s="3"/>
      <c r="BBY134" s="31"/>
      <c r="BBZ134" s="5"/>
      <c r="BCA134" s="9"/>
      <c r="BCD134" s="2"/>
      <c r="BCG134" s="24"/>
      <c r="BCH134" s="24"/>
      <c r="BCI134" s="31"/>
      <c r="BCJ134" s="24"/>
      <c r="BCK134" s="24"/>
      <c r="BCL134" s="24"/>
      <c r="BCM134" s="24"/>
      <c r="BCN134" s="24"/>
      <c r="BCO134" s="24"/>
      <c r="BCP134" s="24"/>
      <c r="BCQ134" s="24"/>
      <c r="BCR134" s="24"/>
      <c r="BCS134" s="24"/>
      <c r="BCT134" s="24"/>
      <c r="BCU134" s="24"/>
      <c r="BCV134" s="24"/>
      <c r="BCW134" s="24"/>
      <c r="BCX134" s="24"/>
      <c r="BDB134" s="3"/>
      <c r="BDC134" s="31"/>
      <c r="BDD134" s="5"/>
      <c r="BDE134" s="9"/>
      <c r="BDH134" s="2"/>
      <c r="BDK134" s="24"/>
      <c r="BDL134" s="24"/>
      <c r="BDM134" s="31"/>
      <c r="BDN134" s="24"/>
      <c r="BDO134" s="24"/>
      <c r="BDP134" s="24"/>
      <c r="BDQ134" s="24"/>
      <c r="BDR134" s="24"/>
      <c r="BDS134" s="24"/>
      <c r="BDT134" s="24"/>
      <c r="BDU134" s="24"/>
      <c r="BDV134" s="24"/>
      <c r="BDW134" s="24"/>
      <c r="BDX134" s="24"/>
      <c r="BDY134" s="24"/>
      <c r="BDZ134" s="24"/>
      <c r="BEA134" s="24"/>
      <c r="BEB134" s="24"/>
      <c r="BEF134" s="3"/>
      <c r="BEG134" s="31"/>
      <c r="BEH134" s="5"/>
      <c r="BEI134" s="9"/>
      <c r="BEL134" s="2"/>
      <c r="BEO134" s="24"/>
      <c r="BEP134" s="24"/>
      <c r="BEQ134" s="31"/>
      <c r="BER134" s="24"/>
      <c r="BES134" s="24"/>
      <c r="BET134" s="24"/>
      <c r="BEU134" s="24"/>
      <c r="BEV134" s="24"/>
      <c r="BEW134" s="24"/>
      <c r="BEX134" s="24"/>
      <c r="BEY134" s="24"/>
      <c r="BEZ134" s="24"/>
      <c r="BFA134" s="24"/>
      <c r="BFB134" s="24"/>
      <c r="BFC134" s="24"/>
      <c r="BFD134" s="24"/>
      <c r="BFE134" s="24"/>
      <c r="BFF134" s="24"/>
      <c r="BFJ134" s="3"/>
      <c r="BFK134" s="31"/>
      <c r="BFL134" s="5"/>
      <c r="BFM134" s="9"/>
      <c r="BFP134" s="2"/>
      <c r="BFS134" s="24"/>
      <c r="BFT134" s="24"/>
      <c r="BFU134" s="31"/>
      <c r="BFV134" s="24"/>
      <c r="BFW134" s="24"/>
      <c r="BFX134" s="24"/>
      <c r="BFY134" s="24"/>
      <c r="BFZ134" s="24"/>
      <c r="BGA134" s="24"/>
      <c r="BGB134" s="24"/>
      <c r="BGC134" s="24"/>
      <c r="BGD134" s="24"/>
      <c r="BGE134" s="24"/>
      <c r="BGF134" s="24"/>
      <c r="BGG134" s="24"/>
      <c r="BGH134" s="24"/>
      <c r="BGI134" s="24"/>
      <c r="BGJ134" s="24"/>
      <c r="BGN134" s="3"/>
      <c r="BGO134" s="31"/>
      <c r="BGP134" s="5"/>
      <c r="BGQ134" s="9"/>
      <c r="BGT134" s="2"/>
      <c r="BGW134" s="24"/>
      <c r="BGX134" s="24"/>
      <c r="BGY134" s="31"/>
      <c r="BGZ134" s="24"/>
      <c r="BHA134" s="24"/>
      <c r="BHB134" s="24"/>
      <c r="BHC134" s="24"/>
      <c r="BHD134" s="24"/>
      <c r="BHE134" s="24"/>
      <c r="BHF134" s="24"/>
      <c r="BHG134" s="24"/>
      <c r="BHH134" s="24"/>
      <c r="BHI134" s="24"/>
      <c r="BHJ134" s="24"/>
      <c r="BHK134" s="24"/>
      <c r="BHL134" s="24"/>
      <c r="BHM134" s="24"/>
      <c r="BHN134" s="24"/>
      <c r="BHR134" s="3"/>
      <c r="BHS134" s="31"/>
      <c r="BHT134" s="5"/>
      <c r="BHU134" s="9"/>
      <c r="BHX134" s="2"/>
      <c r="BIA134" s="24"/>
      <c r="BIB134" s="24"/>
      <c r="BIC134" s="31"/>
      <c r="BID134" s="24"/>
      <c r="BIE134" s="24"/>
      <c r="BIF134" s="24"/>
      <c r="BIG134" s="24"/>
      <c r="BIH134" s="24"/>
      <c r="BII134" s="24"/>
      <c r="BIJ134" s="24"/>
      <c r="BIK134" s="24"/>
      <c r="BIL134" s="24"/>
      <c r="BIM134" s="24"/>
      <c r="BIN134" s="24"/>
      <c r="BIO134" s="24"/>
      <c r="BIP134" s="24"/>
      <c r="BIQ134" s="24"/>
      <c r="BIR134" s="24"/>
      <c r="BIV134" s="3"/>
      <c r="BIW134" s="31"/>
      <c r="BIX134" s="5"/>
      <c r="BIY134" s="9"/>
      <c r="BJB134" s="2"/>
      <c r="BJE134" s="24"/>
      <c r="BJF134" s="24"/>
      <c r="BJG134" s="31"/>
      <c r="BJH134" s="24"/>
      <c r="BJI134" s="24"/>
      <c r="BJJ134" s="24"/>
      <c r="BJK134" s="24"/>
      <c r="BJL134" s="24"/>
      <c r="BJM134" s="24"/>
      <c r="BJN134" s="24"/>
      <c r="BJO134" s="24"/>
      <c r="BJP134" s="24"/>
      <c r="BJQ134" s="24"/>
      <c r="BJR134" s="24"/>
      <c r="BJS134" s="24"/>
      <c r="BJT134" s="24"/>
      <c r="BJU134" s="24"/>
      <c r="BJV134" s="24"/>
      <c r="BJZ134" s="3"/>
      <c r="BKA134" s="31"/>
      <c r="BKB134" s="5"/>
      <c r="BKC134" s="9"/>
      <c r="BKF134" s="2"/>
      <c r="BKI134" s="24"/>
      <c r="BKJ134" s="24"/>
      <c r="BKK134" s="31"/>
      <c r="BKL134" s="24"/>
      <c r="BKM134" s="24"/>
      <c r="BKN134" s="24"/>
      <c r="BKO134" s="24"/>
      <c r="BKP134" s="24"/>
      <c r="BKQ134" s="24"/>
      <c r="BKR134" s="24"/>
      <c r="BKS134" s="24"/>
      <c r="BKT134" s="24"/>
      <c r="BKU134" s="24"/>
      <c r="BKV134" s="24"/>
      <c r="BKW134" s="24"/>
      <c r="BKX134" s="24"/>
      <c r="BKY134" s="24"/>
      <c r="BKZ134" s="24"/>
      <c r="BLD134" s="3"/>
      <c r="BLE134" s="31"/>
      <c r="BLF134" s="5"/>
      <c r="BLG134" s="9"/>
      <c r="BLJ134" s="2"/>
      <c r="BLM134" s="24"/>
      <c r="BLN134" s="24"/>
      <c r="BLO134" s="31"/>
      <c r="BLP134" s="24"/>
      <c r="BLQ134" s="24"/>
      <c r="BLR134" s="24"/>
      <c r="BLS134" s="24"/>
      <c r="BLT134" s="24"/>
      <c r="BLU134" s="24"/>
      <c r="BLV134" s="24"/>
      <c r="BLW134" s="24"/>
      <c r="BLX134" s="24"/>
      <c r="BLY134" s="24"/>
      <c r="BLZ134" s="24"/>
      <c r="BMA134" s="24"/>
      <c r="BMB134" s="24"/>
      <c r="BMC134" s="24"/>
      <c r="BMD134" s="24"/>
      <c r="BMH134" s="3"/>
      <c r="BMI134" s="31"/>
      <c r="BMJ134" s="5"/>
      <c r="BMK134" s="9"/>
      <c r="BMN134" s="2"/>
      <c r="BMQ134" s="24"/>
      <c r="BMR134" s="24"/>
      <c r="BMS134" s="31"/>
      <c r="BMT134" s="24"/>
      <c r="BMU134" s="24"/>
      <c r="BMV134" s="24"/>
      <c r="BMW134" s="24"/>
      <c r="BMX134" s="24"/>
      <c r="BMY134" s="24"/>
      <c r="BMZ134" s="24"/>
      <c r="BNA134" s="24"/>
      <c r="BNB134" s="24"/>
      <c r="BNC134" s="24"/>
      <c r="BND134" s="24"/>
      <c r="BNE134" s="24"/>
      <c r="BNF134" s="24"/>
      <c r="BNG134" s="24"/>
      <c r="BNH134" s="24"/>
      <c r="BNL134" s="3"/>
      <c r="BNM134" s="31"/>
      <c r="BNN134" s="5"/>
      <c r="BNO134" s="9"/>
      <c r="BNR134" s="2"/>
      <c r="BNU134" s="24"/>
      <c r="BNV134" s="24"/>
      <c r="BNW134" s="31"/>
      <c r="BNX134" s="24"/>
      <c r="BNY134" s="24"/>
      <c r="BNZ134" s="24"/>
      <c r="BOA134" s="24"/>
      <c r="BOB134" s="24"/>
      <c r="BOC134" s="24"/>
      <c r="BOD134" s="24"/>
      <c r="BOE134" s="24"/>
      <c r="BOF134" s="24"/>
      <c r="BOG134" s="24"/>
      <c r="BOH134" s="24"/>
      <c r="BOI134" s="24"/>
      <c r="BOJ134" s="24"/>
      <c r="BOK134" s="24"/>
      <c r="BOL134" s="24"/>
      <c r="BOP134" s="3"/>
      <c r="BOQ134" s="31"/>
      <c r="BOR134" s="5"/>
      <c r="BOS134" s="9"/>
      <c r="BOV134" s="2"/>
      <c r="BOY134" s="24"/>
      <c r="BOZ134" s="24"/>
      <c r="BPA134" s="31"/>
      <c r="BPB134" s="24"/>
      <c r="BPC134" s="24"/>
      <c r="BPD134" s="24"/>
      <c r="BPE134" s="24"/>
      <c r="BPF134" s="24"/>
      <c r="BPG134" s="24"/>
      <c r="BPH134" s="24"/>
      <c r="BPI134" s="24"/>
      <c r="BPJ134" s="24"/>
      <c r="BPK134" s="24"/>
      <c r="BPL134" s="24"/>
      <c r="BPM134" s="24"/>
      <c r="BPN134" s="24"/>
      <c r="BPO134" s="24"/>
      <c r="BPP134" s="24"/>
      <c r="BPT134" s="3"/>
      <c r="BPU134" s="31"/>
      <c r="BPV134" s="5"/>
      <c r="BPW134" s="9"/>
      <c r="BPZ134" s="2"/>
      <c r="BQC134" s="24"/>
      <c r="BQD134" s="24"/>
      <c r="BQE134" s="31"/>
      <c r="BQF134" s="24"/>
      <c r="BQG134" s="24"/>
      <c r="BQH134" s="24"/>
      <c r="BQI134" s="24"/>
      <c r="BQJ134" s="24"/>
      <c r="BQK134" s="24"/>
      <c r="BQL134" s="24"/>
      <c r="BQM134" s="24"/>
      <c r="BQN134" s="24"/>
      <c r="BQO134" s="24"/>
      <c r="BQP134" s="24"/>
      <c r="BQQ134" s="24"/>
      <c r="BQR134" s="24"/>
      <c r="BQS134" s="24"/>
      <c r="BQT134" s="24"/>
      <c r="BQX134" s="3"/>
      <c r="BQY134" s="31"/>
      <c r="BQZ134" s="5"/>
      <c r="BRA134" s="9"/>
      <c r="BRD134" s="2"/>
      <c r="BRG134" s="24"/>
      <c r="BRH134" s="24"/>
      <c r="BRI134" s="31"/>
      <c r="BRJ134" s="24"/>
      <c r="BRK134" s="24"/>
      <c r="BRL134" s="24"/>
      <c r="BRM134" s="24"/>
      <c r="BRN134" s="24"/>
      <c r="BRO134" s="24"/>
      <c r="BRP134" s="24"/>
      <c r="BRQ134" s="24"/>
      <c r="BRR134" s="24"/>
      <c r="BRS134" s="24"/>
      <c r="BRT134" s="24"/>
      <c r="BRU134" s="24"/>
      <c r="BRV134" s="24"/>
      <c r="BRW134" s="24"/>
      <c r="BRX134" s="24"/>
      <c r="BSB134" s="3"/>
      <c r="BSC134" s="31"/>
      <c r="BSD134" s="5"/>
      <c r="BSE134" s="9"/>
      <c r="BSH134" s="2"/>
      <c r="BSK134" s="24"/>
      <c r="BSL134" s="24"/>
      <c r="BSM134" s="31"/>
      <c r="BSN134" s="24"/>
      <c r="BSO134" s="24"/>
      <c r="BSP134" s="24"/>
      <c r="BSQ134" s="24"/>
      <c r="BSR134" s="24"/>
      <c r="BSS134" s="24"/>
      <c r="BST134" s="24"/>
      <c r="BSU134" s="24"/>
      <c r="BSV134" s="24"/>
      <c r="BSW134" s="24"/>
      <c r="BSX134" s="24"/>
      <c r="BSY134" s="24"/>
      <c r="BSZ134" s="24"/>
      <c r="BTA134" s="24"/>
      <c r="BTB134" s="24"/>
      <c r="BTF134" s="3"/>
      <c r="BTG134" s="31"/>
      <c r="BTH134" s="5"/>
      <c r="BTI134" s="9"/>
      <c r="BTL134" s="2"/>
      <c r="BTO134" s="24"/>
      <c r="BTP134" s="24"/>
      <c r="BTQ134" s="31"/>
      <c r="BTR134" s="24"/>
      <c r="BTS134" s="24"/>
      <c r="BTT134" s="24"/>
      <c r="BTU134" s="24"/>
      <c r="BTV134" s="24"/>
      <c r="BTW134" s="24"/>
      <c r="BTX134" s="24"/>
      <c r="BTY134" s="24"/>
      <c r="BTZ134" s="24"/>
      <c r="BUA134" s="24"/>
      <c r="BUB134" s="24"/>
      <c r="BUC134" s="24"/>
      <c r="BUD134" s="24"/>
      <c r="BUE134" s="24"/>
      <c r="BUF134" s="24"/>
      <c r="BUJ134" s="3"/>
      <c r="BUK134" s="31"/>
      <c r="BUL134" s="5"/>
      <c r="BUM134" s="9"/>
      <c r="BUP134" s="2"/>
      <c r="BUS134" s="24"/>
      <c r="BUT134" s="24"/>
      <c r="BUU134" s="31"/>
      <c r="BUV134" s="24"/>
      <c r="BUW134" s="24"/>
      <c r="BUX134" s="24"/>
      <c r="BUY134" s="24"/>
      <c r="BUZ134" s="24"/>
      <c r="BVA134" s="24"/>
      <c r="BVB134" s="24"/>
      <c r="BVC134" s="24"/>
      <c r="BVD134" s="24"/>
      <c r="BVE134" s="24"/>
      <c r="BVF134" s="24"/>
      <c r="BVG134" s="24"/>
      <c r="BVH134" s="24"/>
      <c r="BVI134" s="24"/>
      <c r="BVJ134" s="24"/>
      <c r="BVN134" s="3"/>
      <c r="BVO134" s="31"/>
      <c r="BVP134" s="5"/>
      <c r="BVQ134" s="9"/>
      <c r="BVT134" s="2"/>
      <c r="BVW134" s="24"/>
      <c r="BVX134" s="24"/>
      <c r="BVY134" s="31"/>
      <c r="BVZ134" s="24"/>
      <c r="BWA134" s="24"/>
      <c r="BWB134" s="24"/>
      <c r="BWC134" s="24"/>
      <c r="BWD134" s="24"/>
      <c r="BWE134" s="24"/>
      <c r="BWF134" s="24"/>
      <c r="BWG134" s="24"/>
      <c r="BWH134" s="24"/>
      <c r="BWI134" s="24"/>
      <c r="BWJ134" s="24"/>
      <c r="BWK134" s="24"/>
      <c r="BWL134" s="24"/>
      <c r="BWM134" s="24"/>
      <c r="BWN134" s="24"/>
      <c r="BWR134" s="3"/>
      <c r="BWS134" s="31"/>
      <c r="BWT134" s="5"/>
      <c r="BWU134" s="9"/>
      <c r="BWX134" s="2"/>
      <c r="BXA134" s="24"/>
      <c r="BXB134" s="24"/>
      <c r="BXC134" s="31"/>
      <c r="BXD134" s="24"/>
      <c r="BXE134" s="24"/>
      <c r="BXF134" s="24"/>
      <c r="BXG134" s="24"/>
      <c r="BXH134" s="24"/>
      <c r="BXI134" s="24"/>
      <c r="BXJ134" s="24"/>
      <c r="BXK134" s="24"/>
      <c r="BXL134" s="24"/>
      <c r="BXM134" s="24"/>
      <c r="BXN134" s="24"/>
      <c r="BXO134" s="24"/>
      <c r="BXP134" s="24"/>
      <c r="BXQ134" s="24"/>
      <c r="BXR134" s="24"/>
      <c r="BXV134" s="3"/>
      <c r="BXW134" s="31"/>
      <c r="BXX134" s="5"/>
      <c r="BXY134" s="9"/>
      <c r="BYB134" s="2"/>
      <c r="BYE134" s="24"/>
      <c r="BYF134" s="24"/>
      <c r="BYG134" s="31"/>
      <c r="BYH134" s="24"/>
      <c r="BYI134" s="24"/>
      <c r="BYJ134" s="24"/>
      <c r="BYK134" s="24"/>
      <c r="BYL134" s="24"/>
      <c r="BYM134" s="24"/>
      <c r="BYN134" s="24"/>
      <c r="BYO134" s="24"/>
      <c r="BYP134" s="24"/>
      <c r="BYQ134" s="24"/>
      <c r="BYR134" s="24"/>
      <c r="BYS134" s="24"/>
      <c r="BYT134" s="24"/>
      <c r="BYU134" s="24"/>
      <c r="BYV134" s="24"/>
      <c r="BYZ134" s="3"/>
      <c r="BZA134" s="31"/>
      <c r="BZB134" s="5"/>
      <c r="BZC134" s="9"/>
      <c r="BZF134" s="2"/>
      <c r="BZI134" s="24"/>
      <c r="BZJ134" s="24"/>
      <c r="BZK134" s="31"/>
      <c r="BZL134" s="24"/>
      <c r="BZM134" s="24"/>
      <c r="BZN134" s="24"/>
      <c r="BZO134" s="24"/>
      <c r="BZP134" s="24"/>
      <c r="BZQ134" s="24"/>
      <c r="BZR134" s="24"/>
      <c r="BZS134" s="24"/>
      <c r="BZT134" s="24"/>
      <c r="BZU134" s="24"/>
      <c r="BZV134" s="24"/>
      <c r="BZW134" s="24"/>
      <c r="BZX134" s="24"/>
      <c r="BZY134" s="24"/>
      <c r="BZZ134" s="24"/>
      <c r="CAD134" s="3"/>
      <c r="CAE134" s="31"/>
      <c r="CAF134" s="5"/>
      <c r="CAG134" s="9"/>
      <c r="CAJ134" s="2"/>
      <c r="CAM134" s="24"/>
      <c r="CAN134" s="24"/>
      <c r="CAO134" s="31"/>
      <c r="CAP134" s="24"/>
      <c r="CAQ134" s="24"/>
      <c r="CAR134" s="24"/>
      <c r="CAS134" s="24"/>
      <c r="CAT134" s="24"/>
      <c r="CAU134" s="24"/>
      <c r="CAV134" s="24"/>
      <c r="CAW134" s="24"/>
      <c r="CAX134" s="24"/>
      <c r="CAY134" s="24"/>
      <c r="CAZ134" s="24"/>
      <c r="CBA134" s="24"/>
      <c r="CBB134" s="24"/>
      <c r="CBC134" s="24"/>
      <c r="CBD134" s="24"/>
      <c r="CBH134" s="3"/>
      <c r="CBI134" s="31"/>
      <c r="CBJ134" s="5"/>
      <c r="CBK134" s="9"/>
      <c r="CBN134" s="2"/>
      <c r="CBQ134" s="24"/>
      <c r="CBR134" s="24"/>
      <c r="CBS134" s="31"/>
      <c r="CBT134" s="24"/>
      <c r="CBU134" s="24"/>
      <c r="CBV134" s="24"/>
      <c r="CBW134" s="24"/>
      <c r="CBX134" s="24"/>
      <c r="CBY134" s="24"/>
      <c r="CBZ134" s="24"/>
      <c r="CCA134" s="24"/>
      <c r="CCB134" s="24"/>
      <c r="CCC134" s="24"/>
      <c r="CCD134" s="24"/>
      <c r="CCE134" s="24"/>
      <c r="CCF134" s="24"/>
      <c r="CCG134" s="24"/>
      <c r="CCH134" s="24"/>
      <c r="CCL134" s="3"/>
      <c r="CCM134" s="31"/>
      <c r="CCN134" s="5"/>
      <c r="CCO134" s="9"/>
      <c r="CCR134" s="2"/>
      <c r="CCU134" s="24"/>
      <c r="CCV134" s="24"/>
      <c r="CCW134" s="31"/>
      <c r="CCX134" s="24"/>
      <c r="CCY134" s="24"/>
      <c r="CCZ134" s="24"/>
      <c r="CDA134" s="24"/>
      <c r="CDB134" s="24"/>
      <c r="CDC134" s="24"/>
      <c r="CDD134" s="24"/>
      <c r="CDE134" s="24"/>
      <c r="CDF134" s="24"/>
      <c r="CDG134" s="24"/>
      <c r="CDH134" s="24"/>
      <c r="CDI134" s="24"/>
      <c r="CDJ134" s="24"/>
      <c r="CDK134" s="24"/>
      <c r="CDL134" s="24"/>
      <c r="CDP134" s="3"/>
      <c r="CDQ134" s="31"/>
      <c r="CDR134" s="5"/>
      <c r="CDS134" s="9"/>
      <c r="CDV134" s="2"/>
      <c r="CDY134" s="24"/>
      <c r="CDZ134" s="24"/>
      <c r="CEA134" s="31"/>
      <c r="CEB134" s="24"/>
      <c r="CEC134" s="24"/>
      <c r="CED134" s="24"/>
      <c r="CEE134" s="24"/>
      <c r="CEF134" s="24"/>
      <c r="CEG134" s="24"/>
      <c r="CEH134" s="24"/>
      <c r="CEI134" s="24"/>
      <c r="CEJ134" s="24"/>
      <c r="CEK134" s="24"/>
      <c r="CEL134" s="24"/>
      <c r="CEM134" s="24"/>
      <c r="CEN134" s="24"/>
      <c r="CEO134" s="24"/>
      <c r="CEP134" s="24"/>
      <c r="CET134" s="3"/>
      <c r="CEU134" s="31"/>
      <c r="CEV134" s="5"/>
      <c r="CEW134" s="9"/>
      <c r="CEZ134" s="2"/>
      <c r="CFC134" s="24"/>
      <c r="CFD134" s="24"/>
      <c r="CFE134" s="31"/>
      <c r="CFF134" s="24"/>
      <c r="CFG134" s="24"/>
      <c r="CFH134" s="24"/>
      <c r="CFI134" s="24"/>
      <c r="CFJ134" s="24"/>
      <c r="CFK134" s="24"/>
      <c r="CFL134" s="24"/>
      <c r="CFM134" s="24"/>
      <c r="CFN134" s="24"/>
      <c r="CFO134" s="24"/>
      <c r="CFP134" s="24"/>
      <c r="CFQ134" s="24"/>
      <c r="CFR134" s="24"/>
      <c r="CFS134" s="24"/>
      <c r="CFT134" s="24"/>
      <c r="CFX134" s="3"/>
      <c r="CFY134" s="31"/>
      <c r="CFZ134" s="5"/>
      <c r="CGA134" s="9"/>
      <c r="CGD134" s="2"/>
      <c r="CGG134" s="24"/>
      <c r="CGH134" s="24"/>
      <c r="CGI134" s="31"/>
      <c r="CGJ134" s="24"/>
      <c r="CGK134" s="24"/>
      <c r="CGL134" s="24"/>
      <c r="CGM134" s="24"/>
      <c r="CGN134" s="24"/>
      <c r="CGO134" s="24"/>
      <c r="CGP134" s="24"/>
      <c r="CGQ134" s="24"/>
      <c r="CGR134" s="24"/>
      <c r="CGS134" s="24"/>
      <c r="CGT134" s="24"/>
      <c r="CGU134" s="24"/>
      <c r="CGV134" s="24"/>
      <c r="CGW134" s="24"/>
      <c r="CGX134" s="24"/>
      <c r="CHB134" s="3"/>
      <c r="CHC134" s="31"/>
      <c r="CHD134" s="5"/>
      <c r="CHE134" s="9"/>
      <c r="CHH134" s="2"/>
      <c r="CHK134" s="24"/>
      <c r="CHL134" s="24"/>
      <c r="CHM134" s="31"/>
      <c r="CHN134" s="24"/>
      <c r="CHO134" s="24"/>
      <c r="CHP134" s="24"/>
      <c r="CHQ134" s="24"/>
      <c r="CHR134" s="24"/>
      <c r="CHS134" s="24"/>
      <c r="CHT134" s="24"/>
      <c r="CHU134" s="24"/>
      <c r="CHV134" s="24"/>
      <c r="CHW134" s="24"/>
      <c r="CHX134" s="24"/>
      <c r="CHY134" s="24"/>
      <c r="CHZ134" s="24"/>
      <c r="CIA134" s="24"/>
      <c r="CIB134" s="24"/>
      <c r="CIF134" s="3"/>
      <c r="CIG134" s="31"/>
      <c r="CIH134" s="5"/>
      <c r="CII134" s="9"/>
      <c r="CIL134" s="2"/>
      <c r="CIO134" s="24"/>
      <c r="CIP134" s="24"/>
      <c r="CIQ134" s="31"/>
      <c r="CIR134" s="24"/>
      <c r="CIS134" s="24"/>
      <c r="CIT134" s="24"/>
      <c r="CIU134" s="24"/>
      <c r="CIV134" s="24"/>
      <c r="CIW134" s="24"/>
      <c r="CIX134" s="24"/>
      <c r="CIY134" s="24"/>
      <c r="CIZ134" s="24"/>
      <c r="CJA134" s="24"/>
      <c r="CJB134" s="24"/>
      <c r="CJC134" s="24"/>
      <c r="CJD134" s="24"/>
      <c r="CJE134" s="24"/>
      <c r="CJF134" s="24"/>
      <c r="CJJ134" s="3"/>
      <c r="CJK134" s="31"/>
      <c r="CJL134" s="5"/>
      <c r="CJM134" s="9"/>
      <c r="CJP134" s="2"/>
      <c r="CJS134" s="24"/>
      <c r="CJT134" s="24"/>
      <c r="CJU134" s="31"/>
      <c r="CJV134" s="24"/>
      <c r="CJW134" s="24"/>
      <c r="CJX134" s="24"/>
      <c r="CJY134" s="24"/>
      <c r="CJZ134" s="24"/>
      <c r="CKA134" s="24"/>
      <c r="CKB134" s="24"/>
      <c r="CKC134" s="24"/>
      <c r="CKD134" s="24"/>
      <c r="CKE134" s="24"/>
      <c r="CKF134" s="24"/>
      <c r="CKG134" s="24"/>
      <c r="CKH134" s="24"/>
      <c r="CKI134" s="24"/>
      <c r="CKJ134" s="24"/>
      <c r="CKN134" s="3"/>
      <c r="CKO134" s="31"/>
      <c r="CKP134" s="5"/>
      <c r="CKQ134" s="9"/>
      <c r="CKT134" s="2"/>
      <c r="CKW134" s="24"/>
      <c r="CKX134" s="24"/>
      <c r="CKY134" s="31"/>
      <c r="CKZ134" s="24"/>
      <c r="CLA134" s="24"/>
      <c r="CLB134" s="24"/>
      <c r="CLC134" s="24"/>
      <c r="CLD134" s="24"/>
      <c r="CLE134" s="24"/>
      <c r="CLF134" s="24"/>
      <c r="CLG134" s="24"/>
      <c r="CLH134" s="24"/>
      <c r="CLI134" s="24"/>
      <c r="CLJ134" s="24"/>
      <c r="CLK134" s="24"/>
      <c r="CLL134" s="24"/>
      <c r="CLM134" s="24"/>
      <c r="CLN134" s="24"/>
      <c r="CLR134" s="3"/>
      <c r="CLS134" s="31"/>
      <c r="CLT134" s="5"/>
      <c r="CLU134" s="9"/>
      <c r="CLX134" s="2"/>
      <c r="CMA134" s="24"/>
      <c r="CMB134" s="24"/>
      <c r="CMC134" s="31"/>
      <c r="CMD134" s="24"/>
      <c r="CME134" s="24"/>
      <c r="CMF134" s="24"/>
      <c r="CMG134" s="24"/>
      <c r="CMH134" s="24"/>
      <c r="CMI134" s="24"/>
      <c r="CMJ134" s="24"/>
      <c r="CMK134" s="24"/>
      <c r="CML134" s="24"/>
      <c r="CMM134" s="24"/>
      <c r="CMN134" s="24"/>
      <c r="CMO134" s="24"/>
      <c r="CMP134" s="24"/>
      <c r="CMQ134" s="24"/>
      <c r="CMR134" s="24"/>
      <c r="CMV134" s="3"/>
      <c r="CMW134" s="31"/>
      <c r="CMX134" s="5"/>
      <c r="CMY134" s="9"/>
      <c r="CNB134" s="2"/>
      <c r="CNE134" s="24"/>
      <c r="CNF134" s="24"/>
      <c r="CNG134" s="31"/>
      <c r="CNH134" s="24"/>
      <c r="CNI134" s="24"/>
      <c r="CNJ134" s="24"/>
      <c r="CNK134" s="24"/>
      <c r="CNL134" s="24"/>
      <c r="CNM134" s="24"/>
      <c r="CNN134" s="24"/>
      <c r="CNO134" s="24"/>
      <c r="CNP134" s="24"/>
      <c r="CNQ134" s="24"/>
      <c r="CNR134" s="24"/>
      <c r="CNS134" s="24"/>
      <c r="CNT134" s="24"/>
      <c r="CNU134" s="24"/>
      <c r="CNV134" s="24"/>
      <c r="CNZ134" s="3"/>
      <c r="COA134" s="31"/>
      <c r="COB134" s="5"/>
      <c r="COC134" s="9"/>
      <c r="COF134" s="2"/>
      <c r="COI134" s="24"/>
      <c r="COJ134" s="24"/>
      <c r="COK134" s="31"/>
      <c r="COL134" s="24"/>
      <c r="COM134" s="24"/>
      <c r="CON134" s="24"/>
      <c r="COO134" s="24"/>
      <c r="COP134" s="24"/>
      <c r="COQ134" s="24"/>
      <c r="COR134" s="24"/>
      <c r="COS134" s="24"/>
      <c r="COT134" s="24"/>
      <c r="COU134" s="24"/>
      <c r="COV134" s="24"/>
      <c r="COW134" s="24"/>
      <c r="COX134" s="24"/>
      <c r="COY134" s="24"/>
      <c r="COZ134" s="24"/>
      <c r="CPD134" s="3"/>
      <c r="CPE134" s="31"/>
      <c r="CPF134" s="5"/>
      <c r="CPG134" s="9"/>
      <c r="CPJ134" s="2"/>
      <c r="CPM134" s="24"/>
      <c r="CPN134" s="24"/>
      <c r="CPO134" s="31"/>
      <c r="CPP134" s="24"/>
      <c r="CPQ134" s="24"/>
      <c r="CPR134" s="24"/>
      <c r="CPS134" s="24"/>
      <c r="CPT134" s="24"/>
      <c r="CPU134" s="24"/>
      <c r="CPV134" s="24"/>
      <c r="CPW134" s="24"/>
      <c r="CPX134" s="24"/>
      <c r="CPY134" s="24"/>
      <c r="CPZ134" s="24"/>
      <c r="CQA134" s="24"/>
      <c r="CQB134" s="24"/>
      <c r="CQC134" s="24"/>
      <c r="CQD134" s="24"/>
      <c r="CQH134" s="3"/>
      <c r="CQI134" s="31"/>
      <c r="CQJ134" s="5"/>
      <c r="CQK134" s="9"/>
      <c r="CQN134" s="2"/>
      <c r="CQQ134" s="24"/>
      <c r="CQR134" s="24"/>
      <c r="CQS134" s="31"/>
      <c r="CQT134" s="24"/>
      <c r="CQU134" s="24"/>
      <c r="CQV134" s="24"/>
      <c r="CQW134" s="24"/>
      <c r="CQX134" s="24"/>
      <c r="CQY134" s="24"/>
      <c r="CQZ134" s="24"/>
      <c r="CRA134" s="24"/>
      <c r="CRB134" s="24"/>
      <c r="CRC134" s="24"/>
      <c r="CRD134" s="24"/>
      <c r="CRE134" s="24"/>
      <c r="CRF134" s="24"/>
      <c r="CRG134" s="24"/>
      <c r="CRH134" s="24"/>
      <c r="CRL134" s="3"/>
      <c r="CRM134" s="31"/>
      <c r="CRN134" s="5"/>
      <c r="CRO134" s="9"/>
      <c r="CRR134" s="2"/>
      <c r="CRU134" s="24"/>
      <c r="CRV134" s="24"/>
      <c r="CRW134" s="31"/>
      <c r="CRX134" s="24"/>
      <c r="CRY134" s="24"/>
      <c r="CRZ134" s="24"/>
      <c r="CSA134" s="24"/>
      <c r="CSB134" s="24"/>
      <c r="CSC134" s="24"/>
      <c r="CSD134" s="24"/>
      <c r="CSE134" s="24"/>
      <c r="CSF134" s="24"/>
      <c r="CSG134" s="24"/>
      <c r="CSH134" s="24"/>
      <c r="CSI134" s="24"/>
      <c r="CSJ134" s="24"/>
      <c r="CSK134" s="24"/>
      <c r="CSL134" s="24"/>
      <c r="CSP134" s="3"/>
      <c r="CSQ134" s="31"/>
      <c r="CSR134" s="5"/>
      <c r="CSS134" s="9"/>
      <c r="CSV134" s="2"/>
      <c r="CSY134" s="24"/>
      <c r="CSZ134" s="24"/>
      <c r="CTA134" s="31"/>
      <c r="CTB134" s="24"/>
      <c r="CTC134" s="24"/>
      <c r="CTD134" s="24"/>
      <c r="CTE134" s="24"/>
      <c r="CTF134" s="24"/>
      <c r="CTG134" s="24"/>
      <c r="CTH134" s="24"/>
      <c r="CTI134" s="24"/>
      <c r="CTJ134" s="24"/>
      <c r="CTK134" s="24"/>
      <c r="CTL134" s="24"/>
      <c r="CTM134" s="24"/>
      <c r="CTN134" s="24"/>
      <c r="CTO134" s="24"/>
      <c r="CTP134" s="24"/>
      <c r="CTT134" s="3"/>
      <c r="CTU134" s="31"/>
      <c r="CTV134" s="5"/>
      <c r="CTW134" s="9"/>
      <c r="CTZ134" s="2"/>
      <c r="CUC134" s="24"/>
      <c r="CUD134" s="24"/>
      <c r="CUE134" s="31"/>
      <c r="CUF134" s="24"/>
      <c r="CUG134" s="24"/>
      <c r="CUH134" s="24"/>
      <c r="CUI134" s="24"/>
      <c r="CUJ134" s="24"/>
      <c r="CUK134" s="24"/>
      <c r="CUL134" s="24"/>
      <c r="CUM134" s="24"/>
      <c r="CUN134" s="24"/>
      <c r="CUO134" s="24"/>
      <c r="CUP134" s="24"/>
      <c r="CUQ134" s="24"/>
      <c r="CUR134" s="24"/>
      <c r="CUS134" s="24"/>
      <c r="CUT134" s="24"/>
      <c r="CUX134" s="3"/>
      <c r="CUY134" s="31"/>
      <c r="CUZ134" s="5"/>
      <c r="CVA134" s="9"/>
      <c r="CVD134" s="2"/>
      <c r="CVG134" s="24"/>
      <c r="CVH134" s="24"/>
      <c r="CVI134" s="31"/>
      <c r="CVJ134" s="24"/>
      <c r="CVK134" s="24"/>
      <c r="CVL134" s="24"/>
      <c r="CVM134" s="24"/>
      <c r="CVN134" s="24"/>
      <c r="CVO134" s="24"/>
      <c r="CVP134" s="24"/>
      <c r="CVQ134" s="24"/>
      <c r="CVR134" s="24"/>
      <c r="CVS134" s="24"/>
      <c r="CVT134" s="24"/>
      <c r="CVU134" s="24"/>
      <c r="CVV134" s="24"/>
      <c r="CVW134" s="24"/>
      <c r="CVX134" s="24"/>
      <c r="CWB134" s="3"/>
      <c r="CWC134" s="31"/>
      <c r="CWD134" s="5"/>
      <c r="CWE134" s="9"/>
      <c r="CWH134" s="2"/>
      <c r="CWK134" s="24"/>
      <c r="CWL134" s="24"/>
      <c r="CWM134" s="31"/>
      <c r="CWN134" s="24"/>
      <c r="CWO134" s="24"/>
      <c r="CWP134" s="24"/>
      <c r="CWQ134" s="24"/>
      <c r="CWR134" s="24"/>
      <c r="CWS134" s="24"/>
      <c r="CWT134" s="24"/>
      <c r="CWU134" s="24"/>
      <c r="CWV134" s="24"/>
      <c r="CWW134" s="24"/>
      <c r="CWX134" s="24"/>
      <c r="CWY134" s="24"/>
      <c r="CWZ134" s="24"/>
      <c r="CXA134" s="24"/>
      <c r="CXB134" s="24"/>
      <c r="CXF134" s="3"/>
      <c r="CXG134" s="31"/>
      <c r="CXH134" s="5"/>
      <c r="CXI134" s="9"/>
      <c r="CXL134" s="2"/>
      <c r="CXO134" s="24"/>
      <c r="CXP134" s="24"/>
      <c r="CXQ134" s="31"/>
      <c r="CXR134" s="24"/>
      <c r="CXS134" s="24"/>
      <c r="CXT134" s="24"/>
      <c r="CXU134" s="24"/>
      <c r="CXV134" s="24"/>
      <c r="CXW134" s="24"/>
      <c r="CXX134" s="24"/>
      <c r="CXY134" s="24"/>
      <c r="CXZ134" s="24"/>
      <c r="CYA134" s="24"/>
      <c r="CYB134" s="24"/>
      <c r="CYC134" s="24"/>
      <c r="CYD134" s="24"/>
      <c r="CYE134" s="24"/>
      <c r="CYF134" s="24"/>
      <c r="CYJ134" s="3"/>
      <c r="CYK134" s="31"/>
      <c r="CYL134" s="5"/>
      <c r="CYM134" s="9"/>
      <c r="CYP134" s="2"/>
      <c r="CYS134" s="24"/>
      <c r="CYT134" s="24"/>
      <c r="CYU134" s="31"/>
      <c r="CYV134" s="24"/>
      <c r="CYW134" s="24"/>
      <c r="CYX134" s="24"/>
      <c r="CYY134" s="24"/>
      <c r="CYZ134" s="24"/>
      <c r="CZA134" s="24"/>
      <c r="CZB134" s="24"/>
      <c r="CZC134" s="24"/>
      <c r="CZD134" s="24"/>
      <c r="CZE134" s="24"/>
      <c r="CZF134" s="24"/>
      <c r="CZG134" s="24"/>
      <c r="CZH134" s="24"/>
      <c r="CZI134" s="24"/>
      <c r="CZJ134" s="24"/>
      <c r="CZN134" s="3"/>
      <c r="CZO134" s="31"/>
      <c r="CZP134" s="5"/>
      <c r="CZQ134" s="9"/>
      <c r="CZT134" s="2"/>
      <c r="CZW134" s="24"/>
      <c r="CZX134" s="24"/>
      <c r="CZY134" s="31"/>
      <c r="CZZ134" s="24"/>
      <c r="DAA134" s="24"/>
      <c r="DAB134" s="24"/>
      <c r="DAC134" s="24"/>
      <c r="DAD134" s="24"/>
      <c r="DAE134" s="24"/>
      <c r="DAF134" s="24"/>
      <c r="DAG134" s="24"/>
      <c r="DAH134" s="24"/>
      <c r="DAI134" s="24"/>
      <c r="DAJ134" s="24"/>
      <c r="DAK134" s="24"/>
      <c r="DAL134" s="24"/>
      <c r="DAM134" s="24"/>
      <c r="DAN134" s="24"/>
      <c r="DAR134" s="3"/>
      <c r="DAS134" s="31"/>
      <c r="DAT134" s="5"/>
      <c r="DAU134" s="9"/>
      <c r="DAX134" s="2"/>
      <c r="DBA134" s="24"/>
      <c r="DBB134" s="24"/>
      <c r="DBC134" s="31"/>
      <c r="DBD134" s="24"/>
      <c r="DBE134" s="24"/>
      <c r="DBF134" s="24"/>
      <c r="DBG134" s="24"/>
      <c r="DBH134" s="24"/>
      <c r="DBI134" s="24"/>
      <c r="DBJ134" s="24"/>
      <c r="DBK134" s="24"/>
      <c r="DBL134" s="24"/>
      <c r="DBM134" s="24"/>
      <c r="DBN134" s="24"/>
      <c r="DBO134" s="24"/>
      <c r="DBP134" s="24"/>
      <c r="DBQ134" s="24"/>
      <c r="DBR134" s="24"/>
      <c r="DBV134" s="3"/>
      <c r="DBW134" s="31"/>
      <c r="DBX134" s="5"/>
      <c r="DBY134" s="9"/>
      <c r="DCB134" s="2"/>
      <c r="DCE134" s="24"/>
      <c r="DCF134" s="24"/>
      <c r="DCG134" s="31"/>
      <c r="DCH134" s="24"/>
      <c r="DCI134" s="24"/>
      <c r="DCJ134" s="24"/>
      <c r="DCK134" s="24"/>
      <c r="DCL134" s="24"/>
      <c r="DCM134" s="24"/>
      <c r="DCN134" s="24"/>
      <c r="DCO134" s="24"/>
      <c r="DCP134" s="24"/>
      <c r="DCQ134" s="24"/>
      <c r="DCR134" s="24"/>
      <c r="DCS134" s="24"/>
      <c r="DCT134" s="24"/>
      <c r="DCU134" s="24"/>
      <c r="DCV134" s="24"/>
      <c r="DCZ134" s="3"/>
      <c r="DDA134" s="31"/>
      <c r="DDB134" s="5"/>
      <c r="DDC134" s="9"/>
      <c r="DDF134" s="2"/>
      <c r="DDI134" s="24"/>
      <c r="DDJ134" s="24"/>
      <c r="DDK134" s="31"/>
      <c r="DDL134" s="24"/>
      <c r="DDM134" s="24"/>
      <c r="DDN134" s="24"/>
      <c r="DDO134" s="24"/>
      <c r="DDP134" s="24"/>
      <c r="DDQ134" s="24"/>
      <c r="DDR134" s="24"/>
      <c r="DDS134" s="24"/>
      <c r="DDT134" s="24"/>
      <c r="DDU134" s="24"/>
      <c r="DDV134" s="24"/>
      <c r="DDW134" s="24"/>
      <c r="DDX134" s="24"/>
      <c r="DDY134" s="24"/>
      <c r="DDZ134" s="24"/>
      <c r="DED134" s="3"/>
      <c r="DEE134" s="31"/>
      <c r="DEF134" s="5"/>
      <c r="DEG134" s="9"/>
      <c r="DEJ134" s="2"/>
      <c r="DEM134" s="24"/>
      <c r="DEN134" s="24"/>
      <c r="DEO134" s="31"/>
      <c r="DEP134" s="24"/>
      <c r="DEQ134" s="24"/>
      <c r="DER134" s="24"/>
      <c r="DES134" s="24"/>
      <c r="DET134" s="24"/>
      <c r="DEU134" s="24"/>
      <c r="DEV134" s="24"/>
      <c r="DEW134" s="24"/>
      <c r="DEX134" s="24"/>
      <c r="DEY134" s="24"/>
      <c r="DEZ134" s="24"/>
      <c r="DFA134" s="24"/>
      <c r="DFB134" s="24"/>
      <c r="DFC134" s="24"/>
      <c r="DFD134" s="24"/>
      <c r="DFH134" s="3"/>
      <c r="DFI134" s="31"/>
      <c r="DFJ134" s="5"/>
      <c r="DFK134" s="9"/>
      <c r="DFN134" s="2"/>
      <c r="DFQ134" s="24"/>
      <c r="DFR134" s="24"/>
      <c r="DFS134" s="31"/>
      <c r="DFT134" s="24"/>
      <c r="DFU134" s="24"/>
      <c r="DFV134" s="24"/>
      <c r="DFW134" s="24"/>
      <c r="DFX134" s="24"/>
      <c r="DFY134" s="24"/>
      <c r="DFZ134" s="24"/>
      <c r="DGA134" s="24"/>
      <c r="DGB134" s="24"/>
      <c r="DGC134" s="24"/>
      <c r="DGD134" s="24"/>
      <c r="DGE134" s="24"/>
      <c r="DGF134" s="24"/>
      <c r="DGG134" s="24"/>
      <c r="DGH134" s="24"/>
      <c r="DGL134" s="3"/>
      <c r="DGM134" s="31"/>
      <c r="DGN134" s="5"/>
      <c r="DGO134" s="9"/>
      <c r="DGR134" s="2"/>
      <c r="DGU134" s="24"/>
      <c r="DGV134" s="24"/>
      <c r="DGW134" s="31"/>
      <c r="DGX134" s="24"/>
      <c r="DGY134" s="24"/>
      <c r="DGZ134" s="24"/>
      <c r="DHA134" s="24"/>
      <c r="DHB134" s="24"/>
      <c r="DHC134" s="24"/>
      <c r="DHD134" s="24"/>
      <c r="DHE134" s="24"/>
      <c r="DHF134" s="24"/>
      <c r="DHG134" s="24"/>
      <c r="DHH134" s="24"/>
      <c r="DHI134" s="24"/>
      <c r="DHJ134" s="24"/>
      <c r="DHK134" s="24"/>
      <c r="DHL134" s="24"/>
      <c r="DHP134" s="3"/>
      <c r="DHQ134" s="31"/>
      <c r="DHR134" s="5"/>
      <c r="DHS134" s="9"/>
      <c r="DHV134" s="2"/>
      <c r="DHY134" s="24"/>
      <c r="DHZ134" s="24"/>
      <c r="DIA134" s="31"/>
      <c r="DIB134" s="24"/>
      <c r="DIC134" s="24"/>
      <c r="DID134" s="24"/>
      <c r="DIE134" s="24"/>
      <c r="DIF134" s="24"/>
      <c r="DIG134" s="24"/>
      <c r="DIH134" s="24"/>
      <c r="DII134" s="24"/>
      <c r="DIJ134" s="24"/>
      <c r="DIK134" s="24"/>
      <c r="DIL134" s="24"/>
      <c r="DIM134" s="24"/>
      <c r="DIN134" s="24"/>
      <c r="DIO134" s="24"/>
      <c r="DIP134" s="24"/>
      <c r="DIT134" s="3"/>
      <c r="DIU134" s="31"/>
      <c r="DIV134" s="5"/>
      <c r="DIW134" s="9"/>
      <c r="DIZ134" s="2"/>
      <c r="DJC134" s="24"/>
      <c r="DJD134" s="24"/>
      <c r="DJE134" s="31"/>
      <c r="DJF134" s="24"/>
      <c r="DJG134" s="24"/>
      <c r="DJH134" s="24"/>
      <c r="DJI134" s="24"/>
      <c r="DJJ134" s="24"/>
      <c r="DJK134" s="24"/>
      <c r="DJL134" s="24"/>
      <c r="DJM134" s="24"/>
      <c r="DJN134" s="24"/>
      <c r="DJO134" s="24"/>
      <c r="DJP134" s="24"/>
      <c r="DJQ134" s="24"/>
      <c r="DJR134" s="24"/>
      <c r="DJS134" s="24"/>
      <c r="DJT134" s="24"/>
      <c r="DJX134" s="3"/>
      <c r="DJY134" s="31"/>
      <c r="DJZ134" s="5"/>
      <c r="DKA134" s="9"/>
      <c r="DKD134" s="2"/>
      <c r="DKG134" s="24"/>
      <c r="DKH134" s="24"/>
      <c r="DKI134" s="31"/>
      <c r="DKJ134" s="24"/>
      <c r="DKK134" s="24"/>
      <c r="DKL134" s="24"/>
      <c r="DKM134" s="24"/>
      <c r="DKN134" s="24"/>
      <c r="DKO134" s="24"/>
      <c r="DKP134" s="24"/>
      <c r="DKQ134" s="24"/>
      <c r="DKR134" s="24"/>
      <c r="DKS134" s="24"/>
      <c r="DKT134" s="24"/>
      <c r="DKU134" s="24"/>
      <c r="DKV134" s="24"/>
      <c r="DKW134" s="24"/>
      <c r="DKX134" s="24"/>
      <c r="DLB134" s="3"/>
      <c r="DLC134" s="31"/>
      <c r="DLD134" s="5"/>
      <c r="DLE134" s="9"/>
      <c r="DLH134" s="2"/>
      <c r="DLK134" s="24"/>
      <c r="DLL134" s="24"/>
      <c r="DLM134" s="31"/>
      <c r="DLN134" s="24"/>
      <c r="DLO134" s="24"/>
      <c r="DLP134" s="24"/>
      <c r="DLQ134" s="24"/>
      <c r="DLR134" s="24"/>
      <c r="DLS134" s="24"/>
      <c r="DLT134" s="24"/>
      <c r="DLU134" s="24"/>
      <c r="DLV134" s="24"/>
      <c r="DLW134" s="24"/>
      <c r="DLX134" s="24"/>
      <c r="DLY134" s="24"/>
      <c r="DLZ134" s="24"/>
      <c r="DMA134" s="24"/>
      <c r="DMB134" s="24"/>
      <c r="DMF134" s="3"/>
      <c r="DMG134" s="31"/>
      <c r="DMH134" s="5"/>
      <c r="DMI134" s="9"/>
      <c r="DML134" s="2"/>
      <c r="DMO134" s="24"/>
      <c r="DMP134" s="24"/>
      <c r="DMQ134" s="31"/>
      <c r="DMR134" s="24"/>
      <c r="DMS134" s="24"/>
      <c r="DMT134" s="24"/>
      <c r="DMU134" s="24"/>
      <c r="DMV134" s="24"/>
      <c r="DMW134" s="24"/>
      <c r="DMX134" s="24"/>
      <c r="DMY134" s="24"/>
      <c r="DMZ134" s="24"/>
      <c r="DNA134" s="24"/>
      <c r="DNB134" s="24"/>
      <c r="DNC134" s="24"/>
      <c r="DND134" s="24"/>
      <c r="DNE134" s="24"/>
      <c r="DNF134" s="24"/>
      <c r="DNJ134" s="3"/>
      <c r="DNK134" s="31"/>
      <c r="DNL134" s="5"/>
      <c r="DNM134" s="9"/>
      <c r="DNP134" s="2"/>
      <c r="DNS134" s="24"/>
      <c r="DNT134" s="24"/>
      <c r="DNU134" s="31"/>
      <c r="DNV134" s="24"/>
      <c r="DNW134" s="24"/>
      <c r="DNX134" s="24"/>
      <c r="DNY134" s="24"/>
      <c r="DNZ134" s="24"/>
      <c r="DOA134" s="24"/>
      <c r="DOB134" s="24"/>
      <c r="DOC134" s="24"/>
      <c r="DOD134" s="24"/>
      <c r="DOE134" s="24"/>
      <c r="DOF134" s="24"/>
      <c r="DOG134" s="24"/>
      <c r="DOH134" s="24"/>
      <c r="DOI134" s="24"/>
      <c r="DOJ134" s="24"/>
      <c r="DON134" s="3"/>
      <c r="DOO134" s="31"/>
      <c r="DOP134" s="5"/>
      <c r="DOQ134" s="9"/>
      <c r="DOT134" s="2"/>
      <c r="DOW134" s="24"/>
      <c r="DOX134" s="24"/>
      <c r="DOY134" s="31"/>
      <c r="DOZ134" s="24"/>
      <c r="DPA134" s="24"/>
      <c r="DPB134" s="24"/>
      <c r="DPC134" s="24"/>
      <c r="DPD134" s="24"/>
      <c r="DPE134" s="24"/>
      <c r="DPF134" s="24"/>
      <c r="DPG134" s="24"/>
      <c r="DPH134" s="24"/>
      <c r="DPI134" s="24"/>
      <c r="DPJ134" s="24"/>
      <c r="DPK134" s="24"/>
      <c r="DPL134" s="24"/>
      <c r="DPM134" s="24"/>
      <c r="DPN134" s="24"/>
      <c r="DPR134" s="3"/>
      <c r="DPS134" s="31"/>
      <c r="DPT134" s="5"/>
      <c r="DPU134" s="9"/>
      <c r="DPX134" s="2"/>
      <c r="DQA134" s="24"/>
      <c r="DQB134" s="24"/>
      <c r="DQC134" s="31"/>
      <c r="DQD134" s="24"/>
      <c r="DQE134" s="24"/>
      <c r="DQF134" s="24"/>
      <c r="DQG134" s="24"/>
      <c r="DQH134" s="24"/>
      <c r="DQI134" s="24"/>
      <c r="DQJ134" s="24"/>
      <c r="DQK134" s="24"/>
      <c r="DQL134" s="24"/>
      <c r="DQM134" s="24"/>
      <c r="DQN134" s="24"/>
      <c r="DQO134" s="24"/>
      <c r="DQP134" s="24"/>
      <c r="DQQ134" s="24"/>
      <c r="DQR134" s="24"/>
      <c r="DQV134" s="3"/>
      <c r="DQW134" s="31"/>
      <c r="DQX134" s="5"/>
      <c r="DQY134" s="9"/>
      <c r="DRB134" s="2"/>
      <c r="DRE134" s="24"/>
      <c r="DRF134" s="24"/>
      <c r="DRG134" s="31"/>
      <c r="DRH134" s="24"/>
      <c r="DRI134" s="24"/>
      <c r="DRJ134" s="24"/>
      <c r="DRK134" s="24"/>
      <c r="DRL134" s="24"/>
      <c r="DRM134" s="24"/>
      <c r="DRN134" s="24"/>
      <c r="DRO134" s="24"/>
      <c r="DRP134" s="24"/>
      <c r="DRQ134" s="24"/>
      <c r="DRR134" s="24"/>
      <c r="DRS134" s="24"/>
      <c r="DRT134" s="24"/>
      <c r="DRU134" s="24"/>
      <c r="DRV134" s="24"/>
      <c r="DRZ134" s="3"/>
      <c r="DSA134" s="31"/>
      <c r="DSB134" s="5"/>
      <c r="DSC134" s="9"/>
      <c r="DSF134" s="2"/>
      <c r="DSI134" s="24"/>
      <c r="DSJ134" s="24"/>
      <c r="DSK134" s="31"/>
      <c r="DSL134" s="24"/>
      <c r="DSM134" s="24"/>
      <c r="DSN134" s="24"/>
      <c r="DSO134" s="24"/>
      <c r="DSP134" s="24"/>
      <c r="DSQ134" s="24"/>
      <c r="DSR134" s="24"/>
      <c r="DSS134" s="24"/>
      <c r="DST134" s="24"/>
      <c r="DSU134" s="24"/>
      <c r="DSV134" s="24"/>
      <c r="DSW134" s="24"/>
      <c r="DSX134" s="24"/>
      <c r="DSY134" s="24"/>
      <c r="DSZ134" s="24"/>
      <c r="DTD134" s="3"/>
      <c r="DTE134" s="31"/>
      <c r="DTF134" s="5"/>
      <c r="DTG134" s="9"/>
      <c r="DTJ134" s="2"/>
      <c r="DTM134" s="24"/>
      <c r="DTN134" s="24"/>
      <c r="DTO134" s="31"/>
      <c r="DTP134" s="24"/>
      <c r="DTQ134" s="24"/>
      <c r="DTR134" s="24"/>
      <c r="DTS134" s="24"/>
      <c r="DTT134" s="24"/>
      <c r="DTU134" s="24"/>
      <c r="DTV134" s="24"/>
      <c r="DTW134" s="24"/>
      <c r="DTX134" s="24"/>
      <c r="DTY134" s="24"/>
      <c r="DTZ134" s="24"/>
      <c r="DUA134" s="24"/>
      <c r="DUB134" s="24"/>
      <c r="DUC134" s="24"/>
      <c r="DUD134" s="24"/>
      <c r="DUH134" s="3"/>
      <c r="DUI134" s="31"/>
      <c r="DUJ134" s="5"/>
      <c r="DUK134" s="9"/>
      <c r="DUN134" s="2"/>
      <c r="DUQ134" s="24"/>
      <c r="DUR134" s="24"/>
      <c r="DUS134" s="31"/>
      <c r="DUT134" s="24"/>
      <c r="DUU134" s="24"/>
      <c r="DUV134" s="24"/>
      <c r="DUW134" s="24"/>
      <c r="DUX134" s="24"/>
      <c r="DUY134" s="24"/>
      <c r="DUZ134" s="24"/>
      <c r="DVA134" s="24"/>
      <c r="DVB134" s="24"/>
      <c r="DVC134" s="24"/>
      <c r="DVD134" s="24"/>
      <c r="DVE134" s="24"/>
      <c r="DVF134" s="24"/>
      <c r="DVG134" s="24"/>
      <c r="DVH134" s="24"/>
      <c r="DVL134" s="3"/>
      <c r="DVM134" s="31"/>
      <c r="DVN134" s="5"/>
      <c r="DVO134" s="9"/>
      <c r="DVR134" s="2"/>
      <c r="DVU134" s="24"/>
      <c r="DVV134" s="24"/>
      <c r="DVW134" s="31"/>
      <c r="DVX134" s="24"/>
      <c r="DVY134" s="24"/>
      <c r="DVZ134" s="24"/>
      <c r="DWA134" s="24"/>
      <c r="DWB134" s="24"/>
      <c r="DWC134" s="24"/>
      <c r="DWD134" s="24"/>
      <c r="DWE134" s="24"/>
      <c r="DWF134" s="24"/>
      <c r="DWG134" s="24"/>
      <c r="DWH134" s="24"/>
      <c r="DWI134" s="24"/>
      <c r="DWJ134" s="24"/>
      <c r="DWK134" s="24"/>
      <c r="DWL134" s="24"/>
      <c r="DWP134" s="3"/>
      <c r="DWQ134" s="31"/>
      <c r="DWR134" s="5"/>
      <c r="DWS134" s="9"/>
      <c r="DWV134" s="2"/>
      <c r="DWY134" s="24"/>
      <c r="DWZ134" s="24"/>
      <c r="DXA134" s="31"/>
      <c r="DXB134" s="24"/>
      <c r="DXC134" s="24"/>
      <c r="DXD134" s="24"/>
      <c r="DXE134" s="24"/>
      <c r="DXF134" s="24"/>
      <c r="DXG134" s="24"/>
      <c r="DXH134" s="24"/>
      <c r="DXI134" s="24"/>
      <c r="DXJ134" s="24"/>
      <c r="DXK134" s="24"/>
      <c r="DXL134" s="24"/>
      <c r="DXM134" s="24"/>
      <c r="DXN134" s="24"/>
      <c r="DXO134" s="24"/>
      <c r="DXP134" s="24"/>
      <c r="DXT134" s="3"/>
      <c r="DXU134" s="31"/>
      <c r="DXV134" s="5"/>
      <c r="DXW134" s="9"/>
      <c r="DXZ134" s="2"/>
      <c r="DYC134" s="24"/>
      <c r="DYD134" s="24"/>
      <c r="DYE134" s="31"/>
      <c r="DYF134" s="24"/>
      <c r="DYG134" s="24"/>
      <c r="DYH134" s="24"/>
      <c r="DYI134" s="24"/>
      <c r="DYJ134" s="24"/>
      <c r="DYK134" s="24"/>
      <c r="DYL134" s="24"/>
      <c r="DYM134" s="24"/>
      <c r="DYN134" s="24"/>
      <c r="DYO134" s="24"/>
      <c r="DYP134" s="24"/>
      <c r="DYQ134" s="24"/>
      <c r="DYR134" s="24"/>
      <c r="DYS134" s="24"/>
      <c r="DYT134" s="24"/>
      <c r="DYX134" s="3"/>
      <c r="DYY134" s="31"/>
      <c r="DYZ134" s="5"/>
      <c r="DZA134" s="9"/>
      <c r="DZD134" s="2"/>
      <c r="DZG134" s="24"/>
      <c r="DZH134" s="24"/>
      <c r="DZI134" s="31"/>
      <c r="DZJ134" s="24"/>
      <c r="DZK134" s="24"/>
      <c r="DZL134" s="24"/>
      <c r="DZM134" s="24"/>
      <c r="DZN134" s="24"/>
      <c r="DZO134" s="24"/>
      <c r="DZP134" s="24"/>
      <c r="DZQ134" s="24"/>
      <c r="DZR134" s="24"/>
      <c r="DZS134" s="24"/>
      <c r="DZT134" s="24"/>
      <c r="DZU134" s="24"/>
      <c r="DZV134" s="24"/>
      <c r="DZW134" s="24"/>
      <c r="DZX134" s="24"/>
      <c r="EAB134" s="3"/>
      <c r="EAC134" s="31"/>
      <c r="EAD134" s="5"/>
      <c r="EAE134" s="9"/>
      <c r="EAH134" s="2"/>
      <c r="EAK134" s="24"/>
      <c r="EAL134" s="24"/>
      <c r="EAM134" s="31"/>
      <c r="EAN134" s="24"/>
      <c r="EAO134" s="24"/>
      <c r="EAP134" s="24"/>
      <c r="EAQ134" s="24"/>
      <c r="EAR134" s="24"/>
      <c r="EAS134" s="24"/>
      <c r="EAT134" s="24"/>
      <c r="EAU134" s="24"/>
      <c r="EAV134" s="24"/>
      <c r="EAW134" s="24"/>
      <c r="EAX134" s="24"/>
      <c r="EAY134" s="24"/>
      <c r="EAZ134" s="24"/>
      <c r="EBA134" s="24"/>
      <c r="EBB134" s="24"/>
      <c r="EBF134" s="3"/>
      <c r="EBG134" s="31"/>
      <c r="EBH134" s="5"/>
      <c r="EBI134" s="9"/>
      <c r="EBL134" s="2"/>
      <c r="EBO134" s="24"/>
      <c r="EBP134" s="24"/>
      <c r="EBQ134" s="31"/>
      <c r="EBR134" s="24"/>
      <c r="EBS134" s="24"/>
      <c r="EBT134" s="24"/>
      <c r="EBU134" s="24"/>
      <c r="EBV134" s="24"/>
      <c r="EBW134" s="24"/>
      <c r="EBX134" s="24"/>
      <c r="EBY134" s="24"/>
      <c r="EBZ134" s="24"/>
      <c r="ECA134" s="24"/>
      <c r="ECB134" s="24"/>
      <c r="ECC134" s="24"/>
      <c r="ECD134" s="24"/>
      <c r="ECE134" s="24"/>
      <c r="ECF134" s="24"/>
      <c r="ECJ134" s="3"/>
      <c r="ECK134" s="31"/>
      <c r="ECL134" s="5"/>
      <c r="ECM134" s="9"/>
      <c r="ECP134" s="2"/>
      <c r="ECS134" s="24"/>
      <c r="ECT134" s="24"/>
      <c r="ECU134" s="31"/>
      <c r="ECV134" s="24"/>
      <c r="ECW134" s="24"/>
      <c r="ECX134" s="24"/>
      <c r="ECY134" s="24"/>
      <c r="ECZ134" s="24"/>
      <c r="EDA134" s="24"/>
      <c r="EDB134" s="24"/>
      <c r="EDC134" s="24"/>
      <c r="EDD134" s="24"/>
      <c r="EDE134" s="24"/>
      <c r="EDF134" s="24"/>
      <c r="EDG134" s="24"/>
      <c r="EDH134" s="24"/>
      <c r="EDI134" s="24"/>
      <c r="EDJ134" s="24"/>
      <c r="EDN134" s="3"/>
      <c r="EDO134" s="31"/>
      <c r="EDP134" s="5"/>
      <c r="EDQ134" s="9"/>
      <c r="EDT134" s="2"/>
      <c r="EDW134" s="24"/>
      <c r="EDX134" s="24"/>
      <c r="EDY134" s="31"/>
      <c r="EDZ134" s="24"/>
      <c r="EEA134" s="24"/>
      <c r="EEB134" s="24"/>
      <c r="EEC134" s="24"/>
      <c r="EED134" s="24"/>
      <c r="EEE134" s="24"/>
      <c r="EEF134" s="24"/>
      <c r="EEG134" s="24"/>
      <c r="EEH134" s="24"/>
      <c r="EEI134" s="24"/>
      <c r="EEJ134" s="24"/>
      <c r="EEK134" s="24"/>
      <c r="EEL134" s="24"/>
      <c r="EEM134" s="24"/>
      <c r="EEN134" s="24"/>
      <c r="EER134" s="3"/>
      <c r="EES134" s="31"/>
      <c r="EET134" s="5"/>
      <c r="EEU134" s="9"/>
      <c r="EEX134" s="2"/>
      <c r="EFA134" s="24"/>
      <c r="EFB134" s="24"/>
      <c r="EFC134" s="31"/>
      <c r="EFD134" s="24"/>
      <c r="EFE134" s="24"/>
      <c r="EFF134" s="24"/>
      <c r="EFG134" s="24"/>
      <c r="EFH134" s="24"/>
      <c r="EFI134" s="24"/>
      <c r="EFJ134" s="24"/>
      <c r="EFK134" s="24"/>
      <c r="EFL134" s="24"/>
      <c r="EFM134" s="24"/>
      <c r="EFN134" s="24"/>
      <c r="EFO134" s="24"/>
      <c r="EFP134" s="24"/>
      <c r="EFQ134" s="24"/>
      <c r="EFR134" s="24"/>
      <c r="EFV134" s="3"/>
      <c r="EFW134" s="31"/>
      <c r="EFX134" s="5"/>
      <c r="EFY134" s="9"/>
      <c r="EGB134" s="2"/>
      <c r="EGE134" s="24"/>
      <c r="EGF134" s="24"/>
      <c r="EGG134" s="31"/>
      <c r="EGH134" s="24"/>
      <c r="EGI134" s="24"/>
      <c r="EGJ134" s="24"/>
      <c r="EGK134" s="24"/>
      <c r="EGL134" s="24"/>
      <c r="EGM134" s="24"/>
      <c r="EGN134" s="24"/>
      <c r="EGO134" s="24"/>
      <c r="EGP134" s="24"/>
      <c r="EGQ134" s="24"/>
      <c r="EGR134" s="24"/>
      <c r="EGS134" s="24"/>
      <c r="EGT134" s="24"/>
      <c r="EGU134" s="24"/>
      <c r="EGV134" s="24"/>
      <c r="EGZ134" s="3"/>
      <c r="EHA134" s="31"/>
      <c r="EHB134" s="5"/>
      <c r="EHC134" s="9"/>
      <c r="EHF134" s="2"/>
      <c r="EHI134" s="24"/>
      <c r="EHJ134" s="24"/>
      <c r="EHK134" s="31"/>
      <c r="EHL134" s="24"/>
      <c r="EHM134" s="24"/>
      <c r="EHN134" s="24"/>
      <c r="EHO134" s="24"/>
      <c r="EHP134" s="24"/>
      <c r="EHQ134" s="24"/>
      <c r="EHR134" s="24"/>
      <c r="EHS134" s="24"/>
      <c r="EHT134" s="24"/>
      <c r="EHU134" s="24"/>
      <c r="EHV134" s="24"/>
      <c r="EHW134" s="24"/>
      <c r="EHX134" s="24"/>
      <c r="EHY134" s="24"/>
      <c r="EHZ134" s="24"/>
      <c r="EID134" s="3"/>
      <c r="EIE134" s="31"/>
      <c r="EIF134" s="5"/>
      <c r="EIG134" s="9"/>
      <c r="EIJ134" s="2"/>
      <c r="EIM134" s="24"/>
      <c r="EIN134" s="24"/>
      <c r="EIO134" s="31"/>
      <c r="EIP134" s="24"/>
      <c r="EIQ134" s="24"/>
      <c r="EIR134" s="24"/>
      <c r="EIS134" s="24"/>
      <c r="EIT134" s="24"/>
      <c r="EIU134" s="24"/>
      <c r="EIV134" s="24"/>
      <c r="EIW134" s="24"/>
      <c r="EIX134" s="24"/>
      <c r="EIY134" s="24"/>
      <c r="EIZ134" s="24"/>
      <c r="EJA134" s="24"/>
      <c r="EJB134" s="24"/>
      <c r="EJC134" s="24"/>
      <c r="EJD134" s="24"/>
      <c r="EJH134" s="3"/>
      <c r="EJI134" s="31"/>
      <c r="EJJ134" s="5"/>
      <c r="EJK134" s="9"/>
      <c r="EJN134" s="2"/>
      <c r="EJQ134" s="24"/>
      <c r="EJR134" s="24"/>
      <c r="EJS134" s="31"/>
      <c r="EJT134" s="24"/>
      <c r="EJU134" s="24"/>
      <c r="EJV134" s="24"/>
      <c r="EJW134" s="24"/>
      <c r="EJX134" s="24"/>
      <c r="EJY134" s="24"/>
      <c r="EJZ134" s="24"/>
      <c r="EKA134" s="24"/>
      <c r="EKB134" s="24"/>
      <c r="EKC134" s="24"/>
      <c r="EKD134" s="24"/>
      <c r="EKE134" s="24"/>
      <c r="EKF134" s="24"/>
      <c r="EKG134" s="24"/>
      <c r="EKH134" s="24"/>
      <c r="EKL134" s="3"/>
      <c r="EKM134" s="31"/>
      <c r="EKN134" s="5"/>
      <c r="EKO134" s="9"/>
      <c r="EKR134" s="2"/>
      <c r="EKU134" s="24"/>
      <c r="EKV134" s="24"/>
      <c r="EKW134" s="31"/>
      <c r="EKX134" s="24"/>
      <c r="EKY134" s="24"/>
      <c r="EKZ134" s="24"/>
      <c r="ELA134" s="24"/>
      <c r="ELB134" s="24"/>
      <c r="ELC134" s="24"/>
      <c r="ELD134" s="24"/>
      <c r="ELE134" s="24"/>
      <c r="ELF134" s="24"/>
      <c r="ELG134" s="24"/>
      <c r="ELH134" s="24"/>
      <c r="ELI134" s="24"/>
      <c r="ELJ134" s="24"/>
      <c r="ELK134" s="24"/>
      <c r="ELL134" s="24"/>
      <c r="ELP134" s="3"/>
      <c r="ELQ134" s="31"/>
      <c r="ELR134" s="5"/>
      <c r="ELS134" s="9"/>
      <c r="ELV134" s="2"/>
      <c r="ELY134" s="24"/>
      <c r="ELZ134" s="24"/>
      <c r="EMA134" s="31"/>
      <c r="EMB134" s="24"/>
      <c r="EMC134" s="24"/>
      <c r="EMD134" s="24"/>
      <c r="EME134" s="24"/>
      <c r="EMF134" s="24"/>
      <c r="EMG134" s="24"/>
      <c r="EMH134" s="24"/>
      <c r="EMI134" s="24"/>
      <c r="EMJ134" s="24"/>
      <c r="EMK134" s="24"/>
      <c r="EML134" s="24"/>
      <c r="EMM134" s="24"/>
      <c r="EMN134" s="24"/>
      <c r="EMO134" s="24"/>
      <c r="EMP134" s="24"/>
      <c r="EMT134" s="3"/>
      <c r="EMU134" s="31"/>
      <c r="EMV134" s="5"/>
      <c r="EMW134" s="9"/>
      <c r="EMZ134" s="2"/>
      <c r="ENC134" s="24"/>
      <c r="END134" s="24"/>
      <c r="ENE134" s="31"/>
      <c r="ENF134" s="24"/>
      <c r="ENG134" s="24"/>
      <c r="ENH134" s="24"/>
      <c r="ENI134" s="24"/>
      <c r="ENJ134" s="24"/>
      <c r="ENK134" s="24"/>
      <c r="ENL134" s="24"/>
      <c r="ENM134" s="24"/>
      <c r="ENN134" s="24"/>
      <c r="ENO134" s="24"/>
      <c r="ENP134" s="24"/>
      <c r="ENQ134" s="24"/>
      <c r="ENR134" s="24"/>
      <c r="ENS134" s="24"/>
      <c r="ENT134" s="24"/>
      <c r="ENX134" s="3"/>
      <c r="ENY134" s="31"/>
      <c r="ENZ134" s="5"/>
      <c r="EOA134" s="9"/>
      <c r="EOD134" s="2"/>
      <c r="EOG134" s="24"/>
      <c r="EOH134" s="24"/>
      <c r="EOI134" s="31"/>
      <c r="EOJ134" s="24"/>
      <c r="EOK134" s="24"/>
      <c r="EOL134" s="24"/>
      <c r="EOM134" s="24"/>
      <c r="EON134" s="24"/>
      <c r="EOO134" s="24"/>
      <c r="EOP134" s="24"/>
      <c r="EOQ134" s="24"/>
      <c r="EOR134" s="24"/>
      <c r="EOS134" s="24"/>
      <c r="EOT134" s="24"/>
      <c r="EOU134" s="24"/>
      <c r="EOV134" s="24"/>
      <c r="EOW134" s="24"/>
      <c r="EOX134" s="24"/>
      <c r="EPB134" s="3"/>
      <c r="EPC134" s="31"/>
      <c r="EPD134" s="5"/>
      <c r="EPE134" s="9"/>
      <c r="EPH134" s="2"/>
      <c r="EPK134" s="24"/>
      <c r="EPL134" s="24"/>
      <c r="EPM134" s="31"/>
      <c r="EPN134" s="24"/>
      <c r="EPO134" s="24"/>
      <c r="EPP134" s="24"/>
      <c r="EPQ134" s="24"/>
      <c r="EPR134" s="24"/>
      <c r="EPS134" s="24"/>
      <c r="EPT134" s="24"/>
      <c r="EPU134" s="24"/>
      <c r="EPV134" s="24"/>
      <c r="EPW134" s="24"/>
      <c r="EPX134" s="24"/>
      <c r="EPY134" s="24"/>
      <c r="EPZ134" s="24"/>
      <c r="EQA134" s="24"/>
      <c r="EQB134" s="24"/>
      <c r="EQF134" s="3"/>
      <c r="EQG134" s="31"/>
      <c r="EQH134" s="5"/>
      <c r="EQI134" s="9"/>
      <c r="EQL134" s="2"/>
      <c r="EQO134" s="24"/>
      <c r="EQP134" s="24"/>
      <c r="EQQ134" s="31"/>
      <c r="EQR134" s="24"/>
      <c r="EQS134" s="24"/>
      <c r="EQT134" s="24"/>
      <c r="EQU134" s="24"/>
      <c r="EQV134" s="24"/>
      <c r="EQW134" s="24"/>
      <c r="EQX134" s="24"/>
      <c r="EQY134" s="24"/>
      <c r="EQZ134" s="24"/>
      <c r="ERA134" s="24"/>
      <c r="ERB134" s="24"/>
      <c r="ERC134" s="24"/>
      <c r="ERD134" s="24"/>
      <c r="ERE134" s="24"/>
      <c r="ERF134" s="24"/>
      <c r="ERJ134" s="3"/>
      <c r="ERK134" s="31"/>
      <c r="ERL134" s="5"/>
      <c r="ERM134" s="9"/>
      <c r="ERP134" s="2"/>
      <c r="ERS134" s="24"/>
      <c r="ERT134" s="24"/>
      <c r="ERU134" s="31"/>
      <c r="ERV134" s="24"/>
      <c r="ERW134" s="24"/>
      <c r="ERX134" s="24"/>
      <c r="ERY134" s="24"/>
      <c r="ERZ134" s="24"/>
      <c r="ESA134" s="24"/>
      <c r="ESB134" s="24"/>
      <c r="ESC134" s="24"/>
      <c r="ESD134" s="24"/>
      <c r="ESE134" s="24"/>
      <c r="ESF134" s="24"/>
      <c r="ESG134" s="24"/>
      <c r="ESH134" s="24"/>
      <c r="ESI134" s="24"/>
      <c r="ESJ134" s="24"/>
      <c r="ESN134" s="3"/>
      <c r="ESO134" s="31"/>
      <c r="ESP134" s="5"/>
      <c r="ESQ134" s="9"/>
      <c r="EST134" s="2"/>
      <c r="ESW134" s="24"/>
      <c r="ESX134" s="24"/>
      <c r="ESY134" s="31"/>
      <c r="ESZ134" s="24"/>
      <c r="ETA134" s="24"/>
      <c r="ETB134" s="24"/>
      <c r="ETC134" s="24"/>
      <c r="ETD134" s="24"/>
      <c r="ETE134" s="24"/>
      <c r="ETF134" s="24"/>
      <c r="ETG134" s="24"/>
      <c r="ETH134" s="24"/>
      <c r="ETI134" s="24"/>
      <c r="ETJ134" s="24"/>
      <c r="ETK134" s="24"/>
      <c r="ETL134" s="24"/>
      <c r="ETM134" s="24"/>
      <c r="ETN134" s="24"/>
      <c r="ETR134" s="3"/>
      <c r="ETS134" s="31"/>
      <c r="ETT134" s="5"/>
      <c r="ETU134" s="9"/>
      <c r="ETX134" s="2"/>
      <c r="EUA134" s="24"/>
      <c r="EUB134" s="24"/>
      <c r="EUC134" s="31"/>
      <c r="EUD134" s="24"/>
      <c r="EUE134" s="24"/>
      <c r="EUF134" s="24"/>
      <c r="EUG134" s="24"/>
      <c r="EUH134" s="24"/>
      <c r="EUI134" s="24"/>
      <c r="EUJ134" s="24"/>
      <c r="EUK134" s="24"/>
      <c r="EUL134" s="24"/>
      <c r="EUM134" s="24"/>
      <c r="EUN134" s="24"/>
      <c r="EUO134" s="24"/>
      <c r="EUP134" s="24"/>
      <c r="EUQ134" s="24"/>
      <c r="EUR134" s="24"/>
      <c r="EUV134" s="3"/>
      <c r="EUW134" s="31"/>
      <c r="EUX134" s="5"/>
      <c r="EUY134" s="9"/>
      <c r="EVB134" s="2"/>
      <c r="EVE134" s="24"/>
      <c r="EVF134" s="24"/>
      <c r="EVG134" s="31"/>
      <c r="EVH134" s="24"/>
      <c r="EVI134" s="24"/>
      <c r="EVJ134" s="24"/>
      <c r="EVK134" s="24"/>
      <c r="EVL134" s="24"/>
      <c r="EVM134" s="24"/>
      <c r="EVN134" s="24"/>
      <c r="EVO134" s="24"/>
      <c r="EVP134" s="24"/>
      <c r="EVQ134" s="24"/>
      <c r="EVR134" s="24"/>
      <c r="EVS134" s="24"/>
      <c r="EVT134" s="24"/>
      <c r="EVU134" s="24"/>
      <c r="EVV134" s="24"/>
      <c r="EVZ134" s="3"/>
      <c r="EWA134" s="31"/>
      <c r="EWB134" s="5"/>
      <c r="EWC134" s="9"/>
      <c r="EWF134" s="2"/>
      <c r="EWI134" s="24"/>
      <c r="EWJ134" s="24"/>
      <c r="EWK134" s="31"/>
      <c r="EWL134" s="24"/>
      <c r="EWM134" s="24"/>
      <c r="EWN134" s="24"/>
      <c r="EWO134" s="24"/>
      <c r="EWP134" s="24"/>
      <c r="EWQ134" s="24"/>
      <c r="EWR134" s="24"/>
      <c r="EWS134" s="24"/>
      <c r="EWT134" s="24"/>
      <c r="EWU134" s="24"/>
      <c r="EWV134" s="24"/>
      <c r="EWW134" s="24"/>
      <c r="EWX134" s="24"/>
      <c r="EWY134" s="24"/>
      <c r="EWZ134" s="24"/>
      <c r="EXD134" s="3"/>
      <c r="EXE134" s="31"/>
      <c r="EXF134" s="5"/>
      <c r="EXG134" s="9"/>
      <c r="EXJ134" s="2"/>
      <c r="EXM134" s="24"/>
      <c r="EXN134" s="24"/>
      <c r="EXO134" s="31"/>
      <c r="EXP134" s="24"/>
      <c r="EXQ134" s="24"/>
      <c r="EXR134" s="24"/>
      <c r="EXS134" s="24"/>
      <c r="EXT134" s="24"/>
      <c r="EXU134" s="24"/>
      <c r="EXV134" s="24"/>
      <c r="EXW134" s="24"/>
      <c r="EXX134" s="24"/>
      <c r="EXY134" s="24"/>
      <c r="EXZ134" s="24"/>
      <c r="EYA134" s="24"/>
      <c r="EYB134" s="24"/>
      <c r="EYC134" s="24"/>
      <c r="EYD134" s="24"/>
      <c r="EYH134" s="3"/>
      <c r="EYI134" s="31"/>
      <c r="EYJ134" s="5"/>
      <c r="EYK134" s="9"/>
      <c r="EYN134" s="2"/>
      <c r="EYQ134" s="24"/>
      <c r="EYR134" s="24"/>
      <c r="EYS134" s="31"/>
      <c r="EYT134" s="24"/>
      <c r="EYU134" s="24"/>
      <c r="EYV134" s="24"/>
      <c r="EYW134" s="24"/>
      <c r="EYX134" s="24"/>
      <c r="EYY134" s="24"/>
      <c r="EYZ134" s="24"/>
      <c r="EZA134" s="24"/>
      <c r="EZB134" s="24"/>
      <c r="EZC134" s="24"/>
      <c r="EZD134" s="24"/>
      <c r="EZE134" s="24"/>
      <c r="EZF134" s="24"/>
      <c r="EZG134" s="24"/>
      <c r="EZH134" s="24"/>
      <c r="EZL134" s="3"/>
      <c r="EZM134" s="31"/>
      <c r="EZN134" s="5"/>
      <c r="EZO134" s="9"/>
      <c r="EZR134" s="2"/>
      <c r="EZU134" s="24"/>
      <c r="EZV134" s="24"/>
      <c r="EZW134" s="31"/>
      <c r="EZX134" s="24"/>
      <c r="EZY134" s="24"/>
      <c r="EZZ134" s="24"/>
      <c r="FAA134" s="24"/>
      <c r="FAB134" s="24"/>
      <c r="FAC134" s="24"/>
      <c r="FAD134" s="24"/>
      <c r="FAE134" s="24"/>
      <c r="FAF134" s="24"/>
      <c r="FAG134" s="24"/>
      <c r="FAH134" s="24"/>
      <c r="FAI134" s="24"/>
      <c r="FAJ134" s="24"/>
      <c r="FAK134" s="24"/>
      <c r="FAL134" s="24"/>
      <c r="FAP134" s="3"/>
      <c r="FAQ134" s="31"/>
      <c r="FAR134" s="5"/>
      <c r="FAS134" s="9"/>
      <c r="FAV134" s="2"/>
      <c r="FAY134" s="24"/>
      <c r="FAZ134" s="24"/>
      <c r="FBA134" s="31"/>
      <c r="FBB134" s="24"/>
      <c r="FBC134" s="24"/>
      <c r="FBD134" s="24"/>
      <c r="FBE134" s="24"/>
      <c r="FBF134" s="24"/>
      <c r="FBG134" s="24"/>
      <c r="FBH134" s="24"/>
      <c r="FBI134" s="24"/>
      <c r="FBJ134" s="24"/>
      <c r="FBK134" s="24"/>
      <c r="FBL134" s="24"/>
      <c r="FBM134" s="24"/>
      <c r="FBN134" s="24"/>
      <c r="FBO134" s="24"/>
      <c r="FBP134" s="24"/>
      <c r="FBT134" s="3"/>
      <c r="FBU134" s="31"/>
      <c r="FBV134" s="5"/>
      <c r="FBW134" s="9"/>
      <c r="FBZ134" s="2"/>
      <c r="FCC134" s="24"/>
      <c r="FCD134" s="24"/>
      <c r="FCE134" s="31"/>
      <c r="FCF134" s="24"/>
      <c r="FCG134" s="24"/>
      <c r="FCH134" s="24"/>
      <c r="FCI134" s="24"/>
      <c r="FCJ134" s="24"/>
      <c r="FCK134" s="24"/>
      <c r="FCL134" s="24"/>
      <c r="FCM134" s="24"/>
      <c r="FCN134" s="24"/>
      <c r="FCO134" s="24"/>
      <c r="FCP134" s="24"/>
      <c r="FCQ134" s="24"/>
      <c r="FCR134" s="24"/>
      <c r="FCS134" s="24"/>
      <c r="FCT134" s="24"/>
      <c r="FCX134" s="3"/>
      <c r="FCY134" s="31"/>
      <c r="FCZ134" s="5"/>
      <c r="FDA134" s="9"/>
      <c r="FDD134" s="2"/>
      <c r="FDG134" s="24"/>
      <c r="FDH134" s="24"/>
      <c r="FDI134" s="31"/>
      <c r="FDJ134" s="24"/>
      <c r="FDK134" s="24"/>
      <c r="FDL134" s="24"/>
      <c r="FDM134" s="24"/>
      <c r="FDN134" s="24"/>
      <c r="FDO134" s="24"/>
      <c r="FDP134" s="24"/>
      <c r="FDQ134" s="24"/>
      <c r="FDR134" s="24"/>
      <c r="FDS134" s="24"/>
      <c r="FDT134" s="24"/>
      <c r="FDU134" s="24"/>
      <c r="FDV134" s="24"/>
      <c r="FDW134" s="24"/>
      <c r="FDX134" s="24"/>
      <c r="FEB134" s="3"/>
      <c r="FEC134" s="31"/>
      <c r="FED134" s="5"/>
      <c r="FEE134" s="9"/>
      <c r="FEH134" s="2"/>
      <c r="FEK134" s="24"/>
      <c r="FEL134" s="24"/>
      <c r="FEM134" s="31"/>
      <c r="FEN134" s="24"/>
      <c r="FEO134" s="24"/>
      <c r="FEP134" s="24"/>
      <c r="FEQ134" s="24"/>
      <c r="FER134" s="24"/>
      <c r="FES134" s="24"/>
      <c r="FET134" s="24"/>
      <c r="FEU134" s="24"/>
      <c r="FEV134" s="24"/>
      <c r="FEW134" s="24"/>
      <c r="FEX134" s="24"/>
      <c r="FEY134" s="24"/>
      <c r="FEZ134" s="24"/>
      <c r="FFA134" s="24"/>
      <c r="FFB134" s="24"/>
      <c r="FFF134" s="3"/>
      <c r="FFG134" s="31"/>
      <c r="FFH134" s="5"/>
      <c r="FFI134" s="9"/>
      <c r="FFL134" s="2"/>
      <c r="FFO134" s="24"/>
      <c r="FFP134" s="24"/>
      <c r="FFQ134" s="31"/>
      <c r="FFR134" s="24"/>
      <c r="FFS134" s="24"/>
      <c r="FFT134" s="24"/>
      <c r="FFU134" s="24"/>
      <c r="FFV134" s="24"/>
      <c r="FFW134" s="24"/>
      <c r="FFX134" s="24"/>
      <c r="FFY134" s="24"/>
      <c r="FFZ134" s="24"/>
      <c r="FGA134" s="24"/>
      <c r="FGB134" s="24"/>
      <c r="FGC134" s="24"/>
      <c r="FGD134" s="24"/>
      <c r="FGE134" s="24"/>
      <c r="FGF134" s="24"/>
      <c r="FGJ134" s="3"/>
      <c r="FGK134" s="31"/>
      <c r="FGL134" s="5"/>
      <c r="FGM134" s="9"/>
      <c r="FGP134" s="2"/>
      <c r="FGS134" s="24"/>
      <c r="FGT134" s="24"/>
      <c r="FGU134" s="31"/>
      <c r="FGV134" s="24"/>
      <c r="FGW134" s="24"/>
      <c r="FGX134" s="24"/>
      <c r="FGY134" s="24"/>
      <c r="FGZ134" s="24"/>
      <c r="FHA134" s="24"/>
      <c r="FHB134" s="24"/>
      <c r="FHC134" s="24"/>
      <c r="FHD134" s="24"/>
      <c r="FHE134" s="24"/>
      <c r="FHF134" s="24"/>
      <c r="FHG134" s="24"/>
      <c r="FHH134" s="24"/>
      <c r="FHI134" s="24"/>
      <c r="FHJ134" s="24"/>
      <c r="FHN134" s="3"/>
      <c r="FHO134" s="31"/>
      <c r="FHP134" s="5"/>
      <c r="FHQ134" s="9"/>
      <c r="FHT134" s="2"/>
      <c r="FHW134" s="24"/>
      <c r="FHX134" s="24"/>
      <c r="FHY134" s="31"/>
      <c r="FHZ134" s="24"/>
      <c r="FIA134" s="24"/>
      <c r="FIB134" s="24"/>
      <c r="FIC134" s="24"/>
      <c r="FID134" s="24"/>
      <c r="FIE134" s="24"/>
      <c r="FIF134" s="24"/>
      <c r="FIG134" s="24"/>
      <c r="FIH134" s="24"/>
      <c r="FII134" s="24"/>
      <c r="FIJ134" s="24"/>
      <c r="FIK134" s="24"/>
      <c r="FIL134" s="24"/>
      <c r="FIM134" s="24"/>
      <c r="FIN134" s="24"/>
      <c r="FIR134" s="3"/>
      <c r="FIS134" s="31"/>
      <c r="FIT134" s="5"/>
      <c r="FIU134" s="9"/>
      <c r="FIX134" s="2"/>
      <c r="FJA134" s="24"/>
      <c r="FJB134" s="24"/>
      <c r="FJC134" s="31"/>
      <c r="FJD134" s="24"/>
      <c r="FJE134" s="24"/>
      <c r="FJF134" s="24"/>
      <c r="FJG134" s="24"/>
      <c r="FJH134" s="24"/>
      <c r="FJI134" s="24"/>
      <c r="FJJ134" s="24"/>
      <c r="FJK134" s="24"/>
      <c r="FJL134" s="24"/>
      <c r="FJM134" s="24"/>
      <c r="FJN134" s="24"/>
      <c r="FJO134" s="24"/>
      <c r="FJP134" s="24"/>
      <c r="FJQ134" s="24"/>
      <c r="FJR134" s="24"/>
      <c r="FJV134" s="3"/>
      <c r="FJW134" s="31"/>
      <c r="FJX134" s="5"/>
      <c r="FJY134" s="9"/>
      <c r="FKB134" s="2"/>
      <c r="FKE134" s="24"/>
      <c r="FKF134" s="24"/>
      <c r="FKG134" s="31"/>
      <c r="FKH134" s="24"/>
      <c r="FKI134" s="24"/>
      <c r="FKJ134" s="24"/>
      <c r="FKK134" s="24"/>
      <c r="FKL134" s="24"/>
      <c r="FKM134" s="24"/>
      <c r="FKN134" s="24"/>
      <c r="FKO134" s="24"/>
      <c r="FKP134" s="24"/>
      <c r="FKQ134" s="24"/>
      <c r="FKR134" s="24"/>
      <c r="FKS134" s="24"/>
      <c r="FKT134" s="24"/>
      <c r="FKU134" s="24"/>
      <c r="FKV134" s="24"/>
      <c r="FKZ134" s="3"/>
      <c r="FLA134" s="31"/>
      <c r="FLB134" s="5"/>
      <c r="FLC134" s="9"/>
      <c r="FLF134" s="2"/>
      <c r="FLI134" s="24"/>
      <c r="FLJ134" s="24"/>
      <c r="FLK134" s="31"/>
      <c r="FLL134" s="24"/>
      <c r="FLM134" s="24"/>
      <c r="FLN134" s="24"/>
      <c r="FLO134" s="24"/>
      <c r="FLP134" s="24"/>
      <c r="FLQ134" s="24"/>
      <c r="FLR134" s="24"/>
      <c r="FLS134" s="24"/>
      <c r="FLT134" s="24"/>
      <c r="FLU134" s="24"/>
      <c r="FLV134" s="24"/>
      <c r="FLW134" s="24"/>
      <c r="FLX134" s="24"/>
      <c r="FLY134" s="24"/>
      <c r="FLZ134" s="24"/>
      <c r="FMD134" s="3"/>
      <c r="FME134" s="31"/>
      <c r="FMF134" s="5"/>
      <c r="FMG134" s="9"/>
      <c r="FMJ134" s="2"/>
      <c r="FMM134" s="24"/>
      <c r="FMN134" s="24"/>
      <c r="FMO134" s="31"/>
      <c r="FMP134" s="24"/>
      <c r="FMQ134" s="24"/>
      <c r="FMR134" s="24"/>
      <c r="FMS134" s="24"/>
      <c r="FMT134" s="24"/>
      <c r="FMU134" s="24"/>
      <c r="FMV134" s="24"/>
      <c r="FMW134" s="24"/>
      <c r="FMX134" s="24"/>
      <c r="FMY134" s="24"/>
      <c r="FMZ134" s="24"/>
      <c r="FNA134" s="24"/>
      <c r="FNB134" s="24"/>
      <c r="FNC134" s="24"/>
      <c r="FND134" s="24"/>
      <c r="FNH134" s="3"/>
      <c r="FNI134" s="31"/>
      <c r="FNJ134" s="5"/>
      <c r="FNK134" s="9"/>
      <c r="FNN134" s="2"/>
      <c r="FNQ134" s="24"/>
      <c r="FNR134" s="24"/>
      <c r="FNS134" s="31"/>
      <c r="FNT134" s="24"/>
      <c r="FNU134" s="24"/>
      <c r="FNV134" s="24"/>
      <c r="FNW134" s="24"/>
      <c r="FNX134" s="24"/>
      <c r="FNY134" s="24"/>
      <c r="FNZ134" s="24"/>
      <c r="FOA134" s="24"/>
      <c r="FOB134" s="24"/>
      <c r="FOC134" s="24"/>
      <c r="FOD134" s="24"/>
      <c r="FOE134" s="24"/>
      <c r="FOF134" s="24"/>
      <c r="FOG134" s="24"/>
      <c r="FOH134" s="24"/>
      <c r="FOL134" s="3"/>
      <c r="FOM134" s="31"/>
      <c r="FON134" s="5"/>
      <c r="FOO134" s="9"/>
      <c r="FOR134" s="2"/>
      <c r="FOU134" s="24"/>
      <c r="FOV134" s="24"/>
      <c r="FOW134" s="31"/>
      <c r="FOX134" s="24"/>
      <c r="FOY134" s="24"/>
      <c r="FOZ134" s="24"/>
      <c r="FPA134" s="24"/>
      <c r="FPB134" s="24"/>
      <c r="FPC134" s="24"/>
      <c r="FPD134" s="24"/>
      <c r="FPE134" s="24"/>
      <c r="FPF134" s="24"/>
      <c r="FPG134" s="24"/>
      <c r="FPH134" s="24"/>
      <c r="FPI134" s="24"/>
      <c r="FPJ134" s="24"/>
      <c r="FPK134" s="24"/>
      <c r="FPL134" s="24"/>
      <c r="FPP134" s="3"/>
      <c r="FPQ134" s="31"/>
      <c r="FPR134" s="5"/>
      <c r="FPS134" s="9"/>
      <c r="FPV134" s="2"/>
      <c r="FPY134" s="24"/>
      <c r="FPZ134" s="24"/>
      <c r="FQA134" s="31"/>
      <c r="FQB134" s="24"/>
      <c r="FQC134" s="24"/>
      <c r="FQD134" s="24"/>
      <c r="FQE134" s="24"/>
      <c r="FQF134" s="24"/>
      <c r="FQG134" s="24"/>
      <c r="FQH134" s="24"/>
      <c r="FQI134" s="24"/>
      <c r="FQJ134" s="24"/>
      <c r="FQK134" s="24"/>
      <c r="FQL134" s="24"/>
      <c r="FQM134" s="24"/>
      <c r="FQN134" s="24"/>
      <c r="FQO134" s="24"/>
      <c r="FQP134" s="24"/>
      <c r="FQT134" s="3"/>
      <c r="FQU134" s="31"/>
      <c r="FQV134" s="5"/>
      <c r="FQW134" s="9"/>
      <c r="FQZ134" s="2"/>
      <c r="FRC134" s="24"/>
      <c r="FRD134" s="24"/>
      <c r="FRE134" s="31"/>
      <c r="FRF134" s="24"/>
      <c r="FRG134" s="24"/>
      <c r="FRH134" s="24"/>
      <c r="FRI134" s="24"/>
      <c r="FRJ134" s="24"/>
      <c r="FRK134" s="24"/>
      <c r="FRL134" s="24"/>
      <c r="FRM134" s="24"/>
      <c r="FRN134" s="24"/>
      <c r="FRO134" s="24"/>
      <c r="FRP134" s="24"/>
      <c r="FRQ134" s="24"/>
      <c r="FRR134" s="24"/>
      <c r="FRS134" s="24"/>
      <c r="FRT134" s="24"/>
      <c r="FRX134" s="3"/>
      <c r="FRY134" s="31"/>
      <c r="FRZ134" s="5"/>
      <c r="FSA134" s="9"/>
      <c r="FSD134" s="2"/>
      <c r="FSG134" s="24"/>
      <c r="FSH134" s="24"/>
      <c r="FSI134" s="31"/>
      <c r="FSJ134" s="24"/>
      <c r="FSK134" s="24"/>
      <c r="FSL134" s="24"/>
      <c r="FSM134" s="24"/>
      <c r="FSN134" s="24"/>
      <c r="FSO134" s="24"/>
      <c r="FSP134" s="24"/>
      <c r="FSQ134" s="24"/>
      <c r="FSR134" s="24"/>
      <c r="FSS134" s="24"/>
      <c r="FST134" s="24"/>
      <c r="FSU134" s="24"/>
      <c r="FSV134" s="24"/>
      <c r="FSW134" s="24"/>
      <c r="FSX134" s="24"/>
      <c r="FTB134" s="3"/>
      <c r="FTC134" s="31"/>
      <c r="FTD134" s="5"/>
      <c r="FTE134" s="9"/>
      <c r="FTH134" s="2"/>
      <c r="FTK134" s="24"/>
      <c r="FTL134" s="24"/>
      <c r="FTM134" s="31"/>
      <c r="FTN134" s="24"/>
      <c r="FTO134" s="24"/>
      <c r="FTP134" s="24"/>
      <c r="FTQ134" s="24"/>
      <c r="FTR134" s="24"/>
      <c r="FTS134" s="24"/>
      <c r="FTT134" s="24"/>
      <c r="FTU134" s="24"/>
      <c r="FTV134" s="24"/>
      <c r="FTW134" s="24"/>
      <c r="FTX134" s="24"/>
      <c r="FTY134" s="24"/>
      <c r="FTZ134" s="24"/>
      <c r="FUA134" s="24"/>
      <c r="FUB134" s="24"/>
      <c r="FUF134" s="3"/>
      <c r="FUG134" s="31"/>
      <c r="FUH134" s="5"/>
      <c r="FUI134" s="9"/>
      <c r="FUL134" s="2"/>
      <c r="FUO134" s="24"/>
      <c r="FUP134" s="24"/>
      <c r="FUQ134" s="31"/>
      <c r="FUR134" s="24"/>
      <c r="FUS134" s="24"/>
      <c r="FUT134" s="24"/>
      <c r="FUU134" s="24"/>
      <c r="FUV134" s="24"/>
      <c r="FUW134" s="24"/>
      <c r="FUX134" s="24"/>
      <c r="FUY134" s="24"/>
      <c r="FUZ134" s="24"/>
      <c r="FVA134" s="24"/>
      <c r="FVB134" s="24"/>
      <c r="FVC134" s="24"/>
      <c r="FVD134" s="24"/>
      <c r="FVE134" s="24"/>
      <c r="FVF134" s="24"/>
      <c r="FVJ134" s="3"/>
      <c r="FVK134" s="31"/>
      <c r="FVL134" s="5"/>
      <c r="FVM134" s="9"/>
      <c r="FVP134" s="2"/>
      <c r="FVS134" s="24"/>
      <c r="FVT134" s="24"/>
      <c r="FVU134" s="31"/>
      <c r="FVV134" s="24"/>
      <c r="FVW134" s="24"/>
      <c r="FVX134" s="24"/>
      <c r="FVY134" s="24"/>
      <c r="FVZ134" s="24"/>
      <c r="FWA134" s="24"/>
      <c r="FWB134" s="24"/>
      <c r="FWC134" s="24"/>
      <c r="FWD134" s="24"/>
      <c r="FWE134" s="24"/>
      <c r="FWF134" s="24"/>
      <c r="FWG134" s="24"/>
      <c r="FWH134" s="24"/>
      <c r="FWI134" s="24"/>
      <c r="FWJ134" s="24"/>
      <c r="FWN134" s="3"/>
      <c r="FWO134" s="31"/>
      <c r="FWP134" s="5"/>
      <c r="FWQ134" s="9"/>
      <c r="FWT134" s="2"/>
      <c r="FWW134" s="24"/>
      <c r="FWX134" s="24"/>
      <c r="FWY134" s="31"/>
      <c r="FWZ134" s="24"/>
      <c r="FXA134" s="24"/>
      <c r="FXB134" s="24"/>
      <c r="FXC134" s="24"/>
      <c r="FXD134" s="24"/>
      <c r="FXE134" s="24"/>
      <c r="FXF134" s="24"/>
      <c r="FXG134" s="24"/>
      <c r="FXH134" s="24"/>
      <c r="FXI134" s="24"/>
      <c r="FXJ134" s="24"/>
      <c r="FXK134" s="24"/>
      <c r="FXL134" s="24"/>
      <c r="FXM134" s="24"/>
      <c r="FXN134" s="24"/>
      <c r="FXR134" s="3"/>
      <c r="FXS134" s="31"/>
      <c r="FXT134" s="5"/>
      <c r="FXU134" s="9"/>
      <c r="FXX134" s="2"/>
      <c r="FYA134" s="24"/>
      <c r="FYB134" s="24"/>
      <c r="FYC134" s="31"/>
      <c r="FYD134" s="24"/>
      <c r="FYE134" s="24"/>
      <c r="FYF134" s="24"/>
      <c r="FYG134" s="24"/>
      <c r="FYH134" s="24"/>
      <c r="FYI134" s="24"/>
      <c r="FYJ134" s="24"/>
      <c r="FYK134" s="24"/>
      <c r="FYL134" s="24"/>
      <c r="FYM134" s="24"/>
      <c r="FYN134" s="24"/>
      <c r="FYO134" s="24"/>
      <c r="FYP134" s="24"/>
      <c r="FYQ134" s="24"/>
      <c r="FYR134" s="24"/>
      <c r="FYV134" s="3"/>
      <c r="FYW134" s="31"/>
      <c r="FYX134" s="5"/>
      <c r="FYY134" s="9"/>
      <c r="FZB134" s="2"/>
      <c r="FZE134" s="24"/>
      <c r="FZF134" s="24"/>
      <c r="FZG134" s="31"/>
      <c r="FZH134" s="24"/>
      <c r="FZI134" s="24"/>
      <c r="FZJ134" s="24"/>
      <c r="FZK134" s="24"/>
      <c r="FZL134" s="24"/>
      <c r="FZM134" s="24"/>
      <c r="FZN134" s="24"/>
      <c r="FZO134" s="24"/>
      <c r="FZP134" s="24"/>
      <c r="FZQ134" s="24"/>
      <c r="FZR134" s="24"/>
      <c r="FZS134" s="24"/>
      <c r="FZT134" s="24"/>
      <c r="FZU134" s="24"/>
      <c r="FZV134" s="24"/>
      <c r="FZZ134" s="3"/>
      <c r="GAA134" s="31"/>
      <c r="GAB134" s="5"/>
      <c r="GAC134" s="9"/>
      <c r="GAF134" s="2"/>
      <c r="GAI134" s="24"/>
      <c r="GAJ134" s="24"/>
      <c r="GAK134" s="31"/>
      <c r="GAL134" s="24"/>
      <c r="GAM134" s="24"/>
      <c r="GAN134" s="24"/>
      <c r="GAO134" s="24"/>
      <c r="GAP134" s="24"/>
      <c r="GAQ134" s="24"/>
      <c r="GAR134" s="24"/>
      <c r="GAS134" s="24"/>
      <c r="GAT134" s="24"/>
      <c r="GAU134" s="24"/>
      <c r="GAV134" s="24"/>
      <c r="GAW134" s="24"/>
      <c r="GAX134" s="24"/>
      <c r="GAY134" s="24"/>
      <c r="GAZ134" s="24"/>
      <c r="GBD134" s="3"/>
      <c r="GBE134" s="31"/>
      <c r="GBF134" s="5"/>
      <c r="GBG134" s="9"/>
      <c r="GBJ134" s="2"/>
      <c r="GBM134" s="24"/>
      <c r="GBN134" s="24"/>
      <c r="GBO134" s="31"/>
      <c r="GBP134" s="24"/>
      <c r="GBQ134" s="24"/>
      <c r="GBR134" s="24"/>
      <c r="GBS134" s="24"/>
      <c r="GBT134" s="24"/>
      <c r="GBU134" s="24"/>
      <c r="GBV134" s="24"/>
      <c r="GBW134" s="24"/>
      <c r="GBX134" s="24"/>
      <c r="GBY134" s="24"/>
      <c r="GBZ134" s="24"/>
      <c r="GCA134" s="24"/>
      <c r="GCB134" s="24"/>
      <c r="GCC134" s="24"/>
      <c r="GCD134" s="24"/>
      <c r="GCH134" s="3"/>
      <c r="GCI134" s="31"/>
      <c r="GCJ134" s="5"/>
      <c r="GCK134" s="9"/>
      <c r="GCN134" s="2"/>
      <c r="GCQ134" s="24"/>
      <c r="GCR134" s="24"/>
      <c r="GCS134" s="31"/>
      <c r="GCT134" s="24"/>
      <c r="GCU134" s="24"/>
      <c r="GCV134" s="24"/>
      <c r="GCW134" s="24"/>
      <c r="GCX134" s="24"/>
      <c r="GCY134" s="24"/>
      <c r="GCZ134" s="24"/>
      <c r="GDA134" s="24"/>
      <c r="GDB134" s="24"/>
      <c r="GDC134" s="24"/>
      <c r="GDD134" s="24"/>
      <c r="GDE134" s="24"/>
      <c r="GDF134" s="24"/>
      <c r="GDG134" s="24"/>
      <c r="GDH134" s="24"/>
      <c r="GDL134" s="3"/>
      <c r="GDM134" s="31"/>
      <c r="GDN134" s="5"/>
      <c r="GDO134" s="9"/>
      <c r="GDR134" s="2"/>
      <c r="GDU134" s="24"/>
      <c r="GDV134" s="24"/>
      <c r="GDW134" s="31"/>
      <c r="GDX134" s="24"/>
      <c r="GDY134" s="24"/>
      <c r="GDZ134" s="24"/>
      <c r="GEA134" s="24"/>
      <c r="GEB134" s="24"/>
      <c r="GEC134" s="24"/>
      <c r="GED134" s="24"/>
      <c r="GEE134" s="24"/>
      <c r="GEF134" s="24"/>
      <c r="GEG134" s="24"/>
      <c r="GEH134" s="24"/>
      <c r="GEI134" s="24"/>
      <c r="GEJ134" s="24"/>
      <c r="GEK134" s="24"/>
      <c r="GEL134" s="24"/>
      <c r="GEP134" s="3"/>
      <c r="GEQ134" s="31"/>
      <c r="GER134" s="5"/>
      <c r="GES134" s="9"/>
      <c r="GEV134" s="2"/>
      <c r="GEY134" s="24"/>
      <c r="GEZ134" s="24"/>
      <c r="GFA134" s="31"/>
      <c r="GFB134" s="24"/>
      <c r="GFC134" s="24"/>
      <c r="GFD134" s="24"/>
      <c r="GFE134" s="24"/>
      <c r="GFF134" s="24"/>
      <c r="GFG134" s="24"/>
      <c r="GFH134" s="24"/>
      <c r="GFI134" s="24"/>
      <c r="GFJ134" s="24"/>
      <c r="GFK134" s="24"/>
      <c r="GFL134" s="24"/>
      <c r="GFM134" s="24"/>
      <c r="GFN134" s="24"/>
      <c r="GFO134" s="24"/>
      <c r="GFP134" s="24"/>
      <c r="GFT134" s="3"/>
      <c r="GFU134" s="31"/>
      <c r="GFV134" s="5"/>
      <c r="GFW134" s="9"/>
      <c r="GFZ134" s="2"/>
      <c r="GGC134" s="24"/>
      <c r="GGD134" s="24"/>
      <c r="GGE134" s="31"/>
      <c r="GGF134" s="24"/>
      <c r="GGG134" s="24"/>
      <c r="GGH134" s="24"/>
      <c r="GGI134" s="24"/>
      <c r="GGJ134" s="24"/>
      <c r="GGK134" s="24"/>
      <c r="GGL134" s="24"/>
      <c r="GGM134" s="24"/>
      <c r="GGN134" s="24"/>
      <c r="GGO134" s="24"/>
      <c r="GGP134" s="24"/>
      <c r="GGQ134" s="24"/>
      <c r="GGR134" s="24"/>
      <c r="GGS134" s="24"/>
      <c r="GGT134" s="24"/>
      <c r="GGX134" s="3"/>
      <c r="GGY134" s="31"/>
      <c r="GGZ134" s="5"/>
      <c r="GHA134" s="9"/>
      <c r="GHD134" s="2"/>
      <c r="GHG134" s="24"/>
      <c r="GHH134" s="24"/>
      <c r="GHI134" s="31"/>
      <c r="GHJ134" s="24"/>
      <c r="GHK134" s="24"/>
      <c r="GHL134" s="24"/>
      <c r="GHM134" s="24"/>
      <c r="GHN134" s="24"/>
      <c r="GHO134" s="24"/>
      <c r="GHP134" s="24"/>
      <c r="GHQ134" s="24"/>
      <c r="GHR134" s="24"/>
      <c r="GHS134" s="24"/>
      <c r="GHT134" s="24"/>
      <c r="GHU134" s="24"/>
      <c r="GHV134" s="24"/>
      <c r="GHW134" s="24"/>
      <c r="GHX134" s="24"/>
      <c r="GIB134" s="3"/>
      <c r="GIC134" s="31"/>
      <c r="GID134" s="5"/>
      <c r="GIE134" s="9"/>
      <c r="GIH134" s="2"/>
      <c r="GIK134" s="24"/>
      <c r="GIL134" s="24"/>
      <c r="GIM134" s="31"/>
      <c r="GIN134" s="24"/>
      <c r="GIO134" s="24"/>
      <c r="GIP134" s="24"/>
      <c r="GIQ134" s="24"/>
      <c r="GIR134" s="24"/>
      <c r="GIS134" s="24"/>
      <c r="GIT134" s="24"/>
      <c r="GIU134" s="24"/>
      <c r="GIV134" s="24"/>
      <c r="GIW134" s="24"/>
      <c r="GIX134" s="24"/>
      <c r="GIY134" s="24"/>
      <c r="GIZ134" s="24"/>
      <c r="GJA134" s="24"/>
      <c r="GJB134" s="24"/>
      <c r="GJF134" s="3"/>
      <c r="GJG134" s="31"/>
      <c r="GJH134" s="5"/>
      <c r="GJI134" s="9"/>
      <c r="GJL134" s="2"/>
      <c r="GJO134" s="24"/>
      <c r="GJP134" s="24"/>
      <c r="GJQ134" s="31"/>
      <c r="GJR134" s="24"/>
      <c r="GJS134" s="24"/>
      <c r="GJT134" s="24"/>
      <c r="GJU134" s="24"/>
      <c r="GJV134" s="24"/>
      <c r="GJW134" s="24"/>
      <c r="GJX134" s="24"/>
      <c r="GJY134" s="24"/>
      <c r="GJZ134" s="24"/>
      <c r="GKA134" s="24"/>
      <c r="GKB134" s="24"/>
      <c r="GKC134" s="24"/>
      <c r="GKD134" s="24"/>
      <c r="GKE134" s="24"/>
      <c r="GKF134" s="24"/>
      <c r="GKJ134" s="3"/>
      <c r="GKK134" s="31"/>
      <c r="GKL134" s="5"/>
      <c r="GKM134" s="9"/>
      <c r="GKP134" s="2"/>
      <c r="GKS134" s="24"/>
      <c r="GKT134" s="24"/>
      <c r="GKU134" s="31"/>
      <c r="GKV134" s="24"/>
      <c r="GKW134" s="24"/>
      <c r="GKX134" s="24"/>
      <c r="GKY134" s="24"/>
      <c r="GKZ134" s="24"/>
      <c r="GLA134" s="24"/>
      <c r="GLB134" s="24"/>
      <c r="GLC134" s="24"/>
      <c r="GLD134" s="24"/>
      <c r="GLE134" s="24"/>
      <c r="GLF134" s="24"/>
      <c r="GLG134" s="24"/>
      <c r="GLH134" s="24"/>
      <c r="GLI134" s="24"/>
      <c r="GLJ134" s="24"/>
      <c r="GLN134" s="3"/>
      <c r="GLO134" s="31"/>
      <c r="GLP134" s="5"/>
      <c r="GLQ134" s="9"/>
      <c r="GLT134" s="2"/>
      <c r="GLW134" s="24"/>
      <c r="GLX134" s="24"/>
      <c r="GLY134" s="31"/>
      <c r="GLZ134" s="24"/>
      <c r="GMA134" s="24"/>
      <c r="GMB134" s="24"/>
      <c r="GMC134" s="24"/>
      <c r="GMD134" s="24"/>
      <c r="GME134" s="24"/>
      <c r="GMF134" s="24"/>
      <c r="GMG134" s="24"/>
      <c r="GMH134" s="24"/>
      <c r="GMI134" s="24"/>
      <c r="GMJ134" s="24"/>
      <c r="GMK134" s="24"/>
      <c r="GML134" s="24"/>
      <c r="GMM134" s="24"/>
      <c r="GMN134" s="24"/>
      <c r="GMR134" s="3"/>
      <c r="GMS134" s="31"/>
      <c r="GMT134" s="5"/>
      <c r="GMU134" s="9"/>
      <c r="GMX134" s="2"/>
      <c r="GNA134" s="24"/>
      <c r="GNB134" s="24"/>
      <c r="GNC134" s="31"/>
      <c r="GND134" s="24"/>
      <c r="GNE134" s="24"/>
      <c r="GNF134" s="24"/>
      <c r="GNG134" s="24"/>
      <c r="GNH134" s="24"/>
      <c r="GNI134" s="24"/>
      <c r="GNJ134" s="24"/>
      <c r="GNK134" s="24"/>
      <c r="GNL134" s="24"/>
      <c r="GNM134" s="24"/>
      <c r="GNN134" s="24"/>
      <c r="GNO134" s="24"/>
      <c r="GNP134" s="24"/>
      <c r="GNQ134" s="24"/>
      <c r="GNR134" s="24"/>
      <c r="GNV134" s="3"/>
      <c r="GNW134" s="31"/>
      <c r="GNX134" s="5"/>
      <c r="GNY134" s="9"/>
      <c r="GOB134" s="2"/>
      <c r="GOE134" s="24"/>
      <c r="GOF134" s="24"/>
      <c r="GOG134" s="31"/>
      <c r="GOH134" s="24"/>
      <c r="GOI134" s="24"/>
      <c r="GOJ134" s="24"/>
      <c r="GOK134" s="24"/>
      <c r="GOL134" s="24"/>
      <c r="GOM134" s="24"/>
      <c r="GON134" s="24"/>
      <c r="GOO134" s="24"/>
      <c r="GOP134" s="24"/>
      <c r="GOQ134" s="24"/>
      <c r="GOR134" s="24"/>
      <c r="GOS134" s="24"/>
      <c r="GOT134" s="24"/>
      <c r="GOU134" s="24"/>
      <c r="GOV134" s="24"/>
      <c r="GOZ134" s="3"/>
      <c r="GPA134" s="31"/>
      <c r="GPB134" s="5"/>
      <c r="GPC134" s="9"/>
      <c r="GPF134" s="2"/>
      <c r="GPI134" s="24"/>
      <c r="GPJ134" s="24"/>
      <c r="GPK134" s="31"/>
      <c r="GPL134" s="24"/>
      <c r="GPM134" s="24"/>
      <c r="GPN134" s="24"/>
      <c r="GPO134" s="24"/>
      <c r="GPP134" s="24"/>
      <c r="GPQ134" s="24"/>
      <c r="GPR134" s="24"/>
      <c r="GPS134" s="24"/>
      <c r="GPT134" s="24"/>
      <c r="GPU134" s="24"/>
      <c r="GPV134" s="24"/>
      <c r="GPW134" s="24"/>
      <c r="GPX134" s="24"/>
      <c r="GPY134" s="24"/>
      <c r="GPZ134" s="24"/>
      <c r="GQD134" s="3"/>
      <c r="GQE134" s="31"/>
      <c r="GQF134" s="5"/>
      <c r="GQG134" s="9"/>
      <c r="GQJ134" s="2"/>
      <c r="GQM134" s="24"/>
      <c r="GQN134" s="24"/>
      <c r="GQO134" s="31"/>
      <c r="GQP134" s="24"/>
      <c r="GQQ134" s="24"/>
      <c r="GQR134" s="24"/>
      <c r="GQS134" s="24"/>
      <c r="GQT134" s="24"/>
      <c r="GQU134" s="24"/>
      <c r="GQV134" s="24"/>
      <c r="GQW134" s="24"/>
      <c r="GQX134" s="24"/>
      <c r="GQY134" s="24"/>
      <c r="GQZ134" s="24"/>
      <c r="GRA134" s="24"/>
      <c r="GRB134" s="24"/>
      <c r="GRC134" s="24"/>
      <c r="GRD134" s="24"/>
      <c r="GRH134" s="3"/>
      <c r="GRI134" s="31"/>
      <c r="GRJ134" s="5"/>
      <c r="GRK134" s="9"/>
      <c r="GRN134" s="2"/>
      <c r="GRQ134" s="24"/>
      <c r="GRR134" s="24"/>
      <c r="GRS134" s="31"/>
      <c r="GRT134" s="24"/>
      <c r="GRU134" s="24"/>
      <c r="GRV134" s="24"/>
      <c r="GRW134" s="24"/>
      <c r="GRX134" s="24"/>
      <c r="GRY134" s="24"/>
      <c r="GRZ134" s="24"/>
      <c r="GSA134" s="24"/>
      <c r="GSB134" s="24"/>
      <c r="GSC134" s="24"/>
      <c r="GSD134" s="24"/>
      <c r="GSE134" s="24"/>
      <c r="GSF134" s="24"/>
      <c r="GSG134" s="24"/>
      <c r="GSH134" s="24"/>
      <c r="GSL134" s="3"/>
      <c r="GSM134" s="31"/>
      <c r="GSN134" s="5"/>
      <c r="GSO134" s="9"/>
      <c r="GSR134" s="2"/>
      <c r="GSU134" s="24"/>
      <c r="GSV134" s="24"/>
      <c r="GSW134" s="31"/>
      <c r="GSX134" s="24"/>
      <c r="GSY134" s="24"/>
      <c r="GSZ134" s="24"/>
      <c r="GTA134" s="24"/>
      <c r="GTB134" s="24"/>
      <c r="GTC134" s="24"/>
      <c r="GTD134" s="24"/>
      <c r="GTE134" s="24"/>
      <c r="GTF134" s="24"/>
      <c r="GTG134" s="24"/>
      <c r="GTH134" s="24"/>
      <c r="GTI134" s="24"/>
      <c r="GTJ134" s="24"/>
      <c r="GTK134" s="24"/>
      <c r="GTL134" s="24"/>
      <c r="GTP134" s="3"/>
      <c r="GTQ134" s="31"/>
      <c r="GTR134" s="5"/>
      <c r="GTS134" s="9"/>
      <c r="GTV134" s="2"/>
      <c r="GTY134" s="24"/>
      <c r="GTZ134" s="24"/>
      <c r="GUA134" s="31"/>
      <c r="GUB134" s="24"/>
      <c r="GUC134" s="24"/>
      <c r="GUD134" s="24"/>
      <c r="GUE134" s="24"/>
      <c r="GUF134" s="24"/>
      <c r="GUG134" s="24"/>
      <c r="GUH134" s="24"/>
      <c r="GUI134" s="24"/>
      <c r="GUJ134" s="24"/>
      <c r="GUK134" s="24"/>
      <c r="GUL134" s="24"/>
      <c r="GUM134" s="24"/>
      <c r="GUN134" s="24"/>
      <c r="GUO134" s="24"/>
      <c r="GUP134" s="24"/>
      <c r="GUT134" s="3"/>
      <c r="GUU134" s="31"/>
      <c r="GUV134" s="5"/>
      <c r="GUW134" s="9"/>
      <c r="GUZ134" s="2"/>
      <c r="GVC134" s="24"/>
      <c r="GVD134" s="24"/>
      <c r="GVE134" s="31"/>
      <c r="GVF134" s="24"/>
      <c r="GVG134" s="24"/>
      <c r="GVH134" s="24"/>
      <c r="GVI134" s="24"/>
      <c r="GVJ134" s="24"/>
      <c r="GVK134" s="24"/>
      <c r="GVL134" s="24"/>
      <c r="GVM134" s="24"/>
      <c r="GVN134" s="24"/>
      <c r="GVO134" s="24"/>
      <c r="GVP134" s="24"/>
      <c r="GVQ134" s="24"/>
      <c r="GVR134" s="24"/>
      <c r="GVS134" s="24"/>
      <c r="GVT134" s="24"/>
      <c r="GVX134" s="3"/>
      <c r="GVY134" s="31"/>
      <c r="GVZ134" s="5"/>
      <c r="GWA134" s="9"/>
      <c r="GWD134" s="2"/>
      <c r="GWG134" s="24"/>
      <c r="GWH134" s="24"/>
      <c r="GWI134" s="31"/>
      <c r="GWJ134" s="24"/>
      <c r="GWK134" s="24"/>
      <c r="GWL134" s="24"/>
      <c r="GWM134" s="24"/>
      <c r="GWN134" s="24"/>
      <c r="GWO134" s="24"/>
      <c r="GWP134" s="24"/>
      <c r="GWQ134" s="24"/>
      <c r="GWR134" s="24"/>
      <c r="GWS134" s="24"/>
      <c r="GWT134" s="24"/>
      <c r="GWU134" s="24"/>
      <c r="GWV134" s="24"/>
      <c r="GWW134" s="24"/>
      <c r="GWX134" s="24"/>
      <c r="GXB134" s="3"/>
      <c r="GXC134" s="31"/>
      <c r="GXD134" s="5"/>
      <c r="GXE134" s="9"/>
      <c r="GXH134" s="2"/>
      <c r="GXK134" s="24"/>
      <c r="GXL134" s="24"/>
      <c r="GXM134" s="31"/>
      <c r="GXN134" s="24"/>
      <c r="GXO134" s="24"/>
      <c r="GXP134" s="24"/>
      <c r="GXQ134" s="24"/>
      <c r="GXR134" s="24"/>
      <c r="GXS134" s="24"/>
      <c r="GXT134" s="24"/>
      <c r="GXU134" s="24"/>
      <c r="GXV134" s="24"/>
      <c r="GXW134" s="24"/>
      <c r="GXX134" s="24"/>
      <c r="GXY134" s="24"/>
      <c r="GXZ134" s="24"/>
      <c r="GYA134" s="24"/>
      <c r="GYB134" s="24"/>
      <c r="GYF134" s="3"/>
      <c r="GYG134" s="31"/>
      <c r="GYH134" s="5"/>
      <c r="GYI134" s="9"/>
      <c r="GYL134" s="2"/>
      <c r="GYO134" s="24"/>
      <c r="GYP134" s="24"/>
      <c r="GYQ134" s="31"/>
      <c r="GYR134" s="24"/>
      <c r="GYS134" s="24"/>
      <c r="GYT134" s="24"/>
      <c r="GYU134" s="24"/>
      <c r="GYV134" s="24"/>
      <c r="GYW134" s="24"/>
      <c r="GYX134" s="24"/>
      <c r="GYY134" s="24"/>
      <c r="GYZ134" s="24"/>
      <c r="GZA134" s="24"/>
      <c r="GZB134" s="24"/>
      <c r="GZC134" s="24"/>
      <c r="GZD134" s="24"/>
      <c r="GZE134" s="24"/>
      <c r="GZF134" s="24"/>
      <c r="GZJ134" s="3"/>
      <c r="GZK134" s="31"/>
      <c r="GZL134" s="5"/>
      <c r="GZM134" s="9"/>
      <c r="GZP134" s="2"/>
      <c r="GZS134" s="24"/>
      <c r="GZT134" s="24"/>
      <c r="GZU134" s="31"/>
      <c r="GZV134" s="24"/>
      <c r="GZW134" s="24"/>
      <c r="GZX134" s="24"/>
      <c r="GZY134" s="24"/>
      <c r="GZZ134" s="24"/>
      <c r="HAA134" s="24"/>
      <c r="HAB134" s="24"/>
      <c r="HAC134" s="24"/>
      <c r="HAD134" s="24"/>
      <c r="HAE134" s="24"/>
      <c r="HAF134" s="24"/>
      <c r="HAG134" s="24"/>
      <c r="HAH134" s="24"/>
      <c r="HAI134" s="24"/>
      <c r="HAJ134" s="24"/>
      <c r="HAN134" s="3"/>
      <c r="HAO134" s="31"/>
      <c r="HAP134" s="5"/>
      <c r="HAQ134" s="9"/>
      <c r="HAT134" s="2"/>
      <c r="HAW134" s="24"/>
      <c r="HAX134" s="24"/>
      <c r="HAY134" s="31"/>
      <c r="HAZ134" s="24"/>
      <c r="HBA134" s="24"/>
      <c r="HBB134" s="24"/>
      <c r="HBC134" s="24"/>
      <c r="HBD134" s="24"/>
      <c r="HBE134" s="24"/>
      <c r="HBF134" s="24"/>
      <c r="HBG134" s="24"/>
      <c r="HBH134" s="24"/>
      <c r="HBI134" s="24"/>
      <c r="HBJ134" s="24"/>
      <c r="HBK134" s="24"/>
      <c r="HBL134" s="24"/>
      <c r="HBM134" s="24"/>
      <c r="HBN134" s="24"/>
      <c r="HBR134" s="3"/>
      <c r="HBS134" s="31"/>
      <c r="HBT134" s="5"/>
      <c r="HBU134" s="9"/>
      <c r="HBX134" s="2"/>
      <c r="HCA134" s="24"/>
      <c r="HCB134" s="24"/>
      <c r="HCC134" s="31"/>
      <c r="HCD134" s="24"/>
      <c r="HCE134" s="24"/>
      <c r="HCF134" s="24"/>
      <c r="HCG134" s="24"/>
      <c r="HCH134" s="24"/>
      <c r="HCI134" s="24"/>
      <c r="HCJ134" s="24"/>
      <c r="HCK134" s="24"/>
      <c r="HCL134" s="24"/>
      <c r="HCM134" s="24"/>
      <c r="HCN134" s="24"/>
      <c r="HCO134" s="24"/>
      <c r="HCP134" s="24"/>
      <c r="HCQ134" s="24"/>
      <c r="HCR134" s="24"/>
      <c r="HCV134" s="3"/>
      <c r="HCW134" s="31"/>
      <c r="HCX134" s="5"/>
      <c r="HCY134" s="9"/>
      <c r="HDB134" s="2"/>
      <c r="HDE134" s="24"/>
      <c r="HDF134" s="24"/>
      <c r="HDG134" s="31"/>
      <c r="HDH134" s="24"/>
      <c r="HDI134" s="24"/>
      <c r="HDJ134" s="24"/>
      <c r="HDK134" s="24"/>
      <c r="HDL134" s="24"/>
      <c r="HDM134" s="24"/>
      <c r="HDN134" s="24"/>
      <c r="HDO134" s="24"/>
      <c r="HDP134" s="24"/>
      <c r="HDQ134" s="24"/>
      <c r="HDR134" s="24"/>
      <c r="HDS134" s="24"/>
      <c r="HDT134" s="24"/>
      <c r="HDU134" s="24"/>
      <c r="HDV134" s="24"/>
      <c r="HDZ134" s="3"/>
      <c r="HEA134" s="31"/>
      <c r="HEB134" s="5"/>
      <c r="HEC134" s="9"/>
      <c r="HEF134" s="2"/>
      <c r="HEI134" s="24"/>
      <c r="HEJ134" s="24"/>
      <c r="HEK134" s="31"/>
      <c r="HEL134" s="24"/>
      <c r="HEM134" s="24"/>
      <c r="HEN134" s="24"/>
      <c r="HEO134" s="24"/>
      <c r="HEP134" s="24"/>
      <c r="HEQ134" s="24"/>
      <c r="HER134" s="24"/>
      <c r="HES134" s="24"/>
      <c r="HET134" s="24"/>
      <c r="HEU134" s="24"/>
      <c r="HEV134" s="24"/>
      <c r="HEW134" s="24"/>
      <c r="HEX134" s="24"/>
      <c r="HEY134" s="24"/>
      <c r="HEZ134" s="24"/>
      <c r="HFD134" s="3"/>
      <c r="HFE134" s="31"/>
      <c r="HFF134" s="5"/>
      <c r="HFG134" s="9"/>
      <c r="HFJ134" s="2"/>
      <c r="HFM134" s="24"/>
      <c r="HFN134" s="24"/>
      <c r="HFO134" s="31"/>
      <c r="HFP134" s="24"/>
      <c r="HFQ134" s="24"/>
      <c r="HFR134" s="24"/>
      <c r="HFS134" s="24"/>
      <c r="HFT134" s="24"/>
      <c r="HFU134" s="24"/>
      <c r="HFV134" s="24"/>
      <c r="HFW134" s="24"/>
      <c r="HFX134" s="24"/>
      <c r="HFY134" s="24"/>
      <c r="HFZ134" s="24"/>
      <c r="HGA134" s="24"/>
      <c r="HGB134" s="24"/>
      <c r="HGC134" s="24"/>
      <c r="HGD134" s="24"/>
      <c r="HGH134" s="3"/>
      <c r="HGI134" s="31"/>
      <c r="HGJ134" s="5"/>
      <c r="HGK134" s="9"/>
      <c r="HGN134" s="2"/>
      <c r="HGQ134" s="24"/>
      <c r="HGR134" s="24"/>
      <c r="HGS134" s="31"/>
      <c r="HGT134" s="24"/>
      <c r="HGU134" s="24"/>
      <c r="HGV134" s="24"/>
      <c r="HGW134" s="24"/>
      <c r="HGX134" s="24"/>
      <c r="HGY134" s="24"/>
      <c r="HGZ134" s="24"/>
      <c r="HHA134" s="24"/>
      <c r="HHB134" s="24"/>
      <c r="HHC134" s="24"/>
      <c r="HHD134" s="24"/>
      <c r="HHE134" s="24"/>
      <c r="HHF134" s="24"/>
      <c r="HHG134" s="24"/>
      <c r="HHH134" s="24"/>
      <c r="HHL134" s="3"/>
      <c r="HHM134" s="31"/>
      <c r="HHN134" s="5"/>
      <c r="HHO134" s="9"/>
      <c r="HHR134" s="2"/>
      <c r="HHU134" s="24"/>
      <c r="HHV134" s="24"/>
      <c r="HHW134" s="31"/>
      <c r="HHX134" s="24"/>
      <c r="HHY134" s="24"/>
      <c r="HHZ134" s="24"/>
      <c r="HIA134" s="24"/>
      <c r="HIB134" s="24"/>
      <c r="HIC134" s="24"/>
      <c r="HID134" s="24"/>
      <c r="HIE134" s="24"/>
      <c r="HIF134" s="24"/>
      <c r="HIG134" s="24"/>
      <c r="HIH134" s="24"/>
      <c r="HII134" s="24"/>
      <c r="HIJ134" s="24"/>
      <c r="HIK134" s="24"/>
      <c r="HIL134" s="24"/>
      <c r="HIP134" s="3"/>
      <c r="HIQ134" s="31"/>
      <c r="HIR134" s="5"/>
      <c r="HIS134" s="9"/>
      <c r="HIV134" s="2"/>
      <c r="HIY134" s="24"/>
      <c r="HIZ134" s="24"/>
      <c r="HJA134" s="31"/>
      <c r="HJB134" s="24"/>
      <c r="HJC134" s="24"/>
      <c r="HJD134" s="24"/>
      <c r="HJE134" s="24"/>
      <c r="HJF134" s="24"/>
      <c r="HJG134" s="24"/>
      <c r="HJH134" s="24"/>
      <c r="HJI134" s="24"/>
      <c r="HJJ134" s="24"/>
      <c r="HJK134" s="24"/>
      <c r="HJL134" s="24"/>
      <c r="HJM134" s="24"/>
      <c r="HJN134" s="24"/>
      <c r="HJO134" s="24"/>
      <c r="HJP134" s="24"/>
      <c r="HJT134" s="3"/>
      <c r="HJU134" s="31"/>
      <c r="HJV134" s="5"/>
      <c r="HJW134" s="9"/>
      <c r="HJZ134" s="2"/>
      <c r="HKC134" s="24"/>
      <c r="HKD134" s="24"/>
      <c r="HKE134" s="31"/>
      <c r="HKF134" s="24"/>
      <c r="HKG134" s="24"/>
      <c r="HKH134" s="24"/>
      <c r="HKI134" s="24"/>
      <c r="HKJ134" s="24"/>
      <c r="HKK134" s="24"/>
      <c r="HKL134" s="24"/>
      <c r="HKM134" s="24"/>
      <c r="HKN134" s="24"/>
      <c r="HKO134" s="24"/>
      <c r="HKP134" s="24"/>
      <c r="HKQ134" s="24"/>
      <c r="HKR134" s="24"/>
      <c r="HKS134" s="24"/>
      <c r="HKT134" s="24"/>
      <c r="HKX134" s="3"/>
      <c r="HKY134" s="31"/>
      <c r="HKZ134" s="5"/>
      <c r="HLA134" s="9"/>
      <c r="HLD134" s="2"/>
      <c r="HLG134" s="24"/>
      <c r="HLH134" s="24"/>
      <c r="HLI134" s="31"/>
      <c r="HLJ134" s="24"/>
      <c r="HLK134" s="24"/>
      <c r="HLL134" s="24"/>
      <c r="HLM134" s="24"/>
      <c r="HLN134" s="24"/>
      <c r="HLO134" s="24"/>
      <c r="HLP134" s="24"/>
      <c r="HLQ134" s="24"/>
      <c r="HLR134" s="24"/>
      <c r="HLS134" s="24"/>
      <c r="HLT134" s="24"/>
      <c r="HLU134" s="24"/>
      <c r="HLV134" s="24"/>
      <c r="HLW134" s="24"/>
      <c r="HLX134" s="24"/>
      <c r="HMB134" s="3"/>
      <c r="HMC134" s="31"/>
      <c r="HMD134" s="5"/>
      <c r="HME134" s="9"/>
      <c r="HMH134" s="2"/>
      <c r="HMK134" s="24"/>
      <c r="HML134" s="24"/>
      <c r="HMM134" s="31"/>
      <c r="HMN134" s="24"/>
      <c r="HMO134" s="24"/>
      <c r="HMP134" s="24"/>
      <c r="HMQ134" s="24"/>
      <c r="HMR134" s="24"/>
      <c r="HMS134" s="24"/>
      <c r="HMT134" s="24"/>
      <c r="HMU134" s="24"/>
      <c r="HMV134" s="24"/>
      <c r="HMW134" s="24"/>
      <c r="HMX134" s="24"/>
      <c r="HMY134" s="24"/>
      <c r="HMZ134" s="24"/>
      <c r="HNA134" s="24"/>
      <c r="HNB134" s="24"/>
      <c r="HNF134" s="3"/>
      <c r="HNG134" s="31"/>
      <c r="HNH134" s="5"/>
      <c r="HNI134" s="9"/>
      <c r="HNL134" s="2"/>
      <c r="HNO134" s="24"/>
      <c r="HNP134" s="24"/>
      <c r="HNQ134" s="31"/>
      <c r="HNR134" s="24"/>
      <c r="HNS134" s="24"/>
      <c r="HNT134" s="24"/>
      <c r="HNU134" s="24"/>
      <c r="HNV134" s="24"/>
      <c r="HNW134" s="24"/>
      <c r="HNX134" s="24"/>
      <c r="HNY134" s="24"/>
      <c r="HNZ134" s="24"/>
      <c r="HOA134" s="24"/>
      <c r="HOB134" s="24"/>
      <c r="HOC134" s="24"/>
      <c r="HOD134" s="24"/>
      <c r="HOE134" s="24"/>
      <c r="HOF134" s="24"/>
      <c r="HOJ134" s="3"/>
      <c r="HOK134" s="31"/>
      <c r="HOL134" s="5"/>
      <c r="HOM134" s="9"/>
      <c r="HOP134" s="2"/>
      <c r="HOS134" s="24"/>
      <c r="HOT134" s="24"/>
      <c r="HOU134" s="31"/>
      <c r="HOV134" s="24"/>
      <c r="HOW134" s="24"/>
      <c r="HOX134" s="24"/>
      <c r="HOY134" s="24"/>
      <c r="HOZ134" s="24"/>
      <c r="HPA134" s="24"/>
      <c r="HPB134" s="24"/>
      <c r="HPC134" s="24"/>
      <c r="HPD134" s="24"/>
      <c r="HPE134" s="24"/>
      <c r="HPF134" s="24"/>
      <c r="HPG134" s="24"/>
      <c r="HPH134" s="24"/>
      <c r="HPI134" s="24"/>
      <c r="HPJ134" s="24"/>
      <c r="HPN134" s="3"/>
      <c r="HPO134" s="31"/>
      <c r="HPP134" s="5"/>
      <c r="HPQ134" s="9"/>
      <c r="HPT134" s="2"/>
      <c r="HPW134" s="24"/>
      <c r="HPX134" s="24"/>
      <c r="HPY134" s="31"/>
      <c r="HPZ134" s="24"/>
      <c r="HQA134" s="24"/>
      <c r="HQB134" s="24"/>
      <c r="HQC134" s="24"/>
      <c r="HQD134" s="24"/>
      <c r="HQE134" s="24"/>
      <c r="HQF134" s="24"/>
      <c r="HQG134" s="24"/>
      <c r="HQH134" s="24"/>
      <c r="HQI134" s="24"/>
      <c r="HQJ134" s="24"/>
      <c r="HQK134" s="24"/>
      <c r="HQL134" s="24"/>
      <c r="HQM134" s="24"/>
      <c r="HQN134" s="24"/>
      <c r="HQR134" s="3"/>
      <c r="HQS134" s="31"/>
      <c r="HQT134" s="5"/>
      <c r="HQU134" s="9"/>
      <c r="HQX134" s="2"/>
      <c r="HRA134" s="24"/>
      <c r="HRB134" s="24"/>
      <c r="HRC134" s="31"/>
      <c r="HRD134" s="24"/>
      <c r="HRE134" s="24"/>
      <c r="HRF134" s="24"/>
      <c r="HRG134" s="24"/>
      <c r="HRH134" s="24"/>
      <c r="HRI134" s="24"/>
      <c r="HRJ134" s="24"/>
      <c r="HRK134" s="24"/>
      <c r="HRL134" s="24"/>
      <c r="HRM134" s="24"/>
      <c r="HRN134" s="24"/>
      <c r="HRO134" s="24"/>
      <c r="HRP134" s="24"/>
      <c r="HRQ134" s="24"/>
      <c r="HRR134" s="24"/>
      <c r="HRV134" s="3"/>
      <c r="HRW134" s="31"/>
      <c r="HRX134" s="5"/>
      <c r="HRY134" s="9"/>
      <c r="HSB134" s="2"/>
      <c r="HSE134" s="24"/>
      <c r="HSF134" s="24"/>
      <c r="HSG134" s="31"/>
      <c r="HSH134" s="24"/>
      <c r="HSI134" s="24"/>
      <c r="HSJ134" s="24"/>
      <c r="HSK134" s="24"/>
      <c r="HSL134" s="24"/>
      <c r="HSM134" s="24"/>
      <c r="HSN134" s="24"/>
      <c r="HSO134" s="24"/>
      <c r="HSP134" s="24"/>
      <c r="HSQ134" s="24"/>
      <c r="HSR134" s="24"/>
      <c r="HSS134" s="24"/>
      <c r="HST134" s="24"/>
      <c r="HSU134" s="24"/>
      <c r="HSV134" s="24"/>
      <c r="HSZ134" s="3"/>
      <c r="HTA134" s="31"/>
      <c r="HTB134" s="5"/>
      <c r="HTC134" s="9"/>
      <c r="HTF134" s="2"/>
      <c r="HTI134" s="24"/>
      <c r="HTJ134" s="24"/>
      <c r="HTK134" s="31"/>
      <c r="HTL134" s="24"/>
      <c r="HTM134" s="24"/>
      <c r="HTN134" s="24"/>
      <c r="HTO134" s="24"/>
      <c r="HTP134" s="24"/>
      <c r="HTQ134" s="24"/>
      <c r="HTR134" s="24"/>
      <c r="HTS134" s="24"/>
      <c r="HTT134" s="24"/>
      <c r="HTU134" s="24"/>
      <c r="HTV134" s="24"/>
      <c r="HTW134" s="24"/>
      <c r="HTX134" s="24"/>
      <c r="HTY134" s="24"/>
      <c r="HTZ134" s="24"/>
      <c r="HUD134" s="3"/>
      <c r="HUE134" s="31"/>
      <c r="HUF134" s="5"/>
      <c r="HUG134" s="9"/>
      <c r="HUJ134" s="2"/>
      <c r="HUM134" s="24"/>
      <c r="HUN134" s="24"/>
      <c r="HUO134" s="31"/>
      <c r="HUP134" s="24"/>
      <c r="HUQ134" s="24"/>
      <c r="HUR134" s="24"/>
      <c r="HUS134" s="24"/>
      <c r="HUT134" s="24"/>
      <c r="HUU134" s="24"/>
      <c r="HUV134" s="24"/>
      <c r="HUW134" s="24"/>
      <c r="HUX134" s="24"/>
      <c r="HUY134" s="24"/>
      <c r="HUZ134" s="24"/>
      <c r="HVA134" s="24"/>
      <c r="HVB134" s="24"/>
      <c r="HVC134" s="24"/>
      <c r="HVD134" s="24"/>
      <c r="HVH134" s="3"/>
      <c r="HVI134" s="31"/>
      <c r="HVJ134" s="5"/>
      <c r="HVK134" s="9"/>
      <c r="HVN134" s="2"/>
      <c r="HVQ134" s="24"/>
      <c r="HVR134" s="24"/>
      <c r="HVS134" s="31"/>
      <c r="HVT134" s="24"/>
      <c r="HVU134" s="24"/>
      <c r="HVV134" s="24"/>
      <c r="HVW134" s="24"/>
      <c r="HVX134" s="24"/>
      <c r="HVY134" s="24"/>
      <c r="HVZ134" s="24"/>
      <c r="HWA134" s="24"/>
      <c r="HWB134" s="24"/>
      <c r="HWC134" s="24"/>
      <c r="HWD134" s="24"/>
      <c r="HWE134" s="24"/>
      <c r="HWF134" s="24"/>
      <c r="HWG134" s="24"/>
      <c r="HWH134" s="24"/>
      <c r="HWL134" s="3"/>
      <c r="HWM134" s="31"/>
      <c r="HWN134" s="5"/>
      <c r="HWO134" s="9"/>
      <c r="HWR134" s="2"/>
      <c r="HWU134" s="24"/>
      <c r="HWV134" s="24"/>
      <c r="HWW134" s="31"/>
      <c r="HWX134" s="24"/>
      <c r="HWY134" s="24"/>
      <c r="HWZ134" s="24"/>
      <c r="HXA134" s="24"/>
      <c r="HXB134" s="24"/>
      <c r="HXC134" s="24"/>
      <c r="HXD134" s="24"/>
      <c r="HXE134" s="24"/>
      <c r="HXF134" s="24"/>
      <c r="HXG134" s="24"/>
      <c r="HXH134" s="24"/>
      <c r="HXI134" s="24"/>
      <c r="HXJ134" s="24"/>
      <c r="HXK134" s="24"/>
      <c r="HXL134" s="24"/>
      <c r="HXP134" s="3"/>
      <c r="HXQ134" s="31"/>
      <c r="HXR134" s="5"/>
      <c r="HXS134" s="9"/>
      <c r="HXV134" s="2"/>
      <c r="HXY134" s="24"/>
      <c r="HXZ134" s="24"/>
      <c r="HYA134" s="31"/>
      <c r="HYB134" s="24"/>
      <c r="HYC134" s="24"/>
      <c r="HYD134" s="24"/>
      <c r="HYE134" s="24"/>
      <c r="HYF134" s="24"/>
      <c r="HYG134" s="24"/>
      <c r="HYH134" s="24"/>
      <c r="HYI134" s="24"/>
      <c r="HYJ134" s="24"/>
      <c r="HYK134" s="24"/>
      <c r="HYL134" s="24"/>
      <c r="HYM134" s="24"/>
      <c r="HYN134" s="24"/>
      <c r="HYO134" s="24"/>
      <c r="HYP134" s="24"/>
      <c r="HYT134" s="3"/>
      <c r="HYU134" s="31"/>
      <c r="HYV134" s="5"/>
      <c r="HYW134" s="9"/>
      <c r="HYZ134" s="2"/>
      <c r="HZC134" s="24"/>
      <c r="HZD134" s="24"/>
      <c r="HZE134" s="31"/>
      <c r="HZF134" s="24"/>
      <c r="HZG134" s="24"/>
      <c r="HZH134" s="24"/>
      <c r="HZI134" s="24"/>
      <c r="HZJ134" s="24"/>
      <c r="HZK134" s="24"/>
      <c r="HZL134" s="24"/>
      <c r="HZM134" s="24"/>
      <c r="HZN134" s="24"/>
      <c r="HZO134" s="24"/>
      <c r="HZP134" s="24"/>
      <c r="HZQ134" s="24"/>
      <c r="HZR134" s="24"/>
      <c r="HZS134" s="24"/>
      <c r="HZT134" s="24"/>
      <c r="HZX134" s="3"/>
      <c r="HZY134" s="31"/>
      <c r="HZZ134" s="5"/>
      <c r="IAA134" s="9"/>
      <c r="IAD134" s="2"/>
      <c r="IAG134" s="24"/>
      <c r="IAH134" s="24"/>
      <c r="IAI134" s="31"/>
      <c r="IAJ134" s="24"/>
      <c r="IAK134" s="24"/>
      <c r="IAL134" s="24"/>
      <c r="IAM134" s="24"/>
      <c r="IAN134" s="24"/>
      <c r="IAO134" s="24"/>
      <c r="IAP134" s="24"/>
      <c r="IAQ134" s="24"/>
      <c r="IAR134" s="24"/>
      <c r="IAS134" s="24"/>
      <c r="IAT134" s="24"/>
      <c r="IAU134" s="24"/>
      <c r="IAV134" s="24"/>
      <c r="IAW134" s="24"/>
      <c r="IAX134" s="24"/>
      <c r="IBB134" s="3"/>
      <c r="IBC134" s="31"/>
      <c r="IBD134" s="5"/>
      <c r="IBE134" s="9"/>
      <c r="IBH134" s="2"/>
      <c r="IBK134" s="24"/>
      <c r="IBL134" s="24"/>
      <c r="IBM134" s="31"/>
      <c r="IBN134" s="24"/>
      <c r="IBO134" s="24"/>
      <c r="IBP134" s="24"/>
      <c r="IBQ134" s="24"/>
      <c r="IBR134" s="24"/>
      <c r="IBS134" s="24"/>
      <c r="IBT134" s="24"/>
      <c r="IBU134" s="24"/>
      <c r="IBV134" s="24"/>
      <c r="IBW134" s="24"/>
      <c r="IBX134" s="24"/>
      <c r="IBY134" s="24"/>
      <c r="IBZ134" s="24"/>
      <c r="ICA134" s="24"/>
      <c r="ICB134" s="24"/>
      <c r="ICF134" s="3"/>
      <c r="ICG134" s="31"/>
      <c r="ICH134" s="5"/>
      <c r="ICI134" s="9"/>
      <c r="ICL134" s="2"/>
      <c r="ICO134" s="24"/>
      <c r="ICP134" s="24"/>
      <c r="ICQ134" s="31"/>
      <c r="ICR134" s="24"/>
      <c r="ICS134" s="24"/>
      <c r="ICT134" s="24"/>
      <c r="ICU134" s="24"/>
      <c r="ICV134" s="24"/>
      <c r="ICW134" s="24"/>
      <c r="ICX134" s="24"/>
      <c r="ICY134" s="24"/>
      <c r="ICZ134" s="24"/>
      <c r="IDA134" s="24"/>
      <c r="IDB134" s="24"/>
      <c r="IDC134" s="24"/>
      <c r="IDD134" s="24"/>
      <c r="IDE134" s="24"/>
      <c r="IDF134" s="24"/>
      <c r="IDJ134" s="3"/>
      <c r="IDK134" s="31"/>
      <c r="IDL134" s="5"/>
      <c r="IDM134" s="9"/>
      <c r="IDP134" s="2"/>
      <c r="IDS134" s="24"/>
      <c r="IDT134" s="24"/>
      <c r="IDU134" s="31"/>
      <c r="IDV134" s="24"/>
      <c r="IDW134" s="24"/>
      <c r="IDX134" s="24"/>
      <c r="IDY134" s="24"/>
      <c r="IDZ134" s="24"/>
      <c r="IEA134" s="24"/>
      <c r="IEB134" s="24"/>
      <c r="IEC134" s="24"/>
      <c r="IED134" s="24"/>
      <c r="IEE134" s="24"/>
      <c r="IEF134" s="24"/>
      <c r="IEG134" s="24"/>
      <c r="IEH134" s="24"/>
      <c r="IEI134" s="24"/>
      <c r="IEJ134" s="24"/>
      <c r="IEN134" s="3"/>
      <c r="IEO134" s="31"/>
      <c r="IEP134" s="5"/>
      <c r="IEQ134" s="9"/>
      <c r="IET134" s="2"/>
      <c r="IEW134" s="24"/>
      <c r="IEX134" s="24"/>
      <c r="IEY134" s="31"/>
      <c r="IEZ134" s="24"/>
      <c r="IFA134" s="24"/>
      <c r="IFB134" s="24"/>
      <c r="IFC134" s="24"/>
      <c r="IFD134" s="24"/>
      <c r="IFE134" s="24"/>
      <c r="IFF134" s="24"/>
      <c r="IFG134" s="24"/>
      <c r="IFH134" s="24"/>
      <c r="IFI134" s="24"/>
      <c r="IFJ134" s="24"/>
      <c r="IFK134" s="24"/>
      <c r="IFL134" s="24"/>
      <c r="IFM134" s="24"/>
      <c r="IFN134" s="24"/>
      <c r="IFR134" s="3"/>
      <c r="IFS134" s="31"/>
      <c r="IFT134" s="5"/>
      <c r="IFU134" s="9"/>
      <c r="IFX134" s="2"/>
      <c r="IGA134" s="24"/>
      <c r="IGB134" s="24"/>
      <c r="IGC134" s="31"/>
      <c r="IGD134" s="24"/>
      <c r="IGE134" s="24"/>
      <c r="IGF134" s="24"/>
      <c r="IGG134" s="24"/>
      <c r="IGH134" s="24"/>
      <c r="IGI134" s="24"/>
      <c r="IGJ134" s="24"/>
      <c r="IGK134" s="24"/>
      <c r="IGL134" s="24"/>
      <c r="IGM134" s="24"/>
      <c r="IGN134" s="24"/>
      <c r="IGO134" s="24"/>
      <c r="IGP134" s="24"/>
      <c r="IGQ134" s="24"/>
      <c r="IGR134" s="24"/>
      <c r="IGV134" s="3"/>
      <c r="IGW134" s="31"/>
      <c r="IGX134" s="5"/>
      <c r="IGY134" s="9"/>
      <c r="IHB134" s="2"/>
      <c r="IHE134" s="24"/>
      <c r="IHF134" s="24"/>
      <c r="IHG134" s="31"/>
      <c r="IHH134" s="24"/>
      <c r="IHI134" s="24"/>
      <c r="IHJ134" s="24"/>
      <c r="IHK134" s="24"/>
      <c r="IHL134" s="24"/>
      <c r="IHM134" s="24"/>
      <c r="IHN134" s="24"/>
      <c r="IHO134" s="24"/>
      <c r="IHP134" s="24"/>
      <c r="IHQ134" s="24"/>
      <c r="IHR134" s="24"/>
      <c r="IHS134" s="24"/>
      <c r="IHT134" s="24"/>
      <c r="IHU134" s="24"/>
      <c r="IHV134" s="24"/>
      <c r="IHZ134" s="3"/>
      <c r="IIA134" s="31"/>
      <c r="IIB134" s="5"/>
      <c r="IIC134" s="9"/>
      <c r="IIF134" s="2"/>
      <c r="III134" s="24"/>
      <c r="IIJ134" s="24"/>
      <c r="IIK134" s="31"/>
      <c r="IIL134" s="24"/>
      <c r="IIM134" s="24"/>
      <c r="IIN134" s="24"/>
      <c r="IIO134" s="24"/>
      <c r="IIP134" s="24"/>
      <c r="IIQ134" s="24"/>
      <c r="IIR134" s="24"/>
      <c r="IIS134" s="24"/>
      <c r="IIT134" s="24"/>
      <c r="IIU134" s="24"/>
      <c r="IIV134" s="24"/>
      <c r="IIW134" s="24"/>
      <c r="IIX134" s="24"/>
      <c r="IIY134" s="24"/>
      <c r="IIZ134" s="24"/>
      <c r="IJD134" s="3"/>
      <c r="IJE134" s="31"/>
      <c r="IJF134" s="5"/>
      <c r="IJG134" s="9"/>
      <c r="IJJ134" s="2"/>
      <c r="IJM134" s="24"/>
      <c r="IJN134" s="24"/>
      <c r="IJO134" s="31"/>
      <c r="IJP134" s="24"/>
      <c r="IJQ134" s="24"/>
      <c r="IJR134" s="24"/>
      <c r="IJS134" s="24"/>
      <c r="IJT134" s="24"/>
      <c r="IJU134" s="24"/>
      <c r="IJV134" s="24"/>
      <c r="IJW134" s="24"/>
      <c r="IJX134" s="24"/>
      <c r="IJY134" s="24"/>
      <c r="IJZ134" s="24"/>
      <c r="IKA134" s="24"/>
      <c r="IKB134" s="24"/>
      <c r="IKC134" s="24"/>
      <c r="IKD134" s="24"/>
      <c r="IKH134" s="3"/>
      <c r="IKI134" s="31"/>
      <c r="IKJ134" s="5"/>
      <c r="IKK134" s="9"/>
      <c r="IKN134" s="2"/>
      <c r="IKQ134" s="24"/>
      <c r="IKR134" s="24"/>
      <c r="IKS134" s="31"/>
      <c r="IKT134" s="24"/>
      <c r="IKU134" s="24"/>
      <c r="IKV134" s="24"/>
      <c r="IKW134" s="24"/>
      <c r="IKX134" s="24"/>
      <c r="IKY134" s="24"/>
      <c r="IKZ134" s="24"/>
      <c r="ILA134" s="24"/>
      <c r="ILB134" s="24"/>
      <c r="ILC134" s="24"/>
      <c r="ILD134" s="24"/>
      <c r="ILE134" s="24"/>
      <c r="ILF134" s="24"/>
      <c r="ILG134" s="24"/>
      <c r="ILH134" s="24"/>
      <c r="ILL134" s="3"/>
      <c r="ILM134" s="31"/>
      <c r="ILN134" s="5"/>
      <c r="ILO134" s="9"/>
      <c r="ILR134" s="2"/>
      <c r="ILU134" s="24"/>
      <c r="ILV134" s="24"/>
      <c r="ILW134" s="31"/>
      <c r="ILX134" s="24"/>
      <c r="ILY134" s="24"/>
      <c r="ILZ134" s="24"/>
      <c r="IMA134" s="24"/>
      <c r="IMB134" s="24"/>
      <c r="IMC134" s="24"/>
      <c r="IMD134" s="24"/>
      <c r="IME134" s="24"/>
      <c r="IMF134" s="24"/>
      <c r="IMG134" s="24"/>
      <c r="IMH134" s="24"/>
      <c r="IMI134" s="24"/>
      <c r="IMJ134" s="24"/>
      <c r="IMK134" s="24"/>
      <c r="IML134" s="24"/>
      <c r="IMP134" s="3"/>
      <c r="IMQ134" s="31"/>
      <c r="IMR134" s="5"/>
      <c r="IMS134" s="9"/>
      <c r="IMV134" s="2"/>
      <c r="IMY134" s="24"/>
      <c r="IMZ134" s="24"/>
      <c r="INA134" s="31"/>
      <c r="INB134" s="24"/>
      <c r="INC134" s="24"/>
      <c r="IND134" s="24"/>
      <c r="INE134" s="24"/>
      <c r="INF134" s="24"/>
      <c r="ING134" s="24"/>
      <c r="INH134" s="24"/>
      <c r="INI134" s="24"/>
      <c r="INJ134" s="24"/>
      <c r="INK134" s="24"/>
      <c r="INL134" s="24"/>
      <c r="INM134" s="24"/>
      <c r="INN134" s="24"/>
      <c r="INO134" s="24"/>
      <c r="INP134" s="24"/>
      <c r="INT134" s="3"/>
      <c r="INU134" s="31"/>
      <c r="INV134" s="5"/>
      <c r="INW134" s="9"/>
      <c r="INZ134" s="2"/>
      <c r="IOC134" s="24"/>
      <c r="IOD134" s="24"/>
      <c r="IOE134" s="31"/>
      <c r="IOF134" s="24"/>
      <c r="IOG134" s="24"/>
      <c r="IOH134" s="24"/>
      <c r="IOI134" s="24"/>
      <c r="IOJ134" s="24"/>
      <c r="IOK134" s="24"/>
      <c r="IOL134" s="24"/>
      <c r="IOM134" s="24"/>
      <c r="ION134" s="24"/>
      <c r="IOO134" s="24"/>
      <c r="IOP134" s="24"/>
      <c r="IOQ134" s="24"/>
      <c r="IOR134" s="24"/>
      <c r="IOS134" s="24"/>
      <c r="IOT134" s="24"/>
      <c r="IOX134" s="3"/>
      <c r="IOY134" s="31"/>
      <c r="IOZ134" s="5"/>
      <c r="IPA134" s="9"/>
      <c r="IPD134" s="2"/>
      <c r="IPG134" s="24"/>
      <c r="IPH134" s="24"/>
      <c r="IPI134" s="31"/>
      <c r="IPJ134" s="24"/>
      <c r="IPK134" s="24"/>
      <c r="IPL134" s="24"/>
      <c r="IPM134" s="24"/>
      <c r="IPN134" s="24"/>
      <c r="IPO134" s="24"/>
      <c r="IPP134" s="24"/>
      <c r="IPQ134" s="24"/>
      <c r="IPR134" s="24"/>
      <c r="IPS134" s="24"/>
      <c r="IPT134" s="24"/>
      <c r="IPU134" s="24"/>
      <c r="IPV134" s="24"/>
      <c r="IPW134" s="24"/>
      <c r="IPX134" s="24"/>
      <c r="IQB134" s="3"/>
      <c r="IQC134" s="31"/>
      <c r="IQD134" s="5"/>
      <c r="IQE134" s="9"/>
      <c r="IQH134" s="2"/>
      <c r="IQK134" s="24"/>
      <c r="IQL134" s="24"/>
      <c r="IQM134" s="31"/>
      <c r="IQN134" s="24"/>
      <c r="IQO134" s="24"/>
      <c r="IQP134" s="24"/>
      <c r="IQQ134" s="24"/>
      <c r="IQR134" s="24"/>
      <c r="IQS134" s="24"/>
      <c r="IQT134" s="24"/>
      <c r="IQU134" s="24"/>
      <c r="IQV134" s="24"/>
      <c r="IQW134" s="24"/>
      <c r="IQX134" s="24"/>
      <c r="IQY134" s="24"/>
      <c r="IQZ134" s="24"/>
      <c r="IRA134" s="24"/>
      <c r="IRB134" s="24"/>
      <c r="IRF134" s="3"/>
      <c r="IRG134" s="31"/>
      <c r="IRH134" s="5"/>
      <c r="IRI134" s="9"/>
      <c r="IRL134" s="2"/>
      <c r="IRO134" s="24"/>
      <c r="IRP134" s="24"/>
      <c r="IRQ134" s="31"/>
      <c r="IRR134" s="24"/>
      <c r="IRS134" s="24"/>
      <c r="IRT134" s="24"/>
      <c r="IRU134" s="24"/>
      <c r="IRV134" s="24"/>
      <c r="IRW134" s="24"/>
      <c r="IRX134" s="24"/>
      <c r="IRY134" s="24"/>
      <c r="IRZ134" s="24"/>
      <c r="ISA134" s="24"/>
      <c r="ISB134" s="24"/>
      <c r="ISC134" s="24"/>
      <c r="ISD134" s="24"/>
      <c r="ISE134" s="24"/>
      <c r="ISF134" s="24"/>
      <c r="ISJ134" s="3"/>
      <c r="ISK134" s="31"/>
      <c r="ISL134" s="5"/>
      <c r="ISM134" s="9"/>
      <c r="ISP134" s="2"/>
      <c r="ISS134" s="24"/>
      <c r="IST134" s="24"/>
      <c r="ISU134" s="31"/>
      <c r="ISV134" s="24"/>
      <c r="ISW134" s="24"/>
      <c r="ISX134" s="24"/>
      <c r="ISY134" s="24"/>
      <c r="ISZ134" s="24"/>
      <c r="ITA134" s="24"/>
      <c r="ITB134" s="24"/>
      <c r="ITC134" s="24"/>
      <c r="ITD134" s="24"/>
      <c r="ITE134" s="24"/>
      <c r="ITF134" s="24"/>
      <c r="ITG134" s="24"/>
      <c r="ITH134" s="24"/>
      <c r="ITI134" s="24"/>
      <c r="ITJ134" s="24"/>
      <c r="ITN134" s="3"/>
      <c r="ITO134" s="31"/>
      <c r="ITP134" s="5"/>
      <c r="ITQ134" s="9"/>
      <c r="ITT134" s="2"/>
      <c r="ITW134" s="24"/>
      <c r="ITX134" s="24"/>
      <c r="ITY134" s="31"/>
      <c r="ITZ134" s="24"/>
      <c r="IUA134" s="24"/>
      <c r="IUB134" s="24"/>
      <c r="IUC134" s="24"/>
      <c r="IUD134" s="24"/>
      <c r="IUE134" s="24"/>
      <c r="IUF134" s="24"/>
      <c r="IUG134" s="24"/>
      <c r="IUH134" s="24"/>
      <c r="IUI134" s="24"/>
      <c r="IUJ134" s="24"/>
      <c r="IUK134" s="24"/>
      <c r="IUL134" s="24"/>
      <c r="IUM134" s="24"/>
      <c r="IUN134" s="24"/>
      <c r="IUR134" s="3"/>
      <c r="IUS134" s="31"/>
      <c r="IUT134" s="5"/>
      <c r="IUU134" s="9"/>
      <c r="IUX134" s="2"/>
      <c r="IVA134" s="24"/>
      <c r="IVB134" s="24"/>
      <c r="IVC134" s="31"/>
      <c r="IVD134" s="24"/>
      <c r="IVE134" s="24"/>
      <c r="IVF134" s="24"/>
      <c r="IVG134" s="24"/>
      <c r="IVH134" s="24"/>
      <c r="IVI134" s="24"/>
      <c r="IVJ134" s="24"/>
      <c r="IVK134" s="24"/>
      <c r="IVL134" s="24"/>
      <c r="IVM134" s="24"/>
      <c r="IVN134" s="24"/>
      <c r="IVO134" s="24"/>
      <c r="IVP134" s="24"/>
      <c r="IVQ134" s="24"/>
      <c r="IVR134" s="24"/>
      <c r="IVV134" s="3"/>
      <c r="IVW134" s="31"/>
      <c r="IVX134" s="5"/>
      <c r="IVY134" s="9"/>
      <c r="IWB134" s="2"/>
      <c r="IWE134" s="24"/>
      <c r="IWF134" s="24"/>
      <c r="IWG134" s="31"/>
      <c r="IWH134" s="24"/>
      <c r="IWI134" s="24"/>
      <c r="IWJ134" s="24"/>
      <c r="IWK134" s="24"/>
      <c r="IWL134" s="24"/>
      <c r="IWM134" s="24"/>
      <c r="IWN134" s="24"/>
      <c r="IWO134" s="24"/>
      <c r="IWP134" s="24"/>
      <c r="IWQ134" s="24"/>
      <c r="IWR134" s="24"/>
      <c r="IWS134" s="24"/>
      <c r="IWT134" s="24"/>
      <c r="IWU134" s="24"/>
      <c r="IWV134" s="24"/>
      <c r="IWZ134" s="3"/>
      <c r="IXA134" s="31"/>
      <c r="IXB134" s="5"/>
      <c r="IXC134" s="9"/>
      <c r="IXF134" s="2"/>
      <c r="IXI134" s="24"/>
      <c r="IXJ134" s="24"/>
      <c r="IXK134" s="31"/>
      <c r="IXL134" s="24"/>
      <c r="IXM134" s="24"/>
      <c r="IXN134" s="24"/>
      <c r="IXO134" s="24"/>
      <c r="IXP134" s="24"/>
      <c r="IXQ134" s="24"/>
      <c r="IXR134" s="24"/>
      <c r="IXS134" s="24"/>
      <c r="IXT134" s="24"/>
      <c r="IXU134" s="24"/>
      <c r="IXV134" s="24"/>
      <c r="IXW134" s="24"/>
      <c r="IXX134" s="24"/>
      <c r="IXY134" s="24"/>
      <c r="IXZ134" s="24"/>
      <c r="IYD134" s="3"/>
      <c r="IYE134" s="31"/>
      <c r="IYF134" s="5"/>
      <c r="IYG134" s="9"/>
      <c r="IYJ134" s="2"/>
      <c r="IYM134" s="24"/>
      <c r="IYN134" s="24"/>
      <c r="IYO134" s="31"/>
      <c r="IYP134" s="24"/>
      <c r="IYQ134" s="24"/>
      <c r="IYR134" s="24"/>
      <c r="IYS134" s="24"/>
      <c r="IYT134" s="24"/>
      <c r="IYU134" s="24"/>
      <c r="IYV134" s="24"/>
      <c r="IYW134" s="24"/>
      <c r="IYX134" s="24"/>
      <c r="IYY134" s="24"/>
      <c r="IYZ134" s="24"/>
      <c r="IZA134" s="24"/>
      <c r="IZB134" s="24"/>
      <c r="IZC134" s="24"/>
      <c r="IZD134" s="24"/>
      <c r="IZH134" s="3"/>
      <c r="IZI134" s="31"/>
      <c r="IZJ134" s="5"/>
      <c r="IZK134" s="9"/>
      <c r="IZN134" s="2"/>
      <c r="IZQ134" s="24"/>
      <c r="IZR134" s="24"/>
      <c r="IZS134" s="31"/>
      <c r="IZT134" s="24"/>
      <c r="IZU134" s="24"/>
      <c r="IZV134" s="24"/>
      <c r="IZW134" s="24"/>
      <c r="IZX134" s="24"/>
      <c r="IZY134" s="24"/>
      <c r="IZZ134" s="24"/>
      <c r="JAA134" s="24"/>
      <c r="JAB134" s="24"/>
      <c r="JAC134" s="24"/>
      <c r="JAD134" s="24"/>
      <c r="JAE134" s="24"/>
      <c r="JAF134" s="24"/>
      <c r="JAG134" s="24"/>
      <c r="JAH134" s="24"/>
      <c r="JAL134" s="3"/>
      <c r="JAM134" s="31"/>
      <c r="JAN134" s="5"/>
      <c r="JAO134" s="9"/>
      <c r="JAR134" s="2"/>
      <c r="JAU134" s="24"/>
      <c r="JAV134" s="24"/>
      <c r="JAW134" s="31"/>
      <c r="JAX134" s="24"/>
      <c r="JAY134" s="24"/>
      <c r="JAZ134" s="24"/>
      <c r="JBA134" s="24"/>
      <c r="JBB134" s="24"/>
      <c r="JBC134" s="24"/>
      <c r="JBD134" s="24"/>
      <c r="JBE134" s="24"/>
      <c r="JBF134" s="24"/>
      <c r="JBG134" s="24"/>
      <c r="JBH134" s="24"/>
      <c r="JBI134" s="24"/>
      <c r="JBJ134" s="24"/>
      <c r="JBK134" s="24"/>
      <c r="JBL134" s="24"/>
      <c r="JBP134" s="3"/>
      <c r="JBQ134" s="31"/>
      <c r="JBR134" s="5"/>
      <c r="JBS134" s="9"/>
      <c r="JBV134" s="2"/>
      <c r="JBY134" s="24"/>
      <c r="JBZ134" s="24"/>
      <c r="JCA134" s="31"/>
      <c r="JCB134" s="24"/>
      <c r="JCC134" s="24"/>
      <c r="JCD134" s="24"/>
      <c r="JCE134" s="24"/>
      <c r="JCF134" s="24"/>
      <c r="JCG134" s="24"/>
      <c r="JCH134" s="24"/>
      <c r="JCI134" s="24"/>
      <c r="JCJ134" s="24"/>
      <c r="JCK134" s="24"/>
      <c r="JCL134" s="24"/>
      <c r="JCM134" s="24"/>
      <c r="JCN134" s="24"/>
      <c r="JCO134" s="24"/>
      <c r="JCP134" s="24"/>
      <c r="JCT134" s="3"/>
      <c r="JCU134" s="31"/>
      <c r="JCV134" s="5"/>
      <c r="JCW134" s="9"/>
      <c r="JCZ134" s="2"/>
      <c r="JDC134" s="24"/>
      <c r="JDD134" s="24"/>
      <c r="JDE134" s="31"/>
      <c r="JDF134" s="24"/>
      <c r="JDG134" s="24"/>
      <c r="JDH134" s="24"/>
      <c r="JDI134" s="24"/>
      <c r="JDJ134" s="24"/>
      <c r="JDK134" s="24"/>
      <c r="JDL134" s="24"/>
      <c r="JDM134" s="24"/>
      <c r="JDN134" s="24"/>
      <c r="JDO134" s="24"/>
      <c r="JDP134" s="24"/>
      <c r="JDQ134" s="24"/>
      <c r="JDR134" s="24"/>
      <c r="JDS134" s="24"/>
      <c r="JDT134" s="24"/>
      <c r="JDX134" s="3"/>
      <c r="JDY134" s="31"/>
      <c r="JDZ134" s="5"/>
      <c r="JEA134" s="9"/>
      <c r="JED134" s="2"/>
      <c r="JEG134" s="24"/>
      <c r="JEH134" s="24"/>
      <c r="JEI134" s="31"/>
      <c r="JEJ134" s="24"/>
      <c r="JEK134" s="24"/>
      <c r="JEL134" s="24"/>
      <c r="JEM134" s="24"/>
      <c r="JEN134" s="24"/>
      <c r="JEO134" s="24"/>
      <c r="JEP134" s="24"/>
      <c r="JEQ134" s="24"/>
      <c r="JER134" s="24"/>
      <c r="JES134" s="24"/>
      <c r="JET134" s="24"/>
      <c r="JEU134" s="24"/>
      <c r="JEV134" s="24"/>
      <c r="JEW134" s="24"/>
      <c r="JEX134" s="24"/>
      <c r="JFB134" s="3"/>
      <c r="JFC134" s="31"/>
      <c r="JFD134" s="5"/>
      <c r="JFE134" s="9"/>
      <c r="JFH134" s="2"/>
      <c r="JFK134" s="24"/>
      <c r="JFL134" s="24"/>
      <c r="JFM134" s="31"/>
      <c r="JFN134" s="24"/>
      <c r="JFO134" s="24"/>
      <c r="JFP134" s="24"/>
      <c r="JFQ134" s="24"/>
      <c r="JFR134" s="24"/>
      <c r="JFS134" s="24"/>
      <c r="JFT134" s="24"/>
      <c r="JFU134" s="24"/>
      <c r="JFV134" s="24"/>
      <c r="JFW134" s="24"/>
      <c r="JFX134" s="24"/>
      <c r="JFY134" s="24"/>
      <c r="JFZ134" s="24"/>
      <c r="JGA134" s="24"/>
      <c r="JGB134" s="24"/>
      <c r="JGF134" s="3"/>
      <c r="JGG134" s="31"/>
      <c r="JGH134" s="5"/>
      <c r="JGI134" s="9"/>
      <c r="JGL134" s="2"/>
      <c r="JGO134" s="24"/>
      <c r="JGP134" s="24"/>
      <c r="JGQ134" s="31"/>
      <c r="JGR134" s="24"/>
      <c r="JGS134" s="24"/>
      <c r="JGT134" s="24"/>
      <c r="JGU134" s="24"/>
      <c r="JGV134" s="24"/>
      <c r="JGW134" s="24"/>
      <c r="JGX134" s="24"/>
      <c r="JGY134" s="24"/>
      <c r="JGZ134" s="24"/>
      <c r="JHA134" s="24"/>
      <c r="JHB134" s="24"/>
      <c r="JHC134" s="24"/>
      <c r="JHD134" s="24"/>
      <c r="JHE134" s="24"/>
      <c r="JHF134" s="24"/>
      <c r="JHJ134" s="3"/>
      <c r="JHK134" s="31"/>
      <c r="JHL134" s="5"/>
      <c r="JHM134" s="9"/>
      <c r="JHP134" s="2"/>
      <c r="JHS134" s="24"/>
      <c r="JHT134" s="24"/>
      <c r="JHU134" s="31"/>
      <c r="JHV134" s="24"/>
      <c r="JHW134" s="24"/>
      <c r="JHX134" s="24"/>
      <c r="JHY134" s="24"/>
      <c r="JHZ134" s="24"/>
      <c r="JIA134" s="24"/>
      <c r="JIB134" s="24"/>
      <c r="JIC134" s="24"/>
      <c r="JID134" s="24"/>
      <c r="JIE134" s="24"/>
      <c r="JIF134" s="24"/>
      <c r="JIG134" s="24"/>
      <c r="JIH134" s="24"/>
      <c r="JII134" s="24"/>
      <c r="JIJ134" s="24"/>
      <c r="JIN134" s="3"/>
      <c r="JIO134" s="31"/>
      <c r="JIP134" s="5"/>
      <c r="JIQ134" s="9"/>
      <c r="JIT134" s="2"/>
      <c r="JIW134" s="24"/>
      <c r="JIX134" s="24"/>
      <c r="JIY134" s="31"/>
      <c r="JIZ134" s="24"/>
      <c r="JJA134" s="24"/>
      <c r="JJB134" s="24"/>
      <c r="JJC134" s="24"/>
      <c r="JJD134" s="24"/>
      <c r="JJE134" s="24"/>
      <c r="JJF134" s="24"/>
      <c r="JJG134" s="24"/>
      <c r="JJH134" s="24"/>
      <c r="JJI134" s="24"/>
      <c r="JJJ134" s="24"/>
      <c r="JJK134" s="24"/>
      <c r="JJL134" s="24"/>
      <c r="JJM134" s="24"/>
      <c r="JJN134" s="24"/>
      <c r="JJR134" s="3"/>
      <c r="JJS134" s="31"/>
      <c r="JJT134" s="5"/>
      <c r="JJU134" s="9"/>
      <c r="JJX134" s="2"/>
      <c r="JKA134" s="24"/>
      <c r="JKB134" s="24"/>
      <c r="JKC134" s="31"/>
      <c r="JKD134" s="24"/>
      <c r="JKE134" s="24"/>
      <c r="JKF134" s="24"/>
      <c r="JKG134" s="24"/>
      <c r="JKH134" s="24"/>
      <c r="JKI134" s="24"/>
      <c r="JKJ134" s="24"/>
      <c r="JKK134" s="24"/>
      <c r="JKL134" s="24"/>
      <c r="JKM134" s="24"/>
      <c r="JKN134" s="24"/>
      <c r="JKO134" s="24"/>
      <c r="JKP134" s="24"/>
      <c r="JKQ134" s="24"/>
      <c r="JKR134" s="24"/>
      <c r="JKV134" s="3"/>
      <c r="JKW134" s="31"/>
      <c r="JKX134" s="5"/>
      <c r="JKY134" s="9"/>
      <c r="JLB134" s="2"/>
      <c r="JLE134" s="24"/>
      <c r="JLF134" s="24"/>
      <c r="JLG134" s="31"/>
      <c r="JLH134" s="24"/>
      <c r="JLI134" s="24"/>
      <c r="JLJ134" s="24"/>
      <c r="JLK134" s="24"/>
      <c r="JLL134" s="24"/>
      <c r="JLM134" s="24"/>
      <c r="JLN134" s="24"/>
      <c r="JLO134" s="24"/>
      <c r="JLP134" s="24"/>
      <c r="JLQ134" s="24"/>
      <c r="JLR134" s="24"/>
      <c r="JLS134" s="24"/>
      <c r="JLT134" s="24"/>
      <c r="JLU134" s="24"/>
      <c r="JLV134" s="24"/>
      <c r="JLZ134" s="3"/>
      <c r="JMA134" s="31"/>
      <c r="JMB134" s="5"/>
      <c r="JMC134" s="9"/>
      <c r="JMF134" s="2"/>
      <c r="JMI134" s="24"/>
      <c r="JMJ134" s="24"/>
      <c r="JMK134" s="31"/>
      <c r="JML134" s="24"/>
      <c r="JMM134" s="24"/>
      <c r="JMN134" s="24"/>
      <c r="JMO134" s="24"/>
      <c r="JMP134" s="24"/>
      <c r="JMQ134" s="24"/>
      <c r="JMR134" s="24"/>
      <c r="JMS134" s="24"/>
      <c r="JMT134" s="24"/>
      <c r="JMU134" s="24"/>
      <c r="JMV134" s="24"/>
      <c r="JMW134" s="24"/>
      <c r="JMX134" s="24"/>
      <c r="JMY134" s="24"/>
      <c r="JMZ134" s="24"/>
      <c r="JND134" s="3"/>
      <c r="JNE134" s="31"/>
      <c r="JNF134" s="5"/>
      <c r="JNG134" s="9"/>
      <c r="JNJ134" s="2"/>
      <c r="JNM134" s="24"/>
      <c r="JNN134" s="24"/>
      <c r="JNO134" s="31"/>
      <c r="JNP134" s="24"/>
      <c r="JNQ134" s="24"/>
      <c r="JNR134" s="24"/>
      <c r="JNS134" s="24"/>
      <c r="JNT134" s="24"/>
      <c r="JNU134" s="24"/>
      <c r="JNV134" s="24"/>
      <c r="JNW134" s="24"/>
      <c r="JNX134" s="24"/>
      <c r="JNY134" s="24"/>
      <c r="JNZ134" s="24"/>
      <c r="JOA134" s="24"/>
      <c r="JOB134" s="24"/>
      <c r="JOC134" s="24"/>
      <c r="JOD134" s="24"/>
      <c r="JOH134" s="3"/>
      <c r="JOI134" s="31"/>
      <c r="JOJ134" s="5"/>
      <c r="JOK134" s="9"/>
      <c r="JON134" s="2"/>
      <c r="JOQ134" s="24"/>
      <c r="JOR134" s="24"/>
      <c r="JOS134" s="31"/>
      <c r="JOT134" s="24"/>
      <c r="JOU134" s="24"/>
      <c r="JOV134" s="24"/>
      <c r="JOW134" s="24"/>
      <c r="JOX134" s="24"/>
      <c r="JOY134" s="24"/>
      <c r="JOZ134" s="24"/>
      <c r="JPA134" s="24"/>
      <c r="JPB134" s="24"/>
      <c r="JPC134" s="24"/>
      <c r="JPD134" s="24"/>
      <c r="JPE134" s="24"/>
      <c r="JPF134" s="24"/>
      <c r="JPG134" s="24"/>
      <c r="JPH134" s="24"/>
      <c r="JPL134" s="3"/>
      <c r="JPM134" s="31"/>
      <c r="JPN134" s="5"/>
      <c r="JPO134" s="9"/>
      <c r="JPR134" s="2"/>
      <c r="JPU134" s="24"/>
      <c r="JPV134" s="24"/>
      <c r="JPW134" s="31"/>
      <c r="JPX134" s="24"/>
      <c r="JPY134" s="24"/>
      <c r="JPZ134" s="24"/>
      <c r="JQA134" s="24"/>
      <c r="JQB134" s="24"/>
      <c r="JQC134" s="24"/>
      <c r="JQD134" s="24"/>
      <c r="JQE134" s="24"/>
      <c r="JQF134" s="24"/>
      <c r="JQG134" s="24"/>
      <c r="JQH134" s="24"/>
      <c r="JQI134" s="24"/>
      <c r="JQJ134" s="24"/>
      <c r="JQK134" s="24"/>
      <c r="JQL134" s="24"/>
      <c r="JQP134" s="3"/>
      <c r="JQQ134" s="31"/>
      <c r="JQR134" s="5"/>
      <c r="JQS134" s="9"/>
      <c r="JQV134" s="2"/>
      <c r="JQY134" s="24"/>
      <c r="JQZ134" s="24"/>
      <c r="JRA134" s="31"/>
      <c r="JRB134" s="24"/>
      <c r="JRC134" s="24"/>
      <c r="JRD134" s="24"/>
      <c r="JRE134" s="24"/>
      <c r="JRF134" s="24"/>
      <c r="JRG134" s="24"/>
      <c r="JRH134" s="24"/>
      <c r="JRI134" s="24"/>
      <c r="JRJ134" s="24"/>
      <c r="JRK134" s="24"/>
      <c r="JRL134" s="24"/>
      <c r="JRM134" s="24"/>
      <c r="JRN134" s="24"/>
      <c r="JRO134" s="24"/>
      <c r="JRP134" s="24"/>
      <c r="JRT134" s="3"/>
      <c r="JRU134" s="31"/>
      <c r="JRV134" s="5"/>
      <c r="JRW134" s="9"/>
      <c r="JRZ134" s="2"/>
      <c r="JSC134" s="24"/>
      <c r="JSD134" s="24"/>
      <c r="JSE134" s="31"/>
      <c r="JSF134" s="24"/>
      <c r="JSG134" s="24"/>
      <c r="JSH134" s="24"/>
      <c r="JSI134" s="24"/>
      <c r="JSJ134" s="24"/>
      <c r="JSK134" s="24"/>
      <c r="JSL134" s="24"/>
      <c r="JSM134" s="24"/>
      <c r="JSN134" s="24"/>
      <c r="JSO134" s="24"/>
      <c r="JSP134" s="24"/>
      <c r="JSQ134" s="24"/>
      <c r="JSR134" s="24"/>
      <c r="JSS134" s="24"/>
      <c r="JST134" s="24"/>
      <c r="JSX134" s="3"/>
      <c r="JSY134" s="31"/>
      <c r="JSZ134" s="5"/>
      <c r="JTA134" s="9"/>
      <c r="JTD134" s="2"/>
      <c r="JTG134" s="24"/>
      <c r="JTH134" s="24"/>
      <c r="JTI134" s="31"/>
      <c r="JTJ134" s="24"/>
      <c r="JTK134" s="24"/>
      <c r="JTL134" s="24"/>
      <c r="JTM134" s="24"/>
      <c r="JTN134" s="24"/>
      <c r="JTO134" s="24"/>
      <c r="JTP134" s="24"/>
      <c r="JTQ134" s="24"/>
      <c r="JTR134" s="24"/>
      <c r="JTS134" s="24"/>
      <c r="JTT134" s="24"/>
      <c r="JTU134" s="24"/>
      <c r="JTV134" s="24"/>
      <c r="JTW134" s="24"/>
      <c r="JTX134" s="24"/>
      <c r="JUB134" s="3"/>
      <c r="JUC134" s="31"/>
      <c r="JUD134" s="5"/>
      <c r="JUE134" s="9"/>
      <c r="JUH134" s="2"/>
      <c r="JUK134" s="24"/>
      <c r="JUL134" s="24"/>
      <c r="JUM134" s="31"/>
      <c r="JUN134" s="24"/>
      <c r="JUO134" s="24"/>
      <c r="JUP134" s="24"/>
      <c r="JUQ134" s="24"/>
      <c r="JUR134" s="24"/>
      <c r="JUS134" s="24"/>
      <c r="JUT134" s="24"/>
      <c r="JUU134" s="24"/>
      <c r="JUV134" s="24"/>
      <c r="JUW134" s="24"/>
      <c r="JUX134" s="24"/>
      <c r="JUY134" s="24"/>
      <c r="JUZ134" s="24"/>
      <c r="JVA134" s="24"/>
      <c r="JVB134" s="24"/>
      <c r="JVF134" s="3"/>
      <c r="JVG134" s="31"/>
      <c r="JVH134" s="5"/>
      <c r="JVI134" s="9"/>
      <c r="JVL134" s="2"/>
      <c r="JVO134" s="24"/>
      <c r="JVP134" s="24"/>
      <c r="JVQ134" s="31"/>
      <c r="JVR134" s="24"/>
      <c r="JVS134" s="24"/>
      <c r="JVT134" s="24"/>
      <c r="JVU134" s="24"/>
      <c r="JVV134" s="24"/>
      <c r="JVW134" s="24"/>
      <c r="JVX134" s="24"/>
      <c r="JVY134" s="24"/>
      <c r="JVZ134" s="24"/>
      <c r="JWA134" s="24"/>
      <c r="JWB134" s="24"/>
      <c r="JWC134" s="24"/>
      <c r="JWD134" s="24"/>
      <c r="JWE134" s="24"/>
      <c r="JWF134" s="24"/>
      <c r="JWJ134" s="3"/>
      <c r="JWK134" s="31"/>
      <c r="JWL134" s="5"/>
      <c r="JWM134" s="9"/>
      <c r="JWP134" s="2"/>
      <c r="JWS134" s="24"/>
      <c r="JWT134" s="24"/>
      <c r="JWU134" s="31"/>
      <c r="JWV134" s="24"/>
      <c r="JWW134" s="24"/>
      <c r="JWX134" s="24"/>
      <c r="JWY134" s="24"/>
      <c r="JWZ134" s="24"/>
      <c r="JXA134" s="24"/>
      <c r="JXB134" s="24"/>
      <c r="JXC134" s="24"/>
      <c r="JXD134" s="24"/>
      <c r="JXE134" s="24"/>
      <c r="JXF134" s="24"/>
      <c r="JXG134" s="24"/>
      <c r="JXH134" s="24"/>
      <c r="JXI134" s="24"/>
      <c r="JXJ134" s="24"/>
      <c r="JXN134" s="3"/>
      <c r="JXO134" s="31"/>
      <c r="JXP134" s="5"/>
      <c r="JXQ134" s="9"/>
      <c r="JXT134" s="2"/>
      <c r="JXW134" s="24"/>
      <c r="JXX134" s="24"/>
      <c r="JXY134" s="31"/>
      <c r="JXZ134" s="24"/>
      <c r="JYA134" s="24"/>
      <c r="JYB134" s="24"/>
      <c r="JYC134" s="24"/>
      <c r="JYD134" s="24"/>
      <c r="JYE134" s="24"/>
      <c r="JYF134" s="24"/>
      <c r="JYG134" s="24"/>
      <c r="JYH134" s="24"/>
      <c r="JYI134" s="24"/>
      <c r="JYJ134" s="24"/>
      <c r="JYK134" s="24"/>
      <c r="JYL134" s="24"/>
      <c r="JYM134" s="24"/>
      <c r="JYN134" s="24"/>
      <c r="JYR134" s="3"/>
      <c r="JYS134" s="31"/>
      <c r="JYT134" s="5"/>
      <c r="JYU134" s="9"/>
      <c r="JYX134" s="2"/>
      <c r="JZA134" s="24"/>
      <c r="JZB134" s="24"/>
      <c r="JZC134" s="31"/>
      <c r="JZD134" s="24"/>
      <c r="JZE134" s="24"/>
      <c r="JZF134" s="24"/>
      <c r="JZG134" s="24"/>
      <c r="JZH134" s="24"/>
      <c r="JZI134" s="24"/>
      <c r="JZJ134" s="24"/>
      <c r="JZK134" s="24"/>
      <c r="JZL134" s="24"/>
      <c r="JZM134" s="24"/>
      <c r="JZN134" s="24"/>
      <c r="JZO134" s="24"/>
      <c r="JZP134" s="24"/>
      <c r="JZQ134" s="24"/>
      <c r="JZR134" s="24"/>
      <c r="JZV134" s="3"/>
      <c r="JZW134" s="31"/>
      <c r="JZX134" s="5"/>
      <c r="JZY134" s="9"/>
      <c r="KAB134" s="2"/>
      <c r="KAE134" s="24"/>
      <c r="KAF134" s="24"/>
      <c r="KAG134" s="31"/>
      <c r="KAH134" s="24"/>
      <c r="KAI134" s="24"/>
      <c r="KAJ134" s="24"/>
      <c r="KAK134" s="24"/>
      <c r="KAL134" s="24"/>
      <c r="KAM134" s="24"/>
      <c r="KAN134" s="24"/>
      <c r="KAO134" s="24"/>
      <c r="KAP134" s="24"/>
      <c r="KAQ134" s="24"/>
      <c r="KAR134" s="24"/>
      <c r="KAS134" s="24"/>
      <c r="KAT134" s="24"/>
      <c r="KAU134" s="24"/>
      <c r="KAV134" s="24"/>
      <c r="KAZ134" s="3"/>
      <c r="KBA134" s="31"/>
      <c r="KBB134" s="5"/>
      <c r="KBC134" s="9"/>
      <c r="KBF134" s="2"/>
      <c r="KBI134" s="24"/>
      <c r="KBJ134" s="24"/>
      <c r="KBK134" s="31"/>
      <c r="KBL134" s="24"/>
      <c r="KBM134" s="24"/>
      <c r="KBN134" s="24"/>
      <c r="KBO134" s="24"/>
      <c r="KBP134" s="24"/>
      <c r="KBQ134" s="24"/>
      <c r="KBR134" s="24"/>
      <c r="KBS134" s="24"/>
      <c r="KBT134" s="24"/>
      <c r="KBU134" s="24"/>
      <c r="KBV134" s="24"/>
      <c r="KBW134" s="24"/>
      <c r="KBX134" s="24"/>
      <c r="KBY134" s="24"/>
      <c r="KBZ134" s="24"/>
      <c r="KCD134" s="3"/>
      <c r="KCE134" s="31"/>
      <c r="KCF134" s="5"/>
      <c r="KCG134" s="9"/>
      <c r="KCJ134" s="2"/>
      <c r="KCM134" s="24"/>
      <c r="KCN134" s="24"/>
      <c r="KCO134" s="31"/>
      <c r="KCP134" s="24"/>
      <c r="KCQ134" s="24"/>
      <c r="KCR134" s="24"/>
      <c r="KCS134" s="24"/>
      <c r="KCT134" s="24"/>
      <c r="KCU134" s="24"/>
      <c r="KCV134" s="24"/>
      <c r="KCW134" s="24"/>
      <c r="KCX134" s="24"/>
      <c r="KCY134" s="24"/>
      <c r="KCZ134" s="24"/>
      <c r="KDA134" s="24"/>
      <c r="KDB134" s="24"/>
      <c r="KDC134" s="24"/>
      <c r="KDD134" s="24"/>
      <c r="KDH134" s="3"/>
      <c r="KDI134" s="31"/>
      <c r="KDJ134" s="5"/>
      <c r="KDK134" s="9"/>
      <c r="KDN134" s="2"/>
      <c r="KDQ134" s="24"/>
      <c r="KDR134" s="24"/>
      <c r="KDS134" s="31"/>
      <c r="KDT134" s="24"/>
      <c r="KDU134" s="24"/>
      <c r="KDV134" s="24"/>
      <c r="KDW134" s="24"/>
      <c r="KDX134" s="24"/>
      <c r="KDY134" s="24"/>
      <c r="KDZ134" s="24"/>
      <c r="KEA134" s="24"/>
      <c r="KEB134" s="24"/>
      <c r="KEC134" s="24"/>
      <c r="KED134" s="24"/>
      <c r="KEE134" s="24"/>
      <c r="KEF134" s="24"/>
      <c r="KEG134" s="24"/>
      <c r="KEH134" s="24"/>
      <c r="KEL134" s="3"/>
      <c r="KEM134" s="31"/>
      <c r="KEN134" s="5"/>
      <c r="KEO134" s="9"/>
      <c r="KER134" s="2"/>
      <c r="KEU134" s="24"/>
      <c r="KEV134" s="24"/>
      <c r="KEW134" s="31"/>
      <c r="KEX134" s="24"/>
      <c r="KEY134" s="24"/>
      <c r="KEZ134" s="24"/>
      <c r="KFA134" s="24"/>
      <c r="KFB134" s="24"/>
      <c r="KFC134" s="24"/>
      <c r="KFD134" s="24"/>
      <c r="KFE134" s="24"/>
      <c r="KFF134" s="24"/>
      <c r="KFG134" s="24"/>
      <c r="KFH134" s="24"/>
      <c r="KFI134" s="24"/>
      <c r="KFJ134" s="24"/>
      <c r="KFK134" s="24"/>
      <c r="KFL134" s="24"/>
      <c r="KFP134" s="3"/>
      <c r="KFQ134" s="31"/>
      <c r="KFR134" s="5"/>
      <c r="KFS134" s="9"/>
      <c r="KFV134" s="2"/>
      <c r="KFY134" s="24"/>
      <c r="KFZ134" s="24"/>
      <c r="KGA134" s="31"/>
      <c r="KGB134" s="24"/>
      <c r="KGC134" s="24"/>
      <c r="KGD134" s="24"/>
      <c r="KGE134" s="24"/>
      <c r="KGF134" s="24"/>
      <c r="KGG134" s="24"/>
      <c r="KGH134" s="24"/>
      <c r="KGI134" s="24"/>
      <c r="KGJ134" s="24"/>
      <c r="KGK134" s="24"/>
      <c r="KGL134" s="24"/>
      <c r="KGM134" s="24"/>
      <c r="KGN134" s="24"/>
      <c r="KGO134" s="24"/>
      <c r="KGP134" s="24"/>
      <c r="KGT134" s="3"/>
      <c r="KGU134" s="31"/>
      <c r="KGV134" s="5"/>
      <c r="KGW134" s="9"/>
      <c r="KGZ134" s="2"/>
      <c r="KHC134" s="24"/>
      <c r="KHD134" s="24"/>
      <c r="KHE134" s="31"/>
      <c r="KHF134" s="24"/>
      <c r="KHG134" s="24"/>
      <c r="KHH134" s="24"/>
      <c r="KHI134" s="24"/>
      <c r="KHJ134" s="24"/>
      <c r="KHK134" s="24"/>
      <c r="KHL134" s="24"/>
      <c r="KHM134" s="24"/>
      <c r="KHN134" s="24"/>
      <c r="KHO134" s="24"/>
      <c r="KHP134" s="24"/>
      <c r="KHQ134" s="24"/>
      <c r="KHR134" s="24"/>
      <c r="KHS134" s="24"/>
      <c r="KHT134" s="24"/>
      <c r="KHX134" s="3"/>
      <c r="KHY134" s="31"/>
      <c r="KHZ134" s="5"/>
      <c r="KIA134" s="9"/>
      <c r="KID134" s="2"/>
      <c r="KIG134" s="24"/>
      <c r="KIH134" s="24"/>
      <c r="KII134" s="31"/>
      <c r="KIJ134" s="24"/>
      <c r="KIK134" s="24"/>
      <c r="KIL134" s="24"/>
      <c r="KIM134" s="24"/>
      <c r="KIN134" s="24"/>
      <c r="KIO134" s="24"/>
      <c r="KIP134" s="24"/>
      <c r="KIQ134" s="24"/>
      <c r="KIR134" s="24"/>
      <c r="KIS134" s="24"/>
      <c r="KIT134" s="24"/>
      <c r="KIU134" s="24"/>
      <c r="KIV134" s="24"/>
      <c r="KIW134" s="24"/>
      <c r="KIX134" s="24"/>
      <c r="KJB134" s="3"/>
      <c r="KJC134" s="31"/>
      <c r="KJD134" s="5"/>
      <c r="KJE134" s="9"/>
      <c r="KJH134" s="2"/>
      <c r="KJK134" s="24"/>
      <c r="KJL134" s="24"/>
      <c r="KJM134" s="31"/>
      <c r="KJN134" s="24"/>
      <c r="KJO134" s="24"/>
      <c r="KJP134" s="24"/>
      <c r="KJQ134" s="24"/>
      <c r="KJR134" s="24"/>
      <c r="KJS134" s="24"/>
      <c r="KJT134" s="24"/>
      <c r="KJU134" s="24"/>
      <c r="KJV134" s="24"/>
      <c r="KJW134" s="24"/>
      <c r="KJX134" s="24"/>
      <c r="KJY134" s="24"/>
      <c r="KJZ134" s="24"/>
      <c r="KKA134" s="24"/>
      <c r="KKB134" s="24"/>
      <c r="KKF134" s="3"/>
      <c r="KKG134" s="31"/>
      <c r="KKH134" s="5"/>
      <c r="KKI134" s="9"/>
      <c r="KKL134" s="2"/>
      <c r="KKO134" s="24"/>
      <c r="KKP134" s="24"/>
      <c r="KKQ134" s="31"/>
      <c r="KKR134" s="24"/>
      <c r="KKS134" s="24"/>
      <c r="KKT134" s="24"/>
      <c r="KKU134" s="24"/>
      <c r="KKV134" s="24"/>
      <c r="KKW134" s="24"/>
      <c r="KKX134" s="24"/>
      <c r="KKY134" s="24"/>
      <c r="KKZ134" s="24"/>
      <c r="KLA134" s="24"/>
      <c r="KLB134" s="24"/>
      <c r="KLC134" s="24"/>
      <c r="KLD134" s="24"/>
      <c r="KLE134" s="24"/>
      <c r="KLF134" s="24"/>
      <c r="KLJ134" s="3"/>
      <c r="KLK134" s="31"/>
      <c r="KLL134" s="5"/>
      <c r="KLM134" s="9"/>
      <c r="KLP134" s="2"/>
      <c r="KLS134" s="24"/>
      <c r="KLT134" s="24"/>
      <c r="KLU134" s="31"/>
      <c r="KLV134" s="24"/>
      <c r="KLW134" s="24"/>
      <c r="KLX134" s="24"/>
      <c r="KLY134" s="24"/>
      <c r="KLZ134" s="24"/>
      <c r="KMA134" s="24"/>
      <c r="KMB134" s="24"/>
      <c r="KMC134" s="24"/>
      <c r="KMD134" s="24"/>
      <c r="KME134" s="24"/>
      <c r="KMF134" s="24"/>
      <c r="KMG134" s="24"/>
      <c r="KMH134" s="24"/>
      <c r="KMI134" s="24"/>
      <c r="KMJ134" s="24"/>
      <c r="KMN134" s="3"/>
      <c r="KMO134" s="31"/>
      <c r="KMP134" s="5"/>
      <c r="KMQ134" s="9"/>
      <c r="KMT134" s="2"/>
      <c r="KMW134" s="24"/>
      <c r="KMX134" s="24"/>
      <c r="KMY134" s="31"/>
      <c r="KMZ134" s="24"/>
      <c r="KNA134" s="24"/>
      <c r="KNB134" s="24"/>
      <c r="KNC134" s="24"/>
      <c r="KND134" s="24"/>
      <c r="KNE134" s="24"/>
      <c r="KNF134" s="24"/>
      <c r="KNG134" s="24"/>
      <c r="KNH134" s="24"/>
      <c r="KNI134" s="24"/>
      <c r="KNJ134" s="24"/>
      <c r="KNK134" s="24"/>
      <c r="KNL134" s="24"/>
      <c r="KNM134" s="24"/>
      <c r="KNN134" s="24"/>
      <c r="KNR134" s="3"/>
      <c r="KNS134" s="31"/>
      <c r="KNT134" s="5"/>
      <c r="KNU134" s="9"/>
      <c r="KNX134" s="2"/>
      <c r="KOA134" s="24"/>
      <c r="KOB134" s="24"/>
      <c r="KOC134" s="31"/>
      <c r="KOD134" s="24"/>
      <c r="KOE134" s="24"/>
      <c r="KOF134" s="24"/>
      <c r="KOG134" s="24"/>
      <c r="KOH134" s="24"/>
      <c r="KOI134" s="24"/>
      <c r="KOJ134" s="24"/>
      <c r="KOK134" s="24"/>
      <c r="KOL134" s="24"/>
      <c r="KOM134" s="24"/>
      <c r="KON134" s="24"/>
      <c r="KOO134" s="24"/>
      <c r="KOP134" s="24"/>
      <c r="KOQ134" s="24"/>
      <c r="KOR134" s="24"/>
      <c r="KOV134" s="3"/>
      <c r="KOW134" s="31"/>
      <c r="KOX134" s="5"/>
      <c r="KOY134" s="9"/>
      <c r="KPB134" s="2"/>
      <c r="KPE134" s="24"/>
      <c r="KPF134" s="24"/>
      <c r="KPG134" s="31"/>
      <c r="KPH134" s="24"/>
      <c r="KPI134" s="24"/>
      <c r="KPJ134" s="24"/>
      <c r="KPK134" s="24"/>
      <c r="KPL134" s="24"/>
      <c r="KPM134" s="24"/>
      <c r="KPN134" s="24"/>
      <c r="KPO134" s="24"/>
      <c r="KPP134" s="24"/>
      <c r="KPQ134" s="24"/>
      <c r="KPR134" s="24"/>
      <c r="KPS134" s="24"/>
      <c r="KPT134" s="24"/>
      <c r="KPU134" s="24"/>
      <c r="KPV134" s="24"/>
      <c r="KPZ134" s="3"/>
      <c r="KQA134" s="31"/>
      <c r="KQB134" s="5"/>
      <c r="KQC134" s="9"/>
      <c r="KQF134" s="2"/>
      <c r="KQI134" s="24"/>
      <c r="KQJ134" s="24"/>
      <c r="KQK134" s="31"/>
      <c r="KQL134" s="24"/>
      <c r="KQM134" s="24"/>
      <c r="KQN134" s="24"/>
      <c r="KQO134" s="24"/>
      <c r="KQP134" s="24"/>
      <c r="KQQ134" s="24"/>
      <c r="KQR134" s="24"/>
      <c r="KQS134" s="24"/>
      <c r="KQT134" s="24"/>
      <c r="KQU134" s="24"/>
      <c r="KQV134" s="24"/>
      <c r="KQW134" s="24"/>
      <c r="KQX134" s="24"/>
      <c r="KQY134" s="24"/>
      <c r="KQZ134" s="24"/>
      <c r="KRD134" s="3"/>
      <c r="KRE134" s="31"/>
      <c r="KRF134" s="5"/>
      <c r="KRG134" s="9"/>
      <c r="KRJ134" s="2"/>
      <c r="KRM134" s="24"/>
      <c r="KRN134" s="24"/>
      <c r="KRO134" s="31"/>
      <c r="KRP134" s="24"/>
      <c r="KRQ134" s="24"/>
      <c r="KRR134" s="24"/>
      <c r="KRS134" s="24"/>
      <c r="KRT134" s="24"/>
      <c r="KRU134" s="24"/>
      <c r="KRV134" s="24"/>
      <c r="KRW134" s="24"/>
      <c r="KRX134" s="24"/>
      <c r="KRY134" s="24"/>
      <c r="KRZ134" s="24"/>
      <c r="KSA134" s="24"/>
      <c r="KSB134" s="24"/>
      <c r="KSC134" s="24"/>
      <c r="KSD134" s="24"/>
      <c r="KSH134" s="3"/>
      <c r="KSI134" s="31"/>
      <c r="KSJ134" s="5"/>
      <c r="KSK134" s="9"/>
      <c r="KSN134" s="2"/>
      <c r="KSQ134" s="24"/>
      <c r="KSR134" s="24"/>
      <c r="KSS134" s="31"/>
      <c r="KST134" s="24"/>
      <c r="KSU134" s="24"/>
      <c r="KSV134" s="24"/>
      <c r="KSW134" s="24"/>
      <c r="KSX134" s="24"/>
      <c r="KSY134" s="24"/>
      <c r="KSZ134" s="24"/>
      <c r="KTA134" s="24"/>
      <c r="KTB134" s="24"/>
      <c r="KTC134" s="24"/>
      <c r="KTD134" s="24"/>
      <c r="KTE134" s="24"/>
      <c r="KTF134" s="24"/>
      <c r="KTG134" s="24"/>
      <c r="KTH134" s="24"/>
      <c r="KTL134" s="3"/>
      <c r="KTM134" s="31"/>
      <c r="KTN134" s="5"/>
      <c r="KTO134" s="9"/>
      <c r="KTR134" s="2"/>
      <c r="KTU134" s="24"/>
      <c r="KTV134" s="24"/>
      <c r="KTW134" s="31"/>
      <c r="KTX134" s="24"/>
      <c r="KTY134" s="24"/>
      <c r="KTZ134" s="24"/>
      <c r="KUA134" s="24"/>
      <c r="KUB134" s="24"/>
      <c r="KUC134" s="24"/>
      <c r="KUD134" s="24"/>
      <c r="KUE134" s="24"/>
      <c r="KUF134" s="24"/>
      <c r="KUG134" s="24"/>
      <c r="KUH134" s="24"/>
      <c r="KUI134" s="24"/>
      <c r="KUJ134" s="24"/>
      <c r="KUK134" s="24"/>
      <c r="KUL134" s="24"/>
      <c r="KUP134" s="3"/>
      <c r="KUQ134" s="31"/>
      <c r="KUR134" s="5"/>
      <c r="KUS134" s="9"/>
      <c r="KUV134" s="2"/>
      <c r="KUY134" s="24"/>
      <c r="KUZ134" s="24"/>
      <c r="KVA134" s="31"/>
      <c r="KVB134" s="24"/>
      <c r="KVC134" s="24"/>
      <c r="KVD134" s="24"/>
      <c r="KVE134" s="24"/>
      <c r="KVF134" s="24"/>
      <c r="KVG134" s="24"/>
      <c r="KVH134" s="24"/>
      <c r="KVI134" s="24"/>
      <c r="KVJ134" s="24"/>
      <c r="KVK134" s="24"/>
      <c r="KVL134" s="24"/>
      <c r="KVM134" s="24"/>
      <c r="KVN134" s="24"/>
      <c r="KVO134" s="24"/>
      <c r="KVP134" s="24"/>
      <c r="KVT134" s="3"/>
      <c r="KVU134" s="31"/>
      <c r="KVV134" s="5"/>
      <c r="KVW134" s="9"/>
      <c r="KVZ134" s="2"/>
      <c r="KWC134" s="24"/>
      <c r="KWD134" s="24"/>
      <c r="KWE134" s="31"/>
      <c r="KWF134" s="24"/>
      <c r="KWG134" s="24"/>
      <c r="KWH134" s="24"/>
      <c r="KWI134" s="24"/>
      <c r="KWJ134" s="24"/>
      <c r="KWK134" s="24"/>
      <c r="KWL134" s="24"/>
      <c r="KWM134" s="24"/>
      <c r="KWN134" s="24"/>
      <c r="KWO134" s="24"/>
      <c r="KWP134" s="24"/>
      <c r="KWQ134" s="24"/>
      <c r="KWR134" s="24"/>
      <c r="KWS134" s="24"/>
      <c r="KWT134" s="24"/>
      <c r="KWX134" s="3"/>
      <c r="KWY134" s="31"/>
      <c r="KWZ134" s="5"/>
      <c r="KXA134" s="9"/>
      <c r="KXD134" s="2"/>
      <c r="KXG134" s="24"/>
      <c r="KXH134" s="24"/>
      <c r="KXI134" s="31"/>
      <c r="KXJ134" s="24"/>
      <c r="KXK134" s="24"/>
      <c r="KXL134" s="24"/>
      <c r="KXM134" s="24"/>
      <c r="KXN134" s="24"/>
      <c r="KXO134" s="24"/>
      <c r="KXP134" s="24"/>
      <c r="KXQ134" s="24"/>
      <c r="KXR134" s="24"/>
      <c r="KXS134" s="24"/>
      <c r="KXT134" s="24"/>
      <c r="KXU134" s="24"/>
      <c r="KXV134" s="24"/>
      <c r="KXW134" s="24"/>
      <c r="KXX134" s="24"/>
      <c r="KYB134" s="3"/>
      <c r="KYC134" s="31"/>
      <c r="KYD134" s="5"/>
      <c r="KYE134" s="9"/>
      <c r="KYH134" s="2"/>
      <c r="KYK134" s="24"/>
      <c r="KYL134" s="24"/>
      <c r="KYM134" s="31"/>
      <c r="KYN134" s="24"/>
      <c r="KYO134" s="24"/>
      <c r="KYP134" s="24"/>
      <c r="KYQ134" s="24"/>
      <c r="KYR134" s="24"/>
      <c r="KYS134" s="24"/>
      <c r="KYT134" s="24"/>
      <c r="KYU134" s="24"/>
      <c r="KYV134" s="24"/>
      <c r="KYW134" s="24"/>
      <c r="KYX134" s="24"/>
      <c r="KYY134" s="24"/>
      <c r="KYZ134" s="24"/>
      <c r="KZA134" s="24"/>
      <c r="KZB134" s="24"/>
      <c r="KZF134" s="3"/>
      <c r="KZG134" s="31"/>
      <c r="KZH134" s="5"/>
      <c r="KZI134" s="9"/>
      <c r="KZL134" s="2"/>
      <c r="KZO134" s="24"/>
      <c r="KZP134" s="24"/>
      <c r="KZQ134" s="31"/>
      <c r="KZR134" s="24"/>
      <c r="KZS134" s="24"/>
      <c r="KZT134" s="24"/>
      <c r="KZU134" s="24"/>
      <c r="KZV134" s="24"/>
      <c r="KZW134" s="24"/>
      <c r="KZX134" s="24"/>
      <c r="KZY134" s="24"/>
      <c r="KZZ134" s="24"/>
      <c r="LAA134" s="24"/>
      <c r="LAB134" s="24"/>
      <c r="LAC134" s="24"/>
      <c r="LAD134" s="24"/>
      <c r="LAE134" s="24"/>
      <c r="LAF134" s="24"/>
      <c r="LAJ134" s="3"/>
      <c r="LAK134" s="31"/>
      <c r="LAL134" s="5"/>
      <c r="LAM134" s="9"/>
      <c r="LAP134" s="2"/>
      <c r="LAS134" s="24"/>
      <c r="LAT134" s="24"/>
      <c r="LAU134" s="31"/>
      <c r="LAV134" s="24"/>
      <c r="LAW134" s="24"/>
      <c r="LAX134" s="24"/>
      <c r="LAY134" s="24"/>
      <c r="LAZ134" s="24"/>
      <c r="LBA134" s="24"/>
      <c r="LBB134" s="24"/>
      <c r="LBC134" s="24"/>
      <c r="LBD134" s="24"/>
      <c r="LBE134" s="24"/>
      <c r="LBF134" s="24"/>
      <c r="LBG134" s="24"/>
      <c r="LBH134" s="24"/>
      <c r="LBI134" s="24"/>
      <c r="LBJ134" s="24"/>
      <c r="LBN134" s="3"/>
      <c r="LBO134" s="31"/>
      <c r="LBP134" s="5"/>
      <c r="LBQ134" s="9"/>
      <c r="LBT134" s="2"/>
      <c r="LBW134" s="24"/>
      <c r="LBX134" s="24"/>
      <c r="LBY134" s="31"/>
      <c r="LBZ134" s="24"/>
      <c r="LCA134" s="24"/>
      <c r="LCB134" s="24"/>
      <c r="LCC134" s="24"/>
      <c r="LCD134" s="24"/>
      <c r="LCE134" s="24"/>
      <c r="LCF134" s="24"/>
      <c r="LCG134" s="24"/>
      <c r="LCH134" s="24"/>
      <c r="LCI134" s="24"/>
      <c r="LCJ134" s="24"/>
      <c r="LCK134" s="24"/>
      <c r="LCL134" s="24"/>
      <c r="LCM134" s="24"/>
      <c r="LCN134" s="24"/>
      <c r="LCR134" s="3"/>
      <c r="LCS134" s="31"/>
      <c r="LCT134" s="5"/>
      <c r="LCU134" s="9"/>
      <c r="LCX134" s="2"/>
      <c r="LDA134" s="24"/>
      <c r="LDB134" s="24"/>
      <c r="LDC134" s="31"/>
      <c r="LDD134" s="24"/>
      <c r="LDE134" s="24"/>
      <c r="LDF134" s="24"/>
      <c r="LDG134" s="24"/>
      <c r="LDH134" s="24"/>
      <c r="LDI134" s="24"/>
      <c r="LDJ134" s="24"/>
      <c r="LDK134" s="24"/>
      <c r="LDL134" s="24"/>
      <c r="LDM134" s="24"/>
      <c r="LDN134" s="24"/>
      <c r="LDO134" s="24"/>
      <c r="LDP134" s="24"/>
      <c r="LDQ134" s="24"/>
      <c r="LDR134" s="24"/>
      <c r="LDV134" s="3"/>
      <c r="LDW134" s="31"/>
      <c r="LDX134" s="5"/>
      <c r="LDY134" s="9"/>
      <c r="LEB134" s="2"/>
      <c r="LEE134" s="24"/>
      <c r="LEF134" s="24"/>
      <c r="LEG134" s="31"/>
      <c r="LEH134" s="24"/>
      <c r="LEI134" s="24"/>
      <c r="LEJ134" s="24"/>
      <c r="LEK134" s="24"/>
      <c r="LEL134" s="24"/>
      <c r="LEM134" s="24"/>
      <c r="LEN134" s="24"/>
      <c r="LEO134" s="24"/>
      <c r="LEP134" s="24"/>
      <c r="LEQ134" s="24"/>
      <c r="LER134" s="24"/>
      <c r="LES134" s="24"/>
      <c r="LET134" s="24"/>
      <c r="LEU134" s="24"/>
      <c r="LEV134" s="24"/>
      <c r="LEZ134" s="3"/>
      <c r="LFA134" s="31"/>
      <c r="LFB134" s="5"/>
      <c r="LFC134" s="9"/>
      <c r="LFF134" s="2"/>
      <c r="LFI134" s="24"/>
      <c r="LFJ134" s="24"/>
      <c r="LFK134" s="31"/>
      <c r="LFL134" s="24"/>
      <c r="LFM134" s="24"/>
      <c r="LFN134" s="24"/>
      <c r="LFO134" s="24"/>
      <c r="LFP134" s="24"/>
      <c r="LFQ134" s="24"/>
      <c r="LFR134" s="24"/>
      <c r="LFS134" s="24"/>
      <c r="LFT134" s="24"/>
      <c r="LFU134" s="24"/>
      <c r="LFV134" s="24"/>
      <c r="LFW134" s="24"/>
      <c r="LFX134" s="24"/>
      <c r="LFY134" s="24"/>
      <c r="LFZ134" s="24"/>
      <c r="LGD134" s="3"/>
      <c r="LGE134" s="31"/>
      <c r="LGF134" s="5"/>
      <c r="LGG134" s="9"/>
      <c r="LGJ134" s="2"/>
      <c r="LGM134" s="24"/>
      <c r="LGN134" s="24"/>
      <c r="LGO134" s="31"/>
      <c r="LGP134" s="24"/>
      <c r="LGQ134" s="24"/>
      <c r="LGR134" s="24"/>
      <c r="LGS134" s="24"/>
      <c r="LGT134" s="24"/>
      <c r="LGU134" s="24"/>
      <c r="LGV134" s="24"/>
      <c r="LGW134" s="24"/>
      <c r="LGX134" s="24"/>
      <c r="LGY134" s="24"/>
      <c r="LGZ134" s="24"/>
      <c r="LHA134" s="24"/>
      <c r="LHB134" s="24"/>
      <c r="LHC134" s="24"/>
      <c r="LHD134" s="24"/>
      <c r="LHH134" s="3"/>
      <c r="LHI134" s="31"/>
      <c r="LHJ134" s="5"/>
      <c r="LHK134" s="9"/>
      <c r="LHN134" s="2"/>
      <c r="LHQ134" s="24"/>
      <c r="LHR134" s="24"/>
      <c r="LHS134" s="31"/>
      <c r="LHT134" s="24"/>
      <c r="LHU134" s="24"/>
      <c r="LHV134" s="24"/>
      <c r="LHW134" s="24"/>
      <c r="LHX134" s="24"/>
      <c r="LHY134" s="24"/>
      <c r="LHZ134" s="24"/>
      <c r="LIA134" s="24"/>
      <c r="LIB134" s="24"/>
      <c r="LIC134" s="24"/>
      <c r="LID134" s="24"/>
      <c r="LIE134" s="24"/>
      <c r="LIF134" s="24"/>
      <c r="LIG134" s="24"/>
      <c r="LIH134" s="24"/>
      <c r="LIL134" s="3"/>
      <c r="LIM134" s="31"/>
      <c r="LIN134" s="5"/>
      <c r="LIO134" s="9"/>
      <c r="LIR134" s="2"/>
      <c r="LIU134" s="24"/>
      <c r="LIV134" s="24"/>
      <c r="LIW134" s="31"/>
      <c r="LIX134" s="24"/>
      <c r="LIY134" s="24"/>
      <c r="LIZ134" s="24"/>
      <c r="LJA134" s="24"/>
      <c r="LJB134" s="24"/>
      <c r="LJC134" s="24"/>
      <c r="LJD134" s="24"/>
      <c r="LJE134" s="24"/>
      <c r="LJF134" s="24"/>
      <c r="LJG134" s="24"/>
      <c r="LJH134" s="24"/>
      <c r="LJI134" s="24"/>
      <c r="LJJ134" s="24"/>
      <c r="LJK134" s="24"/>
      <c r="LJL134" s="24"/>
      <c r="LJP134" s="3"/>
      <c r="LJQ134" s="31"/>
      <c r="LJR134" s="5"/>
      <c r="LJS134" s="9"/>
      <c r="LJV134" s="2"/>
      <c r="LJY134" s="24"/>
      <c r="LJZ134" s="24"/>
      <c r="LKA134" s="31"/>
      <c r="LKB134" s="24"/>
      <c r="LKC134" s="24"/>
      <c r="LKD134" s="24"/>
      <c r="LKE134" s="24"/>
      <c r="LKF134" s="24"/>
      <c r="LKG134" s="24"/>
      <c r="LKH134" s="24"/>
      <c r="LKI134" s="24"/>
      <c r="LKJ134" s="24"/>
      <c r="LKK134" s="24"/>
      <c r="LKL134" s="24"/>
      <c r="LKM134" s="24"/>
      <c r="LKN134" s="24"/>
      <c r="LKO134" s="24"/>
      <c r="LKP134" s="24"/>
      <c r="LKT134" s="3"/>
      <c r="LKU134" s="31"/>
      <c r="LKV134" s="5"/>
      <c r="LKW134" s="9"/>
      <c r="LKZ134" s="2"/>
      <c r="LLC134" s="24"/>
      <c r="LLD134" s="24"/>
      <c r="LLE134" s="31"/>
      <c r="LLF134" s="24"/>
      <c r="LLG134" s="24"/>
      <c r="LLH134" s="24"/>
      <c r="LLI134" s="24"/>
      <c r="LLJ134" s="24"/>
      <c r="LLK134" s="24"/>
      <c r="LLL134" s="24"/>
      <c r="LLM134" s="24"/>
      <c r="LLN134" s="24"/>
      <c r="LLO134" s="24"/>
      <c r="LLP134" s="24"/>
      <c r="LLQ134" s="24"/>
      <c r="LLR134" s="24"/>
      <c r="LLS134" s="24"/>
      <c r="LLT134" s="24"/>
      <c r="LLX134" s="3"/>
      <c r="LLY134" s="31"/>
      <c r="LLZ134" s="5"/>
      <c r="LMA134" s="9"/>
      <c r="LMD134" s="2"/>
      <c r="LMG134" s="24"/>
      <c r="LMH134" s="24"/>
      <c r="LMI134" s="31"/>
      <c r="LMJ134" s="24"/>
      <c r="LMK134" s="24"/>
      <c r="LML134" s="24"/>
      <c r="LMM134" s="24"/>
      <c r="LMN134" s="24"/>
      <c r="LMO134" s="24"/>
      <c r="LMP134" s="24"/>
      <c r="LMQ134" s="24"/>
      <c r="LMR134" s="24"/>
      <c r="LMS134" s="24"/>
      <c r="LMT134" s="24"/>
      <c r="LMU134" s="24"/>
      <c r="LMV134" s="24"/>
      <c r="LMW134" s="24"/>
      <c r="LMX134" s="24"/>
      <c r="LNB134" s="3"/>
      <c r="LNC134" s="31"/>
      <c r="LND134" s="5"/>
      <c r="LNE134" s="9"/>
      <c r="LNH134" s="2"/>
      <c r="LNK134" s="24"/>
      <c r="LNL134" s="24"/>
      <c r="LNM134" s="31"/>
      <c r="LNN134" s="24"/>
      <c r="LNO134" s="24"/>
      <c r="LNP134" s="24"/>
      <c r="LNQ134" s="24"/>
      <c r="LNR134" s="24"/>
      <c r="LNS134" s="24"/>
      <c r="LNT134" s="24"/>
      <c r="LNU134" s="24"/>
      <c r="LNV134" s="24"/>
      <c r="LNW134" s="24"/>
      <c r="LNX134" s="24"/>
      <c r="LNY134" s="24"/>
      <c r="LNZ134" s="24"/>
      <c r="LOA134" s="24"/>
      <c r="LOB134" s="24"/>
      <c r="LOF134" s="3"/>
      <c r="LOG134" s="31"/>
      <c r="LOH134" s="5"/>
      <c r="LOI134" s="9"/>
      <c r="LOL134" s="2"/>
      <c r="LOO134" s="24"/>
      <c r="LOP134" s="24"/>
      <c r="LOQ134" s="31"/>
      <c r="LOR134" s="24"/>
      <c r="LOS134" s="24"/>
      <c r="LOT134" s="24"/>
      <c r="LOU134" s="24"/>
      <c r="LOV134" s="24"/>
      <c r="LOW134" s="24"/>
      <c r="LOX134" s="24"/>
      <c r="LOY134" s="24"/>
      <c r="LOZ134" s="24"/>
      <c r="LPA134" s="24"/>
      <c r="LPB134" s="24"/>
      <c r="LPC134" s="24"/>
      <c r="LPD134" s="24"/>
      <c r="LPE134" s="24"/>
      <c r="LPF134" s="24"/>
      <c r="LPJ134" s="3"/>
      <c r="LPK134" s="31"/>
      <c r="LPL134" s="5"/>
      <c r="LPM134" s="9"/>
      <c r="LPP134" s="2"/>
      <c r="LPS134" s="24"/>
      <c r="LPT134" s="24"/>
      <c r="LPU134" s="31"/>
      <c r="LPV134" s="24"/>
      <c r="LPW134" s="24"/>
      <c r="LPX134" s="24"/>
      <c r="LPY134" s="24"/>
      <c r="LPZ134" s="24"/>
      <c r="LQA134" s="24"/>
      <c r="LQB134" s="24"/>
      <c r="LQC134" s="24"/>
      <c r="LQD134" s="24"/>
      <c r="LQE134" s="24"/>
      <c r="LQF134" s="24"/>
      <c r="LQG134" s="24"/>
      <c r="LQH134" s="24"/>
      <c r="LQI134" s="24"/>
      <c r="LQJ134" s="24"/>
      <c r="LQN134" s="3"/>
      <c r="LQO134" s="31"/>
      <c r="LQP134" s="5"/>
      <c r="LQQ134" s="9"/>
      <c r="LQT134" s="2"/>
      <c r="LQW134" s="24"/>
      <c r="LQX134" s="24"/>
      <c r="LQY134" s="31"/>
      <c r="LQZ134" s="24"/>
      <c r="LRA134" s="24"/>
      <c r="LRB134" s="24"/>
      <c r="LRC134" s="24"/>
      <c r="LRD134" s="24"/>
      <c r="LRE134" s="24"/>
      <c r="LRF134" s="24"/>
      <c r="LRG134" s="24"/>
      <c r="LRH134" s="24"/>
      <c r="LRI134" s="24"/>
      <c r="LRJ134" s="24"/>
      <c r="LRK134" s="24"/>
      <c r="LRL134" s="24"/>
      <c r="LRM134" s="24"/>
      <c r="LRN134" s="24"/>
      <c r="LRR134" s="3"/>
      <c r="LRS134" s="31"/>
      <c r="LRT134" s="5"/>
      <c r="LRU134" s="9"/>
      <c r="LRX134" s="2"/>
      <c r="LSA134" s="24"/>
      <c r="LSB134" s="24"/>
      <c r="LSC134" s="31"/>
      <c r="LSD134" s="24"/>
      <c r="LSE134" s="24"/>
      <c r="LSF134" s="24"/>
      <c r="LSG134" s="24"/>
      <c r="LSH134" s="24"/>
      <c r="LSI134" s="24"/>
      <c r="LSJ134" s="24"/>
      <c r="LSK134" s="24"/>
      <c r="LSL134" s="24"/>
      <c r="LSM134" s="24"/>
      <c r="LSN134" s="24"/>
      <c r="LSO134" s="24"/>
      <c r="LSP134" s="24"/>
      <c r="LSQ134" s="24"/>
      <c r="LSR134" s="24"/>
      <c r="LSV134" s="3"/>
      <c r="LSW134" s="31"/>
      <c r="LSX134" s="5"/>
      <c r="LSY134" s="9"/>
      <c r="LTB134" s="2"/>
      <c r="LTE134" s="24"/>
      <c r="LTF134" s="24"/>
      <c r="LTG134" s="31"/>
      <c r="LTH134" s="24"/>
      <c r="LTI134" s="24"/>
      <c r="LTJ134" s="24"/>
      <c r="LTK134" s="24"/>
      <c r="LTL134" s="24"/>
      <c r="LTM134" s="24"/>
      <c r="LTN134" s="24"/>
      <c r="LTO134" s="24"/>
      <c r="LTP134" s="24"/>
      <c r="LTQ134" s="24"/>
      <c r="LTR134" s="24"/>
      <c r="LTS134" s="24"/>
      <c r="LTT134" s="24"/>
      <c r="LTU134" s="24"/>
      <c r="LTV134" s="24"/>
      <c r="LTZ134" s="3"/>
      <c r="LUA134" s="31"/>
      <c r="LUB134" s="5"/>
      <c r="LUC134" s="9"/>
      <c r="LUF134" s="2"/>
      <c r="LUI134" s="24"/>
      <c r="LUJ134" s="24"/>
      <c r="LUK134" s="31"/>
      <c r="LUL134" s="24"/>
      <c r="LUM134" s="24"/>
      <c r="LUN134" s="24"/>
      <c r="LUO134" s="24"/>
      <c r="LUP134" s="24"/>
      <c r="LUQ134" s="24"/>
      <c r="LUR134" s="24"/>
      <c r="LUS134" s="24"/>
      <c r="LUT134" s="24"/>
      <c r="LUU134" s="24"/>
      <c r="LUV134" s="24"/>
      <c r="LUW134" s="24"/>
      <c r="LUX134" s="24"/>
      <c r="LUY134" s="24"/>
      <c r="LUZ134" s="24"/>
      <c r="LVD134" s="3"/>
      <c r="LVE134" s="31"/>
      <c r="LVF134" s="5"/>
      <c r="LVG134" s="9"/>
      <c r="LVJ134" s="2"/>
      <c r="LVM134" s="24"/>
      <c r="LVN134" s="24"/>
      <c r="LVO134" s="31"/>
      <c r="LVP134" s="24"/>
      <c r="LVQ134" s="24"/>
      <c r="LVR134" s="24"/>
      <c r="LVS134" s="24"/>
      <c r="LVT134" s="24"/>
      <c r="LVU134" s="24"/>
      <c r="LVV134" s="24"/>
      <c r="LVW134" s="24"/>
      <c r="LVX134" s="24"/>
      <c r="LVY134" s="24"/>
      <c r="LVZ134" s="24"/>
      <c r="LWA134" s="24"/>
      <c r="LWB134" s="24"/>
      <c r="LWC134" s="24"/>
      <c r="LWD134" s="24"/>
      <c r="LWH134" s="3"/>
      <c r="LWI134" s="31"/>
      <c r="LWJ134" s="5"/>
      <c r="LWK134" s="9"/>
      <c r="LWN134" s="2"/>
      <c r="LWQ134" s="24"/>
      <c r="LWR134" s="24"/>
      <c r="LWS134" s="31"/>
      <c r="LWT134" s="24"/>
      <c r="LWU134" s="24"/>
      <c r="LWV134" s="24"/>
      <c r="LWW134" s="24"/>
      <c r="LWX134" s="24"/>
      <c r="LWY134" s="24"/>
      <c r="LWZ134" s="24"/>
      <c r="LXA134" s="24"/>
      <c r="LXB134" s="24"/>
      <c r="LXC134" s="24"/>
      <c r="LXD134" s="24"/>
      <c r="LXE134" s="24"/>
      <c r="LXF134" s="24"/>
      <c r="LXG134" s="24"/>
      <c r="LXH134" s="24"/>
      <c r="LXL134" s="3"/>
      <c r="LXM134" s="31"/>
      <c r="LXN134" s="5"/>
      <c r="LXO134" s="9"/>
      <c r="LXR134" s="2"/>
      <c r="LXU134" s="24"/>
      <c r="LXV134" s="24"/>
      <c r="LXW134" s="31"/>
      <c r="LXX134" s="24"/>
      <c r="LXY134" s="24"/>
      <c r="LXZ134" s="24"/>
      <c r="LYA134" s="24"/>
      <c r="LYB134" s="24"/>
      <c r="LYC134" s="24"/>
      <c r="LYD134" s="24"/>
      <c r="LYE134" s="24"/>
      <c r="LYF134" s="24"/>
      <c r="LYG134" s="24"/>
      <c r="LYH134" s="24"/>
      <c r="LYI134" s="24"/>
      <c r="LYJ134" s="24"/>
      <c r="LYK134" s="24"/>
      <c r="LYL134" s="24"/>
      <c r="LYP134" s="3"/>
      <c r="LYQ134" s="31"/>
      <c r="LYR134" s="5"/>
      <c r="LYS134" s="9"/>
      <c r="LYV134" s="2"/>
      <c r="LYY134" s="24"/>
      <c r="LYZ134" s="24"/>
      <c r="LZA134" s="31"/>
      <c r="LZB134" s="24"/>
      <c r="LZC134" s="24"/>
      <c r="LZD134" s="24"/>
      <c r="LZE134" s="24"/>
      <c r="LZF134" s="24"/>
      <c r="LZG134" s="24"/>
      <c r="LZH134" s="24"/>
      <c r="LZI134" s="24"/>
      <c r="LZJ134" s="24"/>
      <c r="LZK134" s="24"/>
      <c r="LZL134" s="24"/>
      <c r="LZM134" s="24"/>
      <c r="LZN134" s="24"/>
      <c r="LZO134" s="24"/>
      <c r="LZP134" s="24"/>
      <c r="LZT134" s="3"/>
      <c r="LZU134" s="31"/>
      <c r="LZV134" s="5"/>
      <c r="LZW134" s="9"/>
      <c r="LZZ134" s="2"/>
      <c r="MAC134" s="24"/>
      <c r="MAD134" s="24"/>
      <c r="MAE134" s="31"/>
      <c r="MAF134" s="24"/>
      <c r="MAG134" s="24"/>
      <c r="MAH134" s="24"/>
      <c r="MAI134" s="24"/>
      <c r="MAJ134" s="24"/>
      <c r="MAK134" s="24"/>
      <c r="MAL134" s="24"/>
      <c r="MAM134" s="24"/>
      <c r="MAN134" s="24"/>
      <c r="MAO134" s="24"/>
      <c r="MAP134" s="24"/>
      <c r="MAQ134" s="24"/>
      <c r="MAR134" s="24"/>
      <c r="MAS134" s="24"/>
      <c r="MAT134" s="24"/>
      <c r="MAX134" s="3"/>
      <c r="MAY134" s="31"/>
      <c r="MAZ134" s="5"/>
      <c r="MBA134" s="9"/>
      <c r="MBD134" s="2"/>
      <c r="MBG134" s="24"/>
      <c r="MBH134" s="24"/>
      <c r="MBI134" s="31"/>
      <c r="MBJ134" s="24"/>
      <c r="MBK134" s="24"/>
      <c r="MBL134" s="24"/>
      <c r="MBM134" s="24"/>
      <c r="MBN134" s="24"/>
      <c r="MBO134" s="24"/>
      <c r="MBP134" s="24"/>
      <c r="MBQ134" s="24"/>
      <c r="MBR134" s="24"/>
      <c r="MBS134" s="24"/>
      <c r="MBT134" s="24"/>
      <c r="MBU134" s="24"/>
      <c r="MBV134" s="24"/>
      <c r="MBW134" s="24"/>
      <c r="MBX134" s="24"/>
      <c r="MCB134" s="3"/>
      <c r="MCC134" s="31"/>
      <c r="MCD134" s="5"/>
      <c r="MCE134" s="9"/>
      <c r="MCH134" s="2"/>
      <c r="MCK134" s="24"/>
      <c r="MCL134" s="24"/>
      <c r="MCM134" s="31"/>
      <c r="MCN134" s="24"/>
      <c r="MCO134" s="24"/>
      <c r="MCP134" s="24"/>
      <c r="MCQ134" s="24"/>
      <c r="MCR134" s="24"/>
      <c r="MCS134" s="24"/>
      <c r="MCT134" s="24"/>
      <c r="MCU134" s="24"/>
      <c r="MCV134" s="24"/>
      <c r="MCW134" s="24"/>
      <c r="MCX134" s="24"/>
      <c r="MCY134" s="24"/>
      <c r="MCZ134" s="24"/>
      <c r="MDA134" s="24"/>
      <c r="MDB134" s="24"/>
      <c r="MDF134" s="3"/>
      <c r="MDG134" s="31"/>
      <c r="MDH134" s="5"/>
      <c r="MDI134" s="9"/>
      <c r="MDL134" s="2"/>
      <c r="MDO134" s="24"/>
      <c r="MDP134" s="24"/>
      <c r="MDQ134" s="31"/>
      <c r="MDR134" s="24"/>
      <c r="MDS134" s="24"/>
      <c r="MDT134" s="24"/>
      <c r="MDU134" s="24"/>
      <c r="MDV134" s="24"/>
      <c r="MDW134" s="24"/>
      <c r="MDX134" s="24"/>
      <c r="MDY134" s="24"/>
      <c r="MDZ134" s="24"/>
      <c r="MEA134" s="24"/>
      <c r="MEB134" s="24"/>
      <c r="MEC134" s="24"/>
      <c r="MED134" s="24"/>
      <c r="MEE134" s="24"/>
      <c r="MEF134" s="24"/>
      <c r="MEJ134" s="3"/>
      <c r="MEK134" s="31"/>
      <c r="MEL134" s="5"/>
      <c r="MEM134" s="9"/>
      <c r="MEP134" s="2"/>
      <c r="MES134" s="24"/>
      <c r="MET134" s="24"/>
      <c r="MEU134" s="31"/>
      <c r="MEV134" s="24"/>
      <c r="MEW134" s="24"/>
      <c r="MEX134" s="24"/>
      <c r="MEY134" s="24"/>
      <c r="MEZ134" s="24"/>
      <c r="MFA134" s="24"/>
      <c r="MFB134" s="24"/>
      <c r="MFC134" s="24"/>
      <c r="MFD134" s="24"/>
      <c r="MFE134" s="24"/>
      <c r="MFF134" s="24"/>
      <c r="MFG134" s="24"/>
      <c r="MFH134" s="24"/>
      <c r="MFI134" s="24"/>
      <c r="MFJ134" s="24"/>
      <c r="MFN134" s="3"/>
      <c r="MFO134" s="31"/>
      <c r="MFP134" s="5"/>
      <c r="MFQ134" s="9"/>
      <c r="MFT134" s="2"/>
      <c r="MFW134" s="24"/>
      <c r="MFX134" s="24"/>
      <c r="MFY134" s="31"/>
      <c r="MFZ134" s="24"/>
      <c r="MGA134" s="24"/>
      <c r="MGB134" s="24"/>
      <c r="MGC134" s="24"/>
      <c r="MGD134" s="24"/>
      <c r="MGE134" s="24"/>
      <c r="MGF134" s="24"/>
      <c r="MGG134" s="24"/>
      <c r="MGH134" s="24"/>
      <c r="MGI134" s="24"/>
      <c r="MGJ134" s="24"/>
      <c r="MGK134" s="24"/>
      <c r="MGL134" s="24"/>
      <c r="MGM134" s="24"/>
      <c r="MGN134" s="24"/>
      <c r="MGR134" s="3"/>
      <c r="MGS134" s="31"/>
      <c r="MGT134" s="5"/>
      <c r="MGU134" s="9"/>
      <c r="MGX134" s="2"/>
      <c r="MHA134" s="24"/>
      <c r="MHB134" s="24"/>
      <c r="MHC134" s="31"/>
      <c r="MHD134" s="24"/>
      <c r="MHE134" s="24"/>
      <c r="MHF134" s="24"/>
      <c r="MHG134" s="24"/>
      <c r="MHH134" s="24"/>
      <c r="MHI134" s="24"/>
      <c r="MHJ134" s="24"/>
      <c r="MHK134" s="24"/>
      <c r="MHL134" s="24"/>
      <c r="MHM134" s="24"/>
      <c r="MHN134" s="24"/>
      <c r="MHO134" s="24"/>
      <c r="MHP134" s="24"/>
      <c r="MHQ134" s="24"/>
      <c r="MHR134" s="24"/>
      <c r="MHV134" s="3"/>
      <c r="MHW134" s="31"/>
      <c r="MHX134" s="5"/>
      <c r="MHY134" s="9"/>
      <c r="MIB134" s="2"/>
      <c r="MIE134" s="24"/>
      <c r="MIF134" s="24"/>
      <c r="MIG134" s="31"/>
      <c r="MIH134" s="24"/>
      <c r="MII134" s="24"/>
      <c r="MIJ134" s="24"/>
      <c r="MIK134" s="24"/>
      <c r="MIL134" s="24"/>
      <c r="MIM134" s="24"/>
      <c r="MIN134" s="24"/>
      <c r="MIO134" s="24"/>
      <c r="MIP134" s="24"/>
      <c r="MIQ134" s="24"/>
      <c r="MIR134" s="24"/>
      <c r="MIS134" s="24"/>
      <c r="MIT134" s="24"/>
      <c r="MIU134" s="24"/>
      <c r="MIV134" s="24"/>
      <c r="MIZ134" s="3"/>
      <c r="MJA134" s="31"/>
      <c r="MJB134" s="5"/>
      <c r="MJC134" s="9"/>
      <c r="MJF134" s="2"/>
      <c r="MJI134" s="24"/>
      <c r="MJJ134" s="24"/>
      <c r="MJK134" s="31"/>
      <c r="MJL134" s="24"/>
      <c r="MJM134" s="24"/>
      <c r="MJN134" s="24"/>
      <c r="MJO134" s="24"/>
      <c r="MJP134" s="24"/>
      <c r="MJQ134" s="24"/>
      <c r="MJR134" s="24"/>
      <c r="MJS134" s="24"/>
      <c r="MJT134" s="24"/>
      <c r="MJU134" s="24"/>
      <c r="MJV134" s="24"/>
      <c r="MJW134" s="24"/>
      <c r="MJX134" s="24"/>
      <c r="MJY134" s="24"/>
      <c r="MJZ134" s="24"/>
      <c r="MKD134" s="3"/>
      <c r="MKE134" s="31"/>
      <c r="MKF134" s="5"/>
      <c r="MKG134" s="9"/>
      <c r="MKJ134" s="2"/>
      <c r="MKM134" s="24"/>
      <c r="MKN134" s="24"/>
      <c r="MKO134" s="31"/>
      <c r="MKP134" s="24"/>
      <c r="MKQ134" s="24"/>
      <c r="MKR134" s="24"/>
      <c r="MKS134" s="24"/>
      <c r="MKT134" s="24"/>
      <c r="MKU134" s="24"/>
      <c r="MKV134" s="24"/>
      <c r="MKW134" s="24"/>
      <c r="MKX134" s="24"/>
      <c r="MKY134" s="24"/>
      <c r="MKZ134" s="24"/>
      <c r="MLA134" s="24"/>
      <c r="MLB134" s="24"/>
      <c r="MLC134" s="24"/>
      <c r="MLD134" s="24"/>
      <c r="MLH134" s="3"/>
      <c r="MLI134" s="31"/>
      <c r="MLJ134" s="5"/>
      <c r="MLK134" s="9"/>
      <c r="MLN134" s="2"/>
      <c r="MLQ134" s="24"/>
      <c r="MLR134" s="24"/>
      <c r="MLS134" s="31"/>
      <c r="MLT134" s="24"/>
      <c r="MLU134" s="24"/>
      <c r="MLV134" s="24"/>
      <c r="MLW134" s="24"/>
      <c r="MLX134" s="24"/>
      <c r="MLY134" s="24"/>
      <c r="MLZ134" s="24"/>
      <c r="MMA134" s="24"/>
      <c r="MMB134" s="24"/>
      <c r="MMC134" s="24"/>
      <c r="MMD134" s="24"/>
      <c r="MME134" s="24"/>
      <c r="MMF134" s="24"/>
      <c r="MMG134" s="24"/>
      <c r="MMH134" s="24"/>
      <c r="MML134" s="3"/>
      <c r="MMM134" s="31"/>
      <c r="MMN134" s="5"/>
      <c r="MMO134" s="9"/>
      <c r="MMR134" s="2"/>
      <c r="MMU134" s="24"/>
      <c r="MMV134" s="24"/>
      <c r="MMW134" s="31"/>
      <c r="MMX134" s="24"/>
      <c r="MMY134" s="24"/>
      <c r="MMZ134" s="24"/>
      <c r="MNA134" s="24"/>
      <c r="MNB134" s="24"/>
      <c r="MNC134" s="24"/>
      <c r="MND134" s="24"/>
      <c r="MNE134" s="24"/>
      <c r="MNF134" s="24"/>
      <c r="MNG134" s="24"/>
      <c r="MNH134" s="24"/>
      <c r="MNI134" s="24"/>
      <c r="MNJ134" s="24"/>
      <c r="MNK134" s="24"/>
      <c r="MNL134" s="24"/>
      <c r="MNP134" s="3"/>
      <c r="MNQ134" s="31"/>
      <c r="MNR134" s="5"/>
      <c r="MNS134" s="9"/>
      <c r="MNV134" s="2"/>
      <c r="MNY134" s="24"/>
      <c r="MNZ134" s="24"/>
      <c r="MOA134" s="31"/>
      <c r="MOB134" s="24"/>
      <c r="MOC134" s="24"/>
      <c r="MOD134" s="24"/>
      <c r="MOE134" s="24"/>
      <c r="MOF134" s="24"/>
      <c r="MOG134" s="24"/>
      <c r="MOH134" s="24"/>
      <c r="MOI134" s="24"/>
      <c r="MOJ134" s="24"/>
      <c r="MOK134" s="24"/>
      <c r="MOL134" s="24"/>
      <c r="MOM134" s="24"/>
      <c r="MON134" s="24"/>
      <c r="MOO134" s="24"/>
      <c r="MOP134" s="24"/>
      <c r="MOT134" s="3"/>
      <c r="MOU134" s="31"/>
      <c r="MOV134" s="5"/>
      <c r="MOW134" s="9"/>
      <c r="MOZ134" s="2"/>
      <c r="MPC134" s="24"/>
      <c r="MPD134" s="24"/>
      <c r="MPE134" s="31"/>
      <c r="MPF134" s="24"/>
      <c r="MPG134" s="24"/>
      <c r="MPH134" s="24"/>
      <c r="MPI134" s="24"/>
      <c r="MPJ134" s="24"/>
      <c r="MPK134" s="24"/>
      <c r="MPL134" s="24"/>
      <c r="MPM134" s="24"/>
      <c r="MPN134" s="24"/>
      <c r="MPO134" s="24"/>
      <c r="MPP134" s="24"/>
      <c r="MPQ134" s="24"/>
      <c r="MPR134" s="24"/>
      <c r="MPS134" s="24"/>
      <c r="MPT134" s="24"/>
      <c r="MPX134" s="3"/>
      <c r="MPY134" s="31"/>
      <c r="MPZ134" s="5"/>
      <c r="MQA134" s="9"/>
      <c r="MQD134" s="2"/>
      <c r="MQG134" s="24"/>
      <c r="MQH134" s="24"/>
      <c r="MQI134" s="31"/>
      <c r="MQJ134" s="24"/>
      <c r="MQK134" s="24"/>
      <c r="MQL134" s="24"/>
      <c r="MQM134" s="24"/>
      <c r="MQN134" s="24"/>
      <c r="MQO134" s="24"/>
      <c r="MQP134" s="24"/>
      <c r="MQQ134" s="24"/>
      <c r="MQR134" s="24"/>
      <c r="MQS134" s="24"/>
      <c r="MQT134" s="24"/>
      <c r="MQU134" s="24"/>
      <c r="MQV134" s="24"/>
      <c r="MQW134" s="24"/>
      <c r="MQX134" s="24"/>
      <c r="MRB134" s="3"/>
      <c r="MRC134" s="31"/>
      <c r="MRD134" s="5"/>
      <c r="MRE134" s="9"/>
      <c r="MRH134" s="2"/>
      <c r="MRK134" s="24"/>
      <c r="MRL134" s="24"/>
      <c r="MRM134" s="31"/>
      <c r="MRN134" s="24"/>
      <c r="MRO134" s="24"/>
      <c r="MRP134" s="24"/>
      <c r="MRQ134" s="24"/>
      <c r="MRR134" s="24"/>
      <c r="MRS134" s="24"/>
      <c r="MRT134" s="24"/>
      <c r="MRU134" s="24"/>
      <c r="MRV134" s="24"/>
      <c r="MRW134" s="24"/>
      <c r="MRX134" s="24"/>
      <c r="MRY134" s="24"/>
      <c r="MRZ134" s="24"/>
      <c r="MSA134" s="24"/>
      <c r="MSB134" s="24"/>
      <c r="MSF134" s="3"/>
      <c r="MSG134" s="31"/>
      <c r="MSH134" s="5"/>
      <c r="MSI134" s="9"/>
      <c r="MSL134" s="2"/>
      <c r="MSO134" s="24"/>
      <c r="MSP134" s="24"/>
      <c r="MSQ134" s="31"/>
      <c r="MSR134" s="24"/>
      <c r="MSS134" s="24"/>
      <c r="MST134" s="24"/>
      <c r="MSU134" s="24"/>
      <c r="MSV134" s="24"/>
      <c r="MSW134" s="24"/>
      <c r="MSX134" s="24"/>
      <c r="MSY134" s="24"/>
      <c r="MSZ134" s="24"/>
      <c r="MTA134" s="24"/>
      <c r="MTB134" s="24"/>
      <c r="MTC134" s="24"/>
      <c r="MTD134" s="24"/>
      <c r="MTE134" s="24"/>
      <c r="MTF134" s="24"/>
      <c r="MTJ134" s="3"/>
      <c r="MTK134" s="31"/>
      <c r="MTL134" s="5"/>
      <c r="MTM134" s="9"/>
      <c r="MTP134" s="2"/>
      <c r="MTS134" s="24"/>
      <c r="MTT134" s="24"/>
      <c r="MTU134" s="31"/>
      <c r="MTV134" s="24"/>
      <c r="MTW134" s="24"/>
      <c r="MTX134" s="24"/>
      <c r="MTY134" s="24"/>
      <c r="MTZ134" s="24"/>
      <c r="MUA134" s="24"/>
      <c r="MUB134" s="24"/>
      <c r="MUC134" s="24"/>
      <c r="MUD134" s="24"/>
      <c r="MUE134" s="24"/>
      <c r="MUF134" s="24"/>
      <c r="MUG134" s="24"/>
      <c r="MUH134" s="24"/>
      <c r="MUI134" s="24"/>
      <c r="MUJ134" s="24"/>
      <c r="MUN134" s="3"/>
      <c r="MUO134" s="31"/>
      <c r="MUP134" s="5"/>
      <c r="MUQ134" s="9"/>
      <c r="MUT134" s="2"/>
      <c r="MUW134" s="24"/>
      <c r="MUX134" s="24"/>
      <c r="MUY134" s="31"/>
      <c r="MUZ134" s="24"/>
      <c r="MVA134" s="24"/>
      <c r="MVB134" s="24"/>
      <c r="MVC134" s="24"/>
      <c r="MVD134" s="24"/>
      <c r="MVE134" s="24"/>
      <c r="MVF134" s="24"/>
      <c r="MVG134" s="24"/>
      <c r="MVH134" s="24"/>
      <c r="MVI134" s="24"/>
      <c r="MVJ134" s="24"/>
      <c r="MVK134" s="24"/>
      <c r="MVL134" s="24"/>
      <c r="MVM134" s="24"/>
      <c r="MVN134" s="24"/>
      <c r="MVR134" s="3"/>
      <c r="MVS134" s="31"/>
      <c r="MVT134" s="5"/>
      <c r="MVU134" s="9"/>
      <c r="MVX134" s="2"/>
      <c r="MWA134" s="24"/>
      <c r="MWB134" s="24"/>
      <c r="MWC134" s="31"/>
      <c r="MWD134" s="24"/>
      <c r="MWE134" s="24"/>
      <c r="MWF134" s="24"/>
      <c r="MWG134" s="24"/>
      <c r="MWH134" s="24"/>
      <c r="MWI134" s="24"/>
      <c r="MWJ134" s="24"/>
      <c r="MWK134" s="24"/>
      <c r="MWL134" s="24"/>
      <c r="MWM134" s="24"/>
      <c r="MWN134" s="24"/>
      <c r="MWO134" s="24"/>
      <c r="MWP134" s="24"/>
      <c r="MWQ134" s="24"/>
      <c r="MWR134" s="24"/>
      <c r="MWV134" s="3"/>
      <c r="MWW134" s="31"/>
      <c r="MWX134" s="5"/>
      <c r="MWY134" s="9"/>
      <c r="MXB134" s="2"/>
      <c r="MXE134" s="24"/>
      <c r="MXF134" s="24"/>
      <c r="MXG134" s="31"/>
      <c r="MXH134" s="24"/>
      <c r="MXI134" s="24"/>
      <c r="MXJ134" s="24"/>
      <c r="MXK134" s="24"/>
      <c r="MXL134" s="24"/>
      <c r="MXM134" s="24"/>
      <c r="MXN134" s="24"/>
      <c r="MXO134" s="24"/>
      <c r="MXP134" s="24"/>
      <c r="MXQ134" s="24"/>
      <c r="MXR134" s="24"/>
      <c r="MXS134" s="24"/>
      <c r="MXT134" s="24"/>
      <c r="MXU134" s="24"/>
      <c r="MXV134" s="24"/>
      <c r="MXZ134" s="3"/>
      <c r="MYA134" s="31"/>
      <c r="MYB134" s="5"/>
      <c r="MYC134" s="9"/>
      <c r="MYF134" s="2"/>
      <c r="MYI134" s="24"/>
      <c r="MYJ134" s="24"/>
      <c r="MYK134" s="31"/>
      <c r="MYL134" s="24"/>
      <c r="MYM134" s="24"/>
      <c r="MYN134" s="24"/>
      <c r="MYO134" s="24"/>
      <c r="MYP134" s="24"/>
      <c r="MYQ134" s="24"/>
      <c r="MYR134" s="24"/>
      <c r="MYS134" s="24"/>
      <c r="MYT134" s="24"/>
      <c r="MYU134" s="24"/>
      <c r="MYV134" s="24"/>
      <c r="MYW134" s="24"/>
      <c r="MYX134" s="24"/>
      <c r="MYY134" s="24"/>
      <c r="MYZ134" s="24"/>
      <c r="MZD134" s="3"/>
      <c r="MZE134" s="31"/>
      <c r="MZF134" s="5"/>
      <c r="MZG134" s="9"/>
      <c r="MZJ134" s="2"/>
      <c r="MZM134" s="24"/>
      <c r="MZN134" s="24"/>
      <c r="MZO134" s="31"/>
      <c r="MZP134" s="24"/>
      <c r="MZQ134" s="24"/>
      <c r="MZR134" s="24"/>
      <c r="MZS134" s="24"/>
      <c r="MZT134" s="24"/>
      <c r="MZU134" s="24"/>
      <c r="MZV134" s="24"/>
      <c r="MZW134" s="24"/>
      <c r="MZX134" s="24"/>
      <c r="MZY134" s="24"/>
      <c r="MZZ134" s="24"/>
      <c r="NAA134" s="24"/>
      <c r="NAB134" s="24"/>
      <c r="NAC134" s="24"/>
      <c r="NAD134" s="24"/>
      <c r="NAH134" s="3"/>
      <c r="NAI134" s="31"/>
      <c r="NAJ134" s="5"/>
      <c r="NAK134" s="9"/>
      <c r="NAN134" s="2"/>
      <c r="NAQ134" s="24"/>
      <c r="NAR134" s="24"/>
      <c r="NAS134" s="31"/>
      <c r="NAT134" s="24"/>
      <c r="NAU134" s="24"/>
      <c r="NAV134" s="24"/>
      <c r="NAW134" s="24"/>
      <c r="NAX134" s="24"/>
      <c r="NAY134" s="24"/>
      <c r="NAZ134" s="24"/>
      <c r="NBA134" s="24"/>
      <c r="NBB134" s="24"/>
      <c r="NBC134" s="24"/>
      <c r="NBD134" s="24"/>
      <c r="NBE134" s="24"/>
      <c r="NBF134" s="24"/>
      <c r="NBG134" s="24"/>
      <c r="NBH134" s="24"/>
      <c r="NBL134" s="3"/>
      <c r="NBM134" s="31"/>
      <c r="NBN134" s="5"/>
      <c r="NBO134" s="9"/>
      <c r="NBR134" s="2"/>
      <c r="NBU134" s="24"/>
      <c r="NBV134" s="24"/>
      <c r="NBW134" s="31"/>
      <c r="NBX134" s="24"/>
      <c r="NBY134" s="24"/>
      <c r="NBZ134" s="24"/>
      <c r="NCA134" s="24"/>
      <c r="NCB134" s="24"/>
      <c r="NCC134" s="24"/>
      <c r="NCD134" s="24"/>
      <c r="NCE134" s="24"/>
      <c r="NCF134" s="24"/>
      <c r="NCG134" s="24"/>
      <c r="NCH134" s="24"/>
      <c r="NCI134" s="24"/>
      <c r="NCJ134" s="24"/>
      <c r="NCK134" s="24"/>
      <c r="NCL134" s="24"/>
      <c r="NCP134" s="3"/>
      <c r="NCQ134" s="31"/>
      <c r="NCR134" s="5"/>
      <c r="NCS134" s="9"/>
      <c r="NCV134" s="2"/>
      <c r="NCY134" s="24"/>
      <c r="NCZ134" s="24"/>
      <c r="NDA134" s="31"/>
      <c r="NDB134" s="24"/>
      <c r="NDC134" s="24"/>
      <c r="NDD134" s="24"/>
      <c r="NDE134" s="24"/>
      <c r="NDF134" s="24"/>
      <c r="NDG134" s="24"/>
      <c r="NDH134" s="24"/>
      <c r="NDI134" s="24"/>
      <c r="NDJ134" s="24"/>
      <c r="NDK134" s="24"/>
      <c r="NDL134" s="24"/>
      <c r="NDM134" s="24"/>
      <c r="NDN134" s="24"/>
      <c r="NDO134" s="24"/>
      <c r="NDP134" s="24"/>
      <c r="NDT134" s="3"/>
      <c r="NDU134" s="31"/>
      <c r="NDV134" s="5"/>
      <c r="NDW134" s="9"/>
      <c r="NDZ134" s="2"/>
      <c r="NEC134" s="24"/>
      <c r="NED134" s="24"/>
      <c r="NEE134" s="31"/>
      <c r="NEF134" s="24"/>
      <c r="NEG134" s="24"/>
      <c r="NEH134" s="24"/>
      <c r="NEI134" s="24"/>
      <c r="NEJ134" s="24"/>
      <c r="NEK134" s="24"/>
      <c r="NEL134" s="24"/>
      <c r="NEM134" s="24"/>
      <c r="NEN134" s="24"/>
      <c r="NEO134" s="24"/>
      <c r="NEP134" s="24"/>
      <c r="NEQ134" s="24"/>
      <c r="NER134" s="24"/>
      <c r="NES134" s="24"/>
      <c r="NET134" s="24"/>
      <c r="NEX134" s="3"/>
      <c r="NEY134" s="31"/>
      <c r="NEZ134" s="5"/>
      <c r="NFA134" s="9"/>
      <c r="NFD134" s="2"/>
      <c r="NFG134" s="24"/>
      <c r="NFH134" s="24"/>
      <c r="NFI134" s="31"/>
      <c r="NFJ134" s="24"/>
      <c r="NFK134" s="24"/>
      <c r="NFL134" s="24"/>
      <c r="NFM134" s="24"/>
      <c r="NFN134" s="24"/>
      <c r="NFO134" s="24"/>
      <c r="NFP134" s="24"/>
      <c r="NFQ134" s="24"/>
      <c r="NFR134" s="24"/>
      <c r="NFS134" s="24"/>
      <c r="NFT134" s="24"/>
      <c r="NFU134" s="24"/>
      <c r="NFV134" s="24"/>
      <c r="NFW134" s="24"/>
      <c r="NFX134" s="24"/>
      <c r="NGB134" s="3"/>
      <c r="NGC134" s="31"/>
      <c r="NGD134" s="5"/>
      <c r="NGE134" s="9"/>
      <c r="NGH134" s="2"/>
      <c r="NGK134" s="24"/>
      <c r="NGL134" s="24"/>
      <c r="NGM134" s="31"/>
      <c r="NGN134" s="24"/>
      <c r="NGO134" s="24"/>
      <c r="NGP134" s="24"/>
      <c r="NGQ134" s="24"/>
      <c r="NGR134" s="24"/>
      <c r="NGS134" s="24"/>
      <c r="NGT134" s="24"/>
      <c r="NGU134" s="24"/>
      <c r="NGV134" s="24"/>
      <c r="NGW134" s="24"/>
      <c r="NGX134" s="24"/>
      <c r="NGY134" s="24"/>
      <c r="NGZ134" s="24"/>
      <c r="NHA134" s="24"/>
      <c r="NHB134" s="24"/>
      <c r="NHF134" s="3"/>
      <c r="NHG134" s="31"/>
      <c r="NHH134" s="5"/>
      <c r="NHI134" s="9"/>
      <c r="NHL134" s="2"/>
      <c r="NHO134" s="24"/>
      <c r="NHP134" s="24"/>
      <c r="NHQ134" s="31"/>
      <c r="NHR134" s="24"/>
      <c r="NHS134" s="24"/>
      <c r="NHT134" s="24"/>
      <c r="NHU134" s="24"/>
      <c r="NHV134" s="24"/>
      <c r="NHW134" s="24"/>
      <c r="NHX134" s="24"/>
      <c r="NHY134" s="24"/>
      <c r="NHZ134" s="24"/>
      <c r="NIA134" s="24"/>
      <c r="NIB134" s="24"/>
      <c r="NIC134" s="24"/>
      <c r="NID134" s="24"/>
      <c r="NIE134" s="24"/>
      <c r="NIF134" s="24"/>
      <c r="NIJ134" s="3"/>
      <c r="NIK134" s="31"/>
      <c r="NIL134" s="5"/>
      <c r="NIM134" s="9"/>
      <c r="NIP134" s="2"/>
      <c r="NIS134" s="24"/>
      <c r="NIT134" s="24"/>
      <c r="NIU134" s="31"/>
      <c r="NIV134" s="24"/>
      <c r="NIW134" s="24"/>
      <c r="NIX134" s="24"/>
      <c r="NIY134" s="24"/>
      <c r="NIZ134" s="24"/>
      <c r="NJA134" s="24"/>
      <c r="NJB134" s="24"/>
      <c r="NJC134" s="24"/>
      <c r="NJD134" s="24"/>
      <c r="NJE134" s="24"/>
      <c r="NJF134" s="24"/>
      <c r="NJG134" s="24"/>
      <c r="NJH134" s="24"/>
      <c r="NJI134" s="24"/>
      <c r="NJJ134" s="24"/>
      <c r="NJN134" s="3"/>
      <c r="NJO134" s="31"/>
      <c r="NJP134" s="5"/>
      <c r="NJQ134" s="9"/>
      <c r="NJT134" s="2"/>
      <c r="NJW134" s="24"/>
      <c r="NJX134" s="24"/>
      <c r="NJY134" s="31"/>
      <c r="NJZ134" s="24"/>
      <c r="NKA134" s="24"/>
      <c r="NKB134" s="24"/>
      <c r="NKC134" s="24"/>
      <c r="NKD134" s="24"/>
      <c r="NKE134" s="24"/>
      <c r="NKF134" s="24"/>
      <c r="NKG134" s="24"/>
      <c r="NKH134" s="24"/>
      <c r="NKI134" s="24"/>
      <c r="NKJ134" s="24"/>
      <c r="NKK134" s="24"/>
      <c r="NKL134" s="24"/>
      <c r="NKM134" s="24"/>
      <c r="NKN134" s="24"/>
      <c r="NKR134" s="3"/>
      <c r="NKS134" s="31"/>
      <c r="NKT134" s="5"/>
      <c r="NKU134" s="9"/>
      <c r="NKX134" s="2"/>
      <c r="NLA134" s="24"/>
      <c r="NLB134" s="24"/>
      <c r="NLC134" s="31"/>
      <c r="NLD134" s="24"/>
      <c r="NLE134" s="24"/>
      <c r="NLF134" s="24"/>
      <c r="NLG134" s="24"/>
      <c r="NLH134" s="24"/>
      <c r="NLI134" s="24"/>
      <c r="NLJ134" s="24"/>
      <c r="NLK134" s="24"/>
      <c r="NLL134" s="24"/>
      <c r="NLM134" s="24"/>
      <c r="NLN134" s="24"/>
      <c r="NLO134" s="24"/>
      <c r="NLP134" s="24"/>
      <c r="NLQ134" s="24"/>
      <c r="NLR134" s="24"/>
      <c r="NLV134" s="3"/>
      <c r="NLW134" s="31"/>
      <c r="NLX134" s="5"/>
      <c r="NLY134" s="9"/>
      <c r="NMB134" s="2"/>
      <c r="NME134" s="24"/>
      <c r="NMF134" s="24"/>
      <c r="NMG134" s="31"/>
      <c r="NMH134" s="24"/>
      <c r="NMI134" s="24"/>
      <c r="NMJ134" s="24"/>
      <c r="NMK134" s="24"/>
      <c r="NML134" s="24"/>
      <c r="NMM134" s="24"/>
      <c r="NMN134" s="24"/>
      <c r="NMO134" s="24"/>
      <c r="NMP134" s="24"/>
      <c r="NMQ134" s="24"/>
      <c r="NMR134" s="24"/>
      <c r="NMS134" s="24"/>
      <c r="NMT134" s="24"/>
      <c r="NMU134" s="24"/>
      <c r="NMV134" s="24"/>
      <c r="NMZ134" s="3"/>
      <c r="NNA134" s="31"/>
      <c r="NNB134" s="5"/>
      <c r="NNC134" s="9"/>
      <c r="NNF134" s="2"/>
      <c r="NNI134" s="24"/>
      <c r="NNJ134" s="24"/>
      <c r="NNK134" s="31"/>
      <c r="NNL134" s="24"/>
      <c r="NNM134" s="24"/>
      <c r="NNN134" s="24"/>
      <c r="NNO134" s="24"/>
      <c r="NNP134" s="24"/>
      <c r="NNQ134" s="24"/>
      <c r="NNR134" s="24"/>
      <c r="NNS134" s="24"/>
      <c r="NNT134" s="24"/>
      <c r="NNU134" s="24"/>
      <c r="NNV134" s="24"/>
      <c r="NNW134" s="24"/>
      <c r="NNX134" s="24"/>
      <c r="NNY134" s="24"/>
      <c r="NNZ134" s="24"/>
      <c r="NOD134" s="3"/>
      <c r="NOE134" s="31"/>
      <c r="NOF134" s="5"/>
      <c r="NOG134" s="9"/>
      <c r="NOJ134" s="2"/>
      <c r="NOM134" s="24"/>
      <c r="NON134" s="24"/>
      <c r="NOO134" s="31"/>
      <c r="NOP134" s="24"/>
      <c r="NOQ134" s="24"/>
      <c r="NOR134" s="24"/>
      <c r="NOS134" s="24"/>
      <c r="NOT134" s="24"/>
      <c r="NOU134" s="24"/>
      <c r="NOV134" s="24"/>
      <c r="NOW134" s="24"/>
      <c r="NOX134" s="24"/>
      <c r="NOY134" s="24"/>
      <c r="NOZ134" s="24"/>
      <c r="NPA134" s="24"/>
      <c r="NPB134" s="24"/>
      <c r="NPC134" s="24"/>
      <c r="NPD134" s="24"/>
      <c r="NPH134" s="3"/>
      <c r="NPI134" s="31"/>
      <c r="NPJ134" s="5"/>
      <c r="NPK134" s="9"/>
      <c r="NPN134" s="2"/>
      <c r="NPQ134" s="24"/>
      <c r="NPR134" s="24"/>
      <c r="NPS134" s="31"/>
      <c r="NPT134" s="24"/>
      <c r="NPU134" s="24"/>
      <c r="NPV134" s="24"/>
      <c r="NPW134" s="24"/>
      <c r="NPX134" s="24"/>
      <c r="NPY134" s="24"/>
      <c r="NPZ134" s="24"/>
      <c r="NQA134" s="24"/>
      <c r="NQB134" s="24"/>
      <c r="NQC134" s="24"/>
      <c r="NQD134" s="24"/>
      <c r="NQE134" s="24"/>
      <c r="NQF134" s="24"/>
      <c r="NQG134" s="24"/>
      <c r="NQH134" s="24"/>
      <c r="NQL134" s="3"/>
      <c r="NQM134" s="31"/>
      <c r="NQN134" s="5"/>
      <c r="NQO134" s="9"/>
      <c r="NQR134" s="2"/>
      <c r="NQU134" s="24"/>
      <c r="NQV134" s="24"/>
      <c r="NQW134" s="31"/>
      <c r="NQX134" s="24"/>
      <c r="NQY134" s="24"/>
      <c r="NQZ134" s="24"/>
      <c r="NRA134" s="24"/>
      <c r="NRB134" s="24"/>
      <c r="NRC134" s="24"/>
      <c r="NRD134" s="24"/>
      <c r="NRE134" s="24"/>
      <c r="NRF134" s="24"/>
      <c r="NRG134" s="24"/>
      <c r="NRH134" s="24"/>
      <c r="NRI134" s="24"/>
      <c r="NRJ134" s="24"/>
      <c r="NRK134" s="24"/>
      <c r="NRL134" s="24"/>
      <c r="NRP134" s="3"/>
      <c r="NRQ134" s="31"/>
      <c r="NRR134" s="5"/>
      <c r="NRS134" s="9"/>
      <c r="NRV134" s="2"/>
      <c r="NRY134" s="24"/>
      <c r="NRZ134" s="24"/>
      <c r="NSA134" s="31"/>
      <c r="NSB134" s="24"/>
      <c r="NSC134" s="24"/>
      <c r="NSD134" s="24"/>
      <c r="NSE134" s="24"/>
      <c r="NSF134" s="24"/>
      <c r="NSG134" s="24"/>
      <c r="NSH134" s="24"/>
      <c r="NSI134" s="24"/>
      <c r="NSJ134" s="24"/>
      <c r="NSK134" s="24"/>
      <c r="NSL134" s="24"/>
      <c r="NSM134" s="24"/>
      <c r="NSN134" s="24"/>
      <c r="NSO134" s="24"/>
      <c r="NSP134" s="24"/>
      <c r="NST134" s="3"/>
      <c r="NSU134" s="31"/>
      <c r="NSV134" s="5"/>
      <c r="NSW134" s="9"/>
      <c r="NSZ134" s="2"/>
      <c r="NTC134" s="24"/>
      <c r="NTD134" s="24"/>
      <c r="NTE134" s="31"/>
      <c r="NTF134" s="24"/>
      <c r="NTG134" s="24"/>
      <c r="NTH134" s="24"/>
      <c r="NTI134" s="24"/>
      <c r="NTJ134" s="24"/>
      <c r="NTK134" s="24"/>
      <c r="NTL134" s="24"/>
      <c r="NTM134" s="24"/>
      <c r="NTN134" s="24"/>
      <c r="NTO134" s="24"/>
      <c r="NTP134" s="24"/>
      <c r="NTQ134" s="24"/>
      <c r="NTR134" s="24"/>
      <c r="NTS134" s="24"/>
      <c r="NTT134" s="24"/>
      <c r="NTX134" s="3"/>
      <c r="NTY134" s="31"/>
      <c r="NTZ134" s="5"/>
      <c r="NUA134" s="9"/>
      <c r="NUD134" s="2"/>
      <c r="NUG134" s="24"/>
      <c r="NUH134" s="24"/>
      <c r="NUI134" s="31"/>
      <c r="NUJ134" s="24"/>
      <c r="NUK134" s="24"/>
      <c r="NUL134" s="24"/>
      <c r="NUM134" s="24"/>
      <c r="NUN134" s="24"/>
      <c r="NUO134" s="24"/>
      <c r="NUP134" s="24"/>
      <c r="NUQ134" s="24"/>
      <c r="NUR134" s="24"/>
      <c r="NUS134" s="24"/>
      <c r="NUT134" s="24"/>
      <c r="NUU134" s="24"/>
      <c r="NUV134" s="24"/>
      <c r="NUW134" s="24"/>
      <c r="NUX134" s="24"/>
      <c r="NVB134" s="3"/>
      <c r="NVC134" s="31"/>
      <c r="NVD134" s="5"/>
      <c r="NVE134" s="9"/>
      <c r="NVH134" s="2"/>
      <c r="NVK134" s="24"/>
      <c r="NVL134" s="24"/>
      <c r="NVM134" s="31"/>
      <c r="NVN134" s="24"/>
      <c r="NVO134" s="24"/>
      <c r="NVP134" s="24"/>
      <c r="NVQ134" s="24"/>
      <c r="NVR134" s="24"/>
      <c r="NVS134" s="24"/>
      <c r="NVT134" s="24"/>
      <c r="NVU134" s="24"/>
      <c r="NVV134" s="24"/>
      <c r="NVW134" s="24"/>
      <c r="NVX134" s="24"/>
      <c r="NVY134" s="24"/>
      <c r="NVZ134" s="24"/>
      <c r="NWA134" s="24"/>
      <c r="NWB134" s="24"/>
      <c r="NWF134" s="3"/>
      <c r="NWG134" s="31"/>
      <c r="NWH134" s="5"/>
      <c r="NWI134" s="9"/>
      <c r="NWL134" s="2"/>
      <c r="NWO134" s="24"/>
      <c r="NWP134" s="24"/>
      <c r="NWQ134" s="31"/>
      <c r="NWR134" s="24"/>
      <c r="NWS134" s="24"/>
      <c r="NWT134" s="24"/>
      <c r="NWU134" s="24"/>
      <c r="NWV134" s="24"/>
      <c r="NWW134" s="24"/>
      <c r="NWX134" s="24"/>
      <c r="NWY134" s="24"/>
      <c r="NWZ134" s="24"/>
      <c r="NXA134" s="24"/>
      <c r="NXB134" s="24"/>
      <c r="NXC134" s="24"/>
      <c r="NXD134" s="24"/>
      <c r="NXE134" s="24"/>
      <c r="NXF134" s="24"/>
      <c r="NXJ134" s="3"/>
      <c r="NXK134" s="31"/>
      <c r="NXL134" s="5"/>
      <c r="NXM134" s="9"/>
      <c r="NXP134" s="2"/>
      <c r="NXS134" s="24"/>
      <c r="NXT134" s="24"/>
      <c r="NXU134" s="31"/>
      <c r="NXV134" s="24"/>
      <c r="NXW134" s="24"/>
      <c r="NXX134" s="24"/>
      <c r="NXY134" s="24"/>
      <c r="NXZ134" s="24"/>
      <c r="NYA134" s="24"/>
      <c r="NYB134" s="24"/>
      <c r="NYC134" s="24"/>
      <c r="NYD134" s="24"/>
      <c r="NYE134" s="24"/>
      <c r="NYF134" s="24"/>
      <c r="NYG134" s="24"/>
      <c r="NYH134" s="24"/>
      <c r="NYI134" s="24"/>
      <c r="NYJ134" s="24"/>
      <c r="NYN134" s="3"/>
      <c r="NYO134" s="31"/>
      <c r="NYP134" s="5"/>
      <c r="NYQ134" s="9"/>
      <c r="NYT134" s="2"/>
      <c r="NYW134" s="24"/>
      <c r="NYX134" s="24"/>
      <c r="NYY134" s="31"/>
      <c r="NYZ134" s="24"/>
      <c r="NZA134" s="24"/>
      <c r="NZB134" s="24"/>
      <c r="NZC134" s="24"/>
      <c r="NZD134" s="24"/>
      <c r="NZE134" s="24"/>
      <c r="NZF134" s="24"/>
      <c r="NZG134" s="24"/>
      <c r="NZH134" s="24"/>
      <c r="NZI134" s="24"/>
      <c r="NZJ134" s="24"/>
      <c r="NZK134" s="24"/>
      <c r="NZL134" s="24"/>
      <c r="NZM134" s="24"/>
      <c r="NZN134" s="24"/>
      <c r="NZR134" s="3"/>
      <c r="NZS134" s="31"/>
      <c r="NZT134" s="5"/>
      <c r="NZU134" s="9"/>
      <c r="NZX134" s="2"/>
      <c r="OAA134" s="24"/>
      <c r="OAB134" s="24"/>
      <c r="OAC134" s="31"/>
      <c r="OAD134" s="24"/>
      <c r="OAE134" s="24"/>
      <c r="OAF134" s="24"/>
      <c r="OAG134" s="24"/>
      <c r="OAH134" s="24"/>
      <c r="OAI134" s="24"/>
      <c r="OAJ134" s="24"/>
      <c r="OAK134" s="24"/>
      <c r="OAL134" s="24"/>
      <c r="OAM134" s="24"/>
      <c r="OAN134" s="24"/>
      <c r="OAO134" s="24"/>
      <c r="OAP134" s="24"/>
      <c r="OAQ134" s="24"/>
      <c r="OAR134" s="24"/>
      <c r="OAV134" s="3"/>
      <c r="OAW134" s="31"/>
      <c r="OAX134" s="5"/>
      <c r="OAY134" s="9"/>
      <c r="OBB134" s="2"/>
      <c r="OBE134" s="24"/>
      <c r="OBF134" s="24"/>
      <c r="OBG134" s="31"/>
      <c r="OBH134" s="24"/>
      <c r="OBI134" s="24"/>
      <c r="OBJ134" s="24"/>
      <c r="OBK134" s="24"/>
      <c r="OBL134" s="24"/>
      <c r="OBM134" s="24"/>
      <c r="OBN134" s="24"/>
      <c r="OBO134" s="24"/>
      <c r="OBP134" s="24"/>
      <c r="OBQ134" s="24"/>
      <c r="OBR134" s="24"/>
      <c r="OBS134" s="24"/>
      <c r="OBT134" s="24"/>
      <c r="OBU134" s="24"/>
      <c r="OBV134" s="24"/>
      <c r="OBZ134" s="3"/>
      <c r="OCA134" s="31"/>
      <c r="OCB134" s="5"/>
      <c r="OCC134" s="9"/>
      <c r="OCF134" s="2"/>
      <c r="OCI134" s="24"/>
      <c r="OCJ134" s="24"/>
      <c r="OCK134" s="31"/>
      <c r="OCL134" s="24"/>
      <c r="OCM134" s="24"/>
      <c r="OCN134" s="24"/>
      <c r="OCO134" s="24"/>
      <c r="OCP134" s="24"/>
      <c r="OCQ134" s="24"/>
      <c r="OCR134" s="24"/>
      <c r="OCS134" s="24"/>
      <c r="OCT134" s="24"/>
      <c r="OCU134" s="24"/>
      <c r="OCV134" s="24"/>
      <c r="OCW134" s="24"/>
      <c r="OCX134" s="24"/>
      <c r="OCY134" s="24"/>
      <c r="OCZ134" s="24"/>
      <c r="ODD134" s="3"/>
      <c r="ODE134" s="31"/>
      <c r="ODF134" s="5"/>
      <c r="ODG134" s="9"/>
      <c r="ODJ134" s="2"/>
      <c r="ODM134" s="24"/>
      <c r="ODN134" s="24"/>
      <c r="ODO134" s="31"/>
      <c r="ODP134" s="24"/>
      <c r="ODQ134" s="24"/>
      <c r="ODR134" s="24"/>
      <c r="ODS134" s="24"/>
      <c r="ODT134" s="24"/>
      <c r="ODU134" s="24"/>
      <c r="ODV134" s="24"/>
      <c r="ODW134" s="24"/>
      <c r="ODX134" s="24"/>
      <c r="ODY134" s="24"/>
      <c r="ODZ134" s="24"/>
      <c r="OEA134" s="24"/>
      <c r="OEB134" s="24"/>
      <c r="OEC134" s="24"/>
      <c r="OED134" s="24"/>
      <c r="OEH134" s="3"/>
      <c r="OEI134" s="31"/>
      <c r="OEJ134" s="5"/>
      <c r="OEK134" s="9"/>
      <c r="OEN134" s="2"/>
      <c r="OEQ134" s="24"/>
      <c r="OER134" s="24"/>
      <c r="OES134" s="31"/>
      <c r="OET134" s="24"/>
      <c r="OEU134" s="24"/>
      <c r="OEV134" s="24"/>
      <c r="OEW134" s="24"/>
      <c r="OEX134" s="24"/>
      <c r="OEY134" s="24"/>
      <c r="OEZ134" s="24"/>
      <c r="OFA134" s="24"/>
      <c r="OFB134" s="24"/>
      <c r="OFC134" s="24"/>
      <c r="OFD134" s="24"/>
      <c r="OFE134" s="24"/>
      <c r="OFF134" s="24"/>
      <c r="OFG134" s="24"/>
      <c r="OFH134" s="24"/>
      <c r="OFL134" s="3"/>
      <c r="OFM134" s="31"/>
      <c r="OFN134" s="5"/>
      <c r="OFO134" s="9"/>
      <c r="OFR134" s="2"/>
      <c r="OFU134" s="24"/>
      <c r="OFV134" s="24"/>
      <c r="OFW134" s="31"/>
      <c r="OFX134" s="24"/>
      <c r="OFY134" s="24"/>
      <c r="OFZ134" s="24"/>
      <c r="OGA134" s="24"/>
      <c r="OGB134" s="24"/>
      <c r="OGC134" s="24"/>
      <c r="OGD134" s="24"/>
      <c r="OGE134" s="24"/>
      <c r="OGF134" s="24"/>
      <c r="OGG134" s="24"/>
      <c r="OGH134" s="24"/>
      <c r="OGI134" s="24"/>
      <c r="OGJ134" s="24"/>
      <c r="OGK134" s="24"/>
      <c r="OGL134" s="24"/>
      <c r="OGP134" s="3"/>
      <c r="OGQ134" s="31"/>
      <c r="OGR134" s="5"/>
      <c r="OGS134" s="9"/>
      <c r="OGV134" s="2"/>
      <c r="OGY134" s="24"/>
      <c r="OGZ134" s="24"/>
      <c r="OHA134" s="31"/>
      <c r="OHB134" s="24"/>
      <c r="OHC134" s="24"/>
      <c r="OHD134" s="24"/>
      <c r="OHE134" s="24"/>
      <c r="OHF134" s="24"/>
      <c r="OHG134" s="24"/>
      <c r="OHH134" s="24"/>
      <c r="OHI134" s="24"/>
      <c r="OHJ134" s="24"/>
      <c r="OHK134" s="24"/>
      <c r="OHL134" s="24"/>
      <c r="OHM134" s="24"/>
      <c r="OHN134" s="24"/>
      <c r="OHO134" s="24"/>
      <c r="OHP134" s="24"/>
      <c r="OHT134" s="3"/>
      <c r="OHU134" s="31"/>
      <c r="OHV134" s="5"/>
      <c r="OHW134" s="9"/>
      <c r="OHZ134" s="2"/>
      <c r="OIC134" s="24"/>
      <c r="OID134" s="24"/>
      <c r="OIE134" s="31"/>
      <c r="OIF134" s="24"/>
      <c r="OIG134" s="24"/>
      <c r="OIH134" s="24"/>
      <c r="OII134" s="24"/>
      <c r="OIJ134" s="24"/>
      <c r="OIK134" s="24"/>
      <c r="OIL134" s="24"/>
      <c r="OIM134" s="24"/>
      <c r="OIN134" s="24"/>
      <c r="OIO134" s="24"/>
      <c r="OIP134" s="24"/>
      <c r="OIQ134" s="24"/>
      <c r="OIR134" s="24"/>
      <c r="OIS134" s="24"/>
      <c r="OIT134" s="24"/>
      <c r="OIX134" s="3"/>
      <c r="OIY134" s="31"/>
      <c r="OIZ134" s="5"/>
      <c r="OJA134" s="9"/>
      <c r="OJD134" s="2"/>
      <c r="OJG134" s="24"/>
      <c r="OJH134" s="24"/>
      <c r="OJI134" s="31"/>
      <c r="OJJ134" s="24"/>
      <c r="OJK134" s="24"/>
      <c r="OJL134" s="24"/>
      <c r="OJM134" s="24"/>
      <c r="OJN134" s="24"/>
      <c r="OJO134" s="24"/>
      <c r="OJP134" s="24"/>
      <c r="OJQ134" s="24"/>
      <c r="OJR134" s="24"/>
      <c r="OJS134" s="24"/>
      <c r="OJT134" s="24"/>
      <c r="OJU134" s="24"/>
      <c r="OJV134" s="24"/>
      <c r="OJW134" s="24"/>
      <c r="OJX134" s="24"/>
      <c r="OKB134" s="3"/>
      <c r="OKC134" s="31"/>
      <c r="OKD134" s="5"/>
      <c r="OKE134" s="9"/>
      <c r="OKH134" s="2"/>
      <c r="OKK134" s="24"/>
      <c r="OKL134" s="24"/>
      <c r="OKM134" s="31"/>
      <c r="OKN134" s="24"/>
      <c r="OKO134" s="24"/>
      <c r="OKP134" s="24"/>
      <c r="OKQ134" s="24"/>
      <c r="OKR134" s="24"/>
      <c r="OKS134" s="24"/>
      <c r="OKT134" s="24"/>
      <c r="OKU134" s="24"/>
      <c r="OKV134" s="24"/>
      <c r="OKW134" s="24"/>
      <c r="OKX134" s="24"/>
      <c r="OKY134" s="24"/>
      <c r="OKZ134" s="24"/>
      <c r="OLA134" s="24"/>
      <c r="OLB134" s="24"/>
      <c r="OLF134" s="3"/>
      <c r="OLG134" s="31"/>
      <c r="OLH134" s="5"/>
      <c r="OLI134" s="9"/>
      <c r="OLL134" s="2"/>
      <c r="OLO134" s="24"/>
      <c r="OLP134" s="24"/>
      <c r="OLQ134" s="31"/>
      <c r="OLR134" s="24"/>
      <c r="OLS134" s="24"/>
      <c r="OLT134" s="24"/>
      <c r="OLU134" s="24"/>
      <c r="OLV134" s="24"/>
      <c r="OLW134" s="24"/>
      <c r="OLX134" s="24"/>
      <c r="OLY134" s="24"/>
      <c r="OLZ134" s="24"/>
      <c r="OMA134" s="24"/>
      <c r="OMB134" s="24"/>
      <c r="OMC134" s="24"/>
      <c r="OMD134" s="24"/>
      <c r="OME134" s="24"/>
      <c r="OMF134" s="24"/>
      <c r="OMJ134" s="3"/>
      <c r="OMK134" s="31"/>
      <c r="OML134" s="5"/>
      <c r="OMM134" s="9"/>
      <c r="OMP134" s="2"/>
      <c r="OMS134" s="24"/>
      <c r="OMT134" s="24"/>
      <c r="OMU134" s="31"/>
      <c r="OMV134" s="24"/>
      <c r="OMW134" s="24"/>
      <c r="OMX134" s="24"/>
      <c r="OMY134" s="24"/>
      <c r="OMZ134" s="24"/>
      <c r="ONA134" s="24"/>
      <c r="ONB134" s="24"/>
      <c r="ONC134" s="24"/>
      <c r="OND134" s="24"/>
      <c r="ONE134" s="24"/>
      <c r="ONF134" s="24"/>
      <c r="ONG134" s="24"/>
      <c r="ONH134" s="24"/>
      <c r="ONI134" s="24"/>
      <c r="ONJ134" s="24"/>
      <c r="ONN134" s="3"/>
      <c r="ONO134" s="31"/>
      <c r="ONP134" s="5"/>
      <c r="ONQ134" s="9"/>
      <c r="ONT134" s="2"/>
      <c r="ONW134" s="24"/>
      <c r="ONX134" s="24"/>
      <c r="ONY134" s="31"/>
      <c r="ONZ134" s="24"/>
      <c r="OOA134" s="24"/>
      <c r="OOB134" s="24"/>
      <c r="OOC134" s="24"/>
      <c r="OOD134" s="24"/>
      <c r="OOE134" s="24"/>
      <c r="OOF134" s="24"/>
      <c r="OOG134" s="24"/>
      <c r="OOH134" s="24"/>
      <c r="OOI134" s="24"/>
      <c r="OOJ134" s="24"/>
      <c r="OOK134" s="24"/>
      <c r="OOL134" s="24"/>
      <c r="OOM134" s="24"/>
      <c r="OON134" s="24"/>
      <c r="OOR134" s="3"/>
      <c r="OOS134" s="31"/>
      <c r="OOT134" s="5"/>
      <c r="OOU134" s="9"/>
      <c r="OOX134" s="2"/>
      <c r="OPA134" s="24"/>
      <c r="OPB134" s="24"/>
      <c r="OPC134" s="31"/>
      <c r="OPD134" s="24"/>
      <c r="OPE134" s="24"/>
      <c r="OPF134" s="24"/>
      <c r="OPG134" s="24"/>
      <c r="OPH134" s="24"/>
      <c r="OPI134" s="24"/>
      <c r="OPJ134" s="24"/>
      <c r="OPK134" s="24"/>
      <c r="OPL134" s="24"/>
      <c r="OPM134" s="24"/>
      <c r="OPN134" s="24"/>
      <c r="OPO134" s="24"/>
      <c r="OPP134" s="24"/>
      <c r="OPQ134" s="24"/>
      <c r="OPR134" s="24"/>
      <c r="OPV134" s="3"/>
      <c r="OPW134" s="31"/>
      <c r="OPX134" s="5"/>
      <c r="OPY134" s="9"/>
      <c r="OQB134" s="2"/>
      <c r="OQE134" s="24"/>
      <c r="OQF134" s="24"/>
      <c r="OQG134" s="31"/>
      <c r="OQH134" s="24"/>
      <c r="OQI134" s="24"/>
      <c r="OQJ134" s="24"/>
      <c r="OQK134" s="24"/>
      <c r="OQL134" s="24"/>
      <c r="OQM134" s="24"/>
      <c r="OQN134" s="24"/>
      <c r="OQO134" s="24"/>
      <c r="OQP134" s="24"/>
      <c r="OQQ134" s="24"/>
      <c r="OQR134" s="24"/>
      <c r="OQS134" s="24"/>
      <c r="OQT134" s="24"/>
      <c r="OQU134" s="24"/>
      <c r="OQV134" s="24"/>
      <c r="OQZ134" s="3"/>
      <c r="ORA134" s="31"/>
      <c r="ORB134" s="5"/>
      <c r="ORC134" s="9"/>
      <c r="ORF134" s="2"/>
      <c r="ORI134" s="24"/>
      <c r="ORJ134" s="24"/>
      <c r="ORK134" s="31"/>
      <c r="ORL134" s="24"/>
      <c r="ORM134" s="24"/>
      <c r="ORN134" s="24"/>
      <c r="ORO134" s="24"/>
      <c r="ORP134" s="24"/>
      <c r="ORQ134" s="24"/>
      <c r="ORR134" s="24"/>
      <c r="ORS134" s="24"/>
      <c r="ORT134" s="24"/>
      <c r="ORU134" s="24"/>
      <c r="ORV134" s="24"/>
      <c r="ORW134" s="24"/>
      <c r="ORX134" s="24"/>
      <c r="ORY134" s="24"/>
      <c r="ORZ134" s="24"/>
      <c r="OSD134" s="3"/>
      <c r="OSE134" s="31"/>
      <c r="OSF134" s="5"/>
      <c r="OSG134" s="9"/>
      <c r="OSJ134" s="2"/>
      <c r="OSM134" s="24"/>
      <c r="OSN134" s="24"/>
      <c r="OSO134" s="31"/>
      <c r="OSP134" s="24"/>
      <c r="OSQ134" s="24"/>
      <c r="OSR134" s="24"/>
      <c r="OSS134" s="24"/>
      <c r="OST134" s="24"/>
      <c r="OSU134" s="24"/>
      <c r="OSV134" s="24"/>
      <c r="OSW134" s="24"/>
      <c r="OSX134" s="24"/>
      <c r="OSY134" s="24"/>
      <c r="OSZ134" s="24"/>
      <c r="OTA134" s="24"/>
      <c r="OTB134" s="24"/>
      <c r="OTC134" s="24"/>
      <c r="OTD134" s="24"/>
      <c r="OTH134" s="3"/>
      <c r="OTI134" s="31"/>
      <c r="OTJ134" s="5"/>
      <c r="OTK134" s="9"/>
      <c r="OTN134" s="2"/>
      <c r="OTQ134" s="24"/>
      <c r="OTR134" s="24"/>
      <c r="OTS134" s="31"/>
      <c r="OTT134" s="24"/>
      <c r="OTU134" s="24"/>
      <c r="OTV134" s="24"/>
      <c r="OTW134" s="24"/>
      <c r="OTX134" s="24"/>
      <c r="OTY134" s="24"/>
      <c r="OTZ134" s="24"/>
      <c r="OUA134" s="24"/>
      <c r="OUB134" s="24"/>
      <c r="OUC134" s="24"/>
      <c r="OUD134" s="24"/>
      <c r="OUE134" s="24"/>
      <c r="OUF134" s="24"/>
      <c r="OUG134" s="24"/>
      <c r="OUH134" s="24"/>
      <c r="OUL134" s="3"/>
      <c r="OUM134" s="31"/>
      <c r="OUN134" s="5"/>
      <c r="OUO134" s="9"/>
      <c r="OUR134" s="2"/>
      <c r="OUU134" s="24"/>
      <c r="OUV134" s="24"/>
      <c r="OUW134" s="31"/>
      <c r="OUX134" s="24"/>
      <c r="OUY134" s="24"/>
      <c r="OUZ134" s="24"/>
      <c r="OVA134" s="24"/>
      <c r="OVB134" s="24"/>
      <c r="OVC134" s="24"/>
      <c r="OVD134" s="24"/>
      <c r="OVE134" s="24"/>
      <c r="OVF134" s="24"/>
      <c r="OVG134" s="24"/>
      <c r="OVH134" s="24"/>
      <c r="OVI134" s="24"/>
      <c r="OVJ134" s="24"/>
      <c r="OVK134" s="24"/>
      <c r="OVL134" s="24"/>
      <c r="OVP134" s="3"/>
      <c r="OVQ134" s="31"/>
      <c r="OVR134" s="5"/>
      <c r="OVS134" s="9"/>
      <c r="OVV134" s="2"/>
      <c r="OVY134" s="24"/>
      <c r="OVZ134" s="24"/>
      <c r="OWA134" s="31"/>
      <c r="OWB134" s="24"/>
      <c r="OWC134" s="24"/>
      <c r="OWD134" s="24"/>
      <c r="OWE134" s="24"/>
      <c r="OWF134" s="24"/>
      <c r="OWG134" s="24"/>
      <c r="OWH134" s="24"/>
      <c r="OWI134" s="24"/>
      <c r="OWJ134" s="24"/>
      <c r="OWK134" s="24"/>
      <c r="OWL134" s="24"/>
      <c r="OWM134" s="24"/>
      <c r="OWN134" s="24"/>
      <c r="OWO134" s="24"/>
      <c r="OWP134" s="24"/>
      <c r="OWT134" s="3"/>
      <c r="OWU134" s="31"/>
      <c r="OWV134" s="5"/>
      <c r="OWW134" s="9"/>
      <c r="OWZ134" s="2"/>
      <c r="OXC134" s="24"/>
      <c r="OXD134" s="24"/>
      <c r="OXE134" s="31"/>
      <c r="OXF134" s="24"/>
      <c r="OXG134" s="24"/>
      <c r="OXH134" s="24"/>
      <c r="OXI134" s="24"/>
      <c r="OXJ134" s="24"/>
      <c r="OXK134" s="24"/>
      <c r="OXL134" s="24"/>
      <c r="OXM134" s="24"/>
      <c r="OXN134" s="24"/>
      <c r="OXO134" s="24"/>
      <c r="OXP134" s="24"/>
      <c r="OXQ134" s="24"/>
      <c r="OXR134" s="24"/>
      <c r="OXS134" s="24"/>
      <c r="OXT134" s="24"/>
      <c r="OXX134" s="3"/>
      <c r="OXY134" s="31"/>
      <c r="OXZ134" s="5"/>
      <c r="OYA134" s="9"/>
      <c r="OYD134" s="2"/>
      <c r="OYG134" s="24"/>
      <c r="OYH134" s="24"/>
      <c r="OYI134" s="31"/>
      <c r="OYJ134" s="24"/>
      <c r="OYK134" s="24"/>
      <c r="OYL134" s="24"/>
      <c r="OYM134" s="24"/>
      <c r="OYN134" s="24"/>
      <c r="OYO134" s="24"/>
      <c r="OYP134" s="24"/>
      <c r="OYQ134" s="24"/>
      <c r="OYR134" s="24"/>
      <c r="OYS134" s="24"/>
      <c r="OYT134" s="24"/>
      <c r="OYU134" s="24"/>
      <c r="OYV134" s="24"/>
      <c r="OYW134" s="24"/>
      <c r="OYX134" s="24"/>
      <c r="OZB134" s="3"/>
      <c r="OZC134" s="31"/>
      <c r="OZD134" s="5"/>
      <c r="OZE134" s="9"/>
      <c r="OZH134" s="2"/>
      <c r="OZK134" s="24"/>
      <c r="OZL134" s="24"/>
      <c r="OZM134" s="31"/>
      <c r="OZN134" s="24"/>
      <c r="OZO134" s="24"/>
      <c r="OZP134" s="24"/>
      <c r="OZQ134" s="24"/>
      <c r="OZR134" s="24"/>
      <c r="OZS134" s="24"/>
      <c r="OZT134" s="24"/>
      <c r="OZU134" s="24"/>
      <c r="OZV134" s="24"/>
      <c r="OZW134" s="24"/>
      <c r="OZX134" s="24"/>
      <c r="OZY134" s="24"/>
      <c r="OZZ134" s="24"/>
      <c r="PAA134" s="24"/>
      <c r="PAB134" s="24"/>
      <c r="PAF134" s="3"/>
      <c r="PAG134" s="31"/>
      <c r="PAH134" s="5"/>
      <c r="PAI134" s="9"/>
      <c r="PAL134" s="2"/>
      <c r="PAO134" s="24"/>
      <c r="PAP134" s="24"/>
      <c r="PAQ134" s="31"/>
      <c r="PAR134" s="24"/>
      <c r="PAS134" s="24"/>
      <c r="PAT134" s="24"/>
      <c r="PAU134" s="24"/>
      <c r="PAV134" s="24"/>
      <c r="PAW134" s="24"/>
      <c r="PAX134" s="24"/>
      <c r="PAY134" s="24"/>
      <c r="PAZ134" s="24"/>
      <c r="PBA134" s="24"/>
      <c r="PBB134" s="24"/>
      <c r="PBC134" s="24"/>
      <c r="PBD134" s="24"/>
      <c r="PBE134" s="24"/>
      <c r="PBF134" s="24"/>
      <c r="PBJ134" s="3"/>
      <c r="PBK134" s="31"/>
      <c r="PBL134" s="5"/>
      <c r="PBM134" s="9"/>
      <c r="PBP134" s="2"/>
      <c r="PBS134" s="24"/>
      <c r="PBT134" s="24"/>
      <c r="PBU134" s="31"/>
      <c r="PBV134" s="24"/>
      <c r="PBW134" s="24"/>
      <c r="PBX134" s="24"/>
      <c r="PBY134" s="24"/>
      <c r="PBZ134" s="24"/>
      <c r="PCA134" s="24"/>
      <c r="PCB134" s="24"/>
      <c r="PCC134" s="24"/>
      <c r="PCD134" s="24"/>
      <c r="PCE134" s="24"/>
      <c r="PCF134" s="24"/>
      <c r="PCG134" s="24"/>
      <c r="PCH134" s="24"/>
      <c r="PCI134" s="24"/>
      <c r="PCJ134" s="24"/>
      <c r="PCN134" s="3"/>
      <c r="PCO134" s="31"/>
      <c r="PCP134" s="5"/>
      <c r="PCQ134" s="9"/>
      <c r="PCT134" s="2"/>
      <c r="PCW134" s="24"/>
      <c r="PCX134" s="24"/>
      <c r="PCY134" s="31"/>
      <c r="PCZ134" s="24"/>
      <c r="PDA134" s="24"/>
      <c r="PDB134" s="24"/>
      <c r="PDC134" s="24"/>
      <c r="PDD134" s="24"/>
      <c r="PDE134" s="24"/>
      <c r="PDF134" s="24"/>
      <c r="PDG134" s="24"/>
      <c r="PDH134" s="24"/>
      <c r="PDI134" s="24"/>
      <c r="PDJ134" s="24"/>
      <c r="PDK134" s="24"/>
      <c r="PDL134" s="24"/>
      <c r="PDM134" s="24"/>
      <c r="PDN134" s="24"/>
      <c r="PDR134" s="3"/>
      <c r="PDS134" s="31"/>
      <c r="PDT134" s="5"/>
      <c r="PDU134" s="9"/>
      <c r="PDX134" s="2"/>
      <c r="PEA134" s="24"/>
      <c r="PEB134" s="24"/>
      <c r="PEC134" s="31"/>
      <c r="PED134" s="24"/>
      <c r="PEE134" s="24"/>
      <c r="PEF134" s="24"/>
      <c r="PEG134" s="24"/>
      <c r="PEH134" s="24"/>
      <c r="PEI134" s="24"/>
      <c r="PEJ134" s="24"/>
      <c r="PEK134" s="24"/>
      <c r="PEL134" s="24"/>
      <c r="PEM134" s="24"/>
      <c r="PEN134" s="24"/>
      <c r="PEO134" s="24"/>
      <c r="PEP134" s="24"/>
      <c r="PEQ134" s="24"/>
      <c r="PER134" s="24"/>
      <c r="PEV134" s="3"/>
      <c r="PEW134" s="31"/>
      <c r="PEX134" s="5"/>
      <c r="PEY134" s="9"/>
      <c r="PFB134" s="2"/>
      <c r="PFE134" s="24"/>
      <c r="PFF134" s="24"/>
      <c r="PFG134" s="31"/>
      <c r="PFH134" s="24"/>
      <c r="PFI134" s="24"/>
      <c r="PFJ134" s="24"/>
      <c r="PFK134" s="24"/>
      <c r="PFL134" s="24"/>
      <c r="PFM134" s="24"/>
      <c r="PFN134" s="24"/>
      <c r="PFO134" s="24"/>
      <c r="PFP134" s="24"/>
      <c r="PFQ134" s="24"/>
      <c r="PFR134" s="24"/>
      <c r="PFS134" s="24"/>
      <c r="PFT134" s="24"/>
      <c r="PFU134" s="24"/>
      <c r="PFV134" s="24"/>
      <c r="PFZ134" s="3"/>
      <c r="PGA134" s="31"/>
      <c r="PGB134" s="5"/>
      <c r="PGC134" s="9"/>
      <c r="PGF134" s="2"/>
      <c r="PGI134" s="24"/>
      <c r="PGJ134" s="24"/>
      <c r="PGK134" s="31"/>
      <c r="PGL134" s="24"/>
      <c r="PGM134" s="24"/>
      <c r="PGN134" s="24"/>
      <c r="PGO134" s="24"/>
      <c r="PGP134" s="24"/>
      <c r="PGQ134" s="24"/>
      <c r="PGR134" s="24"/>
      <c r="PGS134" s="24"/>
      <c r="PGT134" s="24"/>
      <c r="PGU134" s="24"/>
      <c r="PGV134" s="24"/>
      <c r="PGW134" s="24"/>
      <c r="PGX134" s="24"/>
      <c r="PGY134" s="24"/>
      <c r="PGZ134" s="24"/>
      <c r="PHD134" s="3"/>
      <c r="PHE134" s="31"/>
      <c r="PHF134" s="5"/>
      <c r="PHG134" s="9"/>
      <c r="PHJ134" s="2"/>
      <c r="PHM134" s="24"/>
      <c r="PHN134" s="24"/>
      <c r="PHO134" s="31"/>
      <c r="PHP134" s="24"/>
      <c r="PHQ134" s="24"/>
      <c r="PHR134" s="24"/>
      <c r="PHS134" s="24"/>
      <c r="PHT134" s="24"/>
      <c r="PHU134" s="24"/>
      <c r="PHV134" s="24"/>
      <c r="PHW134" s="24"/>
      <c r="PHX134" s="24"/>
      <c r="PHY134" s="24"/>
      <c r="PHZ134" s="24"/>
      <c r="PIA134" s="24"/>
      <c r="PIB134" s="24"/>
      <c r="PIC134" s="24"/>
      <c r="PID134" s="24"/>
      <c r="PIH134" s="3"/>
      <c r="PII134" s="31"/>
      <c r="PIJ134" s="5"/>
      <c r="PIK134" s="9"/>
      <c r="PIN134" s="2"/>
      <c r="PIQ134" s="24"/>
      <c r="PIR134" s="24"/>
      <c r="PIS134" s="31"/>
      <c r="PIT134" s="24"/>
      <c r="PIU134" s="24"/>
      <c r="PIV134" s="24"/>
      <c r="PIW134" s="24"/>
      <c r="PIX134" s="24"/>
      <c r="PIY134" s="24"/>
      <c r="PIZ134" s="24"/>
      <c r="PJA134" s="24"/>
      <c r="PJB134" s="24"/>
      <c r="PJC134" s="24"/>
      <c r="PJD134" s="24"/>
      <c r="PJE134" s="24"/>
      <c r="PJF134" s="24"/>
      <c r="PJG134" s="24"/>
      <c r="PJH134" s="24"/>
      <c r="PJL134" s="3"/>
      <c r="PJM134" s="31"/>
      <c r="PJN134" s="5"/>
      <c r="PJO134" s="9"/>
      <c r="PJR134" s="2"/>
      <c r="PJU134" s="24"/>
      <c r="PJV134" s="24"/>
      <c r="PJW134" s="31"/>
      <c r="PJX134" s="24"/>
      <c r="PJY134" s="24"/>
      <c r="PJZ134" s="24"/>
      <c r="PKA134" s="24"/>
      <c r="PKB134" s="24"/>
      <c r="PKC134" s="24"/>
      <c r="PKD134" s="24"/>
      <c r="PKE134" s="24"/>
      <c r="PKF134" s="24"/>
      <c r="PKG134" s="24"/>
      <c r="PKH134" s="24"/>
      <c r="PKI134" s="24"/>
      <c r="PKJ134" s="24"/>
      <c r="PKK134" s="24"/>
      <c r="PKL134" s="24"/>
      <c r="PKP134" s="3"/>
      <c r="PKQ134" s="31"/>
      <c r="PKR134" s="5"/>
      <c r="PKS134" s="9"/>
      <c r="PKV134" s="2"/>
      <c r="PKY134" s="24"/>
      <c r="PKZ134" s="24"/>
      <c r="PLA134" s="31"/>
      <c r="PLB134" s="24"/>
      <c r="PLC134" s="24"/>
      <c r="PLD134" s="24"/>
      <c r="PLE134" s="24"/>
      <c r="PLF134" s="24"/>
      <c r="PLG134" s="24"/>
      <c r="PLH134" s="24"/>
      <c r="PLI134" s="24"/>
      <c r="PLJ134" s="24"/>
      <c r="PLK134" s="24"/>
      <c r="PLL134" s="24"/>
      <c r="PLM134" s="24"/>
      <c r="PLN134" s="24"/>
      <c r="PLO134" s="24"/>
      <c r="PLP134" s="24"/>
      <c r="PLT134" s="3"/>
      <c r="PLU134" s="31"/>
      <c r="PLV134" s="5"/>
      <c r="PLW134" s="9"/>
      <c r="PLZ134" s="2"/>
      <c r="PMC134" s="24"/>
      <c r="PMD134" s="24"/>
      <c r="PME134" s="31"/>
      <c r="PMF134" s="24"/>
      <c r="PMG134" s="24"/>
      <c r="PMH134" s="24"/>
      <c r="PMI134" s="24"/>
      <c r="PMJ134" s="24"/>
      <c r="PMK134" s="24"/>
      <c r="PML134" s="24"/>
      <c r="PMM134" s="24"/>
      <c r="PMN134" s="24"/>
      <c r="PMO134" s="24"/>
      <c r="PMP134" s="24"/>
      <c r="PMQ134" s="24"/>
      <c r="PMR134" s="24"/>
      <c r="PMS134" s="24"/>
      <c r="PMT134" s="24"/>
      <c r="PMX134" s="3"/>
      <c r="PMY134" s="31"/>
      <c r="PMZ134" s="5"/>
      <c r="PNA134" s="9"/>
      <c r="PND134" s="2"/>
      <c r="PNG134" s="24"/>
      <c r="PNH134" s="24"/>
      <c r="PNI134" s="31"/>
      <c r="PNJ134" s="24"/>
      <c r="PNK134" s="24"/>
      <c r="PNL134" s="24"/>
      <c r="PNM134" s="24"/>
      <c r="PNN134" s="24"/>
      <c r="PNO134" s="24"/>
      <c r="PNP134" s="24"/>
      <c r="PNQ134" s="24"/>
      <c r="PNR134" s="24"/>
      <c r="PNS134" s="24"/>
      <c r="PNT134" s="24"/>
      <c r="PNU134" s="24"/>
      <c r="PNV134" s="24"/>
      <c r="PNW134" s="24"/>
      <c r="PNX134" s="24"/>
      <c r="POB134" s="3"/>
      <c r="POC134" s="31"/>
      <c r="POD134" s="5"/>
      <c r="POE134" s="9"/>
      <c r="POH134" s="2"/>
      <c r="POK134" s="24"/>
      <c r="POL134" s="24"/>
      <c r="POM134" s="31"/>
      <c r="PON134" s="24"/>
      <c r="POO134" s="24"/>
      <c r="POP134" s="24"/>
      <c r="POQ134" s="24"/>
      <c r="POR134" s="24"/>
      <c r="POS134" s="24"/>
      <c r="POT134" s="24"/>
      <c r="POU134" s="24"/>
      <c r="POV134" s="24"/>
      <c r="POW134" s="24"/>
      <c r="POX134" s="24"/>
      <c r="POY134" s="24"/>
      <c r="POZ134" s="24"/>
      <c r="PPA134" s="24"/>
      <c r="PPB134" s="24"/>
      <c r="PPF134" s="3"/>
      <c r="PPG134" s="31"/>
      <c r="PPH134" s="5"/>
      <c r="PPI134" s="9"/>
      <c r="PPL134" s="2"/>
      <c r="PPO134" s="24"/>
      <c r="PPP134" s="24"/>
      <c r="PPQ134" s="31"/>
      <c r="PPR134" s="24"/>
      <c r="PPS134" s="24"/>
      <c r="PPT134" s="24"/>
      <c r="PPU134" s="24"/>
      <c r="PPV134" s="24"/>
      <c r="PPW134" s="24"/>
      <c r="PPX134" s="24"/>
      <c r="PPY134" s="24"/>
      <c r="PPZ134" s="24"/>
      <c r="PQA134" s="24"/>
      <c r="PQB134" s="24"/>
      <c r="PQC134" s="24"/>
      <c r="PQD134" s="24"/>
      <c r="PQE134" s="24"/>
      <c r="PQF134" s="24"/>
      <c r="PQJ134" s="3"/>
      <c r="PQK134" s="31"/>
      <c r="PQL134" s="5"/>
      <c r="PQM134" s="9"/>
      <c r="PQP134" s="2"/>
      <c r="PQS134" s="24"/>
      <c r="PQT134" s="24"/>
      <c r="PQU134" s="31"/>
      <c r="PQV134" s="24"/>
      <c r="PQW134" s="24"/>
      <c r="PQX134" s="24"/>
      <c r="PQY134" s="24"/>
      <c r="PQZ134" s="24"/>
      <c r="PRA134" s="24"/>
      <c r="PRB134" s="24"/>
      <c r="PRC134" s="24"/>
      <c r="PRD134" s="24"/>
      <c r="PRE134" s="24"/>
      <c r="PRF134" s="24"/>
      <c r="PRG134" s="24"/>
      <c r="PRH134" s="24"/>
      <c r="PRI134" s="24"/>
      <c r="PRJ134" s="24"/>
      <c r="PRN134" s="3"/>
      <c r="PRO134" s="31"/>
      <c r="PRP134" s="5"/>
      <c r="PRQ134" s="9"/>
      <c r="PRT134" s="2"/>
      <c r="PRW134" s="24"/>
      <c r="PRX134" s="24"/>
      <c r="PRY134" s="31"/>
      <c r="PRZ134" s="24"/>
      <c r="PSA134" s="24"/>
      <c r="PSB134" s="24"/>
      <c r="PSC134" s="24"/>
      <c r="PSD134" s="24"/>
      <c r="PSE134" s="24"/>
      <c r="PSF134" s="24"/>
      <c r="PSG134" s="24"/>
      <c r="PSH134" s="24"/>
      <c r="PSI134" s="24"/>
      <c r="PSJ134" s="24"/>
      <c r="PSK134" s="24"/>
      <c r="PSL134" s="24"/>
      <c r="PSM134" s="24"/>
      <c r="PSN134" s="24"/>
      <c r="PSR134" s="3"/>
      <c r="PSS134" s="31"/>
      <c r="PST134" s="5"/>
      <c r="PSU134" s="9"/>
      <c r="PSX134" s="2"/>
      <c r="PTA134" s="24"/>
      <c r="PTB134" s="24"/>
      <c r="PTC134" s="31"/>
      <c r="PTD134" s="24"/>
      <c r="PTE134" s="24"/>
      <c r="PTF134" s="24"/>
      <c r="PTG134" s="24"/>
      <c r="PTH134" s="24"/>
      <c r="PTI134" s="24"/>
      <c r="PTJ134" s="24"/>
      <c r="PTK134" s="24"/>
      <c r="PTL134" s="24"/>
      <c r="PTM134" s="24"/>
      <c r="PTN134" s="24"/>
      <c r="PTO134" s="24"/>
      <c r="PTP134" s="24"/>
      <c r="PTQ134" s="24"/>
      <c r="PTR134" s="24"/>
      <c r="PTV134" s="3"/>
      <c r="PTW134" s="31"/>
      <c r="PTX134" s="5"/>
      <c r="PTY134" s="9"/>
      <c r="PUB134" s="2"/>
      <c r="PUE134" s="24"/>
      <c r="PUF134" s="24"/>
      <c r="PUG134" s="31"/>
      <c r="PUH134" s="24"/>
      <c r="PUI134" s="24"/>
      <c r="PUJ134" s="24"/>
      <c r="PUK134" s="24"/>
      <c r="PUL134" s="24"/>
      <c r="PUM134" s="24"/>
      <c r="PUN134" s="24"/>
      <c r="PUO134" s="24"/>
      <c r="PUP134" s="24"/>
      <c r="PUQ134" s="24"/>
      <c r="PUR134" s="24"/>
      <c r="PUS134" s="24"/>
      <c r="PUT134" s="24"/>
      <c r="PUU134" s="24"/>
      <c r="PUV134" s="24"/>
      <c r="PUZ134" s="3"/>
      <c r="PVA134" s="31"/>
      <c r="PVB134" s="5"/>
      <c r="PVC134" s="9"/>
      <c r="PVF134" s="2"/>
      <c r="PVI134" s="24"/>
      <c r="PVJ134" s="24"/>
      <c r="PVK134" s="31"/>
      <c r="PVL134" s="24"/>
      <c r="PVM134" s="24"/>
      <c r="PVN134" s="24"/>
      <c r="PVO134" s="24"/>
      <c r="PVP134" s="24"/>
      <c r="PVQ134" s="24"/>
      <c r="PVR134" s="24"/>
      <c r="PVS134" s="24"/>
      <c r="PVT134" s="24"/>
      <c r="PVU134" s="24"/>
      <c r="PVV134" s="24"/>
      <c r="PVW134" s="24"/>
      <c r="PVX134" s="24"/>
      <c r="PVY134" s="24"/>
      <c r="PVZ134" s="24"/>
      <c r="PWD134" s="3"/>
      <c r="PWE134" s="31"/>
      <c r="PWF134" s="5"/>
      <c r="PWG134" s="9"/>
      <c r="PWJ134" s="2"/>
      <c r="PWM134" s="24"/>
      <c r="PWN134" s="24"/>
      <c r="PWO134" s="31"/>
      <c r="PWP134" s="24"/>
      <c r="PWQ134" s="24"/>
      <c r="PWR134" s="24"/>
      <c r="PWS134" s="24"/>
      <c r="PWT134" s="24"/>
      <c r="PWU134" s="24"/>
      <c r="PWV134" s="24"/>
      <c r="PWW134" s="24"/>
      <c r="PWX134" s="24"/>
      <c r="PWY134" s="24"/>
      <c r="PWZ134" s="24"/>
      <c r="PXA134" s="24"/>
      <c r="PXB134" s="24"/>
      <c r="PXC134" s="24"/>
      <c r="PXD134" s="24"/>
      <c r="PXH134" s="3"/>
      <c r="PXI134" s="31"/>
      <c r="PXJ134" s="5"/>
      <c r="PXK134" s="9"/>
      <c r="PXN134" s="2"/>
      <c r="PXQ134" s="24"/>
      <c r="PXR134" s="24"/>
      <c r="PXS134" s="31"/>
      <c r="PXT134" s="24"/>
      <c r="PXU134" s="24"/>
      <c r="PXV134" s="24"/>
      <c r="PXW134" s="24"/>
      <c r="PXX134" s="24"/>
      <c r="PXY134" s="24"/>
      <c r="PXZ134" s="24"/>
      <c r="PYA134" s="24"/>
      <c r="PYB134" s="24"/>
      <c r="PYC134" s="24"/>
      <c r="PYD134" s="24"/>
      <c r="PYE134" s="24"/>
      <c r="PYF134" s="24"/>
      <c r="PYG134" s="24"/>
      <c r="PYH134" s="24"/>
      <c r="PYL134" s="3"/>
      <c r="PYM134" s="31"/>
      <c r="PYN134" s="5"/>
      <c r="PYO134" s="9"/>
      <c r="PYR134" s="2"/>
      <c r="PYU134" s="24"/>
      <c r="PYV134" s="24"/>
      <c r="PYW134" s="31"/>
      <c r="PYX134" s="24"/>
      <c r="PYY134" s="24"/>
      <c r="PYZ134" s="24"/>
      <c r="PZA134" s="24"/>
      <c r="PZB134" s="24"/>
      <c r="PZC134" s="24"/>
      <c r="PZD134" s="24"/>
      <c r="PZE134" s="24"/>
      <c r="PZF134" s="24"/>
      <c r="PZG134" s="24"/>
      <c r="PZH134" s="24"/>
      <c r="PZI134" s="24"/>
      <c r="PZJ134" s="24"/>
      <c r="PZK134" s="24"/>
      <c r="PZL134" s="24"/>
      <c r="PZP134" s="3"/>
      <c r="PZQ134" s="31"/>
      <c r="PZR134" s="5"/>
      <c r="PZS134" s="9"/>
      <c r="PZV134" s="2"/>
      <c r="PZY134" s="24"/>
      <c r="PZZ134" s="24"/>
      <c r="QAA134" s="31"/>
      <c r="QAB134" s="24"/>
      <c r="QAC134" s="24"/>
      <c r="QAD134" s="24"/>
      <c r="QAE134" s="24"/>
      <c r="QAF134" s="24"/>
      <c r="QAG134" s="24"/>
      <c r="QAH134" s="24"/>
      <c r="QAI134" s="24"/>
      <c r="QAJ134" s="24"/>
      <c r="QAK134" s="24"/>
      <c r="QAL134" s="24"/>
      <c r="QAM134" s="24"/>
      <c r="QAN134" s="24"/>
      <c r="QAO134" s="24"/>
      <c r="QAP134" s="24"/>
      <c r="QAT134" s="3"/>
      <c r="QAU134" s="31"/>
      <c r="QAV134" s="5"/>
      <c r="QAW134" s="9"/>
      <c r="QAZ134" s="2"/>
      <c r="QBC134" s="24"/>
      <c r="QBD134" s="24"/>
      <c r="QBE134" s="31"/>
      <c r="QBF134" s="24"/>
      <c r="QBG134" s="24"/>
      <c r="QBH134" s="24"/>
      <c r="QBI134" s="24"/>
      <c r="QBJ134" s="24"/>
      <c r="QBK134" s="24"/>
      <c r="QBL134" s="24"/>
      <c r="QBM134" s="24"/>
      <c r="QBN134" s="24"/>
      <c r="QBO134" s="24"/>
      <c r="QBP134" s="24"/>
      <c r="QBQ134" s="24"/>
      <c r="QBR134" s="24"/>
      <c r="QBS134" s="24"/>
      <c r="QBT134" s="24"/>
      <c r="QBX134" s="3"/>
      <c r="QBY134" s="31"/>
      <c r="QBZ134" s="5"/>
      <c r="QCA134" s="9"/>
      <c r="QCD134" s="2"/>
      <c r="QCG134" s="24"/>
      <c r="QCH134" s="24"/>
      <c r="QCI134" s="31"/>
      <c r="QCJ134" s="24"/>
      <c r="QCK134" s="24"/>
      <c r="QCL134" s="24"/>
      <c r="QCM134" s="24"/>
      <c r="QCN134" s="24"/>
      <c r="QCO134" s="24"/>
      <c r="QCP134" s="24"/>
      <c r="QCQ134" s="24"/>
      <c r="QCR134" s="24"/>
      <c r="QCS134" s="24"/>
      <c r="QCT134" s="24"/>
      <c r="QCU134" s="24"/>
      <c r="QCV134" s="24"/>
      <c r="QCW134" s="24"/>
      <c r="QCX134" s="24"/>
      <c r="QDB134" s="3"/>
      <c r="QDC134" s="31"/>
      <c r="QDD134" s="5"/>
      <c r="QDE134" s="9"/>
      <c r="QDH134" s="2"/>
      <c r="QDK134" s="24"/>
      <c r="QDL134" s="24"/>
      <c r="QDM134" s="31"/>
      <c r="QDN134" s="24"/>
      <c r="QDO134" s="24"/>
      <c r="QDP134" s="24"/>
      <c r="QDQ134" s="24"/>
      <c r="QDR134" s="24"/>
      <c r="QDS134" s="24"/>
      <c r="QDT134" s="24"/>
      <c r="QDU134" s="24"/>
      <c r="QDV134" s="24"/>
      <c r="QDW134" s="24"/>
      <c r="QDX134" s="24"/>
      <c r="QDY134" s="24"/>
      <c r="QDZ134" s="24"/>
      <c r="QEA134" s="24"/>
      <c r="QEB134" s="24"/>
      <c r="QEF134" s="3"/>
      <c r="QEG134" s="31"/>
      <c r="QEH134" s="5"/>
      <c r="QEI134" s="9"/>
      <c r="QEL134" s="2"/>
      <c r="QEO134" s="24"/>
      <c r="QEP134" s="24"/>
      <c r="QEQ134" s="31"/>
      <c r="QER134" s="24"/>
      <c r="QES134" s="24"/>
      <c r="QET134" s="24"/>
      <c r="QEU134" s="24"/>
      <c r="QEV134" s="24"/>
      <c r="QEW134" s="24"/>
      <c r="QEX134" s="24"/>
      <c r="QEY134" s="24"/>
      <c r="QEZ134" s="24"/>
      <c r="QFA134" s="24"/>
      <c r="QFB134" s="24"/>
      <c r="QFC134" s="24"/>
      <c r="QFD134" s="24"/>
      <c r="QFE134" s="24"/>
      <c r="QFF134" s="24"/>
      <c r="QFJ134" s="3"/>
      <c r="QFK134" s="31"/>
      <c r="QFL134" s="5"/>
      <c r="QFM134" s="9"/>
      <c r="QFP134" s="2"/>
      <c r="QFS134" s="24"/>
      <c r="QFT134" s="24"/>
      <c r="QFU134" s="31"/>
      <c r="QFV134" s="24"/>
      <c r="QFW134" s="24"/>
      <c r="QFX134" s="24"/>
      <c r="QFY134" s="24"/>
      <c r="QFZ134" s="24"/>
      <c r="QGA134" s="24"/>
      <c r="QGB134" s="24"/>
      <c r="QGC134" s="24"/>
      <c r="QGD134" s="24"/>
      <c r="QGE134" s="24"/>
      <c r="QGF134" s="24"/>
      <c r="QGG134" s="24"/>
      <c r="QGH134" s="24"/>
      <c r="QGI134" s="24"/>
      <c r="QGJ134" s="24"/>
      <c r="QGN134" s="3"/>
      <c r="QGO134" s="31"/>
      <c r="QGP134" s="5"/>
      <c r="QGQ134" s="9"/>
      <c r="QGT134" s="2"/>
      <c r="QGW134" s="24"/>
      <c r="QGX134" s="24"/>
      <c r="QGY134" s="31"/>
      <c r="QGZ134" s="24"/>
      <c r="QHA134" s="24"/>
      <c r="QHB134" s="24"/>
      <c r="QHC134" s="24"/>
      <c r="QHD134" s="24"/>
      <c r="QHE134" s="24"/>
      <c r="QHF134" s="24"/>
      <c r="QHG134" s="24"/>
      <c r="QHH134" s="24"/>
      <c r="QHI134" s="24"/>
      <c r="QHJ134" s="24"/>
      <c r="QHK134" s="24"/>
      <c r="QHL134" s="24"/>
      <c r="QHM134" s="24"/>
      <c r="QHN134" s="24"/>
      <c r="QHR134" s="3"/>
      <c r="QHS134" s="31"/>
      <c r="QHT134" s="5"/>
      <c r="QHU134" s="9"/>
      <c r="QHX134" s="2"/>
      <c r="QIA134" s="24"/>
      <c r="QIB134" s="24"/>
      <c r="QIC134" s="31"/>
      <c r="QID134" s="24"/>
      <c r="QIE134" s="24"/>
      <c r="QIF134" s="24"/>
      <c r="QIG134" s="24"/>
      <c r="QIH134" s="24"/>
      <c r="QII134" s="24"/>
      <c r="QIJ134" s="24"/>
      <c r="QIK134" s="24"/>
      <c r="QIL134" s="24"/>
      <c r="QIM134" s="24"/>
      <c r="QIN134" s="24"/>
      <c r="QIO134" s="24"/>
      <c r="QIP134" s="24"/>
      <c r="QIQ134" s="24"/>
      <c r="QIR134" s="24"/>
      <c r="QIV134" s="3"/>
      <c r="QIW134" s="31"/>
      <c r="QIX134" s="5"/>
      <c r="QIY134" s="9"/>
      <c r="QJB134" s="2"/>
      <c r="QJE134" s="24"/>
      <c r="QJF134" s="24"/>
      <c r="QJG134" s="31"/>
      <c r="QJH134" s="24"/>
      <c r="QJI134" s="24"/>
      <c r="QJJ134" s="24"/>
      <c r="QJK134" s="24"/>
      <c r="QJL134" s="24"/>
      <c r="QJM134" s="24"/>
      <c r="QJN134" s="24"/>
      <c r="QJO134" s="24"/>
      <c r="QJP134" s="24"/>
      <c r="QJQ134" s="24"/>
      <c r="QJR134" s="24"/>
      <c r="QJS134" s="24"/>
      <c r="QJT134" s="24"/>
      <c r="QJU134" s="24"/>
      <c r="QJV134" s="24"/>
      <c r="QJZ134" s="3"/>
      <c r="QKA134" s="31"/>
      <c r="QKB134" s="5"/>
      <c r="QKC134" s="9"/>
      <c r="QKF134" s="2"/>
      <c r="QKI134" s="24"/>
      <c r="QKJ134" s="24"/>
      <c r="QKK134" s="31"/>
      <c r="QKL134" s="24"/>
      <c r="QKM134" s="24"/>
      <c r="QKN134" s="24"/>
      <c r="QKO134" s="24"/>
      <c r="QKP134" s="24"/>
      <c r="QKQ134" s="24"/>
      <c r="QKR134" s="24"/>
      <c r="QKS134" s="24"/>
      <c r="QKT134" s="24"/>
      <c r="QKU134" s="24"/>
      <c r="QKV134" s="24"/>
      <c r="QKW134" s="24"/>
      <c r="QKX134" s="24"/>
      <c r="QKY134" s="24"/>
      <c r="QKZ134" s="24"/>
      <c r="QLD134" s="3"/>
      <c r="QLE134" s="31"/>
      <c r="QLF134" s="5"/>
      <c r="QLG134" s="9"/>
      <c r="QLJ134" s="2"/>
      <c r="QLM134" s="24"/>
      <c r="QLN134" s="24"/>
      <c r="QLO134" s="31"/>
      <c r="QLP134" s="24"/>
      <c r="QLQ134" s="24"/>
      <c r="QLR134" s="24"/>
      <c r="QLS134" s="24"/>
      <c r="QLT134" s="24"/>
      <c r="QLU134" s="24"/>
      <c r="QLV134" s="24"/>
      <c r="QLW134" s="24"/>
      <c r="QLX134" s="24"/>
      <c r="QLY134" s="24"/>
      <c r="QLZ134" s="24"/>
      <c r="QMA134" s="24"/>
      <c r="QMB134" s="24"/>
      <c r="QMC134" s="24"/>
      <c r="QMD134" s="24"/>
      <c r="QMH134" s="3"/>
      <c r="QMI134" s="31"/>
      <c r="QMJ134" s="5"/>
      <c r="QMK134" s="9"/>
      <c r="QMN134" s="2"/>
      <c r="QMQ134" s="24"/>
      <c r="QMR134" s="24"/>
      <c r="QMS134" s="31"/>
      <c r="QMT134" s="24"/>
      <c r="QMU134" s="24"/>
      <c r="QMV134" s="24"/>
      <c r="QMW134" s="24"/>
      <c r="QMX134" s="24"/>
      <c r="QMY134" s="24"/>
      <c r="QMZ134" s="24"/>
      <c r="QNA134" s="24"/>
      <c r="QNB134" s="24"/>
      <c r="QNC134" s="24"/>
      <c r="QND134" s="24"/>
      <c r="QNE134" s="24"/>
      <c r="QNF134" s="24"/>
      <c r="QNG134" s="24"/>
      <c r="QNH134" s="24"/>
      <c r="QNL134" s="3"/>
      <c r="QNM134" s="31"/>
      <c r="QNN134" s="5"/>
      <c r="QNO134" s="9"/>
      <c r="QNR134" s="2"/>
      <c r="QNU134" s="24"/>
      <c r="QNV134" s="24"/>
      <c r="QNW134" s="31"/>
      <c r="QNX134" s="24"/>
      <c r="QNY134" s="24"/>
      <c r="QNZ134" s="24"/>
      <c r="QOA134" s="24"/>
      <c r="QOB134" s="24"/>
      <c r="QOC134" s="24"/>
      <c r="QOD134" s="24"/>
      <c r="QOE134" s="24"/>
      <c r="QOF134" s="24"/>
      <c r="QOG134" s="24"/>
      <c r="QOH134" s="24"/>
      <c r="QOI134" s="24"/>
      <c r="QOJ134" s="24"/>
      <c r="QOK134" s="24"/>
      <c r="QOL134" s="24"/>
      <c r="QOP134" s="3"/>
      <c r="QOQ134" s="31"/>
      <c r="QOR134" s="5"/>
      <c r="QOS134" s="9"/>
      <c r="QOV134" s="2"/>
      <c r="QOY134" s="24"/>
      <c r="QOZ134" s="24"/>
      <c r="QPA134" s="31"/>
      <c r="QPB134" s="24"/>
      <c r="QPC134" s="24"/>
      <c r="QPD134" s="24"/>
      <c r="QPE134" s="24"/>
      <c r="QPF134" s="24"/>
      <c r="QPG134" s="24"/>
      <c r="QPH134" s="24"/>
      <c r="QPI134" s="24"/>
      <c r="QPJ134" s="24"/>
      <c r="QPK134" s="24"/>
      <c r="QPL134" s="24"/>
      <c r="QPM134" s="24"/>
      <c r="QPN134" s="24"/>
      <c r="QPO134" s="24"/>
      <c r="QPP134" s="24"/>
      <c r="QPT134" s="3"/>
      <c r="QPU134" s="31"/>
      <c r="QPV134" s="5"/>
      <c r="QPW134" s="9"/>
      <c r="QPZ134" s="2"/>
      <c r="QQC134" s="24"/>
      <c r="QQD134" s="24"/>
      <c r="QQE134" s="31"/>
      <c r="QQF134" s="24"/>
      <c r="QQG134" s="24"/>
      <c r="QQH134" s="24"/>
      <c r="QQI134" s="24"/>
      <c r="QQJ134" s="24"/>
      <c r="QQK134" s="24"/>
      <c r="QQL134" s="24"/>
      <c r="QQM134" s="24"/>
      <c r="QQN134" s="24"/>
      <c r="QQO134" s="24"/>
      <c r="QQP134" s="24"/>
      <c r="QQQ134" s="24"/>
      <c r="QQR134" s="24"/>
      <c r="QQS134" s="24"/>
      <c r="QQT134" s="24"/>
      <c r="QQX134" s="3"/>
      <c r="QQY134" s="31"/>
      <c r="QQZ134" s="5"/>
      <c r="QRA134" s="9"/>
      <c r="QRD134" s="2"/>
      <c r="QRG134" s="24"/>
      <c r="QRH134" s="24"/>
      <c r="QRI134" s="31"/>
      <c r="QRJ134" s="24"/>
      <c r="QRK134" s="24"/>
      <c r="QRL134" s="24"/>
      <c r="QRM134" s="24"/>
      <c r="QRN134" s="24"/>
      <c r="QRO134" s="24"/>
      <c r="QRP134" s="24"/>
      <c r="QRQ134" s="24"/>
      <c r="QRR134" s="24"/>
      <c r="QRS134" s="24"/>
      <c r="QRT134" s="24"/>
      <c r="QRU134" s="24"/>
      <c r="QRV134" s="24"/>
      <c r="QRW134" s="24"/>
      <c r="QRX134" s="24"/>
      <c r="QSB134" s="3"/>
      <c r="QSC134" s="31"/>
      <c r="QSD134" s="5"/>
      <c r="QSE134" s="9"/>
      <c r="QSH134" s="2"/>
      <c r="QSK134" s="24"/>
      <c r="QSL134" s="24"/>
      <c r="QSM134" s="31"/>
      <c r="QSN134" s="24"/>
      <c r="QSO134" s="24"/>
      <c r="QSP134" s="24"/>
      <c r="QSQ134" s="24"/>
      <c r="QSR134" s="24"/>
      <c r="QSS134" s="24"/>
      <c r="QST134" s="24"/>
      <c r="QSU134" s="24"/>
      <c r="QSV134" s="24"/>
      <c r="QSW134" s="24"/>
      <c r="QSX134" s="24"/>
      <c r="QSY134" s="24"/>
      <c r="QSZ134" s="24"/>
      <c r="QTA134" s="24"/>
      <c r="QTB134" s="24"/>
      <c r="QTF134" s="3"/>
      <c r="QTG134" s="31"/>
      <c r="QTH134" s="5"/>
      <c r="QTI134" s="9"/>
      <c r="QTL134" s="2"/>
      <c r="QTO134" s="24"/>
      <c r="QTP134" s="24"/>
      <c r="QTQ134" s="31"/>
      <c r="QTR134" s="24"/>
      <c r="QTS134" s="24"/>
      <c r="QTT134" s="24"/>
      <c r="QTU134" s="24"/>
      <c r="QTV134" s="24"/>
      <c r="QTW134" s="24"/>
      <c r="QTX134" s="24"/>
      <c r="QTY134" s="24"/>
      <c r="QTZ134" s="24"/>
      <c r="QUA134" s="24"/>
      <c r="QUB134" s="24"/>
      <c r="QUC134" s="24"/>
      <c r="QUD134" s="24"/>
      <c r="QUE134" s="24"/>
      <c r="QUF134" s="24"/>
      <c r="QUJ134" s="3"/>
      <c r="QUK134" s="31"/>
      <c r="QUL134" s="5"/>
      <c r="QUM134" s="9"/>
      <c r="QUP134" s="2"/>
      <c r="QUS134" s="24"/>
      <c r="QUT134" s="24"/>
      <c r="QUU134" s="31"/>
      <c r="QUV134" s="24"/>
      <c r="QUW134" s="24"/>
      <c r="QUX134" s="24"/>
      <c r="QUY134" s="24"/>
      <c r="QUZ134" s="24"/>
      <c r="QVA134" s="24"/>
      <c r="QVB134" s="24"/>
      <c r="QVC134" s="24"/>
      <c r="QVD134" s="24"/>
      <c r="QVE134" s="24"/>
      <c r="QVF134" s="24"/>
      <c r="QVG134" s="24"/>
      <c r="QVH134" s="24"/>
      <c r="QVI134" s="24"/>
      <c r="QVJ134" s="24"/>
      <c r="QVN134" s="3"/>
      <c r="QVO134" s="31"/>
      <c r="QVP134" s="5"/>
      <c r="QVQ134" s="9"/>
      <c r="QVT134" s="2"/>
      <c r="QVW134" s="24"/>
      <c r="QVX134" s="24"/>
      <c r="QVY134" s="31"/>
      <c r="QVZ134" s="24"/>
      <c r="QWA134" s="24"/>
      <c r="QWB134" s="24"/>
      <c r="QWC134" s="24"/>
      <c r="QWD134" s="24"/>
      <c r="QWE134" s="24"/>
      <c r="QWF134" s="24"/>
      <c r="QWG134" s="24"/>
      <c r="QWH134" s="24"/>
      <c r="QWI134" s="24"/>
      <c r="QWJ134" s="24"/>
      <c r="QWK134" s="24"/>
      <c r="QWL134" s="24"/>
      <c r="QWM134" s="24"/>
      <c r="QWN134" s="24"/>
      <c r="QWR134" s="3"/>
      <c r="QWS134" s="31"/>
      <c r="QWT134" s="5"/>
      <c r="QWU134" s="9"/>
      <c r="QWX134" s="2"/>
      <c r="QXA134" s="24"/>
      <c r="QXB134" s="24"/>
      <c r="QXC134" s="31"/>
      <c r="QXD134" s="24"/>
      <c r="QXE134" s="24"/>
      <c r="QXF134" s="24"/>
      <c r="QXG134" s="24"/>
      <c r="QXH134" s="24"/>
      <c r="QXI134" s="24"/>
      <c r="QXJ134" s="24"/>
      <c r="QXK134" s="24"/>
      <c r="QXL134" s="24"/>
      <c r="QXM134" s="24"/>
      <c r="QXN134" s="24"/>
      <c r="QXO134" s="24"/>
      <c r="QXP134" s="24"/>
      <c r="QXQ134" s="24"/>
      <c r="QXR134" s="24"/>
      <c r="QXV134" s="3"/>
      <c r="QXW134" s="31"/>
      <c r="QXX134" s="5"/>
      <c r="QXY134" s="9"/>
      <c r="QYB134" s="2"/>
      <c r="QYE134" s="24"/>
      <c r="QYF134" s="24"/>
      <c r="QYG134" s="31"/>
      <c r="QYH134" s="24"/>
      <c r="QYI134" s="24"/>
      <c r="QYJ134" s="24"/>
      <c r="QYK134" s="24"/>
      <c r="QYL134" s="24"/>
      <c r="QYM134" s="24"/>
      <c r="QYN134" s="24"/>
      <c r="QYO134" s="24"/>
      <c r="QYP134" s="24"/>
      <c r="QYQ134" s="24"/>
      <c r="QYR134" s="24"/>
      <c r="QYS134" s="24"/>
      <c r="QYT134" s="24"/>
      <c r="QYU134" s="24"/>
      <c r="QYV134" s="24"/>
      <c r="QYZ134" s="3"/>
      <c r="QZA134" s="31"/>
      <c r="QZB134" s="5"/>
      <c r="QZC134" s="9"/>
      <c r="QZF134" s="2"/>
      <c r="QZI134" s="24"/>
      <c r="QZJ134" s="24"/>
      <c r="QZK134" s="31"/>
      <c r="QZL134" s="24"/>
      <c r="QZM134" s="24"/>
      <c r="QZN134" s="24"/>
      <c r="QZO134" s="24"/>
      <c r="QZP134" s="24"/>
      <c r="QZQ134" s="24"/>
      <c r="QZR134" s="24"/>
      <c r="QZS134" s="24"/>
      <c r="QZT134" s="24"/>
      <c r="QZU134" s="24"/>
      <c r="QZV134" s="24"/>
      <c r="QZW134" s="24"/>
      <c r="QZX134" s="24"/>
      <c r="QZY134" s="24"/>
      <c r="QZZ134" s="24"/>
      <c r="RAD134" s="3"/>
      <c r="RAE134" s="31"/>
      <c r="RAF134" s="5"/>
      <c r="RAG134" s="9"/>
      <c r="RAJ134" s="2"/>
      <c r="RAM134" s="24"/>
      <c r="RAN134" s="24"/>
      <c r="RAO134" s="31"/>
      <c r="RAP134" s="24"/>
      <c r="RAQ134" s="24"/>
      <c r="RAR134" s="24"/>
      <c r="RAS134" s="24"/>
      <c r="RAT134" s="24"/>
      <c r="RAU134" s="24"/>
      <c r="RAV134" s="24"/>
      <c r="RAW134" s="24"/>
      <c r="RAX134" s="24"/>
      <c r="RAY134" s="24"/>
      <c r="RAZ134" s="24"/>
      <c r="RBA134" s="24"/>
      <c r="RBB134" s="24"/>
      <c r="RBC134" s="24"/>
      <c r="RBD134" s="24"/>
      <c r="RBH134" s="3"/>
      <c r="RBI134" s="31"/>
      <c r="RBJ134" s="5"/>
      <c r="RBK134" s="9"/>
      <c r="RBN134" s="2"/>
      <c r="RBQ134" s="24"/>
      <c r="RBR134" s="24"/>
      <c r="RBS134" s="31"/>
      <c r="RBT134" s="24"/>
      <c r="RBU134" s="24"/>
      <c r="RBV134" s="24"/>
      <c r="RBW134" s="24"/>
      <c r="RBX134" s="24"/>
      <c r="RBY134" s="24"/>
      <c r="RBZ134" s="24"/>
      <c r="RCA134" s="24"/>
      <c r="RCB134" s="24"/>
      <c r="RCC134" s="24"/>
      <c r="RCD134" s="24"/>
      <c r="RCE134" s="24"/>
      <c r="RCF134" s="24"/>
      <c r="RCG134" s="24"/>
      <c r="RCH134" s="24"/>
      <c r="RCL134" s="3"/>
      <c r="RCM134" s="31"/>
      <c r="RCN134" s="5"/>
      <c r="RCO134" s="9"/>
      <c r="RCR134" s="2"/>
      <c r="RCU134" s="24"/>
      <c r="RCV134" s="24"/>
      <c r="RCW134" s="31"/>
      <c r="RCX134" s="24"/>
      <c r="RCY134" s="24"/>
      <c r="RCZ134" s="24"/>
      <c r="RDA134" s="24"/>
      <c r="RDB134" s="24"/>
      <c r="RDC134" s="24"/>
      <c r="RDD134" s="24"/>
      <c r="RDE134" s="24"/>
      <c r="RDF134" s="24"/>
      <c r="RDG134" s="24"/>
      <c r="RDH134" s="24"/>
      <c r="RDI134" s="24"/>
      <c r="RDJ134" s="24"/>
      <c r="RDK134" s="24"/>
      <c r="RDL134" s="24"/>
      <c r="RDP134" s="3"/>
      <c r="RDQ134" s="31"/>
      <c r="RDR134" s="5"/>
      <c r="RDS134" s="9"/>
      <c r="RDV134" s="2"/>
      <c r="RDY134" s="24"/>
      <c r="RDZ134" s="24"/>
      <c r="REA134" s="31"/>
      <c r="REB134" s="24"/>
      <c r="REC134" s="24"/>
      <c r="RED134" s="24"/>
      <c r="REE134" s="24"/>
      <c r="REF134" s="24"/>
      <c r="REG134" s="24"/>
      <c r="REH134" s="24"/>
      <c r="REI134" s="24"/>
      <c r="REJ134" s="24"/>
      <c r="REK134" s="24"/>
      <c r="REL134" s="24"/>
      <c r="REM134" s="24"/>
      <c r="REN134" s="24"/>
      <c r="REO134" s="24"/>
      <c r="REP134" s="24"/>
      <c r="RET134" s="3"/>
      <c r="REU134" s="31"/>
      <c r="REV134" s="5"/>
      <c r="REW134" s="9"/>
      <c r="REZ134" s="2"/>
      <c r="RFC134" s="24"/>
      <c r="RFD134" s="24"/>
      <c r="RFE134" s="31"/>
      <c r="RFF134" s="24"/>
      <c r="RFG134" s="24"/>
      <c r="RFH134" s="24"/>
      <c r="RFI134" s="24"/>
      <c r="RFJ134" s="24"/>
      <c r="RFK134" s="24"/>
      <c r="RFL134" s="24"/>
      <c r="RFM134" s="24"/>
      <c r="RFN134" s="24"/>
      <c r="RFO134" s="24"/>
      <c r="RFP134" s="24"/>
      <c r="RFQ134" s="24"/>
      <c r="RFR134" s="24"/>
      <c r="RFS134" s="24"/>
      <c r="RFT134" s="24"/>
      <c r="RFX134" s="3"/>
      <c r="RFY134" s="31"/>
      <c r="RFZ134" s="5"/>
      <c r="RGA134" s="9"/>
      <c r="RGD134" s="2"/>
      <c r="RGG134" s="24"/>
      <c r="RGH134" s="24"/>
      <c r="RGI134" s="31"/>
      <c r="RGJ134" s="24"/>
      <c r="RGK134" s="24"/>
      <c r="RGL134" s="24"/>
      <c r="RGM134" s="24"/>
      <c r="RGN134" s="24"/>
      <c r="RGO134" s="24"/>
      <c r="RGP134" s="24"/>
      <c r="RGQ134" s="24"/>
      <c r="RGR134" s="24"/>
      <c r="RGS134" s="24"/>
      <c r="RGT134" s="24"/>
      <c r="RGU134" s="24"/>
      <c r="RGV134" s="24"/>
      <c r="RGW134" s="24"/>
      <c r="RGX134" s="24"/>
      <c r="RHB134" s="3"/>
      <c r="RHC134" s="31"/>
      <c r="RHD134" s="5"/>
      <c r="RHE134" s="9"/>
      <c r="RHH134" s="2"/>
      <c r="RHK134" s="24"/>
      <c r="RHL134" s="24"/>
      <c r="RHM134" s="31"/>
      <c r="RHN134" s="24"/>
      <c r="RHO134" s="24"/>
      <c r="RHP134" s="24"/>
      <c r="RHQ134" s="24"/>
      <c r="RHR134" s="24"/>
      <c r="RHS134" s="24"/>
      <c r="RHT134" s="24"/>
      <c r="RHU134" s="24"/>
      <c r="RHV134" s="24"/>
      <c r="RHW134" s="24"/>
      <c r="RHX134" s="24"/>
      <c r="RHY134" s="24"/>
      <c r="RHZ134" s="24"/>
      <c r="RIA134" s="24"/>
      <c r="RIB134" s="24"/>
      <c r="RIF134" s="3"/>
      <c r="RIG134" s="31"/>
      <c r="RIH134" s="5"/>
      <c r="RII134" s="9"/>
      <c r="RIL134" s="2"/>
      <c r="RIO134" s="24"/>
      <c r="RIP134" s="24"/>
      <c r="RIQ134" s="31"/>
      <c r="RIR134" s="24"/>
      <c r="RIS134" s="24"/>
      <c r="RIT134" s="24"/>
      <c r="RIU134" s="24"/>
      <c r="RIV134" s="24"/>
      <c r="RIW134" s="24"/>
      <c r="RIX134" s="24"/>
      <c r="RIY134" s="24"/>
      <c r="RIZ134" s="24"/>
      <c r="RJA134" s="24"/>
      <c r="RJB134" s="24"/>
      <c r="RJC134" s="24"/>
      <c r="RJD134" s="24"/>
      <c r="RJE134" s="24"/>
      <c r="RJF134" s="24"/>
      <c r="RJJ134" s="3"/>
      <c r="RJK134" s="31"/>
      <c r="RJL134" s="5"/>
      <c r="RJM134" s="9"/>
      <c r="RJP134" s="2"/>
      <c r="RJS134" s="24"/>
      <c r="RJT134" s="24"/>
      <c r="RJU134" s="31"/>
      <c r="RJV134" s="24"/>
      <c r="RJW134" s="24"/>
      <c r="RJX134" s="24"/>
      <c r="RJY134" s="24"/>
      <c r="RJZ134" s="24"/>
      <c r="RKA134" s="24"/>
      <c r="RKB134" s="24"/>
      <c r="RKC134" s="24"/>
      <c r="RKD134" s="24"/>
      <c r="RKE134" s="24"/>
      <c r="RKF134" s="24"/>
      <c r="RKG134" s="24"/>
      <c r="RKH134" s="24"/>
      <c r="RKI134" s="24"/>
      <c r="RKJ134" s="24"/>
      <c r="RKN134" s="3"/>
      <c r="RKO134" s="31"/>
      <c r="RKP134" s="5"/>
      <c r="RKQ134" s="9"/>
      <c r="RKT134" s="2"/>
      <c r="RKW134" s="24"/>
      <c r="RKX134" s="24"/>
      <c r="RKY134" s="31"/>
      <c r="RKZ134" s="24"/>
      <c r="RLA134" s="24"/>
      <c r="RLB134" s="24"/>
      <c r="RLC134" s="24"/>
      <c r="RLD134" s="24"/>
      <c r="RLE134" s="24"/>
      <c r="RLF134" s="24"/>
      <c r="RLG134" s="24"/>
      <c r="RLH134" s="24"/>
      <c r="RLI134" s="24"/>
      <c r="RLJ134" s="24"/>
      <c r="RLK134" s="24"/>
      <c r="RLL134" s="24"/>
      <c r="RLM134" s="24"/>
      <c r="RLN134" s="24"/>
      <c r="RLR134" s="3"/>
      <c r="RLS134" s="31"/>
      <c r="RLT134" s="5"/>
      <c r="RLU134" s="9"/>
      <c r="RLX134" s="2"/>
      <c r="RMA134" s="24"/>
      <c r="RMB134" s="24"/>
      <c r="RMC134" s="31"/>
      <c r="RMD134" s="24"/>
      <c r="RME134" s="24"/>
      <c r="RMF134" s="24"/>
      <c r="RMG134" s="24"/>
      <c r="RMH134" s="24"/>
      <c r="RMI134" s="24"/>
      <c r="RMJ134" s="24"/>
      <c r="RMK134" s="24"/>
      <c r="RML134" s="24"/>
      <c r="RMM134" s="24"/>
      <c r="RMN134" s="24"/>
      <c r="RMO134" s="24"/>
      <c r="RMP134" s="24"/>
      <c r="RMQ134" s="24"/>
      <c r="RMR134" s="24"/>
      <c r="RMV134" s="3"/>
      <c r="RMW134" s="31"/>
      <c r="RMX134" s="5"/>
      <c r="RMY134" s="9"/>
      <c r="RNB134" s="2"/>
      <c r="RNE134" s="24"/>
      <c r="RNF134" s="24"/>
      <c r="RNG134" s="31"/>
      <c r="RNH134" s="24"/>
      <c r="RNI134" s="24"/>
      <c r="RNJ134" s="24"/>
      <c r="RNK134" s="24"/>
      <c r="RNL134" s="24"/>
      <c r="RNM134" s="24"/>
      <c r="RNN134" s="24"/>
      <c r="RNO134" s="24"/>
      <c r="RNP134" s="24"/>
      <c r="RNQ134" s="24"/>
      <c r="RNR134" s="24"/>
      <c r="RNS134" s="24"/>
      <c r="RNT134" s="24"/>
      <c r="RNU134" s="24"/>
      <c r="RNV134" s="24"/>
      <c r="RNZ134" s="3"/>
      <c r="ROA134" s="31"/>
      <c r="ROB134" s="5"/>
      <c r="ROC134" s="9"/>
      <c r="ROF134" s="2"/>
      <c r="ROI134" s="24"/>
      <c r="ROJ134" s="24"/>
      <c r="ROK134" s="31"/>
      <c r="ROL134" s="24"/>
      <c r="ROM134" s="24"/>
      <c r="RON134" s="24"/>
      <c r="ROO134" s="24"/>
      <c r="ROP134" s="24"/>
      <c r="ROQ134" s="24"/>
      <c r="ROR134" s="24"/>
      <c r="ROS134" s="24"/>
      <c r="ROT134" s="24"/>
      <c r="ROU134" s="24"/>
      <c r="ROV134" s="24"/>
      <c r="ROW134" s="24"/>
      <c r="ROX134" s="24"/>
      <c r="ROY134" s="24"/>
      <c r="ROZ134" s="24"/>
      <c r="RPD134" s="3"/>
      <c r="RPE134" s="31"/>
      <c r="RPF134" s="5"/>
      <c r="RPG134" s="9"/>
      <c r="RPJ134" s="2"/>
      <c r="RPM134" s="24"/>
      <c r="RPN134" s="24"/>
      <c r="RPO134" s="31"/>
      <c r="RPP134" s="24"/>
      <c r="RPQ134" s="24"/>
      <c r="RPR134" s="24"/>
      <c r="RPS134" s="24"/>
      <c r="RPT134" s="24"/>
      <c r="RPU134" s="24"/>
      <c r="RPV134" s="24"/>
      <c r="RPW134" s="24"/>
      <c r="RPX134" s="24"/>
      <c r="RPY134" s="24"/>
      <c r="RPZ134" s="24"/>
      <c r="RQA134" s="24"/>
      <c r="RQB134" s="24"/>
      <c r="RQC134" s="24"/>
      <c r="RQD134" s="24"/>
      <c r="RQH134" s="3"/>
      <c r="RQI134" s="31"/>
      <c r="RQJ134" s="5"/>
      <c r="RQK134" s="9"/>
      <c r="RQN134" s="2"/>
      <c r="RQQ134" s="24"/>
      <c r="RQR134" s="24"/>
      <c r="RQS134" s="31"/>
      <c r="RQT134" s="24"/>
      <c r="RQU134" s="24"/>
      <c r="RQV134" s="24"/>
      <c r="RQW134" s="24"/>
      <c r="RQX134" s="24"/>
      <c r="RQY134" s="24"/>
      <c r="RQZ134" s="24"/>
      <c r="RRA134" s="24"/>
      <c r="RRB134" s="24"/>
      <c r="RRC134" s="24"/>
      <c r="RRD134" s="24"/>
      <c r="RRE134" s="24"/>
      <c r="RRF134" s="24"/>
      <c r="RRG134" s="24"/>
      <c r="RRH134" s="24"/>
      <c r="RRL134" s="3"/>
      <c r="RRM134" s="31"/>
      <c r="RRN134" s="5"/>
      <c r="RRO134" s="9"/>
      <c r="RRR134" s="2"/>
      <c r="RRU134" s="24"/>
      <c r="RRV134" s="24"/>
      <c r="RRW134" s="31"/>
      <c r="RRX134" s="24"/>
      <c r="RRY134" s="24"/>
      <c r="RRZ134" s="24"/>
      <c r="RSA134" s="24"/>
      <c r="RSB134" s="24"/>
      <c r="RSC134" s="24"/>
      <c r="RSD134" s="24"/>
      <c r="RSE134" s="24"/>
      <c r="RSF134" s="24"/>
      <c r="RSG134" s="24"/>
      <c r="RSH134" s="24"/>
      <c r="RSI134" s="24"/>
      <c r="RSJ134" s="24"/>
      <c r="RSK134" s="24"/>
      <c r="RSL134" s="24"/>
      <c r="RSP134" s="3"/>
      <c r="RSQ134" s="31"/>
      <c r="RSR134" s="5"/>
      <c r="RSS134" s="9"/>
      <c r="RSV134" s="2"/>
      <c r="RSY134" s="24"/>
      <c r="RSZ134" s="24"/>
      <c r="RTA134" s="31"/>
      <c r="RTB134" s="24"/>
      <c r="RTC134" s="24"/>
      <c r="RTD134" s="24"/>
      <c r="RTE134" s="24"/>
      <c r="RTF134" s="24"/>
      <c r="RTG134" s="24"/>
      <c r="RTH134" s="24"/>
      <c r="RTI134" s="24"/>
      <c r="RTJ134" s="24"/>
      <c r="RTK134" s="24"/>
      <c r="RTL134" s="24"/>
      <c r="RTM134" s="24"/>
      <c r="RTN134" s="24"/>
      <c r="RTO134" s="24"/>
      <c r="RTP134" s="24"/>
      <c r="RTT134" s="3"/>
      <c r="RTU134" s="31"/>
      <c r="RTV134" s="5"/>
      <c r="RTW134" s="9"/>
      <c r="RTZ134" s="2"/>
      <c r="RUC134" s="24"/>
      <c r="RUD134" s="24"/>
      <c r="RUE134" s="31"/>
      <c r="RUF134" s="24"/>
      <c r="RUG134" s="24"/>
      <c r="RUH134" s="24"/>
      <c r="RUI134" s="24"/>
      <c r="RUJ134" s="24"/>
      <c r="RUK134" s="24"/>
      <c r="RUL134" s="24"/>
      <c r="RUM134" s="24"/>
      <c r="RUN134" s="24"/>
      <c r="RUO134" s="24"/>
      <c r="RUP134" s="24"/>
      <c r="RUQ134" s="24"/>
      <c r="RUR134" s="24"/>
      <c r="RUS134" s="24"/>
      <c r="RUT134" s="24"/>
      <c r="RUX134" s="3"/>
      <c r="RUY134" s="31"/>
      <c r="RUZ134" s="5"/>
      <c r="RVA134" s="9"/>
      <c r="RVD134" s="2"/>
      <c r="RVG134" s="24"/>
      <c r="RVH134" s="24"/>
      <c r="RVI134" s="31"/>
      <c r="RVJ134" s="24"/>
      <c r="RVK134" s="24"/>
      <c r="RVL134" s="24"/>
      <c r="RVM134" s="24"/>
      <c r="RVN134" s="24"/>
      <c r="RVO134" s="24"/>
      <c r="RVP134" s="24"/>
      <c r="RVQ134" s="24"/>
      <c r="RVR134" s="24"/>
      <c r="RVS134" s="24"/>
      <c r="RVT134" s="24"/>
      <c r="RVU134" s="24"/>
      <c r="RVV134" s="24"/>
      <c r="RVW134" s="24"/>
      <c r="RVX134" s="24"/>
      <c r="RWB134" s="3"/>
      <c r="RWC134" s="31"/>
      <c r="RWD134" s="5"/>
      <c r="RWE134" s="9"/>
      <c r="RWH134" s="2"/>
      <c r="RWK134" s="24"/>
      <c r="RWL134" s="24"/>
      <c r="RWM134" s="31"/>
      <c r="RWN134" s="24"/>
      <c r="RWO134" s="24"/>
      <c r="RWP134" s="24"/>
      <c r="RWQ134" s="24"/>
      <c r="RWR134" s="24"/>
      <c r="RWS134" s="24"/>
      <c r="RWT134" s="24"/>
      <c r="RWU134" s="24"/>
      <c r="RWV134" s="24"/>
      <c r="RWW134" s="24"/>
      <c r="RWX134" s="24"/>
      <c r="RWY134" s="24"/>
      <c r="RWZ134" s="24"/>
      <c r="RXA134" s="24"/>
      <c r="RXB134" s="24"/>
      <c r="RXF134" s="3"/>
      <c r="RXG134" s="31"/>
      <c r="RXH134" s="5"/>
      <c r="RXI134" s="9"/>
      <c r="RXL134" s="2"/>
      <c r="RXO134" s="24"/>
      <c r="RXP134" s="24"/>
      <c r="RXQ134" s="31"/>
      <c r="RXR134" s="24"/>
      <c r="RXS134" s="24"/>
      <c r="RXT134" s="24"/>
      <c r="RXU134" s="24"/>
      <c r="RXV134" s="24"/>
      <c r="RXW134" s="24"/>
      <c r="RXX134" s="24"/>
      <c r="RXY134" s="24"/>
      <c r="RXZ134" s="24"/>
      <c r="RYA134" s="24"/>
      <c r="RYB134" s="24"/>
      <c r="RYC134" s="24"/>
      <c r="RYD134" s="24"/>
      <c r="RYE134" s="24"/>
      <c r="RYF134" s="24"/>
      <c r="RYJ134" s="3"/>
      <c r="RYK134" s="31"/>
      <c r="RYL134" s="5"/>
      <c r="RYM134" s="9"/>
      <c r="RYP134" s="2"/>
      <c r="RYS134" s="24"/>
      <c r="RYT134" s="24"/>
      <c r="RYU134" s="31"/>
      <c r="RYV134" s="24"/>
      <c r="RYW134" s="24"/>
      <c r="RYX134" s="24"/>
      <c r="RYY134" s="24"/>
      <c r="RYZ134" s="24"/>
      <c r="RZA134" s="24"/>
      <c r="RZB134" s="24"/>
      <c r="RZC134" s="24"/>
      <c r="RZD134" s="24"/>
      <c r="RZE134" s="24"/>
      <c r="RZF134" s="24"/>
      <c r="RZG134" s="24"/>
      <c r="RZH134" s="24"/>
      <c r="RZI134" s="24"/>
      <c r="RZJ134" s="24"/>
      <c r="RZN134" s="3"/>
      <c r="RZO134" s="31"/>
      <c r="RZP134" s="5"/>
      <c r="RZQ134" s="9"/>
      <c r="RZT134" s="2"/>
      <c r="RZW134" s="24"/>
      <c r="RZX134" s="24"/>
      <c r="RZY134" s="31"/>
      <c r="RZZ134" s="24"/>
      <c r="SAA134" s="24"/>
      <c r="SAB134" s="24"/>
      <c r="SAC134" s="24"/>
      <c r="SAD134" s="24"/>
      <c r="SAE134" s="24"/>
      <c r="SAF134" s="24"/>
      <c r="SAG134" s="24"/>
      <c r="SAH134" s="24"/>
      <c r="SAI134" s="24"/>
      <c r="SAJ134" s="24"/>
      <c r="SAK134" s="24"/>
      <c r="SAL134" s="24"/>
      <c r="SAM134" s="24"/>
      <c r="SAN134" s="24"/>
      <c r="SAR134" s="3"/>
      <c r="SAS134" s="31"/>
      <c r="SAT134" s="5"/>
      <c r="SAU134" s="9"/>
      <c r="SAX134" s="2"/>
      <c r="SBA134" s="24"/>
      <c r="SBB134" s="24"/>
      <c r="SBC134" s="31"/>
      <c r="SBD134" s="24"/>
      <c r="SBE134" s="24"/>
      <c r="SBF134" s="24"/>
      <c r="SBG134" s="24"/>
      <c r="SBH134" s="24"/>
      <c r="SBI134" s="24"/>
      <c r="SBJ134" s="24"/>
      <c r="SBK134" s="24"/>
      <c r="SBL134" s="24"/>
      <c r="SBM134" s="24"/>
      <c r="SBN134" s="24"/>
      <c r="SBO134" s="24"/>
      <c r="SBP134" s="24"/>
      <c r="SBQ134" s="24"/>
      <c r="SBR134" s="24"/>
      <c r="SBV134" s="3"/>
      <c r="SBW134" s="31"/>
      <c r="SBX134" s="5"/>
      <c r="SBY134" s="9"/>
      <c r="SCB134" s="2"/>
      <c r="SCE134" s="24"/>
      <c r="SCF134" s="24"/>
      <c r="SCG134" s="31"/>
      <c r="SCH134" s="24"/>
      <c r="SCI134" s="24"/>
      <c r="SCJ134" s="24"/>
      <c r="SCK134" s="24"/>
      <c r="SCL134" s="24"/>
      <c r="SCM134" s="24"/>
      <c r="SCN134" s="24"/>
      <c r="SCO134" s="24"/>
      <c r="SCP134" s="24"/>
      <c r="SCQ134" s="24"/>
      <c r="SCR134" s="24"/>
      <c r="SCS134" s="24"/>
      <c r="SCT134" s="24"/>
      <c r="SCU134" s="24"/>
      <c r="SCV134" s="24"/>
      <c r="SCZ134" s="3"/>
      <c r="SDA134" s="31"/>
      <c r="SDB134" s="5"/>
      <c r="SDC134" s="9"/>
      <c r="SDF134" s="2"/>
      <c r="SDI134" s="24"/>
      <c r="SDJ134" s="24"/>
      <c r="SDK134" s="31"/>
      <c r="SDL134" s="24"/>
      <c r="SDM134" s="24"/>
      <c r="SDN134" s="24"/>
      <c r="SDO134" s="24"/>
      <c r="SDP134" s="24"/>
      <c r="SDQ134" s="24"/>
      <c r="SDR134" s="24"/>
      <c r="SDS134" s="24"/>
      <c r="SDT134" s="24"/>
      <c r="SDU134" s="24"/>
      <c r="SDV134" s="24"/>
      <c r="SDW134" s="24"/>
      <c r="SDX134" s="24"/>
      <c r="SDY134" s="24"/>
      <c r="SDZ134" s="24"/>
      <c r="SED134" s="3"/>
      <c r="SEE134" s="31"/>
      <c r="SEF134" s="5"/>
      <c r="SEG134" s="9"/>
      <c r="SEJ134" s="2"/>
      <c r="SEM134" s="24"/>
      <c r="SEN134" s="24"/>
      <c r="SEO134" s="31"/>
      <c r="SEP134" s="24"/>
      <c r="SEQ134" s="24"/>
      <c r="SER134" s="24"/>
      <c r="SES134" s="24"/>
      <c r="SET134" s="24"/>
      <c r="SEU134" s="24"/>
      <c r="SEV134" s="24"/>
      <c r="SEW134" s="24"/>
      <c r="SEX134" s="24"/>
      <c r="SEY134" s="24"/>
      <c r="SEZ134" s="24"/>
      <c r="SFA134" s="24"/>
      <c r="SFB134" s="24"/>
      <c r="SFC134" s="24"/>
      <c r="SFD134" s="24"/>
      <c r="SFH134" s="3"/>
      <c r="SFI134" s="31"/>
      <c r="SFJ134" s="5"/>
      <c r="SFK134" s="9"/>
      <c r="SFN134" s="2"/>
      <c r="SFQ134" s="24"/>
      <c r="SFR134" s="24"/>
      <c r="SFS134" s="31"/>
      <c r="SFT134" s="24"/>
      <c r="SFU134" s="24"/>
      <c r="SFV134" s="24"/>
      <c r="SFW134" s="24"/>
      <c r="SFX134" s="24"/>
      <c r="SFY134" s="24"/>
      <c r="SFZ134" s="24"/>
      <c r="SGA134" s="24"/>
      <c r="SGB134" s="24"/>
      <c r="SGC134" s="24"/>
      <c r="SGD134" s="24"/>
      <c r="SGE134" s="24"/>
      <c r="SGF134" s="24"/>
      <c r="SGG134" s="24"/>
      <c r="SGH134" s="24"/>
      <c r="SGL134" s="3"/>
      <c r="SGM134" s="31"/>
      <c r="SGN134" s="5"/>
      <c r="SGO134" s="9"/>
      <c r="SGR134" s="2"/>
      <c r="SGU134" s="24"/>
      <c r="SGV134" s="24"/>
      <c r="SGW134" s="31"/>
      <c r="SGX134" s="24"/>
      <c r="SGY134" s="24"/>
      <c r="SGZ134" s="24"/>
      <c r="SHA134" s="24"/>
      <c r="SHB134" s="24"/>
      <c r="SHC134" s="24"/>
      <c r="SHD134" s="24"/>
      <c r="SHE134" s="24"/>
      <c r="SHF134" s="24"/>
      <c r="SHG134" s="24"/>
      <c r="SHH134" s="24"/>
      <c r="SHI134" s="24"/>
      <c r="SHJ134" s="24"/>
      <c r="SHK134" s="24"/>
      <c r="SHL134" s="24"/>
      <c r="SHP134" s="3"/>
      <c r="SHQ134" s="31"/>
      <c r="SHR134" s="5"/>
      <c r="SHS134" s="9"/>
      <c r="SHV134" s="2"/>
      <c r="SHY134" s="24"/>
      <c r="SHZ134" s="24"/>
      <c r="SIA134" s="31"/>
      <c r="SIB134" s="24"/>
      <c r="SIC134" s="24"/>
      <c r="SID134" s="24"/>
      <c r="SIE134" s="24"/>
      <c r="SIF134" s="24"/>
      <c r="SIG134" s="24"/>
      <c r="SIH134" s="24"/>
      <c r="SII134" s="24"/>
      <c r="SIJ134" s="24"/>
      <c r="SIK134" s="24"/>
      <c r="SIL134" s="24"/>
      <c r="SIM134" s="24"/>
      <c r="SIN134" s="24"/>
      <c r="SIO134" s="24"/>
      <c r="SIP134" s="24"/>
      <c r="SIT134" s="3"/>
      <c r="SIU134" s="31"/>
      <c r="SIV134" s="5"/>
      <c r="SIW134" s="9"/>
      <c r="SIZ134" s="2"/>
      <c r="SJC134" s="24"/>
      <c r="SJD134" s="24"/>
      <c r="SJE134" s="31"/>
      <c r="SJF134" s="24"/>
      <c r="SJG134" s="24"/>
      <c r="SJH134" s="24"/>
      <c r="SJI134" s="24"/>
      <c r="SJJ134" s="24"/>
      <c r="SJK134" s="24"/>
      <c r="SJL134" s="24"/>
      <c r="SJM134" s="24"/>
      <c r="SJN134" s="24"/>
      <c r="SJO134" s="24"/>
      <c r="SJP134" s="24"/>
      <c r="SJQ134" s="24"/>
      <c r="SJR134" s="24"/>
      <c r="SJS134" s="24"/>
      <c r="SJT134" s="24"/>
      <c r="SJX134" s="3"/>
      <c r="SJY134" s="31"/>
      <c r="SJZ134" s="5"/>
      <c r="SKA134" s="9"/>
      <c r="SKD134" s="2"/>
      <c r="SKG134" s="24"/>
      <c r="SKH134" s="24"/>
      <c r="SKI134" s="31"/>
      <c r="SKJ134" s="24"/>
      <c r="SKK134" s="24"/>
      <c r="SKL134" s="24"/>
      <c r="SKM134" s="24"/>
      <c r="SKN134" s="24"/>
      <c r="SKO134" s="24"/>
      <c r="SKP134" s="24"/>
      <c r="SKQ134" s="24"/>
      <c r="SKR134" s="24"/>
      <c r="SKS134" s="24"/>
      <c r="SKT134" s="24"/>
      <c r="SKU134" s="24"/>
      <c r="SKV134" s="24"/>
      <c r="SKW134" s="24"/>
      <c r="SKX134" s="24"/>
      <c r="SLB134" s="3"/>
      <c r="SLC134" s="31"/>
      <c r="SLD134" s="5"/>
      <c r="SLE134" s="9"/>
      <c r="SLH134" s="2"/>
      <c r="SLK134" s="24"/>
      <c r="SLL134" s="24"/>
      <c r="SLM134" s="31"/>
      <c r="SLN134" s="24"/>
      <c r="SLO134" s="24"/>
      <c r="SLP134" s="24"/>
      <c r="SLQ134" s="24"/>
      <c r="SLR134" s="24"/>
      <c r="SLS134" s="24"/>
      <c r="SLT134" s="24"/>
      <c r="SLU134" s="24"/>
      <c r="SLV134" s="24"/>
      <c r="SLW134" s="24"/>
      <c r="SLX134" s="24"/>
      <c r="SLY134" s="24"/>
      <c r="SLZ134" s="24"/>
      <c r="SMA134" s="24"/>
      <c r="SMB134" s="24"/>
      <c r="SMF134" s="3"/>
      <c r="SMG134" s="31"/>
      <c r="SMH134" s="5"/>
      <c r="SMI134" s="9"/>
      <c r="SML134" s="2"/>
      <c r="SMO134" s="24"/>
      <c r="SMP134" s="24"/>
      <c r="SMQ134" s="31"/>
      <c r="SMR134" s="24"/>
      <c r="SMS134" s="24"/>
      <c r="SMT134" s="24"/>
      <c r="SMU134" s="24"/>
      <c r="SMV134" s="24"/>
      <c r="SMW134" s="24"/>
      <c r="SMX134" s="24"/>
      <c r="SMY134" s="24"/>
      <c r="SMZ134" s="24"/>
      <c r="SNA134" s="24"/>
      <c r="SNB134" s="24"/>
      <c r="SNC134" s="24"/>
      <c r="SND134" s="24"/>
      <c r="SNE134" s="24"/>
      <c r="SNF134" s="24"/>
      <c r="SNJ134" s="3"/>
      <c r="SNK134" s="31"/>
      <c r="SNL134" s="5"/>
      <c r="SNM134" s="9"/>
      <c r="SNP134" s="2"/>
      <c r="SNS134" s="24"/>
      <c r="SNT134" s="24"/>
      <c r="SNU134" s="31"/>
      <c r="SNV134" s="24"/>
      <c r="SNW134" s="24"/>
      <c r="SNX134" s="24"/>
      <c r="SNY134" s="24"/>
      <c r="SNZ134" s="24"/>
      <c r="SOA134" s="24"/>
      <c r="SOB134" s="24"/>
      <c r="SOC134" s="24"/>
      <c r="SOD134" s="24"/>
      <c r="SOE134" s="24"/>
      <c r="SOF134" s="24"/>
      <c r="SOG134" s="24"/>
      <c r="SOH134" s="24"/>
      <c r="SOI134" s="24"/>
      <c r="SOJ134" s="24"/>
      <c r="SON134" s="3"/>
      <c r="SOO134" s="31"/>
      <c r="SOP134" s="5"/>
      <c r="SOQ134" s="9"/>
      <c r="SOT134" s="2"/>
      <c r="SOW134" s="24"/>
      <c r="SOX134" s="24"/>
      <c r="SOY134" s="31"/>
      <c r="SOZ134" s="24"/>
      <c r="SPA134" s="24"/>
      <c r="SPB134" s="24"/>
      <c r="SPC134" s="24"/>
      <c r="SPD134" s="24"/>
      <c r="SPE134" s="24"/>
      <c r="SPF134" s="24"/>
      <c r="SPG134" s="24"/>
      <c r="SPH134" s="24"/>
      <c r="SPI134" s="24"/>
      <c r="SPJ134" s="24"/>
      <c r="SPK134" s="24"/>
      <c r="SPL134" s="24"/>
      <c r="SPM134" s="24"/>
      <c r="SPN134" s="24"/>
      <c r="SPR134" s="3"/>
      <c r="SPS134" s="31"/>
      <c r="SPT134" s="5"/>
      <c r="SPU134" s="9"/>
      <c r="SPX134" s="2"/>
      <c r="SQA134" s="24"/>
      <c r="SQB134" s="24"/>
      <c r="SQC134" s="31"/>
      <c r="SQD134" s="24"/>
      <c r="SQE134" s="24"/>
      <c r="SQF134" s="24"/>
      <c r="SQG134" s="24"/>
      <c r="SQH134" s="24"/>
      <c r="SQI134" s="24"/>
      <c r="SQJ134" s="24"/>
      <c r="SQK134" s="24"/>
      <c r="SQL134" s="24"/>
      <c r="SQM134" s="24"/>
      <c r="SQN134" s="24"/>
      <c r="SQO134" s="24"/>
      <c r="SQP134" s="24"/>
      <c r="SQQ134" s="24"/>
      <c r="SQR134" s="24"/>
      <c r="SQV134" s="3"/>
      <c r="SQW134" s="31"/>
      <c r="SQX134" s="5"/>
      <c r="SQY134" s="9"/>
      <c r="SRB134" s="2"/>
      <c r="SRE134" s="24"/>
      <c r="SRF134" s="24"/>
      <c r="SRG134" s="31"/>
      <c r="SRH134" s="24"/>
      <c r="SRI134" s="24"/>
      <c r="SRJ134" s="24"/>
      <c r="SRK134" s="24"/>
      <c r="SRL134" s="24"/>
      <c r="SRM134" s="24"/>
      <c r="SRN134" s="24"/>
      <c r="SRO134" s="24"/>
      <c r="SRP134" s="24"/>
      <c r="SRQ134" s="24"/>
      <c r="SRR134" s="24"/>
      <c r="SRS134" s="24"/>
      <c r="SRT134" s="24"/>
      <c r="SRU134" s="24"/>
      <c r="SRV134" s="24"/>
      <c r="SRZ134" s="3"/>
      <c r="SSA134" s="31"/>
      <c r="SSB134" s="5"/>
      <c r="SSC134" s="9"/>
      <c r="SSF134" s="2"/>
      <c r="SSI134" s="24"/>
      <c r="SSJ134" s="24"/>
      <c r="SSK134" s="31"/>
      <c r="SSL134" s="24"/>
      <c r="SSM134" s="24"/>
      <c r="SSN134" s="24"/>
      <c r="SSO134" s="24"/>
      <c r="SSP134" s="24"/>
      <c r="SSQ134" s="24"/>
      <c r="SSR134" s="24"/>
      <c r="SSS134" s="24"/>
      <c r="SST134" s="24"/>
      <c r="SSU134" s="24"/>
      <c r="SSV134" s="24"/>
      <c r="SSW134" s="24"/>
      <c r="SSX134" s="24"/>
      <c r="SSY134" s="24"/>
      <c r="SSZ134" s="24"/>
      <c r="STD134" s="3"/>
      <c r="STE134" s="31"/>
      <c r="STF134" s="5"/>
      <c r="STG134" s="9"/>
      <c r="STJ134" s="2"/>
      <c r="STM134" s="24"/>
      <c r="STN134" s="24"/>
      <c r="STO134" s="31"/>
      <c r="STP134" s="24"/>
      <c r="STQ134" s="24"/>
      <c r="STR134" s="24"/>
      <c r="STS134" s="24"/>
      <c r="STT134" s="24"/>
      <c r="STU134" s="24"/>
      <c r="STV134" s="24"/>
      <c r="STW134" s="24"/>
      <c r="STX134" s="24"/>
      <c r="STY134" s="24"/>
      <c r="STZ134" s="24"/>
      <c r="SUA134" s="24"/>
      <c r="SUB134" s="24"/>
      <c r="SUC134" s="24"/>
      <c r="SUD134" s="24"/>
      <c r="SUH134" s="3"/>
      <c r="SUI134" s="31"/>
      <c r="SUJ134" s="5"/>
      <c r="SUK134" s="9"/>
      <c r="SUN134" s="2"/>
      <c r="SUQ134" s="24"/>
      <c r="SUR134" s="24"/>
      <c r="SUS134" s="31"/>
      <c r="SUT134" s="24"/>
      <c r="SUU134" s="24"/>
      <c r="SUV134" s="24"/>
      <c r="SUW134" s="24"/>
      <c r="SUX134" s="24"/>
      <c r="SUY134" s="24"/>
      <c r="SUZ134" s="24"/>
      <c r="SVA134" s="24"/>
      <c r="SVB134" s="24"/>
      <c r="SVC134" s="24"/>
      <c r="SVD134" s="24"/>
      <c r="SVE134" s="24"/>
      <c r="SVF134" s="24"/>
      <c r="SVG134" s="24"/>
      <c r="SVH134" s="24"/>
      <c r="SVL134" s="3"/>
      <c r="SVM134" s="31"/>
      <c r="SVN134" s="5"/>
      <c r="SVO134" s="9"/>
      <c r="SVR134" s="2"/>
      <c r="SVU134" s="24"/>
      <c r="SVV134" s="24"/>
      <c r="SVW134" s="31"/>
      <c r="SVX134" s="24"/>
      <c r="SVY134" s="24"/>
      <c r="SVZ134" s="24"/>
      <c r="SWA134" s="24"/>
      <c r="SWB134" s="24"/>
      <c r="SWC134" s="24"/>
      <c r="SWD134" s="24"/>
      <c r="SWE134" s="24"/>
      <c r="SWF134" s="24"/>
      <c r="SWG134" s="24"/>
      <c r="SWH134" s="24"/>
      <c r="SWI134" s="24"/>
      <c r="SWJ134" s="24"/>
      <c r="SWK134" s="24"/>
      <c r="SWL134" s="24"/>
      <c r="SWP134" s="3"/>
      <c r="SWQ134" s="31"/>
      <c r="SWR134" s="5"/>
      <c r="SWS134" s="9"/>
      <c r="SWV134" s="2"/>
      <c r="SWY134" s="24"/>
      <c r="SWZ134" s="24"/>
      <c r="SXA134" s="31"/>
      <c r="SXB134" s="24"/>
      <c r="SXC134" s="24"/>
      <c r="SXD134" s="24"/>
      <c r="SXE134" s="24"/>
      <c r="SXF134" s="24"/>
      <c r="SXG134" s="24"/>
      <c r="SXH134" s="24"/>
      <c r="SXI134" s="24"/>
      <c r="SXJ134" s="24"/>
      <c r="SXK134" s="24"/>
      <c r="SXL134" s="24"/>
      <c r="SXM134" s="24"/>
      <c r="SXN134" s="24"/>
      <c r="SXO134" s="24"/>
      <c r="SXP134" s="24"/>
      <c r="SXT134" s="3"/>
      <c r="SXU134" s="31"/>
      <c r="SXV134" s="5"/>
      <c r="SXW134" s="9"/>
      <c r="SXZ134" s="2"/>
      <c r="SYC134" s="24"/>
      <c r="SYD134" s="24"/>
      <c r="SYE134" s="31"/>
      <c r="SYF134" s="24"/>
      <c r="SYG134" s="24"/>
      <c r="SYH134" s="24"/>
      <c r="SYI134" s="24"/>
      <c r="SYJ134" s="24"/>
      <c r="SYK134" s="24"/>
      <c r="SYL134" s="24"/>
      <c r="SYM134" s="24"/>
      <c r="SYN134" s="24"/>
      <c r="SYO134" s="24"/>
      <c r="SYP134" s="24"/>
      <c r="SYQ134" s="24"/>
      <c r="SYR134" s="24"/>
      <c r="SYS134" s="24"/>
      <c r="SYT134" s="24"/>
      <c r="SYX134" s="3"/>
      <c r="SYY134" s="31"/>
      <c r="SYZ134" s="5"/>
      <c r="SZA134" s="9"/>
      <c r="SZD134" s="2"/>
      <c r="SZG134" s="24"/>
      <c r="SZH134" s="24"/>
      <c r="SZI134" s="31"/>
      <c r="SZJ134" s="24"/>
      <c r="SZK134" s="24"/>
      <c r="SZL134" s="24"/>
      <c r="SZM134" s="24"/>
      <c r="SZN134" s="24"/>
      <c r="SZO134" s="24"/>
      <c r="SZP134" s="24"/>
      <c r="SZQ134" s="24"/>
      <c r="SZR134" s="24"/>
      <c r="SZS134" s="24"/>
      <c r="SZT134" s="24"/>
      <c r="SZU134" s="24"/>
      <c r="SZV134" s="24"/>
      <c r="SZW134" s="24"/>
      <c r="SZX134" s="24"/>
      <c r="TAB134" s="3"/>
      <c r="TAC134" s="31"/>
      <c r="TAD134" s="5"/>
      <c r="TAE134" s="9"/>
      <c r="TAH134" s="2"/>
      <c r="TAK134" s="24"/>
      <c r="TAL134" s="24"/>
      <c r="TAM134" s="31"/>
      <c r="TAN134" s="24"/>
      <c r="TAO134" s="24"/>
      <c r="TAP134" s="24"/>
      <c r="TAQ134" s="24"/>
      <c r="TAR134" s="24"/>
      <c r="TAS134" s="24"/>
      <c r="TAT134" s="24"/>
      <c r="TAU134" s="24"/>
      <c r="TAV134" s="24"/>
      <c r="TAW134" s="24"/>
      <c r="TAX134" s="24"/>
      <c r="TAY134" s="24"/>
      <c r="TAZ134" s="24"/>
      <c r="TBA134" s="24"/>
      <c r="TBB134" s="24"/>
      <c r="TBF134" s="3"/>
      <c r="TBG134" s="31"/>
      <c r="TBH134" s="5"/>
      <c r="TBI134" s="9"/>
      <c r="TBL134" s="2"/>
      <c r="TBO134" s="24"/>
      <c r="TBP134" s="24"/>
      <c r="TBQ134" s="31"/>
      <c r="TBR134" s="24"/>
      <c r="TBS134" s="24"/>
      <c r="TBT134" s="24"/>
      <c r="TBU134" s="24"/>
      <c r="TBV134" s="24"/>
      <c r="TBW134" s="24"/>
      <c r="TBX134" s="24"/>
      <c r="TBY134" s="24"/>
      <c r="TBZ134" s="24"/>
      <c r="TCA134" s="24"/>
      <c r="TCB134" s="24"/>
      <c r="TCC134" s="24"/>
      <c r="TCD134" s="24"/>
      <c r="TCE134" s="24"/>
      <c r="TCF134" s="24"/>
      <c r="TCJ134" s="3"/>
      <c r="TCK134" s="31"/>
      <c r="TCL134" s="5"/>
      <c r="TCM134" s="9"/>
      <c r="TCP134" s="2"/>
      <c r="TCS134" s="24"/>
      <c r="TCT134" s="24"/>
      <c r="TCU134" s="31"/>
      <c r="TCV134" s="24"/>
      <c r="TCW134" s="24"/>
      <c r="TCX134" s="24"/>
      <c r="TCY134" s="24"/>
      <c r="TCZ134" s="24"/>
      <c r="TDA134" s="24"/>
      <c r="TDB134" s="24"/>
      <c r="TDC134" s="24"/>
      <c r="TDD134" s="24"/>
      <c r="TDE134" s="24"/>
      <c r="TDF134" s="24"/>
      <c r="TDG134" s="24"/>
      <c r="TDH134" s="24"/>
      <c r="TDI134" s="24"/>
      <c r="TDJ134" s="24"/>
      <c r="TDN134" s="3"/>
      <c r="TDO134" s="31"/>
      <c r="TDP134" s="5"/>
      <c r="TDQ134" s="9"/>
      <c r="TDT134" s="2"/>
      <c r="TDW134" s="24"/>
      <c r="TDX134" s="24"/>
      <c r="TDY134" s="31"/>
      <c r="TDZ134" s="24"/>
      <c r="TEA134" s="24"/>
      <c r="TEB134" s="24"/>
      <c r="TEC134" s="24"/>
      <c r="TED134" s="24"/>
      <c r="TEE134" s="24"/>
      <c r="TEF134" s="24"/>
      <c r="TEG134" s="24"/>
      <c r="TEH134" s="24"/>
      <c r="TEI134" s="24"/>
      <c r="TEJ134" s="24"/>
      <c r="TEK134" s="24"/>
      <c r="TEL134" s="24"/>
      <c r="TEM134" s="24"/>
      <c r="TEN134" s="24"/>
      <c r="TER134" s="3"/>
      <c r="TES134" s="31"/>
      <c r="TET134" s="5"/>
      <c r="TEU134" s="9"/>
      <c r="TEX134" s="2"/>
      <c r="TFA134" s="24"/>
      <c r="TFB134" s="24"/>
      <c r="TFC134" s="31"/>
      <c r="TFD134" s="24"/>
      <c r="TFE134" s="24"/>
      <c r="TFF134" s="24"/>
      <c r="TFG134" s="24"/>
      <c r="TFH134" s="24"/>
      <c r="TFI134" s="24"/>
      <c r="TFJ134" s="24"/>
      <c r="TFK134" s="24"/>
      <c r="TFL134" s="24"/>
      <c r="TFM134" s="24"/>
      <c r="TFN134" s="24"/>
      <c r="TFO134" s="24"/>
      <c r="TFP134" s="24"/>
      <c r="TFQ134" s="24"/>
      <c r="TFR134" s="24"/>
      <c r="TFV134" s="3"/>
      <c r="TFW134" s="31"/>
      <c r="TFX134" s="5"/>
      <c r="TFY134" s="9"/>
      <c r="TGB134" s="2"/>
      <c r="TGE134" s="24"/>
      <c r="TGF134" s="24"/>
      <c r="TGG134" s="31"/>
      <c r="TGH134" s="24"/>
      <c r="TGI134" s="24"/>
      <c r="TGJ134" s="24"/>
      <c r="TGK134" s="24"/>
      <c r="TGL134" s="24"/>
      <c r="TGM134" s="24"/>
      <c r="TGN134" s="24"/>
      <c r="TGO134" s="24"/>
      <c r="TGP134" s="24"/>
      <c r="TGQ134" s="24"/>
      <c r="TGR134" s="24"/>
      <c r="TGS134" s="24"/>
      <c r="TGT134" s="24"/>
      <c r="TGU134" s="24"/>
      <c r="TGV134" s="24"/>
      <c r="TGZ134" s="3"/>
      <c r="THA134" s="31"/>
      <c r="THB134" s="5"/>
      <c r="THC134" s="9"/>
      <c r="THF134" s="2"/>
      <c r="THI134" s="24"/>
      <c r="THJ134" s="24"/>
      <c r="THK134" s="31"/>
      <c r="THL134" s="24"/>
      <c r="THM134" s="24"/>
      <c r="THN134" s="24"/>
      <c r="THO134" s="24"/>
      <c r="THP134" s="24"/>
      <c r="THQ134" s="24"/>
      <c r="THR134" s="24"/>
      <c r="THS134" s="24"/>
      <c r="THT134" s="24"/>
      <c r="THU134" s="24"/>
      <c r="THV134" s="24"/>
      <c r="THW134" s="24"/>
      <c r="THX134" s="24"/>
      <c r="THY134" s="24"/>
      <c r="THZ134" s="24"/>
      <c r="TID134" s="3"/>
      <c r="TIE134" s="31"/>
      <c r="TIF134" s="5"/>
      <c r="TIG134" s="9"/>
      <c r="TIJ134" s="2"/>
      <c r="TIM134" s="24"/>
      <c r="TIN134" s="24"/>
      <c r="TIO134" s="31"/>
      <c r="TIP134" s="24"/>
      <c r="TIQ134" s="24"/>
      <c r="TIR134" s="24"/>
      <c r="TIS134" s="24"/>
      <c r="TIT134" s="24"/>
      <c r="TIU134" s="24"/>
      <c r="TIV134" s="24"/>
      <c r="TIW134" s="24"/>
      <c r="TIX134" s="24"/>
      <c r="TIY134" s="24"/>
      <c r="TIZ134" s="24"/>
      <c r="TJA134" s="24"/>
      <c r="TJB134" s="24"/>
      <c r="TJC134" s="24"/>
      <c r="TJD134" s="24"/>
      <c r="TJH134" s="3"/>
      <c r="TJI134" s="31"/>
      <c r="TJJ134" s="5"/>
      <c r="TJK134" s="9"/>
      <c r="TJN134" s="2"/>
      <c r="TJQ134" s="24"/>
      <c r="TJR134" s="24"/>
      <c r="TJS134" s="31"/>
      <c r="TJT134" s="24"/>
      <c r="TJU134" s="24"/>
      <c r="TJV134" s="24"/>
      <c r="TJW134" s="24"/>
      <c r="TJX134" s="24"/>
      <c r="TJY134" s="24"/>
      <c r="TJZ134" s="24"/>
      <c r="TKA134" s="24"/>
      <c r="TKB134" s="24"/>
      <c r="TKC134" s="24"/>
      <c r="TKD134" s="24"/>
      <c r="TKE134" s="24"/>
      <c r="TKF134" s="24"/>
      <c r="TKG134" s="24"/>
      <c r="TKH134" s="24"/>
      <c r="TKL134" s="3"/>
      <c r="TKM134" s="31"/>
      <c r="TKN134" s="5"/>
      <c r="TKO134" s="9"/>
      <c r="TKR134" s="2"/>
      <c r="TKU134" s="24"/>
      <c r="TKV134" s="24"/>
      <c r="TKW134" s="31"/>
      <c r="TKX134" s="24"/>
      <c r="TKY134" s="24"/>
      <c r="TKZ134" s="24"/>
      <c r="TLA134" s="24"/>
      <c r="TLB134" s="24"/>
      <c r="TLC134" s="24"/>
      <c r="TLD134" s="24"/>
      <c r="TLE134" s="24"/>
      <c r="TLF134" s="24"/>
      <c r="TLG134" s="24"/>
      <c r="TLH134" s="24"/>
      <c r="TLI134" s="24"/>
      <c r="TLJ134" s="24"/>
      <c r="TLK134" s="24"/>
      <c r="TLL134" s="24"/>
      <c r="TLP134" s="3"/>
      <c r="TLQ134" s="31"/>
      <c r="TLR134" s="5"/>
      <c r="TLS134" s="9"/>
      <c r="TLV134" s="2"/>
      <c r="TLY134" s="24"/>
      <c r="TLZ134" s="24"/>
      <c r="TMA134" s="31"/>
      <c r="TMB134" s="24"/>
      <c r="TMC134" s="24"/>
      <c r="TMD134" s="24"/>
      <c r="TME134" s="24"/>
      <c r="TMF134" s="24"/>
      <c r="TMG134" s="24"/>
      <c r="TMH134" s="24"/>
      <c r="TMI134" s="24"/>
      <c r="TMJ134" s="24"/>
      <c r="TMK134" s="24"/>
      <c r="TML134" s="24"/>
      <c r="TMM134" s="24"/>
      <c r="TMN134" s="24"/>
      <c r="TMO134" s="24"/>
      <c r="TMP134" s="24"/>
      <c r="TMT134" s="3"/>
      <c r="TMU134" s="31"/>
      <c r="TMV134" s="5"/>
      <c r="TMW134" s="9"/>
      <c r="TMZ134" s="2"/>
      <c r="TNC134" s="24"/>
      <c r="TND134" s="24"/>
      <c r="TNE134" s="31"/>
      <c r="TNF134" s="24"/>
      <c r="TNG134" s="24"/>
      <c r="TNH134" s="24"/>
      <c r="TNI134" s="24"/>
      <c r="TNJ134" s="24"/>
      <c r="TNK134" s="24"/>
      <c r="TNL134" s="24"/>
      <c r="TNM134" s="24"/>
      <c r="TNN134" s="24"/>
      <c r="TNO134" s="24"/>
      <c r="TNP134" s="24"/>
      <c r="TNQ134" s="24"/>
      <c r="TNR134" s="24"/>
      <c r="TNS134" s="24"/>
      <c r="TNT134" s="24"/>
      <c r="TNX134" s="3"/>
      <c r="TNY134" s="31"/>
      <c r="TNZ134" s="5"/>
      <c r="TOA134" s="9"/>
      <c r="TOD134" s="2"/>
      <c r="TOG134" s="24"/>
      <c r="TOH134" s="24"/>
      <c r="TOI134" s="31"/>
      <c r="TOJ134" s="24"/>
      <c r="TOK134" s="24"/>
      <c r="TOL134" s="24"/>
      <c r="TOM134" s="24"/>
      <c r="TON134" s="24"/>
      <c r="TOO134" s="24"/>
      <c r="TOP134" s="24"/>
      <c r="TOQ134" s="24"/>
      <c r="TOR134" s="24"/>
      <c r="TOS134" s="24"/>
      <c r="TOT134" s="24"/>
      <c r="TOU134" s="24"/>
      <c r="TOV134" s="24"/>
      <c r="TOW134" s="24"/>
      <c r="TOX134" s="24"/>
      <c r="TPB134" s="3"/>
      <c r="TPC134" s="31"/>
      <c r="TPD134" s="5"/>
      <c r="TPE134" s="9"/>
      <c r="TPH134" s="2"/>
      <c r="TPK134" s="24"/>
      <c r="TPL134" s="24"/>
      <c r="TPM134" s="31"/>
      <c r="TPN134" s="24"/>
      <c r="TPO134" s="24"/>
      <c r="TPP134" s="24"/>
      <c r="TPQ134" s="24"/>
      <c r="TPR134" s="24"/>
      <c r="TPS134" s="24"/>
      <c r="TPT134" s="24"/>
      <c r="TPU134" s="24"/>
      <c r="TPV134" s="24"/>
      <c r="TPW134" s="24"/>
      <c r="TPX134" s="24"/>
      <c r="TPY134" s="24"/>
      <c r="TPZ134" s="24"/>
      <c r="TQA134" s="24"/>
      <c r="TQB134" s="24"/>
      <c r="TQF134" s="3"/>
      <c r="TQG134" s="31"/>
      <c r="TQH134" s="5"/>
      <c r="TQI134" s="9"/>
      <c r="TQL134" s="2"/>
      <c r="TQO134" s="24"/>
      <c r="TQP134" s="24"/>
      <c r="TQQ134" s="31"/>
      <c r="TQR134" s="24"/>
      <c r="TQS134" s="24"/>
      <c r="TQT134" s="24"/>
      <c r="TQU134" s="24"/>
      <c r="TQV134" s="24"/>
      <c r="TQW134" s="24"/>
      <c r="TQX134" s="24"/>
      <c r="TQY134" s="24"/>
      <c r="TQZ134" s="24"/>
      <c r="TRA134" s="24"/>
      <c r="TRB134" s="24"/>
      <c r="TRC134" s="24"/>
      <c r="TRD134" s="24"/>
      <c r="TRE134" s="24"/>
      <c r="TRF134" s="24"/>
      <c r="TRJ134" s="3"/>
      <c r="TRK134" s="31"/>
      <c r="TRL134" s="5"/>
      <c r="TRM134" s="9"/>
      <c r="TRP134" s="2"/>
      <c r="TRS134" s="24"/>
      <c r="TRT134" s="24"/>
      <c r="TRU134" s="31"/>
      <c r="TRV134" s="24"/>
      <c r="TRW134" s="24"/>
      <c r="TRX134" s="24"/>
      <c r="TRY134" s="24"/>
      <c r="TRZ134" s="24"/>
      <c r="TSA134" s="24"/>
      <c r="TSB134" s="24"/>
      <c r="TSC134" s="24"/>
      <c r="TSD134" s="24"/>
      <c r="TSE134" s="24"/>
      <c r="TSF134" s="24"/>
      <c r="TSG134" s="24"/>
      <c r="TSH134" s="24"/>
      <c r="TSI134" s="24"/>
      <c r="TSJ134" s="24"/>
      <c r="TSN134" s="3"/>
      <c r="TSO134" s="31"/>
      <c r="TSP134" s="5"/>
      <c r="TSQ134" s="9"/>
      <c r="TST134" s="2"/>
      <c r="TSW134" s="24"/>
      <c r="TSX134" s="24"/>
      <c r="TSY134" s="31"/>
      <c r="TSZ134" s="24"/>
      <c r="TTA134" s="24"/>
      <c r="TTB134" s="24"/>
      <c r="TTC134" s="24"/>
      <c r="TTD134" s="24"/>
      <c r="TTE134" s="24"/>
      <c r="TTF134" s="24"/>
      <c r="TTG134" s="24"/>
      <c r="TTH134" s="24"/>
      <c r="TTI134" s="24"/>
      <c r="TTJ134" s="24"/>
      <c r="TTK134" s="24"/>
      <c r="TTL134" s="24"/>
      <c r="TTM134" s="24"/>
      <c r="TTN134" s="24"/>
      <c r="TTR134" s="3"/>
      <c r="TTS134" s="31"/>
      <c r="TTT134" s="5"/>
      <c r="TTU134" s="9"/>
      <c r="TTX134" s="2"/>
      <c r="TUA134" s="24"/>
      <c r="TUB134" s="24"/>
      <c r="TUC134" s="31"/>
      <c r="TUD134" s="24"/>
      <c r="TUE134" s="24"/>
      <c r="TUF134" s="24"/>
      <c r="TUG134" s="24"/>
      <c r="TUH134" s="24"/>
      <c r="TUI134" s="24"/>
      <c r="TUJ134" s="24"/>
      <c r="TUK134" s="24"/>
      <c r="TUL134" s="24"/>
      <c r="TUM134" s="24"/>
      <c r="TUN134" s="24"/>
      <c r="TUO134" s="24"/>
      <c r="TUP134" s="24"/>
      <c r="TUQ134" s="24"/>
      <c r="TUR134" s="24"/>
      <c r="TUV134" s="3"/>
      <c r="TUW134" s="31"/>
      <c r="TUX134" s="5"/>
      <c r="TUY134" s="9"/>
      <c r="TVB134" s="2"/>
      <c r="TVE134" s="24"/>
      <c r="TVF134" s="24"/>
      <c r="TVG134" s="31"/>
      <c r="TVH134" s="24"/>
      <c r="TVI134" s="24"/>
      <c r="TVJ134" s="24"/>
      <c r="TVK134" s="24"/>
      <c r="TVL134" s="24"/>
      <c r="TVM134" s="24"/>
      <c r="TVN134" s="24"/>
      <c r="TVO134" s="24"/>
      <c r="TVP134" s="24"/>
      <c r="TVQ134" s="24"/>
      <c r="TVR134" s="24"/>
      <c r="TVS134" s="24"/>
      <c r="TVT134" s="24"/>
      <c r="TVU134" s="24"/>
      <c r="TVV134" s="24"/>
      <c r="TVZ134" s="3"/>
      <c r="TWA134" s="31"/>
      <c r="TWB134" s="5"/>
      <c r="TWC134" s="9"/>
      <c r="TWF134" s="2"/>
      <c r="TWI134" s="24"/>
      <c r="TWJ134" s="24"/>
      <c r="TWK134" s="31"/>
      <c r="TWL134" s="24"/>
      <c r="TWM134" s="24"/>
      <c r="TWN134" s="24"/>
      <c r="TWO134" s="24"/>
      <c r="TWP134" s="24"/>
      <c r="TWQ134" s="24"/>
      <c r="TWR134" s="24"/>
      <c r="TWS134" s="24"/>
      <c r="TWT134" s="24"/>
      <c r="TWU134" s="24"/>
      <c r="TWV134" s="24"/>
      <c r="TWW134" s="24"/>
      <c r="TWX134" s="24"/>
      <c r="TWY134" s="24"/>
      <c r="TWZ134" s="24"/>
      <c r="TXD134" s="3"/>
      <c r="TXE134" s="31"/>
      <c r="TXF134" s="5"/>
      <c r="TXG134" s="9"/>
      <c r="TXJ134" s="2"/>
      <c r="TXM134" s="24"/>
      <c r="TXN134" s="24"/>
      <c r="TXO134" s="31"/>
      <c r="TXP134" s="24"/>
      <c r="TXQ134" s="24"/>
      <c r="TXR134" s="24"/>
      <c r="TXS134" s="24"/>
      <c r="TXT134" s="24"/>
      <c r="TXU134" s="24"/>
      <c r="TXV134" s="24"/>
      <c r="TXW134" s="24"/>
      <c r="TXX134" s="24"/>
      <c r="TXY134" s="24"/>
      <c r="TXZ134" s="24"/>
      <c r="TYA134" s="24"/>
      <c r="TYB134" s="24"/>
      <c r="TYC134" s="24"/>
      <c r="TYD134" s="24"/>
      <c r="TYH134" s="3"/>
      <c r="TYI134" s="31"/>
      <c r="TYJ134" s="5"/>
      <c r="TYK134" s="9"/>
      <c r="TYN134" s="2"/>
      <c r="TYQ134" s="24"/>
      <c r="TYR134" s="24"/>
      <c r="TYS134" s="31"/>
      <c r="TYT134" s="24"/>
      <c r="TYU134" s="24"/>
      <c r="TYV134" s="24"/>
      <c r="TYW134" s="24"/>
      <c r="TYX134" s="24"/>
      <c r="TYY134" s="24"/>
      <c r="TYZ134" s="24"/>
      <c r="TZA134" s="24"/>
      <c r="TZB134" s="24"/>
      <c r="TZC134" s="24"/>
      <c r="TZD134" s="24"/>
      <c r="TZE134" s="24"/>
      <c r="TZF134" s="24"/>
      <c r="TZG134" s="24"/>
      <c r="TZH134" s="24"/>
      <c r="TZL134" s="3"/>
      <c r="TZM134" s="31"/>
      <c r="TZN134" s="5"/>
      <c r="TZO134" s="9"/>
      <c r="TZR134" s="2"/>
      <c r="TZU134" s="24"/>
      <c r="TZV134" s="24"/>
      <c r="TZW134" s="31"/>
      <c r="TZX134" s="24"/>
      <c r="TZY134" s="24"/>
      <c r="TZZ134" s="24"/>
      <c r="UAA134" s="24"/>
      <c r="UAB134" s="24"/>
      <c r="UAC134" s="24"/>
      <c r="UAD134" s="24"/>
      <c r="UAE134" s="24"/>
      <c r="UAF134" s="24"/>
      <c r="UAG134" s="24"/>
      <c r="UAH134" s="24"/>
      <c r="UAI134" s="24"/>
      <c r="UAJ134" s="24"/>
      <c r="UAK134" s="24"/>
      <c r="UAL134" s="24"/>
      <c r="UAP134" s="3"/>
      <c r="UAQ134" s="31"/>
      <c r="UAR134" s="5"/>
      <c r="UAS134" s="9"/>
      <c r="UAV134" s="2"/>
      <c r="UAY134" s="24"/>
      <c r="UAZ134" s="24"/>
      <c r="UBA134" s="31"/>
      <c r="UBB134" s="24"/>
      <c r="UBC134" s="24"/>
      <c r="UBD134" s="24"/>
      <c r="UBE134" s="24"/>
      <c r="UBF134" s="24"/>
      <c r="UBG134" s="24"/>
      <c r="UBH134" s="24"/>
      <c r="UBI134" s="24"/>
      <c r="UBJ134" s="24"/>
      <c r="UBK134" s="24"/>
      <c r="UBL134" s="24"/>
      <c r="UBM134" s="24"/>
      <c r="UBN134" s="24"/>
      <c r="UBO134" s="24"/>
      <c r="UBP134" s="24"/>
      <c r="UBT134" s="3"/>
      <c r="UBU134" s="31"/>
      <c r="UBV134" s="5"/>
      <c r="UBW134" s="9"/>
      <c r="UBZ134" s="2"/>
      <c r="UCC134" s="24"/>
      <c r="UCD134" s="24"/>
      <c r="UCE134" s="31"/>
      <c r="UCF134" s="24"/>
      <c r="UCG134" s="24"/>
      <c r="UCH134" s="24"/>
      <c r="UCI134" s="24"/>
      <c r="UCJ134" s="24"/>
      <c r="UCK134" s="24"/>
      <c r="UCL134" s="24"/>
      <c r="UCM134" s="24"/>
      <c r="UCN134" s="24"/>
      <c r="UCO134" s="24"/>
      <c r="UCP134" s="24"/>
      <c r="UCQ134" s="24"/>
      <c r="UCR134" s="24"/>
      <c r="UCS134" s="24"/>
      <c r="UCT134" s="24"/>
      <c r="UCX134" s="3"/>
      <c r="UCY134" s="31"/>
      <c r="UCZ134" s="5"/>
      <c r="UDA134" s="9"/>
      <c r="UDD134" s="2"/>
      <c r="UDG134" s="24"/>
      <c r="UDH134" s="24"/>
      <c r="UDI134" s="31"/>
      <c r="UDJ134" s="24"/>
      <c r="UDK134" s="24"/>
      <c r="UDL134" s="24"/>
      <c r="UDM134" s="24"/>
      <c r="UDN134" s="24"/>
      <c r="UDO134" s="24"/>
      <c r="UDP134" s="24"/>
      <c r="UDQ134" s="24"/>
      <c r="UDR134" s="24"/>
      <c r="UDS134" s="24"/>
      <c r="UDT134" s="24"/>
      <c r="UDU134" s="24"/>
      <c r="UDV134" s="24"/>
      <c r="UDW134" s="24"/>
      <c r="UDX134" s="24"/>
      <c r="UEB134" s="3"/>
      <c r="UEC134" s="31"/>
      <c r="UED134" s="5"/>
      <c r="UEE134" s="9"/>
      <c r="UEH134" s="2"/>
      <c r="UEK134" s="24"/>
      <c r="UEL134" s="24"/>
      <c r="UEM134" s="31"/>
      <c r="UEN134" s="24"/>
      <c r="UEO134" s="24"/>
      <c r="UEP134" s="24"/>
      <c r="UEQ134" s="24"/>
      <c r="UER134" s="24"/>
      <c r="UES134" s="24"/>
      <c r="UET134" s="24"/>
      <c r="UEU134" s="24"/>
      <c r="UEV134" s="24"/>
      <c r="UEW134" s="24"/>
      <c r="UEX134" s="24"/>
      <c r="UEY134" s="24"/>
      <c r="UEZ134" s="24"/>
      <c r="UFA134" s="24"/>
      <c r="UFB134" s="24"/>
      <c r="UFF134" s="3"/>
      <c r="UFG134" s="31"/>
      <c r="UFH134" s="5"/>
      <c r="UFI134" s="9"/>
      <c r="UFL134" s="2"/>
      <c r="UFO134" s="24"/>
      <c r="UFP134" s="24"/>
      <c r="UFQ134" s="31"/>
      <c r="UFR134" s="24"/>
      <c r="UFS134" s="24"/>
      <c r="UFT134" s="24"/>
      <c r="UFU134" s="24"/>
      <c r="UFV134" s="24"/>
      <c r="UFW134" s="24"/>
      <c r="UFX134" s="24"/>
      <c r="UFY134" s="24"/>
      <c r="UFZ134" s="24"/>
      <c r="UGA134" s="24"/>
      <c r="UGB134" s="24"/>
      <c r="UGC134" s="24"/>
      <c r="UGD134" s="24"/>
      <c r="UGE134" s="24"/>
      <c r="UGF134" s="24"/>
      <c r="UGJ134" s="3"/>
      <c r="UGK134" s="31"/>
      <c r="UGL134" s="5"/>
      <c r="UGM134" s="9"/>
      <c r="UGP134" s="2"/>
      <c r="UGS134" s="24"/>
      <c r="UGT134" s="24"/>
      <c r="UGU134" s="31"/>
      <c r="UGV134" s="24"/>
      <c r="UGW134" s="24"/>
      <c r="UGX134" s="24"/>
      <c r="UGY134" s="24"/>
      <c r="UGZ134" s="24"/>
      <c r="UHA134" s="24"/>
      <c r="UHB134" s="24"/>
      <c r="UHC134" s="24"/>
      <c r="UHD134" s="24"/>
      <c r="UHE134" s="24"/>
      <c r="UHF134" s="24"/>
      <c r="UHG134" s="24"/>
      <c r="UHH134" s="24"/>
      <c r="UHI134" s="24"/>
      <c r="UHJ134" s="24"/>
      <c r="UHN134" s="3"/>
      <c r="UHO134" s="31"/>
      <c r="UHP134" s="5"/>
      <c r="UHQ134" s="9"/>
      <c r="UHT134" s="2"/>
      <c r="UHW134" s="24"/>
      <c r="UHX134" s="24"/>
      <c r="UHY134" s="31"/>
      <c r="UHZ134" s="24"/>
      <c r="UIA134" s="24"/>
      <c r="UIB134" s="24"/>
      <c r="UIC134" s="24"/>
      <c r="UID134" s="24"/>
      <c r="UIE134" s="24"/>
      <c r="UIF134" s="24"/>
      <c r="UIG134" s="24"/>
      <c r="UIH134" s="24"/>
      <c r="UII134" s="24"/>
      <c r="UIJ134" s="24"/>
      <c r="UIK134" s="24"/>
      <c r="UIL134" s="24"/>
      <c r="UIM134" s="24"/>
      <c r="UIN134" s="24"/>
      <c r="UIR134" s="3"/>
      <c r="UIS134" s="31"/>
      <c r="UIT134" s="5"/>
      <c r="UIU134" s="9"/>
      <c r="UIX134" s="2"/>
      <c r="UJA134" s="24"/>
      <c r="UJB134" s="24"/>
      <c r="UJC134" s="31"/>
      <c r="UJD134" s="24"/>
      <c r="UJE134" s="24"/>
      <c r="UJF134" s="24"/>
      <c r="UJG134" s="24"/>
      <c r="UJH134" s="24"/>
      <c r="UJI134" s="24"/>
      <c r="UJJ134" s="24"/>
      <c r="UJK134" s="24"/>
      <c r="UJL134" s="24"/>
      <c r="UJM134" s="24"/>
      <c r="UJN134" s="24"/>
      <c r="UJO134" s="24"/>
      <c r="UJP134" s="24"/>
      <c r="UJQ134" s="24"/>
      <c r="UJR134" s="24"/>
      <c r="UJV134" s="3"/>
      <c r="UJW134" s="31"/>
      <c r="UJX134" s="5"/>
      <c r="UJY134" s="9"/>
      <c r="UKB134" s="2"/>
      <c r="UKE134" s="24"/>
      <c r="UKF134" s="24"/>
      <c r="UKG134" s="31"/>
      <c r="UKH134" s="24"/>
      <c r="UKI134" s="24"/>
      <c r="UKJ134" s="24"/>
      <c r="UKK134" s="24"/>
      <c r="UKL134" s="24"/>
      <c r="UKM134" s="24"/>
      <c r="UKN134" s="24"/>
      <c r="UKO134" s="24"/>
      <c r="UKP134" s="24"/>
      <c r="UKQ134" s="24"/>
      <c r="UKR134" s="24"/>
      <c r="UKS134" s="24"/>
      <c r="UKT134" s="24"/>
      <c r="UKU134" s="24"/>
      <c r="UKV134" s="24"/>
      <c r="UKZ134" s="3"/>
      <c r="ULA134" s="31"/>
      <c r="ULB134" s="5"/>
      <c r="ULC134" s="9"/>
      <c r="ULF134" s="2"/>
      <c r="ULI134" s="24"/>
      <c r="ULJ134" s="24"/>
      <c r="ULK134" s="31"/>
      <c r="ULL134" s="24"/>
      <c r="ULM134" s="24"/>
      <c r="ULN134" s="24"/>
      <c r="ULO134" s="24"/>
      <c r="ULP134" s="24"/>
      <c r="ULQ134" s="24"/>
      <c r="ULR134" s="24"/>
      <c r="ULS134" s="24"/>
      <c r="ULT134" s="24"/>
      <c r="ULU134" s="24"/>
      <c r="ULV134" s="24"/>
      <c r="ULW134" s="24"/>
      <c r="ULX134" s="24"/>
      <c r="ULY134" s="24"/>
      <c r="ULZ134" s="24"/>
      <c r="UMD134" s="3"/>
      <c r="UME134" s="31"/>
      <c r="UMF134" s="5"/>
      <c r="UMG134" s="9"/>
      <c r="UMJ134" s="2"/>
      <c r="UMM134" s="24"/>
      <c r="UMN134" s="24"/>
      <c r="UMO134" s="31"/>
      <c r="UMP134" s="24"/>
      <c r="UMQ134" s="24"/>
      <c r="UMR134" s="24"/>
      <c r="UMS134" s="24"/>
      <c r="UMT134" s="24"/>
      <c r="UMU134" s="24"/>
      <c r="UMV134" s="24"/>
      <c r="UMW134" s="24"/>
      <c r="UMX134" s="24"/>
      <c r="UMY134" s="24"/>
      <c r="UMZ134" s="24"/>
      <c r="UNA134" s="24"/>
      <c r="UNB134" s="24"/>
      <c r="UNC134" s="24"/>
      <c r="UND134" s="24"/>
      <c r="UNH134" s="3"/>
      <c r="UNI134" s="31"/>
      <c r="UNJ134" s="5"/>
      <c r="UNK134" s="9"/>
      <c r="UNN134" s="2"/>
      <c r="UNQ134" s="24"/>
      <c r="UNR134" s="24"/>
      <c r="UNS134" s="31"/>
      <c r="UNT134" s="24"/>
      <c r="UNU134" s="24"/>
      <c r="UNV134" s="24"/>
      <c r="UNW134" s="24"/>
      <c r="UNX134" s="24"/>
      <c r="UNY134" s="24"/>
      <c r="UNZ134" s="24"/>
      <c r="UOA134" s="24"/>
      <c r="UOB134" s="24"/>
      <c r="UOC134" s="24"/>
      <c r="UOD134" s="24"/>
      <c r="UOE134" s="24"/>
      <c r="UOF134" s="24"/>
      <c r="UOG134" s="24"/>
      <c r="UOH134" s="24"/>
      <c r="UOL134" s="3"/>
      <c r="UOM134" s="31"/>
      <c r="UON134" s="5"/>
      <c r="UOO134" s="9"/>
      <c r="UOR134" s="2"/>
      <c r="UOU134" s="24"/>
      <c r="UOV134" s="24"/>
      <c r="UOW134" s="31"/>
      <c r="UOX134" s="24"/>
      <c r="UOY134" s="24"/>
      <c r="UOZ134" s="24"/>
      <c r="UPA134" s="24"/>
      <c r="UPB134" s="24"/>
      <c r="UPC134" s="24"/>
      <c r="UPD134" s="24"/>
      <c r="UPE134" s="24"/>
      <c r="UPF134" s="24"/>
      <c r="UPG134" s="24"/>
      <c r="UPH134" s="24"/>
      <c r="UPI134" s="24"/>
      <c r="UPJ134" s="24"/>
      <c r="UPK134" s="24"/>
      <c r="UPL134" s="24"/>
      <c r="UPP134" s="3"/>
      <c r="UPQ134" s="31"/>
      <c r="UPR134" s="5"/>
      <c r="UPS134" s="9"/>
      <c r="UPV134" s="2"/>
      <c r="UPY134" s="24"/>
      <c r="UPZ134" s="24"/>
      <c r="UQA134" s="31"/>
      <c r="UQB134" s="24"/>
      <c r="UQC134" s="24"/>
      <c r="UQD134" s="24"/>
      <c r="UQE134" s="24"/>
      <c r="UQF134" s="24"/>
      <c r="UQG134" s="24"/>
      <c r="UQH134" s="24"/>
      <c r="UQI134" s="24"/>
      <c r="UQJ134" s="24"/>
      <c r="UQK134" s="24"/>
      <c r="UQL134" s="24"/>
      <c r="UQM134" s="24"/>
      <c r="UQN134" s="24"/>
      <c r="UQO134" s="24"/>
      <c r="UQP134" s="24"/>
      <c r="UQT134" s="3"/>
      <c r="UQU134" s="31"/>
      <c r="UQV134" s="5"/>
      <c r="UQW134" s="9"/>
      <c r="UQZ134" s="2"/>
      <c r="URC134" s="24"/>
      <c r="URD134" s="24"/>
      <c r="URE134" s="31"/>
      <c r="URF134" s="24"/>
      <c r="URG134" s="24"/>
      <c r="URH134" s="24"/>
      <c r="URI134" s="24"/>
      <c r="URJ134" s="24"/>
      <c r="URK134" s="24"/>
      <c r="URL134" s="24"/>
      <c r="URM134" s="24"/>
      <c r="URN134" s="24"/>
      <c r="URO134" s="24"/>
      <c r="URP134" s="24"/>
      <c r="URQ134" s="24"/>
      <c r="URR134" s="24"/>
      <c r="URS134" s="24"/>
      <c r="URT134" s="24"/>
      <c r="URX134" s="3"/>
      <c r="URY134" s="31"/>
      <c r="URZ134" s="5"/>
      <c r="USA134" s="9"/>
      <c r="USD134" s="2"/>
      <c r="USG134" s="24"/>
      <c r="USH134" s="24"/>
      <c r="USI134" s="31"/>
      <c r="USJ134" s="24"/>
      <c r="USK134" s="24"/>
      <c r="USL134" s="24"/>
      <c r="USM134" s="24"/>
      <c r="USN134" s="24"/>
      <c r="USO134" s="24"/>
      <c r="USP134" s="24"/>
      <c r="USQ134" s="24"/>
      <c r="USR134" s="24"/>
      <c r="USS134" s="24"/>
      <c r="UST134" s="24"/>
      <c r="USU134" s="24"/>
      <c r="USV134" s="24"/>
      <c r="USW134" s="24"/>
      <c r="USX134" s="24"/>
      <c r="UTB134" s="3"/>
      <c r="UTC134" s="31"/>
      <c r="UTD134" s="5"/>
      <c r="UTE134" s="9"/>
      <c r="UTH134" s="2"/>
      <c r="UTK134" s="24"/>
      <c r="UTL134" s="24"/>
      <c r="UTM134" s="31"/>
      <c r="UTN134" s="24"/>
      <c r="UTO134" s="24"/>
      <c r="UTP134" s="24"/>
      <c r="UTQ134" s="24"/>
      <c r="UTR134" s="24"/>
      <c r="UTS134" s="24"/>
      <c r="UTT134" s="24"/>
      <c r="UTU134" s="24"/>
      <c r="UTV134" s="24"/>
      <c r="UTW134" s="24"/>
      <c r="UTX134" s="24"/>
      <c r="UTY134" s="24"/>
      <c r="UTZ134" s="24"/>
      <c r="UUA134" s="24"/>
      <c r="UUB134" s="24"/>
      <c r="UUF134" s="3"/>
      <c r="UUG134" s="31"/>
      <c r="UUH134" s="5"/>
      <c r="UUI134" s="9"/>
      <c r="UUL134" s="2"/>
      <c r="UUO134" s="24"/>
      <c r="UUP134" s="24"/>
      <c r="UUQ134" s="31"/>
      <c r="UUR134" s="24"/>
      <c r="UUS134" s="24"/>
      <c r="UUT134" s="24"/>
      <c r="UUU134" s="24"/>
      <c r="UUV134" s="24"/>
      <c r="UUW134" s="24"/>
      <c r="UUX134" s="24"/>
      <c r="UUY134" s="24"/>
      <c r="UUZ134" s="24"/>
      <c r="UVA134" s="24"/>
      <c r="UVB134" s="24"/>
      <c r="UVC134" s="24"/>
      <c r="UVD134" s="24"/>
      <c r="UVE134" s="24"/>
      <c r="UVF134" s="24"/>
      <c r="UVJ134" s="3"/>
      <c r="UVK134" s="31"/>
      <c r="UVL134" s="5"/>
      <c r="UVM134" s="9"/>
      <c r="UVP134" s="2"/>
      <c r="UVS134" s="24"/>
      <c r="UVT134" s="24"/>
      <c r="UVU134" s="31"/>
      <c r="UVV134" s="24"/>
      <c r="UVW134" s="24"/>
      <c r="UVX134" s="24"/>
      <c r="UVY134" s="24"/>
      <c r="UVZ134" s="24"/>
      <c r="UWA134" s="24"/>
      <c r="UWB134" s="24"/>
      <c r="UWC134" s="24"/>
      <c r="UWD134" s="24"/>
      <c r="UWE134" s="24"/>
      <c r="UWF134" s="24"/>
      <c r="UWG134" s="24"/>
      <c r="UWH134" s="24"/>
      <c r="UWI134" s="24"/>
      <c r="UWJ134" s="24"/>
      <c r="UWN134" s="3"/>
      <c r="UWO134" s="31"/>
      <c r="UWP134" s="5"/>
      <c r="UWQ134" s="9"/>
      <c r="UWT134" s="2"/>
      <c r="UWW134" s="24"/>
      <c r="UWX134" s="24"/>
      <c r="UWY134" s="31"/>
      <c r="UWZ134" s="24"/>
      <c r="UXA134" s="24"/>
      <c r="UXB134" s="24"/>
      <c r="UXC134" s="24"/>
      <c r="UXD134" s="24"/>
      <c r="UXE134" s="24"/>
      <c r="UXF134" s="24"/>
      <c r="UXG134" s="24"/>
      <c r="UXH134" s="24"/>
      <c r="UXI134" s="24"/>
      <c r="UXJ134" s="24"/>
      <c r="UXK134" s="24"/>
      <c r="UXL134" s="24"/>
      <c r="UXM134" s="24"/>
      <c r="UXN134" s="24"/>
      <c r="UXR134" s="3"/>
      <c r="UXS134" s="31"/>
      <c r="UXT134" s="5"/>
      <c r="UXU134" s="9"/>
      <c r="UXX134" s="2"/>
      <c r="UYA134" s="24"/>
      <c r="UYB134" s="24"/>
      <c r="UYC134" s="31"/>
      <c r="UYD134" s="24"/>
      <c r="UYE134" s="24"/>
      <c r="UYF134" s="24"/>
      <c r="UYG134" s="24"/>
      <c r="UYH134" s="24"/>
      <c r="UYI134" s="24"/>
      <c r="UYJ134" s="24"/>
      <c r="UYK134" s="24"/>
      <c r="UYL134" s="24"/>
      <c r="UYM134" s="24"/>
      <c r="UYN134" s="24"/>
      <c r="UYO134" s="24"/>
      <c r="UYP134" s="24"/>
      <c r="UYQ134" s="24"/>
      <c r="UYR134" s="24"/>
      <c r="UYV134" s="3"/>
      <c r="UYW134" s="31"/>
      <c r="UYX134" s="5"/>
      <c r="UYY134" s="9"/>
      <c r="UZB134" s="2"/>
      <c r="UZE134" s="24"/>
      <c r="UZF134" s="24"/>
      <c r="UZG134" s="31"/>
      <c r="UZH134" s="24"/>
      <c r="UZI134" s="24"/>
      <c r="UZJ134" s="24"/>
      <c r="UZK134" s="24"/>
      <c r="UZL134" s="24"/>
      <c r="UZM134" s="24"/>
      <c r="UZN134" s="24"/>
      <c r="UZO134" s="24"/>
      <c r="UZP134" s="24"/>
      <c r="UZQ134" s="24"/>
      <c r="UZR134" s="24"/>
      <c r="UZS134" s="24"/>
      <c r="UZT134" s="24"/>
      <c r="UZU134" s="24"/>
      <c r="UZV134" s="24"/>
      <c r="UZZ134" s="3"/>
      <c r="VAA134" s="31"/>
      <c r="VAB134" s="5"/>
      <c r="VAC134" s="9"/>
      <c r="VAF134" s="2"/>
      <c r="VAI134" s="24"/>
      <c r="VAJ134" s="24"/>
      <c r="VAK134" s="31"/>
      <c r="VAL134" s="24"/>
      <c r="VAM134" s="24"/>
      <c r="VAN134" s="24"/>
      <c r="VAO134" s="24"/>
      <c r="VAP134" s="24"/>
      <c r="VAQ134" s="24"/>
      <c r="VAR134" s="24"/>
      <c r="VAS134" s="24"/>
      <c r="VAT134" s="24"/>
      <c r="VAU134" s="24"/>
      <c r="VAV134" s="24"/>
      <c r="VAW134" s="24"/>
      <c r="VAX134" s="24"/>
      <c r="VAY134" s="24"/>
      <c r="VAZ134" s="24"/>
      <c r="VBD134" s="3"/>
      <c r="VBE134" s="31"/>
      <c r="VBF134" s="5"/>
      <c r="VBG134" s="9"/>
      <c r="VBJ134" s="2"/>
      <c r="VBM134" s="24"/>
      <c r="VBN134" s="24"/>
      <c r="VBO134" s="31"/>
      <c r="VBP134" s="24"/>
      <c r="VBQ134" s="24"/>
      <c r="VBR134" s="24"/>
      <c r="VBS134" s="24"/>
      <c r="VBT134" s="24"/>
      <c r="VBU134" s="24"/>
      <c r="VBV134" s="24"/>
      <c r="VBW134" s="24"/>
      <c r="VBX134" s="24"/>
      <c r="VBY134" s="24"/>
      <c r="VBZ134" s="24"/>
      <c r="VCA134" s="24"/>
      <c r="VCB134" s="24"/>
      <c r="VCC134" s="24"/>
      <c r="VCD134" s="24"/>
      <c r="VCH134" s="3"/>
      <c r="VCI134" s="31"/>
      <c r="VCJ134" s="5"/>
      <c r="VCK134" s="9"/>
      <c r="VCN134" s="2"/>
      <c r="VCQ134" s="24"/>
      <c r="VCR134" s="24"/>
      <c r="VCS134" s="31"/>
      <c r="VCT134" s="24"/>
      <c r="VCU134" s="24"/>
      <c r="VCV134" s="24"/>
      <c r="VCW134" s="24"/>
      <c r="VCX134" s="24"/>
      <c r="VCY134" s="24"/>
      <c r="VCZ134" s="24"/>
      <c r="VDA134" s="24"/>
      <c r="VDB134" s="24"/>
      <c r="VDC134" s="24"/>
      <c r="VDD134" s="24"/>
      <c r="VDE134" s="24"/>
      <c r="VDF134" s="24"/>
      <c r="VDG134" s="24"/>
      <c r="VDH134" s="24"/>
      <c r="VDL134" s="3"/>
      <c r="VDM134" s="31"/>
      <c r="VDN134" s="5"/>
      <c r="VDO134" s="9"/>
      <c r="VDR134" s="2"/>
      <c r="VDU134" s="24"/>
      <c r="VDV134" s="24"/>
      <c r="VDW134" s="31"/>
      <c r="VDX134" s="24"/>
      <c r="VDY134" s="24"/>
      <c r="VDZ134" s="24"/>
      <c r="VEA134" s="24"/>
      <c r="VEB134" s="24"/>
      <c r="VEC134" s="24"/>
      <c r="VED134" s="24"/>
      <c r="VEE134" s="24"/>
      <c r="VEF134" s="24"/>
      <c r="VEG134" s="24"/>
      <c r="VEH134" s="24"/>
      <c r="VEI134" s="24"/>
      <c r="VEJ134" s="24"/>
      <c r="VEK134" s="24"/>
      <c r="VEL134" s="24"/>
      <c r="VEP134" s="3"/>
      <c r="VEQ134" s="31"/>
      <c r="VER134" s="5"/>
      <c r="VES134" s="9"/>
      <c r="VEV134" s="2"/>
      <c r="VEY134" s="24"/>
      <c r="VEZ134" s="24"/>
      <c r="VFA134" s="31"/>
      <c r="VFB134" s="24"/>
      <c r="VFC134" s="24"/>
      <c r="VFD134" s="24"/>
      <c r="VFE134" s="24"/>
      <c r="VFF134" s="24"/>
      <c r="VFG134" s="24"/>
      <c r="VFH134" s="24"/>
      <c r="VFI134" s="24"/>
      <c r="VFJ134" s="24"/>
      <c r="VFK134" s="24"/>
      <c r="VFL134" s="24"/>
      <c r="VFM134" s="24"/>
      <c r="VFN134" s="24"/>
      <c r="VFO134" s="24"/>
      <c r="VFP134" s="24"/>
      <c r="VFT134" s="3"/>
      <c r="VFU134" s="31"/>
      <c r="VFV134" s="5"/>
      <c r="VFW134" s="9"/>
      <c r="VFZ134" s="2"/>
      <c r="VGC134" s="24"/>
      <c r="VGD134" s="24"/>
      <c r="VGE134" s="31"/>
      <c r="VGF134" s="24"/>
      <c r="VGG134" s="24"/>
      <c r="VGH134" s="24"/>
      <c r="VGI134" s="24"/>
      <c r="VGJ134" s="24"/>
      <c r="VGK134" s="24"/>
      <c r="VGL134" s="24"/>
      <c r="VGM134" s="24"/>
      <c r="VGN134" s="24"/>
      <c r="VGO134" s="24"/>
      <c r="VGP134" s="24"/>
      <c r="VGQ134" s="24"/>
      <c r="VGR134" s="24"/>
      <c r="VGS134" s="24"/>
      <c r="VGT134" s="24"/>
      <c r="VGX134" s="3"/>
      <c r="VGY134" s="31"/>
      <c r="VGZ134" s="5"/>
      <c r="VHA134" s="9"/>
      <c r="VHD134" s="2"/>
      <c r="VHG134" s="24"/>
      <c r="VHH134" s="24"/>
      <c r="VHI134" s="31"/>
      <c r="VHJ134" s="24"/>
      <c r="VHK134" s="24"/>
      <c r="VHL134" s="24"/>
      <c r="VHM134" s="24"/>
      <c r="VHN134" s="24"/>
      <c r="VHO134" s="24"/>
      <c r="VHP134" s="24"/>
      <c r="VHQ134" s="24"/>
      <c r="VHR134" s="24"/>
      <c r="VHS134" s="24"/>
      <c r="VHT134" s="24"/>
      <c r="VHU134" s="24"/>
      <c r="VHV134" s="24"/>
      <c r="VHW134" s="24"/>
      <c r="VHX134" s="24"/>
      <c r="VIB134" s="3"/>
      <c r="VIC134" s="31"/>
      <c r="VID134" s="5"/>
      <c r="VIE134" s="9"/>
      <c r="VIH134" s="2"/>
      <c r="VIK134" s="24"/>
      <c r="VIL134" s="24"/>
      <c r="VIM134" s="31"/>
      <c r="VIN134" s="24"/>
      <c r="VIO134" s="24"/>
      <c r="VIP134" s="24"/>
      <c r="VIQ134" s="24"/>
      <c r="VIR134" s="24"/>
      <c r="VIS134" s="24"/>
      <c r="VIT134" s="24"/>
      <c r="VIU134" s="24"/>
      <c r="VIV134" s="24"/>
      <c r="VIW134" s="24"/>
      <c r="VIX134" s="24"/>
      <c r="VIY134" s="24"/>
      <c r="VIZ134" s="24"/>
      <c r="VJA134" s="24"/>
      <c r="VJB134" s="24"/>
      <c r="VJF134" s="3"/>
      <c r="VJG134" s="31"/>
      <c r="VJH134" s="5"/>
      <c r="VJI134" s="9"/>
      <c r="VJL134" s="2"/>
      <c r="VJO134" s="24"/>
      <c r="VJP134" s="24"/>
      <c r="VJQ134" s="31"/>
      <c r="VJR134" s="24"/>
      <c r="VJS134" s="24"/>
      <c r="VJT134" s="24"/>
      <c r="VJU134" s="24"/>
      <c r="VJV134" s="24"/>
      <c r="VJW134" s="24"/>
      <c r="VJX134" s="24"/>
      <c r="VJY134" s="24"/>
      <c r="VJZ134" s="24"/>
      <c r="VKA134" s="24"/>
      <c r="VKB134" s="24"/>
      <c r="VKC134" s="24"/>
      <c r="VKD134" s="24"/>
      <c r="VKE134" s="24"/>
      <c r="VKF134" s="24"/>
      <c r="VKJ134" s="3"/>
      <c r="VKK134" s="31"/>
      <c r="VKL134" s="5"/>
      <c r="VKM134" s="9"/>
      <c r="VKP134" s="2"/>
      <c r="VKS134" s="24"/>
      <c r="VKT134" s="24"/>
      <c r="VKU134" s="31"/>
      <c r="VKV134" s="24"/>
      <c r="VKW134" s="24"/>
      <c r="VKX134" s="24"/>
      <c r="VKY134" s="24"/>
      <c r="VKZ134" s="24"/>
      <c r="VLA134" s="24"/>
      <c r="VLB134" s="24"/>
      <c r="VLC134" s="24"/>
      <c r="VLD134" s="24"/>
      <c r="VLE134" s="24"/>
      <c r="VLF134" s="24"/>
      <c r="VLG134" s="24"/>
      <c r="VLH134" s="24"/>
      <c r="VLI134" s="24"/>
      <c r="VLJ134" s="24"/>
      <c r="VLN134" s="3"/>
      <c r="VLO134" s="31"/>
      <c r="VLP134" s="5"/>
      <c r="VLQ134" s="9"/>
      <c r="VLT134" s="2"/>
      <c r="VLW134" s="24"/>
      <c r="VLX134" s="24"/>
      <c r="VLY134" s="31"/>
      <c r="VLZ134" s="24"/>
      <c r="VMA134" s="24"/>
      <c r="VMB134" s="24"/>
      <c r="VMC134" s="24"/>
      <c r="VMD134" s="24"/>
      <c r="VME134" s="24"/>
      <c r="VMF134" s="24"/>
      <c r="VMG134" s="24"/>
      <c r="VMH134" s="24"/>
      <c r="VMI134" s="24"/>
      <c r="VMJ134" s="24"/>
      <c r="VMK134" s="24"/>
      <c r="VML134" s="24"/>
      <c r="VMM134" s="24"/>
      <c r="VMN134" s="24"/>
      <c r="VMR134" s="3"/>
      <c r="VMS134" s="31"/>
      <c r="VMT134" s="5"/>
      <c r="VMU134" s="9"/>
      <c r="VMX134" s="2"/>
      <c r="VNA134" s="24"/>
      <c r="VNB134" s="24"/>
      <c r="VNC134" s="31"/>
      <c r="VND134" s="24"/>
      <c r="VNE134" s="24"/>
      <c r="VNF134" s="24"/>
      <c r="VNG134" s="24"/>
      <c r="VNH134" s="24"/>
      <c r="VNI134" s="24"/>
      <c r="VNJ134" s="24"/>
      <c r="VNK134" s="24"/>
      <c r="VNL134" s="24"/>
      <c r="VNM134" s="24"/>
      <c r="VNN134" s="24"/>
      <c r="VNO134" s="24"/>
      <c r="VNP134" s="24"/>
      <c r="VNQ134" s="24"/>
      <c r="VNR134" s="24"/>
      <c r="VNV134" s="3"/>
      <c r="VNW134" s="31"/>
      <c r="VNX134" s="5"/>
      <c r="VNY134" s="9"/>
      <c r="VOB134" s="2"/>
      <c r="VOE134" s="24"/>
      <c r="VOF134" s="24"/>
      <c r="VOG134" s="31"/>
      <c r="VOH134" s="24"/>
      <c r="VOI134" s="24"/>
      <c r="VOJ134" s="24"/>
      <c r="VOK134" s="24"/>
      <c r="VOL134" s="24"/>
      <c r="VOM134" s="24"/>
      <c r="VON134" s="24"/>
      <c r="VOO134" s="24"/>
      <c r="VOP134" s="24"/>
      <c r="VOQ134" s="24"/>
      <c r="VOR134" s="24"/>
      <c r="VOS134" s="24"/>
      <c r="VOT134" s="24"/>
      <c r="VOU134" s="24"/>
      <c r="VOV134" s="24"/>
      <c r="VOZ134" s="3"/>
      <c r="VPA134" s="31"/>
      <c r="VPB134" s="5"/>
      <c r="VPC134" s="9"/>
      <c r="VPF134" s="2"/>
      <c r="VPI134" s="24"/>
      <c r="VPJ134" s="24"/>
      <c r="VPK134" s="31"/>
      <c r="VPL134" s="24"/>
      <c r="VPM134" s="24"/>
      <c r="VPN134" s="24"/>
      <c r="VPO134" s="24"/>
      <c r="VPP134" s="24"/>
      <c r="VPQ134" s="24"/>
      <c r="VPR134" s="24"/>
      <c r="VPS134" s="24"/>
      <c r="VPT134" s="24"/>
      <c r="VPU134" s="24"/>
      <c r="VPV134" s="24"/>
      <c r="VPW134" s="24"/>
      <c r="VPX134" s="24"/>
      <c r="VPY134" s="24"/>
      <c r="VPZ134" s="24"/>
      <c r="VQD134" s="3"/>
      <c r="VQE134" s="31"/>
      <c r="VQF134" s="5"/>
      <c r="VQG134" s="9"/>
      <c r="VQJ134" s="2"/>
      <c r="VQM134" s="24"/>
      <c r="VQN134" s="24"/>
      <c r="VQO134" s="31"/>
      <c r="VQP134" s="24"/>
      <c r="VQQ134" s="24"/>
      <c r="VQR134" s="24"/>
      <c r="VQS134" s="24"/>
      <c r="VQT134" s="24"/>
      <c r="VQU134" s="24"/>
      <c r="VQV134" s="24"/>
      <c r="VQW134" s="24"/>
      <c r="VQX134" s="24"/>
      <c r="VQY134" s="24"/>
      <c r="VQZ134" s="24"/>
      <c r="VRA134" s="24"/>
      <c r="VRB134" s="24"/>
      <c r="VRC134" s="24"/>
      <c r="VRD134" s="24"/>
      <c r="VRH134" s="3"/>
      <c r="VRI134" s="31"/>
      <c r="VRJ134" s="5"/>
      <c r="VRK134" s="9"/>
      <c r="VRN134" s="2"/>
      <c r="VRQ134" s="24"/>
      <c r="VRR134" s="24"/>
      <c r="VRS134" s="31"/>
      <c r="VRT134" s="24"/>
      <c r="VRU134" s="24"/>
      <c r="VRV134" s="24"/>
      <c r="VRW134" s="24"/>
      <c r="VRX134" s="24"/>
      <c r="VRY134" s="24"/>
      <c r="VRZ134" s="24"/>
      <c r="VSA134" s="24"/>
      <c r="VSB134" s="24"/>
      <c r="VSC134" s="24"/>
      <c r="VSD134" s="24"/>
      <c r="VSE134" s="24"/>
      <c r="VSF134" s="24"/>
      <c r="VSG134" s="24"/>
      <c r="VSH134" s="24"/>
      <c r="VSL134" s="3"/>
      <c r="VSM134" s="31"/>
      <c r="VSN134" s="5"/>
      <c r="VSO134" s="9"/>
      <c r="VSR134" s="2"/>
      <c r="VSU134" s="24"/>
      <c r="VSV134" s="24"/>
      <c r="VSW134" s="31"/>
      <c r="VSX134" s="24"/>
      <c r="VSY134" s="24"/>
      <c r="VSZ134" s="24"/>
      <c r="VTA134" s="24"/>
      <c r="VTB134" s="24"/>
      <c r="VTC134" s="24"/>
      <c r="VTD134" s="24"/>
      <c r="VTE134" s="24"/>
      <c r="VTF134" s="24"/>
      <c r="VTG134" s="24"/>
      <c r="VTH134" s="24"/>
      <c r="VTI134" s="24"/>
      <c r="VTJ134" s="24"/>
      <c r="VTK134" s="24"/>
      <c r="VTL134" s="24"/>
      <c r="VTP134" s="3"/>
      <c r="VTQ134" s="31"/>
      <c r="VTR134" s="5"/>
      <c r="VTS134" s="9"/>
      <c r="VTV134" s="2"/>
      <c r="VTY134" s="24"/>
      <c r="VTZ134" s="24"/>
      <c r="VUA134" s="31"/>
      <c r="VUB134" s="24"/>
      <c r="VUC134" s="24"/>
      <c r="VUD134" s="24"/>
      <c r="VUE134" s="24"/>
      <c r="VUF134" s="24"/>
      <c r="VUG134" s="24"/>
      <c r="VUH134" s="24"/>
      <c r="VUI134" s="24"/>
      <c r="VUJ134" s="24"/>
      <c r="VUK134" s="24"/>
      <c r="VUL134" s="24"/>
      <c r="VUM134" s="24"/>
      <c r="VUN134" s="24"/>
      <c r="VUO134" s="24"/>
      <c r="VUP134" s="24"/>
      <c r="VUT134" s="3"/>
      <c r="VUU134" s="31"/>
      <c r="VUV134" s="5"/>
      <c r="VUW134" s="9"/>
      <c r="VUZ134" s="2"/>
      <c r="VVC134" s="24"/>
      <c r="VVD134" s="24"/>
      <c r="VVE134" s="31"/>
      <c r="VVF134" s="24"/>
      <c r="VVG134" s="24"/>
      <c r="VVH134" s="24"/>
      <c r="VVI134" s="24"/>
      <c r="VVJ134" s="24"/>
      <c r="VVK134" s="24"/>
      <c r="VVL134" s="24"/>
      <c r="VVM134" s="24"/>
      <c r="VVN134" s="24"/>
      <c r="VVO134" s="24"/>
      <c r="VVP134" s="24"/>
      <c r="VVQ134" s="24"/>
      <c r="VVR134" s="24"/>
      <c r="VVS134" s="24"/>
      <c r="VVT134" s="24"/>
      <c r="VVX134" s="3"/>
      <c r="VVY134" s="31"/>
      <c r="VVZ134" s="5"/>
      <c r="VWA134" s="9"/>
      <c r="VWD134" s="2"/>
      <c r="VWG134" s="24"/>
      <c r="VWH134" s="24"/>
      <c r="VWI134" s="31"/>
      <c r="VWJ134" s="24"/>
      <c r="VWK134" s="24"/>
      <c r="VWL134" s="24"/>
      <c r="VWM134" s="24"/>
      <c r="VWN134" s="24"/>
      <c r="VWO134" s="24"/>
      <c r="VWP134" s="24"/>
      <c r="VWQ134" s="24"/>
      <c r="VWR134" s="24"/>
      <c r="VWS134" s="24"/>
      <c r="VWT134" s="24"/>
      <c r="VWU134" s="24"/>
      <c r="VWV134" s="24"/>
      <c r="VWW134" s="24"/>
      <c r="VWX134" s="24"/>
      <c r="VXB134" s="3"/>
      <c r="VXC134" s="31"/>
      <c r="VXD134" s="5"/>
      <c r="VXE134" s="9"/>
      <c r="VXH134" s="2"/>
      <c r="VXK134" s="24"/>
      <c r="VXL134" s="24"/>
      <c r="VXM134" s="31"/>
      <c r="VXN134" s="24"/>
      <c r="VXO134" s="24"/>
      <c r="VXP134" s="24"/>
      <c r="VXQ134" s="24"/>
      <c r="VXR134" s="24"/>
      <c r="VXS134" s="24"/>
      <c r="VXT134" s="24"/>
      <c r="VXU134" s="24"/>
      <c r="VXV134" s="24"/>
      <c r="VXW134" s="24"/>
      <c r="VXX134" s="24"/>
      <c r="VXY134" s="24"/>
      <c r="VXZ134" s="24"/>
      <c r="VYA134" s="24"/>
      <c r="VYB134" s="24"/>
      <c r="VYF134" s="3"/>
      <c r="VYG134" s="31"/>
      <c r="VYH134" s="5"/>
      <c r="VYI134" s="9"/>
      <c r="VYL134" s="2"/>
      <c r="VYO134" s="24"/>
      <c r="VYP134" s="24"/>
      <c r="VYQ134" s="31"/>
      <c r="VYR134" s="24"/>
      <c r="VYS134" s="24"/>
      <c r="VYT134" s="24"/>
      <c r="VYU134" s="24"/>
      <c r="VYV134" s="24"/>
      <c r="VYW134" s="24"/>
      <c r="VYX134" s="24"/>
      <c r="VYY134" s="24"/>
      <c r="VYZ134" s="24"/>
      <c r="VZA134" s="24"/>
      <c r="VZB134" s="24"/>
      <c r="VZC134" s="24"/>
      <c r="VZD134" s="24"/>
      <c r="VZE134" s="24"/>
      <c r="VZF134" s="24"/>
      <c r="VZJ134" s="3"/>
      <c r="VZK134" s="31"/>
      <c r="VZL134" s="5"/>
      <c r="VZM134" s="9"/>
      <c r="VZP134" s="2"/>
      <c r="VZS134" s="24"/>
      <c r="VZT134" s="24"/>
      <c r="VZU134" s="31"/>
      <c r="VZV134" s="24"/>
      <c r="VZW134" s="24"/>
      <c r="VZX134" s="24"/>
      <c r="VZY134" s="24"/>
      <c r="VZZ134" s="24"/>
      <c r="WAA134" s="24"/>
      <c r="WAB134" s="24"/>
      <c r="WAC134" s="24"/>
      <c r="WAD134" s="24"/>
      <c r="WAE134" s="24"/>
      <c r="WAF134" s="24"/>
      <c r="WAG134" s="24"/>
      <c r="WAH134" s="24"/>
      <c r="WAI134" s="24"/>
      <c r="WAJ134" s="24"/>
      <c r="WAN134" s="3"/>
      <c r="WAO134" s="31"/>
      <c r="WAP134" s="5"/>
      <c r="WAQ134" s="9"/>
      <c r="WAT134" s="2"/>
      <c r="WAW134" s="24"/>
      <c r="WAX134" s="24"/>
      <c r="WAY134" s="31"/>
      <c r="WAZ134" s="24"/>
      <c r="WBA134" s="24"/>
      <c r="WBB134" s="24"/>
      <c r="WBC134" s="24"/>
      <c r="WBD134" s="24"/>
      <c r="WBE134" s="24"/>
      <c r="WBF134" s="24"/>
      <c r="WBG134" s="24"/>
      <c r="WBH134" s="24"/>
      <c r="WBI134" s="24"/>
      <c r="WBJ134" s="24"/>
      <c r="WBK134" s="24"/>
      <c r="WBL134" s="24"/>
      <c r="WBM134" s="24"/>
      <c r="WBN134" s="24"/>
      <c r="WBR134" s="3"/>
      <c r="WBS134" s="31"/>
      <c r="WBT134" s="5"/>
      <c r="WBU134" s="9"/>
      <c r="WBX134" s="2"/>
      <c r="WCA134" s="24"/>
      <c r="WCB134" s="24"/>
      <c r="WCC134" s="31"/>
      <c r="WCD134" s="24"/>
      <c r="WCE134" s="24"/>
      <c r="WCF134" s="24"/>
      <c r="WCG134" s="24"/>
      <c r="WCH134" s="24"/>
      <c r="WCI134" s="24"/>
      <c r="WCJ134" s="24"/>
      <c r="WCK134" s="24"/>
      <c r="WCL134" s="24"/>
      <c r="WCM134" s="24"/>
      <c r="WCN134" s="24"/>
      <c r="WCO134" s="24"/>
      <c r="WCP134" s="24"/>
      <c r="WCQ134" s="24"/>
      <c r="WCR134" s="24"/>
      <c r="WCV134" s="3"/>
      <c r="WCW134" s="31"/>
      <c r="WCX134" s="5"/>
      <c r="WCY134" s="9"/>
      <c r="WDB134" s="2"/>
      <c r="WDE134" s="24"/>
      <c r="WDF134" s="24"/>
      <c r="WDG134" s="31"/>
      <c r="WDH134" s="24"/>
      <c r="WDI134" s="24"/>
      <c r="WDJ134" s="24"/>
      <c r="WDK134" s="24"/>
      <c r="WDL134" s="24"/>
      <c r="WDM134" s="24"/>
      <c r="WDN134" s="24"/>
      <c r="WDO134" s="24"/>
      <c r="WDP134" s="24"/>
      <c r="WDQ134" s="24"/>
      <c r="WDR134" s="24"/>
      <c r="WDS134" s="24"/>
      <c r="WDT134" s="24"/>
      <c r="WDU134" s="24"/>
      <c r="WDV134" s="24"/>
      <c r="WDZ134" s="3"/>
      <c r="WEA134" s="31"/>
      <c r="WEB134" s="5"/>
      <c r="WEC134" s="9"/>
      <c r="WEF134" s="2"/>
      <c r="WEI134" s="24"/>
      <c r="WEJ134" s="24"/>
      <c r="WEK134" s="31"/>
      <c r="WEL134" s="24"/>
      <c r="WEM134" s="24"/>
      <c r="WEN134" s="24"/>
      <c r="WEO134" s="24"/>
      <c r="WEP134" s="24"/>
      <c r="WEQ134" s="24"/>
      <c r="WER134" s="24"/>
      <c r="WES134" s="24"/>
      <c r="WET134" s="24"/>
      <c r="WEU134" s="24"/>
      <c r="WEV134" s="24"/>
      <c r="WEW134" s="24"/>
      <c r="WEX134" s="24"/>
      <c r="WEY134" s="24"/>
      <c r="WEZ134" s="24"/>
      <c r="WFD134" s="3"/>
      <c r="WFE134" s="31"/>
      <c r="WFF134" s="5"/>
      <c r="WFG134" s="9"/>
      <c r="WFJ134" s="2"/>
      <c r="WFM134" s="24"/>
      <c r="WFN134" s="24"/>
      <c r="WFO134" s="31"/>
      <c r="WFP134" s="24"/>
      <c r="WFQ134" s="24"/>
      <c r="WFR134" s="24"/>
      <c r="WFS134" s="24"/>
      <c r="WFT134" s="24"/>
      <c r="WFU134" s="24"/>
      <c r="WFV134" s="24"/>
      <c r="WFW134" s="24"/>
      <c r="WFX134" s="24"/>
      <c r="WFY134" s="24"/>
      <c r="WFZ134" s="24"/>
      <c r="WGA134" s="24"/>
      <c r="WGB134" s="24"/>
      <c r="WGC134" s="24"/>
      <c r="WGD134" s="24"/>
      <c r="WGH134" s="3"/>
      <c r="WGI134" s="31"/>
      <c r="WGJ134" s="5"/>
      <c r="WGK134" s="9"/>
      <c r="WGN134" s="2"/>
      <c r="WGQ134" s="24"/>
      <c r="WGR134" s="24"/>
      <c r="WGS134" s="31"/>
      <c r="WGT134" s="24"/>
      <c r="WGU134" s="24"/>
      <c r="WGV134" s="24"/>
      <c r="WGW134" s="24"/>
      <c r="WGX134" s="24"/>
      <c r="WGY134" s="24"/>
      <c r="WGZ134" s="24"/>
      <c r="WHA134" s="24"/>
      <c r="WHB134" s="24"/>
      <c r="WHC134" s="24"/>
      <c r="WHD134" s="24"/>
      <c r="WHE134" s="24"/>
      <c r="WHF134" s="24"/>
      <c r="WHG134" s="24"/>
      <c r="WHH134" s="24"/>
      <c r="WHL134" s="3"/>
      <c r="WHM134" s="31"/>
      <c r="WHN134" s="5"/>
      <c r="WHO134" s="9"/>
      <c r="WHR134" s="2"/>
      <c r="WHU134" s="24"/>
      <c r="WHV134" s="24"/>
      <c r="WHW134" s="31"/>
      <c r="WHX134" s="24"/>
      <c r="WHY134" s="24"/>
      <c r="WHZ134" s="24"/>
      <c r="WIA134" s="24"/>
      <c r="WIB134" s="24"/>
      <c r="WIC134" s="24"/>
      <c r="WID134" s="24"/>
      <c r="WIE134" s="24"/>
      <c r="WIF134" s="24"/>
      <c r="WIG134" s="24"/>
      <c r="WIH134" s="24"/>
      <c r="WII134" s="24"/>
      <c r="WIJ134" s="24"/>
      <c r="WIK134" s="24"/>
      <c r="WIL134" s="24"/>
      <c r="WIP134" s="3"/>
      <c r="WIQ134" s="31"/>
      <c r="WIR134" s="5"/>
      <c r="WIS134" s="9"/>
      <c r="WIV134" s="2"/>
      <c r="WIY134" s="24"/>
      <c r="WIZ134" s="24"/>
      <c r="WJA134" s="31"/>
      <c r="WJB134" s="24"/>
      <c r="WJC134" s="24"/>
      <c r="WJD134" s="24"/>
      <c r="WJE134" s="24"/>
      <c r="WJF134" s="24"/>
      <c r="WJG134" s="24"/>
      <c r="WJH134" s="24"/>
      <c r="WJI134" s="24"/>
      <c r="WJJ134" s="24"/>
      <c r="WJK134" s="24"/>
      <c r="WJL134" s="24"/>
      <c r="WJM134" s="24"/>
      <c r="WJN134" s="24"/>
      <c r="WJO134" s="24"/>
      <c r="WJP134" s="24"/>
      <c r="WJT134" s="3"/>
      <c r="WJU134" s="31"/>
      <c r="WJV134" s="5"/>
      <c r="WJW134" s="9"/>
      <c r="WJZ134" s="2"/>
      <c r="WKC134" s="24"/>
      <c r="WKD134" s="24"/>
      <c r="WKE134" s="31"/>
      <c r="WKF134" s="24"/>
      <c r="WKG134" s="24"/>
      <c r="WKH134" s="24"/>
      <c r="WKI134" s="24"/>
      <c r="WKJ134" s="24"/>
      <c r="WKK134" s="24"/>
      <c r="WKL134" s="24"/>
      <c r="WKM134" s="24"/>
      <c r="WKN134" s="24"/>
      <c r="WKO134" s="24"/>
      <c r="WKP134" s="24"/>
      <c r="WKQ134" s="24"/>
      <c r="WKR134" s="24"/>
      <c r="WKS134" s="24"/>
      <c r="WKT134" s="24"/>
      <c r="WKX134" s="3"/>
      <c r="WKY134" s="31"/>
      <c r="WKZ134" s="5"/>
      <c r="WLA134" s="9"/>
      <c r="WLD134" s="2"/>
      <c r="WLG134" s="24"/>
      <c r="WLH134" s="24"/>
      <c r="WLI134" s="31"/>
      <c r="WLJ134" s="24"/>
      <c r="WLK134" s="24"/>
      <c r="WLL134" s="24"/>
      <c r="WLM134" s="24"/>
      <c r="WLN134" s="24"/>
      <c r="WLO134" s="24"/>
      <c r="WLP134" s="24"/>
      <c r="WLQ134" s="24"/>
      <c r="WLR134" s="24"/>
      <c r="WLS134" s="24"/>
      <c r="WLT134" s="24"/>
      <c r="WLU134" s="24"/>
      <c r="WLV134" s="24"/>
      <c r="WLW134" s="24"/>
      <c r="WLX134" s="24"/>
      <c r="WMB134" s="3"/>
      <c r="WMC134" s="31"/>
      <c r="WMD134" s="5"/>
      <c r="WME134" s="9"/>
      <c r="WMH134" s="2"/>
      <c r="WMK134" s="24"/>
      <c r="WML134" s="24"/>
      <c r="WMM134" s="31"/>
      <c r="WMN134" s="24"/>
      <c r="WMO134" s="24"/>
      <c r="WMP134" s="24"/>
      <c r="WMQ134" s="24"/>
      <c r="WMR134" s="24"/>
      <c r="WMS134" s="24"/>
      <c r="WMT134" s="24"/>
      <c r="WMU134" s="24"/>
      <c r="WMV134" s="24"/>
      <c r="WMW134" s="24"/>
      <c r="WMX134" s="24"/>
      <c r="WMY134" s="24"/>
      <c r="WMZ134" s="24"/>
      <c r="WNA134" s="24"/>
      <c r="WNB134" s="24"/>
      <c r="WNF134" s="3"/>
      <c r="WNG134" s="31"/>
      <c r="WNH134" s="5"/>
      <c r="WNI134" s="9"/>
      <c r="WNL134" s="2"/>
      <c r="WNO134" s="24"/>
      <c r="WNP134" s="24"/>
      <c r="WNQ134" s="31"/>
      <c r="WNR134" s="24"/>
      <c r="WNS134" s="24"/>
      <c r="WNT134" s="24"/>
      <c r="WNU134" s="24"/>
      <c r="WNV134" s="24"/>
      <c r="WNW134" s="24"/>
      <c r="WNX134" s="24"/>
      <c r="WNY134" s="24"/>
      <c r="WNZ134" s="24"/>
      <c r="WOA134" s="24"/>
      <c r="WOB134" s="24"/>
      <c r="WOC134" s="24"/>
      <c r="WOD134" s="24"/>
      <c r="WOE134" s="24"/>
      <c r="WOF134" s="24"/>
      <c r="WOJ134" s="3"/>
      <c r="WOK134" s="31"/>
      <c r="WOL134" s="5"/>
      <c r="WOM134" s="9"/>
      <c r="WOP134" s="2"/>
      <c r="WOS134" s="24"/>
      <c r="WOT134" s="24"/>
      <c r="WOU134" s="31"/>
      <c r="WOV134" s="24"/>
      <c r="WOW134" s="24"/>
      <c r="WOX134" s="24"/>
      <c r="WOY134" s="24"/>
      <c r="WOZ134" s="24"/>
      <c r="WPA134" s="24"/>
      <c r="WPB134" s="24"/>
      <c r="WPC134" s="24"/>
      <c r="WPD134" s="24"/>
      <c r="WPE134" s="24"/>
      <c r="WPF134" s="24"/>
      <c r="WPG134" s="24"/>
      <c r="WPH134" s="24"/>
      <c r="WPI134" s="24"/>
      <c r="WPJ134" s="24"/>
      <c r="WPN134" s="3"/>
      <c r="WPO134" s="31"/>
      <c r="WPP134" s="5"/>
      <c r="WPQ134" s="9"/>
      <c r="WPT134" s="2"/>
      <c r="WPW134" s="24"/>
      <c r="WPX134" s="24"/>
      <c r="WPY134" s="31"/>
      <c r="WPZ134" s="24"/>
      <c r="WQA134" s="24"/>
      <c r="WQB134" s="24"/>
      <c r="WQC134" s="24"/>
      <c r="WQD134" s="24"/>
      <c r="WQE134" s="24"/>
      <c r="WQF134" s="24"/>
      <c r="WQG134" s="24"/>
      <c r="WQH134" s="24"/>
      <c r="WQI134" s="24"/>
      <c r="WQJ134" s="24"/>
      <c r="WQK134" s="24"/>
      <c r="WQL134" s="24"/>
      <c r="WQM134" s="24"/>
      <c r="WQN134" s="24"/>
      <c r="WQR134" s="3"/>
      <c r="WQS134" s="31"/>
      <c r="WQT134" s="5"/>
      <c r="WQU134" s="9"/>
      <c r="WQX134" s="2"/>
      <c r="WRA134" s="24"/>
      <c r="WRB134" s="24"/>
      <c r="WRC134" s="31"/>
      <c r="WRD134" s="24"/>
      <c r="WRE134" s="24"/>
      <c r="WRF134" s="24"/>
      <c r="WRG134" s="24"/>
      <c r="WRH134" s="24"/>
      <c r="WRI134" s="24"/>
      <c r="WRJ134" s="24"/>
      <c r="WRK134" s="24"/>
      <c r="WRL134" s="24"/>
      <c r="WRM134" s="24"/>
      <c r="WRN134" s="24"/>
      <c r="WRO134" s="24"/>
      <c r="WRP134" s="24"/>
      <c r="WRQ134" s="24"/>
      <c r="WRR134" s="24"/>
      <c r="WRV134" s="3"/>
      <c r="WRW134" s="31"/>
      <c r="WRX134" s="5"/>
      <c r="WRY134" s="9"/>
      <c r="WSB134" s="2"/>
      <c r="WSE134" s="24"/>
      <c r="WSF134" s="24"/>
      <c r="WSG134" s="31"/>
      <c r="WSH134" s="24"/>
      <c r="WSI134" s="24"/>
      <c r="WSJ134" s="24"/>
      <c r="WSK134" s="24"/>
      <c r="WSL134" s="24"/>
      <c r="WSM134" s="24"/>
      <c r="WSN134" s="24"/>
      <c r="WSO134" s="24"/>
      <c r="WSP134" s="24"/>
      <c r="WSQ134" s="24"/>
      <c r="WSR134" s="24"/>
      <c r="WSS134" s="24"/>
      <c r="WST134" s="24"/>
      <c r="WSU134" s="24"/>
      <c r="WSV134" s="24"/>
      <c r="WSZ134" s="3"/>
      <c r="WTA134" s="31"/>
      <c r="WTB134" s="5"/>
      <c r="WTC134" s="9"/>
      <c r="WTF134" s="2"/>
      <c r="WTI134" s="24"/>
      <c r="WTJ134" s="24"/>
      <c r="WTK134" s="31"/>
      <c r="WTL134" s="24"/>
      <c r="WTM134" s="24"/>
      <c r="WTN134" s="24"/>
      <c r="WTO134" s="24"/>
      <c r="WTP134" s="24"/>
      <c r="WTQ134" s="24"/>
      <c r="WTR134" s="24"/>
      <c r="WTS134" s="24"/>
      <c r="WTT134" s="24"/>
      <c r="WTU134" s="24"/>
      <c r="WTV134" s="24"/>
      <c r="WTW134" s="24"/>
      <c r="WTX134" s="24"/>
      <c r="WTY134" s="24"/>
      <c r="WTZ134" s="24"/>
      <c r="WUD134" s="3"/>
      <c r="WUE134" s="31"/>
      <c r="WUF134" s="5"/>
      <c r="WUG134" s="9"/>
      <c r="WUJ134" s="2"/>
      <c r="WUM134" s="24"/>
      <c r="WUN134" s="24"/>
      <c r="WUO134" s="31"/>
      <c r="WUP134" s="24"/>
      <c r="WUQ134" s="24"/>
      <c r="WUR134" s="24"/>
      <c r="WUS134" s="24"/>
      <c r="WUT134" s="24"/>
      <c r="WUU134" s="24"/>
      <c r="WUV134" s="24"/>
      <c r="WUW134" s="24"/>
      <c r="WUX134" s="24"/>
      <c r="WUY134" s="24"/>
      <c r="WUZ134" s="24"/>
      <c r="WVA134" s="24"/>
      <c r="WVB134" s="24"/>
      <c r="WVC134" s="24"/>
      <c r="WVD134" s="24"/>
      <c r="WVH134" s="3"/>
      <c r="WVI134" s="31"/>
      <c r="WVJ134" s="5"/>
      <c r="WVK134" s="9"/>
      <c r="WVN134" s="2"/>
      <c r="WVQ134" s="24"/>
      <c r="WVR134" s="24"/>
      <c r="WVS134" s="31"/>
      <c r="WVT134" s="24"/>
      <c r="WVU134" s="24"/>
      <c r="WVV134" s="24"/>
      <c r="WVW134" s="24"/>
      <c r="WVX134" s="24"/>
      <c r="WVY134" s="24"/>
      <c r="WVZ134" s="24"/>
      <c r="WWA134" s="24"/>
      <c r="WWB134" s="24"/>
      <c r="WWC134" s="24"/>
      <c r="WWD134" s="24"/>
      <c r="WWE134" s="24"/>
      <c r="WWF134" s="24"/>
      <c r="WWG134" s="24"/>
      <c r="WWH134" s="24"/>
      <c r="WWL134" s="3"/>
      <c r="WWM134" s="31"/>
      <c r="WWN134" s="5"/>
      <c r="WWO134" s="9"/>
      <c r="WWR134" s="2"/>
      <c r="WWU134" s="24"/>
      <c r="WWV134" s="24"/>
      <c r="WWW134" s="31"/>
      <c r="WWX134" s="24"/>
      <c r="WWY134" s="24"/>
      <c r="WWZ134" s="24"/>
      <c r="WXA134" s="24"/>
      <c r="WXB134" s="24"/>
      <c r="WXC134" s="24"/>
      <c r="WXD134" s="24"/>
      <c r="WXE134" s="24"/>
      <c r="WXF134" s="24"/>
      <c r="WXG134" s="24"/>
      <c r="WXH134" s="24"/>
      <c r="WXI134" s="24"/>
      <c r="WXJ134" s="24"/>
      <c r="WXK134" s="24"/>
      <c r="WXL134" s="24"/>
      <c r="WXP134" s="3"/>
      <c r="WXQ134" s="31"/>
      <c r="WXR134" s="5"/>
      <c r="WXS134" s="9"/>
      <c r="WXV134" s="2"/>
      <c r="WXY134" s="24"/>
      <c r="WXZ134" s="24"/>
      <c r="WYA134" s="31"/>
      <c r="WYB134" s="24"/>
      <c r="WYC134" s="24"/>
      <c r="WYD134" s="24"/>
      <c r="WYE134" s="24"/>
      <c r="WYF134" s="24"/>
      <c r="WYG134" s="24"/>
      <c r="WYH134" s="24"/>
      <c r="WYI134" s="24"/>
      <c r="WYJ134" s="24"/>
      <c r="WYK134" s="24"/>
      <c r="WYL134" s="24"/>
      <c r="WYM134" s="24"/>
      <c r="WYN134" s="24"/>
      <c r="WYO134" s="24"/>
      <c r="WYP134" s="24"/>
      <c r="WYT134" s="3"/>
      <c r="WYU134" s="31"/>
      <c r="WYV134" s="5"/>
      <c r="WYW134" s="9"/>
      <c r="WYZ134" s="2"/>
      <c r="WZC134" s="24"/>
      <c r="WZD134" s="24"/>
      <c r="WZE134" s="31"/>
      <c r="WZF134" s="24"/>
      <c r="WZG134" s="24"/>
      <c r="WZH134" s="24"/>
      <c r="WZI134" s="24"/>
      <c r="WZJ134" s="24"/>
      <c r="WZK134" s="24"/>
      <c r="WZL134" s="24"/>
      <c r="WZM134" s="24"/>
      <c r="WZN134" s="24"/>
      <c r="WZO134" s="24"/>
      <c r="WZP134" s="24"/>
      <c r="WZQ134" s="24"/>
      <c r="WZR134" s="24"/>
      <c r="WZS134" s="24"/>
      <c r="WZT134" s="24"/>
      <c r="WZX134" s="3"/>
      <c r="WZY134" s="31"/>
      <c r="WZZ134" s="5"/>
      <c r="XAA134" s="9"/>
      <c r="XAD134" s="2"/>
      <c r="XAG134" s="24"/>
      <c r="XAH134" s="24"/>
      <c r="XAI134" s="31"/>
      <c r="XAJ134" s="24"/>
      <c r="XAK134" s="24"/>
      <c r="XAL134" s="24"/>
      <c r="XAM134" s="24"/>
      <c r="XAN134" s="24"/>
      <c r="XAO134" s="24"/>
      <c r="XAP134" s="24"/>
      <c r="XAQ134" s="24"/>
      <c r="XAR134" s="24"/>
      <c r="XAS134" s="24"/>
      <c r="XAT134" s="24"/>
      <c r="XAU134" s="24"/>
      <c r="XAV134" s="24"/>
      <c r="XAW134" s="24"/>
      <c r="XAX134" s="24"/>
      <c r="XBB134" s="3"/>
      <c r="XBC134" s="31"/>
      <c r="XBD134" s="5"/>
      <c r="XBE134" s="9"/>
      <c r="XBH134" s="2"/>
      <c r="XBK134" s="24"/>
      <c r="XBL134" s="24"/>
      <c r="XBM134" s="31"/>
      <c r="XBN134" s="24"/>
      <c r="XBO134" s="24"/>
      <c r="XBP134" s="24"/>
      <c r="XBQ134" s="24"/>
      <c r="XBR134" s="24"/>
      <c r="XBS134" s="24"/>
      <c r="XBT134" s="24"/>
      <c r="XBU134" s="24"/>
      <c r="XBV134" s="24"/>
      <c r="XBW134" s="24"/>
      <c r="XBX134" s="24"/>
      <c r="XBY134" s="24"/>
      <c r="XBZ134" s="24"/>
      <c r="XCA134" s="24"/>
      <c r="XCB134" s="24"/>
      <c r="XCF134" s="3"/>
      <c r="XCG134" s="31"/>
      <c r="XCH134" s="5"/>
      <c r="XCI134" s="9"/>
      <c r="XCL134" s="2"/>
      <c r="XCO134" s="24"/>
      <c r="XCP134" s="24"/>
      <c r="XCQ134" s="31"/>
      <c r="XCR134" s="24"/>
      <c r="XCS134" s="24"/>
      <c r="XCT134" s="24"/>
      <c r="XCU134" s="24"/>
      <c r="XCV134" s="24"/>
      <c r="XCW134" s="24"/>
      <c r="XCX134" s="24"/>
      <c r="XCY134" s="24"/>
      <c r="XCZ134" s="24"/>
      <c r="XDA134" s="24"/>
      <c r="XDB134" s="24"/>
      <c r="XDC134" s="24"/>
      <c r="XDD134" s="24"/>
      <c r="XDE134" s="24"/>
      <c r="XDF134" s="24"/>
      <c r="XDJ134" s="3"/>
      <c r="XDK134" s="31"/>
      <c r="XDL134" s="5"/>
      <c r="XDM134" s="9"/>
      <c r="XDP134" s="2"/>
      <c r="XDS134" s="24"/>
      <c r="XDT134" s="24"/>
      <c r="XDU134" s="31"/>
      <c r="XDV134" s="24"/>
      <c r="XDW134" s="24"/>
      <c r="XDX134" s="24"/>
      <c r="XDY134" s="24"/>
      <c r="XDZ134" s="24"/>
      <c r="XEA134" s="24"/>
      <c r="XEB134" s="24"/>
      <c r="XEC134" s="24"/>
      <c r="XED134" s="24"/>
      <c r="XEE134" s="24"/>
      <c r="XEF134" s="24"/>
      <c r="XEG134" s="24"/>
      <c r="XEH134" s="24"/>
      <c r="XEI134" s="24"/>
      <c r="XEJ134" s="24"/>
      <c r="XEN134" s="3"/>
      <c r="XEO134" s="31"/>
      <c r="XEP134" s="5"/>
      <c r="XEQ134" s="9"/>
    </row>
    <row r="135" spans="1:4094 4098:6144 6147:11264 11268:13311 13314:14334 14337:16371" ht="15" hidden="1" customHeight="1" outlineLevel="1" x14ac:dyDescent="0.2">
      <c r="A135" s="3">
        <v>44865</v>
      </c>
      <c r="B135" s="31">
        <v>525</v>
      </c>
      <c r="C135" s="5" t="s">
        <v>7</v>
      </c>
      <c r="D135" s="9" t="s">
        <v>1360</v>
      </c>
      <c r="E135" s="24">
        <f>B135</f>
        <v>525</v>
      </c>
      <c r="F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>
        <f t="shared" ref="Z135:Z187" si="8">SUM(E135:Y135)</f>
        <v>525</v>
      </c>
      <c r="AA135" s="24" t="str">
        <f t="shared" si="7"/>
        <v>44865525</v>
      </c>
      <c r="AB135" t="s">
        <v>2204</v>
      </c>
      <c r="AC135" t="s">
        <v>2245</v>
      </c>
      <c r="AD135" t="s">
        <v>2262</v>
      </c>
    </row>
    <row r="136" spans="1:4094 4098:6144 6147:11264 11268:13311 13314:14334 14337:16371" ht="15" hidden="1" customHeight="1" outlineLevel="1" x14ac:dyDescent="0.2">
      <c r="A136" s="3">
        <v>44861</v>
      </c>
      <c r="B136" s="31">
        <v>12573</v>
      </c>
      <c r="C136" s="5" t="s">
        <v>164</v>
      </c>
      <c r="D136" s="9" t="s">
        <v>1361</v>
      </c>
      <c r="E136"/>
      <c r="F136" s="24"/>
      <c r="J136" s="24"/>
      <c r="K136" s="24"/>
      <c r="L136" s="24"/>
      <c r="M136" s="24"/>
      <c r="N136" s="24"/>
      <c r="O136" s="24"/>
      <c r="P136" s="24"/>
      <c r="Q136" s="24"/>
      <c r="R136" s="31">
        <v>12573</v>
      </c>
      <c r="S136" s="24"/>
      <c r="T136" s="24"/>
      <c r="U136" s="24"/>
      <c r="V136" s="24"/>
      <c r="W136" s="24"/>
      <c r="X136" s="24"/>
      <c r="Y136" s="24"/>
      <c r="Z136" s="24">
        <f t="shared" si="8"/>
        <v>12573</v>
      </c>
      <c r="AA136" s="24" t="str">
        <f t="shared" si="7"/>
        <v>4486112573</v>
      </c>
      <c r="AB136" t="s">
        <v>2227</v>
      </c>
      <c r="AC136" t="s">
        <v>2276</v>
      </c>
      <c r="AD136" t="s">
        <v>2276</v>
      </c>
    </row>
    <row r="137" spans="1:4094 4098:6144 6147:11264 11268:13311 13314:14334 14337:16371" ht="15" hidden="1" customHeight="1" outlineLevel="1" x14ac:dyDescent="0.2">
      <c r="A137" s="3">
        <v>44861</v>
      </c>
      <c r="B137" s="31">
        <v>8250</v>
      </c>
      <c r="C137" s="5" t="s">
        <v>5</v>
      </c>
      <c r="D137" s="9" t="s">
        <v>1362</v>
      </c>
      <c r="E137"/>
      <c r="F137" s="24"/>
      <c r="J137" s="24"/>
      <c r="K137" s="31">
        <v>8250</v>
      </c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>
        <f t="shared" si="8"/>
        <v>8250</v>
      </c>
      <c r="AA137" s="24" t="str">
        <f t="shared" si="7"/>
        <v>448618250</v>
      </c>
      <c r="AB137" t="s">
        <v>2240</v>
      </c>
      <c r="AC137" t="s">
        <v>2248</v>
      </c>
      <c r="AD137" t="s">
        <v>2267</v>
      </c>
    </row>
    <row r="138" spans="1:4094 4098:6144 6147:11264 11268:13311 13314:14334 14337:16371" ht="15" hidden="1" customHeight="1" outlineLevel="1" x14ac:dyDescent="0.2">
      <c r="A138" s="3">
        <v>44861</v>
      </c>
      <c r="B138" s="31">
        <v>58580</v>
      </c>
      <c r="C138" s="5" t="s">
        <v>10</v>
      </c>
      <c r="D138" s="9" t="s">
        <v>11</v>
      </c>
      <c r="E138"/>
      <c r="F138" s="24"/>
      <c r="J138" s="24"/>
      <c r="K138" s="24"/>
      <c r="L138" s="24"/>
      <c r="M138" s="24"/>
      <c r="N138" s="31">
        <v>58580</v>
      </c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>
        <f t="shared" si="8"/>
        <v>58580</v>
      </c>
      <c r="AA138" s="24" t="str">
        <f t="shared" si="7"/>
        <v>4486158580</v>
      </c>
      <c r="AB138" t="s">
        <v>2281</v>
      </c>
      <c r="AC138" t="s">
        <v>2276</v>
      </c>
      <c r="AD138" t="s">
        <v>2276</v>
      </c>
    </row>
    <row r="139" spans="1:4094 4098:6144 6147:11264 11268:13311 13314:14334 14337:16371" ht="15" hidden="1" customHeight="1" outlineLevel="1" x14ac:dyDescent="0.2">
      <c r="A139" s="3">
        <v>44861</v>
      </c>
      <c r="B139" s="31">
        <v>585.79999999999995</v>
      </c>
      <c r="C139" s="5" t="s">
        <v>7</v>
      </c>
      <c r="D139" s="9" t="s">
        <v>1280</v>
      </c>
      <c r="E139" s="24">
        <f>B139</f>
        <v>585.79999999999995</v>
      </c>
      <c r="F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>
        <f t="shared" si="8"/>
        <v>585.79999999999995</v>
      </c>
      <c r="AA139" s="24" t="str">
        <f t="shared" si="7"/>
        <v>44861585,8</v>
      </c>
      <c r="AB139" t="s">
        <v>2204</v>
      </c>
      <c r="AC139" t="s">
        <v>2245</v>
      </c>
      <c r="AD139" t="s">
        <v>2262</v>
      </c>
    </row>
    <row r="140" spans="1:4094 4098:6144 6147:11264 11268:13311 13314:14334 14337:16371" ht="15" hidden="1" customHeight="1" outlineLevel="1" x14ac:dyDescent="0.2">
      <c r="A140" s="3">
        <v>44861</v>
      </c>
      <c r="B140" s="31">
        <v>10688.99</v>
      </c>
      <c r="C140" s="5" t="s">
        <v>4</v>
      </c>
      <c r="D140" s="9" t="s">
        <v>1363</v>
      </c>
      <c r="E140"/>
      <c r="F140" s="24"/>
      <c r="I140" s="4">
        <v>10688.99</v>
      </c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>
        <f t="shared" si="8"/>
        <v>10688.99</v>
      </c>
      <c r="AA140" s="24" t="str">
        <f t="shared" si="7"/>
        <v>4486110688,99</v>
      </c>
      <c r="AB140" t="s">
        <v>2241</v>
      </c>
      <c r="AC140" t="s">
        <v>2246</v>
      </c>
      <c r="AD140" t="s">
        <v>2266</v>
      </c>
    </row>
    <row r="141" spans="1:4094 4098:6144 6147:11264 11268:13311 13314:14334 14337:16371" ht="15" hidden="1" customHeight="1" outlineLevel="1" x14ac:dyDescent="0.2">
      <c r="A141" s="3">
        <v>44856</v>
      </c>
      <c r="B141" s="31">
        <v>12326</v>
      </c>
      <c r="C141" s="5" t="s">
        <v>7</v>
      </c>
      <c r="D141" s="9" t="s">
        <v>1282</v>
      </c>
      <c r="E141"/>
      <c r="F141" s="24"/>
      <c r="I141" s="2">
        <f>B141</f>
        <v>12326</v>
      </c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>
        <f t="shared" si="8"/>
        <v>12326</v>
      </c>
      <c r="AA141" s="24" t="str">
        <f t="shared" si="7"/>
        <v>4485612326</v>
      </c>
      <c r="AB141" t="s">
        <v>2227</v>
      </c>
      <c r="AC141" t="s">
        <v>2276</v>
      </c>
      <c r="AD141" t="s">
        <v>2276</v>
      </c>
    </row>
    <row r="142" spans="1:4094 4098:6144 6147:11264 11268:13311 13314:14334 14337:16371" ht="15" hidden="1" customHeight="1" outlineLevel="1" x14ac:dyDescent="0.2">
      <c r="A142" s="3">
        <v>44854</v>
      </c>
      <c r="B142" s="31">
        <v>75</v>
      </c>
      <c r="C142" s="5" t="s">
        <v>7</v>
      </c>
      <c r="D142" s="9" t="s">
        <v>1317</v>
      </c>
      <c r="E142" s="24">
        <f>B142</f>
        <v>75</v>
      </c>
      <c r="F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>
        <f t="shared" si="8"/>
        <v>75</v>
      </c>
      <c r="AA142" s="24" t="str">
        <f t="shared" si="7"/>
        <v>4485475</v>
      </c>
      <c r="AB142" t="s">
        <v>2204</v>
      </c>
      <c r="AC142" t="s">
        <v>2245</v>
      </c>
      <c r="AD142" t="s">
        <v>2262</v>
      </c>
    </row>
    <row r="143" spans="1:4094 4098:6144 6147:11264 11268:13311 13314:14334 14337:16371" ht="15" hidden="1" customHeight="1" outlineLevel="1" x14ac:dyDescent="0.2">
      <c r="A143" s="3">
        <v>44854</v>
      </c>
      <c r="B143" s="31">
        <v>5000</v>
      </c>
      <c r="C143" s="5" t="s">
        <v>7</v>
      </c>
      <c r="D143" s="9" t="s">
        <v>1316</v>
      </c>
      <c r="E143"/>
      <c r="F143" s="24"/>
      <c r="I143" s="2">
        <f>B143</f>
        <v>5000</v>
      </c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>
        <f t="shared" si="8"/>
        <v>5000</v>
      </c>
      <c r="AA143" s="24" t="str">
        <f t="shared" si="7"/>
        <v>448545000</v>
      </c>
      <c r="AB143" t="s">
        <v>2238</v>
      </c>
      <c r="AC143" t="s">
        <v>2246</v>
      </c>
      <c r="AD143" t="s">
        <v>2266</v>
      </c>
    </row>
    <row r="144" spans="1:4094 4098:6144 6147:11264 11268:13311 13314:14334 14337:16371" ht="15" hidden="1" customHeight="1" outlineLevel="1" x14ac:dyDescent="0.2">
      <c r="A144" s="3">
        <v>44853</v>
      </c>
      <c r="B144" s="31">
        <v>187890.28</v>
      </c>
      <c r="C144" s="5" t="s">
        <v>108</v>
      </c>
      <c r="D144" s="9" t="s">
        <v>171</v>
      </c>
      <c r="E144"/>
      <c r="F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31">
        <f>B144</f>
        <v>187890.28</v>
      </c>
      <c r="Z144" s="24">
        <f t="shared" si="8"/>
        <v>187890.28</v>
      </c>
      <c r="AA144" s="24" t="str">
        <f t="shared" si="7"/>
        <v>44853187890,28</v>
      </c>
      <c r="AB144" t="s">
        <v>2431</v>
      </c>
      <c r="AC144" t="s">
        <v>2429</v>
      </c>
      <c r="AD144" t="s">
        <v>2432</v>
      </c>
    </row>
    <row r="145" spans="1:30" ht="15" hidden="1" customHeight="1" outlineLevel="1" x14ac:dyDescent="0.2">
      <c r="A145" s="3">
        <v>44853</v>
      </c>
      <c r="B145" s="31">
        <v>5048</v>
      </c>
      <c r="C145" s="5" t="s">
        <v>1212</v>
      </c>
      <c r="D145" s="9" t="s">
        <v>172</v>
      </c>
      <c r="E145"/>
      <c r="F145" s="24"/>
      <c r="J145" s="24"/>
      <c r="K145" s="24"/>
      <c r="L145" s="24"/>
      <c r="M145" s="24"/>
      <c r="N145" s="24"/>
      <c r="O145" s="24"/>
      <c r="P145" s="24"/>
      <c r="Q145" s="24"/>
      <c r="R145" s="24"/>
      <c r="S145" s="31">
        <v>5048</v>
      </c>
      <c r="T145" s="24"/>
      <c r="U145" s="24"/>
      <c r="V145" s="24"/>
      <c r="W145" s="24"/>
      <c r="X145" s="24"/>
      <c r="Y145" s="24"/>
      <c r="Z145" s="24">
        <f t="shared" si="8"/>
        <v>5048</v>
      </c>
      <c r="AA145" s="24" t="str">
        <f t="shared" si="7"/>
        <v>448535048</v>
      </c>
      <c r="AB145" t="s">
        <v>2211</v>
      </c>
      <c r="AC145" t="s">
        <v>2245</v>
      </c>
      <c r="AD145" t="s">
        <v>2263</v>
      </c>
    </row>
    <row r="146" spans="1:30" ht="15" hidden="1" customHeight="1" outlineLevel="1" x14ac:dyDescent="0.2">
      <c r="A146" s="3">
        <v>44851</v>
      </c>
      <c r="B146" s="31">
        <v>73852.240000000005</v>
      </c>
      <c r="C146" s="5" t="s">
        <v>24</v>
      </c>
      <c r="D146" s="9" t="s">
        <v>1364</v>
      </c>
      <c r="E146"/>
      <c r="F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31">
        <v>73852.240000000005</v>
      </c>
      <c r="V146" s="24"/>
      <c r="W146" s="24"/>
      <c r="X146" s="24"/>
      <c r="Y146" s="24"/>
      <c r="Z146" s="24">
        <f t="shared" si="8"/>
        <v>73852.240000000005</v>
      </c>
      <c r="AA146" s="24" t="str">
        <f t="shared" si="7"/>
        <v>4485173852,24</v>
      </c>
      <c r="AB146" t="s">
        <v>2203</v>
      </c>
      <c r="AC146" t="s">
        <v>2248</v>
      </c>
      <c r="AD146" t="s">
        <v>2273</v>
      </c>
    </row>
    <row r="147" spans="1:30" ht="15" hidden="1" customHeight="1" outlineLevel="1" x14ac:dyDescent="0.2">
      <c r="A147" s="3">
        <v>44851</v>
      </c>
      <c r="B147" s="31">
        <v>300</v>
      </c>
      <c r="C147" s="5" t="s">
        <v>7</v>
      </c>
      <c r="D147" s="9" t="s">
        <v>1280</v>
      </c>
      <c r="E147" s="31">
        <v>300</v>
      </c>
      <c r="F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>
        <f t="shared" si="8"/>
        <v>300</v>
      </c>
      <c r="AA147" s="24" t="str">
        <f t="shared" si="7"/>
        <v>44851300</v>
      </c>
      <c r="AB147" t="s">
        <v>2204</v>
      </c>
      <c r="AC147" t="s">
        <v>2245</v>
      </c>
      <c r="AD147" t="s">
        <v>2262</v>
      </c>
    </row>
    <row r="148" spans="1:30" ht="15" hidden="1" customHeight="1" outlineLevel="1" x14ac:dyDescent="0.2">
      <c r="A148" s="3">
        <v>44851</v>
      </c>
      <c r="B148" s="31">
        <v>9432.24</v>
      </c>
      <c r="C148" s="5" t="s">
        <v>112</v>
      </c>
      <c r="D148" s="9" t="s">
        <v>1365</v>
      </c>
      <c r="E148"/>
      <c r="F148" s="24"/>
      <c r="J148" s="24"/>
      <c r="K148" s="24"/>
      <c r="L148" s="24"/>
      <c r="M148" s="24"/>
      <c r="N148" s="31">
        <v>9432.24</v>
      </c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>
        <f t="shared" si="8"/>
        <v>9432.24</v>
      </c>
      <c r="AA148" s="24" t="str">
        <f t="shared" si="7"/>
        <v>448519432,24</v>
      </c>
      <c r="AB148" t="s">
        <v>2233</v>
      </c>
      <c r="AC148" t="s">
        <v>2248</v>
      </c>
      <c r="AD148" t="s">
        <v>2269</v>
      </c>
    </row>
    <row r="149" spans="1:30" ht="15" hidden="1" customHeight="1" outlineLevel="1" x14ac:dyDescent="0.2">
      <c r="A149" s="3">
        <v>44851</v>
      </c>
      <c r="B149" s="31">
        <v>160</v>
      </c>
      <c r="C149" s="5" t="s">
        <v>7</v>
      </c>
      <c r="D149" s="9" t="s">
        <v>175</v>
      </c>
      <c r="E149" s="31">
        <v>160</v>
      </c>
      <c r="F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>
        <f t="shared" si="8"/>
        <v>160</v>
      </c>
      <c r="AA149" s="24" t="str">
        <f t="shared" si="7"/>
        <v>44851160</v>
      </c>
      <c r="AB149" t="s">
        <v>2204</v>
      </c>
      <c r="AC149" t="s">
        <v>2245</v>
      </c>
      <c r="AD149" t="s">
        <v>2262</v>
      </c>
    </row>
    <row r="150" spans="1:30" ht="15" hidden="1" customHeight="1" outlineLevel="1" x14ac:dyDescent="0.2">
      <c r="A150" s="3">
        <v>44851</v>
      </c>
      <c r="B150" s="31">
        <v>19.260000000000002</v>
      </c>
      <c r="C150" s="5" t="s">
        <v>7</v>
      </c>
      <c r="D150" s="9" t="s">
        <v>176</v>
      </c>
      <c r="E150" s="24">
        <f>B150</f>
        <v>19.260000000000002</v>
      </c>
      <c r="F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>
        <f t="shared" si="8"/>
        <v>19.260000000000002</v>
      </c>
      <c r="AA150" s="24" t="str">
        <f t="shared" si="7"/>
        <v>4485119,26</v>
      </c>
      <c r="AB150" t="s">
        <v>2204</v>
      </c>
      <c r="AC150" t="s">
        <v>2245</v>
      </c>
      <c r="AD150" t="s">
        <v>2262</v>
      </c>
    </row>
    <row r="151" spans="1:30" ht="15" hidden="1" customHeight="1" outlineLevel="1" x14ac:dyDescent="0.2">
      <c r="A151" s="3">
        <v>44851</v>
      </c>
      <c r="B151" s="31">
        <v>48676.83</v>
      </c>
      <c r="C151" s="5" t="s">
        <v>1214</v>
      </c>
      <c r="D151" s="9" t="s">
        <v>1366</v>
      </c>
      <c r="E151"/>
      <c r="F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>
        <v>48676.83</v>
      </c>
      <c r="U151" s="24"/>
      <c r="V151" s="24"/>
      <c r="W151" s="24"/>
      <c r="X151" s="24"/>
      <c r="Y151" s="24"/>
      <c r="Z151" s="24">
        <f t="shared" si="8"/>
        <v>48676.83</v>
      </c>
      <c r="AA151" s="24" t="str">
        <f t="shared" si="7"/>
        <v>4485148676,83</v>
      </c>
      <c r="AB151" t="s">
        <v>2235</v>
      </c>
      <c r="AC151" t="s">
        <v>2248</v>
      </c>
      <c r="AD151" t="s">
        <v>2235</v>
      </c>
    </row>
    <row r="152" spans="1:30" ht="15" hidden="1" customHeight="1" outlineLevel="1" x14ac:dyDescent="0.2">
      <c r="A152" s="3">
        <v>44851</v>
      </c>
      <c r="B152" s="31">
        <v>4814.29</v>
      </c>
      <c r="C152" s="5" t="s">
        <v>7</v>
      </c>
      <c r="D152" s="9" t="s">
        <v>1367</v>
      </c>
      <c r="E152"/>
      <c r="F152" s="24"/>
      <c r="G152" s="4">
        <v>4814.29</v>
      </c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>
        <f t="shared" si="8"/>
        <v>4814.29</v>
      </c>
      <c r="AA152" s="24" t="str">
        <f t="shared" si="7"/>
        <v>448514814,29</v>
      </c>
      <c r="AB152" t="s">
        <v>2212</v>
      </c>
      <c r="AC152" t="s">
        <v>2244</v>
      </c>
      <c r="AD152" t="s">
        <v>2209</v>
      </c>
    </row>
    <row r="153" spans="1:30" ht="15" hidden="1" customHeight="1" outlineLevel="1" x14ac:dyDescent="0.2">
      <c r="A153" s="3">
        <v>44851</v>
      </c>
      <c r="B153" s="31">
        <v>5000</v>
      </c>
      <c r="C153" s="5" t="s">
        <v>47</v>
      </c>
      <c r="D153" s="9" t="s">
        <v>1368</v>
      </c>
      <c r="E153"/>
      <c r="F153" s="24"/>
      <c r="J153" s="24"/>
      <c r="K153" s="24"/>
      <c r="L153" s="24"/>
      <c r="M153" s="24"/>
      <c r="N153" s="24"/>
      <c r="O153" s="24"/>
      <c r="P153" s="31">
        <v>5000</v>
      </c>
      <c r="Q153" s="31"/>
      <c r="R153" s="24"/>
      <c r="S153" s="24"/>
      <c r="T153" s="24"/>
      <c r="U153" s="24"/>
      <c r="V153" s="24"/>
      <c r="W153" s="24"/>
      <c r="X153" s="24"/>
      <c r="Y153" s="24"/>
      <c r="Z153" s="24">
        <f t="shared" si="8"/>
        <v>5000</v>
      </c>
      <c r="AA153" s="24" t="str">
        <f t="shared" si="7"/>
        <v>448515000</v>
      </c>
      <c r="AB153" t="s">
        <v>2224</v>
      </c>
      <c r="AC153" t="s">
        <v>2248</v>
      </c>
      <c r="AD153" t="s">
        <v>2427</v>
      </c>
    </row>
    <row r="154" spans="1:30" ht="15" hidden="1" customHeight="1" outlineLevel="1" x14ac:dyDescent="0.2">
      <c r="A154" s="3">
        <v>44851</v>
      </c>
      <c r="B154" s="31">
        <v>30000</v>
      </c>
      <c r="C154" s="5" t="s">
        <v>16</v>
      </c>
      <c r="D154" s="9" t="s">
        <v>1369</v>
      </c>
      <c r="E154"/>
      <c r="F154" s="24"/>
      <c r="G154" s="4">
        <v>30000</v>
      </c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>
        <f t="shared" si="8"/>
        <v>30000</v>
      </c>
      <c r="AA154" s="24" t="str">
        <f t="shared" si="7"/>
        <v>4485130000</v>
      </c>
      <c r="AB154" t="s">
        <v>2209</v>
      </c>
      <c r="AC154" t="s">
        <v>2244</v>
      </c>
      <c r="AD154" t="s">
        <v>2209</v>
      </c>
    </row>
    <row r="155" spans="1:30" ht="15" hidden="1" customHeight="1" outlineLevel="1" x14ac:dyDescent="0.2">
      <c r="A155" s="3">
        <v>44851</v>
      </c>
      <c r="B155" s="31">
        <v>102.99</v>
      </c>
      <c r="C155" s="5" t="s">
        <v>7</v>
      </c>
      <c r="D155" s="9" t="s">
        <v>181</v>
      </c>
      <c r="E155" s="24">
        <f>B155</f>
        <v>102.99</v>
      </c>
      <c r="F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>
        <f t="shared" si="8"/>
        <v>102.99</v>
      </c>
      <c r="AA155" s="24" t="str">
        <f t="shared" si="7"/>
        <v>44851102,99</v>
      </c>
      <c r="AB155" t="s">
        <v>2204</v>
      </c>
      <c r="AC155" t="s">
        <v>2245</v>
      </c>
      <c r="AD155" t="s">
        <v>2262</v>
      </c>
    </row>
    <row r="156" spans="1:30" ht="15" hidden="1" customHeight="1" outlineLevel="1" x14ac:dyDescent="0.2">
      <c r="A156" s="3">
        <v>44851</v>
      </c>
      <c r="B156" s="31">
        <v>473947.3</v>
      </c>
      <c r="C156" s="5" t="s">
        <v>28</v>
      </c>
      <c r="D156" s="9" t="s">
        <v>1370</v>
      </c>
      <c r="E156"/>
      <c r="F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31">
        <v>473947.3</v>
      </c>
      <c r="W156" s="24"/>
      <c r="X156" s="24"/>
      <c r="Y156" s="24"/>
      <c r="Z156" s="24">
        <f t="shared" si="8"/>
        <v>473947.3</v>
      </c>
      <c r="AA156" s="24" t="str">
        <f t="shared" si="7"/>
        <v>44851473947,3</v>
      </c>
      <c r="AB156" t="s">
        <v>2236</v>
      </c>
      <c r="AC156" t="s">
        <v>2248</v>
      </c>
      <c r="AD156" t="s">
        <v>2236</v>
      </c>
    </row>
    <row r="157" spans="1:30" ht="15" hidden="1" customHeight="1" outlineLevel="1" x14ac:dyDescent="0.2">
      <c r="A157" s="3">
        <v>44851</v>
      </c>
      <c r="B157" s="31">
        <v>160000</v>
      </c>
      <c r="C157" s="5" t="s">
        <v>32</v>
      </c>
      <c r="D157" s="9" t="s">
        <v>1371</v>
      </c>
      <c r="E157"/>
      <c r="F157" s="24"/>
      <c r="J157" s="24"/>
      <c r="K157" s="24"/>
      <c r="L157" s="24"/>
      <c r="M157" s="24"/>
      <c r="N157" s="31">
        <v>160000</v>
      </c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>
        <f t="shared" si="8"/>
        <v>160000</v>
      </c>
      <c r="AA157" s="24" t="str">
        <f t="shared" si="7"/>
        <v>44851160000</v>
      </c>
      <c r="AB157" t="s">
        <v>2222</v>
      </c>
      <c r="AC157" t="s">
        <v>2248</v>
      </c>
      <c r="AD157" t="s">
        <v>2269</v>
      </c>
    </row>
    <row r="158" spans="1:30" ht="15" hidden="1" customHeight="1" outlineLevel="1" x14ac:dyDescent="0.2">
      <c r="A158" s="3">
        <v>44851</v>
      </c>
      <c r="B158" s="31">
        <v>25748.39</v>
      </c>
      <c r="C158" s="5" t="s">
        <v>7</v>
      </c>
      <c r="D158" s="9" t="s">
        <v>1372</v>
      </c>
      <c r="E158"/>
      <c r="F158" s="24"/>
      <c r="G158" s="2">
        <f>B158</f>
        <v>25748.39</v>
      </c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>
        <f t="shared" si="8"/>
        <v>25748.39</v>
      </c>
      <c r="AA158" s="24" t="str">
        <f t="shared" si="7"/>
        <v>4485125748,39</v>
      </c>
      <c r="AB158" t="s">
        <v>2209</v>
      </c>
      <c r="AC158" t="s">
        <v>2244</v>
      </c>
      <c r="AD158" t="s">
        <v>2209</v>
      </c>
    </row>
    <row r="159" spans="1:30" ht="15" hidden="1" customHeight="1" outlineLevel="1" x14ac:dyDescent="0.2">
      <c r="A159" s="3">
        <v>44851</v>
      </c>
      <c r="B159" s="31">
        <v>40000</v>
      </c>
      <c r="C159" s="5" t="s">
        <v>7</v>
      </c>
      <c r="D159" s="9" t="s">
        <v>1372</v>
      </c>
      <c r="E159"/>
      <c r="F159" s="24"/>
      <c r="G159" s="2">
        <f>B159</f>
        <v>40000</v>
      </c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>
        <f t="shared" si="8"/>
        <v>40000</v>
      </c>
      <c r="AA159" s="24" t="str">
        <f t="shared" si="7"/>
        <v>4485140000</v>
      </c>
      <c r="AB159" t="s">
        <v>2209</v>
      </c>
      <c r="AC159" t="s">
        <v>2244</v>
      </c>
      <c r="AD159" t="s">
        <v>2209</v>
      </c>
    </row>
    <row r="160" spans="1:30" ht="15" hidden="1" customHeight="1" outlineLevel="1" x14ac:dyDescent="0.2">
      <c r="A160" s="3">
        <v>44849</v>
      </c>
      <c r="B160" s="31">
        <v>3084</v>
      </c>
      <c r="C160" s="5" t="s">
        <v>7</v>
      </c>
      <c r="D160" s="9" t="s">
        <v>1282</v>
      </c>
      <c r="E160"/>
      <c r="F160" s="24"/>
      <c r="I160" s="2">
        <f>B160</f>
        <v>3084</v>
      </c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>
        <f t="shared" si="8"/>
        <v>3084</v>
      </c>
      <c r="AA160" s="24" t="str">
        <f t="shared" si="7"/>
        <v>448493084</v>
      </c>
      <c r="AB160" t="s">
        <v>2227</v>
      </c>
      <c r="AC160" t="s">
        <v>2276</v>
      </c>
      <c r="AD160" t="s">
        <v>2276</v>
      </c>
    </row>
    <row r="161" spans="1:30" ht="15" hidden="1" customHeight="1" outlineLevel="1" x14ac:dyDescent="0.2">
      <c r="A161" s="3">
        <v>44847</v>
      </c>
      <c r="B161" s="31">
        <v>13345.87</v>
      </c>
      <c r="C161" s="5" t="s">
        <v>1212</v>
      </c>
      <c r="D161" s="9" t="s">
        <v>158</v>
      </c>
      <c r="E161"/>
      <c r="F161" s="24">
        <f>B161</f>
        <v>13345.87</v>
      </c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>
        <f t="shared" si="8"/>
        <v>13345.87</v>
      </c>
      <c r="AA161" s="24" t="str">
        <f t="shared" si="7"/>
        <v>4484713345,87</v>
      </c>
      <c r="AB161" t="s">
        <v>2206</v>
      </c>
      <c r="AC161" t="s">
        <v>2244</v>
      </c>
      <c r="AD161" t="s">
        <v>2209</v>
      </c>
    </row>
    <row r="162" spans="1:30" ht="15" hidden="1" customHeight="1" outlineLevel="1" x14ac:dyDescent="0.2">
      <c r="A162" s="3">
        <v>44847</v>
      </c>
      <c r="B162" s="31">
        <v>34144.85</v>
      </c>
      <c r="C162" s="5" t="s">
        <v>1212</v>
      </c>
      <c r="D162" s="9" t="s">
        <v>154</v>
      </c>
      <c r="E162"/>
      <c r="F162" s="24">
        <f>B162</f>
        <v>34144.85</v>
      </c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>
        <f t="shared" si="8"/>
        <v>34144.85</v>
      </c>
      <c r="AA162" s="24" t="str">
        <f t="shared" si="7"/>
        <v>4484734144,85</v>
      </c>
      <c r="AB162" t="s">
        <v>2206</v>
      </c>
      <c r="AC162" t="s">
        <v>2244</v>
      </c>
      <c r="AD162" t="s">
        <v>2209</v>
      </c>
    </row>
    <row r="163" spans="1:30" ht="15" hidden="1" customHeight="1" outlineLevel="1" x14ac:dyDescent="0.2">
      <c r="A163" s="3">
        <v>44847</v>
      </c>
      <c r="B163" s="31">
        <v>1648.01</v>
      </c>
      <c r="C163" s="5" t="s">
        <v>1207</v>
      </c>
      <c r="D163" s="9" t="s">
        <v>156</v>
      </c>
      <c r="E163"/>
      <c r="F163" s="24">
        <f>B163</f>
        <v>1648.01</v>
      </c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>
        <f t="shared" si="8"/>
        <v>1648.01</v>
      </c>
      <c r="AA163" s="24" t="str">
        <f t="shared" si="7"/>
        <v>448471648,01</v>
      </c>
      <c r="AB163" t="s">
        <v>2206</v>
      </c>
      <c r="AC163" t="s">
        <v>2244</v>
      </c>
      <c r="AD163" t="s">
        <v>2209</v>
      </c>
    </row>
    <row r="164" spans="1:30" ht="15" hidden="1" customHeight="1" outlineLevel="1" x14ac:dyDescent="0.2">
      <c r="A164" s="3">
        <v>44847</v>
      </c>
      <c r="B164" s="31">
        <v>531.30999999999995</v>
      </c>
      <c r="C164" s="5" t="s">
        <v>1215</v>
      </c>
      <c r="D164" s="9" t="s">
        <v>1304</v>
      </c>
      <c r="E164"/>
      <c r="F164" s="24">
        <f>B164</f>
        <v>531.30999999999995</v>
      </c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>
        <f t="shared" si="8"/>
        <v>531.30999999999995</v>
      </c>
      <c r="AA164" s="24" t="str">
        <f t="shared" si="7"/>
        <v>44847531,31</v>
      </c>
      <c r="AB164" t="s">
        <v>2206</v>
      </c>
      <c r="AC164" t="s">
        <v>2244</v>
      </c>
      <c r="AD164" t="s">
        <v>2209</v>
      </c>
    </row>
    <row r="165" spans="1:30" ht="15" hidden="1" customHeight="1" outlineLevel="1" x14ac:dyDescent="0.2">
      <c r="A165" s="3">
        <v>44846</v>
      </c>
      <c r="B165" s="31">
        <v>4448.04</v>
      </c>
      <c r="C165" s="5" t="s">
        <v>7</v>
      </c>
      <c r="D165" s="9" t="s">
        <v>1282</v>
      </c>
      <c r="E165"/>
      <c r="F165" s="24"/>
      <c r="I165" s="2">
        <f>B165</f>
        <v>4448.04</v>
      </c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>
        <f t="shared" si="8"/>
        <v>4448.04</v>
      </c>
      <c r="AA165" s="24" t="str">
        <f t="shared" si="7"/>
        <v>448464448,04</v>
      </c>
      <c r="AB165" t="s">
        <v>2426</v>
      </c>
      <c r="AC165" t="s">
        <v>2248</v>
      </c>
      <c r="AD165" t="s">
        <v>2427</v>
      </c>
    </row>
    <row r="166" spans="1:30" ht="15" hidden="1" customHeight="1" outlineLevel="1" x14ac:dyDescent="0.2">
      <c r="A166" s="3">
        <v>44845</v>
      </c>
      <c r="B166" s="31">
        <v>9700</v>
      </c>
      <c r="C166" s="5" t="s">
        <v>188</v>
      </c>
      <c r="D166" s="9" t="s">
        <v>1373</v>
      </c>
      <c r="E166"/>
      <c r="F166" s="24"/>
      <c r="J166" s="24"/>
      <c r="K166" s="24"/>
      <c r="L166" s="24"/>
      <c r="M166" s="31">
        <v>9700</v>
      </c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>
        <f t="shared" si="8"/>
        <v>9700</v>
      </c>
      <c r="AA166" s="24" t="str">
        <f t="shared" si="7"/>
        <v>448459700</v>
      </c>
      <c r="AB166" t="s">
        <v>2202</v>
      </c>
      <c r="AC166" t="s">
        <v>2248</v>
      </c>
      <c r="AD166" t="s">
        <v>2268</v>
      </c>
    </row>
    <row r="167" spans="1:30" ht="15" hidden="1" customHeight="1" outlineLevel="1" x14ac:dyDescent="0.2">
      <c r="A167" s="3">
        <v>44845</v>
      </c>
      <c r="B167" s="31">
        <v>6220</v>
      </c>
      <c r="C167" s="5" t="s">
        <v>190</v>
      </c>
      <c r="D167" s="9" t="s">
        <v>1374</v>
      </c>
      <c r="E167"/>
      <c r="F167" s="24"/>
      <c r="J167" s="24"/>
      <c r="K167" s="24"/>
      <c r="L167" s="24"/>
      <c r="M167" s="24"/>
      <c r="N167" s="24"/>
      <c r="O167" s="24"/>
      <c r="P167" s="24"/>
      <c r="Q167" s="24"/>
      <c r="R167" s="31">
        <v>6220</v>
      </c>
      <c r="S167" s="24"/>
      <c r="T167" s="24"/>
      <c r="U167" s="24"/>
      <c r="V167" s="24"/>
      <c r="W167" s="24"/>
      <c r="X167" s="24"/>
      <c r="Y167" s="24"/>
      <c r="Z167" s="24">
        <f t="shared" si="8"/>
        <v>6220</v>
      </c>
      <c r="AA167" s="24" t="str">
        <f t="shared" si="7"/>
        <v>448456220</v>
      </c>
      <c r="AB167" t="s">
        <v>2227</v>
      </c>
      <c r="AC167" t="s">
        <v>2276</v>
      </c>
      <c r="AD167" t="s">
        <v>2276</v>
      </c>
    </row>
    <row r="168" spans="1:30" ht="15" hidden="1" customHeight="1" outlineLevel="1" x14ac:dyDescent="0.2">
      <c r="A168" s="3">
        <v>44844</v>
      </c>
      <c r="B168" s="31">
        <v>250</v>
      </c>
      <c r="C168" s="5" t="s">
        <v>7</v>
      </c>
      <c r="D168" s="9" t="s">
        <v>1280</v>
      </c>
      <c r="E168" s="24">
        <f>B168</f>
        <v>250</v>
      </c>
      <c r="F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>
        <f t="shared" si="8"/>
        <v>250</v>
      </c>
      <c r="AA168" s="24" t="str">
        <f t="shared" si="7"/>
        <v>44844250</v>
      </c>
      <c r="AB168" t="s">
        <v>2204</v>
      </c>
      <c r="AC168" t="s">
        <v>2245</v>
      </c>
      <c r="AD168" t="s">
        <v>2262</v>
      </c>
    </row>
    <row r="169" spans="1:30" ht="15" hidden="1" customHeight="1" outlineLevel="1" x14ac:dyDescent="0.2">
      <c r="A169" s="3">
        <v>44844</v>
      </c>
      <c r="B169" s="31">
        <v>25000</v>
      </c>
      <c r="C169" s="5" t="s">
        <v>9</v>
      </c>
      <c r="D169" s="9" t="s">
        <v>1375</v>
      </c>
      <c r="E169"/>
      <c r="F169" s="24"/>
      <c r="J169" s="24"/>
      <c r="K169" s="24"/>
      <c r="L169" s="24"/>
      <c r="M169" s="24"/>
      <c r="N169" s="24"/>
      <c r="O169" s="31">
        <v>25000</v>
      </c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>
        <f t="shared" si="8"/>
        <v>25000</v>
      </c>
      <c r="AA169" s="24" t="str">
        <f t="shared" si="7"/>
        <v>4484425000</v>
      </c>
      <c r="AB169" t="s">
        <v>2213</v>
      </c>
      <c r="AC169" t="s">
        <v>2248</v>
      </c>
      <c r="AD169" t="s">
        <v>2213</v>
      </c>
    </row>
    <row r="170" spans="1:30" ht="15" hidden="1" customHeight="1" outlineLevel="1" x14ac:dyDescent="0.2">
      <c r="A170" s="3">
        <v>44840</v>
      </c>
      <c r="B170" s="31">
        <v>400</v>
      </c>
      <c r="C170" s="5" t="s">
        <v>7</v>
      </c>
      <c r="D170" s="9" t="s">
        <v>1280</v>
      </c>
      <c r="E170" s="31">
        <v>400</v>
      </c>
      <c r="F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>
        <f t="shared" si="8"/>
        <v>400</v>
      </c>
      <c r="AA170" s="24" t="str">
        <f t="shared" si="7"/>
        <v>44840400</v>
      </c>
      <c r="AB170" t="s">
        <v>2204</v>
      </c>
      <c r="AC170" t="s">
        <v>2245</v>
      </c>
      <c r="AD170" t="s">
        <v>2262</v>
      </c>
    </row>
    <row r="171" spans="1:30" ht="15" hidden="1" customHeight="1" outlineLevel="1" x14ac:dyDescent="0.2">
      <c r="A171" s="3">
        <v>44840</v>
      </c>
      <c r="B171" s="31">
        <v>40000</v>
      </c>
      <c r="C171" s="5" t="s">
        <v>135</v>
      </c>
      <c r="D171" s="9" t="s">
        <v>1376</v>
      </c>
      <c r="E171"/>
      <c r="F171" s="24"/>
      <c r="J171" s="24"/>
      <c r="K171" s="24"/>
      <c r="L171" s="24"/>
      <c r="M171" s="24"/>
      <c r="N171" s="31">
        <v>40000</v>
      </c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>
        <f t="shared" si="8"/>
        <v>40000</v>
      </c>
      <c r="AA171" s="24" t="str">
        <f t="shared" si="7"/>
        <v>4484040000</v>
      </c>
      <c r="AB171" t="s">
        <v>2222</v>
      </c>
      <c r="AC171" t="s">
        <v>2248</v>
      </c>
      <c r="AD171" t="s">
        <v>2269</v>
      </c>
    </row>
    <row r="172" spans="1:30" ht="15" hidden="1" customHeight="1" outlineLevel="1" x14ac:dyDescent="0.2">
      <c r="A172" s="3">
        <v>44839</v>
      </c>
      <c r="B172" s="31">
        <v>15000</v>
      </c>
      <c r="C172" s="5" t="s">
        <v>131</v>
      </c>
      <c r="D172" s="9" t="s">
        <v>1377</v>
      </c>
      <c r="E172"/>
      <c r="F172" s="24"/>
      <c r="J172" s="24"/>
      <c r="K172" s="24"/>
      <c r="L172" s="24"/>
      <c r="M172" s="24"/>
      <c r="N172" s="24"/>
      <c r="O172" s="24"/>
      <c r="P172" s="24"/>
      <c r="Q172" s="24"/>
      <c r="R172" s="24"/>
      <c r="S172" s="31">
        <v>15000</v>
      </c>
      <c r="T172" s="24"/>
      <c r="U172" s="24"/>
      <c r="V172" s="24"/>
      <c r="W172" s="24"/>
      <c r="X172" s="24"/>
      <c r="Y172" s="24"/>
      <c r="Z172" s="24">
        <f t="shared" si="8"/>
        <v>15000</v>
      </c>
      <c r="AA172" s="24" t="str">
        <f t="shared" si="7"/>
        <v>4483915000</v>
      </c>
      <c r="AB172" t="s">
        <v>2234</v>
      </c>
      <c r="AC172" t="s">
        <v>2248</v>
      </c>
      <c r="AD172" t="s">
        <v>2271</v>
      </c>
    </row>
    <row r="173" spans="1:30" ht="15" hidden="1" customHeight="1" outlineLevel="1" x14ac:dyDescent="0.2">
      <c r="A173" s="3">
        <v>44839</v>
      </c>
      <c r="B173" s="31">
        <v>222.5</v>
      </c>
      <c r="C173" s="5" t="s">
        <v>7</v>
      </c>
      <c r="D173" s="9" t="s">
        <v>1280</v>
      </c>
      <c r="E173" s="31">
        <v>222.5</v>
      </c>
      <c r="F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>
        <f t="shared" si="8"/>
        <v>222.5</v>
      </c>
      <c r="AA173" s="24" t="str">
        <f t="shared" si="7"/>
        <v>44839222,5</v>
      </c>
      <c r="AB173" t="s">
        <v>2204</v>
      </c>
      <c r="AC173" t="s">
        <v>2245</v>
      </c>
      <c r="AD173" t="s">
        <v>2262</v>
      </c>
    </row>
    <row r="174" spans="1:30" ht="15" hidden="1" customHeight="1" outlineLevel="1" x14ac:dyDescent="0.2">
      <c r="A174" s="3">
        <v>44839</v>
      </c>
      <c r="B174" s="31">
        <v>17000</v>
      </c>
      <c r="C174" s="5" t="s">
        <v>195</v>
      </c>
      <c r="D174" s="9" t="s">
        <v>1378</v>
      </c>
      <c r="E174"/>
      <c r="F174" s="24"/>
      <c r="G174" s="4">
        <v>17000</v>
      </c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>
        <f t="shared" si="8"/>
        <v>17000</v>
      </c>
      <c r="AA174" s="24" t="str">
        <f t="shared" si="7"/>
        <v>4483917000</v>
      </c>
      <c r="AB174" t="s">
        <v>2209</v>
      </c>
      <c r="AC174" t="s">
        <v>2244</v>
      </c>
      <c r="AD174" t="s">
        <v>2209</v>
      </c>
    </row>
    <row r="175" spans="1:30" ht="15" hidden="1" customHeight="1" outlineLevel="1" x14ac:dyDescent="0.2">
      <c r="A175" s="3">
        <v>44839</v>
      </c>
      <c r="B175" s="31">
        <v>70000</v>
      </c>
      <c r="C175" s="5" t="s">
        <v>197</v>
      </c>
      <c r="D175" s="9" t="s">
        <v>1379</v>
      </c>
      <c r="E175"/>
      <c r="F175" s="24"/>
      <c r="J175" s="24"/>
      <c r="K175" s="24"/>
      <c r="L175" s="24"/>
      <c r="M175" s="31">
        <v>70000</v>
      </c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>
        <f t="shared" si="8"/>
        <v>70000</v>
      </c>
      <c r="AA175" s="24" t="str">
        <f t="shared" si="7"/>
        <v>4483970000</v>
      </c>
      <c r="AB175" t="s">
        <v>2202</v>
      </c>
      <c r="AC175" t="s">
        <v>2248</v>
      </c>
      <c r="AD175" t="s">
        <v>2268</v>
      </c>
    </row>
    <row r="176" spans="1:30" ht="15" hidden="1" customHeight="1" outlineLevel="1" x14ac:dyDescent="0.2">
      <c r="A176" s="3">
        <v>44839</v>
      </c>
      <c r="B176" s="31">
        <v>7189.63</v>
      </c>
      <c r="C176" s="5" t="s">
        <v>25</v>
      </c>
      <c r="D176" s="9" t="s">
        <v>1380</v>
      </c>
      <c r="E176"/>
      <c r="F176" s="24"/>
      <c r="J176" s="24"/>
      <c r="K176" s="31">
        <v>7189.63</v>
      </c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>
        <f t="shared" si="8"/>
        <v>7189.63</v>
      </c>
      <c r="AA176" s="24" t="str">
        <f t="shared" si="7"/>
        <v>448397189,63</v>
      </c>
      <c r="AB176" t="s">
        <v>2221</v>
      </c>
      <c r="AC176" t="s">
        <v>2248</v>
      </c>
      <c r="AD176" t="s">
        <v>2267</v>
      </c>
    </row>
    <row r="177" spans="1:4094 4098:6144 6147:11264 11268:13311 13314:14334 14337:16371" ht="15" hidden="1" customHeight="1" outlineLevel="1" x14ac:dyDescent="0.2">
      <c r="A177" s="3">
        <v>44838</v>
      </c>
      <c r="B177" s="31">
        <v>50000</v>
      </c>
      <c r="C177" s="5" t="s">
        <v>1205</v>
      </c>
      <c r="D177" s="9" t="s">
        <v>1381</v>
      </c>
      <c r="E177"/>
      <c r="F177" s="24"/>
      <c r="J177" s="24"/>
      <c r="K177" s="24"/>
      <c r="L177" s="31">
        <v>50000</v>
      </c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>
        <f t="shared" si="8"/>
        <v>50000</v>
      </c>
      <c r="AA177" s="24" t="str">
        <f t="shared" si="7"/>
        <v>4483850000</v>
      </c>
      <c r="AB177" t="s">
        <v>2201</v>
      </c>
      <c r="AC177" t="s">
        <v>2248</v>
      </c>
      <c r="AD177" t="s">
        <v>2265</v>
      </c>
    </row>
    <row r="178" spans="1:4094 4098:6144 6147:11264 11268:13311 13314:14334 14337:16371" ht="15" hidden="1" customHeight="1" outlineLevel="1" x14ac:dyDescent="0.2">
      <c r="A178" s="3">
        <v>44838</v>
      </c>
      <c r="B178" s="31">
        <v>134403.35</v>
      </c>
      <c r="C178" s="5" t="s">
        <v>1216</v>
      </c>
      <c r="D178" s="9" t="s">
        <v>1382</v>
      </c>
      <c r="E178"/>
      <c r="F178" s="24"/>
      <c r="J178" s="31">
        <v>134403.35</v>
      </c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>
        <f t="shared" si="8"/>
        <v>134403.35</v>
      </c>
      <c r="AA178" s="24" t="str">
        <f t="shared" si="7"/>
        <v>44838134403,35</v>
      </c>
      <c r="AB178" t="s">
        <v>2218</v>
      </c>
      <c r="AC178" t="s">
        <v>2248</v>
      </c>
      <c r="AD178" t="s">
        <v>2272</v>
      </c>
    </row>
    <row r="179" spans="1:4094 4098:6144 6147:11264 11268:13311 13314:14334 14337:16371" ht="15" hidden="1" customHeight="1" outlineLevel="1" x14ac:dyDescent="0.2">
      <c r="A179" s="3">
        <v>44838</v>
      </c>
      <c r="B179" s="31">
        <v>7000</v>
      </c>
      <c r="C179" s="5" t="s">
        <v>1211</v>
      </c>
      <c r="D179" s="9" t="s">
        <v>1383</v>
      </c>
      <c r="E179"/>
      <c r="F179" s="24"/>
      <c r="J179" s="24"/>
      <c r="K179" s="31">
        <v>7000</v>
      </c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>
        <f t="shared" si="8"/>
        <v>7000</v>
      </c>
      <c r="AA179" s="24" t="str">
        <f t="shared" si="7"/>
        <v>448387000</v>
      </c>
      <c r="AB179" t="s">
        <v>2240</v>
      </c>
      <c r="AC179" t="s">
        <v>2248</v>
      </c>
      <c r="AD179" t="s">
        <v>2267</v>
      </c>
    </row>
    <row r="180" spans="1:4094 4098:6144 6147:11264 11268:13311 13314:14334 14337:16371" ht="15" hidden="1" customHeight="1" outlineLevel="1" x14ac:dyDescent="0.2">
      <c r="A180" s="3">
        <v>44838</v>
      </c>
      <c r="B180" s="31">
        <v>25605</v>
      </c>
      <c r="C180" s="5" t="s">
        <v>1207</v>
      </c>
      <c r="D180" s="9" t="s">
        <v>203</v>
      </c>
      <c r="E180"/>
      <c r="F180" s="31">
        <v>25605</v>
      </c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>
        <f t="shared" si="8"/>
        <v>25605</v>
      </c>
      <c r="AA180" s="24" t="str">
        <f t="shared" si="7"/>
        <v>4483825605</v>
      </c>
      <c r="AB180" t="s">
        <v>2205</v>
      </c>
      <c r="AC180" t="s">
        <v>2244</v>
      </c>
      <c r="AD180" t="s">
        <v>2209</v>
      </c>
    </row>
    <row r="181" spans="1:4094 4098:6144 6147:11264 11268:13311 13314:14334 14337:16371" ht="15" hidden="1" customHeight="1" outlineLevel="1" x14ac:dyDescent="0.2">
      <c r="A181" s="3">
        <v>44838</v>
      </c>
      <c r="B181" s="31">
        <v>40154.269999999997</v>
      </c>
      <c r="C181" s="5" t="s">
        <v>7</v>
      </c>
      <c r="D181" s="9" t="s">
        <v>1384</v>
      </c>
      <c r="E181"/>
      <c r="F181" s="24"/>
      <c r="G181" s="4">
        <v>40154.269999999997</v>
      </c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>
        <f t="shared" si="8"/>
        <v>40154.269999999997</v>
      </c>
      <c r="AA181" s="24" t="str">
        <f t="shared" si="7"/>
        <v>4483840154,27</v>
      </c>
      <c r="AB181" t="s">
        <v>2209</v>
      </c>
      <c r="AC181" t="s">
        <v>2244</v>
      </c>
      <c r="AD181" t="s">
        <v>2209</v>
      </c>
    </row>
    <row r="182" spans="1:4094 4098:6144 6147:11264 11268:13311 13314:14334 14337:16371" ht="15" hidden="1" customHeight="1" outlineLevel="1" x14ac:dyDescent="0.2">
      <c r="A182" s="3">
        <v>44838</v>
      </c>
      <c r="B182" s="31">
        <v>35250</v>
      </c>
      <c r="C182" s="5" t="s">
        <v>16</v>
      </c>
      <c r="D182" s="9" t="s">
        <v>1385</v>
      </c>
      <c r="E182"/>
      <c r="F182" s="24"/>
      <c r="G182" s="4">
        <v>35250</v>
      </c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>
        <f t="shared" si="8"/>
        <v>35250</v>
      </c>
      <c r="AA182" s="24" t="str">
        <f t="shared" si="7"/>
        <v>4483835250</v>
      </c>
      <c r="AB182" t="s">
        <v>2209</v>
      </c>
      <c r="AC182" t="s">
        <v>2244</v>
      </c>
      <c r="AD182" t="s">
        <v>2209</v>
      </c>
    </row>
    <row r="183" spans="1:4094 4098:6144 6147:11264 11268:13311 13314:14334 14337:16371" ht="15" hidden="1" customHeight="1" outlineLevel="1" x14ac:dyDescent="0.2">
      <c r="A183" s="3">
        <v>44838</v>
      </c>
      <c r="B183" s="31">
        <v>196.37</v>
      </c>
      <c r="C183" s="5" t="s">
        <v>7</v>
      </c>
      <c r="D183" s="9" t="s">
        <v>206</v>
      </c>
      <c r="E183" s="31">
        <v>196.37</v>
      </c>
      <c r="F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>
        <f t="shared" si="8"/>
        <v>196.37</v>
      </c>
      <c r="AA183" s="24" t="str">
        <f t="shared" si="7"/>
        <v>44838196,37</v>
      </c>
      <c r="AB183" t="s">
        <v>2204</v>
      </c>
      <c r="AC183" t="s">
        <v>2245</v>
      </c>
      <c r="AD183" t="s">
        <v>2262</v>
      </c>
    </row>
    <row r="184" spans="1:4094 4098:6144 6147:11264 11268:13311 13314:14334 14337:16371" ht="15" hidden="1" customHeight="1" outlineLevel="1" x14ac:dyDescent="0.2">
      <c r="A184" s="3">
        <v>44838</v>
      </c>
      <c r="B184" s="31">
        <v>134403.35</v>
      </c>
      <c r="C184" s="5" t="s">
        <v>1217</v>
      </c>
      <c r="D184" s="9" t="s">
        <v>1386</v>
      </c>
      <c r="E184"/>
      <c r="F184" s="24"/>
      <c r="J184" s="31">
        <v>134403.35</v>
      </c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>
        <f t="shared" si="8"/>
        <v>134403.35</v>
      </c>
      <c r="AA184" s="24" t="str">
        <f t="shared" si="7"/>
        <v>44838134403,35</v>
      </c>
      <c r="AB184" t="s">
        <v>2218</v>
      </c>
      <c r="AC184" t="s">
        <v>2248</v>
      </c>
      <c r="AD184" t="s">
        <v>2272</v>
      </c>
    </row>
    <row r="185" spans="1:4094 4098:6144 6147:11264 11268:13311 13314:14334 14337:16371" ht="15" hidden="1" customHeight="1" outlineLevel="1" x14ac:dyDescent="0.2">
      <c r="A185" s="3">
        <v>44838</v>
      </c>
      <c r="B185" s="31">
        <v>49091.73</v>
      </c>
      <c r="C185" s="5" t="s">
        <v>7</v>
      </c>
      <c r="D185" s="9" t="s">
        <v>1384</v>
      </c>
      <c r="E185"/>
      <c r="F185" s="24"/>
      <c r="G185" s="2">
        <f>B185</f>
        <v>49091.73</v>
      </c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>
        <f t="shared" si="8"/>
        <v>49091.73</v>
      </c>
      <c r="AA185" s="24" t="str">
        <f t="shared" si="7"/>
        <v>4483849091,73</v>
      </c>
      <c r="AB185" t="s">
        <v>2209</v>
      </c>
      <c r="AC185" t="s">
        <v>2244</v>
      </c>
      <c r="AD185" t="s">
        <v>2209</v>
      </c>
    </row>
    <row r="186" spans="1:4094 4098:6144 6147:11264 11268:13311 13314:14334 14337:16371" ht="15" hidden="1" customHeight="1" outlineLevel="1" x14ac:dyDescent="0.2">
      <c r="A186" s="3">
        <v>44838</v>
      </c>
      <c r="B186" s="31">
        <v>160.62</v>
      </c>
      <c r="C186" s="5" t="s">
        <v>7</v>
      </c>
      <c r="D186" s="9" t="s">
        <v>209</v>
      </c>
      <c r="E186" s="24">
        <f>B186</f>
        <v>160.62</v>
      </c>
      <c r="F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>
        <f t="shared" si="8"/>
        <v>160.62</v>
      </c>
      <c r="AA186" s="24" t="str">
        <f t="shared" si="7"/>
        <v>44838160,62</v>
      </c>
      <c r="AB186" t="s">
        <v>2204</v>
      </c>
      <c r="AC186" t="s">
        <v>2245</v>
      </c>
      <c r="AD186" t="s">
        <v>2262</v>
      </c>
    </row>
    <row r="187" spans="1:4094 4098:6144 6147:11264 11268:13311 13314:14334 14337:16371" ht="15" hidden="1" customHeight="1" outlineLevel="1" x14ac:dyDescent="0.2">
      <c r="A187" s="3">
        <v>44837</v>
      </c>
      <c r="B187" s="31">
        <v>990</v>
      </c>
      <c r="C187" s="5" t="s">
        <v>7</v>
      </c>
      <c r="D187" s="9" t="s">
        <v>1387</v>
      </c>
      <c r="E187" s="24">
        <f>B187</f>
        <v>990</v>
      </c>
      <c r="F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>
        <f t="shared" si="8"/>
        <v>990</v>
      </c>
      <c r="AA187" s="24" t="str">
        <f t="shared" si="7"/>
        <v>44837990</v>
      </c>
      <c r="AB187" t="s">
        <v>2204</v>
      </c>
      <c r="AC187" t="s">
        <v>2245</v>
      </c>
      <c r="AD187" t="s">
        <v>2262</v>
      </c>
    </row>
    <row r="188" spans="1:4094 4098:6144 6147:11264 11268:13311 13314:14334 14337:16371" ht="15" customHeight="1" collapsed="1" x14ac:dyDescent="0.2">
      <c r="A188" s="55"/>
      <c r="B188" s="28">
        <f>SUM(B135:B187)</f>
        <v>1899034.5100000005</v>
      </c>
      <c r="C188" s="56"/>
      <c r="D188" s="57"/>
      <c r="E188" s="41"/>
      <c r="F188" s="41"/>
      <c r="G188" s="58"/>
      <c r="H188" s="41"/>
      <c r="I188" s="41"/>
      <c r="J188" s="43"/>
      <c r="K188" s="43"/>
      <c r="L188" s="28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1"/>
      <c r="AC188" s="41"/>
      <c r="AD188" s="41"/>
      <c r="AE188" s="3"/>
      <c r="AF188" s="31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V188" s="3"/>
      <c r="AW188" s="31"/>
      <c r="AX188" s="5"/>
      <c r="AY188" s="9"/>
      <c r="BB188" s="2"/>
      <c r="BE188" s="24"/>
      <c r="BF188" s="24"/>
      <c r="BG188" s="31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Z188" s="3"/>
      <c r="CA188" s="31"/>
      <c r="CB188" s="5"/>
      <c r="CC188" s="9"/>
      <c r="CF188" s="2"/>
      <c r="CI188" s="24"/>
      <c r="CJ188" s="24"/>
      <c r="CK188" s="31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D188" s="3"/>
      <c r="DE188" s="31"/>
      <c r="DF188" s="5"/>
      <c r="DG188" s="9"/>
      <c r="DJ188" s="2"/>
      <c r="DM188" s="24"/>
      <c r="DN188" s="24"/>
      <c r="DO188" s="31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H188" s="3"/>
      <c r="EI188" s="31"/>
      <c r="EJ188" s="5"/>
      <c r="EK188" s="9"/>
      <c r="EN188" s="2"/>
      <c r="EQ188" s="24"/>
      <c r="ER188" s="24"/>
      <c r="ES188" s="31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L188" s="3"/>
      <c r="FM188" s="31"/>
      <c r="FN188" s="5"/>
      <c r="FO188" s="9"/>
      <c r="FR188" s="2"/>
      <c r="FU188" s="24"/>
      <c r="FV188" s="24"/>
      <c r="FW188" s="31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P188" s="3"/>
      <c r="GQ188" s="31"/>
      <c r="GR188" s="5"/>
      <c r="GS188" s="9"/>
      <c r="GV188" s="2"/>
      <c r="GY188" s="24"/>
      <c r="GZ188" s="24"/>
      <c r="HA188" s="31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T188" s="3"/>
      <c r="HU188" s="31"/>
      <c r="HV188" s="5"/>
      <c r="HW188" s="9"/>
      <c r="HZ188" s="2"/>
      <c r="IC188" s="24"/>
      <c r="ID188" s="24"/>
      <c r="IE188" s="31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X188" s="3"/>
      <c r="IY188" s="31"/>
      <c r="IZ188" s="5"/>
      <c r="JA188" s="9"/>
      <c r="JD188" s="2"/>
      <c r="JG188" s="24"/>
      <c r="JH188" s="24"/>
      <c r="JI188" s="31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KB188" s="3"/>
      <c r="KC188" s="31"/>
      <c r="KD188" s="5"/>
      <c r="KE188" s="9"/>
      <c r="KH188" s="2"/>
      <c r="KK188" s="24"/>
      <c r="KL188" s="24"/>
      <c r="KM188" s="31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F188" s="3"/>
      <c r="LG188" s="31"/>
      <c r="LH188" s="5"/>
      <c r="LI188" s="9"/>
      <c r="LL188" s="2"/>
      <c r="LO188" s="24"/>
      <c r="LP188" s="24"/>
      <c r="LQ188" s="31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J188" s="3"/>
      <c r="MK188" s="31"/>
      <c r="ML188" s="5"/>
      <c r="MM188" s="9"/>
      <c r="MP188" s="2"/>
      <c r="MS188" s="24"/>
      <c r="MT188" s="24"/>
      <c r="MU188" s="31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N188" s="3"/>
      <c r="NO188" s="31"/>
      <c r="NP188" s="5"/>
      <c r="NQ188" s="9"/>
      <c r="NT188" s="2"/>
      <c r="NW188" s="24"/>
      <c r="NX188" s="24"/>
      <c r="NY188" s="31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R188" s="3"/>
      <c r="OS188" s="31"/>
      <c r="OT188" s="5"/>
      <c r="OU188" s="9"/>
      <c r="OX188" s="2"/>
      <c r="PA188" s="24"/>
      <c r="PB188" s="24"/>
      <c r="PC188" s="31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V188" s="3"/>
      <c r="PW188" s="31"/>
      <c r="PX188" s="5"/>
      <c r="PY188" s="9"/>
      <c r="QB188" s="2"/>
      <c r="QE188" s="24"/>
      <c r="QF188" s="24"/>
      <c r="QG188" s="31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Z188" s="3"/>
      <c r="RA188" s="31"/>
      <c r="RB188" s="5"/>
      <c r="RC188" s="9"/>
      <c r="RF188" s="2"/>
      <c r="RI188" s="24"/>
      <c r="RJ188" s="24"/>
      <c r="RK188" s="31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D188" s="3"/>
      <c r="SE188" s="31"/>
      <c r="SF188" s="5"/>
      <c r="SG188" s="9"/>
      <c r="SJ188" s="2"/>
      <c r="SM188" s="24"/>
      <c r="SN188" s="24"/>
      <c r="SO188" s="31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H188" s="3"/>
      <c r="TI188" s="31"/>
      <c r="TJ188" s="5"/>
      <c r="TK188" s="9"/>
      <c r="TN188" s="2"/>
      <c r="TQ188" s="24"/>
      <c r="TR188" s="24"/>
      <c r="TS188" s="31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L188" s="3"/>
      <c r="UM188" s="31"/>
      <c r="UN188" s="5"/>
      <c r="UO188" s="9"/>
      <c r="UR188" s="2"/>
      <c r="UU188" s="24"/>
      <c r="UV188" s="24"/>
      <c r="UW188" s="31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  <c r="VJ188" s="24"/>
      <c r="VK188" s="24"/>
      <c r="VL188" s="24"/>
      <c r="VP188" s="3"/>
      <c r="VQ188" s="31"/>
      <c r="VR188" s="5"/>
      <c r="VS188" s="9"/>
      <c r="VV188" s="2"/>
      <c r="VY188" s="24"/>
      <c r="VZ188" s="24"/>
      <c r="WA188" s="31"/>
      <c r="WB188" s="24"/>
      <c r="WC188" s="24"/>
      <c r="WD188" s="24"/>
      <c r="WE188" s="24"/>
      <c r="WF188" s="24"/>
      <c r="WG188" s="24"/>
      <c r="WH188" s="24"/>
      <c r="WI188" s="24"/>
      <c r="WJ188" s="24"/>
      <c r="WK188" s="24"/>
      <c r="WL188" s="24"/>
      <c r="WM188" s="24"/>
      <c r="WN188" s="24"/>
      <c r="WO188" s="24"/>
      <c r="WP188" s="24"/>
      <c r="WT188" s="3"/>
      <c r="WU188" s="31"/>
      <c r="WV188" s="5"/>
      <c r="WW188" s="9"/>
      <c r="WZ188" s="2"/>
      <c r="XC188" s="24"/>
      <c r="XD188" s="24"/>
      <c r="XE188" s="31"/>
      <c r="XF188" s="24"/>
      <c r="XG188" s="24"/>
      <c r="XH188" s="24"/>
      <c r="XI188" s="24"/>
      <c r="XJ188" s="24"/>
      <c r="XK188" s="24"/>
      <c r="XL188" s="24"/>
      <c r="XM188" s="24"/>
      <c r="XN188" s="24"/>
      <c r="XO188" s="24"/>
      <c r="XP188" s="24"/>
      <c r="XQ188" s="24"/>
      <c r="XR188" s="24"/>
      <c r="XS188" s="24"/>
      <c r="XT188" s="24"/>
      <c r="XX188" s="3"/>
      <c r="XY188" s="31"/>
      <c r="XZ188" s="5"/>
      <c r="YA188" s="9"/>
      <c r="YD188" s="2"/>
      <c r="YG188" s="24"/>
      <c r="YH188" s="24"/>
      <c r="YI188" s="31"/>
      <c r="YJ188" s="24"/>
      <c r="YK188" s="24"/>
      <c r="YL188" s="24"/>
      <c r="YM188" s="24"/>
      <c r="YN188" s="24"/>
      <c r="YO188" s="24"/>
      <c r="YP188" s="24"/>
      <c r="YQ188" s="24"/>
      <c r="YR188" s="24"/>
      <c r="YS188" s="24"/>
      <c r="YT188" s="24"/>
      <c r="YU188" s="24"/>
      <c r="YV188" s="24"/>
      <c r="YW188" s="24"/>
      <c r="YX188" s="24"/>
      <c r="ZB188" s="3"/>
      <c r="ZC188" s="31"/>
      <c r="ZD188" s="5"/>
      <c r="ZE188" s="9"/>
      <c r="ZH188" s="2"/>
      <c r="ZK188" s="24"/>
      <c r="ZL188" s="24"/>
      <c r="ZM188" s="31"/>
      <c r="ZN188" s="24"/>
      <c r="ZO188" s="24"/>
      <c r="ZP188" s="24"/>
      <c r="ZQ188" s="24"/>
      <c r="ZR188" s="24"/>
      <c r="ZS188" s="24"/>
      <c r="ZT188" s="24"/>
      <c r="ZU188" s="24"/>
      <c r="ZV188" s="24"/>
      <c r="ZW188" s="24"/>
      <c r="ZX188" s="24"/>
      <c r="ZY188" s="24"/>
      <c r="ZZ188" s="24"/>
      <c r="AAA188" s="24"/>
      <c r="AAB188" s="24"/>
      <c r="AAF188" s="3"/>
      <c r="AAG188" s="31"/>
      <c r="AAH188" s="5"/>
      <c r="AAI188" s="9"/>
      <c r="AAL188" s="2"/>
      <c r="AAO188" s="24"/>
      <c r="AAP188" s="24"/>
      <c r="AAQ188" s="31"/>
      <c r="AAR188" s="24"/>
      <c r="AAS188" s="24"/>
      <c r="AAT188" s="24"/>
      <c r="AAU188" s="24"/>
      <c r="AAV188" s="24"/>
      <c r="AAW188" s="24"/>
      <c r="AAX188" s="24"/>
      <c r="AAY188" s="24"/>
      <c r="AAZ188" s="24"/>
      <c r="ABA188" s="24"/>
      <c r="ABB188" s="24"/>
      <c r="ABC188" s="24"/>
      <c r="ABD188" s="24"/>
      <c r="ABE188" s="24"/>
      <c r="ABF188" s="24"/>
      <c r="ABJ188" s="3"/>
      <c r="ABK188" s="31"/>
      <c r="ABL188" s="5"/>
      <c r="ABM188" s="9"/>
      <c r="ABP188" s="2"/>
      <c r="ABS188" s="24"/>
      <c r="ABT188" s="24"/>
      <c r="ABU188" s="31"/>
      <c r="ABV188" s="24"/>
      <c r="ABW188" s="24"/>
      <c r="ABX188" s="24"/>
      <c r="ABY188" s="24"/>
      <c r="ABZ188" s="24"/>
      <c r="ACA188" s="24"/>
      <c r="ACB188" s="24"/>
      <c r="ACC188" s="24"/>
      <c r="ACD188" s="24"/>
      <c r="ACE188" s="24"/>
      <c r="ACF188" s="24"/>
      <c r="ACG188" s="24"/>
      <c r="ACH188" s="24"/>
      <c r="ACI188" s="24"/>
      <c r="ACJ188" s="24"/>
      <c r="ACN188" s="3"/>
      <c r="ACO188" s="31"/>
      <c r="ACP188" s="5"/>
      <c r="ACQ188" s="9"/>
      <c r="ACT188" s="2"/>
      <c r="ACW188" s="24"/>
      <c r="ACX188" s="24"/>
      <c r="ACY188" s="31"/>
      <c r="ACZ188" s="24"/>
      <c r="ADA188" s="24"/>
      <c r="ADB188" s="24"/>
      <c r="ADC188" s="24"/>
      <c r="ADD188" s="24"/>
      <c r="ADE188" s="24"/>
      <c r="ADF188" s="24"/>
      <c r="ADG188" s="24"/>
      <c r="ADH188" s="24"/>
      <c r="ADI188" s="24"/>
      <c r="ADJ188" s="24"/>
      <c r="ADK188" s="24"/>
      <c r="ADL188" s="24"/>
      <c r="ADM188" s="24"/>
      <c r="ADN188" s="24"/>
      <c r="ADR188" s="3"/>
      <c r="ADS188" s="31"/>
      <c r="ADT188" s="5"/>
      <c r="ADU188" s="9"/>
      <c r="ADX188" s="2"/>
      <c r="AEA188" s="24"/>
      <c r="AEB188" s="24"/>
      <c r="AEC188" s="31"/>
      <c r="AED188" s="24"/>
      <c r="AEE188" s="24"/>
      <c r="AEF188" s="24"/>
      <c r="AEG188" s="24"/>
      <c r="AEH188" s="24"/>
      <c r="AEI188" s="24"/>
      <c r="AEJ188" s="24"/>
      <c r="AEK188" s="24"/>
      <c r="AEL188" s="24"/>
      <c r="AEM188" s="24"/>
      <c r="AEN188" s="24"/>
      <c r="AEO188" s="24"/>
      <c r="AEP188" s="24"/>
      <c r="AEQ188" s="24"/>
      <c r="AER188" s="24"/>
      <c r="AEV188" s="3"/>
      <c r="AEW188" s="31"/>
      <c r="AEX188" s="5"/>
      <c r="AEY188" s="9"/>
      <c r="AFB188" s="2"/>
      <c r="AFE188" s="24"/>
      <c r="AFF188" s="24"/>
      <c r="AFG188" s="31"/>
      <c r="AFH188" s="24"/>
      <c r="AFI188" s="24"/>
      <c r="AFJ188" s="24"/>
      <c r="AFK188" s="24"/>
      <c r="AFL188" s="24"/>
      <c r="AFM188" s="24"/>
      <c r="AFN188" s="24"/>
      <c r="AFO188" s="24"/>
      <c r="AFP188" s="24"/>
      <c r="AFQ188" s="24"/>
      <c r="AFR188" s="24"/>
      <c r="AFS188" s="24"/>
      <c r="AFT188" s="24"/>
      <c r="AFU188" s="24"/>
      <c r="AFV188" s="24"/>
      <c r="AFZ188" s="3"/>
      <c r="AGA188" s="31"/>
      <c r="AGB188" s="5"/>
      <c r="AGC188" s="9"/>
      <c r="AGF188" s="2"/>
      <c r="AGI188" s="24"/>
      <c r="AGJ188" s="24"/>
      <c r="AGK188" s="31"/>
      <c r="AGL188" s="24"/>
      <c r="AGM188" s="24"/>
      <c r="AGN188" s="24"/>
      <c r="AGO188" s="24"/>
      <c r="AGP188" s="24"/>
      <c r="AGQ188" s="24"/>
      <c r="AGR188" s="24"/>
      <c r="AGS188" s="24"/>
      <c r="AGT188" s="24"/>
      <c r="AGU188" s="24"/>
      <c r="AGV188" s="24"/>
      <c r="AGW188" s="24"/>
      <c r="AGX188" s="24"/>
      <c r="AGY188" s="24"/>
      <c r="AGZ188" s="24"/>
      <c r="AHD188" s="3"/>
      <c r="AHE188" s="31"/>
      <c r="AHF188" s="5"/>
      <c r="AHG188" s="9"/>
      <c r="AHJ188" s="2"/>
      <c r="AHM188" s="24"/>
      <c r="AHN188" s="24"/>
      <c r="AHO188" s="31"/>
      <c r="AHP188" s="24"/>
      <c r="AHQ188" s="24"/>
      <c r="AHR188" s="24"/>
      <c r="AHS188" s="24"/>
      <c r="AHT188" s="24"/>
      <c r="AHU188" s="24"/>
      <c r="AHV188" s="24"/>
      <c r="AHW188" s="24"/>
      <c r="AHX188" s="24"/>
      <c r="AHY188" s="24"/>
      <c r="AHZ188" s="24"/>
      <c r="AIA188" s="24"/>
      <c r="AIB188" s="24"/>
      <c r="AIC188" s="24"/>
      <c r="AID188" s="24"/>
      <c r="AIH188" s="3"/>
      <c r="AII188" s="31"/>
      <c r="AIJ188" s="5"/>
      <c r="AIK188" s="9"/>
      <c r="AIN188" s="2"/>
      <c r="AIQ188" s="24"/>
      <c r="AIR188" s="24"/>
      <c r="AIS188" s="31"/>
      <c r="AIT188" s="24"/>
      <c r="AIU188" s="24"/>
      <c r="AIV188" s="24"/>
      <c r="AIW188" s="24"/>
      <c r="AIX188" s="24"/>
      <c r="AIY188" s="24"/>
      <c r="AIZ188" s="24"/>
      <c r="AJA188" s="24"/>
      <c r="AJB188" s="24"/>
      <c r="AJC188" s="24"/>
      <c r="AJD188" s="24"/>
      <c r="AJE188" s="24"/>
      <c r="AJF188" s="24"/>
      <c r="AJG188" s="24"/>
      <c r="AJH188" s="24"/>
      <c r="AJL188" s="3"/>
      <c r="AJM188" s="31"/>
      <c r="AJN188" s="5"/>
      <c r="AJO188" s="9"/>
      <c r="AJR188" s="2"/>
      <c r="AJU188" s="24"/>
      <c r="AJV188" s="24"/>
      <c r="AJW188" s="31"/>
      <c r="AJX188" s="24"/>
      <c r="AJY188" s="24"/>
      <c r="AJZ188" s="24"/>
      <c r="AKA188" s="24"/>
      <c r="AKB188" s="24"/>
      <c r="AKC188" s="24"/>
      <c r="AKD188" s="24"/>
      <c r="AKE188" s="24"/>
      <c r="AKF188" s="24"/>
      <c r="AKG188" s="24"/>
      <c r="AKH188" s="24"/>
      <c r="AKI188" s="24"/>
      <c r="AKJ188" s="24"/>
      <c r="AKK188" s="24"/>
      <c r="AKL188" s="24"/>
      <c r="AKP188" s="3"/>
      <c r="AKQ188" s="31"/>
      <c r="AKR188" s="5"/>
      <c r="AKS188" s="9"/>
      <c r="AKV188" s="2"/>
      <c r="AKY188" s="24"/>
      <c r="AKZ188" s="24"/>
      <c r="ALA188" s="31"/>
      <c r="ALB188" s="24"/>
      <c r="ALC188" s="24"/>
      <c r="ALD188" s="24"/>
      <c r="ALE188" s="24"/>
      <c r="ALF188" s="24"/>
      <c r="ALG188" s="24"/>
      <c r="ALH188" s="24"/>
      <c r="ALI188" s="24"/>
      <c r="ALJ188" s="24"/>
      <c r="ALK188" s="24"/>
      <c r="ALL188" s="24"/>
      <c r="ALM188" s="24"/>
      <c r="ALN188" s="24"/>
      <c r="ALO188" s="24"/>
      <c r="ALP188" s="24"/>
      <c r="ALT188" s="3"/>
      <c r="ALU188" s="31"/>
      <c r="ALV188" s="5"/>
      <c r="ALW188" s="9"/>
      <c r="ALZ188" s="2"/>
      <c r="AMC188" s="24"/>
      <c r="AMD188" s="24"/>
      <c r="AME188" s="31"/>
      <c r="AMF188" s="24"/>
      <c r="AMG188" s="24"/>
      <c r="AMH188" s="24"/>
      <c r="AMI188" s="24"/>
      <c r="AMJ188" s="24"/>
      <c r="AMK188" s="24"/>
      <c r="AML188" s="24"/>
      <c r="AMM188" s="24"/>
      <c r="AMN188" s="24"/>
      <c r="AMO188" s="24"/>
      <c r="AMP188" s="24"/>
      <c r="AMQ188" s="24"/>
      <c r="AMR188" s="24"/>
      <c r="AMS188" s="24"/>
      <c r="AMT188" s="24"/>
      <c r="AMX188" s="3"/>
      <c r="AMY188" s="31"/>
      <c r="AMZ188" s="5"/>
      <c r="ANA188" s="9"/>
      <c r="AND188" s="2"/>
      <c r="ANG188" s="24"/>
      <c r="ANH188" s="24"/>
      <c r="ANI188" s="31"/>
      <c r="ANJ188" s="24"/>
      <c r="ANK188" s="24"/>
      <c r="ANL188" s="24"/>
      <c r="ANM188" s="24"/>
      <c r="ANN188" s="24"/>
      <c r="ANO188" s="24"/>
      <c r="ANP188" s="24"/>
      <c r="ANQ188" s="24"/>
      <c r="ANR188" s="24"/>
      <c r="ANS188" s="24"/>
      <c r="ANT188" s="24"/>
      <c r="ANU188" s="24"/>
      <c r="ANV188" s="24"/>
      <c r="ANW188" s="24"/>
      <c r="ANX188" s="24"/>
      <c r="AOB188" s="3"/>
      <c r="AOC188" s="31"/>
      <c r="AOD188" s="5"/>
      <c r="AOE188" s="9"/>
      <c r="AOH188" s="2"/>
      <c r="AOK188" s="24"/>
      <c r="AOL188" s="24"/>
      <c r="AOM188" s="31"/>
      <c r="AON188" s="24"/>
      <c r="AOO188" s="24"/>
      <c r="AOP188" s="24"/>
      <c r="AOQ188" s="24"/>
      <c r="AOR188" s="24"/>
      <c r="AOS188" s="24"/>
      <c r="AOT188" s="24"/>
      <c r="AOU188" s="24"/>
      <c r="AOV188" s="24"/>
      <c r="AOW188" s="24"/>
      <c r="AOX188" s="24"/>
      <c r="AOY188" s="24"/>
      <c r="AOZ188" s="24"/>
      <c r="APA188" s="24"/>
      <c r="APB188" s="24"/>
      <c r="APF188" s="3"/>
      <c r="APG188" s="31"/>
      <c r="APH188" s="5"/>
      <c r="API188" s="9"/>
      <c r="APL188" s="2"/>
      <c r="APO188" s="24"/>
      <c r="APP188" s="24"/>
      <c r="APQ188" s="31"/>
      <c r="APR188" s="24"/>
      <c r="APS188" s="24"/>
      <c r="APT188" s="24"/>
      <c r="APU188" s="24"/>
      <c r="APV188" s="24"/>
      <c r="APW188" s="24"/>
      <c r="APX188" s="24"/>
      <c r="APY188" s="24"/>
      <c r="APZ188" s="24"/>
      <c r="AQA188" s="24"/>
      <c r="AQB188" s="24"/>
      <c r="AQC188" s="24"/>
      <c r="AQD188" s="24"/>
      <c r="AQE188" s="24"/>
      <c r="AQF188" s="24"/>
      <c r="AQJ188" s="3"/>
      <c r="AQK188" s="31"/>
      <c r="AQL188" s="5"/>
      <c r="AQM188" s="9"/>
      <c r="AQP188" s="2"/>
      <c r="AQS188" s="24"/>
      <c r="AQT188" s="24"/>
      <c r="AQU188" s="31"/>
      <c r="AQV188" s="24"/>
      <c r="AQW188" s="24"/>
      <c r="AQX188" s="24"/>
      <c r="AQY188" s="24"/>
      <c r="AQZ188" s="24"/>
      <c r="ARA188" s="24"/>
      <c r="ARB188" s="24"/>
      <c r="ARC188" s="24"/>
      <c r="ARD188" s="24"/>
      <c r="ARE188" s="24"/>
      <c r="ARF188" s="24"/>
      <c r="ARG188" s="24"/>
      <c r="ARH188" s="24"/>
      <c r="ARI188" s="24"/>
      <c r="ARJ188" s="24"/>
      <c r="ARN188" s="3"/>
      <c r="ARO188" s="31"/>
      <c r="ARP188" s="5"/>
      <c r="ARQ188" s="9"/>
      <c r="ART188" s="2"/>
      <c r="ARW188" s="24"/>
      <c r="ARX188" s="24"/>
      <c r="ARY188" s="31"/>
      <c r="ARZ188" s="24"/>
      <c r="ASA188" s="24"/>
      <c r="ASB188" s="24"/>
      <c r="ASC188" s="24"/>
      <c r="ASD188" s="24"/>
      <c r="ASE188" s="24"/>
      <c r="ASF188" s="24"/>
      <c r="ASG188" s="24"/>
      <c r="ASH188" s="24"/>
      <c r="ASI188" s="24"/>
      <c r="ASJ188" s="24"/>
      <c r="ASK188" s="24"/>
      <c r="ASL188" s="24"/>
      <c r="ASM188" s="24"/>
      <c r="ASN188" s="24"/>
      <c r="ASR188" s="3"/>
      <c r="ASS188" s="31"/>
      <c r="AST188" s="5"/>
      <c r="ASU188" s="9"/>
      <c r="ASX188" s="2"/>
      <c r="ATA188" s="24"/>
      <c r="ATB188" s="24"/>
      <c r="ATC188" s="31"/>
      <c r="ATD188" s="24"/>
      <c r="ATE188" s="24"/>
      <c r="ATF188" s="24"/>
      <c r="ATG188" s="24"/>
      <c r="ATH188" s="24"/>
      <c r="ATI188" s="24"/>
      <c r="ATJ188" s="24"/>
      <c r="ATK188" s="24"/>
      <c r="ATL188" s="24"/>
      <c r="ATM188" s="24"/>
      <c r="ATN188" s="24"/>
      <c r="ATO188" s="24"/>
      <c r="ATP188" s="24"/>
      <c r="ATQ188" s="24"/>
      <c r="ATR188" s="24"/>
      <c r="ATV188" s="3"/>
      <c r="ATW188" s="31"/>
      <c r="ATX188" s="5"/>
      <c r="ATY188" s="9"/>
      <c r="AUB188" s="2"/>
      <c r="AUE188" s="24"/>
      <c r="AUF188" s="24"/>
      <c r="AUG188" s="31"/>
      <c r="AUH188" s="24"/>
      <c r="AUI188" s="24"/>
      <c r="AUJ188" s="24"/>
      <c r="AUK188" s="24"/>
      <c r="AUL188" s="24"/>
      <c r="AUM188" s="24"/>
      <c r="AUN188" s="24"/>
      <c r="AUO188" s="24"/>
      <c r="AUP188" s="24"/>
      <c r="AUQ188" s="24"/>
      <c r="AUR188" s="24"/>
      <c r="AUS188" s="24"/>
      <c r="AUT188" s="24"/>
      <c r="AUU188" s="24"/>
      <c r="AUV188" s="24"/>
      <c r="AUZ188" s="3"/>
      <c r="AVA188" s="31"/>
      <c r="AVB188" s="5"/>
      <c r="AVC188" s="9"/>
      <c r="AVF188" s="2"/>
      <c r="AVI188" s="24"/>
      <c r="AVJ188" s="24"/>
      <c r="AVK188" s="31"/>
      <c r="AVL188" s="24"/>
      <c r="AVM188" s="24"/>
      <c r="AVN188" s="24"/>
      <c r="AVO188" s="24"/>
      <c r="AVP188" s="24"/>
      <c r="AVQ188" s="24"/>
      <c r="AVR188" s="24"/>
      <c r="AVS188" s="24"/>
      <c r="AVT188" s="24"/>
      <c r="AVU188" s="24"/>
      <c r="AVV188" s="24"/>
      <c r="AVW188" s="24"/>
      <c r="AVX188" s="24"/>
      <c r="AVY188" s="24"/>
      <c r="AVZ188" s="24"/>
      <c r="AWD188" s="3"/>
      <c r="AWE188" s="31"/>
      <c r="AWF188" s="5"/>
      <c r="AWG188" s="9"/>
      <c r="AWJ188" s="2"/>
      <c r="AWM188" s="24"/>
      <c r="AWN188" s="24"/>
      <c r="AWO188" s="31"/>
      <c r="AWP188" s="24"/>
      <c r="AWQ188" s="24"/>
      <c r="AWR188" s="24"/>
      <c r="AWS188" s="24"/>
      <c r="AWT188" s="24"/>
      <c r="AWU188" s="24"/>
      <c r="AWV188" s="24"/>
      <c r="AWW188" s="24"/>
      <c r="AWX188" s="24"/>
      <c r="AWY188" s="24"/>
      <c r="AWZ188" s="24"/>
      <c r="AXA188" s="24"/>
      <c r="AXB188" s="24"/>
      <c r="AXC188" s="24"/>
      <c r="AXD188" s="24"/>
      <c r="AXH188" s="3"/>
      <c r="AXI188" s="31"/>
      <c r="AXJ188" s="5"/>
      <c r="AXK188" s="9"/>
      <c r="AXN188" s="2"/>
      <c r="AXQ188" s="24"/>
      <c r="AXR188" s="24"/>
      <c r="AXS188" s="31"/>
      <c r="AXT188" s="24"/>
      <c r="AXU188" s="24"/>
      <c r="AXV188" s="24"/>
      <c r="AXW188" s="24"/>
      <c r="AXX188" s="24"/>
      <c r="AXY188" s="24"/>
      <c r="AXZ188" s="24"/>
      <c r="AYA188" s="24"/>
      <c r="AYB188" s="24"/>
      <c r="AYC188" s="24"/>
      <c r="AYD188" s="24"/>
      <c r="AYE188" s="24"/>
      <c r="AYF188" s="24"/>
      <c r="AYG188" s="24"/>
      <c r="AYH188" s="24"/>
      <c r="AYL188" s="3"/>
      <c r="AYM188" s="31"/>
      <c r="AYN188" s="5"/>
      <c r="AYO188" s="9"/>
      <c r="AYR188" s="2"/>
      <c r="AYU188" s="24"/>
      <c r="AYV188" s="24"/>
      <c r="AYW188" s="31"/>
      <c r="AYX188" s="24"/>
      <c r="AYY188" s="24"/>
      <c r="AYZ188" s="24"/>
      <c r="AZA188" s="24"/>
      <c r="AZB188" s="24"/>
      <c r="AZC188" s="24"/>
      <c r="AZD188" s="24"/>
      <c r="AZE188" s="24"/>
      <c r="AZF188" s="24"/>
      <c r="AZG188" s="24"/>
      <c r="AZH188" s="24"/>
      <c r="AZI188" s="24"/>
      <c r="AZJ188" s="24"/>
      <c r="AZK188" s="24"/>
      <c r="AZL188" s="24"/>
      <c r="AZP188" s="3"/>
      <c r="AZQ188" s="31"/>
      <c r="AZR188" s="5"/>
      <c r="AZS188" s="9"/>
      <c r="AZV188" s="2"/>
      <c r="AZY188" s="24"/>
      <c r="AZZ188" s="24"/>
      <c r="BAA188" s="31"/>
      <c r="BAB188" s="24"/>
      <c r="BAC188" s="24"/>
      <c r="BAD188" s="24"/>
      <c r="BAE188" s="24"/>
      <c r="BAF188" s="24"/>
      <c r="BAG188" s="24"/>
      <c r="BAH188" s="24"/>
      <c r="BAI188" s="24"/>
      <c r="BAJ188" s="24"/>
      <c r="BAK188" s="24"/>
      <c r="BAL188" s="24"/>
      <c r="BAM188" s="24"/>
      <c r="BAN188" s="24"/>
      <c r="BAO188" s="24"/>
      <c r="BAP188" s="24"/>
      <c r="BAT188" s="3"/>
      <c r="BAU188" s="31"/>
      <c r="BAV188" s="5"/>
      <c r="BAW188" s="9"/>
      <c r="BAZ188" s="2"/>
      <c r="BBC188" s="24"/>
      <c r="BBD188" s="24"/>
      <c r="BBE188" s="31"/>
      <c r="BBF188" s="24"/>
      <c r="BBG188" s="24"/>
      <c r="BBH188" s="24"/>
      <c r="BBI188" s="24"/>
      <c r="BBJ188" s="24"/>
      <c r="BBK188" s="24"/>
      <c r="BBL188" s="24"/>
      <c r="BBM188" s="24"/>
      <c r="BBN188" s="24"/>
      <c r="BBO188" s="24"/>
      <c r="BBP188" s="24"/>
      <c r="BBQ188" s="24"/>
      <c r="BBR188" s="24"/>
      <c r="BBS188" s="24"/>
      <c r="BBT188" s="24"/>
      <c r="BBX188" s="3"/>
      <c r="BBY188" s="31"/>
      <c r="BBZ188" s="5"/>
      <c r="BCA188" s="9"/>
      <c r="BCD188" s="2"/>
      <c r="BCG188" s="24"/>
      <c r="BCH188" s="24"/>
      <c r="BCI188" s="31"/>
      <c r="BCJ188" s="24"/>
      <c r="BCK188" s="24"/>
      <c r="BCL188" s="24"/>
      <c r="BCM188" s="24"/>
      <c r="BCN188" s="24"/>
      <c r="BCO188" s="24"/>
      <c r="BCP188" s="24"/>
      <c r="BCQ188" s="24"/>
      <c r="BCR188" s="24"/>
      <c r="BCS188" s="24"/>
      <c r="BCT188" s="24"/>
      <c r="BCU188" s="24"/>
      <c r="BCV188" s="24"/>
      <c r="BCW188" s="24"/>
      <c r="BCX188" s="24"/>
      <c r="BDB188" s="3"/>
      <c r="BDC188" s="31"/>
      <c r="BDD188" s="5"/>
      <c r="BDE188" s="9"/>
      <c r="BDH188" s="2"/>
      <c r="BDK188" s="24"/>
      <c r="BDL188" s="24"/>
      <c r="BDM188" s="31"/>
      <c r="BDN188" s="24"/>
      <c r="BDO188" s="24"/>
      <c r="BDP188" s="24"/>
      <c r="BDQ188" s="24"/>
      <c r="BDR188" s="24"/>
      <c r="BDS188" s="24"/>
      <c r="BDT188" s="24"/>
      <c r="BDU188" s="24"/>
      <c r="BDV188" s="24"/>
      <c r="BDW188" s="24"/>
      <c r="BDX188" s="24"/>
      <c r="BDY188" s="24"/>
      <c r="BDZ188" s="24"/>
      <c r="BEA188" s="24"/>
      <c r="BEB188" s="24"/>
      <c r="BEF188" s="3"/>
      <c r="BEG188" s="31"/>
      <c r="BEH188" s="5"/>
      <c r="BEI188" s="9"/>
      <c r="BEL188" s="2"/>
      <c r="BEO188" s="24"/>
      <c r="BEP188" s="24"/>
      <c r="BEQ188" s="31"/>
      <c r="BER188" s="24"/>
      <c r="BES188" s="24"/>
      <c r="BET188" s="24"/>
      <c r="BEU188" s="24"/>
      <c r="BEV188" s="24"/>
      <c r="BEW188" s="24"/>
      <c r="BEX188" s="24"/>
      <c r="BEY188" s="24"/>
      <c r="BEZ188" s="24"/>
      <c r="BFA188" s="24"/>
      <c r="BFB188" s="24"/>
      <c r="BFC188" s="24"/>
      <c r="BFD188" s="24"/>
      <c r="BFE188" s="24"/>
      <c r="BFF188" s="24"/>
      <c r="BFJ188" s="3"/>
      <c r="BFK188" s="31"/>
      <c r="BFL188" s="5"/>
      <c r="BFM188" s="9"/>
      <c r="BFP188" s="2"/>
      <c r="BFS188" s="24"/>
      <c r="BFT188" s="24"/>
      <c r="BFU188" s="31"/>
      <c r="BFV188" s="24"/>
      <c r="BFW188" s="24"/>
      <c r="BFX188" s="24"/>
      <c r="BFY188" s="24"/>
      <c r="BFZ188" s="24"/>
      <c r="BGA188" s="24"/>
      <c r="BGB188" s="24"/>
      <c r="BGC188" s="24"/>
      <c r="BGD188" s="24"/>
      <c r="BGE188" s="24"/>
      <c r="BGF188" s="24"/>
      <c r="BGG188" s="24"/>
      <c r="BGH188" s="24"/>
      <c r="BGI188" s="24"/>
      <c r="BGJ188" s="24"/>
      <c r="BGN188" s="3"/>
      <c r="BGO188" s="31"/>
      <c r="BGP188" s="5"/>
      <c r="BGQ188" s="9"/>
      <c r="BGT188" s="2"/>
      <c r="BGW188" s="24"/>
      <c r="BGX188" s="24"/>
      <c r="BGY188" s="31"/>
      <c r="BGZ188" s="24"/>
      <c r="BHA188" s="24"/>
      <c r="BHB188" s="24"/>
      <c r="BHC188" s="24"/>
      <c r="BHD188" s="24"/>
      <c r="BHE188" s="24"/>
      <c r="BHF188" s="24"/>
      <c r="BHG188" s="24"/>
      <c r="BHH188" s="24"/>
      <c r="BHI188" s="24"/>
      <c r="BHJ188" s="24"/>
      <c r="BHK188" s="24"/>
      <c r="BHL188" s="24"/>
      <c r="BHM188" s="24"/>
      <c r="BHN188" s="24"/>
      <c r="BHR188" s="3"/>
      <c r="BHS188" s="31"/>
      <c r="BHT188" s="5"/>
      <c r="BHU188" s="9"/>
      <c r="BHX188" s="2"/>
      <c r="BIA188" s="24"/>
      <c r="BIB188" s="24"/>
      <c r="BIC188" s="31"/>
      <c r="BID188" s="24"/>
      <c r="BIE188" s="24"/>
      <c r="BIF188" s="24"/>
      <c r="BIG188" s="24"/>
      <c r="BIH188" s="24"/>
      <c r="BII188" s="24"/>
      <c r="BIJ188" s="24"/>
      <c r="BIK188" s="24"/>
      <c r="BIL188" s="24"/>
      <c r="BIM188" s="24"/>
      <c r="BIN188" s="24"/>
      <c r="BIO188" s="24"/>
      <c r="BIP188" s="24"/>
      <c r="BIQ188" s="24"/>
      <c r="BIR188" s="24"/>
      <c r="BIV188" s="3"/>
      <c r="BIW188" s="31"/>
      <c r="BIX188" s="5"/>
      <c r="BIY188" s="9"/>
      <c r="BJB188" s="2"/>
      <c r="BJE188" s="24"/>
      <c r="BJF188" s="24"/>
      <c r="BJG188" s="31"/>
      <c r="BJH188" s="24"/>
      <c r="BJI188" s="24"/>
      <c r="BJJ188" s="24"/>
      <c r="BJK188" s="24"/>
      <c r="BJL188" s="24"/>
      <c r="BJM188" s="24"/>
      <c r="BJN188" s="24"/>
      <c r="BJO188" s="24"/>
      <c r="BJP188" s="24"/>
      <c r="BJQ188" s="24"/>
      <c r="BJR188" s="24"/>
      <c r="BJS188" s="24"/>
      <c r="BJT188" s="24"/>
      <c r="BJU188" s="24"/>
      <c r="BJV188" s="24"/>
      <c r="BJZ188" s="3"/>
      <c r="BKA188" s="31"/>
      <c r="BKB188" s="5"/>
      <c r="BKC188" s="9"/>
      <c r="BKF188" s="2"/>
      <c r="BKI188" s="24"/>
      <c r="BKJ188" s="24"/>
      <c r="BKK188" s="31"/>
      <c r="BKL188" s="24"/>
      <c r="BKM188" s="24"/>
      <c r="BKN188" s="24"/>
      <c r="BKO188" s="24"/>
      <c r="BKP188" s="24"/>
      <c r="BKQ188" s="24"/>
      <c r="BKR188" s="24"/>
      <c r="BKS188" s="24"/>
      <c r="BKT188" s="24"/>
      <c r="BKU188" s="24"/>
      <c r="BKV188" s="24"/>
      <c r="BKW188" s="24"/>
      <c r="BKX188" s="24"/>
      <c r="BKY188" s="24"/>
      <c r="BKZ188" s="24"/>
      <c r="BLD188" s="3"/>
      <c r="BLE188" s="31"/>
      <c r="BLF188" s="5"/>
      <c r="BLG188" s="9"/>
      <c r="BLJ188" s="2"/>
      <c r="BLM188" s="24"/>
      <c r="BLN188" s="24"/>
      <c r="BLO188" s="31"/>
      <c r="BLP188" s="24"/>
      <c r="BLQ188" s="24"/>
      <c r="BLR188" s="24"/>
      <c r="BLS188" s="24"/>
      <c r="BLT188" s="24"/>
      <c r="BLU188" s="24"/>
      <c r="BLV188" s="24"/>
      <c r="BLW188" s="24"/>
      <c r="BLX188" s="24"/>
      <c r="BLY188" s="24"/>
      <c r="BLZ188" s="24"/>
      <c r="BMA188" s="24"/>
      <c r="BMB188" s="24"/>
      <c r="BMC188" s="24"/>
      <c r="BMD188" s="24"/>
      <c r="BMH188" s="3"/>
      <c r="BMI188" s="31"/>
      <c r="BMJ188" s="5"/>
      <c r="BMK188" s="9"/>
      <c r="BMN188" s="2"/>
      <c r="BMQ188" s="24"/>
      <c r="BMR188" s="24"/>
      <c r="BMS188" s="31"/>
      <c r="BMT188" s="24"/>
      <c r="BMU188" s="24"/>
      <c r="BMV188" s="24"/>
      <c r="BMW188" s="24"/>
      <c r="BMX188" s="24"/>
      <c r="BMY188" s="24"/>
      <c r="BMZ188" s="24"/>
      <c r="BNA188" s="24"/>
      <c r="BNB188" s="24"/>
      <c r="BNC188" s="24"/>
      <c r="BND188" s="24"/>
      <c r="BNE188" s="24"/>
      <c r="BNF188" s="24"/>
      <c r="BNG188" s="24"/>
      <c r="BNH188" s="24"/>
      <c r="BNL188" s="3"/>
      <c r="BNM188" s="31"/>
      <c r="BNN188" s="5"/>
      <c r="BNO188" s="9"/>
      <c r="BNR188" s="2"/>
      <c r="BNU188" s="24"/>
      <c r="BNV188" s="24"/>
      <c r="BNW188" s="31"/>
      <c r="BNX188" s="24"/>
      <c r="BNY188" s="24"/>
      <c r="BNZ188" s="24"/>
      <c r="BOA188" s="24"/>
      <c r="BOB188" s="24"/>
      <c r="BOC188" s="24"/>
      <c r="BOD188" s="24"/>
      <c r="BOE188" s="24"/>
      <c r="BOF188" s="24"/>
      <c r="BOG188" s="24"/>
      <c r="BOH188" s="24"/>
      <c r="BOI188" s="24"/>
      <c r="BOJ188" s="24"/>
      <c r="BOK188" s="24"/>
      <c r="BOL188" s="24"/>
      <c r="BOP188" s="3"/>
      <c r="BOQ188" s="31"/>
      <c r="BOR188" s="5"/>
      <c r="BOS188" s="9"/>
      <c r="BOV188" s="2"/>
      <c r="BOY188" s="24"/>
      <c r="BOZ188" s="24"/>
      <c r="BPA188" s="31"/>
      <c r="BPB188" s="24"/>
      <c r="BPC188" s="24"/>
      <c r="BPD188" s="24"/>
      <c r="BPE188" s="24"/>
      <c r="BPF188" s="24"/>
      <c r="BPG188" s="24"/>
      <c r="BPH188" s="24"/>
      <c r="BPI188" s="24"/>
      <c r="BPJ188" s="24"/>
      <c r="BPK188" s="24"/>
      <c r="BPL188" s="24"/>
      <c r="BPM188" s="24"/>
      <c r="BPN188" s="24"/>
      <c r="BPO188" s="24"/>
      <c r="BPP188" s="24"/>
      <c r="BPT188" s="3"/>
      <c r="BPU188" s="31"/>
      <c r="BPV188" s="5"/>
      <c r="BPW188" s="9"/>
      <c r="BPZ188" s="2"/>
      <c r="BQC188" s="24"/>
      <c r="BQD188" s="24"/>
      <c r="BQE188" s="31"/>
      <c r="BQF188" s="24"/>
      <c r="BQG188" s="24"/>
      <c r="BQH188" s="24"/>
      <c r="BQI188" s="24"/>
      <c r="BQJ188" s="24"/>
      <c r="BQK188" s="24"/>
      <c r="BQL188" s="24"/>
      <c r="BQM188" s="24"/>
      <c r="BQN188" s="24"/>
      <c r="BQO188" s="24"/>
      <c r="BQP188" s="24"/>
      <c r="BQQ188" s="24"/>
      <c r="BQR188" s="24"/>
      <c r="BQS188" s="24"/>
      <c r="BQT188" s="24"/>
      <c r="BQX188" s="3"/>
      <c r="BQY188" s="31"/>
      <c r="BQZ188" s="5"/>
      <c r="BRA188" s="9"/>
      <c r="BRD188" s="2"/>
      <c r="BRG188" s="24"/>
      <c r="BRH188" s="24"/>
      <c r="BRI188" s="31"/>
      <c r="BRJ188" s="24"/>
      <c r="BRK188" s="24"/>
      <c r="BRL188" s="24"/>
      <c r="BRM188" s="24"/>
      <c r="BRN188" s="24"/>
      <c r="BRO188" s="24"/>
      <c r="BRP188" s="24"/>
      <c r="BRQ188" s="24"/>
      <c r="BRR188" s="24"/>
      <c r="BRS188" s="24"/>
      <c r="BRT188" s="24"/>
      <c r="BRU188" s="24"/>
      <c r="BRV188" s="24"/>
      <c r="BRW188" s="24"/>
      <c r="BRX188" s="24"/>
      <c r="BSB188" s="3"/>
      <c r="BSC188" s="31"/>
      <c r="BSD188" s="5"/>
      <c r="BSE188" s="9"/>
      <c r="BSH188" s="2"/>
      <c r="BSK188" s="24"/>
      <c r="BSL188" s="24"/>
      <c r="BSM188" s="31"/>
      <c r="BSN188" s="24"/>
      <c r="BSO188" s="24"/>
      <c r="BSP188" s="24"/>
      <c r="BSQ188" s="24"/>
      <c r="BSR188" s="24"/>
      <c r="BSS188" s="24"/>
      <c r="BST188" s="24"/>
      <c r="BSU188" s="24"/>
      <c r="BSV188" s="24"/>
      <c r="BSW188" s="24"/>
      <c r="BSX188" s="24"/>
      <c r="BSY188" s="24"/>
      <c r="BSZ188" s="24"/>
      <c r="BTA188" s="24"/>
      <c r="BTB188" s="24"/>
      <c r="BTF188" s="3"/>
      <c r="BTG188" s="31"/>
      <c r="BTH188" s="5"/>
      <c r="BTI188" s="9"/>
      <c r="BTL188" s="2"/>
      <c r="BTO188" s="24"/>
      <c r="BTP188" s="24"/>
      <c r="BTQ188" s="31"/>
      <c r="BTR188" s="24"/>
      <c r="BTS188" s="24"/>
      <c r="BTT188" s="24"/>
      <c r="BTU188" s="24"/>
      <c r="BTV188" s="24"/>
      <c r="BTW188" s="24"/>
      <c r="BTX188" s="24"/>
      <c r="BTY188" s="24"/>
      <c r="BTZ188" s="24"/>
      <c r="BUA188" s="24"/>
      <c r="BUB188" s="24"/>
      <c r="BUC188" s="24"/>
      <c r="BUD188" s="24"/>
      <c r="BUE188" s="24"/>
      <c r="BUF188" s="24"/>
      <c r="BUJ188" s="3"/>
      <c r="BUK188" s="31"/>
      <c r="BUL188" s="5"/>
      <c r="BUM188" s="9"/>
      <c r="BUP188" s="2"/>
      <c r="BUS188" s="24"/>
      <c r="BUT188" s="24"/>
      <c r="BUU188" s="31"/>
      <c r="BUV188" s="24"/>
      <c r="BUW188" s="24"/>
      <c r="BUX188" s="24"/>
      <c r="BUY188" s="24"/>
      <c r="BUZ188" s="24"/>
      <c r="BVA188" s="24"/>
      <c r="BVB188" s="24"/>
      <c r="BVC188" s="24"/>
      <c r="BVD188" s="24"/>
      <c r="BVE188" s="24"/>
      <c r="BVF188" s="24"/>
      <c r="BVG188" s="24"/>
      <c r="BVH188" s="24"/>
      <c r="BVI188" s="24"/>
      <c r="BVJ188" s="24"/>
      <c r="BVN188" s="3"/>
      <c r="BVO188" s="31"/>
      <c r="BVP188" s="5"/>
      <c r="BVQ188" s="9"/>
      <c r="BVT188" s="2"/>
      <c r="BVW188" s="24"/>
      <c r="BVX188" s="24"/>
      <c r="BVY188" s="31"/>
      <c r="BVZ188" s="24"/>
      <c r="BWA188" s="24"/>
      <c r="BWB188" s="24"/>
      <c r="BWC188" s="24"/>
      <c r="BWD188" s="24"/>
      <c r="BWE188" s="24"/>
      <c r="BWF188" s="24"/>
      <c r="BWG188" s="24"/>
      <c r="BWH188" s="24"/>
      <c r="BWI188" s="24"/>
      <c r="BWJ188" s="24"/>
      <c r="BWK188" s="24"/>
      <c r="BWL188" s="24"/>
      <c r="BWM188" s="24"/>
      <c r="BWN188" s="24"/>
      <c r="BWR188" s="3"/>
      <c r="BWS188" s="31"/>
      <c r="BWT188" s="5"/>
      <c r="BWU188" s="9"/>
      <c r="BWX188" s="2"/>
      <c r="BXA188" s="24"/>
      <c r="BXB188" s="24"/>
      <c r="BXC188" s="31"/>
      <c r="BXD188" s="24"/>
      <c r="BXE188" s="24"/>
      <c r="BXF188" s="24"/>
      <c r="BXG188" s="24"/>
      <c r="BXH188" s="24"/>
      <c r="BXI188" s="24"/>
      <c r="BXJ188" s="24"/>
      <c r="BXK188" s="24"/>
      <c r="BXL188" s="24"/>
      <c r="BXM188" s="24"/>
      <c r="BXN188" s="24"/>
      <c r="BXO188" s="24"/>
      <c r="BXP188" s="24"/>
      <c r="BXQ188" s="24"/>
      <c r="BXR188" s="24"/>
      <c r="BXV188" s="3"/>
      <c r="BXW188" s="31"/>
      <c r="BXX188" s="5"/>
      <c r="BXY188" s="9"/>
      <c r="BYB188" s="2"/>
      <c r="BYE188" s="24"/>
      <c r="BYF188" s="24"/>
      <c r="BYG188" s="31"/>
      <c r="BYH188" s="24"/>
      <c r="BYI188" s="24"/>
      <c r="BYJ188" s="24"/>
      <c r="BYK188" s="24"/>
      <c r="BYL188" s="24"/>
      <c r="BYM188" s="24"/>
      <c r="BYN188" s="24"/>
      <c r="BYO188" s="24"/>
      <c r="BYP188" s="24"/>
      <c r="BYQ188" s="24"/>
      <c r="BYR188" s="24"/>
      <c r="BYS188" s="24"/>
      <c r="BYT188" s="24"/>
      <c r="BYU188" s="24"/>
      <c r="BYV188" s="24"/>
      <c r="BYZ188" s="3"/>
      <c r="BZA188" s="31"/>
      <c r="BZB188" s="5"/>
      <c r="BZC188" s="9"/>
      <c r="BZF188" s="2"/>
      <c r="BZI188" s="24"/>
      <c r="BZJ188" s="24"/>
      <c r="BZK188" s="31"/>
      <c r="BZL188" s="24"/>
      <c r="BZM188" s="24"/>
      <c r="BZN188" s="24"/>
      <c r="BZO188" s="24"/>
      <c r="BZP188" s="24"/>
      <c r="BZQ188" s="24"/>
      <c r="BZR188" s="24"/>
      <c r="BZS188" s="24"/>
      <c r="BZT188" s="24"/>
      <c r="BZU188" s="24"/>
      <c r="BZV188" s="24"/>
      <c r="BZW188" s="24"/>
      <c r="BZX188" s="24"/>
      <c r="BZY188" s="24"/>
      <c r="BZZ188" s="24"/>
      <c r="CAD188" s="3"/>
      <c r="CAE188" s="31"/>
      <c r="CAF188" s="5"/>
      <c r="CAG188" s="9"/>
      <c r="CAJ188" s="2"/>
      <c r="CAM188" s="24"/>
      <c r="CAN188" s="24"/>
      <c r="CAO188" s="31"/>
      <c r="CAP188" s="24"/>
      <c r="CAQ188" s="24"/>
      <c r="CAR188" s="24"/>
      <c r="CAS188" s="24"/>
      <c r="CAT188" s="24"/>
      <c r="CAU188" s="24"/>
      <c r="CAV188" s="24"/>
      <c r="CAW188" s="24"/>
      <c r="CAX188" s="24"/>
      <c r="CAY188" s="24"/>
      <c r="CAZ188" s="24"/>
      <c r="CBA188" s="24"/>
      <c r="CBB188" s="24"/>
      <c r="CBC188" s="24"/>
      <c r="CBD188" s="24"/>
      <c r="CBH188" s="3"/>
      <c r="CBI188" s="31"/>
      <c r="CBJ188" s="5"/>
      <c r="CBK188" s="9"/>
      <c r="CBN188" s="2"/>
      <c r="CBQ188" s="24"/>
      <c r="CBR188" s="24"/>
      <c r="CBS188" s="31"/>
      <c r="CBT188" s="24"/>
      <c r="CBU188" s="24"/>
      <c r="CBV188" s="24"/>
      <c r="CBW188" s="24"/>
      <c r="CBX188" s="24"/>
      <c r="CBY188" s="24"/>
      <c r="CBZ188" s="24"/>
      <c r="CCA188" s="24"/>
      <c r="CCB188" s="24"/>
      <c r="CCC188" s="24"/>
      <c r="CCD188" s="24"/>
      <c r="CCE188" s="24"/>
      <c r="CCF188" s="24"/>
      <c r="CCG188" s="24"/>
      <c r="CCH188" s="24"/>
      <c r="CCL188" s="3"/>
      <c r="CCM188" s="31"/>
      <c r="CCN188" s="5"/>
      <c r="CCO188" s="9"/>
      <c r="CCR188" s="2"/>
      <c r="CCU188" s="24"/>
      <c r="CCV188" s="24"/>
      <c r="CCW188" s="31"/>
      <c r="CCX188" s="24"/>
      <c r="CCY188" s="24"/>
      <c r="CCZ188" s="24"/>
      <c r="CDA188" s="24"/>
      <c r="CDB188" s="24"/>
      <c r="CDC188" s="24"/>
      <c r="CDD188" s="24"/>
      <c r="CDE188" s="24"/>
      <c r="CDF188" s="24"/>
      <c r="CDG188" s="24"/>
      <c r="CDH188" s="24"/>
      <c r="CDI188" s="24"/>
      <c r="CDJ188" s="24"/>
      <c r="CDK188" s="24"/>
      <c r="CDL188" s="24"/>
      <c r="CDP188" s="3"/>
      <c r="CDQ188" s="31"/>
      <c r="CDR188" s="5"/>
      <c r="CDS188" s="9"/>
      <c r="CDV188" s="2"/>
      <c r="CDY188" s="24"/>
      <c r="CDZ188" s="24"/>
      <c r="CEA188" s="31"/>
      <c r="CEB188" s="24"/>
      <c r="CEC188" s="24"/>
      <c r="CED188" s="24"/>
      <c r="CEE188" s="24"/>
      <c r="CEF188" s="24"/>
      <c r="CEG188" s="24"/>
      <c r="CEH188" s="24"/>
      <c r="CEI188" s="24"/>
      <c r="CEJ188" s="24"/>
      <c r="CEK188" s="24"/>
      <c r="CEL188" s="24"/>
      <c r="CEM188" s="24"/>
      <c r="CEN188" s="24"/>
      <c r="CEO188" s="24"/>
      <c r="CEP188" s="24"/>
      <c r="CET188" s="3"/>
      <c r="CEU188" s="31"/>
      <c r="CEV188" s="5"/>
      <c r="CEW188" s="9"/>
      <c r="CEZ188" s="2"/>
      <c r="CFC188" s="24"/>
      <c r="CFD188" s="24"/>
      <c r="CFE188" s="31"/>
      <c r="CFF188" s="24"/>
      <c r="CFG188" s="24"/>
      <c r="CFH188" s="24"/>
      <c r="CFI188" s="24"/>
      <c r="CFJ188" s="24"/>
      <c r="CFK188" s="24"/>
      <c r="CFL188" s="24"/>
      <c r="CFM188" s="24"/>
      <c r="CFN188" s="24"/>
      <c r="CFO188" s="24"/>
      <c r="CFP188" s="24"/>
      <c r="CFQ188" s="24"/>
      <c r="CFR188" s="24"/>
      <c r="CFS188" s="24"/>
      <c r="CFT188" s="24"/>
      <c r="CFX188" s="3"/>
      <c r="CFY188" s="31"/>
      <c r="CFZ188" s="5"/>
      <c r="CGA188" s="9"/>
      <c r="CGD188" s="2"/>
      <c r="CGG188" s="24"/>
      <c r="CGH188" s="24"/>
      <c r="CGI188" s="31"/>
      <c r="CGJ188" s="24"/>
      <c r="CGK188" s="24"/>
      <c r="CGL188" s="24"/>
      <c r="CGM188" s="24"/>
      <c r="CGN188" s="24"/>
      <c r="CGO188" s="24"/>
      <c r="CGP188" s="24"/>
      <c r="CGQ188" s="24"/>
      <c r="CGR188" s="24"/>
      <c r="CGS188" s="24"/>
      <c r="CGT188" s="24"/>
      <c r="CGU188" s="24"/>
      <c r="CGV188" s="24"/>
      <c r="CGW188" s="24"/>
      <c r="CGX188" s="24"/>
      <c r="CHB188" s="3"/>
      <c r="CHC188" s="31"/>
      <c r="CHD188" s="5"/>
      <c r="CHE188" s="9"/>
      <c r="CHH188" s="2"/>
      <c r="CHK188" s="24"/>
      <c r="CHL188" s="24"/>
      <c r="CHM188" s="31"/>
      <c r="CHN188" s="24"/>
      <c r="CHO188" s="24"/>
      <c r="CHP188" s="24"/>
      <c r="CHQ188" s="24"/>
      <c r="CHR188" s="24"/>
      <c r="CHS188" s="24"/>
      <c r="CHT188" s="24"/>
      <c r="CHU188" s="24"/>
      <c r="CHV188" s="24"/>
      <c r="CHW188" s="24"/>
      <c r="CHX188" s="24"/>
      <c r="CHY188" s="24"/>
      <c r="CHZ188" s="24"/>
      <c r="CIA188" s="24"/>
      <c r="CIB188" s="24"/>
      <c r="CIF188" s="3"/>
      <c r="CIG188" s="31"/>
      <c r="CIH188" s="5"/>
      <c r="CII188" s="9"/>
      <c r="CIL188" s="2"/>
      <c r="CIO188" s="24"/>
      <c r="CIP188" s="24"/>
      <c r="CIQ188" s="31"/>
      <c r="CIR188" s="24"/>
      <c r="CIS188" s="24"/>
      <c r="CIT188" s="24"/>
      <c r="CIU188" s="24"/>
      <c r="CIV188" s="24"/>
      <c r="CIW188" s="24"/>
      <c r="CIX188" s="24"/>
      <c r="CIY188" s="24"/>
      <c r="CIZ188" s="24"/>
      <c r="CJA188" s="24"/>
      <c r="CJB188" s="24"/>
      <c r="CJC188" s="24"/>
      <c r="CJD188" s="24"/>
      <c r="CJE188" s="24"/>
      <c r="CJF188" s="24"/>
      <c r="CJJ188" s="3"/>
      <c r="CJK188" s="31"/>
      <c r="CJL188" s="5"/>
      <c r="CJM188" s="9"/>
      <c r="CJP188" s="2"/>
      <c r="CJS188" s="24"/>
      <c r="CJT188" s="24"/>
      <c r="CJU188" s="31"/>
      <c r="CJV188" s="24"/>
      <c r="CJW188" s="24"/>
      <c r="CJX188" s="24"/>
      <c r="CJY188" s="24"/>
      <c r="CJZ188" s="24"/>
      <c r="CKA188" s="24"/>
      <c r="CKB188" s="24"/>
      <c r="CKC188" s="24"/>
      <c r="CKD188" s="24"/>
      <c r="CKE188" s="24"/>
      <c r="CKF188" s="24"/>
      <c r="CKG188" s="24"/>
      <c r="CKH188" s="24"/>
      <c r="CKI188" s="24"/>
      <c r="CKJ188" s="24"/>
      <c r="CKN188" s="3"/>
      <c r="CKO188" s="31"/>
      <c r="CKP188" s="5"/>
      <c r="CKQ188" s="9"/>
      <c r="CKT188" s="2"/>
      <c r="CKW188" s="24"/>
      <c r="CKX188" s="24"/>
      <c r="CKY188" s="31"/>
      <c r="CKZ188" s="24"/>
      <c r="CLA188" s="24"/>
      <c r="CLB188" s="24"/>
      <c r="CLC188" s="24"/>
      <c r="CLD188" s="24"/>
      <c r="CLE188" s="24"/>
      <c r="CLF188" s="24"/>
      <c r="CLG188" s="24"/>
      <c r="CLH188" s="24"/>
      <c r="CLI188" s="24"/>
      <c r="CLJ188" s="24"/>
      <c r="CLK188" s="24"/>
      <c r="CLL188" s="24"/>
      <c r="CLM188" s="24"/>
      <c r="CLN188" s="24"/>
      <c r="CLR188" s="3"/>
      <c r="CLS188" s="31"/>
      <c r="CLT188" s="5"/>
      <c r="CLU188" s="9"/>
      <c r="CLX188" s="2"/>
      <c r="CMA188" s="24"/>
      <c r="CMB188" s="24"/>
      <c r="CMC188" s="31"/>
      <c r="CMD188" s="24"/>
      <c r="CME188" s="24"/>
      <c r="CMF188" s="24"/>
      <c r="CMG188" s="24"/>
      <c r="CMH188" s="24"/>
      <c r="CMI188" s="24"/>
      <c r="CMJ188" s="24"/>
      <c r="CMK188" s="24"/>
      <c r="CML188" s="24"/>
      <c r="CMM188" s="24"/>
      <c r="CMN188" s="24"/>
      <c r="CMO188" s="24"/>
      <c r="CMP188" s="24"/>
      <c r="CMQ188" s="24"/>
      <c r="CMR188" s="24"/>
      <c r="CMV188" s="3"/>
      <c r="CMW188" s="31"/>
      <c r="CMX188" s="5"/>
      <c r="CMY188" s="9"/>
      <c r="CNB188" s="2"/>
      <c r="CNE188" s="24"/>
      <c r="CNF188" s="24"/>
      <c r="CNG188" s="31"/>
      <c r="CNH188" s="24"/>
      <c r="CNI188" s="24"/>
      <c r="CNJ188" s="24"/>
      <c r="CNK188" s="24"/>
      <c r="CNL188" s="24"/>
      <c r="CNM188" s="24"/>
      <c r="CNN188" s="24"/>
      <c r="CNO188" s="24"/>
      <c r="CNP188" s="24"/>
      <c r="CNQ188" s="24"/>
      <c r="CNR188" s="24"/>
      <c r="CNS188" s="24"/>
      <c r="CNT188" s="24"/>
      <c r="CNU188" s="24"/>
      <c r="CNV188" s="24"/>
      <c r="CNZ188" s="3"/>
      <c r="COA188" s="31"/>
      <c r="COB188" s="5"/>
      <c r="COC188" s="9"/>
      <c r="COF188" s="2"/>
      <c r="COI188" s="24"/>
      <c r="COJ188" s="24"/>
      <c r="COK188" s="31"/>
      <c r="COL188" s="24"/>
      <c r="COM188" s="24"/>
      <c r="CON188" s="24"/>
      <c r="COO188" s="24"/>
      <c r="COP188" s="24"/>
      <c r="COQ188" s="24"/>
      <c r="COR188" s="24"/>
      <c r="COS188" s="24"/>
      <c r="COT188" s="24"/>
      <c r="COU188" s="24"/>
      <c r="COV188" s="24"/>
      <c r="COW188" s="24"/>
      <c r="COX188" s="24"/>
      <c r="COY188" s="24"/>
      <c r="COZ188" s="24"/>
      <c r="CPD188" s="3"/>
      <c r="CPE188" s="31"/>
      <c r="CPF188" s="5"/>
      <c r="CPG188" s="9"/>
      <c r="CPJ188" s="2"/>
      <c r="CPM188" s="24"/>
      <c r="CPN188" s="24"/>
      <c r="CPO188" s="31"/>
      <c r="CPP188" s="24"/>
      <c r="CPQ188" s="24"/>
      <c r="CPR188" s="24"/>
      <c r="CPS188" s="24"/>
      <c r="CPT188" s="24"/>
      <c r="CPU188" s="24"/>
      <c r="CPV188" s="24"/>
      <c r="CPW188" s="24"/>
      <c r="CPX188" s="24"/>
      <c r="CPY188" s="24"/>
      <c r="CPZ188" s="24"/>
      <c r="CQA188" s="24"/>
      <c r="CQB188" s="24"/>
      <c r="CQC188" s="24"/>
      <c r="CQD188" s="24"/>
      <c r="CQH188" s="3"/>
      <c r="CQI188" s="31"/>
      <c r="CQJ188" s="5"/>
      <c r="CQK188" s="9"/>
      <c r="CQN188" s="2"/>
      <c r="CQQ188" s="24"/>
      <c r="CQR188" s="24"/>
      <c r="CQS188" s="31"/>
      <c r="CQT188" s="24"/>
      <c r="CQU188" s="24"/>
      <c r="CQV188" s="24"/>
      <c r="CQW188" s="24"/>
      <c r="CQX188" s="24"/>
      <c r="CQY188" s="24"/>
      <c r="CQZ188" s="24"/>
      <c r="CRA188" s="24"/>
      <c r="CRB188" s="24"/>
      <c r="CRC188" s="24"/>
      <c r="CRD188" s="24"/>
      <c r="CRE188" s="24"/>
      <c r="CRF188" s="24"/>
      <c r="CRG188" s="24"/>
      <c r="CRH188" s="24"/>
      <c r="CRL188" s="3"/>
      <c r="CRM188" s="31"/>
      <c r="CRN188" s="5"/>
      <c r="CRO188" s="9"/>
      <c r="CRR188" s="2"/>
      <c r="CRU188" s="24"/>
      <c r="CRV188" s="24"/>
      <c r="CRW188" s="31"/>
      <c r="CRX188" s="24"/>
      <c r="CRY188" s="24"/>
      <c r="CRZ188" s="24"/>
      <c r="CSA188" s="24"/>
      <c r="CSB188" s="24"/>
      <c r="CSC188" s="24"/>
      <c r="CSD188" s="24"/>
      <c r="CSE188" s="24"/>
      <c r="CSF188" s="24"/>
      <c r="CSG188" s="24"/>
      <c r="CSH188" s="24"/>
      <c r="CSI188" s="24"/>
      <c r="CSJ188" s="24"/>
      <c r="CSK188" s="24"/>
      <c r="CSL188" s="24"/>
      <c r="CSP188" s="3"/>
      <c r="CSQ188" s="31"/>
      <c r="CSR188" s="5"/>
      <c r="CSS188" s="9"/>
      <c r="CSV188" s="2"/>
      <c r="CSY188" s="24"/>
      <c r="CSZ188" s="24"/>
      <c r="CTA188" s="31"/>
      <c r="CTB188" s="24"/>
      <c r="CTC188" s="24"/>
      <c r="CTD188" s="24"/>
      <c r="CTE188" s="24"/>
      <c r="CTF188" s="24"/>
      <c r="CTG188" s="24"/>
      <c r="CTH188" s="24"/>
      <c r="CTI188" s="24"/>
      <c r="CTJ188" s="24"/>
      <c r="CTK188" s="24"/>
      <c r="CTL188" s="24"/>
      <c r="CTM188" s="24"/>
      <c r="CTN188" s="24"/>
      <c r="CTO188" s="24"/>
      <c r="CTP188" s="24"/>
      <c r="CTT188" s="3"/>
      <c r="CTU188" s="31"/>
      <c r="CTV188" s="5"/>
      <c r="CTW188" s="9"/>
      <c r="CTZ188" s="2"/>
      <c r="CUC188" s="24"/>
      <c r="CUD188" s="24"/>
      <c r="CUE188" s="31"/>
      <c r="CUF188" s="24"/>
      <c r="CUG188" s="24"/>
      <c r="CUH188" s="24"/>
      <c r="CUI188" s="24"/>
      <c r="CUJ188" s="24"/>
      <c r="CUK188" s="24"/>
      <c r="CUL188" s="24"/>
      <c r="CUM188" s="24"/>
      <c r="CUN188" s="24"/>
      <c r="CUO188" s="24"/>
      <c r="CUP188" s="24"/>
      <c r="CUQ188" s="24"/>
      <c r="CUR188" s="24"/>
      <c r="CUS188" s="24"/>
      <c r="CUT188" s="24"/>
      <c r="CUX188" s="3"/>
      <c r="CUY188" s="31"/>
      <c r="CUZ188" s="5"/>
      <c r="CVA188" s="9"/>
      <c r="CVD188" s="2"/>
      <c r="CVG188" s="24"/>
      <c r="CVH188" s="24"/>
      <c r="CVI188" s="31"/>
      <c r="CVJ188" s="24"/>
      <c r="CVK188" s="24"/>
      <c r="CVL188" s="24"/>
      <c r="CVM188" s="24"/>
      <c r="CVN188" s="24"/>
      <c r="CVO188" s="24"/>
      <c r="CVP188" s="24"/>
      <c r="CVQ188" s="24"/>
      <c r="CVR188" s="24"/>
      <c r="CVS188" s="24"/>
      <c r="CVT188" s="24"/>
      <c r="CVU188" s="24"/>
      <c r="CVV188" s="24"/>
      <c r="CVW188" s="24"/>
      <c r="CVX188" s="24"/>
      <c r="CWB188" s="3"/>
      <c r="CWC188" s="31"/>
      <c r="CWD188" s="5"/>
      <c r="CWE188" s="9"/>
      <c r="CWH188" s="2"/>
      <c r="CWK188" s="24"/>
      <c r="CWL188" s="24"/>
      <c r="CWM188" s="31"/>
      <c r="CWN188" s="24"/>
      <c r="CWO188" s="24"/>
      <c r="CWP188" s="24"/>
      <c r="CWQ188" s="24"/>
      <c r="CWR188" s="24"/>
      <c r="CWS188" s="24"/>
      <c r="CWT188" s="24"/>
      <c r="CWU188" s="24"/>
      <c r="CWV188" s="24"/>
      <c r="CWW188" s="24"/>
      <c r="CWX188" s="24"/>
      <c r="CWY188" s="24"/>
      <c r="CWZ188" s="24"/>
      <c r="CXA188" s="24"/>
      <c r="CXB188" s="24"/>
      <c r="CXF188" s="3"/>
      <c r="CXG188" s="31"/>
      <c r="CXH188" s="5"/>
      <c r="CXI188" s="9"/>
      <c r="CXL188" s="2"/>
      <c r="CXO188" s="24"/>
      <c r="CXP188" s="24"/>
      <c r="CXQ188" s="31"/>
      <c r="CXR188" s="24"/>
      <c r="CXS188" s="24"/>
      <c r="CXT188" s="24"/>
      <c r="CXU188" s="24"/>
      <c r="CXV188" s="24"/>
      <c r="CXW188" s="24"/>
      <c r="CXX188" s="24"/>
      <c r="CXY188" s="24"/>
      <c r="CXZ188" s="24"/>
      <c r="CYA188" s="24"/>
      <c r="CYB188" s="24"/>
      <c r="CYC188" s="24"/>
      <c r="CYD188" s="24"/>
      <c r="CYE188" s="24"/>
      <c r="CYF188" s="24"/>
      <c r="CYJ188" s="3"/>
      <c r="CYK188" s="31"/>
      <c r="CYL188" s="5"/>
      <c r="CYM188" s="9"/>
      <c r="CYP188" s="2"/>
      <c r="CYS188" s="24"/>
      <c r="CYT188" s="24"/>
      <c r="CYU188" s="31"/>
      <c r="CYV188" s="24"/>
      <c r="CYW188" s="24"/>
      <c r="CYX188" s="24"/>
      <c r="CYY188" s="24"/>
      <c r="CYZ188" s="24"/>
      <c r="CZA188" s="24"/>
      <c r="CZB188" s="24"/>
      <c r="CZC188" s="24"/>
      <c r="CZD188" s="24"/>
      <c r="CZE188" s="24"/>
      <c r="CZF188" s="24"/>
      <c r="CZG188" s="24"/>
      <c r="CZH188" s="24"/>
      <c r="CZI188" s="24"/>
      <c r="CZJ188" s="24"/>
      <c r="CZN188" s="3"/>
      <c r="CZO188" s="31"/>
      <c r="CZP188" s="5"/>
      <c r="CZQ188" s="9"/>
      <c r="CZT188" s="2"/>
      <c r="CZW188" s="24"/>
      <c r="CZX188" s="24"/>
      <c r="CZY188" s="31"/>
      <c r="CZZ188" s="24"/>
      <c r="DAA188" s="24"/>
      <c r="DAB188" s="24"/>
      <c r="DAC188" s="24"/>
      <c r="DAD188" s="24"/>
      <c r="DAE188" s="24"/>
      <c r="DAF188" s="24"/>
      <c r="DAG188" s="24"/>
      <c r="DAH188" s="24"/>
      <c r="DAI188" s="24"/>
      <c r="DAJ188" s="24"/>
      <c r="DAK188" s="24"/>
      <c r="DAL188" s="24"/>
      <c r="DAM188" s="24"/>
      <c r="DAN188" s="24"/>
      <c r="DAR188" s="3"/>
      <c r="DAS188" s="31"/>
      <c r="DAT188" s="5"/>
      <c r="DAU188" s="9"/>
      <c r="DAX188" s="2"/>
      <c r="DBA188" s="24"/>
      <c r="DBB188" s="24"/>
      <c r="DBC188" s="31"/>
      <c r="DBD188" s="24"/>
      <c r="DBE188" s="24"/>
      <c r="DBF188" s="24"/>
      <c r="DBG188" s="24"/>
      <c r="DBH188" s="24"/>
      <c r="DBI188" s="24"/>
      <c r="DBJ188" s="24"/>
      <c r="DBK188" s="24"/>
      <c r="DBL188" s="24"/>
      <c r="DBM188" s="24"/>
      <c r="DBN188" s="24"/>
      <c r="DBO188" s="24"/>
      <c r="DBP188" s="24"/>
      <c r="DBQ188" s="24"/>
      <c r="DBR188" s="24"/>
      <c r="DBV188" s="3"/>
      <c r="DBW188" s="31"/>
      <c r="DBX188" s="5"/>
      <c r="DBY188" s="9"/>
      <c r="DCB188" s="2"/>
      <c r="DCE188" s="24"/>
      <c r="DCF188" s="24"/>
      <c r="DCG188" s="31"/>
      <c r="DCH188" s="24"/>
      <c r="DCI188" s="24"/>
      <c r="DCJ188" s="24"/>
      <c r="DCK188" s="24"/>
      <c r="DCL188" s="24"/>
      <c r="DCM188" s="24"/>
      <c r="DCN188" s="24"/>
      <c r="DCO188" s="24"/>
      <c r="DCP188" s="24"/>
      <c r="DCQ188" s="24"/>
      <c r="DCR188" s="24"/>
      <c r="DCS188" s="24"/>
      <c r="DCT188" s="24"/>
      <c r="DCU188" s="24"/>
      <c r="DCV188" s="24"/>
      <c r="DCZ188" s="3"/>
      <c r="DDA188" s="31"/>
      <c r="DDB188" s="5"/>
      <c r="DDC188" s="9"/>
      <c r="DDF188" s="2"/>
      <c r="DDI188" s="24"/>
      <c r="DDJ188" s="24"/>
      <c r="DDK188" s="31"/>
      <c r="DDL188" s="24"/>
      <c r="DDM188" s="24"/>
      <c r="DDN188" s="24"/>
      <c r="DDO188" s="24"/>
      <c r="DDP188" s="24"/>
      <c r="DDQ188" s="24"/>
      <c r="DDR188" s="24"/>
      <c r="DDS188" s="24"/>
      <c r="DDT188" s="24"/>
      <c r="DDU188" s="24"/>
      <c r="DDV188" s="24"/>
      <c r="DDW188" s="24"/>
      <c r="DDX188" s="24"/>
      <c r="DDY188" s="24"/>
      <c r="DDZ188" s="24"/>
      <c r="DED188" s="3"/>
      <c r="DEE188" s="31"/>
      <c r="DEF188" s="5"/>
      <c r="DEG188" s="9"/>
      <c r="DEJ188" s="2"/>
      <c r="DEM188" s="24"/>
      <c r="DEN188" s="24"/>
      <c r="DEO188" s="31"/>
      <c r="DEP188" s="24"/>
      <c r="DEQ188" s="24"/>
      <c r="DER188" s="24"/>
      <c r="DES188" s="24"/>
      <c r="DET188" s="24"/>
      <c r="DEU188" s="24"/>
      <c r="DEV188" s="24"/>
      <c r="DEW188" s="24"/>
      <c r="DEX188" s="24"/>
      <c r="DEY188" s="24"/>
      <c r="DEZ188" s="24"/>
      <c r="DFA188" s="24"/>
      <c r="DFB188" s="24"/>
      <c r="DFC188" s="24"/>
      <c r="DFD188" s="24"/>
      <c r="DFH188" s="3"/>
      <c r="DFI188" s="31"/>
      <c r="DFJ188" s="5"/>
      <c r="DFK188" s="9"/>
      <c r="DFN188" s="2"/>
      <c r="DFQ188" s="24"/>
      <c r="DFR188" s="24"/>
      <c r="DFS188" s="31"/>
      <c r="DFT188" s="24"/>
      <c r="DFU188" s="24"/>
      <c r="DFV188" s="24"/>
      <c r="DFW188" s="24"/>
      <c r="DFX188" s="24"/>
      <c r="DFY188" s="24"/>
      <c r="DFZ188" s="24"/>
      <c r="DGA188" s="24"/>
      <c r="DGB188" s="24"/>
      <c r="DGC188" s="24"/>
      <c r="DGD188" s="24"/>
      <c r="DGE188" s="24"/>
      <c r="DGF188" s="24"/>
      <c r="DGG188" s="24"/>
      <c r="DGH188" s="24"/>
      <c r="DGL188" s="3"/>
      <c r="DGM188" s="31"/>
      <c r="DGN188" s="5"/>
      <c r="DGO188" s="9"/>
      <c r="DGR188" s="2"/>
      <c r="DGU188" s="24"/>
      <c r="DGV188" s="24"/>
      <c r="DGW188" s="31"/>
      <c r="DGX188" s="24"/>
      <c r="DGY188" s="24"/>
      <c r="DGZ188" s="24"/>
      <c r="DHA188" s="24"/>
      <c r="DHB188" s="24"/>
      <c r="DHC188" s="24"/>
      <c r="DHD188" s="24"/>
      <c r="DHE188" s="24"/>
      <c r="DHF188" s="24"/>
      <c r="DHG188" s="24"/>
      <c r="DHH188" s="24"/>
      <c r="DHI188" s="24"/>
      <c r="DHJ188" s="24"/>
      <c r="DHK188" s="24"/>
      <c r="DHL188" s="24"/>
      <c r="DHP188" s="3"/>
      <c r="DHQ188" s="31"/>
      <c r="DHR188" s="5"/>
      <c r="DHS188" s="9"/>
      <c r="DHV188" s="2"/>
      <c r="DHY188" s="24"/>
      <c r="DHZ188" s="24"/>
      <c r="DIA188" s="31"/>
      <c r="DIB188" s="24"/>
      <c r="DIC188" s="24"/>
      <c r="DID188" s="24"/>
      <c r="DIE188" s="24"/>
      <c r="DIF188" s="24"/>
      <c r="DIG188" s="24"/>
      <c r="DIH188" s="24"/>
      <c r="DII188" s="24"/>
      <c r="DIJ188" s="24"/>
      <c r="DIK188" s="24"/>
      <c r="DIL188" s="24"/>
      <c r="DIM188" s="24"/>
      <c r="DIN188" s="24"/>
      <c r="DIO188" s="24"/>
      <c r="DIP188" s="24"/>
      <c r="DIT188" s="3"/>
      <c r="DIU188" s="31"/>
      <c r="DIV188" s="5"/>
      <c r="DIW188" s="9"/>
      <c r="DIZ188" s="2"/>
      <c r="DJC188" s="24"/>
      <c r="DJD188" s="24"/>
      <c r="DJE188" s="31"/>
      <c r="DJF188" s="24"/>
      <c r="DJG188" s="24"/>
      <c r="DJH188" s="24"/>
      <c r="DJI188" s="24"/>
      <c r="DJJ188" s="24"/>
      <c r="DJK188" s="24"/>
      <c r="DJL188" s="24"/>
      <c r="DJM188" s="24"/>
      <c r="DJN188" s="24"/>
      <c r="DJO188" s="24"/>
      <c r="DJP188" s="24"/>
      <c r="DJQ188" s="24"/>
      <c r="DJR188" s="24"/>
      <c r="DJS188" s="24"/>
      <c r="DJT188" s="24"/>
      <c r="DJX188" s="3"/>
      <c r="DJY188" s="31"/>
      <c r="DJZ188" s="5"/>
      <c r="DKA188" s="9"/>
      <c r="DKD188" s="2"/>
      <c r="DKG188" s="24"/>
      <c r="DKH188" s="24"/>
      <c r="DKI188" s="31"/>
      <c r="DKJ188" s="24"/>
      <c r="DKK188" s="24"/>
      <c r="DKL188" s="24"/>
      <c r="DKM188" s="24"/>
      <c r="DKN188" s="24"/>
      <c r="DKO188" s="24"/>
      <c r="DKP188" s="24"/>
      <c r="DKQ188" s="24"/>
      <c r="DKR188" s="24"/>
      <c r="DKS188" s="24"/>
      <c r="DKT188" s="24"/>
      <c r="DKU188" s="24"/>
      <c r="DKV188" s="24"/>
      <c r="DKW188" s="24"/>
      <c r="DKX188" s="24"/>
      <c r="DLB188" s="3"/>
      <c r="DLC188" s="31"/>
      <c r="DLD188" s="5"/>
      <c r="DLE188" s="9"/>
      <c r="DLH188" s="2"/>
      <c r="DLK188" s="24"/>
      <c r="DLL188" s="24"/>
      <c r="DLM188" s="31"/>
      <c r="DLN188" s="24"/>
      <c r="DLO188" s="24"/>
      <c r="DLP188" s="24"/>
      <c r="DLQ188" s="24"/>
      <c r="DLR188" s="24"/>
      <c r="DLS188" s="24"/>
      <c r="DLT188" s="24"/>
      <c r="DLU188" s="24"/>
      <c r="DLV188" s="24"/>
      <c r="DLW188" s="24"/>
      <c r="DLX188" s="24"/>
      <c r="DLY188" s="24"/>
      <c r="DLZ188" s="24"/>
      <c r="DMA188" s="24"/>
      <c r="DMB188" s="24"/>
      <c r="DMF188" s="3"/>
      <c r="DMG188" s="31"/>
      <c r="DMH188" s="5"/>
      <c r="DMI188" s="9"/>
      <c r="DML188" s="2"/>
      <c r="DMO188" s="24"/>
      <c r="DMP188" s="24"/>
      <c r="DMQ188" s="31"/>
      <c r="DMR188" s="24"/>
      <c r="DMS188" s="24"/>
      <c r="DMT188" s="24"/>
      <c r="DMU188" s="24"/>
      <c r="DMV188" s="24"/>
      <c r="DMW188" s="24"/>
      <c r="DMX188" s="24"/>
      <c r="DMY188" s="24"/>
      <c r="DMZ188" s="24"/>
      <c r="DNA188" s="24"/>
      <c r="DNB188" s="24"/>
      <c r="DNC188" s="24"/>
      <c r="DND188" s="24"/>
      <c r="DNE188" s="24"/>
      <c r="DNF188" s="24"/>
      <c r="DNJ188" s="3"/>
      <c r="DNK188" s="31"/>
      <c r="DNL188" s="5"/>
      <c r="DNM188" s="9"/>
      <c r="DNP188" s="2"/>
      <c r="DNS188" s="24"/>
      <c r="DNT188" s="24"/>
      <c r="DNU188" s="31"/>
      <c r="DNV188" s="24"/>
      <c r="DNW188" s="24"/>
      <c r="DNX188" s="24"/>
      <c r="DNY188" s="24"/>
      <c r="DNZ188" s="24"/>
      <c r="DOA188" s="24"/>
      <c r="DOB188" s="24"/>
      <c r="DOC188" s="24"/>
      <c r="DOD188" s="24"/>
      <c r="DOE188" s="24"/>
      <c r="DOF188" s="24"/>
      <c r="DOG188" s="24"/>
      <c r="DOH188" s="24"/>
      <c r="DOI188" s="24"/>
      <c r="DOJ188" s="24"/>
      <c r="DON188" s="3"/>
      <c r="DOO188" s="31"/>
      <c r="DOP188" s="5"/>
      <c r="DOQ188" s="9"/>
      <c r="DOT188" s="2"/>
      <c r="DOW188" s="24"/>
      <c r="DOX188" s="24"/>
      <c r="DOY188" s="31"/>
      <c r="DOZ188" s="24"/>
      <c r="DPA188" s="24"/>
      <c r="DPB188" s="24"/>
      <c r="DPC188" s="24"/>
      <c r="DPD188" s="24"/>
      <c r="DPE188" s="24"/>
      <c r="DPF188" s="24"/>
      <c r="DPG188" s="24"/>
      <c r="DPH188" s="24"/>
      <c r="DPI188" s="24"/>
      <c r="DPJ188" s="24"/>
      <c r="DPK188" s="24"/>
      <c r="DPL188" s="24"/>
      <c r="DPM188" s="24"/>
      <c r="DPN188" s="24"/>
      <c r="DPR188" s="3"/>
      <c r="DPS188" s="31"/>
      <c r="DPT188" s="5"/>
      <c r="DPU188" s="9"/>
      <c r="DPX188" s="2"/>
      <c r="DQA188" s="24"/>
      <c r="DQB188" s="24"/>
      <c r="DQC188" s="31"/>
      <c r="DQD188" s="24"/>
      <c r="DQE188" s="24"/>
      <c r="DQF188" s="24"/>
      <c r="DQG188" s="24"/>
      <c r="DQH188" s="24"/>
      <c r="DQI188" s="24"/>
      <c r="DQJ188" s="24"/>
      <c r="DQK188" s="24"/>
      <c r="DQL188" s="24"/>
      <c r="DQM188" s="24"/>
      <c r="DQN188" s="24"/>
      <c r="DQO188" s="24"/>
      <c r="DQP188" s="24"/>
      <c r="DQQ188" s="24"/>
      <c r="DQR188" s="24"/>
      <c r="DQV188" s="3"/>
      <c r="DQW188" s="31"/>
      <c r="DQX188" s="5"/>
      <c r="DQY188" s="9"/>
      <c r="DRB188" s="2"/>
      <c r="DRE188" s="24"/>
      <c r="DRF188" s="24"/>
      <c r="DRG188" s="31"/>
      <c r="DRH188" s="24"/>
      <c r="DRI188" s="24"/>
      <c r="DRJ188" s="24"/>
      <c r="DRK188" s="24"/>
      <c r="DRL188" s="24"/>
      <c r="DRM188" s="24"/>
      <c r="DRN188" s="24"/>
      <c r="DRO188" s="24"/>
      <c r="DRP188" s="24"/>
      <c r="DRQ188" s="24"/>
      <c r="DRR188" s="24"/>
      <c r="DRS188" s="24"/>
      <c r="DRT188" s="24"/>
      <c r="DRU188" s="24"/>
      <c r="DRV188" s="24"/>
      <c r="DRZ188" s="3"/>
      <c r="DSA188" s="31"/>
      <c r="DSB188" s="5"/>
      <c r="DSC188" s="9"/>
      <c r="DSF188" s="2"/>
      <c r="DSI188" s="24"/>
      <c r="DSJ188" s="24"/>
      <c r="DSK188" s="31"/>
      <c r="DSL188" s="24"/>
      <c r="DSM188" s="24"/>
      <c r="DSN188" s="24"/>
      <c r="DSO188" s="24"/>
      <c r="DSP188" s="24"/>
      <c r="DSQ188" s="24"/>
      <c r="DSR188" s="24"/>
      <c r="DSS188" s="24"/>
      <c r="DST188" s="24"/>
      <c r="DSU188" s="24"/>
      <c r="DSV188" s="24"/>
      <c r="DSW188" s="24"/>
      <c r="DSX188" s="24"/>
      <c r="DSY188" s="24"/>
      <c r="DSZ188" s="24"/>
      <c r="DTD188" s="3"/>
      <c r="DTE188" s="31"/>
      <c r="DTF188" s="5"/>
      <c r="DTG188" s="9"/>
      <c r="DTJ188" s="2"/>
      <c r="DTM188" s="24"/>
      <c r="DTN188" s="24"/>
      <c r="DTO188" s="31"/>
      <c r="DTP188" s="24"/>
      <c r="DTQ188" s="24"/>
      <c r="DTR188" s="24"/>
      <c r="DTS188" s="24"/>
      <c r="DTT188" s="24"/>
      <c r="DTU188" s="24"/>
      <c r="DTV188" s="24"/>
      <c r="DTW188" s="24"/>
      <c r="DTX188" s="24"/>
      <c r="DTY188" s="24"/>
      <c r="DTZ188" s="24"/>
      <c r="DUA188" s="24"/>
      <c r="DUB188" s="24"/>
      <c r="DUC188" s="24"/>
      <c r="DUD188" s="24"/>
      <c r="DUH188" s="3"/>
      <c r="DUI188" s="31"/>
      <c r="DUJ188" s="5"/>
      <c r="DUK188" s="9"/>
      <c r="DUN188" s="2"/>
      <c r="DUQ188" s="24"/>
      <c r="DUR188" s="24"/>
      <c r="DUS188" s="31"/>
      <c r="DUT188" s="24"/>
      <c r="DUU188" s="24"/>
      <c r="DUV188" s="24"/>
      <c r="DUW188" s="24"/>
      <c r="DUX188" s="24"/>
      <c r="DUY188" s="24"/>
      <c r="DUZ188" s="24"/>
      <c r="DVA188" s="24"/>
      <c r="DVB188" s="24"/>
      <c r="DVC188" s="24"/>
      <c r="DVD188" s="24"/>
      <c r="DVE188" s="24"/>
      <c r="DVF188" s="24"/>
      <c r="DVG188" s="24"/>
      <c r="DVH188" s="24"/>
      <c r="DVL188" s="3"/>
      <c r="DVM188" s="31"/>
      <c r="DVN188" s="5"/>
      <c r="DVO188" s="9"/>
      <c r="DVR188" s="2"/>
      <c r="DVU188" s="24"/>
      <c r="DVV188" s="24"/>
      <c r="DVW188" s="31"/>
      <c r="DVX188" s="24"/>
      <c r="DVY188" s="24"/>
      <c r="DVZ188" s="24"/>
      <c r="DWA188" s="24"/>
      <c r="DWB188" s="24"/>
      <c r="DWC188" s="24"/>
      <c r="DWD188" s="24"/>
      <c r="DWE188" s="24"/>
      <c r="DWF188" s="24"/>
      <c r="DWG188" s="24"/>
      <c r="DWH188" s="24"/>
      <c r="DWI188" s="24"/>
      <c r="DWJ188" s="24"/>
      <c r="DWK188" s="24"/>
      <c r="DWL188" s="24"/>
      <c r="DWP188" s="3"/>
      <c r="DWQ188" s="31"/>
      <c r="DWR188" s="5"/>
      <c r="DWS188" s="9"/>
      <c r="DWV188" s="2"/>
      <c r="DWY188" s="24"/>
      <c r="DWZ188" s="24"/>
      <c r="DXA188" s="31"/>
      <c r="DXB188" s="24"/>
      <c r="DXC188" s="24"/>
      <c r="DXD188" s="24"/>
      <c r="DXE188" s="24"/>
      <c r="DXF188" s="24"/>
      <c r="DXG188" s="24"/>
      <c r="DXH188" s="24"/>
      <c r="DXI188" s="24"/>
      <c r="DXJ188" s="24"/>
      <c r="DXK188" s="24"/>
      <c r="DXL188" s="24"/>
      <c r="DXM188" s="24"/>
      <c r="DXN188" s="24"/>
      <c r="DXO188" s="24"/>
      <c r="DXP188" s="24"/>
      <c r="DXT188" s="3"/>
      <c r="DXU188" s="31"/>
      <c r="DXV188" s="5"/>
      <c r="DXW188" s="9"/>
      <c r="DXZ188" s="2"/>
      <c r="DYC188" s="24"/>
      <c r="DYD188" s="24"/>
      <c r="DYE188" s="31"/>
      <c r="DYF188" s="24"/>
      <c r="DYG188" s="24"/>
      <c r="DYH188" s="24"/>
      <c r="DYI188" s="24"/>
      <c r="DYJ188" s="24"/>
      <c r="DYK188" s="24"/>
      <c r="DYL188" s="24"/>
      <c r="DYM188" s="24"/>
      <c r="DYN188" s="24"/>
      <c r="DYO188" s="24"/>
      <c r="DYP188" s="24"/>
      <c r="DYQ188" s="24"/>
      <c r="DYR188" s="24"/>
      <c r="DYS188" s="24"/>
      <c r="DYT188" s="24"/>
      <c r="DYX188" s="3"/>
      <c r="DYY188" s="31"/>
      <c r="DYZ188" s="5"/>
      <c r="DZA188" s="9"/>
      <c r="DZD188" s="2"/>
      <c r="DZG188" s="24"/>
      <c r="DZH188" s="24"/>
      <c r="DZI188" s="31"/>
      <c r="DZJ188" s="24"/>
      <c r="DZK188" s="24"/>
      <c r="DZL188" s="24"/>
      <c r="DZM188" s="24"/>
      <c r="DZN188" s="24"/>
      <c r="DZO188" s="24"/>
      <c r="DZP188" s="24"/>
      <c r="DZQ188" s="24"/>
      <c r="DZR188" s="24"/>
      <c r="DZS188" s="24"/>
      <c r="DZT188" s="24"/>
      <c r="DZU188" s="24"/>
      <c r="DZV188" s="24"/>
      <c r="DZW188" s="24"/>
      <c r="DZX188" s="24"/>
      <c r="EAB188" s="3"/>
      <c r="EAC188" s="31"/>
      <c r="EAD188" s="5"/>
      <c r="EAE188" s="9"/>
      <c r="EAH188" s="2"/>
      <c r="EAK188" s="24"/>
      <c r="EAL188" s="24"/>
      <c r="EAM188" s="31"/>
      <c r="EAN188" s="24"/>
      <c r="EAO188" s="24"/>
      <c r="EAP188" s="24"/>
      <c r="EAQ188" s="24"/>
      <c r="EAR188" s="24"/>
      <c r="EAS188" s="24"/>
      <c r="EAT188" s="24"/>
      <c r="EAU188" s="24"/>
      <c r="EAV188" s="24"/>
      <c r="EAW188" s="24"/>
      <c r="EAX188" s="24"/>
      <c r="EAY188" s="24"/>
      <c r="EAZ188" s="24"/>
      <c r="EBA188" s="24"/>
      <c r="EBB188" s="24"/>
      <c r="EBF188" s="3"/>
      <c r="EBG188" s="31"/>
      <c r="EBH188" s="5"/>
      <c r="EBI188" s="9"/>
      <c r="EBL188" s="2"/>
      <c r="EBO188" s="24"/>
      <c r="EBP188" s="24"/>
      <c r="EBQ188" s="31"/>
      <c r="EBR188" s="24"/>
      <c r="EBS188" s="24"/>
      <c r="EBT188" s="24"/>
      <c r="EBU188" s="24"/>
      <c r="EBV188" s="24"/>
      <c r="EBW188" s="24"/>
      <c r="EBX188" s="24"/>
      <c r="EBY188" s="24"/>
      <c r="EBZ188" s="24"/>
      <c r="ECA188" s="24"/>
      <c r="ECB188" s="24"/>
      <c r="ECC188" s="24"/>
      <c r="ECD188" s="24"/>
      <c r="ECE188" s="24"/>
      <c r="ECF188" s="24"/>
      <c r="ECJ188" s="3"/>
      <c r="ECK188" s="31"/>
      <c r="ECL188" s="5"/>
      <c r="ECM188" s="9"/>
      <c r="ECP188" s="2"/>
      <c r="ECS188" s="24"/>
      <c r="ECT188" s="24"/>
      <c r="ECU188" s="31"/>
      <c r="ECV188" s="24"/>
      <c r="ECW188" s="24"/>
      <c r="ECX188" s="24"/>
      <c r="ECY188" s="24"/>
      <c r="ECZ188" s="24"/>
      <c r="EDA188" s="24"/>
      <c r="EDB188" s="24"/>
      <c r="EDC188" s="24"/>
      <c r="EDD188" s="24"/>
      <c r="EDE188" s="24"/>
      <c r="EDF188" s="24"/>
      <c r="EDG188" s="24"/>
      <c r="EDH188" s="24"/>
      <c r="EDI188" s="24"/>
      <c r="EDJ188" s="24"/>
      <c r="EDN188" s="3"/>
      <c r="EDO188" s="31"/>
      <c r="EDP188" s="5"/>
      <c r="EDQ188" s="9"/>
      <c r="EDT188" s="2"/>
      <c r="EDW188" s="24"/>
      <c r="EDX188" s="24"/>
      <c r="EDY188" s="31"/>
      <c r="EDZ188" s="24"/>
      <c r="EEA188" s="24"/>
      <c r="EEB188" s="24"/>
      <c r="EEC188" s="24"/>
      <c r="EED188" s="24"/>
      <c r="EEE188" s="24"/>
      <c r="EEF188" s="24"/>
      <c r="EEG188" s="24"/>
      <c r="EEH188" s="24"/>
      <c r="EEI188" s="24"/>
      <c r="EEJ188" s="24"/>
      <c r="EEK188" s="24"/>
      <c r="EEL188" s="24"/>
      <c r="EEM188" s="24"/>
      <c r="EEN188" s="24"/>
      <c r="EER188" s="3"/>
      <c r="EES188" s="31"/>
      <c r="EET188" s="5"/>
      <c r="EEU188" s="9"/>
      <c r="EEX188" s="2"/>
      <c r="EFA188" s="24"/>
      <c r="EFB188" s="24"/>
      <c r="EFC188" s="31"/>
      <c r="EFD188" s="24"/>
      <c r="EFE188" s="24"/>
      <c r="EFF188" s="24"/>
      <c r="EFG188" s="24"/>
      <c r="EFH188" s="24"/>
      <c r="EFI188" s="24"/>
      <c r="EFJ188" s="24"/>
      <c r="EFK188" s="24"/>
      <c r="EFL188" s="24"/>
      <c r="EFM188" s="24"/>
      <c r="EFN188" s="24"/>
      <c r="EFO188" s="24"/>
      <c r="EFP188" s="24"/>
      <c r="EFQ188" s="24"/>
      <c r="EFR188" s="24"/>
      <c r="EFV188" s="3"/>
      <c r="EFW188" s="31"/>
      <c r="EFX188" s="5"/>
      <c r="EFY188" s="9"/>
      <c r="EGB188" s="2"/>
      <c r="EGE188" s="24"/>
      <c r="EGF188" s="24"/>
      <c r="EGG188" s="31"/>
      <c r="EGH188" s="24"/>
      <c r="EGI188" s="24"/>
      <c r="EGJ188" s="24"/>
      <c r="EGK188" s="24"/>
      <c r="EGL188" s="24"/>
      <c r="EGM188" s="24"/>
      <c r="EGN188" s="24"/>
      <c r="EGO188" s="24"/>
      <c r="EGP188" s="24"/>
      <c r="EGQ188" s="24"/>
      <c r="EGR188" s="24"/>
      <c r="EGS188" s="24"/>
      <c r="EGT188" s="24"/>
      <c r="EGU188" s="24"/>
      <c r="EGV188" s="24"/>
      <c r="EGZ188" s="3"/>
      <c r="EHA188" s="31"/>
      <c r="EHB188" s="5"/>
      <c r="EHC188" s="9"/>
      <c r="EHF188" s="2"/>
      <c r="EHI188" s="24"/>
      <c r="EHJ188" s="24"/>
      <c r="EHK188" s="31"/>
      <c r="EHL188" s="24"/>
      <c r="EHM188" s="24"/>
      <c r="EHN188" s="24"/>
      <c r="EHO188" s="24"/>
      <c r="EHP188" s="24"/>
      <c r="EHQ188" s="24"/>
      <c r="EHR188" s="24"/>
      <c r="EHS188" s="24"/>
      <c r="EHT188" s="24"/>
      <c r="EHU188" s="24"/>
      <c r="EHV188" s="24"/>
      <c r="EHW188" s="24"/>
      <c r="EHX188" s="24"/>
      <c r="EHY188" s="24"/>
      <c r="EHZ188" s="24"/>
      <c r="EID188" s="3"/>
      <c r="EIE188" s="31"/>
      <c r="EIF188" s="5"/>
      <c r="EIG188" s="9"/>
      <c r="EIJ188" s="2"/>
      <c r="EIM188" s="24"/>
      <c r="EIN188" s="24"/>
      <c r="EIO188" s="31"/>
      <c r="EIP188" s="24"/>
      <c r="EIQ188" s="24"/>
      <c r="EIR188" s="24"/>
      <c r="EIS188" s="24"/>
      <c r="EIT188" s="24"/>
      <c r="EIU188" s="24"/>
      <c r="EIV188" s="24"/>
      <c r="EIW188" s="24"/>
      <c r="EIX188" s="24"/>
      <c r="EIY188" s="24"/>
      <c r="EIZ188" s="24"/>
      <c r="EJA188" s="24"/>
      <c r="EJB188" s="24"/>
      <c r="EJC188" s="24"/>
      <c r="EJD188" s="24"/>
      <c r="EJH188" s="3"/>
      <c r="EJI188" s="31"/>
      <c r="EJJ188" s="5"/>
      <c r="EJK188" s="9"/>
      <c r="EJN188" s="2"/>
      <c r="EJQ188" s="24"/>
      <c r="EJR188" s="24"/>
      <c r="EJS188" s="31"/>
      <c r="EJT188" s="24"/>
      <c r="EJU188" s="24"/>
      <c r="EJV188" s="24"/>
      <c r="EJW188" s="24"/>
      <c r="EJX188" s="24"/>
      <c r="EJY188" s="24"/>
      <c r="EJZ188" s="24"/>
      <c r="EKA188" s="24"/>
      <c r="EKB188" s="24"/>
      <c r="EKC188" s="24"/>
      <c r="EKD188" s="24"/>
      <c r="EKE188" s="24"/>
      <c r="EKF188" s="24"/>
      <c r="EKG188" s="24"/>
      <c r="EKH188" s="24"/>
      <c r="EKL188" s="3"/>
      <c r="EKM188" s="31"/>
      <c r="EKN188" s="5"/>
      <c r="EKO188" s="9"/>
      <c r="EKR188" s="2"/>
      <c r="EKU188" s="24"/>
      <c r="EKV188" s="24"/>
      <c r="EKW188" s="31"/>
      <c r="EKX188" s="24"/>
      <c r="EKY188" s="24"/>
      <c r="EKZ188" s="24"/>
      <c r="ELA188" s="24"/>
      <c r="ELB188" s="24"/>
      <c r="ELC188" s="24"/>
      <c r="ELD188" s="24"/>
      <c r="ELE188" s="24"/>
      <c r="ELF188" s="24"/>
      <c r="ELG188" s="24"/>
      <c r="ELH188" s="24"/>
      <c r="ELI188" s="24"/>
      <c r="ELJ188" s="24"/>
      <c r="ELK188" s="24"/>
      <c r="ELL188" s="24"/>
      <c r="ELP188" s="3"/>
      <c r="ELQ188" s="31"/>
      <c r="ELR188" s="5"/>
      <c r="ELS188" s="9"/>
      <c r="ELV188" s="2"/>
      <c r="ELY188" s="24"/>
      <c r="ELZ188" s="24"/>
      <c r="EMA188" s="31"/>
      <c r="EMB188" s="24"/>
      <c r="EMC188" s="24"/>
      <c r="EMD188" s="24"/>
      <c r="EME188" s="24"/>
      <c r="EMF188" s="24"/>
      <c r="EMG188" s="24"/>
      <c r="EMH188" s="24"/>
      <c r="EMI188" s="24"/>
      <c r="EMJ188" s="24"/>
      <c r="EMK188" s="24"/>
      <c r="EML188" s="24"/>
      <c r="EMM188" s="24"/>
      <c r="EMN188" s="24"/>
      <c r="EMO188" s="24"/>
      <c r="EMP188" s="24"/>
      <c r="EMT188" s="3"/>
      <c r="EMU188" s="31"/>
      <c r="EMV188" s="5"/>
      <c r="EMW188" s="9"/>
      <c r="EMZ188" s="2"/>
      <c r="ENC188" s="24"/>
      <c r="END188" s="24"/>
      <c r="ENE188" s="31"/>
      <c r="ENF188" s="24"/>
      <c r="ENG188" s="24"/>
      <c r="ENH188" s="24"/>
      <c r="ENI188" s="24"/>
      <c r="ENJ188" s="24"/>
      <c r="ENK188" s="24"/>
      <c r="ENL188" s="24"/>
      <c r="ENM188" s="24"/>
      <c r="ENN188" s="24"/>
      <c r="ENO188" s="24"/>
      <c r="ENP188" s="24"/>
      <c r="ENQ188" s="24"/>
      <c r="ENR188" s="24"/>
      <c r="ENS188" s="24"/>
      <c r="ENT188" s="24"/>
      <c r="ENX188" s="3"/>
      <c r="ENY188" s="31"/>
      <c r="ENZ188" s="5"/>
      <c r="EOA188" s="9"/>
      <c r="EOD188" s="2"/>
      <c r="EOG188" s="24"/>
      <c r="EOH188" s="24"/>
      <c r="EOI188" s="31"/>
      <c r="EOJ188" s="24"/>
      <c r="EOK188" s="24"/>
      <c r="EOL188" s="24"/>
      <c r="EOM188" s="24"/>
      <c r="EON188" s="24"/>
      <c r="EOO188" s="24"/>
      <c r="EOP188" s="24"/>
      <c r="EOQ188" s="24"/>
      <c r="EOR188" s="24"/>
      <c r="EOS188" s="24"/>
      <c r="EOT188" s="24"/>
      <c r="EOU188" s="24"/>
      <c r="EOV188" s="24"/>
      <c r="EOW188" s="24"/>
      <c r="EOX188" s="24"/>
      <c r="EPB188" s="3"/>
      <c r="EPC188" s="31"/>
      <c r="EPD188" s="5"/>
      <c r="EPE188" s="9"/>
      <c r="EPH188" s="2"/>
      <c r="EPK188" s="24"/>
      <c r="EPL188" s="24"/>
      <c r="EPM188" s="31"/>
      <c r="EPN188" s="24"/>
      <c r="EPO188" s="24"/>
      <c r="EPP188" s="24"/>
      <c r="EPQ188" s="24"/>
      <c r="EPR188" s="24"/>
      <c r="EPS188" s="24"/>
      <c r="EPT188" s="24"/>
      <c r="EPU188" s="24"/>
      <c r="EPV188" s="24"/>
      <c r="EPW188" s="24"/>
      <c r="EPX188" s="24"/>
      <c r="EPY188" s="24"/>
      <c r="EPZ188" s="24"/>
      <c r="EQA188" s="24"/>
      <c r="EQB188" s="24"/>
      <c r="EQF188" s="3"/>
      <c r="EQG188" s="31"/>
      <c r="EQH188" s="5"/>
      <c r="EQI188" s="9"/>
      <c r="EQL188" s="2"/>
      <c r="EQO188" s="24"/>
      <c r="EQP188" s="24"/>
      <c r="EQQ188" s="31"/>
      <c r="EQR188" s="24"/>
      <c r="EQS188" s="24"/>
      <c r="EQT188" s="24"/>
      <c r="EQU188" s="24"/>
      <c r="EQV188" s="24"/>
      <c r="EQW188" s="24"/>
      <c r="EQX188" s="24"/>
      <c r="EQY188" s="24"/>
      <c r="EQZ188" s="24"/>
      <c r="ERA188" s="24"/>
      <c r="ERB188" s="24"/>
      <c r="ERC188" s="24"/>
      <c r="ERD188" s="24"/>
      <c r="ERE188" s="24"/>
      <c r="ERF188" s="24"/>
      <c r="ERJ188" s="3"/>
      <c r="ERK188" s="31"/>
      <c r="ERL188" s="5"/>
      <c r="ERM188" s="9"/>
      <c r="ERP188" s="2"/>
      <c r="ERS188" s="24"/>
      <c r="ERT188" s="24"/>
      <c r="ERU188" s="31"/>
      <c r="ERV188" s="24"/>
      <c r="ERW188" s="24"/>
      <c r="ERX188" s="24"/>
      <c r="ERY188" s="24"/>
      <c r="ERZ188" s="24"/>
      <c r="ESA188" s="24"/>
      <c r="ESB188" s="24"/>
      <c r="ESC188" s="24"/>
      <c r="ESD188" s="24"/>
      <c r="ESE188" s="24"/>
      <c r="ESF188" s="24"/>
      <c r="ESG188" s="24"/>
      <c r="ESH188" s="24"/>
      <c r="ESI188" s="24"/>
      <c r="ESJ188" s="24"/>
      <c r="ESN188" s="3"/>
      <c r="ESO188" s="31"/>
      <c r="ESP188" s="5"/>
      <c r="ESQ188" s="9"/>
      <c r="EST188" s="2"/>
      <c r="ESW188" s="24"/>
      <c r="ESX188" s="24"/>
      <c r="ESY188" s="31"/>
      <c r="ESZ188" s="24"/>
      <c r="ETA188" s="24"/>
      <c r="ETB188" s="24"/>
      <c r="ETC188" s="24"/>
      <c r="ETD188" s="24"/>
      <c r="ETE188" s="24"/>
      <c r="ETF188" s="24"/>
      <c r="ETG188" s="24"/>
      <c r="ETH188" s="24"/>
      <c r="ETI188" s="24"/>
      <c r="ETJ188" s="24"/>
      <c r="ETK188" s="24"/>
      <c r="ETL188" s="24"/>
      <c r="ETM188" s="24"/>
      <c r="ETN188" s="24"/>
      <c r="ETR188" s="3"/>
      <c r="ETS188" s="31"/>
      <c r="ETT188" s="5"/>
      <c r="ETU188" s="9"/>
      <c r="ETX188" s="2"/>
      <c r="EUA188" s="24"/>
      <c r="EUB188" s="24"/>
      <c r="EUC188" s="31"/>
      <c r="EUD188" s="24"/>
      <c r="EUE188" s="24"/>
      <c r="EUF188" s="24"/>
      <c r="EUG188" s="24"/>
      <c r="EUH188" s="24"/>
      <c r="EUI188" s="24"/>
      <c r="EUJ188" s="24"/>
      <c r="EUK188" s="24"/>
      <c r="EUL188" s="24"/>
      <c r="EUM188" s="24"/>
      <c r="EUN188" s="24"/>
      <c r="EUO188" s="24"/>
      <c r="EUP188" s="24"/>
      <c r="EUQ188" s="24"/>
      <c r="EUR188" s="24"/>
      <c r="EUV188" s="3"/>
      <c r="EUW188" s="31"/>
      <c r="EUX188" s="5"/>
      <c r="EUY188" s="9"/>
      <c r="EVB188" s="2"/>
      <c r="EVE188" s="24"/>
      <c r="EVF188" s="24"/>
      <c r="EVG188" s="31"/>
      <c r="EVH188" s="24"/>
      <c r="EVI188" s="24"/>
      <c r="EVJ188" s="24"/>
      <c r="EVK188" s="24"/>
      <c r="EVL188" s="24"/>
      <c r="EVM188" s="24"/>
      <c r="EVN188" s="24"/>
      <c r="EVO188" s="24"/>
      <c r="EVP188" s="24"/>
      <c r="EVQ188" s="24"/>
      <c r="EVR188" s="24"/>
      <c r="EVS188" s="24"/>
      <c r="EVT188" s="24"/>
      <c r="EVU188" s="24"/>
      <c r="EVV188" s="24"/>
      <c r="EVZ188" s="3"/>
      <c r="EWA188" s="31"/>
      <c r="EWB188" s="5"/>
      <c r="EWC188" s="9"/>
      <c r="EWF188" s="2"/>
      <c r="EWI188" s="24"/>
      <c r="EWJ188" s="24"/>
      <c r="EWK188" s="31"/>
      <c r="EWL188" s="24"/>
      <c r="EWM188" s="24"/>
      <c r="EWN188" s="24"/>
      <c r="EWO188" s="24"/>
      <c r="EWP188" s="24"/>
      <c r="EWQ188" s="24"/>
      <c r="EWR188" s="24"/>
      <c r="EWS188" s="24"/>
      <c r="EWT188" s="24"/>
      <c r="EWU188" s="24"/>
      <c r="EWV188" s="24"/>
      <c r="EWW188" s="24"/>
      <c r="EWX188" s="24"/>
      <c r="EWY188" s="24"/>
      <c r="EWZ188" s="24"/>
      <c r="EXD188" s="3"/>
      <c r="EXE188" s="31"/>
      <c r="EXF188" s="5"/>
      <c r="EXG188" s="9"/>
      <c r="EXJ188" s="2"/>
      <c r="EXM188" s="24"/>
      <c r="EXN188" s="24"/>
      <c r="EXO188" s="31"/>
      <c r="EXP188" s="24"/>
      <c r="EXQ188" s="24"/>
      <c r="EXR188" s="24"/>
      <c r="EXS188" s="24"/>
      <c r="EXT188" s="24"/>
      <c r="EXU188" s="24"/>
      <c r="EXV188" s="24"/>
      <c r="EXW188" s="24"/>
      <c r="EXX188" s="24"/>
      <c r="EXY188" s="24"/>
      <c r="EXZ188" s="24"/>
      <c r="EYA188" s="24"/>
      <c r="EYB188" s="24"/>
      <c r="EYC188" s="24"/>
      <c r="EYD188" s="24"/>
      <c r="EYH188" s="3"/>
      <c r="EYI188" s="31"/>
      <c r="EYJ188" s="5"/>
      <c r="EYK188" s="9"/>
      <c r="EYN188" s="2"/>
      <c r="EYQ188" s="24"/>
      <c r="EYR188" s="24"/>
      <c r="EYS188" s="31"/>
      <c r="EYT188" s="24"/>
      <c r="EYU188" s="24"/>
      <c r="EYV188" s="24"/>
      <c r="EYW188" s="24"/>
      <c r="EYX188" s="24"/>
      <c r="EYY188" s="24"/>
      <c r="EYZ188" s="24"/>
      <c r="EZA188" s="24"/>
      <c r="EZB188" s="24"/>
      <c r="EZC188" s="24"/>
      <c r="EZD188" s="24"/>
      <c r="EZE188" s="24"/>
      <c r="EZF188" s="24"/>
      <c r="EZG188" s="24"/>
      <c r="EZH188" s="24"/>
      <c r="EZL188" s="3"/>
      <c r="EZM188" s="31"/>
      <c r="EZN188" s="5"/>
      <c r="EZO188" s="9"/>
      <c r="EZR188" s="2"/>
      <c r="EZU188" s="24"/>
      <c r="EZV188" s="24"/>
      <c r="EZW188" s="31"/>
      <c r="EZX188" s="24"/>
      <c r="EZY188" s="24"/>
      <c r="EZZ188" s="24"/>
      <c r="FAA188" s="24"/>
      <c r="FAB188" s="24"/>
      <c r="FAC188" s="24"/>
      <c r="FAD188" s="24"/>
      <c r="FAE188" s="24"/>
      <c r="FAF188" s="24"/>
      <c r="FAG188" s="24"/>
      <c r="FAH188" s="24"/>
      <c r="FAI188" s="24"/>
      <c r="FAJ188" s="24"/>
      <c r="FAK188" s="24"/>
      <c r="FAL188" s="24"/>
      <c r="FAP188" s="3"/>
      <c r="FAQ188" s="31"/>
      <c r="FAR188" s="5"/>
      <c r="FAS188" s="9"/>
      <c r="FAV188" s="2"/>
      <c r="FAY188" s="24"/>
      <c r="FAZ188" s="24"/>
      <c r="FBA188" s="31"/>
      <c r="FBB188" s="24"/>
      <c r="FBC188" s="24"/>
      <c r="FBD188" s="24"/>
      <c r="FBE188" s="24"/>
      <c r="FBF188" s="24"/>
      <c r="FBG188" s="24"/>
      <c r="FBH188" s="24"/>
      <c r="FBI188" s="24"/>
      <c r="FBJ188" s="24"/>
      <c r="FBK188" s="24"/>
      <c r="FBL188" s="24"/>
      <c r="FBM188" s="24"/>
      <c r="FBN188" s="24"/>
      <c r="FBO188" s="24"/>
      <c r="FBP188" s="24"/>
      <c r="FBT188" s="3"/>
      <c r="FBU188" s="31"/>
      <c r="FBV188" s="5"/>
      <c r="FBW188" s="9"/>
      <c r="FBZ188" s="2"/>
      <c r="FCC188" s="24"/>
      <c r="FCD188" s="24"/>
      <c r="FCE188" s="31"/>
      <c r="FCF188" s="24"/>
      <c r="FCG188" s="24"/>
      <c r="FCH188" s="24"/>
      <c r="FCI188" s="24"/>
      <c r="FCJ188" s="24"/>
      <c r="FCK188" s="24"/>
      <c r="FCL188" s="24"/>
      <c r="FCM188" s="24"/>
      <c r="FCN188" s="24"/>
      <c r="FCO188" s="24"/>
      <c r="FCP188" s="24"/>
      <c r="FCQ188" s="24"/>
      <c r="FCR188" s="24"/>
      <c r="FCS188" s="24"/>
      <c r="FCT188" s="24"/>
      <c r="FCX188" s="3"/>
      <c r="FCY188" s="31"/>
      <c r="FCZ188" s="5"/>
      <c r="FDA188" s="9"/>
      <c r="FDD188" s="2"/>
      <c r="FDG188" s="24"/>
      <c r="FDH188" s="24"/>
      <c r="FDI188" s="31"/>
      <c r="FDJ188" s="24"/>
      <c r="FDK188" s="24"/>
      <c r="FDL188" s="24"/>
      <c r="FDM188" s="24"/>
      <c r="FDN188" s="24"/>
      <c r="FDO188" s="24"/>
      <c r="FDP188" s="24"/>
      <c r="FDQ188" s="24"/>
      <c r="FDR188" s="24"/>
      <c r="FDS188" s="24"/>
      <c r="FDT188" s="24"/>
      <c r="FDU188" s="24"/>
      <c r="FDV188" s="24"/>
      <c r="FDW188" s="24"/>
      <c r="FDX188" s="24"/>
      <c r="FEB188" s="3"/>
      <c r="FEC188" s="31"/>
      <c r="FED188" s="5"/>
      <c r="FEE188" s="9"/>
      <c r="FEH188" s="2"/>
      <c r="FEK188" s="24"/>
      <c r="FEL188" s="24"/>
      <c r="FEM188" s="31"/>
      <c r="FEN188" s="24"/>
      <c r="FEO188" s="24"/>
      <c r="FEP188" s="24"/>
      <c r="FEQ188" s="24"/>
      <c r="FER188" s="24"/>
      <c r="FES188" s="24"/>
      <c r="FET188" s="24"/>
      <c r="FEU188" s="24"/>
      <c r="FEV188" s="24"/>
      <c r="FEW188" s="24"/>
      <c r="FEX188" s="24"/>
      <c r="FEY188" s="24"/>
      <c r="FEZ188" s="24"/>
      <c r="FFA188" s="24"/>
      <c r="FFB188" s="24"/>
      <c r="FFF188" s="3"/>
      <c r="FFG188" s="31"/>
      <c r="FFH188" s="5"/>
      <c r="FFI188" s="9"/>
      <c r="FFL188" s="2"/>
      <c r="FFO188" s="24"/>
      <c r="FFP188" s="24"/>
      <c r="FFQ188" s="31"/>
      <c r="FFR188" s="24"/>
      <c r="FFS188" s="24"/>
      <c r="FFT188" s="24"/>
      <c r="FFU188" s="24"/>
      <c r="FFV188" s="24"/>
      <c r="FFW188" s="24"/>
      <c r="FFX188" s="24"/>
      <c r="FFY188" s="24"/>
      <c r="FFZ188" s="24"/>
      <c r="FGA188" s="24"/>
      <c r="FGB188" s="24"/>
      <c r="FGC188" s="24"/>
      <c r="FGD188" s="24"/>
      <c r="FGE188" s="24"/>
      <c r="FGF188" s="24"/>
      <c r="FGJ188" s="3"/>
      <c r="FGK188" s="31"/>
      <c r="FGL188" s="5"/>
      <c r="FGM188" s="9"/>
      <c r="FGP188" s="2"/>
      <c r="FGS188" s="24"/>
      <c r="FGT188" s="24"/>
      <c r="FGU188" s="31"/>
      <c r="FGV188" s="24"/>
      <c r="FGW188" s="24"/>
      <c r="FGX188" s="24"/>
      <c r="FGY188" s="24"/>
      <c r="FGZ188" s="24"/>
      <c r="FHA188" s="24"/>
      <c r="FHB188" s="24"/>
      <c r="FHC188" s="24"/>
      <c r="FHD188" s="24"/>
      <c r="FHE188" s="24"/>
      <c r="FHF188" s="24"/>
      <c r="FHG188" s="24"/>
      <c r="FHH188" s="24"/>
      <c r="FHI188" s="24"/>
      <c r="FHJ188" s="24"/>
      <c r="FHN188" s="3"/>
      <c r="FHO188" s="31"/>
      <c r="FHP188" s="5"/>
      <c r="FHQ188" s="9"/>
      <c r="FHT188" s="2"/>
      <c r="FHW188" s="24"/>
      <c r="FHX188" s="24"/>
      <c r="FHY188" s="31"/>
      <c r="FHZ188" s="24"/>
      <c r="FIA188" s="24"/>
      <c r="FIB188" s="24"/>
      <c r="FIC188" s="24"/>
      <c r="FID188" s="24"/>
      <c r="FIE188" s="24"/>
      <c r="FIF188" s="24"/>
      <c r="FIG188" s="24"/>
      <c r="FIH188" s="24"/>
      <c r="FII188" s="24"/>
      <c r="FIJ188" s="24"/>
      <c r="FIK188" s="24"/>
      <c r="FIL188" s="24"/>
      <c r="FIM188" s="24"/>
      <c r="FIN188" s="24"/>
      <c r="FIR188" s="3"/>
      <c r="FIS188" s="31"/>
      <c r="FIT188" s="5"/>
      <c r="FIU188" s="9"/>
      <c r="FIX188" s="2"/>
      <c r="FJA188" s="24"/>
      <c r="FJB188" s="24"/>
      <c r="FJC188" s="31"/>
      <c r="FJD188" s="24"/>
      <c r="FJE188" s="24"/>
      <c r="FJF188" s="24"/>
      <c r="FJG188" s="24"/>
      <c r="FJH188" s="24"/>
      <c r="FJI188" s="24"/>
      <c r="FJJ188" s="24"/>
      <c r="FJK188" s="24"/>
      <c r="FJL188" s="24"/>
      <c r="FJM188" s="24"/>
      <c r="FJN188" s="24"/>
      <c r="FJO188" s="24"/>
      <c r="FJP188" s="24"/>
      <c r="FJQ188" s="24"/>
      <c r="FJR188" s="24"/>
      <c r="FJV188" s="3"/>
      <c r="FJW188" s="31"/>
      <c r="FJX188" s="5"/>
      <c r="FJY188" s="9"/>
      <c r="FKB188" s="2"/>
      <c r="FKE188" s="24"/>
      <c r="FKF188" s="24"/>
      <c r="FKG188" s="31"/>
      <c r="FKH188" s="24"/>
      <c r="FKI188" s="24"/>
      <c r="FKJ188" s="24"/>
      <c r="FKK188" s="24"/>
      <c r="FKL188" s="24"/>
      <c r="FKM188" s="24"/>
      <c r="FKN188" s="24"/>
      <c r="FKO188" s="24"/>
      <c r="FKP188" s="24"/>
      <c r="FKQ188" s="24"/>
      <c r="FKR188" s="24"/>
      <c r="FKS188" s="24"/>
      <c r="FKT188" s="24"/>
      <c r="FKU188" s="24"/>
      <c r="FKV188" s="24"/>
      <c r="FKZ188" s="3"/>
      <c r="FLA188" s="31"/>
      <c r="FLB188" s="5"/>
      <c r="FLC188" s="9"/>
      <c r="FLF188" s="2"/>
      <c r="FLI188" s="24"/>
      <c r="FLJ188" s="24"/>
      <c r="FLK188" s="31"/>
      <c r="FLL188" s="24"/>
      <c r="FLM188" s="24"/>
      <c r="FLN188" s="24"/>
      <c r="FLO188" s="24"/>
      <c r="FLP188" s="24"/>
      <c r="FLQ188" s="24"/>
      <c r="FLR188" s="24"/>
      <c r="FLS188" s="24"/>
      <c r="FLT188" s="24"/>
      <c r="FLU188" s="24"/>
      <c r="FLV188" s="24"/>
      <c r="FLW188" s="24"/>
      <c r="FLX188" s="24"/>
      <c r="FLY188" s="24"/>
      <c r="FLZ188" s="24"/>
      <c r="FMD188" s="3"/>
      <c r="FME188" s="31"/>
      <c r="FMF188" s="5"/>
      <c r="FMG188" s="9"/>
      <c r="FMJ188" s="2"/>
      <c r="FMM188" s="24"/>
      <c r="FMN188" s="24"/>
      <c r="FMO188" s="31"/>
      <c r="FMP188" s="24"/>
      <c r="FMQ188" s="24"/>
      <c r="FMR188" s="24"/>
      <c r="FMS188" s="24"/>
      <c r="FMT188" s="24"/>
      <c r="FMU188" s="24"/>
      <c r="FMV188" s="24"/>
      <c r="FMW188" s="24"/>
      <c r="FMX188" s="24"/>
      <c r="FMY188" s="24"/>
      <c r="FMZ188" s="24"/>
      <c r="FNA188" s="24"/>
      <c r="FNB188" s="24"/>
      <c r="FNC188" s="24"/>
      <c r="FND188" s="24"/>
      <c r="FNH188" s="3"/>
      <c r="FNI188" s="31"/>
      <c r="FNJ188" s="5"/>
      <c r="FNK188" s="9"/>
      <c r="FNN188" s="2"/>
      <c r="FNQ188" s="24"/>
      <c r="FNR188" s="24"/>
      <c r="FNS188" s="31"/>
      <c r="FNT188" s="24"/>
      <c r="FNU188" s="24"/>
      <c r="FNV188" s="24"/>
      <c r="FNW188" s="24"/>
      <c r="FNX188" s="24"/>
      <c r="FNY188" s="24"/>
      <c r="FNZ188" s="24"/>
      <c r="FOA188" s="24"/>
      <c r="FOB188" s="24"/>
      <c r="FOC188" s="24"/>
      <c r="FOD188" s="24"/>
      <c r="FOE188" s="24"/>
      <c r="FOF188" s="24"/>
      <c r="FOG188" s="24"/>
      <c r="FOH188" s="24"/>
      <c r="FOL188" s="3"/>
      <c r="FOM188" s="31"/>
      <c r="FON188" s="5"/>
      <c r="FOO188" s="9"/>
      <c r="FOR188" s="2"/>
      <c r="FOU188" s="24"/>
      <c r="FOV188" s="24"/>
      <c r="FOW188" s="31"/>
      <c r="FOX188" s="24"/>
      <c r="FOY188" s="24"/>
      <c r="FOZ188" s="24"/>
      <c r="FPA188" s="24"/>
      <c r="FPB188" s="24"/>
      <c r="FPC188" s="24"/>
      <c r="FPD188" s="24"/>
      <c r="FPE188" s="24"/>
      <c r="FPF188" s="24"/>
      <c r="FPG188" s="24"/>
      <c r="FPH188" s="24"/>
      <c r="FPI188" s="24"/>
      <c r="FPJ188" s="24"/>
      <c r="FPK188" s="24"/>
      <c r="FPL188" s="24"/>
      <c r="FPP188" s="3"/>
      <c r="FPQ188" s="31"/>
      <c r="FPR188" s="5"/>
      <c r="FPS188" s="9"/>
      <c r="FPV188" s="2"/>
      <c r="FPY188" s="24"/>
      <c r="FPZ188" s="24"/>
      <c r="FQA188" s="31"/>
      <c r="FQB188" s="24"/>
      <c r="FQC188" s="24"/>
      <c r="FQD188" s="24"/>
      <c r="FQE188" s="24"/>
      <c r="FQF188" s="24"/>
      <c r="FQG188" s="24"/>
      <c r="FQH188" s="24"/>
      <c r="FQI188" s="24"/>
      <c r="FQJ188" s="24"/>
      <c r="FQK188" s="24"/>
      <c r="FQL188" s="24"/>
      <c r="FQM188" s="24"/>
      <c r="FQN188" s="24"/>
      <c r="FQO188" s="24"/>
      <c r="FQP188" s="24"/>
      <c r="FQT188" s="3"/>
      <c r="FQU188" s="31"/>
      <c r="FQV188" s="5"/>
      <c r="FQW188" s="9"/>
      <c r="FQZ188" s="2"/>
      <c r="FRC188" s="24"/>
      <c r="FRD188" s="24"/>
      <c r="FRE188" s="31"/>
      <c r="FRF188" s="24"/>
      <c r="FRG188" s="24"/>
      <c r="FRH188" s="24"/>
      <c r="FRI188" s="24"/>
      <c r="FRJ188" s="24"/>
      <c r="FRK188" s="24"/>
      <c r="FRL188" s="24"/>
      <c r="FRM188" s="24"/>
      <c r="FRN188" s="24"/>
      <c r="FRO188" s="24"/>
      <c r="FRP188" s="24"/>
      <c r="FRQ188" s="24"/>
      <c r="FRR188" s="24"/>
      <c r="FRS188" s="24"/>
      <c r="FRT188" s="24"/>
      <c r="FRX188" s="3"/>
      <c r="FRY188" s="31"/>
      <c r="FRZ188" s="5"/>
      <c r="FSA188" s="9"/>
      <c r="FSD188" s="2"/>
      <c r="FSG188" s="24"/>
      <c r="FSH188" s="24"/>
      <c r="FSI188" s="31"/>
      <c r="FSJ188" s="24"/>
      <c r="FSK188" s="24"/>
      <c r="FSL188" s="24"/>
      <c r="FSM188" s="24"/>
      <c r="FSN188" s="24"/>
      <c r="FSO188" s="24"/>
      <c r="FSP188" s="24"/>
      <c r="FSQ188" s="24"/>
      <c r="FSR188" s="24"/>
      <c r="FSS188" s="24"/>
      <c r="FST188" s="24"/>
      <c r="FSU188" s="24"/>
      <c r="FSV188" s="24"/>
      <c r="FSW188" s="24"/>
      <c r="FSX188" s="24"/>
      <c r="FTB188" s="3"/>
      <c r="FTC188" s="31"/>
      <c r="FTD188" s="5"/>
      <c r="FTE188" s="9"/>
      <c r="FTH188" s="2"/>
      <c r="FTK188" s="24"/>
      <c r="FTL188" s="24"/>
      <c r="FTM188" s="31"/>
      <c r="FTN188" s="24"/>
      <c r="FTO188" s="24"/>
      <c r="FTP188" s="24"/>
      <c r="FTQ188" s="24"/>
      <c r="FTR188" s="24"/>
      <c r="FTS188" s="24"/>
      <c r="FTT188" s="24"/>
      <c r="FTU188" s="24"/>
      <c r="FTV188" s="24"/>
      <c r="FTW188" s="24"/>
      <c r="FTX188" s="24"/>
      <c r="FTY188" s="24"/>
      <c r="FTZ188" s="24"/>
      <c r="FUA188" s="24"/>
      <c r="FUB188" s="24"/>
      <c r="FUF188" s="3"/>
      <c r="FUG188" s="31"/>
      <c r="FUH188" s="5"/>
      <c r="FUI188" s="9"/>
      <c r="FUL188" s="2"/>
      <c r="FUO188" s="24"/>
      <c r="FUP188" s="24"/>
      <c r="FUQ188" s="31"/>
      <c r="FUR188" s="24"/>
      <c r="FUS188" s="24"/>
      <c r="FUT188" s="24"/>
      <c r="FUU188" s="24"/>
      <c r="FUV188" s="24"/>
      <c r="FUW188" s="24"/>
      <c r="FUX188" s="24"/>
      <c r="FUY188" s="24"/>
      <c r="FUZ188" s="24"/>
      <c r="FVA188" s="24"/>
      <c r="FVB188" s="24"/>
      <c r="FVC188" s="24"/>
      <c r="FVD188" s="24"/>
      <c r="FVE188" s="24"/>
      <c r="FVF188" s="24"/>
      <c r="FVJ188" s="3"/>
      <c r="FVK188" s="31"/>
      <c r="FVL188" s="5"/>
      <c r="FVM188" s="9"/>
      <c r="FVP188" s="2"/>
      <c r="FVS188" s="24"/>
      <c r="FVT188" s="24"/>
      <c r="FVU188" s="31"/>
      <c r="FVV188" s="24"/>
      <c r="FVW188" s="24"/>
      <c r="FVX188" s="24"/>
      <c r="FVY188" s="24"/>
      <c r="FVZ188" s="24"/>
      <c r="FWA188" s="24"/>
      <c r="FWB188" s="24"/>
      <c r="FWC188" s="24"/>
      <c r="FWD188" s="24"/>
      <c r="FWE188" s="24"/>
      <c r="FWF188" s="24"/>
      <c r="FWG188" s="24"/>
      <c r="FWH188" s="24"/>
      <c r="FWI188" s="24"/>
      <c r="FWJ188" s="24"/>
      <c r="FWN188" s="3"/>
      <c r="FWO188" s="31"/>
      <c r="FWP188" s="5"/>
      <c r="FWQ188" s="9"/>
      <c r="FWT188" s="2"/>
      <c r="FWW188" s="24"/>
      <c r="FWX188" s="24"/>
      <c r="FWY188" s="31"/>
      <c r="FWZ188" s="24"/>
      <c r="FXA188" s="24"/>
      <c r="FXB188" s="24"/>
      <c r="FXC188" s="24"/>
      <c r="FXD188" s="24"/>
      <c r="FXE188" s="24"/>
      <c r="FXF188" s="24"/>
      <c r="FXG188" s="24"/>
      <c r="FXH188" s="24"/>
      <c r="FXI188" s="24"/>
      <c r="FXJ188" s="24"/>
      <c r="FXK188" s="24"/>
      <c r="FXL188" s="24"/>
      <c r="FXM188" s="24"/>
      <c r="FXN188" s="24"/>
      <c r="FXR188" s="3"/>
      <c r="FXS188" s="31"/>
      <c r="FXT188" s="5"/>
      <c r="FXU188" s="9"/>
      <c r="FXX188" s="2"/>
      <c r="FYA188" s="24"/>
      <c r="FYB188" s="24"/>
      <c r="FYC188" s="31"/>
      <c r="FYD188" s="24"/>
      <c r="FYE188" s="24"/>
      <c r="FYF188" s="24"/>
      <c r="FYG188" s="24"/>
      <c r="FYH188" s="24"/>
      <c r="FYI188" s="24"/>
      <c r="FYJ188" s="24"/>
      <c r="FYK188" s="24"/>
      <c r="FYL188" s="24"/>
      <c r="FYM188" s="24"/>
      <c r="FYN188" s="24"/>
      <c r="FYO188" s="24"/>
      <c r="FYP188" s="24"/>
      <c r="FYQ188" s="24"/>
      <c r="FYR188" s="24"/>
      <c r="FYV188" s="3"/>
      <c r="FYW188" s="31"/>
      <c r="FYX188" s="5"/>
      <c r="FYY188" s="9"/>
      <c r="FZB188" s="2"/>
      <c r="FZE188" s="24"/>
      <c r="FZF188" s="24"/>
      <c r="FZG188" s="31"/>
      <c r="FZH188" s="24"/>
      <c r="FZI188" s="24"/>
      <c r="FZJ188" s="24"/>
      <c r="FZK188" s="24"/>
      <c r="FZL188" s="24"/>
      <c r="FZM188" s="24"/>
      <c r="FZN188" s="24"/>
      <c r="FZO188" s="24"/>
      <c r="FZP188" s="24"/>
      <c r="FZQ188" s="24"/>
      <c r="FZR188" s="24"/>
      <c r="FZS188" s="24"/>
      <c r="FZT188" s="24"/>
      <c r="FZU188" s="24"/>
      <c r="FZV188" s="24"/>
      <c r="FZZ188" s="3"/>
      <c r="GAA188" s="31"/>
      <c r="GAB188" s="5"/>
      <c r="GAC188" s="9"/>
      <c r="GAF188" s="2"/>
      <c r="GAI188" s="24"/>
      <c r="GAJ188" s="24"/>
      <c r="GAK188" s="31"/>
      <c r="GAL188" s="24"/>
      <c r="GAM188" s="24"/>
      <c r="GAN188" s="24"/>
      <c r="GAO188" s="24"/>
      <c r="GAP188" s="24"/>
      <c r="GAQ188" s="24"/>
      <c r="GAR188" s="24"/>
      <c r="GAS188" s="24"/>
      <c r="GAT188" s="24"/>
      <c r="GAU188" s="24"/>
      <c r="GAV188" s="24"/>
      <c r="GAW188" s="24"/>
      <c r="GAX188" s="24"/>
      <c r="GAY188" s="24"/>
      <c r="GAZ188" s="24"/>
      <c r="GBD188" s="3"/>
      <c r="GBE188" s="31"/>
      <c r="GBF188" s="5"/>
      <c r="GBG188" s="9"/>
      <c r="GBJ188" s="2"/>
      <c r="GBM188" s="24"/>
      <c r="GBN188" s="24"/>
      <c r="GBO188" s="31"/>
      <c r="GBP188" s="24"/>
      <c r="GBQ188" s="24"/>
      <c r="GBR188" s="24"/>
      <c r="GBS188" s="24"/>
      <c r="GBT188" s="24"/>
      <c r="GBU188" s="24"/>
      <c r="GBV188" s="24"/>
      <c r="GBW188" s="24"/>
      <c r="GBX188" s="24"/>
      <c r="GBY188" s="24"/>
      <c r="GBZ188" s="24"/>
      <c r="GCA188" s="24"/>
      <c r="GCB188" s="24"/>
      <c r="GCC188" s="24"/>
      <c r="GCD188" s="24"/>
      <c r="GCH188" s="3"/>
      <c r="GCI188" s="31"/>
      <c r="GCJ188" s="5"/>
      <c r="GCK188" s="9"/>
      <c r="GCN188" s="2"/>
      <c r="GCQ188" s="24"/>
      <c r="GCR188" s="24"/>
      <c r="GCS188" s="31"/>
      <c r="GCT188" s="24"/>
      <c r="GCU188" s="24"/>
      <c r="GCV188" s="24"/>
      <c r="GCW188" s="24"/>
      <c r="GCX188" s="24"/>
      <c r="GCY188" s="24"/>
      <c r="GCZ188" s="24"/>
      <c r="GDA188" s="24"/>
      <c r="GDB188" s="24"/>
      <c r="GDC188" s="24"/>
      <c r="GDD188" s="24"/>
      <c r="GDE188" s="24"/>
      <c r="GDF188" s="24"/>
      <c r="GDG188" s="24"/>
      <c r="GDH188" s="24"/>
      <c r="GDL188" s="3"/>
      <c r="GDM188" s="31"/>
      <c r="GDN188" s="5"/>
      <c r="GDO188" s="9"/>
      <c r="GDR188" s="2"/>
      <c r="GDU188" s="24"/>
      <c r="GDV188" s="24"/>
      <c r="GDW188" s="31"/>
      <c r="GDX188" s="24"/>
      <c r="GDY188" s="24"/>
      <c r="GDZ188" s="24"/>
      <c r="GEA188" s="24"/>
      <c r="GEB188" s="24"/>
      <c r="GEC188" s="24"/>
      <c r="GED188" s="24"/>
      <c r="GEE188" s="24"/>
      <c r="GEF188" s="24"/>
      <c r="GEG188" s="24"/>
      <c r="GEH188" s="24"/>
      <c r="GEI188" s="24"/>
      <c r="GEJ188" s="24"/>
      <c r="GEK188" s="24"/>
      <c r="GEL188" s="24"/>
      <c r="GEP188" s="3"/>
      <c r="GEQ188" s="31"/>
      <c r="GER188" s="5"/>
      <c r="GES188" s="9"/>
      <c r="GEV188" s="2"/>
      <c r="GEY188" s="24"/>
      <c r="GEZ188" s="24"/>
      <c r="GFA188" s="31"/>
      <c r="GFB188" s="24"/>
      <c r="GFC188" s="24"/>
      <c r="GFD188" s="24"/>
      <c r="GFE188" s="24"/>
      <c r="GFF188" s="24"/>
      <c r="GFG188" s="24"/>
      <c r="GFH188" s="24"/>
      <c r="GFI188" s="24"/>
      <c r="GFJ188" s="24"/>
      <c r="GFK188" s="24"/>
      <c r="GFL188" s="24"/>
      <c r="GFM188" s="24"/>
      <c r="GFN188" s="24"/>
      <c r="GFO188" s="24"/>
      <c r="GFP188" s="24"/>
      <c r="GFT188" s="3"/>
      <c r="GFU188" s="31"/>
      <c r="GFV188" s="5"/>
      <c r="GFW188" s="9"/>
      <c r="GFZ188" s="2"/>
      <c r="GGC188" s="24"/>
      <c r="GGD188" s="24"/>
      <c r="GGE188" s="31"/>
      <c r="GGF188" s="24"/>
      <c r="GGG188" s="24"/>
      <c r="GGH188" s="24"/>
      <c r="GGI188" s="24"/>
      <c r="GGJ188" s="24"/>
      <c r="GGK188" s="24"/>
      <c r="GGL188" s="24"/>
      <c r="GGM188" s="24"/>
      <c r="GGN188" s="24"/>
      <c r="GGO188" s="24"/>
      <c r="GGP188" s="24"/>
      <c r="GGQ188" s="24"/>
      <c r="GGR188" s="24"/>
      <c r="GGS188" s="24"/>
      <c r="GGT188" s="24"/>
      <c r="GGX188" s="3"/>
      <c r="GGY188" s="31"/>
      <c r="GGZ188" s="5"/>
      <c r="GHA188" s="9"/>
      <c r="GHD188" s="2"/>
      <c r="GHG188" s="24"/>
      <c r="GHH188" s="24"/>
      <c r="GHI188" s="31"/>
      <c r="GHJ188" s="24"/>
      <c r="GHK188" s="24"/>
      <c r="GHL188" s="24"/>
      <c r="GHM188" s="24"/>
      <c r="GHN188" s="24"/>
      <c r="GHO188" s="24"/>
      <c r="GHP188" s="24"/>
      <c r="GHQ188" s="24"/>
      <c r="GHR188" s="24"/>
      <c r="GHS188" s="24"/>
      <c r="GHT188" s="24"/>
      <c r="GHU188" s="24"/>
      <c r="GHV188" s="24"/>
      <c r="GHW188" s="24"/>
      <c r="GHX188" s="24"/>
      <c r="GIB188" s="3"/>
      <c r="GIC188" s="31"/>
      <c r="GID188" s="5"/>
      <c r="GIE188" s="9"/>
      <c r="GIH188" s="2"/>
      <c r="GIK188" s="24"/>
      <c r="GIL188" s="24"/>
      <c r="GIM188" s="31"/>
      <c r="GIN188" s="24"/>
      <c r="GIO188" s="24"/>
      <c r="GIP188" s="24"/>
      <c r="GIQ188" s="24"/>
      <c r="GIR188" s="24"/>
      <c r="GIS188" s="24"/>
      <c r="GIT188" s="24"/>
      <c r="GIU188" s="24"/>
      <c r="GIV188" s="24"/>
      <c r="GIW188" s="24"/>
      <c r="GIX188" s="24"/>
      <c r="GIY188" s="24"/>
      <c r="GIZ188" s="24"/>
      <c r="GJA188" s="24"/>
      <c r="GJB188" s="24"/>
      <c r="GJF188" s="3"/>
      <c r="GJG188" s="31"/>
      <c r="GJH188" s="5"/>
      <c r="GJI188" s="9"/>
      <c r="GJL188" s="2"/>
      <c r="GJO188" s="24"/>
      <c r="GJP188" s="24"/>
      <c r="GJQ188" s="31"/>
      <c r="GJR188" s="24"/>
      <c r="GJS188" s="24"/>
      <c r="GJT188" s="24"/>
      <c r="GJU188" s="24"/>
      <c r="GJV188" s="24"/>
      <c r="GJW188" s="24"/>
      <c r="GJX188" s="24"/>
      <c r="GJY188" s="24"/>
      <c r="GJZ188" s="24"/>
      <c r="GKA188" s="24"/>
      <c r="GKB188" s="24"/>
      <c r="GKC188" s="24"/>
      <c r="GKD188" s="24"/>
      <c r="GKE188" s="24"/>
      <c r="GKF188" s="24"/>
      <c r="GKJ188" s="3"/>
      <c r="GKK188" s="31"/>
      <c r="GKL188" s="5"/>
      <c r="GKM188" s="9"/>
      <c r="GKP188" s="2"/>
      <c r="GKS188" s="24"/>
      <c r="GKT188" s="24"/>
      <c r="GKU188" s="31"/>
      <c r="GKV188" s="24"/>
      <c r="GKW188" s="24"/>
      <c r="GKX188" s="24"/>
      <c r="GKY188" s="24"/>
      <c r="GKZ188" s="24"/>
      <c r="GLA188" s="24"/>
      <c r="GLB188" s="24"/>
      <c r="GLC188" s="24"/>
      <c r="GLD188" s="24"/>
      <c r="GLE188" s="24"/>
      <c r="GLF188" s="24"/>
      <c r="GLG188" s="24"/>
      <c r="GLH188" s="24"/>
      <c r="GLI188" s="24"/>
      <c r="GLJ188" s="24"/>
      <c r="GLN188" s="3"/>
      <c r="GLO188" s="31"/>
      <c r="GLP188" s="5"/>
      <c r="GLQ188" s="9"/>
      <c r="GLT188" s="2"/>
      <c r="GLW188" s="24"/>
      <c r="GLX188" s="24"/>
      <c r="GLY188" s="31"/>
      <c r="GLZ188" s="24"/>
      <c r="GMA188" s="24"/>
      <c r="GMB188" s="24"/>
      <c r="GMC188" s="24"/>
      <c r="GMD188" s="24"/>
      <c r="GME188" s="24"/>
      <c r="GMF188" s="24"/>
      <c r="GMG188" s="24"/>
      <c r="GMH188" s="24"/>
      <c r="GMI188" s="24"/>
      <c r="GMJ188" s="24"/>
      <c r="GMK188" s="24"/>
      <c r="GML188" s="24"/>
      <c r="GMM188" s="24"/>
      <c r="GMN188" s="24"/>
      <c r="GMR188" s="3"/>
      <c r="GMS188" s="31"/>
      <c r="GMT188" s="5"/>
      <c r="GMU188" s="9"/>
      <c r="GMX188" s="2"/>
      <c r="GNA188" s="24"/>
      <c r="GNB188" s="24"/>
      <c r="GNC188" s="31"/>
      <c r="GND188" s="24"/>
      <c r="GNE188" s="24"/>
      <c r="GNF188" s="24"/>
      <c r="GNG188" s="24"/>
      <c r="GNH188" s="24"/>
      <c r="GNI188" s="24"/>
      <c r="GNJ188" s="24"/>
      <c r="GNK188" s="24"/>
      <c r="GNL188" s="24"/>
      <c r="GNM188" s="24"/>
      <c r="GNN188" s="24"/>
      <c r="GNO188" s="24"/>
      <c r="GNP188" s="24"/>
      <c r="GNQ188" s="24"/>
      <c r="GNR188" s="24"/>
      <c r="GNV188" s="3"/>
      <c r="GNW188" s="31"/>
      <c r="GNX188" s="5"/>
      <c r="GNY188" s="9"/>
      <c r="GOB188" s="2"/>
      <c r="GOE188" s="24"/>
      <c r="GOF188" s="24"/>
      <c r="GOG188" s="31"/>
      <c r="GOH188" s="24"/>
      <c r="GOI188" s="24"/>
      <c r="GOJ188" s="24"/>
      <c r="GOK188" s="24"/>
      <c r="GOL188" s="24"/>
      <c r="GOM188" s="24"/>
      <c r="GON188" s="24"/>
      <c r="GOO188" s="24"/>
      <c r="GOP188" s="24"/>
      <c r="GOQ188" s="24"/>
      <c r="GOR188" s="24"/>
      <c r="GOS188" s="24"/>
      <c r="GOT188" s="24"/>
      <c r="GOU188" s="24"/>
      <c r="GOV188" s="24"/>
      <c r="GOZ188" s="3"/>
      <c r="GPA188" s="31"/>
      <c r="GPB188" s="5"/>
      <c r="GPC188" s="9"/>
      <c r="GPF188" s="2"/>
      <c r="GPI188" s="24"/>
      <c r="GPJ188" s="24"/>
      <c r="GPK188" s="31"/>
      <c r="GPL188" s="24"/>
      <c r="GPM188" s="24"/>
      <c r="GPN188" s="24"/>
      <c r="GPO188" s="24"/>
      <c r="GPP188" s="24"/>
      <c r="GPQ188" s="24"/>
      <c r="GPR188" s="24"/>
      <c r="GPS188" s="24"/>
      <c r="GPT188" s="24"/>
      <c r="GPU188" s="24"/>
      <c r="GPV188" s="24"/>
      <c r="GPW188" s="24"/>
      <c r="GPX188" s="24"/>
      <c r="GPY188" s="24"/>
      <c r="GPZ188" s="24"/>
      <c r="GQD188" s="3"/>
      <c r="GQE188" s="31"/>
      <c r="GQF188" s="5"/>
      <c r="GQG188" s="9"/>
      <c r="GQJ188" s="2"/>
      <c r="GQM188" s="24"/>
      <c r="GQN188" s="24"/>
      <c r="GQO188" s="31"/>
      <c r="GQP188" s="24"/>
      <c r="GQQ188" s="24"/>
      <c r="GQR188" s="24"/>
      <c r="GQS188" s="24"/>
      <c r="GQT188" s="24"/>
      <c r="GQU188" s="24"/>
      <c r="GQV188" s="24"/>
      <c r="GQW188" s="24"/>
      <c r="GQX188" s="24"/>
      <c r="GQY188" s="24"/>
      <c r="GQZ188" s="24"/>
      <c r="GRA188" s="24"/>
      <c r="GRB188" s="24"/>
      <c r="GRC188" s="24"/>
      <c r="GRD188" s="24"/>
      <c r="GRH188" s="3"/>
      <c r="GRI188" s="31"/>
      <c r="GRJ188" s="5"/>
      <c r="GRK188" s="9"/>
      <c r="GRN188" s="2"/>
      <c r="GRQ188" s="24"/>
      <c r="GRR188" s="24"/>
      <c r="GRS188" s="31"/>
      <c r="GRT188" s="24"/>
      <c r="GRU188" s="24"/>
      <c r="GRV188" s="24"/>
      <c r="GRW188" s="24"/>
      <c r="GRX188" s="24"/>
      <c r="GRY188" s="24"/>
      <c r="GRZ188" s="24"/>
      <c r="GSA188" s="24"/>
      <c r="GSB188" s="24"/>
      <c r="GSC188" s="24"/>
      <c r="GSD188" s="24"/>
      <c r="GSE188" s="24"/>
      <c r="GSF188" s="24"/>
      <c r="GSG188" s="24"/>
      <c r="GSH188" s="24"/>
      <c r="GSL188" s="3"/>
      <c r="GSM188" s="31"/>
      <c r="GSN188" s="5"/>
      <c r="GSO188" s="9"/>
      <c r="GSR188" s="2"/>
      <c r="GSU188" s="24"/>
      <c r="GSV188" s="24"/>
      <c r="GSW188" s="31"/>
      <c r="GSX188" s="24"/>
      <c r="GSY188" s="24"/>
      <c r="GSZ188" s="24"/>
      <c r="GTA188" s="24"/>
      <c r="GTB188" s="24"/>
      <c r="GTC188" s="24"/>
      <c r="GTD188" s="24"/>
      <c r="GTE188" s="24"/>
      <c r="GTF188" s="24"/>
      <c r="GTG188" s="24"/>
      <c r="GTH188" s="24"/>
      <c r="GTI188" s="24"/>
      <c r="GTJ188" s="24"/>
      <c r="GTK188" s="24"/>
      <c r="GTL188" s="24"/>
      <c r="GTP188" s="3"/>
      <c r="GTQ188" s="31"/>
      <c r="GTR188" s="5"/>
      <c r="GTS188" s="9"/>
      <c r="GTV188" s="2"/>
      <c r="GTY188" s="24"/>
      <c r="GTZ188" s="24"/>
      <c r="GUA188" s="31"/>
      <c r="GUB188" s="24"/>
      <c r="GUC188" s="24"/>
      <c r="GUD188" s="24"/>
      <c r="GUE188" s="24"/>
      <c r="GUF188" s="24"/>
      <c r="GUG188" s="24"/>
      <c r="GUH188" s="24"/>
      <c r="GUI188" s="24"/>
      <c r="GUJ188" s="24"/>
      <c r="GUK188" s="24"/>
      <c r="GUL188" s="24"/>
      <c r="GUM188" s="24"/>
      <c r="GUN188" s="24"/>
      <c r="GUO188" s="24"/>
      <c r="GUP188" s="24"/>
      <c r="GUT188" s="3"/>
      <c r="GUU188" s="31"/>
      <c r="GUV188" s="5"/>
      <c r="GUW188" s="9"/>
      <c r="GUZ188" s="2"/>
      <c r="GVC188" s="24"/>
      <c r="GVD188" s="24"/>
      <c r="GVE188" s="31"/>
      <c r="GVF188" s="24"/>
      <c r="GVG188" s="24"/>
      <c r="GVH188" s="24"/>
      <c r="GVI188" s="24"/>
      <c r="GVJ188" s="24"/>
      <c r="GVK188" s="24"/>
      <c r="GVL188" s="24"/>
      <c r="GVM188" s="24"/>
      <c r="GVN188" s="24"/>
      <c r="GVO188" s="24"/>
      <c r="GVP188" s="24"/>
      <c r="GVQ188" s="24"/>
      <c r="GVR188" s="24"/>
      <c r="GVS188" s="24"/>
      <c r="GVT188" s="24"/>
      <c r="GVX188" s="3"/>
      <c r="GVY188" s="31"/>
      <c r="GVZ188" s="5"/>
      <c r="GWA188" s="9"/>
      <c r="GWD188" s="2"/>
      <c r="GWG188" s="24"/>
      <c r="GWH188" s="24"/>
      <c r="GWI188" s="31"/>
      <c r="GWJ188" s="24"/>
      <c r="GWK188" s="24"/>
      <c r="GWL188" s="24"/>
      <c r="GWM188" s="24"/>
      <c r="GWN188" s="24"/>
      <c r="GWO188" s="24"/>
      <c r="GWP188" s="24"/>
      <c r="GWQ188" s="24"/>
      <c r="GWR188" s="24"/>
      <c r="GWS188" s="24"/>
      <c r="GWT188" s="24"/>
      <c r="GWU188" s="24"/>
      <c r="GWV188" s="24"/>
      <c r="GWW188" s="24"/>
      <c r="GWX188" s="24"/>
      <c r="GXB188" s="3"/>
      <c r="GXC188" s="31"/>
      <c r="GXD188" s="5"/>
      <c r="GXE188" s="9"/>
      <c r="GXH188" s="2"/>
      <c r="GXK188" s="24"/>
      <c r="GXL188" s="24"/>
      <c r="GXM188" s="31"/>
      <c r="GXN188" s="24"/>
      <c r="GXO188" s="24"/>
      <c r="GXP188" s="24"/>
      <c r="GXQ188" s="24"/>
      <c r="GXR188" s="24"/>
      <c r="GXS188" s="24"/>
      <c r="GXT188" s="24"/>
      <c r="GXU188" s="24"/>
      <c r="GXV188" s="24"/>
      <c r="GXW188" s="24"/>
      <c r="GXX188" s="24"/>
      <c r="GXY188" s="24"/>
      <c r="GXZ188" s="24"/>
      <c r="GYA188" s="24"/>
      <c r="GYB188" s="24"/>
      <c r="GYF188" s="3"/>
      <c r="GYG188" s="31"/>
      <c r="GYH188" s="5"/>
      <c r="GYI188" s="9"/>
      <c r="GYL188" s="2"/>
      <c r="GYO188" s="24"/>
      <c r="GYP188" s="24"/>
      <c r="GYQ188" s="31"/>
      <c r="GYR188" s="24"/>
      <c r="GYS188" s="24"/>
      <c r="GYT188" s="24"/>
      <c r="GYU188" s="24"/>
      <c r="GYV188" s="24"/>
      <c r="GYW188" s="24"/>
      <c r="GYX188" s="24"/>
      <c r="GYY188" s="24"/>
      <c r="GYZ188" s="24"/>
      <c r="GZA188" s="24"/>
      <c r="GZB188" s="24"/>
      <c r="GZC188" s="24"/>
      <c r="GZD188" s="24"/>
      <c r="GZE188" s="24"/>
      <c r="GZF188" s="24"/>
      <c r="GZJ188" s="3"/>
      <c r="GZK188" s="31"/>
      <c r="GZL188" s="5"/>
      <c r="GZM188" s="9"/>
      <c r="GZP188" s="2"/>
      <c r="GZS188" s="24"/>
      <c r="GZT188" s="24"/>
      <c r="GZU188" s="31"/>
      <c r="GZV188" s="24"/>
      <c r="GZW188" s="24"/>
      <c r="GZX188" s="24"/>
      <c r="GZY188" s="24"/>
      <c r="GZZ188" s="24"/>
      <c r="HAA188" s="24"/>
      <c r="HAB188" s="24"/>
      <c r="HAC188" s="24"/>
      <c r="HAD188" s="24"/>
      <c r="HAE188" s="24"/>
      <c r="HAF188" s="24"/>
      <c r="HAG188" s="24"/>
      <c r="HAH188" s="24"/>
      <c r="HAI188" s="24"/>
      <c r="HAJ188" s="24"/>
      <c r="HAN188" s="3"/>
      <c r="HAO188" s="31"/>
      <c r="HAP188" s="5"/>
      <c r="HAQ188" s="9"/>
      <c r="HAT188" s="2"/>
      <c r="HAW188" s="24"/>
      <c r="HAX188" s="24"/>
      <c r="HAY188" s="31"/>
      <c r="HAZ188" s="24"/>
      <c r="HBA188" s="24"/>
      <c r="HBB188" s="24"/>
      <c r="HBC188" s="24"/>
      <c r="HBD188" s="24"/>
      <c r="HBE188" s="24"/>
      <c r="HBF188" s="24"/>
      <c r="HBG188" s="24"/>
      <c r="HBH188" s="24"/>
      <c r="HBI188" s="24"/>
      <c r="HBJ188" s="24"/>
      <c r="HBK188" s="24"/>
      <c r="HBL188" s="24"/>
      <c r="HBM188" s="24"/>
      <c r="HBN188" s="24"/>
      <c r="HBR188" s="3"/>
      <c r="HBS188" s="31"/>
      <c r="HBT188" s="5"/>
      <c r="HBU188" s="9"/>
      <c r="HBX188" s="2"/>
      <c r="HCA188" s="24"/>
      <c r="HCB188" s="24"/>
      <c r="HCC188" s="31"/>
      <c r="HCD188" s="24"/>
      <c r="HCE188" s="24"/>
      <c r="HCF188" s="24"/>
      <c r="HCG188" s="24"/>
      <c r="HCH188" s="24"/>
      <c r="HCI188" s="24"/>
      <c r="HCJ188" s="24"/>
      <c r="HCK188" s="24"/>
      <c r="HCL188" s="24"/>
      <c r="HCM188" s="24"/>
      <c r="HCN188" s="24"/>
      <c r="HCO188" s="24"/>
      <c r="HCP188" s="24"/>
      <c r="HCQ188" s="24"/>
      <c r="HCR188" s="24"/>
      <c r="HCV188" s="3"/>
      <c r="HCW188" s="31"/>
      <c r="HCX188" s="5"/>
      <c r="HCY188" s="9"/>
      <c r="HDB188" s="2"/>
      <c r="HDE188" s="24"/>
      <c r="HDF188" s="24"/>
      <c r="HDG188" s="31"/>
      <c r="HDH188" s="24"/>
      <c r="HDI188" s="24"/>
      <c r="HDJ188" s="24"/>
      <c r="HDK188" s="24"/>
      <c r="HDL188" s="24"/>
      <c r="HDM188" s="24"/>
      <c r="HDN188" s="24"/>
      <c r="HDO188" s="24"/>
      <c r="HDP188" s="24"/>
      <c r="HDQ188" s="24"/>
      <c r="HDR188" s="24"/>
      <c r="HDS188" s="24"/>
      <c r="HDT188" s="24"/>
      <c r="HDU188" s="24"/>
      <c r="HDV188" s="24"/>
      <c r="HDZ188" s="3"/>
      <c r="HEA188" s="31"/>
      <c r="HEB188" s="5"/>
      <c r="HEC188" s="9"/>
      <c r="HEF188" s="2"/>
      <c r="HEI188" s="24"/>
      <c r="HEJ188" s="24"/>
      <c r="HEK188" s="31"/>
      <c r="HEL188" s="24"/>
      <c r="HEM188" s="24"/>
      <c r="HEN188" s="24"/>
      <c r="HEO188" s="24"/>
      <c r="HEP188" s="24"/>
      <c r="HEQ188" s="24"/>
      <c r="HER188" s="24"/>
      <c r="HES188" s="24"/>
      <c r="HET188" s="24"/>
      <c r="HEU188" s="24"/>
      <c r="HEV188" s="24"/>
      <c r="HEW188" s="24"/>
      <c r="HEX188" s="24"/>
      <c r="HEY188" s="24"/>
      <c r="HEZ188" s="24"/>
      <c r="HFD188" s="3"/>
      <c r="HFE188" s="31"/>
      <c r="HFF188" s="5"/>
      <c r="HFG188" s="9"/>
      <c r="HFJ188" s="2"/>
      <c r="HFM188" s="24"/>
      <c r="HFN188" s="24"/>
      <c r="HFO188" s="31"/>
      <c r="HFP188" s="24"/>
      <c r="HFQ188" s="24"/>
      <c r="HFR188" s="24"/>
      <c r="HFS188" s="24"/>
      <c r="HFT188" s="24"/>
      <c r="HFU188" s="24"/>
      <c r="HFV188" s="24"/>
      <c r="HFW188" s="24"/>
      <c r="HFX188" s="24"/>
      <c r="HFY188" s="24"/>
      <c r="HFZ188" s="24"/>
      <c r="HGA188" s="24"/>
      <c r="HGB188" s="24"/>
      <c r="HGC188" s="24"/>
      <c r="HGD188" s="24"/>
      <c r="HGH188" s="3"/>
      <c r="HGI188" s="31"/>
      <c r="HGJ188" s="5"/>
      <c r="HGK188" s="9"/>
      <c r="HGN188" s="2"/>
      <c r="HGQ188" s="24"/>
      <c r="HGR188" s="24"/>
      <c r="HGS188" s="31"/>
      <c r="HGT188" s="24"/>
      <c r="HGU188" s="24"/>
      <c r="HGV188" s="24"/>
      <c r="HGW188" s="24"/>
      <c r="HGX188" s="24"/>
      <c r="HGY188" s="24"/>
      <c r="HGZ188" s="24"/>
      <c r="HHA188" s="24"/>
      <c r="HHB188" s="24"/>
      <c r="HHC188" s="24"/>
      <c r="HHD188" s="24"/>
      <c r="HHE188" s="24"/>
      <c r="HHF188" s="24"/>
      <c r="HHG188" s="24"/>
      <c r="HHH188" s="24"/>
      <c r="HHL188" s="3"/>
      <c r="HHM188" s="31"/>
      <c r="HHN188" s="5"/>
      <c r="HHO188" s="9"/>
      <c r="HHR188" s="2"/>
      <c r="HHU188" s="24"/>
      <c r="HHV188" s="24"/>
      <c r="HHW188" s="31"/>
      <c r="HHX188" s="24"/>
      <c r="HHY188" s="24"/>
      <c r="HHZ188" s="24"/>
      <c r="HIA188" s="24"/>
      <c r="HIB188" s="24"/>
      <c r="HIC188" s="24"/>
      <c r="HID188" s="24"/>
      <c r="HIE188" s="24"/>
      <c r="HIF188" s="24"/>
      <c r="HIG188" s="24"/>
      <c r="HIH188" s="24"/>
      <c r="HII188" s="24"/>
      <c r="HIJ188" s="24"/>
      <c r="HIK188" s="24"/>
      <c r="HIL188" s="24"/>
      <c r="HIP188" s="3"/>
      <c r="HIQ188" s="31"/>
      <c r="HIR188" s="5"/>
      <c r="HIS188" s="9"/>
      <c r="HIV188" s="2"/>
      <c r="HIY188" s="24"/>
      <c r="HIZ188" s="24"/>
      <c r="HJA188" s="31"/>
      <c r="HJB188" s="24"/>
      <c r="HJC188" s="24"/>
      <c r="HJD188" s="24"/>
      <c r="HJE188" s="24"/>
      <c r="HJF188" s="24"/>
      <c r="HJG188" s="24"/>
      <c r="HJH188" s="24"/>
      <c r="HJI188" s="24"/>
      <c r="HJJ188" s="24"/>
      <c r="HJK188" s="24"/>
      <c r="HJL188" s="24"/>
      <c r="HJM188" s="24"/>
      <c r="HJN188" s="24"/>
      <c r="HJO188" s="24"/>
      <c r="HJP188" s="24"/>
      <c r="HJT188" s="3"/>
      <c r="HJU188" s="31"/>
      <c r="HJV188" s="5"/>
      <c r="HJW188" s="9"/>
      <c r="HJZ188" s="2"/>
      <c r="HKC188" s="24"/>
      <c r="HKD188" s="24"/>
      <c r="HKE188" s="31"/>
      <c r="HKF188" s="24"/>
      <c r="HKG188" s="24"/>
      <c r="HKH188" s="24"/>
      <c r="HKI188" s="24"/>
      <c r="HKJ188" s="24"/>
      <c r="HKK188" s="24"/>
      <c r="HKL188" s="24"/>
      <c r="HKM188" s="24"/>
      <c r="HKN188" s="24"/>
      <c r="HKO188" s="24"/>
      <c r="HKP188" s="24"/>
      <c r="HKQ188" s="24"/>
      <c r="HKR188" s="24"/>
      <c r="HKS188" s="24"/>
      <c r="HKT188" s="24"/>
      <c r="HKX188" s="3"/>
      <c r="HKY188" s="31"/>
      <c r="HKZ188" s="5"/>
      <c r="HLA188" s="9"/>
      <c r="HLD188" s="2"/>
      <c r="HLG188" s="24"/>
      <c r="HLH188" s="24"/>
      <c r="HLI188" s="31"/>
      <c r="HLJ188" s="24"/>
      <c r="HLK188" s="24"/>
      <c r="HLL188" s="24"/>
      <c r="HLM188" s="24"/>
      <c r="HLN188" s="24"/>
      <c r="HLO188" s="24"/>
      <c r="HLP188" s="24"/>
      <c r="HLQ188" s="24"/>
      <c r="HLR188" s="24"/>
      <c r="HLS188" s="24"/>
      <c r="HLT188" s="24"/>
      <c r="HLU188" s="24"/>
      <c r="HLV188" s="24"/>
      <c r="HLW188" s="24"/>
      <c r="HLX188" s="24"/>
      <c r="HMB188" s="3"/>
      <c r="HMC188" s="31"/>
      <c r="HMD188" s="5"/>
      <c r="HME188" s="9"/>
      <c r="HMH188" s="2"/>
      <c r="HMK188" s="24"/>
      <c r="HML188" s="24"/>
      <c r="HMM188" s="31"/>
      <c r="HMN188" s="24"/>
      <c r="HMO188" s="24"/>
      <c r="HMP188" s="24"/>
      <c r="HMQ188" s="24"/>
      <c r="HMR188" s="24"/>
      <c r="HMS188" s="24"/>
      <c r="HMT188" s="24"/>
      <c r="HMU188" s="24"/>
      <c r="HMV188" s="24"/>
      <c r="HMW188" s="24"/>
      <c r="HMX188" s="24"/>
      <c r="HMY188" s="24"/>
      <c r="HMZ188" s="24"/>
      <c r="HNA188" s="24"/>
      <c r="HNB188" s="24"/>
      <c r="HNF188" s="3"/>
      <c r="HNG188" s="31"/>
      <c r="HNH188" s="5"/>
      <c r="HNI188" s="9"/>
      <c r="HNL188" s="2"/>
      <c r="HNO188" s="24"/>
      <c r="HNP188" s="24"/>
      <c r="HNQ188" s="31"/>
      <c r="HNR188" s="24"/>
      <c r="HNS188" s="24"/>
      <c r="HNT188" s="24"/>
      <c r="HNU188" s="24"/>
      <c r="HNV188" s="24"/>
      <c r="HNW188" s="24"/>
      <c r="HNX188" s="24"/>
      <c r="HNY188" s="24"/>
      <c r="HNZ188" s="24"/>
      <c r="HOA188" s="24"/>
      <c r="HOB188" s="24"/>
      <c r="HOC188" s="24"/>
      <c r="HOD188" s="24"/>
      <c r="HOE188" s="24"/>
      <c r="HOF188" s="24"/>
      <c r="HOJ188" s="3"/>
      <c r="HOK188" s="31"/>
      <c r="HOL188" s="5"/>
      <c r="HOM188" s="9"/>
      <c r="HOP188" s="2"/>
      <c r="HOS188" s="24"/>
      <c r="HOT188" s="24"/>
      <c r="HOU188" s="31"/>
      <c r="HOV188" s="24"/>
      <c r="HOW188" s="24"/>
      <c r="HOX188" s="24"/>
      <c r="HOY188" s="24"/>
      <c r="HOZ188" s="24"/>
      <c r="HPA188" s="24"/>
      <c r="HPB188" s="24"/>
      <c r="HPC188" s="24"/>
      <c r="HPD188" s="24"/>
      <c r="HPE188" s="24"/>
      <c r="HPF188" s="24"/>
      <c r="HPG188" s="24"/>
      <c r="HPH188" s="24"/>
      <c r="HPI188" s="24"/>
      <c r="HPJ188" s="24"/>
      <c r="HPN188" s="3"/>
      <c r="HPO188" s="31"/>
      <c r="HPP188" s="5"/>
      <c r="HPQ188" s="9"/>
      <c r="HPT188" s="2"/>
      <c r="HPW188" s="24"/>
      <c r="HPX188" s="24"/>
      <c r="HPY188" s="31"/>
      <c r="HPZ188" s="24"/>
      <c r="HQA188" s="24"/>
      <c r="HQB188" s="24"/>
      <c r="HQC188" s="24"/>
      <c r="HQD188" s="24"/>
      <c r="HQE188" s="24"/>
      <c r="HQF188" s="24"/>
      <c r="HQG188" s="24"/>
      <c r="HQH188" s="24"/>
      <c r="HQI188" s="24"/>
      <c r="HQJ188" s="24"/>
      <c r="HQK188" s="24"/>
      <c r="HQL188" s="24"/>
      <c r="HQM188" s="24"/>
      <c r="HQN188" s="24"/>
      <c r="HQR188" s="3"/>
      <c r="HQS188" s="31"/>
      <c r="HQT188" s="5"/>
      <c r="HQU188" s="9"/>
      <c r="HQX188" s="2"/>
      <c r="HRA188" s="24"/>
      <c r="HRB188" s="24"/>
      <c r="HRC188" s="31"/>
      <c r="HRD188" s="24"/>
      <c r="HRE188" s="24"/>
      <c r="HRF188" s="24"/>
      <c r="HRG188" s="24"/>
      <c r="HRH188" s="24"/>
      <c r="HRI188" s="24"/>
      <c r="HRJ188" s="24"/>
      <c r="HRK188" s="24"/>
      <c r="HRL188" s="24"/>
      <c r="HRM188" s="24"/>
      <c r="HRN188" s="24"/>
      <c r="HRO188" s="24"/>
      <c r="HRP188" s="24"/>
      <c r="HRQ188" s="24"/>
      <c r="HRR188" s="24"/>
      <c r="HRV188" s="3"/>
      <c r="HRW188" s="31"/>
      <c r="HRX188" s="5"/>
      <c r="HRY188" s="9"/>
      <c r="HSB188" s="2"/>
      <c r="HSE188" s="24"/>
      <c r="HSF188" s="24"/>
      <c r="HSG188" s="31"/>
      <c r="HSH188" s="24"/>
      <c r="HSI188" s="24"/>
      <c r="HSJ188" s="24"/>
      <c r="HSK188" s="24"/>
      <c r="HSL188" s="24"/>
      <c r="HSM188" s="24"/>
      <c r="HSN188" s="24"/>
      <c r="HSO188" s="24"/>
      <c r="HSP188" s="24"/>
      <c r="HSQ188" s="24"/>
      <c r="HSR188" s="24"/>
      <c r="HSS188" s="24"/>
      <c r="HST188" s="24"/>
      <c r="HSU188" s="24"/>
      <c r="HSV188" s="24"/>
      <c r="HSZ188" s="3"/>
      <c r="HTA188" s="31"/>
      <c r="HTB188" s="5"/>
      <c r="HTC188" s="9"/>
      <c r="HTF188" s="2"/>
      <c r="HTI188" s="24"/>
      <c r="HTJ188" s="24"/>
      <c r="HTK188" s="31"/>
      <c r="HTL188" s="24"/>
      <c r="HTM188" s="24"/>
      <c r="HTN188" s="24"/>
      <c r="HTO188" s="24"/>
      <c r="HTP188" s="24"/>
      <c r="HTQ188" s="24"/>
      <c r="HTR188" s="24"/>
      <c r="HTS188" s="24"/>
      <c r="HTT188" s="24"/>
      <c r="HTU188" s="24"/>
      <c r="HTV188" s="24"/>
      <c r="HTW188" s="24"/>
      <c r="HTX188" s="24"/>
      <c r="HTY188" s="24"/>
      <c r="HTZ188" s="24"/>
      <c r="HUD188" s="3"/>
      <c r="HUE188" s="31"/>
      <c r="HUF188" s="5"/>
      <c r="HUG188" s="9"/>
      <c r="HUJ188" s="2"/>
      <c r="HUM188" s="24"/>
      <c r="HUN188" s="24"/>
      <c r="HUO188" s="31"/>
      <c r="HUP188" s="24"/>
      <c r="HUQ188" s="24"/>
      <c r="HUR188" s="24"/>
      <c r="HUS188" s="24"/>
      <c r="HUT188" s="24"/>
      <c r="HUU188" s="24"/>
      <c r="HUV188" s="24"/>
      <c r="HUW188" s="24"/>
      <c r="HUX188" s="24"/>
      <c r="HUY188" s="24"/>
      <c r="HUZ188" s="24"/>
      <c r="HVA188" s="24"/>
      <c r="HVB188" s="24"/>
      <c r="HVC188" s="24"/>
      <c r="HVD188" s="24"/>
      <c r="HVH188" s="3"/>
      <c r="HVI188" s="31"/>
      <c r="HVJ188" s="5"/>
      <c r="HVK188" s="9"/>
      <c r="HVN188" s="2"/>
      <c r="HVQ188" s="24"/>
      <c r="HVR188" s="24"/>
      <c r="HVS188" s="31"/>
      <c r="HVT188" s="24"/>
      <c r="HVU188" s="24"/>
      <c r="HVV188" s="24"/>
      <c r="HVW188" s="24"/>
      <c r="HVX188" s="24"/>
      <c r="HVY188" s="24"/>
      <c r="HVZ188" s="24"/>
      <c r="HWA188" s="24"/>
      <c r="HWB188" s="24"/>
      <c r="HWC188" s="24"/>
      <c r="HWD188" s="24"/>
      <c r="HWE188" s="24"/>
      <c r="HWF188" s="24"/>
      <c r="HWG188" s="24"/>
      <c r="HWH188" s="24"/>
      <c r="HWL188" s="3"/>
      <c r="HWM188" s="31"/>
      <c r="HWN188" s="5"/>
      <c r="HWO188" s="9"/>
      <c r="HWR188" s="2"/>
      <c r="HWU188" s="24"/>
      <c r="HWV188" s="24"/>
      <c r="HWW188" s="31"/>
      <c r="HWX188" s="24"/>
      <c r="HWY188" s="24"/>
      <c r="HWZ188" s="24"/>
      <c r="HXA188" s="24"/>
      <c r="HXB188" s="24"/>
      <c r="HXC188" s="24"/>
      <c r="HXD188" s="24"/>
      <c r="HXE188" s="24"/>
      <c r="HXF188" s="24"/>
      <c r="HXG188" s="24"/>
      <c r="HXH188" s="24"/>
      <c r="HXI188" s="24"/>
      <c r="HXJ188" s="24"/>
      <c r="HXK188" s="24"/>
      <c r="HXL188" s="24"/>
      <c r="HXP188" s="3"/>
      <c r="HXQ188" s="31"/>
      <c r="HXR188" s="5"/>
      <c r="HXS188" s="9"/>
      <c r="HXV188" s="2"/>
      <c r="HXY188" s="24"/>
      <c r="HXZ188" s="24"/>
      <c r="HYA188" s="31"/>
      <c r="HYB188" s="24"/>
      <c r="HYC188" s="24"/>
      <c r="HYD188" s="24"/>
      <c r="HYE188" s="24"/>
      <c r="HYF188" s="24"/>
      <c r="HYG188" s="24"/>
      <c r="HYH188" s="24"/>
      <c r="HYI188" s="24"/>
      <c r="HYJ188" s="24"/>
      <c r="HYK188" s="24"/>
      <c r="HYL188" s="24"/>
      <c r="HYM188" s="24"/>
      <c r="HYN188" s="24"/>
      <c r="HYO188" s="24"/>
      <c r="HYP188" s="24"/>
      <c r="HYT188" s="3"/>
      <c r="HYU188" s="31"/>
      <c r="HYV188" s="5"/>
      <c r="HYW188" s="9"/>
      <c r="HYZ188" s="2"/>
      <c r="HZC188" s="24"/>
      <c r="HZD188" s="24"/>
      <c r="HZE188" s="31"/>
      <c r="HZF188" s="24"/>
      <c r="HZG188" s="24"/>
      <c r="HZH188" s="24"/>
      <c r="HZI188" s="24"/>
      <c r="HZJ188" s="24"/>
      <c r="HZK188" s="24"/>
      <c r="HZL188" s="24"/>
      <c r="HZM188" s="24"/>
      <c r="HZN188" s="24"/>
      <c r="HZO188" s="24"/>
      <c r="HZP188" s="24"/>
      <c r="HZQ188" s="24"/>
      <c r="HZR188" s="24"/>
      <c r="HZS188" s="24"/>
      <c r="HZT188" s="24"/>
      <c r="HZX188" s="3"/>
      <c r="HZY188" s="31"/>
      <c r="HZZ188" s="5"/>
      <c r="IAA188" s="9"/>
      <c r="IAD188" s="2"/>
      <c r="IAG188" s="24"/>
      <c r="IAH188" s="24"/>
      <c r="IAI188" s="31"/>
      <c r="IAJ188" s="24"/>
      <c r="IAK188" s="24"/>
      <c r="IAL188" s="24"/>
      <c r="IAM188" s="24"/>
      <c r="IAN188" s="24"/>
      <c r="IAO188" s="24"/>
      <c r="IAP188" s="24"/>
      <c r="IAQ188" s="24"/>
      <c r="IAR188" s="24"/>
      <c r="IAS188" s="24"/>
      <c r="IAT188" s="24"/>
      <c r="IAU188" s="24"/>
      <c r="IAV188" s="24"/>
      <c r="IAW188" s="24"/>
      <c r="IAX188" s="24"/>
      <c r="IBB188" s="3"/>
      <c r="IBC188" s="31"/>
      <c r="IBD188" s="5"/>
      <c r="IBE188" s="9"/>
      <c r="IBH188" s="2"/>
      <c r="IBK188" s="24"/>
      <c r="IBL188" s="24"/>
      <c r="IBM188" s="31"/>
      <c r="IBN188" s="24"/>
      <c r="IBO188" s="24"/>
      <c r="IBP188" s="24"/>
      <c r="IBQ188" s="24"/>
      <c r="IBR188" s="24"/>
      <c r="IBS188" s="24"/>
      <c r="IBT188" s="24"/>
      <c r="IBU188" s="24"/>
      <c r="IBV188" s="24"/>
      <c r="IBW188" s="24"/>
      <c r="IBX188" s="24"/>
      <c r="IBY188" s="24"/>
      <c r="IBZ188" s="24"/>
      <c r="ICA188" s="24"/>
      <c r="ICB188" s="24"/>
      <c r="ICF188" s="3"/>
      <c r="ICG188" s="31"/>
      <c r="ICH188" s="5"/>
      <c r="ICI188" s="9"/>
      <c r="ICL188" s="2"/>
      <c r="ICO188" s="24"/>
      <c r="ICP188" s="24"/>
      <c r="ICQ188" s="31"/>
      <c r="ICR188" s="24"/>
      <c r="ICS188" s="24"/>
      <c r="ICT188" s="24"/>
      <c r="ICU188" s="24"/>
      <c r="ICV188" s="24"/>
      <c r="ICW188" s="24"/>
      <c r="ICX188" s="24"/>
      <c r="ICY188" s="24"/>
      <c r="ICZ188" s="24"/>
      <c r="IDA188" s="24"/>
      <c r="IDB188" s="24"/>
      <c r="IDC188" s="24"/>
      <c r="IDD188" s="24"/>
      <c r="IDE188" s="24"/>
      <c r="IDF188" s="24"/>
      <c r="IDJ188" s="3"/>
      <c r="IDK188" s="31"/>
      <c r="IDL188" s="5"/>
      <c r="IDM188" s="9"/>
      <c r="IDP188" s="2"/>
      <c r="IDS188" s="24"/>
      <c r="IDT188" s="24"/>
      <c r="IDU188" s="31"/>
      <c r="IDV188" s="24"/>
      <c r="IDW188" s="24"/>
      <c r="IDX188" s="24"/>
      <c r="IDY188" s="24"/>
      <c r="IDZ188" s="24"/>
      <c r="IEA188" s="24"/>
      <c r="IEB188" s="24"/>
      <c r="IEC188" s="24"/>
      <c r="IED188" s="24"/>
      <c r="IEE188" s="24"/>
      <c r="IEF188" s="24"/>
      <c r="IEG188" s="24"/>
      <c r="IEH188" s="24"/>
      <c r="IEI188" s="24"/>
      <c r="IEJ188" s="24"/>
      <c r="IEN188" s="3"/>
      <c r="IEO188" s="31"/>
      <c r="IEP188" s="5"/>
      <c r="IEQ188" s="9"/>
      <c r="IET188" s="2"/>
      <c r="IEW188" s="24"/>
      <c r="IEX188" s="24"/>
      <c r="IEY188" s="31"/>
      <c r="IEZ188" s="24"/>
      <c r="IFA188" s="24"/>
      <c r="IFB188" s="24"/>
      <c r="IFC188" s="24"/>
      <c r="IFD188" s="24"/>
      <c r="IFE188" s="24"/>
      <c r="IFF188" s="24"/>
      <c r="IFG188" s="24"/>
      <c r="IFH188" s="24"/>
      <c r="IFI188" s="24"/>
      <c r="IFJ188" s="24"/>
      <c r="IFK188" s="24"/>
      <c r="IFL188" s="24"/>
      <c r="IFM188" s="24"/>
      <c r="IFN188" s="24"/>
      <c r="IFR188" s="3"/>
      <c r="IFS188" s="31"/>
      <c r="IFT188" s="5"/>
      <c r="IFU188" s="9"/>
      <c r="IFX188" s="2"/>
      <c r="IGA188" s="24"/>
      <c r="IGB188" s="24"/>
      <c r="IGC188" s="31"/>
      <c r="IGD188" s="24"/>
      <c r="IGE188" s="24"/>
      <c r="IGF188" s="24"/>
      <c r="IGG188" s="24"/>
      <c r="IGH188" s="24"/>
      <c r="IGI188" s="24"/>
      <c r="IGJ188" s="24"/>
      <c r="IGK188" s="24"/>
      <c r="IGL188" s="24"/>
      <c r="IGM188" s="24"/>
      <c r="IGN188" s="24"/>
      <c r="IGO188" s="24"/>
      <c r="IGP188" s="24"/>
      <c r="IGQ188" s="24"/>
      <c r="IGR188" s="24"/>
      <c r="IGV188" s="3"/>
      <c r="IGW188" s="31"/>
      <c r="IGX188" s="5"/>
      <c r="IGY188" s="9"/>
      <c r="IHB188" s="2"/>
      <c r="IHE188" s="24"/>
      <c r="IHF188" s="24"/>
      <c r="IHG188" s="31"/>
      <c r="IHH188" s="24"/>
      <c r="IHI188" s="24"/>
      <c r="IHJ188" s="24"/>
      <c r="IHK188" s="24"/>
      <c r="IHL188" s="24"/>
      <c r="IHM188" s="24"/>
      <c r="IHN188" s="24"/>
      <c r="IHO188" s="24"/>
      <c r="IHP188" s="24"/>
      <c r="IHQ188" s="24"/>
      <c r="IHR188" s="24"/>
      <c r="IHS188" s="24"/>
      <c r="IHT188" s="24"/>
      <c r="IHU188" s="24"/>
      <c r="IHV188" s="24"/>
      <c r="IHZ188" s="3"/>
      <c r="IIA188" s="31"/>
      <c r="IIB188" s="5"/>
      <c r="IIC188" s="9"/>
      <c r="IIF188" s="2"/>
      <c r="III188" s="24"/>
      <c r="IIJ188" s="24"/>
      <c r="IIK188" s="31"/>
      <c r="IIL188" s="24"/>
      <c r="IIM188" s="24"/>
      <c r="IIN188" s="24"/>
      <c r="IIO188" s="24"/>
      <c r="IIP188" s="24"/>
      <c r="IIQ188" s="24"/>
      <c r="IIR188" s="24"/>
      <c r="IIS188" s="24"/>
      <c r="IIT188" s="24"/>
      <c r="IIU188" s="24"/>
      <c r="IIV188" s="24"/>
      <c r="IIW188" s="24"/>
      <c r="IIX188" s="24"/>
      <c r="IIY188" s="24"/>
      <c r="IIZ188" s="24"/>
      <c r="IJD188" s="3"/>
      <c r="IJE188" s="31"/>
      <c r="IJF188" s="5"/>
      <c r="IJG188" s="9"/>
      <c r="IJJ188" s="2"/>
      <c r="IJM188" s="24"/>
      <c r="IJN188" s="24"/>
      <c r="IJO188" s="31"/>
      <c r="IJP188" s="24"/>
      <c r="IJQ188" s="24"/>
      <c r="IJR188" s="24"/>
      <c r="IJS188" s="24"/>
      <c r="IJT188" s="24"/>
      <c r="IJU188" s="24"/>
      <c r="IJV188" s="24"/>
      <c r="IJW188" s="24"/>
      <c r="IJX188" s="24"/>
      <c r="IJY188" s="24"/>
      <c r="IJZ188" s="24"/>
      <c r="IKA188" s="24"/>
      <c r="IKB188" s="24"/>
      <c r="IKC188" s="24"/>
      <c r="IKD188" s="24"/>
      <c r="IKH188" s="3"/>
      <c r="IKI188" s="31"/>
      <c r="IKJ188" s="5"/>
      <c r="IKK188" s="9"/>
      <c r="IKN188" s="2"/>
      <c r="IKQ188" s="24"/>
      <c r="IKR188" s="24"/>
      <c r="IKS188" s="31"/>
      <c r="IKT188" s="24"/>
      <c r="IKU188" s="24"/>
      <c r="IKV188" s="24"/>
      <c r="IKW188" s="24"/>
      <c r="IKX188" s="24"/>
      <c r="IKY188" s="24"/>
      <c r="IKZ188" s="24"/>
      <c r="ILA188" s="24"/>
      <c r="ILB188" s="24"/>
      <c r="ILC188" s="24"/>
      <c r="ILD188" s="24"/>
      <c r="ILE188" s="24"/>
      <c r="ILF188" s="24"/>
      <c r="ILG188" s="24"/>
      <c r="ILH188" s="24"/>
      <c r="ILL188" s="3"/>
      <c r="ILM188" s="31"/>
      <c r="ILN188" s="5"/>
      <c r="ILO188" s="9"/>
      <c r="ILR188" s="2"/>
      <c r="ILU188" s="24"/>
      <c r="ILV188" s="24"/>
      <c r="ILW188" s="31"/>
      <c r="ILX188" s="24"/>
      <c r="ILY188" s="24"/>
      <c r="ILZ188" s="24"/>
      <c r="IMA188" s="24"/>
      <c r="IMB188" s="24"/>
      <c r="IMC188" s="24"/>
      <c r="IMD188" s="24"/>
      <c r="IME188" s="24"/>
      <c r="IMF188" s="24"/>
      <c r="IMG188" s="24"/>
      <c r="IMH188" s="24"/>
      <c r="IMI188" s="24"/>
      <c r="IMJ188" s="24"/>
      <c r="IMK188" s="24"/>
      <c r="IML188" s="24"/>
      <c r="IMP188" s="3"/>
      <c r="IMQ188" s="31"/>
      <c r="IMR188" s="5"/>
      <c r="IMS188" s="9"/>
      <c r="IMV188" s="2"/>
      <c r="IMY188" s="24"/>
      <c r="IMZ188" s="24"/>
      <c r="INA188" s="31"/>
      <c r="INB188" s="24"/>
      <c r="INC188" s="24"/>
      <c r="IND188" s="24"/>
      <c r="INE188" s="24"/>
      <c r="INF188" s="24"/>
      <c r="ING188" s="24"/>
      <c r="INH188" s="24"/>
      <c r="INI188" s="24"/>
      <c r="INJ188" s="24"/>
      <c r="INK188" s="24"/>
      <c r="INL188" s="24"/>
      <c r="INM188" s="24"/>
      <c r="INN188" s="24"/>
      <c r="INO188" s="24"/>
      <c r="INP188" s="24"/>
      <c r="INT188" s="3"/>
      <c r="INU188" s="31"/>
      <c r="INV188" s="5"/>
      <c r="INW188" s="9"/>
      <c r="INZ188" s="2"/>
      <c r="IOC188" s="24"/>
      <c r="IOD188" s="24"/>
      <c r="IOE188" s="31"/>
      <c r="IOF188" s="24"/>
      <c r="IOG188" s="24"/>
      <c r="IOH188" s="24"/>
      <c r="IOI188" s="24"/>
      <c r="IOJ188" s="24"/>
      <c r="IOK188" s="24"/>
      <c r="IOL188" s="24"/>
      <c r="IOM188" s="24"/>
      <c r="ION188" s="24"/>
      <c r="IOO188" s="24"/>
      <c r="IOP188" s="24"/>
      <c r="IOQ188" s="24"/>
      <c r="IOR188" s="24"/>
      <c r="IOS188" s="24"/>
      <c r="IOT188" s="24"/>
      <c r="IOX188" s="3"/>
      <c r="IOY188" s="31"/>
      <c r="IOZ188" s="5"/>
      <c r="IPA188" s="9"/>
      <c r="IPD188" s="2"/>
      <c r="IPG188" s="24"/>
      <c r="IPH188" s="24"/>
      <c r="IPI188" s="31"/>
      <c r="IPJ188" s="24"/>
      <c r="IPK188" s="24"/>
      <c r="IPL188" s="24"/>
      <c r="IPM188" s="24"/>
      <c r="IPN188" s="24"/>
      <c r="IPO188" s="24"/>
      <c r="IPP188" s="24"/>
      <c r="IPQ188" s="24"/>
      <c r="IPR188" s="24"/>
      <c r="IPS188" s="24"/>
      <c r="IPT188" s="24"/>
      <c r="IPU188" s="24"/>
      <c r="IPV188" s="24"/>
      <c r="IPW188" s="24"/>
      <c r="IPX188" s="24"/>
      <c r="IQB188" s="3"/>
      <c r="IQC188" s="31"/>
      <c r="IQD188" s="5"/>
      <c r="IQE188" s="9"/>
      <c r="IQH188" s="2"/>
      <c r="IQK188" s="24"/>
      <c r="IQL188" s="24"/>
      <c r="IQM188" s="31"/>
      <c r="IQN188" s="24"/>
      <c r="IQO188" s="24"/>
      <c r="IQP188" s="24"/>
      <c r="IQQ188" s="24"/>
      <c r="IQR188" s="24"/>
      <c r="IQS188" s="24"/>
      <c r="IQT188" s="24"/>
      <c r="IQU188" s="24"/>
      <c r="IQV188" s="24"/>
      <c r="IQW188" s="24"/>
      <c r="IQX188" s="24"/>
      <c r="IQY188" s="24"/>
      <c r="IQZ188" s="24"/>
      <c r="IRA188" s="24"/>
      <c r="IRB188" s="24"/>
      <c r="IRF188" s="3"/>
      <c r="IRG188" s="31"/>
      <c r="IRH188" s="5"/>
      <c r="IRI188" s="9"/>
      <c r="IRL188" s="2"/>
      <c r="IRO188" s="24"/>
      <c r="IRP188" s="24"/>
      <c r="IRQ188" s="31"/>
      <c r="IRR188" s="24"/>
      <c r="IRS188" s="24"/>
      <c r="IRT188" s="24"/>
      <c r="IRU188" s="24"/>
      <c r="IRV188" s="24"/>
      <c r="IRW188" s="24"/>
      <c r="IRX188" s="24"/>
      <c r="IRY188" s="24"/>
      <c r="IRZ188" s="24"/>
      <c r="ISA188" s="24"/>
      <c r="ISB188" s="24"/>
      <c r="ISC188" s="24"/>
      <c r="ISD188" s="24"/>
      <c r="ISE188" s="24"/>
      <c r="ISF188" s="24"/>
      <c r="ISJ188" s="3"/>
      <c r="ISK188" s="31"/>
      <c r="ISL188" s="5"/>
      <c r="ISM188" s="9"/>
      <c r="ISP188" s="2"/>
      <c r="ISS188" s="24"/>
      <c r="IST188" s="24"/>
      <c r="ISU188" s="31"/>
      <c r="ISV188" s="24"/>
      <c r="ISW188" s="24"/>
      <c r="ISX188" s="24"/>
      <c r="ISY188" s="24"/>
      <c r="ISZ188" s="24"/>
      <c r="ITA188" s="24"/>
      <c r="ITB188" s="24"/>
      <c r="ITC188" s="24"/>
      <c r="ITD188" s="24"/>
      <c r="ITE188" s="24"/>
      <c r="ITF188" s="24"/>
      <c r="ITG188" s="24"/>
      <c r="ITH188" s="24"/>
      <c r="ITI188" s="24"/>
      <c r="ITJ188" s="24"/>
      <c r="ITN188" s="3"/>
      <c r="ITO188" s="31"/>
      <c r="ITP188" s="5"/>
      <c r="ITQ188" s="9"/>
      <c r="ITT188" s="2"/>
      <c r="ITW188" s="24"/>
      <c r="ITX188" s="24"/>
      <c r="ITY188" s="31"/>
      <c r="ITZ188" s="24"/>
      <c r="IUA188" s="24"/>
      <c r="IUB188" s="24"/>
      <c r="IUC188" s="24"/>
      <c r="IUD188" s="24"/>
      <c r="IUE188" s="24"/>
      <c r="IUF188" s="24"/>
      <c r="IUG188" s="24"/>
      <c r="IUH188" s="24"/>
      <c r="IUI188" s="24"/>
      <c r="IUJ188" s="24"/>
      <c r="IUK188" s="24"/>
      <c r="IUL188" s="24"/>
      <c r="IUM188" s="24"/>
      <c r="IUN188" s="24"/>
      <c r="IUR188" s="3"/>
      <c r="IUS188" s="31"/>
      <c r="IUT188" s="5"/>
      <c r="IUU188" s="9"/>
      <c r="IUX188" s="2"/>
      <c r="IVA188" s="24"/>
      <c r="IVB188" s="24"/>
      <c r="IVC188" s="31"/>
      <c r="IVD188" s="24"/>
      <c r="IVE188" s="24"/>
      <c r="IVF188" s="24"/>
      <c r="IVG188" s="24"/>
      <c r="IVH188" s="24"/>
      <c r="IVI188" s="24"/>
      <c r="IVJ188" s="24"/>
      <c r="IVK188" s="24"/>
      <c r="IVL188" s="24"/>
      <c r="IVM188" s="24"/>
      <c r="IVN188" s="24"/>
      <c r="IVO188" s="24"/>
      <c r="IVP188" s="24"/>
      <c r="IVQ188" s="24"/>
      <c r="IVR188" s="24"/>
      <c r="IVV188" s="3"/>
      <c r="IVW188" s="31"/>
      <c r="IVX188" s="5"/>
      <c r="IVY188" s="9"/>
      <c r="IWB188" s="2"/>
      <c r="IWE188" s="24"/>
      <c r="IWF188" s="24"/>
      <c r="IWG188" s="31"/>
      <c r="IWH188" s="24"/>
      <c r="IWI188" s="24"/>
      <c r="IWJ188" s="24"/>
      <c r="IWK188" s="24"/>
      <c r="IWL188" s="24"/>
      <c r="IWM188" s="24"/>
      <c r="IWN188" s="24"/>
      <c r="IWO188" s="24"/>
      <c r="IWP188" s="24"/>
      <c r="IWQ188" s="24"/>
      <c r="IWR188" s="24"/>
      <c r="IWS188" s="24"/>
      <c r="IWT188" s="24"/>
      <c r="IWU188" s="24"/>
      <c r="IWV188" s="24"/>
      <c r="IWZ188" s="3"/>
      <c r="IXA188" s="31"/>
      <c r="IXB188" s="5"/>
      <c r="IXC188" s="9"/>
      <c r="IXF188" s="2"/>
      <c r="IXI188" s="24"/>
      <c r="IXJ188" s="24"/>
      <c r="IXK188" s="31"/>
      <c r="IXL188" s="24"/>
      <c r="IXM188" s="24"/>
      <c r="IXN188" s="24"/>
      <c r="IXO188" s="24"/>
      <c r="IXP188" s="24"/>
      <c r="IXQ188" s="24"/>
      <c r="IXR188" s="24"/>
      <c r="IXS188" s="24"/>
      <c r="IXT188" s="24"/>
      <c r="IXU188" s="24"/>
      <c r="IXV188" s="24"/>
      <c r="IXW188" s="24"/>
      <c r="IXX188" s="24"/>
      <c r="IXY188" s="24"/>
      <c r="IXZ188" s="24"/>
      <c r="IYD188" s="3"/>
      <c r="IYE188" s="31"/>
      <c r="IYF188" s="5"/>
      <c r="IYG188" s="9"/>
      <c r="IYJ188" s="2"/>
      <c r="IYM188" s="24"/>
      <c r="IYN188" s="24"/>
      <c r="IYO188" s="31"/>
      <c r="IYP188" s="24"/>
      <c r="IYQ188" s="24"/>
      <c r="IYR188" s="24"/>
      <c r="IYS188" s="24"/>
      <c r="IYT188" s="24"/>
      <c r="IYU188" s="24"/>
      <c r="IYV188" s="24"/>
      <c r="IYW188" s="24"/>
      <c r="IYX188" s="24"/>
      <c r="IYY188" s="24"/>
      <c r="IYZ188" s="24"/>
      <c r="IZA188" s="24"/>
      <c r="IZB188" s="24"/>
      <c r="IZC188" s="24"/>
      <c r="IZD188" s="24"/>
      <c r="IZH188" s="3"/>
      <c r="IZI188" s="31"/>
      <c r="IZJ188" s="5"/>
      <c r="IZK188" s="9"/>
      <c r="IZN188" s="2"/>
      <c r="IZQ188" s="24"/>
      <c r="IZR188" s="24"/>
      <c r="IZS188" s="31"/>
      <c r="IZT188" s="24"/>
      <c r="IZU188" s="24"/>
      <c r="IZV188" s="24"/>
      <c r="IZW188" s="24"/>
      <c r="IZX188" s="24"/>
      <c r="IZY188" s="24"/>
      <c r="IZZ188" s="24"/>
      <c r="JAA188" s="24"/>
      <c r="JAB188" s="24"/>
      <c r="JAC188" s="24"/>
      <c r="JAD188" s="24"/>
      <c r="JAE188" s="24"/>
      <c r="JAF188" s="24"/>
      <c r="JAG188" s="24"/>
      <c r="JAH188" s="24"/>
      <c r="JAL188" s="3"/>
      <c r="JAM188" s="31"/>
      <c r="JAN188" s="5"/>
      <c r="JAO188" s="9"/>
      <c r="JAR188" s="2"/>
      <c r="JAU188" s="24"/>
      <c r="JAV188" s="24"/>
      <c r="JAW188" s="31"/>
      <c r="JAX188" s="24"/>
      <c r="JAY188" s="24"/>
      <c r="JAZ188" s="24"/>
      <c r="JBA188" s="24"/>
      <c r="JBB188" s="24"/>
      <c r="JBC188" s="24"/>
      <c r="JBD188" s="24"/>
      <c r="JBE188" s="24"/>
      <c r="JBF188" s="24"/>
      <c r="JBG188" s="24"/>
      <c r="JBH188" s="24"/>
      <c r="JBI188" s="24"/>
      <c r="JBJ188" s="24"/>
      <c r="JBK188" s="24"/>
      <c r="JBL188" s="24"/>
      <c r="JBP188" s="3"/>
      <c r="JBQ188" s="31"/>
      <c r="JBR188" s="5"/>
      <c r="JBS188" s="9"/>
      <c r="JBV188" s="2"/>
      <c r="JBY188" s="24"/>
      <c r="JBZ188" s="24"/>
      <c r="JCA188" s="31"/>
      <c r="JCB188" s="24"/>
      <c r="JCC188" s="24"/>
      <c r="JCD188" s="24"/>
      <c r="JCE188" s="24"/>
      <c r="JCF188" s="24"/>
      <c r="JCG188" s="24"/>
      <c r="JCH188" s="24"/>
      <c r="JCI188" s="24"/>
      <c r="JCJ188" s="24"/>
      <c r="JCK188" s="24"/>
      <c r="JCL188" s="24"/>
      <c r="JCM188" s="24"/>
      <c r="JCN188" s="24"/>
      <c r="JCO188" s="24"/>
      <c r="JCP188" s="24"/>
      <c r="JCT188" s="3"/>
      <c r="JCU188" s="31"/>
      <c r="JCV188" s="5"/>
      <c r="JCW188" s="9"/>
      <c r="JCZ188" s="2"/>
      <c r="JDC188" s="24"/>
      <c r="JDD188" s="24"/>
      <c r="JDE188" s="31"/>
      <c r="JDF188" s="24"/>
      <c r="JDG188" s="24"/>
      <c r="JDH188" s="24"/>
      <c r="JDI188" s="24"/>
      <c r="JDJ188" s="24"/>
      <c r="JDK188" s="24"/>
      <c r="JDL188" s="24"/>
      <c r="JDM188" s="24"/>
      <c r="JDN188" s="24"/>
      <c r="JDO188" s="24"/>
      <c r="JDP188" s="24"/>
      <c r="JDQ188" s="24"/>
      <c r="JDR188" s="24"/>
      <c r="JDS188" s="24"/>
      <c r="JDT188" s="24"/>
      <c r="JDX188" s="3"/>
      <c r="JDY188" s="31"/>
      <c r="JDZ188" s="5"/>
      <c r="JEA188" s="9"/>
      <c r="JED188" s="2"/>
      <c r="JEG188" s="24"/>
      <c r="JEH188" s="24"/>
      <c r="JEI188" s="31"/>
      <c r="JEJ188" s="24"/>
      <c r="JEK188" s="24"/>
      <c r="JEL188" s="24"/>
      <c r="JEM188" s="24"/>
      <c r="JEN188" s="24"/>
      <c r="JEO188" s="24"/>
      <c r="JEP188" s="24"/>
      <c r="JEQ188" s="24"/>
      <c r="JER188" s="24"/>
      <c r="JES188" s="24"/>
      <c r="JET188" s="24"/>
      <c r="JEU188" s="24"/>
      <c r="JEV188" s="24"/>
      <c r="JEW188" s="24"/>
      <c r="JEX188" s="24"/>
      <c r="JFB188" s="3"/>
      <c r="JFC188" s="31"/>
      <c r="JFD188" s="5"/>
      <c r="JFE188" s="9"/>
      <c r="JFH188" s="2"/>
      <c r="JFK188" s="24"/>
      <c r="JFL188" s="24"/>
      <c r="JFM188" s="31"/>
      <c r="JFN188" s="24"/>
      <c r="JFO188" s="24"/>
      <c r="JFP188" s="24"/>
      <c r="JFQ188" s="24"/>
      <c r="JFR188" s="24"/>
      <c r="JFS188" s="24"/>
      <c r="JFT188" s="24"/>
      <c r="JFU188" s="24"/>
      <c r="JFV188" s="24"/>
      <c r="JFW188" s="24"/>
      <c r="JFX188" s="24"/>
      <c r="JFY188" s="24"/>
      <c r="JFZ188" s="24"/>
      <c r="JGA188" s="24"/>
      <c r="JGB188" s="24"/>
      <c r="JGF188" s="3"/>
      <c r="JGG188" s="31"/>
      <c r="JGH188" s="5"/>
      <c r="JGI188" s="9"/>
      <c r="JGL188" s="2"/>
      <c r="JGO188" s="24"/>
      <c r="JGP188" s="24"/>
      <c r="JGQ188" s="31"/>
      <c r="JGR188" s="24"/>
      <c r="JGS188" s="24"/>
      <c r="JGT188" s="24"/>
      <c r="JGU188" s="24"/>
      <c r="JGV188" s="24"/>
      <c r="JGW188" s="24"/>
      <c r="JGX188" s="24"/>
      <c r="JGY188" s="24"/>
      <c r="JGZ188" s="24"/>
      <c r="JHA188" s="24"/>
      <c r="JHB188" s="24"/>
      <c r="JHC188" s="24"/>
      <c r="JHD188" s="24"/>
      <c r="JHE188" s="24"/>
      <c r="JHF188" s="24"/>
      <c r="JHJ188" s="3"/>
      <c r="JHK188" s="31"/>
      <c r="JHL188" s="5"/>
      <c r="JHM188" s="9"/>
      <c r="JHP188" s="2"/>
      <c r="JHS188" s="24"/>
      <c r="JHT188" s="24"/>
      <c r="JHU188" s="31"/>
      <c r="JHV188" s="24"/>
      <c r="JHW188" s="24"/>
      <c r="JHX188" s="24"/>
      <c r="JHY188" s="24"/>
      <c r="JHZ188" s="24"/>
      <c r="JIA188" s="24"/>
      <c r="JIB188" s="24"/>
      <c r="JIC188" s="24"/>
      <c r="JID188" s="24"/>
      <c r="JIE188" s="24"/>
      <c r="JIF188" s="24"/>
      <c r="JIG188" s="24"/>
      <c r="JIH188" s="24"/>
      <c r="JII188" s="24"/>
      <c r="JIJ188" s="24"/>
      <c r="JIN188" s="3"/>
      <c r="JIO188" s="31"/>
      <c r="JIP188" s="5"/>
      <c r="JIQ188" s="9"/>
      <c r="JIT188" s="2"/>
      <c r="JIW188" s="24"/>
      <c r="JIX188" s="24"/>
      <c r="JIY188" s="31"/>
      <c r="JIZ188" s="24"/>
      <c r="JJA188" s="24"/>
      <c r="JJB188" s="24"/>
      <c r="JJC188" s="24"/>
      <c r="JJD188" s="24"/>
      <c r="JJE188" s="24"/>
      <c r="JJF188" s="24"/>
      <c r="JJG188" s="24"/>
      <c r="JJH188" s="24"/>
      <c r="JJI188" s="24"/>
      <c r="JJJ188" s="24"/>
      <c r="JJK188" s="24"/>
      <c r="JJL188" s="24"/>
      <c r="JJM188" s="24"/>
      <c r="JJN188" s="24"/>
      <c r="JJR188" s="3"/>
      <c r="JJS188" s="31"/>
      <c r="JJT188" s="5"/>
      <c r="JJU188" s="9"/>
      <c r="JJX188" s="2"/>
      <c r="JKA188" s="24"/>
      <c r="JKB188" s="24"/>
      <c r="JKC188" s="31"/>
      <c r="JKD188" s="24"/>
      <c r="JKE188" s="24"/>
      <c r="JKF188" s="24"/>
      <c r="JKG188" s="24"/>
      <c r="JKH188" s="24"/>
      <c r="JKI188" s="24"/>
      <c r="JKJ188" s="24"/>
      <c r="JKK188" s="24"/>
      <c r="JKL188" s="24"/>
      <c r="JKM188" s="24"/>
      <c r="JKN188" s="24"/>
      <c r="JKO188" s="24"/>
      <c r="JKP188" s="24"/>
      <c r="JKQ188" s="24"/>
      <c r="JKR188" s="24"/>
      <c r="JKV188" s="3"/>
      <c r="JKW188" s="31"/>
      <c r="JKX188" s="5"/>
      <c r="JKY188" s="9"/>
      <c r="JLB188" s="2"/>
      <c r="JLE188" s="24"/>
      <c r="JLF188" s="24"/>
      <c r="JLG188" s="31"/>
      <c r="JLH188" s="24"/>
      <c r="JLI188" s="24"/>
      <c r="JLJ188" s="24"/>
      <c r="JLK188" s="24"/>
      <c r="JLL188" s="24"/>
      <c r="JLM188" s="24"/>
      <c r="JLN188" s="24"/>
      <c r="JLO188" s="24"/>
      <c r="JLP188" s="24"/>
      <c r="JLQ188" s="24"/>
      <c r="JLR188" s="24"/>
      <c r="JLS188" s="24"/>
      <c r="JLT188" s="24"/>
      <c r="JLU188" s="24"/>
      <c r="JLV188" s="24"/>
      <c r="JLZ188" s="3"/>
      <c r="JMA188" s="31"/>
      <c r="JMB188" s="5"/>
      <c r="JMC188" s="9"/>
      <c r="JMF188" s="2"/>
      <c r="JMI188" s="24"/>
      <c r="JMJ188" s="24"/>
      <c r="JMK188" s="31"/>
      <c r="JML188" s="24"/>
      <c r="JMM188" s="24"/>
      <c r="JMN188" s="24"/>
      <c r="JMO188" s="24"/>
      <c r="JMP188" s="24"/>
      <c r="JMQ188" s="24"/>
      <c r="JMR188" s="24"/>
      <c r="JMS188" s="24"/>
      <c r="JMT188" s="24"/>
      <c r="JMU188" s="24"/>
      <c r="JMV188" s="24"/>
      <c r="JMW188" s="24"/>
      <c r="JMX188" s="24"/>
      <c r="JMY188" s="24"/>
      <c r="JMZ188" s="24"/>
      <c r="JND188" s="3"/>
      <c r="JNE188" s="31"/>
      <c r="JNF188" s="5"/>
      <c r="JNG188" s="9"/>
      <c r="JNJ188" s="2"/>
      <c r="JNM188" s="24"/>
      <c r="JNN188" s="24"/>
      <c r="JNO188" s="31"/>
      <c r="JNP188" s="24"/>
      <c r="JNQ188" s="24"/>
      <c r="JNR188" s="24"/>
      <c r="JNS188" s="24"/>
      <c r="JNT188" s="24"/>
      <c r="JNU188" s="24"/>
      <c r="JNV188" s="24"/>
      <c r="JNW188" s="24"/>
      <c r="JNX188" s="24"/>
      <c r="JNY188" s="24"/>
      <c r="JNZ188" s="24"/>
      <c r="JOA188" s="24"/>
      <c r="JOB188" s="24"/>
      <c r="JOC188" s="24"/>
      <c r="JOD188" s="24"/>
      <c r="JOH188" s="3"/>
      <c r="JOI188" s="31"/>
      <c r="JOJ188" s="5"/>
      <c r="JOK188" s="9"/>
      <c r="JON188" s="2"/>
      <c r="JOQ188" s="24"/>
      <c r="JOR188" s="24"/>
      <c r="JOS188" s="31"/>
      <c r="JOT188" s="24"/>
      <c r="JOU188" s="24"/>
      <c r="JOV188" s="24"/>
      <c r="JOW188" s="24"/>
      <c r="JOX188" s="24"/>
      <c r="JOY188" s="24"/>
      <c r="JOZ188" s="24"/>
      <c r="JPA188" s="24"/>
      <c r="JPB188" s="24"/>
      <c r="JPC188" s="24"/>
      <c r="JPD188" s="24"/>
      <c r="JPE188" s="24"/>
      <c r="JPF188" s="24"/>
      <c r="JPG188" s="24"/>
      <c r="JPH188" s="24"/>
      <c r="JPL188" s="3"/>
      <c r="JPM188" s="31"/>
      <c r="JPN188" s="5"/>
      <c r="JPO188" s="9"/>
      <c r="JPR188" s="2"/>
      <c r="JPU188" s="24"/>
      <c r="JPV188" s="24"/>
      <c r="JPW188" s="31"/>
      <c r="JPX188" s="24"/>
      <c r="JPY188" s="24"/>
      <c r="JPZ188" s="24"/>
      <c r="JQA188" s="24"/>
      <c r="JQB188" s="24"/>
      <c r="JQC188" s="24"/>
      <c r="JQD188" s="24"/>
      <c r="JQE188" s="24"/>
      <c r="JQF188" s="24"/>
      <c r="JQG188" s="24"/>
      <c r="JQH188" s="24"/>
      <c r="JQI188" s="24"/>
      <c r="JQJ188" s="24"/>
      <c r="JQK188" s="24"/>
      <c r="JQL188" s="24"/>
      <c r="JQP188" s="3"/>
      <c r="JQQ188" s="31"/>
      <c r="JQR188" s="5"/>
      <c r="JQS188" s="9"/>
      <c r="JQV188" s="2"/>
      <c r="JQY188" s="24"/>
      <c r="JQZ188" s="24"/>
      <c r="JRA188" s="31"/>
      <c r="JRB188" s="24"/>
      <c r="JRC188" s="24"/>
      <c r="JRD188" s="24"/>
      <c r="JRE188" s="24"/>
      <c r="JRF188" s="24"/>
      <c r="JRG188" s="24"/>
      <c r="JRH188" s="24"/>
      <c r="JRI188" s="24"/>
      <c r="JRJ188" s="24"/>
      <c r="JRK188" s="24"/>
      <c r="JRL188" s="24"/>
      <c r="JRM188" s="24"/>
      <c r="JRN188" s="24"/>
      <c r="JRO188" s="24"/>
      <c r="JRP188" s="24"/>
      <c r="JRT188" s="3"/>
      <c r="JRU188" s="31"/>
      <c r="JRV188" s="5"/>
      <c r="JRW188" s="9"/>
      <c r="JRZ188" s="2"/>
      <c r="JSC188" s="24"/>
      <c r="JSD188" s="24"/>
      <c r="JSE188" s="31"/>
      <c r="JSF188" s="24"/>
      <c r="JSG188" s="24"/>
      <c r="JSH188" s="24"/>
      <c r="JSI188" s="24"/>
      <c r="JSJ188" s="24"/>
      <c r="JSK188" s="24"/>
      <c r="JSL188" s="24"/>
      <c r="JSM188" s="24"/>
      <c r="JSN188" s="24"/>
      <c r="JSO188" s="24"/>
      <c r="JSP188" s="24"/>
      <c r="JSQ188" s="24"/>
      <c r="JSR188" s="24"/>
      <c r="JSS188" s="24"/>
      <c r="JST188" s="24"/>
      <c r="JSX188" s="3"/>
      <c r="JSY188" s="31"/>
      <c r="JSZ188" s="5"/>
      <c r="JTA188" s="9"/>
      <c r="JTD188" s="2"/>
      <c r="JTG188" s="24"/>
      <c r="JTH188" s="24"/>
      <c r="JTI188" s="31"/>
      <c r="JTJ188" s="24"/>
      <c r="JTK188" s="24"/>
      <c r="JTL188" s="24"/>
      <c r="JTM188" s="24"/>
      <c r="JTN188" s="24"/>
      <c r="JTO188" s="24"/>
      <c r="JTP188" s="24"/>
      <c r="JTQ188" s="24"/>
      <c r="JTR188" s="24"/>
      <c r="JTS188" s="24"/>
      <c r="JTT188" s="24"/>
      <c r="JTU188" s="24"/>
      <c r="JTV188" s="24"/>
      <c r="JTW188" s="24"/>
      <c r="JTX188" s="24"/>
      <c r="JUB188" s="3"/>
      <c r="JUC188" s="31"/>
      <c r="JUD188" s="5"/>
      <c r="JUE188" s="9"/>
      <c r="JUH188" s="2"/>
      <c r="JUK188" s="24"/>
      <c r="JUL188" s="24"/>
      <c r="JUM188" s="31"/>
      <c r="JUN188" s="24"/>
      <c r="JUO188" s="24"/>
      <c r="JUP188" s="24"/>
      <c r="JUQ188" s="24"/>
      <c r="JUR188" s="24"/>
      <c r="JUS188" s="24"/>
      <c r="JUT188" s="24"/>
      <c r="JUU188" s="24"/>
      <c r="JUV188" s="24"/>
      <c r="JUW188" s="24"/>
      <c r="JUX188" s="24"/>
      <c r="JUY188" s="24"/>
      <c r="JUZ188" s="24"/>
      <c r="JVA188" s="24"/>
      <c r="JVB188" s="24"/>
      <c r="JVF188" s="3"/>
      <c r="JVG188" s="31"/>
      <c r="JVH188" s="5"/>
      <c r="JVI188" s="9"/>
      <c r="JVL188" s="2"/>
      <c r="JVO188" s="24"/>
      <c r="JVP188" s="24"/>
      <c r="JVQ188" s="31"/>
      <c r="JVR188" s="24"/>
      <c r="JVS188" s="24"/>
      <c r="JVT188" s="24"/>
      <c r="JVU188" s="24"/>
      <c r="JVV188" s="24"/>
      <c r="JVW188" s="24"/>
      <c r="JVX188" s="24"/>
      <c r="JVY188" s="24"/>
      <c r="JVZ188" s="24"/>
      <c r="JWA188" s="24"/>
      <c r="JWB188" s="24"/>
      <c r="JWC188" s="24"/>
      <c r="JWD188" s="24"/>
      <c r="JWE188" s="24"/>
      <c r="JWF188" s="24"/>
      <c r="JWJ188" s="3"/>
      <c r="JWK188" s="31"/>
      <c r="JWL188" s="5"/>
      <c r="JWM188" s="9"/>
      <c r="JWP188" s="2"/>
      <c r="JWS188" s="24"/>
      <c r="JWT188" s="24"/>
      <c r="JWU188" s="31"/>
      <c r="JWV188" s="24"/>
      <c r="JWW188" s="24"/>
      <c r="JWX188" s="24"/>
      <c r="JWY188" s="24"/>
      <c r="JWZ188" s="24"/>
      <c r="JXA188" s="24"/>
      <c r="JXB188" s="24"/>
      <c r="JXC188" s="24"/>
      <c r="JXD188" s="24"/>
      <c r="JXE188" s="24"/>
      <c r="JXF188" s="24"/>
      <c r="JXG188" s="24"/>
      <c r="JXH188" s="24"/>
      <c r="JXI188" s="24"/>
      <c r="JXJ188" s="24"/>
      <c r="JXN188" s="3"/>
      <c r="JXO188" s="31"/>
      <c r="JXP188" s="5"/>
      <c r="JXQ188" s="9"/>
      <c r="JXT188" s="2"/>
      <c r="JXW188" s="24"/>
      <c r="JXX188" s="24"/>
      <c r="JXY188" s="31"/>
      <c r="JXZ188" s="24"/>
      <c r="JYA188" s="24"/>
      <c r="JYB188" s="24"/>
      <c r="JYC188" s="24"/>
      <c r="JYD188" s="24"/>
      <c r="JYE188" s="24"/>
      <c r="JYF188" s="24"/>
      <c r="JYG188" s="24"/>
      <c r="JYH188" s="24"/>
      <c r="JYI188" s="24"/>
      <c r="JYJ188" s="24"/>
      <c r="JYK188" s="24"/>
      <c r="JYL188" s="24"/>
      <c r="JYM188" s="24"/>
      <c r="JYN188" s="24"/>
      <c r="JYR188" s="3"/>
      <c r="JYS188" s="31"/>
      <c r="JYT188" s="5"/>
      <c r="JYU188" s="9"/>
      <c r="JYX188" s="2"/>
      <c r="JZA188" s="24"/>
      <c r="JZB188" s="24"/>
      <c r="JZC188" s="31"/>
      <c r="JZD188" s="24"/>
      <c r="JZE188" s="24"/>
      <c r="JZF188" s="24"/>
      <c r="JZG188" s="24"/>
      <c r="JZH188" s="24"/>
      <c r="JZI188" s="24"/>
      <c r="JZJ188" s="24"/>
      <c r="JZK188" s="24"/>
      <c r="JZL188" s="24"/>
      <c r="JZM188" s="24"/>
      <c r="JZN188" s="24"/>
      <c r="JZO188" s="24"/>
      <c r="JZP188" s="24"/>
      <c r="JZQ188" s="24"/>
      <c r="JZR188" s="24"/>
      <c r="JZV188" s="3"/>
      <c r="JZW188" s="31"/>
      <c r="JZX188" s="5"/>
      <c r="JZY188" s="9"/>
      <c r="KAB188" s="2"/>
      <c r="KAE188" s="24"/>
      <c r="KAF188" s="24"/>
      <c r="KAG188" s="31"/>
      <c r="KAH188" s="24"/>
      <c r="KAI188" s="24"/>
      <c r="KAJ188" s="24"/>
      <c r="KAK188" s="24"/>
      <c r="KAL188" s="24"/>
      <c r="KAM188" s="24"/>
      <c r="KAN188" s="24"/>
      <c r="KAO188" s="24"/>
      <c r="KAP188" s="24"/>
      <c r="KAQ188" s="24"/>
      <c r="KAR188" s="24"/>
      <c r="KAS188" s="24"/>
      <c r="KAT188" s="24"/>
      <c r="KAU188" s="24"/>
      <c r="KAV188" s="24"/>
      <c r="KAZ188" s="3"/>
      <c r="KBA188" s="31"/>
      <c r="KBB188" s="5"/>
      <c r="KBC188" s="9"/>
      <c r="KBF188" s="2"/>
      <c r="KBI188" s="24"/>
      <c r="KBJ188" s="24"/>
      <c r="KBK188" s="31"/>
      <c r="KBL188" s="24"/>
      <c r="KBM188" s="24"/>
      <c r="KBN188" s="24"/>
      <c r="KBO188" s="24"/>
      <c r="KBP188" s="24"/>
      <c r="KBQ188" s="24"/>
      <c r="KBR188" s="24"/>
      <c r="KBS188" s="24"/>
      <c r="KBT188" s="24"/>
      <c r="KBU188" s="24"/>
      <c r="KBV188" s="24"/>
      <c r="KBW188" s="24"/>
      <c r="KBX188" s="24"/>
      <c r="KBY188" s="24"/>
      <c r="KBZ188" s="24"/>
      <c r="KCD188" s="3"/>
      <c r="KCE188" s="31"/>
      <c r="KCF188" s="5"/>
      <c r="KCG188" s="9"/>
      <c r="KCJ188" s="2"/>
      <c r="KCM188" s="24"/>
      <c r="KCN188" s="24"/>
      <c r="KCO188" s="31"/>
      <c r="KCP188" s="24"/>
      <c r="KCQ188" s="24"/>
      <c r="KCR188" s="24"/>
      <c r="KCS188" s="24"/>
      <c r="KCT188" s="24"/>
      <c r="KCU188" s="24"/>
      <c r="KCV188" s="24"/>
      <c r="KCW188" s="24"/>
      <c r="KCX188" s="24"/>
      <c r="KCY188" s="24"/>
      <c r="KCZ188" s="24"/>
      <c r="KDA188" s="24"/>
      <c r="KDB188" s="24"/>
      <c r="KDC188" s="24"/>
      <c r="KDD188" s="24"/>
      <c r="KDH188" s="3"/>
      <c r="KDI188" s="31"/>
      <c r="KDJ188" s="5"/>
      <c r="KDK188" s="9"/>
      <c r="KDN188" s="2"/>
      <c r="KDQ188" s="24"/>
      <c r="KDR188" s="24"/>
      <c r="KDS188" s="31"/>
      <c r="KDT188" s="24"/>
      <c r="KDU188" s="24"/>
      <c r="KDV188" s="24"/>
      <c r="KDW188" s="24"/>
      <c r="KDX188" s="24"/>
      <c r="KDY188" s="24"/>
      <c r="KDZ188" s="24"/>
      <c r="KEA188" s="24"/>
      <c r="KEB188" s="24"/>
      <c r="KEC188" s="24"/>
      <c r="KED188" s="24"/>
      <c r="KEE188" s="24"/>
      <c r="KEF188" s="24"/>
      <c r="KEG188" s="24"/>
      <c r="KEH188" s="24"/>
      <c r="KEL188" s="3"/>
      <c r="KEM188" s="31"/>
      <c r="KEN188" s="5"/>
      <c r="KEO188" s="9"/>
      <c r="KER188" s="2"/>
      <c r="KEU188" s="24"/>
      <c r="KEV188" s="24"/>
      <c r="KEW188" s="31"/>
      <c r="KEX188" s="24"/>
      <c r="KEY188" s="24"/>
      <c r="KEZ188" s="24"/>
      <c r="KFA188" s="24"/>
      <c r="KFB188" s="24"/>
      <c r="KFC188" s="24"/>
      <c r="KFD188" s="24"/>
      <c r="KFE188" s="24"/>
      <c r="KFF188" s="24"/>
      <c r="KFG188" s="24"/>
      <c r="KFH188" s="24"/>
      <c r="KFI188" s="24"/>
      <c r="KFJ188" s="24"/>
      <c r="KFK188" s="24"/>
      <c r="KFL188" s="24"/>
      <c r="KFP188" s="3"/>
      <c r="KFQ188" s="31"/>
      <c r="KFR188" s="5"/>
      <c r="KFS188" s="9"/>
      <c r="KFV188" s="2"/>
      <c r="KFY188" s="24"/>
      <c r="KFZ188" s="24"/>
      <c r="KGA188" s="31"/>
      <c r="KGB188" s="24"/>
      <c r="KGC188" s="24"/>
      <c r="KGD188" s="24"/>
      <c r="KGE188" s="24"/>
      <c r="KGF188" s="24"/>
      <c r="KGG188" s="24"/>
      <c r="KGH188" s="24"/>
      <c r="KGI188" s="24"/>
      <c r="KGJ188" s="24"/>
      <c r="KGK188" s="24"/>
      <c r="KGL188" s="24"/>
      <c r="KGM188" s="24"/>
      <c r="KGN188" s="24"/>
      <c r="KGO188" s="24"/>
      <c r="KGP188" s="24"/>
      <c r="KGT188" s="3"/>
      <c r="KGU188" s="31"/>
      <c r="KGV188" s="5"/>
      <c r="KGW188" s="9"/>
      <c r="KGZ188" s="2"/>
      <c r="KHC188" s="24"/>
      <c r="KHD188" s="24"/>
      <c r="KHE188" s="31"/>
      <c r="KHF188" s="24"/>
      <c r="KHG188" s="24"/>
      <c r="KHH188" s="24"/>
      <c r="KHI188" s="24"/>
      <c r="KHJ188" s="24"/>
      <c r="KHK188" s="24"/>
      <c r="KHL188" s="24"/>
      <c r="KHM188" s="24"/>
      <c r="KHN188" s="24"/>
      <c r="KHO188" s="24"/>
      <c r="KHP188" s="24"/>
      <c r="KHQ188" s="24"/>
      <c r="KHR188" s="24"/>
      <c r="KHS188" s="24"/>
      <c r="KHT188" s="24"/>
      <c r="KHX188" s="3"/>
      <c r="KHY188" s="31"/>
      <c r="KHZ188" s="5"/>
      <c r="KIA188" s="9"/>
      <c r="KID188" s="2"/>
      <c r="KIG188" s="24"/>
      <c r="KIH188" s="24"/>
      <c r="KII188" s="31"/>
      <c r="KIJ188" s="24"/>
      <c r="KIK188" s="24"/>
      <c r="KIL188" s="24"/>
      <c r="KIM188" s="24"/>
      <c r="KIN188" s="24"/>
      <c r="KIO188" s="24"/>
      <c r="KIP188" s="24"/>
      <c r="KIQ188" s="24"/>
      <c r="KIR188" s="24"/>
      <c r="KIS188" s="24"/>
      <c r="KIT188" s="24"/>
      <c r="KIU188" s="24"/>
      <c r="KIV188" s="24"/>
      <c r="KIW188" s="24"/>
      <c r="KIX188" s="24"/>
      <c r="KJB188" s="3"/>
      <c r="KJC188" s="31"/>
      <c r="KJD188" s="5"/>
      <c r="KJE188" s="9"/>
      <c r="KJH188" s="2"/>
      <c r="KJK188" s="24"/>
      <c r="KJL188" s="24"/>
      <c r="KJM188" s="31"/>
      <c r="KJN188" s="24"/>
      <c r="KJO188" s="24"/>
      <c r="KJP188" s="24"/>
      <c r="KJQ188" s="24"/>
      <c r="KJR188" s="24"/>
      <c r="KJS188" s="24"/>
      <c r="KJT188" s="24"/>
      <c r="KJU188" s="24"/>
      <c r="KJV188" s="24"/>
      <c r="KJW188" s="24"/>
      <c r="KJX188" s="24"/>
      <c r="KJY188" s="24"/>
      <c r="KJZ188" s="24"/>
      <c r="KKA188" s="24"/>
      <c r="KKB188" s="24"/>
      <c r="KKF188" s="3"/>
      <c r="KKG188" s="31"/>
      <c r="KKH188" s="5"/>
      <c r="KKI188" s="9"/>
      <c r="KKL188" s="2"/>
      <c r="KKO188" s="24"/>
      <c r="KKP188" s="24"/>
      <c r="KKQ188" s="31"/>
      <c r="KKR188" s="24"/>
      <c r="KKS188" s="24"/>
      <c r="KKT188" s="24"/>
      <c r="KKU188" s="24"/>
      <c r="KKV188" s="24"/>
      <c r="KKW188" s="24"/>
      <c r="KKX188" s="24"/>
      <c r="KKY188" s="24"/>
      <c r="KKZ188" s="24"/>
      <c r="KLA188" s="24"/>
      <c r="KLB188" s="24"/>
      <c r="KLC188" s="24"/>
      <c r="KLD188" s="24"/>
      <c r="KLE188" s="24"/>
      <c r="KLF188" s="24"/>
      <c r="KLJ188" s="3"/>
      <c r="KLK188" s="31"/>
      <c r="KLL188" s="5"/>
      <c r="KLM188" s="9"/>
      <c r="KLP188" s="2"/>
      <c r="KLS188" s="24"/>
      <c r="KLT188" s="24"/>
      <c r="KLU188" s="31"/>
      <c r="KLV188" s="24"/>
      <c r="KLW188" s="24"/>
      <c r="KLX188" s="24"/>
      <c r="KLY188" s="24"/>
      <c r="KLZ188" s="24"/>
      <c r="KMA188" s="24"/>
      <c r="KMB188" s="24"/>
      <c r="KMC188" s="24"/>
      <c r="KMD188" s="24"/>
      <c r="KME188" s="24"/>
      <c r="KMF188" s="24"/>
      <c r="KMG188" s="24"/>
      <c r="KMH188" s="24"/>
      <c r="KMI188" s="24"/>
      <c r="KMJ188" s="24"/>
      <c r="KMN188" s="3"/>
      <c r="KMO188" s="31"/>
      <c r="KMP188" s="5"/>
      <c r="KMQ188" s="9"/>
      <c r="KMT188" s="2"/>
      <c r="KMW188" s="24"/>
      <c r="KMX188" s="24"/>
      <c r="KMY188" s="31"/>
      <c r="KMZ188" s="24"/>
      <c r="KNA188" s="24"/>
      <c r="KNB188" s="24"/>
      <c r="KNC188" s="24"/>
      <c r="KND188" s="24"/>
      <c r="KNE188" s="24"/>
      <c r="KNF188" s="24"/>
      <c r="KNG188" s="24"/>
      <c r="KNH188" s="24"/>
      <c r="KNI188" s="24"/>
      <c r="KNJ188" s="24"/>
      <c r="KNK188" s="24"/>
      <c r="KNL188" s="24"/>
      <c r="KNM188" s="24"/>
      <c r="KNN188" s="24"/>
      <c r="KNR188" s="3"/>
      <c r="KNS188" s="31"/>
      <c r="KNT188" s="5"/>
      <c r="KNU188" s="9"/>
      <c r="KNX188" s="2"/>
      <c r="KOA188" s="24"/>
      <c r="KOB188" s="24"/>
      <c r="KOC188" s="31"/>
      <c r="KOD188" s="24"/>
      <c r="KOE188" s="24"/>
      <c r="KOF188" s="24"/>
      <c r="KOG188" s="24"/>
      <c r="KOH188" s="24"/>
      <c r="KOI188" s="24"/>
      <c r="KOJ188" s="24"/>
      <c r="KOK188" s="24"/>
      <c r="KOL188" s="24"/>
      <c r="KOM188" s="24"/>
      <c r="KON188" s="24"/>
      <c r="KOO188" s="24"/>
      <c r="KOP188" s="24"/>
      <c r="KOQ188" s="24"/>
      <c r="KOR188" s="24"/>
      <c r="KOV188" s="3"/>
      <c r="KOW188" s="31"/>
      <c r="KOX188" s="5"/>
      <c r="KOY188" s="9"/>
      <c r="KPB188" s="2"/>
      <c r="KPE188" s="24"/>
      <c r="KPF188" s="24"/>
      <c r="KPG188" s="31"/>
      <c r="KPH188" s="24"/>
      <c r="KPI188" s="24"/>
      <c r="KPJ188" s="24"/>
      <c r="KPK188" s="24"/>
      <c r="KPL188" s="24"/>
      <c r="KPM188" s="24"/>
      <c r="KPN188" s="24"/>
      <c r="KPO188" s="24"/>
      <c r="KPP188" s="24"/>
      <c r="KPQ188" s="24"/>
      <c r="KPR188" s="24"/>
      <c r="KPS188" s="24"/>
      <c r="KPT188" s="24"/>
      <c r="KPU188" s="24"/>
      <c r="KPV188" s="24"/>
      <c r="KPZ188" s="3"/>
      <c r="KQA188" s="31"/>
      <c r="KQB188" s="5"/>
      <c r="KQC188" s="9"/>
      <c r="KQF188" s="2"/>
      <c r="KQI188" s="24"/>
      <c r="KQJ188" s="24"/>
      <c r="KQK188" s="31"/>
      <c r="KQL188" s="24"/>
      <c r="KQM188" s="24"/>
      <c r="KQN188" s="24"/>
      <c r="KQO188" s="24"/>
      <c r="KQP188" s="24"/>
      <c r="KQQ188" s="24"/>
      <c r="KQR188" s="24"/>
      <c r="KQS188" s="24"/>
      <c r="KQT188" s="24"/>
      <c r="KQU188" s="24"/>
      <c r="KQV188" s="24"/>
      <c r="KQW188" s="24"/>
      <c r="KQX188" s="24"/>
      <c r="KQY188" s="24"/>
      <c r="KQZ188" s="24"/>
      <c r="KRD188" s="3"/>
      <c r="KRE188" s="31"/>
      <c r="KRF188" s="5"/>
      <c r="KRG188" s="9"/>
      <c r="KRJ188" s="2"/>
      <c r="KRM188" s="24"/>
      <c r="KRN188" s="24"/>
      <c r="KRO188" s="31"/>
      <c r="KRP188" s="24"/>
      <c r="KRQ188" s="24"/>
      <c r="KRR188" s="24"/>
      <c r="KRS188" s="24"/>
      <c r="KRT188" s="24"/>
      <c r="KRU188" s="24"/>
      <c r="KRV188" s="24"/>
      <c r="KRW188" s="24"/>
      <c r="KRX188" s="24"/>
      <c r="KRY188" s="24"/>
      <c r="KRZ188" s="24"/>
      <c r="KSA188" s="24"/>
      <c r="KSB188" s="24"/>
      <c r="KSC188" s="24"/>
      <c r="KSD188" s="24"/>
      <c r="KSH188" s="3"/>
      <c r="KSI188" s="31"/>
      <c r="KSJ188" s="5"/>
      <c r="KSK188" s="9"/>
      <c r="KSN188" s="2"/>
      <c r="KSQ188" s="24"/>
      <c r="KSR188" s="24"/>
      <c r="KSS188" s="31"/>
      <c r="KST188" s="24"/>
      <c r="KSU188" s="24"/>
      <c r="KSV188" s="24"/>
      <c r="KSW188" s="24"/>
      <c r="KSX188" s="24"/>
      <c r="KSY188" s="24"/>
      <c r="KSZ188" s="24"/>
      <c r="KTA188" s="24"/>
      <c r="KTB188" s="24"/>
      <c r="KTC188" s="24"/>
      <c r="KTD188" s="24"/>
      <c r="KTE188" s="24"/>
      <c r="KTF188" s="24"/>
      <c r="KTG188" s="24"/>
      <c r="KTH188" s="24"/>
      <c r="KTL188" s="3"/>
      <c r="KTM188" s="31"/>
      <c r="KTN188" s="5"/>
      <c r="KTO188" s="9"/>
      <c r="KTR188" s="2"/>
      <c r="KTU188" s="24"/>
      <c r="KTV188" s="24"/>
      <c r="KTW188" s="31"/>
      <c r="KTX188" s="24"/>
      <c r="KTY188" s="24"/>
      <c r="KTZ188" s="24"/>
      <c r="KUA188" s="24"/>
      <c r="KUB188" s="24"/>
      <c r="KUC188" s="24"/>
      <c r="KUD188" s="24"/>
      <c r="KUE188" s="24"/>
      <c r="KUF188" s="24"/>
      <c r="KUG188" s="24"/>
      <c r="KUH188" s="24"/>
      <c r="KUI188" s="24"/>
      <c r="KUJ188" s="24"/>
      <c r="KUK188" s="24"/>
      <c r="KUL188" s="24"/>
      <c r="KUP188" s="3"/>
      <c r="KUQ188" s="31"/>
      <c r="KUR188" s="5"/>
      <c r="KUS188" s="9"/>
      <c r="KUV188" s="2"/>
      <c r="KUY188" s="24"/>
      <c r="KUZ188" s="24"/>
      <c r="KVA188" s="31"/>
      <c r="KVB188" s="24"/>
      <c r="KVC188" s="24"/>
      <c r="KVD188" s="24"/>
      <c r="KVE188" s="24"/>
      <c r="KVF188" s="24"/>
      <c r="KVG188" s="24"/>
      <c r="KVH188" s="24"/>
      <c r="KVI188" s="24"/>
      <c r="KVJ188" s="24"/>
      <c r="KVK188" s="24"/>
      <c r="KVL188" s="24"/>
      <c r="KVM188" s="24"/>
      <c r="KVN188" s="24"/>
      <c r="KVO188" s="24"/>
      <c r="KVP188" s="24"/>
      <c r="KVT188" s="3"/>
      <c r="KVU188" s="31"/>
      <c r="KVV188" s="5"/>
      <c r="KVW188" s="9"/>
      <c r="KVZ188" s="2"/>
      <c r="KWC188" s="24"/>
      <c r="KWD188" s="24"/>
      <c r="KWE188" s="31"/>
      <c r="KWF188" s="24"/>
      <c r="KWG188" s="24"/>
      <c r="KWH188" s="24"/>
      <c r="KWI188" s="24"/>
      <c r="KWJ188" s="24"/>
      <c r="KWK188" s="24"/>
      <c r="KWL188" s="24"/>
      <c r="KWM188" s="24"/>
      <c r="KWN188" s="24"/>
      <c r="KWO188" s="24"/>
      <c r="KWP188" s="24"/>
      <c r="KWQ188" s="24"/>
      <c r="KWR188" s="24"/>
      <c r="KWS188" s="24"/>
      <c r="KWT188" s="24"/>
      <c r="KWX188" s="3"/>
      <c r="KWY188" s="31"/>
      <c r="KWZ188" s="5"/>
      <c r="KXA188" s="9"/>
      <c r="KXD188" s="2"/>
      <c r="KXG188" s="24"/>
      <c r="KXH188" s="24"/>
      <c r="KXI188" s="31"/>
      <c r="KXJ188" s="24"/>
      <c r="KXK188" s="24"/>
      <c r="KXL188" s="24"/>
      <c r="KXM188" s="24"/>
      <c r="KXN188" s="24"/>
      <c r="KXO188" s="24"/>
      <c r="KXP188" s="24"/>
      <c r="KXQ188" s="24"/>
      <c r="KXR188" s="24"/>
      <c r="KXS188" s="24"/>
      <c r="KXT188" s="24"/>
      <c r="KXU188" s="24"/>
      <c r="KXV188" s="24"/>
      <c r="KXW188" s="24"/>
      <c r="KXX188" s="24"/>
      <c r="KYB188" s="3"/>
      <c r="KYC188" s="31"/>
      <c r="KYD188" s="5"/>
      <c r="KYE188" s="9"/>
      <c r="KYH188" s="2"/>
      <c r="KYK188" s="24"/>
      <c r="KYL188" s="24"/>
      <c r="KYM188" s="31"/>
      <c r="KYN188" s="24"/>
      <c r="KYO188" s="24"/>
      <c r="KYP188" s="24"/>
      <c r="KYQ188" s="24"/>
      <c r="KYR188" s="24"/>
      <c r="KYS188" s="24"/>
      <c r="KYT188" s="24"/>
      <c r="KYU188" s="24"/>
      <c r="KYV188" s="24"/>
      <c r="KYW188" s="24"/>
      <c r="KYX188" s="24"/>
      <c r="KYY188" s="24"/>
      <c r="KYZ188" s="24"/>
      <c r="KZA188" s="24"/>
      <c r="KZB188" s="24"/>
      <c r="KZF188" s="3"/>
      <c r="KZG188" s="31"/>
      <c r="KZH188" s="5"/>
      <c r="KZI188" s="9"/>
      <c r="KZL188" s="2"/>
      <c r="KZO188" s="24"/>
      <c r="KZP188" s="24"/>
      <c r="KZQ188" s="31"/>
      <c r="KZR188" s="24"/>
      <c r="KZS188" s="24"/>
      <c r="KZT188" s="24"/>
      <c r="KZU188" s="24"/>
      <c r="KZV188" s="24"/>
      <c r="KZW188" s="24"/>
      <c r="KZX188" s="24"/>
      <c r="KZY188" s="24"/>
      <c r="KZZ188" s="24"/>
      <c r="LAA188" s="24"/>
      <c r="LAB188" s="24"/>
      <c r="LAC188" s="24"/>
      <c r="LAD188" s="24"/>
      <c r="LAE188" s="24"/>
      <c r="LAF188" s="24"/>
      <c r="LAJ188" s="3"/>
      <c r="LAK188" s="31"/>
      <c r="LAL188" s="5"/>
      <c r="LAM188" s="9"/>
      <c r="LAP188" s="2"/>
      <c r="LAS188" s="24"/>
      <c r="LAT188" s="24"/>
      <c r="LAU188" s="31"/>
      <c r="LAV188" s="24"/>
      <c r="LAW188" s="24"/>
      <c r="LAX188" s="24"/>
      <c r="LAY188" s="24"/>
      <c r="LAZ188" s="24"/>
      <c r="LBA188" s="24"/>
      <c r="LBB188" s="24"/>
      <c r="LBC188" s="24"/>
      <c r="LBD188" s="24"/>
      <c r="LBE188" s="24"/>
      <c r="LBF188" s="24"/>
      <c r="LBG188" s="24"/>
      <c r="LBH188" s="24"/>
      <c r="LBI188" s="24"/>
      <c r="LBJ188" s="24"/>
      <c r="LBN188" s="3"/>
      <c r="LBO188" s="31"/>
      <c r="LBP188" s="5"/>
      <c r="LBQ188" s="9"/>
      <c r="LBT188" s="2"/>
      <c r="LBW188" s="24"/>
      <c r="LBX188" s="24"/>
      <c r="LBY188" s="31"/>
      <c r="LBZ188" s="24"/>
      <c r="LCA188" s="24"/>
      <c r="LCB188" s="24"/>
      <c r="LCC188" s="24"/>
      <c r="LCD188" s="24"/>
      <c r="LCE188" s="24"/>
      <c r="LCF188" s="24"/>
      <c r="LCG188" s="24"/>
      <c r="LCH188" s="24"/>
      <c r="LCI188" s="24"/>
      <c r="LCJ188" s="24"/>
      <c r="LCK188" s="24"/>
      <c r="LCL188" s="24"/>
      <c r="LCM188" s="24"/>
      <c r="LCN188" s="24"/>
      <c r="LCR188" s="3"/>
      <c r="LCS188" s="31"/>
      <c r="LCT188" s="5"/>
      <c r="LCU188" s="9"/>
      <c r="LCX188" s="2"/>
      <c r="LDA188" s="24"/>
      <c r="LDB188" s="24"/>
      <c r="LDC188" s="31"/>
      <c r="LDD188" s="24"/>
      <c r="LDE188" s="24"/>
      <c r="LDF188" s="24"/>
      <c r="LDG188" s="24"/>
      <c r="LDH188" s="24"/>
      <c r="LDI188" s="24"/>
      <c r="LDJ188" s="24"/>
      <c r="LDK188" s="24"/>
      <c r="LDL188" s="24"/>
      <c r="LDM188" s="24"/>
      <c r="LDN188" s="24"/>
      <c r="LDO188" s="24"/>
      <c r="LDP188" s="24"/>
      <c r="LDQ188" s="24"/>
      <c r="LDR188" s="24"/>
      <c r="LDV188" s="3"/>
      <c r="LDW188" s="31"/>
      <c r="LDX188" s="5"/>
      <c r="LDY188" s="9"/>
      <c r="LEB188" s="2"/>
      <c r="LEE188" s="24"/>
      <c r="LEF188" s="24"/>
      <c r="LEG188" s="31"/>
      <c r="LEH188" s="24"/>
      <c r="LEI188" s="24"/>
      <c r="LEJ188" s="24"/>
      <c r="LEK188" s="24"/>
      <c r="LEL188" s="24"/>
      <c r="LEM188" s="24"/>
      <c r="LEN188" s="24"/>
      <c r="LEO188" s="24"/>
      <c r="LEP188" s="24"/>
      <c r="LEQ188" s="24"/>
      <c r="LER188" s="24"/>
      <c r="LES188" s="24"/>
      <c r="LET188" s="24"/>
      <c r="LEU188" s="24"/>
      <c r="LEV188" s="24"/>
      <c r="LEZ188" s="3"/>
      <c r="LFA188" s="31"/>
      <c r="LFB188" s="5"/>
      <c r="LFC188" s="9"/>
      <c r="LFF188" s="2"/>
      <c r="LFI188" s="24"/>
      <c r="LFJ188" s="24"/>
      <c r="LFK188" s="31"/>
      <c r="LFL188" s="24"/>
      <c r="LFM188" s="24"/>
      <c r="LFN188" s="24"/>
      <c r="LFO188" s="24"/>
      <c r="LFP188" s="24"/>
      <c r="LFQ188" s="24"/>
      <c r="LFR188" s="24"/>
      <c r="LFS188" s="24"/>
      <c r="LFT188" s="24"/>
      <c r="LFU188" s="24"/>
      <c r="LFV188" s="24"/>
      <c r="LFW188" s="24"/>
      <c r="LFX188" s="24"/>
      <c r="LFY188" s="24"/>
      <c r="LFZ188" s="24"/>
      <c r="LGD188" s="3"/>
      <c r="LGE188" s="31"/>
      <c r="LGF188" s="5"/>
      <c r="LGG188" s="9"/>
      <c r="LGJ188" s="2"/>
      <c r="LGM188" s="24"/>
      <c r="LGN188" s="24"/>
      <c r="LGO188" s="31"/>
      <c r="LGP188" s="24"/>
      <c r="LGQ188" s="24"/>
      <c r="LGR188" s="24"/>
      <c r="LGS188" s="24"/>
      <c r="LGT188" s="24"/>
      <c r="LGU188" s="24"/>
      <c r="LGV188" s="24"/>
      <c r="LGW188" s="24"/>
      <c r="LGX188" s="24"/>
      <c r="LGY188" s="24"/>
      <c r="LGZ188" s="24"/>
      <c r="LHA188" s="24"/>
      <c r="LHB188" s="24"/>
      <c r="LHC188" s="24"/>
      <c r="LHD188" s="24"/>
      <c r="LHH188" s="3"/>
      <c r="LHI188" s="31"/>
      <c r="LHJ188" s="5"/>
      <c r="LHK188" s="9"/>
      <c r="LHN188" s="2"/>
      <c r="LHQ188" s="24"/>
      <c r="LHR188" s="24"/>
      <c r="LHS188" s="31"/>
      <c r="LHT188" s="24"/>
      <c r="LHU188" s="24"/>
      <c r="LHV188" s="24"/>
      <c r="LHW188" s="24"/>
      <c r="LHX188" s="24"/>
      <c r="LHY188" s="24"/>
      <c r="LHZ188" s="24"/>
      <c r="LIA188" s="24"/>
      <c r="LIB188" s="24"/>
      <c r="LIC188" s="24"/>
      <c r="LID188" s="24"/>
      <c r="LIE188" s="24"/>
      <c r="LIF188" s="24"/>
      <c r="LIG188" s="24"/>
      <c r="LIH188" s="24"/>
      <c r="LIL188" s="3"/>
      <c r="LIM188" s="31"/>
      <c r="LIN188" s="5"/>
      <c r="LIO188" s="9"/>
      <c r="LIR188" s="2"/>
      <c r="LIU188" s="24"/>
      <c r="LIV188" s="24"/>
      <c r="LIW188" s="31"/>
      <c r="LIX188" s="24"/>
      <c r="LIY188" s="24"/>
      <c r="LIZ188" s="24"/>
      <c r="LJA188" s="24"/>
      <c r="LJB188" s="24"/>
      <c r="LJC188" s="24"/>
      <c r="LJD188" s="24"/>
      <c r="LJE188" s="24"/>
      <c r="LJF188" s="24"/>
      <c r="LJG188" s="24"/>
      <c r="LJH188" s="24"/>
      <c r="LJI188" s="24"/>
      <c r="LJJ188" s="24"/>
      <c r="LJK188" s="24"/>
      <c r="LJL188" s="24"/>
      <c r="LJP188" s="3"/>
      <c r="LJQ188" s="31"/>
      <c r="LJR188" s="5"/>
      <c r="LJS188" s="9"/>
      <c r="LJV188" s="2"/>
      <c r="LJY188" s="24"/>
      <c r="LJZ188" s="24"/>
      <c r="LKA188" s="31"/>
      <c r="LKB188" s="24"/>
      <c r="LKC188" s="24"/>
      <c r="LKD188" s="24"/>
      <c r="LKE188" s="24"/>
      <c r="LKF188" s="24"/>
      <c r="LKG188" s="24"/>
      <c r="LKH188" s="24"/>
      <c r="LKI188" s="24"/>
      <c r="LKJ188" s="24"/>
      <c r="LKK188" s="24"/>
      <c r="LKL188" s="24"/>
      <c r="LKM188" s="24"/>
      <c r="LKN188" s="24"/>
      <c r="LKO188" s="24"/>
      <c r="LKP188" s="24"/>
      <c r="LKT188" s="3"/>
      <c r="LKU188" s="31"/>
      <c r="LKV188" s="5"/>
      <c r="LKW188" s="9"/>
      <c r="LKZ188" s="2"/>
      <c r="LLC188" s="24"/>
      <c r="LLD188" s="24"/>
      <c r="LLE188" s="31"/>
      <c r="LLF188" s="24"/>
      <c r="LLG188" s="24"/>
      <c r="LLH188" s="24"/>
      <c r="LLI188" s="24"/>
      <c r="LLJ188" s="24"/>
      <c r="LLK188" s="24"/>
      <c r="LLL188" s="24"/>
      <c r="LLM188" s="24"/>
      <c r="LLN188" s="24"/>
      <c r="LLO188" s="24"/>
      <c r="LLP188" s="24"/>
      <c r="LLQ188" s="24"/>
      <c r="LLR188" s="24"/>
      <c r="LLS188" s="24"/>
      <c r="LLT188" s="24"/>
      <c r="LLX188" s="3"/>
      <c r="LLY188" s="31"/>
      <c r="LLZ188" s="5"/>
      <c r="LMA188" s="9"/>
      <c r="LMD188" s="2"/>
      <c r="LMG188" s="24"/>
      <c r="LMH188" s="24"/>
      <c r="LMI188" s="31"/>
      <c r="LMJ188" s="24"/>
      <c r="LMK188" s="24"/>
      <c r="LML188" s="24"/>
      <c r="LMM188" s="24"/>
      <c r="LMN188" s="24"/>
      <c r="LMO188" s="24"/>
      <c r="LMP188" s="24"/>
      <c r="LMQ188" s="24"/>
      <c r="LMR188" s="24"/>
      <c r="LMS188" s="24"/>
      <c r="LMT188" s="24"/>
      <c r="LMU188" s="24"/>
      <c r="LMV188" s="24"/>
      <c r="LMW188" s="24"/>
      <c r="LMX188" s="24"/>
      <c r="LNB188" s="3"/>
      <c r="LNC188" s="31"/>
      <c r="LND188" s="5"/>
      <c r="LNE188" s="9"/>
      <c r="LNH188" s="2"/>
      <c r="LNK188" s="24"/>
      <c r="LNL188" s="24"/>
      <c r="LNM188" s="31"/>
      <c r="LNN188" s="24"/>
      <c r="LNO188" s="24"/>
      <c r="LNP188" s="24"/>
      <c r="LNQ188" s="24"/>
      <c r="LNR188" s="24"/>
      <c r="LNS188" s="24"/>
      <c r="LNT188" s="24"/>
      <c r="LNU188" s="24"/>
      <c r="LNV188" s="24"/>
      <c r="LNW188" s="24"/>
      <c r="LNX188" s="24"/>
      <c r="LNY188" s="24"/>
      <c r="LNZ188" s="24"/>
      <c r="LOA188" s="24"/>
      <c r="LOB188" s="24"/>
      <c r="LOF188" s="3"/>
      <c r="LOG188" s="31"/>
      <c r="LOH188" s="5"/>
      <c r="LOI188" s="9"/>
      <c r="LOL188" s="2"/>
      <c r="LOO188" s="24"/>
      <c r="LOP188" s="24"/>
      <c r="LOQ188" s="31"/>
      <c r="LOR188" s="24"/>
      <c r="LOS188" s="24"/>
      <c r="LOT188" s="24"/>
      <c r="LOU188" s="24"/>
      <c r="LOV188" s="24"/>
      <c r="LOW188" s="24"/>
      <c r="LOX188" s="24"/>
      <c r="LOY188" s="24"/>
      <c r="LOZ188" s="24"/>
      <c r="LPA188" s="24"/>
      <c r="LPB188" s="24"/>
      <c r="LPC188" s="24"/>
      <c r="LPD188" s="24"/>
      <c r="LPE188" s="24"/>
      <c r="LPF188" s="24"/>
      <c r="LPJ188" s="3"/>
      <c r="LPK188" s="31"/>
      <c r="LPL188" s="5"/>
      <c r="LPM188" s="9"/>
      <c r="LPP188" s="2"/>
      <c r="LPS188" s="24"/>
      <c r="LPT188" s="24"/>
      <c r="LPU188" s="31"/>
      <c r="LPV188" s="24"/>
      <c r="LPW188" s="24"/>
      <c r="LPX188" s="24"/>
      <c r="LPY188" s="24"/>
      <c r="LPZ188" s="24"/>
      <c r="LQA188" s="24"/>
      <c r="LQB188" s="24"/>
      <c r="LQC188" s="24"/>
      <c r="LQD188" s="24"/>
      <c r="LQE188" s="24"/>
      <c r="LQF188" s="24"/>
      <c r="LQG188" s="24"/>
      <c r="LQH188" s="24"/>
      <c r="LQI188" s="24"/>
      <c r="LQJ188" s="24"/>
      <c r="LQN188" s="3"/>
      <c r="LQO188" s="31"/>
      <c r="LQP188" s="5"/>
      <c r="LQQ188" s="9"/>
      <c r="LQT188" s="2"/>
      <c r="LQW188" s="24"/>
      <c r="LQX188" s="24"/>
      <c r="LQY188" s="31"/>
      <c r="LQZ188" s="24"/>
      <c r="LRA188" s="24"/>
      <c r="LRB188" s="24"/>
      <c r="LRC188" s="24"/>
      <c r="LRD188" s="24"/>
      <c r="LRE188" s="24"/>
      <c r="LRF188" s="24"/>
      <c r="LRG188" s="24"/>
      <c r="LRH188" s="24"/>
      <c r="LRI188" s="24"/>
      <c r="LRJ188" s="24"/>
      <c r="LRK188" s="24"/>
      <c r="LRL188" s="24"/>
      <c r="LRM188" s="24"/>
      <c r="LRN188" s="24"/>
      <c r="LRR188" s="3"/>
      <c r="LRS188" s="31"/>
      <c r="LRT188" s="5"/>
      <c r="LRU188" s="9"/>
      <c r="LRX188" s="2"/>
      <c r="LSA188" s="24"/>
      <c r="LSB188" s="24"/>
      <c r="LSC188" s="31"/>
      <c r="LSD188" s="24"/>
      <c r="LSE188" s="24"/>
      <c r="LSF188" s="24"/>
      <c r="LSG188" s="24"/>
      <c r="LSH188" s="24"/>
      <c r="LSI188" s="24"/>
      <c r="LSJ188" s="24"/>
      <c r="LSK188" s="24"/>
      <c r="LSL188" s="24"/>
      <c r="LSM188" s="24"/>
      <c r="LSN188" s="24"/>
      <c r="LSO188" s="24"/>
      <c r="LSP188" s="24"/>
      <c r="LSQ188" s="24"/>
      <c r="LSR188" s="24"/>
      <c r="LSV188" s="3"/>
      <c r="LSW188" s="31"/>
      <c r="LSX188" s="5"/>
      <c r="LSY188" s="9"/>
      <c r="LTB188" s="2"/>
      <c r="LTE188" s="24"/>
      <c r="LTF188" s="24"/>
      <c r="LTG188" s="31"/>
      <c r="LTH188" s="24"/>
      <c r="LTI188" s="24"/>
      <c r="LTJ188" s="24"/>
      <c r="LTK188" s="24"/>
      <c r="LTL188" s="24"/>
      <c r="LTM188" s="24"/>
      <c r="LTN188" s="24"/>
      <c r="LTO188" s="24"/>
      <c r="LTP188" s="24"/>
      <c r="LTQ188" s="24"/>
      <c r="LTR188" s="24"/>
      <c r="LTS188" s="24"/>
      <c r="LTT188" s="24"/>
      <c r="LTU188" s="24"/>
      <c r="LTV188" s="24"/>
      <c r="LTZ188" s="3"/>
      <c r="LUA188" s="31"/>
      <c r="LUB188" s="5"/>
      <c r="LUC188" s="9"/>
      <c r="LUF188" s="2"/>
      <c r="LUI188" s="24"/>
      <c r="LUJ188" s="24"/>
      <c r="LUK188" s="31"/>
      <c r="LUL188" s="24"/>
      <c r="LUM188" s="24"/>
      <c r="LUN188" s="24"/>
      <c r="LUO188" s="24"/>
      <c r="LUP188" s="24"/>
      <c r="LUQ188" s="24"/>
      <c r="LUR188" s="24"/>
      <c r="LUS188" s="24"/>
      <c r="LUT188" s="24"/>
      <c r="LUU188" s="24"/>
      <c r="LUV188" s="24"/>
      <c r="LUW188" s="24"/>
      <c r="LUX188" s="24"/>
      <c r="LUY188" s="24"/>
      <c r="LUZ188" s="24"/>
      <c r="LVD188" s="3"/>
      <c r="LVE188" s="31"/>
      <c r="LVF188" s="5"/>
      <c r="LVG188" s="9"/>
      <c r="LVJ188" s="2"/>
      <c r="LVM188" s="24"/>
      <c r="LVN188" s="24"/>
      <c r="LVO188" s="31"/>
      <c r="LVP188" s="24"/>
      <c r="LVQ188" s="24"/>
      <c r="LVR188" s="24"/>
      <c r="LVS188" s="24"/>
      <c r="LVT188" s="24"/>
      <c r="LVU188" s="24"/>
      <c r="LVV188" s="24"/>
      <c r="LVW188" s="24"/>
      <c r="LVX188" s="24"/>
      <c r="LVY188" s="24"/>
      <c r="LVZ188" s="24"/>
      <c r="LWA188" s="24"/>
      <c r="LWB188" s="24"/>
      <c r="LWC188" s="24"/>
      <c r="LWD188" s="24"/>
      <c r="LWH188" s="3"/>
      <c r="LWI188" s="31"/>
      <c r="LWJ188" s="5"/>
      <c r="LWK188" s="9"/>
      <c r="LWN188" s="2"/>
      <c r="LWQ188" s="24"/>
      <c r="LWR188" s="24"/>
      <c r="LWS188" s="31"/>
      <c r="LWT188" s="24"/>
      <c r="LWU188" s="24"/>
      <c r="LWV188" s="24"/>
      <c r="LWW188" s="24"/>
      <c r="LWX188" s="24"/>
      <c r="LWY188" s="24"/>
      <c r="LWZ188" s="24"/>
      <c r="LXA188" s="24"/>
      <c r="LXB188" s="24"/>
      <c r="LXC188" s="24"/>
      <c r="LXD188" s="24"/>
      <c r="LXE188" s="24"/>
      <c r="LXF188" s="24"/>
      <c r="LXG188" s="24"/>
      <c r="LXH188" s="24"/>
      <c r="LXL188" s="3"/>
      <c r="LXM188" s="31"/>
      <c r="LXN188" s="5"/>
      <c r="LXO188" s="9"/>
      <c r="LXR188" s="2"/>
      <c r="LXU188" s="24"/>
      <c r="LXV188" s="24"/>
      <c r="LXW188" s="31"/>
      <c r="LXX188" s="24"/>
      <c r="LXY188" s="24"/>
      <c r="LXZ188" s="24"/>
      <c r="LYA188" s="24"/>
      <c r="LYB188" s="24"/>
      <c r="LYC188" s="24"/>
      <c r="LYD188" s="24"/>
      <c r="LYE188" s="24"/>
      <c r="LYF188" s="24"/>
      <c r="LYG188" s="24"/>
      <c r="LYH188" s="24"/>
      <c r="LYI188" s="24"/>
      <c r="LYJ188" s="24"/>
      <c r="LYK188" s="24"/>
      <c r="LYL188" s="24"/>
      <c r="LYP188" s="3"/>
      <c r="LYQ188" s="31"/>
      <c r="LYR188" s="5"/>
      <c r="LYS188" s="9"/>
      <c r="LYV188" s="2"/>
      <c r="LYY188" s="24"/>
      <c r="LYZ188" s="24"/>
      <c r="LZA188" s="31"/>
      <c r="LZB188" s="24"/>
      <c r="LZC188" s="24"/>
      <c r="LZD188" s="24"/>
      <c r="LZE188" s="24"/>
      <c r="LZF188" s="24"/>
      <c r="LZG188" s="24"/>
      <c r="LZH188" s="24"/>
      <c r="LZI188" s="24"/>
      <c r="LZJ188" s="24"/>
      <c r="LZK188" s="24"/>
      <c r="LZL188" s="24"/>
      <c r="LZM188" s="24"/>
      <c r="LZN188" s="24"/>
      <c r="LZO188" s="24"/>
      <c r="LZP188" s="24"/>
      <c r="LZT188" s="3"/>
      <c r="LZU188" s="31"/>
      <c r="LZV188" s="5"/>
      <c r="LZW188" s="9"/>
      <c r="LZZ188" s="2"/>
      <c r="MAC188" s="24"/>
      <c r="MAD188" s="24"/>
      <c r="MAE188" s="31"/>
      <c r="MAF188" s="24"/>
      <c r="MAG188" s="24"/>
      <c r="MAH188" s="24"/>
      <c r="MAI188" s="24"/>
      <c r="MAJ188" s="24"/>
      <c r="MAK188" s="24"/>
      <c r="MAL188" s="24"/>
      <c r="MAM188" s="24"/>
      <c r="MAN188" s="24"/>
      <c r="MAO188" s="24"/>
      <c r="MAP188" s="24"/>
      <c r="MAQ188" s="24"/>
      <c r="MAR188" s="24"/>
      <c r="MAS188" s="24"/>
      <c r="MAT188" s="24"/>
      <c r="MAX188" s="3"/>
      <c r="MAY188" s="31"/>
      <c r="MAZ188" s="5"/>
      <c r="MBA188" s="9"/>
      <c r="MBD188" s="2"/>
      <c r="MBG188" s="24"/>
      <c r="MBH188" s="24"/>
      <c r="MBI188" s="31"/>
      <c r="MBJ188" s="24"/>
      <c r="MBK188" s="24"/>
      <c r="MBL188" s="24"/>
      <c r="MBM188" s="24"/>
      <c r="MBN188" s="24"/>
      <c r="MBO188" s="24"/>
      <c r="MBP188" s="24"/>
      <c r="MBQ188" s="24"/>
      <c r="MBR188" s="24"/>
      <c r="MBS188" s="24"/>
      <c r="MBT188" s="24"/>
      <c r="MBU188" s="24"/>
      <c r="MBV188" s="24"/>
      <c r="MBW188" s="24"/>
      <c r="MBX188" s="24"/>
      <c r="MCB188" s="3"/>
      <c r="MCC188" s="31"/>
      <c r="MCD188" s="5"/>
      <c r="MCE188" s="9"/>
      <c r="MCH188" s="2"/>
      <c r="MCK188" s="24"/>
      <c r="MCL188" s="24"/>
      <c r="MCM188" s="31"/>
      <c r="MCN188" s="24"/>
      <c r="MCO188" s="24"/>
      <c r="MCP188" s="24"/>
      <c r="MCQ188" s="24"/>
      <c r="MCR188" s="24"/>
      <c r="MCS188" s="24"/>
      <c r="MCT188" s="24"/>
      <c r="MCU188" s="24"/>
      <c r="MCV188" s="24"/>
      <c r="MCW188" s="24"/>
      <c r="MCX188" s="24"/>
      <c r="MCY188" s="24"/>
      <c r="MCZ188" s="24"/>
      <c r="MDA188" s="24"/>
      <c r="MDB188" s="24"/>
      <c r="MDF188" s="3"/>
      <c r="MDG188" s="31"/>
      <c r="MDH188" s="5"/>
      <c r="MDI188" s="9"/>
      <c r="MDL188" s="2"/>
      <c r="MDO188" s="24"/>
      <c r="MDP188" s="24"/>
      <c r="MDQ188" s="31"/>
      <c r="MDR188" s="24"/>
      <c r="MDS188" s="24"/>
      <c r="MDT188" s="24"/>
      <c r="MDU188" s="24"/>
      <c r="MDV188" s="24"/>
      <c r="MDW188" s="24"/>
      <c r="MDX188" s="24"/>
      <c r="MDY188" s="24"/>
      <c r="MDZ188" s="24"/>
      <c r="MEA188" s="24"/>
      <c r="MEB188" s="24"/>
      <c r="MEC188" s="24"/>
      <c r="MED188" s="24"/>
      <c r="MEE188" s="24"/>
      <c r="MEF188" s="24"/>
      <c r="MEJ188" s="3"/>
      <c r="MEK188" s="31"/>
      <c r="MEL188" s="5"/>
      <c r="MEM188" s="9"/>
      <c r="MEP188" s="2"/>
      <c r="MES188" s="24"/>
      <c r="MET188" s="24"/>
      <c r="MEU188" s="31"/>
      <c r="MEV188" s="24"/>
      <c r="MEW188" s="24"/>
      <c r="MEX188" s="24"/>
      <c r="MEY188" s="24"/>
      <c r="MEZ188" s="24"/>
      <c r="MFA188" s="24"/>
      <c r="MFB188" s="24"/>
      <c r="MFC188" s="24"/>
      <c r="MFD188" s="24"/>
      <c r="MFE188" s="24"/>
      <c r="MFF188" s="24"/>
      <c r="MFG188" s="24"/>
      <c r="MFH188" s="24"/>
      <c r="MFI188" s="24"/>
      <c r="MFJ188" s="24"/>
      <c r="MFN188" s="3"/>
      <c r="MFO188" s="31"/>
      <c r="MFP188" s="5"/>
      <c r="MFQ188" s="9"/>
      <c r="MFT188" s="2"/>
      <c r="MFW188" s="24"/>
      <c r="MFX188" s="24"/>
      <c r="MFY188" s="31"/>
      <c r="MFZ188" s="24"/>
      <c r="MGA188" s="24"/>
      <c r="MGB188" s="24"/>
      <c r="MGC188" s="24"/>
      <c r="MGD188" s="24"/>
      <c r="MGE188" s="24"/>
      <c r="MGF188" s="24"/>
      <c r="MGG188" s="24"/>
      <c r="MGH188" s="24"/>
      <c r="MGI188" s="24"/>
      <c r="MGJ188" s="24"/>
      <c r="MGK188" s="24"/>
      <c r="MGL188" s="24"/>
      <c r="MGM188" s="24"/>
      <c r="MGN188" s="24"/>
      <c r="MGR188" s="3"/>
      <c r="MGS188" s="31"/>
      <c r="MGT188" s="5"/>
      <c r="MGU188" s="9"/>
      <c r="MGX188" s="2"/>
      <c r="MHA188" s="24"/>
      <c r="MHB188" s="24"/>
      <c r="MHC188" s="31"/>
      <c r="MHD188" s="24"/>
      <c r="MHE188" s="24"/>
      <c r="MHF188" s="24"/>
      <c r="MHG188" s="24"/>
      <c r="MHH188" s="24"/>
      <c r="MHI188" s="24"/>
      <c r="MHJ188" s="24"/>
      <c r="MHK188" s="24"/>
      <c r="MHL188" s="24"/>
      <c r="MHM188" s="24"/>
      <c r="MHN188" s="24"/>
      <c r="MHO188" s="24"/>
      <c r="MHP188" s="24"/>
      <c r="MHQ188" s="24"/>
      <c r="MHR188" s="24"/>
      <c r="MHV188" s="3"/>
      <c r="MHW188" s="31"/>
      <c r="MHX188" s="5"/>
      <c r="MHY188" s="9"/>
      <c r="MIB188" s="2"/>
      <c r="MIE188" s="24"/>
      <c r="MIF188" s="24"/>
      <c r="MIG188" s="31"/>
      <c r="MIH188" s="24"/>
      <c r="MII188" s="24"/>
      <c r="MIJ188" s="24"/>
      <c r="MIK188" s="24"/>
      <c r="MIL188" s="24"/>
      <c r="MIM188" s="24"/>
      <c r="MIN188" s="24"/>
      <c r="MIO188" s="24"/>
      <c r="MIP188" s="24"/>
      <c r="MIQ188" s="24"/>
      <c r="MIR188" s="24"/>
      <c r="MIS188" s="24"/>
      <c r="MIT188" s="24"/>
      <c r="MIU188" s="24"/>
      <c r="MIV188" s="24"/>
      <c r="MIZ188" s="3"/>
      <c r="MJA188" s="31"/>
      <c r="MJB188" s="5"/>
      <c r="MJC188" s="9"/>
      <c r="MJF188" s="2"/>
      <c r="MJI188" s="24"/>
      <c r="MJJ188" s="24"/>
      <c r="MJK188" s="31"/>
      <c r="MJL188" s="24"/>
      <c r="MJM188" s="24"/>
      <c r="MJN188" s="24"/>
      <c r="MJO188" s="24"/>
      <c r="MJP188" s="24"/>
      <c r="MJQ188" s="24"/>
      <c r="MJR188" s="24"/>
      <c r="MJS188" s="24"/>
      <c r="MJT188" s="24"/>
      <c r="MJU188" s="24"/>
      <c r="MJV188" s="24"/>
      <c r="MJW188" s="24"/>
      <c r="MJX188" s="24"/>
      <c r="MJY188" s="24"/>
      <c r="MJZ188" s="24"/>
      <c r="MKD188" s="3"/>
      <c r="MKE188" s="31"/>
      <c r="MKF188" s="5"/>
      <c r="MKG188" s="9"/>
      <c r="MKJ188" s="2"/>
      <c r="MKM188" s="24"/>
      <c r="MKN188" s="24"/>
      <c r="MKO188" s="31"/>
      <c r="MKP188" s="24"/>
      <c r="MKQ188" s="24"/>
      <c r="MKR188" s="24"/>
      <c r="MKS188" s="24"/>
      <c r="MKT188" s="24"/>
      <c r="MKU188" s="24"/>
      <c r="MKV188" s="24"/>
      <c r="MKW188" s="24"/>
      <c r="MKX188" s="24"/>
      <c r="MKY188" s="24"/>
      <c r="MKZ188" s="24"/>
      <c r="MLA188" s="24"/>
      <c r="MLB188" s="24"/>
      <c r="MLC188" s="24"/>
      <c r="MLD188" s="24"/>
      <c r="MLH188" s="3"/>
      <c r="MLI188" s="31"/>
      <c r="MLJ188" s="5"/>
      <c r="MLK188" s="9"/>
      <c r="MLN188" s="2"/>
      <c r="MLQ188" s="24"/>
      <c r="MLR188" s="24"/>
      <c r="MLS188" s="31"/>
      <c r="MLT188" s="24"/>
      <c r="MLU188" s="24"/>
      <c r="MLV188" s="24"/>
      <c r="MLW188" s="24"/>
      <c r="MLX188" s="24"/>
      <c r="MLY188" s="24"/>
      <c r="MLZ188" s="24"/>
      <c r="MMA188" s="24"/>
      <c r="MMB188" s="24"/>
      <c r="MMC188" s="24"/>
      <c r="MMD188" s="24"/>
      <c r="MME188" s="24"/>
      <c r="MMF188" s="24"/>
      <c r="MMG188" s="24"/>
      <c r="MMH188" s="24"/>
      <c r="MML188" s="3"/>
      <c r="MMM188" s="31"/>
      <c r="MMN188" s="5"/>
      <c r="MMO188" s="9"/>
      <c r="MMR188" s="2"/>
      <c r="MMU188" s="24"/>
      <c r="MMV188" s="24"/>
      <c r="MMW188" s="31"/>
      <c r="MMX188" s="24"/>
      <c r="MMY188" s="24"/>
      <c r="MMZ188" s="24"/>
      <c r="MNA188" s="24"/>
      <c r="MNB188" s="24"/>
      <c r="MNC188" s="24"/>
      <c r="MND188" s="24"/>
      <c r="MNE188" s="24"/>
      <c r="MNF188" s="24"/>
      <c r="MNG188" s="24"/>
      <c r="MNH188" s="24"/>
      <c r="MNI188" s="24"/>
      <c r="MNJ188" s="24"/>
      <c r="MNK188" s="24"/>
      <c r="MNL188" s="24"/>
      <c r="MNP188" s="3"/>
      <c r="MNQ188" s="31"/>
      <c r="MNR188" s="5"/>
      <c r="MNS188" s="9"/>
      <c r="MNV188" s="2"/>
      <c r="MNY188" s="24"/>
      <c r="MNZ188" s="24"/>
      <c r="MOA188" s="31"/>
      <c r="MOB188" s="24"/>
      <c r="MOC188" s="24"/>
      <c r="MOD188" s="24"/>
      <c r="MOE188" s="24"/>
      <c r="MOF188" s="24"/>
      <c r="MOG188" s="24"/>
      <c r="MOH188" s="24"/>
      <c r="MOI188" s="24"/>
      <c r="MOJ188" s="24"/>
      <c r="MOK188" s="24"/>
      <c r="MOL188" s="24"/>
      <c r="MOM188" s="24"/>
      <c r="MON188" s="24"/>
      <c r="MOO188" s="24"/>
      <c r="MOP188" s="24"/>
      <c r="MOT188" s="3"/>
      <c r="MOU188" s="31"/>
      <c r="MOV188" s="5"/>
      <c r="MOW188" s="9"/>
      <c r="MOZ188" s="2"/>
      <c r="MPC188" s="24"/>
      <c r="MPD188" s="24"/>
      <c r="MPE188" s="31"/>
      <c r="MPF188" s="24"/>
      <c r="MPG188" s="24"/>
      <c r="MPH188" s="24"/>
      <c r="MPI188" s="24"/>
      <c r="MPJ188" s="24"/>
      <c r="MPK188" s="24"/>
      <c r="MPL188" s="24"/>
      <c r="MPM188" s="24"/>
      <c r="MPN188" s="24"/>
      <c r="MPO188" s="24"/>
      <c r="MPP188" s="24"/>
      <c r="MPQ188" s="24"/>
      <c r="MPR188" s="24"/>
      <c r="MPS188" s="24"/>
      <c r="MPT188" s="24"/>
      <c r="MPX188" s="3"/>
      <c r="MPY188" s="31"/>
      <c r="MPZ188" s="5"/>
      <c r="MQA188" s="9"/>
      <c r="MQD188" s="2"/>
      <c r="MQG188" s="24"/>
      <c r="MQH188" s="24"/>
      <c r="MQI188" s="31"/>
      <c r="MQJ188" s="24"/>
      <c r="MQK188" s="24"/>
      <c r="MQL188" s="24"/>
      <c r="MQM188" s="24"/>
      <c r="MQN188" s="24"/>
      <c r="MQO188" s="24"/>
      <c r="MQP188" s="24"/>
      <c r="MQQ188" s="24"/>
      <c r="MQR188" s="24"/>
      <c r="MQS188" s="24"/>
      <c r="MQT188" s="24"/>
      <c r="MQU188" s="24"/>
      <c r="MQV188" s="24"/>
      <c r="MQW188" s="24"/>
      <c r="MQX188" s="24"/>
      <c r="MRB188" s="3"/>
      <c r="MRC188" s="31"/>
      <c r="MRD188" s="5"/>
      <c r="MRE188" s="9"/>
      <c r="MRH188" s="2"/>
      <c r="MRK188" s="24"/>
      <c r="MRL188" s="24"/>
      <c r="MRM188" s="31"/>
      <c r="MRN188" s="24"/>
      <c r="MRO188" s="24"/>
      <c r="MRP188" s="24"/>
      <c r="MRQ188" s="24"/>
      <c r="MRR188" s="24"/>
      <c r="MRS188" s="24"/>
      <c r="MRT188" s="24"/>
      <c r="MRU188" s="24"/>
      <c r="MRV188" s="24"/>
      <c r="MRW188" s="24"/>
      <c r="MRX188" s="24"/>
      <c r="MRY188" s="24"/>
      <c r="MRZ188" s="24"/>
      <c r="MSA188" s="24"/>
      <c r="MSB188" s="24"/>
      <c r="MSF188" s="3"/>
      <c r="MSG188" s="31"/>
      <c r="MSH188" s="5"/>
      <c r="MSI188" s="9"/>
      <c r="MSL188" s="2"/>
      <c r="MSO188" s="24"/>
      <c r="MSP188" s="24"/>
      <c r="MSQ188" s="31"/>
      <c r="MSR188" s="24"/>
      <c r="MSS188" s="24"/>
      <c r="MST188" s="24"/>
      <c r="MSU188" s="24"/>
      <c r="MSV188" s="24"/>
      <c r="MSW188" s="24"/>
      <c r="MSX188" s="24"/>
      <c r="MSY188" s="24"/>
      <c r="MSZ188" s="24"/>
      <c r="MTA188" s="24"/>
      <c r="MTB188" s="24"/>
      <c r="MTC188" s="24"/>
      <c r="MTD188" s="24"/>
      <c r="MTE188" s="24"/>
      <c r="MTF188" s="24"/>
      <c r="MTJ188" s="3"/>
      <c r="MTK188" s="31"/>
      <c r="MTL188" s="5"/>
      <c r="MTM188" s="9"/>
      <c r="MTP188" s="2"/>
      <c r="MTS188" s="24"/>
      <c r="MTT188" s="24"/>
      <c r="MTU188" s="31"/>
      <c r="MTV188" s="24"/>
      <c r="MTW188" s="24"/>
      <c r="MTX188" s="24"/>
      <c r="MTY188" s="24"/>
      <c r="MTZ188" s="24"/>
      <c r="MUA188" s="24"/>
      <c r="MUB188" s="24"/>
      <c r="MUC188" s="24"/>
      <c r="MUD188" s="24"/>
      <c r="MUE188" s="24"/>
      <c r="MUF188" s="24"/>
      <c r="MUG188" s="24"/>
      <c r="MUH188" s="24"/>
      <c r="MUI188" s="24"/>
      <c r="MUJ188" s="24"/>
      <c r="MUN188" s="3"/>
      <c r="MUO188" s="31"/>
      <c r="MUP188" s="5"/>
      <c r="MUQ188" s="9"/>
      <c r="MUT188" s="2"/>
      <c r="MUW188" s="24"/>
      <c r="MUX188" s="24"/>
      <c r="MUY188" s="31"/>
      <c r="MUZ188" s="24"/>
      <c r="MVA188" s="24"/>
      <c r="MVB188" s="24"/>
      <c r="MVC188" s="24"/>
      <c r="MVD188" s="24"/>
      <c r="MVE188" s="24"/>
      <c r="MVF188" s="24"/>
      <c r="MVG188" s="24"/>
      <c r="MVH188" s="24"/>
      <c r="MVI188" s="24"/>
      <c r="MVJ188" s="24"/>
      <c r="MVK188" s="24"/>
      <c r="MVL188" s="24"/>
      <c r="MVM188" s="24"/>
      <c r="MVN188" s="24"/>
      <c r="MVR188" s="3"/>
      <c r="MVS188" s="31"/>
      <c r="MVT188" s="5"/>
      <c r="MVU188" s="9"/>
      <c r="MVX188" s="2"/>
      <c r="MWA188" s="24"/>
      <c r="MWB188" s="24"/>
      <c r="MWC188" s="31"/>
      <c r="MWD188" s="24"/>
      <c r="MWE188" s="24"/>
      <c r="MWF188" s="24"/>
      <c r="MWG188" s="24"/>
      <c r="MWH188" s="24"/>
      <c r="MWI188" s="24"/>
      <c r="MWJ188" s="24"/>
      <c r="MWK188" s="24"/>
      <c r="MWL188" s="24"/>
      <c r="MWM188" s="24"/>
      <c r="MWN188" s="24"/>
      <c r="MWO188" s="24"/>
      <c r="MWP188" s="24"/>
      <c r="MWQ188" s="24"/>
      <c r="MWR188" s="24"/>
      <c r="MWV188" s="3"/>
      <c r="MWW188" s="31"/>
      <c r="MWX188" s="5"/>
      <c r="MWY188" s="9"/>
      <c r="MXB188" s="2"/>
      <c r="MXE188" s="24"/>
      <c r="MXF188" s="24"/>
      <c r="MXG188" s="31"/>
      <c r="MXH188" s="24"/>
      <c r="MXI188" s="24"/>
      <c r="MXJ188" s="24"/>
      <c r="MXK188" s="24"/>
      <c r="MXL188" s="24"/>
      <c r="MXM188" s="24"/>
      <c r="MXN188" s="24"/>
      <c r="MXO188" s="24"/>
      <c r="MXP188" s="24"/>
      <c r="MXQ188" s="24"/>
      <c r="MXR188" s="24"/>
      <c r="MXS188" s="24"/>
      <c r="MXT188" s="24"/>
      <c r="MXU188" s="24"/>
      <c r="MXV188" s="24"/>
      <c r="MXZ188" s="3"/>
      <c r="MYA188" s="31"/>
      <c r="MYB188" s="5"/>
      <c r="MYC188" s="9"/>
      <c r="MYF188" s="2"/>
      <c r="MYI188" s="24"/>
      <c r="MYJ188" s="24"/>
      <c r="MYK188" s="31"/>
      <c r="MYL188" s="24"/>
      <c r="MYM188" s="24"/>
      <c r="MYN188" s="24"/>
      <c r="MYO188" s="24"/>
      <c r="MYP188" s="24"/>
      <c r="MYQ188" s="24"/>
      <c r="MYR188" s="24"/>
      <c r="MYS188" s="24"/>
      <c r="MYT188" s="24"/>
      <c r="MYU188" s="24"/>
      <c r="MYV188" s="24"/>
      <c r="MYW188" s="24"/>
      <c r="MYX188" s="24"/>
      <c r="MYY188" s="24"/>
      <c r="MYZ188" s="24"/>
      <c r="MZD188" s="3"/>
      <c r="MZE188" s="31"/>
      <c r="MZF188" s="5"/>
      <c r="MZG188" s="9"/>
      <c r="MZJ188" s="2"/>
      <c r="MZM188" s="24"/>
      <c r="MZN188" s="24"/>
      <c r="MZO188" s="31"/>
      <c r="MZP188" s="24"/>
      <c r="MZQ188" s="24"/>
      <c r="MZR188" s="24"/>
      <c r="MZS188" s="24"/>
      <c r="MZT188" s="24"/>
      <c r="MZU188" s="24"/>
      <c r="MZV188" s="24"/>
      <c r="MZW188" s="24"/>
      <c r="MZX188" s="24"/>
      <c r="MZY188" s="24"/>
      <c r="MZZ188" s="24"/>
      <c r="NAA188" s="24"/>
      <c r="NAB188" s="24"/>
      <c r="NAC188" s="24"/>
      <c r="NAD188" s="24"/>
      <c r="NAH188" s="3"/>
      <c r="NAI188" s="31"/>
      <c r="NAJ188" s="5"/>
      <c r="NAK188" s="9"/>
      <c r="NAN188" s="2"/>
      <c r="NAQ188" s="24"/>
      <c r="NAR188" s="24"/>
      <c r="NAS188" s="31"/>
      <c r="NAT188" s="24"/>
      <c r="NAU188" s="24"/>
      <c r="NAV188" s="24"/>
      <c r="NAW188" s="24"/>
      <c r="NAX188" s="24"/>
      <c r="NAY188" s="24"/>
      <c r="NAZ188" s="24"/>
      <c r="NBA188" s="24"/>
      <c r="NBB188" s="24"/>
      <c r="NBC188" s="24"/>
      <c r="NBD188" s="24"/>
      <c r="NBE188" s="24"/>
      <c r="NBF188" s="24"/>
      <c r="NBG188" s="24"/>
      <c r="NBH188" s="24"/>
      <c r="NBL188" s="3"/>
      <c r="NBM188" s="31"/>
      <c r="NBN188" s="5"/>
      <c r="NBO188" s="9"/>
      <c r="NBR188" s="2"/>
      <c r="NBU188" s="24"/>
      <c r="NBV188" s="24"/>
      <c r="NBW188" s="31"/>
      <c r="NBX188" s="24"/>
      <c r="NBY188" s="24"/>
      <c r="NBZ188" s="24"/>
      <c r="NCA188" s="24"/>
      <c r="NCB188" s="24"/>
      <c r="NCC188" s="24"/>
      <c r="NCD188" s="24"/>
      <c r="NCE188" s="24"/>
      <c r="NCF188" s="24"/>
      <c r="NCG188" s="24"/>
      <c r="NCH188" s="24"/>
      <c r="NCI188" s="24"/>
      <c r="NCJ188" s="24"/>
      <c r="NCK188" s="24"/>
      <c r="NCL188" s="24"/>
      <c r="NCP188" s="3"/>
      <c r="NCQ188" s="31"/>
      <c r="NCR188" s="5"/>
      <c r="NCS188" s="9"/>
      <c r="NCV188" s="2"/>
      <c r="NCY188" s="24"/>
      <c r="NCZ188" s="24"/>
      <c r="NDA188" s="31"/>
      <c r="NDB188" s="24"/>
      <c r="NDC188" s="24"/>
      <c r="NDD188" s="24"/>
      <c r="NDE188" s="24"/>
      <c r="NDF188" s="24"/>
      <c r="NDG188" s="24"/>
      <c r="NDH188" s="24"/>
      <c r="NDI188" s="24"/>
      <c r="NDJ188" s="24"/>
      <c r="NDK188" s="24"/>
      <c r="NDL188" s="24"/>
      <c r="NDM188" s="24"/>
      <c r="NDN188" s="24"/>
      <c r="NDO188" s="24"/>
      <c r="NDP188" s="24"/>
      <c r="NDT188" s="3"/>
      <c r="NDU188" s="31"/>
      <c r="NDV188" s="5"/>
      <c r="NDW188" s="9"/>
      <c r="NDZ188" s="2"/>
      <c r="NEC188" s="24"/>
      <c r="NED188" s="24"/>
      <c r="NEE188" s="31"/>
      <c r="NEF188" s="24"/>
      <c r="NEG188" s="24"/>
      <c r="NEH188" s="24"/>
      <c r="NEI188" s="24"/>
      <c r="NEJ188" s="24"/>
      <c r="NEK188" s="24"/>
      <c r="NEL188" s="24"/>
      <c r="NEM188" s="24"/>
      <c r="NEN188" s="24"/>
      <c r="NEO188" s="24"/>
      <c r="NEP188" s="24"/>
      <c r="NEQ188" s="24"/>
      <c r="NER188" s="24"/>
      <c r="NES188" s="24"/>
      <c r="NET188" s="24"/>
      <c r="NEX188" s="3"/>
      <c r="NEY188" s="31"/>
      <c r="NEZ188" s="5"/>
      <c r="NFA188" s="9"/>
      <c r="NFD188" s="2"/>
      <c r="NFG188" s="24"/>
      <c r="NFH188" s="24"/>
      <c r="NFI188" s="31"/>
      <c r="NFJ188" s="24"/>
      <c r="NFK188" s="24"/>
      <c r="NFL188" s="24"/>
      <c r="NFM188" s="24"/>
      <c r="NFN188" s="24"/>
      <c r="NFO188" s="24"/>
      <c r="NFP188" s="24"/>
      <c r="NFQ188" s="24"/>
      <c r="NFR188" s="24"/>
      <c r="NFS188" s="24"/>
      <c r="NFT188" s="24"/>
      <c r="NFU188" s="24"/>
      <c r="NFV188" s="24"/>
      <c r="NFW188" s="24"/>
      <c r="NFX188" s="24"/>
      <c r="NGB188" s="3"/>
      <c r="NGC188" s="31"/>
      <c r="NGD188" s="5"/>
      <c r="NGE188" s="9"/>
      <c r="NGH188" s="2"/>
      <c r="NGK188" s="24"/>
      <c r="NGL188" s="24"/>
      <c r="NGM188" s="31"/>
      <c r="NGN188" s="24"/>
      <c r="NGO188" s="24"/>
      <c r="NGP188" s="24"/>
      <c r="NGQ188" s="24"/>
      <c r="NGR188" s="24"/>
      <c r="NGS188" s="24"/>
      <c r="NGT188" s="24"/>
      <c r="NGU188" s="24"/>
      <c r="NGV188" s="24"/>
      <c r="NGW188" s="24"/>
      <c r="NGX188" s="24"/>
      <c r="NGY188" s="24"/>
      <c r="NGZ188" s="24"/>
      <c r="NHA188" s="24"/>
      <c r="NHB188" s="24"/>
      <c r="NHF188" s="3"/>
      <c r="NHG188" s="31"/>
      <c r="NHH188" s="5"/>
      <c r="NHI188" s="9"/>
      <c r="NHL188" s="2"/>
      <c r="NHO188" s="24"/>
      <c r="NHP188" s="24"/>
      <c r="NHQ188" s="31"/>
      <c r="NHR188" s="24"/>
      <c r="NHS188" s="24"/>
      <c r="NHT188" s="24"/>
      <c r="NHU188" s="24"/>
      <c r="NHV188" s="24"/>
      <c r="NHW188" s="24"/>
      <c r="NHX188" s="24"/>
      <c r="NHY188" s="24"/>
      <c r="NHZ188" s="24"/>
      <c r="NIA188" s="24"/>
      <c r="NIB188" s="24"/>
      <c r="NIC188" s="24"/>
      <c r="NID188" s="24"/>
      <c r="NIE188" s="24"/>
      <c r="NIF188" s="24"/>
      <c r="NIJ188" s="3"/>
      <c r="NIK188" s="31"/>
      <c r="NIL188" s="5"/>
      <c r="NIM188" s="9"/>
      <c r="NIP188" s="2"/>
      <c r="NIS188" s="24"/>
      <c r="NIT188" s="24"/>
      <c r="NIU188" s="31"/>
      <c r="NIV188" s="24"/>
      <c r="NIW188" s="24"/>
      <c r="NIX188" s="24"/>
      <c r="NIY188" s="24"/>
      <c r="NIZ188" s="24"/>
      <c r="NJA188" s="24"/>
      <c r="NJB188" s="24"/>
      <c r="NJC188" s="24"/>
      <c r="NJD188" s="24"/>
      <c r="NJE188" s="24"/>
      <c r="NJF188" s="24"/>
      <c r="NJG188" s="24"/>
      <c r="NJH188" s="24"/>
      <c r="NJI188" s="24"/>
      <c r="NJJ188" s="24"/>
      <c r="NJN188" s="3"/>
      <c r="NJO188" s="31"/>
      <c r="NJP188" s="5"/>
      <c r="NJQ188" s="9"/>
      <c r="NJT188" s="2"/>
      <c r="NJW188" s="24"/>
      <c r="NJX188" s="24"/>
      <c r="NJY188" s="31"/>
      <c r="NJZ188" s="24"/>
      <c r="NKA188" s="24"/>
      <c r="NKB188" s="24"/>
      <c r="NKC188" s="24"/>
      <c r="NKD188" s="24"/>
      <c r="NKE188" s="24"/>
      <c r="NKF188" s="24"/>
      <c r="NKG188" s="24"/>
      <c r="NKH188" s="24"/>
      <c r="NKI188" s="24"/>
      <c r="NKJ188" s="24"/>
      <c r="NKK188" s="24"/>
      <c r="NKL188" s="24"/>
      <c r="NKM188" s="24"/>
      <c r="NKN188" s="24"/>
      <c r="NKR188" s="3"/>
      <c r="NKS188" s="31"/>
      <c r="NKT188" s="5"/>
      <c r="NKU188" s="9"/>
      <c r="NKX188" s="2"/>
      <c r="NLA188" s="24"/>
      <c r="NLB188" s="24"/>
      <c r="NLC188" s="31"/>
      <c r="NLD188" s="24"/>
      <c r="NLE188" s="24"/>
      <c r="NLF188" s="24"/>
      <c r="NLG188" s="24"/>
      <c r="NLH188" s="24"/>
      <c r="NLI188" s="24"/>
      <c r="NLJ188" s="24"/>
      <c r="NLK188" s="24"/>
      <c r="NLL188" s="24"/>
      <c r="NLM188" s="24"/>
      <c r="NLN188" s="24"/>
      <c r="NLO188" s="24"/>
      <c r="NLP188" s="24"/>
      <c r="NLQ188" s="24"/>
      <c r="NLR188" s="24"/>
      <c r="NLV188" s="3"/>
      <c r="NLW188" s="31"/>
      <c r="NLX188" s="5"/>
      <c r="NLY188" s="9"/>
      <c r="NMB188" s="2"/>
      <c r="NME188" s="24"/>
      <c r="NMF188" s="24"/>
      <c r="NMG188" s="31"/>
      <c r="NMH188" s="24"/>
      <c r="NMI188" s="24"/>
      <c r="NMJ188" s="24"/>
      <c r="NMK188" s="24"/>
      <c r="NML188" s="24"/>
      <c r="NMM188" s="24"/>
      <c r="NMN188" s="24"/>
      <c r="NMO188" s="24"/>
      <c r="NMP188" s="24"/>
      <c r="NMQ188" s="24"/>
      <c r="NMR188" s="24"/>
      <c r="NMS188" s="24"/>
      <c r="NMT188" s="24"/>
      <c r="NMU188" s="24"/>
      <c r="NMV188" s="24"/>
      <c r="NMZ188" s="3"/>
      <c r="NNA188" s="31"/>
      <c r="NNB188" s="5"/>
      <c r="NNC188" s="9"/>
      <c r="NNF188" s="2"/>
      <c r="NNI188" s="24"/>
      <c r="NNJ188" s="24"/>
      <c r="NNK188" s="31"/>
      <c r="NNL188" s="24"/>
      <c r="NNM188" s="24"/>
      <c r="NNN188" s="24"/>
      <c r="NNO188" s="24"/>
      <c r="NNP188" s="24"/>
      <c r="NNQ188" s="24"/>
      <c r="NNR188" s="24"/>
      <c r="NNS188" s="24"/>
      <c r="NNT188" s="24"/>
      <c r="NNU188" s="24"/>
      <c r="NNV188" s="24"/>
      <c r="NNW188" s="24"/>
      <c r="NNX188" s="24"/>
      <c r="NNY188" s="24"/>
      <c r="NNZ188" s="24"/>
      <c r="NOD188" s="3"/>
      <c r="NOE188" s="31"/>
      <c r="NOF188" s="5"/>
      <c r="NOG188" s="9"/>
      <c r="NOJ188" s="2"/>
      <c r="NOM188" s="24"/>
      <c r="NON188" s="24"/>
      <c r="NOO188" s="31"/>
      <c r="NOP188" s="24"/>
      <c r="NOQ188" s="24"/>
      <c r="NOR188" s="24"/>
      <c r="NOS188" s="24"/>
      <c r="NOT188" s="24"/>
      <c r="NOU188" s="24"/>
      <c r="NOV188" s="24"/>
      <c r="NOW188" s="24"/>
      <c r="NOX188" s="24"/>
      <c r="NOY188" s="24"/>
      <c r="NOZ188" s="24"/>
      <c r="NPA188" s="24"/>
      <c r="NPB188" s="24"/>
      <c r="NPC188" s="24"/>
      <c r="NPD188" s="24"/>
      <c r="NPH188" s="3"/>
      <c r="NPI188" s="31"/>
      <c r="NPJ188" s="5"/>
      <c r="NPK188" s="9"/>
      <c r="NPN188" s="2"/>
      <c r="NPQ188" s="24"/>
      <c r="NPR188" s="24"/>
      <c r="NPS188" s="31"/>
      <c r="NPT188" s="24"/>
      <c r="NPU188" s="24"/>
      <c r="NPV188" s="24"/>
      <c r="NPW188" s="24"/>
      <c r="NPX188" s="24"/>
      <c r="NPY188" s="24"/>
      <c r="NPZ188" s="24"/>
      <c r="NQA188" s="24"/>
      <c r="NQB188" s="24"/>
      <c r="NQC188" s="24"/>
      <c r="NQD188" s="24"/>
      <c r="NQE188" s="24"/>
      <c r="NQF188" s="24"/>
      <c r="NQG188" s="24"/>
      <c r="NQH188" s="24"/>
      <c r="NQL188" s="3"/>
      <c r="NQM188" s="31"/>
      <c r="NQN188" s="5"/>
      <c r="NQO188" s="9"/>
      <c r="NQR188" s="2"/>
      <c r="NQU188" s="24"/>
      <c r="NQV188" s="24"/>
      <c r="NQW188" s="31"/>
      <c r="NQX188" s="24"/>
      <c r="NQY188" s="24"/>
      <c r="NQZ188" s="24"/>
      <c r="NRA188" s="24"/>
      <c r="NRB188" s="24"/>
      <c r="NRC188" s="24"/>
      <c r="NRD188" s="24"/>
      <c r="NRE188" s="24"/>
      <c r="NRF188" s="24"/>
      <c r="NRG188" s="24"/>
      <c r="NRH188" s="24"/>
      <c r="NRI188" s="24"/>
      <c r="NRJ188" s="24"/>
      <c r="NRK188" s="24"/>
      <c r="NRL188" s="24"/>
      <c r="NRP188" s="3"/>
      <c r="NRQ188" s="31"/>
      <c r="NRR188" s="5"/>
      <c r="NRS188" s="9"/>
      <c r="NRV188" s="2"/>
      <c r="NRY188" s="24"/>
      <c r="NRZ188" s="24"/>
      <c r="NSA188" s="31"/>
      <c r="NSB188" s="24"/>
      <c r="NSC188" s="24"/>
      <c r="NSD188" s="24"/>
      <c r="NSE188" s="24"/>
      <c r="NSF188" s="24"/>
      <c r="NSG188" s="24"/>
      <c r="NSH188" s="24"/>
      <c r="NSI188" s="24"/>
      <c r="NSJ188" s="24"/>
      <c r="NSK188" s="24"/>
      <c r="NSL188" s="24"/>
      <c r="NSM188" s="24"/>
      <c r="NSN188" s="24"/>
      <c r="NSO188" s="24"/>
      <c r="NSP188" s="24"/>
      <c r="NST188" s="3"/>
      <c r="NSU188" s="31"/>
      <c r="NSV188" s="5"/>
      <c r="NSW188" s="9"/>
      <c r="NSZ188" s="2"/>
      <c r="NTC188" s="24"/>
      <c r="NTD188" s="24"/>
      <c r="NTE188" s="31"/>
      <c r="NTF188" s="24"/>
      <c r="NTG188" s="24"/>
      <c r="NTH188" s="24"/>
      <c r="NTI188" s="24"/>
      <c r="NTJ188" s="24"/>
      <c r="NTK188" s="24"/>
      <c r="NTL188" s="24"/>
      <c r="NTM188" s="24"/>
      <c r="NTN188" s="24"/>
      <c r="NTO188" s="24"/>
      <c r="NTP188" s="24"/>
      <c r="NTQ188" s="24"/>
      <c r="NTR188" s="24"/>
      <c r="NTS188" s="24"/>
      <c r="NTT188" s="24"/>
      <c r="NTX188" s="3"/>
      <c r="NTY188" s="31"/>
      <c r="NTZ188" s="5"/>
      <c r="NUA188" s="9"/>
      <c r="NUD188" s="2"/>
      <c r="NUG188" s="24"/>
      <c r="NUH188" s="24"/>
      <c r="NUI188" s="31"/>
      <c r="NUJ188" s="24"/>
      <c r="NUK188" s="24"/>
      <c r="NUL188" s="24"/>
      <c r="NUM188" s="24"/>
      <c r="NUN188" s="24"/>
      <c r="NUO188" s="24"/>
      <c r="NUP188" s="24"/>
      <c r="NUQ188" s="24"/>
      <c r="NUR188" s="24"/>
      <c r="NUS188" s="24"/>
      <c r="NUT188" s="24"/>
      <c r="NUU188" s="24"/>
      <c r="NUV188" s="24"/>
      <c r="NUW188" s="24"/>
      <c r="NUX188" s="24"/>
      <c r="NVB188" s="3"/>
      <c r="NVC188" s="31"/>
      <c r="NVD188" s="5"/>
      <c r="NVE188" s="9"/>
      <c r="NVH188" s="2"/>
      <c r="NVK188" s="24"/>
      <c r="NVL188" s="24"/>
      <c r="NVM188" s="31"/>
      <c r="NVN188" s="24"/>
      <c r="NVO188" s="24"/>
      <c r="NVP188" s="24"/>
      <c r="NVQ188" s="24"/>
      <c r="NVR188" s="24"/>
      <c r="NVS188" s="24"/>
      <c r="NVT188" s="24"/>
      <c r="NVU188" s="24"/>
      <c r="NVV188" s="24"/>
      <c r="NVW188" s="24"/>
      <c r="NVX188" s="24"/>
      <c r="NVY188" s="24"/>
      <c r="NVZ188" s="24"/>
      <c r="NWA188" s="24"/>
      <c r="NWB188" s="24"/>
      <c r="NWF188" s="3"/>
      <c r="NWG188" s="31"/>
      <c r="NWH188" s="5"/>
      <c r="NWI188" s="9"/>
      <c r="NWL188" s="2"/>
      <c r="NWO188" s="24"/>
      <c r="NWP188" s="24"/>
      <c r="NWQ188" s="31"/>
      <c r="NWR188" s="24"/>
      <c r="NWS188" s="24"/>
      <c r="NWT188" s="24"/>
      <c r="NWU188" s="24"/>
      <c r="NWV188" s="24"/>
      <c r="NWW188" s="24"/>
      <c r="NWX188" s="24"/>
      <c r="NWY188" s="24"/>
      <c r="NWZ188" s="24"/>
      <c r="NXA188" s="24"/>
      <c r="NXB188" s="24"/>
      <c r="NXC188" s="24"/>
      <c r="NXD188" s="24"/>
      <c r="NXE188" s="24"/>
      <c r="NXF188" s="24"/>
      <c r="NXJ188" s="3"/>
      <c r="NXK188" s="31"/>
      <c r="NXL188" s="5"/>
      <c r="NXM188" s="9"/>
      <c r="NXP188" s="2"/>
      <c r="NXS188" s="24"/>
      <c r="NXT188" s="24"/>
      <c r="NXU188" s="31"/>
      <c r="NXV188" s="24"/>
      <c r="NXW188" s="24"/>
      <c r="NXX188" s="24"/>
      <c r="NXY188" s="24"/>
      <c r="NXZ188" s="24"/>
      <c r="NYA188" s="24"/>
      <c r="NYB188" s="24"/>
      <c r="NYC188" s="24"/>
      <c r="NYD188" s="24"/>
      <c r="NYE188" s="24"/>
      <c r="NYF188" s="24"/>
      <c r="NYG188" s="24"/>
      <c r="NYH188" s="24"/>
      <c r="NYI188" s="24"/>
      <c r="NYJ188" s="24"/>
      <c r="NYN188" s="3"/>
      <c r="NYO188" s="31"/>
      <c r="NYP188" s="5"/>
      <c r="NYQ188" s="9"/>
      <c r="NYT188" s="2"/>
      <c r="NYW188" s="24"/>
      <c r="NYX188" s="24"/>
      <c r="NYY188" s="31"/>
      <c r="NYZ188" s="24"/>
      <c r="NZA188" s="24"/>
      <c r="NZB188" s="24"/>
      <c r="NZC188" s="24"/>
      <c r="NZD188" s="24"/>
      <c r="NZE188" s="24"/>
      <c r="NZF188" s="24"/>
      <c r="NZG188" s="24"/>
      <c r="NZH188" s="24"/>
      <c r="NZI188" s="24"/>
      <c r="NZJ188" s="24"/>
      <c r="NZK188" s="24"/>
      <c r="NZL188" s="24"/>
      <c r="NZM188" s="24"/>
      <c r="NZN188" s="24"/>
      <c r="NZR188" s="3"/>
      <c r="NZS188" s="31"/>
      <c r="NZT188" s="5"/>
      <c r="NZU188" s="9"/>
      <c r="NZX188" s="2"/>
      <c r="OAA188" s="24"/>
      <c r="OAB188" s="24"/>
      <c r="OAC188" s="31"/>
      <c r="OAD188" s="24"/>
      <c r="OAE188" s="24"/>
      <c r="OAF188" s="24"/>
      <c r="OAG188" s="24"/>
      <c r="OAH188" s="24"/>
      <c r="OAI188" s="24"/>
      <c r="OAJ188" s="24"/>
      <c r="OAK188" s="24"/>
      <c r="OAL188" s="24"/>
      <c r="OAM188" s="24"/>
      <c r="OAN188" s="24"/>
      <c r="OAO188" s="24"/>
      <c r="OAP188" s="24"/>
      <c r="OAQ188" s="24"/>
      <c r="OAR188" s="24"/>
      <c r="OAV188" s="3"/>
      <c r="OAW188" s="31"/>
      <c r="OAX188" s="5"/>
      <c r="OAY188" s="9"/>
      <c r="OBB188" s="2"/>
      <c r="OBE188" s="24"/>
      <c r="OBF188" s="24"/>
      <c r="OBG188" s="31"/>
      <c r="OBH188" s="24"/>
      <c r="OBI188" s="24"/>
      <c r="OBJ188" s="24"/>
      <c r="OBK188" s="24"/>
      <c r="OBL188" s="24"/>
      <c r="OBM188" s="24"/>
      <c r="OBN188" s="24"/>
      <c r="OBO188" s="24"/>
      <c r="OBP188" s="24"/>
      <c r="OBQ188" s="24"/>
      <c r="OBR188" s="24"/>
      <c r="OBS188" s="24"/>
      <c r="OBT188" s="24"/>
      <c r="OBU188" s="24"/>
      <c r="OBV188" s="24"/>
      <c r="OBZ188" s="3"/>
      <c r="OCA188" s="31"/>
      <c r="OCB188" s="5"/>
      <c r="OCC188" s="9"/>
      <c r="OCF188" s="2"/>
      <c r="OCI188" s="24"/>
      <c r="OCJ188" s="24"/>
      <c r="OCK188" s="31"/>
      <c r="OCL188" s="24"/>
      <c r="OCM188" s="24"/>
      <c r="OCN188" s="24"/>
      <c r="OCO188" s="24"/>
      <c r="OCP188" s="24"/>
      <c r="OCQ188" s="24"/>
      <c r="OCR188" s="24"/>
      <c r="OCS188" s="24"/>
      <c r="OCT188" s="24"/>
      <c r="OCU188" s="24"/>
      <c r="OCV188" s="24"/>
      <c r="OCW188" s="24"/>
      <c r="OCX188" s="24"/>
      <c r="OCY188" s="24"/>
      <c r="OCZ188" s="24"/>
      <c r="ODD188" s="3"/>
      <c r="ODE188" s="31"/>
      <c r="ODF188" s="5"/>
      <c r="ODG188" s="9"/>
      <c r="ODJ188" s="2"/>
      <c r="ODM188" s="24"/>
      <c r="ODN188" s="24"/>
      <c r="ODO188" s="31"/>
      <c r="ODP188" s="24"/>
      <c r="ODQ188" s="24"/>
      <c r="ODR188" s="24"/>
      <c r="ODS188" s="24"/>
      <c r="ODT188" s="24"/>
      <c r="ODU188" s="24"/>
      <c r="ODV188" s="24"/>
      <c r="ODW188" s="24"/>
      <c r="ODX188" s="24"/>
      <c r="ODY188" s="24"/>
      <c r="ODZ188" s="24"/>
      <c r="OEA188" s="24"/>
      <c r="OEB188" s="24"/>
      <c r="OEC188" s="24"/>
      <c r="OED188" s="24"/>
      <c r="OEH188" s="3"/>
      <c r="OEI188" s="31"/>
      <c r="OEJ188" s="5"/>
      <c r="OEK188" s="9"/>
      <c r="OEN188" s="2"/>
      <c r="OEQ188" s="24"/>
      <c r="OER188" s="24"/>
      <c r="OES188" s="31"/>
      <c r="OET188" s="24"/>
      <c r="OEU188" s="24"/>
      <c r="OEV188" s="24"/>
      <c r="OEW188" s="24"/>
      <c r="OEX188" s="24"/>
      <c r="OEY188" s="24"/>
      <c r="OEZ188" s="24"/>
      <c r="OFA188" s="24"/>
      <c r="OFB188" s="24"/>
      <c r="OFC188" s="24"/>
      <c r="OFD188" s="24"/>
      <c r="OFE188" s="24"/>
      <c r="OFF188" s="24"/>
      <c r="OFG188" s="24"/>
      <c r="OFH188" s="24"/>
      <c r="OFL188" s="3"/>
      <c r="OFM188" s="31"/>
      <c r="OFN188" s="5"/>
      <c r="OFO188" s="9"/>
      <c r="OFR188" s="2"/>
      <c r="OFU188" s="24"/>
      <c r="OFV188" s="24"/>
      <c r="OFW188" s="31"/>
      <c r="OFX188" s="24"/>
      <c r="OFY188" s="24"/>
      <c r="OFZ188" s="24"/>
      <c r="OGA188" s="24"/>
      <c r="OGB188" s="24"/>
      <c r="OGC188" s="24"/>
      <c r="OGD188" s="24"/>
      <c r="OGE188" s="24"/>
      <c r="OGF188" s="24"/>
      <c r="OGG188" s="24"/>
      <c r="OGH188" s="24"/>
      <c r="OGI188" s="24"/>
      <c r="OGJ188" s="24"/>
      <c r="OGK188" s="24"/>
      <c r="OGL188" s="24"/>
      <c r="OGP188" s="3"/>
      <c r="OGQ188" s="31"/>
      <c r="OGR188" s="5"/>
      <c r="OGS188" s="9"/>
      <c r="OGV188" s="2"/>
      <c r="OGY188" s="24"/>
      <c r="OGZ188" s="24"/>
      <c r="OHA188" s="31"/>
      <c r="OHB188" s="24"/>
      <c r="OHC188" s="24"/>
      <c r="OHD188" s="24"/>
      <c r="OHE188" s="24"/>
      <c r="OHF188" s="24"/>
      <c r="OHG188" s="24"/>
      <c r="OHH188" s="24"/>
      <c r="OHI188" s="24"/>
      <c r="OHJ188" s="24"/>
      <c r="OHK188" s="24"/>
      <c r="OHL188" s="24"/>
      <c r="OHM188" s="24"/>
      <c r="OHN188" s="24"/>
      <c r="OHO188" s="24"/>
      <c r="OHP188" s="24"/>
      <c r="OHT188" s="3"/>
      <c r="OHU188" s="31"/>
      <c r="OHV188" s="5"/>
      <c r="OHW188" s="9"/>
      <c r="OHZ188" s="2"/>
      <c r="OIC188" s="24"/>
      <c r="OID188" s="24"/>
      <c r="OIE188" s="31"/>
      <c r="OIF188" s="24"/>
      <c r="OIG188" s="24"/>
      <c r="OIH188" s="24"/>
      <c r="OII188" s="24"/>
      <c r="OIJ188" s="24"/>
      <c r="OIK188" s="24"/>
      <c r="OIL188" s="24"/>
      <c r="OIM188" s="24"/>
      <c r="OIN188" s="24"/>
      <c r="OIO188" s="24"/>
      <c r="OIP188" s="24"/>
      <c r="OIQ188" s="24"/>
      <c r="OIR188" s="24"/>
      <c r="OIS188" s="24"/>
      <c r="OIT188" s="24"/>
      <c r="OIX188" s="3"/>
      <c r="OIY188" s="31"/>
      <c r="OIZ188" s="5"/>
      <c r="OJA188" s="9"/>
      <c r="OJD188" s="2"/>
      <c r="OJG188" s="24"/>
      <c r="OJH188" s="24"/>
      <c r="OJI188" s="31"/>
      <c r="OJJ188" s="24"/>
      <c r="OJK188" s="24"/>
      <c r="OJL188" s="24"/>
      <c r="OJM188" s="24"/>
      <c r="OJN188" s="24"/>
      <c r="OJO188" s="24"/>
      <c r="OJP188" s="24"/>
      <c r="OJQ188" s="24"/>
      <c r="OJR188" s="24"/>
      <c r="OJS188" s="24"/>
      <c r="OJT188" s="24"/>
      <c r="OJU188" s="24"/>
      <c r="OJV188" s="24"/>
      <c r="OJW188" s="24"/>
      <c r="OJX188" s="24"/>
      <c r="OKB188" s="3"/>
      <c r="OKC188" s="31"/>
      <c r="OKD188" s="5"/>
      <c r="OKE188" s="9"/>
      <c r="OKH188" s="2"/>
      <c r="OKK188" s="24"/>
      <c r="OKL188" s="24"/>
      <c r="OKM188" s="31"/>
      <c r="OKN188" s="24"/>
      <c r="OKO188" s="24"/>
      <c r="OKP188" s="24"/>
      <c r="OKQ188" s="24"/>
      <c r="OKR188" s="24"/>
      <c r="OKS188" s="24"/>
      <c r="OKT188" s="24"/>
      <c r="OKU188" s="24"/>
      <c r="OKV188" s="24"/>
      <c r="OKW188" s="24"/>
      <c r="OKX188" s="24"/>
      <c r="OKY188" s="24"/>
      <c r="OKZ188" s="24"/>
      <c r="OLA188" s="24"/>
      <c r="OLB188" s="24"/>
      <c r="OLF188" s="3"/>
      <c r="OLG188" s="31"/>
      <c r="OLH188" s="5"/>
      <c r="OLI188" s="9"/>
      <c r="OLL188" s="2"/>
      <c r="OLO188" s="24"/>
      <c r="OLP188" s="24"/>
      <c r="OLQ188" s="31"/>
      <c r="OLR188" s="24"/>
      <c r="OLS188" s="24"/>
      <c r="OLT188" s="24"/>
      <c r="OLU188" s="24"/>
      <c r="OLV188" s="24"/>
      <c r="OLW188" s="24"/>
      <c r="OLX188" s="24"/>
      <c r="OLY188" s="24"/>
      <c r="OLZ188" s="24"/>
      <c r="OMA188" s="24"/>
      <c r="OMB188" s="24"/>
      <c r="OMC188" s="24"/>
      <c r="OMD188" s="24"/>
      <c r="OME188" s="24"/>
      <c r="OMF188" s="24"/>
      <c r="OMJ188" s="3"/>
      <c r="OMK188" s="31"/>
      <c r="OML188" s="5"/>
      <c r="OMM188" s="9"/>
      <c r="OMP188" s="2"/>
      <c r="OMS188" s="24"/>
      <c r="OMT188" s="24"/>
      <c r="OMU188" s="31"/>
      <c r="OMV188" s="24"/>
      <c r="OMW188" s="24"/>
      <c r="OMX188" s="24"/>
      <c r="OMY188" s="24"/>
      <c r="OMZ188" s="24"/>
      <c r="ONA188" s="24"/>
      <c r="ONB188" s="24"/>
      <c r="ONC188" s="24"/>
      <c r="OND188" s="24"/>
      <c r="ONE188" s="24"/>
      <c r="ONF188" s="24"/>
      <c r="ONG188" s="24"/>
      <c r="ONH188" s="24"/>
      <c r="ONI188" s="24"/>
      <c r="ONJ188" s="24"/>
      <c r="ONN188" s="3"/>
      <c r="ONO188" s="31"/>
      <c r="ONP188" s="5"/>
      <c r="ONQ188" s="9"/>
      <c r="ONT188" s="2"/>
      <c r="ONW188" s="24"/>
      <c r="ONX188" s="24"/>
      <c r="ONY188" s="31"/>
      <c r="ONZ188" s="24"/>
      <c r="OOA188" s="24"/>
      <c r="OOB188" s="24"/>
      <c r="OOC188" s="24"/>
      <c r="OOD188" s="24"/>
      <c r="OOE188" s="24"/>
      <c r="OOF188" s="24"/>
      <c r="OOG188" s="24"/>
      <c r="OOH188" s="24"/>
      <c r="OOI188" s="24"/>
      <c r="OOJ188" s="24"/>
      <c r="OOK188" s="24"/>
      <c r="OOL188" s="24"/>
      <c r="OOM188" s="24"/>
      <c r="OON188" s="24"/>
      <c r="OOR188" s="3"/>
      <c r="OOS188" s="31"/>
      <c r="OOT188" s="5"/>
      <c r="OOU188" s="9"/>
      <c r="OOX188" s="2"/>
      <c r="OPA188" s="24"/>
      <c r="OPB188" s="24"/>
      <c r="OPC188" s="31"/>
      <c r="OPD188" s="24"/>
      <c r="OPE188" s="24"/>
      <c r="OPF188" s="24"/>
      <c r="OPG188" s="24"/>
      <c r="OPH188" s="24"/>
      <c r="OPI188" s="24"/>
      <c r="OPJ188" s="24"/>
      <c r="OPK188" s="24"/>
      <c r="OPL188" s="24"/>
      <c r="OPM188" s="24"/>
      <c r="OPN188" s="24"/>
      <c r="OPO188" s="24"/>
      <c r="OPP188" s="24"/>
      <c r="OPQ188" s="24"/>
      <c r="OPR188" s="24"/>
      <c r="OPV188" s="3"/>
      <c r="OPW188" s="31"/>
      <c r="OPX188" s="5"/>
      <c r="OPY188" s="9"/>
      <c r="OQB188" s="2"/>
      <c r="OQE188" s="24"/>
      <c r="OQF188" s="24"/>
      <c r="OQG188" s="31"/>
      <c r="OQH188" s="24"/>
      <c r="OQI188" s="24"/>
      <c r="OQJ188" s="24"/>
      <c r="OQK188" s="24"/>
      <c r="OQL188" s="24"/>
      <c r="OQM188" s="24"/>
      <c r="OQN188" s="24"/>
      <c r="OQO188" s="24"/>
      <c r="OQP188" s="24"/>
      <c r="OQQ188" s="24"/>
      <c r="OQR188" s="24"/>
      <c r="OQS188" s="24"/>
      <c r="OQT188" s="24"/>
      <c r="OQU188" s="24"/>
      <c r="OQV188" s="24"/>
      <c r="OQZ188" s="3"/>
      <c r="ORA188" s="31"/>
      <c r="ORB188" s="5"/>
      <c r="ORC188" s="9"/>
      <c r="ORF188" s="2"/>
      <c r="ORI188" s="24"/>
      <c r="ORJ188" s="24"/>
      <c r="ORK188" s="31"/>
      <c r="ORL188" s="24"/>
      <c r="ORM188" s="24"/>
      <c r="ORN188" s="24"/>
      <c r="ORO188" s="24"/>
      <c r="ORP188" s="24"/>
      <c r="ORQ188" s="24"/>
      <c r="ORR188" s="24"/>
      <c r="ORS188" s="24"/>
      <c r="ORT188" s="24"/>
      <c r="ORU188" s="24"/>
      <c r="ORV188" s="24"/>
      <c r="ORW188" s="24"/>
      <c r="ORX188" s="24"/>
      <c r="ORY188" s="24"/>
      <c r="ORZ188" s="24"/>
      <c r="OSD188" s="3"/>
      <c r="OSE188" s="31"/>
      <c r="OSF188" s="5"/>
      <c r="OSG188" s="9"/>
      <c r="OSJ188" s="2"/>
      <c r="OSM188" s="24"/>
      <c r="OSN188" s="24"/>
      <c r="OSO188" s="31"/>
      <c r="OSP188" s="24"/>
      <c r="OSQ188" s="24"/>
      <c r="OSR188" s="24"/>
      <c r="OSS188" s="24"/>
      <c r="OST188" s="24"/>
      <c r="OSU188" s="24"/>
      <c r="OSV188" s="24"/>
      <c r="OSW188" s="24"/>
      <c r="OSX188" s="24"/>
      <c r="OSY188" s="24"/>
      <c r="OSZ188" s="24"/>
      <c r="OTA188" s="24"/>
      <c r="OTB188" s="24"/>
      <c r="OTC188" s="24"/>
      <c r="OTD188" s="24"/>
      <c r="OTH188" s="3"/>
      <c r="OTI188" s="31"/>
      <c r="OTJ188" s="5"/>
      <c r="OTK188" s="9"/>
      <c r="OTN188" s="2"/>
      <c r="OTQ188" s="24"/>
      <c r="OTR188" s="24"/>
      <c r="OTS188" s="31"/>
      <c r="OTT188" s="24"/>
      <c r="OTU188" s="24"/>
      <c r="OTV188" s="24"/>
      <c r="OTW188" s="24"/>
      <c r="OTX188" s="24"/>
      <c r="OTY188" s="24"/>
      <c r="OTZ188" s="24"/>
      <c r="OUA188" s="24"/>
      <c r="OUB188" s="24"/>
      <c r="OUC188" s="24"/>
      <c r="OUD188" s="24"/>
      <c r="OUE188" s="24"/>
      <c r="OUF188" s="24"/>
      <c r="OUG188" s="24"/>
      <c r="OUH188" s="24"/>
      <c r="OUL188" s="3"/>
      <c r="OUM188" s="31"/>
      <c r="OUN188" s="5"/>
      <c r="OUO188" s="9"/>
      <c r="OUR188" s="2"/>
      <c r="OUU188" s="24"/>
      <c r="OUV188" s="24"/>
      <c r="OUW188" s="31"/>
      <c r="OUX188" s="24"/>
      <c r="OUY188" s="24"/>
      <c r="OUZ188" s="24"/>
      <c r="OVA188" s="24"/>
      <c r="OVB188" s="24"/>
      <c r="OVC188" s="24"/>
      <c r="OVD188" s="24"/>
      <c r="OVE188" s="24"/>
      <c r="OVF188" s="24"/>
      <c r="OVG188" s="24"/>
      <c r="OVH188" s="24"/>
      <c r="OVI188" s="24"/>
      <c r="OVJ188" s="24"/>
      <c r="OVK188" s="24"/>
      <c r="OVL188" s="24"/>
      <c r="OVP188" s="3"/>
      <c r="OVQ188" s="31"/>
      <c r="OVR188" s="5"/>
      <c r="OVS188" s="9"/>
      <c r="OVV188" s="2"/>
      <c r="OVY188" s="24"/>
      <c r="OVZ188" s="24"/>
      <c r="OWA188" s="31"/>
      <c r="OWB188" s="24"/>
      <c r="OWC188" s="24"/>
      <c r="OWD188" s="24"/>
      <c r="OWE188" s="24"/>
      <c r="OWF188" s="24"/>
      <c r="OWG188" s="24"/>
      <c r="OWH188" s="24"/>
      <c r="OWI188" s="24"/>
      <c r="OWJ188" s="24"/>
      <c r="OWK188" s="24"/>
      <c r="OWL188" s="24"/>
      <c r="OWM188" s="24"/>
      <c r="OWN188" s="24"/>
      <c r="OWO188" s="24"/>
      <c r="OWP188" s="24"/>
      <c r="OWT188" s="3"/>
      <c r="OWU188" s="31"/>
      <c r="OWV188" s="5"/>
      <c r="OWW188" s="9"/>
      <c r="OWZ188" s="2"/>
      <c r="OXC188" s="24"/>
      <c r="OXD188" s="24"/>
      <c r="OXE188" s="31"/>
      <c r="OXF188" s="24"/>
      <c r="OXG188" s="24"/>
      <c r="OXH188" s="24"/>
      <c r="OXI188" s="24"/>
      <c r="OXJ188" s="24"/>
      <c r="OXK188" s="24"/>
      <c r="OXL188" s="24"/>
      <c r="OXM188" s="24"/>
      <c r="OXN188" s="24"/>
      <c r="OXO188" s="24"/>
      <c r="OXP188" s="24"/>
      <c r="OXQ188" s="24"/>
      <c r="OXR188" s="24"/>
      <c r="OXS188" s="24"/>
      <c r="OXT188" s="24"/>
      <c r="OXX188" s="3"/>
      <c r="OXY188" s="31"/>
      <c r="OXZ188" s="5"/>
      <c r="OYA188" s="9"/>
      <c r="OYD188" s="2"/>
      <c r="OYG188" s="24"/>
      <c r="OYH188" s="24"/>
      <c r="OYI188" s="31"/>
      <c r="OYJ188" s="24"/>
      <c r="OYK188" s="24"/>
      <c r="OYL188" s="24"/>
      <c r="OYM188" s="24"/>
      <c r="OYN188" s="24"/>
      <c r="OYO188" s="24"/>
      <c r="OYP188" s="24"/>
      <c r="OYQ188" s="24"/>
      <c r="OYR188" s="24"/>
      <c r="OYS188" s="24"/>
      <c r="OYT188" s="24"/>
      <c r="OYU188" s="24"/>
      <c r="OYV188" s="24"/>
      <c r="OYW188" s="24"/>
      <c r="OYX188" s="24"/>
      <c r="OZB188" s="3"/>
      <c r="OZC188" s="31"/>
      <c r="OZD188" s="5"/>
      <c r="OZE188" s="9"/>
      <c r="OZH188" s="2"/>
      <c r="OZK188" s="24"/>
      <c r="OZL188" s="24"/>
      <c r="OZM188" s="31"/>
      <c r="OZN188" s="24"/>
      <c r="OZO188" s="24"/>
      <c r="OZP188" s="24"/>
      <c r="OZQ188" s="24"/>
      <c r="OZR188" s="24"/>
      <c r="OZS188" s="24"/>
      <c r="OZT188" s="24"/>
      <c r="OZU188" s="24"/>
      <c r="OZV188" s="24"/>
      <c r="OZW188" s="24"/>
      <c r="OZX188" s="24"/>
      <c r="OZY188" s="24"/>
      <c r="OZZ188" s="24"/>
      <c r="PAA188" s="24"/>
      <c r="PAB188" s="24"/>
      <c r="PAF188" s="3"/>
      <c r="PAG188" s="31"/>
      <c r="PAH188" s="5"/>
      <c r="PAI188" s="9"/>
      <c r="PAL188" s="2"/>
      <c r="PAO188" s="24"/>
      <c r="PAP188" s="24"/>
      <c r="PAQ188" s="31"/>
      <c r="PAR188" s="24"/>
      <c r="PAS188" s="24"/>
      <c r="PAT188" s="24"/>
      <c r="PAU188" s="24"/>
      <c r="PAV188" s="24"/>
      <c r="PAW188" s="24"/>
      <c r="PAX188" s="24"/>
      <c r="PAY188" s="24"/>
      <c r="PAZ188" s="24"/>
      <c r="PBA188" s="24"/>
      <c r="PBB188" s="24"/>
      <c r="PBC188" s="24"/>
      <c r="PBD188" s="24"/>
      <c r="PBE188" s="24"/>
      <c r="PBF188" s="24"/>
      <c r="PBJ188" s="3"/>
      <c r="PBK188" s="31"/>
      <c r="PBL188" s="5"/>
      <c r="PBM188" s="9"/>
      <c r="PBP188" s="2"/>
      <c r="PBS188" s="24"/>
      <c r="PBT188" s="24"/>
      <c r="PBU188" s="31"/>
      <c r="PBV188" s="24"/>
      <c r="PBW188" s="24"/>
      <c r="PBX188" s="24"/>
      <c r="PBY188" s="24"/>
      <c r="PBZ188" s="24"/>
      <c r="PCA188" s="24"/>
      <c r="PCB188" s="24"/>
      <c r="PCC188" s="24"/>
      <c r="PCD188" s="24"/>
      <c r="PCE188" s="24"/>
      <c r="PCF188" s="24"/>
      <c r="PCG188" s="24"/>
      <c r="PCH188" s="24"/>
      <c r="PCI188" s="24"/>
      <c r="PCJ188" s="24"/>
      <c r="PCN188" s="3"/>
      <c r="PCO188" s="31"/>
      <c r="PCP188" s="5"/>
      <c r="PCQ188" s="9"/>
      <c r="PCT188" s="2"/>
      <c r="PCW188" s="24"/>
      <c r="PCX188" s="24"/>
      <c r="PCY188" s="31"/>
      <c r="PCZ188" s="24"/>
      <c r="PDA188" s="24"/>
      <c r="PDB188" s="24"/>
      <c r="PDC188" s="24"/>
      <c r="PDD188" s="24"/>
      <c r="PDE188" s="24"/>
      <c r="PDF188" s="24"/>
      <c r="PDG188" s="24"/>
      <c r="PDH188" s="24"/>
      <c r="PDI188" s="24"/>
      <c r="PDJ188" s="24"/>
      <c r="PDK188" s="24"/>
      <c r="PDL188" s="24"/>
      <c r="PDM188" s="24"/>
      <c r="PDN188" s="24"/>
      <c r="PDR188" s="3"/>
      <c r="PDS188" s="31"/>
      <c r="PDT188" s="5"/>
      <c r="PDU188" s="9"/>
      <c r="PDX188" s="2"/>
      <c r="PEA188" s="24"/>
      <c r="PEB188" s="24"/>
      <c r="PEC188" s="31"/>
      <c r="PED188" s="24"/>
      <c r="PEE188" s="24"/>
      <c r="PEF188" s="24"/>
      <c r="PEG188" s="24"/>
      <c r="PEH188" s="24"/>
      <c r="PEI188" s="24"/>
      <c r="PEJ188" s="24"/>
      <c r="PEK188" s="24"/>
      <c r="PEL188" s="24"/>
      <c r="PEM188" s="24"/>
      <c r="PEN188" s="24"/>
      <c r="PEO188" s="24"/>
      <c r="PEP188" s="24"/>
      <c r="PEQ188" s="24"/>
      <c r="PER188" s="24"/>
      <c r="PEV188" s="3"/>
      <c r="PEW188" s="31"/>
      <c r="PEX188" s="5"/>
      <c r="PEY188" s="9"/>
      <c r="PFB188" s="2"/>
      <c r="PFE188" s="24"/>
      <c r="PFF188" s="24"/>
      <c r="PFG188" s="31"/>
      <c r="PFH188" s="24"/>
      <c r="PFI188" s="24"/>
      <c r="PFJ188" s="24"/>
      <c r="PFK188" s="24"/>
      <c r="PFL188" s="24"/>
      <c r="PFM188" s="24"/>
      <c r="PFN188" s="24"/>
      <c r="PFO188" s="24"/>
      <c r="PFP188" s="24"/>
      <c r="PFQ188" s="24"/>
      <c r="PFR188" s="24"/>
      <c r="PFS188" s="24"/>
      <c r="PFT188" s="24"/>
      <c r="PFU188" s="24"/>
      <c r="PFV188" s="24"/>
      <c r="PFZ188" s="3"/>
      <c r="PGA188" s="31"/>
      <c r="PGB188" s="5"/>
      <c r="PGC188" s="9"/>
      <c r="PGF188" s="2"/>
      <c r="PGI188" s="24"/>
      <c r="PGJ188" s="24"/>
      <c r="PGK188" s="31"/>
      <c r="PGL188" s="24"/>
      <c r="PGM188" s="24"/>
      <c r="PGN188" s="24"/>
      <c r="PGO188" s="24"/>
      <c r="PGP188" s="24"/>
      <c r="PGQ188" s="24"/>
      <c r="PGR188" s="24"/>
      <c r="PGS188" s="24"/>
      <c r="PGT188" s="24"/>
      <c r="PGU188" s="24"/>
      <c r="PGV188" s="24"/>
      <c r="PGW188" s="24"/>
      <c r="PGX188" s="24"/>
      <c r="PGY188" s="24"/>
      <c r="PGZ188" s="24"/>
      <c r="PHD188" s="3"/>
      <c r="PHE188" s="31"/>
      <c r="PHF188" s="5"/>
      <c r="PHG188" s="9"/>
      <c r="PHJ188" s="2"/>
      <c r="PHM188" s="24"/>
      <c r="PHN188" s="24"/>
      <c r="PHO188" s="31"/>
      <c r="PHP188" s="24"/>
      <c r="PHQ188" s="24"/>
      <c r="PHR188" s="24"/>
      <c r="PHS188" s="24"/>
      <c r="PHT188" s="24"/>
      <c r="PHU188" s="24"/>
      <c r="PHV188" s="24"/>
      <c r="PHW188" s="24"/>
      <c r="PHX188" s="24"/>
      <c r="PHY188" s="24"/>
      <c r="PHZ188" s="24"/>
      <c r="PIA188" s="24"/>
      <c r="PIB188" s="24"/>
      <c r="PIC188" s="24"/>
      <c r="PID188" s="24"/>
      <c r="PIH188" s="3"/>
      <c r="PII188" s="31"/>
      <c r="PIJ188" s="5"/>
      <c r="PIK188" s="9"/>
      <c r="PIN188" s="2"/>
      <c r="PIQ188" s="24"/>
      <c r="PIR188" s="24"/>
      <c r="PIS188" s="31"/>
      <c r="PIT188" s="24"/>
      <c r="PIU188" s="24"/>
      <c r="PIV188" s="24"/>
      <c r="PIW188" s="24"/>
      <c r="PIX188" s="24"/>
      <c r="PIY188" s="24"/>
      <c r="PIZ188" s="24"/>
      <c r="PJA188" s="24"/>
      <c r="PJB188" s="24"/>
      <c r="PJC188" s="24"/>
      <c r="PJD188" s="24"/>
      <c r="PJE188" s="24"/>
      <c r="PJF188" s="24"/>
      <c r="PJG188" s="24"/>
      <c r="PJH188" s="24"/>
      <c r="PJL188" s="3"/>
      <c r="PJM188" s="31"/>
      <c r="PJN188" s="5"/>
      <c r="PJO188" s="9"/>
      <c r="PJR188" s="2"/>
      <c r="PJU188" s="24"/>
      <c r="PJV188" s="24"/>
      <c r="PJW188" s="31"/>
      <c r="PJX188" s="24"/>
      <c r="PJY188" s="24"/>
      <c r="PJZ188" s="24"/>
      <c r="PKA188" s="24"/>
      <c r="PKB188" s="24"/>
      <c r="PKC188" s="24"/>
      <c r="PKD188" s="24"/>
      <c r="PKE188" s="24"/>
      <c r="PKF188" s="24"/>
      <c r="PKG188" s="24"/>
      <c r="PKH188" s="24"/>
      <c r="PKI188" s="24"/>
      <c r="PKJ188" s="24"/>
      <c r="PKK188" s="24"/>
      <c r="PKL188" s="24"/>
      <c r="PKP188" s="3"/>
      <c r="PKQ188" s="31"/>
      <c r="PKR188" s="5"/>
      <c r="PKS188" s="9"/>
      <c r="PKV188" s="2"/>
      <c r="PKY188" s="24"/>
      <c r="PKZ188" s="24"/>
      <c r="PLA188" s="31"/>
      <c r="PLB188" s="24"/>
      <c r="PLC188" s="24"/>
      <c r="PLD188" s="24"/>
      <c r="PLE188" s="24"/>
      <c r="PLF188" s="24"/>
      <c r="PLG188" s="24"/>
      <c r="PLH188" s="24"/>
      <c r="PLI188" s="24"/>
      <c r="PLJ188" s="24"/>
      <c r="PLK188" s="24"/>
      <c r="PLL188" s="24"/>
      <c r="PLM188" s="24"/>
      <c r="PLN188" s="24"/>
      <c r="PLO188" s="24"/>
      <c r="PLP188" s="24"/>
      <c r="PLT188" s="3"/>
      <c r="PLU188" s="31"/>
      <c r="PLV188" s="5"/>
      <c r="PLW188" s="9"/>
      <c r="PLZ188" s="2"/>
      <c r="PMC188" s="24"/>
      <c r="PMD188" s="24"/>
      <c r="PME188" s="31"/>
      <c r="PMF188" s="24"/>
      <c r="PMG188" s="24"/>
      <c r="PMH188" s="24"/>
      <c r="PMI188" s="24"/>
      <c r="PMJ188" s="24"/>
      <c r="PMK188" s="24"/>
      <c r="PML188" s="24"/>
      <c r="PMM188" s="24"/>
      <c r="PMN188" s="24"/>
      <c r="PMO188" s="24"/>
      <c r="PMP188" s="24"/>
      <c r="PMQ188" s="24"/>
      <c r="PMR188" s="24"/>
      <c r="PMS188" s="24"/>
      <c r="PMT188" s="24"/>
      <c r="PMX188" s="3"/>
      <c r="PMY188" s="31"/>
      <c r="PMZ188" s="5"/>
      <c r="PNA188" s="9"/>
      <c r="PND188" s="2"/>
      <c r="PNG188" s="24"/>
      <c r="PNH188" s="24"/>
      <c r="PNI188" s="31"/>
      <c r="PNJ188" s="24"/>
      <c r="PNK188" s="24"/>
      <c r="PNL188" s="24"/>
      <c r="PNM188" s="24"/>
      <c r="PNN188" s="24"/>
      <c r="PNO188" s="24"/>
      <c r="PNP188" s="24"/>
      <c r="PNQ188" s="24"/>
      <c r="PNR188" s="24"/>
      <c r="PNS188" s="24"/>
      <c r="PNT188" s="24"/>
      <c r="PNU188" s="24"/>
      <c r="PNV188" s="24"/>
      <c r="PNW188" s="24"/>
      <c r="PNX188" s="24"/>
      <c r="POB188" s="3"/>
      <c r="POC188" s="31"/>
      <c r="POD188" s="5"/>
      <c r="POE188" s="9"/>
      <c r="POH188" s="2"/>
      <c r="POK188" s="24"/>
      <c r="POL188" s="24"/>
      <c r="POM188" s="31"/>
      <c r="PON188" s="24"/>
      <c r="POO188" s="24"/>
      <c r="POP188" s="24"/>
      <c r="POQ188" s="24"/>
      <c r="POR188" s="24"/>
      <c r="POS188" s="24"/>
      <c r="POT188" s="24"/>
      <c r="POU188" s="24"/>
      <c r="POV188" s="24"/>
      <c r="POW188" s="24"/>
      <c r="POX188" s="24"/>
      <c r="POY188" s="24"/>
      <c r="POZ188" s="24"/>
      <c r="PPA188" s="24"/>
      <c r="PPB188" s="24"/>
      <c r="PPF188" s="3"/>
      <c r="PPG188" s="31"/>
      <c r="PPH188" s="5"/>
      <c r="PPI188" s="9"/>
      <c r="PPL188" s="2"/>
      <c r="PPO188" s="24"/>
      <c r="PPP188" s="24"/>
      <c r="PPQ188" s="31"/>
      <c r="PPR188" s="24"/>
      <c r="PPS188" s="24"/>
      <c r="PPT188" s="24"/>
      <c r="PPU188" s="24"/>
      <c r="PPV188" s="24"/>
      <c r="PPW188" s="24"/>
      <c r="PPX188" s="24"/>
      <c r="PPY188" s="24"/>
      <c r="PPZ188" s="24"/>
      <c r="PQA188" s="24"/>
      <c r="PQB188" s="24"/>
      <c r="PQC188" s="24"/>
      <c r="PQD188" s="24"/>
      <c r="PQE188" s="24"/>
      <c r="PQF188" s="24"/>
      <c r="PQJ188" s="3"/>
      <c r="PQK188" s="31"/>
      <c r="PQL188" s="5"/>
      <c r="PQM188" s="9"/>
      <c r="PQP188" s="2"/>
      <c r="PQS188" s="24"/>
      <c r="PQT188" s="24"/>
      <c r="PQU188" s="31"/>
      <c r="PQV188" s="24"/>
      <c r="PQW188" s="24"/>
      <c r="PQX188" s="24"/>
      <c r="PQY188" s="24"/>
      <c r="PQZ188" s="24"/>
      <c r="PRA188" s="24"/>
      <c r="PRB188" s="24"/>
      <c r="PRC188" s="24"/>
      <c r="PRD188" s="24"/>
      <c r="PRE188" s="24"/>
      <c r="PRF188" s="24"/>
      <c r="PRG188" s="24"/>
      <c r="PRH188" s="24"/>
      <c r="PRI188" s="24"/>
      <c r="PRJ188" s="24"/>
      <c r="PRN188" s="3"/>
      <c r="PRO188" s="31"/>
      <c r="PRP188" s="5"/>
      <c r="PRQ188" s="9"/>
      <c r="PRT188" s="2"/>
      <c r="PRW188" s="24"/>
      <c r="PRX188" s="24"/>
      <c r="PRY188" s="31"/>
      <c r="PRZ188" s="24"/>
      <c r="PSA188" s="24"/>
      <c r="PSB188" s="24"/>
      <c r="PSC188" s="24"/>
      <c r="PSD188" s="24"/>
      <c r="PSE188" s="24"/>
      <c r="PSF188" s="24"/>
      <c r="PSG188" s="24"/>
      <c r="PSH188" s="24"/>
      <c r="PSI188" s="24"/>
      <c r="PSJ188" s="24"/>
      <c r="PSK188" s="24"/>
      <c r="PSL188" s="24"/>
      <c r="PSM188" s="24"/>
      <c r="PSN188" s="24"/>
      <c r="PSR188" s="3"/>
      <c r="PSS188" s="31"/>
      <c r="PST188" s="5"/>
      <c r="PSU188" s="9"/>
      <c r="PSX188" s="2"/>
      <c r="PTA188" s="24"/>
      <c r="PTB188" s="24"/>
      <c r="PTC188" s="31"/>
      <c r="PTD188" s="24"/>
      <c r="PTE188" s="24"/>
      <c r="PTF188" s="24"/>
      <c r="PTG188" s="24"/>
      <c r="PTH188" s="24"/>
      <c r="PTI188" s="24"/>
      <c r="PTJ188" s="24"/>
      <c r="PTK188" s="24"/>
      <c r="PTL188" s="24"/>
      <c r="PTM188" s="24"/>
      <c r="PTN188" s="24"/>
      <c r="PTO188" s="24"/>
      <c r="PTP188" s="24"/>
      <c r="PTQ188" s="24"/>
      <c r="PTR188" s="24"/>
      <c r="PTV188" s="3"/>
      <c r="PTW188" s="31"/>
      <c r="PTX188" s="5"/>
      <c r="PTY188" s="9"/>
      <c r="PUB188" s="2"/>
      <c r="PUE188" s="24"/>
      <c r="PUF188" s="24"/>
      <c r="PUG188" s="31"/>
      <c r="PUH188" s="24"/>
      <c r="PUI188" s="24"/>
      <c r="PUJ188" s="24"/>
      <c r="PUK188" s="24"/>
      <c r="PUL188" s="24"/>
      <c r="PUM188" s="24"/>
      <c r="PUN188" s="24"/>
      <c r="PUO188" s="24"/>
      <c r="PUP188" s="24"/>
      <c r="PUQ188" s="24"/>
      <c r="PUR188" s="24"/>
      <c r="PUS188" s="24"/>
      <c r="PUT188" s="24"/>
      <c r="PUU188" s="24"/>
      <c r="PUV188" s="24"/>
      <c r="PUZ188" s="3"/>
      <c r="PVA188" s="31"/>
      <c r="PVB188" s="5"/>
      <c r="PVC188" s="9"/>
      <c r="PVF188" s="2"/>
      <c r="PVI188" s="24"/>
      <c r="PVJ188" s="24"/>
      <c r="PVK188" s="31"/>
      <c r="PVL188" s="24"/>
      <c r="PVM188" s="24"/>
      <c r="PVN188" s="24"/>
      <c r="PVO188" s="24"/>
      <c r="PVP188" s="24"/>
      <c r="PVQ188" s="24"/>
      <c r="PVR188" s="24"/>
      <c r="PVS188" s="24"/>
      <c r="PVT188" s="24"/>
      <c r="PVU188" s="24"/>
      <c r="PVV188" s="24"/>
      <c r="PVW188" s="24"/>
      <c r="PVX188" s="24"/>
      <c r="PVY188" s="24"/>
      <c r="PVZ188" s="24"/>
      <c r="PWD188" s="3"/>
      <c r="PWE188" s="31"/>
      <c r="PWF188" s="5"/>
      <c r="PWG188" s="9"/>
      <c r="PWJ188" s="2"/>
      <c r="PWM188" s="24"/>
      <c r="PWN188" s="24"/>
      <c r="PWO188" s="31"/>
      <c r="PWP188" s="24"/>
      <c r="PWQ188" s="24"/>
      <c r="PWR188" s="24"/>
      <c r="PWS188" s="24"/>
      <c r="PWT188" s="24"/>
      <c r="PWU188" s="24"/>
      <c r="PWV188" s="24"/>
      <c r="PWW188" s="24"/>
      <c r="PWX188" s="24"/>
      <c r="PWY188" s="24"/>
      <c r="PWZ188" s="24"/>
      <c r="PXA188" s="24"/>
      <c r="PXB188" s="24"/>
      <c r="PXC188" s="24"/>
      <c r="PXD188" s="24"/>
      <c r="PXH188" s="3"/>
      <c r="PXI188" s="31"/>
      <c r="PXJ188" s="5"/>
      <c r="PXK188" s="9"/>
      <c r="PXN188" s="2"/>
      <c r="PXQ188" s="24"/>
      <c r="PXR188" s="24"/>
      <c r="PXS188" s="31"/>
      <c r="PXT188" s="24"/>
      <c r="PXU188" s="24"/>
      <c r="PXV188" s="24"/>
      <c r="PXW188" s="24"/>
      <c r="PXX188" s="24"/>
      <c r="PXY188" s="24"/>
      <c r="PXZ188" s="24"/>
      <c r="PYA188" s="24"/>
      <c r="PYB188" s="24"/>
      <c r="PYC188" s="24"/>
      <c r="PYD188" s="24"/>
      <c r="PYE188" s="24"/>
      <c r="PYF188" s="24"/>
      <c r="PYG188" s="24"/>
      <c r="PYH188" s="24"/>
      <c r="PYL188" s="3"/>
      <c r="PYM188" s="31"/>
      <c r="PYN188" s="5"/>
      <c r="PYO188" s="9"/>
      <c r="PYR188" s="2"/>
      <c r="PYU188" s="24"/>
      <c r="PYV188" s="24"/>
      <c r="PYW188" s="31"/>
      <c r="PYX188" s="24"/>
      <c r="PYY188" s="24"/>
      <c r="PYZ188" s="24"/>
      <c r="PZA188" s="24"/>
      <c r="PZB188" s="24"/>
      <c r="PZC188" s="24"/>
      <c r="PZD188" s="24"/>
      <c r="PZE188" s="24"/>
      <c r="PZF188" s="24"/>
      <c r="PZG188" s="24"/>
      <c r="PZH188" s="24"/>
      <c r="PZI188" s="24"/>
      <c r="PZJ188" s="24"/>
      <c r="PZK188" s="24"/>
      <c r="PZL188" s="24"/>
      <c r="PZP188" s="3"/>
      <c r="PZQ188" s="31"/>
      <c r="PZR188" s="5"/>
      <c r="PZS188" s="9"/>
      <c r="PZV188" s="2"/>
      <c r="PZY188" s="24"/>
      <c r="PZZ188" s="24"/>
      <c r="QAA188" s="31"/>
      <c r="QAB188" s="24"/>
      <c r="QAC188" s="24"/>
      <c r="QAD188" s="24"/>
      <c r="QAE188" s="24"/>
      <c r="QAF188" s="24"/>
      <c r="QAG188" s="24"/>
      <c r="QAH188" s="24"/>
      <c r="QAI188" s="24"/>
      <c r="QAJ188" s="24"/>
      <c r="QAK188" s="24"/>
      <c r="QAL188" s="24"/>
      <c r="QAM188" s="24"/>
      <c r="QAN188" s="24"/>
      <c r="QAO188" s="24"/>
      <c r="QAP188" s="24"/>
      <c r="QAT188" s="3"/>
      <c r="QAU188" s="31"/>
      <c r="QAV188" s="5"/>
      <c r="QAW188" s="9"/>
      <c r="QAZ188" s="2"/>
      <c r="QBC188" s="24"/>
      <c r="QBD188" s="24"/>
      <c r="QBE188" s="31"/>
      <c r="QBF188" s="24"/>
      <c r="QBG188" s="24"/>
      <c r="QBH188" s="24"/>
      <c r="QBI188" s="24"/>
      <c r="QBJ188" s="24"/>
      <c r="QBK188" s="24"/>
      <c r="QBL188" s="24"/>
      <c r="QBM188" s="24"/>
      <c r="QBN188" s="24"/>
      <c r="QBO188" s="24"/>
      <c r="QBP188" s="24"/>
      <c r="QBQ188" s="24"/>
      <c r="QBR188" s="24"/>
      <c r="QBS188" s="24"/>
      <c r="QBT188" s="24"/>
      <c r="QBX188" s="3"/>
      <c r="QBY188" s="31"/>
      <c r="QBZ188" s="5"/>
      <c r="QCA188" s="9"/>
      <c r="QCD188" s="2"/>
      <c r="QCG188" s="24"/>
      <c r="QCH188" s="24"/>
      <c r="QCI188" s="31"/>
      <c r="QCJ188" s="24"/>
      <c r="QCK188" s="24"/>
      <c r="QCL188" s="24"/>
      <c r="QCM188" s="24"/>
      <c r="QCN188" s="24"/>
      <c r="QCO188" s="24"/>
      <c r="QCP188" s="24"/>
      <c r="QCQ188" s="24"/>
      <c r="QCR188" s="24"/>
      <c r="QCS188" s="24"/>
      <c r="QCT188" s="24"/>
      <c r="QCU188" s="24"/>
      <c r="QCV188" s="24"/>
      <c r="QCW188" s="24"/>
      <c r="QCX188" s="24"/>
      <c r="QDB188" s="3"/>
      <c r="QDC188" s="31"/>
      <c r="QDD188" s="5"/>
      <c r="QDE188" s="9"/>
      <c r="QDH188" s="2"/>
      <c r="QDK188" s="24"/>
      <c r="QDL188" s="24"/>
      <c r="QDM188" s="31"/>
      <c r="QDN188" s="24"/>
      <c r="QDO188" s="24"/>
      <c r="QDP188" s="24"/>
      <c r="QDQ188" s="24"/>
      <c r="QDR188" s="24"/>
      <c r="QDS188" s="24"/>
      <c r="QDT188" s="24"/>
      <c r="QDU188" s="24"/>
      <c r="QDV188" s="24"/>
      <c r="QDW188" s="24"/>
      <c r="QDX188" s="24"/>
      <c r="QDY188" s="24"/>
      <c r="QDZ188" s="24"/>
      <c r="QEA188" s="24"/>
      <c r="QEB188" s="24"/>
      <c r="QEF188" s="3"/>
      <c r="QEG188" s="31"/>
      <c r="QEH188" s="5"/>
      <c r="QEI188" s="9"/>
      <c r="QEL188" s="2"/>
      <c r="QEO188" s="24"/>
      <c r="QEP188" s="24"/>
      <c r="QEQ188" s="31"/>
      <c r="QER188" s="24"/>
      <c r="QES188" s="24"/>
      <c r="QET188" s="24"/>
      <c r="QEU188" s="24"/>
      <c r="QEV188" s="24"/>
      <c r="QEW188" s="24"/>
      <c r="QEX188" s="24"/>
      <c r="QEY188" s="24"/>
      <c r="QEZ188" s="24"/>
      <c r="QFA188" s="24"/>
      <c r="QFB188" s="24"/>
      <c r="QFC188" s="24"/>
      <c r="QFD188" s="24"/>
      <c r="QFE188" s="24"/>
      <c r="QFF188" s="24"/>
      <c r="QFJ188" s="3"/>
      <c r="QFK188" s="31"/>
      <c r="QFL188" s="5"/>
      <c r="QFM188" s="9"/>
      <c r="QFP188" s="2"/>
      <c r="QFS188" s="24"/>
      <c r="QFT188" s="24"/>
      <c r="QFU188" s="31"/>
      <c r="QFV188" s="24"/>
      <c r="QFW188" s="24"/>
      <c r="QFX188" s="24"/>
      <c r="QFY188" s="24"/>
      <c r="QFZ188" s="24"/>
      <c r="QGA188" s="24"/>
      <c r="QGB188" s="24"/>
      <c r="QGC188" s="24"/>
      <c r="QGD188" s="24"/>
      <c r="QGE188" s="24"/>
      <c r="QGF188" s="24"/>
      <c r="QGG188" s="24"/>
      <c r="QGH188" s="24"/>
      <c r="QGI188" s="24"/>
      <c r="QGJ188" s="24"/>
      <c r="QGN188" s="3"/>
      <c r="QGO188" s="31"/>
      <c r="QGP188" s="5"/>
      <c r="QGQ188" s="9"/>
      <c r="QGT188" s="2"/>
      <c r="QGW188" s="24"/>
      <c r="QGX188" s="24"/>
      <c r="QGY188" s="31"/>
      <c r="QGZ188" s="24"/>
      <c r="QHA188" s="24"/>
      <c r="QHB188" s="24"/>
      <c r="QHC188" s="24"/>
      <c r="QHD188" s="24"/>
      <c r="QHE188" s="24"/>
      <c r="QHF188" s="24"/>
      <c r="QHG188" s="24"/>
      <c r="QHH188" s="24"/>
      <c r="QHI188" s="24"/>
      <c r="QHJ188" s="24"/>
      <c r="QHK188" s="24"/>
      <c r="QHL188" s="24"/>
      <c r="QHM188" s="24"/>
      <c r="QHN188" s="24"/>
      <c r="QHR188" s="3"/>
      <c r="QHS188" s="31"/>
      <c r="QHT188" s="5"/>
      <c r="QHU188" s="9"/>
      <c r="QHX188" s="2"/>
      <c r="QIA188" s="24"/>
      <c r="QIB188" s="24"/>
      <c r="QIC188" s="31"/>
      <c r="QID188" s="24"/>
      <c r="QIE188" s="24"/>
      <c r="QIF188" s="24"/>
      <c r="QIG188" s="24"/>
      <c r="QIH188" s="24"/>
      <c r="QII188" s="24"/>
      <c r="QIJ188" s="24"/>
      <c r="QIK188" s="24"/>
      <c r="QIL188" s="24"/>
      <c r="QIM188" s="24"/>
      <c r="QIN188" s="24"/>
      <c r="QIO188" s="24"/>
      <c r="QIP188" s="24"/>
      <c r="QIQ188" s="24"/>
      <c r="QIR188" s="24"/>
      <c r="QIV188" s="3"/>
      <c r="QIW188" s="31"/>
      <c r="QIX188" s="5"/>
      <c r="QIY188" s="9"/>
      <c r="QJB188" s="2"/>
      <c r="QJE188" s="24"/>
      <c r="QJF188" s="24"/>
      <c r="QJG188" s="31"/>
      <c r="QJH188" s="24"/>
      <c r="QJI188" s="24"/>
      <c r="QJJ188" s="24"/>
      <c r="QJK188" s="24"/>
      <c r="QJL188" s="24"/>
      <c r="QJM188" s="24"/>
      <c r="QJN188" s="24"/>
      <c r="QJO188" s="24"/>
      <c r="QJP188" s="24"/>
      <c r="QJQ188" s="24"/>
      <c r="QJR188" s="24"/>
      <c r="QJS188" s="24"/>
      <c r="QJT188" s="24"/>
      <c r="QJU188" s="24"/>
      <c r="QJV188" s="24"/>
      <c r="QJZ188" s="3"/>
      <c r="QKA188" s="31"/>
      <c r="QKB188" s="5"/>
      <c r="QKC188" s="9"/>
      <c r="QKF188" s="2"/>
      <c r="QKI188" s="24"/>
      <c r="QKJ188" s="24"/>
      <c r="QKK188" s="31"/>
      <c r="QKL188" s="24"/>
      <c r="QKM188" s="24"/>
      <c r="QKN188" s="24"/>
      <c r="QKO188" s="24"/>
      <c r="QKP188" s="24"/>
      <c r="QKQ188" s="24"/>
      <c r="QKR188" s="24"/>
      <c r="QKS188" s="24"/>
      <c r="QKT188" s="24"/>
      <c r="QKU188" s="24"/>
      <c r="QKV188" s="24"/>
      <c r="QKW188" s="24"/>
      <c r="QKX188" s="24"/>
      <c r="QKY188" s="24"/>
      <c r="QKZ188" s="24"/>
      <c r="QLD188" s="3"/>
      <c r="QLE188" s="31"/>
      <c r="QLF188" s="5"/>
      <c r="QLG188" s="9"/>
      <c r="QLJ188" s="2"/>
      <c r="QLM188" s="24"/>
      <c r="QLN188" s="24"/>
      <c r="QLO188" s="31"/>
      <c r="QLP188" s="24"/>
      <c r="QLQ188" s="24"/>
      <c r="QLR188" s="24"/>
      <c r="QLS188" s="24"/>
      <c r="QLT188" s="24"/>
      <c r="QLU188" s="24"/>
      <c r="QLV188" s="24"/>
      <c r="QLW188" s="24"/>
      <c r="QLX188" s="24"/>
      <c r="QLY188" s="24"/>
      <c r="QLZ188" s="24"/>
      <c r="QMA188" s="24"/>
      <c r="QMB188" s="24"/>
      <c r="QMC188" s="24"/>
      <c r="QMD188" s="24"/>
      <c r="QMH188" s="3"/>
      <c r="QMI188" s="31"/>
      <c r="QMJ188" s="5"/>
      <c r="QMK188" s="9"/>
      <c r="QMN188" s="2"/>
      <c r="QMQ188" s="24"/>
      <c r="QMR188" s="24"/>
      <c r="QMS188" s="31"/>
      <c r="QMT188" s="24"/>
      <c r="QMU188" s="24"/>
      <c r="QMV188" s="24"/>
      <c r="QMW188" s="24"/>
      <c r="QMX188" s="24"/>
      <c r="QMY188" s="24"/>
      <c r="QMZ188" s="24"/>
      <c r="QNA188" s="24"/>
      <c r="QNB188" s="24"/>
      <c r="QNC188" s="24"/>
      <c r="QND188" s="24"/>
      <c r="QNE188" s="24"/>
      <c r="QNF188" s="24"/>
      <c r="QNG188" s="24"/>
      <c r="QNH188" s="24"/>
      <c r="QNL188" s="3"/>
      <c r="QNM188" s="31"/>
      <c r="QNN188" s="5"/>
      <c r="QNO188" s="9"/>
      <c r="QNR188" s="2"/>
      <c r="QNU188" s="24"/>
      <c r="QNV188" s="24"/>
      <c r="QNW188" s="31"/>
      <c r="QNX188" s="24"/>
      <c r="QNY188" s="24"/>
      <c r="QNZ188" s="24"/>
      <c r="QOA188" s="24"/>
      <c r="QOB188" s="24"/>
      <c r="QOC188" s="24"/>
      <c r="QOD188" s="24"/>
      <c r="QOE188" s="24"/>
      <c r="QOF188" s="24"/>
      <c r="QOG188" s="24"/>
      <c r="QOH188" s="24"/>
      <c r="QOI188" s="24"/>
      <c r="QOJ188" s="24"/>
      <c r="QOK188" s="24"/>
      <c r="QOL188" s="24"/>
      <c r="QOP188" s="3"/>
      <c r="QOQ188" s="31"/>
      <c r="QOR188" s="5"/>
      <c r="QOS188" s="9"/>
      <c r="QOV188" s="2"/>
      <c r="QOY188" s="24"/>
      <c r="QOZ188" s="24"/>
      <c r="QPA188" s="31"/>
      <c r="QPB188" s="24"/>
      <c r="QPC188" s="24"/>
      <c r="QPD188" s="24"/>
      <c r="QPE188" s="24"/>
      <c r="QPF188" s="24"/>
      <c r="QPG188" s="24"/>
      <c r="QPH188" s="24"/>
      <c r="QPI188" s="24"/>
      <c r="QPJ188" s="24"/>
      <c r="QPK188" s="24"/>
      <c r="QPL188" s="24"/>
      <c r="QPM188" s="24"/>
      <c r="QPN188" s="24"/>
      <c r="QPO188" s="24"/>
      <c r="QPP188" s="24"/>
      <c r="QPT188" s="3"/>
      <c r="QPU188" s="31"/>
      <c r="QPV188" s="5"/>
      <c r="QPW188" s="9"/>
      <c r="QPZ188" s="2"/>
      <c r="QQC188" s="24"/>
      <c r="QQD188" s="24"/>
      <c r="QQE188" s="31"/>
      <c r="QQF188" s="24"/>
      <c r="QQG188" s="24"/>
      <c r="QQH188" s="24"/>
      <c r="QQI188" s="24"/>
      <c r="QQJ188" s="24"/>
      <c r="QQK188" s="24"/>
      <c r="QQL188" s="24"/>
      <c r="QQM188" s="24"/>
      <c r="QQN188" s="24"/>
      <c r="QQO188" s="24"/>
      <c r="QQP188" s="24"/>
      <c r="QQQ188" s="24"/>
      <c r="QQR188" s="24"/>
      <c r="QQS188" s="24"/>
      <c r="QQT188" s="24"/>
      <c r="QQX188" s="3"/>
      <c r="QQY188" s="31"/>
      <c r="QQZ188" s="5"/>
      <c r="QRA188" s="9"/>
      <c r="QRD188" s="2"/>
      <c r="QRG188" s="24"/>
      <c r="QRH188" s="24"/>
      <c r="QRI188" s="31"/>
      <c r="QRJ188" s="24"/>
      <c r="QRK188" s="24"/>
      <c r="QRL188" s="24"/>
      <c r="QRM188" s="24"/>
      <c r="QRN188" s="24"/>
      <c r="QRO188" s="24"/>
      <c r="QRP188" s="24"/>
      <c r="QRQ188" s="24"/>
      <c r="QRR188" s="24"/>
      <c r="QRS188" s="24"/>
      <c r="QRT188" s="24"/>
      <c r="QRU188" s="24"/>
      <c r="QRV188" s="24"/>
      <c r="QRW188" s="24"/>
      <c r="QRX188" s="24"/>
      <c r="QSB188" s="3"/>
      <c r="QSC188" s="31"/>
      <c r="QSD188" s="5"/>
      <c r="QSE188" s="9"/>
      <c r="QSH188" s="2"/>
      <c r="QSK188" s="24"/>
      <c r="QSL188" s="24"/>
      <c r="QSM188" s="31"/>
      <c r="QSN188" s="24"/>
      <c r="QSO188" s="24"/>
      <c r="QSP188" s="24"/>
      <c r="QSQ188" s="24"/>
      <c r="QSR188" s="24"/>
      <c r="QSS188" s="24"/>
      <c r="QST188" s="24"/>
      <c r="QSU188" s="24"/>
      <c r="QSV188" s="24"/>
      <c r="QSW188" s="24"/>
      <c r="QSX188" s="24"/>
      <c r="QSY188" s="24"/>
      <c r="QSZ188" s="24"/>
      <c r="QTA188" s="24"/>
      <c r="QTB188" s="24"/>
      <c r="QTF188" s="3"/>
      <c r="QTG188" s="31"/>
      <c r="QTH188" s="5"/>
      <c r="QTI188" s="9"/>
      <c r="QTL188" s="2"/>
      <c r="QTO188" s="24"/>
      <c r="QTP188" s="24"/>
      <c r="QTQ188" s="31"/>
      <c r="QTR188" s="24"/>
      <c r="QTS188" s="24"/>
      <c r="QTT188" s="24"/>
      <c r="QTU188" s="24"/>
      <c r="QTV188" s="24"/>
      <c r="QTW188" s="24"/>
      <c r="QTX188" s="24"/>
      <c r="QTY188" s="24"/>
      <c r="QTZ188" s="24"/>
      <c r="QUA188" s="24"/>
      <c r="QUB188" s="24"/>
      <c r="QUC188" s="24"/>
      <c r="QUD188" s="24"/>
      <c r="QUE188" s="24"/>
      <c r="QUF188" s="24"/>
      <c r="QUJ188" s="3"/>
      <c r="QUK188" s="31"/>
      <c r="QUL188" s="5"/>
      <c r="QUM188" s="9"/>
      <c r="QUP188" s="2"/>
      <c r="QUS188" s="24"/>
      <c r="QUT188" s="24"/>
      <c r="QUU188" s="31"/>
      <c r="QUV188" s="24"/>
      <c r="QUW188" s="24"/>
      <c r="QUX188" s="24"/>
      <c r="QUY188" s="24"/>
      <c r="QUZ188" s="24"/>
      <c r="QVA188" s="24"/>
      <c r="QVB188" s="24"/>
      <c r="QVC188" s="24"/>
      <c r="QVD188" s="24"/>
      <c r="QVE188" s="24"/>
      <c r="QVF188" s="24"/>
      <c r="QVG188" s="24"/>
      <c r="QVH188" s="24"/>
      <c r="QVI188" s="24"/>
      <c r="QVJ188" s="24"/>
      <c r="QVN188" s="3"/>
      <c r="QVO188" s="31"/>
      <c r="QVP188" s="5"/>
      <c r="QVQ188" s="9"/>
      <c r="QVT188" s="2"/>
      <c r="QVW188" s="24"/>
      <c r="QVX188" s="24"/>
      <c r="QVY188" s="31"/>
      <c r="QVZ188" s="24"/>
      <c r="QWA188" s="24"/>
      <c r="QWB188" s="24"/>
      <c r="QWC188" s="24"/>
      <c r="QWD188" s="24"/>
      <c r="QWE188" s="24"/>
      <c r="QWF188" s="24"/>
      <c r="QWG188" s="24"/>
      <c r="QWH188" s="24"/>
      <c r="QWI188" s="24"/>
      <c r="QWJ188" s="24"/>
      <c r="QWK188" s="24"/>
      <c r="QWL188" s="24"/>
      <c r="QWM188" s="24"/>
      <c r="QWN188" s="24"/>
      <c r="QWR188" s="3"/>
      <c r="QWS188" s="31"/>
      <c r="QWT188" s="5"/>
      <c r="QWU188" s="9"/>
      <c r="QWX188" s="2"/>
      <c r="QXA188" s="24"/>
      <c r="QXB188" s="24"/>
      <c r="QXC188" s="31"/>
      <c r="QXD188" s="24"/>
      <c r="QXE188" s="24"/>
      <c r="QXF188" s="24"/>
      <c r="QXG188" s="24"/>
      <c r="QXH188" s="24"/>
      <c r="QXI188" s="24"/>
      <c r="QXJ188" s="24"/>
      <c r="QXK188" s="24"/>
      <c r="QXL188" s="24"/>
      <c r="QXM188" s="24"/>
      <c r="QXN188" s="24"/>
      <c r="QXO188" s="24"/>
      <c r="QXP188" s="24"/>
      <c r="QXQ188" s="24"/>
      <c r="QXR188" s="24"/>
      <c r="QXV188" s="3"/>
      <c r="QXW188" s="31"/>
      <c r="QXX188" s="5"/>
      <c r="QXY188" s="9"/>
      <c r="QYB188" s="2"/>
      <c r="QYE188" s="24"/>
      <c r="QYF188" s="24"/>
      <c r="QYG188" s="31"/>
      <c r="QYH188" s="24"/>
      <c r="QYI188" s="24"/>
      <c r="QYJ188" s="24"/>
      <c r="QYK188" s="24"/>
      <c r="QYL188" s="24"/>
      <c r="QYM188" s="24"/>
      <c r="QYN188" s="24"/>
      <c r="QYO188" s="24"/>
      <c r="QYP188" s="24"/>
      <c r="QYQ188" s="24"/>
      <c r="QYR188" s="24"/>
      <c r="QYS188" s="24"/>
      <c r="QYT188" s="24"/>
      <c r="QYU188" s="24"/>
      <c r="QYV188" s="24"/>
      <c r="QYZ188" s="3"/>
      <c r="QZA188" s="31"/>
      <c r="QZB188" s="5"/>
      <c r="QZC188" s="9"/>
      <c r="QZF188" s="2"/>
      <c r="QZI188" s="24"/>
      <c r="QZJ188" s="24"/>
      <c r="QZK188" s="31"/>
      <c r="QZL188" s="24"/>
      <c r="QZM188" s="24"/>
      <c r="QZN188" s="24"/>
      <c r="QZO188" s="24"/>
      <c r="QZP188" s="24"/>
      <c r="QZQ188" s="24"/>
      <c r="QZR188" s="24"/>
      <c r="QZS188" s="24"/>
      <c r="QZT188" s="24"/>
      <c r="QZU188" s="24"/>
      <c r="QZV188" s="24"/>
      <c r="QZW188" s="24"/>
      <c r="QZX188" s="24"/>
      <c r="QZY188" s="24"/>
      <c r="QZZ188" s="24"/>
      <c r="RAD188" s="3"/>
      <c r="RAE188" s="31"/>
      <c r="RAF188" s="5"/>
      <c r="RAG188" s="9"/>
      <c r="RAJ188" s="2"/>
      <c r="RAM188" s="24"/>
      <c r="RAN188" s="24"/>
      <c r="RAO188" s="31"/>
      <c r="RAP188" s="24"/>
      <c r="RAQ188" s="24"/>
      <c r="RAR188" s="24"/>
      <c r="RAS188" s="24"/>
      <c r="RAT188" s="24"/>
      <c r="RAU188" s="24"/>
      <c r="RAV188" s="24"/>
      <c r="RAW188" s="24"/>
      <c r="RAX188" s="24"/>
      <c r="RAY188" s="24"/>
      <c r="RAZ188" s="24"/>
      <c r="RBA188" s="24"/>
      <c r="RBB188" s="24"/>
      <c r="RBC188" s="24"/>
      <c r="RBD188" s="24"/>
      <c r="RBH188" s="3"/>
      <c r="RBI188" s="31"/>
      <c r="RBJ188" s="5"/>
      <c r="RBK188" s="9"/>
      <c r="RBN188" s="2"/>
      <c r="RBQ188" s="24"/>
      <c r="RBR188" s="24"/>
      <c r="RBS188" s="31"/>
      <c r="RBT188" s="24"/>
      <c r="RBU188" s="24"/>
      <c r="RBV188" s="24"/>
      <c r="RBW188" s="24"/>
      <c r="RBX188" s="24"/>
      <c r="RBY188" s="24"/>
      <c r="RBZ188" s="24"/>
      <c r="RCA188" s="24"/>
      <c r="RCB188" s="24"/>
      <c r="RCC188" s="24"/>
      <c r="RCD188" s="24"/>
      <c r="RCE188" s="24"/>
      <c r="RCF188" s="24"/>
      <c r="RCG188" s="24"/>
      <c r="RCH188" s="24"/>
      <c r="RCL188" s="3"/>
      <c r="RCM188" s="31"/>
      <c r="RCN188" s="5"/>
      <c r="RCO188" s="9"/>
      <c r="RCR188" s="2"/>
      <c r="RCU188" s="24"/>
      <c r="RCV188" s="24"/>
      <c r="RCW188" s="31"/>
      <c r="RCX188" s="24"/>
      <c r="RCY188" s="24"/>
      <c r="RCZ188" s="24"/>
      <c r="RDA188" s="24"/>
      <c r="RDB188" s="24"/>
      <c r="RDC188" s="24"/>
      <c r="RDD188" s="24"/>
      <c r="RDE188" s="24"/>
      <c r="RDF188" s="24"/>
      <c r="RDG188" s="24"/>
      <c r="RDH188" s="24"/>
      <c r="RDI188" s="24"/>
      <c r="RDJ188" s="24"/>
      <c r="RDK188" s="24"/>
      <c r="RDL188" s="24"/>
      <c r="RDP188" s="3"/>
      <c r="RDQ188" s="31"/>
      <c r="RDR188" s="5"/>
      <c r="RDS188" s="9"/>
      <c r="RDV188" s="2"/>
      <c r="RDY188" s="24"/>
      <c r="RDZ188" s="24"/>
      <c r="REA188" s="31"/>
      <c r="REB188" s="24"/>
      <c r="REC188" s="24"/>
      <c r="RED188" s="24"/>
      <c r="REE188" s="24"/>
      <c r="REF188" s="24"/>
      <c r="REG188" s="24"/>
      <c r="REH188" s="24"/>
      <c r="REI188" s="24"/>
      <c r="REJ188" s="24"/>
      <c r="REK188" s="24"/>
      <c r="REL188" s="24"/>
      <c r="REM188" s="24"/>
      <c r="REN188" s="24"/>
      <c r="REO188" s="24"/>
      <c r="REP188" s="24"/>
      <c r="RET188" s="3"/>
      <c r="REU188" s="31"/>
      <c r="REV188" s="5"/>
      <c r="REW188" s="9"/>
      <c r="REZ188" s="2"/>
      <c r="RFC188" s="24"/>
      <c r="RFD188" s="24"/>
      <c r="RFE188" s="31"/>
      <c r="RFF188" s="24"/>
      <c r="RFG188" s="24"/>
      <c r="RFH188" s="24"/>
      <c r="RFI188" s="24"/>
      <c r="RFJ188" s="24"/>
      <c r="RFK188" s="24"/>
      <c r="RFL188" s="24"/>
      <c r="RFM188" s="24"/>
      <c r="RFN188" s="24"/>
      <c r="RFO188" s="24"/>
      <c r="RFP188" s="24"/>
      <c r="RFQ188" s="24"/>
      <c r="RFR188" s="24"/>
      <c r="RFS188" s="24"/>
      <c r="RFT188" s="24"/>
      <c r="RFX188" s="3"/>
      <c r="RFY188" s="31"/>
      <c r="RFZ188" s="5"/>
      <c r="RGA188" s="9"/>
      <c r="RGD188" s="2"/>
      <c r="RGG188" s="24"/>
      <c r="RGH188" s="24"/>
      <c r="RGI188" s="31"/>
      <c r="RGJ188" s="24"/>
      <c r="RGK188" s="24"/>
      <c r="RGL188" s="24"/>
      <c r="RGM188" s="24"/>
      <c r="RGN188" s="24"/>
      <c r="RGO188" s="24"/>
      <c r="RGP188" s="24"/>
      <c r="RGQ188" s="24"/>
      <c r="RGR188" s="24"/>
      <c r="RGS188" s="24"/>
      <c r="RGT188" s="24"/>
      <c r="RGU188" s="24"/>
      <c r="RGV188" s="24"/>
      <c r="RGW188" s="24"/>
      <c r="RGX188" s="24"/>
      <c r="RHB188" s="3"/>
      <c r="RHC188" s="31"/>
      <c r="RHD188" s="5"/>
      <c r="RHE188" s="9"/>
      <c r="RHH188" s="2"/>
      <c r="RHK188" s="24"/>
      <c r="RHL188" s="24"/>
      <c r="RHM188" s="31"/>
      <c r="RHN188" s="24"/>
      <c r="RHO188" s="24"/>
      <c r="RHP188" s="24"/>
      <c r="RHQ188" s="24"/>
      <c r="RHR188" s="24"/>
      <c r="RHS188" s="24"/>
      <c r="RHT188" s="24"/>
      <c r="RHU188" s="24"/>
      <c r="RHV188" s="24"/>
      <c r="RHW188" s="24"/>
      <c r="RHX188" s="24"/>
      <c r="RHY188" s="24"/>
      <c r="RHZ188" s="24"/>
      <c r="RIA188" s="24"/>
      <c r="RIB188" s="24"/>
      <c r="RIF188" s="3"/>
      <c r="RIG188" s="31"/>
      <c r="RIH188" s="5"/>
      <c r="RII188" s="9"/>
      <c r="RIL188" s="2"/>
      <c r="RIO188" s="24"/>
      <c r="RIP188" s="24"/>
      <c r="RIQ188" s="31"/>
      <c r="RIR188" s="24"/>
      <c r="RIS188" s="24"/>
      <c r="RIT188" s="24"/>
      <c r="RIU188" s="24"/>
      <c r="RIV188" s="24"/>
      <c r="RIW188" s="24"/>
      <c r="RIX188" s="24"/>
      <c r="RIY188" s="24"/>
      <c r="RIZ188" s="24"/>
      <c r="RJA188" s="24"/>
      <c r="RJB188" s="24"/>
      <c r="RJC188" s="24"/>
      <c r="RJD188" s="24"/>
      <c r="RJE188" s="24"/>
      <c r="RJF188" s="24"/>
      <c r="RJJ188" s="3"/>
      <c r="RJK188" s="31"/>
      <c r="RJL188" s="5"/>
      <c r="RJM188" s="9"/>
      <c r="RJP188" s="2"/>
      <c r="RJS188" s="24"/>
      <c r="RJT188" s="24"/>
      <c r="RJU188" s="31"/>
      <c r="RJV188" s="24"/>
      <c r="RJW188" s="24"/>
      <c r="RJX188" s="24"/>
      <c r="RJY188" s="24"/>
      <c r="RJZ188" s="24"/>
      <c r="RKA188" s="24"/>
      <c r="RKB188" s="24"/>
      <c r="RKC188" s="24"/>
      <c r="RKD188" s="24"/>
      <c r="RKE188" s="24"/>
      <c r="RKF188" s="24"/>
      <c r="RKG188" s="24"/>
      <c r="RKH188" s="24"/>
      <c r="RKI188" s="24"/>
      <c r="RKJ188" s="24"/>
      <c r="RKN188" s="3"/>
      <c r="RKO188" s="31"/>
      <c r="RKP188" s="5"/>
      <c r="RKQ188" s="9"/>
      <c r="RKT188" s="2"/>
      <c r="RKW188" s="24"/>
      <c r="RKX188" s="24"/>
      <c r="RKY188" s="31"/>
      <c r="RKZ188" s="24"/>
      <c r="RLA188" s="24"/>
      <c r="RLB188" s="24"/>
      <c r="RLC188" s="24"/>
      <c r="RLD188" s="24"/>
      <c r="RLE188" s="24"/>
      <c r="RLF188" s="24"/>
      <c r="RLG188" s="24"/>
      <c r="RLH188" s="24"/>
      <c r="RLI188" s="24"/>
      <c r="RLJ188" s="24"/>
      <c r="RLK188" s="24"/>
      <c r="RLL188" s="24"/>
      <c r="RLM188" s="24"/>
      <c r="RLN188" s="24"/>
      <c r="RLR188" s="3"/>
      <c r="RLS188" s="31"/>
      <c r="RLT188" s="5"/>
      <c r="RLU188" s="9"/>
      <c r="RLX188" s="2"/>
      <c r="RMA188" s="24"/>
      <c r="RMB188" s="24"/>
      <c r="RMC188" s="31"/>
      <c r="RMD188" s="24"/>
      <c r="RME188" s="24"/>
      <c r="RMF188" s="24"/>
      <c r="RMG188" s="24"/>
      <c r="RMH188" s="24"/>
      <c r="RMI188" s="24"/>
      <c r="RMJ188" s="24"/>
      <c r="RMK188" s="24"/>
      <c r="RML188" s="24"/>
      <c r="RMM188" s="24"/>
      <c r="RMN188" s="24"/>
      <c r="RMO188" s="24"/>
      <c r="RMP188" s="24"/>
      <c r="RMQ188" s="24"/>
      <c r="RMR188" s="24"/>
      <c r="RMV188" s="3"/>
      <c r="RMW188" s="31"/>
      <c r="RMX188" s="5"/>
      <c r="RMY188" s="9"/>
      <c r="RNB188" s="2"/>
      <c r="RNE188" s="24"/>
      <c r="RNF188" s="24"/>
      <c r="RNG188" s="31"/>
      <c r="RNH188" s="24"/>
      <c r="RNI188" s="24"/>
      <c r="RNJ188" s="24"/>
      <c r="RNK188" s="24"/>
      <c r="RNL188" s="24"/>
      <c r="RNM188" s="24"/>
      <c r="RNN188" s="24"/>
      <c r="RNO188" s="24"/>
      <c r="RNP188" s="24"/>
      <c r="RNQ188" s="24"/>
      <c r="RNR188" s="24"/>
      <c r="RNS188" s="24"/>
      <c r="RNT188" s="24"/>
      <c r="RNU188" s="24"/>
      <c r="RNV188" s="24"/>
      <c r="RNZ188" s="3"/>
      <c r="ROA188" s="31"/>
      <c r="ROB188" s="5"/>
      <c r="ROC188" s="9"/>
      <c r="ROF188" s="2"/>
      <c r="ROI188" s="24"/>
      <c r="ROJ188" s="24"/>
      <c r="ROK188" s="31"/>
      <c r="ROL188" s="24"/>
      <c r="ROM188" s="24"/>
      <c r="RON188" s="24"/>
      <c r="ROO188" s="24"/>
      <c r="ROP188" s="24"/>
      <c r="ROQ188" s="24"/>
      <c r="ROR188" s="24"/>
      <c r="ROS188" s="24"/>
      <c r="ROT188" s="24"/>
      <c r="ROU188" s="24"/>
      <c r="ROV188" s="24"/>
      <c r="ROW188" s="24"/>
      <c r="ROX188" s="24"/>
      <c r="ROY188" s="24"/>
      <c r="ROZ188" s="24"/>
      <c r="RPD188" s="3"/>
      <c r="RPE188" s="31"/>
      <c r="RPF188" s="5"/>
      <c r="RPG188" s="9"/>
      <c r="RPJ188" s="2"/>
      <c r="RPM188" s="24"/>
      <c r="RPN188" s="24"/>
      <c r="RPO188" s="31"/>
      <c r="RPP188" s="24"/>
      <c r="RPQ188" s="24"/>
      <c r="RPR188" s="24"/>
      <c r="RPS188" s="24"/>
      <c r="RPT188" s="24"/>
      <c r="RPU188" s="24"/>
      <c r="RPV188" s="24"/>
      <c r="RPW188" s="24"/>
      <c r="RPX188" s="24"/>
      <c r="RPY188" s="24"/>
      <c r="RPZ188" s="24"/>
      <c r="RQA188" s="24"/>
      <c r="RQB188" s="24"/>
      <c r="RQC188" s="24"/>
      <c r="RQD188" s="24"/>
      <c r="RQH188" s="3"/>
      <c r="RQI188" s="31"/>
      <c r="RQJ188" s="5"/>
      <c r="RQK188" s="9"/>
      <c r="RQN188" s="2"/>
      <c r="RQQ188" s="24"/>
      <c r="RQR188" s="24"/>
      <c r="RQS188" s="31"/>
      <c r="RQT188" s="24"/>
      <c r="RQU188" s="24"/>
      <c r="RQV188" s="24"/>
      <c r="RQW188" s="24"/>
      <c r="RQX188" s="24"/>
      <c r="RQY188" s="24"/>
      <c r="RQZ188" s="24"/>
      <c r="RRA188" s="24"/>
      <c r="RRB188" s="24"/>
      <c r="RRC188" s="24"/>
      <c r="RRD188" s="24"/>
      <c r="RRE188" s="24"/>
      <c r="RRF188" s="24"/>
      <c r="RRG188" s="24"/>
      <c r="RRH188" s="24"/>
      <c r="RRL188" s="3"/>
      <c r="RRM188" s="31"/>
      <c r="RRN188" s="5"/>
      <c r="RRO188" s="9"/>
      <c r="RRR188" s="2"/>
      <c r="RRU188" s="24"/>
      <c r="RRV188" s="24"/>
      <c r="RRW188" s="31"/>
      <c r="RRX188" s="24"/>
      <c r="RRY188" s="24"/>
      <c r="RRZ188" s="24"/>
      <c r="RSA188" s="24"/>
      <c r="RSB188" s="24"/>
      <c r="RSC188" s="24"/>
      <c r="RSD188" s="24"/>
      <c r="RSE188" s="24"/>
      <c r="RSF188" s="24"/>
      <c r="RSG188" s="24"/>
      <c r="RSH188" s="24"/>
      <c r="RSI188" s="24"/>
      <c r="RSJ188" s="24"/>
      <c r="RSK188" s="24"/>
      <c r="RSL188" s="24"/>
      <c r="RSP188" s="3"/>
      <c r="RSQ188" s="31"/>
      <c r="RSR188" s="5"/>
      <c r="RSS188" s="9"/>
      <c r="RSV188" s="2"/>
      <c r="RSY188" s="24"/>
      <c r="RSZ188" s="24"/>
      <c r="RTA188" s="31"/>
      <c r="RTB188" s="24"/>
      <c r="RTC188" s="24"/>
      <c r="RTD188" s="24"/>
      <c r="RTE188" s="24"/>
      <c r="RTF188" s="24"/>
      <c r="RTG188" s="24"/>
      <c r="RTH188" s="24"/>
      <c r="RTI188" s="24"/>
      <c r="RTJ188" s="24"/>
      <c r="RTK188" s="24"/>
      <c r="RTL188" s="24"/>
      <c r="RTM188" s="24"/>
      <c r="RTN188" s="24"/>
      <c r="RTO188" s="24"/>
      <c r="RTP188" s="24"/>
      <c r="RTT188" s="3"/>
      <c r="RTU188" s="31"/>
      <c r="RTV188" s="5"/>
      <c r="RTW188" s="9"/>
      <c r="RTZ188" s="2"/>
      <c r="RUC188" s="24"/>
      <c r="RUD188" s="24"/>
      <c r="RUE188" s="31"/>
      <c r="RUF188" s="24"/>
      <c r="RUG188" s="24"/>
      <c r="RUH188" s="24"/>
      <c r="RUI188" s="24"/>
      <c r="RUJ188" s="24"/>
      <c r="RUK188" s="24"/>
      <c r="RUL188" s="24"/>
      <c r="RUM188" s="24"/>
      <c r="RUN188" s="24"/>
      <c r="RUO188" s="24"/>
      <c r="RUP188" s="24"/>
      <c r="RUQ188" s="24"/>
      <c r="RUR188" s="24"/>
      <c r="RUS188" s="24"/>
      <c r="RUT188" s="24"/>
      <c r="RUX188" s="3"/>
      <c r="RUY188" s="31"/>
      <c r="RUZ188" s="5"/>
      <c r="RVA188" s="9"/>
      <c r="RVD188" s="2"/>
      <c r="RVG188" s="24"/>
      <c r="RVH188" s="24"/>
      <c r="RVI188" s="31"/>
      <c r="RVJ188" s="24"/>
      <c r="RVK188" s="24"/>
      <c r="RVL188" s="24"/>
      <c r="RVM188" s="24"/>
      <c r="RVN188" s="24"/>
      <c r="RVO188" s="24"/>
      <c r="RVP188" s="24"/>
      <c r="RVQ188" s="24"/>
      <c r="RVR188" s="24"/>
      <c r="RVS188" s="24"/>
      <c r="RVT188" s="24"/>
      <c r="RVU188" s="24"/>
      <c r="RVV188" s="24"/>
      <c r="RVW188" s="24"/>
      <c r="RVX188" s="24"/>
      <c r="RWB188" s="3"/>
      <c r="RWC188" s="31"/>
      <c r="RWD188" s="5"/>
      <c r="RWE188" s="9"/>
      <c r="RWH188" s="2"/>
      <c r="RWK188" s="24"/>
      <c r="RWL188" s="24"/>
      <c r="RWM188" s="31"/>
      <c r="RWN188" s="24"/>
      <c r="RWO188" s="24"/>
      <c r="RWP188" s="24"/>
      <c r="RWQ188" s="24"/>
      <c r="RWR188" s="24"/>
      <c r="RWS188" s="24"/>
      <c r="RWT188" s="24"/>
      <c r="RWU188" s="24"/>
      <c r="RWV188" s="24"/>
      <c r="RWW188" s="24"/>
      <c r="RWX188" s="24"/>
      <c r="RWY188" s="24"/>
      <c r="RWZ188" s="24"/>
      <c r="RXA188" s="24"/>
      <c r="RXB188" s="24"/>
      <c r="RXF188" s="3"/>
      <c r="RXG188" s="31"/>
      <c r="RXH188" s="5"/>
      <c r="RXI188" s="9"/>
      <c r="RXL188" s="2"/>
      <c r="RXO188" s="24"/>
      <c r="RXP188" s="24"/>
      <c r="RXQ188" s="31"/>
      <c r="RXR188" s="24"/>
      <c r="RXS188" s="24"/>
      <c r="RXT188" s="24"/>
      <c r="RXU188" s="24"/>
      <c r="RXV188" s="24"/>
      <c r="RXW188" s="24"/>
      <c r="RXX188" s="24"/>
      <c r="RXY188" s="24"/>
      <c r="RXZ188" s="24"/>
      <c r="RYA188" s="24"/>
      <c r="RYB188" s="24"/>
      <c r="RYC188" s="24"/>
      <c r="RYD188" s="24"/>
      <c r="RYE188" s="24"/>
      <c r="RYF188" s="24"/>
      <c r="RYJ188" s="3"/>
      <c r="RYK188" s="31"/>
      <c r="RYL188" s="5"/>
      <c r="RYM188" s="9"/>
      <c r="RYP188" s="2"/>
      <c r="RYS188" s="24"/>
      <c r="RYT188" s="24"/>
      <c r="RYU188" s="31"/>
      <c r="RYV188" s="24"/>
      <c r="RYW188" s="24"/>
      <c r="RYX188" s="24"/>
      <c r="RYY188" s="24"/>
      <c r="RYZ188" s="24"/>
      <c r="RZA188" s="24"/>
      <c r="RZB188" s="24"/>
      <c r="RZC188" s="24"/>
      <c r="RZD188" s="24"/>
      <c r="RZE188" s="24"/>
      <c r="RZF188" s="24"/>
      <c r="RZG188" s="24"/>
      <c r="RZH188" s="24"/>
      <c r="RZI188" s="24"/>
      <c r="RZJ188" s="24"/>
      <c r="RZN188" s="3"/>
      <c r="RZO188" s="31"/>
      <c r="RZP188" s="5"/>
      <c r="RZQ188" s="9"/>
      <c r="RZT188" s="2"/>
      <c r="RZW188" s="24"/>
      <c r="RZX188" s="24"/>
      <c r="RZY188" s="31"/>
      <c r="RZZ188" s="24"/>
      <c r="SAA188" s="24"/>
      <c r="SAB188" s="24"/>
      <c r="SAC188" s="24"/>
      <c r="SAD188" s="24"/>
      <c r="SAE188" s="24"/>
      <c r="SAF188" s="24"/>
      <c r="SAG188" s="24"/>
      <c r="SAH188" s="24"/>
      <c r="SAI188" s="24"/>
      <c r="SAJ188" s="24"/>
      <c r="SAK188" s="24"/>
      <c r="SAL188" s="24"/>
      <c r="SAM188" s="24"/>
      <c r="SAN188" s="24"/>
      <c r="SAR188" s="3"/>
      <c r="SAS188" s="31"/>
      <c r="SAT188" s="5"/>
      <c r="SAU188" s="9"/>
      <c r="SAX188" s="2"/>
      <c r="SBA188" s="24"/>
      <c r="SBB188" s="24"/>
      <c r="SBC188" s="31"/>
      <c r="SBD188" s="24"/>
      <c r="SBE188" s="24"/>
      <c r="SBF188" s="24"/>
      <c r="SBG188" s="24"/>
      <c r="SBH188" s="24"/>
      <c r="SBI188" s="24"/>
      <c r="SBJ188" s="24"/>
      <c r="SBK188" s="24"/>
      <c r="SBL188" s="24"/>
      <c r="SBM188" s="24"/>
      <c r="SBN188" s="24"/>
      <c r="SBO188" s="24"/>
      <c r="SBP188" s="24"/>
      <c r="SBQ188" s="24"/>
      <c r="SBR188" s="24"/>
      <c r="SBV188" s="3"/>
      <c r="SBW188" s="31"/>
      <c r="SBX188" s="5"/>
      <c r="SBY188" s="9"/>
      <c r="SCB188" s="2"/>
      <c r="SCE188" s="24"/>
      <c r="SCF188" s="24"/>
      <c r="SCG188" s="31"/>
      <c r="SCH188" s="24"/>
      <c r="SCI188" s="24"/>
      <c r="SCJ188" s="24"/>
      <c r="SCK188" s="24"/>
      <c r="SCL188" s="24"/>
      <c r="SCM188" s="24"/>
      <c r="SCN188" s="24"/>
      <c r="SCO188" s="24"/>
      <c r="SCP188" s="24"/>
      <c r="SCQ188" s="24"/>
      <c r="SCR188" s="24"/>
      <c r="SCS188" s="24"/>
      <c r="SCT188" s="24"/>
      <c r="SCU188" s="24"/>
      <c r="SCV188" s="24"/>
      <c r="SCZ188" s="3"/>
      <c r="SDA188" s="31"/>
      <c r="SDB188" s="5"/>
      <c r="SDC188" s="9"/>
      <c r="SDF188" s="2"/>
      <c r="SDI188" s="24"/>
      <c r="SDJ188" s="24"/>
      <c r="SDK188" s="31"/>
      <c r="SDL188" s="24"/>
      <c r="SDM188" s="24"/>
      <c r="SDN188" s="24"/>
      <c r="SDO188" s="24"/>
      <c r="SDP188" s="24"/>
      <c r="SDQ188" s="24"/>
      <c r="SDR188" s="24"/>
      <c r="SDS188" s="24"/>
      <c r="SDT188" s="24"/>
      <c r="SDU188" s="24"/>
      <c r="SDV188" s="24"/>
      <c r="SDW188" s="24"/>
      <c r="SDX188" s="24"/>
      <c r="SDY188" s="24"/>
      <c r="SDZ188" s="24"/>
      <c r="SED188" s="3"/>
      <c r="SEE188" s="31"/>
      <c r="SEF188" s="5"/>
      <c r="SEG188" s="9"/>
      <c r="SEJ188" s="2"/>
      <c r="SEM188" s="24"/>
      <c r="SEN188" s="24"/>
      <c r="SEO188" s="31"/>
      <c r="SEP188" s="24"/>
      <c r="SEQ188" s="24"/>
      <c r="SER188" s="24"/>
      <c r="SES188" s="24"/>
      <c r="SET188" s="24"/>
      <c r="SEU188" s="24"/>
      <c r="SEV188" s="24"/>
      <c r="SEW188" s="24"/>
      <c r="SEX188" s="24"/>
      <c r="SEY188" s="24"/>
      <c r="SEZ188" s="24"/>
      <c r="SFA188" s="24"/>
      <c r="SFB188" s="24"/>
      <c r="SFC188" s="24"/>
      <c r="SFD188" s="24"/>
      <c r="SFH188" s="3"/>
      <c r="SFI188" s="31"/>
      <c r="SFJ188" s="5"/>
      <c r="SFK188" s="9"/>
      <c r="SFN188" s="2"/>
      <c r="SFQ188" s="24"/>
      <c r="SFR188" s="24"/>
      <c r="SFS188" s="31"/>
      <c r="SFT188" s="24"/>
      <c r="SFU188" s="24"/>
      <c r="SFV188" s="24"/>
      <c r="SFW188" s="24"/>
      <c r="SFX188" s="24"/>
      <c r="SFY188" s="24"/>
      <c r="SFZ188" s="24"/>
      <c r="SGA188" s="24"/>
      <c r="SGB188" s="24"/>
      <c r="SGC188" s="24"/>
      <c r="SGD188" s="24"/>
      <c r="SGE188" s="24"/>
      <c r="SGF188" s="24"/>
      <c r="SGG188" s="24"/>
      <c r="SGH188" s="24"/>
      <c r="SGL188" s="3"/>
      <c r="SGM188" s="31"/>
      <c r="SGN188" s="5"/>
      <c r="SGO188" s="9"/>
      <c r="SGR188" s="2"/>
      <c r="SGU188" s="24"/>
      <c r="SGV188" s="24"/>
      <c r="SGW188" s="31"/>
      <c r="SGX188" s="24"/>
      <c r="SGY188" s="24"/>
      <c r="SGZ188" s="24"/>
      <c r="SHA188" s="24"/>
      <c r="SHB188" s="24"/>
      <c r="SHC188" s="24"/>
      <c r="SHD188" s="24"/>
      <c r="SHE188" s="24"/>
      <c r="SHF188" s="24"/>
      <c r="SHG188" s="24"/>
      <c r="SHH188" s="24"/>
      <c r="SHI188" s="24"/>
      <c r="SHJ188" s="24"/>
      <c r="SHK188" s="24"/>
      <c r="SHL188" s="24"/>
      <c r="SHP188" s="3"/>
      <c r="SHQ188" s="31"/>
      <c r="SHR188" s="5"/>
      <c r="SHS188" s="9"/>
      <c r="SHV188" s="2"/>
      <c r="SHY188" s="24"/>
      <c r="SHZ188" s="24"/>
      <c r="SIA188" s="31"/>
      <c r="SIB188" s="24"/>
      <c r="SIC188" s="24"/>
      <c r="SID188" s="24"/>
      <c r="SIE188" s="24"/>
      <c r="SIF188" s="24"/>
      <c r="SIG188" s="24"/>
      <c r="SIH188" s="24"/>
      <c r="SII188" s="24"/>
      <c r="SIJ188" s="24"/>
      <c r="SIK188" s="24"/>
      <c r="SIL188" s="24"/>
      <c r="SIM188" s="24"/>
      <c r="SIN188" s="24"/>
      <c r="SIO188" s="24"/>
      <c r="SIP188" s="24"/>
      <c r="SIT188" s="3"/>
      <c r="SIU188" s="31"/>
      <c r="SIV188" s="5"/>
      <c r="SIW188" s="9"/>
      <c r="SIZ188" s="2"/>
      <c r="SJC188" s="24"/>
      <c r="SJD188" s="24"/>
      <c r="SJE188" s="31"/>
      <c r="SJF188" s="24"/>
      <c r="SJG188" s="24"/>
      <c r="SJH188" s="24"/>
      <c r="SJI188" s="24"/>
      <c r="SJJ188" s="24"/>
      <c r="SJK188" s="24"/>
      <c r="SJL188" s="24"/>
      <c r="SJM188" s="24"/>
      <c r="SJN188" s="24"/>
      <c r="SJO188" s="24"/>
      <c r="SJP188" s="24"/>
      <c r="SJQ188" s="24"/>
      <c r="SJR188" s="24"/>
      <c r="SJS188" s="24"/>
      <c r="SJT188" s="24"/>
      <c r="SJX188" s="3"/>
      <c r="SJY188" s="31"/>
      <c r="SJZ188" s="5"/>
      <c r="SKA188" s="9"/>
      <c r="SKD188" s="2"/>
      <c r="SKG188" s="24"/>
      <c r="SKH188" s="24"/>
      <c r="SKI188" s="31"/>
      <c r="SKJ188" s="24"/>
      <c r="SKK188" s="24"/>
      <c r="SKL188" s="24"/>
      <c r="SKM188" s="24"/>
      <c r="SKN188" s="24"/>
      <c r="SKO188" s="24"/>
      <c r="SKP188" s="24"/>
      <c r="SKQ188" s="24"/>
      <c r="SKR188" s="24"/>
      <c r="SKS188" s="24"/>
      <c r="SKT188" s="24"/>
      <c r="SKU188" s="24"/>
      <c r="SKV188" s="24"/>
      <c r="SKW188" s="24"/>
      <c r="SKX188" s="24"/>
      <c r="SLB188" s="3"/>
      <c r="SLC188" s="31"/>
      <c r="SLD188" s="5"/>
      <c r="SLE188" s="9"/>
      <c r="SLH188" s="2"/>
      <c r="SLK188" s="24"/>
      <c r="SLL188" s="24"/>
      <c r="SLM188" s="31"/>
      <c r="SLN188" s="24"/>
      <c r="SLO188" s="24"/>
      <c r="SLP188" s="24"/>
      <c r="SLQ188" s="24"/>
      <c r="SLR188" s="24"/>
      <c r="SLS188" s="24"/>
      <c r="SLT188" s="24"/>
      <c r="SLU188" s="24"/>
      <c r="SLV188" s="24"/>
      <c r="SLW188" s="24"/>
      <c r="SLX188" s="24"/>
      <c r="SLY188" s="24"/>
      <c r="SLZ188" s="24"/>
      <c r="SMA188" s="24"/>
      <c r="SMB188" s="24"/>
      <c r="SMF188" s="3"/>
      <c r="SMG188" s="31"/>
      <c r="SMH188" s="5"/>
      <c r="SMI188" s="9"/>
      <c r="SML188" s="2"/>
      <c r="SMO188" s="24"/>
      <c r="SMP188" s="24"/>
      <c r="SMQ188" s="31"/>
      <c r="SMR188" s="24"/>
      <c r="SMS188" s="24"/>
      <c r="SMT188" s="24"/>
      <c r="SMU188" s="24"/>
      <c r="SMV188" s="24"/>
      <c r="SMW188" s="24"/>
      <c r="SMX188" s="24"/>
      <c r="SMY188" s="24"/>
      <c r="SMZ188" s="24"/>
      <c r="SNA188" s="24"/>
      <c r="SNB188" s="24"/>
      <c r="SNC188" s="24"/>
      <c r="SND188" s="24"/>
      <c r="SNE188" s="24"/>
      <c r="SNF188" s="24"/>
      <c r="SNJ188" s="3"/>
      <c r="SNK188" s="31"/>
      <c r="SNL188" s="5"/>
      <c r="SNM188" s="9"/>
      <c r="SNP188" s="2"/>
      <c r="SNS188" s="24"/>
      <c r="SNT188" s="24"/>
      <c r="SNU188" s="31"/>
      <c r="SNV188" s="24"/>
      <c r="SNW188" s="24"/>
      <c r="SNX188" s="24"/>
      <c r="SNY188" s="24"/>
      <c r="SNZ188" s="24"/>
      <c r="SOA188" s="24"/>
      <c r="SOB188" s="24"/>
      <c r="SOC188" s="24"/>
      <c r="SOD188" s="24"/>
      <c r="SOE188" s="24"/>
      <c r="SOF188" s="24"/>
      <c r="SOG188" s="24"/>
      <c r="SOH188" s="24"/>
      <c r="SOI188" s="24"/>
      <c r="SOJ188" s="24"/>
      <c r="SON188" s="3"/>
      <c r="SOO188" s="31"/>
      <c r="SOP188" s="5"/>
      <c r="SOQ188" s="9"/>
      <c r="SOT188" s="2"/>
      <c r="SOW188" s="24"/>
      <c r="SOX188" s="24"/>
      <c r="SOY188" s="31"/>
      <c r="SOZ188" s="24"/>
      <c r="SPA188" s="24"/>
      <c r="SPB188" s="24"/>
      <c r="SPC188" s="24"/>
      <c r="SPD188" s="24"/>
      <c r="SPE188" s="24"/>
      <c r="SPF188" s="24"/>
      <c r="SPG188" s="24"/>
      <c r="SPH188" s="24"/>
      <c r="SPI188" s="24"/>
      <c r="SPJ188" s="24"/>
      <c r="SPK188" s="24"/>
      <c r="SPL188" s="24"/>
      <c r="SPM188" s="24"/>
      <c r="SPN188" s="24"/>
      <c r="SPR188" s="3"/>
      <c r="SPS188" s="31"/>
      <c r="SPT188" s="5"/>
      <c r="SPU188" s="9"/>
      <c r="SPX188" s="2"/>
      <c r="SQA188" s="24"/>
      <c r="SQB188" s="24"/>
      <c r="SQC188" s="31"/>
      <c r="SQD188" s="24"/>
      <c r="SQE188" s="24"/>
      <c r="SQF188" s="24"/>
      <c r="SQG188" s="24"/>
      <c r="SQH188" s="24"/>
      <c r="SQI188" s="24"/>
      <c r="SQJ188" s="24"/>
      <c r="SQK188" s="24"/>
      <c r="SQL188" s="24"/>
      <c r="SQM188" s="24"/>
      <c r="SQN188" s="24"/>
      <c r="SQO188" s="24"/>
      <c r="SQP188" s="24"/>
      <c r="SQQ188" s="24"/>
      <c r="SQR188" s="24"/>
      <c r="SQV188" s="3"/>
      <c r="SQW188" s="31"/>
      <c r="SQX188" s="5"/>
      <c r="SQY188" s="9"/>
      <c r="SRB188" s="2"/>
      <c r="SRE188" s="24"/>
      <c r="SRF188" s="24"/>
      <c r="SRG188" s="31"/>
      <c r="SRH188" s="24"/>
      <c r="SRI188" s="24"/>
      <c r="SRJ188" s="24"/>
      <c r="SRK188" s="24"/>
      <c r="SRL188" s="24"/>
      <c r="SRM188" s="24"/>
      <c r="SRN188" s="24"/>
      <c r="SRO188" s="24"/>
      <c r="SRP188" s="24"/>
      <c r="SRQ188" s="24"/>
      <c r="SRR188" s="24"/>
      <c r="SRS188" s="24"/>
      <c r="SRT188" s="24"/>
      <c r="SRU188" s="24"/>
      <c r="SRV188" s="24"/>
      <c r="SRZ188" s="3"/>
      <c r="SSA188" s="31"/>
      <c r="SSB188" s="5"/>
      <c r="SSC188" s="9"/>
      <c r="SSF188" s="2"/>
      <c r="SSI188" s="24"/>
      <c r="SSJ188" s="24"/>
      <c r="SSK188" s="31"/>
      <c r="SSL188" s="24"/>
      <c r="SSM188" s="24"/>
      <c r="SSN188" s="24"/>
      <c r="SSO188" s="24"/>
      <c r="SSP188" s="24"/>
      <c r="SSQ188" s="24"/>
      <c r="SSR188" s="24"/>
      <c r="SSS188" s="24"/>
      <c r="SST188" s="24"/>
      <c r="SSU188" s="24"/>
      <c r="SSV188" s="24"/>
      <c r="SSW188" s="24"/>
      <c r="SSX188" s="24"/>
      <c r="SSY188" s="24"/>
      <c r="SSZ188" s="24"/>
      <c r="STD188" s="3"/>
      <c r="STE188" s="31"/>
      <c r="STF188" s="5"/>
      <c r="STG188" s="9"/>
      <c r="STJ188" s="2"/>
      <c r="STM188" s="24"/>
      <c r="STN188" s="24"/>
      <c r="STO188" s="31"/>
      <c r="STP188" s="24"/>
      <c r="STQ188" s="24"/>
      <c r="STR188" s="24"/>
      <c r="STS188" s="24"/>
      <c r="STT188" s="24"/>
      <c r="STU188" s="24"/>
      <c r="STV188" s="24"/>
      <c r="STW188" s="24"/>
      <c r="STX188" s="24"/>
      <c r="STY188" s="24"/>
      <c r="STZ188" s="24"/>
      <c r="SUA188" s="24"/>
      <c r="SUB188" s="24"/>
      <c r="SUC188" s="24"/>
      <c r="SUD188" s="24"/>
      <c r="SUH188" s="3"/>
      <c r="SUI188" s="31"/>
      <c r="SUJ188" s="5"/>
      <c r="SUK188" s="9"/>
      <c r="SUN188" s="2"/>
      <c r="SUQ188" s="24"/>
      <c r="SUR188" s="24"/>
      <c r="SUS188" s="31"/>
      <c r="SUT188" s="24"/>
      <c r="SUU188" s="24"/>
      <c r="SUV188" s="24"/>
      <c r="SUW188" s="24"/>
      <c r="SUX188" s="24"/>
      <c r="SUY188" s="24"/>
      <c r="SUZ188" s="24"/>
      <c r="SVA188" s="24"/>
      <c r="SVB188" s="24"/>
      <c r="SVC188" s="24"/>
      <c r="SVD188" s="24"/>
      <c r="SVE188" s="24"/>
      <c r="SVF188" s="24"/>
      <c r="SVG188" s="24"/>
      <c r="SVH188" s="24"/>
      <c r="SVL188" s="3"/>
      <c r="SVM188" s="31"/>
      <c r="SVN188" s="5"/>
      <c r="SVO188" s="9"/>
      <c r="SVR188" s="2"/>
      <c r="SVU188" s="24"/>
      <c r="SVV188" s="24"/>
      <c r="SVW188" s="31"/>
      <c r="SVX188" s="24"/>
      <c r="SVY188" s="24"/>
      <c r="SVZ188" s="24"/>
      <c r="SWA188" s="24"/>
      <c r="SWB188" s="24"/>
      <c r="SWC188" s="24"/>
      <c r="SWD188" s="24"/>
      <c r="SWE188" s="24"/>
      <c r="SWF188" s="24"/>
      <c r="SWG188" s="24"/>
      <c r="SWH188" s="24"/>
      <c r="SWI188" s="24"/>
      <c r="SWJ188" s="24"/>
      <c r="SWK188" s="24"/>
      <c r="SWL188" s="24"/>
      <c r="SWP188" s="3"/>
      <c r="SWQ188" s="31"/>
      <c r="SWR188" s="5"/>
      <c r="SWS188" s="9"/>
      <c r="SWV188" s="2"/>
      <c r="SWY188" s="24"/>
      <c r="SWZ188" s="24"/>
      <c r="SXA188" s="31"/>
      <c r="SXB188" s="24"/>
      <c r="SXC188" s="24"/>
      <c r="SXD188" s="24"/>
      <c r="SXE188" s="24"/>
      <c r="SXF188" s="24"/>
      <c r="SXG188" s="24"/>
      <c r="SXH188" s="24"/>
      <c r="SXI188" s="24"/>
      <c r="SXJ188" s="24"/>
      <c r="SXK188" s="24"/>
      <c r="SXL188" s="24"/>
      <c r="SXM188" s="24"/>
      <c r="SXN188" s="24"/>
      <c r="SXO188" s="24"/>
      <c r="SXP188" s="24"/>
      <c r="SXT188" s="3"/>
      <c r="SXU188" s="31"/>
      <c r="SXV188" s="5"/>
      <c r="SXW188" s="9"/>
      <c r="SXZ188" s="2"/>
      <c r="SYC188" s="24"/>
      <c r="SYD188" s="24"/>
      <c r="SYE188" s="31"/>
      <c r="SYF188" s="24"/>
      <c r="SYG188" s="24"/>
      <c r="SYH188" s="24"/>
      <c r="SYI188" s="24"/>
      <c r="SYJ188" s="24"/>
      <c r="SYK188" s="24"/>
      <c r="SYL188" s="24"/>
      <c r="SYM188" s="24"/>
      <c r="SYN188" s="24"/>
      <c r="SYO188" s="24"/>
      <c r="SYP188" s="24"/>
      <c r="SYQ188" s="24"/>
      <c r="SYR188" s="24"/>
      <c r="SYS188" s="24"/>
      <c r="SYT188" s="24"/>
      <c r="SYX188" s="3"/>
      <c r="SYY188" s="31"/>
      <c r="SYZ188" s="5"/>
      <c r="SZA188" s="9"/>
      <c r="SZD188" s="2"/>
      <c r="SZG188" s="24"/>
      <c r="SZH188" s="24"/>
      <c r="SZI188" s="31"/>
      <c r="SZJ188" s="24"/>
      <c r="SZK188" s="24"/>
      <c r="SZL188" s="24"/>
      <c r="SZM188" s="24"/>
      <c r="SZN188" s="24"/>
      <c r="SZO188" s="24"/>
      <c r="SZP188" s="24"/>
      <c r="SZQ188" s="24"/>
      <c r="SZR188" s="24"/>
      <c r="SZS188" s="24"/>
      <c r="SZT188" s="24"/>
      <c r="SZU188" s="24"/>
      <c r="SZV188" s="24"/>
      <c r="SZW188" s="24"/>
      <c r="SZX188" s="24"/>
      <c r="TAB188" s="3"/>
      <c r="TAC188" s="31"/>
      <c r="TAD188" s="5"/>
      <c r="TAE188" s="9"/>
      <c r="TAH188" s="2"/>
      <c r="TAK188" s="24"/>
      <c r="TAL188" s="24"/>
      <c r="TAM188" s="31"/>
      <c r="TAN188" s="24"/>
      <c r="TAO188" s="24"/>
      <c r="TAP188" s="24"/>
      <c r="TAQ188" s="24"/>
      <c r="TAR188" s="24"/>
      <c r="TAS188" s="24"/>
      <c r="TAT188" s="24"/>
      <c r="TAU188" s="24"/>
      <c r="TAV188" s="24"/>
      <c r="TAW188" s="24"/>
      <c r="TAX188" s="24"/>
      <c r="TAY188" s="24"/>
      <c r="TAZ188" s="24"/>
      <c r="TBA188" s="24"/>
      <c r="TBB188" s="24"/>
      <c r="TBF188" s="3"/>
      <c r="TBG188" s="31"/>
      <c r="TBH188" s="5"/>
      <c r="TBI188" s="9"/>
      <c r="TBL188" s="2"/>
      <c r="TBO188" s="24"/>
      <c r="TBP188" s="24"/>
      <c r="TBQ188" s="31"/>
      <c r="TBR188" s="24"/>
      <c r="TBS188" s="24"/>
      <c r="TBT188" s="24"/>
      <c r="TBU188" s="24"/>
      <c r="TBV188" s="24"/>
      <c r="TBW188" s="24"/>
      <c r="TBX188" s="24"/>
      <c r="TBY188" s="24"/>
      <c r="TBZ188" s="24"/>
      <c r="TCA188" s="24"/>
      <c r="TCB188" s="24"/>
      <c r="TCC188" s="24"/>
      <c r="TCD188" s="24"/>
      <c r="TCE188" s="24"/>
      <c r="TCF188" s="24"/>
      <c r="TCJ188" s="3"/>
      <c r="TCK188" s="31"/>
      <c r="TCL188" s="5"/>
      <c r="TCM188" s="9"/>
      <c r="TCP188" s="2"/>
      <c r="TCS188" s="24"/>
      <c r="TCT188" s="24"/>
      <c r="TCU188" s="31"/>
      <c r="TCV188" s="24"/>
      <c r="TCW188" s="24"/>
      <c r="TCX188" s="24"/>
      <c r="TCY188" s="24"/>
      <c r="TCZ188" s="24"/>
      <c r="TDA188" s="24"/>
      <c r="TDB188" s="24"/>
      <c r="TDC188" s="24"/>
      <c r="TDD188" s="24"/>
      <c r="TDE188" s="24"/>
      <c r="TDF188" s="24"/>
      <c r="TDG188" s="24"/>
      <c r="TDH188" s="24"/>
      <c r="TDI188" s="24"/>
      <c r="TDJ188" s="24"/>
      <c r="TDN188" s="3"/>
      <c r="TDO188" s="31"/>
      <c r="TDP188" s="5"/>
      <c r="TDQ188" s="9"/>
      <c r="TDT188" s="2"/>
      <c r="TDW188" s="24"/>
      <c r="TDX188" s="24"/>
      <c r="TDY188" s="31"/>
      <c r="TDZ188" s="24"/>
      <c r="TEA188" s="24"/>
      <c r="TEB188" s="24"/>
      <c r="TEC188" s="24"/>
      <c r="TED188" s="24"/>
      <c r="TEE188" s="24"/>
      <c r="TEF188" s="24"/>
      <c r="TEG188" s="24"/>
      <c r="TEH188" s="24"/>
      <c r="TEI188" s="24"/>
      <c r="TEJ188" s="24"/>
      <c r="TEK188" s="24"/>
      <c r="TEL188" s="24"/>
      <c r="TEM188" s="24"/>
      <c r="TEN188" s="24"/>
      <c r="TER188" s="3"/>
      <c r="TES188" s="31"/>
      <c r="TET188" s="5"/>
      <c r="TEU188" s="9"/>
      <c r="TEX188" s="2"/>
      <c r="TFA188" s="24"/>
      <c r="TFB188" s="24"/>
      <c r="TFC188" s="31"/>
      <c r="TFD188" s="24"/>
      <c r="TFE188" s="24"/>
      <c r="TFF188" s="24"/>
      <c r="TFG188" s="24"/>
      <c r="TFH188" s="24"/>
      <c r="TFI188" s="24"/>
      <c r="TFJ188" s="24"/>
      <c r="TFK188" s="24"/>
      <c r="TFL188" s="24"/>
      <c r="TFM188" s="24"/>
      <c r="TFN188" s="24"/>
      <c r="TFO188" s="24"/>
      <c r="TFP188" s="24"/>
      <c r="TFQ188" s="24"/>
      <c r="TFR188" s="24"/>
      <c r="TFV188" s="3"/>
      <c r="TFW188" s="31"/>
      <c r="TFX188" s="5"/>
      <c r="TFY188" s="9"/>
      <c r="TGB188" s="2"/>
      <c r="TGE188" s="24"/>
      <c r="TGF188" s="24"/>
      <c r="TGG188" s="31"/>
      <c r="TGH188" s="24"/>
      <c r="TGI188" s="24"/>
      <c r="TGJ188" s="24"/>
      <c r="TGK188" s="24"/>
      <c r="TGL188" s="24"/>
      <c r="TGM188" s="24"/>
      <c r="TGN188" s="24"/>
      <c r="TGO188" s="24"/>
      <c r="TGP188" s="24"/>
      <c r="TGQ188" s="24"/>
      <c r="TGR188" s="24"/>
      <c r="TGS188" s="24"/>
      <c r="TGT188" s="24"/>
      <c r="TGU188" s="24"/>
      <c r="TGV188" s="24"/>
      <c r="TGZ188" s="3"/>
      <c r="THA188" s="31"/>
      <c r="THB188" s="5"/>
      <c r="THC188" s="9"/>
      <c r="THF188" s="2"/>
      <c r="THI188" s="24"/>
      <c r="THJ188" s="24"/>
      <c r="THK188" s="31"/>
      <c r="THL188" s="24"/>
      <c r="THM188" s="24"/>
      <c r="THN188" s="24"/>
      <c r="THO188" s="24"/>
      <c r="THP188" s="24"/>
      <c r="THQ188" s="24"/>
      <c r="THR188" s="24"/>
      <c r="THS188" s="24"/>
      <c r="THT188" s="24"/>
      <c r="THU188" s="24"/>
      <c r="THV188" s="24"/>
      <c r="THW188" s="24"/>
      <c r="THX188" s="24"/>
      <c r="THY188" s="24"/>
      <c r="THZ188" s="24"/>
      <c r="TID188" s="3"/>
      <c r="TIE188" s="31"/>
      <c r="TIF188" s="5"/>
      <c r="TIG188" s="9"/>
      <c r="TIJ188" s="2"/>
      <c r="TIM188" s="24"/>
      <c r="TIN188" s="24"/>
      <c r="TIO188" s="31"/>
      <c r="TIP188" s="24"/>
      <c r="TIQ188" s="24"/>
      <c r="TIR188" s="24"/>
      <c r="TIS188" s="24"/>
      <c r="TIT188" s="24"/>
      <c r="TIU188" s="24"/>
      <c r="TIV188" s="24"/>
      <c r="TIW188" s="24"/>
      <c r="TIX188" s="24"/>
      <c r="TIY188" s="24"/>
      <c r="TIZ188" s="24"/>
      <c r="TJA188" s="24"/>
      <c r="TJB188" s="24"/>
      <c r="TJC188" s="24"/>
      <c r="TJD188" s="24"/>
      <c r="TJH188" s="3"/>
      <c r="TJI188" s="31"/>
      <c r="TJJ188" s="5"/>
      <c r="TJK188" s="9"/>
      <c r="TJN188" s="2"/>
      <c r="TJQ188" s="24"/>
      <c r="TJR188" s="24"/>
      <c r="TJS188" s="31"/>
      <c r="TJT188" s="24"/>
      <c r="TJU188" s="24"/>
      <c r="TJV188" s="24"/>
      <c r="TJW188" s="24"/>
      <c r="TJX188" s="24"/>
      <c r="TJY188" s="24"/>
      <c r="TJZ188" s="24"/>
      <c r="TKA188" s="24"/>
      <c r="TKB188" s="24"/>
      <c r="TKC188" s="24"/>
      <c r="TKD188" s="24"/>
      <c r="TKE188" s="24"/>
      <c r="TKF188" s="24"/>
      <c r="TKG188" s="24"/>
      <c r="TKH188" s="24"/>
      <c r="TKL188" s="3"/>
      <c r="TKM188" s="31"/>
      <c r="TKN188" s="5"/>
      <c r="TKO188" s="9"/>
      <c r="TKR188" s="2"/>
      <c r="TKU188" s="24"/>
      <c r="TKV188" s="24"/>
      <c r="TKW188" s="31"/>
      <c r="TKX188" s="24"/>
      <c r="TKY188" s="24"/>
      <c r="TKZ188" s="24"/>
      <c r="TLA188" s="24"/>
      <c r="TLB188" s="24"/>
      <c r="TLC188" s="24"/>
      <c r="TLD188" s="24"/>
      <c r="TLE188" s="24"/>
      <c r="TLF188" s="24"/>
      <c r="TLG188" s="24"/>
      <c r="TLH188" s="24"/>
      <c r="TLI188" s="24"/>
      <c r="TLJ188" s="24"/>
      <c r="TLK188" s="24"/>
      <c r="TLL188" s="24"/>
      <c r="TLP188" s="3"/>
      <c r="TLQ188" s="31"/>
      <c r="TLR188" s="5"/>
      <c r="TLS188" s="9"/>
      <c r="TLV188" s="2"/>
      <c r="TLY188" s="24"/>
      <c r="TLZ188" s="24"/>
      <c r="TMA188" s="31"/>
      <c r="TMB188" s="24"/>
      <c r="TMC188" s="24"/>
      <c r="TMD188" s="24"/>
      <c r="TME188" s="24"/>
      <c r="TMF188" s="24"/>
      <c r="TMG188" s="24"/>
      <c r="TMH188" s="24"/>
      <c r="TMI188" s="24"/>
      <c r="TMJ188" s="24"/>
      <c r="TMK188" s="24"/>
      <c r="TML188" s="24"/>
      <c r="TMM188" s="24"/>
      <c r="TMN188" s="24"/>
      <c r="TMO188" s="24"/>
      <c r="TMP188" s="24"/>
      <c r="TMT188" s="3"/>
      <c r="TMU188" s="31"/>
      <c r="TMV188" s="5"/>
      <c r="TMW188" s="9"/>
      <c r="TMZ188" s="2"/>
      <c r="TNC188" s="24"/>
      <c r="TND188" s="24"/>
      <c r="TNE188" s="31"/>
      <c r="TNF188" s="24"/>
      <c r="TNG188" s="24"/>
      <c r="TNH188" s="24"/>
      <c r="TNI188" s="24"/>
      <c r="TNJ188" s="24"/>
      <c r="TNK188" s="24"/>
      <c r="TNL188" s="24"/>
      <c r="TNM188" s="24"/>
      <c r="TNN188" s="24"/>
      <c r="TNO188" s="24"/>
      <c r="TNP188" s="24"/>
      <c r="TNQ188" s="24"/>
      <c r="TNR188" s="24"/>
      <c r="TNS188" s="24"/>
      <c r="TNT188" s="24"/>
      <c r="TNX188" s="3"/>
      <c r="TNY188" s="31"/>
      <c r="TNZ188" s="5"/>
      <c r="TOA188" s="9"/>
      <c r="TOD188" s="2"/>
      <c r="TOG188" s="24"/>
      <c r="TOH188" s="24"/>
      <c r="TOI188" s="31"/>
      <c r="TOJ188" s="24"/>
      <c r="TOK188" s="24"/>
      <c r="TOL188" s="24"/>
      <c r="TOM188" s="24"/>
      <c r="TON188" s="24"/>
      <c r="TOO188" s="24"/>
      <c r="TOP188" s="24"/>
      <c r="TOQ188" s="24"/>
      <c r="TOR188" s="24"/>
      <c r="TOS188" s="24"/>
      <c r="TOT188" s="24"/>
      <c r="TOU188" s="24"/>
      <c r="TOV188" s="24"/>
      <c r="TOW188" s="24"/>
      <c r="TOX188" s="24"/>
      <c r="TPB188" s="3"/>
      <c r="TPC188" s="31"/>
      <c r="TPD188" s="5"/>
      <c r="TPE188" s="9"/>
      <c r="TPH188" s="2"/>
      <c r="TPK188" s="24"/>
      <c r="TPL188" s="24"/>
      <c r="TPM188" s="31"/>
      <c r="TPN188" s="24"/>
      <c r="TPO188" s="24"/>
      <c r="TPP188" s="24"/>
      <c r="TPQ188" s="24"/>
      <c r="TPR188" s="24"/>
      <c r="TPS188" s="24"/>
      <c r="TPT188" s="24"/>
      <c r="TPU188" s="24"/>
      <c r="TPV188" s="24"/>
      <c r="TPW188" s="24"/>
      <c r="TPX188" s="24"/>
      <c r="TPY188" s="24"/>
      <c r="TPZ188" s="24"/>
      <c r="TQA188" s="24"/>
      <c r="TQB188" s="24"/>
      <c r="TQF188" s="3"/>
      <c r="TQG188" s="31"/>
      <c r="TQH188" s="5"/>
      <c r="TQI188" s="9"/>
      <c r="TQL188" s="2"/>
      <c r="TQO188" s="24"/>
      <c r="TQP188" s="24"/>
      <c r="TQQ188" s="31"/>
      <c r="TQR188" s="24"/>
      <c r="TQS188" s="24"/>
      <c r="TQT188" s="24"/>
      <c r="TQU188" s="24"/>
      <c r="TQV188" s="24"/>
      <c r="TQW188" s="24"/>
      <c r="TQX188" s="24"/>
      <c r="TQY188" s="24"/>
      <c r="TQZ188" s="24"/>
      <c r="TRA188" s="24"/>
      <c r="TRB188" s="24"/>
      <c r="TRC188" s="24"/>
      <c r="TRD188" s="24"/>
      <c r="TRE188" s="24"/>
      <c r="TRF188" s="24"/>
      <c r="TRJ188" s="3"/>
      <c r="TRK188" s="31"/>
      <c r="TRL188" s="5"/>
      <c r="TRM188" s="9"/>
      <c r="TRP188" s="2"/>
      <c r="TRS188" s="24"/>
      <c r="TRT188" s="24"/>
      <c r="TRU188" s="31"/>
      <c r="TRV188" s="24"/>
      <c r="TRW188" s="24"/>
      <c r="TRX188" s="24"/>
      <c r="TRY188" s="24"/>
      <c r="TRZ188" s="24"/>
      <c r="TSA188" s="24"/>
      <c r="TSB188" s="24"/>
      <c r="TSC188" s="24"/>
      <c r="TSD188" s="24"/>
      <c r="TSE188" s="24"/>
      <c r="TSF188" s="24"/>
      <c r="TSG188" s="24"/>
      <c r="TSH188" s="24"/>
      <c r="TSI188" s="24"/>
      <c r="TSJ188" s="24"/>
      <c r="TSN188" s="3"/>
      <c r="TSO188" s="31"/>
      <c r="TSP188" s="5"/>
      <c r="TSQ188" s="9"/>
      <c r="TST188" s="2"/>
      <c r="TSW188" s="24"/>
      <c r="TSX188" s="24"/>
      <c r="TSY188" s="31"/>
      <c r="TSZ188" s="24"/>
      <c r="TTA188" s="24"/>
      <c r="TTB188" s="24"/>
      <c r="TTC188" s="24"/>
      <c r="TTD188" s="24"/>
      <c r="TTE188" s="24"/>
      <c r="TTF188" s="24"/>
      <c r="TTG188" s="24"/>
      <c r="TTH188" s="24"/>
      <c r="TTI188" s="24"/>
      <c r="TTJ188" s="24"/>
      <c r="TTK188" s="24"/>
      <c r="TTL188" s="24"/>
      <c r="TTM188" s="24"/>
      <c r="TTN188" s="24"/>
      <c r="TTR188" s="3"/>
      <c r="TTS188" s="31"/>
      <c r="TTT188" s="5"/>
      <c r="TTU188" s="9"/>
      <c r="TTX188" s="2"/>
      <c r="TUA188" s="24"/>
      <c r="TUB188" s="24"/>
      <c r="TUC188" s="31"/>
      <c r="TUD188" s="24"/>
      <c r="TUE188" s="24"/>
      <c r="TUF188" s="24"/>
      <c r="TUG188" s="24"/>
      <c r="TUH188" s="24"/>
      <c r="TUI188" s="24"/>
      <c r="TUJ188" s="24"/>
      <c r="TUK188" s="24"/>
      <c r="TUL188" s="24"/>
      <c r="TUM188" s="24"/>
      <c r="TUN188" s="24"/>
      <c r="TUO188" s="24"/>
      <c r="TUP188" s="24"/>
      <c r="TUQ188" s="24"/>
      <c r="TUR188" s="24"/>
      <c r="TUV188" s="3"/>
      <c r="TUW188" s="31"/>
      <c r="TUX188" s="5"/>
      <c r="TUY188" s="9"/>
      <c r="TVB188" s="2"/>
      <c r="TVE188" s="24"/>
      <c r="TVF188" s="24"/>
      <c r="TVG188" s="31"/>
      <c r="TVH188" s="24"/>
      <c r="TVI188" s="24"/>
      <c r="TVJ188" s="24"/>
      <c r="TVK188" s="24"/>
      <c r="TVL188" s="24"/>
      <c r="TVM188" s="24"/>
      <c r="TVN188" s="24"/>
      <c r="TVO188" s="24"/>
      <c r="TVP188" s="24"/>
      <c r="TVQ188" s="24"/>
      <c r="TVR188" s="24"/>
      <c r="TVS188" s="24"/>
      <c r="TVT188" s="24"/>
      <c r="TVU188" s="24"/>
      <c r="TVV188" s="24"/>
      <c r="TVZ188" s="3"/>
      <c r="TWA188" s="31"/>
      <c r="TWB188" s="5"/>
      <c r="TWC188" s="9"/>
      <c r="TWF188" s="2"/>
      <c r="TWI188" s="24"/>
      <c r="TWJ188" s="24"/>
      <c r="TWK188" s="31"/>
      <c r="TWL188" s="24"/>
      <c r="TWM188" s="24"/>
      <c r="TWN188" s="24"/>
      <c r="TWO188" s="24"/>
      <c r="TWP188" s="24"/>
      <c r="TWQ188" s="24"/>
      <c r="TWR188" s="24"/>
      <c r="TWS188" s="24"/>
      <c r="TWT188" s="24"/>
      <c r="TWU188" s="24"/>
      <c r="TWV188" s="24"/>
      <c r="TWW188" s="24"/>
      <c r="TWX188" s="24"/>
      <c r="TWY188" s="24"/>
      <c r="TWZ188" s="24"/>
      <c r="TXD188" s="3"/>
      <c r="TXE188" s="31"/>
      <c r="TXF188" s="5"/>
      <c r="TXG188" s="9"/>
      <c r="TXJ188" s="2"/>
      <c r="TXM188" s="24"/>
      <c r="TXN188" s="24"/>
      <c r="TXO188" s="31"/>
      <c r="TXP188" s="24"/>
      <c r="TXQ188" s="24"/>
      <c r="TXR188" s="24"/>
      <c r="TXS188" s="24"/>
      <c r="TXT188" s="24"/>
      <c r="TXU188" s="24"/>
      <c r="TXV188" s="24"/>
      <c r="TXW188" s="24"/>
      <c r="TXX188" s="24"/>
      <c r="TXY188" s="24"/>
      <c r="TXZ188" s="24"/>
      <c r="TYA188" s="24"/>
      <c r="TYB188" s="24"/>
      <c r="TYC188" s="24"/>
      <c r="TYD188" s="24"/>
      <c r="TYH188" s="3"/>
      <c r="TYI188" s="31"/>
      <c r="TYJ188" s="5"/>
      <c r="TYK188" s="9"/>
      <c r="TYN188" s="2"/>
      <c r="TYQ188" s="24"/>
      <c r="TYR188" s="24"/>
      <c r="TYS188" s="31"/>
      <c r="TYT188" s="24"/>
      <c r="TYU188" s="24"/>
      <c r="TYV188" s="24"/>
      <c r="TYW188" s="24"/>
      <c r="TYX188" s="24"/>
      <c r="TYY188" s="24"/>
      <c r="TYZ188" s="24"/>
      <c r="TZA188" s="24"/>
      <c r="TZB188" s="24"/>
      <c r="TZC188" s="24"/>
      <c r="TZD188" s="24"/>
      <c r="TZE188" s="24"/>
      <c r="TZF188" s="24"/>
      <c r="TZG188" s="24"/>
      <c r="TZH188" s="24"/>
      <c r="TZL188" s="3"/>
      <c r="TZM188" s="31"/>
      <c r="TZN188" s="5"/>
      <c r="TZO188" s="9"/>
      <c r="TZR188" s="2"/>
      <c r="TZU188" s="24"/>
      <c r="TZV188" s="24"/>
      <c r="TZW188" s="31"/>
      <c r="TZX188" s="24"/>
      <c r="TZY188" s="24"/>
      <c r="TZZ188" s="24"/>
      <c r="UAA188" s="24"/>
      <c r="UAB188" s="24"/>
      <c r="UAC188" s="24"/>
      <c r="UAD188" s="24"/>
      <c r="UAE188" s="24"/>
      <c r="UAF188" s="24"/>
      <c r="UAG188" s="24"/>
      <c r="UAH188" s="24"/>
      <c r="UAI188" s="24"/>
      <c r="UAJ188" s="24"/>
      <c r="UAK188" s="24"/>
      <c r="UAL188" s="24"/>
      <c r="UAP188" s="3"/>
      <c r="UAQ188" s="31"/>
      <c r="UAR188" s="5"/>
      <c r="UAS188" s="9"/>
      <c r="UAV188" s="2"/>
      <c r="UAY188" s="24"/>
      <c r="UAZ188" s="24"/>
      <c r="UBA188" s="31"/>
      <c r="UBB188" s="24"/>
      <c r="UBC188" s="24"/>
      <c r="UBD188" s="24"/>
      <c r="UBE188" s="24"/>
      <c r="UBF188" s="24"/>
      <c r="UBG188" s="24"/>
      <c r="UBH188" s="24"/>
      <c r="UBI188" s="24"/>
      <c r="UBJ188" s="24"/>
      <c r="UBK188" s="24"/>
      <c r="UBL188" s="24"/>
      <c r="UBM188" s="24"/>
      <c r="UBN188" s="24"/>
      <c r="UBO188" s="24"/>
      <c r="UBP188" s="24"/>
      <c r="UBT188" s="3"/>
      <c r="UBU188" s="31"/>
      <c r="UBV188" s="5"/>
      <c r="UBW188" s="9"/>
      <c r="UBZ188" s="2"/>
      <c r="UCC188" s="24"/>
      <c r="UCD188" s="24"/>
      <c r="UCE188" s="31"/>
      <c r="UCF188" s="24"/>
      <c r="UCG188" s="24"/>
      <c r="UCH188" s="24"/>
      <c r="UCI188" s="24"/>
      <c r="UCJ188" s="24"/>
      <c r="UCK188" s="24"/>
      <c r="UCL188" s="24"/>
      <c r="UCM188" s="24"/>
      <c r="UCN188" s="24"/>
      <c r="UCO188" s="24"/>
      <c r="UCP188" s="24"/>
      <c r="UCQ188" s="24"/>
      <c r="UCR188" s="24"/>
      <c r="UCS188" s="24"/>
      <c r="UCT188" s="24"/>
      <c r="UCX188" s="3"/>
      <c r="UCY188" s="31"/>
      <c r="UCZ188" s="5"/>
      <c r="UDA188" s="9"/>
      <c r="UDD188" s="2"/>
      <c r="UDG188" s="24"/>
      <c r="UDH188" s="24"/>
      <c r="UDI188" s="31"/>
      <c r="UDJ188" s="24"/>
      <c r="UDK188" s="24"/>
      <c r="UDL188" s="24"/>
      <c r="UDM188" s="24"/>
      <c r="UDN188" s="24"/>
      <c r="UDO188" s="24"/>
      <c r="UDP188" s="24"/>
      <c r="UDQ188" s="24"/>
      <c r="UDR188" s="24"/>
      <c r="UDS188" s="24"/>
      <c r="UDT188" s="24"/>
      <c r="UDU188" s="24"/>
      <c r="UDV188" s="24"/>
      <c r="UDW188" s="24"/>
      <c r="UDX188" s="24"/>
      <c r="UEB188" s="3"/>
      <c r="UEC188" s="31"/>
      <c r="UED188" s="5"/>
      <c r="UEE188" s="9"/>
      <c r="UEH188" s="2"/>
      <c r="UEK188" s="24"/>
      <c r="UEL188" s="24"/>
      <c r="UEM188" s="31"/>
      <c r="UEN188" s="24"/>
      <c r="UEO188" s="24"/>
      <c r="UEP188" s="24"/>
      <c r="UEQ188" s="24"/>
      <c r="UER188" s="24"/>
      <c r="UES188" s="24"/>
      <c r="UET188" s="24"/>
      <c r="UEU188" s="24"/>
      <c r="UEV188" s="24"/>
      <c r="UEW188" s="24"/>
      <c r="UEX188" s="24"/>
      <c r="UEY188" s="24"/>
      <c r="UEZ188" s="24"/>
      <c r="UFA188" s="24"/>
      <c r="UFB188" s="24"/>
      <c r="UFF188" s="3"/>
      <c r="UFG188" s="31"/>
      <c r="UFH188" s="5"/>
      <c r="UFI188" s="9"/>
      <c r="UFL188" s="2"/>
      <c r="UFO188" s="24"/>
      <c r="UFP188" s="24"/>
      <c r="UFQ188" s="31"/>
      <c r="UFR188" s="24"/>
      <c r="UFS188" s="24"/>
      <c r="UFT188" s="24"/>
      <c r="UFU188" s="24"/>
      <c r="UFV188" s="24"/>
      <c r="UFW188" s="24"/>
      <c r="UFX188" s="24"/>
      <c r="UFY188" s="24"/>
      <c r="UFZ188" s="24"/>
      <c r="UGA188" s="24"/>
      <c r="UGB188" s="24"/>
      <c r="UGC188" s="24"/>
      <c r="UGD188" s="24"/>
      <c r="UGE188" s="24"/>
      <c r="UGF188" s="24"/>
      <c r="UGJ188" s="3"/>
      <c r="UGK188" s="31"/>
      <c r="UGL188" s="5"/>
      <c r="UGM188" s="9"/>
      <c r="UGP188" s="2"/>
      <c r="UGS188" s="24"/>
      <c r="UGT188" s="24"/>
      <c r="UGU188" s="31"/>
      <c r="UGV188" s="24"/>
      <c r="UGW188" s="24"/>
      <c r="UGX188" s="24"/>
      <c r="UGY188" s="24"/>
      <c r="UGZ188" s="24"/>
      <c r="UHA188" s="24"/>
      <c r="UHB188" s="24"/>
      <c r="UHC188" s="24"/>
      <c r="UHD188" s="24"/>
      <c r="UHE188" s="24"/>
      <c r="UHF188" s="24"/>
      <c r="UHG188" s="24"/>
      <c r="UHH188" s="24"/>
      <c r="UHI188" s="24"/>
      <c r="UHJ188" s="24"/>
      <c r="UHN188" s="3"/>
      <c r="UHO188" s="31"/>
      <c r="UHP188" s="5"/>
      <c r="UHQ188" s="9"/>
      <c r="UHT188" s="2"/>
      <c r="UHW188" s="24"/>
      <c r="UHX188" s="24"/>
      <c r="UHY188" s="31"/>
      <c r="UHZ188" s="24"/>
      <c r="UIA188" s="24"/>
      <c r="UIB188" s="24"/>
      <c r="UIC188" s="24"/>
      <c r="UID188" s="24"/>
      <c r="UIE188" s="24"/>
      <c r="UIF188" s="24"/>
      <c r="UIG188" s="24"/>
      <c r="UIH188" s="24"/>
      <c r="UII188" s="24"/>
      <c r="UIJ188" s="24"/>
      <c r="UIK188" s="24"/>
      <c r="UIL188" s="24"/>
      <c r="UIM188" s="24"/>
      <c r="UIN188" s="24"/>
      <c r="UIR188" s="3"/>
      <c r="UIS188" s="31"/>
      <c r="UIT188" s="5"/>
      <c r="UIU188" s="9"/>
      <c r="UIX188" s="2"/>
      <c r="UJA188" s="24"/>
      <c r="UJB188" s="24"/>
      <c r="UJC188" s="31"/>
      <c r="UJD188" s="24"/>
      <c r="UJE188" s="24"/>
      <c r="UJF188" s="24"/>
      <c r="UJG188" s="24"/>
      <c r="UJH188" s="24"/>
      <c r="UJI188" s="24"/>
      <c r="UJJ188" s="24"/>
      <c r="UJK188" s="24"/>
      <c r="UJL188" s="24"/>
      <c r="UJM188" s="24"/>
      <c r="UJN188" s="24"/>
      <c r="UJO188" s="24"/>
      <c r="UJP188" s="24"/>
      <c r="UJQ188" s="24"/>
      <c r="UJR188" s="24"/>
      <c r="UJV188" s="3"/>
      <c r="UJW188" s="31"/>
      <c r="UJX188" s="5"/>
      <c r="UJY188" s="9"/>
      <c r="UKB188" s="2"/>
      <c r="UKE188" s="24"/>
      <c r="UKF188" s="24"/>
      <c r="UKG188" s="31"/>
      <c r="UKH188" s="24"/>
      <c r="UKI188" s="24"/>
      <c r="UKJ188" s="24"/>
      <c r="UKK188" s="24"/>
      <c r="UKL188" s="24"/>
      <c r="UKM188" s="24"/>
      <c r="UKN188" s="24"/>
      <c r="UKO188" s="24"/>
      <c r="UKP188" s="24"/>
      <c r="UKQ188" s="24"/>
      <c r="UKR188" s="24"/>
      <c r="UKS188" s="24"/>
      <c r="UKT188" s="24"/>
      <c r="UKU188" s="24"/>
      <c r="UKV188" s="24"/>
      <c r="UKZ188" s="3"/>
      <c r="ULA188" s="31"/>
      <c r="ULB188" s="5"/>
      <c r="ULC188" s="9"/>
      <c r="ULF188" s="2"/>
      <c r="ULI188" s="24"/>
      <c r="ULJ188" s="24"/>
      <c r="ULK188" s="31"/>
      <c r="ULL188" s="24"/>
      <c r="ULM188" s="24"/>
      <c r="ULN188" s="24"/>
      <c r="ULO188" s="24"/>
      <c r="ULP188" s="24"/>
      <c r="ULQ188" s="24"/>
      <c r="ULR188" s="24"/>
      <c r="ULS188" s="24"/>
      <c r="ULT188" s="24"/>
      <c r="ULU188" s="24"/>
      <c r="ULV188" s="24"/>
      <c r="ULW188" s="24"/>
      <c r="ULX188" s="24"/>
      <c r="ULY188" s="24"/>
      <c r="ULZ188" s="24"/>
      <c r="UMD188" s="3"/>
      <c r="UME188" s="31"/>
      <c r="UMF188" s="5"/>
      <c r="UMG188" s="9"/>
      <c r="UMJ188" s="2"/>
      <c r="UMM188" s="24"/>
      <c r="UMN188" s="24"/>
      <c r="UMO188" s="31"/>
      <c r="UMP188" s="24"/>
      <c r="UMQ188" s="24"/>
      <c r="UMR188" s="24"/>
      <c r="UMS188" s="24"/>
      <c r="UMT188" s="24"/>
      <c r="UMU188" s="24"/>
      <c r="UMV188" s="24"/>
      <c r="UMW188" s="24"/>
      <c r="UMX188" s="24"/>
      <c r="UMY188" s="24"/>
      <c r="UMZ188" s="24"/>
      <c r="UNA188" s="24"/>
      <c r="UNB188" s="24"/>
      <c r="UNC188" s="24"/>
      <c r="UND188" s="24"/>
      <c r="UNH188" s="3"/>
      <c r="UNI188" s="31"/>
      <c r="UNJ188" s="5"/>
      <c r="UNK188" s="9"/>
      <c r="UNN188" s="2"/>
      <c r="UNQ188" s="24"/>
      <c r="UNR188" s="24"/>
      <c r="UNS188" s="31"/>
      <c r="UNT188" s="24"/>
      <c r="UNU188" s="24"/>
      <c r="UNV188" s="24"/>
      <c r="UNW188" s="24"/>
      <c r="UNX188" s="24"/>
      <c r="UNY188" s="24"/>
      <c r="UNZ188" s="24"/>
      <c r="UOA188" s="24"/>
      <c r="UOB188" s="24"/>
      <c r="UOC188" s="24"/>
      <c r="UOD188" s="24"/>
      <c r="UOE188" s="24"/>
      <c r="UOF188" s="24"/>
      <c r="UOG188" s="24"/>
      <c r="UOH188" s="24"/>
      <c r="UOL188" s="3"/>
      <c r="UOM188" s="31"/>
      <c r="UON188" s="5"/>
      <c r="UOO188" s="9"/>
      <c r="UOR188" s="2"/>
      <c r="UOU188" s="24"/>
      <c r="UOV188" s="24"/>
      <c r="UOW188" s="31"/>
      <c r="UOX188" s="24"/>
      <c r="UOY188" s="24"/>
      <c r="UOZ188" s="24"/>
      <c r="UPA188" s="24"/>
      <c r="UPB188" s="24"/>
      <c r="UPC188" s="24"/>
      <c r="UPD188" s="24"/>
      <c r="UPE188" s="24"/>
      <c r="UPF188" s="24"/>
      <c r="UPG188" s="24"/>
      <c r="UPH188" s="24"/>
      <c r="UPI188" s="24"/>
      <c r="UPJ188" s="24"/>
      <c r="UPK188" s="24"/>
      <c r="UPL188" s="24"/>
      <c r="UPP188" s="3"/>
      <c r="UPQ188" s="31"/>
      <c r="UPR188" s="5"/>
      <c r="UPS188" s="9"/>
      <c r="UPV188" s="2"/>
      <c r="UPY188" s="24"/>
      <c r="UPZ188" s="24"/>
      <c r="UQA188" s="31"/>
      <c r="UQB188" s="24"/>
      <c r="UQC188" s="24"/>
      <c r="UQD188" s="24"/>
      <c r="UQE188" s="24"/>
      <c r="UQF188" s="24"/>
      <c r="UQG188" s="24"/>
      <c r="UQH188" s="24"/>
      <c r="UQI188" s="24"/>
      <c r="UQJ188" s="24"/>
      <c r="UQK188" s="24"/>
      <c r="UQL188" s="24"/>
      <c r="UQM188" s="24"/>
      <c r="UQN188" s="24"/>
      <c r="UQO188" s="24"/>
      <c r="UQP188" s="24"/>
      <c r="UQT188" s="3"/>
      <c r="UQU188" s="31"/>
      <c r="UQV188" s="5"/>
      <c r="UQW188" s="9"/>
      <c r="UQZ188" s="2"/>
      <c r="URC188" s="24"/>
      <c r="URD188" s="24"/>
      <c r="URE188" s="31"/>
      <c r="URF188" s="24"/>
      <c r="URG188" s="24"/>
      <c r="URH188" s="24"/>
      <c r="URI188" s="24"/>
      <c r="URJ188" s="24"/>
      <c r="URK188" s="24"/>
      <c r="URL188" s="24"/>
      <c r="URM188" s="24"/>
      <c r="URN188" s="24"/>
      <c r="URO188" s="24"/>
      <c r="URP188" s="24"/>
      <c r="URQ188" s="24"/>
      <c r="URR188" s="24"/>
      <c r="URS188" s="24"/>
      <c r="URT188" s="24"/>
      <c r="URX188" s="3"/>
      <c r="URY188" s="31"/>
      <c r="URZ188" s="5"/>
      <c r="USA188" s="9"/>
      <c r="USD188" s="2"/>
      <c r="USG188" s="24"/>
      <c r="USH188" s="24"/>
      <c r="USI188" s="31"/>
      <c r="USJ188" s="24"/>
      <c r="USK188" s="24"/>
      <c r="USL188" s="24"/>
      <c r="USM188" s="24"/>
      <c r="USN188" s="24"/>
      <c r="USO188" s="24"/>
      <c r="USP188" s="24"/>
      <c r="USQ188" s="24"/>
      <c r="USR188" s="24"/>
      <c r="USS188" s="24"/>
      <c r="UST188" s="24"/>
      <c r="USU188" s="24"/>
      <c r="USV188" s="24"/>
      <c r="USW188" s="24"/>
      <c r="USX188" s="24"/>
      <c r="UTB188" s="3"/>
      <c r="UTC188" s="31"/>
      <c r="UTD188" s="5"/>
      <c r="UTE188" s="9"/>
      <c r="UTH188" s="2"/>
      <c r="UTK188" s="24"/>
      <c r="UTL188" s="24"/>
      <c r="UTM188" s="31"/>
      <c r="UTN188" s="24"/>
      <c r="UTO188" s="24"/>
      <c r="UTP188" s="24"/>
      <c r="UTQ188" s="24"/>
      <c r="UTR188" s="24"/>
      <c r="UTS188" s="24"/>
      <c r="UTT188" s="24"/>
      <c r="UTU188" s="24"/>
      <c r="UTV188" s="24"/>
      <c r="UTW188" s="24"/>
      <c r="UTX188" s="24"/>
      <c r="UTY188" s="24"/>
      <c r="UTZ188" s="24"/>
      <c r="UUA188" s="24"/>
      <c r="UUB188" s="24"/>
      <c r="UUF188" s="3"/>
      <c r="UUG188" s="31"/>
      <c r="UUH188" s="5"/>
      <c r="UUI188" s="9"/>
      <c r="UUL188" s="2"/>
      <c r="UUO188" s="24"/>
      <c r="UUP188" s="24"/>
      <c r="UUQ188" s="31"/>
      <c r="UUR188" s="24"/>
      <c r="UUS188" s="24"/>
      <c r="UUT188" s="24"/>
      <c r="UUU188" s="24"/>
      <c r="UUV188" s="24"/>
      <c r="UUW188" s="24"/>
      <c r="UUX188" s="24"/>
      <c r="UUY188" s="24"/>
      <c r="UUZ188" s="24"/>
      <c r="UVA188" s="24"/>
      <c r="UVB188" s="24"/>
      <c r="UVC188" s="24"/>
      <c r="UVD188" s="24"/>
      <c r="UVE188" s="24"/>
      <c r="UVF188" s="24"/>
      <c r="UVJ188" s="3"/>
      <c r="UVK188" s="31"/>
      <c r="UVL188" s="5"/>
      <c r="UVM188" s="9"/>
      <c r="UVP188" s="2"/>
      <c r="UVS188" s="24"/>
      <c r="UVT188" s="24"/>
      <c r="UVU188" s="31"/>
      <c r="UVV188" s="24"/>
      <c r="UVW188" s="24"/>
      <c r="UVX188" s="24"/>
      <c r="UVY188" s="24"/>
      <c r="UVZ188" s="24"/>
      <c r="UWA188" s="24"/>
      <c r="UWB188" s="24"/>
      <c r="UWC188" s="24"/>
      <c r="UWD188" s="24"/>
      <c r="UWE188" s="24"/>
      <c r="UWF188" s="24"/>
      <c r="UWG188" s="24"/>
      <c r="UWH188" s="24"/>
      <c r="UWI188" s="24"/>
      <c r="UWJ188" s="24"/>
      <c r="UWN188" s="3"/>
      <c r="UWO188" s="31"/>
      <c r="UWP188" s="5"/>
      <c r="UWQ188" s="9"/>
      <c r="UWT188" s="2"/>
      <c r="UWW188" s="24"/>
      <c r="UWX188" s="24"/>
      <c r="UWY188" s="31"/>
      <c r="UWZ188" s="24"/>
      <c r="UXA188" s="24"/>
      <c r="UXB188" s="24"/>
      <c r="UXC188" s="24"/>
      <c r="UXD188" s="24"/>
      <c r="UXE188" s="24"/>
      <c r="UXF188" s="24"/>
      <c r="UXG188" s="24"/>
      <c r="UXH188" s="24"/>
      <c r="UXI188" s="24"/>
      <c r="UXJ188" s="24"/>
      <c r="UXK188" s="24"/>
      <c r="UXL188" s="24"/>
      <c r="UXM188" s="24"/>
      <c r="UXN188" s="24"/>
      <c r="UXR188" s="3"/>
      <c r="UXS188" s="31"/>
      <c r="UXT188" s="5"/>
      <c r="UXU188" s="9"/>
      <c r="UXX188" s="2"/>
      <c r="UYA188" s="24"/>
      <c r="UYB188" s="24"/>
      <c r="UYC188" s="31"/>
      <c r="UYD188" s="24"/>
      <c r="UYE188" s="24"/>
      <c r="UYF188" s="24"/>
      <c r="UYG188" s="24"/>
      <c r="UYH188" s="24"/>
      <c r="UYI188" s="24"/>
      <c r="UYJ188" s="24"/>
      <c r="UYK188" s="24"/>
      <c r="UYL188" s="24"/>
      <c r="UYM188" s="24"/>
      <c r="UYN188" s="24"/>
      <c r="UYO188" s="24"/>
      <c r="UYP188" s="24"/>
      <c r="UYQ188" s="24"/>
      <c r="UYR188" s="24"/>
      <c r="UYV188" s="3"/>
      <c r="UYW188" s="31"/>
      <c r="UYX188" s="5"/>
      <c r="UYY188" s="9"/>
      <c r="UZB188" s="2"/>
      <c r="UZE188" s="24"/>
      <c r="UZF188" s="24"/>
      <c r="UZG188" s="31"/>
      <c r="UZH188" s="24"/>
      <c r="UZI188" s="24"/>
      <c r="UZJ188" s="24"/>
      <c r="UZK188" s="24"/>
      <c r="UZL188" s="24"/>
      <c r="UZM188" s="24"/>
      <c r="UZN188" s="24"/>
      <c r="UZO188" s="24"/>
      <c r="UZP188" s="24"/>
      <c r="UZQ188" s="24"/>
      <c r="UZR188" s="24"/>
      <c r="UZS188" s="24"/>
      <c r="UZT188" s="24"/>
      <c r="UZU188" s="24"/>
      <c r="UZV188" s="24"/>
      <c r="UZZ188" s="3"/>
      <c r="VAA188" s="31"/>
      <c r="VAB188" s="5"/>
      <c r="VAC188" s="9"/>
      <c r="VAF188" s="2"/>
      <c r="VAI188" s="24"/>
      <c r="VAJ188" s="24"/>
      <c r="VAK188" s="31"/>
      <c r="VAL188" s="24"/>
      <c r="VAM188" s="24"/>
      <c r="VAN188" s="24"/>
      <c r="VAO188" s="24"/>
      <c r="VAP188" s="24"/>
      <c r="VAQ188" s="24"/>
      <c r="VAR188" s="24"/>
      <c r="VAS188" s="24"/>
      <c r="VAT188" s="24"/>
      <c r="VAU188" s="24"/>
      <c r="VAV188" s="24"/>
      <c r="VAW188" s="24"/>
      <c r="VAX188" s="24"/>
      <c r="VAY188" s="24"/>
      <c r="VAZ188" s="24"/>
      <c r="VBD188" s="3"/>
      <c r="VBE188" s="31"/>
      <c r="VBF188" s="5"/>
      <c r="VBG188" s="9"/>
      <c r="VBJ188" s="2"/>
      <c r="VBM188" s="24"/>
      <c r="VBN188" s="24"/>
      <c r="VBO188" s="31"/>
      <c r="VBP188" s="24"/>
      <c r="VBQ188" s="24"/>
      <c r="VBR188" s="24"/>
      <c r="VBS188" s="24"/>
      <c r="VBT188" s="24"/>
      <c r="VBU188" s="24"/>
      <c r="VBV188" s="24"/>
      <c r="VBW188" s="24"/>
      <c r="VBX188" s="24"/>
      <c r="VBY188" s="24"/>
      <c r="VBZ188" s="24"/>
      <c r="VCA188" s="24"/>
      <c r="VCB188" s="24"/>
      <c r="VCC188" s="24"/>
      <c r="VCD188" s="24"/>
      <c r="VCH188" s="3"/>
      <c r="VCI188" s="31"/>
      <c r="VCJ188" s="5"/>
      <c r="VCK188" s="9"/>
      <c r="VCN188" s="2"/>
      <c r="VCQ188" s="24"/>
      <c r="VCR188" s="24"/>
      <c r="VCS188" s="31"/>
      <c r="VCT188" s="24"/>
      <c r="VCU188" s="24"/>
      <c r="VCV188" s="24"/>
      <c r="VCW188" s="24"/>
      <c r="VCX188" s="24"/>
      <c r="VCY188" s="24"/>
      <c r="VCZ188" s="24"/>
      <c r="VDA188" s="24"/>
      <c r="VDB188" s="24"/>
      <c r="VDC188" s="24"/>
      <c r="VDD188" s="24"/>
      <c r="VDE188" s="24"/>
      <c r="VDF188" s="24"/>
      <c r="VDG188" s="24"/>
      <c r="VDH188" s="24"/>
      <c r="VDL188" s="3"/>
      <c r="VDM188" s="31"/>
      <c r="VDN188" s="5"/>
      <c r="VDO188" s="9"/>
      <c r="VDR188" s="2"/>
      <c r="VDU188" s="24"/>
      <c r="VDV188" s="24"/>
      <c r="VDW188" s="31"/>
      <c r="VDX188" s="24"/>
      <c r="VDY188" s="24"/>
      <c r="VDZ188" s="24"/>
      <c r="VEA188" s="24"/>
      <c r="VEB188" s="24"/>
      <c r="VEC188" s="24"/>
      <c r="VED188" s="24"/>
      <c r="VEE188" s="24"/>
      <c r="VEF188" s="24"/>
      <c r="VEG188" s="24"/>
      <c r="VEH188" s="24"/>
      <c r="VEI188" s="24"/>
      <c r="VEJ188" s="24"/>
      <c r="VEK188" s="24"/>
      <c r="VEL188" s="24"/>
      <c r="VEP188" s="3"/>
      <c r="VEQ188" s="31"/>
      <c r="VER188" s="5"/>
      <c r="VES188" s="9"/>
      <c r="VEV188" s="2"/>
      <c r="VEY188" s="24"/>
      <c r="VEZ188" s="24"/>
      <c r="VFA188" s="31"/>
      <c r="VFB188" s="24"/>
      <c r="VFC188" s="24"/>
      <c r="VFD188" s="24"/>
      <c r="VFE188" s="24"/>
      <c r="VFF188" s="24"/>
      <c r="VFG188" s="24"/>
      <c r="VFH188" s="24"/>
      <c r="VFI188" s="24"/>
      <c r="VFJ188" s="24"/>
      <c r="VFK188" s="24"/>
      <c r="VFL188" s="24"/>
      <c r="VFM188" s="24"/>
      <c r="VFN188" s="24"/>
      <c r="VFO188" s="24"/>
      <c r="VFP188" s="24"/>
      <c r="VFT188" s="3"/>
      <c r="VFU188" s="31"/>
      <c r="VFV188" s="5"/>
      <c r="VFW188" s="9"/>
      <c r="VFZ188" s="2"/>
      <c r="VGC188" s="24"/>
      <c r="VGD188" s="24"/>
      <c r="VGE188" s="31"/>
      <c r="VGF188" s="24"/>
      <c r="VGG188" s="24"/>
      <c r="VGH188" s="24"/>
      <c r="VGI188" s="24"/>
      <c r="VGJ188" s="24"/>
      <c r="VGK188" s="24"/>
      <c r="VGL188" s="24"/>
      <c r="VGM188" s="24"/>
      <c r="VGN188" s="24"/>
      <c r="VGO188" s="24"/>
      <c r="VGP188" s="24"/>
      <c r="VGQ188" s="24"/>
      <c r="VGR188" s="24"/>
      <c r="VGS188" s="24"/>
      <c r="VGT188" s="24"/>
      <c r="VGX188" s="3"/>
      <c r="VGY188" s="31"/>
      <c r="VGZ188" s="5"/>
      <c r="VHA188" s="9"/>
      <c r="VHD188" s="2"/>
      <c r="VHG188" s="24"/>
      <c r="VHH188" s="24"/>
      <c r="VHI188" s="31"/>
      <c r="VHJ188" s="24"/>
      <c r="VHK188" s="24"/>
      <c r="VHL188" s="24"/>
      <c r="VHM188" s="24"/>
      <c r="VHN188" s="24"/>
      <c r="VHO188" s="24"/>
      <c r="VHP188" s="24"/>
      <c r="VHQ188" s="24"/>
      <c r="VHR188" s="24"/>
      <c r="VHS188" s="24"/>
      <c r="VHT188" s="24"/>
      <c r="VHU188" s="24"/>
      <c r="VHV188" s="24"/>
      <c r="VHW188" s="24"/>
      <c r="VHX188" s="24"/>
      <c r="VIB188" s="3"/>
      <c r="VIC188" s="31"/>
      <c r="VID188" s="5"/>
      <c r="VIE188" s="9"/>
      <c r="VIH188" s="2"/>
      <c r="VIK188" s="24"/>
      <c r="VIL188" s="24"/>
      <c r="VIM188" s="31"/>
      <c r="VIN188" s="24"/>
      <c r="VIO188" s="24"/>
      <c r="VIP188" s="24"/>
      <c r="VIQ188" s="24"/>
      <c r="VIR188" s="24"/>
      <c r="VIS188" s="24"/>
      <c r="VIT188" s="24"/>
      <c r="VIU188" s="24"/>
      <c r="VIV188" s="24"/>
      <c r="VIW188" s="24"/>
      <c r="VIX188" s="24"/>
      <c r="VIY188" s="24"/>
      <c r="VIZ188" s="24"/>
      <c r="VJA188" s="24"/>
      <c r="VJB188" s="24"/>
      <c r="VJF188" s="3"/>
      <c r="VJG188" s="31"/>
      <c r="VJH188" s="5"/>
      <c r="VJI188" s="9"/>
      <c r="VJL188" s="2"/>
      <c r="VJO188" s="24"/>
      <c r="VJP188" s="24"/>
      <c r="VJQ188" s="31"/>
      <c r="VJR188" s="24"/>
      <c r="VJS188" s="24"/>
      <c r="VJT188" s="24"/>
      <c r="VJU188" s="24"/>
      <c r="VJV188" s="24"/>
      <c r="VJW188" s="24"/>
      <c r="VJX188" s="24"/>
      <c r="VJY188" s="24"/>
      <c r="VJZ188" s="24"/>
      <c r="VKA188" s="24"/>
      <c r="VKB188" s="24"/>
      <c r="VKC188" s="24"/>
      <c r="VKD188" s="24"/>
      <c r="VKE188" s="24"/>
      <c r="VKF188" s="24"/>
      <c r="VKJ188" s="3"/>
      <c r="VKK188" s="31"/>
      <c r="VKL188" s="5"/>
      <c r="VKM188" s="9"/>
      <c r="VKP188" s="2"/>
      <c r="VKS188" s="24"/>
      <c r="VKT188" s="24"/>
      <c r="VKU188" s="31"/>
      <c r="VKV188" s="24"/>
      <c r="VKW188" s="24"/>
      <c r="VKX188" s="24"/>
      <c r="VKY188" s="24"/>
      <c r="VKZ188" s="24"/>
      <c r="VLA188" s="24"/>
      <c r="VLB188" s="24"/>
      <c r="VLC188" s="24"/>
      <c r="VLD188" s="24"/>
      <c r="VLE188" s="24"/>
      <c r="VLF188" s="24"/>
      <c r="VLG188" s="24"/>
      <c r="VLH188" s="24"/>
      <c r="VLI188" s="24"/>
      <c r="VLJ188" s="24"/>
      <c r="VLN188" s="3"/>
      <c r="VLO188" s="31"/>
      <c r="VLP188" s="5"/>
      <c r="VLQ188" s="9"/>
      <c r="VLT188" s="2"/>
      <c r="VLW188" s="24"/>
      <c r="VLX188" s="24"/>
      <c r="VLY188" s="31"/>
      <c r="VLZ188" s="24"/>
      <c r="VMA188" s="24"/>
      <c r="VMB188" s="24"/>
      <c r="VMC188" s="24"/>
      <c r="VMD188" s="24"/>
      <c r="VME188" s="24"/>
      <c r="VMF188" s="24"/>
      <c r="VMG188" s="24"/>
      <c r="VMH188" s="24"/>
      <c r="VMI188" s="24"/>
      <c r="VMJ188" s="24"/>
      <c r="VMK188" s="24"/>
      <c r="VML188" s="24"/>
      <c r="VMM188" s="24"/>
      <c r="VMN188" s="24"/>
      <c r="VMR188" s="3"/>
      <c r="VMS188" s="31"/>
      <c r="VMT188" s="5"/>
      <c r="VMU188" s="9"/>
      <c r="VMX188" s="2"/>
      <c r="VNA188" s="24"/>
      <c r="VNB188" s="24"/>
      <c r="VNC188" s="31"/>
      <c r="VND188" s="24"/>
      <c r="VNE188" s="24"/>
      <c r="VNF188" s="24"/>
      <c r="VNG188" s="24"/>
      <c r="VNH188" s="24"/>
      <c r="VNI188" s="24"/>
      <c r="VNJ188" s="24"/>
      <c r="VNK188" s="24"/>
      <c r="VNL188" s="24"/>
      <c r="VNM188" s="24"/>
      <c r="VNN188" s="24"/>
      <c r="VNO188" s="24"/>
      <c r="VNP188" s="24"/>
      <c r="VNQ188" s="24"/>
      <c r="VNR188" s="24"/>
      <c r="VNV188" s="3"/>
      <c r="VNW188" s="31"/>
      <c r="VNX188" s="5"/>
      <c r="VNY188" s="9"/>
      <c r="VOB188" s="2"/>
      <c r="VOE188" s="24"/>
      <c r="VOF188" s="24"/>
      <c r="VOG188" s="31"/>
      <c r="VOH188" s="24"/>
      <c r="VOI188" s="24"/>
      <c r="VOJ188" s="24"/>
      <c r="VOK188" s="24"/>
      <c r="VOL188" s="24"/>
      <c r="VOM188" s="24"/>
      <c r="VON188" s="24"/>
      <c r="VOO188" s="24"/>
      <c r="VOP188" s="24"/>
      <c r="VOQ188" s="24"/>
      <c r="VOR188" s="24"/>
      <c r="VOS188" s="24"/>
      <c r="VOT188" s="24"/>
      <c r="VOU188" s="24"/>
      <c r="VOV188" s="24"/>
      <c r="VOZ188" s="3"/>
      <c r="VPA188" s="31"/>
      <c r="VPB188" s="5"/>
      <c r="VPC188" s="9"/>
      <c r="VPF188" s="2"/>
      <c r="VPI188" s="24"/>
      <c r="VPJ188" s="24"/>
      <c r="VPK188" s="31"/>
      <c r="VPL188" s="24"/>
      <c r="VPM188" s="24"/>
      <c r="VPN188" s="24"/>
      <c r="VPO188" s="24"/>
      <c r="VPP188" s="24"/>
      <c r="VPQ188" s="24"/>
      <c r="VPR188" s="24"/>
      <c r="VPS188" s="24"/>
      <c r="VPT188" s="24"/>
      <c r="VPU188" s="24"/>
      <c r="VPV188" s="24"/>
      <c r="VPW188" s="24"/>
      <c r="VPX188" s="24"/>
      <c r="VPY188" s="24"/>
      <c r="VPZ188" s="24"/>
      <c r="VQD188" s="3"/>
      <c r="VQE188" s="31"/>
      <c r="VQF188" s="5"/>
      <c r="VQG188" s="9"/>
      <c r="VQJ188" s="2"/>
      <c r="VQM188" s="24"/>
      <c r="VQN188" s="24"/>
      <c r="VQO188" s="31"/>
      <c r="VQP188" s="24"/>
      <c r="VQQ188" s="24"/>
      <c r="VQR188" s="24"/>
      <c r="VQS188" s="24"/>
      <c r="VQT188" s="24"/>
      <c r="VQU188" s="24"/>
      <c r="VQV188" s="24"/>
      <c r="VQW188" s="24"/>
      <c r="VQX188" s="24"/>
      <c r="VQY188" s="24"/>
      <c r="VQZ188" s="24"/>
      <c r="VRA188" s="24"/>
      <c r="VRB188" s="24"/>
      <c r="VRC188" s="24"/>
      <c r="VRD188" s="24"/>
      <c r="VRH188" s="3"/>
      <c r="VRI188" s="31"/>
      <c r="VRJ188" s="5"/>
      <c r="VRK188" s="9"/>
      <c r="VRN188" s="2"/>
      <c r="VRQ188" s="24"/>
      <c r="VRR188" s="24"/>
      <c r="VRS188" s="31"/>
      <c r="VRT188" s="24"/>
      <c r="VRU188" s="24"/>
      <c r="VRV188" s="24"/>
      <c r="VRW188" s="24"/>
      <c r="VRX188" s="24"/>
      <c r="VRY188" s="24"/>
      <c r="VRZ188" s="24"/>
      <c r="VSA188" s="24"/>
      <c r="VSB188" s="24"/>
      <c r="VSC188" s="24"/>
      <c r="VSD188" s="24"/>
      <c r="VSE188" s="24"/>
      <c r="VSF188" s="24"/>
      <c r="VSG188" s="24"/>
      <c r="VSH188" s="24"/>
      <c r="VSL188" s="3"/>
      <c r="VSM188" s="31"/>
      <c r="VSN188" s="5"/>
      <c r="VSO188" s="9"/>
      <c r="VSR188" s="2"/>
      <c r="VSU188" s="24"/>
      <c r="VSV188" s="24"/>
      <c r="VSW188" s="31"/>
      <c r="VSX188" s="24"/>
      <c r="VSY188" s="24"/>
      <c r="VSZ188" s="24"/>
      <c r="VTA188" s="24"/>
      <c r="VTB188" s="24"/>
      <c r="VTC188" s="24"/>
      <c r="VTD188" s="24"/>
      <c r="VTE188" s="24"/>
      <c r="VTF188" s="24"/>
      <c r="VTG188" s="24"/>
      <c r="VTH188" s="24"/>
      <c r="VTI188" s="24"/>
      <c r="VTJ188" s="24"/>
      <c r="VTK188" s="24"/>
      <c r="VTL188" s="24"/>
      <c r="VTP188" s="3"/>
      <c r="VTQ188" s="31"/>
      <c r="VTR188" s="5"/>
      <c r="VTS188" s="9"/>
      <c r="VTV188" s="2"/>
      <c r="VTY188" s="24"/>
      <c r="VTZ188" s="24"/>
      <c r="VUA188" s="31"/>
      <c r="VUB188" s="24"/>
      <c r="VUC188" s="24"/>
      <c r="VUD188" s="24"/>
      <c r="VUE188" s="24"/>
      <c r="VUF188" s="24"/>
      <c r="VUG188" s="24"/>
      <c r="VUH188" s="24"/>
      <c r="VUI188" s="24"/>
      <c r="VUJ188" s="24"/>
      <c r="VUK188" s="24"/>
      <c r="VUL188" s="24"/>
      <c r="VUM188" s="24"/>
      <c r="VUN188" s="24"/>
      <c r="VUO188" s="24"/>
      <c r="VUP188" s="24"/>
      <c r="VUT188" s="3"/>
      <c r="VUU188" s="31"/>
      <c r="VUV188" s="5"/>
      <c r="VUW188" s="9"/>
      <c r="VUZ188" s="2"/>
      <c r="VVC188" s="24"/>
      <c r="VVD188" s="24"/>
      <c r="VVE188" s="31"/>
      <c r="VVF188" s="24"/>
      <c r="VVG188" s="24"/>
      <c r="VVH188" s="24"/>
      <c r="VVI188" s="24"/>
      <c r="VVJ188" s="24"/>
      <c r="VVK188" s="24"/>
      <c r="VVL188" s="24"/>
      <c r="VVM188" s="24"/>
      <c r="VVN188" s="24"/>
      <c r="VVO188" s="24"/>
      <c r="VVP188" s="24"/>
      <c r="VVQ188" s="24"/>
      <c r="VVR188" s="24"/>
      <c r="VVS188" s="24"/>
      <c r="VVT188" s="24"/>
      <c r="VVX188" s="3"/>
      <c r="VVY188" s="31"/>
      <c r="VVZ188" s="5"/>
      <c r="VWA188" s="9"/>
      <c r="VWD188" s="2"/>
      <c r="VWG188" s="24"/>
      <c r="VWH188" s="24"/>
      <c r="VWI188" s="31"/>
      <c r="VWJ188" s="24"/>
      <c r="VWK188" s="24"/>
      <c r="VWL188" s="24"/>
      <c r="VWM188" s="24"/>
      <c r="VWN188" s="24"/>
      <c r="VWO188" s="24"/>
      <c r="VWP188" s="24"/>
      <c r="VWQ188" s="24"/>
      <c r="VWR188" s="24"/>
      <c r="VWS188" s="24"/>
      <c r="VWT188" s="24"/>
      <c r="VWU188" s="24"/>
      <c r="VWV188" s="24"/>
      <c r="VWW188" s="24"/>
      <c r="VWX188" s="24"/>
      <c r="VXB188" s="3"/>
      <c r="VXC188" s="31"/>
      <c r="VXD188" s="5"/>
      <c r="VXE188" s="9"/>
      <c r="VXH188" s="2"/>
      <c r="VXK188" s="24"/>
      <c r="VXL188" s="24"/>
      <c r="VXM188" s="31"/>
      <c r="VXN188" s="24"/>
      <c r="VXO188" s="24"/>
      <c r="VXP188" s="24"/>
      <c r="VXQ188" s="24"/>
      <c r="VXR188" s="24"/>
      <c r="VXS188" s="24"/>
      <c r="VXT188" s="24"/>
      <c r="VXU188" s="24"/>
      <c r="VXV188" s="24"/>
      <c r="VXW188" s="24"/>
      <c r="VXX188" s="24"/>
      <c r="VXY188" s="24"/>
      <c r="VXZ188" s="24"/>
      <c r="VYA188" s="24"/>
      <c r="VYB188" s="24"/>
      <c r="VYF188" s="3"/>
      <c r="VYG188" s="31"/>
      <c r="VYH188" s="5"/>
      <c r="VYI188" s="9"/>
      <c r="VYL188" s="2"/>
      <c r="VYO188" s="24"/>
      <c r="VYP188" s="24"/>
      <c r="VYQ188" s="31"/>
      <c r="VYR188" s="24"/>
      <c r="VYS188" s="24"/>
      <c r="VYT188" s="24"/>
      <c r="VYU188" s="24"/>
      <c r="VYV188" s="24"/>
      <c r="VYW188" s="24"/>
      <c r="VYX188" s="24"/>
      <c r="VYY188" s="24"/>
      <c r="VYZ188" s="24"/>
      <c r="VZA188" s="24"/>
      <c r="VZB188" s="24"/>
      <c r="VZC188" s="24"/>
      <c r="VZD188" s="24"/>
      <c r="VZE188" s="24"/>
      <c r="VZF188" s="24"/>
      <c r="VZJ188" s="3"/>
      <c r="VZK188" s="31"/>
      <c r="VZL188" s="5"/>
      <c r="VZM188" s="9"/>
      <c r="VZP188" s="2"/>
      <c r="VZS188" s="24"/>
      <c r="VZT188" s="24"/>
      <c r="VZU188" s="31"/>
      <c r="VZV188" s="24"/>
      <c r="VZW188" s="24"/>
      <c r="VZX188" s="24"/>
      <c r="VZY188" s="24"/>
      <c r="VZZ188" s="24"/>
      <c r="WAA188" s="24"/>
      <c r="WAB188" s="24"/>
      <c r="WAC188" s="24"/>
      <c r="WAD188" s="24"/>
      <c r="WAE188" s="24"/>
      <c r="WAF188" s="24"/>
      <c r="WAG188" s="24"/>
      <c r="WAH188" s="24"/>
      <c r="WAI188" s="24"/>
      <c r="WAJ188" s="24"/>
      <c r="WAN188" s="3"/>
      <c r="WAO188" s="31"/>
      <c r="WAP188" s="5"/>
      <c r="WAQ188" s="9"/>
      <c r="WAT188" s="2"/>
      <c r="WAW188" s="24"/>
      <c r="WAX188" s="24"/>
      <c r="WAY188" s="31"/>
      <c r="WAZ188" s="24"/>
      <c r="WBA188" s="24"/>
      <c r="WBB188" s="24"/>
      <c r="WBC188" s="24"/>
      <c r="WBD188" s="24"/>
      <c r="WBE188" s="24"/>
      <c r="WBF188" s="24"/>
      <c r="WBG188" s="24"/>
      <c r="WBH188" s="24"/>
      <c r="WBI188" s="24"/>
      <c r="WBJ188" s="24"/>
      <c r="WBK188" s="24"/>
      <c r="WBL188" s="24"/>
      <c r="WBM188" s="24"/>
      <c r="WBN188" s="24"/>
      <c r="WBR188" s="3"/>
      <c r="WBS188" s="31"/>
      <c r="WBT188" s="5"/>
      <c r="WBU188" s="9"/>
      <c r="WBX188" s="2"/>
      <c r="WCA188" s="24"/>
      <c r="WCB188" s="24"/>
      <c r="WCC188" s="31"/>
      <c r="WCD188" s="24"/>
      <c r="WCE188" s="24"/>
      <c r="WCF188" s="24"/>
      <c r="WCG188" s="24"/>
      <c r="WCH188" s="24"/>
      <c r="WCI188" s="24"/>
      <c r="WCJ188" s="24"/>
      <c r="WCK188" s="24"/>
      <c r="WCL188" s="24"/>
      <c r="WCM188" s="24"/>
      <c r="WCN188" s="24"/>
      <c r="WCO188" s="24"/>
      <c r="WCP188" s="24"/>
      <c r="WCQ188" s="24"/>
      <c r="WCR188" s="24"/>
      <c r="WCV188" s="3"/>
      <c r="WCW188" s="31"/>
      <c r="WCX188" s="5"/>
      <c r="WCY188" s="9"/>
      <c r="WDB188" s="2"/>
      <c r="WDE188" s="24"/>
      <c r="WDF188" s="24"/>
      <c r="WDG188" s="31"/>
      <c r="WDH188" s="24"/>
      <c r="WDI188" s="24"/>
      <c r="WDJ188" s="24"/>
      <c r="WDK188" s="24"/>
      <c r="WDL188" s="24"/>
      <c r="WDM188" s="24"/>
      <c r="WDN188" s="24"/>
      <c r="WDO188" s="24"/>
      <c r="WDP188" s="24"/>
      <c r="WDQ188" s="24"/>
      <c r="WDR188" s="24"/>
      <c r="WDS188" s="24"/>
      <c r="WDT188" s="24"/>
      <c r="WDU188" s="24"/>
      <c r="WDV188" s="24"/>
      <c r="WDZ188" s="3"/>
      <c r="WEA188" s="31"/>
      <c r="WEB188" s="5"/>
      <c r="WEC188" s="9"/>
      <c r="WEF188" s="2"/>
      <c r="WEI188" s="24"/>
      <c r="WEJ188" s="24"/>
      <c r="WEK188" s="31"/>
      <c r="WEL188" s="24"/>
      <c r="WEM188" s="24"/>
      <c r="WEN188" s="24"/>
      <c r="WEO188" s="24"/>
      <c r="WEP188" s="24"/>
      <c r="WEQ188" s="24"/>
      <c r="WER188" s="24"/>
      <c r="WES188" s="24"/>
      <c r="WET188" s="24"/>
      <c r="WEU188" s="24"/>
      <c r="WEV188" s="24"/>
      <c r="WEW188" s="24"/>
      <c r="WEX188" s="24"/>
      <c r="WEY188" s="24"/>
      <c r="WEZ188" s="24"/>
      <c r="WFD188" s="3"/>
      <c r="WFE188" s="31"/>
      <c r="WFF188" s="5"/>
      <c r="WFG188" s="9"/>
      <c r="WFJ188" s="2"/>
      <c r="WFM188" s="24"/>
      <c r="WFN188" s="24"/>
      <c r="WFO188" s="31"/>
      <c r="WFP188" s="24"/>
      <c r="WFQ188" s="24"/>
      <c r="WFR188" s="24"/>
      <c r="WFS188" s="24"/>
      <c r="WFT188" s="24"/>
      <c r="WFU188" s="24"/>
      <c r="WFV188" s="24"/>
      <c r="WFW188" s="24"/>
      <c r="WFX188" s="24"/>
      <c r="WFY188" s="24"/>
      <c r="WFZ188" s="24"/>
      <c r="WGA188" s="24"/>
      <c r="WGB188" s="24"/>
      <c r="WGC188" s="24"/>
      <c r="WGD188" s="24"/>
      <c r="WGH188" s="3"/>
      <c r="WGI188" s="31"/>
      <c r="WGJ188" s="5"/>
      <c r="WGK188" s="9"/>
      <c r="WGN188" s="2"/>
      <c r="WGQ188" s="24"/>
      <c r="WGR188" s="24"/>
      <c r="WGS188" s="31"/>
      <c r="WGT188" s="24"/>
      <c r="WGU188" s="24"/>
      <c r="WGV188" s="24"/>
      <c r="WGW188" s="24"/>
      <c r="WGX188" s="24"/>
      <c r="WGY188" s="24"/>
      <c r="WGZ188" s="24"/>
      <c r="WHA188" s="24"/>
      <c r="WHB188" s="24"/>
      <c r="WHC188" s="24"/>
      <c r="WHD188" s="24"/>
      <c r="WHE188" s="24"/>
      <c r="WHF188" s="24"/>
      <c r="WHG188" s="24"/>
      <c r="WHH188" s="24"/>
      <c r="WHL188" s="3"/>
      <c r="WHM188" s="31"/>
      <c r="WHN188" s="5"/>
      <c r="WHO188" s="9"/>
      <c r="WHR188" s="2"/>
      <c r="WHU188" s="24"/>
      <c r="WHV188" s="24"/>
      <c r="WHW188" s="31"/>
      <c r="WHX188" s="24"/>
      <c r="WHY188" s="24"/>
      <c r="WHZ188" s="24"/>
      <c r="WIA188" s="24"/>
      <c r="WIB188" s="24"/>
      <c r="WIC188" s="24"/>
      <c r="WID188" s="24"/>
      <c r="WIE188" s="24"/>
      <c r="WIF188" s="24"/>
      <c r="WIG188" s="24"/>
      <c r="WIH188" s="24"/>
      <c r="WII188" s="24"/>
      <c r="WIJ188" s="24"/>
      <c r="WIK188" s="24"/>
      <c r="WIL188" s="24"/>
      <c r="WIP188" s="3"/>
      <c r="WIQ188" s="31"/>
      <c r="WIR188" s="5"/>
      <c r="WIS188" s="9"/>
      <c r="WIV188" s="2"/>
      <c r="WIY188" s="24"/>
      <c r="WIZ188" s="24"/>
      <c r="WJA188" s="31"/>
      <c r="WJB188" s="24"/>
      <c r="WJC188" s="24"/>
      <c r="WJD188" s="24"/>
      <c r="WJE188" s="24"/>
      <c r="WJF188" s="24"/>
      <c r="WJG188" s="24"/>
      <c r="WJH188" s="24"/>
      <c r="WJI188" s="24"/>
      <c r="WJJ188" s="24"/>
      <c r="WJK188" s="24"/>
      <c r="WJL188" s="24"/>
      <c r="WJM188" s="24"/>
      <c r="WJN188" s="24"/>
      <c r="WJO188" s="24"/>
      <c r="WJP188" s="24"/>
      <c r="WJT188" s="3"/>
      <c r="WJU188" s="31"/>
      <c r="WJV188" s="5"/>
      <c r="WJW188" s="9"/>
      <c r="WJZ188" s="2"/>
      <c r="WKC188" s="24"/>
      <c r="WKD188" s="24"/>
      <c r="WKE188" s="31"/>
      <c r="WKF188" s="24"/>
      <c r="WKG188" s="24"/>
      <c r="WKH188" s="24"/>
      <c r="WKI188" s="24"/>
      <c r="WKJ188" s="24"/>
      <c r="WKK188" s="24"/>
      <c r="WKL188" s="24"/>
      <c r="WKM188" s="24"/>
      <c r="WKN188" s="24"/>
      <c r="WKO188" s="24"/>
      <c r="WKP188" s="24"/>
      <c r="WKQ188" s="24"/>
      <c r="WKR188" s="24"/>
      <c r="WKS188" s="24"/>
      <c r="WKT188" s="24"/>
      <c r="WKX188" s="3"/>
      <c r="WKY188" s="31"/>
      <c r="WKZ188" s="5"/>
      <c r="WLA188" s="9"/>
      <c r="WLD188" s="2"/>
      <c r="WLG188" s="24"/>
      <c r="WLH188" s="24"/>
      <c r="WLI188" s="31"/>
      <c r="WLJ188" s="24"/>
      <c r="WLK188" s="24"/>
      <c r="WLL188" s="24"/>
      <c r="WLM188" s="24"/>
      <c r="WLN188" s="24"/>
      <c r="WLO188" s="24"/>
      <c r="WLP188" s="24"/>
      <c r="WLQ188" s="24"/>
      <c r="WLR188" s="24"/>
      <c r="WLS188" s="24"/>
      <c r="WLT188" s="24"/>
      <c r="WLU188" s="24"/>
      <c r="WLV188" s="24"/>
      <c r="WLW188" s="24"/>
      <c r="WLX188" s="24"/>
      <c r="WMB188" s="3"/>
      <c r="WMC188" s="31"/>
      <c r="WMD188" s="5"/>
      <c r="WME188" s="9"/>
      <c r="WMH188" s="2"/>
      <c r="WMK188" s="24"/>
      <c r="WML188" s="24"/>
      <c r="WMM188" s="31"/>
      <c r="WMN188" s="24"/>
      <c r="WMO188" s="24"/>
      <c r="WMP188" s="24"/>
      <c r="WMQ188" s="24"/>
      <c r="WMR188" s="24"/>
      <c r="WMS188" s="24"/>
      <c r="WMT188" s="24"/>
      <c r="WMU188" s="24"/>
      <c r="WMV188" s="24"/>
      <c r="WMW188" s="24"/>
      <c r="WMX188" s="24"/>
      <c r="WMY188" s="24"/>
      <c r="WMZ188" s="24"/>
      <c r="WNA188" s="24"/>
      <c r="WNB188" s="24"/>
      <c r="WNF188" s="3"/>
      <c r="WNG188" s="31"/>
      <c r="WNH188" s="5"/>
      <c r="WNI188" s="9"/>
      <c r="WNL188" s="2"/>
      <c r="WNO188" s="24"/>
      <c r="WNP188" s="24"/>
      <c r="WNQ188" s="31"/>
      <c r="WNR188" s="24"/>
      <c r="WNS188" s="24"/>
      <c r="WNT188" s="24"/>
      <c r="WNU188" s="24"/>
      <c r="WNV188" s="24"/>
      <c r="WNW188" s="24"/>
      <c r="WNX188" s="24"/>
      <c r="WNY188" s="24"/>
      <c r="WNZ188" s="24"/>
      <c r="WOA188" s="24"/>
      <c r="WOB188" s="24"/>
      <c r="WOC188" s="24"/>
      <c r="WOD188" s="24"/>
      <c r="WOE188" s="24"/>
      <c r="WOF188" s="24"/>
      <c r="WOJ188" s="3"/>
      <c r="WOK188" s="31"/>
      <c r="WOL188" s="5"/>
      <c r="WOM188" s="9"/>
      <c r="WOP188" s="2"/>
      <c r="WOS188" s="24"/>
      <c r="WOT188" s="24"/>
      <c r="WOU188" s="31"/>
      <c r="WOV188" s="24"/>
      <c r="WOW188" s="24"/>
      <c r="WOX188" s="24"/>
      <c r="WOY188" s="24"/>
      <c r="WOZ188" s="24"/>
      <c r="WPA188" s="24"/>
      <c r="WPB188" s="24"/>
      <c r="WPC188" s="24"/>
      <c r="WPD188" s="24"/>
      <c r="WPE188" s="24"/>
      <c r="WPF188" s="24"/>
      <c r="WPG188" s="24"/>
      <c r="WPH188" s="24"/>
      <c r="WPI188" s="24"/>
      <c r="WPJ188" s="24"/>
      <c r="WPN188" s="3"/>
      <c r="WPO188" s="31"/>
      <c r="WPP188" s="5"/>
      <c r="WPQ188" s="9"/>
      <c r="WPT188" s="2"/>
      <c r="WPW188" s="24"/>
      <c r="WPX188" s="24"/>
      <c r="WPY188" s="31"/>
      <c r="WPZ188" s="24"/>
      <c r="WQA188" s="24"/>
      <c r="WQB188" s="24"/>
      <c r="WQC188" s="24"/>
      <c r="WQD188" s="24"/>
      <c r="WQE188" s="24"/>
      <c r="WQF188" s="24"/>
      <c r="WQG188" s="24"/>
      <c r="WQH188" s="24"/>
      <c r="WQI188" s="24"/>
      <c r="WQJ188" s="24"/>
      <c r="WQK188" s="24"/>
      <c r="WQL188" s="24"/>
      <c r="WQM188" s="24"/>
      <c r="WQN188" s="24"/>
      <c r="WQR188" s="3"/>
      <c r="WQS188" s="31"/>
      <c r="WQT188" s="5"/>
      <c r="WQU188" s="9"/>
      <c r="WQX188" s="2"/>
      <c r="WRA188" s="24"/>
      <c r="WRB188" s="24"/>
      <c r="WRC188" s="31"/>
      <c r="WRD188" s="24"/>
      <c r="WRE188" s="24"/>
      <c r="WRF188" s="24"/>
      <c r="WRG188" s="24"/>
      <c r="WRH188" s="24"/>
      <c r="WRI188" s="24"/>
      <c r="WRJ188" s="24"/>
      <c r="WRK188" s="24"/>
      <c r="WRL188" s="24"/>
      <c r="WRM188" s="24"/>
      <c r="WRN188" s="24"/>
      <c r="WRO188" s="24"/>
      <c r="WRP188" s="24"/>
      <c r="WRQ188" s="24"/>
      <c r="WRR188" s="24"/>
      <c r="WRV188" s="3"/>
      <c r="WRW188" s="31"/>
      <c r="WRX188" s="5"/>
      <c r="WRY188" s="9"/>
      <c r="WSB188" s="2"/>
      <c r="WSE188" s="24"/>
      <c r="WSF188" s="24"/>
      <c r="WSG188" s="31"/>
      <c r="WSH188" s="24"/>
      <c r="WSI188" s="24"/>
      <c r="WSJ188" s="24"/>
      <c r="WSK188" s="24"/>
      <c r="WSL188" s="24"/>
      <c r="WSM188" s="24"/>
      <c r="WSN188" s="24"/>
      <c r="WSO188" s="24"/>
      <c r="WSP188" s="24"/>
      <c r="WSQ188" s="24"/>
      <c r="WSR188" s="24"/>
      <c r="WSS188" s="24"/>
      <c r="WST188" s="24"/>
      <c r="WSU188" s="24"/>
      <c r="WSV188" s="24"/>
      <c r="WSZ188" s="3"/>
      <c r="WTA188" s="31"/>
      <c r="WTB188" s="5"/>
      <c r="WTC188" s="9"/>
      <c r="WTF188" s="2"/>
      <c r="WTI188" s="24"/>
      <c r="WTJ188" s="24"/>
      <c r="WTK188" s="31"/>
      <c r="WTL188" s="24"/>
      <c r="WTM188" s="24"/>
      <c r="WTN188" s="24"/>
      <c r="WTO188" s="24"/>
      <c r="WTP188" s="24"/>
      <c r="WTQ188" s="24"/>
      <c r="WTR188" s="24"/>
      <c r="WTS188" s="24"/>
      <c r="WTT188" s="24"/>
      <c r="WTU188" s="24"/>
      <c r="WTV188" s="24"/>
      <c r="WTW188" s="24"/>
      <c r="WTX188" s="24"/>
      <c r="WTY188" s="24"/>
      <c r="WTZ188" s="24"/>
      <c r="WUD188" s="3"/>
      <c r="WUE188" s="31"/>
      <c r="WUF188" s="5"/>
      <c r="WUG188" s="9"/>
      <c r="WUJ188" s="2"/>
      <c r="WUM188" s="24"/>
      <c r="WUN188" s="24"/>
      <c r="WUO188" s="31"/>
      <c r="WUP188" s="24"/>
      <c r="WUQ188" s="24"/>
      <c r="WUR188" s="24"/>
      <c r="WUS188" s="24"/>
      <c r="WUT188" s="24"/>
      <c r="WUU188" s="24"/>
      <c r="WUV188" s="24"/>
      <c r="WUW188" s="24"/>
      <c r="WUX188" s="24"/>
      <c r="WUY188" s="24"/>
      <c r="WUZ188" s="24"/>
      <c r="WVA188" s="24"/>
      <c r="WVB188" s="24"/>
      <c r="WVC188" s="24"/>
      <c r="WVD188" s="24"/>
      <c r="WVH188" s="3"/>
      <c r="WVI188" s="31"/>
      <c r="WVJ188" s="5"/>
      <c r="WVK188" s="9"/>
      <c r="WVN188" s="2"/>
      <c r="WVQ188" s="24"/>
      <c r="WVR188" s="24"/>
      <c r="WVS188" s="31"/>
      <c r="WVT188" s="24"/>
      <c r="WVU188" s="24"/>
      <c r="WVV188" s="24"/>
      <c r="WVW188" s="24"/>
      <c r="WVX188" s="24"/>
      <c r="WVY188" s="24"/>
      <c r="WVZ188" s="24"/>
      <c r="WWA188" s="24"/>
      <c r="WWB188" s="24"/>
      <c r="WWC188" s="24"/>
      <c r="WWD188" s="24"/>
      <c r="WWE188" s="24"/>
      <c r="WWF188" s="24"/>
      <c r="WWG188" s="24"/>
      <c r="WWH188" s="24"/>
      <c r="WWL188" s="3"/>
      <c r="WWM188" s="31"/>
      <c r="WWN188" s="5"/>
      <c r="WWO188" s="9"/>
      <c r="WWR188" s="2"/>
      <c r="WWU188" s="24"/>
      <c r="WWV188" s="24"/>
      <c r="WWW188" s="31"/>
      <c r="WWX188" s="24"/>
      <c r="WWY188" s="24"/>
      <c r="WWZ188" s="24"/>
      <c r="WXA188" s="24"/>
      <c r="WXB188" s="24"/>
      <c r="WXC188" s="24"/>
      <c r="WXD188" s="24"/>
      <c r="WXE188" s="24"/>
      <c r="WXF188" s="24"/>
      <c r="WXG188" s="24"/>
      <c r="WXH188" s="24"/>
      <c r="WXI188" s="24"/>
      <c r="WXJ188" s="24"/>
      <c r="WXK188" s="24"/>
      <c r="WXL188" s="24"/>
      <c r="WXP188" s="3"/>
      <c r="WXQ188" s="31"/>
      <c r="WXR188" s="5"/>
      <c r="WXS188" s="9"/>
      <c r="WXV188" s="2"/>
      <c r="WXY188" s="24"/>
      <c r="WXZ188" s="24"/>
      <c r="WYA188" s="31"/>
      <c r="WYB188" s="24"/>
      <c r="WYC188" s="24"/>
      <c r="WYD188" s="24"/>
      <c r="WYE188" s="24"/>
      <c r="WYF188" s="24"/>
      <c r="WYG188" s="24"/>
      <c r="WYH188" s="24"/>
      <c r="WYI188" s="24"/>
      <c r="WYJ188" s="24"/>
      <c r="WYK188" s="24"/>
      <c r="WYL188" s="24"/>
      <c r="WYM188" s="24"/>
      <c r="WYN188" s="24"/>
      <c r="WYO188" s="24"/>
      <c r="WYP188" s="24"/>
      <c r="WYT188" s="3"/>
      <c r="WYU188" s="31"/>
      <c r="WYV188" s="5"/>
      <c r="WYW188" s="9"/>
      <c r="WYZ188" s="2"/>
      <c r="WZC188" s="24"/>
      <c r="WZD188" s="24"/>
      <c r="WZE188" s="31"/>
      <c r="WZF188" s="24"/>
      <c r="WZG188" s="24"/>
      <c r="WZH188" s="24"/>
      <c r="WZI188" s="24"/>
      <c r="WZJ188" s="24"/>
      <c r="WZK188" s="24"/>
      <c r="WZL188" s="24"/>
      <c r="WZM188" s="24"/>
      <c r="WZN188" s="24"/>
      <c r="WZO188" s="24"/>
      <c r="WZP188" s="24"/>
      <c r="WZQ188" s="24"/>
      <c r="WZR188" s="24"/>
      <c r="WZS188" s="24"/>
      <c r="WZT188" s="24"/>
      <c r="WZX188" s="3"/>
      <c r="WZY188" s="31"/>
      <c r="WZZ188" s="5"/>
      <c r="XAA188" s="9"/>
      <c r="XAD188" s="2"/>
      <c r="XAG188" s="24"/>
      <c r="XAH188" s="24"/>
      <c r="XAI188" s="31"/>
      <c r="XAJ188" s="24"/>
      <c r="XAK188" s="24"/>
      <c r="XAL188" s="24"/>
      <c r="XAM188" s="24"/>
      <c r="XAN188" s="24"/>
      <c r="XAO188" s="24"/>
      <c r="XAP188" s="24"/>
      <c r="XAQ188" s="24"/>
      <c r="XAR188" s="24"/>
      <c r="XAS188" s="24"/>
      <c r="XAT188" s="24"/>
      <c r="XAU188" s="24"/>
      <c r="XAV188" s="24"/>
      <c r="XAW188" s="24"/>
      <c r="XAX188" s="24"/>
      <c r="XBB188" s="3"/>
      <c r="XBC188" s="31"/>
      <c r="XBD188" s="5"/>
      <c r="XBE188" s="9"/>
      <c r="XBH188" s="2"/>
      <c r="XBK188" s="24"/>
      <c r="XBL188" s="24"/>
      <c r="XBM188" s="31"/>
      <c r="XBN188" s="24"/>
      <c r="XBO188" s="24"/>
      <c r="XBP188" s="24"/>
      <c r="XBQ188" s="24"/>
      <c r="XBR188" s="24"/>
      <c r="XBS188" s="24"/>
      <c r="XBT188" s="24"/>
      <c r="XBU188" s="24"/>
      <c r="XBV188" s="24"/>
      <c r="XBW188" s="24"/>
      <c r="XBX188" s="24"/>
      <c r="XBY188" s="24"/>
      <c r="XBZ188" s="24"/>
      <c r="XCA188" s="24"/>
      <c r="XCB188" s="24"/>
      <c r="XCF188" s="3"/>
      <c r="XCG188" s="31"/>
      <c r="XCH188" s="5"/>
      <c r="XCI188" s="9"/>
      <c r="XCL188" s="2"/>
      <c r="XCO188" s="24"/>
      <c r="XCP188" s="24"/>
      <c r="XCQ188" s="31"/>
      <c r="XCR188" s="24"/>
      <c r="XCS188" s="24"/>
      <c r="XCT188" s="24"/>
      <c r="XCU188" s="24"/>
      <c r="XCV188" s="24"/>
      <c r="XCW188" s="24"/>
      <c r="XCX188" s="24"/>
      <c r="XCY188" s="24"/>
      <c r="XCZ188" s="24"/>
      <c r="XDA188" s="24"/>
      <c r="XDB188" s="24"/>
      <c r="XDC188" s="24"/>
      <c r="XDD188" s="24"/>
      <c r="XDE188" s="24"/>
      <c r="XDF188" s="24"/>
      <c r="XDJ188" s="3"/>
      <c r="XDK188" s="31"/>
      <c r="XDL188" s="5"/>
      <c r="XDM188" s="9"/>
      <c r="XDP188" s="2"/>
      <c r="XDS188" s="24"/>
      <c r="XDT188" s="24"/>
      <c r="XDU188" s="31"/>
      <c r="XDV188" s="24"/>
      <c r="XDW188" s="24"/>
      <c r="XDX188" s="24"/>
      <c r="XDY188" s="24"/>
      <c r="XDZ188" s="24"/>
      <c r="XEA188" s="24"/>
      <c r="XEB188" s="24"/>
      <c r="XEC188" s="24"/>
      <c r="XED188" s="24"/>
      <c r="XEE188" s="24"/>
      <c r="XEF188" s="24"/>
      <c r="XEG188" s="24"/>
      <c r="XEH188" s="24"/>
      <c r="XEI188" s="24"/>
      <c r="XEJ188" s="24"/>
      <c r="XEN188" s="3"/>
      <c r="XEO188" s="31"/>
      <c r="XEP188" s="5"/>
      <c r="XEQ188" s="9"/>
    </row>
    <row r="189" spans="1:4094 4098:6144 6147:11264 11268:13311 13314:14334 14337:16371" ht="15" hidden="1" customHeight="1" outlineLevel="1" x14ac:dyDescent="0.2">
      <c r="A189" s="3">
        <v>44834</v>
      </c>
      <c r="B189" s="19">
        <v>475</v>
      </c>
      <c r="C189" s="5" t="s">
        <v>7</v>
      </c>
      <c r="D189" s="9" t="s">
        <v>1283</v>
      </c>
      <c r="E189" s="20">
        <f>B189</f>
        <v>475</v>
      </c>
      <c r="Z189" s="20">
        <f t="shared" ref="Z189:Z213" si="9">SUM(E189:Y189)</f>
        <v>475</v>
      </c>
      <c r="AA189" s="20" t="str">
        <f t="shared" si="7"/>
        <v>44834475</v>
      </c>
      <c r="AB189" t="s">
        <v>2204</v>
      </c>
      <c r="AC189" t="s">
        <v>2245</v>
      </c>
      <c r="AD189" t="s">
        <v>2262</v>
      </c>
    </row>
    <row r="190" spans="1:4094 4098:6144 6147:11264 11268:13311 13314:14334 14337:16371" ht="15" hidden="1" customHeight="1" outlineLevel="1" x14ac:dyDescent="0.2">
      <c r="A190" s="3">
        <v>44831</v>
      </c>
      <c r="B190" s="19">
        <v>33333.33</v>
      </c>
      <c r="C190" s="5" t="s">
        <v>32</v>
      </c>
      <c r="D190" s="9" t="s">
        <v>1388</v>
      </c>
      <c r="E190"/>
      <c r="N190" s="19">
        <v>33333.33</v>
      </c>
      <c r="Z190" s="20">
        <f t="shared" si="9"/>
        <v>33333.33</v>
      </c>
      <c r="AA190" s="20" t="str">
        <f t="shared" si="7"/>
        <v>4483133333,33</v>
      </c>
      <c r="AB190" t="s">
        <v>2222</v>
      </c>
      <c r="AC190" t="s">
        <v>2248</v>
      </c>
      <c r="AD190" t="s">
        <v>2269</v>
      </c>
    </row>
    <row r="191" spans="1:4094 4098:6144 6147:11264 11268:13311 13314:14334 14337:16371" ht="15" hidden="1" customHeight="1" outlineLevel="1" x14ac:dyDescent="0.2">
      <c r="A191" s="3">
        <v>44830</v>
      </c>
      <c r="B191" s="19">
        <v>418623.3</v>
      </c>
      <c r="C191" s="5" t="s">
        <v>28</v>
      </c>
      <c r="D191" s="9" t="s">
        <v>1389</v>
      </c>
      <c r="E191"/>
      <c r="V191" s="19">
        <v>418623.3</v>
      </c>
      <c r="Z191" s="20">
        <f t="shared" si="9"/>
        <v>418623.3</v>
      </c>
      <c r="AA191" s="20" t="str">
        <f t="shared" si="7"/>
        <v>44830418623,3</v>
      </c>
      <c r="AB191" t="s">
        <v>2236</v>
      </c>
      <c r="AC191" t="s">
        <v>2248</v>
      </c>
      <c r="AD191" t="s">
        <v>2236</v>
      </c>
    </row>
    <row r="192" spans="1:4094 4098:6144 6147:11264 11268:13311 13314:14334 14337:16371" ht="15" hidden="1" customHeight="1" outlineLevel="1" x14ac:dyDescent="0.2">
      <c r="A192" s="3">
        <v>44827</v>
      </c>
      <c r="B192" s="19">
        <v>300</v>
      </c>
      <c r="C192" s="5" t="s">
        <v>7</v>
      </c>
      <c r="D192" s="9" t="s">
        <v>1390</v>
      </c>
      <c r="E192" s="19">
        <v>300</v>
      </c>
      <c r="Z192" s="20">
        <f t="shared" si="9"/>
        <v>300</v>
      </c>
      <c r="AA192" s="20" t="str">
        <f t="shared" si="7"/>
        <v>44827300</v>
      </c>
      <c r="AB192" t="s">
        <v>2204</v>
      </c>
      <c r="AC192" t="s">
        <v>2245</v>
      </c>
      <c r="AD192" t="s">
        <v>2262</v>
      </c>
    </row>
    <row r="193" spans="1:30" ht="15" hidden="1" customHeight="1" outlineLevel="1" x14ac:dyDescent="0.2">
      <c r="A193" s="3">
        <v>44827</v>
      </c>
      <c r="B193" s="19">
        <v>10000</v>
      </c>
      <c r="C193" s="5" t="s">
        <v>7</v>
      </c>
      <c r="D193" s="9" t="s">
        <v>1391</v>
      </c>
      <c r="E193"/>
      <c r="I193" s="2">
        <f>B193</f>
        <v>10000</v>
      </c>
      <c r="Z193" s="20">
        <f t="shared" si="9"/>
        <v>10000</v>
      </c>
      <c r="AA193" s="20" t="str">
        <f t="shared" si="7"/>
        <v>4482710000</v>
      </c>
      <c r="AB193" t="s">
        <v>2238</v>
      </c>
      <c r="AC193" t="s">
        <v>2246</v>
      </c>
      <c r="AD193" t="s">
        <v>2266</v>
      </c>
    </row>
    <row r="194" spans="1:30" ht="15" hidden="1" customHeight="1" outlineLevel="1" x14ac:dyDescent="0.2">
      <c r="A194" s="3">
        <v>44827</v>
      </c>
      <c r="B194" s="19">
        <v>20000</v>
      </c>
      <c r="C194" s="5" t="s">
        <v>7</v>
      </c>
      <c r="D194" s="9" t="s">
        <v>1318</v>
      </c>
      <c r="E194"/>
      <c r="I194" s="2">
        <f>B194</f>
        <v>20000</v>
      </c>
      <c r="Z194" s="20">
        <f t="shared" si="9"/>
        <v>20000</v>
      </c>
      <c r="AA194" s="20" t="str">
        <f t="shared" si="7"/>
        <v>4482720000</v>
      </c>
      <c r="AB194" t="s">
        <v>2238</v>
      </c>
      <c r="AC194" t="s">
        <v>2246</v>
      </c>
      <c r="AD194" t="s">
        <v>2266</v>
      </c>
    </row>
    <row r="195" spans="1:30" ht="15" hidden="1" customHeight="1" outlineLevel="1" x14ac:dyDescent="0.2">
      <c r="A195" s="3">
        <v>44827</v>
      </c>
      <c r="B195" s="19">
        <v>15000</v>
      </c>
      <c r="C195" s="5" t="s">
        <v>217</v>
      </c>
      <c r="D195" s="9" t="s">
        <v>1392</v>
      </c>
      <c r="E195"/>
      <c r="J195" s="19">
        <v>15000</v>
      </c>
      <c r="Z195" s="20">
        <f t="shared" si="9"/>
        <v>15000</v>
      </c>
      <c r="AA195" s="20" t="str">
        <f t="shared" si="7"/>
        <v>4482715000</v>
      </c>
      <c r="AB195" t="s">
        <v>2220</v>
      </c>
      <c r="AC195" t="s">
        <v>2245</v>
      </c>
      <c r="AD195" t="s">
        <v>2272</v>
      </c>
    </row>
    <row r="196" spans="1:30" ht="15" hidden="1" customHeight="1" outlineLevel="1" x14ac:dyDescent="0.2">
      <c r="A196" s="3">
        <v>44827</v>
      </c>
      <c r="B196" s="19">
        <v>150</v>
      </c>
      <c r="C196" s="5" t="s">
        <v>7</v>
      </c>
      <c r="D196" s="9" t="s">
        <v>1317</v>
      </c>
      <c r="E196" s="20">
        <f>B196</f>
        <v>150</v>
      </c>
      <c r="Z196" s="20">
        <f t="shared" si="9"/>
        <v>150</v>
      </c>
      <c r="AA196" s="20" t="str">
        <f t="shared" ref="AA196:AA259" si="10">A196&amp;B196</f>
        <v>44827150</v>
      </c>
      <c r="AB196" t="s">
        <v>2204</v>
      </c>
      <c r="AC196" t="s">
        <v>2245</v>
      </c>
      <c r="AD196" t="s">
        <v>2262</v>
      </c>
    </row>
    <row r="197" spans="1:30" ht="15" hidden="1" customHeight="1" outlineLevel="1" x14ac:dyDescent="0.2">
      <c r="A197" s="3">
        <v>44826</v>
      </c>
      <c r="B197" s="19">
        <v>14653.14</v>
      </c>
      <c r="C197" s="5" t="s">
        <v>7</v>
      </c>
      <c r="D197" s="9" t="s">
        <v>1393</v>
      </c>
      <c r="E197"/>
      <c r="G197" s="2">
        <f>B197</f>
        <v>14653.14</v>
      </c>
      <c r="Z197" s="20">
        <f t="shared" si="9"/>
        <v>14653.14</v>
      </c>
      <c r="AA197" s="20" t="str">
        <f t="shared" si="10"/>
        <v>4482614653,14</v>
      </c>
      <c r="AB197" t="s">
        <v>2209</v>
      </c>
      <c r="AC197" t="s">
        <v>2244</v>
      </c>
      <c r="AD197" t="s">
        <v>2209</v>
      </c>
    </row>
    <row r="198" spans="1:30" ht="15" hidden="1" customHeight="1" outlineLevel="1" x14ac:dyDescent="0.2">
      <c r="A198" s="3">
        <v>44826</v>
      </c>
      <c r="B198" s="19">
        <v>58.61</v>
      </c>
      <c r="C198" s="5" t="s">
        <v>7</v>
      </c>
      <c r="D198" s="9" t="s">
        <v>221</v>
      </c>
      <c r="E198" s="20">
        <f>B198</f>
        <v>58.61</v>
      </c>
      <c r="Z198" s="20">
        <f t="shared" si="9"/>
        <v>58.61</v>
      </c>
      <c r="AA198" s="20" t="str">
        <f t="shared" si="10"/>
        <v>4482658,61</v>
      </c>
      <c r="AB198" t="s">
        <v>2204</v>
      </c>
      <c r="AC198" t="s">
        <v>2245</v>
      </c>
      <c r="AD198" t="s">
        <v>2262</v>
      </c>
    </row>
    <row r="199" spans="1:30" ht="15" hidden="1" customHeight="1" outlineLevel="1" x14ac:dyDescent="0.2">
      <c r="A199" s="3">
        <v>44825</v>
      </c>
      <c r="B199" s="19">
        <v>5000</v>
      </c>
      <c r="C199" s="5" t="s">
        <v>47</v>
      </c>
      <c r="D199" s="9" t="s">
        <v>1394</v>
      </c>
      <c r="E199"/>
      <c r="P199" s="19">
        <v>5000</v>
      </c>
      <c r="Q199" s="19"/>
      <c r="Z199" s="20">
        <f t="shared" si="9"/>
        <v>5000</v>
      </c>
      <c r="AA199" s="20" t="str">
        <f t="shared" si="10"/>
        <v>448255000</v>
      </c>
      <c r="AB199" t="s">
        <v>2224</v>
      </c>
      <c r="AC199" t="s">
        <v>2248</v>
      </c>
      <c r="AD199" t="s">
        <v>2427</v>
      </c>
    </row>
    <row r="200" spans="1:30" ht="15" hidden="1" customHeight="1" outlineLevel="1" x14ac:dyDescent="0.2">
      <c r="A200" s="3">
        <v>44825</v>
      </c>
      <c r="B200" s="19">
        <v>25200</v>
      </c>
      <c r="C200" s="5" t="s">
        <v>223</v>
      </c>
      <c r="D200" s="9" t="s">
        <v>1395</v>
      </c>
      <c r="E200"/>
      <c r="T200" s="19">
        <v>25200</v>
      </c>
      <c r="Z200" s="20">
        <f t="shared" si="9"/>
        <v>25200</v>
      </c>
      <c r="AA200" s="20" t="str">
        <f t="shared" si="10"/>
        <v>4482525200</v>
      </c>
      <c r="AB200" t="s">
        <v>2235</v>
      </c>
      <c r="AC200" t="s">
        <v>2248</v>
      </c>
      <c r="AD200" t="s">
        <v>2235</v>
      </c>
    </row>
    <row r="201" spans="1:30" ht="15" hidden="1" customHeight="1" outlineLevel="1" x14ac:dyDescent="0.2">
      <c r="A201" s="3">
        <v>44825</v>
      </c>
      <c r="B201" s="19">
        <v>2189</v>
      </c>
      <c r="C201" s="5" t="s">
        <v>1212</v>
      </c>
      <c r="D201" s="9" t="s">
        <v>225</v>
      </c>
      <c r="E201"/>
      <c r="F201" s="20">
        <f>B201</f>
        <v>2189</v>
      </c>
      <c r="Z201" s="20">
        <f t="shared" si="9"/>
        <v>2189</v>
      </c>
      <c r="AA201" s="20" t="str">
        <f t="shared" si="10"/>
        <v>448252189</v>
      </c>
      <c r="AB201" t="s">
        <v>2205</v>
      </c>
      <c r="AC201" t="s">
        <v>2244</v>
      </c>
      <c r="AD201" t="s">
        <v>2209</v>
      </c>
    </row>
    <row r="202" spans="1:30" ht="15" hidden="1" customHeight="1" outlineLevel="1" x14ac:dyDescent="0.2">
      <c r="A202" s="3">
        <v>44824</v>
      </c>
      <c r="B202" s="19">
        <v>87279.92</v>
      </c>
      <c r="C202" s="5" t="s">
        <v>24</v>
      </c>
      <c r="D202" s="9" t="s">
        <v>1396</v>
      </c>
      <c r="E202"/>
      <c r="U202" s="19">
        <v>87279.92</v>
      </c>
      <c r="Z202" s="20">
        <f t="shared" si="9"/>
        <v>87279.92</v>
      </c>
      <c r="AA202" s="20" t="str">
        <f t="shared" si="10"/>
        <v>4482487279,92</v>
      </c>
      <c r="AB202" t="s">
        <v>2203</v>
      </c>
      <c r="AC202" t="s">
        <v>2248</v>
      </c>
      <c r="AD202" t="s">
        <v>2273</v>
      </c>
    </row>
    <row r="203" spans="1:30" ht="15" hidden="1" customHeight="1" outlineLevel="1" x14ac:dyDescent="0.2">
      <c r="A203" s="3">
        <v>44824</v>
      </c>
      <c r="B203" s="19">
        <v>250000</v>
      </c>
      <c r="C203" s="5" t="s">
        <v>32</v>
      </c>
      <c r="D203" s="9" t="s">
        <v>1397</v>
      </c>
      <c r="E203"/>
      <c r="N203" s="19">
        <v>250000</v>
      </c>
      <c r="Z203" s="20">
        <f t="shared" si="9"/>
        <v>250000</v>
      </c>
      <c r="AA203" s="20" t="str">
        <f t="shared" si="10"/>
        <v>44824250000</v>
      </c>
      <c r="AB203" t="s">
        <v>2222</v>
      </c>
      <c r="AC203" t="s">
        <v>2248</v>
      </c>
      <c r="AD203" t="s">
        <v>2269</v>
      </c>
    </row>
    <row r="204" spans="1:30" ht="15" hidden="1" customHeight="1" outlineLevel="1" x14ac:dyDescent="0.2">
      <c r="A204" s="3">
        <v>44823</v>
      </c>
      <c r="B204" s="19">
        <v>12.71</v>
      </c>
      <c r="C204" s="5" t="s">
        <v>7</v>
      </c>
      <c r="D204" s="9" t="s">
        <v>228</v>
      </c>
      <c r="E204" s="20">
        <f>B204</f>
        <v>12.71</v>
      </c>
      <c r="Z204" s="20">
        <f t="shared" si="9"/>
        <v>12.71</v>
      </c>
      <c r="AA204" s="20" t="str">
        <f t="shared" si="10"/>
        <v>4482312,71</v>
      </c>
      <c r="AB204" t="s">
        <v>2204</v>
      </c>
      <c r="AC204" t="s">
        <v>2245</v>
      </c>
      <c r="AD204" t="s">
        <v>2262</v>
      </c>
    </row>
    <row r="205" spans="1:30" ht="15" hidden="1" customHeight="1" outlineLevel="1" x14ac:dyDescent="0.2">
      <c r="A205" s="3">
        <v>44823</v>
      </c>
      <c r="B205" s="19">
        <v>50001</v>
      </c>
      <c r="C205" s="5" t="s">
        <v>7</v>
      </c>
      <c r="D205" s="9" t="s">
        <v>1398</v>
      </c>
      <c r="E205"/>
      <c r="G205" s="2">
        <f>B205</f>
        <v>50001</v>
      </c>
      <c r="Z205" s="20">
        <f t="shared" si="9"/>
        <v>50001</v>
      </c>
      <c r="AA205" s="20" t="str">
        <f t="shared" si="10"/>
        <v>4482350001</v>
      </c>
      <c r="AB205" t="s">
        <v>2209</v>
      </c>
      <c r="AC205" t="s">
        <v>2244</v>
      </c>
      <c r="AD205" t="s">
        <v>2209</v>
      </c>
    </row>
    <row r="206" spans="1:30" ht="15" hidden="1" customHeight="1" outlineLevel="1" x14ac:dyDescent="0.2">
      <c r="A206" s="3">
        <v>44823</v>
      </c>
      <c r="B206" s="19">
        <v>18000</v>
      </c>
      <c r="C206" s="5" t="s">
        <v>7</v>
      </c>
      <c r="D206" s="9" t="s">
        <v>1399</v>
      </c>
      <c r="E206"/>
      <c r="G206" s="2">
        <f>B206</f>
        <v>18000</v>
      </c>
      <c r="Z206" s="20">
        <f t="shared" si="9"/>
        <v>18000</v>
      </c>
      <c r="AA206" s="20" t="str">
        <f t="shared" si="10"/>
        <v>4482318000</v>
      </c>
      <c r="AB206" t="s">
        <v>2209</v>
      </c>
      <c r="AC206" t="s">
        <v>2244</v>
      </c>
      <c r="AD206" t="s">
        <v>2209</v>
      </c>
    </row>
    <row r="207" spans="1:30" ht="15" hidden="1" customHeight="1" outlineLevel="1" x14ac:dyDescent="0.2">
      <c r="A207" s="3">
        <v>44823</v>
      </c>
      <c r="B207" s="19">
        <v>72</v>
      </c>
      <c r="C207" s="5" t="s">
        <v>7</v>
      </c>
      <c r="D207" s="9" t="s">
        <v>231</v>
      </c>
      <c r="E207" s="20">
        <f>B207</f>
        <v>72</v>
      </c>
      <c r="Z207" s="20">
        <f t="shared" si="9"/>
        <v>72</v>
      </c>
      <c r="AA207" s="20" t="str">
        <f t="shared" si="10"/>
        <v>4482372</v>
      </c>
      <c r="AB207" t="s">
        <v>2204</v>
      </c>
      <c r="AC207" t="s">
        <v>2245</v>
      </c>
      <c r="AD207" t="s">
        <v>2262</v>
      </c>
    </row>
    <row r="208" spans="1:30" ht="15" hidden="1" customHeight="1" outlineLevel="1" x14ac:dyDescent="0.2">
      <c r="A208" s="3">
        <v>44823</v>
      </c>
      <c r="B208" s="19">
        <v>3177.28</v>
      </c>
      <c r="C208" s="5" t="s">
        <v>7</v>
      </c>
      <c r="D208" s="9" t="s">
        <v>1400</v>
      </c>
      <c r="E208"/>
      <c r="G208" s="2">
        <f>B208</f>
        <v>3177.28</v>
      </c>
      <c r="Z208" s="20">
        <f t="shared" si="9"/>
        <v>3177.28</v>
      </c>
      <c r="AA208" s="20" t="str">
        <f t="shared" si="10"/>
        <v>448233177,28</v>
      </c>
      <c r="AB208" t="s">
        <v>2212</v>
      </c>
      <c r="AC208" t="s">
        <v>2244</v>
      </c>
      <c r="AD208" t="s">
        <v>2209</v>
      </c>
    </row>
    <row r="209" spans="1:30" ht="15" hidden="1" customHeight="1" outlineLevel="1" x14ac:dyDescent="0.2">
      <c r="A209" s="3">
        <v>44823</v>
      </c>
      <c r="B209" s="19">
        <v>97666.99</v>
      </c>
      <c r="C209" s="5" t="s">
        <v>1214</v>
      </c>
      <c r="D209" s="9" t="s">
        <v>1401</v>
      </c>
      <c r="E209"/>
      <c r="T209" s="19">
        <v>97666.99</v>
      </c>
      <c r="Z209" s="20">
        <f t="shared" si="9"/>
        <v>97666.99</v>
      </c>
      <c r="AA209" s="20" t="str">
        <f t="shared" si="10"/>
        <v>4482397666,99</v>
      </c>
      <c r="AB209" t="s">
        <v>2235</v>
      </c>
      <c r="AC209" t="s">
        <v>2248</v>
      </c>
      <c r="AD209" t="s">
        <v>2235</v>
      </c>
    </row>
    <row r="210" spans="1:30" ht="15" hidden="1" customHeight="1" outlineLevel="1" x14ac:dyDescent="0.2">
      <c r="A210" s="3">
        <v>44823</v>
      </c>
      <c r="B210" s="19">
        <v>200</v>
      </c>
      <c r="C210" s="5" t="s">
        <v>7</v>
      </c>
      <c r="D210" s="9" t="s">
        <v>234</v>
      </c>
      <c r="E210" s="20">
        <f>B210</f>
        <v>200</v>
      </c>
      <c r="Z210" s="20">
        <f t="shared" si="9"/>
        <v>200</v>
      </c>
      <c r="AA210" s="20" t="str">
        <f t="shared" si="10"/>
        <v>44823200</v>
      </c>
      <c r="AB210" t="s">
        <v>2204</v>
      </c>
      <c r="AC210" t="s">
        <v>2245</v>
      </c>
      <c r="AD210" t="s">
        <v>2262</v>
      </c>
    </row>
    <row r="211" spans="1:30" ht="15" hidden="1" customHeight="1" outlineLevel="1" x14ac:dyDescent="0.2">
      <c r="A211" s="3">
        <v>44823</v>
      </c>
      <c r="B211" s="19">
        <v>30000</v>
      </c>
      <c r="C211" s="5" t="s">
        <v>16</v>
      </c>
      <c r="D211" s="9" t="s">
        <v>1402</v>
      </c>
      <c r="E211"/>
      <c r="G211" s="2">
        <f>B211</f>
        <v>30000</v>
      </c>
      <c r="Z211" s="20">
        <f t="shared" si="9"/>
        <v>30000</v>
      </c>
      <c r="AA211" s="20" t="str">
        <f t="shared" si="10"/>
        <v>4482330000</v>
      </c>
      <c r="AB211" t="s">
        <v>2209</v>
      </c>
      <c r="AC211" t="s">
        <v>2244</v>
      </c>
      <c r="AD211" t="s">
        <v>2209</v>
      </c>
    </row>
    <row r="212" spans="1:30" ht="15" hidden="1" customHeight="1" outlineLevel="1" x14ac:dyDescent="0.2">
      <c r="A212" s="3">
        <v>44819</v>
      </c>
      <c r="B212" s="19">
        <v>32927.599999999999</v>
      </c>
      <c r="C212" s="5" t="s">
        <v>1212</v>
      </c>
      <c r="D212" s="9" t="s">
        <v>154</v>
      </c>
      <c r="E212"/>
      <c r="F212" s="20">
        <f>B212</f>
        <v>32927.599999999999</v>
      </c>
      <c r="Z212" s="20">
        <f t="shared" si="9"/>
        <v>32927.599999999999</v>
      </c>
      <c r="AA212" s="20" t="str">
        <f t="shared" si="10"/>
        <v>4481932927,6</v>
      </c>
      <c r="AB212" t="s">
        <v>2206</v>
      </c>
      <c r="AC212" t="s">
        <v>2244</v>
      </c>
      <c r="AD212" t="s">
        <v>2209</v>
      </c>
    </row>
    <row r="213" spans="1:30" ht="15" hidden="1" customHeight="1" outlineLevel="1" x14ac:dyDescent="0.2">
      <c r="A213" s="3">
        <v>44818</v>
      </c>
      <c r="B213" s="19">
        <v>9432.24</v>
      </c>
      <c r="C213" s="5" t="s">
        <v>112</v>
      </c>
      <c r="D213" s="9" t="s">
        <v>1403</v>
      </c>
      <c r="E213"/>
      <c r="N213" s="19">
        <v>9432.24</v>
      </c>
      <c r="Z213" s="20">
        <f t="shared" si="9"/>
        <v>9432.24</v>
      </c>
      <c r="AA213" s="20" t="str">
        <f t="shared" si="10"/>
        <v>448189432,24</v>
      </c>
      <c r="AB213" t="s">
        <v>2233</v>
      </c>
      <c r="AC213" t="s">
        <v>2248</v>
      </c>
      <c r="AD213" t="s">
        <v>2269</v>
      </c>
    </row>
    <row r="214" spans="1:30" ht="15" hidden="1" customHeight="1" outlineLevel="1" x14ac:dyDescent="0.2">
      <c r="A214" s="3">
        <v>44818</v>
      </c>
      <c r="B214" s="19">
        <v>13515.71</v>
      </c>
      <c r="C214" s="5" t="s">
        <v>1220</v>
      </c>
      <c r="D214" s="9" t="s">
        <v>158</v>
      </c>
      <c r="E214"/>
      <c r="F214" s="19">
        <v>13515.71</v>
      </c>
      <c r="Z214" s="23">
        <f>SUM(F214:Y214)</f>
        <v>13515.71</v>
      </c>
      <c r="AA214" s="20" t="str">
        <f t="shared" si="10"/>
        <v>4481813515,71</v>
      </c>
      <c r="AB214" t="s">
        <v>2206</v>
      </c>
      <c r="AC214" t="s">
        <v>2244</v>
      </c>
      <c r="AD214" t="s">
        <v>2209</v>
      </c>
    </row>
    <row r="215" spans="1:30" ht="15" hidden="1" customHeight="1" outlineLevel="1" x14ac:dyDescent="0.2">
      <c r="A215" s="3">
        <v>44818</v>
      </c>
      <c r="B215" s="19">
        <v>76.77</v>
      </c>
      <c r="C215" s="5" t="s">
        <v>1220</v>
      </c>
      <c r="D215" s="9" t="s">
        <v>237</v>
      </c>
      <c r="E215"/>
      <c r="F215" s="20">
        <f>B215</f>
        <v>76.77</v>
      </c>
      <c r="Z215" s="20">
        <f t="shared" ref="Z215:Z235" si="11">SUM(E215:Y215)</f>
        <v>76.77</v>
      </c>
      <c r="AA215" s="20" t="str">
        <f t="shared" si="10"/>
        <v>4481876,77</v>
      </c>
      <c r="AB215" t="s">
        <v>2207</v>
      </c>
      <c r="AC215" t="s">
        <v>2247</v>
      </c>
      <c r="AD215" t="s">
        <v>2263</v>
      </c>
    </row>
    <row r="216" spans="1:30" ht="15" hidden="1" customHeight="1" outlineLevel="1" x14ac:dyDescent="0.2">
      <c r="A216" s="3">
        <v>44818</v>
      </c>
      <c r="B216" s="19">
        <v>17025</v>
      </c>
      <c r="C216" s="5" t="s">
        <v>8</v>
      </c>
      <c r="D216" s="9" t="s">
        <v>1404</v>
      </c>
      <c r="E216"/>
      <c r="S216" s="19">
        <v>17025</v>
      </c>
      <c r="Z216" s="20">
        <f t="shared" si="11"/>
        <v>17025</v>
      </c>
      <c r="AA216" s="20" t="str">
        <f t="shared" si="10"/>
        <v>4481817025</v>
      </c>
      <c r="AB216" t="s">
        <v>2284</v>
      </c>
      <c r="AC216" t="s">
        <v>2248</v>
      </c>
      <c r="AD216" t="s">
        <v>2271</v>
      </c>
    </row>
    <row r="217" spans="1:30" ht="15" hidden="1" customHeight="1" outlineLevel="1" x14ac:dyDescent="0.2">
      <c r="A217" s="3">
        <v>44818</v>
      </c>
      <c r="B217" s="19">
        <v>599.41</v>
      </c>
      <c r="C217" s="5" t="s">
        <v>1218</v>
      </c>
      <c r="D217" s="9" t="s">
        <v>1304</v>
      </c>
      <c r="E217"/>
      <c r="F217" s="20">
        <f>B217</f>
        <v>599.41</v>
      </c>
      <c r="Z217" s="20">
        <f t="shared" si="11"/>
        <v>599.41</v>
      </c>
      <c r="AA217" s="20" t="str">
        <f t="shared" si="10"/>
        <v>44818599,41</v>
      </c>
      <c r="AB217" t="s">
        <v>2206</v>
      </c>
      <c r="AC217" t="s">
        <v>2244</v>
      </c>
      <c r="AD217" t="s">
        <v>2209</v>
      </c>
    </row>
    <row r="218" spans="1:30" ht="15" hidden="1" customHeight="1" outlineLevel="1" x14ac:dyDescent="0.2">
      <c r="A218" s="3">
        <v>44812</v>
      </c>
      <c r="B218" s="19">
        <v>2500</v>
      </c>
      <c r="C218" s="5" t="s">
        <v>13</v>
      </c>
      <c r="D218" s="9" t="s">
        <v>1286</v>
      </c>
      <c r="E218"/>
      <c r="N218" s="19">
        <v>2500</v>
      </c>
      <c r="Z218" s="20">
        <f t="shared" si="11"/>
        <v>2500</v>
      </c>
      <c r="AA218" s="20" t="str">
        <f t="shared" si="10"/>
        <v>448122500</v>
      </c>
      <c r="AB218" t="s">
        <v>2223</v>
      </c>
      <c r="AC218" t="s">
        <v>2276</v>
      </c>
      <c r="AD218" t="s">
        <v>2276</v>
      </c>
    </row>
    <row r="219" spans="1:30" ht="15" hidden="1" customHeight="1" outlineLevel="1" x14ac:dyDescent="0.2">
      <c r="A219" s="3">
        <v>44812</v>
      </c>
      <c r="B219" s="19">
        <v>2171.91</v>
      </c>
      <c r="C219" s="5" t="s">
        <v>1207</v>
      </c>
      <c r="D219" s="9" t="s">
        <v>240</v>
      </c>
      <c r="E219"/>
      <c r="F219" s="20">
        <f>B219</f>
        <v>2171.91</v>
      </c>
      <c r="Z219" s="20">
        <f t="shared" si="11"/>
        <v>2171.91</v>
      </c>
      <c r="AA219" s="20" t="str">
        <f t="shared" si="10"/>
        <v>448122171,91</v>
      </c>
      <c r="AB219" t="s">
        <v>2207</v>
      </c>
      <c r="AC219" t="s">
        <v>2247</v>
      </c>
      <c r="AD219" t="s">
        <v>2263</v>
      </c>
    </row>
    <row r="220" spans="1:30" ht="15" hidden="1" customHeight="1" outlineLevel="1" x14ac:dyDescent="0.2">
      <c r="A220" s="3">
        <v>44812</v>
      </c>
      <c r="B220" s="19">
        <v>214.42</v>
      </c>
      <c r="C220" s="5" t="s">
        <v>1207</v>
      </c>
      <c r="D220" s="9" t="s">
        <v>241</v>
      </c>
      <c r="E220"/>
      <c r="F220" s="20">
        <f>B220</f>
        <v>214.42</v>
      </c>
      <c r="Z220" s="20">
        <f t="shared" si="11"/>
        <v>214.42</v>
      </c>
      <c r="AA220" s="20" t="str">
        <f t="shared" si="10"/>
        <v>44812214,42</v>
      </c>
      <c r="AB220" t="s">
        <v>2207</v>
      </c>
      <c r="AC220" t="s">
        <v>2247</v>
      </c>
      <c r="AD220" t="s">
        <v>2263</v>
      </c>
    </row>
    <row r="221" spans="1:30" ht="15" hidden="1" customHeight="1" outlineLevel="1" x14ac:dyDescent="0.2">
      <c r="A221" s="3">
        <v>44812</v>
      </c>
      <c r="B221" s="19">
        <v>20.02</v>
      </c>
      <c r="C221" s="5" t="s">
        <v>1207</v>
      </c>
      <c r="D221" s="9" t="s">
        <v>242</v>
      </c>
      <c r="E221"/>
      <c r="F221" s="20">
        <f>B221</f>
        <v>20.02</v>
      </c>
      <c r="Z221" s="20">
        <f t="shared" si="11"/>
        <v>20.02</v>
      </c>
      <c r="AA221" s="20" t="str">
        <f t="shared" si="10"/>
        <v>4481220,02</v>
      </c>
      <c r="AB221" t="s">
        <v>2207</v>
      </c>
      <c r="AC221" t="s">
        <v>2247</v>
      </c>
      <c r="AD221" t="s">
        <v>2263</v>
      </c>
    </row>
    <row r="222" spans="1:30" ht="15" hidden="1" customHeight="1" outlineLevel="1" x14ac:dyDescent="0.2">
      <c r="A222" s="3">
        <v>44810</v>
      </c>
      <c r="B222" s="19">
        <v>67138.399999999994</v>
      </c>
      <c r="C222" s="5" t="s">
        <v>24</v>
      </c>
      <c r="D222" s="9" t="s">
        <v>1405</v>
      </c>
      <c r="E222"/>
      <c r="U222" s="19">
        <v>67138.399999999994</v>
      </c>
      <c r="Z222" s="20">
        <f t="shared" si="11"/>
        <v>67138.399999999994</v>
      </c>
      <c r="AA222" s="20" t="str">
        <f t="shared" si="10"/>
        <v>4481067138,4</v>
      </c>
      <c r="AB222" t="s">
        <v>2203</v>
      </c>
      <c r="AC222" t="s">
        <v>2248</v>
      </c>
      <c r="AD222" t="s">
        <v>2273</v>
      </c>
    </row>
    <row r="223" spans="1:30" ht="15" hidden="1" customHeight="1" outlineLevel="1" x14ac:dyDescent="0.2">
      <c r="A223" s="3">
        <v>44810</v>
      </c>
      <c r="B223" s="19">
        <v>43880.38</v>
      </c>
      <c r="C223" s="5" t="s">
        <v>7</v>
      </c>
      <c r="D223" s="9" t="s">
        <v>1406</v>
      </c>
      <c r="E223"/>
      <c r="G223" s="2">
        <f>B223</f>
        <v>43880.38</v>
      </c>
      <c r="Z223" s="20">
        <f t="shared" si="11"/>
        <v>43880.38</v>
      </c>
      <c r="AA223" s="20" t="str">
        <f t="shared" si="10"/>
        <v>4481043880,38</v>
      </c>
      <c r="AB223" t="s">
        <v>2209</v>
      </c>
      <c r="AC223" t="s">
        <v>2244</v>
      </c>
      <c r="AD223" t="s">
        <v>2209</v>
      </c>
    </row>
    <row r="224" spans="1:30" ht="15" hidden="1" customHeight="1" outlineLevel="1" x14ac:dyDescent="0.2">
      <c r="A224" s="3">
        <v>44810</v>
      </c>
      <c r="B224" s="19">
        <v>35250</v>
      </c>
      <c r="C224" s="5" t="s">
        <v>16</v>
      </c>
      <c r="D224" s="9" t="s">
        <v>1407</v>
      </c>
      <c r="E224"/>
      <c r="G224" s="2">
        <f>B224</f>
        <v>35250</v>
      </c>
      <c r="Z224" s="20">
        <f t="shared" si="11"/>
        <v>35250</v>
      </c>
      <c r="AA224" s="20" t="str">
        <f t="shared" si="10"/>
        <v>4481035250</v>
      </c>
      <c r="AB224" t="s">
        <v>2209</v>
      </c>
      <c r="AC224" t="s">
        <v>2244</v>
      </c>
      <c r="AD224" t="s">
        <v>2209</v>
      </c>
    </row>
    <row r="225" spans="1:4094 4098:6144 6147:11264 11268:13311 13314:14334 14337:16371" ht="15" hidden="1" customHeight="1" outlineLevel="1" x14ac:dyDescent="0.2">
      <c r="A225" s="3">
        <v>44810</v>
      </c>
      <c r="B225" s="19">
        <v>175.52</v>
      </c>
      <c r="C225" s="5" t="s">
        <v>7</v>
      </c>
      <c r="D225" s="9" t="s">
        <v>246</v>
      </c>
      <c r="E225" s="20">
        <f>B225</f>
        <v>175.52</v>
      </c>
      <c r="Z225" s="20">
        <f t="shared" si="11"/>
        <v>175.52</v>
      </c>
      <c r="AA225" s="20" t="str">
        <f t="shared" si="10"/>
        <v>44810175,52</v>
      </c>
      <c r="AB225" t="s">
        <v>2204</v>
      </c>
      <c r="AC225" t="s">
        <v>2245</v>
      </c>
      <c r="AD225" t="s">
        <v>2262</v>
      </c>
    </row>
    <row r="226" spans="1:4094 4098:6144 6147:11264 11268:13311 13314:14334 14337:16371" ht="15" hidden="1" customHeight="1" outlineLevel="1" x14ac:dyDescent="0.2">
      <c r="A226" s="3">
        <v>44810</v>
      </c>
      <c r="B226" s="19">
        <v>148.28</v>
      </c>
      <c r="C226" s="5" t="s">
        <v>7</v>
      </c>
      <c r="D226" s="9" t="s">
        <v>247</v>
      </c>
      <c r="E226" s="20">
        <f>B226</f>
        <v>148.28</v>
      </c>
      <c r="Z226" s="20">
        <f t="shared" si="11"/>
        <v>148.28</v>
      </c>
      <c r="AA226" s="20" t="str">
        <f t="shared" si="10"/>
        <v>44810148,28</v>
      </c>
      <c r="AB226" t="s">
        <v>2204</v>
      </c>
      <c r="AC226" t="s">
        <v>2245</v>
      </c>
      <c r="AD226" t="s">
        <v>2262</v>
      </c>
    </row>
    <row r="227" spans="1:4094 4098:6144 6147:11264 11268:13311 13314:14334 14337:16371" ht="15" hidden="1" customHeight="1" outlineLevel="1" x14ac:dyDescent="0.2">
      <c r="A227" s="3">
        <v>44810</v>
      </c>
      <c r="B227" s="19">
        <v>50000</v>
      </c>
      <c r="C227" s="5" t="s">
        <v>1221</v>
      </c>
      <c r="D227" s="9" t="s">
        <v>1408</v>
      </c>
      <c r="E227"/>
      <c r="L227" s="20">
        <f>B227</f>
        <v>50000</v>
      </c>
      <c r="Z227" s="20">
        <f t="shared" si="11"/>
        <v>50000</v>
      </c>
      <c r="AA227" s="20" t="str">
        <f t="shared" si="10"/>
        <v>4481050000</v>
      </c>
      <c r="AB227" t="s">
        <v>2201</v>
      </c>
      <c r="AC227" t="s">
        <v>2248</v>
      </c>
      <c r="AD227" t="s">
        <v>2265</v>
      </c>
    </row>
    <row r="228" spans="1:4094 4098:6144 6147:11264 11268:13311 13314:14334 14337:16371" ht="15" hidden="1" customHeight="1" outlineLevel="1" x14ac:dyDescent="0.2">
      <c r="A228" s="3">
        <v>44810</v>
      </c>
      <c r="B228" s="19">
        <v>8638.0400000000009</v>
      </c>
      <c r="C228" s="5" t="s">
        <v>25</v>
      </c>
      <c r="D228" s="9" t="s">
        <v>1409</v>
      </c>
      <c r="E228"/>
      <c r="K228" s="19">
        <v>8638.0400000000009</v>
      </c>
      <c r="Z228" s="20">
        <f t="shared" si="11"/>
        <v>8638.0400000000009</v>
      </c>
      <c r="AA228" s="20" t="str">
        <f t="shared" si="10"/>
        <v>448108638,04</v>
      </c>
      <c r="AB228" t="s">
        <v>2221</v>
      </c>
      <c r="AC228" t="s">
        <v>2248</v>
      </c>
      <c r="AD228" t="s">
        <v>2267</v>
      </c>
    </row>
    <row r="229" spans="1:4094 4098:6144 6147:11264 11268:13311 13314:14334 14337:16371" ht="15" hidden="1" customHeight="1" outlineLevel="1" x14ac:dyDescent="0.2">
      <c r="A229" s="3">
        <v>44810</v>
      </c>
      <c r="B229" s="19">
        <v>249257.52</v>
      </c>
      <c r="C229" s="5" t="s">
        <v>1225</v>
      </c>
      <c r="D229" s="9" t="s">
        <v>1410</v>
      </c>
      <c r="E229"/>
      <c r="T229" s="19">
        <v>249257.52</v>
      </c>
      <c r="Z229" s="20">
        <f t="shared" si="11"/>
        <v>249257.52</v>
      </c>
      <c r="AA229" s="20" t="str">
        <f t="shared" si="10"/>
        <v>44810249257,52</v>
      </c>
      <c r="AB229" t="s">
        <v>2235</v>
      </c>
      <c r="AC229" t="s">
        <v>2248</v>
      </c>
      <c r="AD229" t="s">
        <v>2235</v>
      </c>
    </row>
    <row r="230" spans="1:4094 4098:6144 6147:11264 11268:13311 13314:14334 14337:16371" ht="15" hidden="1" customHeight="1" outlineLevel="1" x14ac:dyDescent="0.2">
      <c r="A230" s="3">
        <v>44810</v>
      </c>
      <c r="B230" s="19">
        <v>37070</v>
      </c>
      <c r="C230" s="5" t="s">
        <v>7</v>
      </c>
      <c r="D230" s="9" t="s">
        <v>1398</v>
      </c>
      <c r="E230"/>
      <c r="G230" s="4">
        <v>37070</v>
      </c>
      <c r="Z230" s="20">
        <f t="shared" si="11"/>
        <v>37070</v>
      </c>
      <c r="AA230" s="20" t="str">
        <f t="shared" si="10"/>
        <v>4481037070</v>
      </c>
      <c r="AB230" t="s">
        <v>2209</v>
      </c>
      <c r="AC230" t="s">
        <v>2244</v>
      </c>
      <c r="AD230" t="s">
        <v>2209</v>
      </c>
    </row>
    <row r="231" spans="1:4094 4098:6144 6147:11264 11268:13311 13314:14334 14337:16371" ht="15" hidden="1" customHeight="1" outlineLevel="1" x14ac:dyDescent="0.2">
      <c r="A231" s="3">
        <v>44810</v>
      </c>
      <c r="B231" s="19">
        <v>14000</v>
      </c>
      <c r="C231" s="5" t="s">
        <v>1211</v>
      </c>
      <c r="D231" s="9" t="s">
        <v>1411</v>
      </c>
      <c r="E231"/>
      <c r="K231" s="19">
        <v>14000</v>
      </c>
      <c r="Z231" s="20">
        <f t="shared" si="11"/>
        <v>14000</v>
      </c>
      <c r="AA231" s="20" t="str">
        <f t="shared" si="10"/>
        <v>4481014000</v>
      </c>
      <c r="AB231" t="s">
        <v>2240</v>
      </c>
      <c r="AC231" t="s">
        <v>2248</v>
      </c>
      <c r="AD231" t="s">
        <v>2267</v>
      </c>
    </row>
    <row r="232" spans="1:4094 4098:6144 6147:11264 11268:13311 13314:14334 14337:16371" ht="15" hidden="1" customHeight="1" outlineLevel="1" x14ac:dyDescent="0.2">
      <c r="A232" s="3">
        <v>44810</v>
      </c>
      <c r="B232" s="19">
        <v>70000</v>
      </c>
      <c r="C232" s="5" t="s">
        <v>253</v>
      </c>
      <c r="D232" s="9" t="s">
        <v>1412</v>
      </c>
      <c r="E232"/>
      <c r="M232" s="19">
        <v>70000</v>
      </c>
      <c r="Z232" s="20">
        <f t="shared" si="11"/>
        <v>70000</v>
      </c>
      <c r="AA232" s="20" t="str">
        <f t="shared" si="10"/>
        <v>4481070000</v>
      </c>
      <c r="AB232" t="s">
        <v>2202</v>
      </c>
      <c r="AC232" t="s">
        <v>2248</v>
      </c>
      <c r="AD232" t="s">
        <v>2268</v>
      </c>
    </row>
    <row r="233" spans="1:4094 4098:6144 6147:11264 11268:13311 13314:14334 14337:16371" ht="15" hidden="1" customHeight="1" outlineLevel="1" x14ac:dyDescent="0.2">
      <c r="A233" s="3">
        <v>44810</v>
      </c>
      <c r="B233" s="19">
        <v>32036</v>
      </c>
      <c r="C233" s="5" t="s">
        <v>1207</v>
      </c>
      <c r="D233" s="9" t="s">
        <v>255</v>
      </c>
      <c r="E233"/>
      <c r="F233" s="19">
        <v>32036</v>
      </c>
      <c r="Z233" s="20">
        <f t="shared" si="11"/>
        <v>32036</v>
      </c>
      <c r="AA233" s="20" t="str">
        <f t="shared" si="10"/>
        <v>4481032036</v>
      </c>
      <c r="AB233" t="s">
        <v>2205</v>
      </c>
      <c r="AC233" t="s">
        <v>2244</v>
      </c>
      <c r="AD233" t="s">
        <v>2209</v>
      </c>
    </row>
    <row r="234" spans="1:4094 4098:6144 6147:11264 11268:13311 13314:14334 14337:16371" ht="15" hidden="1" customHeight="1" outlineLevel="1" x14ac:dyDescent="0.2">
      <c r="A234" s="3">
        <v>44810</v>
      </c>
      <c r="B234" s="19">
        <v>6739</v>
      </c>
      <c r="C234" s="5" t="s">
        <v>1207</v>
      </c>
      <c r="D234" s="9" t="s">
        <v>203</v>
      </c>
      <c r="E234"/>
      <c r="F234" s="20">
        <f>B234</f>
        <v>6739</v>
      </c>
      <c r="Z234" s="20">
        <f t="shared" si="11"/>
        <v>6739</v>
      </c>
      <c r="AA234" s="20" t="str">
        <f t="shared" si="10"/>
        <v>448106739</v>
      </c>
      <c r="AB234" t="s">
        <v>2205</v>
      </c>
      <c r="AC234" t="s">
        <v>2244</v>
      </c>
      <c r="AD234" t="s">
        <v>2209</v>
      </c>
    </row>
    <row r="235" spans="1:4094 4098:6144 6147:11264 11268:13311 13314:14334 14337:16371" ht="15" hidden="1" customHeight="1" outlineLevel="1" x14ac:dyDescent="0.2">
      <c r="A235" s="3">
        <v>44805</v>
      </c>
      <c r="B235" s="19">
        <v>990</v>
      </c>
      <c r="C235" s="5" t="s">
        <v>7</v>
      </c>
      <c r="D235" s="9" t="s">
        <v>1413</v>
      </c>
      <c r="E235" s="20">
        <f>B235</f>
        <v>990</v>
      </c>
      <c r="Z235" s="20">
        <f t="shared" si="11"/>
        <v>990</v>
      </c>
      <c r="AA235" s="20" t="str">
        <f t="shared" si="10"/>
        <v>44805990</v>
      </c>
      <c r="AB235" t="s">
        <v>2204</v>
      </c>
      <c r="AC235" t="s">
        <v>2245</v>
      </c>
      <c r="AD235" t="s">
        <v>2262</v>
      </c>
    </row>
    <row r="236" spans="1:4094 4098:6144 6147:11264 11268:13311 13314:14334 14337:16371" ht="15" customHeight="1" collapsed="1" x14ac:dyDescent="0.2">
      <c r="A236" s="55"/>
      <c r="B236" s="28">
        <f>SUM(B189:B235)</f>
        <v>1775198.4999999998</v>
      </c>
      <c r="C236" s="56"/>
      <c r="D236" s="57"/>
      <c r="E236" s="41"/>
      <c r="F236" s="41"/>
      <c r="G236" s="58"/>
      <c r="H236" s="41"/>
      <c r="I236" s="41"/>
      <c r="J236" s="43"/>
      <c r="K236" s="43"/>
      <c r="L236" s="28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1"/>
      <c r="AC236" s="41"/>
      <c r="AD236" s="41"/>
      <c r="AE236" s="3"/>
      <c r="AF236" s="31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V236" s="3"/>
      <c r="AW236" s="31"/>
      <c r="AX236" s="5"/>
      <c r="AY236" s="9"/>
      <c r="BB236" s="2"/>
      <c r="BE236" s="24"/>
      <c r="BF236" s="24"/>
      <c r="BG236" s="31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Z236" s="3"/>
      <c r="CA236" s="31"/>
      <c r="CB236" s="5"/>
      <c r="CC236" s="9"/>
      <c r="CF236" s="2"/>
      <c r="CI236" s="24"/>
      <c r="CJ236" s="24"/>
      <c r="CK236" s="31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D236" s="3"/>
      <c r="DE236" s="31"/>
      <c r="DF236" s="5"/>
      <c r="DG236" s="9"/>
      <c r="DJ236" s="2"/>
      <c r="DM236" s="24"/>
      <c r="DN236" s="24"/>
      <c r="DO236" s="31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H236" s="3"/>
      <c r="EI236" s="31"/>
      <c r="EJ236" s="5"/>
      <c r="EK236" s="9"/>
      <c r="EN236" s="2"/>
      <c r="EQ236" s="24"/>
      <c r="ER236" s="24"/>
      <c r="ES236" s="31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L236" s="3"/>
      <c r="FM236" s="31"/>
      <c r="FN236" s="5"/>
      <c r="FO236" s="9"/>
      <c r="FR236" s="2"/>
      <c r="FU236" s="24"/>
      <c r="FV236" s="24"/>
      <c r="FW236" s="31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P236" s="3"/>
      <c r="GQ236" s="31"/>
      <c r="GR236" s="5"/>
      <c r="GS236" s="9"/>
      <c r="GV236" s="2"/>
      <c r="GY236" s="24"/>
      <c r="GZ236" s="24"/>
      <c r="HA236" s="31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T236" s="3"/>
      <c r="HU236" s="31"/>
      <c r="HV236" s="5"/>
      <c r="HW236" s="9"/>
      <c r="HZ236" s="2"/>
      <c r="IC236" s="24"/>
      <c r="ID236" s="24"/>
      <c r="IE236" s="31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X236" s="3"/>
      <c r="IY236" s="31"/>
      <c r="IZ236" s="5"/>
      <c r="JA236" s="9"/>
      <c r="JD236" s="2"/>
      <c r="JG236" s="24"/>
      <c r="JH236" s="24"/>
      <c r="JI236" s="31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KB236" s="3"/>
      <c r="KC236" s="31"/>
      <c r="KD236" s="5"/>
      <c r="KE236" s="9"/>
      <c r="KH236" s="2"/>
      <c r="KK236" s="24"/>
      <c r="KL236" s="24"/>
      <c r="KM236" s="31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F236" s="3"/>
      <c r="LG236" s="31"/>
      <c r="LH236" s="5"/>
      <c r="LI236" s="9"/>
      <c r="LL236" s="2"/>
      <c r="LO236" s="24"/>
      <c r="LP236" s="24"/>
      <c r="LQ236" s="31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J236" s="3"/>
      <c r="MK236" s="31"/>
      <c r="ML236" s="5"/>
      <c r="MM236" s="9"/>
      <c r="MP236" s="2"/>
      <c r="MS236" s="24"/>
      <c r="MT236" s="24"/>
      <c r="MU236" s="31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N236" s="3"/>
      <c r="NO236" s="31"/>
      <c r="NP236" s="5"/>
      <c r="NQ236" s="9"/>
      <c r="NT236" s="2"/>
      <c r="NW236" s="24"/>
      <c r="NX236" s="24"/>
      <c r="NY236" s="31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R236" s="3"/>
      <c r="OS236" s="31"/>
      <c r="OT236" s="5"/>
      <c r="OU236" s="9"/>
      <c r="OX236" s="2"/>
      <c r="PA236" s="24"/>
      <c r="PB236" s="24"/>
      <c r="PC236" s="31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V236" s="3"/>
      <c r="PW236" s="31"/>
      <c r="PX236" s="5"/>
      <c r="PY236" s="9"/>
      <c r="QB236" s="2"/>
      <c r="QE236" s="24"/>
      <c r="QF236" s="24"/>
      <c r="QG236" s="31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Z236" s="3"/>
      <c r="RA236" s="31"/>
      <c r="RB236" s="5"/>
      <c r="RC236" s="9"/>
      <c r="RF236" s="2"/>
      <c r="RI236" s="24"/>
      <c r="RJ236" s="24"/>
      <c r="RK236" s="31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D236" s="3"/>
      <c r="SE236" s="31"/>
      <c r="SF236" s="5"/>
      <c r="SG236" s="9"/>
      <c r="SJ236" s="2"/>
      <c r="SM236" s="24"/>
      <c r="SN236" s="24"/>
      <c r="SO236" s="31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H236" s="3"/>
      <c r="TI236" s="31"/>
      <c r="TJ236" s="5"/>
      <c r="TK236" s="9"/>
      <c r="TN236" s="2"/>
      <c r="TQ236" s="24"/>
      <c r="TR236" s="24"/>
      <c r="TS236" s="31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L236" s="3"/>
      <c r="UM236" s="31"/>
      <c r="UN236" s="5"/>
      <c r="UO236" s="9"/>
      <c r="UR236" s="2"/>
      <c r="UU236" s="24"/>
      <c r="UV236" s="24"/>
      <c r="UW236" s="31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P236" s="3"/>
      <c r="VQ236" s="31"/>
      <c r="VR236" s="5"/>
      <c r="VS236" s="9"/>
      <c r="VV236" s="2"/>
      <c r="VY236" s="24"/>
      <c r="VZ236" s="24"/>
      <c r="WA236" s="31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T236" s="3"/>
      <c r="WU236" s="31"/>
      <c r="WV236" s="5"/>
      <c r="WW236" s="9"/>
      <c r="WZ236" s="2"/>
      <c r="XC236" s="24"/>
      <c r="XD236" s="24"/>
      <c r="XE236" s="31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X236" s="3"/>
      <c r="XY236" s="31"/>
      <c r="XZ236" s="5"/>
      <c r="YA236" s="9"/>
      <c r="YD236" s="2"/>
      <c r="YG236" s="24"/>
      <c r="YH236" s="24"/>
      <c r="YI236" s="31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ZB236" s="3"/>
      <c r="ZC236" s="31"/>
      <c r="ZD236" s="5"/>
      <c r="ZE236" s="9"/>
      <c r="ZH236" s="2"/>
      <c r="ZK236" s="24"/>
      <c r="ZL236" s="24"/>
      <c r="ZM236" s="31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F236" s="3"/>
      <c r="AAG236" s="31"/>
      <c r="AAH236" s="5"/>
      <c r="AAI236" s="9"/>
      <c r="AAL236" s="2"/>
      <c r="AAO236" s="24"/>
      <c r="AAP236" s="24"/>
      <c r="AAQ236" s="31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J236" s="3"/>
      <c r="ABK236" s="31"/>
      <c r="ABL236" s="5"/>
      <c r="ABM236" s="9"/>
      <c r="ABP236" s="2"/>
      <c r="ABS236" s="24"/>
      <c r="ABT236" s="24"/>
      <c r="ABU236" s="31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N236" s="3"/>
      <c r="ACO236" s="31"/>
      <c r="ACP236" s="5"/>
      <c r="ACQ236" s="9"/>
      <c r="ACT236" s="2"/>
      <c r="ACW236" s="24"/>
      <c r="ACX236" s="24"/>
      <c r="ACY236" s="31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R236" s="3"/>
      <c r="ADS236" s="31"/>
      <c r="ADT236" s="5"/>
      <c r="ADU236" s="9"/>
      <c r="ADX236" s="2"/>
      <c r="AEA236" s="24"/>
      <c r="AEB236" s="24"/>
      <c r="AEC236" s="31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V236" s="3"/>
      <c r="AEW236" s="31"/>
      <c r="AEX236" s="5"/>
      <c r="AEY236" s="9"/>
      <c r="AFB236" s="2"/>
      <c r="AFE236" s="24"/>
      <c r="AFF236" s="24"/>
      <c r="AFG236" s="31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Z236" s="3"/>
      <c r="AGA236" s="31"/>
      <c r="AGB236" s="5"/>
      <c r="AGC236" s="9"/>
      <c r="AGF236" s="2"/>
      <c r="AGI236" s="24"/>
      <c r="AGJ236" s="24"/>
      <c r="AGK236" s="31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D236" s="3"/>
      <c r="AHE236" s="31"/>
      <c r="AHF236" s="5"/>
      <c r="AHG236" s="9"/>
      <c r="AHJ236" s="2"/>
      <c r="AHM236" s="24"/>
      <c r="AHN236" s="24"/>
      <c r="AHO236" s="31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H236" s="3"/>
      <c r="AII236" s="31"/>
      <c r="AIJ236" s="5"/>
      <c r="AIK236" s="9"/>
      <c r="AIN236" s="2"/>
      <c r="AIQ236" s="24"/>
      <c r="AIR236" s="24"/>
      <c r="AIS236" s="31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L236" s="3"/>
      <c r="AJM236" s="31"/>
      <c r="AJN236" s="5"/>
      <c r="AJO236" s="9"/>
      <c r="AJR236" s="2"/>
      <c r="AJU236" s="24"/>
      <c r="AJV236" s="24"/>
      <c r="AJW236" s="31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P236" s="3"/>
      <c r="AKQ236" s="31"/>
      <c r="AKR236" s="5"/>
      <c r="AKS236" s="9"/>
      <c r="AKV236" s="2"/>
      <c r="AKY236" s="24"/>
      <c r="AKZ236" s="24"/>
      <c r="ALA236" s="31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T236" s="3"/>
      <c r="ALU236" s="31"/>
      <c r="ALV236" s="5"/>
      <c r="ALW236" s="9"/>
      <c r="ALZ236" s="2"/>
      <c r="AMC236" s="24"/>
      <c r="AMD236" s="24"/>
      <c r="AME236" s="31"/>
      <c r="AMF236" s="24"/>
      <c r="AMG236" s="24"/>
      <c r="AMH236" s="24"/>
      <c r="AMI236" s="24"/>
      <c r="AMJ236" s="24"/>
      <c r="AMK236" s="24"/>
      <c r="AML236" s="24"/>
      <c r="AMM236" s="24"/>
      <c r="AMN236" s="24"/>
      <c r="AMO236" s="24"/>
      <c r="AMP236" s="24"/>
      <c r="AMQ236" s="24"/>
      <c r="AMR236" s="24"/>
      <c r="AMS236" s="24"/>
      <c r="AMT236" s="24"/>
      <c r="AMX236" s="3"/>
      <c r="AMY236" s="31"/>
      <c r="AMZ236" s="5"/>
      <c r="ANA236" s="9"/>
      <c r="AND236" s="2"/>
      <c r="ANG236" s="24"/>
      <c r="ANH236" s="24"/>
      <c r="ANI236" s="31"/>
      <c r="ANJ236" s="24"/>
      <c r="ANK236" s="24"/>
      <c r="ANL236" s="24"/>
      <c r="ANM236" s="24"/>
      <c r="ANN236" s="24"/>
      <c r="ANO236" s="24"/>
      <c r="ANP236" s="24"/>
      <c r="ANQ236" s="24"/>
      <c r="ANR236" s="24"/>
      <c r="ANS236" s="24"/>
      <c r="ANT236" s="24"/>
      <c r="ANU236" s="24"/>
      <c r="ANV236" s="24"/>
      <c r="ANW236" s="24"/>
      <c r="ANX236" s="24"/>
      <c r="AOB236" s="3"/>
      <c r="AOC236" s="31"/>
      <c r="AOD236" s="5"/>
      <c r="AOE236" s="9"/>
      <c r="AOH236" s="2"/>
      <c r="AOK236" s="24"/>
      <c r="AOL236" s="24"/>
      <c r="AOM236" s="31"/>
      <c r="AON236" s="24"/>
      <c r="AOO236" s="24"/>
      <c r="AOP236" s="24"/>
      <c r="AOQ236" s="24"/>
      <c r="AOR236" s="24"/>
      <c r="AOS236" s="24"/>
      <c r="AOT236" s="24"/>
      <c r="AOU236" s="24"/>
      <c r="AOV236" s="24"/>
      <c r="AOW236" s="24"/>
      <c r="AOX236" s="24"/>
      <c r="AOY236" s="24"/>
      <c r="AOZ236" s="24"/>
      <c r="APA236" s="24"/>
      <c r="APB236" s="24"/>
      <c r="APF236" s="3"/>
      <c r="APG236" s="31"/>
      <c r="APH236" s="5"/>
      <c r="API236" s="9"/>
      <c r="APL236" s="2"/>
      <c r="APO236" s="24"/>
      <c r="APP236" s="24"/>
      <c r="APQ236" s="31"/>
      <c r="APR236" s="24"/>
      <c r="APS236" s="24"/>
      <c r="APT236" s="24"/>
      <c r="APU236" s="24"/>
      <c r="APV236" s="24"/>
      <c r="APW236" s="24"/>
      <c r="APX236" s="24"/>
      <c r="APY236" s="24"/>
      <c r="APZ236" s="24"/>
      <c r="AQA236" s="24"/>
      <c r="AQB236" s="24"/>
      <c r="AQC236" s="24"/>
      <c r="AQD236" s="24"/>
      <c r="AQE236" s="24"/>
      <c r="AQF236" s="24"/>
      <c r="AQJ236" s="3"/>
      <c r="AQK236" s="31"/>
      <c r="AQL236" s="5"/>
      <c r="AQM236" s="9"/>
      <c r="AQP236" s="2"/>
      <c r="AQS236" s="24"/>
      <c r="AQT236" s="24"/>
      <c r="AQU236" s="31"/>
      <c r="AQV236" s="24"/>
      <c r="AQW236" s="24"/>
      <c r="AQX236" s="24"/>
      <c r="AQY236" s="24"/>
      <c r="AQZ236" s="24"/>
      <c r="ARA236" s="24"/>
      <c r="ARB236" s="24"/>
      <c r="ARC236" s="24"/>
      <c r="ARD236" s="24"/>
      <c r="ARE236" s="24"/>
      <c r="ARF236" s="24"/>
      <c r="ARG236" s="24"/>
      <c r="ARH236" s="24"/>
      <c r="ARI236" s="24"/>
      <c r="ARJ236" s="24"/>
      <c r="ARN236" s="3"/>
      <c r="ARO236" s="31"/>
      <c r="ARP236" s="5"/>
      <c r="ARQ236" s="9"/>
      <c r="ART236" s="2"/>
      <c r="ARW236" s="24"/>
      <c r="ARX236" s="24"/>
      <c r="ARY236" s="31"/>
      <c r="ARZ236" s="24"/>
      <c r="ASA236" s="24"/>
      <c r="ASB236" s="24"/>
      <c r="ASC236" s="24"/>
      <c r="ASD236" s="24"/>
      <c r="ASE236" s="24"/>
      <c r="ASF236" s="24"/>
      <c r="ASG236" s="24"/>
      <c r="ASH236" s="24"/>
      <c r="ASI236" s="24"/>
      <c r="ASJ236" s="24"/>
      <c r="ASK236" s="24"/>
      <c r="ASL236" s="24"/>
      <c r="ASM236" s="24"/>
      <c r="ASN236" s="24"/>
      <c r="ASR236" s="3"/>
      <c r="ASS236" s="31"/>
      <c r="AST236" s="5"/>
      <c r="ASU236" s="9"/>
      <c r="ASX236" s="2"/>
      <c r="ATA236" s="24"/>
      <c r="ATB236" s="24"/>
      <c r="ATC236" s="31"/>
      <c r="ATD236" s="24"/>
      <c r="ATE236" s="24"/>
      <c r="ATF236" s="24"/>
      <c r="ATG236" s="24"/>
      <c r="ATH236" s="24"/>
      <c r="ATI236" s="24"/>
      <c r="ATJ236" s="24"/>
      <c r="ATK236" s="24"/>
      <c r="ATL236" s="24"/>
      <c r="ATM236" s="24"/>
      <c r="ATN236" s="24"/>
      <c r="ATO236" s="24"/>
      <c r="ATP236" s="24"/>
      <c r="ATQ236" s="24"/>
      <c r="ATR236" s="24"/>
      <c r="ATV236" s="3"/>
      <c r="ATW236" s="31"/>
      <c r="ATX236" s="5"/>
      <c r="ATY236" s="9"/>
      <c r="AUB236" s="2"/>
      <c r="AUE236" s="24"/>
      <c r="AUF236" s="24"/>
      <c r="AUG236" s="31"/>
      <c r="AUH236" s="24"/>
      <c r="AUI236" s="24"/>
      <c r="AUJ236" s="24"/>
      <c r="AUK236" s="24"/>
      <c r="AUL236" s="24"/>
      <c r="AUM236" s="24"/>
      <c r="AUN236" s="24"/>
      <c r="AUO236" s="24"/>
      <c r="AUP236" s="24"/>
      <c r="AUQ236" s="24"/>
      <c r="AUR236" s="24"/>
      <c r="AUS236" s="24"/>
      <c r="AUT236" s="24"/>
      <c r="AUU236" s="24"/>
      <c r="AUV236" s="24"/>
      <c r="AUZ236" s="3"/>
      <c r="AVA236" s="31"/>
      <c r="AVB236" s="5"/>
      <c r="AVC236" s="9"/>
      <c r="AVF236" s="2"/>
      <c r="AVI236" s="24"/>
      <c r="AVJ236" s="24"/>
      <c r="AVK236" s="31"/>
      <c r="AVL236" s="24"/>
      <c r="AVM236" s="24"/>
      <c r="AVN236" s="24"/>
      <c r="AVO236" s="24"/>
      <c r="AVP236" s="24"/>
      <c r="AVQ236" s="24"/>
      <c r="AVR236" s="24"/>
      <c r="AVS236" s="24"/>
      <c r="AVT236" s="24"/>
      <c r="AVU236" s="24"/>
      <c r="AVV236" s="24"/>
      <c r="AVW236" s="24"/>
      <c r="AVX236" s="24"/>
      <c r="AVY236" s="24"/>
      <c r="AVZ236" s="24"/>
      <c r="AWD236" s="3"/>
      <c r="AWE236" s="31"/>
      <c r="AWF236" s="5"/>
      <c r="AWG236" s="9"/>
      <c r="AWJ236" s="2"/>
      <c r="AWM236" s="24"/>
      <c r="AWN236" s="24"/>
      <c r="AWO236" s="31"/>
      <c r="AWP236" s="24"/>
      <c r="AWQ236" s="24"/>
      <c r="AWR236" s="24"/>
      <c r="AWS236" s="24"/>
      <c r="AWT236" s="24"/>
      <c r="AWU236" s="24"/>
      <c r="AWV236" s="24"/>
      <c r="AWW236" s="24"/>
      <c r="AWX236" s="24"/>
      <c r="AWY236" s="24"/>
      <c r="AWZ236" s="24"/>
      <c r="AXA236" s="24"/>
      <c r="AXB236" s="24"/>
      <c r="AXC236" s="24"/>
      <c r="AXD236" s="24"/>
      <c r="AXH236" s="3"/>
      <c r="AXI236" s="31"/>
      <c r="AXJ236" s="5"/>
      <c r="AXK236" s="9"/>
      <c r="AXN236" s="2"/>
      <c r="AXQ236" s="24"/>
      <c r="AXR236" s="24"/>
      <c r="AXS236" s="31"/>
      <c r="AXT236" s="24"/>
      <c r="AXU236" s="24"/>
      <c r="AXV236" s="24"/>
      <c r="AXW236" s="24"/>
      <c r="AXX236" s="24"/>
      <c r="AXY236" s="24"/>
      <c r="AXZ236" s="24"/>
      <c r="AYA236" s="24"/>
      <c r="AYB236" s="24"/>
      <c r="AYC236" s="24"/>
      <c r="AYD236" s="24"/>
      <c r="AYE236" s="24"/>
      <c r="AYF236" s="24"/>
      <c r="AYG236" s="24"/>
      <c r="AYH236" s="24"/>
      <c r="AYL236" s="3"/>
      <c r="AYM236" s="31"/>
      <c r="AYN236" s="5"/>
      <c r="AYO236" s="9"/>
      <c r="AYR236" s="2"/>
      <c r="AYU236" s="24"/>
      <c r="AYV236" s="24"/>
      <c r="AYW236" s="31"/>
      <c r="AYX236" s="24"/>
      <c r="AYY236" s="24"/>
      <c r="AYZ236" s="24"/>
      <c r="AZA236" s="24"/>
      <c r="AZB236" s="24"/>
      <c r="AZC236" s="24"/>
      <c r="AZD236" s="24"/>
      <c r="AZE236" s="24"/>
      <c r="AZF236" s="24"/>
      <c r="AZG236" s="24"/>
      <c r="AZH236" s="24"/>
      <c r="AZI236" s="24"/>
      <c r="AZJ236" s="24"/>
      <c r="AZK236" s="24"/>
      <c r="AZL236" s="24"/>
      <c r="AZP236" s="3"/>
      <c r="AZQ236" s="31"/>
      <c r="AZR236" s="5"/>
      <c r="AZS236" s="9"/>
      <c r="AZV236" s="2"/>
      <c r="AZY236" s="24"/>
      <c r="AZZ236" s="24"/>
      <c r="BAA236" s="31"/>
      <c r="BAB236" s="24"/>
      <c r="BAC236" s="24"/>
      <c r="BAD236" s="24"/>
      <c r="BAE236" s="24"/>
      <c r="BAF236" s="24"/>
      <c r="BAG236" s="24"/>
      <c r="BAH236" s="24"/>
      <c r="BAI236" s="24"/>
      <c r="BAJ236" s="24"/>
      <c r="BAK236" s="24"/>
      <c r="BAL236" s="24"/>
      <c r="BAM236" s="24"/>
      <c r="BAN236" s="24"/>
      <c r="BAO236" s="24"/>
      <c r="BAP236" s="24"/>
      <c r="BAT236" s="3"/>
      <c r="BAU236" s="31"/>
      <c r="BAV236" s="5"/>
      <c r="BAW236" s="9"/>
      <c r="BAZ236" s="2"/>
      <c r="BBC236" s="24"/>
      <c r="BBD236" s="24"/>
      <c r="BBE236" s="31"/>
      <c r="BBF236" s="24"/>
      <c r="BBG236" s="24"/>
      <c r="BBH236" s="24"/>
      <c r="BBI236" s="24"/>
      <c r="BBJ236" s="24"/>
      <c r="BBK236" s="24"/>
      <c r="BBL236" s="24"/>
      <c r="BBM236" s="24"/>
      <c r="BBN236" s="24"/>
      <c r="BBO236" s="24"/>
      <c r="BBP236" s="24"/>
      <c r="BBQ236" s="24"/>
      <c r="BBR236" s="24"/>
      <c r="BBS236" s="24"/>
      <c r="BBT236" s="24"/>
      <c r="BBX236" s="3"/>
      <c r="BBY236" s="31"/>
      <c r="BBZ236" s="5"/>
      <c r="BCA236" s="9"/>
      <c r="BCD236" s="2"/>
      <c r="BCG236" s="24"/>
      <c r="BCH236" s="24"/>
      <c r="BCI236" s="31"/>
      <c r="BCJ236" s="24"/>
      <c r="BCK236" s="24"/>
      <c r="BCL236" s="24"/>
      <c r="BCM236" s="24"/>
      <c r="BCN236" s="24"/>
      <c r="BCO236" s="24"/>
      <c r="BCP236" s="24"/>
      <c r="BCQ236" s="24"/>
      <c r="BCR236" s="24"/>
      <c r="BCS236" s="24"/>
      <c r="BCT236" s="24"/>
      <c r="BCU236" s="24"/>
      <c r="BCV236" s="24"/>
      <c r="BCW236" s="24"/>
      <c r="BCX236" s="24"/>
      <c r="BDB236" s="3"/>
      <c r="BDC236" s="31"/>
      <c r="BDD236" s="5"/>
      <c r="BDE236" s="9"/>
      <c r="BDH236" s="2"/>
      <c r="BDK236" s="24"/>
      <c r="BDL236" s="24"/>
      <c r="BDM236" s="31"/>
      <c r="BDN236" s="24"/>
      <c r="BDO236" s="24"/>
      <c r="BDP236" s="24"/>
      <c r="BDQ236" s="24"/>
      <c r="BDR236" s="24"/>
      <c r="BDS236" s="24"/>
      <c r="BDT236" s="24"/>
      <c r="BDU236" s="24"/>
      <c r="BDV236" s="24"/>
      <c r="BDW236" s="24"/>
      <c r="BDX236" s="24"/>
      <c r="BDY236" s="24"/>
      <c r="BDZ236" s="24"/>
      <c r="BEA236" s="24"/>
      <c r="BEB236" s="24"/>
      <c r="BEF236" s="3"/>
      <c r="BEG236" s="31"/>
      <c r="BEH236" s="5"/>
      <c r="BEI236" s="9"/>
      <c r="BEL236" s="2"/>
      <c r="BEO236" s="24"/>
      <c r="BEP236" s="24"/>
      <c r="BEQ236" s="31"/>
      <c r="BER236" s="24"/>
      <c r="BES236" s="24"/>
      <c r="BET236" s="24"/>
      <c r="BEU236" s="24"/>
      <c r="BEV236" s="24"/>
      <c r="BEW236" s="24"/>
      <c r="BEX236" s="24"/>
      <c r="BEY236" s="24"/>
      <c r="BEZ236" s="24"/>
      <c r="BFA236" s="24"/>
      <c r="BFB236" s="24"/>
      <c r="BFC236" s="24"/>
      <c r="BFD236" s="24"/>
      <c r="BFE236" s="24"/>
      <c r="BFF236" s="24"/>
      <c r="BFJ236" s="3"/>
      <c r="BFK236" s="31"/>
      <c r="BFL236" s="5"/>
      <c r="BFM236" s="9"/>
      <c r="BFP236" s="2"/>
      <c r="BFS236" s="24"/>
      <c r="BFT236" s="24"/>
      <c r="BFU236" s="31"/>
      <c r="BFV236" s="24"/>
      <c r="BFW236" s="24"/>
      <c r="BFX236" s="24"/>
      <c r="BFY236" s="24"/>
      <c r="BFZ236" s="24"/>
      <c r="BGA236" s="24"/>
      <c r="BGB236" s="24"/>
      <c r="BGC236" s="24"/>
      <c r="BGD236" s="24"/>
      <c r="BGE236" s="24"/>
      <c r="BGF236" s="24"/>
      <c r="BGG236" s="24"/>
      <c r="BGH236" s="24"/>
      <c r="BGI236" s="24"/>
      <c r="BGJ236" s="24"/>
      <c r="BGN236" s="3"/>
      <c r="BGO236" s="31"/>
      <c r="BGP236" s="5"/>
      <c r="BGQ236" s="9"/>
      <c r="BGT236" s="2"/>
      <c r="BGW236" s="24"/>
      <c r="BGX236" s="24"/>
      <c r="BGY236" s="31"/>
      <c r="BGZ236" s="24"/>
      <c r="BHA236" s="24"/>
      <c r="BHB236" s="24"/>
      <c r="BHC236" s="24"/>
      <c r="BHD236" s="24"/>
      <c r="BHE236" s="24"/>
      <c r="BHF236" s="24"/>
      <c r="BHG236" s="24"/>
      <c r="BHH236" s="24"/>
      <c r="BHI236" s="24"/>
      <c r="BHJ236" s="24"/>
      <c r="BHK236" s="24"/>
      <c r="BHL236" s="24"/>
      <c r="BHM236" s="24"/>
      <c r="BHN236" s="24"/>
      <c r="BHR236" s="3"/>
      <c r="BHS236" s="31"/>
      <c r="BHT236" s="5"/>
      <c r="BHU236" s="9"/>
      <c r="BHX236" s="2"/>
      <c r="BIA236" s="24"/>
      <c r="BIB236" s="24"/>
      <c r="BIC236" s="31"/>
      <c r="BID236" s="24"/>
      <c r="BIE236" s="24"/>
      <c r="BIF236" s="24"/>
      <c r="BIG236" s="24"/>
      <c r="BIH236" s="24"/>
      <c r="BII236" s="24"/>
      <c r="BIJ236" s="24"/>
      <c r="BIK236" s="24"/>
      <c r="BIL236" s="24"/>
      <c r="BIM236" s="24"/>
      <c r="BIN236" s="24"/>
      <c r="BIO236" s="24"/>
      <c r="BIP236" s="24"/>
      <c r="BIQ236" s="24"/>
      <c r="BIR236" s="24"/>
      <c r="BIV236" s="3"/>
      <c r="BIW236" s="31"/>
      <c r="BIX236" s="5"/>
      <c r="BIY236" s="9"/>
      <c r="BJB236" s="2"/>
      <c r="BJE236" s="24"/>
      <c r="BJF236" s="24"/>
      <c r="BJG236" s="31"/>
      <c r="BJH236" s="24"/>
      <c r="BJI236" s="24"/>
      <c r="BJJ236" s="24"/>
      <c r="BJK236" s="24"/>
      <c r="BJL236" s="24"/>
      <c r="BJM236" s="24"/>
      <c r="BJN236" s="24"/>
      <c r="BJO236" s="24"/>
      <c r="BJP236" s="24"/>
      <c r="BJQ236" s="24"/>
      <c r="BJR236" s="24"/>
      <c r="BJS236" s="24"/>
      <c r="BJT236" s="24"/>
      <c r="BJU236" s="24"/>
      <c r="BJV236" s="24"/>
      <c r="BJZ236" s="3"/>
      <c r="BKA236" s="31"/>
      <c r="BKB236" s="5"/>
      <c r="BKC236" s="9"/>
      <c r="BKF236" s="2"/>
      <c r="BKI236" s="24"/>
      <c r="BKJ236" s="24"/>
      <c r="BKK236" s="31"/>
      <c r="BKL236" s="24"/>
      <c r="BKM236" s="24"/>
      <c r="BKN236" s="24"/>
      <c r="BKO236" s="24"/>
      <c r="BKP236" s="24"/>
      <c r="BKQ236" s="24"/>
      <c r="BKR236" s="24"/>
      <c r="BKS236" s="24"/>
      <c r="BKT236" s="24"/>
      <c r="BKU236" s="24"/>
      <c r="BKV236" s="24"/>
      <c r="BKW236" s="24"/>
      <c r="BKX236" s="24"/>
      <c r="BKY236" s="24"/>
      <c r="BKZ236" s="24"/>
      <c r="BLD236" s="3"/>
      <c r="BLE236" s="31"/>
      <c r="BLF236" s="5"/>
      <c r="BLG236" s="9"/>
      <c r="BLJ236" s="2"/>
      <c r="BLM236" s="24"/>
      <c r="BLN236" s="24"/>
      <c r="BLO236" s="31"/>
      <c r="BLP236" s="24"/>
      <c r="BLQ236" s="24"/>
      <c r="BLR236" s="24"/>
      <c r="BLS236" s="24"/>
      <c r="BLT236" s="24"/>
      <c r="BLU236" s="24"/>
      <c r="BLV236" s="24"/>
      <c r="BLW236" s="24"/>
      <c r="BLX236" s="24"/>
      <c r="BLY236" s="24"/>
      <c r="BLZ236" s="24"/>
      <c r="BMA236" s="24"/>
      <c r="BMB236" s="24"/>
      <c r="BMC236" s="24"/>
      <c r="BMD236" s="24"/>
      <c r="BMH236" s="3"/>
      <c r="BMI236" s="31"/>
      <c r="BMJ236" s="5"/>
      <c r="BMK236" s="9"/>
      <c r="BMN236" s="2"/>
      <c r="BMQ236" s="24"/>
      <c r="BMR236" s="24"/>
      <c r="BMS236" s="31"/>
      <c r="BMT236" s="24"/>
      <c r="BMU236" s="24"/>
      <c r="BMV236" s="24"/>
      <c r="BMW236" s="24"/>
      <c r="BMX236" s="24"/>
      <c r="BMY236" s="24"/>
      <c r="BMZ236" s="24"/>
      <c r="BNA236" s="24"/>
      <c r="BNB236" s="24"/>
      <c r="BNC236" s="24"/>
      <c r="BND236" s="24"/>
      <c r="BNE236" s="24"/>
      <c r="BNF236" s="24"/>
      <c r="BNG236" s="24"/>
      <c r="BNH236" s="24"/>
      <c r="BNL236" s="3"/>
      <c r="BNM236" s="31"/>
      <c r="BNN236" s="5"/>
      <c r="BNO236" s="9"/>
      <c r="BNR236" s="2"/>
      <c r="BNU236" s="24"/>
      <c r="BNV236" s="24"/>
      <c r="BNW236" s="31"/>
      <c r="BNX236" s="24"/>
      <c r="BNY236" s="24"/>
      <c r="BNZ236" s="24"/>
      <c r="BOA236" s="24"/>
      <c r="BOB236" s="24"/>
      <c r="BOC236" s="24"/>
      <c r="BOD236" s="24"/>
      <c r="BOE236" s="24"/>
      <c r="BOF236" s="24"/>
      <c r="BOG236" s="24"/>
      <c r="BOH236" s="24"/>
      <c r="BOI236" s="24"/>
      <c r="BOJ236" s="24"/>
      <c r="BOK236" s="24"/>
      <c r="BOL236" s="24"/>
      <c r="BOP236" s="3"/>
      <c r="BOQ236" s="31"/>
      <c r="BOR236" s="5"/>
      <c r="BOS236" s="9"/>
      <c r="BOV236" s="2"/>
      <c r="BOY236" s="24"/>
      <c r="BOZ236" s="24"/>
      <c r="BPA236" s="31"/>
      <c r="BPB236" s="24"/>
      <c r="BPC236" s="24"/>
      <c r="BPD236" s="24"/>
      <c r="BPE236" s="24"/>
      <c r="BPF236" s="24"/>
      <c r="BPG236" s="24"/>
      <c r="BPH236" s="24"/>
      <c r="BPI236" s="24"/>
      <c r="BPJ236" s="24"/>
      <c r="BPK236" s="24"/>
      <c r="BPL236" s="24"/>
      <c r="BPM236" s="24"/>
      <c r="BPN236" s="24"/>
      <c r="BPO236" s="24"/>
      <c r="BPP236" s="24"/>
      <c r="BPT236" s="3"/>
      <c r="BPU236" s="31"/>
      <c r="BPV236" s="5"/>
      <c r="BPW236" s="9"/>
      <c r="BPZ236" s="2"/>
      <c r="BQC236" s="24"/>
      <c r="BQD236" s="24"/>
      <c r="BQE236" s="31"/>
      <c r="BQF236" s="24"/>
      <c r="BQG236" s="24"/>
      <c r="BQH236" s="24"/>
      <c r="BQI236" s="24"/>
      <c r="BQJ236" s="24"/>
      <c r="BQK236" s="24"/>
      <c r="BQL236" s="24"/>
      <c r="BQM236" s="24"/>
      <c r="BQN236" s="24"/>
      <c r="BQO236" s="24"/>
      <c r="BQP236" s="24"/>
      <c r="BQQ236" s="24"/>
      <c r="BQR236" s="24"/>
      <c r="BQS236" s="24"/>
      <c r="BQT236" s="24"/>
      <c r="BQX236" s="3"/>
      <c r="BQY236" s="31"/>
      <c r="BQZ236" s="5"/>
      <c r="BRA236" s="9"/>
      <c r="BRD236" s="2"/>
      <c r="BRG236" s="24"/>
      <c r="BRH236" s="24"/>
      <c r="BRI236" s="31"/>
      <c r="BRJ236" s="24"/>
      <c r="BRK236" s="24"/>
      <c r="BRL236" s="24"/>
      <c r="BRM236" s="24"/>
      <c r="BRN236" s="24"/>
      <c r="BRO236" s="24"/>
      <c r="BRP236" s="24"/>
      <c r="BRQ236" s="24"/>
      <c r="BRR236" s="24"/>
      <c r="BRS236" s="24"/>
      <c r="BRT236" s="24"/>
      <c r="BRU236" s="24"/>
      <c r="BRV236" s="24"/>
      <c r="BRW236" s="24"/>
      <c r="BRX236" s="24"/>
      <c r="BSB236" s="3"/>
      <c r="BSC236" s="31"/>
      <c r="BSD236" s="5"/>
      <c r="BSE236" s="9"/>
      <c r="BSH236" s="2"/>
      <c r="BSK236" s="24"/>
      <c r="BSL236" s="24"/>
      <c r="BSM236" s="31"/>
      <c r="BSN236" s="24"/>
      <c r="BSO236" s="24"/>
      <c r="BSP236" s="24"/>
      <c r="BSQ236" s="24"/>
      <c r="BSR236" s="24"/>
      <c r="BSS236" s="24"/>
      <c r="BST236" s="24"/>
      <c r="BSU236" s="24"/>
      <c r="BSV236" s="24"/>
      <c r="BSW236" s="24"/>
      <c r="BSX236" s="24"/>
      <c r="BSY236" s="24"/>
      <c r="BSZ236" s="24"/>
      <c r="BTA236" s="24"/>
      <c r="BTB236" s="24"/>
      <c r="BTF236" s="3"/>
      <c r="BTG236" s="31"/>
      <c r="BTH236" s="5"/>
      <c r="BTI236" s="9"/>
      <c r="BTL236" s="2"/>
      <c r="BTO236" s="24"/>
      <c r="BTP236" s="24"/>
      <c r="BTQ236" s="31"/>
      <c r="BTR236" s="24"/>
      <c r="BTS236" s="24"/>
      <c r="BTT236" s="24"/>
      <c r="BTU236" s="24"/>
      <c r="BTV236" s="24"/>
      <c r="BTW236" s="24"/>
      <c r="BTX236" s="24"/>
      <c r="BTY236" s="24"/>
      <c r="BTZ236" s="24"/>
      <c r="BUA236" s="24"/>
      <c r="BUB236" s="24"/>
      <c r="BUC236" s="24"/>
      <c r="BUD236" s="24"/>
      <c r="BUE236" s="24"/>
      <c r="BUF236" s="24"/>
      <c r="BUJ236" s="3"/>
      <c r="BUK236" s="31"/>
      <c r="BUL236" s="5"/>
      <c r="BUM236" s="9"/>
      <c r="BUP236" s="2"/>
      <c r="BUS236" s="24"/>
      <c r="BUT236" s="24"/>
      <c r="BUU236" s="31"/>
      <c r="BUV236" s="24"/>
      <c r="BUW236" s="24"/>
      <c r="BUX236" s="24"/>
      <c r="BUY236" s="24"/>
      <c r="BUZ236" s="24"/>
      <c r="BVA236" s="24"/>
      <c r="BVB236" s="24"/>
      <c r="BVC236" s="24"/>
      <c r="BVD236" s="24"/>
      <c r="BVE236" s="24"/>
      <c r="BVF236" s="24"/>
      <c r="BVG236" s="24"/>
      <c r="BVH236" s="24"/>
      <c r="BVI236" s="24"/>
      <c r="BVJ236" s="24"/>
      <c r="BVN236" s="3"/>
      <c r="BVO236" s="31"/>
      <c r="BVP236" s="5"/>
      <c r="BVQ236" s="9"/>
      <c r="BVT236" s="2"/>
      <c r="BVW236" s="24"/>
      <c r="BVX236" s="24"/>
      <c r="BVY236" s="31"/>
      <c r="BVZ236" s="24"/>
      <c r="BWA236" s="24"/>
      <c r="BWB236" s="24"/>
      <c r="BWC236" s="24"/>
      <c r="BWD236" s="24"/>
      <c r="BWE236" s="24"/>
      <c r="BWF236" s="24"/>
      <c r="BWG236" s="24"/>
      <c r="BWH236" s="24"/>
      <c r="BWI236" s="24"/>
      <c r="BWJ236" s="24"/>
      <c r="BWK236" s="24"/>
      <c r="BWL236" s="24"/>
      <c r="BWM236" s="24"/>
      <c r="BWN236" s="24"/>
      <c r="BWR236" s="3"/>
      <c r="BWS236" s="31"/>
      <c r="BWT236" s="5"/>
      <c r="BWU236" s="9"/>
      <c r="BWX236" s="2"/>
      <c r="BXA236" s="24"/>
      <c r="BXB236" s="24"/>
      <c r="BXC236" s="31"/>
      <c r="BXD236" s="24"/>
      <c r="BXE236" s="24"/>
      <c r="BXF236" s="24"/>
      <c r="BXG236" s="24"/>
      <c r="BXH236" s="24"/>
      <c r="BXI236" s="24"/>
      <c r="BXJ236" s="24"/>
      <c r="BXK236" s="24"/>
      <c r="BXL236" s="24"/>
      <c r="BXM236" s="24"/>
      <c r="BXN236" s="24"/>
      <c r="BXO236" s="24"/>
      <c r="BXP236" s="24"/>
      <c r="BXQ236" s="24"/>
      <c r="BXR236" s="24"/>
      <c r="BXV236" s="3"/>
      <c r="BXW236" s="31"/>
      <c r="BXX236" s="5"/>
      <c r="BXY236" s="9"/>
      <c r="BYB236" s="2"/>
      <c r="BYE236" s="24"/>
      <c r="BYF236" s="24"/>
      <c r="BYG236" s="31"/>
      <c r="BYH236" s="24"/>
      <c r="BYI236" s="24"/>
      <c r="BYJ236" s="24"/>
      <c r="BYK236" s="24"/>
      <c r="BYL236" s="24"/>
      <c r="BYM236" s="24"/>
      <c r="BYN236" s="24"/>
      <c r="BYO236" s="24"/>
      <c r="BYP236" s="24"/>
      <c r="BYQ236" s="24"/>
      <c r="BYR236" s="24"/>
      <c r="BYS236" s="24"/>
      <c r="BYT236" s="24"/>
      <c r="BYU236" s="24"/>
      <c r="BYV236" s="24"/>
      <c r="BYZ236" s="3"/>
      <c r="BZA236" s="31"/>
      <c r="BZB236" s="5"/>
      <c r="BZC236" s="9"/>
      <c r="BZF236" s="2"/>
      <c r="BZI236" s="24"/>
      <c r="BZJ236" s="24"/>
      <c r="BZK236" s="31"/>
      <c r="BZL236" s="24"/>
      <c r="BZM236" s="24"/>
      <c r="BZN236" s="24"/>
      <c r="BZO236" s="24"/>
      <c r="BZP236" s="24"/>
      <c r="BZQ236" s="24"/>
      <c r="BZR236" s="24"/>
      <c r="BZS236" s="24"/>
      <c r="BZT236" s="24"/>
      <c r="BZU236" s="24"/>
      <c r="BZV236" s="24"/>
      <c r="BZW236" s="24"/>
      <c r="BZX236" s="24"/>
      <c r="BZY236" s="24"/>
      <c r="BZZ236" s="24"/>
      <c r="CAD236" s="3"/>
      <c r="CAE236" s="31"/>
      <c r="CAF236" s="5"/>
      <c r="CAG236" s="9"/>
      <c r="CAJ236" s="2"/>
      <c r="CAM236" s="24"/>
      <c r="CAN236" s="24"/>
      <c r="CAO236" s="31"/>
      <c r="CAP236" s="24"/>
      <c r="CAQ236" s="24"/>
      <c r="CAR236" s="24"/>
      <c r="CAS236" s="24"/>
      <c r="CAT236" s="24"/>
      <c r="CAU236" s="24"/>
      <c r="CAV236" s="24"/>
      <c r="CAW236" s="24"/>
      <c r="CAX236" s="24"/>
      <c r="CAY236" s="24"/>
      <c r="CAZ236" s="24"/>
      <c r="CBA236" s="24"/>
      <c r="CBB236" s="24"/>
      <c r="CBC236" s="24"/>
      <c r="CBD236" s="24"/>
      <c r="CBH236" s="3"/>
      <c r="CBI236" s="31"/>
      <c r="CBJ236" s="5"/>
      <c r="CBK236" s="9"/>
      <c r="CBN236" s="2"/>
      <c r="CBQ236" s="24"/>
      <c r="CBR236" s="24"/>
      <c r="CBS236" s="31"/>
      <c r="CBT236" s="24"/>
      <c r="CBU236" s="24"/>
      <c r="CBV236" s="24"/>
      <c r="CBW236" s="24"/>
      <c r="CBX236" s="24"/>
      <c r="CBY236" s="24"/>
      <c r="CBZ236" s="24"/>
      <c r="CCA236" s="24"/>
      <c r="CCB236" s="24"/>
      <c r="CCC236" s="24"/>
      <c r="CCD236" s="24"/>
      <c r="CCE236" s="24"/>
      <c r="CCF236" s="24"/>
      <c r="CCG236" s="24"/>
      <c r="CCH236" s="24"/>
      <c r="CCL236" s="3"/>
      <c r="CCM236" s="31"/>
      <c r="CCN236" s="5"/>
      <c r="CCO236" s="9"/>
      <c r="CCR236" s="2"/>
      <c r="CCU236" s="24"/>
      <c r="CCV236" s="24"/>
      <c r="CCW236" s="31"/>
      <c r="CCX236" s="24"/>
      <c r="CCY236" s="24"/>
      <c r="CCZ236" s="24"/>
      <c r="CDA236" s="24"/>
      <c r="CDB236" s="24"/>
      <c r="CDC236" s="24"/>
      <c r="CDD236" s="24"/>
      <c r="CDE236" s="24"/>
      <c r="CDF236" s="24"/>
      <c r="CDG236" s="24"/>
      <c r="CDH236" s="24"/>
      <c r="CDI236" s="24"/>
      <c r="CDJ236" s="24"/>
      <c r="CDK236" s="24"/>
      <c r="CDL236" s="24"/>
      <c r="CDP236" s="3"/>
      <c r="CDQ236" s="31"/>
      <c r="CDR236" s="5"/>
      <c r="CDS236" s="9"/>
      <c r="CDV236" s="2"/>
      <c r="CDY236" s="24"/>
      <c r="CDZ236" s="24"/>
      <c r="CEA236" s="31"/>
      <c r="CEB236" s="24"/>
      <c r="CEC236" s="24"/>
      <c r="CED236" s="24"/>
      <c r="CEE236" s="24"/>
      <c r="CEF236" s="24"/>
      <c r="CEG236" s="24"/>
      <c r="CEH236" s="24"/>
      <c r="CEI236" s="24"/>
      <c r="CEJ236" s="24"/>
      <c r="CEK236" s="24"/>
      <c r="CEL236" s="24"/>
      <c r="CEM236" s="24"/>
      <c r="CEN236" s="24"/>
      <c r="CEO236" s="24"/>
      <c r="CEP236" s="24"/>
      <c r="CET236" s="3"/>
      <c r="CEU236" s="31"/>
      <c r="CEV236" s="5"/>
      <c r="CEW236" s="9"/>
      <c r="CEZ236" s="2"/>
      <c r="CFC236" s="24"/>
      <c r="CFD236" s="24"/>
      <c r="CFE236" s="31"/>
      <c r="CFF236" s="24"/>
      <c r="CFG236" s="24"/>
      <c r="CFH236" s="24"/>
      <c r="CFI236" s="24"/>
      <c r="CFJ236" s="24"/>
      <c r="CFK236" s="24"/>
      <c r="CFL236" s="24"/>
      <c r="CFM236" s="24"/>
      <c r="CFN236" s="24"/>
      <c r="CFO236" s="24"/>
      <c r="CFP236" s="24"/>
      <c r="CFQ236" s="24"/>
      <c r="CFR236" s="24"/>
      <c r="CFS236" s="24"/>
      <c r="CFT236" s="24"/>
      <c r="CFX236" s="3"/>
      <c r="CFY236" s="31"/>
      <c r="CFZ236" s="5"/>
      <c r="CGA236" s="9"/>
      <c r="CGD236" s="2"/>
      <c r="CGG236" s="24"/>
      <c r="CGH236" s="24"/>
      <c r="CGI236" s="31"/>
      <c r="CGJ236" s="24"/>
      <c r="CGK236" s="24"/>
      <c r="CGL236" s="24"/>
      <c r="CGM236" s="24"/>
      <c r="CGN236" s="24"/>
      <c r="CGO236" s="24"/>
      <c r="CGP236" s="24"/>
      <c r="CGQ236" s="24"/>
      <c r="CGR236" s="24"/>
      <c r="CGS236" s="24"/>
      <c r="CGT236" s="24"/>
      <c r="CGU236" s="24"/>
      <c r="CGV236" s="24"/>
      <c r="CGW236" s="24"/>
      <c r="CGX236" s="24"/>
      <c r="CHB236" s="3"/>
      <c r="CHC236" s="31"/>
      <c r="CHD236" s="5"/>
      <c r="CHE236" s="9"/>
      <c r="CHH236" s="2"/>
      <c r="CHK236" s="24"/>
      <c r="CHL236" s="24"/>
      <c r="CHM236" s="31"/>
      <c r="CHN236" s="24"/>
      <c r="CHO236" s="24"/>
      <c r="CHP236" s="24"/>
      <c r="CHQ236" s="24"/>
      <c r="CHR236" s="24"/>
      <c r="CHS236" s="24"/>
      <c r="CHT236" s="24"/>
      <c r="CHU236" s="24"/>
      <c r="CHV236" s="24"/>
      <c r="CHW236" s="24"/>
      <c r="CHX236" s="24"/>
      <c r="CHY236" s="24"/>
      <c r="CHZ236" s="24"/>
      <c r="CIA236" s="24"/>
      <c r="CIB236" s="24"/>
      <c r="CIF236" s="3"/>
      <c r="CIG236" s="31"/>
      <c r="CIH236" s="5"/>
      <c r="CII236" s="9"/>
      <c r="CIL236" s="2"/>
      <c r="CIO236" s="24"/>
      <c r="CIP236" s="24"/>
      <c r="CIQ236" s="31"/>
      <c r="CIR236" s="24"/>
      <c r="CIS236" s="24"/>
      <c r="CIT236" s="24"/>
      <c r="CIU236" s="24"/>
      <c r="CIV236" s="24"/>
      <c r="CIW236" s="24"/>
      <c r="CIX236" s="24"/>
      <c r="CIY236" s="24"/>
      <c r="CIZ236" s="24"/>
      <c r="CJA236" s="24"/>
      <c r="CJB236" s="24"/>
      <c r="CJC236" s="24"/>
      <c r="CJD236" s="24"/>
      <c r="CJE236" s="24"/>
      <c r="CJF236" s="24"/>
      <c r="CJJ236" s="3"/>
      <c r="CJK236" s="31"/>
      <c r="CJL236" s="5"/>
      <c r="CJM236" s="9"/>
      <c r="CJP236" s="2"/>
      <c r="CJS236" s="24"/>
      <c r="CJT236" s="24"/>
      <c r="CJU236" s="31"/>
      <c r="CJV236" s="24"/>
      <c r="CJW236" s="24"/>
      <c r="CJX236" s="24"/>
      <c r="CJY236" s="24"/>
      <c r="CJZ236" s="24"/>
      <c r="CKA236" s="24"/>
      <c r="CKB236" s="24"/>
      <c r="CKC236" s="24"/>
      <c r="CKD236" s="24"/>
      <c r="CKE236" s="24"/>
      <c r="CKF236" s="24"/>
      <c r="CKG236" s="24"/>
      <c r="CKH236" s="24"/>
      <c r="CKI236" s="24"/>
      <c r="CKJ236" s="24"/>
      <c r="CKN236" s="3"/>
      <c r="CKO236" s="31"/>
      <c r="CKP236" s="5"/>
      <c r="CKQ236" s="9"/>
      <c r="CKT236" s="2"/>
      <c r="CKW236" s="24"/>
      <c r="CKX236" s="24"/>
      <c r="CKY236" s="31"/>
      <c r="CKZ236" s="24"/>
      <c r="CLA236" s="24"/>
      <c r="CLB236" s="24"/>
      <c r="CLC236" s="24"/>
      <c r="CLD236" s="24"/>
      <c r="CLE236" s="24"/>
      <c r="CLF236" s="24"/>
      <c r="CLG236" s="24"/>
      <c r="CLH236" s="24"/>
      <c r="CLI236" s="24"/>
      <c r="CLJ236" s="24"/>
      <c r="CLK236" s="24"/>
      <c r="CLL236" s="24"/>
      <c r="CLM236" s="24"/>
      <c r="CLN236" s="24"/>
      <c r="CLR236" s="3"/>
      <c r="CLS236" s="31"/>
      <c r="CLT236" s="5"/>
      <c r="CLU236" s="9"/>
      <c r="CLX236" s="2"/>
      <c r="CMA236" s="24"/>
      <c r="CMB236" s="24"/>
      <c r="CMC236" s="31"/>
      <c r="CMD236" s="24"/>
      <c r="CME236" s="24"/>
      <c r="CMF236" s="24"/>
      <c r="CMG236" s="24"/>
      <c r="CMH236" s="24"/>
      <c r="CMI236" s="24"/>
      <c r="CMJ236" s="24"/>
      <c r="CMK236" s="24"/>
      <c r="CML236" s="24"/>
      <c r="CMM236" s="24"/>
      <c r="CMN236" s="24"/>
      <c r="CMO236" s="24"/>
      <c r="CMP236" s="24"/>
      <c r="CMQ236" s="24"/>
      <c r="CMR236" s="24"/>
      <c r="CMV236" s="3"/>
      <c r="CMW236" s="31"/>
      <c r="CMX236" s="5"/>
      <c r="CMY236" s="9"/>
      <c r="CNB236" s="2"/>
      <c r="CNE236" s="24"/>
      <c r="CNF236" s="24"/>
      <c r="CNG236" s="31"/>
      <c r="CNH236" s="24"/>
      <c r="CNI236" s="24"/>
      <c r="CNJ236" s="24"/>
      <c r="CNK236" s="24"/>
      <c r="CNL236" s="24"/>
      <c r="CNM236" s="24"/>
      <c r="CNN236" s="24"/>
      <c r="CNO236" s="24"/>
      <c r="CNP236" s="24"/>
      <c r="CNQ236" s="24"/>
      <c r="CNR236" s="24"/>
      <c r="CNS236" s="24"/>
      <c r="CNT236" s="24"/>
      <c r="CNU236" s="24"/>
      <c r="CNV236" s="24"/>
      <c r="CNZ236" s="3"/>
      <c r="COA236" s="31"/>
      <c r="COB236" s="5"/>
      <c r="COC236" s="9"/>
      <c r="COF236" s="2"/>
      <c r="COI236" s="24"/>
      <c r="COJ236" s="24"/>
      <c r="COK236" s="31"/>
      <c r="COL236" s="24"/>
      <c r="COM236" s="24"/>
      <c r="CON236" s="24"/>
      <c r="COO236" s="24"/>
      <c r="COP236" s="24"/>
      <c r="COQ236" s="24"/>
      <c r="COR236" s="24"/>
      <c r="COS236" s="24"/>
      <c r="COT236" s="24"/>
      <c r="COU236" s="24"/>
      <c r="COV236" s="24"/>
      <c r="COW236" s="24"/>
      <c r="COX236" s="24"/>
      <c r="COY236" s="24"/>
      <c r="COZ236" s="24"/>
      <c r="CPD236" s="3"/>
      <c r="CPE236" s="31"/>
      <c r="CPF236" s="5"/>
      <c r="CPG236" s="9"/>
      <c r="CPJ236" s="2"/>
      <c r="CPM236" s="24"/>
      <c r="CPN236" s="24"/>
      <c r="CPO236" s="31"/>
      <c r="CPP236" s="24"/>
      <c r="CPQ236" s="24"/>
      <c r="CPR236" s="24"/>
      <c r="CPS236" s="24"/>
      <c r="CPT236" s="24"/>
      <c r="CPU236" s="24"/>
      <c r="CPV236" s="24"/>
      <c r="CPW236" s="24"/>
      <c r="CPX236" s="24"/>
      <c r="CPY236" s="24"/>
      <c r="CPZ236" s="24"/>
      <c r="CQA236" s="24"/>
      <c r="CQB236" s="24"/>
      <c r="CQC236" s="24"/>
      <c r="CQD236" s="24"/>
      <c r="CQH236" s="3"/>
      <c r="CQI236" s="31"/>
      <c r="CQJ236" s="5"/>
      <c r="CQK236" s="9"/>
      <c r="CQN236" s="2"/>
      <c r="CQQ236" s="24"/>
      <c r="CQR236" s="24"/>
      <c r="CQS236" s="31"/>
      <c r="CQT236" s="24"/>
      <c r="CQU236" s="24"/>
      <c r="CQV236" s="24"/>
      <c r="CQW236" s="24"/>
      <c r="CQX236" s="24"/>
      <c r="CQY236" s="24"/>
      <c r="CQZ236" s="24"/>
      <c r="CRA236" s="24"/>
      <c r="CRB236" s="24"/>
      <c r="CRC236" s="24"/>
      <c r="CRD236" s="24"/>
      <c r="CRE236" s="24"/>
      <c r="CRF236" s="24"/>
      <c r="CRG236" s="24"/>
      <c r="CRH236" s="24"/>
      <c r="CRL236" s="3"/>
      <c r="CRM236" s="31"/>
      <c r="CRN236" s="5"/>
      <c r="CRO236" s="9"/>
      <c r="CRR236" s="2"/>
      <c r="CRU236" s="24"/>
      <c r="CRV236" s="24"/>
      <c r="CRW236" s="31"/>
      <c r="CRX236" s="24"/>
      <c r="CRY236" s="24"/>
      <c r="CRZ236" s="24"/>
      <c r="CSA236" s="24"/>
      <c r="CSB236" s="24"/>
      <c r="CSC236" s="24"/>
      <c r="CSD236" s="24"/>
      <c r="CSE236" s="24"/>
      <c r="CSF236" s="24"/>
      <c r="CSG236" s="24"/>
      <c r="CSH236" s="24"/>
      <c r="CSI236" s="24"/>
      <c r="CSJ236" s="24"/>
      <c r="CSK236" s="24"/>
      <c r="CSL236" s="24"/>
      <c r="CSP236" s="3"/>
      <c r="CSQ236" s="31"/>
      <c r="CSR236" s="5"/>
      <c r="CSS236" s="9"/>
      <c r="CSV236" s="2"/>
      <c r="CSY236" s="24"/>
      <c r="CSZ236" s="24"/>
      <c r="CTA236" s="31"/>
      <c r="CTB236" s="24"/>
      <c r="CTC236" s="24"/>
      <c r="CTD236" s="24"/>
      <c r="CTE236" s="24"/>
      <c r="CTF236" s="24"/>
      <c r="CTG236" s="24"/>
      <c r="CTH236" s="24"/>
      <c r="CTI236" s="24"/>
      <c r="CTJ236" s="24"/>
      <c r="CTK236" s="24"/>
      <c r="CTL236" s="24"/>
      <c r="CTM236" s="24"/>
      <c r="CTN236" s="24"/>
      <c r="CTO236" s="24"/>
      <c r="CTP236" s="24"/>
      <c r="CTT236" s="3"/>
      <c r="CTU236" s="31"/>
      <c r="CTV236" s="5"/>
      <c r="CTW236" s="9"/>
      <c r="CTZ236" s="2"/>
      <c r="CUC236" s="24"/>
      <c r="CUD236" s="24"/>
      <c r="CUE236" s="31"/>
      <c r="CUF236" s="24"/>
      <c r="CUG236" s="24"/>
      <c r="CUH236" s="24"/>
      <c r="CUI236" s="24"/>
      <c r="CUJ236" s="24"/>
      <c r="CUK236" s="24"/>
      <c r="CUL236" s="24"/>
      <c r="CUM236" s="24"/>
      <c r="CUN236" s="24"/>
      <c r="CUO236" s="24"/>
      <c r="CUP236" s="24"/>
      <c r="CUQ236" s="24"/>
      <c r="CUR236" s="24"/>
      <c r="CUS236" s="24"/>
      <c r="CUT236" s="24"/>
      <c r="CUX236" s="3"/>
      <c r="CUY236" s="31"/>
      <c r="CUZ236" s="5"/>
      <c r="CVA236" s="9"/>
      <c r="CVD236" s="2"/>
      <c r="CVG236" s="24"/>
      <c r="CVH236" s="24"/>
      <c r="CVI236" s="31"/>
      <c r="CVJ236" s="24"/>
      <c r="CVK236" s="24"/>
      <c r="CVL236" s="24"/>
      <c r="CVM236" s="24"/>
      <c r="CVN236" s="24"/>
      <c r="CVO236" s="24"/>
      <c r="CVP236" s="24"/>
      <c r="CVQ236" s="24"/>
      <c r="CVR236" s="24"/>
      <c r="CVS236" s="24"/>
      <c r="CVT236" s="24"/>
      <c r="CVU236" s="24"/>
      <c r="CVV236" s="24"/>
      <c r="CVW236" s="24"/>
      <c r="CVX236" s="24"/>
      <c r="CWB236" s="3"/>
      <c r="CWC236" s="31"/>
      <c r="CWD236" s="5"/>
      <c r="CWE236" s="9"/>
      <c r="CWH236" s="2"/>
      <c r="CWK236" s="24"/>
      <c r="CWL236" s="24"/>
      <c r="CWM236" s="31"/>
      <c r="CWN236" s="24"/>
      <c r="CWO236" s="24"/>
      <c r="CWP236" s="24"/>
      <c r="CWQ236" s="24"/>
      <c r="CWR236" s="24"/>
      <c r="CWS236" s="24"/>
      <c r="CWT236" s="24"/>
      <c r="CWU236" s="24"/>
      <c r="CWV236" s="24"/>
      <c r="CWW236" s="24"/>
      <c r="CWX236" s="24"/>
      <c r="CWY236" s="24"/>
      <c r="CWZ236" s="24"/>
      <c r="CXA236" s="24"/>
      <c r="CXB236" s="24"/>
      <c r="CXF236" s="3"/>
      <c r="CXG236" s="31"/>
      <c r="CXH236" s="5"/>
      <c r="CXI236" s="9"/>
      <c r="CXL236" s="2"/>
      <c r="CXO236" s="24"/>
      <c r="CXP236" s="24"/>
      <c r="CXQ236" s="31"/>
      <c r="CXR236" s="24"/>
      <c r="CXS236" s="24"/>
      <c r="CXT236" s="24"/>
      <c r="CXU236" s="24"/>
      <c r="CXV236" s="24"/>
      <c r="CXW236" s="24"/>
      <c r="CXX236" s="24"/>
      <c r="CXY236" s="24"/>
      <c r="CXZ236" s="24"/>
      <c r="CYA236" s="24"/>
      <c r="CYB236" s="24"/>
      <c r="CYC236" s="24"/>
      <c r="CYD236" s="24"/>
      <c r="CYE236" s="24"/>
      <c r="CYF236" s="24"/>
      <c r="CYJ236" s="3"/>
      <c r="CYK236" s="31"/>
      <c r="CYL236" s="5"/>
      <c r="CYM236" s="9"/>
      <c r="CYP236" s="2"/>
      <c r="CYS236" s="24"/>
      <c r="CYT236" s="24"/>
      <c r="CYU236" s="31"/>
      <c r="CYV236" s="24"/>
      <c r="CYW236" s="24"/>
      <c r="CYX236" s="24"/>
      <c r="CYY236" s="24"/>
      <c r="CYZ236" s="24"/>
      <c r="CZA236" s="24"/>
      <c r="CZB236" s="24"/>
      <c r="CZC236" s="24"/>
      <c r="CZD236" s="24"/>
      <c r="CZE236" s="24"/>
      <c r="CZF236" s="24"/>
      <c r="CZG236" s="24"/>
      <c r="CZH236" s="24"/>
      <c r="CZI236" s="24"/>
      <c r="CZJ236" s="24"/>
      <c r="CZN236" s="3"/>
      <c r="CZO236" s="31"/>
      <c r="CZP236" s="5"/>
      <c r="CZQ236" s="9"/>
      <c r="CZT236" s="2"/>
      <c r="CZW236" s="24"/>
      <c r="CZX236" s="24"/>
      <c r="CZY236" s="31"/>
      <c r="CZZ236" s="24"/>
      <c r="DAA236" s="24"/>
      <c r="DAB236" s="24"/>
      <c r="DAC236" s="24"/>
      <c r="DAD236" s="24"/>
      <c r="DAE236" s="24"/>
      <c r="DAF236" s="24"/>
      <c r="DAG236" s="24"/>
      <c r="DAH236" s="24"/>
      <c r="DAI236" s="24"/>
      <c r="DAJ236" s="24"/>
      <c r="DAK236" s="24"/>
      <c r="DAL236" s="24"/>
      <c r="DAM236" s="24"/>
      <c r="DAN236" s="24"/>
      <c r="DAR236" s="3"/>
      <c r="DAS236" s="31"/>
      <c r="DAT236" s="5"/>
      <c r="DAU236" s="9"/>
      <c r="DAX236" s="2"/>
      <c r="DBA236" s="24"/>
      <c r="DBB236" s="24"/>
      <c r="DBC236" s="31"/>
      <c r="DBD236" s="24"/>
      <c r="DBE236" s="24"/>
      <c r="DBF236" s="24"/>
      <c r="DBG236" s="24"/>
      <c r="DBH236" s="24"/>
      <c r="DBI236" s="24"/>
      <c r="DBJ236" s="24"/>
      <c r="DBK236" s="24"/>
      <c r="DBL236" s="24"/>
      <c r="DBM236" s="24"/>
      <c r="DBN236" s="24"/>
      <c r="DBO236" s="24"/>
      <c r="DBP236" s="24"/>
      <c r="DBQ236" s="24"/>
      <c r="DBR236" s="24"/>
      <c r="DBV236" s="3"/>
      <c r="DBW236" s="31"/>
      <c r="DBX236" s="5"/>
      <c r="DBY236" s="9"/>
      <c r="DCB236" s="2"/>
      <c r="DCE236" s="24"/>
      <c r="DCF236" s="24"/>
      <c r="DCG236" s="31"/>
      <c r="DCH236" s="24"/>
      <c r="DCI236" s="24"/>
      <c r="DCJ236" s="24"/>
      <c r="DCK236" s="24"/>
      <c r="DCL236" s="24"/>
      <c r="DCM236" s="24"/>
      <c r="DCN236" s="24"/>
      <c r="DCO236" s="24"/>
      <c r="DCP236" s="24"/>
      <c r="DCQ236" s="24"/>
      <c r="DCR236" s="24"/>
      <c r="DCS236" s="24"/>
      <c r="DCT236" s="24"/>
      <c r="DCU236" s="24"/>
      <c r="DCV236" s="24"/>
      <c r="DCZ236" s="3"/>
      <c r="DDA236" s="31"/>
      <c r="DDB236" s="5"/>
      <c r="DDC236" s="9"/>
      <c r="DDF236" s="2"/>
      <c r="DDI236" s="24"/>
      <c r="DDJ236" s="24"/>
      <c r="DDK236" s="31"/>
      <c r="DDL236" s="24"/>
      <c r="DDM236" s="24"/>
      <c r="DDN236" s="24"/>
      <c r="DDO236" s="24"/>
      <c r="DDP236" s="24"/>
      <c r="DDQ236" s="24"/>
      <c r="DDR236" s="24"/>
      <c r="DDS236" s="24"/>
      <c r="DDT236" s="24"/>
      <c r="DDU236" s="24"/>
      <c r="DDV236" s="24"/>
      <c r="DDW236" s="24"/>
      <c r="DDX236" s="24"/>
      <c r="DDY236" s="24"/>
      <c r="DDZ236" s="24"/>
      <c r="DED236" s="3"/>
      <c r="DEE236" s="31"/>
      <c r="DEF236" s="5"/>
      <c r="DEG236" s="9"/>
      <c r="DEJ236" s="2"/>
      <c r="DEM236" s="24"/>
      <c r="DEN236" s="24"/>
      <c r="DEO236" s="31"/>
      <c r="DEP236" s="24"/>
      <c r="DEQ236" s="24"/>
      <c r="DER236" s="24"/>
      <c r="DES236" s="24"/>
      <c r="DET236" s="24"/>
      <c r="DEU236" s="24"/>
      <c r="DEV236" s="24"/>
      <c r="DEW236" s="24"/>
      <c r="DEX236" s="24"/>
      <c r="DEY236" s="24"/>
      <c r="DEZ236" s="24"/>
      <c r="DFA236" s="24"/>
      <c r="DFB236" s="24"/>
      <c r="DFC236" s="24"/>
      <c r="DFD236" s="24"/>
      <c r="DFH236" s="3"/>
      <c r="DFI236" s="31"/>
      <c r="DFJ236" s="5"/>
      <c r="DFK236" s="9"/>
      <c r="DFN236" s="2"/>
      <c r="DFQ236" s="24"/>
      <c r="DFR236" s="24"/>
      <c r="DFS236" s="31"/>
      <c r="DFT236" s="24"/>
      <c r="DFU236" s="24"/>
      <c r="DFV236" s="24"/>
      <c r="DFW236" s="24"/>
      <c r="DFX236" s="24"/>
      <c r="DFY236" s="24"/>
      <c r="DFZ236" s="24"/>
      <c r="DGA236" s="24"/>
      <c r="DGB236" s="24"/>
      <c r="DGC236" s="24"/>
      <c r="DGD236" s="24"/>
      <c r="DGE236" s="24"/>
      <c r="DGF236" s="24"/>
      <c r="DGG236" s="24"/>
      <c r="DGH236" s="24"/>
      <c r="DGL236" s="3"/>
      <c r="DGM236" s="31"/>
      <c r="DGN236" s="5"/>
      <c r="DGO236" s="9"/>
      <c r="DGR236" s="2"/>
      <c r="DGU236" s="24"/>
      <c r="DGV236" s="24"/>
      <c r="DGW236" s="31"/>
      <c r="DGX236" s="24"/>
      <c r="DGY236" s="24"/>
      <c r="DGZ236" s="24"/>
      <c r="DHA236" s="24"/>
      <c r="DHB236" s="24"/>
      <c r="DHC236" s="24"/>
      <c r="DHD236" s="24"/>
      <c r="DHE236" s="24"/>
      <c r="DHF236" s="24"/>
      <c r="DHG236" s="24"/>
      <c r="DHH236" s="24"/>
      <c r="DHI236" s="24"/>
      <c r="DHJ236" s="24"/>
      <c r="DHK236" s="24"/>
      <c r="DHL236" s="24"/>
      <c r="DHP236" s="3"/>
      <c r="DHQ236" s="31"/>
      <c r="DHR236" s="5"/>
      <c r="DHS236" s="9"/>
      <c r="DHV236" s="2"/>
      <c r="DHY236" s="24"/>
      <c r="DHZ236" s="24"/>
      <c r="DIA236" s="31"/>
      <c r="DIB236" s="24"/>
      <c r="DIC236" s="24"/>
      <c r="DID236" s="24"/>
      <c r="DIE236" s="24"/>
      <c r="DIF236" s="24"/>
      <c r="DIG236" s="24"/>
      <c r="DIH236" s="24"/>
      <c r="DII236" s="24"/>
      <c r="DIJ236" s="24"/>
      <c r="DIK236" s="24"/>
      <c r="DIL236" s="24"/>
      <c r="DIM236" s="24"/>
      <c r="DIN236" s="24"/>
      <c r="DIO236" s="24"/>
      <c r="DIP236" s="24"/>
      <c r="DIT236" s="3"/>
      <c r="DIU236" s="31"/>
      <c r="DIV236" s="5"/>
      <c r="DIW236" s="9"/>
      <c r="DIZ236" s="2"/>
      <c r="DJC236" s="24"/>
      <c r="DJD236" s="24"/>
      <c r="DJE236" s="31"/>
      <c r="DJF236" s="24"/>
      <c r="DJG236" s="24"/>
      <c r="DJH236" s="24"/>
      <c r="DJI236" s="24"/>
      <c r="DJJ236" s="24"/>
      <c r="DJK236" s="24"/>
      <c r="DJL236" s="24"/>
      <c r="DJM236" s="24"/>
      <c r="DJN236" s="24"/>
      <c r="DJO236" s="24"/>
      <c r="DJP236" s="24"/>
      <c r="DJQ236" s="24"/>
      <c r="DJR236" s="24"/>
      <c r="DJS236" s="24"/>
      <c r="DJT236" s="24"/>
      <c r="DJX236" s="3"/>
      <c r="DJY236" s="31"/>
      <c r="DJZ236" s="5"/>
      <c r="DKA236" s="9"/>
      <c r="DKD236" s="2"/>
      <c r="DKG236" s="24"/>
      <c r="DKH236" s="24"/>
      <c r="DKI236" s="31"/>
      <c r="DKJ236" s="24"/>
      <c r="DKK236" s="24"/>
      <c r="DKL236" s="24"/>
      <c r="DKM236" s="24"/>
      <c r="DKN236" s="24"/>
      <c r="DKO236" s="24"/>
      <c r="DKP236" s="24"/>
      <c r="DKQ236" s="24"/>
      <c r="DKR236" s="24"/>
      <c r="DKS236" s="24"/>
      <c r="DKT236" s="24"/>
      <c r="DKU236" s="24"/>
      <c r="DKV236" s="24"/>
      <c r="DKW236" s="24"/>
      <c r="DKX236" s="24"/>
      <c r="DLB236" s="3"/>
      <c r="DLC236" s="31"/>
      <c r="DLD236" s="5"/>
      <c r="DLE236" s="9"/>
      <c r="DLH236" s="2"/>
      <c r="DLK236" s="24"/>
      <c r="DLL236" s="24"/>
      <c r="DLM236" s="31"/>
      <c r="DLN236" s="24"/>
      <c r="DLO236" s="24"/>
      <c r="DLP236" s="24"/>
      <c r="DLQ236" s="24"/>
      <c r="DLR236" s="24"/>
      <c r="DLS236" s="24"/>
      <c r="DLT236" s="24"/>
      <c r="DLU236" s="24"/>
      <c r="DLV236" s="24"/>
      <c r="DLW236" s="24"/>
      <c r="DLX236" s="24"/>
      <c r="DLY236" s="24"/>
      <c r="DLZ236" s="24"/>
      <c r="DMA236" s="24"/>
      <c r="DMB236" s="24"/>
      <c r="DMF236" s="3"/>
      <c r="DMG236" s="31"/>
      <c r="DMH236" s="5"/>
      <c r="DMI236" s="9"/>
      <c r="DML236" s="2"/>
      <c r="DMO236" s="24"/>
      <c r="DMP236" s="24"/>
      <c r="DMQ236" s="31"/>
      <c r="DMR236" s="24"/>
      <c r="DMS236" s="24"/>
      <c r="DMT236" s="24"/>
      <c r="DMU236" s="24"/>
      <c r="DMV236" s="24"/>
      <c r="DMW236" s="24"/>
      <c r="DMX236" s="24"/>
      <c r="DMY236" s="24"/>
      <c r="DMZ236" s="24"/>
      <c r="DNA236" s="24"/>
      <c r="DNB236" s="24"/>
      <c r="DNC236" s="24"/>
      <c r="DND236" s="24"/>
      <c r="DNE236" s="24"/>
      <c r="DNF236" s="24"/>
      <c r="DNJ236" s="3"/>
      <c r="DNK236" s="31"/>
      <c r="DNL236" s="5"/>
      <c r="DNM236" s="9"/>
      <c r="DNP236" s="2"/>
      <c r="DNS236" s="24"/>
      <c r="DNT236" s="24"/>
      <c r="DNU236" s="31"/>
      <c r="DNV236" s="24"/>
      <c r="DNW236" s="24"/>
      <c r="DNX236" s="24"/>
      <c r="DNY236" s="24"/>
      <c r="DNZ236" s="24"/>
      <c r="DOA236" s="24"/>
      <c r="DOB236" s="24"/>
      <c r="DOC236" s="24"/>
      <c r="DOD236" s="24"/>
      <c r="DOE236" s="24"/>
      <c r="DOF236" s="24"/>
      <c r="DOG236" s="24"/>
      <c r="DOH236" s="24"/>
      <c r="DOI236" s="24"/>
      <c r="DOJ236" s="24"/>
      <c r="DON236" s="3"/>
      <c r="DOO236" s="31"/>
      <c r="DOP236" s="5"/>
      <c r="DOQ236" s="9"/>
      <c r="DOT236" s="2"/>
      <c r="DOW236" s="24"/>
      <c r="DOX236" s="24"/>
      <c r="DOY236" s="31"/>
      <c r="DOZ236" s="24"/>
      <c r="DPA236" s="24"/>
      <c r="DPB236" s="24"/>
      <c r="DPC236" s="24"/>
      <c r="DPD236" s="24"/>
      <c r="DPE236" s="24"/>
      <c r="DPF236" s="24"/>
      <c r="DPG236" s="24"/>
      <c r="DPH236" s="24"/>
      <c r="DPI236" s="24"/>
      <c r="DPJ236" s="24"/>
      <c r="DPK236" s="24"/>
      <c r="DPL236" s="24"/>
      <c r="DPM236" s="24"/>
      <c r="DPN236" s="24"/>
      <c r="DPR236" s="3"/>
      <c r="DPS236" s="31"/>
      <c r="DPT236" s="5"/>
      <c r="DPU236" s="9"/>
      <c r="DPX236" s="2"/>
      <c r="DQA236" s="24"/>
      <c r="DQB236" s="24"/>
      <c r="DQC236" s="31"/>
      <c r="DQD236" s="24"/>
      <c r="DQE236" s="24"/>
      <c r="DQF236" s="24"/>
      <c r="DQG236" s="24"/>
      <c r="DQH236" s="24"/>
      <c r="DQI236" s="24"/>
      <c r="DQJ236" s="24"/>
      <c r="DQK236" s="24"/>
      <c r="DQL236" s="24"/>
      <c r="DQM236" s="24"/>
      <c r="DQN236" s="24"/>
      <c r="DQO236" s="24"/>
      <c r="DQP236" s="24"/>
      <c r="DQQ236" s="24"/>
      <c r="DQR236" s="24"/>
      <c r="DQV236" s="3"/>
      <c r="DQW236" s="31"/>
      <c r="DQX236" s="5"/>
      <c r="DQY236" s="9"/>
      <c r="DRB236" s="2"/>
      <c r="DRE236" s="24"/>
      <c r="DRF236" s="24"/>
      <c r="DRG236" s="31"/>
      <c r="DRH236" s="24"/>
      <c r="DRI236" s="24"/>
      <c r="DRJ236" s="24"/>
      <c r="DRK236" s="24"/>
      <c r="DRL236" s="24"/>
      <c r="DRM236" s="24"/>
      <c r="DRN236" s="24"/>
      <c r="DRO236" s="24"/>
      <c r="DRP236" s="24"/>
      <c r="DRQ236" s="24"/>
      <c r="DRR236" s="24"/>
      <c r="DRS236" s="24"/>
      <c r="DRT236" s="24"/>
      <c r="DRU236" s="24"/>
      <c r="DRV236" s="24"/>
      <c r="DRZ236" s="3"/>
      <c r="DSA236" s="31"/>
      <c r="DSB236" s="5"/>
      <c r="DSC236" s="9"/>
      <c r="DSF236" s="2"/>
      <c r="DSI236" s="24"/>
      <c r="DSJ236" s="24"/>
      <c r="DSK236" s="31"/>
      <c r="DSL236" s="24"/>
      <c r="DSM236" s="24"/>
      <c r="DSN236" s="24"/>
      <c r="DSO236" s="24"/>
      <c r="DSP236" s="24"/>
      <c r="DSQ236" s="24"/>
      <c r="DSR236" s="24"/>
      <c r="DSS236" s="24"/>
      <c r="DST236" s="24"/>
      <c r="DSU236" s="24"/>
      <c r="DSV236" s="24"/>
      <c r="DSW236" s="24"/>
      <c r="DSX236" s="24"/>
      <c r="DSY236" s="24"/>
      <c r="DSZ236" s="24"/>
      <c r="DTD236" s="3"/>
      <c r="DTE236" s="31"/>
      <c r="DTF236" s="5"/>
      <c r="DTG236" s="9"/>
      <c r="DTJ236" s="2"/>
      <c r="DTM236" s="24"/>
      <c r="DTN236" s="24"/>
      <c r="DTO236" s="31"/>
      <c r="DTP236" s="24"/>
      <c r="DTQ236" s="24"/>
      <c r="DTR236" s="24"/>
      <c r="DTS236" s="24"/>
      <c r="DTT236" s="24"/>
      <c r="DTU236" s="24"/>
      <c r="DTV236" s="24"/>
      <c r="DTW236" s="24"/>
      <c r="DTX236" s="24"/>
      <c r="DTY236" s="24"/>
      <c r="DTZ236" s="24"/>
      <c r="DUA236" s="24"/>
      <c r="DUB236" s="24"/>
      <c r="DUC236" s="24"/>
      <c r="DUD236" s="24"/>
      <c r="DUH236" s="3"/>
      <c r="DUI236" s="31"/>
      <c r="DUJ236" s="5"/>
      <c r="DUK236" s="9"/>
      <c r="DUN236" s="2"/>
      <c r="DUQ236" s="24"/>
      <c r="DUR236" s="24"/>
      <c r="DUS236" s="31"/>
      <c r="DUT236" s="24"/>
      <c r="DUU236" s="24"/>
      <c r="DUV236" s="24"/>
      <c r="DUW236" s="24"/>
      <c r="DUX236" s="24"/>
      <c r="DUY236" s="24"/>
      <c r="DUZ236" s="24"/>
      <c r="DVA236" s="24"/>
      <c r="DVB236" s="24"/>
      <c r="DVC236" s="24"/>
      <c r="DVD236" s="24"/>
      <c r="DVE236" s="24"/>
      <c r="DVF236" s="24"/>
      <c r="DVG236" s="24"/>
      <c r="DVH236" s="24"/>
      <c r="DVL236" s="3"/>
      <c r="DVM236" s="31"/>
      <c r="DVN236" s="5"/>
      <c r="DVO236" s="9"/>
      <c r="DVR236" s="2"/>
      <c r="DVU236" s="24"/>
      <c r="DVV236" s="24"/>
      <c r="DVW236" s="31"/>
      <c r="DVX236" s="24"/>
      <c r="DVY236" s="24"/>
      <c r="DVZ236" s="24"/>
      <c r="DWA236" s="24"/>
      <c r="DWB236" s="24"/>
      <c r="DWC236" s="24"/>
      <c r="DWD236" s="24"/>
      <c r="DWE236" s="24"/>
      <c r="DWF236" s="24"/>
      <c r="DWG236" s="24"/>
      <c r="DWH236" s="24"/>
      <c r="DWI236" s="24"/>
      <c r="DWJ236" s="24"/>
      <c r="DWK236" s="24"/>
      <c r="DWL236" s="24"/>
      <c r="DWP236" s="3"/>
      <c r="DWQ236" s="31"/>
      <c r="DWR236" s="5"/>
      <c r="DWS236" s="9"/>
      <c r="DWV236" s="2"/>
      <c r="DWY236" s="24"/>
      <c r="DWZ236" s="24"/>
      <c r="DXA236" s="31"/>
      <c r="DXB236" s="24"/>
      <c r="DXC236" s="24"/>
      <c r="DXD236" s="24"/>
      <c r="DXE236" s="24"/>
      <c r="DXF236" s="24"/>
      <c r="DXG236" s="24"/>
      <c r="DXH236" s="24"/>
      <c r="DXI236" s="24"/>
      <c r="DXJ236" s="24"/>
      <c r="DXK236" s="24"/>
      <c r="DXL236" s="24"/>
      <c r="DXM236" s="24"/>
      <c r="DXN236" s="24"/>
      <c r="DXO236" s="24"/>
      <c r="DXP236" s="24"/>
      <c r="DXT236" s="3"/>
      <c r="DXU236" s="31"/>
      <c r="DXV236" s="5"/>
      <c r="DXW236" s="9"/>
      <c r="DXZ236" s="2"/>
      <c r="DYC236" s="24"/>
      <c r="DYD236" s="24"/>
      <c r="DYE236" s="31"/>
      <c r="DYF236" s="24"/>
      <c r="DYG236" s="24"/>
      <c r="DYH236" s="24"/>
      <c r="DYI236" s="24"/>
      <c r="DYJ236" s="24"/>
      <c r="DYK236" s="24"/>
      <c r="DYL236" s="24"/>
      <c r="DYM236" s="24"/>
      <c r="DYN236" s="24"/>
      <c r="DYO236" s="24"/>
      <c r="DYP236" s="24"/>
      <c r="DYQ236" s="24"/>
      <c r="DYR236" s="24"/>
      <c r="DYS236" s="24"/>
      <c r="DYT236" s="24"/>
      <c r="DYX236" s="3"/>
      <c r="DYY236" s="31"/>
      <c r="DYZ236" s="5"/>
      <c r="DZA236" s="9"/>
      <c r="DZD236" s="2"/>
      <c r="DZG236" s="24"/>
      <c r="DZH236" s="24"/>
      <c r="DZI236" s="31"/>
      <c r="DZJ236" s="24"/>
      <c r="DZK236" s="24"/>
      <c r="DZL236" s="24"/>
      <c r="DZM236" s="24"/>
      <c r="DZN236" s="24"/>
      <c r="DZO236" s="24"/>
      <c r="DZP236" s="24"/>
      <c r="DZQ236" s="24"/>
      <c r="DZR236" s="24"/>
      <c r="DZS236" s="24"/>
      <c r="DZT236" s="24"/>
      <c r="DZU236" s="24"/>
      <c r="DZV236" s="24"/>
      <c r="DZW236" s="24"/>
      <c r="DZX236" s="24"/>
      <c r="EAB236" s="3"/>
      <c r="EAC236" s="31"/>
      <c r="EAD236" s="5"/>
      <c r="EAE236" s="9"/>
      <c r="EAH236" s="2"/>
      <c r="EAK236" s="24"/>
      <c r="EAL236" s="24"/>
      <c r="EAM236" s="31"/>
      <c r="EAN236" s="24"/>
      <c r="EAO236" s="24"/>
      <c r="EAP236" s="24"/>
      <c r="EAQ236" s="24"/>
      <c r="EAR236" s="24"/>
      <c r="EAS236" s="24"/>
      <c r="EAT236" s="24"/>
      <c r="EAU236" s="24"/>
      <c r="EAV236" s="24"/>
      <c r="EAW236" s="24"/>
      <c r="EAX236" s="24"/>
      <c r="EAY236" s="24"/>
      <c r="EAZ236" s="24"/>
      <c r="EBA236" s="24"/>
      <c r="EBB236" s="24"/>
      <c r="EBF236" s="3"/>
      <c r="EBG236" s="31"/>
      <c r="EBH236" s="5"/>
      <c r="EBI236" s="9"/>
      <c r="EBL236" s="2"/>
      <c r="EBO236" s="24"/>
      <c r="EBP236" s="24"/>
      <c r="EBQ236" s="31"/>
      <c r="EBR236" s="24"/>
      <c r="EBS236" s="24"/>
      <c r="EBT236" s="24"/>
      <c r="EBU236" s="24"/>
      <c r="EBV236" s="24"/>
      <c r="EBW236" s="24"/>
      <c r="EBX236" s="24"/>
      <c r="EBY236" s="24"/>
      <c r="EBZ236" s="24"/>
      <c r="ECA236" s="24"/>
      <c r="ECB236" s="24"/>
      <c r="ECC236" s="24"/>
      <c r="ECD236" s="24"/>
      <c r="ECE236" s="24"/>
      <c r="ECF236" s="24"/>
      <c r="ECJ236" s="3"/>
      <c r="ECK236" s="31"/>
      <c r="ECL236" s="5"/>
      <c r="ECM236" s="9"/>
      <c r="ECP236" s="2"/>
      <c r="ECS236" s="24"/>
      <c r="ECT236" s="24"/>
      <c r="ECU236" s="31"/>
      <c r="ECV236" s="24"/>
      <c r="ECW236" s="24"/>
      <c r="ECX236" s="24"/>
      <c r="ECY236" s="24"/>
      <c r="ECZ236" s="24"/>
      <c r="EDA236" s="24"/>
      <c r="EDB236" s="24"/>
      <c r="EDC236" s="24"/>
      <c r="EDD236" s="24"/>
      <c r="EDE236" s="24"/>
      <c r="EDF236" s="24"/>
      <c r="EDG236" s="24"/>
      <c r="EDH236" s="24"/>
      <c r="EDI236" s="24"/>
      <c r="EDJ236" s="24"/>
      <c r="EDN236" s="3"/>
      <c r="EDO236" s="31"/>
      <c r="EDP236" s="5"/>
      <c r="EDQ236" s="9"/>
      <c r="EDT236" s="2"/>
      <c r="EDW236" s="24"/>
      <c r="EDX236" s="24"/>
      <c r="EDY236" s="31"/>
      <c r="EDZ236" s="24"/>
      <c r="EEA236" s="24"/>
      <c r="EEB236" s="24"/>
      <c r="EEC236" s="24"/>
      <c r="EED236" s="24"/>
      <c r="EEE236" s="24"/>
      <c r="EEF236" s="24"/>
      <c r="EEG236" s="24"/>
      <c r="EEH236" s="24"/>
      <c r="EEI236" s="24"/>
      <c r="EEJ236" s="24"/>
      <c r="EEK236" s="24"/>
      <c r="EEL236" s="24"/>
      <c r="EEM236" s="24"/>
      <c r="EEN236" s="24"/>
      <c r="EER236" s="3"/>
      <c r="EES236" s="31"/>
      <c r="EET236" s="5"/>
      <c r="EEU236" s="9"/>
      <c r="EEX236" s="2"/>
      <c r="EFA236" s="24"/>
      <c r="EFB236" s="24"/>
      <c r="EFC236" s="31"/>
      <c r="EFD236" s="24"/>
      <c r="EFE236" s="24"/>
      <c r="EFF236" s="24"/>
      <c r="EFG236" s="24"/>
      <c r="EFH236" s="24"/>
      <c r="EFI236" s="24"/>
      <c r="EFJ236" s="24"/>
      <c r="EFK236" s="24"/>
      <c r="EFL236" s="24"/>
      <c r="EFM236" s="24"/>
      <c r="EFN236" s="24"/>
      <c r="EFO236" s="24"/>
      <c r="EFP236" s="24"/>
      <c r="EFQ236" s="24"/>
      <c r="EFR236" s="24"/>
      <c r="EFV236" s="3"/>
      <c r="EFW236" s="31"/>
      <c r="EFX236" s="5"/>
      <c r="EFY236" s="9"/>
      <c r="EGB236" s="2"/>
      <c r="EGE236" s="24"/>
      <c r="EGF236" s="24"/>
      <c r="EGG236" s="31"/>
      <c r="EGH236" s="24"/>
      <c r="EGI236" s="24"/>
      <c r="EGJ236" s="24"/>
      <c r="EGK236" s="24"/>
      <c r="EGL236" s="24"/>
      <c r="EGM236" s="24"/>
      <c r="EGN236" s="24"/>
      <c r="EGO236" s="24"/>
      <c r="EGP236" s="24"/>
      <c r="EGQ236" s="24"/>
      <c r="EGR236" s="24"/>
      <c r="EGS236" s="24"/>
      <c r="EGT236" s="24"/>
      <c r="EGU236" s="24"/>
      <c r="EGV236" s="24"/>
      <c r="EGZ236" s="3"/>
      <c r="EHA236" s="31"/>
      <c r="EHB236" s="5"/>
      <c r="EHC236" s="9"/>
      <c r="EHF236" s="2"/>
      <c r="EHI236" s="24"/>
      <c r="EHJ236" s="24"/>
      <c r="EHK236" s="31"/>
      <c r="EHL236" s="24"/>
      <c r="EHM236" s="24"/>
      <c r="EHN236" s="24"/>
      <c r="EHO236" s="24"/>
      <c r="EHP236" s="24"/>
      <c r="EHQ236" s="24"/>
      <c r="EHR236" s="24"/>
      <c r="EHS236" s="24"/>
      <c r="EHT236" s="24"/>
      <c r="EHU236" s="24"/>
      <c r="EHV236" s="24"/>
      <c r="EHW236" s="24"/>
      <c r="EHX236" s="24"/>
      <c r="EHY236" s="24"/>
      <c r="EHZ236" s="24"/>
      <c r="EID236" s="3"/>
      <c r="EIE236" s="31"/>
      <c r="EIF236" s="5"/>
      <c r="EIG236" s="9"/>
      <c r="EIJ236" s="2"/>
      <c r="EIM236" s="24"/>
      <c r="EIN236" s="24"/>
      <c r="EIO236" s="31"/>
      <c r="EIP236" s="24"/>
      <c r="EIQ236" s="24"/>
      <c r="EIR236" s="24"/>
      <c r="EIS236" s="24"/>
      <c r="EIT236" s="24"/>
      <c r="EIU236" s="24"/>
      <c r="EIV236" s="24"/>
      <c r="EIW236" s="24"/>
      <c r="EIX236" s="24"/>
      <c r="EIY236" s="24"/>
      <c r="EIZ236" s="24"/>
      <c r="EJA236" s="24"/>
      <c r="EJB236" s="24"/>
      <c r="EJC236" s="24"/>
      <c r="EJD236" s="24"/>
      <c r="EJH236" s="3"/>
      <c r="EJI236" s="31"/>
      <c r="EJJ236" s="5"/>
      <c r="EJK236" s="9"/>
      <c r="EJN236" s="2"/>
      <c r="EJQ236" s="24"/>
      <c r="EJR236" s="24"/>
      <c r="EJS236" s="31"/>
      <c r="EJT236" s="24"/>
      <c r="EJU236" s="24"/>
      <c r="EJV236" s="24"/>
      <c r="EJW236" s="24"/>
      <c r="EJX236" s="24"/>
      <c r="EJY236" s="24"/>
      <c r="EJZ236" s="24"/>
      <c r="EKA236" s="24"/>
      <c r="EKB236" s="24"/>
      <c r="EKC236" s="24"/>
      <c r="EKD236" s="24"/>
      <c r="EKE236" s="24"/>
      <c r="EKF236" s="24"/>
      <c r="EKG236" s="24"/>
      <c r="EKH236" s="24"/>
      <c r="EKL236" s="3"/>
      <c r="EKM236" s="31"/>
      <c r="EKN236" s="5"/>
      <c r="EKO236" s="9"/>
      <c r="EKR236" s="2"/>
      <c r="EKU236" s="24"/>
      <c r="EKV236" s="24"/>
      <c r="EKW236" s="31"/>
      <c r="EKX236" s="24"/>
      <c r="EKY236" s="24"/>
      <c r="EKZ236" s="24"/>
      <c r="ELA236" s="24"/>
      <c r="ELB236" s="24"/>
      <c r="ELC236" s="24"/>
      <c r="ELD236" s="24"/>
      <c r="ELE236" s="24"/>
      <c r="ELF236" s="24"/>
      <c r="ELG236" s="24"/>
      <c r="ELH236" s="24"/>
      <c r="ELI236" s="24"/>
      <c r="ELJ236" s="24"/>
      <c r="ELK236" s="24"/>
      <c r="ELL236" s="24"/>
      <c r="ELP236" s="3"/>
      <c r="ELQ236" s="31"/>
      <c r="ELR236" s="5"/>
      <c r="ELS236" s="9"/>
      <c r="ELV236" s="2"/>
      <c r="ELY236" s="24"/>
      <c r="ELZ236" s="24"/>
      <c r="EMA236" s="31"/>
      <c r="EMB236" s="24"/>
      <c r="EMC236" s="24"/>
      <c r="EMD236" s="24"/>
      <c r="EME236" s="24"/>
      <c r="EMF236" s="24"/>
      <c r="EMG236" s="24"/>
      <c r="EMH236" s="24"/>
      <c r="EMI236" s="24"/>
      <c r="EMJ236" s="24"/>
      <c r="EMK236" s="24"/>
      <c r="EML236" s="24"/>
      <c r="EMM236" s="24"/>
      <c r="EMN236" s="24"/>
      <c r="EMO236" s="24"/>
      <c r="EMP236" s="24"/>
      <c r="EMT236" s="3"/>
      <c r="EMU236" s="31"/>
      <c r="EMV236" s="5"/>
      <c r="EMW236" s="9"/>
      <c r="EMZ236" s="2"/>
      <c r="ENC236" s="24"/>
      <c r="END236" s="24"/>
      <c r="ENE236" s="31"/>
      <c r="ENF236" s="24"/>
      <c r="ENG236" s="24"/>
      <c r="ENH236" s="24"/>
      <c r="ENI236" s="24"/>
      <c r="ENJ236" s="24"/>
      <c r="ENK236" s="24"/>
      <c r="ENL236" s="24"/>
      <c r="ENM236" s="24"/>
      <c r="ENN236" s="24"/>
      <c r="ENO236" s="24"/>
      <c r="ENP236" s="24"/>
      <c r="ENQ236" s="24"/>
      <c r="ENR236" s="24"/>
      <c r="ENS236" s="24"/>
      <c r="ENT236" s="24"/>
      <c r="ENX236" s="3"/>
      <c r="ENY236" s="31"/>
      <c r="ENZ236" s="5"/>
      <c r="EOA236" s="9"/>
      <c r="EOD236" s="2"/>
      <c r="EOG236" s="24"/>
      <c r="EOH236" s="24"/>
      <c r="EOI236" s="31"/>
      <c r="EOJ236" s="24"/>
      <c r="EOK236" s="24"/>
      <c r="EOL236" s="24"/>
      <c r="EOM236" s="24"/>
      <c r="EON236" s="24"/>
      <c r="EOO236" s="24"/>
      <c r="EOP236" s="24"/>
      <c r="EOQ236" s="24"/>
      <c r="EOR236" s="24"/>
      <c r="EOS236" s="24"/>
      <c r="EOT236" s="24"/>
      <c r="EOU236" s="24"/>
      <c r="EOV236" s="24"/>
      <c r="EOW236" s="24"/>
      <c r="EOX236" s="24"/>
      <c r="EPB236" s="3"/>
      <c r="EPC236" s="31"/>
      <c r="EPD236" s="5"/>
      <c r="EPE236" s="9"/>
      <c r="EPH236" s="2"/>
      <c r="EPK236" s="24"/>
      <c r="EPL236" s="24"/>
      <c r="EPM236" s="31"/>
      <c r="EPN236" s="24"/>
      <c r="EPO236" s="24"/>
      <c r="EPP236" s="24"/>
      <c r="EPQ236" s="24"/>
      <c r="EPR236" s="24"/>
      <c r="EPS236" s="24"/>
      <c r="EPT236" s="24"/>
      <c r="EPU236" s="24"/>
      <c r="EPV236" s="24"/>
      <c r="EPW236" s="24"/>
      <c r="EPX236" s="24"/>
      <c r="EPY236" s="24"/>
      <c r="EPZ236" s="24"/>
      <c r="EQA236" s="24"/>
      <c r="EQB236" s="24"/>
      <c r="EQF236" s="3"/>
      <c r="EQG236" s="31"/>
      <c r="EQH236" s="5"/>
      <c r="EQI236" s="9"/>
      <c r="EQL236" s="2"/>
      <c r="EQO236" s="24"/>
      <c r="EQP236" s="24"/>
      <c r="EQQ236" s="31"/>
      <c r="EQR236" s="24"/>
      <c r="EQS236" s="24"/>
      <c r="EQT236" s="24"/>
      <c r="EQU236" s="24"/>
      <c r="EQV236" s="24"/>
      <c r="EQW236" s="24"/>
      <c r="EQX236" s="24"/>
      <c r="EQY236" s="24"/>
      <c r="EQZ236" s="24"/>
      <c r="ERA236" s="24"/>
      <c r="ERB236" s="24"/>
      <c r="ERC236" s="24"/>
      <c r="ERD236" s="24"/>
      <c r="ERE236" s="24"/>
      <c r="ERF236" s="24"/>
      <c r="ERJ236" s="3"/>
      <c r="ERK236" s="31"/>
      <c r="ERL236" s="5"/>
      <c r="ERM236" s="9"/>
      <c r="ERP236" s="2"/>
      <c r="ERS236" s="24"/>
      <c r="ERT236" s="24"/>
      <c r="ERU236" s="31"/>
      <c r="ERV236" s="24"/>
      <c r="ERW236" s="24"/>
      <c r="ERX236" s="24"/>
      <c r="ERY236" s="24"/>
      <c r="ERZ236" s="24"/>
      <c r="ESA236" s="24"/>
      <c r="ESB236" s="24"/>
      <c r="ESC236" s="24"/>
      <c r="ESD236" s="24"/>
      <c r="ESE236" s="24"/>
      <c r="ESF236" s="24"/>
      <c r="ESG236" s="24"/>
      <c r="ESH236" s="24"/>
      <c r="ESI236" s="24"/>
      <c r="ESJ236" s="24"/>
      <c r="ESN236" s="3"/>
      <c r="ESO236" s="31"/>
      <c r="ESP236" s="5"/>
      <c r="ESQ236" s="9"/>
      <c r="EST236" s="2"/>
      <c r="ESW236" s="24"/>
      <c r="ESX236" s="24"/>
      <c r="ESY236" s="31"/>
      <c r="ESZ236" s="24"/>
      <c r="ETA236" s="24"/>
      <c r="ETB236" s="24"/>
      <c r="ETC236" s="24"/>
      <c r="ETD236" s="24"/>
      <c r="ETE236" s="24"/>
      <c r="ETF236" s="24"/>
      <c r="ETG236" s="24"/>
      <c r="ETH236" s="24"/>
      <c r="ETI236" s="24"/>
      <c r="ETJ236" s="24"/>
      <c r="ETK236" s="24"/>
      <c r="ETL236" s="24"/>
      <c r="ETM236" s="24"/>
      <c r="ETN236" s="24"/>
      <c r="ETR236" s="3"/>
      <c r="ETS236" s="31"/>
      <c r="ETT236" s="5"/>
      <c r="ETU236" s="9"/>
      <c r="ETX236" s="2"/>
      <c r="EUA236" s="24"/>
      <c r="EUB236" s="24"/>
      <c r="EUC236" s="31"/>
      <c r="EUD236" s="24"/>
      <c r="EUE236" s="24"/>
      <c r="EUF236" s="24"/>
      <c r="EUG236" s="24"/>
      <c r="EUH236" s="24"/>
      <c r="EUI236" s="24"/>
      <c r="EUJ236" s="24"/>
      <c r="EUK236" s="24"/>
      <c r="EUL236" s="24"/>
      <c r="EUM236" s="24"/>
      <c r="EUN236" s="24"/>
      <c r="EUO236" s="24"/>
      <c r="EUP236" s="24"/>
      <c r="EUQ236" s="24"/>
      <c r="EUR236" s="24"/>
      <c r="EUV236" s="3"/>
      <c r="EUW236" s="31"/>
      <c r="EUX236" s="5"/>
      <c r="EUY236" s="9"/>
      <c r="EVB236" s="2"/>
      <c r="EVE236" s="24"/>
      <c r="EVF236" s="24"/>
      <c r="EVG236" s="31"/>
      <c r="EVH236" s="24"/>
      <c r="EVI236" s="24"/>
      <c r="EVJ236" s="24"/>
      <c r="EVK236" s="24"/>
      <c r="EVL236" s="24"/>
      <c r="EVM236" s="24"/>
      <c r="EVN236" s="24"/>
      <c r="EVO236" s="24"/>
      <c r="EVP236" s="24"/>
      <c r="EVQ236" s="24"/>
      <c r="EVR236" s="24"/>
      <c r="EVS236" s="24"/>
      <c r="EVT236" s="24"/>
      <c r="EVU236" s="24"/>
      <c r="EVV236" s="24"/>
      <c r="EVZ236" s="3"/>
      <c r="EWA236" s="31"/>
      <c r="EWB236" s="5"/>
      <c r="EWC236" s="9"/>
      <c r="EWF236" s="2"/>
      <c r="EWI236" s="24"/>
      <c r="EWJ236" s="24"/>
      <c r="EWK236" s="31"/>
      <c r="EWL236" s="24"/>
      <c r="EWM236" s="24"/>
      <c r="EWN236" s="24"/>
      <c r="EWO236" s="24"/>
      <c r="EWP236" s="24"/>
      <c r="EWQ236" s="24"/>
      <c r="EWR236" s="24"/>
      <c r="EWS236" s="24"/>
      <c r="EWT236" s="24"/>
      <c r="EWU236" s="24"/>
      <c r="EWV236" s="24"/>
      <c r="EWW236" s="24"/>
      <c r="EWX236" s="24"/>
      <c r="EWY236" s="24"/>
      <c r="EWZ236" s="24"/>
      <c r="EXD236" s="3"/>
      <c r="EXE236" s="31"/>
      <c r="EXF236" s="5"/>
      <c r="EXG236" s="9"/>
      <c r="EXJ236" s="2"/>
      <c r="EXM236" s="24"/>
      <c r="EXN236" s="24"/>
      <c r="EXO236" s="31"/>
      <c r="EXP236" s="24"/>
      <c r="EXQ236" s="24"/>
      <c r="EXR236" s="24"/>
      <c r="EXS236" s="24"/>
      <c r="EXT236" s="24"/>
      <c r="EXU236" s="24"/>
      <c r="EXV236" s="24"/>
      <c r="EXW236" s="24"/>
      <c r="EXX236" s="24"/>
      <c r="EXY236" s="24"/>
      <c r="EXZ236" s="24"/>
      <c r="EYA236" s="24"/>
      <c r="EYB236" s="24"/>
      <c r="EYC236" s="24"/>
      <c r="EYD236" s="24"/>
      <c r="EYH236" s="3"/>
      <c r="EYI236" s="31"/>
      <c r="EYJ236" s="5"/>
      <c r="EYK236" s="9"/>
      <c r="EYN236" s="2"/>
      <c r="EYQ236" s="24"/>
      <c r="EYR236" s="24"/>
      <c r="EYS236" s="31"/>
      <c r="EYT236" s="24"/>
      <c r="EYU236" s="24"/>
      <c r="EYV236" s="24"/>
      <c r="EYW236" s="24"/>
      <c r="EYX236" s="24"/>
      <c r="EYY236" s="24"/>
      <c r="EYZ236" s="24"/>
      <c r="EZA236" s="24"/>
      <c r="EZB236" s="24"/>
      <c r="EZC236" s="24"/>
      <c r="EZD236" s="24"/>
      <c r="EZE236" s="24"/>
      <c r="EZF236" s="24"/>
      <c r="EZG236" s="24"/>
      <c r="EZH236" s="24"/>
      <c r="EZL236" s="3"/>
      <c r="EZM236" s="31"/>
      <c r="EZN236" s="5"/>
      <c r="EZO236" s="9"/>
      <c r="EZR236" s="2"/>
      <c r="EZU236" s="24"/>
      <c r="EZV236" s="24"/>
      <c r="EZW236" s="31"/>
      <c r="EZX236" s="24"/>
      <c r="EZY236" s="24"/>
      <c r="EZZ236" s="24"/>
      <c r="FAA236" s="24"/>
      <c r="FAB236" s="24"/>
      <c r="FAC236" s="24"/>
      <c r="FAD236" s="24"/>
      <c r="FAE236" s="24"/>
      <c r="FAF236" s="24"/>
      <c r="FAG236" s="24"/>
      <c r="FAH236" s="24"/>
      <c r="FAI236" s="24"/>
      <c r="FAJ236" s="24"/>
      <c r="FAK236" s="24"/>
      <c r="FAL236" s="24"/>
      <c r="FAP236" s="3"/>
      <c r="FAQ236" s="31"/>
      <c r="FAR236" s="5"/>
      <c r="FAS236" s="9"/>
      <c r="FAV236" s="2"/>
      <c r="FAY236" s="24"/>
      <c r="FAZ236" s="24"/>
      <c r="FBA236" s="31"/>
      <c r="FBB236" s="24"/>
      <c r="FBC236" s="24"/>
      <c r="FBD236" s="24"/>
      <c r="FBE236" s="24"/>
      <c r="FBF236" s="24"/>
      <c r="FBG236" s="24"/>
      <c r="FBH236" s="24"/>
      <c r="FBI236" s="24"/>
      <c r="FBJ236" s="24"/>
      <c r="FBK236" s="24"/>
      <c r="FBL236" s="24"/>
      <c r="FBM236" s="24"/>
      <c r="FBN236" s="24"/>
      <c r="FBO236" s="24"/>
      <c r="FBP236" s="24"/>
      <c r="FBT236" s="3"/>
      <c r="FBU236" s="31"/>
      <c r="FBV236" s="5"/>
      <c r="FBW236" s="9"/>
      <c r="FBZ236" s="2"/>
      <c r="FCC236" s="24"/>
      <c r="FCD236" s="24"/>
      <c r="FCE236" s="31"/>
      <c r="FCF236" s="24"/>
      <c r="FCG236" s="24"/>
      <c r="FCH236" s="24"/>
      <c r="FCI236" s="24"/>
      <c r="FCJ236" s="24"/>
      <c r="FCK236" s="24"/>
      <c r="FCL236" s="24"/>
      <c r="FCM236" s="24"/>
      <c r="FCN236" s="24"/>
      <c r="FCO236" s="24"/>
      <c r="FCP236" s="24"/>
      <c r="FCQ236" s="24"/>
      <c r="FCR236" s="24"/>
      <c r="FCS236" s="24"/>
      <c r="FCT236" s="24"/>
      <c r="FCX236" s="3"/>
      <c r="FCY236" s="31"/>
      <c r="FCZ236" s="5"/>
      <c r="FDA236" s="9"/>
      <c r="FDD236" s="2"/>
      <c r="FDG236" s="24"/>
      <c r="FDH236" s="24"/>
      <c r="FDI236" s="31"/>
      <c r="FDJ236" s="24"/>
      <c r="FDK236" s="24"/>
      <c r="FDL236" s="24"/>
      <c r="FDM236" s="24"/>
      <c r="FDN236" s="24"/>
      <c r="FDO236" s="24"/>
      <c r="FDP236" s="24"/>
      <c r="FDQ236" s="24"/>
      <c r="FDR236" s="24"/>
      <c r="FDS236" s="24"/>
      <c r="FDT236" s="24"/>
      <c r="FDU236" s="24"/>
      <c r="FDV236" s="24"/>
      <c r="FDW236" s="24"/>
      <c r="FDX236" s="24"/>
      <c r="FEB236" s="3"/>
      <c r="FEC236" s="31"/>
      <c r="FED236" s="5"/>
      <c r="FEE236" s="9"/>
      <c r="FEH236" s="2"/>
      <c r="FEK236" s="24"/>
      <c r="FEL236" s="24"/>
      <c r="FEM236" s="31"/>
      <c r="FEN236" s="24"/>
      <c r="FEO236" s="24"/>
      <c r="FEP236" s="24"/>
      <c r="FEQ236" s="24"/>
      <c r="FER236" s="24"/>
      <c r="FES236" s="24"/>
      <c r="FET236" s="24"/>
      <c r="FEU236" s="24"/>
      <c r="FEV236" s="24"/>
      <c r="FEW236" s="24"/>
      <c r="FEX236" s="24"/>
      <c r="FEY236" s="24"/>
      <c r="FEZ236" s="24"/>
      <c r="FFA236" s="24"/>
      <c r="FFB236" s="24"/>
      <c r="FFF236" s="3"/>
      <c r="FFG236" s="31"/>
      <c r="FFH236" s="5"/>
      <c r="FFI236" s="9"/>
      <c r="FFL236" s="2"/>
      <c r="FFO236" s="24"/>
      <c r="FFP236" s="24"/>
      <c r="FFQ236" s="31"/>
      <c r="FFR236" s="24"/>
      <c r="FFS236" s="24"/>
      <c r="FFT236" s="24"/>
      <c r="FFU236" s="24"/>
      <c r="FFV236" s="24"/>
      <c r="FFW236" s="24"/>
      <c r="FFX236" s="24"/>
      <c r="FFY236" s="24"/>
      <c r="FFZ236" s="24"/>
      <c r="FGA236" s="24"/>
      <c r="FGB236" s="24"/>
      <c r="FGC236" s="24"/>
      <c r="FGD236" s="24"/>
      <c r="FGE236" s="24"/>
      <c r="FGF236" s="24"/>
      <c r="FGJ236" s="3"/>
      <c r="FGK236" s="31"/>
      <c r="FGL236" s="5"/>
      <c r="FGM236" s="9"/>
      <c r="FGP236" s="2"/>
      <c r="FGS236" s="24"/>
      <c r="FGT236" s="24"/>
      <c r="FGU236" s="31"/>
      <c r="FGV236" s="24"/>
      <c r="FGW236" s="24"/>
      <c r="FGX236" s="24"/>
      <c r="FGY236" s="24"/>
      <c r="FGZ236" s="24"/>
      <c r="FHA236" s="24"/>
      <c r="FHB236" s="24"/>
      <c r="FHC236" s="24"/>
      <c r="FHD236" s="24"/>
      <c r="FHE236" s="24"/>
      <c r="FHF236" s="24"/>
      <c r="FHG236" s="24"/>
      <c r="FHH236" s="24"/>
      <c r="FHI236" s="24"/>
      <c r="FHJ236" s="24"/>
      <c r="FHN236" s="3"/>
      <c r="FHO236" s="31"/>
      <c r="FHP236" s="5"/>
      <c r="FHQ236" s="9"/>
      <c r="FHT236" s="2"/>
      <c r="FHW236" s="24"/>
      <c r="FHX236" s="24"/>
      <c r="FHY236" s="31"/>
      <c r="FHZ236" s="24"/>
      <c r="FIA236" s="24"/>
      <c r="FIB236" s="24"/>
      <c r="FIC236" s="24"/>
      <c r="FID236" s="24"/>
      <c r="FIE236" s="24"/>
      <c r="FIF236" s="24"/>
      <c r="FIG236" s="24"/>
      <c r="FIH236" s="24"/>
      <c r="FII236" s="24"/>
      <c r="FIJ236" s="24"/>
      <c r="FIK236" s="24"/>
      <c r="FIL236" s="24"/>
      <c r="FIM236" s="24"/>
      <c r="FIN236" s="24"/>
      <c r="FIR236" s="3"/>
      <c r="FIS236" s="31"/>
      <c r="FIT236" s="5"/>
      <c r="FIU236" s="9"/>
      <c r="FIX236" s="2"/>
      <c r="FJA236" s="24"/>
      <c r="FJB236" s="24"/>
      <c r="FJC236" s="31"/>
      <c r="FJD236" s="24"/>
      <c r="FJE236" s="24"/>
      <c r="FJF236" s="24"/>
      <c r="FJG236" s="24"/>
      <c r="FJH236" s="24"/>
      <c r="FJI236" s="24"/>
      <c r="FJJ236" s="24"/>
      <c r="FJK236" s="24"/>
      <c r="FJL236" s="24"/>
      <c r="FJM236" s="24"/>
      <c r="FJN236" s="24"/>
      <c r="FJO236" s="24"/>
      <c r="FJP236" s="24"/>
      <c r="FJQ236" s="24"/>
      <c r="FJR236" s="24"/>
      <c r="FJV236" s="3"/>
      <c r="FJW236" s="31"/>
      <c r="FJX236" s="5"/>
      <c r="FJY236" s="9"/>
      <c r="FKB236" s="2"/>
      <c r="FKE236" s="24"/>
      <c r="FKF236" s="24"/>
      <c r="FKG236" s="31"/>
      <c r="FKH236" s="24"/>
      <c r="FKI236" s="24"/>
      <c r="FKJ236" s="24"/>
      <c r="FKK236" s="24"/>
      <c r="FKL236" s="24"/>
      <c r="FKM236" s="24"/>
      <c r="FKN236" s="24"/>
      <c r="FKO236" s="24"/>
      <c r="FKP236" s="24"/>
      <c r="FKQ236" s="24"/>
      <c r="FKR236" s="24"/>
      <c r="FKS236" s="24"/>
      <c r="FKT236" s="24"/>
      <c r="FKU236" s="24"/>
      <c r="FKV236" s="24"/>
      <c r="FKZ236" s="3"/>
      <c r="FLA236" s="31"/>
      <c r="FLB236" s="5"/>
      <c r="FLC236" s="9"/>
      <c r="FLF236" s="2"/>
      <c r="FLI236" s="24"/>
      <c r="FLJ236" s="24"/>
      <c r="FLK236" s="31"/>
      <c r="FLL236" s="24"/>
      <c r="FLM236" s="24"/>
      <c r="FLN236" s="24"/>
      <c r="FLO236" s="24"/>
      <c r="FLP236" s="24"/>
      <c r="FLQ236" s="24"/>
      <c r="FLR236" s="24"/>
      <c r="FLS236" s="24"/>
      <c r="FLT236" s="24"/>
      <c r="FLU236" s="24"/>
      <c r="FLV236" s="24"/>
      <c r="FLW236" s="24"/>
      <c r="FLX236" s="24"/>
      <c r="FLY236" s="24"/>
      <c r="FLZ236" s="24"/>
      <c r="FMD236" s="3"/>
      <c r="FME236" s="31"/>
      <c r="FMF236" s="5"/>
      <c r="FMG236" s="9"/>
      <c r="FMJ236" s="2"/>
      <c r="FMM236" s="24"/>
      <c r="FMN236" s="24"/>
      <c r="FMO236" s="31"/>
      <c r="FMP236" s="24"/>
      <c r="FMQ236" s="24"/>
      <c r="FMR236" s="24"/>
      <c r="FMS236" s="24"/>
      <c r="FMT236" s="24"/>
      <c r="FMU236" s="24"/>
      <c r="FMV236" s="24"/>
      <c r="FMW236" s="24"/>
      <c r="FMX236" s="24"/>
      <c r="FMY236" s="24"/>
      <c r="FMZ236" s="24"/>
      <c r="FNA236" s="24"/>
      <c r="FNB236" s="24"/>
      <c r="FNC236" s="24"/>
      <c r="FND236" s="24"/>
      <c r="FNH236" s="3"/>
      <c r="FNI236" s="31"/>
      <c r="FNJ236" s="5"/>
      <c r="FNK236" s="9"/>
      <c r="FNN236" s="2"/>
      <c r="FNQ236" s="24"/>
      <c r="FNR236" s="24"/>
      <c r="FNS236" s="31"/>
      <c r="FNT236" s="24"/>
      <c r="FNU236" s="24"/>
      <c r="FNV236" s="24"/>
      <c r="FNW236" s="24"/>
      <c r="FNX236" s="24"/>
      <c r="FNY236" s="24"/>
      <c r="FNZ236" s="24"/>
      <c r="FOA236" s="24"/>
      <c r="FOB236" s="24"/>
      <c r="FOC236" s="24"/>
      <c r="FOD236" s="24"/>
      <c r="FOE236" s="24"/>
      <c r="FOF236" s="24"/>
      <c r="FOG236" s="24"/>
      <c r="FOH236" s="24"/>
      <c r="FOL236" s="3"/>
      <c r="FOM236" s="31"/>
      <c r="FON236" s="5"/>
      <c r="FOO236" s="9"/>
      <c r="FOR236" s="2"/>
      <c r="FOU236" s="24"/>
      <c r="FOV236" s="24"/>
      <c r="FOW236" s="31"/>
      <c r="FOX236" s="24"/>
      <c r="FOY236" s="24"/>
      <c r="FOZ236" s="24"/>
      <c r="FPA236" s="24"/>
      <c r="FPB236" s="24"/>
      <c r="FPC236" s="24"/>
      <c r="FPD236" s="24"/>
      <c r="FPE236" s="24"/>
      <c r="FPF236" s="24"/>
      <c r="FPG236" s="24"/>
      <c r="FPH236" s="24"/>
      <c r="FPI236" s="24"/>
      <c r="FPJ236" s="24"/>
      <c r="FPK236" s="24"/>
      <c r="FPL236" s="24"/>
      <c r="FPP236" s="3"/>
      <c r="FPQ236" s="31"/>
      <c r="FPR236" s="5"/>
      <c r="FPS236" s="9"/>
      <c r="FPV236" s="2"/>
      <c r="FPY236" s="24"/>
      <c r="FPZ236" s="24"/>
      <c r="FQA236" s="31"/>
      <c r="FQB236" s="24"/>
      <c r="FQC236" s="24"/>
      <c r="FQD236" s="24"/>
      <c r="FQE236" s="24"/>
      <c r="FQF236" s="24"/>
      <c r="FQG236" s="24"/>
      <c r="FQH236" s="24"/>
      <c r="FQI236" s="24"/>
      <c r="FQJ236" s="24"/>
      <c r="FQK236" s="24"/>
      <c r="FQL236" s="24"/>
      <c r="FQM236" s="24"/>
      <c r="FQN236" s="24"/>
      <c r="FQO236" s="24"/>
      <c r="FQP236" s="24"/>
      <c r="FQT236" s="3"/>
      <c r="FQU236" s="31"/>
      <c r="FQV236" s="5"/>
      <c r="FQW236" s="9"/>
      <c r="FQZ236" s="2"/>
      <c r="FRC236" s="24"/>
      <c r="FRD236" s="24"/>
      <c r="FRE236" s="31"/>
      <c r="FRF236" s="24"/>
      <c r="FRG236" s="24"/>
      <c r="FRH236" s="24"/>
      <c r="FRI236" s="24"/>
      <c r="FRJ236" s="24"/>
      <c r="FRK236" s="24"/>
      <c r="FRL236" s="24"/>
      <c r="FRM236" s="24"/>
      <c r="FRN236" s="24"/>
      <c r="FRO236" s="24"/>
      <c r="FRP236" s="24"/>
      <c r="FRQ236" s="24"/>
      <c r="FRR236" s="24"/>
      <c r="FRS236" s="24"/>
      <c r="FRT236" s="24"/>
      <c r="FRX236" s="3"/>
      <c r="FRY236" s="31"/>
      <c r="FRZ236" s="5"/>
      <c r="FSA236" s="9"/>
      <c r="FSD236" s="2"/>
      <c r="FSG236" s="24"/>
      <c r="FSH236" s="24"/>
      <c r="FSI236" s="31"/>
      <c r="FSJ236" s="24"/>
      <c r="FSK236" s="24"/>
      <c r="FSL236" s="24"/>
      <c r="FSM236" s="24"/>
      <c r="FSN236" s="24"/>
      <c r="FSO236" s="24"/>
      <c r="FSP236" s="24"/>
      <c r="FSQ236" s="24"/>
      <c r="FSR236" s="24"/>
      <c r="FSS236" s="24"/>
      <c r="FST236" s="24"/>
      <c r="FSU236" s="24"/>
      <c r="FSV236" s="24"/>
      <c r="FSW236" s="24"/>
      <c r="FSX236" s="24"/>
      <c r="FTB236" s="3"/>
      <c r="FTC236" s="31"/>
      <c r="FTD236" s="5"/>
      <c r="FTE236" s="9"/>
      <c r="FTH236" s="2"/>
      <c r="FTK236" s="24"/>
      <c r="FTL236" s="24"/>
      <c r="FTM236" s="31"/>
      <c r="FTN236" s="24"/>
      <c r="FTO236" s="24"/>
      <c r="FTP236" s="24"/>
      <c r="FTQ236" s="24"/>
      <c r="FTR236" s="24"/>
      <c r="FTS236" s="24"/>
      <c r="FTT236" s="24"/>
      <c r="FTU236" s="24"/>
      <c r="FTV236" s="24"/>
      <c r="FTW236" s="24"/>
      <c r="FTX236" s="24"/>
      <c r="FTY236" s="24"/>
      <c r="FTZ236" s="24"/>
      <c r="FUA236" s="24"/>
      <c r="FUB236" s="24"/>
      <c r="FUF236" s="3"/>
      <c r="FUG236" s="31"/>
      <c r="FUH236" s="5"/>
      <c r="FUI236" s="9"/>
      <c r="FUL236" s="2"/>
      <c r="FUO236" s="24"/>
      <c r="FUP236" s="24"/>
      <c r="FUQ236" s="31"/>
      <c r="FUR236" s="24"/>
      <c r="FUS236" s="24"/>
      <c r="FUT236" s="24"/>
      <c r="FUU236" s="24"/>
      <c r="FUV236" s="24"/>
      <c r="FUW236" s="24"/>
      <c r="FUX236" s="24"/>
      <c r="FUY236" s="24"/>
      <c r="FUZ236" s="24"/>
      <c r="FVA236" s="24"/>
      <c r="FVB236" s="24"/>
      <c r="FVC236" s="24"/>
      <c r="FVD236" s="24"/>
      <c r="FVE236" s="24"/>
      <c r="FVF236" s="24"/>
      <c r="FVJ236" s="3"/>
      <c r="FVK236" s="31"/>
      <c r="FVL236" s="5"/>
      <c r="FVM236" s="9"/>
      <c r="FVP236" s="2"/>
      <c r="FVS236" s="24"/>
      <c r="FVT236" s="24"/>
      <c r="FVU236" s="31"/>
      <c r="FVV236" s="24"/>
      <c r="FVW236" s="24"/>
      <c r="FVX236" s="24"/>
      <c r="FVY236" s="24"/>
      <c r="FVZ236" s="24"/>
      <c r="FWA236" s="24"/>
      <c r="FWB236" s="24"/>
      <c r="FWC236" s="24"/>
      <c r="FWD236" s="24"/>
      <c r="FWE236" s="24"/>
      <c r="FWF236" s="24"/>
      <c r="FWG236" s="24"/>
      <c r="FWH236" s="24"/>
      <c r="FWI236" s="24"/>
      <c r="FWJ236" s="24"/>
      <c r="FWN236" s="3"/>
      <c r="FWO236" s="31"/>
      <c r="FWP236" s="5"/>
      <c r="FWQ236" s="9"/>
      <c r="FWT236" s="2"/>
      <c r="FWW236" s="24"/>
      <c r="FWX236" s="24"/>
      <c r="FWY236" s="31"/>
      <c r="FWZ236" s="24"/>
      <c r="FXA236" s="24"/>
      <c r="FXB236" s="24"/>
      <c r="FXC236" s="24"/>
      <c r="FXD236" s="24"/>
      <c r="FXE236" s="24"/>
      <c r="FXF236" s="24"/>
      <c r="FXG236" s="24"/>
      <c r="FXH236" s="24"/>
      <c r="FXI236" s="24"/>
      <c r="FXJ236" s="24"/>
      <c r="FXK236" s="24"/>
      <c r="FXL236" s="24"/>
      <c r="FXM236" s="24"/>
      <c r="FXN236" s="24"/>
      <c r="FXR236" s="3"/>
      <c r="FXS236" s="31"/>
      <c r="FXT236" s="5"/>
      <c r="FXU236" s="9"/>
      <c r="FXX236" s="2"/>
      <c r="FYA236" s="24"/>
      <c r="FYB236" s="24"/>
      <c r="FYC236" s="31"/>
      <c r="FYD236" s="24"/>
      <c r="FYE236" s="24"/>
      <c r="FYF236" s="24"/>
      <c r="FYG236" s="24"/>
      <c r="FYH236" s="24"/>
      <c r="FYI236" s="24"/>
      <c r="FYJ236" s="24"/>
      <c r="FYK236" s="24"/>
      <c r="FYL236" s="24"/>
      <c r="FYM236" s="24"/>
      <c r="FYN236" s="24"/>
      <c r="FYO236" s="24"/>
      <c r="FYP236" s="24"/>
      <c r="FYQ236" s="24"/>
      <c r="FYR236" s="24"/>
      <c r="FYV236" s="3"/>
      <c r="FYW236" s="31"/>
      <c r="FYX236" s="5"/>
      <c r="FYY236" s="9"/>
      <c r="FZB236" s="2"/>
      <c r="FZE236" s="24"/>
      <c r="FZF236" s="24"/>
      <c r="FZG236" s="31"/>
      <c r="FZH236" s="24"/>
      <c r="FZI236" s="24"/>
      <c r="FZJ236" s="24"/>
      <c r="FZK236" s="24"/>
      <c r="FZL236" s="24"/>
      <c r="FZM236" s="24"/>
      <c r="FZN236" s="24"/>
      <c r="FZO236" s="24"/>
      <c r="FZP236" s="24"/>
      <c r="FZQ236" s="24"/>
      <c r="FZR236" s="24"/>
      <c r="FZS236" s="24"/>
      <c r="FZT236" s="24"/>
      <c r="FZU236" s="24"/>
      <c r="FZV236" s="24"/>
      <c r="FZZ236" s="3"/>
      <c r="GAA236" s="31"/>
      <c r="GAB236" s="5"/>
      <c r="GAC236" s="9"/>
      <c r="GAF236" s="2"/>
      <c r="GAI236" s="24"/>
      <c r="GAJ236" s="24"/>
      <c r="GAK236" s="31"/>
      <c r="GAL236" s="24"/>
      <c r="GAM236" s="24"/>
      <c r="GAN236" s="24"/>
      <c r="GAO236" s="24"/>
      <c r="GAP236" s="24"/>
      <c r="GAQ236" s="24"/>
      <c r="GAR236" s="24"/>
      <c r="GAS236" s="24"/>
      <c r="GAT236" s="24"/>
      <c r="GAU236" s="24"/>
      <c r="GAV236" s="24"/>
      <c r="GAW236" s="24"/>
      <c r="GAX236" s="24"/>
      <c r="GAY236" s="24"/>
      <c r="GAZ236" s="24"/>
      <c r="GBD236" s="3"/>
      <c r="GBE236" s="31"/>
      <c r="GBF236" s="5"/>
      <c r="GBG236" s="9"/>
      <c r="GBJ236" s="2"/>
      <c r="GBM236" s="24"/>
      <c r="GBN236" s="24"/>
      <c r="GBO236" s="31"/>
      <c r="GBP236" s="24"/>
      <c r="GBQ236" s="24"/>
      <c r="GBR236" s="24"/>
      <c r="GBS236" s="24"/>
      <c r="GBT236" s="24"/>
      <c r="GBU236" s="24"/>
      <c r="GBV236" s="24"/>
      <c r="GBW236" s="24"/>
      <c r="GBX236" s="24"/>
      <c r="GBY236" s="24"/>
      <c r="GBZ236" s="24"/>
      <c r="GCA236" s="24"/>
      <c r="GCB236" s="24"/>
      <c r="GCC236" s="24"/>
      <c r="GCD236" s="24"/>
      <c r="GCH236" s="3"/>
      <c r="GCI236" s="31"/>
      <c r="GCJ236" s="5"/>
      <c r="GCK236" s="9"/>
      <c r="GCN236" s="2"/>
      <c r="GCQ236" s="24"/>
      <c r="GCR236" s="24"/>
      <c r="GCS236" s="31"/>
      <c r="GCT236" s="24"/>
      <c r="GCU236" s="24"/>
      <c r="GCV236" s="24"/>
      <c r="GCW236" s="24"/>
      <c r="GCX236" s="24"/>
      <c r="GCY236" s="24"/>
      <c r="GCZ236" s="24"/>
      <c r="GDA236" s="24"/>
      <c r="GDB236" s="24"/>
      <c r="GDC236" s="24"/>
      <c r="GDD236" s="24"/>
      <c r="GDE236" s="24"/>
      <c r="GDF236" s="24"/>
      <c r="GDG236" s="24"/>
      <c r="GDH236" s="24"/>
      <c r="GDL236" s="3"/>
      <c r="GDM236" s="31"/>
      <c r="GDN236" s="5"/>
      <c r="GDO236" s="9"/>
      <c r="GDR236" s="2"/>
      <c r="GDU236" s="24"/>
      <c r="GDV236" s="24"/>
      <c r="GDW236" s="31"/>
      <c r="GDX236" s="24"/>
      <c r="GDY236" s="24"/>
      <c r="GDZ236" s="24"/>
      <c r="GEA236" s="24"/>
      <c r="GEB236" s="24"/>
      <c r="GEC236" s="24"/>
      <c r="GED236" s="24"/>
      <c r="GEE236" s="24"/>
      <c r="GEF236" s="24"/>
      <c r="GEG236" s="24"/>
      <c r="GEH236" s="24"/>
      <c r="GEI236" s="24"/>
      <c r="GEJ236" s="24"/>
      <c r="GEK236" s="24"/>
      <c r="GEL236" s="24"/>
      <c r="GEP236" s="3"/>
      <c r="GEQ236" s="31"/>
      <c r="GER236" s="5"/>
      <c r="GES236" s="9"/>
      <c r="GEV236" s="2"/>
      <c r="GEY236" s="24"/>
      <c r="GEZ236" s="24"/>
      <c r="GFA236" s="31"/>
      <c r="GFB236" s="24"/>
      <c r="GFC236" s="24"/>
      <c r="GFD236" s="24"/>
      <c r="GFE236" s="24"/>
      <c r="GFF236" s="24"/>
      <c r="GFG236" s="24"/>
      <c r="GFH236" s="24"/>
      <c r="GFI236" s="24"/>
      <c r="GFJ236" s="24"/>
      <c r="GFK236" s="24"/>
      <c r="GFL236" s="24"/>
      <c r="GFM236" s="24"/>
      <c r="GFN236" s="24"/>
      <c r="GFO236" s="24"/>
      <c r="GFP236" s="24"/>
      <c r="GFT236" s="3"/>
      <c r="GFU236" s="31"/>
      <c r="GFV236" s="5"/>
      <c r="GFW236" s="9"/>
      <c r="GFZ236" s="2"/>
      <c r="GGC236" s="24"/>
      <c r="GGD236" s="24"/>
      <c r="GGE236" s="31"/>
      <c r="GGF236" s="24"/>
      <c r="GGG236" s="24"/>
      <c r="GGH236" s="24"/>
      <c r="GGI236" s="24"/>
      <c r="GGJ236" s="24"/>
      <c r="GGK236" s="24"/>
      <c r="GGL236" s="24"/>
      <c r="GGM236" s="24"/>
      <c r="GGN236" s="24"/>
      <c r="GGO236" s="24"/>
      <c r="GGP236" s="24"/>
      <c r="GGQ236" s="24"/>
      <c r="GGR236" s="24"/>
      <c r="GGS236" s="24"/>
      <c r="GGT236" s="24"/>
      <c r="GGX236" s="3"/>
      <c r="GGY236" s="31"/>
      <c r="GGZ236" s="5"/>
      <c r="GHA236" s="9"/>
      <c r="GHD236" s="2"/>
      <c r="GHG236" s="24"/>
      <c r="GHH236" s="24"/>
      <c r="GHI236" s="31"/>
      <c r="GHJ236" s="24"/>
      <c r="GHK236" s="24"/>
      <c r="GHL236" s="24"/>
      <c r="GHM236" s="24"/>
      <c r="GHN236" s="24"/>
      <c r="GHO236" s="24"/>
      <c r="GHP236" s="24"/>
      <c r="GHQ236" s="24"/>
      <c r="GHR236" s="24"/>
      <c r="GHS236" s="24"/>
      <c r="GHT236" s="24"/>
      <c r="GHU236" s="24"/>
      <c r="GHV236" s="24"/>
      <c r="GHW236" s="24"/>
      <c r="GHX236" s="24"/>
      <c r="GIB236" s="3"/>
      <c r="GIC236" s="31"/>
      <c r="GID236" s="5"/>
      <c r="GIE236" s="9"/>
      <c r="GIH236" s="2"/>
      <c r="GIK236" s="24"/>
      <c r="GIL236" s="24"/>
      <c r="GIM236" s="31"/>
      <c r="GIN236" s="24"/>
      <c r="GIO236" s="24"/>
      <c r="GIP236" s="24"/>
      <c r="GIQ236" s="24"/>
      <c r="GIR236" s="24"/>
      <c r="GIS236" s="24"/>
      <c r="GIT236" s="24"/>
      <c r="GIU236" s="24"/>
      <c r="GIV236" s="24"/>
      <c r="GIW236" s="24"/>
      <c r="GIX236" s="24"/>
      <c r="GIY236" s="24"/>
      <c r="GIZ236" s="24"/>
      <c r="GJA236" s="24"/>
      <c r="GJB236" s="24"/>
      <c r="GJF236" s="3"/>
      <c r="GJG236" s="31"/>
      <c r="GJH236" s="5"/>
      <c r="GJI236" s="9"/>
      <c r="GJL236" s="2"/>
      <c r="GJO236" s="24"/>
      <c r="GJP236" s="24"/>
      <c r="GJQ236" s="31"/>
      <c r="GJR236" s="24"/>
      <c r="GJS236" s="24"/>
      <c r="GJT236" s="24"/>
      <c r="GJU236" s="24"/>
      <c r="GJV236" s="24"/>
      <c r="GJW236" s="24"/>
      <c r="GJX236" s="24"/>
      <c r="GJY236" s="24"/>
      <c r="GJZ236" s="24"/>
      <c r="GKA236" s="24"/>
      <c r="GKB236" s="24"/>
      <c r="GKC236" s="24"/>
      <c r="GKD236" s="24"/>
      <c r="GKE236" s="24"/>
      <c r="GKF236" s="24"/>
      <c r="GKJ236" s="3"/>
      <c r="GKK236" s="31"/>
      <c r="GKL236" s="5"/>
      <c r="GKM236" s="9"/>
      <c r="GKP236" s="2"/>
      <c r="GKS236" s="24"/>
      <c r="GKT236" s="24"/>
      <c r="GKU236" s="31"/>
      <c r="GKV236" s="24"/>
      <c r="GKW236" s="24"/>
      <c r="GKX236" s="24"/>
      <c r="GKY236" s="24"/>
      <c r="GKZ236" s="24"/>
      <c r="GLA236" s="24"/>
      <c r="GLB236" s="24"/>
      <c r="GLC236" s="24"/>
      <c r="GLD236" s="24"/>
      <c r="GLE236" s="24"/>
      <c r="GLF236" s="24"/>
      <c r="GLG236" s="24"/>
      <c r="GLH236" s="24"/>
      <c r="GLI236" s="24"/>
      <c r="GLJ236" s="24"/>
      <c r="GLN236" s="3"/>
      <c r="GLO236" s="31"/>
      <c r="GLP236" s="5"/>
      <c r="GLQ236" s="9"/>
      <c r="GLT236" s="2"/>
      <c r="GLW236" s="24"/>
      <c r="GLX236" s="24"/>
      <c r="GLY236" s="31"/>
      <c r="GLZ236" s="24"/>
      <c r="GMA236" s="24"/>
      <c r="GMB236" s="24"/>
      <c r="GMC236" s="24"/>
      <c r="GMD236" s="24"/>
      <c r="GME236" s="24"/>
      <c r="GMF236" s="24"/>
      <c r="GMG236" s="24"/>
      <c r="GMH236" s="24"/>
      <c r="GMI236" s="24"/>
      <c r="GMJ236" s="24"/>
      <c r="GMK236" s="24"/>
      <c r="GML236" s="24"/>
      <c r="GMM236" s="24"/>
      <c r="GMN236" s="24"/>
      <c r="GMR236" s="3"/>
      <c r="GMS236" s="31"/>
      <c r="GMT236" s="5"/>
      <c r="GMU236" s="9"/>
      <c r="GMX236" s="2"/>
      <c r="GNA236" s="24"/>
      <c r="GNB236" s="24"/>
      <c r="GNC236" s="31"/>
      <c r="GND236" s="24"/>
      <c r="GNE236" s="24"/>
      <c r="GNF236" s="24"/>
      <c r="GNG236" s="24"/>
      <c r="GNH236" s="24"/>
      <c r="GNI236" s="24"/>
      <c r="GNJ236" s="24"/>
      <c r="GNK236" s="24"/>
      <c r="GNL236" s="24"/>
      <c r="GNM236" s="24"/>
      <c r="GNN236" s="24"/>
      <c r="GNO236" s="24"/>
      <c r="GNP236" s="24"/>
      <c r="GNQ236" s="24"/>
      <c r="GNR236" s="24"/>
      <c r="GNV236" s="3"/>
      <c r="GNW236" s="31"/>
      <c r="GNX236" s="5"/>
      <c r="GNY236" s="9"/>
      <c r="GOB236" s="2"/>
      <c r="GOE236" s="24"/>
      <c r="GOF236" s="24"/>
      <c r="GOG236" s="31"/>
      <c r="GOH236" s="24"/>
      <c r="GOI236" s="24"/>
      <c r="GOJ236" s="24"/>
      <c r="GOK236" s="24"/>
      <c r="GOL236" s="24"/>
      <c r="GOM236" s="24"/>
      <c r="GON236" s="24"/>
      <c r="GOO236" s="24"/>
      <c r="GOP236" s="24"/>
      <c r="GOQ236" s="24"/>
      <c r="GOR236" s="24"/>
      <c r="GOS236" s="24"/>
      <c r="GOT236" s="24"/>
      <c r="GOU236" s="24"/>
      <c r="GOV236" s="24"/>
      <c r="GOZ236" s="3"/>
      <c r="GPA236" s="31"/>
      <c r="GPB236" s="5"/>
      <c r="GPC236" s="9"/>
      <c r="GPF236" s="2"/>
      <c r="GPI236" s="24"/>
      <c r="GPJ236" s="24"/>
      <c r="GPK236" s="31"/>
      <c r="GPL236" s="24"/>
      <c r="GPM236" s="24"/>
      <c r="GPN236" s="24"/>
      <c r="GPO236" s="24"/>
      <c r="GPP236" s="24"/>
      <c r="GPQ236" s="24"/>
      <c r="GPR236" s="24"/>
      <c r="GPS236" s="24"/>
      <c r="GPT236" s="24"/>
      <c r="GPU236" s="24"/>
      <c r="GPV236" s="24"/>
      <c r="GPW236" s="24"/>
      <c r="GPX236" s="24"/>
      <c r="GPY236" s="24"/>
      <c r="GPZ236" s="24"/>
      <c r="GQD236" s="3"/>
      <c r="GQE236" s="31"/>
      <c r="GQF236" s="5"/>
      <c r="GQG236" s="9"/>
      <c r="GQJ236" s="2"/>
      <c r="GQM236" s="24"/>
      <c r="GQN236" s="24"/>
      <c r="GQO236" s="31"/>
      <c r="GQP236" s="24"/>
      <c r="GQQ236" s="24"/>
      <c r="GQR236" s="24"/>
      <c r="GQS236" s="24"/>
      <c r="GQT236" s="24"/>
      <c r="GQU236" s="24"/>
      <c r="GQV236" s="24"/>
      <c r="GQW236" s="24"/>
      <c r="GQX236" s="24"/>
      <c r="GQY236" s="24"/>
      <c r="GQZ236" s="24"/>
      <c r="GRA236" s="24"/>
      <c r="GRB236" s="24"/>
      <c r="GRC236" s="24"/>
      <c r="GRD236" s="24"/>
      <c r="GRH236" s="3"/>
      <c r="GRI236" s="31"/>
      <c r="GRJ236" s="5"/>
      <c r="GRK236" s="9"/>
      <c r="GRN236" s="2"/>
      <c r="GRQ236" s="24"/>
      <c r="GRR236" s="24"/>
      <c r="GRS236" s="31"/>
      <c r="GRT236" s="24"/>
      <c r="GRU236" s="24"/>
      <c r="GRV236" s="24"/>
      <c r="GRW236" s="24"/>
      <c r="GRX236" s="24"/>
      <c r="GRY236" s="24"/>
      <c r="GRZ236" s="24"/>
      <c r="GSA236" s="24"/>
      <c r="GSB236" s="24"/>
      <c r="GSC236" s="24"/>
      <c r="GSD236" s="24"/>
      <c r="GSE236" s="24"/>
      <c r="GSF236" s="24"/>
      <c r="GSG236" s="24"/>
      <c r="GSH236" s="24"/>
      <c r="GSL236" s="3"/>
      <c r="GSM236" s="31"/>
      <c r="GSN236" s="5"/>
      <c r="GSO236" s="9"/>
      <c r="GSR236" s="2"/>
      <c r="GSU236" s="24"/>
      <c r="GSV236" s="24"/>
      <c r="GSW236" s="31"/>
      <c r="GSX236" s="24"/>
      <c r="GSY236" s="24"/>
      <c r="GSZ236" s="24"/>
      <c r="GTA236" s="24"/>
      <c r="GTB236" s="24"/>
      <c r="GTC236" s="24"/>
      <c r="GTD236" s="24"/>
      <c r="GTE236" s="24"/>
      <c r="GTF236" s="24"/>
      <c r="GTG236" s="24"/>
      <c r="GTH236" s="24"/>
      <c r="GTI236" s="24"/>
      <c r="GTJ236" s="24"/>
      <c r="GTK236" s="24"/>
      <c r="GTL236" s="24"/>
      <c r="GTP236" s="3"/>
      <c r="GTQ236" s="31"/>
      <c r="GTR236" s="5"/>
      <c r="GTS236" s="9"/>
      <c r="GTV236" s="2"/>
      <c r="GTY236" s="24"/>
      <c r="GTZ236" s="24"/>
      <c r="GUA236" s="31"/>
      <c r="GUB236" s="24"/>
      <c r="GUC236" s="24"/>
      <c r="GUD236" s="24"/>
      <c r="GUE236" s="24"/>
      <c r="GUF236" s="24"/>
      <c r="GUG236" s="24"/>
      <c r="GUH236" s="24"/>
      <c r="GUI236" s="24"/>
      <c r="GUJ236" s="24"/>
      <c r="GUK236" s="24"/>
      <c r="GUL236" s="24"/>
      <c r="GUM236" s="24"/>
      <c r="GUN236" s="24"/>
      <c r="GUO236" s="24"/>
      <c r="GUP236" s="24"/>
      <c r="GUT236" s="3"/>
      <c r="GUU236" s="31"/>
      <c r="GUV236" s="5"/>
      <c r="GUW236" s="9"/>
      <c r="GUZ236" s="2"/>
      <c r="GVC236" s="24"/>
      <c r="GVD236" s="24"/>
      <c r="GVE236" s="31"/>
      <c r="GVF236" s="24"/>
      <c r="GVG236" s="24"/>
      <c r="GVH236" s="24"/>
      <c r="GVI236" s="24"/>
      <c r="GVJ236" s="24"/>
      <c r="GVK236" s="24"/>
      <c r="GVL236" s="24"/>
      <c r="GVM236" s="24"/>
      <c r="GVN236" s="24"/>
      <c r="GVO236" s="24"/>
      <c r="GVP236" s="24"/>
      <c r="GVQ236" s="24"/>
      <c r="GVR236" s="24"/>
      <c r="GVS236" s="24"/>
      <c r="GVT236" s="24"/>
      <c r="GVX236" s="3"/>
      <c r="GVY236" s="31"/>
      <c r="GVZ236" s="5"/>
      <c r="GWA236" s="9"/>
      <c r="GWD236" s="2"/>
      <c r="GWG236" s="24"/>
      <c r="GWH236" s="24"/>
      <c r="GWI236" s="31"/>
      <c r="GWJ236" s="24"/>
      <c r="GWK236" s="24"/>
      <c r="GWL236" s="24"/>
      <c r="GWM236" s="24"/>
      <c r="GWN236" s="24"/>
      <c r="GWO236" s="24"/>
      <c r="GWP236" s="24"/>
      <c r="GWQ236" s="24"/>
      <c r="GWR236" s="24"/>
      <c r="GWS236" s="24"/>
      <c r="GWT236" s="24"/>
      <c r="GWU236" s="24"/>
      <c r="GWV236" s="24"/>
      <c r="GWW236" s="24"/>
      <c r="GWX236" s="24"/>
      <c r="GXB236" s="3"/>
      <c r="GXC236" s="31"/>
      <c r="GXD236" s="5"/>
      <c r="GXE236" s="9"/>
      <c r="GXH236" s="2"/>
      <c r="GXK236" s="24"/>
      <c r="GXL236" s="24"/>
      <c r="GXM236" s="31"/>
      <c r="GXN236" s="24"/>
      <c r="GXO236" s="24"/>
      <c r="GXP236" s="24"/>
      <c r="GXQ236" s="24"/>
      <c r="GXR236" s="24"/>
      <c r="GXS236" s="24"/>
      <c r="GXT236" s="24"/>
      <c r="GXU236" s="24"/>
      <c r="GXV236" s="24"/>
      <c r="GXW236" s="24"/>
      <c r="GXX236" s="24"/>
      <c r="GXY236" s="24"/>
      <c r="GXZ236" s="24"/>
      <c r="GYA236" s="24"/>
      <c r="GYB236" s="24"/>
      <c r="GYF236" s="3"/>
      <c r="GYG236" s="31"/>
      <c r="GYH236" s="5"/>
      <c r="GYI236" s="9"/>
      <c r="GYL236" s="2"/>
      <c r="GYO236" s="24"/>
      <c r="GYP236" s="24"/>
      <c r="GYQ236" s="31"/>
      <c r="GYR236" s="24"/>
      <c r="GYS236" s="24"/>
      <c r="GYT236" s="24"/>
      <c r="GYU236" s="24"/>
      <c r="GYV236" s="24"/>
      <c r="GYW236" s="24"/>
      <c r="GYX236" s="24"/>
      <c r="GYY236" s="24"/>
      <c r="GYZ236" s="24"/>
      <c r="GZA236" s="24"/>
      <c r="GZB236" s="24"/>
      <c r="GZC236" s="24"/>
      <c r="GZD236" s="24"/>
      <c r="GZE236" s="24"/>
      <c r="GZF236" s="24"/>
      <c r="GZJ236" s="3"/>
      <c r="GZK236" s="31"/>
      <c r="GZL236" s="5"/>
      <c r="GZM236" s="9"/>
      <c r="GZP236" s="2"/>
      <c r="GZS236" s="24"/>
      <c r="GZT236" s="24"/>
      <c r="GZU236" s="31"/>
      <c r="GZV236" s="24"/>
      <c r="GZW236" s="24"/>
      <c r="GZX236" s="24"/>
      <c r="GZY236" s="24"/>
      <c r="GZZ236" s="24"/>
      <c r="HAA236" s="24"/>
      <c r="HAB236" s="24"/>
      <c r="HAC236" s="24"/>
      <c r="HAD236" s="24"/>
      <c r="HAE236" s="24"/>
      <c r="HAF236" s="24"/>
      <c r="HAG236" s="24"/>
      <c r="HAH236" s="24"/>
      <c r="HAI236" s="24"/>
      <c r="HAJ236" s="24"/>
      <c r="HAN236" s="3"/>
      <c r="HAO236" s="31"/>
      <c r="HAP236" s="5"/>
      <c r="HAQ236" s="9"/>
      <c r="HAT236" s="2"/>
      <c r="HAW236" s="24"/>
      <c r="HAX236" s="24"/>
      <c r="HAY236" s="31"/>
      <c r="HAZ236" s="24"/>
      <c r="HBA236" s="24"/>
      <c r="HBB236" s="24"/>
      <c r="HBC236" s="24"/>
      <c r="HBD236" s="24"/>
      <c r="HBE236" s="24"/>
      <c r="HBF236" s="24"/>
      <c r="HBG236" s="24"/>
      <c r="HBH236" s="24"/>
      <c r="HBI236" s="24"/>
      <c r="HBJ236" s="24"/>
      <c r="HBK236" s="24"/>
      <c r="HBL236" s="24"/>
      <c r="HBM236" s="24"/>
      <c r="HBN236" s="24"/>
      <c r="HBR236" s="3"/>
      <c r="HBS236" s="31"/>
      <c r="HBT236" s="5"/>
      <c r="HBU236" s="9"/>
      <c r="HBX236" s="2"/>
      <c r="HCA236" s="24"/>
      <c r="HCB236" s="24"/>
      <c r="HCC236" s="31"/>
      <c r="HCD236" s="24"/>
      <c r="HCE236" s="24"/>
      <c r="HCF236" s="24"/>
      <c r="HCG236" s="24"/>
      <c r="HCH236" s="24"/>
      <c r="HCI236" s="24"/>
      <c r="HCJ236" s="24"/>
      <c r="HCK236" s="24"/>
      <c r="HCL236" s="24"/>
      <c r="HCM236" s="24"/>
      <c r="HCN236" s="24"/>
      <c r="HCO236" s="24"/>
      <c r="HCP236" s="24"/>
      <c r="HCQ236" s="24"/>
      <c r="HCR236" s="24"/>
      <c r="HCV236" s="3"/>
      <c r="HCW236" s="31"/>
      <c r="HCX236" s="5"/>
      <c r="HCY236" s="9"/>
      <c r="HDB236" s="2"/>
      <c r="HDE236" s="24"/>
      <c r="HDF236" s="24"/>
      <c r="HDG236" s="31"/>
      <c r="HDH236" s="24"/>
      <c r="HDI236" s="24"/>
      <c r="HDJ236" s="24"/>
      <c r="HDK236" s="24"/>
      <c r="HDL236" s="24"/>
      <c r="HDM236" s="24"/>
      <c r="HDN236" s="24"/>
      <c r="HDO236" s="24"/>
      <c r="HDP236" s="24"/>
      <c r="HDQ236" s="24"/>
      <c r="HDR236" s="24"/>
      <c r="HDS236" s="24"/>
      <c r="HDT236" s="24"/>
      <c r="HDU236" s="24"/>
      <c r="HDV236" s="24"/>
      <c r="HDZ236" s="3"/>
      <c r="HEA236" s="31"/>
      <c r="HEB236" s="5"/>
      <c r="HEC236" s="9"/>
      <c r="HEF236" s="2"/>
      <c r="HEI236" s="24"/>
      <c r="HEJ236" s="24"/>
      <c r="HEK236" s="31"/>
      <c r="HEL236" s="24"/>
      <c r="HEM236" s="24"/>
      <c r="HEN236" s="24"/>
      <c r="HEO236" s="24"/>
      <c r="HEP236" s="24"/>
      <c r="HEQ236" s="24"/>
      <c r="HER236" s="24"/>
      <c r="HES236" s="24"/>
      <c r="HET236" s="24"/>
      <c r="HEU236" s="24"/>
      <c r="HEV236" s="24"/>
      <c r="HEW236" s="24"/>
      <c r="HEX236" s="24"/>
      <c r="HEY236" s="24"/>
      <c r="HEZ236" s="24"/>
      <c r="HFD236" s="3"/>
      <c r="HFE236" s="31"/>
      <c r="HFF236" s="5"/>
      <c r="HFG236" s="9"/>
      <c r="HFJ236" s="2"/>
      <c r="HFM236" s="24"/>
      <c r="HFN236" s="24"/>
      <c r="HFO236" s="31"/>
      <c r="HFP236" s="24"/>
      <c r="HFQ236" s="24"/>
      <c r="HFR236" s="24"/>
      <c r="HFS236" s="24"/>
      <c r="HFT236" s="24"/>
      <c r="HFU236" s="24"/>
      <c r="HFV236" s="24"/>
      <c r="HFW236" s="24"/>
      <c r="HFX236" s="24"/>
      <c r="HFY236" s="24"/>
      <c r="HFZ236" s="24"/>
      <c r="HGA236" s="24"/>
      <c r="HGB236" s="24"/>
      <c r="HGC236" s="24"/>
      <c r="HGD236" s="24"/>
      <c r="HGH236" s="3"/>
      <c r="HGI236" s="31"/>
      <c r="HGJ236" s="5"/>
      <c r="HGK236" s="9"/>
      <c r="HGN236" s="2"/>
      <c r="HGQ236" s="24"/>
      <c r="HGR236" s="24"/>
      <c r="HGS236" s="31"/>
      <c r="HGT236" s="24"/>
      <c r="HGU236" s="24"/>
      <c r="HGV236" s="24"/>
      <c r="HGW236" s="24"/>
      <c r="HGX236" s="24"/>
      <c r="HGY236" s="24"/>
      <c r="HGZ236" s="24"/>
      <c r="HHA236" s="24"/>
      <c r="HHB236" s="24"/>
      <c r="HHC236" s="24"/>
      <c r="HHD236" s="24"/>
      <c r="HHE236" s="24"/>
      <c r="HHF236" s="24"/>
      <c r="HHG236" s="24"/>
      <c r="HHH236" s="24"/>
      <c r="HHL236" s="3"/>
      <c r="HHM236" s="31"/>
      <c r="HHN236" s="5"/>
      <c r="HHO236" s="9"/>
      <c r="HHR236" s="2"/>
      <c r="HHU236" s="24"/>
      <c r="HHV236" s="24"/>
      <c r="HHW236" s="31"/>
      <c r="HHX236" s="24"/>
      <c r="HHY236" s="24"/>
      <c r="HHZ236" s="24"/>
      <c r="HIA236" s="24"/>
      <c r="HIB236" s="24"/>
      <c r="HIC236" s="24"/>
      <c r="HID236" s="24"/>
      <c r="HIE236" s="24"/>
      <c r="HIF236" s="24"/>
      <c r="HIG236" s="24"/>
      <c r="HIH236" s="24"/>
      <c r="HII236" s="24"/>
      <c r="HIJ236" s="24"/>
      <c r="HIK236" s="24"/>
      <c r="HIL236" s="24"/>
      <c r="HIP236" s="3"/>
      <c r="HIQ236" s="31"/>
      <c r="HIR236" s="5"/>
      <c r="HIS236" s="9"/>
      <c r="HIV236" s="2"/>
      <c r="HIY236" s="24"/>
      <c r="HIZ236" s="24"/>
      <c r="HJA236" s="31"/>
      <c r="HJB236" s="24"/>
      <c r="HJC236" s="24"/>
      <c r="HJD236" s="24"/>
      <c r="HJE236" s="24"/>
      <c r="HJF236" s="24"/>
      <c r="HJG236" s="24"/>
      <c r="HJH236" s="24"/>
      <c r="HJI236" s="24"/>
      <c r="HJJ236" s="24"/>
      <c r="HJK236" s="24"/>
      <c r="HJL236" s="24"/>
      <c r="HJM236" s="24"/>
      <c r="HJN236" s="24"/>
      <c r="HJO236" s="24"/>
      <c r="HJP236" s="24"/>
      <c r="HJT236" s="3"/>
      <c r="HJU236" s="31"/>
      <c r="HJV236" s="5"/>
      <c r="HJW236" s="9"/>
      <c r="HJZ236" s="2"/>
      <c r="HKC236" s="24"/>
      <c r="HKD236" s="24"/>
      <c r="HKE236" s="31"/>
      <c r="HKF236" s="24"/>
      <c r="HKG236" s="24"/>
      <c r="HKH236" s="24"/>
      <c r="HKI236" s="24"/>
      <c r="HKJ236" s="24"/>
      <c r="HKK236" s="24"/>
      <c r="HKL236" s="24"/>
      <c r="HKM236" s="24"/>
      <c r="HKN236" s="24"/>
      <c r="HKO236" s="24"/>
      <c r="HKP236" s="24"/>
      <c r="HKQ236" s="24"/>
      <c r="HKR236" s="24"/>
      <c r="HKS236" s="24"/>
      <c r="HKT236" s="24"/>
      <c r="HKX236" s="3"/>
      <c r="HKY236" s="31"/>
      <c r="HKZ236" s="5"/>
      <c r="HLA236" s="9"/>
      <c r="HLD236" s="2"/>
      <c r="HLG236" s="24"/>
      <c r="HLH236" s="24"/>
      <c r="HLI236" s="31"/>
      <c r="HLJ236" s="24"/>
      <c r="HLK236" s="24"/>
      <c r="HLL236" s="24"/>
      <c r="HLM236" s="24"/>
      <c r="HLN236" s="24"/>
      <c r="HLO236" s="24"/>
      <c r="HLP236" s="24"/>
      <c r="HLQ236" s="24"/>
      <c r="HLR236" s="24"/>
      <c r="HLS236" s="24"/>
      <c r="HLT236" s="24"/>
      <c r="HLU236" s="24"/>
      <c r="HLV236" s="24"/>
      <c r="HLW236" s="24"/>
      <c r="HLX236" s="24"/>
      <c r="HMB236" s="3"/>
      <c r="HMC236" s="31"/>
      <c r="HMD236" s="5"/>
      <c r="HME236" s="9"/>
      <c r="HMH236" s="2"/>
      <c r="HMK236" s="24"/>
      <c r="HML236" s="24"/>
      <c r="HMM236" s="31"/>
      <c r="HMN236" s="24"/>
      <c r="HMO236" s="24"/>
      <c r="HMP236" s="24"/>
      <c r="HMQ236" s="24"/>
      <c r="HMR236" s="24"/>
      <c r="HMS236" s="24"/>
      <c r="HMT236" s="24"/>
      <c r="HMU236" s="24"/>
      <c r="HMV236" s="24"/>
      <c r="HMW236" s="24"/>
      <c r="HMX236" s="24"/>
      <c r="HMY236" s="24"/>
      <c r="HMZ236" s="24"/>
      <c r="HNA236" s="24"/>
      <c r="HNB236" s="24"/>
      <c r="HNF236" s="3"/>
      <c r="HNG236" s="31"/>
      <c r="HNH236" s="5"/>
      <c r="HNI236" s="9"/>
      <c r="HNL236" s="2"/>
      <c r="HNO236" s="24"/>
      <c r="HNP236" s="24"/>
      <c r="HNQ236" s="31"/>
      <c r="HNR236" s="24"/>
      <c r="HNS236" s="24"/>
      <c r="HNT236" s="24"/>
      <c r="HNU236" s="24"/>
      <c r="HNV236" s="24"/>
      <c r="HNW236" s="24"/>
      <c r="HNX236" s="24"/>
      <c r="HNY236" s="24"/>
      <c r="HNZ236" s="24"/>
      <c r="HOA236" s="24"/>
      <c r="HOB236" s="24"/>
      <c r="HOC236" s="24"/>
      <c r="HOD236" s="24"/>
      <c r="HOE236" s="24"/>
      <c r="HOF236" s="24"/>
      <c r="HOJ236" s="3"/>
      <c r="HOK236" s="31"/>
      <c r="HOL236" s="5"/>
      <c r="HOM236" s="9"/>
      <c r="HOP236" s="2"/>
      <c r="HOS236" s="24"/>
      <c r="HOT236" s="24"/>
      <c r="HOU236" s="31"/>
      <c r="HOV236" s="24"/>
      <c r="HOW236" s="24"/>
      <c r="HOX236" s="24"/>
      <c r="HOY236" s="24"/>
      <c r="HOZ236" s="24"/>
      <c r="HPA236" s="24"/>
      <c r="HPB236" s="24"/>
      <c r="HPC236" s="24"/>
      <c r="HPD236" s="24"/>
      <c r="HPE236" s="24"/>
      <c r="HPF236" s="24"/>
      <c r="HPG236" s="24"/>
      <c r="HPH236" s="24"/>
      <c r="HPI236" s="24"/>
      <c r="HPJ236" s="24"/>
      <c r="HPN236" s="3"/>
      <c r="HPO236" s="31"/>
      <c r="HPP236" s="5"/>
      <c r="HPQ236" s="9"/>
      <c r="HPT236" s="2"/>
      <c r="HPW236" s="24"/>
      <c r="HPX236" s="24"/>
      <c r="HPY236" s="31"/>
      <c r="HPZ236" s="24"/>
      <c r="HQA236" s="24"/>
      <c r="HQB236" s="24"/>
      <c r="HQC236" s="24"/>
      <c r="HQD236" s="24"/>
      <c r="HQE236" s="24"/>
      <c r="HQF236" s="24"/>
      <c r="HQG236" s="24"/>
      <c r="HQH236" s="24"/>
      <c r="HQI236" s="24"/>
      <c r="HQJ236" s="24"/>
      <c r="HQK236" s="24"/>
      <c r="HQL236" s="24"/>
      <c r="HQM236" s="24"/>
      <c r="HQN236" s="24"/>
      <c r="HQR236" s="3"/>
      <c r="HQS236" s="31"/>
      <c r="HQT236" s="5"/>
      <c r="HQU236" s="9"/>
      <c r="HQX236" s="2"/>
      <c r="HRA236" s="24"/>
      <c r="HRB236" s="24"/>
      <c r="HRC236" s="31"/>
      <c r="HRD236" s="24"/>
      <c r="HRE236" s="24"/>
      <c r="HRF236" s="24"/>
      <c r="HRG236" s="24"/>
      <c r="HRH236" s="24"/>
      <c r="HRI236" s="24"/>
      <c r="HRJ236" s="24"/>
      <c r="HRK236" s="24"/>
      <c r="HRL236" s="24"/>
      <c r="HRM236" s="24"/>
      <c r="HRN236" s="24"/>
      <c r="HRO236" s="24"/>
      <c r="HRP236" s="24"/>
      <c r="HRQ236" s="24"/>
      <c r="HRR236" s="24"/>
      <c r="HRV236" s="3"/>
      <c r="HRW236" s="31"/>
      <c r="HRX236" s="5"/>
      <c r="HRY236" s="9"/>
      <c r="HSB236" s="2"/>
      <c r="HSE236" s="24"/>
      <c r="HSF236" s="24"/>
      <c r="HSG236" s="31"/>
      <c r="HSH236" s="24"/>
      <c r="HSI236" s="24"/>
      <c r="HSJ236" s="24"/>
      <c r="HSK236" s="24"/>
      <c r="HSL236" s="24"/>
      <c r="HSM236" s="24"/>
      <c r="HSN236" s="24"/>
      <c r="HSO236" s="24"/>
      <c r="HSP236" s="24"/>
      <c r="HSQ236" s="24"/>
      <c r="HSR236" s="24"/>
      <c r="HSS236" s="24"/>
      <c r="HST236" s="24"/>
      <c r="HSU236" s="24"/>
      <c r="HSV236" s="24"/>
      <c r="HSZ236" s="3"/>
      <c r="HTA236" s="31"/>
      <c r="HTB236" s="5"/>
      <c r="HTC236" s="9"/>
      <c r="HTF236" s="2"/>
      <c r="HTI236" s="24"/>
      <c r="HTJ236" s="24"/>
      <c r="HTK236" s="31"/>
      <c r="HTL236" s="24"/>
      <c r="HTM236" s="24"/>
      <c r="HTN236" s="24"/>
      <c r="HTO236" s="24"/>
      <c r="HTP236" s="24"/>
      <c r="HTQ236" s="24"/>
      <c r="HTR236" s="24"/>
      <c r="HTS236" s="24"/>
      <c r="HTT236" s="24"/>
      <c r="HTU236" s="24"/>
      <c r="HTV236" s="24"/>
      <c r="HTW236" s="24"/>
      <c r="HTX236" s="24"/>
      <c r="HTY236" s="24"/>
      <c r="HTZ236" s="24"/>
      <c r="HUD236" s="3"/>
      <c r="HUE236" s="31"/>
      <c r="HUF236" s="5"/>
      <c r="HUG236" s="9"/>
      <c r="HUJ236" s="2"/>
      <c r="HUM236" s="24"/>
      <c r="HUN236" s="24"/>
      <c r="HUO236" s="31"/>
      <c r="HUP236" s="24"/>
      <c r="HUQ236" s="24"/>
      <c r="HUR236" s="24"/>
      <c r="HUS236" s="24"/>
      <c r="HUT236" s="24"/>
      <c r="HUU236" s="24"/>
      <c r="HUV236" s="24"/>
      <c r="HUW236" s="24"/>
      <c r="HUX236" s="24"/>
      <c r="HUY236" s="24"/>
      <c r="HUZ236" s="24"/>
      <c r="HVA236" s="24"/>
      <c r="HVB236" s="24"/>
      <c r="HVC236" s="24"/>
      <c r="HVD236" s="24"/>
      <c r="HVH236" s="3"/>
      <c r="HVI236" s="31"/>
      <c r="HVJ236" s="5"/>
      <c r="HVK236" s="9"/>
      <c r="HVN236" s="2"/>
      <c r="HVQ236" s="24"/>
      <c r="HVR236" s="24"/>
      <c r="HVS236" s="31"/>
      <c r="HVT236" s="24"/>
      <c r="HVU236" s="24"/>
      <c r="HVV236" s="24"/>
      <c r="HVW236" s="24"/>
      <c r="HVX236" s="24"/>
      <c r="HVY236" s="24"/>
      <c r="HVZ236" s="24"/>
      <c r="HWA236" s="24"/>
      <c r="HWB236" s="24"/>
      <c r="HWC236" s="24"/>
      <c r="HWD236" s="24"/>
      <c r="HWE236" s="24"/>
      <c r="HWF236" s="24"/>
      <c r="HWG236" s="24"/>
      <c r="HWH236" s="24"/>
      <c r="HWL236" s="3"/>
      <c r="HWM236" s="31"/>
      <c r="HWN236" s="5"/>
      <c r="HWO236" s="9"/>
      <c r="HWR236" s="2"/>
      <c r="HWU236" s="24"/>
      <c r="HWV236" s="24"/>
      <c r="HWW236" s="31"/>
      <c r="HWX236" s="24"/>
      <c r="HWY236" s="24"/>
      <c r="HWZ236" s="24"/>
      <c r="HXA236" s="24"/>
      <c r="HXB236" s="24"/>
      <c r="HXC236" s="24"/>
      <c r="HXD236" s="24"/>
      <c r="HXE236" s="24"/>
      <c r="HXF236" s="24"/>
      <c r="HXG236" s="24"/>
      <c r="HXH236" s="24"/>
      <c r="HXI236" s="24"/>
      <c r="HXJ236" s="24"/>
      <c r="HXK236" s="24"/>
      <c r="HXL236" s="24"/>
      <c r="HXP236" s="3"/>
      <c r="HXQ236" s="31"/>
      <c r="HXR236" s="5"/>
      <c r="HXS236" s="9"/>
      <c r="HXV236" s="2"/>
      <c r="HXY236" s="24"/>
      <c r="HXZ236" s="24"/>
      <c r="HYA236" s="31"/>
      <c r="HYB236" s="24"/>
      <c r="HYC236" s="24"/>
      <c r="HYD236" s="24"/>
      <c r="HYE236" s="24"/>
      <c r="HYF236" s="24"/>
      <c r="HYG236" s="24"/>
      <c r="HYH236" s="24"/>
      <c r="HYI236" s="24"/>
      <c r="HYJ236" s="24"/>
      <c r="HYK236" s="24"/>
      <c r="HYL236" s="24"/>
      <c r="HYM236" s="24"/>
      <c r="HYN236" s="24"/>
      <c r="HYO236" s="24"/>
      <c r="HYP236" s="24"/>
      <c r="HYT236" s="3"/>
      <c r="HYU236" s="31"/>
      <c r="HYV236" s="5"/>
      <c r="HYW236" s="9"/>
      <c r="HYZ236" s="2"/>
      <c r="HZC236" s="24"/>
      <c r="HZD236" s="24"/>
      <c r="HZE236" s="31"/>
      <c r="HZF236" s="24"/>
      <c r="HZG236" s="24"/>
      <c r="HZH236" s="24"/>
      <c r="HZI236" s="24"/>
      <c r="HZJ236" s="24"/>
      <c r="HZK236" s="24"/>
      <c r="HZL236" s="24"/>
      <c r="HZM236" s="24"/>
      <c r="HZN236" s="24"/>
      <c r="HZO236" s="24"/>
      <c r="HZP236" s="24"/>
      <c r="HZQ236" s="24"/>
      <c r="HZR236" s="24"/>
      <c r="HZS236" s="24"/>
      <c r="HZT236" s="24"/>
      <c r="HZX236" s="3"/>
      <c r="HZY236" s="31"/>
      <c r="HZZ236" s="5"/>
      <c r="IAA236" s="9"/>
      <c r="IAD236" s="2"/>
      <c r="IAG236" s="24"/>
      <c r="IAH236" s="24"/>
      <c r="IAI236" s="31"/>
      <c r="IAJ236" s="24"/>
      <c r="IAK236" s="24"/>
      <c r="IAL236" s="24"/>
      <c r="IAM236" s="24"/>
      <c r="IAN236" s="24"/>
      <c r="IAO236" s="24"/>
      <c r="IAP236" s="24"/>
      <c r="IAQ236" s="24"/>
      <c r="IAR236" s="24"/>
      <c r="IAS236" s="24"/>
      <c r="IAT236" s="24"/>
      <c r="IAU236" s="24"/>
      <c r="IAV236" s="24"/>
      <c r="IAW236" s="24"/>
      <c r="IAX236" s="24"/>
      <c r="IBB236" s="3"/>
      <c r="IBC236" s="31"/>
      <c r="IBD236" s="5"/>
      <c r="IBE236" s="9"/>
      <c r="IBH236" s="2"/>
      <c r="IBK236" s="24"/>
      <c r="IBL236" s="24"/>
      <c r="IBM236" s="31"/>
      <c r="IBN236" s="24"/>
      <c r="IBO236" s="24"/>
      <c r="IBP236" s="24"/>
      <c r="IBQ236" s="24"/>
      <c r="IBR236" s="24"/>
      <c r="IBS236" s="24"/>
      <c r="IBT236" s="24"/>
      <c r="IBU236" s="24"/>
      <c r="IBV236" s="24"/>
      <c r="IBW236" s="24"/>
      <c r="IBX236" s="24"/>
      <c r="IBY236" s="24"/>
      <c r="IBZ236" s="24"/>
      <c r="ICA236" s="24"/>
      <c r="ICB236" s="24"/>
      <c r="ICF236" s="3"/>
      <c r="ICG236" s="31"/>
      <c r="ICH236" s="5"/>
      <c r="ICI236" s="9"/>
      <c r="ICL236" s="2"/>
      <c r="ICO236" s="24"/>
      <c r="ICP236" s="24"/>
      <c r="ICQ236" s="31"/>
      <c r="ICR236" s="24"/>
      <c r="ICS236" s="24"/>
      <c r="ICT236" s="24"/>
      <c r="ICU236" s="24"/>
      <c r="ICV236" s="24"/>
      <c r="ICW236" s="24"/>
      <c r="ICX236" s="24"/>
      <c r="ICY236" s="24"/>
      <c r="ICZ236" s="24"/>
      <c r="IDA236" s="24"/>
      <c r="IDB236" s="24"/>
      <c r="IDC236" s="24"/>
      <c r="IDD236" s="24"/>
      <c r="IDE236" s="24"/>
      <c r="IDF236" s="24"/>
      <c r="IDJ236" s="3"/>
      <c r="IDK236" s="31"/>
      <c r="IDL236" s="5"/>
      <c r="IDM236" s="9"/>
      <c r="IDP236" s="2"/>
      <c r="IDS236" s="24"/>
      <c r="IDT236" s="24"/>
      <c r="IDU236" s="31"/>
      <c r="IDV236" s="24"/>
      <c r="IDW236" s="24"/>
      <c r="IDX236" s="24"/>
      <c r="IDY236" s="24"/>
      <c r="IDZ236" s="24"/>
      <c r="IEA236" s="24"/>
      <c r="IEB236" s="24"/>
      <c r="IEC236" s="24"/>
      <c r="IED236" s="24"/>
      <c r="IEE236" s="24"/>
      <c r="IEF236" s="24"/>
      <c r="IEG236" s="24"/>
      <c r="IEH236" s="24"/>
      <c r="IEI236" s="24"/>
      <c r="IEJ236" s="24"/>
      <c r="IEN236" s="3"/>
      <c r="IEO236" s="31"/>
      <c r="IEP236" s="5"/>
      <c r="IEQ236" s="9"/>
      <c r="IET236" s="2"/>
      <c r="IEW236" s="24"/>
      <c r="IEX236" s="24"/>
      <c r="IEY236" s="31"/>
      <c r="IEZ236" s="24"/>
      <c r="IFA236" s="24"/>
      <c r="IFB236" s="24"/>
      <c r="IFC236" s="24"/>
      <c r="IFD236" s="24"/>
      <c r="IFE236" s="24"/>
      <c r="IFF236" s="24"/>
      <c r="IFG236" s="24"/>
      <c r="IFH236" s="24"/>
      <c r="IFI236" s="24"/>
      <c r="IFJ236" s="24"/>
      <c r="IFK236" s="24"/>
      <c r="IFL236" s="24"/>
      <c r="IFM236" s="24"/>
      <c r="IFN236" s="24"/>
      <c r="IFR236" s="3"/>
      <c r="IFS236" s="31"/>
      <c r="IFT236" s="5"/>
      <c r="IFU236" s="9"/>
      <c r="IFX236" s="2"/>
      <c r="IGA236" s="24"/>
      <c r="IGB236" s="24"/>
      <c r="IGC236" s="31"/>
      <c r="IGD236" s="24"/>
      <c r="IGE236" s="24"/>
      <c r="IGF236" s="24"/>
      <c r="IGG236" s="24"/>
      <c r="IGH236" s="24"/>
      <c r="IGI236" s="24"/>
      <c r="IGJ236" s="24"/>
      <c r="IGK236" s="24"/>
      <c r="IGL236" s="24"/>
      <c r="IGM236" s="24"/>
      <c r="IGN236" s="24"/>
      <c r="IGO236" s="24"/>
      <c r="IGP236" s="24"/>
      <c r="IGQ236" s="24"/>
      <c r="IGR236" s="24"/>
      <c r="IGV236" s="3"/>
      <c r="IGW236" s="31"/>
      <c r="IGX236" s="5"/>
      <c r="IGY236" s="9"/>
      <c r="IHB236" s="2"/>
      <c r="IHE236" s="24"/>
      <c r="IHF236" s="24"/>
      <c r="IHG236" s="31"/>
      <c r="IHH236" s="24"/>
      <c r="IHI236" s="24"/>
      <c r="IHJ236" s="24"/>
      <c r="IHK236" s="24"/>
      <c r="IHL236" s="24"/>
      <c r="IHM236" s="24"/>
      <c r="IHN236" s="24"/>
      <c r="IHO236" s="24"/>
      <c r="IHP236" s="24"/>
      <c r="IHQ236" s="24"/>
      <c r="IHR236" s="24"/>
      <c r="IHS236" s="24"/>
      <c r="IHT236" s="24"/>
      <c r="IHU236" s="24"/>
      <c r="IHV236" s="24"/>
      <c r="IHZ236" s="3"/>
      <c r="IIA236" s="31"/>
      <c r="IIB236" s="5"/>
      <c r="IIC236" s="9"/>
      <c r="IIF236" s="2"/>
      <c r="III236" s="24"/>
      <c r="IIJ236" s="24"/>
      <c r="IIK236" s="31"/>
      <c r="IIL236" s="24"/>
      <c r="IIM236" s="24"/>
      <c r="IIN236" s="24"/>
      <c r="IIO236" s="24"/>
      <c r="IIP236" s="24"/>
      <c r="IIQ236" s="24"/>
      <c r="IIR236" s="24"/>
      <c r="IIS236" s="24"/>
      <c r="IIT236" s="24"/>
      <c r="IIU236" s="24"/>
      <c r="IIV236" s="24"/>
      <c r="IIW236" s="24"/>
      <c r="IIX236" s="24"/>
      <c r="IIY236" s="24"/>
      <c r="IIZ236" s="24"/>
      <c r="IJD236" s="3"/>
      <c r="IJE236" s="31"/>
      <c r="IJF236" s="5"/>
      <c r="IJG236" s="9"/>
      <c r="IJJ236" s="2"/>
      <c r="IJM236" s="24"/>
      <c r="IJN236" s="24"/>
      <c r="IJO236" s="31"/>
      <c r="IJP236" s="24"/>
      <c r="IJQ236" s="24"/>
      <c r="IJR236" s="24"/>
      <c r="IJS236" s="24"/>
      <c r="IJT236" s="24"/>
      <c r="IJU236" s="24"/>
      <c r="IJV236" s="24"/>
      <c r="IJW236" s="24"/>
      <c r="IJX236" s="24"/>
      <c r="IJY236" s="24"/>
      <c r="IJZ236" s="24"/>
      <c r="IKA236" s="24"/>
      <c r="IKB236" s="24"/>
      <c r="IKC236" s="24"/>
      <c r="IKD236" s="24"/>
      <c r="IKH236" s="3"/>
      <c r="IKI236" s="31"/>
      <c r="IKJ236" s="5"/>
      <c r="IKK236" s="9"/>
      <c r="IKN236" s="2"/>
      <c r="IKQ236" s="24"/>
      <c r="IKR236" s="24"/>
      <c r="IKS236" s="31"/>
      <c r="IKT236" s="24"/>
      <c r="IKU236" s="24"/>
      <c r="IKV236" s="24"/>
      <c r="IKW236" s="24"/>
      <c r="IKX236" s="24"/>
      <c r="IKY236" s="24"/>
      <c r="IKZ236" s="24"/>
      <c r="ILA236" s="24"/>
      <c r="ILB236" s="24"/>
      <c r="ILC236" s="24"/>
      <c r="ILD236" s="24"/>
      <c r="ILE236" s="24"/>
      <c r="ILF236" s="24"/>
      <c r="ILG236" s="24"/>
      <c r="ILH236" s="24"/>
      <c r="ILL236" s="3"/>
      <c r="ILM236" s="31"/>
      <c r="ILN236" s="5"/>
      <c r="ILO236" s="9"/>
      <c r="ILR236" s="2"/>
      <c r="ILU236" s="24"/>
      <c r="ILV236" s="24"/>
      <c r="ILW236" s="31"/>
      <c r="ILX236" s="24"/>
      <c r="ILY236" s="24"/>
      <c r="ILZ236" s="24"/>
      <c r="IMA236" s="24"/>
      <c r="IMB236" s="24"/>
      <c r="IMC236" s="24"/>
      <c r="IMD236" s="24"/>
      <c r="IME236" s="24"/>
      <c r="IMF236" s="24"/>
      <c r="IMG236" s="24"/>
      <c r="IMH236" s="24"/>
      <c r="IMI236" s="24"/>
      <c r="IMJ236" s="24"/>
      <c r="IMK236" s="24"/>
      <c r="IML236" s="24"/>
      <c r="IMP236" s="3"/>
      <c r="IMQ236" s="31"/>
      <c r="IMR236" s="5"/>
      <c r="IMS236" s="9"/>
      <c r="IMV236" s="2"/>
      <c r="IMY236" s="24"/>
      <c r="IMZ236" s="24"/>
      <c r="INA236" s="31"/>
      <c r="INB236" s="24"/>
      <c r="INC236" s="24"/>
      <c r="IND236" s="24"/>
      <c r="INE236" s="24"/>
      <c r="INF236" s="24"/>
      <c r="ING236" s="24"/>
      <c r="INH236" s="24"/>
      <c r="INI236" s="24"/>
      <c r="INJ236" s="24"/>
      <c r="INK236" s="24"/>
      <c r="INL236" s="24"/>
      <c r="INM236" s="24"/>
      <c r="INN236" s="24"/>
      <c r="INO236" s="24"/>
      <c r="INP236" s="24"/>
      <c r="INT236" s="3"/>
      <c r="INU236" s="31"/>
      <c r="INV236" s="5"/>
      <c r="INW236" s="9"/>
      <c r="INZ236" s="2"/>
      <c r="IOC236" s="24"/>
      <c r="IOD236" s="24"/>
      <c r="IOE236" s="31"/>
      <c r="IOF236" s="24"/>
      <c r="IOG236" s="24"/>
      <c r="IOH236" s="24"/>
      <c r="IOI236" s="24"/>
      <c r="IOJ236" s="24"/>
      <c r="IOK236" s="24"/>
      <c r="IOL236" s="24"/>
      <c r="IOM236" s="24"/>
      <c r="ION236" s="24"/>
      <c r="IOO236" s="24"/>
      <c r="IOP236" s="24"/>
      <c r="IOQ236" s="24"/>
      <c r="IOR236" s="24"/>
      <c r="IOS236" s="24"/>
      <c r="IOT236" s="24"/>
      <c r="IOX236" s="3"/>
      <c r="IOY236" s="31"/>
      <c r="IOZ236" s="5"/>
      <c r="IPA236" s="9"/>
      <c r="IPD236" s="2"/>
      <c r="IPG236" s="24"/>
      <c r="IPH236" s="24"/>
      <c r="IPI236" s="31"/>
      <c r="IPJ236" s="24"/>
      <c r="IPK236" s="24"/>
      <c r="IPL236" s="24"/>
      <c r="IPM236" s="24"/>
      <c r="IPN236" s="24"/>
      <c r="IPO236" s="24"/>
      <c r="IPP236" s="24"/>
      <c r="IPQ236" s="24"/>
      <c r="IPR236" s="24"/>
      <c r="IPS236" s="24"/>
      <c r="IPT236" s="24"/>
      <c r="IPU236" s="24"/>
      <c r="IPV236" s="24"/>
      <c r="IPW236" s="24"/>
      <c r="IPX236" s="24"/>
      <c r="IQB236" s="3"/>
      <c r="IQC236" s="31"/>
      <c r="IQD236" s="5"/>
      <c r="IQE236" s="9"/>
      <c r="IQH236" s="2"/>
      <c r="IQK236" s="24"/>
      <c r="IQL236" s="24"/>
      <c r="IQM236" s="31"/>
      <c r="IQN236" s="24"/>
      <c r="IQO236" s="24"/>
      <c r="IQP236" s="24"/>
      <c r="IQQ236" s="24"/>
      <c r="IQR236" s="24"/>
      <c r="IQS236" s="24"/>
      <c r="IQT236" s="24"/>
      <c r="IQU236" s="24"/>
      <c r="IQV236" s="24"/>
      <c r="IQW236" s="24"/>
      <c r="IQX236" s="24"/>
      <c r="IQY236" s="24"/>
      <c r="IQZ236" s="24"/>
      <c r="IRA236" s="24"/>
      <c r="IRB236" s="24"/>
      <c r="IRF236" s="3"/>
      <c r="IRG236" s="31"/>
      <c r="IRH236" s="5"/>
      <c r="IRI236" s="9"/>
      <c r="IRL236" s="2"/>
      <c r="IRO236" s="24"/>
      <c r="IRP236" s="24"/>
      <c r="IRQ236" s="31"/>
      <c r="IRR236" s="24"/>
      <c r="IRS236" s="24"/>
      <c r="IRT236" s="24"/>
      <c r="IRU236" s="24"/>
      <c r="IRV236" s="24"/>
      <c r="IRW236" s="24"/>
      <c r="IRX236" s="24"/>
      <c r="IRY236" s="24"/>
      <c r="IRZ236" s="24"/>
      <c r="ISA236" s="24"/>
      <c r="ISB236" s="24"/>
      <c r="ISC236" s="24"/>
      <c r="ISD236" s="24"/>
      <c r="ISE236" s="24"/>
      <c r="ISF236" s="24"/>
      <c r="ISJ236" s="3"/>
      <c r="ISK236" s="31"/>
      <c r="ISL236" s="5"/>
      <c r="ISM236" s="9"/>
      <c r="ISP236" s="2"/>
      <c r="ISS236" s="24"/>
      <c r="IST236" s="24"/>
      <c r="ISU236" s="31"/>
      <c r="ISV236" s="24"/>
      <c r="ISW236" s="24"/>
      <c r="ISX236" s="24"/>
      <c r="ISY236" s="24"/>
      <c r="ISZ236" s="24"/>
      <c r="ITA236" s="24"/>
      <c r="ITB236" s="24"/>
      <c r="ITC236" s="24"/>
      <c r="ITD236" s="24"/>
      <c r="ITE236" s="24"/>
      <c r="ITF236" s="24"/>
      <c r="ITG236" s="24"/>
      <c r="ITH236" s="24"/>
      <c r="ITI236" s="24"/>
      <c r="ITJ236" s="24"/>
      <c r="ITN236" s="3"/>
      <c r="ITO236" s="31"/>
      <c r="ITP236" s="5"/>
      <c r="ITQ236" s="9"/>
      <c r="ITT236" s="2"/>
      <c r="ITW236" s="24"/>
      <c r="ITX236" s="24"/>
      <c r="ITY236" s="31"/>
      <c r="ITZ236" s="24"/>
      <c r="IUA236" s="24"/>
      <c r="IUB236" s="24"/>
      <c r="IUC236" s="24"/>
      <c r="IUD236" s="24"/>
      <c r="IUE236" s="24"/>
      <c r="IUF236" s="24"/>
      <c r="IUG236" s="24"/>
      <c r="IUH236" s="24"/>
      <c r="IUI236" s="24"/>
      <c r="IUJ236" s="24"/>
      <c r="IUK236" s="24"/>
      <c r="IUL236" s="24"/>
      <c r="IUM236" s="24"/>
      <c r="IUN236" s="24"/>
      <c r="IUR236" s="3"/>
      <c r="IUS236" s="31"/>
      <c r="IUT236" s="5"/>
      <c r="IUU236" s="9"/>
      <c r="IUX236" s="2"/>
      <c r="IVA236" s="24"/>
      <c r="IVB236" s="24"/>
      <c r="IVC236" s="31"/>
      <c r="IVD236" s="24"/>
      <c r="IVE236" s="24"/>
      <c r="IVF236" s="24"/>
      <c r="IVG236" s="24"/>
      <c r="IVH236" s="24"/>
      <c r="IVI236" s="24"/>
      <c r="IVJ236" s="24"/>
      <c r="IVK236" s="24"/>
      <c r="IVL236" s="24"/>
      <c r="IVM236" s="24"/>
      <c r="IVN236" s="24"/>
      <c r="IVO236" s="24"/>
      <c r="IVP236" s="24"/>
      <c r="IVQ236" s="24"/>
      <c r="IVR236" s="24"/>
      <c r="IVV236" s="3"/>
      <c r="IVW236" s="31"/>
      <c r="IVX236" s="5"/>
      <c r="IVY236" s="9"/>
      <c r="IWB236" s="2"/>
      <c r="IWE236" s="24"/>
      <c r="IWF236" s="24"/>
      <c r="IWG236" s="31"/>
      <c r="IWH236" s="24"/>
      <c r="IWI236" s="24"/>
      <c r="IWJ236" s="24"/>
      <c r="IWK236" s="24"/>
      <c r="IWL236" s="24"/>
      <c r="IWM236" s="24"/>
      <c r="IWN236" s="24"/>
      <c r="IWO236" s="24"/>
      <c r="IWP236" s="24"/>
      <c r="IWQ236" s="24"/>
      <c r="IWR236" s="24"/>
      <c r="IWS236" s="24"/>
      <c r="IWT236" s="24"/>
      <c r="IWU236" s="24"/>
      <c r="IWV236" s="24"/>
      <c r="IWZ236" s="3"/>
      <c r="IXA236" s="31"/>
      <c r="IXB236" s="5"/>
      <c r="IXC236" s="9"/>
      <c r="IXF236" s="2"/>
      <c r="IXI236" s="24"/>
      <c r="IXJ236" s="24"/>
      <c r="IXK236" s="31"/>
      <c r="IXL236" s="24"/>
      <c r="IXM236" s="24"/>
      <c r="IXN236" s="24"/>
      <c r="IXO236" s="24"/>
      <c r="IXP236" s="24"/>
      <c r="IXQ236" s="24"/>
      <c r="IXR236" s="24"/>
      <c r="IXS236" s="24"/>
      <c r="IXT236" s="24"/>
      <c r="IXU236" s="24"/>
      <c r="IXV236" s="24"/>
      <c r="IXW236" s="24"/>
      <c r="IXX236" s="24"/>
      <c r="IXY236" s="24"/>
      <c r="IXZ236" s="24"/>
      <c r="IYD236" s="3"/>
      <c r="IYE236" s="31"/>
      <c r="IYF236" s="5"/>
      <c r="IYG236" s="9"/>
      <c r="IYJ236" s="2"/>
      <c r="IYM236" s="24"/>
      <c r="IYN236" s="24"/>
      <c r="IYO236" s="31"/>
      <c r="IYP236" s="24"/>
      <c r="IYQ236" s="24"/>
      <c r="IYR236" s="24"/>
      <c r="IYS236" s="24"/>
      <c r="IYT236" s="24"/>
      <c r="IYU236" s="24"/>
      <c r="IYV236" s="24"/>
      <c r="IYW236" s="24"/>
      <c r="IYX236" s="24"/>
      <c r="IYY236" s="24"/>
      <c r="IYZ236" s="24"/>
      <c r="IZA236" s="24"/>
      <c r="IZB236" s="24"/>
      <c r="IZC236" s="24"/>
      <c r="IZD236" s="24"/>
      <c r="IZH236" s="3"/>
      <c r="IZI236" s="31"/>
      <c r="IZJ236" s="5"/>
      <c r="IZK236" s="9"/>
      <c r="IZN236" s="2"/>
      <c r="IZQ236" s="24"/>
      <c r="IZR236" s="24"/>
      <c r="IZS236" s="31"/>
      <c r="IZT236" s="24"/>
      <c r="IZU236" s="24"/>
      <c r="IZV236" s="24"/>
      <c r="IZW236" s="24"/>
      <c r="IZX236" s="24"/>
      <c r="IZY236" s="24"/>
      <c r="IZZ236" s="24"/>
      <c r="JAA236" s="24"/>
      <c r="JAB236" s="24"/>
      <c r="JAC236" s="24"/>
      <c r="JAD236" s="24"/>
      <c r="JAE236" s="24"/>
      <c r="JAF236" s="24"/>
      <c r="JAG236" s="24"/>
      <c r="JAH236" s="24"/>
      <c r="JAL236" s="3"/>
      <c r="JAM236" s="31"/>
      <c r="JAN236" s="5"/>
      <c r="JAO236" s="9"/>
      <c r="JAR236" s="2"/>
      <c r="JAU236" s="24"/>
      <c r="JAV236" s="24"/>
      <c r="JAW236" s="31"/>
      <c r="JAX236" s="24"/>
      <c r="JAY236" s="24"/>
      <c r="JAZ236" s="24"/>
      <c r="JBA236" s="24"/>
      <c r="JBB236" s="24"/>
      <c r="JBC236" s="24"/>
      <c r="JBD236" s="24"/>
      <c r="JBE236" s="24"/>
      <c r="JBF236" s="24"/>
      <c r="JBG236" s="24"/>
      <c r="JBH236" s="24"/>
      <c r="JBI236" s="24"/>
      <c r="JBJ236" s="24"/>
      <c r="JBK236" s="24"/>
      <c r="JBL236" s="24"/>
      <c r="JBP236" s="3"/>
      <c r="JBQ236" s="31"/>
      <c r="JBR236" s="5"/>
      <c r="JBS236" s="9"/>
      <c r="JBV236" s="2"/>
      <c r="JBY236" s="24"/>
      <c r="JBZ236" s="24"/>
      <c r="JCA236" s="31"/>
      <c r="JCB236" s="24"/>
      <c r="JCC236" s="24"/>
      <c r="JCD236" s="24"/>
      <c r="JCE236" s="24"/>
      <c r="JCF236" s="24"/>
      <c r="JCG236" s="24"/>
      <c r="JCH236" s="24"/>
      <c r="JCI236" s="24"/>
      <c r="JCJ236" s="24"/>
      <c r="JCK236" s="24"/>
      <c r="JCL236" s="24"/>
      <c r="JCM236" s="24"/>
      <c r="JCN236" s="24"/>
      <c r="JCO236" s="24"/>
      <c r="JCP236" s="24"/>
      <c r="JCT236" s="3"/>
      <c r="JCU236" s="31"/>
      <c r="JCV236" s="5"/>
      <c r="JCW236" s="9"/>
      <c r="JCZ236" s="2"/>
      <c r="JDC236" s="24"/>
      <c r="JDD236" s="24"/>
      <c r="JDE236" s="31"/>
      <c r="JDF236" s="24"/>
      <c r="JDG236" s="24"/>
      <c r="JDH236" s="24"/>
      <c r="JDI236" s="24"/>
      <c r="JDJ236" s="24"/>
      <c r="JDK236" s="24"/>
      <c r="JDL236" s="24"/>
      <c r="JDM236" s="24"/>
      <c r="JDN236" s="24"/>
      <c r="JDO236" s="24"/>
      <c r="JDP236" s="24"/>
      <c r="JDQ236" s="24"/>
      <c r="JDR236" s="24"/>
      <c r="JDS236" s="24"/>
      <c r="JDT236" s="24"/>
      <c r="JDX236" s="3"/>
      <c r="JDY236" s="31"/>
      <c r="JDZ236" s="5"/>
      <c r="JEA236" s="9"/>
      <c r="JED236" s="2"/>
      <c r="JEG236" s="24"/>
      <c r="JEH236" s="24"/>
      <c r="JEI236" s="31"/>
      <c r="JEJ236" s="24"/>
      <c r="JEK236" s="24"/>
      <c r="JEL236" s="24"/>
      <c r="JEM236" s="24"/>
      <c r="JEN236" s="24"/>
      <c r="JEO236" s="24"/>
      <c r="JEP236" s="24"/>
      <c r="JEQ236" s="24"/>
      <c r="JER236" s="24"/>
      <c r="JES236" s="24"/>
      <c r="JET236" s="24"/>
      <c r="JEU236" s="24"/>
      <c r="JEV236" s="24"/>
      <c r="JEW236" s="24"/>
      <c r="JEX236" s="24"/>
      <c r="JFB236" s="3"/>
      <c r="JFC236" s="31"/>
      <c r="JFD236" s="5"/>
      <c r="JFE236" s="9"/>
      <c r="JFH236" s="2"/>
      <c r="JFK236" s="24"/>
      <c r="JFL236" s="24"/>
      <c r="JFM236" s="31"/>
      <c r="JFN236" s="24"/>
      <c r="JFO236" s="24"/>
      <c r="JFP236" s="24"/>
      <c r="JFQ236" s="24"/>
      <c r="JFR236" s="24"/>
      <c r="JFS236" s="24"/>
      <c r="JFT236" s="24"/>
      <c r="JFU236" s="24"/>
      <c r="JFV236" s="24"/>
      <c r="JFW236" s="24"/>
      <c r="JFX236" s="24"/>
      <c r="JFY236" s="24"/>
      <c r="JFZ236" s="24"/>
      <c r="JGA236" s="24"/>
      <c r="JGB236" s="24"/>
      <c r="JGF236" s="3"/>
      <c r="JGG236" s="31"/>
      <c r="JGH236" s="5"/>
      <c r="JGI236" s="9"/>
      <c r="JGL236" s="2"/>
      <c r="JGO236" s="24"/>
      <c r="JGP236" s="24"/>
      <c r="JGQ236" s="31"/>
      <c r="JGR236" s="24"/>
      <c r="JGS236" s="24"/>
      <c r="JGT236" s="24"/>
      <c r="JGU236" s="24"/>
      <c r="JGV236" s="24"/>
      <c r="JGW236" s="24"/>
      <c r="JGX236" s="24"/>
      <c r="JGY236" s="24"/>
      <c r="JGZ236" s="24"/>
      <c r="JHA236" s="24"/>
      <c r="JHB236" s="24"/>
      <c r="JHC236" s="24"/>
      <c r="JHD236" s="24"/>
      <c r="JHE236" s="24"/>
      <c r="JHF236" s="24"/>
      <c r="JHJ236" s="3"/>
      <c r="JHK236" s="31"/>
      <c r="JHL236" s="5"/>
      <c r="JHM236" s="9"/>
      <c r="JHP236" s="2"/>
      <c r="JHS236" s="24"/>
      <c r="JHT236" s="24"/>
      <c r="JHU236" s="31"/>
      <c r="JHV236" s="24"/>
      <c r="JHW236" s="24"/>
      <c r="JHX236" s="24"/>
      <c r="JHY236" s="24"/>
      <c r="JHZ236" s="24"/>
      <c r="JIA236" s="24"/>
      <c r="JIB236" s="24"/>
      <c r="JIC236" s="24"/>
      <c r="JID236" s="24"/>
      <c r="JIE236" s="24"/>
      <c r="JIF236" s="24"/>
      <c r="JIG236" s="24"/>
      <c r="JIH236" s="24"/>
      <c r="JII236" s="24"/>
      <c r="JIJ236" s="24"/>
      <c r="JIN236" s="3"/>
      <c r="JIO236" s="31"/>
      <c r="JIP236" s="5"/>
      <c r="JIQ236" s="9"/>
      <c r="JIT236" s="2"/>
      <c r="JIW236" s="24"/>
      <c r="JIX236" s="24"/>
      <c r="JIY236" s="31"/>
      <c r="JIZ236" s="24"/>
      <c r="JJA236" s="24"/>
      <c r="JJB236" s="24"/>
      <c r="JJC236" s="24"/>
      <c r="JJD236" s="24"/>
      <c r="JJE236" s="24"/>
      <c r="JJF236" s="24"/>
      <c r="JJG236" s="24"/>
      <c r="JJH236" s="24"/>
      <c r="JJI236" s="24"/>
      <c r="JJJ236" s="24"/>
      <c r="JJK236" s="24"/>
      <c r="JJL236" s="24"/>
      <c r="JJM236" s="24"/>
      <c r="JJN236" s="24"/>
      <c r="JJR236" s="3"/>
      <c r="JJS236" s="31"/>
      <c r="JJT236" s="5"/>
      <c r="JJU236" s="9"/>
      <c r="JJX236" s="2"/>
      <c r="JKA236" s="24"/>
      <c r="JKB236" s="24"/>
      <c r="JKC236" s="31"/>
      <c r="JKD236" s="24"/>
      <c r="JKE236" s="24"/>
      <c r="JKF236" s="24"/>
      <c r="JKG236" s="24"/>
      <c r="JKH236" s="24"/>
      <c r="JKI236" s="24"/>
      <c r="JKJ236" s="24"/>
      <c r="JKK236" s="24"/>
      <c r="JKL236" s="24"/>
      <c r="JKM236" s="24"/>
      <c r="JKN236" s="24"/>
      <c r="JKO236" s="24"/>
      <c r="JKP236" s="24"/>
      <c r="JKQ236" s="24"/>
      <c r="JKR236" s="24"/>
      <c r="JKV236" s="3"/>
      <c r="JKW236" s="31"/>
      <c r="JKX236" s="5"/>
      <c r="JKY236" s="9"/>
      <c r="JLB236" s="2"/>
      <c r="JLE236" s="24"/>
      <c r="JLF236" s="24"/>
      <c r="JLG236" s="31"/>
      <c r="JLH236" s="24"/>
      <c r="JLI236" s="24"/>
      <c r="JLJ236" s="24"/>
      <c r="JLK236" s="24"/>
      <c r="JLL236" s="24"/>
      <c r="JLM236" s="24"/>
      <c r="JLN236" s="24"/>
      <c r="JLO236" s="24"/>
      <c r="JLP236" s="24"/>
      <c r="JLQ236" s="24"/>
      <c r="JLR236" s="24"/>
      <c r="JLS236" s="24"/>
      <c r="JLT236" s="24"/>
      <c r="JLU236" s="24"/>
      <c r="JLV236" s="24"/>
      <c r="JLZ236" s="3"/>
      <c r="JMA236" s="31"/>
      <c r="JMB236" s="5"/>
      <c r="JMC236" s="9"/>
      <c r="JMF236" s="2"/>
      <c r="JMI236" s="24"/>
      <c r="JMJ236" s="24"/>
      <c r="JMK236" s="31"/>
      <c r="JML236" s="24"/>
      <c r="JMM236" s="24"/>
      <c r="JMN236" s="24"/>
      <c r="JMO236" s="24"/>
      <c r="JMP236" s="24"/>
      <c r="JMQ236" s="24"/>
      <c r="JMR236" s="24"/>
      <c r="JMS236" s="24"/>
      <c r="JMT236" s="24"/>
      <c r="JMU236" s="24"/>
      <c r="JMV236" s="24"/>
      <c r="JMW236" s="24"/>
      <c r="JMX236" s="24"/>
      <c r="JMY236" s="24"/>
      <c r="JMZ236" s="24"/>
      <c r="JND236" s="3"/>
      <c r="JNE236" s="31"/>
      <c r="JNF236" s="5"/>
      <c r="JNG236" s="9"/>
      <c r="JNJ236" s="2"/>
      <c r="JNM236" s="24"/>
      <c r="JNN236" s="24"/>
      <c r="JNO236" s="31"/>
      <c r="JNP236" s="24"/>
      <c r="JNQ236" s="24"/>
      <c r="JNR236" s="24"/>
      <c r="JNS236" s="24"/>
      <c r="JNT236" s="24"/>
      <c r="JNU236" s="24"/>
      <c r="JNV236" s="24"/>
      <c r="JNW236" s="24"/>
      <c r="JNX236" s="24"/>
      <c r="JNY236" s="24"/>
      <c r="JNZ236" s="24"/>
      <c r="JOA236" s="24"/>
      <c r="JOB236" s="24"/>
      <c r="JOC236" s="24"/>
      <c r="JOD236" s="24"/>
      <c r="JOH236" s="3"/>
      <c r="JOI236" s="31"/>
      <c r="JOJ236" s="5"/>
      <c r="JOK236" s="9"/>
      <c r="JON236" s="2"/>
      <c r="JOQ236" s="24"/>
      <c r="JOR236" s="24"/>
      <c r="JOS236" s="31"/>
      <c r="JOT236" s="24"/>
      <c r="JOU236" s="24"/>
      <c r="JOV236" s="24"/>
      <c r="JOW236" s="24"/>
      <c r="JOX236" s="24"/>
      <c r="JOY236" s="24"/>
      <c r="JOZ236" s="24"/>
      <c r="JPA236" s="24"/>
      <c r="JPB236" s="24"/>
      <c r="JPC236" s="24"/>
      <c r="JPD236" s="24"/>
      <c r="JPE236" s="24"/>
      <c r="JPF236" s="24"/>
      <c r="JPG236" s="24"/>
      <c r="JPH236" s="24"/>
      <c r="JPL236" s="3"/>
      <c r="JPM236" s="31"/>
      <c r="JPN236" s="5"/>
      <c r="JPO236" s="9"/>
      <c r="JPR236" s="2"/>
      <c r="JPU236" s="24"/>
      <c r="JPV236" s="24"/>
      <c r="JPW236" s="31"/>
      <c r="JPX236" s="24"/>
      <c r="JPY236" s="24"/>
      <c r="JPZ236" s="24"/>
      <c r="JQA236" s="24"/>
      <c r="JQB236" s="24"/>
      <c r="JQC236" s="24"/>
      <c r="JQD236" s="24"/>
      <c r="JQE236" s="24"/>
      <c r="JQF236" s="24"/>
      <c r="JQG236" s="24"/>
      <c r="JQH236" s="24"/>
      <c r="JQI236" s="24"/>
      <c r="JQJ236" s="24"/>
      <c r="JQK236" s="24"/>
      <c r="JQL236" s="24"/>
      <c r="JQP236" s="3"/>
      <c r="JQQ236" s="31"/>
      <c r="JQR236" s="5"/>
      <c r="JQS236" s="9"/>
      <c r="JQV236" s="2"/>
      <c r="JQY236" s="24"/>
      <c r="JQZ236" s="24"/>
      <c r="JRA236" s="31"/>
      <c r="JRB236" s="24"/>
      <c r="JRC236" s="24"/>
      <c r="JRD236" s="24"/>
      <c r="JRE236" s="24"/>
      <c r="JRF236" s="24"/>
      <c r="JRG236" s="24"/>
      <c r="JRH236" s="24"/>
      <c r="JRI236" s="24"/>
      <c r="JRJ236" s="24"/>
      <c r="JRK236" s="24"/>
      <c r="JRL236" s="24"/>
      <c r="JRM236" s="24"/>
      <c r="JRN236" s="24"/>
      <c r="JRO236" s="24"/>
      <c r="JRP236" s="24"/>
      <c r="JRT236" s="3"/>
      <c r="JRU236" s="31"/>
      <c r="JRV236" s="5"/>
      <c r="JRW236" s="9"/>
      <c r="JRZ236" s="2"/>
      <c r="JSC236" s="24"/>
      <c r="JSD236" s="24"/>
      <c r="JSE236" s="31"/>
      <c r="JSF236" s="24"/>
      <c r="JSG236" s="24"/>
      <c r="JSH236" s="24"/>
      <c r="JSI236" s="24"/>
      <c r="JSJ236" s="24"/>
      <c r="JSK236" s="24"/>
      <c r="JSL236" s="24"/>
      <c r="JSM236" s="24"/>
      <c r="JSN236" s="24"/>
      <c r="JSO236" s="24"/>
      <c r="JSP236" s="24"/>
      <c r="JSQ236" s="24"/>
      <c r="JSR236" s="24"/>
      <c r="JSS236" s="24"/>
      <c r="JST236" s="24"/>
      <c r="JSX236" s="3"/>
      <c r="JSY236" s="31"/>
      <c r="JSZ236" s="5"/>
      <c r="JTA236" s="9"/>
      <c r="JTD236" s="2"/>
      <c r="JTG236" s="24"/>
      <c r="JTH236" s="24"/>
      <c r="JTI236" s="31"/>
      <c r="JTJ236" s="24"/>
      <c r="JTK236" s="24"/>
      <c r="JTL236" s="24"/>
      <c r="JTM236" s="24"/>
      <c r="JTN236" s="24"/>
      <c r="JTO236" s="24"/>
      <c r="JTP236" s="24"/>
      <c r="JTQ236" s="24"/>
      <c r="JTR236" s="24"/>
      <c r="JTS236" s="24"/>
      <c r="JTT236" s="24"/>
      <c r="JTU236" s="24"/>
      <c r="JTV236" s="24"/>
      <c r="JTW236" s="24"/>
      <c r="JTX236" s="24"/>
      <c r="JUB236" s="3"/>
      <c r="JUC236" s="31"/>
      <c r="JUD236" s="5"/>
      <c r="JUE236" s="9"/>
      <c r="JUH236" s="2"/>
      <c r="JUK236" s="24"/>
      <c r="JUL236" s="24"/>
      <c r="JUM236" s="31"/>
      <c r="JUN236" s="24"/>
      <c r="JUO236" s="24"/>
      <c r="JUP236" s="24"/>
      <c r="JUQ236" s="24"/>
      <c r="JUR236" s="24"/>
      <c r="JUS236" s="24"/>
      <c r="JUT236" s="24"/>
      <c r="JUU236" s="24"/>
      <c r="JUV236" s="24"/>
      <c r="JUW236" s="24"/>
      <c r="JUX236" s="24"/>
      <c r="JUY236" s="24"/>
      <c r="JUZ236" s="24"/>
      <c r="JVA236" s="24"/>
      <c r="JVB236" s="24"/>
      <c r="JVF236" s="3"/>
      <c r="JVG236" s="31"/>
      <c r="JVH236" s="5"/>
      <c r="JVI236" s="9"/>
      <c r="JVL236" s="2"/>
      <c r="JVO236" s="24"/>
      <c r="JVP236" s="24"/>
      <c r="JVQ236" s="31"/>
      <c r="JVR236" s="24"/>
      <c r="JVS236" s="24"/>
      <c r="JVT236" s="24"/>
      <c r="JVU236" s="24"/>
      <c r="JVV236" s="24"/>
      <c r="JVW236" s="24"/>
      <c r="JVX236" s="24"/>
      <c r="JVY236" s="24"/>
      <c r="JVZ236" s="24"/>
      <c r="JWA236" s="24"/>
      <c r="JWB236" s="24"/>
      <c r="JWC236" s="24"/>
      <c r="JWD236" s="24"/>
      <c r="JWE236" s="24"/>
      <c r="JWF236" s="24"/>
      <c r="JWJ236" s="3"/>
      <c r="JWK236" s="31"/>
      <c r="JWL236" s="5"/>
      <c r="JWM236" s="9"/>
      <c r="JWP236" s="2"/>
      <c r="JWS236" s="24"/>
      <c r="JWT236" s="24"/>
      <c r="JWU236" s="31"/>
      <c r="JWV236" s="24"/>
      <c r="JWW236" s="24"/>
      <c r="JWX236" s="24"/>
      <c r="JWY236" s="24"/>
      <c r="JWZ236" s="24"/>
      <c r="JXA236" s="24"/>
      <c r="JXB236" s="24"/>
      <c r="JXC236" s="24"/>
      <c r="JXD236" s="24"/>
      <c r="JXE236" s="24"/>
      <c r="JXF236" s="24"/>
      <c r="JXG236" s="24"/>
      <c r="JXH236" s="24"/>
      <c r="JXI236" s="24"/>
      <c r="JXJ236" s="24"/>
      <c r="JXN236" s="3"/>
      <c r="JXO236" s="31"/>
      <c r="JXP236" s="5"/>
      <c r="JXQ236" s="9"/>
      <c r="JXT236" s="2"/>
      <c r="JXW236" s="24"/>
      <c r="JXX236" s="24"/>
      <c r="JXY236" s="31"/>
      <c r="JXZ236" s="24"/>
      <c r="JYA236" s="24"/>
      <c r="JYB236" s="24"/>
      <c r="JYC236" s="24"/>
      <c r="JYD236" s="24"/>
      <c r="JYE236" s="24"/>
      <c r="JYF236" s="24"/>
      <c r="JYG236" s="24"/>
      <c r="JYH236" s="24"/>
      <c r="JYI236" s="24"/>
      <c r="JYJ236" s="24"/>
      <c r="JYK236" s="24"/>
      <c r="JYL236" s="24"/>
      <c r="JYM236" s="24"/>
      <c r="JYN236" s="24"/>
      <c r="JYR236" s="3"/>
      <c r="JYS236" s="31"/>
      <c r="JYT236" s="5"/>
      <c r="JYU236" s="9"/>
      <c r="JYX236" s="2"/>
      <c r="JZA236" s="24"/>
      <c r="JZB236" s="24"/>
      <c r="JZC236" s="31"/>
      <c r="JZD236" s="24"/>
      <c r="JZE236" s="24"/>
      <c r="JZF236" s="24"/>
      <c r="JZG236" s="24"/>
      <c r="JZH236" s="24"/>
      <c r="JZI236" s="24"/>
      <c r="JZJ236" s="24"/>
      <c r="JZK236" s="24"/>
      <c r="JZL236" s="24"/>
      <c r="JZM236" s="24"/>
      <c r="JZN236" s="24"/>
      <c r="JZO236" s="24"/>
      <c r="JZP236" s="24"/>
      <c r="JZQ236" s="24"/>
      <c r="JZR236" s="24"/>
      <c r="JZV236" s="3"/>
      <c r="JZW236" s="31"/>
      <c r="JZX236" s="5"/>
      <c r="JZY236" s="9"/>
      <c r="KAB236" s="2"/>
      <c r="KAE236" s="24"/>
      <c r="KAF236" s="24"/>
      <c r="KAG236" s="31"/>
      <c r="KAH236" s="24"/>
      <c r="KAI236" s="24"/>
      <c r="KAJ236" s="24"/>
      <c r="KAK236" s="24"/>
      <c r="KAL236" s="24"/>
      <c r="KAM236" s="24"/>
      <c r="KAN236" s="24"/>
      <c r="KAO236" s="24"/>
      <c r="KAP236" s="24"/>
      <c r="KAQ236" s="24"/>
      <c r="KAR236" s="24"/>
      <c r="KAS236" s="24"/>
      <c r="KAT236" s="24"/>
      <c r="KAU236" s="24"/>
      <c r="KAV236" s="24"/>
      <c r="KAZ236" s="3"/>
      <c r="KBA236" s="31"/>
      <c r="KBB236" s="5"/>
      <c r="KBC236" s="9"/>
      <c r="KBF236" s="2"/>
      <c r="KBI236" s="24"/>
      <c r="KBJ236" s="24"/>
      <c r="KBK236" s="31"/>
      <c r="KBL236" s="24"/>
      <c r="KBM236" s="24"/>
      <c r="KBN236" s="24"/>
      <c r="KBO236" s="24"/>
      <c r="KBP236" s="24"/>
      <c r="KBQ236" s="24"/>
      <c r="KBR236" s="24"/>
      <c r="KBS236" s="24"/>
      <c r="KBT236" s="24"/>
      <c r="KBU236" s="24"/>
      <c r="KBV236" s="24"/>
      <c r="KBW236" s="24"/>
      <c r="KBX236" s="24"/>
      <c r="KBY236" s="24"/>
      <c r="KBZ236" s="24"/>
      <c r="KCD236" s="3"/>
      <c r="KCE236" s="31"/>
      <c r="KCF236" s="5"/>
      <c r="KCG236" s="9"/>
      <c r="KCJ236" s="2"/>
      <c r="KCM236" s="24"/>
      <c r="KCN236" s="24"/>
      <c r="KCO236" s="31"/>
      <c r="KCP236" s="24"/>
      <c r="KCQ236" s="24"/>
      <c r="KCR236" s="24"/>
      <c r="KCS236" s="24"/>
      <c r="KCT236" s="24"/>
      <c r="KCU236" s="24"/>
      <c r="KCV236" s="24"/>
      <c r="KCW236" s="24"/>
      <c r="KCX236" s="24"/>
      <c r="KCY236" s="24"/>
      <c r="KCZ236" s="24"/>
      <c r="KDA236" s="24"/>
      <c r="KDB236" s="24"/>
      <c r="KDC236" s="24"/>
      <c r="KDD236" s="24"/>
      <c r="KDH236" s="3"/>
      <c r="KDI236" s="31"/>
      <c r="KDJ236" s="5"/>
      <c r="KDK236" s="9"/>
      <c r="KDN236" s="2"/>
      <c r="KDQ236" s="24"/>
      <c r="KDR236" s="24"/>
      <c r="KDS236" s="31"/>
      <c r="KDT236" s="24"/>
      <c r="KDU236" s="24"/>
      <c r="KDV236" s="24"/>
      <c r="KDW236" s="24"/>
      <c r="KDX236" s="24"/>
      <c r="KDY236" s="24"/>
      <c r="KDZ236" s="24"/>
      <c r="KEA236" s="24"/>
      <c r="KEB236" s="24"/>
      <c r="KEC236" s="24"/>
      <c r="KED236" s="24"/>
      <c r="KEE236" s="24"/>
      <c r="KEF236" s="24"/>
      <c r="KEG236" s="24"/>
      <c r="KEH236" s="24"/>
      <c r="KEL236" s="3"/>
      <c r="KEM236" s="31"/>
      <c r="KEN236" s="5"/>
      <c r="KEO236" s="9"/>
      <c r="KER236" s="2"/>
      <c r="KEU236" s="24"/>
      <c r="KEV236" s="24"/>
      <c r="KEW236" s="31"/>
      <c r="KEX236" s="24"/>
      <c r="KEY236" s="24"/>
      <c r="KEZ236" s="24"/>
      <c r="KFA236" s="24"/>
      <c r="KFB236" s="24"/>
      <c r="KFC236" s="24"/>
      <c r="KFD236" s="24"/>
      <c r="KFE236" s="24"/>
      <c r="KFF236" s="24"/>
      <c r="KFG236" s="24"/>
      <c r="KFH236" s="24"/>
      <c r="KFI236" s="24"/>
      <c r="KFJ236" s="24"/>
      <c r="KFK236" s="24"/>
      <c r="KFL236" s="24"/>
      <c r="KFP236" s="3"/>
      <c r="KFQ236" s="31"/>
      <c r="KFR236" s="5"/>
      <c r="KFS236" s="9"/>
      <c r="KFV236" s="2"/>
      <c r="KFY236" s="24"/>
      <c r="KFZ236" s="24"/>
      <c r="KGA236" s="31"/>
      <c r="KGB236" s="24"/>
      <c r="KGC236" s="24"/>
      <c r="KGD236" s="24"/>
      <c r="KGE236" s="24"/>
      <c r="KGF236" s="24"/>
      <c r="KGG236" s="24"/>
      <c r="KGH236" s="24"/>
      <c r="KGI236" s="24"/>
      <c r="KGJ236" s="24"/>
      <c r="KGK236" s="24"/>
      <c r="KGL236" s="24"/>
      <c r="KGM236" s="24"/>
      <c r="KGN236" s="24"/>
      <c r="KGO236" s="24"/>
      <c r="KGP236" s="24"/>
      <c r="KGT236" s="3"/>
      <c r="KGU236" s="31"/>
      <c r="KGV236" s="5"/>
      <c r="KGW236" s="9"/>
      <c r="KGZ236" s="2"/>
      <c r="KHC236" s="24"/>
      <c r="KHD236" s="24"/>
      <c r="KHE236" s="31"/>
      <c r="KHF236" s="24"/>
      <c r="KHG236" s="24"/>
      <c r="KHH236" s="24"/>
      <c r="KHI236" s="24"/>
      <c r="KHJ236" s="24"/>
      <c r="KHK236" s="24"/>
      <c r="KHL236" s="24"/>
      <c r="KHM236" s="24"/>
      <c r="KHN236" s="24"/>
      <c r="KHO236" s="24"/>
      <c r="KHP236" s="24"/>
      <c r="KHQ236" s="24"/>
      <c r="KHR236" s="24"/>
      <c r="KHS236" s="24"/>
      <c r="KHT236" s="24"/>
      <c r="KHX236" s="3"/>
      <c r="KHY236" s="31"/>
      <c r="KHZ236" s="5"/>
      <c r="KIA236" s="9"/>
      <c r="KID236" s="2"/>
      <c r="KIG236" s="24"/>
      <c r="KIH236" s="24"/>
      <c r="KII236" s="31"/>
      <c r="KIJ236" s="24"/>
      <c r="KIK236" s="24"/>
      <c r="KIL236" s="24"/>
      <c r="KIM236" s="24"/>
      <c r="KIN236" s="24"/>
      <c r="KIO236" s="24"/>
      <c r="KIP236" s="24"/>
      <c r="KIQ236" s="24"/>
      <c r="KIR236" s="24"/>
      <c r="KIS236" s="24"/>
      <c r="KIT236" s="24"/>
      <c r="KIU236" s="24"/>
      <c r="KIV236" s="24"/>
      <c r="KIW236" s="24"/>
      <c r="KIX236" s="24"/>
      <c r="KJB236" s="3"/>
      <c r="KJC236" s="31"/>
      <c r="KJD236" s="5"/>
      <c r="KJE236" s="9"/>
      <c r="KJH236" s="2"/>
      <c r="KJK236" s="24"/>
      <c r="KJL236" s="24"/>
      <c r="KJM236" s="31"/>
      <c r="KJN236" s="24"/>
      <c r="KJO236" s="24"/>
      <c r="KJP236" s="24"/>
      <c r="KJQ236" s="24"/>
      <c r="KJR236" s="24"/>
      <c r="KJS236" s="24"/>
      <c r="KJT236" s="24"/>
      <c r="KJU236" s="24"/>
      <c r="KJV236" s="24"/>
      <c r="KJW236" s="24"/>
      <c r="KJX236" s="24"/>
      <c r="KJY236" s="24"/>
      <c r="KJZ236" s="24"/>
      <c r="KKA236" s="24"/>
      <c r="KKB236" s="24"/>
      <c r="KKF236" s="3"/>
      <c r="KKG236" s="31"/>
      <c r="KKH236" s="5"/>
      <c r="KKI236" s="9"/>
      <c r="KKL236" s="2"/>
      <c r="KKO236" s="24"/>
      <c r="KKP236" s="24"/>
      <c r="KKQ236" s="31"/>
      <c r="KKR236" s="24"/>
      <c r="KKS236" s="24"/>
      <c r="KKT236" s="24"/>
      <c r="KKU236" s="24"/>
      <c r="KKV236" s="24"/>
      <c r="KKW236" s="24"/>
      <c r="KKX236" s="24"/>
      <c r="KKY236" s="24"/>
      <c r="KKZ236" s="24"/>
      <c r="KLA236" s="24"/>
      <c r="KLB236" s="24"/>
      <c r="KLC236" s="24"/>
      <c r="KLD236" s="24"/>
      <c r="KLE236" s="24"/>
      <c r="KLF236" s="24"/>
      <c r="KLJ236" s="3"/>
      <c r="KLK236" s="31"/>
      <c r="KLL236" s="5"/>
      <c r="KLM236" s="9"/>
      <c r="KLP236" s="2"/>
      <c r="KLS236" s="24"/>
      <c r="KLT236" s="24"/>
      <c r="KLU236" s="31"/>
      <c r="KLV236" s="24"/>
      <c r="KLW236" s="24"/>
      <c r="KLX236" s="24"/>
      <c r="KLY236" s="24"/>
      <c r="KLZ236" s="24"/>
      <c r="KMA236" s="24"/>
      <c r="KMB236" s="24"/>
      <c r="KMC236" s="24"/>
      <c r="KMD236" s="24"/>
      <c r="KME236" s="24"/>
      <c r="KMF236" s="24"/>
      <c r="KMG236" s="24"/>
      <c r="KMH236" s="24"/>
      <c r="KMI236" s="24"/>
      <c r="KMJ236" s="24"/>
      <c r="KMN236" s="3"/>
      <c r="KMO236" s="31"/>
      <c r="KMP236" s="5"/>
      <c r="KMQ236" s="9"/>
      <c r="KMT236" s="2"/>
      <c r="KMW236" s="24"/>
      <c r="KMX236" s="24"/>
      <c r="KMY236" s="31"/>
      <c r="KMZ236" s="24"/>
      <c r="KNA236" s="24"/>
      <c r="KNB236" s="24"/>
      <c r="KNC236" s="24"/>
      <c r="KND236" s="24"/>
      <c r="KNE236" s="24"/>
      <c r="KNF236" s="24"/>
      <c r="KNG236" s="24"/>
      <c r="KNH236" s="24"/>
      <c r="KNI236" s="24"/>
      <c r="KNJ236" s="24"/>
      <c r="KNK236" s="24"/>
      <c r="KNL236" s="24"/>
      <c r="KNM236" s="24"/>
      <c r="KNN236" s="24"/>
      <c r="KNR236" s="3"/>
      <c r="KNS236" s="31"/>
      <c r="KNT236" s="5"/>
      <c r="KNU236" s="9"/>
      <c r="KNX236" s="2"/>
      <c r="KOA236" s="24"/>
      <c r="KOB236" s="24"/>
      <c r="KOC236" s="31"/>
      <c r="KOD236" s="24"/>
      <c r="KOE236" s="24"/>
      <c r="KOF236" s="24"/>
      <c r="KOG236" s="24"/>
      <c r="KOH236" s="24"/>
      <c r="KOI236" s="24"/>
      <c r="KOJ236" s="24"/>
      <c r="KOK236" s="24"/>
      <c r="KOL236" s="24"/>
      <c r="KOM236" s="24"/>
      <c r="KON236" s="24"/>
      <c r="KOO236" s="24"/>
      <c r="KOP236" s="24"/>
      <c r="KOQ236" s="24"/>
      <c r="KOR236" s="24"/>
      <c r="KOV236" s="3"/>
      <c r="KOW236" s="31"/>
      <c r="KOX236" s="5"/>
      <c r="KOY236" s="9"/>
      <c r="KPB236" s="2"/>
      <c r="KPE236" s="24"/>
      <c r="KPF236" s="24"/>
      <c r="KPG236" s="31"/>
      <c r="KPH236" s="24"/>
      <c r="KPI236" s="24"/>
      <c r="KPJ236" s="24"/>
      <c r="KPK236" s="24"/>
      <c r="KPL236" s="24"/>
      <c r="KPM236" s="24"/>
      <c r="KPN236" s="24"/>
      <c r="KPO236" s="24"/>
      <c r="KPP236" s="24"/>
      <c r="KPQ236" s="24"/>
      <c r="KPR236" s="24"/>
      <c r="KPS236" s="24"/>
      <c r="KPT236" s="24"/>
      <c r="KPU236" s="24"/>
      <c r="KPV236" s="24"/>
      <c r="KPZ236" s="3"/>
      <c r="KQA236" s="31"/>
      <c r="KQB236" s="5"/>
      <c r="KQC236" s="9"/>
      <c r="KQF236" s="2"/>
      <c r="KQI236" s="24"/>
      <c r="KQJ236" s="24"/>
      <c r="KQK236" s="31"/>
      <c r="KQL236" s="24"/>
      <c r="KQM236" s="24"/>
      <c r="KQN236" s="24"/>
      <c r="KQO236" s="24"/>
      <c r="KQP236" s="24"/>
      <c r="KQQ236" s="24"/>
      <c r="KQR236" s="24"/>
      <c r="KQS236" s="24"/>
      <c r="KQT236" s="24"/>
      <c r="KQU236" s="24"/>
      <c r="KQV236" s="24"/>
      <c r="KQW236" s="24"/>
      <c r="KQX236" s="24"/>
      <c r="KQY236" s="24"/>
      <c r="KQZ236" s="24"/>
      <c r="KRD236" s="3"/>
      <c r="KRE236" s="31"/>
      <c r="KRF236" s="5"/>
      <c r="KRG236" s="9"/>
      <c r="KRJ236" s="2"/>
      <c r="KRM236" s="24"/>
      <c r="KRN236" s="24"/>
      <c r="KRO236" s="31"/>
      <c r="KRP236" s="24"/>
      <c r="KRQ236" s="24"/>
      <c r="KRR236" s="24"/>
      <c r="KRS236" s="24"/>
      <c r="KRT236" s="24"/>
      <c r="KRU236" s="24"/>
      <c r="KRV236" s="24"/>
      <c r="KRW236" s="24"/>
      <c r="KRX236" s="24"/>
      <c r="KRY236" s="24"/>
      <c r="KRZ236" s="24"/>
      <c r="KSA236" s="24"/>
      <c r="KSB236" s="24"/>
      <c r="KSC236" s="24"/>
      <c r="KSD236" s="24"/>
      <c r="KSH236" s="3"/>
      <c r="KSI236" s="31"/>
      <c r="KSJ236" s="5"/>
      <c r="KSK236" s="9"/>
      <c r="KSN236" s="2"/>
      <c r="KSQ236" s="24"/>
      <c r="KSR236" s="24"/>
      <c r="KSS236" s="31"/>
      <c r="KST236" s="24"/>
      <c r="KSU236" s="24"/>
      <c r="KSV236" s="24"/>
      <c r="KSW236" s="24"/>
      <c r="KSX236" s="24"/>
      <c r="KSY236" s="24"/>
      <c r="KSZ236" s="24"/>
      <c r="KTA236" s="24"/>
      <c r="KTB236" s="24"/>
      <c r="KTC236" s="24"/>
      <c r="KTD236" s="24"/>
      <c r="KTE236" s="24"/>
      <c r="KTF236" s="24"/>
      <c r="KTG236" s="24"/>
      <c r="KTH236" s="24"/>
      <c r="KTL236" s="3"/>
      <c r="KTM236" s="31"/>
      <c r="KTN236" s="5"/>
      <c r="KTO236" s="9"/>
      <c r="KTR236" s="2"/>
      <c r="KTU236" s="24"/>
      <c r="KTV236" s="24"/>
      <c r="KTW236" s="31"/>
      <c r="KTX236" s="24"/>
      <c r="KTY236" s="24"/>
      <c r="KTZ236" s="24"/>
      <c r="KUA236" s="24"/>
      <c r="KUB236" s="24"/>
      <c r="KUC236" s="24"/>
      <c r="KUD236" s="24"/>
      <c r="KUE236" s="24"/>
      <c r="KUF236" s="24"/>
      <c r="KUG236" s="24"/>
      <c r="KUH236" s="24"/>
      <c r="KUI236" s="24"/>
      <c r="KUJ236" s="24"/>
      <c r="KUK236" s="24"/>
      <c r="KUL236" s="24"/>
      <c r="KUP236" s="3"/>
      <c r="KUQ236" s="31"/>
      <c r="KUR236" s="5"/>
      <c r="KUS236" s="9"/>
      <c r="KUV236" s="2"/>
      <c r="KUY236" s="24"/>
      <c r="KUZ236" s="24"/>
      <c r="KVA236" s="31"/>
      <c r="KVB236" s="24"/>
      <c r="KVC236" s="24"/>
      <c r="KVD236" s="24"/>
      <c r="KVE236" s="24"/>
      <c r="KVF236" s="24"/>
      <c r="KVG236" s="24"/>
      <c r="KVH236" s="24"/>
      <c r="KVI236" s="24"/>
      <c r="KVJ236" s="24"/>
      <c r="KVK236" s="24"/>
      <c r="KVL236" s="24"/>
      <c r="KVM236" s="24"/>
      <c r="KVN236" s="24"/>
      <c r="KVO236" s="24"/>
      <c r="KVP236" s="24"/>
      <c r="KVT236" s="3"/>
      <c r="KVU236" s="31"/>
      <c r="KVV236" s="5"/>
      <c r="KVW236" s="9"/>
      <c r="KVZ236" s="2"/>
      <c r="KWC236" s="24"/>
      <c r="KWD236" s="24"/>
      <c r="KWE236" s="31"/>
      <c r="KWF236" s="24"/>
      <c r="KWG236" s="24"/>
      <c r="KWH236" s="24"/>
      <c r="KWI236" s="24"/>
      <c r="KWJ236" s="24"/>
      <c r="KWK236" s="24"/>
      <c r="KWL236" s="24"/>
      <c r="KWM236" s="24"/>
      <c r="KWN236" s="24"/>
      <c r="KWO236" s="24"/>
      <c r="KWP236" s="24"/>
      <c r="KWQ236" s="24"/>
      <c r="KWR236" s="24"/>
      <c r="KWS236" s="24"/>
      <c r="KWT236" s="24"/>
      <c r="KWX236" s="3"/>
      <c r="KWY236" s="31"/>
      <c r="KWZ236" s="5"/>
      <c r="KXA236" s="9"/>
      <c r="KXD236" s="2"/>
      <c r="KXG236" s="24"/>
      <c r="KXH236" s="24"/>
      <c r="KXI236" s="31"/>
      <c r="KXJ236" s="24"/>
      <c r="KXK236" s="24"/>
      <c r="KXL236" s="24"/>
      <c r="KXM236" s="24"/>
      <c r="KXN236" s="24"/>
      <c r="KXO236" s="24"/>
      <c r="KXP236" s="24"/>
      <c r="KXQ236" s="24"/>
      <c r="KXR236" s="24"/>
      <c r="KXS236" s="24"/>
      <c r="KXT236" s="24"/>
      <c r="KXU236" s="24"/>
      <c r="KXV236" s="24"/>
      <c r="KXW236" s="24"/>
      <c r="KXX236" s="24"/>
      <c r="KYB236" s="3"/>
      <c r="KYC236" s="31"/>
      <c r="KYD236" s="5"/>
      <c r="KYE236" s="9"/>
      <c r="KYH236" s="2"/>
      <c r="KYK236" s="24"/>
      <c r="KYL236" s="24"/>
      <c r="KYM236" s="31"/>
      <c r="KYN236" s="24"/>
      <c r="KYO236" s="24"/>
      <c r="KYP236" s="24"/>
      <c r="KYQ236" s="24"/>
      <c r="KYR236" s="24"/>
      <c r="KYS236" s="24"/>
      <c r="KYT236" s="24"/>
      <c r="KYU236" s="24"/>
      <c r="KYV236" s="24"/>
      <c r="KYW236" s="24"/>
      <c r="KYX236" s="24"/>
      <c r="KYY236" s="24"/>
      <c r="KYZ236" s="24"/>
      <c r="KZA236" s="24"/>
      <c r="KZB236" s="24"/>
      <c r="KZF236" s="3"/>
      <c r="KZG236" s="31"/>
      <c r="KZH236" s="5"/>
      <c r="KZI236" s="9"/>
      <c r="KZL236" s="2"/>
      <c r="KZO236" s="24"/>
      <c r="KZP236" s="24"/>
      <c r="KZQ236" s="31"/>
      <c r="KZR236" s="24"/>
      <c r="KZS236" s="24"/>
      <c r="KZT236" s="24"/>
      <c r="KZU236" s="24"/>
      <c r="KZV236" s="24"/>
      <c r="KZW236" s="24"/>
      <c r="KZX236" s="24"/>
      <c r="KZY236" s="24"/>
      <c r="KZZ236" s="24"/>
      <c r="LAA236" s="24"/>
      <c r="LAB236" s="24"/>
      <c r="LAC236" s="24"/>
      <c r="LAD236" s="24"/>
      <c r="LAE236" s="24"/>
      <c r="LAF236" s="24"/>
      <c r="LAJ236" s="3"/>
      <c r="LAK236" s="31"/>
      <c r="LAL236" s="5"/>
      <c r="LAM236" s="9"/>
      <c r="LAP236" s="2"/>
      <c r="LAS236" s="24"/>
      <c r="LAT236" s="24"/>
      <c r="LAU236" s="31"/>
      <c r="LAV236" s="24"/>
      <c r="LAW236" s="24"/>
      <c r="LAX236" s="24"/>
      <c r="LAY236" s="24"/>
      <c r="LAZ236" s="24"/>
      <c r="LBA236" s="24"/>
      <c r="LBB236" s="24"/>
      <c r="LBC236" s="24"/>
      <c r="LBD236" s="24"/>
      <c r="LBE236" s="24"/>
      <c r="LBF236" s="24"/>
      <c r="LBG236" s="24"/>
      <c r="LBH236" s="24"/>
      <c r="LBI236" s="24"/>
      <c r="LBJ236" s="24"/>
      <c r="LBN236" s="3"/>
      <c r="LBO236" s="31"/>
      <c r="LBP236" s="5"/>
      <c r="LBQ236" s="9"/>
      <c r="LBT236" s="2"/>
      <c r="LBW236" s="24"/>
      <c r="LBX236" s="24"/>
      <c r="LBY236" s="31"/>
      <c r="LBZ236" s="24"/>
      <c r="LCA236" s="24"/>
      <c r="LCB236" s="24"/>
      <c r="LCC236" s="24"/>
      <c r="LCD236" s="24"/>
      <c r="LCE236" s="24"/>
      <c r="LCF236" s="24"/>
      <c r="LCG236" s="24"/>
      <c r="LCH236" s="24"/>
      <c r="LCI236" s="24"/>
      <c r="LCJ236" s="24"/>
      <c r="LCK236" s="24"/>
      <c r="LCL236" s="24"/>
      <c r="LCM236" s="24"/>
      <c r="LCN236" s="24"/>
      <c r="LCR236" s="3"/>
      <c r="LCS236" s="31"/>
      <c r="LCT236" s="5"/>
      <c r="LCU236" s="9"/>
      <c r="LCX236" s="2"/>
      <c r="LDA236" s="24"/>
      <c r="LDB236" s="24"/>
      <c r="LDC236" s="31"/>
      <c r="LDD236" s="24"/>
      <c r="LDE236" s="24"/>
      <c r="LDF236" s="24"/>
      <c r="LDG236" s="24"/>
      <c r="LDH236" s="24"/>
      <c r="LDI236" s="24"/>
      <c r="LDJ236" s="24"/>
      <c r="LDK236" s="24"/>
      <c r="LDL236" s="24"/>
      <c r="LDM236" s="24"/>
      <c r="LDN236" s="24"/>
      <c r="LDO236" s="24"/>
      <c r="LDP236" s="24"/>
      <c r="LDQ236" s="24"/>
      <c r="LDR236" s="24"/>
      <c r="LDV236" s="3"/>
      <c r="LDW236" s="31"/>
      <c r="LDX236" s="5"/>
      <c r="LDY236" s="9"/>
      <c r="LEB236" s="2"/>
      <c r="LEE236" s="24"/>
      <c r="LEF236" s="24"/>
      <c r="LEG236" s="31"/>
      <c r="LEH236" s="24"/>
      <c r="LEI236" s="24"/>
      <c r="LEJ236" s="24"/>
      <c r="LEK236" s="24"/>
      <c r="LEL236" s="24"/>
      <c r="LEM236" s="24"/>
      <c r="LEN236" s="24"/>
      <c r="LEO236" s="24"/>
      <c r="LEP236" s="24"/>
      <c r="LEQ236" s="24"/>
      <c r="LER236" s="24"/>
      <c r="LES236" s="24"/>
      <c r="LET236" s="24"/>
      <c r="LEU236" s="24"/>
      <c r="LEV236" s="24"/>
      <c r="LEZ236" s="3"/>
      <c r="LFA236" s="31"/>
      <c r="LFB236" s="5"/>
      <c r="LFC236" s="9"/>
      <c r="LFF236" s="2"/>
      <c r="LFI236" s="24"/>
      <c r="LFJ236" s="24"/>
      <c r="LFK236" s="31"/>
      <c r="LFL236" s="24"/>
      <c r="LFM236" s="24"/>
      <c r="LFN236" s="24"/>
      <c r="LFO236" s="24"/>
      <c r="LFP236" s="24"/>
      <c r="LFQ236" s="24"/>
      <c r="LFR236" s="24"/>
      <c r="LFS236" s="24"/>
      <c r="LFT236" s="24"/>
      <c r="LFU236" s="24"/>
      <c r="LFV236" s="24"/>
      <c r="LFW236" s="24"/>
      <c r="LFX236" s="24"/>
      <c r="LFY236" s="24"/>
      <c r="LFZ236" s="24"/>
      <c r="LGD236" s="3"/>
      <c r="LGE236" s="31"/>
      <c r="LGF236" s="5"/>
      <c r="LGG236" s="9"/>
      <c r="LGJ236" s="2"/>
      <c r="LGM236" s="24"/>
      <c r="LGN236" s="24"/>
      <c r="LGO236" s="31"/>
      <c r="LGP236" s="24"/>
      <c r="LGQ236" s="24"/>
      <c r="LGR236" s="24"/>
      <c r="LGS236" s="24"/>
      <c r="LGT236" s="24"/>
      <c r="LGU236" s="24"/>
      <c r="LGV236" s="24"/>
      <c r="LGW236" s="24"/>
      <c r="LGX236" s="24"/>
      <c r="LGY236" s="24"/>
      <c r="LGZ236" s="24"/>
      <c r="LHA236" s="24"/>
      <c r="LHB236" s="24"/>
      <c r="LHC236" s="24"/>
      <c r="LHD236" s="24"/>
      <c r="LHH236" s="3"/>
      <c r="LHI236" s="31"/>
      <c r="LHJ236" s="5"/>
      <c r="LHK236" s="9"/>
      <c r="LHN236" s="2"/>
      <c r="LHQ236" s="24"/>
      <c r="LHR236" s="24"/>
      <c r="LHS236" s="31"/>
      <c r="LHT236" s="24"/>
      <c r="LHU236" s="24"/>
      <c r="LHV236" s="24"/>
      <c r="LHW236" s="24"/>
      <c r="LHX236" s="24"/>
      <c r="LHY236" s="24"/>
      <c r="LHZ236" s="24"/>
      <c r="LIA236" s="24"/>
      <c r="LIB236" s="24"/>
      <c r="LIC236" s="24"/>
      <c r="LID236" s="24"/>
      <c r="LIE236" s="24"/>
      <c r="LIF236" s="24"/>
      <c r="LIG236" s="24"/>
      <c r="LIH236" s="24"/>
      <c r="LIL236" s="3"/>
      <c r="LIM236" s="31"/>
      <c r="LIN236" s="5"/>
      <c r="LIO236" s="9"/>
      <c r="LIR236" s="2"/>
      <c r="LIU236" s="24"/>
      <c r="LIV236" s="24"/>
      <c r="LIW236" s="31"/>
      <c r="LIX236" s="24"/>
      <c r="LIY236" s="24"/>
      <c r="LIZ236" s="24"/>
      <c r="LJA236" s="24"/>
      <c r="LJB236" s="24"/>
      <c r="LJC236" s="24"/>
      <c r="LJD236" s="24"/>
      <c r="LJE236" s="24"/>
      <c r="LJF236" s="24"/>
      <c r="LJG236" s="24"/>
      <c r="LJH236" s="24"/>
      <c r="LJI236" s="24"/>
      <c r="LJJ236" s="24"/>
      <c r="LJK236" s="24"/>
      <c r="LJL236" s="24"/>
      <c r="LJP236" s="3"/>
      <c r="LJQ236" s="31"/>
      <c r="LJR236" s="5"/>
      <c r="LJS236" s="9"/>
      <c r="LJV236" s="2"/>
      <c r="LJY236" s="24"/>
      <c r="LJZ236" s="24"/>
      <c r="LKA236" s="31"/>
      <c r="LKB236" s="24"/>
      <c r="LKC236" s="24"/>
      <c r="LKD236" s="24"/>
      <c r="LKE236" s="24"/>
      <c r="LKF236" s="24"/>
      <c r="LKG236" s="24"/>
      <c r="LKH236" s="24"/>
      <c r="LKI236" s="24"/>
      <c r="LKJ236" s="24"/>
      <c r="LKK236" s="24"/>
      <c r="LKL236" s="24"/>
      <c r="LKM236" s="24"/>
      <c r="LKN236" s="24"/>
      <c r="LKO236" s="24"/>
      <c r="LKP236" s="24"/>
      <c r="LKT236" s="3"/>
      <c r="LKU236" s="31"/>
      <c r="LKV236" s="5"/>
      <c r="LKW236" s="9"/>
      <c r="LKZ236" s="2"/>
      <c r="LLC236" s="24"/>
      <c r="LLD236" s="24"/>
      <c r="LLE236" s="31"/>
      <c r="LLF236" s="24"/>
      <c r="LLG236" s="24"/>
      <c r="LLH236" s="24"/>
      <c r="LLI236" s="24"/>
      <c r="LLJ236" s="24"/>
      <c r="LLK236" s="24"/>
      <c r="LLL236" s="24"/>
      <c r="LLM236" s="24"/>
      <c r="LLN236" s="24"/>
      <c r="LLO236" s="24"/>
      <c r="LLP236" s="24"/>
      <c r="LLQ236" s="24"/>
      <c r="LLR236" s="24"/>
      <c r="LLS236" s="24"/>
      <c r="LLT236" s="24"/>
      <c r="LLX236" s="3"/>
      <c r="LLY236" s="31"/>
      <c r="LLZ236" s="5"/>
      <c r="LMA236" s="9"/>
      <c r="LMD236" s="2"/>
      <c r="LMG236" s="24"/>
      <c r="LMH236" s="24"/>
      <c r="LMI236" s="31"/>
      <c r="LMJ236" s="24"/>
      <c r="LMK236" s="24"/>
      <c r="LML236" s="24"/>
      <c r="LMM236" s="24"/>
      <c r="LMN236" s="24"/>
      <c r="LMO236" s="24"/>
      <c r="LMP236" s="24"/>
      <c r="LMQ236" s="24"/>
      <c r="LMR236" s="24"/>
      <c r="LMS236" s="24"/>
      <c r="LMT236" s="24"/>
      <c r="LMU236" s="24"/>
      <c r="LMV236" s="24"/>
      <c r="LMW236" s="24"/>
      <c r="LMX236" s="24"/>
      <c r="LNB236" s="3"/>
      <c r="LNC236" s="31"/>
      <c r="LND236" s="5"/>
      <c r="LNE236" s="9"/>
      <c r="LNH236" s="2"/>
      <c r="LNK236" s="24"/>
      <c r="LNL236" s="24"/>
      <c r="LNM236" s="31"/>
      <c r="LNN236" s="24"/>
      <c r="LNO236" s="24"/>
      <c r="LNP236" s="24"/>
      <c r="LNQ236" s="24"/>
      <c r="LNR236" s="24"/>
      <c r="LNS236" s="24"/>
      <c r="LNT236" s="24"/>
      <c r="LNU236" s="24"/>
      <c r="LNV236" s="24"/>
      <c r="LNW236" s="24"/>
      <c r="LNX236" s="24"/>
      <c r="LNY236" s="24"/>
      <c r="LNZ236" s="24"/>
      <c r="LOA236" s="24"/>
      <c r="LOB236" s="24"/>
      <c r="LOF236" s="3"/>
      <c r="LOG236" s="31"/>
      <c r="LOH236" s="5"/>
      <c r="LOI236" s="9"/>
      <c r="LOL236" s="2"/>
      <c r="LOO236" s="24"/>
      <c r="LOP236" s="24"/>
      <c r="LOQ236" s="31"/>
      <c r="LOR236" s="24"/>
      <c r="LOS236" s="24"/>
      <c r="LOT236" s="24"/>
      <c r="LOU236" s="24"/>
      <c r="LOV236" s="24"/>
      <c r="LOW236" s="24"/>
      <c r="LOX236" s="24"/>
      <c r="LOY236" s="24"/>
      <c r="LOZ236" s="24"/>
      <c r="LPA236" s="24"/>
      <c r="LPB236" s="24"/>
      <c r="LPC236" s="24"/>
      <c r="LPD236" s="24"/>
      <c r="LPE236" s="24"/>
      <c r="LPF236" s="24"/>
      <c r="LPJ236" s="3"/>
      <c r="LPK236" s="31"/>
      <c r="LPL236" s="5"/>
      <c r="LPM236" s="9"/>
      <c r="LPP236" s="2"/>
      <c r="LPS236" s="24"/>
      <c r="LPT236" s="24"/>
      <c r="LPU236" s="31"/>
      <c r="LPV236" s="24"/>
      <c r="LPW236" s="24"/>
      <c r="LPX236" s="24"/>
      <c r="LPY236" s="24"/>
      <c r="LPZ236" s="24"/>
      <c r="LQA236" s="24"/>
      <c r="LQB236" s="24"/>
      <c r="LQC236" s="24"/>
      <c r="LQD236" s="24"/>
      <c r="LQE236" s="24"/>
      <c r="LQF236" s="24"/>
      <c r="LQG236" s="24"/>
      <c r="LQH236" s="24"/>
      <c r="LQI236" s="24"/>
      <c r="LQJ236" s="24"/>
      <c r="LQN236" s="3"/>
      <c r="LQO236" s="31"/>
      <c r="LQP236" s="5"/>
      <c r="LQQ236" s="9"/>
      <c r="LQT236" s="2"/>
      <c r="LQW236" s="24"/>
      <c r="LQX236" s="24"/>
      <c r="LQY236" s="31"/>
      <c r="LQZ236" s="24"/>
      <c r="LRA236" s="24"/>
      <c r="LRB236" s="24"/>
      <c r="LRC236" s="24"/>
      <c r="LRD236" s="24"/>
      <c r="LRE236" s="24"/>
      <c r="LRF236" s="24"/>
      <c r="LRG236" s="24"/>
      <c r="LRH236" s="24"/>
      <c r="LRI236" s="24"/>
      <c r="LRJ236" s="24"/>
      <c r="LRK236" s="24"/>
      <c r="LRL236" s="24"/>
      <c r="LRM236" s="24"/>
      <c r="LRN236" s="24"/>
      <c r="LRR236" s="3"/>
      <c r="LRS236" s="31"/>
      <c r="LRT236" s="5"/>
      <c r="LRU236" s="9"/>
      <c r="LRX236" s="2"/>
      <c r="LSA236" s="24"/>
      <c r="LSB236" s="24"/>
      <c r="LSC236" s="31"/>
      <c r="LSD236" s="24"/>
      <c r="LSE236" s="24"/>
      <c r="LSF236" s="24"/>
      <c r="LSG236" s="24"/>
      <c r="LSH236" s="24"/>
      <c r="LSI236" s="24"/>
      <c r="LSJ236" s="24"/>
      <c r="LSK236" s="24"/>
      <c r="LSL236" s="24"/>
      <c r="LSM236" s="24"/>
      <c r="LSN236" s="24"/>
      <c r="LSO236" s="24"/>
      <c r="LSP236" s="24"/>
      <c r="LSQ236" s="24"/>
      <c r="LSR236" s="24"/>
      <c r="LSV236" s="3"/>
      <c r="LSW236" s="31"/>
      <c r="LSX236" s="5"/>
      <c r="LSY236" s="9"/>
      <c r="LTB236" s="2"/>
      <c r="LTE236" s="24"/>
      <c r="LTF236" s="24"/>
      <c r="LTG236" s="31"/>
      <c r="LTH236" s="24"/>
      <c r="LTI236" s="24"/>
      <c r="LTJ236" s="24"/>
      <c r="LTK236" s="24"/>
      <c r="LTL236" s="24"/>
      <c r="LTM236" s="24"/>
      <c r="LTN236" s="24"/>
      <c r="LTO236" s="24"/>
      <c r="LTP236" s="24"/>
      <c r="LTQ236" s="24"/>
      <c r="LTR236" s="24"/>
      <c r="LTS236" s="24"/>
      <c r="LTT236" s="24"/>
      <c r="LTU236" s="24"/>
      <c r="LTV236" s="24"/>
      <c r="LTZ236" s="3"/>
      <c r="LUA236" s="31"/>
      <c r="LUB236" s="5"/>
      <c r="LUC236" s="9"/>
      <c r="LUF236" s="2"/>
      <c r="LUI236" s="24"/>
      <c r="LUJ236" s="24"/>
      <c r="LUK236" s="31"/>
      <c r="LUL236" s="24"/>
      <c r="LUM236" s="24"/>
      <c r="LUN236" s="24"/>
      <c r="LUO236" s="24"/>
      <c r="LUP236" s="24"/>
      <c r="LUQ236" s="24"/>
      <c r="LUR236" s="24"/>
      <c r="LUS236" s="24"/>
      <c r="LUT236" s="24"/>
      <c r="LUU236" s="24"/>
      <c r="LUV236" s="24"/>
      <c r="LUW236" s="24"/>
      <c r="LUX236" s="24"/>
      <c r="LUY236" s="24"/>
      <c r="LUZ236" s="24"/>
      <c r="LVD236" s="3"/>
      <c r="LVE236" s="31"/>
      <c r="LVF236" s="5"/>
      <c r="LVG236" s="9"/>
      <c r="LVJ236" s="2"/>
      <c r="LVM236" s="24"/>
      <c r="LVN236" s="24"/>
      <c r="LVO236" s="31"/>
      <c r="LVP236" s="24"/>
      <c r="LVQ236" s="24"/>
      <c r="LVR236" s="24"/>
      <c r="LVS236" s="24"/>
      <c r="LVT236" s="24"/>
      <c r="LVU236" s="24"/>
      <c r="LVV236" s="24"/>
      <c r="LVW236" s="24"/>
      <c r="LVX236" s="24"/>
      <c r="LVY236" s="24"/>
      <c r="LVZ236" s="24"/>
      <c r="LWA236" s="24"/>
      <c r="LWB236" s="24"/>
      <c r="LWC236" s="24"/>
      <c r="LWD236" s="24"/>
      <c r="LWH236" s="3"/>
      <c r="LWI236" s="31"/>
      <c r="LWJ236" s="5"/>
      <c r="LWK236" s="9"/>
      <c r="LWN236" s="2"/>
      <c r="LWQ236" s="24"/>
      <c r="LWR236" s="24"/>
      <c r="LWS236" s="31"/>
      <c r="LWT236" s="24"/>
      <c r="LWU236" s="24"/>
      <c r="LWV236" s="24"/>
      <c r="LWW236" s="24"/>
      <c r="LWX236" s="24"/>
      <c r="LWY236" s="24"/>
      <c r="LWZ236" s="24"/>
      <c r="LXA236" s="24"/>
      <c r="LXB236" s="24"/>
      <c r="LXC236" s="24"/>
      <c r="LXD236" s="24"/>
      <c r="LXE236" s="24"/>
      <c r="LXF236" s="24"/>
      <c r="LXG236" s="24"/>
      <c r="LXH236" s="24"/>
      <c r="LXL236" s="3"/>
      <c r="LXM236" s="31"/>
      <c r="LXN236" s="5"/>
      <c r="LXO236" s="9"/>
      <c r="LXR236" s="2"/>
      <c r="LXU236" s="24"/>
      <c r="LXV236" s="24"/>
      <c r="LXW236" s="31"/>
      <c r="LXX236" s="24"/>
      <c r="LXY236" s="24"/>
      <c r="LXZ236" s="24"/>
      <c r="LYA236" s="24"/>
      <c r="LYB236" s="24"/>
      <c r="LYC236" s="24"/>
      <c r="LYD236" s="24"/>
      <c r="LYE236" s="24"/>
      <c r="LYF236" s="24"/>
      <c r="LYG236" s="24"/>
      <c r="LYH236" s="24"/>
      <c r="LYI236" s="24"/>
      <c r="LYJ236" s="24"/>
      <c r="LYK236" s="24"/>
      <c r="LYL236" s="24"/>
      <c r="LYP236" s="3"/>
      <c r="LYQ236" s="31"/>
      <c r="LYR236" s="5"/>
      <c r="LYS236" s="9"/>
      <c r="LYV236" s="2"/>
      <c r="LYY236" s="24"/>
      <c r="LYZ236" s="24"/>
      <c r="LZA236" s="31"/>
      <c r="LZB236" s="24"/>
      <c r="LZC236" s="24"/>
      <c r="LZD236" s="24"/>
      <c r="LZE236" s="24"/>
      <c r="LZF236" s="24"/>
      <c r="LZG236" s="24"/>
      <c r="LZH236" s="24"/>
      <c r="LZI236" s="24"/>
      <c r="LZJ236" s="24"/>
      <c r="LZK236" s="24"/>
      <c r="LZL236" s="24"/>
      <c r="LZM236" s="24"/>
      <c r="LZN236" s="24"/>
      <c r="LZO236" s="24"/>
      <c r="LZP236" s="24"/>
      <c r="LZT236" s="3"/>
      <c r="LZU236" s="31"/>
      <c r="LZV236" s="5"/>
      <c r="LZW236" s="9"/>
      <c r="LZZ236" s="2"/>
      <c r="MAC236" s="24"/>
      <c r="MAD236" s="24"/>
      <c r="MAE236" s="31"/>
      <c r="MAF236" s="24"/>
      <c r="MAG236" s="24"/>
      <c r="MAH236" s="24"/>
      <c r="MAI236" s="24"/>
      <c r="MAJ236" s="24"/>
      <c r="MAK236" s="24"/>
      <c r="MAL236" s="24"/>
      <c r="MAM236" s="24"/>
      <c r="MAN236" s="24"/>
      <c r="MAO236" s="24"/>
      <c r="MAP236" s="24"/>
      <c r="MAQ236" s="24"/>
      <c r="MAR236" s="24"/>
      <c r="MAS236" s="24"/>
      <c r="MAT236" s="24"/>
      <c r="MAX236" s="3"/>
      <c r="MAY236" s="31"/>
      <c r="MAZ236" s="5"/>
      <c r="MBA236" s="9"/>
      <c r="MBD236" s="2"/>
      <c r="MBG236" s="24"/>
      <c r="MBH236" s="24"/>
      <c r="MBI236" s="31"/>
      <c r="MBJ236" s="24"/>
      <c r="MBK236" s="24"/>
      <c r="MBL236" s="24"/>
      <c r="MBM236" s="24"/>
      <c r="MBN236" s="24"/>
      <c r="MBO236" s="24"/>
      <c r="MBP236" s="24"/>
      <c r="MBQ236" s="24"/>
      <c r="MBR236" s="24"/>
      <c r="MBS236" s="24"/>
      <c r="MBT236" s="24"/>
      <c r="MBU236" s="24"/>
      <c r="MBV236" s="24"/>
      <c r="MBW236" s="24"/>
      <c r="MBX236" s="24"/>
      <c r="MCB236" s="3"/>
      <c r="MCC236" s="31"/>
      <c r="MCD236" s="5"/>
      <c r="MCE236" s="9"/>
      <c r="MCH236" s="2"/>
      <c r="MCK236" s="24"/>
      <c r="MCL236" s="24"/>
      <c r="MCM236" s="31"/>
      <c r="MCN236" s="24"/>
      <c r="MCO236" s="24"/>
      <c r="MCP236" s="24"/>
      <c r="MCQ236" s="24"/>
      <c r="MCR236" s="24"/>
      <c r="MCS236" s="24"/>
      <c r="MCT236" s="24"/>
      <c r="MCU236" s="24"/>
      <c r="MCV236" s="24"/>
      <c r="MCW236" s="24"/>
      <c r="MCX236" s="24"/>
      <c r="MCY236" s="24"/>
      <c r="MCZ236" s="24"/>
      <c r="MDA236" s="24"/>
      <c r="MDB236" s="24"/>
      <c r="MDF236" s="3"/>
      <c r="MDG236" s="31"/>
      <c r="MDH236" s="5"/>
      <c r="MDI236" s="9"/>
      <c r="MDL236" s="2"/>
      <c r="MDO236" s="24"/>
      <c r="MDP236" s="24"/>
      <c r="MDQ236" s="31"/>
      <c r="MDR236" s="24"/>
      <c r="MDS236" s="24"/>
      <c r="MDT236" s="24"/>
      <c r="MDU236" s="24"/>
      <c r="MDV236" s="24"/>
      <c r="MDW236" s="24"/>
      <c r="MDX236" s="24"/>
      <c r="MDY236" s="24"/>
      <c r="MDZ236" s="24"/>
      <c r="MEA236" s="24"/>
      <c r="MEB236" s="24"/>
      <c r="MEC236" s="24"/>
      <c r="MED236" s="24"/>
      <c r="MEE236" s="24"/>
      <c r="MEF236" s="24"/>
      <c r="MEJ236" s="3"/>
      <c r="MEK236" s="31"/>
      <c r="MEL236" s="5"/>
      <c r="MEM236" s="9"/>
      <c r="MEP236" s="2"/>
      <c r="MES236" s="24"/>
      <c r="MET236" s="24"/>
      <c r="MEU236" s="31"/>
      <c r="MEV236" s="24"/>
      <c r="MEW236" s="24"/>
      <c r="MEX236" s="24"/>
      <c r="MEY236" s="24"/>
      <c r="MEZ236" s="24"/>
      <c r="MFA236" s="24"/>
      <c r="MFB236" s="24"/>
      <c r="MFC236" s="24"/>
      <c r="MFD236" s="24"/>
      <c r="MFE236" s="24"/>
      <c r="MFF236" s="24"/>
      <c r="MFG236" s="24"/>
      <c r="MFH236" s="24"/>
      <c r="MFI236" s="24"/>
      <c r="MFJ236" s="24"/>
      <c r="MFN236" s="3"/>
      <c r="MFO236" s="31"/>
      <c r="MFP236" s="5"/>
      <c r="MFQ236" s="9"/>
      <c r="MFT236" s="2"/>
      <c r="MFW236" s="24"/>
      <c r="MFX236" s="24"/>
      <c r="MFY236" s="31"/>
      <c r="MFZ236" s="24"/>
      <c r="MGA236" s="24"/>
      <c r="MGB236" s="24"/>
      <c r="MGC236" s="24"/>
      <c r="MGD236" s="24"/>
      <c r="MGE236" s="24"/>
      <c r="MGF236" s="24"/>
      <c r="MGG236" s="24"/>
      <c r="MGH236" s="24"/>
      <c r="MGI236" s="24"/>
      <c r="MGJ236" s="24"/>
      <c r="MGK236" s="24"/>
      <c r="MGL236" s="24"/>
      <c r="MGM236" s="24"/>
      <c r="MGN236" s="24"/>
      <c r="MGR236" s="3"/>
      <c r="MGS236" s="31"/>
      <c r="MGT236" s="5"/>
      <c r="MGU236" s="9"/>
      <c r="MGX236" s="2"/>
      <c r="MHA236" s="24"/>
      <c r="MHB236" s="24"/>
      <c r="MHC236" s="31"/>
      <c r="MHD236" s="24"/>
      <c r="MHE236" s="24"/>
      <c r="MHF236" s="24"/>
      <c r="MHG236" s="24"/>
      <c r="MHH236" s="24"/>
      <c r="MHI236" s="24"/>
      <c r="MHJ236" s="24"/>
      <c r="MHK236" s="24"/>
      <c r="MHL236" s="24"/>
      <c r="MHM236" s="24"/>
      <c r="MHN236" s="24"/>
      <c r="MHO236" s="24"/>
      <c r="MHP236" s="24"/>
      <c r="MHQ236" s="24"/>
      <c r="MHR236" s="24"/>
      <c r="MHV236" s="3"/>
      <c r="MHW236" s="31"/>
      <c r="MHX236" s="5"/>
      <c r="MHY236" s="9"/>
      <c r="MIB236" s="2"/>
      <c r="MIE236" s="24"/>
      <c r="MIF236" s="24"/>
      <c r="MIG236" s="31"/>
      <c r="MIH236" s="24"/>
      <c r="MII236" s="24"/>
      <c r="MIJ236" s="24"/>
      <c r="MIK236" s="24"/>
      <c r="MIL236" s="24"/>
      <c r="MIM236" s="24"/>
      <c r="MIN236" s="24"/>
      <c r="MIO236" s="24"/>
      <c r="MIP236" s="24"/>
      <c r="MIQ236" s="24"/>
      <c r="MIR236" s="24"/>
      <c r="MIS236" s="24"/>
      <c r="MIT236" s="24"/>
      <c r="MIU236" s="24"/>
      <c r="MIV236" s="24"/>
      <c r="MIZ236" s="3"/>
      <c r="MJA236" s="31"/>
      <c r="MJB236" s="5"/>
      <c r="MJC236" s="9"/>
      <c r="MJF236" s="2"/>
      <c r="MJI236" s="24"/>
      <c r="MJJ236" s="24"/>
      <c r="MJK236" s="31"/>
      <c r="MJL236" s="24"/>
      <c r="MJM236" s="24"/>
      <c r="MJN236" s="24"/>
      <c r="MJO236" s="24"/>
      <c r="MJP236" s="24"/>
      <c r="MJQ236" s="24"/>
      <c r="MJR236" s="24"/>
      <c r="MJS236" s="24"/>
      <c r="MJT236" s="24"/>
      <c r="MJU236" s="24"/>
      <c r="MJV236" s="24"/>
      <c r="MJW236" s="24"/>
      <c r="MJX236" s="24"/>
      <c r="MJY236" s="24"/>
      <c r="MJZ236" s="24"/>
      <c r="MKD236" s="3"/>
      <c r="MKE236" s="31"/>
      <c r="MKF236" s="5"/>
      <c r="MKG236" s="9"/>
      <c r="MKJ236" s="2"/>
      <c r="MKM236" s="24"/>
      <c r="MKN236" s="24"/>
      <c r="MKO236" s="31"/>
      <c r="MKP236" s="24"/>
      <c r="MKQ236" s="24"/>
      <c r="MKR236" s="24"/>
      <c r="MKS236" s="24"/>
      <c r="MKT236" s="24"/>
      <c r="MKU236" s="24"/>
      <c r="MKV236" s="24"/>
      <c r="MKW236" s="24"/>
      <c r="MKX236" s="24"/>
      <c r="MKY236" s="24"/>
      <c r="MKZ236" s="24"/>
      <c r="MLA236" s="24"/>
      <c r="MLB236" s="24"/>
      <c r="MLC236" s="24"/>
      <c r="MLD236" s="24"/>
      <c r="MLH236" s="3"/>
      <c r="MLI236" s="31"/>
      <c r="MLJ236" s="5"/>
      <c r="MLK236" s="9"/>
      <c r="MLN236" s="2"/>
      <c r="MLQ236" s="24"/>
      <c r="MLR236" s="24"/>
      <c r="MLS236" s="31"/>
      <c r="MLT236" s="24"/>
      <c r="MLU236" s="24"/>
      <c r="MLV236" s="24"/>
      <c r="MLW236" s="24"/>
      <c r="MLX236" s="24"/>
      <c r="MLY236" s="24"/>
      <c r="MLZ236" s="24"/>
      <c r="MMA236" s="24"/>
      <c r="MMB236" s="24"/>
      <c r="MMC236" s="24"/>
      <c r="MMD236" s="24"/>
      <c r="MME236" s="24"/>
      <c r="MMF236" s="24"/>
      <c r="MMG236" s="24"/>
      <c r="MMH236" s="24"/>
      <c r="MML236" s="3"/>
      <c r="MMM236" s="31"/>
      <c r="MMN236" s="5"/>
      <c r="MMO236" s="9"/>
      <c r="MMR236" s="2"/>
      <c r="MMU236" s="24"/>
      <c r="MMV236" s="24"/>
      <c r="MMW236" s="31"/>
      <c r="MMX236" s="24"/>
      <c r="MMY236" s="24"/>
      <c r="MMZ236" s="24"/>
      <c r="MNA236" s="24"/>
      <c r="MNB236" s="24"/>
      <c r="MNC236" s="24"/>
      <c r="MND236" s="24"/>
      <c r="MNE236" s="24"/>
      <c r="MNF236" s="24"/>
      <c r="MNG236" s="24"/>
      <c r="MNH236" s="24"/>
      <c r="MNI236" s="24"/>
      <c r="MNJ236" s="24"/>
      <c r="MNK236" s="24"/>
      <c r="MNL236" s="24"/>
      <c r="MNP236" s="3"/>
      <c r="MNQ236" s="31"/>
      <c r="MNR236" s="5"/>
      <c r="MNS236" s="9"/>
      <c r="MNV236" s="2"/>
      <c r="MNY236" s="24"/>
      <c r="MNZ236" s="24"/>
      <c r="MOA236" s="31"/>
      <c r="MOB236" s="24"/>
      <c r="MOC236" s="24"/>
      <c r="MOD236" s="24"/>
      <c r="MOE236" s="24"/>
      <c r="MOF236" s="24"/>
      <c r="MOG236" s="24"/>
      <c r="MOH236" s="24"/>
      <c r="MOI236" s="24"/>
      <c r="MOJ236" s="24"/>
      <c r="MOK236" s="24"/>
      <c r="MOL236" s="24"/>
      <c r="MOM236" s="24"/>
      <c r="MON236" s="24"/>
      <c r="MOO236" s="24"/>
      <c r="MOP236" s="24"/>
      <c r="MOT236" s="3"/>
      <c r="MOU236" s="31"/>
      <c r="MOV236" s="5"/>
      <c r="MOW236" s="9"/>
      <c r="MOZ236" s="2"/>
      <c r="MPC236" s="24"/>
      <c r="MPD236" s="24"/>
      <c r="MPE236" s="31"/>
      <c r="MPF236" s="24"/>
      <c r="MPG236" s="24"/>
      <c r="MPH236" s="24"/>
      <c r="MPI236" s="24"/>
      <c r="MPJ236" s="24"/>
      <c r="MPK236" s="24"/>
      <c r="MPL236" s="24"/>
      <c r="MPM236" s="24"/>
      <c r="MPN236" s="24"/>
      <c r="MPO236" s="24"/>
      <c r="MPP236" s="24"/>
      <c r="MPQ236" s="24"/>
      <c r="MPR236" s="24"/>
      <c r="MPS236" s="24"/>
      <c r="MPT236" s="24"/>
      <c r="MPX236" s="3"/>
      <c r="MPY236" s="31"/>
      <c r="MPZ236" s="5"/>
      <c r="MQA236" s="9"/>
      <c r="MQD236" s="2"/>
      <c r="MQG236" s="24"/>
      <c r="MQH236" s="24"/>
      <c r="MQI236" s="31"/>
      <c r="MQJ236" s="24"/>
      <c r="MQK236" s="24"/>
      <c r="MQL236" s="24"/>
      <c r="MQM236" s="24"/>
      <c r="MQN236" s="24"/>
      <c r="MQO236" s="24"/>
      <c r="MQP236" s="24"/>
      <c r="MQQ236" s="24"/>
      <c r="MQR236" s="24"/>
      <c r="MQS236" s="24"/>
      <c r="MQT236" s="24"/>
      <c r="MQU236" s="24"/>
      <c r="MQV236" s="24"/>
      <c r="MQW236" s="24"/>
      <c r="MQX236" s="24"/>
      <c r="MRB236" s="3"/>
      <c r="MRC236" s="31"/>
      <c r="MRD236" s="5"/>
      <c r="MRE236" s="9"/>
      <c r="MRH236" s="2"/>
      <c r="MRK236" s="24"/>
      <c r="MRL236" s="24"/>
      <c r="MRM236" s="31"/>
      <c r="MRN236" s="24"/>
      <c r="MRO236" s="24"/>
      <c r="MRP236" s="24"/>
      <c r="MRQ236" s="24"/>
      <c r="MRR236" s="24"/>
      <c r="MRS236" s="24"/>
      <c r="MRT236" s="24"/>
      <c r="MRU236" s="24"/>
      <c r="MRV236" s="24"/>
      <c r="MRW236" s="24"/>
      <c r="MRX236" s="24"/>
      <c r="MRY236" s="24"/>
      <c r="MRZ236" s="24"/>
      <c r="MSA236" s="24"/>
      <c r="MSB236" s="24"/>
      <c r="MSF236" s="3"/>
      <c r="MSG236" s="31"/>
      <c r="MSH236" s="5"/>
      <c r="MSI236" s="9"/>
      <c r="MSL236" s="2"/>
      <c r="MSO236" s="24"/>
      <c r="MSP236" s="24"/>
      <c r="MSQ236" s="31"/>
      <c r="MSR236" s="24"/>
      <c r="MSS236" s="24"/>
      <c r="MST236" s="24"/>
      <c r="MSU236" s="24"/>
      <c r="MSV236" s="24"/>
      <c r="MSW236" s="24"/>
      <c r="MSX236" s="24"/>
      <c r="MSY236" s="24"/>
      <c r="MSZ236" s="24"/>
      <c r="MTA236" s="24"/>
      <c r="MTB236" s="24"/>
      <c r="MTC236" s="24"/>
      <c r="MTD236" s="24"/>
      <c r="MTE236" s="24"/>
      <c r="MTF236" s="24"/>
      <c r="MTJ236" s="3"/>
      <c r="MTK236" s="31"/>
      <c r="MTL236" s="5"/>
      <c r="MTM236" s="9"/>
      <c r="MTP236" s="2"/>
      <c r="MTS236" s="24"/>
      <c r="MTT236" s="24"/>
      <c r="MTU236" s="31"/>
      <c r="MTV236" s="24"/>
      <c r="MTW236" s="24"/>
      <c r="MTX236" s="24"/>
      <c r="MTY236" s="24"/>
      <c r="MTZ236" s="24"/>
      <c r="MUA236" s="24"/>
      <c r="MUB236" s="24"/>
      <c r="MUC236" s="24"/>
      <c r="MUD236" s="24"/>
      <c r="MUE236" s="24"/>
      <c r="MUF236" s="24"/>
      <c r="MUG236" s="24"/>
      <c r="MUH236" s="24"/>
      <c r="MUI236" s="24"/>
      <c r="MUJ236" s="24"/>
      <c r="MUN236" s="3"/>
      <c r="MUO236" s="31"/>
      <c r="MUP236" s="5"/>
      <c r="MUQ236" s="9"/>
      <c r="MUT236" s="2"/>
      <c r="MUW236" s="24"/>
      <c r="MUX236" s="24"/>
      <c r="MUY236" s="31"/>
      <c r="MUZ236" s="24"/>
      <c r="MVA236" s="24"/>
      <c r="MVB236" s="24"/>
      <c r="MVC236" s="24"/>
      <c r="MVD236" s="24"/>
      <c r="MVE236" s="24"/>
      <c r="MVF236" s="24"/>
      <c r="MVG236" s="24"/>
      <c r="MVH236" s="24"/>
      <c r="MVI236" s="24"/>
      <c r="MVJ236" s="24"/>
      <c r="MVK236" s="24"/>
      <c r="MVL236" s="24"/>
      <c r="MVM236" s="24"/>
      <c r="MVN236" s="24"/>
      <c r="MVR236" s="3"/>
      <c r="MVS236" s="31"/>
      <c r="MVT236" s="5"/>
      <c r="MVU236" s="9"/>
      <c r="MVX236" s="2"/>
      <c r="MWA236" s="24"/>
      <c r="MWB236" s="24"/>
      <c r="MWC236" s="31"/>
      <c r="MWD236" s="24"/>
      <c r="MWE236" s="24"/>
      <c r="MWF236" s="24"/>
      <c r="MWG236" s="24"/>
      <c r="MWH236" s="24"/>
      <c r="MWI236" s="24"/>
      <c r="MWJ236" s="24"/>
      <c r="MWK236" s="24"/>
      <c r="MWL236" s="24"/>
      <c r="MWM236" s="24"/>
      <c r="MWN236" s="24"/>
      <c r="MWO236" s="24"/>
      <c r="MWP236" s="24"/>
      <c r="MWQ236" s="24"/>
      <c r="MWR236" s="24"/>
      <c r="MWV236" s="3"/>
      <c r="MWW236" s="31"/>
      <c r="MWX236" s="5"/>
      <c r="MWY236" s="9"/>
      <c r="MXB236" s="2"/>
      <c r="MXE236" s="24"/>
      <c r="MXF236" s="24"/>
      <c r="MXG236" s="31"/>
      <c r="MXH236" s="24"/>
      <c r="MXI236" s="24"/>
      <c r="MXJ236" s="24"/>
      <c r="MXK236" s="24"/>
      <c r="MXL236" s="24"/>
      <c r="MXM236" s="24"/>
      <c r="MXN236" s="24"/>
      <c r="MXO236" s="24"/>
      <c r="MXP236" s="24"/>
      <c r="MXQ236" s="24"/>
      <c r="MXR236" s="24"/>
      <c r="MXS236" s="24"/>
      <c r="MXT236" s="24"/>
      <c r="MXU236" s="24"/>
      <c r="MXV236" s="24"/>
      <c r="MXZ236" s="3"/>
      <c r="MYA236" s="31"/>
      <c r="MYB236" s="5"/>
      <c r="MYC236" s="9"/>
      <c r="MYF236" s="2"/>
      <c r="MYI236" s="24"/>
      <c r="MYJ236" s="24"/>
      <c r="MYK236" s="31"/>
      <c r="MYL236" s="24"/>
      <c r="MYM236" s="24"/>
      <c r="MYN236" s="24"/>
      <c r="MYO236" s="24"/>
      <c r="MYP236" s="24"/>
      <c r="MYQ236" s="24"/>
      <c r="MYR236" s="24"/>
      <c r="MYS236" s="24"/>
      <c r="MYT236" s="24"/>
      <c r="MYU236" s="24"/>
      <c r="MYV236" s="24"/>
      <c r="MYW236" s="24"/>
      <c r="MYX236" s="24"/>
      <c r="MYY236" s="24"/>
      <c r="MYZ236" s="24"/>
      <c r="MZD236" s="3"/>
      <c r="MZE236" s="31"/>
      <c r="MZF236" s="5"/>
      <c r="MZG236" s="9"/>
      <c r="MZJ236" s="2"/>
      <c r="MZM236" s="24"/>
      <c r="MZN236" s="24"/>
      <c r="MZO236" s="31"/>
      <c r="MZP236" s="24"/>
      <c r="MZQ236" s="24"/>
      <c r="MZR236" s="24"/>
      <c r="MZS236" s="24"/>
      <c r="MZT236" s="24"/>
      <c r="MZU236" s="24"/>
      <c r="MZV236" s="24"/>
      <c r="MZW236" s="24"/>
      <c r="MZX236" s="24"/>
      <c r="MZY236" s="24"/>
      <c r="MZZ236" s="24"/>
      <c r="NAA236" s="24"/>
      <c r="NAB236" s="24"/>
      <c r="NAC236" s="24"/>
      <c r="NAD236" s="24"/>
      <c r="NAH236" s="3"/>
      <c r="NAI236" s="31"/>
      <c r="NAJ236" s="5"/>
      <c r="NAK236" s="9"/>
      <c r="NAN236" s="2"/>
      <c r="NAQ236" s="24"/>
      <c r="NAR236" s="24"/>
      <c r="NAS236" s="31"/>
      <c r="NAT236" s="24"/>
      <c r="NAU236" s="24"/>
      <c r="NAV236" s="24"/>
      <c r="NAW236" s="24"/>
      <c r="NAX236" s="24"/>
      <c r="NAY236" s="24"/>
      <c r="NAZ236" s="24"/>
      <c r="NBA236" s="24"/>
      <c r="NBB236" s="24"/>
      <c r="NBC236" s="24"/>
      <c r="NBD236" s="24"/>
      <c r="NBE236" s="24"/>
      <c r="NBF236" s="24"/>
      <c r="NBG236" s="24"/>
      <c r="NBH236" s="24"/>
      <c r="NBL236" s="3"/>
      <c r="NBM236" s="31"/>
      <c r="NBN236" s="5"/>
      <c r="NBO236" s="9"/>
      <c r="NBR236" s="2"/>
      <c r="NBU236" s="24"/>
      <c r="NBV236" s="24"/>
      <c r="NBW236" s="31"/>
      <c r="NBX236" s="24"/>
      <c r="NBY236" s="24"/>
      <c r="NBZ236" s="24"/>
      <c r="NCA236" s="24"/>
      <c r="NCB236" s="24"/>
      <c r="NCC236" s="24"/>
      <c r="NCD236" s="24"/>
      <c r="NCE236" s="24"/>
      <c r="NCF236" s="24"/>
      <c r="NCG236" s="24"/>
      <c r="NCH236" s="24"/>
      <c r="NCI236" s="24"/>
      <c r="NCJ236" s="24"/>
      <c r="NCK236" s="24"/>
      <c r="NCL236" s="24"/>
      <c r="NCP236" s="3"/>
      <c r="NCQ236" s="31"/>
      <c r="NCR236" s="5"/>
      <c r="NCS236" s="9"/>
      <c r="NCV236" s="2"/>
      <c r="NCY236" s="24"/>
      <c r="NCZ236" s="24"/>
      <c r="NDA236" s="31"/>
      <c r="NDB236" s="24"/>
      <c r="NDC236" s="24"/>
      <c r="NDD236" s="24"/>
      <c r="NDE236" s="24"/>
      <c r="NDF236" s="24"/>
      <c r="NDG236" s="24"/>
      <c r="NDH236" s="24"/>
      <c r="NDI236" s="24"/>
      <c r="NDJ236" s="24"/>
      <c r="NDK236" s="24"/>
      <c r="NDL236" s="24"/>
      <c r="NDM236" s="24"/>
      <c r="NDN236" s="24"/>
      <c r="NDO236" s="24"/>
      <c r="NDP236" s="24"/>
      <c r="NDT236" s="3"/>
      <c r="NDU236" s="31"/>
      <c r="NDV236" s="5"/>
      <c r="NDW236" s="9"/>
      <c r="NDZ236" s="2"/>
      <c r="NEC236" s="24"/>
      <c r="NED236" s="24"/>
      <c r="NEE236" s="31"/>
      <c r="NEF236" s="24"/>
      <c r="NEG236" s="24"/>
      <c r="NEH236" s="24"/>
      <c r="NEI236" s="24"/>
      <c r="NEJ236" s="24"/>
      <c r="NEK236" s="24"/>
      <c r="NEL236" s="24"/>
      <c r="NEM236" s="24"/>
      <c r="NEN236" s="24"/>
      <c r="NEO236" s="24"/>
      <c r="NEP236" s="24"/>
      <c r="NEQ236" s="24"/>
      <c r="NER236" s="24"/>
      <c r="NES236" s="24"/>
      <c r="NET236" s="24"/>
      <c r="NEX236" s="3"/>
      <c r="NEY236" s="31"/>
      <c r="NEZ236" s="5"/>
      <c r="NFA236" s="9"/>
      <c r="NFD236" s="2"/>
      <c r="NFG236" s="24"/>
      <c r="NFH236" s="24"/>
      <c r="NFI236" s="31"/>
      <c r="NFJ236" s="24"/>
      <c r="NFK236" s="24"/>
      <c r="NFL236" s="24"/>
      <c r="NFM236" s="24"/>
      <c r="NFN236" s="24"/>
      <c r="NFO236" s="24"/>
      <c r="NFP236" s="24"/>
      <c r="NFQ236" s="24"/>
      <c r="NFR236" s="24"/>
      <c r="NFS236" s="24"/>
      <c r="NFT236" s="24"/>
      <c r="NFU236" s="24"/>
      <c r="NFV236" s="24"/>
      <c r="NFW236" s="24"/>
      <c r="NFX236" s="24"/>
      <c r="NGB236" s="3"/>
      <c r="NGC236" s="31"/>
      <c r="NGD236" s="5"/>
      <c r="NGE236" s="9"/>
      <c r="NGH236" s="2"/>
      <c r="NGK236" s="24"/>
      <c r="NGL236" s="24"/>
      <c r="NGM236" s="31"/>
      <c r="NGN236" s="24"/>
      <c r="NGO236" s="24"/>
      <c r="NGP236" s="24"/>
      <c r="NGQ236" s="24"/>
      <c r="NGR236" s="24"/>
      <c r="NGS236" s="24"/>
      <c r="NGT236" s="24"/>
      <c r="NGU236" s="24"/>
      <c r="NGV236" s="24"/>
      <c r="NGW236" s="24"/>
      <c r="NGX236" s="24"/>
      <c r="NGY236" s="24"/>
      <c r="NGZ236" s="24"/>
      <c r="NHA236" s="24"/>
      <c r="NHB236" s="24"/>
      <c r="NHF236" s="3"/>
      <c r="NHG236" s="31"/>
      <c r="NHH236" s="5"/>
      <c r="NHI236" s="9"/>
      <c r="NHL236" s="2"/>
      <c r="NHO236" s="24"/>
      <c r="NHP236" s="24"/>
      <c r="NHQ236" s="31"/>
      <c r="NHR236" s="24"/>
      <c r="NHS236" s="24"/>
      <c r="NHT236" s="24"/>
      <c r="NHU236" s="24"/>
      <c r="NHV236" s="24"/>
      <c r="NHW236" s="24"/>
      <c r="NHX236" s="24"/>
      <c r="NHY236" s="24"/>
      <c r="NHZ236" s="24"/>
      <c r="NIA236" s="24"/>
      <c r="NIB236" s="24"/>
      <c r="NIC236" s="24"/>
      <c r="NID236" s="24"/>
      <c r="NIE236" s="24"/>
      <c r="NIF236" s="24"/>
      <c r="NIJ236" s="3"/>
      <c r="NIK236" s="31"/>
      <c r="NIL236" s="5"/>
      <c r="NIM236" s="9"/>
      <c r="NIP236" s="2"/>
      <c r="NIS236" s="24"/>
      <c r="NIT236" s="24"/>
      <c r="NIU236" s="31"/>
      <c r="NIV236" s="24"/>
      <c r="NIW236" s="24"/>
      <c r="NIX236" s="24"/>
      <c r="NIY236" s="24"/>
      <c r="NIZ236" s="24"/>
      <c r="NJA236" s="24"/>
      <c r="NJB236" s="24"/>
      <c r="NJC236" s="24"/>
      <c r="NJD236" s="24"/>
      <c r="NJE236" s="24"/>
      <c r="NJF236" s="24"/>
      <c r="NJG236" s="24"/>
      <c r="NJH236" s="24"/>
      <c r="NJI236" s="24"/>
      <c r="NJJ236" s="24"/>
      <c r="NJN236" s="3"/>
      <c r="NJO236" s="31"/>
      <c r="NJP236" s="5"/>
      <c r="NJQ236" s="9"/>
      <c r="NJT236" s="2"/>
      <c r="NJW236" s="24"/>
      <c r="NJX236" s="24"/>
      <c r="NJY236" s="31"/>
      <c r="NJZ236" s="24"/>
      <c r="NKA236" s="24"/>
      <c r="NKB236" s="24"/>
      <c r="NKC236" s="24"/>
      <c r="NKD236" s="24"/>
      <c r="NKE236" s="24"/>
      <c r="NKF236" s="24"/>
      <c r="NKG236" s="24"/>
      <c r="NKH236" s="24"/>
      <c r="NKI236" s="24"/>
      <c r="NKJ236" s="24"/>
      <c r="NKK236" s="24"/>
      <c r="NKL236" s="24"/>
      <c r="NKM236" s="24"/>
      <c r="NKN236" s="24"/>
      <c r="NKR236" s="3"/>
      <c r="NKS236" s="31"/>
      <c r="NKT236" s="5"/>
      <c r="NKU236" s="9"/>
      <c r="NKX236" s="2"/>
      <c r="NLA236" s="24"/>
      <c r="NLB236" s="24"/>
      <c r="NLC236" s="31"/>
      <c r="NLD236" s="24"/>
      <c r="NLE236" s="24"/>
      <c r="NLF236" s="24"/>
      <c r="NLG236" s="24"/>
      <c r="NLH236" s="24"/>
      <c r="NLI236" s="24"/>
      <c r="NLJ236" s="24"/>
      <c r="NLK236" s="24"/>
      <c r="NLL236" s="24"/>
      <c r="NLM236" s="24"/>
      <c r="NLN236" s="24"/>
      <c r="NLO236" s="24"/>
      <c r="NLP236" s="24"/>
      <c r="NLQ236" s="24"/>
      <c r="NLR236" s="24"/>
      <c r="NLV236" s="3"/>
      <c r="NLW236" s="31"/>
      <c r="NLX236" s="5"/>
      <c r="NLY236" s="9"/>
      <c r="NMB236" s="2"/>
      <c r="NME236" s="24"/>
      <c r="NMF236" s="24"/>
      <c r="NMG236" s="31"/>
      <c r="NMH236" s="24"/>
      <c r="NMI236" s="24"/>
      <c r="NMJ236" s="24"/>
      <c r="NMK236" s="24"/>
      <c r="NML236" s="24"/>
      <c r="NMM236" s="24"/>
      <c r="NMN236" s="24"/>
      <c r="NMO236" s="24"/>
      <c r="NMP236" s="24"/>
      <c r="NMQ236" s="24"/>
      <c r="NMR236" s="24"/>
      <c r="NMS236" s="24"/>
      <c r="NMT236" s="24"/>
      <c r="NMU236" s="24"/>
      <c r="NMV236" s="24"/>
      <c r="NMZ236" s="3"/>
      <c r="NNA236" s="31"/>
      <c r="NNB236" s="5"/>
      <c r="NNC236" s="9"/>
      <c r="NNF236" s="2"/>
      <c r="NNI236" s="24"/>
      <c r="NNJ236" s="24"/>
      <c r="NNK236" s="31"/>
      <c r="NNL236" s="24"/>
      <c r="NNM236" s="24"/>
      <c r="NNN236" s="24"/>
      <c r="NNO236" s="24"/>
      <c r="NNP236" s="24"/>
      <c r="NNQ236" s="24"/>
      <c r="NNR236" s="24"/>
      <c r="NNS236" s="24"/>
      <c r="NNT236" s="24"/>
      <c r="NNU236" s="24"/>
      <c r="NNV236" s="24"/>
      <c r="NNW236" s="24"/>
      <c r="NNX236" s="24"/>
      <c r="NNY236" s="24"/>
      <c r="NNZ236" s="24"/>
      <c r="NOD236" s="3"/>
      <c r="NOE236" s="31"/>
      <c r="NOF236" s="5"/>
      <c r="NOG236" s="9"/>
      <c r="NOJ236" s="2"/>
      <c r="NOM236" s="24"/>
      <c r="NON236" s="24"/>
      <c r="NOO236" s="31"/>
      <c r="NOP236" s="24"/>
      <c r="NOQ236" s="24"/>
      <c r="NOR236" s="24"/>
      <c r="NOS236" s="24"/>
      <c r="NOT236" s="24"/>
      <c r="NOU236" s="24"/>
      <c r="NOV236" s="24"/>
      <c r="NOW236" s="24"/>
      <c r="NOX236" s="24"/>
      <c r="NOY236" s="24"/>
      <c r="NOZ236" s="24"/>
      <c r="NPA236" s="24"/>
      <c r="NPB236" s="24"/>
      <c r="NPC236" s="24"/>
      <c r="NPD236" s="24"/>
      <c r="NPH236" s="3"/>
      <c r="NPI236" s="31"/>
      <c r="NPJ236" s="5"/>
      <c r="NPK236" s="9"/>
      <c r="NPN236" s="2"/>
      <c r="NPQ236" s="24"/>
      <c r="NPR236" s="24"/>
      <c r="NPS236" s="31"/>
      <c r="NPT236" s="24"/>
      <c r="NPU236" s="24"/>
      <c r="NPV236" s="24"/>
      <c r="NPW236" s="24"/>
      <c r="NPX236" s="24"/>
      <c r="NPY236" s="24"/>
      <c r="NPZ236" s="24"/>
      <c r="NQA236" s="24"/>
      <c r="NQB236" s="24"/>
      <c r="NQC236" s="24"/>
      <c r="NQD236" s="24"/>
      <c r="NQE236" s="24"/>
      <c r="NQF236" s="24"/>
      <c r="NQG236" s="24"/>
      <c r="NQH236" s="24"/>
      <c r="NQL236" s="3"/>
      <c r="NQM236" s="31"/>
      <c r="NQN236" s="5"/>
      <c r="NQO236" s="9"/>
      <c r="NQR236" s="2"/>
      <c r="NQU236" s="24"/>
      <c r="NQV236" s="24"/>
      <c r="NQW236" s="31"/>
      <c r="NQX236" s="24"/>
      <c r="NQY236" s="24"/>
      <c r="NQZ236" s="24"/>
      <c r="NRA236" s="24"/>
      <c r="NRB236" s="24"/>
      <c r="NRC236" s="24"/>
      <c r="NRD236" s="24"/>
      <c r="NRE236" s="24"/>
      <c r="NRF236" s="24"/>
      <c r="NRG236" s="24"/>
      <c r="NRH236" s="24"/>
      <c r="NRI236" s="24"/>
      <c r="NRJ236" s="24"/>
      <c r="NRK236" s="24"/>
      <c r="NRL236" s="24"/>
      <c r="NRP236" s="3"/>
      <c r="NRQ236" s="31"/>
      <c r="NRR236" s="5"/>
      <c r="NRS236" s="9"/>
      <c r="NRV236" s="2"/>
      <c r="NRY236" s="24"/>
      <c r="NRZ236" s="24"/>
      <c r="NSA236" s="31"/>
      <c r="NSB236" s="24"/>
      <c r="NSC236" s="24"/>
      <c r="NSD236" s="24"/>
      <c r="NSE236" s="24"/>
      <c r="NSF236" s="24"/>
      <c r="NSG236" s="24"/>
      <c r="NSH236" s="24"/>
      <c r="NSI236" s="24"/>
      <c r="NSJ236" s="24"/>
      <c r="NSK236" s="24"/>
      <c r="NSL236" s="24"/>
      <c r="NSM236" s="24"/>
      <c r="NSN236" s="24"/>
      <c r="NSO236" s="24"/>
      <c r="NSP236" s="24"/>
      <c r="NST236" s="3"/>
      <c r="NSU236" s="31"/>
      <c r="NSV236" s="5"/>
      <c r="NSW236" s="9"/>
      <c r="NSZ236" s="2"/>
      <c r="NTC236" s="24"/>
      <c r="NTD236" s="24"/>
      <c r="NTE236" s="31"/>
      <c r="NTF236" s="24"/>
      <c r="NTG236" s="24"/>
      <c r="NTH236" s="24"/>
      <c r="NTI236" s="24"/>
      <c r="NTJ236" s="24"/>
      <c r="NTK236" s="24"/>
      <c r="NTL236" s="24"/>
      <c r="NTM236" s="24"/>
      <c r="NTN236" s="24"/>
      <c r="NTO236" s="24"/>
      <c r="NTP236" s="24"/>
      <c r="NTQ236" s="24"/>
      <c r="NTR236" s="24"/>
      <c r="NTS236" s="24"/>
      <c r="NTT236" s="24"/>
      <c r="NTX236" s="3"/>
      <c r="NTY236" s="31"/>
      <c r="NTZ236" s="5"/>
      <c r="NUA236" s="9"/>
      <c r="NUD236" s="2"/>
      <c r="NUG236" s="24"/>
      <c r="NUH236" s="24"/>
      <c r="NUI236" s="31"/>
      <c r="NUJ236" s="24"/>
      <c r="NUK236" s="24"/>
      <c r="NUL236" s="24"/>
      <c r="NUM236" s="24"/>
      <c r="NUN236" s="24"/>
      <c r="NUO236" s="24"/>
      <c r="NUP236" s="24"/>
      <c r="NUQ236" s="24"/>
      <c r="NUR236" s="24"/>
      <c r="NUS236" s="24"/>
      <c r="NUT236" s="24"/>
      <c r="NUU236" s="24"/>
      <c r="NUV236" s="24"/>
      <c r="NUW236" s="24"/>
      <c r="NUX236" s="24"/>
      <c r="NVB236" s="3"/>
      <c r="NVC236" s="31"/>
      <c r="NVD236" s="5"/>
      <c r="NVE236" s="9"/>
      <c r="NVH236" s="2"/>
      <c r="NVK236" s="24"/>
      <c r="NVL236" s="24"/>
      <c r="NVM236" s="31"/>
      <c r="NVN236" s="24"/>
      <c r="NVO236" s="24"/>
      <c r="NVP236" s="24"/>
      <c r="NVQ236" s="24"/>
      <c r="NVR236" s="24"/>
      <c r="NVS236" s="24"/>
      <c r="NVT236" s="24"/>
      <c r="NVU236" s="24"/>
      <c r="NVV236" s="24"/>
      <c r="NVW236" s="24"/>
      <c r="NVX236" s="24"/>
      <c r="NVY236" s="24"/>
      <c r="NVZ236" s="24"/>
      <c r="NWA236" s="24"/>
      <c r="NWB236" s="24"/>
      <c r="NWF236" s="3"/>
      <c r="NWG236" s="31"/>
      <c r="NWH236" s="5"/>
      <c r="NWI236" s="9"/>
      <c r="NWL236" s="2"/>
      <c r="NWO236" s="24"/>
      <c r="NWP236" s="24"/>
      <c r="NWQ236" s="31"/>
      <c r="NWR236" s="24"/>
      <c r="NWS236" s="24"/>
      <c r="NWT236" s="24"/>
      <c r="NWU236" s="24"/>
      <c r="NWV236" s="24"/>
      <c r="NWW236" s="24"/>
      <c r="NWX236" s="24"/>
      <c r="NWY236" s="24"/>
      <c r="NWZ236" s="24"/>
      <c r="NXA236" s="24"/>
      <c r="NXB236" s="24"/>
      <c r="NXC236" s="24"/>
      <c r="NXD236" s="24"/>
      <c r="NXE236" s="24"/>
      <c r="NXF236" s="24"/>
      <c r="NXJ236" s="3"/>
      <c r="NXK236" s="31"/>
      <c r="NXL236" s="5"/>
      <c r="NXM236" s="9"/>
      <c r="NXP236" s="2"/>
      <c r="NXS236" s="24"/>
      <c r="NXT236" s="24"/>
      <c r="NXU236" s="31"/>
      <c r="NXV236" s="24"/>
      <c r="NXW236" s="24"/>
      <c r="NXX236" s="24"/>
      <c r="NXY236" s="24"/>
      <c r="NXZ236" s="24"/>
      <c r="NYA236" s="24"/>
      <c r="NYB236" s="24"/>
      <c r="NYC236" s="24"/>
      <c r="NYD236" s="24"/>
      <c r="NYE236" s="24"/>
      <c r="NYF236" s="24"/>
      <c r="NYG236" s="24"/>
      <c r="NYH236" s="24"/>
      <c r="NYI236" s="24"/>
      <c r="NYJ236" s="24"/>
      <c r="NYN236" s="3"/>
      <c r="NYO236" s="31"/>
      <c r="NYP236" s="5"/>
      <c r="NYQ236" s="9"/>
      <c r="NYT236" s="2"/>
      <c r="NYW236" s="24"/>
      <c r="NYX236" s="24"/>
      <c r="NYY236" s="31"/>
      <c r="NYZ236" s="24"/>
      <c r="NZA236" s="24"/>
      <c r="NZB236" s="24"/>
      <c r="NZC236" s="24"/>
      <c r="NZD236" s="24"/>
      <c r="NZE236" s="24"/>
      <c r="NZF236" s="24"/>
      <c r="NZG236" s="24"/>
      <c r="NZH236" s="24"/>
      <c r="NZI236" s="24"/>
      <c r="NZJ236" s="24"/>
      <c r="NZK236" s="24"/>
      <c r="NZL236" s="24"/>
      <c r="NZM236" s="24"/>
      <c r="NZN236" s="24"/>
      <c r="NZR236" s="3"/>
      <c r="NZS236" s="31"/>
      <c r="NZT236" s="5"/>
      <c r="NZU236" s="9"/>
      <c r="NZX236" s="2"/>
      <c r="OAA236" s="24"/>
      <c r="OAB236" s="24"/>
      <c r="OAC236" s="31"/>
      <c r="OAD236" s="24"/>
      <c r="OAE236" s="24"/>
      <c r="OAF236" s="24"/>
      <c r="OAG236" s="24"/>
      <c r="OAH236" s="24"/>
      <c r="OAI236" s="24"/>
      <c r="OAJ236" s="24"/>
      <c r="OAK236" s="24"/>
      <c r="OAL236" s="24"/>
      <c r="OAM236" s="24"/>
      <c r="OAN236" s="24"/>
      <c r="OAO236" s="24"/>
      <c r="OAP236" s="24"/>
      <c r="OAQ236" s="24"/>
      <c r="OAR236" s="24"/>
      <c r="OAV236" s="3"/>
      <c r="OAW236" s="31"/>
      <c r="OAX236" s="5"/>
      <c r="OAY236" s="9"/>
      <c r="OBB236" s="2"/>
      <c r="OBE236" s="24"/>
      <c r="OBF236" s="24"/>
      <c r="OBG236" s="31"/>
      <c r="OBH236" s="24"/>
      <c r="OBI236" s="24"/>
      <c r="OBJ236" s="24"/>
      <c r="OBK236" s="24"/>
      <c r="OBL236" s="24"/>
      <c r="OBM236" s="24"/>
      <c r="OBN236" s="24"/>
      <c r="OBO236" s="24"/>
      <c r="OBP236" s="24"/>
      <c r="OBQ236" s="24"/>
      <c r="OBR236" s="24"/>
      <c r="OBS236" s="24"/>
      <c r="OBT236" s="24"/>
      <c r="OBU236" s="24"/>
      <c r="OBV236" s="24"/>
      <c r="OBZ236" s="3"/>
      <c r="OCA236" s="31"/>
      <c r="OCB236" s="5"/>
      <c r="OCC236" s="9"/>
      <c r="OCF236" s="2"/>
      <c r="OCI236" s="24"/>
      <c r="OCJ236" s="24"/>
      <c r="OCK236" s="31"/>
      <c r="OCL236" s="24"/>
      <c r="OCM236" s="24"/>
      <c r="OCN236" s="24"/>
      <c r="OCO236" s="24"/>
      <c r="OCP236" s="24"/>
      <c r="OCQ236" s="24"/>
      <c r="OCR236" s="24"/>
      <c r="OCS236" s="24"/>
      <c r="OCT236" s="24"/>
      <c r="OCU236" s="24"/>
      <c r="OCV236" s="24"/>
      <c r="OCW236" s="24"/>
      <c r="OCX236" s="24"/>
      <c r="OCY236" s="24"/>
      <c r="OCZ236" s="24"/>
      <c r="ODD236" s="3"/>
      <c r="ODE236" s="31"/>
      <c r="ODF236" s="5"/>
      <c r="ODG236" s="9"/>
      <c r="ODJ236" s="2"/>
      <c r="ODM236" s="24"/>
      <c r="ODN236" s="24"/>
      <c r="ODO236" s="31"/>
      <c r="ODP236" s="24"/>
      <c r="ODQ236" s="24"/>
      <c r="ODR236" s="24"/>
      <c r="ODS236" s="24"/>
      <c r="ODT236" s="24"/>
      <c r="ODU236" s="24"/>
      <c r="ODV236" s="24"/>
      <c r="ODW236" s="24"/>
      <c r="ODX236" s="24"/>
      <c r="ODY236" s="24"/>
      <c r="ODZ236" s="24"/>
      <c r="OEA236" s="24"/>
      <c r="OEB236" s="24"/>
      <c r="OEC236" s="24"/>
      <c r="OED236" s="24"/>
      <c r="OEH236" s="3"/>
      <c r="OEI236" s="31"/>
      <c r="OEJ236" s="5"/>
      <c r="OEK236" s="9"/>
      <c r="OEN236" s="2"/>
      <c r="OEQ236" s="24"/>
      <c r="OER236" s="24"/>
      <c r="OES236" s="31"/>
      <c r="OET236" s="24"/>
      <c r="OEU236" s="24"/>
      <c r="OEV236" s="24"/>
      <c r="OEW236" s="24"/>
      <c r="OEX236" s="24"/>
      <c r="OEY236" s="24"/>
      <c r="OEZ236" s="24"/>
      <c r="OFA236" s="24"/>
      <c r="OFB236" s="24"/>
      <c r="OFC236" s="24"/>
      <c r="OFD236" s="24"/>
      <c r="OFE236" s="24"/>
      <c r="OFF236" s="24"/>
      <c r="OFG236" s="24"/>
      <c r="OFH236" s="24"/>
      <c r="OFL236" s="3"/>
      <c r="OFM236" s="31"/>
      <c r="OFN236" s="5"/>
      <c r="OFO236" s="9"/>
      <c r="OFR236" s="2"/>
      <c r="OFU236" s="24"/>
      <c r="OFV236" s="24"/>
      <c r="OFW236" s="31"/>
      <c r="OFX236" s="24"/>
      <c r="OFY236" s="24"/>
      <c r="OFZ236" s="24"/>
      <c r="OGA236" s="24"/>
      <c r="OGB236" s="24"/>
      <c r="OGC236" s="24"/>
      <c r="OGD236" s="24"/>
      <c r="OGE236" s="24"/>
      <c r="OGF236" s="24"/>
      <c r="OGG236" s="24"/>
      <c r="OGH236" s="24"/>
      <c r="OGI236" s="24"/>
      <c r="OGJ236" s="24"/>
      <c r="OGK236" s="24"/>
      <c r="OGL236" s="24"/>
      <c r="OGP236" s="3"/>
      <c r="OGQ236" s="31"/>
      <c r="OGR236" s="5"/>
      <c r="OGS236" s="9"/>
      <c r="OGV236" s="2"/>
      <c r="OGY236" s="24"/>
      <c r="OGZ236" s="24"/>
      <c r="OHA236" s="31"/>
      <c r="OHB236" s="24"/>
      <c r="OHC236" s="24"/>
      <c r="OHD236" s="24"/>
      <c r="OHE236" s="24"/>
      <c r="OHF236" s="24"/>
      <c r="OHG236" s="24"/>
      <c r="OHH236" s="24"/>
      <c r="OHI236" s="24"/>
      <c r="OHJ236" s="24"/>
      <c r="OHK236" s="24"/>
      <c r="OHL236" s="24"/>
      <c r="OHM236" s="24"/>
      <c r="OHN236" s="24"/>
      <c r="OHO236" s="24"/>
      <c r="OHP236" s="24"/>
      <c r="OHT236" s="3"/>
      <c r="OHU236" s="31"/>
      <c r="OHV236" s="5"/>
      <c r="OHW236" s="9"/>
      <c r="OHZ236" s="2"/>
      <c r="OIC236" s="24"/>
      <c r="OID236" s="24"/>
      <c r="OIE236" s="31"/>
      <c r="OIF236" s="24"/>
      <c r="OIG236" s="24"/>
      <c r="OIH236" s="24"/>
      <c r="OII236" s="24"/>
      <c r="OIJ236" s="24"/>
      <c r="OIK236" s="24"/>
      <c r="OIL236" s="24"/>
      <c r="OIM236" s="24"/>
      <c r="OIN236" s="24"/>
      <c r="OIO236" s="24"/>
      <c r="OIP236" s="24"/>
      <c r="OIQ236" s="24"/>
      <c r="OIR236" s="24"/>
      <c r="OIS236" s="24"/>
      <c r="OIT236" s="24"/>
      <c r="OIX236" s="3"/>
      <c r="OIY236" s="31"/>
      <c r="OIZ236" s="5"/>
      <c r="OJA236" s="9"/>
      <c r="OJD236" s="2"/>
      <c r="OJG236" s="24"/>
      <c r="OJH236" s="24"/>
      <c r="OJI236" s="31"/>
      <c r="OJJ236" s="24"/>
      <c r="OJK236" s="24"/>
      <c r="OJL236" s="24"/>
      <c r="OJM236" s="24"/>
      <c r="OJN236" s="24"/>
      <c r="OJO236" s="24"/>
      <c r="OJP236" s="24"/>
      <c r="OJQ236" s="24"/>
      <c r="OJR236" s="24"/>
      <c r="OJS236" s="24"/>
      <c r="OJT236" s="24"/>
      <c r="OJU236" s="24"/>
      <c r="OJV236" s="24"/>
      <c r="OJW236" s="24"/>
      <c r="OJX236" s="24"/>
      <c r="OKB236" s="3"/>
      <c r="OKC236" s="31"/>
      <c r="OKD236" s="5"/>
      <c r="OKE236" s="9"/>
      <c r="OKH236" s="2"/>
      <c r="OKK236" s="24"/>
      <c r="OKL236" s="24"/>
      <c r="OKM236" s="31"/>
      <c r="OKN236" s="24"/>
      <c r="OKO236" s="24"/>
      <c r="OKP236" s="24"/>
      <c r="OKQ236" s="24"/>
      <c r="OKR236" s="24"/>
      <c r="OKS236" s="24"/>
      <c r="OKT236" s="24"/>
      <c r="OKU236" s="24"/>
      <c r="OKV236" s="24"/>
      <c r="OKW236" s="24"/>
      <c r="OKX236" s="24"/>
      <c r="OKY236" s="24"/>
      <c r="OKZ236" s="24"/>
      <c r="OLA236" s="24"/>
      <c r="OLB236" s="24"/>
      <c r="OLF236" s="3"/>
      <c r="OLG236" s="31"/>
      <c r="OLH236" s="5"/>
      <c r="OLI236" s="9"/>
      <c r="OLL236" s="2"/>
      <c r="OLO236" s="24"/>
      <c r="OLP236" s="24"/>
      <c r="OLQ236" s="31"/>
      <c r="OLR236" s="24"/>
      <c r="OLS236" s="24"/>
      <c r="OLT236" s="24"/>
      <c r="OLU236" s="24"/>
      <c r="OLV236" s="24"/>
      <c r="OLW236" s="24"/>
      <c r="OLX236" s="24"/>
      <c r="OLY236" s="24"/>
      <c r="OLZ236" s="24"/>
      <c r="OMA236" s="24"/>
      <c r="OMB236" s="24"/>
      <c r="OMC236" s="24"/>
      <c r="OMD236" s="24"/>
      <c r="OME236" s="24"/>
      <c r="OMF236" s="24"/>
      <c r="OMJ236" s="3"/>
      <c r="OMK236" s="31"/>
      <c r="OML236" s="5"/>
      <c r="OMM236" s="9"/>
      <c r="OMP236" s="2"/>
      <c r="OMS236" s="24"/>
      <c r="OMT236" s="24"/>
      <c r="OMU236" s="31"/>
      <c r="OMV236" s="24"/>
      <c r="OMW236" s="24"/>
      <c r="OMX236" s="24"/>
      <c r="OMY236" s="24"/>
      <c r="OMZ236" s="24"/>
      <c r="ONA236" s="24"/>
      <c r="ONB236" s="24"/>
      <c r="ONC236" s="24"/>
      <c r="OND236" s="24"/>
      <c r="ONE236" s="24"/>
      <c r="ONF236" s="24"/>
      <c r="ONG236" s="24"/>
      <c r="ONH236" s="24"/>
      <c r="ONI236" s="24"/>
      <c r="ONJ236" s="24"/>
      <c r="ONN236" s="3"/>
      <c r="ONO236" s="31"/>
      <c r="ONP236" s="5"/>
      <c r="ONQ236" s="9"/>
      <c r="ONT236" s="2"/>
      <c r="ONW236" s="24"/>
      <c r="ONX236" s="24"/>
      <c r="ONY236" s="31"/>
      <c r="ONZ236" s="24"/>
      <c r="OOA236" s="24"/>
      <c r="OOB236" s="24"/>
      <c r="OOC236" s="24"/>
      <c r="OOD236" s="24"/>
      <c r="OOE236" s="24"/>
      <c r="OOF236" s="24"/>
      <c r="OOG236" s="24"/>
      <c r="OOH236" s="24"/>
      <c r="OOI236" s="24"/>
      <c r="OOJ236" s="24"/>
      <c r="OOK236" s="24"/>
      <c r="OOL236" s="24"/>
      <c r="OOM236" s="24"/>
      <c r="OON236" s="24"/>
      <c r="OOR236" s="3"/>
      <c r="OOS236" s="31"/>
      <c r="OOT236" s="5"/>
      <c r="OOU236" s="9"/>
      <c r="OOX236" s="2"/>
      <c r="OPA236" s="24"/>
      <c r="OPB236" s="24"/>
      <c r="OPC236" s="31"/>
      <c r="OPD236" s="24"/>
      <c r="OPE236" s="24"/>
      <c r="OPF236" s="24"/>
      <c r="OPG236" s="24"/>
      <c r="OPH236" s="24"/>
      <c r="OPI236" s="24"/>
      <c r="OPJ236" s="24"/>
      <c r="OPK236" s="24"/>
      <c r="OPL236" s="24"/>
      <c r="OPM236" s="24"/>
      <c r="OPN236" s="24"/>
      <c r="OPO236" s="24"/>
      <c r="OPP236" s="24"/>
      <c r="OPQ236" s="24"/>
      <c r="OPR236" s="24"/>
      <c r="OPV236" s="3"/>
      <c r="OPW236" s="31"/>
      <c r="OPX236" s="5"/>
      <c r="OPY236" s="9"/>
      <c r="OQB236" s="2"/>
      <c r="OQE236" s="24"/>
      <c r="OQF236" s="24"/>
      <c r="OQG236" s="31"/>
      <c r="OQH236" s="24"/>
      <c r="OQI236" s="24"/>
      <c r="OQJ236" s="24"/>
      <c r="OQK236" s="24"/>
      <c r="OQL236" s="24"/>
      <c r="OQM236" s="24"/>
      <c r="OQN236" s="24"/>
      <c r="OQO236" s="24"/>
      <c r="OQP236" s="24"/>
      <c r="OQQ236" s="24"/>
      <c r="OQR236" s="24"/>
      <c r="OQS236" s="24"/>
      <c r="OQT236" s="24"/>
      <c r="OQU236" s="24"/>
      <c r="OQV236" s="24"/>
      <c r="OQZ236" s="3"/>
      <c r="ORA236" s="31"/>
      <c r="ORB236" s="5"/>
      <c r="ORC236" s="9"/>
      <c r="ORF236" s="2"/>
      <c r="ORI236" s="24"/>
      <c r="ORJ236" s="24"/>
      <c r="ORK236" s="31"/>
      <c r="ORL236" s="24"/>
      <c r="ORM236" s="24"/>
      <c r="ORN236" s="24"/>
      <c r="ORO236" s="24"/>
      <c r="ORP236" s="24"/>
      <c r="ORQ236" s="24"/>
      <c r="ORR236" s="24"/>
      <c r="ORS236" s="24"/>
      <c r="ORT236" s="24"/>
      <c r="ORU236" s="24"/>
      <c r="ORV236" s="24"/>
      <c r="ORW236" s="24"/>
      <c r="ORX236" s="24"/>
      <c r="ORY236" s="24"/>
      <c r="ORZ236" s="24"/>
      <c r="OSD236" s="3"/>
      <c r="OSE236" s="31"/>
      <c r="OSF236" s="5"/>
      <c r="OSG236" s="9"/>
      <c r="OSJ236" s="2"/>
      <c r="OSM236" s="24"/>
      <c r="OSN236" s="24"/>
      <c r="OSO236" s="31"/>
      <c r="OSP236" s="24"/>
      <c r="OSQ236" s="24"/>
      <c r="OSR236" s="24"/>
      <c r="OSS236" s="24"/>
      <c r="OST236" s="24"/>
      <c r="OSU236" s="24"/>
      <c r="OSV236" s="24"/>
      <c r="OSW236" s="24"/>
      <c r="OSX236" s="24"/>
      <c r="OSY236" s="24"/>
      <c r="OSZ236" s="24"/>
      <c r="OTA236" s="24"/>
      <c r="OTB236" s="24"/>
      <c r="OTC236" s="24"/>
      <c r="OTD236" s="24"/>
      <c r="OTH236" s="3"/>
      <c r="OTI236" s="31"/>
      <c r="OTJ236" s="5"/>
      <c r="OTK236" s="9"/>
      <c r="OTN236" s="2"/>
      <c r="OTQ236" s="24"/>
      <c r="OTR236" s="24"/>
      <c r="OTS236" s="31"/>
      <c r="OTT236" s="24"/>
      <c r="OTU236" s="24"/>
      <c r="OTV236" s="24"/>
      <c r="OTW236" s="24"/>
      <c r="OTX236" s="24"/>
      <c r="OTY236" s="24"/>
      <c r="OTZ236" s="24"/>
      <c r="OUA236" s="24"/>
      <c r="OUB236" s="24"/>
      <c r="OUC236" s="24"/>
      <c r="OUD236" s="24"/>
      <c r="OUE236" s="24"/>
      <c r="OUF236" s="24"/>
      <c r="OUG236" s="24"/>
      <c r="OUH236" s="24"/>
      <c r="OUL236" s="3"/>
      <c r="OUM236" s="31"/>
      <c r="OUN236" s="5"/>
      <c r="OUO236" s="9"/>
      <c r="OUR236" s="2"/>
      <c r="OUU236" s="24"/>
      <c r="OUV236" s="24"/>
      <c r="OUW236" s="31"/>
      <c r="OUX236" s="24"/>
      <c r="OUY236" s="24"/>
      <c r="OUZ236" s="24"/>
      <c r="OVA236" s="24"/>
      <c r="OVB236" s="24"/>
      <c r="OVC236" s="24"/>
      <c r="OVD236" s="24"/>
      <c r="OVE236" s="24"/>
      <c r="OVF236" s="24"/>
      <c r="OVG236" s="24"/>
      <c r="OVH236" s="24"/>
      <c r="OVI236" s="24"/>
      <c r="OVJ236" s="24"/>
      <c r="OVK236" s="24"/>
      <c r="OVL236" s="24"/>
      <c r="OVP236" s="3"/>
      <c r="OVQ236" s="31"/>
      <c r="OVR236" s="5"/>
      <c r="OVS236" s="9"/>
      <c r="OVV236" s="2"/>
      <c r="OVY236" s="24"/>
      <c r="OVZ236" s="24"/>
      <c r="OWA236" s="31"/>
      <c r="OWB236" s="24"/>
      <c r="OWC236" s="24"/>
      <c r="OWD236" s="24"/>
      <c r="OWE236" s="24"/>
      <c r="OWF236" s="24"/>
      <c r="OWG236" s="24"/>
      <c r="OWH236" s="24"/>
      <c r="OWI236" s="24"/>
      <c r="OWJ236" s="24"/>
      <c r="OWK236" s="24"/>
      <c r="OWL236" s="24"/>
      <c r="OWM236" s="24"/>
      <c r="OWN236" s="24"/>
      <c r="OWO236" s="24"/>
      <c r="OWP236" s="24"/>
      <c r="OWT236" s="3"/>
      <c r="OWU236" s="31"/>
      <c r="OWV236" s="5"/>
      <c r="OWW236" s="9"/>
      <c r="OWZ236" s="2"/>
      <c r="OXC236" s="24"/>
      <c r="OXD236" s="24"/>
      <c r="OXE236" s="31"/>
      <c r="OXF236" s="24"/>
      <c r="OXG236" s="24"/>
      <c r="OXH236" s="24"/>
      <c r="OXI236" s="24"/>
      <c r="OXJ236" s="24"/>
      <c r="OXK236" s="24"/>
      <c r="OXL236" s="24"/>
      <c r="OXM236" s="24"/>
      <c r="OXN236" s="24"/>
      <c r="OXO236" s="24"/>
      <c r="OXP236" s="24"/>
      <c r="OXQ236" s="24"/>
      <c r="OXR236" s="24"/>
      <c r="OXS236" s="24"/>
      <c r="OXT236" s="24"/>
      <c r="OXX236" s="3"/>
      <c r="OXY236" s="31"/>
      <c r="OXZ236" s="5"/>
      <c r="OYA236" s="9"/>
      <c r="OYD236" s="2"/>
      <c r="OYG236" s="24"/>
      <c r="OYH236" s="24"/>
      <c r="OYI236" s="31"/>
      <c r="OYJ236" s="24"/>
      <c r="OYK236" s="24"/>
      <c r="OYL236" s="24"/>
      <c r="OYM236" s="24"/>
      <c r="OYN236" s="24"/>
      <c r="OYO236" s="24"/>
      <c r="OYP236" s="24"/>
      <c r="OYQ236" s="24"/>
      <c r="OYR236" s="24"/>
      <c r="OYS236" s="24"/>
      <c r="OYT236" s="24"/>
      <c r="OYU236" s="24"/>
      <c r="OYV236" s="24"/>
      <c r="OYW236" s="24"/>
      <c r="OYX236" s="24"/>
      <c r="OZB236" s="3"/>
      <c r="OZC236" s="31"/>
      <c r="OZD236" s="5"/>
      <c r="OZE236" s="9"/>
      <c r="OZH236" s="2"/>
      <c r="OZK236" s="24"/>
      <c r="OZL236" s="24"/>
      <c r="OZM236" s="31"/>
      <c r="OZN236" s="24"/>
      <c r="OZO236" s="24"/>
      <c r="OZP236" s="24"/>
      <c r="OZQ236" s="24"/>
      <c r="OZR236" s="24"/>
      <c r="OZS236" s="24"/>
      <c r="OZT236" s="24"/>
      <c r="OZU236" s="24"/>
      <c r="OZV236" s="24"/>
      <c r="OZW236" s="24"/>
      <c r="OZX236" s="24"/>
      <c r="OZY236" s="24"/>
      <c r="OZZ236" s="24"/>
      <c r="PAA236" s="24"/>
      <c r="PAB236" s="24"/>
      <c r="PAF236" s="3"/>
      <c r="PAG236" s="31"/>
      <c r="PAH236" s="5"/>
      <c r="PAI236" s="9"/>
      <c r="PAL236" s="2"/>
      <c r="PAO236" s="24"/>
      <c r="PAP236" s="24"/>
      <c r="PAQ236" s="31"/>
      <c r="PAR236" s="24"/>
      <c r="PAS236" s="24"/>
      <c r="PAT236" s="24"/>
      <c r="PAU236" s="24"/>
      <c r="PAV236" s="24"/>
      <c r="PAW236" s="24"/>
      <c r="PAX236" s="24"/>
      <c r="PAY236" s="24"/>
      <c r="PAZ236" s="24"/>
      <c r="PBA236" s="24"/>
      <c r="PBB236" s="24"/>
      <c r="PBC236" s="24"/>
      <c r="PBD236" s="24"/>
      <c r="PBE236" s="24"/>
      <c r="PBF236" s="24"/>
      <c r="PBJ236" s="3"/>
      <c r="PBK236" s="31"/>
      <c r="PBL236" s="5"/>
      <c r="PBM236" s="9"/>
      <c r="PBP236" s="2"/>
      <c r="PBS236" s="24"/>
      <c r="PBT236" s="24"/>
      <c r="PBU236" s="31"/>
      <c r="PBV236" s="24"/>
      <c r="PBW236" s="24"/>
      <c r="PBX236" s="24"/>
      <c r="PBY236" s="24"/>
      <c r="PBZ236" s="24"/>
      <c r="PCA236" s="24"/>
      <c r="PCB236" s="24"/>
      <c r="PCC236" s="24"/>
      <c r="PCD236" s="24"/>
      <c r="PCE236" s="24"/>
      <c r="PCF236" s="24"/>
      <c r="PCG236" s="24"/>
      <c r="PCH236" s="24"/>
      <c r="PCI236" s="24"/>
      <c r="PCJ236" s="24"/>
      <c r="PCN236" s="3"/>
      <c r="PCO236" s="31"/>
      <c r="PCP236" s="5"/>
      <c r="PCQ236" s="9"/>
      <c r="PCT236" s="2"/>
      <c r="PCW236" s="24"/>
      <c r="PCX236" s="24"/>
      <c r="PCY236" s="31"/>
      <c r="PCZ236" s="24"/>
      <c r="PDA236" s="24"/>
      <c r="PDB236" s="24"/>
      <c r="PDC236" s="24"/>
      <c r="PDD236" s="24"/>
      <c r="PDE236" s="24"/>
      <c r="PDF236" s="24"/>
      <c r="PDG236" s="24"/>
      <c r="PDH236" s="24"/>
      <c r="PDI236" s="24"/>
      <c r="PDJ236" s="24"/>
      <c r="PDK236" s="24"/>
      <c r="PDL236" s="24"/>
      <c r="PDM236" s="24"/>
      <c r="PDN236" s="24"/>
      <c r="PDR236" s="3"/>
      <c r="PDS236" s="31"/>
      <c r="PDT236" s="5"/>
      <c r="PDU236" s="9"/>
      <c r="PDX236" s="2"/>
      <c r="PEA236" s="24"/>
      <c r="PEB236" s="24"/>
      <c r="PEC236" s="31"/>
      <c r="PED236" s="24"/>
      <c r="PEE236" s="24"/>
      <c r="PEF236" s="24"/>
      <c r="PEG236" s="24"/>
      <c r="PEH236" s="24"/>
      <c r="PEI236" s="24"/>
      <c r="PEJ236" s="24"/>
      <c r="PEK236" s="24"/>
      <c r="PEL236" s="24"/>
      <c r="PEM236" s="24"/>
      <c r="PEN236" s="24"/>
      <c r="PEO236" s="24"/>
      <c r="PEP236" s="24"/>
      <c r="PEQ236" s="24"/>
      <c r="PER236" s="24"/>
      <c r="PEV236" s="3"/>
      <c r="PEW236" s="31"/>
      <c r="PEX236" s="5"/>
      <c r="PEY236" s="9"/>
      <c r="PFB236" s="2"/>
      <c r="PFE236" s="24"/>
      <c r="PFF236" s="24"/>
      <c r="PFG236" s="31"/>
      <c r="PFH236" s="24"/>
      <c r="PFI236" s="24"/>
      <c r="PFJ236" s="24"/>
      <c r="PFK236" s="24"/>
      <c r="PFL236" s="24"/>
      <c r="PFM236" s="24"/>
      <c r="PFN236" s="24"/>
      <c r="PFO236" s="24"/>
      <c r="PFP236" s="24"/>
      <c r="PFQ236" s="24"/>
      <c r="PFR236" s="24"/>
      <c r="PFS236" s="24"/>
      <c r="PFT236" s="24"/>
      <c r="PFU236" s="24"/>
      <c r="PFV236" s="24"/>
      <c r="PFZ236" s="3"/>
      <c r="PGA236" s="31"/>
      <c r="PGB236" s="5"/>
      <c r="PGC236" s="9"/>
      <c r="PGF236" s="2"/>
      <c r="PGI236" s="24"/>
      <c r="PGJ236" s="24"/>
      <c r="PGK236" s="31"/>
      <c r="PGL236" s="24"/>
      <c r="PGM236" s="24"/>
      <c r="PGN236" s="24"/>
      <c r="PGO236" s="24"/>
      <c r="PGP236" s="24"/>
      <c r="PGQ236" s="24"/>
      <c r="PGR236" s="24"/>
      <c r="PGS236" s="24"/>
      <c r="PGT236" s="24"/>
      <c r="PGU236" s="24"/>
      <c r="PGV236" s="24"/>
      <c r="PGW236" s="24"/>
      <c r="PGX236" s="24"/>
      <c r="PGY236" s="24"/>
      <c r="PGZ236" s="24"/>
      <c r="PHD236" s="3"/>
      <c r="PHE236" s="31"/>
      <c r="PHF236" s="5"/>
      <c r="PHG236" s="9"/>
      <c r="PHJ236" s="2"/>
      <c r="PHM236" s="24"/>
      <c r="PHN236" s="24"/>
      <c r="PHO236" s="31"/>
      <c r="PHP236" s="24"/>
      <c r="PHQ236" s="24"/>
      <c r="PHR236" s="24"/>
      <c r="PHS236" s="24"/>
      <c r="PHT236" s="24"/>
      <c r="PHU236" s="24"/>
      <c r="PHV236" s="24"/>
      <c r="PHW236" s="24"/>
      <c r="PHX236" s="24"/>
      <c r="PHY236" s="24"/>
      <c r="PHZ236" s="24"/>
      <c r="PIA236" s="24"/>
      <c r="PIB236" s="24"/>
      <c r="PIC236" s="24"/>
      <c r="PID236" s="24"/>
      <c r="PIH236" s="3"/>
      <c r="PII236" s="31"/>
      <c r="PIJ236" s="5"/>
      <c r="PIK236" s="9"/>
      <c r="PIN236" s="2"/>
      <c r="PIQ236" s="24"/>
      <c r="PIR236" s="24"/>
      <c r="PIS236" s="31"/>
      <c r="PIT236" s="24"/>
      <c r="PIU236" s="24"/>
      <c r="PIV236" s="24"/>
      <c r="PIW236" s="24"/>
      <c r="PIX236" s="24"/>
      <c r="PIY236" s="24"/>
      <c r="PIZ236" s="24"/>
      <c r="PJA236" s="24"/>
      <c r="PJB236" s="24"/>
      <c r="PJC236" s="24"/>
      <c r="PJD236" s="24"/>
      <c r="PJE236" s="24"/>
      <c r="PJF236" s="24"/>
      <c r="PJG236" s="24"/>
      <c r="PJH236" s="24"/>
      <c r="PJL236" s="3"/>
      <c r="PJM236" s="31"/>
      <c r="PJN236" s="5"/>
      <c r="PJO236" s="9"/>
      <c r="PJR236" s="2"/>
      <c r="PJU236" s="24"/>
      <c r="PJV236" s="24"/>
      <c r="PJW236" s="31"/>
      <c r="PJX236" s="24"/>
      <c r="PJY236" s="24"/>
      <c r="PJZ236" s="24"/>
      <c r="PKA236" s="24"/>
      <c r="PKB236" s="24"/>
      <c r="PKC236" s="24"/>
      <c r="PKD236" s="24"/>
      <c r="PKE236" s="24"/>
      <c r="PKF236" s="24"/>
      <c r="PKG236" s="24"/>
      <c r="PKH236" s="24"/>
      <c r="PKI236" s="24"/>
      <c r="PKJ236" s="24"/>
      <c r="PKK236" s="24"/>
      <c r="PKL236" s="24"/>
      <c r="PKP236" s="3"/>
      <c r="PKQ236" s="31"/>
      <c r="PKR236" s="5"/>
      <c r="PKS236" s="9"/>
      <c r="PKV236" s="2"/>
      <c r="PKY236" s="24"/>
      <c r="PKZ236" s="24"/>
      <c r="PLA236" s="31"/>
      <c r="PLB236" s="24"/>
      <c r="PLC236" s="24"/>
      <c r="PLD236" s="24"/>
      <c r="PLE236" s="24"/>
      <c r="PLF236" s="24"/>
      <c r="PLG236" s="24"/>
      <c r="PLH236" s="24"/>
      <c r="PLI236" s="24"/>
      <c r="PLJ236" s="24"/>
      <c r="PLK236" s="24"/>
      <c r="PLL236" s="24"/>
      <c r="PLM236" s="24"/>
      <c r="PLN236" s="24"/>
      <c r="PLO236" s="24"/>
      <c r="PLP236" s="24"/>
      <c r="PLT236" s="3"/>
      <c r="PLU236" s="31"/>
      <c r="PLV236" s="5"/>
      <c r="PLW236" s="9"/>
      <c r="PLZ236" s="2"/>
      <c r="PMC236" s="24"/>
      <c r="PMD236" s="24"/>
      <c r="PME236" s="31"/>
      <c r="PMF236" s="24"/>
      <c r="PMG236" s="24"/>
      <c r="PMH236" s="24"/>
      <c r="PMI236" s="24"/>
      <c r="PMJ236" s="24"/>
      <c r="PMK236" s="24"/>
      <c r="PML236" s="24"/>
      <c r="PMM236" s="24"/>
      <c r="PMN236" s="24"/>
      <c r="PMO236" s="24"/>
      <c r="PMP236" s="24"/>
      <c r="PMQ236" s="24"/>
      <c r="PMR236" s="24"/>
      <c r="PMS236" s="24"/>
      <c r="PMT236" s="24"/>
      <c r="PMX236" s="3"/>
      <c r="PMY236" s="31"/>
      <c r="PMZ236" s="5"/>
      <c r="PNA236" s="9"/>
      <c r="PND236" s="2"/>
      <c r="PNG236" s="24"/>
      <c r="PNH236" s="24"/>
      <c r="PNI236" s="31"/>
      <c r="PNJ236" s="24"/>
      <c r="PNK236" s="24"/>
      <c r="PNL236" s="24"/>
      <c r="PNM236" s="24"/>
      <c r="PNN236" s="24"/>
      <c r="PNO236" s="24"/>
      <c r="PNP236" s="24"/>
      <c r="PNQ236" s="24"/>
      <c r="PNR236" s="24"/>
      <c r="PNS236" s="24"/>
      <c r="PNT236" s="24"/>
      <c r="PNU236" s="24"/>
      <c r="PNV236" s="24"/>
      <c r="PNW236" s="24"/>
      <c r="PNX236" s="24"/>
      <c r="POB236" s="3"/>
      <c r="POC236" s="31"/>
      <c r="POD236" s="5"/>
      <c r="POE236" s="9"/>
      <c r="POH236" s="2"/>
      <c r="POK236" s="24"/>
      <c r="POL236" s="24"/>
      <c r="POM236" s="31"/>
      <c r="PON236" s="24"/>
      <c r="POO236" s="24"/>
      <c r="POP236" s="24"/>
      <c r="POQ236" s="24"/>
      <c r="POR236" s="24"/>
      <c r="POS236" s="24"/>
      <c r="POT236" s="24"/>
      <c r="POU236" s="24"/>
      <c r="POV236" s="24"/>
      <c r="POW236" s="24"/>
      <c r="POX236" s="24"/>
      <c r="POY236" s="24"/>
      <c r="POZ236" s="24"/>
      <c r="PPA236" s="24"/>
      <c r="PPB236" s="24"/>
      <c r="PPF236" s="3"/>
      <c r="PPG236" s="31"/>
      <c r="PPH236" s="5"/>
      <c r="PPI236" s="9"/>
      <c r="PPL236" s="2"/>
      <c r="PPO236" s="24"/>
      <c r="PPP236" s="24"/>
      <c r="PPQ236" s="31"/>
      <c r="PPR236" s="24"/>
      <c r="PPS236" s="24"/>
      <c r="PPT236" s="24"/>
      <c r="PPU236" s="24"/>
      <c r="PPV236" s="24"/>
      <c r="PPW236" s="24"/>
      <c r="PPX236" s="24"/>
      <c r="PPY236" s="24"/>
      <c r="PPZ236" s="24"/>
      <c r="PQA236" s="24"/>
      <c r="PQB236" s="24"/>
      <c r="PQC236" s="24"/>
      <c r="PQD236" s="24"/>
      <c r="PQE236" s="24"/>
      <c r="PQF236" s="24"/>
      <c r="PQJ236" s="3"/>
      <c r="PQK236" s="31"/>
      <c r="PQL236" s="5"/>
      <c r="PQM236" s="9"/>
      <c r="PQP236" s="2"/>
      <c r="PQS236" s="24"/>
      <c r="PQT236" s="24"/>
      <c r="PQU236" s="31"/>
      <c r="PQV236" s="24"/>
      <c r="PQW236" s="24"/>
      <c r="PQX236" s="24"/>
      <c r="PQY236" s="24"/>
      <c r="PQZ236" s="24"/>
      <c r="PRA236" s="24"/>
      <c r="PRB236" s="24"/>
      <c r="PRC236" s="24"/>
      <c r="PRD236" s="24"/>
      <c r="PRE236" s="24"/>
      <c r="PRF236" s="24"/>
      <c r="PRG236" s="24"/>
      <c r="PRH236" s="24"/>
      <c r="PRI236" s="24"/>
      <c r="PRJ236" s="24"/>
      <c r="PRN236" s="3"/>
      <c r="PRO236" s="31"/>
      <c r="PRP236" s="5"/>
      <c r="PRQ236" s="9"/>
      <c r="PRT236" s="2"/>
      <c r="PRW236" s="24"/>
      <c r="PRX236" s="24"/>
      <c r="PRY236" s="31"/>
      <c r="PRZ236" s="24"/>
      <c r="PSA236" s="24"/>
      <c r="PSB236" s="24"/>
      <c r="PSC236" s="24"/>
      <c r="PSD236" s="24"/>
      <c r="PSE236" s="24"/>
      <c r="PSF236" s="24"/>
      <c r="PSG236" s="24"/>
      <c r="PSH236" s="24"/>
      <c r="PSI236" s="24"/>
      <c r="PSJ236" s="24"/>
      <c r="PSK236" s="24"/>
      <c r="PSL236" s="24"/>
      <c r="PSM236" s="24"/>
      <c r="PSN236" s="24"/>
      <c r="PSR236" s="3"/>
      <c r="PSS236" s="31"/>
      <c r="PST236" s="5"/>
      <c r="PSU236" s="9"/>
      <c r="PSX236" s="2"/>
      <c r="PTA236" s="24"/>
      <c r="PTB236" s="24"/>
      <c r="PTC236" s="31"/>
      <c r="PTD236" s="24"/>
      <c r="PTE236" s="24"/>
      <c r="PTF236" s="24"/>
      <c r="PTG236" s="24"/>
      <c r="PTH236" s="24"/>
      <c r="PTI236" s="24"/>
      <c r="PTJ236" s="24"/>
      <c r="PTK236" s="24"/>
      <c r="PTL236" s="24"/>
      <c r="PTM236" s="24"/>
      <c r="PTN236" s="24"/>
      <c r="PTO236" s="24"/>
      <c r="PTP236" s="24"/>
      <c r="PTQ236" s="24"/>
      <c r="PTR236" s="24"/>
      <c r="PTV236" s="3"/>
      <c r="PTW236" s="31"/>
      <c r="PTX236" s="5"/>
      <c r="PTY236" s="9"/>
      <c r="PUB236" s="2"/>
      <c r="PUE236" s="24"/>
      <c r="PUF236" s="24"/>
      <c r="PUG236" s="31"/>
      <c r="PUH236" s="24"/>
      <c r="PUI236" s="24"/>
      <c r="PUJ236" s="24"/>
      <c r="PUK236" s="24"/>
      <c r="PUL236" s="24"/>
      <c r="PUM236" s="24"/>
      <c r="PUN236" s="24"/>
      <c r="PUO236" s="24"/>
      <c r="PUP236" s="24"/>
      <c r="PUQ236" s="24"/>
      <c r="PUR236" s="24"/>
      <c r="PUS236" s="24"/>
      <c r="PUT236" s="24"/>
      <c r="PUU236" s="24"/>
      <c r="PUV236" s="24"/>
      <c r="PUZ236" s="3"/>
      <c r="PVA236" s="31"/>
      <c r="PVB236" s="5"/>
      <c r="PVC236" s="9"/>
      <c r="PVF236" s="2"/>
      <c r="PVI236" s="24"/>
      <c r="PVJ236" s="24"/>
      <c r="PVK236" s="31"/>
      <c r="PVL236" s="24"/>
      <c r="PVM236" s="24"/>
      <c r="PVN236" s="24"/>
      <c r="PVO236" s="24"/>
      <c r="PVP236" s="24"/>
      <c r="PVQ236" s="24"/>
      <c r="PVR236" s="24"/>
      <c r="PVS236" s="24"/>
      <c r="PVT236" s="24"/>
      <c r="PVU236" s="24"/>
      <c r="PVV236" s="24"/>
      <c r="PVW236" s="24"/>
      <c r="PVX236" s="24"/>
      <c r="PVY236" s="24"/>
      <c r="PVZ236" s="24"/>
      <c r="PWD236" s="3"/>
      <c r="PWE236" s="31"/>
      <c r="PWF236" s="5"/>
      <c r="PWG236" s="9"/>
      <c r="PWJ236" s="2"/>
      <c r="PWM236" s="24"/>
      <c r="PWN236" s="24"/>
      <c r="PWO236" s="31"/>
      <c r="PWP236" s="24"/>
      <c r="PWQ236" s="24"/>
      <c r="PWR236" s="24"/>
      <c r="PWS236" s="24"/>
      <c r="PWT236" s="24"/>
      <c r="PWU236" s="24"/>
      <c r="PWV236" s="24"/>
      <c r="PWW236" s="24"/>
      <c r="PWX236" s="24"/>
      <c r="PWY236" s="24"/>
      <c r="PWZ236" s="24"/>
      <c r="PXA236" s="24"/>
      <c r="PXB236" s="24"/>
      <c r="PXC236" s="24"/>
      <c r="PXD236" s="24"/>
      <c r="PXH236" s="3"/>
      <c r="PXI236" s="31"/>
      <c r="PXJ236" s="5"/>
      <c r="PXK236" s="9"/>
      <c r="PXN236" s="2"/>
      <c r="PXQ236" s="24"/>
      <c r="PXR236" s="24"/>
      <c r="PXS236" s="31"/>
      <c r="PXT236" s="24"/>
      <c r="PXU236" s="24"/>
      <c r="PXV236" s="24"/>
      <c r="PXW236" s="24"/>
      <c r="PXX236" s="24"/>
      <c r="PXY236" s="24"/>
      <c r="PXZ236" s="24"/>
      <c r="PYA236" s="24"/>
      <c r="PYB236" s="24"/>
      <c r="PYC236" s="24"/>
      <c r="PYD236" s="24"/>
      <c r="PYE236" s="24"/>
      <c r="PYF236" s="24"/>
      <c r="PYG236" s="24"/>
      <c r="PYH236" s="24"/>
      <c r="PYL236" s="3"/>
      <c r="PYM236" s="31"/>
      <c r="PYN236" s="5"/>
      <c r="PYO236" s="9"/>
      <c r="PYR236" s="2"/>
      <c r="PYU236" s="24"/>
      <c r="PYV236" s="24"/>
      <c r="PYW236" s="31"/>
      <c r="PYX236" s="24"/>
      <c r="PYY236" s="24"/>
      <c r="PYZ236" s="24"/>
      <c r="PZA236" s="24"/>
      <c r="PZB236" s="24"/>
      <c r="PZC236" s="24"/>
      <c r="PZD236" s="24"/>
      <c r="PZE236" s="24"/>
      <c r="PZF236" s="24"/>
      <c r="PZG236" s="24"/>
      <c r="PZH236" s="24"/>
      <c r="PZI236" s="24"/>
      <c r="PZJ236" s="24"/>
      <c r="PZK236" s="24"/>
      <c r="PZL236" s="24"/>
      <c r="PZP236" s="3"/>
      <c r="PZQ236" s="31"/>
      <c r="PZR236" s="5"/>
      <c r="PZS236" s="9"/>
      <c r="PZV236" s="2"/>
      <c r="PZY236" s="24"/>
      <c r="PZZ236" s="24"/>
      <c r="QAA236" s="31"/>
      <c r="QAB236" s="24"/>
      <c r="QAC236" s="24"/>
      <c r="QAD236" s="24"/>
      <c r="QAE236" s="24"/>
      <c r="QAF236" s="24"/>
      <c r="QAG236" s="24"/>
      <c r="QAH236" s="24"/>
      <c r="QAI236" s="24"/>
      <c r="QAJ236" s="24"/>
      <c r="QAK236" s="24"/>
      <c r="QAL236" s="24"/>
      <c r="QAM236" s="24"/>
      <c r="QAN236" s="24"/>
      <c r="QAO236" s="24"/>
      <c r="QAP236" s="24"/>
      <c r="QAT236" s="3"/>
      <c r="QAU236" s="31"/>
      <c r="QAV236" s="5"/>
      <c r="QAW236" s="9"/>
      <c r="QAZ236" s="2"/>
      <c r="QBC236" s="24"/>
      <c r="QBD236" s="24"/>
      <c r="QBE236" s="31"/>
      <c r="QBF236" s="24"/>
      <c r="QBG236" s="24"/>
      <c r="QBH236" s="24"/>
      <c r="QBI236" s="24"/>
      <c r="QBJ236" s="24"/>
      <c r="QBK236" s="24"/>
      <c r="QBL236" s="24"/>
      <c r="QBM236" s="24"/>
      <c r="QBN236" s="24"/>
      <c r="QBO236" s="24"/>
      <c r="QBP236" s="24"/>
      <c r="QBQ236" s="24"/>
      <c r="QBR236" s="24"/>
      <c r="QBS236" s="24"/>
      <c r="QBT236" s="24"/>
      <c r="QBX236" s="3"/>
      <c r="QBY236" s="31"/>
      <c r="QBZ236" s="5"/>
      <c r="QCA236" s="9"/>
      <c r="QCD236" s="2"/>
      <c r="QCG236" s="24"/>
      <c r="QCH236" s="24"/>
      <c r="QCI236" s="31"/>
      <c r="QCJ236" s="24"/>
      <c r="QCK236" s="24"/>
      <c r="QCL236" s="24"/>
      <c r="QCM236" s="24"/>
      <c r="QCN236" s="24"/>
      <c r="QCO236" s="24"/>
      <c r="QCP236" s="24"/>
      <c r="QCQ236" s="24"/>
      <c r="QCR236" s="24"/>
      <c r="QCS236" s="24"/>
      <c r="QCT236" s="24"/>
      <c r="QCU236" s="24"/>
      <c r="QCV236" s="24"/>
      <c r="QCW236" s="24"/>
      <c r="QCX236" s="24"/>
      <c r="QDB236" s="3"/>
      <c r="QDC236" s="31"/>
      <c r="QDD236" s="5"/>
      <c r="QDE236" s="9"/>
      <c r="QDH236" s="2"/>
      <c r="QDK236" s="24"/>
      <c r="QDL236" s="24"/>
      <c r="QDM236" s="31"/>
      <c r="QDN236" s="24"/>
      <c r="QDO236" s="24"/>
      <c r="QDP236" s="24"/>
      <c r="QDQ236" s="24"/>
      <c r="QDR236" s="24"/>
      <c r="QDS236" s="24"/>
      <c r="QDT236" s="24"/>
      <c r="QDU236" s="24"/>
      <c r="QDV236" s="24"/>
      <c r="QDW236" s="24"/>
      <c r="QDX236" s="24"/>
      <c r="QDY236" s="24"/>
      <c r="QDZ236" s="24"/>
      <c r="QEA236" s="24"/>
      <c r="QEB236" s="24"/>
      <c r="QEF236" s="3"/>
      <c r="QEG236" s="31"/>
      <c r="QEH236" s="5"/>
      <c r="QEI236" s="9"/>
      <c r="QEL236" s="2"/>
      <c r="QEO236" s="24"/>
      <c r="QEP236" s="24"/>
      <c r="QEQ236" s="31"/>
      <c r="QER236" s="24"/>
      <c r="QES236" s="24"/>
      <c r="QET236" s="24"/>
      <c r="QEU236" s="24"/>
      <c r="QEV236" s="24"/>
      <c r="QEW236" s="24"/>
      <c r="QEX236" s="24"/>
      <c r="QEY236" s="24"/>
      <c r="QEZ236" s="24"/>
      <c r="QFA236" s="24"/>
      <c r="QFB236" s="24"/>
      <c r="QFC236" s="24"/>
      <c r="QFD236" s="24"/>
      <c r="QFE236" s="24"/>
      <c r="QFF236" s="24"/>
      <c r="QFJ236" s="3"/>
      <c r="QFK236" s="31"/>
      <c r="QFL236" s="5"/>
      <c r="QFM236" s="9"/>
      <c r="QFP236" s="2"/>
      <c r="QFS236" s="24"/>
      <c r="QFT236" s="24"/>
      <c r="QFU236" s="31"/>
      <c r="QFV236" s="24"/>
      <c r="QFW236" s="24"/>
      <c r="QFX236" s="24"/>
      <c r="QFY236" s="24"/>
      <c r="QFZ236" s="24"/>
      <c r="QGA236" s="24"/>
      <c r="QGB236" s="24"/>
      <c r="QGC236" s="24"/>
      <c r="QGD236" s="24"/>
      <c r="QGE236" s="24"/>
      <c r="QGF236" s="24"/>
      <c r="QGG236" s="24"/>
      <c r="QGH236" s="24"/>
      <c r="QGI236" s="24"/>
      <c r="QGJ236" s="24"/>
      <c r="QGN236" s="3"/>
      <c r="QGO236" s="31"/>
      <c r="QGP236" s="5"/>
      <c r="QGQ236" s="9"/>
      <c r="QGT236" s="2"/>
      <c r="QGW236" s="24"/>
      <c r="QGX236" s="24"/>
      <c r="QGY236" s="31"/>
      <c r="QGZ236" s="24"/>
      <c r="QHA236" s="24"/>
      <c r="QHB236" s="24"/>
      <c r="QHC236" s="24"/>
      <c r="QHD236" s="24"/>
      <c r="QHE236" s="24"/>
      <c r="QHF236" s="24"/>
      <c r="QHG236" s="24"/>
      <c r="QHH236" s="24"/>
      <c r="QHI236" s="24"/>
      <c r="QHJ236" s="24"/>
      <c r="QHK236" s="24"/>
      <c r="QHL236" s="24"/>
      <c r="QHM236" s="24"/>
      <c r="QHN236" s="24"/>
      <c r="QHR236" s="3"/>
      <c r="QHS236" s="31"/>
      <c r="QHT236" s="5"/>
      <c r="QHU236" s="9"/>
      <c r="QHX236" s="2"/>
      <c r="QIA236" s="24"/>
      <c r="QIB236" s="24"/>
      <c r="QIC236" s="31"/>
      <c r="QID236" s="24"/>
      <c r="QIE236" s="24"/>
      <c r="QIF236" s="24"/>
      <c r="QIG236" s="24"/>
      <c r="QIH236" s="24"/>
      <c r="QII236" s="24"/>
      <c r="QIJ236" s="24"/>
      <c r="QIK236" s="24"/>
      <c r="QIL236" s="24"/>
      <c r="QIM236" s="24"/>
      <c r="QIN236" s="24"/>
      <c r="QIO236" s="24"/>
      <c r="QIP236" s="24"/>
      <c r="QIQ236" s="24"/>
      <c r="QIR236" s="24"/>
      <c r="QIV236" s="3"/>
      <c r="QIW236" s="31"/>
      <c r="QIX236" s="5"/>
      <c r="QIY236" s="9"/>
      <c r="QJB236" s="2"/>
      <c r="QJE236" s="24"/>
      <c r="QJF236" s="24"/>
      <c r="QJG236" s="31"/>
      <c r="QJH236" s="24"/>
      <c r="QJI236" s="24"/>
      <c r="QJJ236" s="24"/>
      <c r="QJK236" s="24"/>
      <c r="QJL236" s="24"/>
      <c r="QJM236" s="24"/>
      <c r="QJN236" s="24"/>
      <c r="QJO236" s="24"/>
      <c r="QJP236" s="24"/>
      <c r="QJQ236" s="24"/>
      <c r="QJR236" s="24"/>
      <c r="QJS236" s="24"/>
      <c r="QJT236" s="24"/>
      <c r="QJU236" s="24"/>
      <c r="QJV236" s="24"/>
      <c r="QJZ236" s="3"/>
      <c r="QKA236" s="31"/>
      <c r="QKB236" s="5"/>
      <c r="QKC236" s="9"/>
      <c r="QKF236" s="2"/>
      <c r="QKI236" s="24"/>
      <c r="QKJ236" s="24"/>
      <c r="QKK236" s="31"/>
      <c r="QKL236" s="24"/>
      <c r="QKM236" s="24"/>
      <c r="QKN236" s="24"/>
      <c r="QKO236" s="24"/>
      <c r="QKP236" s="24"/>
      <c r="QKQ236" s="24"/>
      <c r="QKR236" s="24"/>
      <c r="QKS236" s="24"/>
      <c r="QKT236" s="24"/>
      <c r="QKU236" s="24"/>
      <c r="QKV236" s="24"/>
      <c r="QKW236" s="24"/>
      <c r="QKX236" s="24"/>
      <c r="QKY236" s="24"/>
      <c r="QKZ236" s="24"/>
      <c r="QLD236" s="3"/>
      <c r="QLE236" s="31"/>
      <c r="QLF236" s="5"/>
      <c r="QLG236" s="9"/>
      <c r="QLJ236" s="2"/>
      <c r="QLM236" s="24"/>
      <c r="QLN236" s="24"/>
      <c r="QLO236" s="31"/>
      <c r="QLP236" s="24"/>
      <c r="QLQ236" s="24"/>
      <c r="QLR236" s="24"/>
      <c r="QLS236" s="24"/>
      <c r="QLT236" s="24"/>
      <c r="QLU236" s="24"/>
      <c r="QLV236" s="24"/>
      <c r="QLW236" s="24"/>
      <c r="QLX236" s="24"/>
      <c r="QLY236" s="24"/>
      <c r="QLZ236" s="24"/>
      <c r="QMA236" s="24"/>
      <c r="QMB236" s="24"/>
      <c r="QMC236" s="24"/>
      <c r="QMD236" s="24"/>
      <c r="QMH236" s="3"/>
      <c r="QMI236" s="31"/>
      <c r="QMJ236" s="5"/>
      <c r="QMK236" s="9"/>
      <c r="QMN236" s="2"/>
      <c r="QMQ236" s="24"/>
      <c r="QMR236" s="24"/>
      <c r="QMS236" s="31"/>
      <c r="QMT236" s="24"/>
      <c r="QMU236" s="24"/>
      <c r="QMV236" s="24"/>
      <c r="QMW236" s="24"/>
      <c r="QMX236" s="24"/>
      <c r="QMY236" s="24"/>
      <c r="QMZ236" s="24"/>
      <c r="QNA236" s="24"/>
      <c r="QNB236" s="24"/>
      <c r="QNC236" s="24"/>
      <c r="QND236" s="24"/>
      <c r="QNE236" s="24"/>
      <c r="QNF236" s="24"/>
      <c r="QNG236" s="24"/>
      <c r="QNH236" s="24"/>
      <c r="QNL236" s="3"/>
      <c r="QNM236" s="31"/>
      <c r="QNN236" s="5"/>
      <c r="QNO236" s="9"/>
      <c r="QNR236" s="2"/>
      <c r="QNU236" s="24"/>
      <c r="QNV236" s="24"/>
      <c r="QNW236" s="31"/>
      <c r="QNX236" s="24"/>
      <c r="QNY236" s="24"/>
      <c r="QNZ236" s="24"/>
      <c r="QOA236" s="24"/>
      <c r="QOB236" s="24"/>
      <c r="QOC236" s="24"/>
      <c r="QOD236" s="24"/>
      <c r="QOE236" s="24"/>
      <c r="QOF236" s="24"/>
      <c r="QOG236" s="24"/>
      <c r="QOH236" s="24"/>
      <c r="QOI236" s="24"/>
      <c r="QOJ236" s="24"/>
      <c r="QOK236" s="24"/>
      <c r="QOL236" s="24"/>
      <c r="QOP236" s="3"/>
      <c r="QOQ236" s="31"/>
      <c r="QOR236" s="5"/>
      <c r="QOS236" s="9"/>
      <c r="QOV236" s="2"/>
      <c r="QOY236" s="24"/>
      <c r="QOZ236" s="24"/>
      <c r="QPA236" s="31"/>
      <c r="QPB236" s="24"/>
      <c r="QPC236" s="24"/>
      <c r="QPD236" s="24"/>
      <c r="QPE236" s="24"/>
      <c r="QPF236" s="24"/>
      <c r="QPG236" s="24"/>
      <c r="QPH236" s="24"/>
      <c r="QPI236" s="24"/>
      <c r="QPJ236" s="24"/>
      <c r="QPK236" s="24"/>
      <c r="QPL236" s="24"/>
      <c r="QPM236" s="24"/>
      <c r="QPN236" s="24"/>
      <c r="QPO236" s="24"/>
      <c r="QPP236" s="24"/>
      <c r="QPT236" s="3"/>
      <c r="QPU236" s="31"/>
      <c r="QPV236" s="5"/>
      <c r="QPW236" s="9"/>
      <c r="QPZ236" s="2"/>
      <c r="QQC236" s="24"/>
      <c r="QQD236" s="24"/>
      <c r="QQE236" s="31"/>
      <c r="QQF236" s="24"/>
      <c r="QQG236" s="24"/>
      <c r="QQH236" s="24"/>
      <c r="QQI236" s="24"/>
      <c r="QQJ236" s="24"/>
      <c r="QQK236" s="24"/>
      <c r="QQL236" s="24"/>
      <c r="QQM236" s="24"/>
      <c r="QQN236" s="24"/>
      <c r="QQO236" s="24"/>
      <c r="QQP236" s="24"/>
      <c r="QQQ236" s="24"/>
      <c r="QQR236" s="24"/>
      <c r="QQS236" s="24"/>
      <c r="QQT236" s="24"/>
      <c r="QQX236" s="3"/>
      <c r="QQY236" s="31"/>
      <c r="QQZ236" s="5"/>
      <c r="QRA236" s="9"/>
      <c r="QRD236" s="2"/>
      <c r="QRG236" s="24"/>
      <c r="QRH236" s="24"/>
      <c r="QRI236" s="31"/>
      <c r="QRJ236" s="24"/>
      <c r="QRK236" s="24"/>
      <c r="QRL236" s="24"/>
      <c r="QRM236" s="24"/>
      <c r="QRN236" s="24"/>
      <c r="QRO236" s="24"/>
      <c r="QRP236" s="24"/>
      <c r="QRQ236" s="24"/>
      <c r="QRR236" s="24"/>
      <c r="QRS236" s="24"/>
      <c r="QRT236" s="24"/>
      <c r="QRU236" s="24"/>
      <c r="QRV236" s="24"/>
      <c r="QRW236" s="24"/>
      <c r="QRX236" s="24"/>
      <c r="QSB236" s="3"/>
      <c r="QSC236" s="31"/>
      <c r="QSD236" s="5"/>
      <c r="QSE236" s="9"/>
      <c r="QSH236" s="2"/>
      <c r="QSK236" s="24"/>
      <c r="QSL236" s="24"/>
      <c r="QSM236" s="31"/>
      <c r="QSN236" s="24"/>
      <c r="QSO236" s="24"/>
      <c r="QSP236" s="24"/>
      <c r="QSQ236" s="24"/>
      <c r="QSR236" s="24"/>
      <c r="QSS236" s="24"/>
      <c r="QST236" s="24"/>
      <c r="QSU236" s="24"/>
      <c r="QSV236" s="24"/>
      <c r="QSW236" s="24"/>
      <c r="QSX236" s="24"/>
      <c r="QSY236" s="24"/>
      <c r="QSZ236" s="24"/>
      <c r="QTA236" s="24"/>
      <c r="QTB236" s="24"/>
      <c r="QTF236" s="3"/>
      <c r="QTG236" s="31"/>
      <c r="QTH236" s="5"/>
      <c r="QTI236" s="9"/>
      <c r="QTL236" s="2"/>
      <c r="QTO236" s="24"/>
      <c r="QTP236" s="24"/>
      <c r="QTQ236" s="31"/>
      <c r="QTR236" s="24"/>
      <c r="QTS236" s="24"/>
      <c r="QTT236" s="24"/>
      <c r="QTU236" s="24"/>
      <c r="QTV236" s="24"/>
      <c r="QTW236" s="24"/>
      <c r="QTX236" s="24"/>
      <c r="QTY236" s="24"/>
      <c r="QTZ236" s="24"/>
      <c r="QUA236" s="24"/>
      <c r="QUB236" s="24"/>
      <c r="QUC236" s="24"/>
      <c r="QUD236" s="24"/>
      <c r="QUE236" s="24"/>
      <c r="QUF236" s="24"/>
      <c r="QUJ236" s="3"/>
      <c r="QUK236" s="31"/>
      <c r="QUL236" s="5"/>
      <c r="QUM236" s="9"/>
      <c r="QUP236" s="2"/>
      <c r="QUS236" s="24"/>
      <c r="QUT236" s="24"/>
      <c r="QUU236" s="31"/>
      <c r="QUV236" s="24"/>
      <c r="QUW236" s="24"/>
      <c r="QUX236" s="24"/>
      <c r="QUY236" s="24"/>
      <c r="QUZ236" s="24"/>
      <c r="QVA236" s="24"/>
      <c r="QVB236" s="24"/>
      <c r="QVC236" s="24"/>
      <c r="QVD236" s="24"/>
      <c r="QVE236" s="24"/>
      <c r="QVF236" s="24"/>
      <c r="QVG236" s="24"/>
      <c r="QVH236" s="24"/>
      <c r="QVI236" s="24"/>
      <c r="QVJ236" s="24"/>
      <c r="QVN236" s="3"/>
      <c r="QVO236" s="31"/>
      <c r="QVP236" s="5"/>
      <c r="QVQ236" s="9"/>
      <c r="QVT236" s="2"/>
      <c r="QVW236" s="24"/>
      <c r="QVX236" s="24"/>
      <c r="QVY236" s="31"/>
      <c r="QVZ236" s="24"/>
      <c r="QWA236" s="24"/>
      <c r="QWB236" s="24"/>
      <c r="QWC236" s="24"/>
      <c r="QWD236" s="24"/>
      <c r="QWE236" s="24"/>
      <c r="QWF236" s="24"/>
      <c r="QWG236" s="24"/>
      <c r="QWH236" s="24"/>
      <c r="QWI236" s="24"/>
      <c r="QWJ236" s="24"/>
      <c r="QWK236" s="24"/>
      <c r="QWL236" s="24"/>
      <c r="QWM236" s="24"/>
      <c r="QWN236" s="24"/>
      <c r="QWR236" s="3"/>
      <c r="QWS236" s="31"/>
      <c r="QWT236" s="5"/>
      <c r="QWU236" s="9"/>
      <c r="QWX236" s="2"/>
      <c r="QXA236" s="24"/>
      <c r="QXB236" s="24"/>
      <c r="QXC236" s="31"/>
      <c r="QXD236" s="24"/>
      <c r="QXE236" s="24"/>
      <c r="QXF236" s="24"/>
      <c r="QXG236" s="24"/>
      <c r="QXH236" s="24"/>
      <c r="QXI236" s="24"/>
      <c r="QXJ236" s="24"/>
      <c r="QXK236" s="24"/>
      <c r="QXL236" s="24"/>
      <c r="QXM236" s="24"/>
      <c r="QXN236" s="24"/>
      <c r="QXO236" s="24"/>
      <c r="QXP236" s="24"/>
      <c r="QXQ236" s="24"/>
      <c r="QXR236" s="24"/>
      <c r="QXV236" s="3"/>
      <c r="QXW236" s="31"/>
      <c r="QXX236" s="5"/>
      <c r="QXY236" s="9"/>
      <c r="QYB236" s="2"/>
      <c r="QYE236" s="24"/>
      <c r="QYF236" s="24"/>
      <c r="QYG236" s="31"/>
      <c r="QYH236" s="24"/>
      <c r="QYI236" s="24"/>
      <c r="QYJ236" s="24"/>
      <c r="QYK236" s="24"/>
      <c r="QYL236" s="24"/>
      <c r="QYM236" s="24"/>
      <c r="QYN236" s="24"/>
      <c r="QYO236" s="24"/>
      <c r="QYP236" s="24"/>
      <c r="QYQ236" s="24"/>
      <c r="QYR236" s="24"/>
      <c r="QYS236" s="24"/>
      <c r="QYT236" s="24"/>
      <c r="QYU236" s="24"/>
      <c r="QYV236" s="24"/>
      <c r="QYZ236" s="3"/>
      <c r="QZA236" s="31"/>
      <c r="QZB236" s="5"/>
      <c r="QZC236" s="9"/>
      <c r="QZF236" s="2"/>
      <c r="QZI236" s="24"/>
      <c r="QZJ236" s="24"/>
      <c r="QZK236" s="31"/>
      <c r="QZL236" s="24"/>
      <c r="QZM236" s="24"/>
      <c r="QZN236" s="24"/>
      <c r="QZO236" s="24"/>
      <c r="QZP236" s="24"/>
      <c r="QZQ236" s="24"/>
      <c r="QZR236" s="24"/>
      <c r="QZS236" s="24"/>
      <c r="QZT236" s="24"/>
      <c r="QZU236" s="24"/>
      <c r="QZV236" s="24"/>
      <c r="QZW236" s="24"/>
      <c r="QZX236" s="24"/>
      <c r="QZY236" s="24"/>
      <c r="QZZ236" s="24"/>
      <c r="RAD236" s="3"/>
      <c r="RAE236" s="31"/>
      <c r="RAF236" s="5"/>
      <c r="RAG236" s="9"/>
      <c r="RAJ236" s="2"/>
      <c r="RAM236" s="24"/>
      <c r="RAN236" s="24"/>
      <c r="RAO236" s="31"/>
      <c r="RAP236" s="24"/>
      <c r="RAQ236" s="24"/>
      <c r="RAR236" s="24"/>
      <c r="RAS236" s="24"/>
      <c r="RAT236" s="24"/>
      <c r="RAU236" s="24"/>
      <c r="RAV236" s="24"/>
      <c r="RAW236" s="24"/>
      <c r="RAX236" s="24"/>
      <c r="RAY236" s="24"/>
      <c r="RAZ236" s="24"/>
      <c r="RBA236" s="24"/>
      <c r="RBB236" s="24"/>
      <c r="RBC236" s="24"/>
      <c r="RBD236" s="24"/>
      <c r="RBH236" s="3"/>
      <c r="RBI236" s="31"/>
      <c r="RBJ236" s="5"/>
      <c r="RBK236" s="9"/>
      <c r="RBN236" s="2"/>
      <c r="RBQ236" s="24"/>
      <c r="RBR236" s="24"/>
      <c r="RBS236" s="31"/>
      <c r="RBT236" s="24"/>
      <c r="RBU236" s="24"/>
      <c r="RBV236" s="24"/>
      <c r="RBW236" s="24"/>
      <c r="RBX236" s="24"/>
      <c r="RBY236" s="24"/>
      <c r="RBZ236" s="24"/>
      <c r="RCA236" s="24"/>
      <c r="RCB236" s="24"/>
      <c r="RCC236" s="24"/>
      <c r="RCD236" s="24"/>
      <c r="RCE236" s="24"/>
      <c r="RCF236" s="24"/>
      <c r="RCG236" s="24"/>
      <c r="RCH236" s="24"/>
      <c r="RCL236" s="3"/>
      <c r="RCM236" s="31"/>
      <c r="RCN236" s="5"/>
      <c r="RCO236" s="9"/>
      <c r="RCR236" s="2"/>
      <c r="RCU236" s="24"/>
      <c r="RCV236" s="24"/>
      <c r="RCW236" s="31"/>
      <c r="RCX236" s="24"/>
      <c r="RCY236" s="24"/>
      <c r="RCZ236" s="24"/>
      <c r="RDA236" s="24"/>
      <c r="RDB236" s="24"/>
      <c r="RDC236" s="24"/>
      <c r="RDD236" s="24"/>
      <c r="RDE236" s="24"/>
      <c r="RDF236" s="24"/>
      <c r="RDG236" s="24"/>
      <c r="RDH236" s="24"/>
      <c r="RDI236" s="24"/>
      <c r="RDJ236" s="24"/>
      <c r="RDK236" s="24"/>
      <c r="RDL236" s="24"/>
      <c r="RDP236" s="3"/>
      <c r="RDQ236" s="31"/>
      <c r="RDR236" s="5"/>
      <c r="RDS236" s="9"/>
      <c r="RDV236" s="2"/>
      <c r="RDY236" s="24"/>
      <c r="RDZ236" s="24"/>
      <c r="REA236" s="31"/>
      <c r="REB236" s="24"/>
      <c r="REC236" s="24"/>
      <c r="RED236" s="24"/>
      <c r="REE236" s="24"/>
      <c r="REF236" s="24"/>
      <c r="REG236" s="24"/>
      <c r="REH236" s="24"/>
      <c r="REI236" s="24"/>
      <c r="REJ236" s="24"/>
      <c r="REK236" s="24"/>
      <c r="REL236" s="24"/>
      <c r="REM236" s="24"/>
      <c r="REN236" s="24"/>
      <c r="REO236" s="24"/>
      <c r="REP236" s="24"/>
      <c r="RET236" s="3"/>
      <c r="REU236" s="31"/>
      <c r="REV236" s="5"/>
      <c r="REW236" s="9"/>
      <c r="REZ236" s="2"/>
      <c r="RFC236" s="24"/>
      <c r="RFD236" s="24"/>
      <c r="RFE236" s="31"/>
      <c r="RFF236" s="24"/>
      <c r="RFG236" s="24"/>
      <c r="RFH236" s="24"/>
      <c r="RFI236" s="24"/>
      <c r="RFJ236" s="24"/>
      <c r="RFK236" s="24"/>
      <c r="RFL236" s="24"/>
      <c r="RFM236" s="24"/>
      <c r="RFN236" s="24"/>
      <c r="RFO236" s="24"/>
      <c r="RFP236" s="24"/>
      <c r="RFQ236" s="24"/>
      <c r="RFR236" s="24"/>
      <c r="RFS236" s="24"/>
      <c r="RFT236" s="24"/>
      <c r="RFX236" s="3"/>
      <c r="RFY236" s="31"/>
      <c r="RFZ236" s="5"/>
      <c r="RGA236" s="9"/>
      <c r="RGD236" s="2"/>
      <c r="RGG236" s="24"/>
      <c r="RGH236" s="24"/>
      <c r="RGI236" s="31"/>
      <c r="RGJ236" s="24"/>
      <c r="RGK236" s="24"/>
      <c r="RGL236" s="24"/>
      <c r="RGM236" s="24"/>
      <c r="RGN236" s="24"/>
      <c r="RGO236" s="24"/>
      <c r="RGP236" s="24"/>
      <c r="RGQ236" s="24"/>
      <c r="RGR236" s="24"/>
      <c r="RGS236" s="24"/>
      <c r="RGT236" s="24"/>
      <c r="RGU236" s="24"/>
      <c r="RGV236" s="24"/>
      <c r="RGW236" s="24"/>
      <c r="RGX236" s="24"/>
      <c r="RHB236" s="3"/>
      <c r="RHC236" s="31"/>
      <c r="RHD236" s="5"/>
      <c r="RHE236" s="9"/>
      <c r="RHH236" s="2"/>
      <c r="RHK236" s="24"/>
      <c r="RHL236" s="24"/>
      <c r="RHM236" s="31"/>
      <c r="RHN236" s="24"/>
      <c r="RHO236" s="24"/>
      <c r="RHP236" s="24"/>
      <c r="RHQ236" s="24"/>
      <c r="RHR236" s="24"/>
      <c r="RHS236" s="24"/>
      <c r="RHT236" s="24"/>
      <c r="RHU236" s="24"/>
      <c r="RHV236" s="24"/>
      <c r="RHW236" s="24"/>
      <c r="RHX236" s="24"/>
      <c r="RHY236" s="24"/>
      <c r="RHZ236" s="24"/>
      <c r="RIA236" s="24"/>
      <c r="RIB236" s="24"/>
      <c r="RIF236" s="3"/>
      <c r="RIG236" s="31"/>
      <c r="RIH236" s="5"/>
      <c r="RII236" s="9"/>
      <c r="RIL236" s="2"/>
      <c r="RIO236" s="24"/>
      <c r="RIP236" s="24"/>
      <c r="RIQ236" s="31"/>
      <c r="RIR236" s="24"/>
      <c r="RIS236" s="24"/>
      <c r="RIT236" s="24"/>
      <c r="RIU236" s="24"/>
      <c r="RIV236" s="24"/>
      <c r="RIW236" s="24"/>
      <c r="RIX236" s="24"/>
      <c r="RIY236" s="24"/>
      <c r="RIZ236" s="24"/>
      <c r="RJA236" s="24"/>
      <c r="RJB236" s="24"/>
      <c r="RJC236" s="24"/>
      <c r="RJD236" s="24"/>
      <c r="RJE236" s="24"/>
      <c r="RJF236" s="24"/>
      <c r="RJJ236" s="3"/>
      <c r="RJK236" s="31"/>
      <c r="RJL236" s="5"/>
      <c r="RJM236" s="9"/>
      <c r="RJP236" s="2"/>
      <c r="RJS236" s="24"/>
      <c r="RJT236" s="24"/>
      <c r="RJU236" s="31"/>
      <c r="RJV236" s="24"/>
      <c r="RJW236" s="24"/>
      <c r="RJX236" s="24"/>
      <c r="RJY236" s="24"/>
      <c r="RJZ236" s="24"/>
      <c r="RKA236" s="24"/>
      <c r="RKB236" s="24"/>
      <c r="RKC236" s="24"/>
      <c r="RKD236" s="24"/>
      <c r="RKE236" s="24"/>
      <c r="RKF236" s="24"/>
      <c r="RKG236" s="24"/>
      <c r="RKH236" s="24"/>
      <c r="RKI236" s="24"/>
      <c r="RKJ236" s="24"/>
      <c r="RKN236" s="3"/>
      <c r="RKO236" s="31"/>
      <c r="RKP236" s="5"/>
      <c r="RKQ236" s="9"/>
      <c r="RKT236" s="2"/>
      <c r="RKW236" s="24"/>
      <c r="RKX236" s="24"/>
      <c r="RKY236" s="31"/>
      <c r="RKZ236" s="24"/>
      <c r="RLA236" s="24"/>
      <c r="RLB236" s="24"/>
      <c r="RLC236" s="24"/>
      <c r="RLD236" s="24"/>
      <c r="RLE236" s="24"/>
      <c r="RLF236" s="24"/>
      <c r="RLG236" s="24"/>
      <c r="RLH236" s="24"/>
      <c r="RLI236" s="24"/>
      <c r="RLJ236" s="24"/>
      <c r="RLK236" s="24"/>
      <c r="RLL236" s="24"/>
      <c r="RLM236" s="24"/>
      <c r="RLN236" s="24"/>
      <c r="RLR236" s="3"/>
      <c r="RLS236" s="31"/>
      <c r="RLT236" s="5"/>
      <c r="RLU236" s="9"/>
      <c r="RLX236" s="2"/>
      <c r="RMA236" s="24"/>
      <c r="RMB236" s="24"/>
      <c r="RMC236" s="31"/>
      <c r="RMD236" s="24"/>
      <c r="RME236" s="24"/>
      <c r="RMF236" s="24"/>
      <c r="RMG236" s="24"/>
      <c r="RMH236" s="24"/>
      <c r="RMI236" s="24"/>
      <c r="RMJ236" s="24"/>
      <c r="RMK236" s="24"/>
      <c r="RML236" s="24"/>
      <c r="RMM236" s="24"/>
      <c r="RMN236" s="24"/>
      <c r="RMO236" s="24"/>
      <c r="RMP236" s="24"/>
      <c r="RMQ236" s="24"/>
      <c r="RMR236" s="24"/>
      <c r="RMV236" s="3"/>
      <c r="RMW236" s="31"/>
      <c r="RMX236" s="5"/>
      <c r="RMY236" s="9"/>
      <c r="RNB236" s="2"/>
      <c r="RNE236" s="24"/>
      <c r="RNF236" s="24"/>
      <c r="RNG236" s="31"/>
      <c r="RNH236" s="24"/>
      <c r="RNI236" s="24"/>
      <c r="RNJ236" s="24"/>
      <c r="RNK236" s="24"/>
      <c r="RNL236" s="24"/>
      <c r="RNM236" s="24"/>
      <c r="RNN236" s="24"/>
      <c r="RNO236" s="24"/>
      <c r="RNP236" s="24"/>
      <c r="RNQ236" s="24"/>
      <c r="RNR236" s="24"/>
      <c r="RNS236" s="24"/>
      <c r="RNT236" s="24"/>
      <c r="RNU236" s="24"/>
      <c r="RNV236" s="24"/>
      <c r="RNZ236" s="3"/>
      <c r="ROA236" s="31"/>
      <c r="ROB236" s="5"/>
      <c r="ROC236" s="9"/>
      <c r="ROF236" s="2"/>
      <c r="ROI236" s="24"/>
      <c r="ROJ236" s="24"/>
      <c r="ROK236" s="31"/>
      <c r="ROL236" s="24"/>
      <c r="ROM236" s="24"/>
      <c r="RON236" s="24"/>
      <c r="ROO236" s="24"/>
      <c r="ROP236" s="24"/>
      <c r="ROQ236" s="24"/>
      <c r="ROR236" s="24"/>
      <c r="ROS236" s="24"/>
      <c r="ROT236" s="24"/>
      <c r="ROU236" s="24"/>
      <c r="ROV236" s="24"/>
      <c r="ROW236" s="24"/>
      <c r="ROX236" s="24"/>
      <c r="ROY236" s="24"/>
      <c r="ROZ236" s="24"/>
      <c r="RPD236" s="3"/>
      <c r="RPE236" s="31"/>
      <c r="RPF236" s="5"/>
      <c r="RPG236" s="9"/>
      <c r="RPJ236" s="2"/>
      <c r="RPM236" s="24"/>
      <c r="RPN236" s="24"/>
      <c r="RPO236" s="31"/>
      <c r="RPP236" s="24"/>
      <c r="RPQ236" s="24"/>
      <c r="RPR236" s="24"/>
      <c r="RPS236" s="24"/>
      <c r="RPT236" s="24"/>
      <c r="RPU236" s="24"/>
      <c r="RPV236" s="24"/>
      <c r="RPW236" s="24"/>
      <c r="RPX236" s="24"/>
      <c r="RPY236" s="24"/>
      <c r="RPZ236" s="24"/>
      <c r="RQA236" s="24"/>
      <c r="RQB236" s="24"/>
      <c r="RQC236" s="24"/>
      <c r="RQD236" s="24"/>
      <c r="RQH236" s="3"/>
      <c r="RQI236" s="31"/>
      <c r="RQJ236" s="5"/>
      <c r="RQK236" s="9"/>
      <c r="RQN236" s="2"/>
      <c r="RQQ236" s="24"/>
      <c r="RQR236" s="24"/>
      <c r="RQS236" s="31"/>
      <c r="RQT236" s="24"/>
      <c r="RQU236" s="24"/>
      <c r="RQV236" s="24"/>
      <c r="RQW236" s="24"/>
      <c r="RQX236" s="24"/>
      <c r="RQY236" s="24"/>
      <c r="RQZ236" s="24"/>
      <c r="RRA236" s="24"/>
      <c r="RRB236" s="24"/>
      <c r="RRC236" s="24"/>
      <c r="RRD236" s="24"/>
      <c r="RRE236" s="24"/>
      <c r="RRF236" s="24"/>
      <c r="RRG236" s="24"/>
      <c r="RRH236" s="24"/>
      <c r="RRL236" s="3"/>
      <c r="RRM236" s="31"/>
      <c r="RRN236" s="5"/>
      <c r="RRO236" s="9"/>
      <c r="RRR236" s="2"/>
      <c r="RRU236" s="24"/>
      <c r="RRV236" s="24"/>
      <c r="RRW236" s="31"/>
      <c r="RRX236" s="24"/>
      <c r="RRY236" s="24"/>
      <c r="RRZ236" s="24"/>
      <c r="RSA236" s="24"/>
      <c r="RSB236" s="24"/>
      <c r="RSC236" s="24"/>
      <c r="RSD236" s="24"/>
      <c r="RSE236" s="24"/>
      <c r="RSF236" s="24"/>
      <c r="RSG236" s="24"/>
      <c r="RSH236" s="24"/>
      <c r="RSI236" s="24"/>
      <c r="RSJ236" s="24"/>
      <c r="RSK236" s="24"/>
      <c r="RSL236" s="24"/>
      <c r="RSP236" s="3"/>
      <c r="RSQ236" s="31"/>
      <c r="RSR236" s="5"/>
      <c r="RSS236" s="9"/>
      <c r="RSV236" s="2"/>
      <c r="RSY236" s="24"/>
      <c r="RSZ236" s="24"/>
      <c r="RTA236" s="31"/>
      <c r="RTB236" s="24"/>
      <c r="RTC236" s="24"/>
      <c r="RTD236" s="24"/>
      <c r="RTE236" s="24"/>
      <c r="RTF236" s="24"/>
      <c r="RTG236" s="24"/>
      <c r="RTH236" s="24"/>
      <c r="RTI236" s="24"/>
      <c r="RTJ236" s="24"/>
      <c r="RTK236" s="24"/>
      <c r="RTL236" s="24"/>
      <c r="RTM236" s="24"/>
      <c r="RTN236" s="24"/>
      <c r="RTO236" s="24"/>
      <c r="RTP236" s="24"/>
      <c r="RTT236" s="3"/>
      <c r="RTU236" s="31"/>
      <c r="RTV236" s="5"/>
      <c r="RTW236" s="9"/>
      <c r="RTZ236" s="2"/>
      <c r="RUC236" s="24"/>
      <c r="RUD236" s="24"/>
      <c r="RUE236" s="31"/>
      <c r="RUF236" s="24"/>
      <c r="RUG236" s="24"/>
      <c r="RUH236" s="24"/>
      <c r="RUI236" s="24"/>
      <c r="RUJ236" s="24"/>
      <c r="RUK236" s="24"/>
      <c r="RUL236" s="24"/>
      <c r="RUM236" s="24"/>
      <c r="RUN236" s="24"/>
      <c r="RUO236" s="24"/>
      <c r="RUP236" s="24"/>
      <c r="RUQ236" s="24"/>
      <c r="RUR236" s="24"/>
      <c r="RUS236" s="24"/>
      <c r="RUT236" s="24"/>
      <c r="RUX236" s="3"/>
      <c r="RUY236" s="31"/>
      <c r="RUZ236" s="5"/>
      <c r="RVA236" s="9"/>
      <c r="RVD236" s="2"/>
      <c r="RVG236" s="24"/>
      <c r="RVH236" s="24"/>
      <c r="RVI236" s="31"/>
      <c r="RVJ236" s="24"/>
      <c r="RVK236" s="24"/>
      <c r="RVL236" s="24"/>
      <c r="RVM236" s="24"/>
      <c r="RVN236" s="24"/>
      <c r="RVO236" s="24"/>
      <c r="RVP236" s="24"/>
      <c r="RVQ236" s="24"/>
      <c r="RVR236" s="24"/>
      <c r="RVS236" s="24"/>
      <c r="RVT236" s="24"/>
      <c r="RVU236" s="24"/>
      <c r="RVV236" s="24"/>
      <c r="RVW236" s="24"/>
      <c r="RVX236" s="24"/>
      <c r="RWB236" s="3"/>
      <c r="RWC236" s="31"/>
      <c r="RWD236" s="5"/>
      <c r="RWE236" s="9"/>
      <c r="RWH236" s="2"/>
      <c r="RWK236" s="24"/>
      <c r="RWL236" s="24"/>
      <c r="RWM236" s="31"/>
      <c r="RWN236" s="24"/>
      <c r="RWO236" s="24"/>
      <c r="RWP236" s="24"/>
      <c r="RWQ236" s="24"/>
      <c r="RWR236" s="24"/>
      <c r="RWS236" s="24"/>
      <c r="RWT236" s="24"/>
      <c r="RWU236" s="24"/>
      <c r="RWV236" s="24"/>
      <c r="RWW236" s="24"/>
      <c r="RWX236" s="24"/>
      <c r="RWY236" s="24"/>
      <c r="RWZ236" s="24"/>
      <c r="RXA236" s="24"/>
      <c r="RXB236" s="24"/>
      <c r="RXF236" s="3"/>
      <c r="RXG236" s="31"/>
      <c r="RXH236" s="5"/>
      <c r="RXI236" s="9"/>
      <c r="RXL236" s="2"/>
      <c r="RXO236" s="24"/>
      <c r="RXP236" s="24"/>
      <c r="RXQ236" s="31"/>
      <c r="RXR236" s="24"/>
      <c r="RXS236" s="24"/>
      <c r="RXT236" s="24"/>
      <c r="RXU236" s="24"/>
      <c r="RXV236" s="24"/>
      <c r="RXW236" s="24"/>
      <c r="RXX236" s="24"/>
      <c r="RXY236" s="24"/>
      <c r="RXZ236" s="24"/>
      <c r="RYA236" s="24"/>
      <c r="RYB236" s="24"/>
      <c r="RYC236" s="24"/>
      <c r="RYD236" s="24"/>
      <c r="RYE236" s="24"/>
      <c r="RYF236" s="24"/>
      <c r="RYJ236" s="3"/>
      <c r="RYK236" s="31"/>
      <c r="RYL236" s="5"/>
      <c r="RYM236" s="9"/>
      <c r="RYP236" s="2"/>
      <c r="RYS236" s="24"/>
      <c r="RYT236" s="24"/>
      <c r="RYU236" s="31"/>
      <c r="RYV236" s="24"/>
      <c r="RYW236" s="24"/>
      <c r="RYX236" s="24"/>
      <c r="RYY236" s="24"/>
      <c r="RYZ236" s="24"/>
      <c r="RZA236" s="24"/>
      <c r="RZB236" s="24"/>
      <c r="RZC236" s="24"/>
      <c r="RZD236" s="24"/>
      <c r="RZE236" s="24"/>
      <c r="RZF236" s="24"/>
      <c r="RZG236" s="24"/>
      <c r="RZH236" s="24"/>
      <c r="RZI236" s="24"/>
      <c r="RZJ236" s="24"/>
      <c r="RZN236" s="3"/>
      <c r="RZO236" s="31"/>
      <c r="RZP236" s="5"/>
      <c r="RZQ236" s="9"/>
      <c r="RZT236" s="2"/>
      <c r="RZW236" s="24"/>
      <c r="RZX236" s="24"/>
      <c r="RZY236" s="31"/>
      <c r="RZZ236" s="24"/>
      <c r="SAA236" s="24"/>
      <c r="SAB236" s="24"/>
      <c r="SAC236" s="24"/>
      <c r="SAD236" s="24"/>
      <c r="SAE236" s="24"/>
      <c r="SAF236" s="24"/>
      <c r="SAG236" s="24"/>
      <c r="SAH236" s="24"/>
      <c r="SAI236" s="24"/>
      <c r="SAJ236" s="24"/>
      <c r="SAK236" s="24"/>
      <c r="SAL236" s="24"/>
      <c r="SAM236" s="24"/>
      <c r="SAN236" s="24"/>
      <c r="SAR236" s="3"/>
      <c r="SAS236" s="31"/>
      <c r="SAT236" s="5"/>
      <c r="SAU236" s="9"/>
      <c r="SAX236" s="2"/>
      <c r="SBA236" s="24"/>
      <c r="SBB236" s="24"/>
      <c r="SBC236" s="31"/>
      <c r="SBD236" s="24"/>
      <c r="SBE236" s="24"/>
      <c r="SBF236" s="24"/>
      <c r="SBG236" s="24"/>
      <c r="SBH236" s="24"/>
      <c r="SBI236" s="24"/>
      <c r="SBJ236" s="24"/>
      <c r="SBK236" s="24"/>
      <c r="SBL236" s="24"/>
      <c r="SBM236" s="24"/>
      <c r="SBN236" s="24"/>
      <c r="SBO236" s="24"/>
      <c r="SBP236" s="24"/>
      <c r="SBQ236" s="24"/>
      <c r="SBR236" s="24"/>
      <c r="SBV236" s="3"/>
      <c r="SBW236" s="31"/>
      <c r="SBX236" s="5"/>
      <c r="SBY236" s="9"/>
      <c r="SCB236" s="2"/>
      <c r="SCE236" s="24"/>
      <c r="SCF236" s="24"/>
      <c r="SCG236" s="31"/>
      <c r="SCH236" s="24"/>
      <c r="SCI236" s="24"/>
      <c r="SCJ236" s="24"/>
      <c r="SCK236" s="24"/>
      <c r="SCL236" s="24"/>
      <c r="SCM236" s="24"/>
      <c r="SCN236" s="24"/>
      <c r="SCO236" s="24"/>
      <c r="SCP236" s="24"/>
      <c r="SCQ236" s="24"/>
      <c r="SCR236" s="24"/>
      <c r="SCS236" s="24"/>
      <c r="SCT236" s="24"/>
      <c r="SCU236" s="24"/>
      <c r="SCV236" s="24"/>
      <c r="SCZ236" s="3"/>
      <c r="SDA236" s="31"/>
      <c r="SDB236" s="5"/>
      <c r="SDC236" s="9"/>
      <c r="SDF236" s="2"/>
      <c r="SDI236" s="24"/>
      <c r="SDJ236" s="24"/>
      <c r="SDK236" s="31"/>
      <c r="SDL236" s="24"/>
      <c r="SDM236" s="24"/>
      <c r="SDN236" s="24"/>
      <c r="SDO236" s="24"/>
      <c r="SDP236" s="24"/>
      <c r="SDQ236" s="24"/>
      <c r="SDR236" s="24"/>
      <c r="SDS236" s="24"/>
      <c r="SDT236" s="24"/>
      <c r="SDU236" s="24"/>
      <c r="SDV236" s="24"/>
      <c r="SDW236" s="24"/>
      <c r="SDX236" s="24"/>
      <c r="SDY236" s="24"/>
      <c r="SDZ236" s="24"/>
      <c r="SED236" s="3"/>
      <c r="SEE236" s="31"/>
      <c r="SEF236" s="5"/>
      <c r="SEG236" s="9"/>
      <c r="SEJ236" s="2"/>
      <c r="SEM236" s="24"/>
      <c r="SEN236" s="24"/>
      <c r="SEO236" s="31"/>
      <c r="SEP236" s="24"/>
      <c r="SEQ236" s="24"/>
      <c r="SER236" s="24"/>
      <c r="SES236" s="24"/>
      <c r="SET236" s="24"/>
      <c r="SEU236" s="24"/>
      <c r="SEV236" s="24"/>
      <c r="SEW236" s="24"/>
      <c r="SEX236" s="24"/>
      <c r="SEY236" s="24"/>
      <c r="SEZ236" s="24"/>
      <c r="SFA236" s="24"/>
      <c r="SFB236" s="24"/>
      <c r="SFC236" s="24"/>
      <c r="SFD236" s="24"/>
      <c r="SFH236" s="3"/>
      <c r="SFI236" s="31"/>
      <c r="SFJ236" s="5"/>
      <c r="SFK236" s="9"/>
      <c r="SFN236" s="2"/>
      <c r="SFQ236" s="24"/>
      <c r="SFR236" s="24"/>
      <c r="SFS236" s="31"/>
      <c r="SFT236" s="24"/>
      <c r="SFU236" s="24"/>
      <c r="SFV236" s="24"/>
      <c r="SFW236" s="24"/>
      <c r="SFX236" s="24"/>
      <c r="SFY236" s="24"/>
      <c r="SFZ236" s="24"/>
      <c r="SGA236" s="24"/>
      <c r="SGB236" s="24"/>
      <c r="SGC236" s="24"/>
      <c r="SGD236" s="24"/>
      <c r="SGE236" s="24"/>
      <c r="SGF236" s="24"/>
      <c r="SGG236" s="24"/>
      <c r="SGH236" s="24"/>
      <c r="SGL236" s="3"/>
      <c r="SGM236" s="31"/>
      <c r="SGN236" s="5"/>
      <c r="SGO236" s="9"/>
      <c r="SGR236" s="2"/>
      <c r="SGU236" s="24"/>
      <c r="SGV236" s="24"/>
      <c r="SGW236" s="31"/>
      <c r="SGX236" s="24"/>
      <c r="SGY236" s="24"/>
      <c r="SGZ236" s="24"/>
      <c r="SHA236" s="24"/>
      <c r="SHB236" s="24"/>
      <c r="SHC236" s="24"/>
      <c r="SHD236" s="24"/>
      <c r="SHE236" s="24"/>
      <c r="SHF236" s="24"/>
      <c r="SHG236" s="24"/>
      <c r="SHH236" s="24"/>
      <c r="SHI236" s="24"/>
      <c r="SHJ236" s="24"/>
      <c r="SHK236" s="24"/>
      <c r="SHL236" s="24"/>
      <c r="SHP236" s="3"/>
      <c r="SHQ236" s="31"/>
      <c r="SHR236" s="5"/>
      <c r="SHS236" s="9"/>
      <c r="SHV236" s="2"/>
      <c r="SHY236" s="24"/>
      <c r="SHZ236" s="24"/>
      <c r="SIA236" s="31"/>
      <c r="SIB236" s="24"/>
      <c r="SIC236" s="24"/>
      <c r="SID236" s="24"/>
      <c r="SIE236" s="24"/>
      <c r="SIF236" s="24"/>
      <c r="SIG236" s="24"/>
      <c r="SIH236" s="24"/>
      <c r="SII236" s="24"/>
      <c r="SIJ236" s="24"/>
      <c r="SIK236" s="24"/>
      <c r="SIL236" s="24"/>
      <c r="SIM236" s="24"/>
      <c r="SIN236" s="24"/>
      <c r="SIO236" s="24"/>
      <c r="SIP236" s="24"/>
      <c r="SIT236" s="3"/>
      <c r="SIU236" s="31"/>
      <c r="SIV236" s="5"/>
      <c r="SIW236" s="9"/>
      <c r="SIZ236" s="2"/>
      <c r="SJC236" s="24"/>
      <c r="SJD236" s="24"/>
      <c r="SJE236" s="31"/>
      <c r="SJF236" s="24"/>
      <c r="SJG236" s="24"/>
      <c r="SJH236" s="24"/>
      <c r="SJI236" s="24"/>
      <c r="SJJ236" s="24"/>
      <c r="SJK236" s="24"/>
      <c r="SJL236" s="24"/>
      <c r="SJM236" s="24"/>
      <c r="SJN236" s="24"/>
      <c r="SJO236" s="24"/>
      <c r="SJP236" s="24"/>
      <c r="SJQ236" s="24"/>
      <c r="SJR236" s="24"/>
      <c r="SJS236" s="24"/>
      <c r="SJT236" s="24"/>
      <c r="SJX236" s="3"/>
      <c r="SJY236" s="31"/>
      <c r="SJZ236" s="5"/>
      <c r="SKA236" s="9"/>
      <c r="SKD236" s="2"/>
      <c r="SKG236" s="24"/>
      <c r="SKH236" s="24"/>
      <c r="SKI236" s="31"/>
      <c r="SKJ236" s="24"/>
      <c r="SKK236" s="24"/>
      <c r="SKL236" s="24"/>
      <c r="SKM236" s="24"/>
      <c r="SKN236" s="24"/>
      <c r="SKO236" s="24"/>
      <c r="SKP236" s="24"/>
      <c r="SKQ236" s="24"/>
      <c r="SKR236" s="24"/>
      <c r="SKS236" s="24"/>
      <c r="SKT236" s="24"/>
      <c r="SKU236" s="24"/>
      <c r="SKV236" s="24"/>
      <c r="SKW236" s="24"/>
      <c r="SKX236" s="24"/>
      <c r="SLB236" s="3"/>
      <c r="SLC236" s="31"/>
      <c r="SLD236" s="5"/>
      <c r="SLE236" s="9"/>
      <c r="SLH236" s="2"/>
      <c r="SLK236" s="24"/>
      <c r="SLL236" s="24"/>
      <c r="SLM236" s="31"/>
      <c r="SLN236" s="24"/>
      <c r="SLO236" s="24"/>
      <c r="SLP236" s="24"/>
      <c r="SLQ236" s="24"/>
      <c r="SLR236" s="24"/>
      <c r="SLS236" s="24"/>
      <c r="SLT236" s="24"/>
      <c r="SLU236" s="24"/>
      <c r="SLV236" s="24"/>
      <c r="SLW236" s="24"/>
      <c r="SLX236" s="24"/>
      <c r="SLY236" s="24"/>
      <c r="SLZ236" s="24"/>
      <c r="SMA236" s="24"/>
      <c r="SMB236" s="24"/>
      <c r="SMF236" s="3"/>
      <c r="SMG236" s="31"/>
      <c r="SMH236" s="5"/>
      <c r="SMI236" s="9"/>
      <c r="SML236" s="2"/>
      <c r="SMO236" s="24"/>
      <c r="SMP236" s="24"/>
      <c r="SMQ236" s="31"/>
      <c r="SMR236" s="24"/>
      <c r="SMS236" s="24"/>
      <c r="SMT236" s="24"/>
      <c r="SMU236" s="24"/>
      <c r="SMV236" s="24"/>
      <c r="SMW236" s="24"/>
      <c r="SMX236" s="24"/>
      <c r="SMY236" s="24"/>
      <c r="SMZ236" s="24"/>
      <c r="SNA236" s="24"/>
      <c r="SNB236" s="24"/>
      <c r="SNC236" s="24"/>
      <c r="SND236" s="24"/>
      <c r="SNE236" s="24"/>
      <c r="SNF236" s="24"/>
      <c r="SNJ236" s="3"/>
      <c r="SNK236" s="31"/>
      <c r="SNL236" s="5"/>
      <c r="SNM236" s="9"/>
      <c r="SNP236" s="2"/>
      <c r="SNS236" s="24"/>
      <c r="SNT236" s="24"/>
      <c r="SNU236" s="31"/>
      <c r="SNV236" s="24"/>
      <c r="SNW236" s="24"/>
      <c r="SNX236" s="24"/>
      <c r="SNY236" s="24"/>
      <c r="SNZ236" s="24"/>
      <c r="SOA236" s="24"/>
      <c r="SOB236" s="24"/>
      <c r="SOC236" s="24"/>
      <c r="SOD236" s="24"/>
      <c r="SOE236" s="24"/>
      <c r="SOF236" s="24"/>
      <c r="SOG236" s="24"/>
      <c r="SOH236" s="24"/>
      <c r="SOI236" s="24"/>
      <c r="SOJ236" s="24"/>
      <c r="SON236" s="3"/>
      <c r="SOO236" s="31"/>
      <c r="SOP236" s="5"/>
      <c r="SOQ236" s="9"/>
      <c r="SOT236" s="2"/>
      <c r="SOW236" s="24"/>
      <c r="SOX236" s="24"/>
      <c r="SOY236" s="31"/>
      <c r="SOZ236" s="24"/>
      <c r="SPA236" s="24"/>
      <c r="SPB236" s="24"/>
      <c r="SPC236" s="24"/>
      <c r="SPD236" s="24"/>
      <c r="SPE236" s="24"/>
      <c r="SPF236" s="24"/>
      <c r="SPG236" s="24"/>
      <c r="SPH236" s="24"/>
      <c r="SPI236" s="24"/>
      <c r="SPJ236" s="24"/>
      <c r="SPK236" s="24"/>
      <c r="SPL236" s="24"/>
      <c r="SPM236" s="24"/>
      <c r="SPN236" s="24"/>
      <c r="SPR236" s="3"/>
      <c r="SPS236" s="31"/>
      <c r="SPT236" s="5"/>
      <c r="SPU236" s="9"/>
      <c r="SPX236" s="2"/>
      <c r="SQA236" s="24"/>
      <c r="SQB236" s="24"/>
      <c r="SQC236" s="31"/>
      <c r="SQD236" s="24"/>
      <c r="SQE236" s="24"/>
      <c r="SQF236" s="24"/>
      <c r="SQG236" s="24"/>
      <c r="SQH236" s="24"/>
      <c r="SQI236" s="24"/>
      <c r="SQJ236" s="24"/>
      <c r="SQK236" s="24"/>
      <c r="SQL236" s="24"/>
      <c r="SQM236" s="24"/>
      <c r="SQN236" s="24"/>
      <c r="SQO236" s="24"/>
      <c r="SQP236" s="24"/>
      <c r="SQQ236" s="24"/>
      <c r="SQR236" s="24"/>
      <c r="SQV236" s="3"/>
      <c r="SQW236" s="31"/>
      <c r="SQX236" s="5"/>
      <c r="SQY236" s="9"/>
      <c r="SRB236" s="2"/>
      <c r="SRE236" s="24"/>
      <c r="SRF236" s="24"/>
      <c r="SRG236" s="31"/>
      <c r="SRH236" s="24"/>
      <c r="SRI236" s="24"/>
      <c r="SRJ236" s="24"/>
      <c r="SRK236" s="24"/>
      <c r="SRL236" s="24"/>
      <c r="SRM236" s="24"/>
      <c r="SRN236" s="24"/>
      <c r="SRO236" s="24"/>
      <c r="SRP236" s="24"/>
      <c r="SRQ236" s="24"/>
      <c r="SRR236" s="24"/>
      <c r="SRS236" s="24"/>
      <c r="SRT236" s="24"/>
      <c r="SRU236" s="24"/>
      <c r="SRV236" s="24"/>
      <c r="SRZ236" s="3"/>
      <c r="SSA236" s="31"/>
      <c r="SSB236" s="5"/>
      <c r="SSC236" s="9"/>
      <c r="SSF236" s="2"/>
      <c r="SSI236" s="24"/>
      <c r="SSJ236" s="24"/>
      <c r="SSK236" s="31"/>
      <c r="SSL236" s="24"/>
      <c r="SSM236" s="24"/>
      <c r="SSN236" s="24"/>
      <c r="SSO236" s="24"/>
      <c r="SSP236" s="24"/>
      <c r="SSQ236" s="24"/>
      <c r="SSR236" s="24"/>
      <c r="SSS236" s="24"/>
      <c r="SST236" s="24"/>
      <c r="SSU236" s="24"/>
      <c r="SSV236" s="24"/>
      <c r="SSW236" s="24"/>
      <c r="SSX236" s="24"/>
      <c r="SSY236" s="24"/>
      <c r="SSZ236" s="24"/>
      <c r="STD236" s="3"/>
      <c r="STE236" s="31"/>
      <c r="STF236" s="5"/>
      <c r="STG236" s="9"/>
      <c r="STJ236" s="2"/>
      <c r="STM236" s="24"/>
      <c r="STN236" s="24"/>
      <c r="STO236" s="31"/>
      <c r="STP236" s="24"/>
      <c r="STQ236" s="24"/>
      <c r="STR236" s="24"/>
      <c r="STS236" s="24"/>
      <c r="STT236" s="24"/>
      <c r="STU236" s="24"/>
      <c r="STV236" s="24"/>
      <c r="STW236" s="24"/>
      <c r="STX236" s="24"/>
      <c r="STY236" s="24"/>
      <c r="STZ236" s="24"/>
      <c r="SUA236" s="24"/>
      <c r="SUB236" s="24"/>
      <c r="SUC236" s="24"/>
      <c r="SUD236" s="24"/>
      <c r="SUH236" s="3"/>
      <c r="SUI236" s="31"/>
      <c r="SUJ236" s="5"/>
      <c r="SUK236" s="9"/>
      <c r="SUN236" s="2"/>
      <c r="SUQ236" s="24"/>
      <c r="SUR236" s="24"/>
      <c r="SUS236" s="31"/>
      <c r="SUT236" s="24"/>
      <c r="SUU236" s="24"/>
      <c r="SUV236" s="24"/>
      <c r="SUW236" s="24"/>
      <c r="SUX236" s="24"/>
      <c r="SUY236" s="24"/>
      <c r="SUZ236" s="24"/>
      <c r="SVA236" s="24"/>
      <c r="SVB236" s="24"/>
      <c r="SVC236" s="24"/>
      <c r="SVD236" s="24"/>
      <c r="SVE236" s="24"/>
      <c r="SVF236" s="24"/>
      <c r="SVG236" s="24"/>
      <c r="SVH236" s="24"/>
      <c r="SVL236" s="3"/>
      <c r="SVM236" s="31"/>
      <c r="SVN236" s="5"/>
      <c r="SVO236" s="9"/>
      <c r="SVR236" s="2"/>
      <c r="SVU236" s="24"/>
      <c r="SVV236" s="24"/>
      <c r="SVW236" s="31"/>
      <c r="SVX236" s="24"/>
      <c r="SVY236" s="24"/>
      <c r="SVZ236" s="24"/>
      <c r="SWA236" s="24"/>
      <c r="SWB236" s="24"/>
      <c r="SWC236" s="24"/>
      <c r="SWD236" s="24"/>
      <c r="SWE236" s="24"/>
      <c r="SWF236" s="24"/>
      <c r="SWG236" s="24"/>
      <c r="SWH236" s="24"/>
      <c r="SWI236" s="24"/>
      <c r="SWJ236" s="24"/>
      <c r="SWK236" s="24"/>
      <c r="SWL236" s="24"/>
      <c r="SWP236" s="3"/>
      <c r="SWQ236" s="31"/>
      <c r="SWR236" s="5"/>
      <c r="SWS236" s="9"/>
      <c r="SWV236" s="2"/>
      <c r="SWY236" s="24"/>
      <c r="SWZ236" s="24"/>
      <c r="SXA236" s="31"/>
      <c r="SXB236" s="24"/>
      <c r="SXC236" s="24"/>
      <c r="SXD236" s="24"/>
      <c r="SXE236" s="24"/>
      <c r="SXF236" s="24"/>
      <c r="SXG236" s="24"/>
      <c r="SXH236" s="24"/>
      <c r="SXI236" s="24"/>
      <c r="SXJ236" s="24"/>
      <c r="SXK236" s="24"/>
      <c r="SXL236" s="24"/>
      <c r="SXM236" s="24"/>
      <c r="SXN236" s="24"/>
      <c r="SXO236" s="24"/>
      <c r="SXP236" s="24"/>
      <c r="SXT236" s="3"/>
      <c r="SXU236" s="31"/>
      <c r="SXV236" s="5"/>
      <c r="SXW236" s="9"/>
      <c r="SXZ236" s="2"/>
      <c r="SYC236" s="24"/>
      <c r="SYD236" s="24"/>
      <c r="SYE236" s="31"/>
      <c r="SYF236" s="24"/>
      <c r="SYG236" s="24"/>
      <c r="SYH236" s="24"/>
      <c r="SYI236" s="24"/>
      <c r="SYJ236" s="24"/>
      <c r="SYK236" s="24"/>
      <c r="SYL236" s="24"/>
      <c r="SYM236" s="24"/>
      <c r="SYN236" s="24"/>
      <c r="SYO236" s="24"/>
      <c r="SYP236" s="24"/>
      <c r="SYQ236" s="24"/>
      <c r="SYR236" s="24"/>
      <c r="SYS236" s="24"/>
      <c r="SYT236" s="24"/>
      <c r="SYX236" s="3"/>
      <c r="SYY236" s="31"/>
      <c r="SYZ236" s="5"/>
      <c r="SZA236" s="9"/>
      <c r="SZD236" s="2"/>
      <c r="SZG236" s="24"/>
      <c r="SZH236" s="24"/>
      <c r="SZI236" s="31"/>
      <c r="SZJ236" s="24"/>
      <c r="SZK236" s="24"/>
      <c r="SZL236" s="24"/>
      <c r="SZM236" s="24"/>
      <c r="SZN236" s="24"/>
      <c r="SZO236" s="24"/>
      <c r="SZP236" s="24"/>
      <c r="SZQ236" s="24"/>
      <c r="SZR236" s="24"/>
      <c r="SZS236" s="24"/>
      <c r="SZT236" s="24"/>
      <c r="SZU236" s="24"/>
      <c r="SZV236" s="24"/>
      <c r="SZW236" s="24"/>
      <c r="SZX236" s="24"/>
      <c r="TAB236" s="3"/>
      <c r="TAC236" s="31"/>
      <c r="TAD236" s="5"/>
      <c r="TAE236" s="9"/>
      <c r="TAH236" s="2"/>
      <c r="TAK236" s="24"/>
      <c r="TAL236" s="24"/>
      <c r="TAM236" s="31"/>
      <c r="TAN236" s="24"/>
      <c r="TAO236" s="24"/>
      <c r="TAP236" s="24"/>
      <c r="TAQ236" s="24"/>
      <c r="TAR236" s="24"/>
      <c r="TAS236" s="24"/>
      <c r="TAT236" s="24"/>
      <c r="TAU236" s="24"/>
      <c r="TAV236" s="24"/>
      <c r="TAW236" s="24"/>
      <c r="TAX236" s="24"/>
      <c r="TAY236" s="24"/>
      <c r="TAZ236" s="24"/>
      <c r="TBA236" s="24"/>
      <c r="TBB236" s="24"/>
      <c r="TBF236" s="3"/>
      <c r="TBG236" s="31"/>
      <c r="TBH236" s="5"/>
      <c r="TBI236" s="9"/>
      <c r="TBL236" s="2"/>
      <c r="TBO236" s="24"/>
      <c r="TBP236" s="24"/>
      <c r="TBQ236" s="31"/>
      <c r="TBR236" s="24"/>
      <c r="TBS236" s="24"/>
      <c r="TBT236" s="24"/>
      <c r="TBU236" s="24"/>
      <c r="TBV236" s="24"/>
      <c r="TBW236" s="24"/>
      <c r="TBX236" s="24"/>
      <c r="TBY236" s="24"/>
      <c r="TBZ236" s="24"/>
      <c r="TCA236" s="24"/>
      <c r="TCB236" s="24"/>
      <c r="TCC236" s="24"/>
      <c r="TCD236" s="24"/>
      <c r="TCE236" s="24"/>
      <c r="TCF236" s="24"/>
      <c r="TCJ236" s="3"/>
      <c r="TCK236" s="31"/>
      <c r="TCL236" s="5"/>
      <c r="TCM236" s="9"/>
      <c r="TCP236" s="2"/>
      <c r="TCS236" s="24"/>
      <c r="TCT236" s="24"/>
      <c r="TCU236" s="31"/>
      <c r="TCV236" s="24"/>
      <c r="TCW236" s="24"/>
      <c r="TCX236" s="24"/>
      <c r="TCY236" s="24"/>
      <c r="TCZ236" s="24"/>
      <c r="TDA236" s="24"/>
      <c r="TDB236" s="24"/>
      <c r="TDC236" s="24"/>
      <c r="TDD236" s="24"/>
      <c r="TDE236" s="24"/>
      <c r="TDF236" s="24"/>
      <c r="TDG236" s="24"/>
      <c r="TDH236" s="24"/>
      <c r="TDI236" s="24"/>
      <c r="TDJ236" s="24"/>
      <c r="TDN236" s="3"/>
      <c r="TDO236" s="31"/>
      <c r="TDP236" s="5"/>
      <c r="TDQ236" s="9"/>
      <c r="TDT236" s="2"/>
      <c r="TDW236" s="24"/>
      <c r="TDX236" s="24"/>
      <c r="TDY236" s="31"/>
      <c r="TDZ236" s="24"/>
      <c r="TEA236" s="24"/>
      <c r="TEB236" s="24"/>
      <c r="TEC236" s="24"/>
      <c r="TED236" s="24"/>
      <c r="TEE236" s="24"/>
      <c r="TEF236" s="24"/>
      <c r="TEG236" s="24"/>
      <c r="TEH236" s="24"/>
      <c r="TEI236" s="24"/>
      <c r="TEJ236" s="24"/>
      <c r="TEK236" s="24"/>
      <c r="TEL236" s="24"/>
      <c r="TEM236" s="24"/>
      <c r="TEN236" s="24"/>
      <c r="TER236" s="3"/>
      <c r="TES236" s="31"/>
      <c r="TET236" s="5"/>
      <c r="TEU236" s="9"/>
      <c r="TEX236" s="2"/>
      <c r="TFA236" s="24"/>
      <c r="TFB236" s="24"/>
      <c r="TFC236" s="31"/>
      <c r="TFD236" s="24"/>
      <c r="TFE236" s="24"/>
      <c r="TFF236" s="24"/>
      <c r="TFG236" s="24"/>
      <c r="TFH236" s="24"/>
      <c r="TFI236" s="24"/>
      <c r="TFJ236" s="24"/>
      <c r="TFK236" s="24"/>
      <c r="TFL236" s="24"/>
      <c r="TFM236" s="24"/>
      <c r="TFN236" s="24"/>
      <c r="TFO236" s="24"/>
      <c r="TFP236" s="24"/>
      <c r="TFQ236" s="24"/>
      <c r="TFR236" s="24"/>
      <c r="TFV236" s="3"/>
      <c r="TFW236" s="31"/>
      <c r="TFX236" s="5"/>
      <c r="TFY236" s="9"/>
      <c r="TGB236" s="2"/>
      <c r="TGE236" s="24"/>
      <c r="TGF236" s="24"/>
      <c r="TGG236" s="31"/>
      <c r="TGH236" s="24"/>
      <c r="TGI236" s="24"/>
      <c r="TGJ236" s="24"/>
      <c r="TGK236" s="24"/>
      <c r="TGL236" s="24"/>
      <c r="TGM236" s="24"/>
      <c r="TGN236" s="24"/>
      <c r="TGO236" s="24"/>
      <c r="TGP236" s="24"/>
      <c r="TGQ236" s="24"/>
      <c r="TGR236" s="24"/>
      <c r="TGS236" s="24"/>
      <c r="TGT236" s="24"/>
      <c r="TGU236" s="24"/>
      <c r="TGV236" s="24"/>
      <c r="TGZ236" s="3"/>
      <c r="THA236" s="31"/>
      <c r="THB236" s="5"/>
      <c r="THC236" s="9"/>
      <c r="THF236" s="2"/>
      <c r="THI236" s="24"/>
      <c r="THJ236" s="24"/>
      <c r="THK236" s="31"/>
      <c r="THL236" s="24"/>
      <c r="THM236" s="24"/>
      <c r="THN236" s="24"/>
      <c r="THO236" s="24"/>
      <c r="THP236" s="24"/>
      <c r="THQ236" s="24"/>
      <c r="THR236" s="24"/>
      <c r="THS236" s="24"/>
      <c r="THT236" s="24"/>
      <c r="THU236" s="24"/>
      <c r="THV236" s="24"/>
      <c r="THW236" s="24"/>
      <c r="THX236" s="24"/>
      <c r="THY236" s="24"/>
      <c r="THZ236" s="24"/>
      <c r="TID236" s="3"/>
      <c r="TIE236" s="31"/>
      <c r="TIF236" s="5"/>
      <c r="TIG236" s="9"/>
      <c r="TIJ236" s="2"/>
      <c r="TIM236" s="24"/>
      <c r="TIN236" s="24"/>
      <c r="TIO236" s="31"/>
      <c r="TIP236" s="24"/>
      <c r="TIQ236" s="24"/>
      <c r="TIR236" s="24"/>
      <c r="TIS236" s="24"/>
      <c r="TIT236" s="24"/>
      <c r="TIU236" s="24"/>
      <c r="TIV236" s="24"/>
      <c r="TIW236" s="24"/>
      <c r="TIX236" s="24"/>
      <c r="TIY236" s="24"/>
      <c r="TIZ236" s="24"/>
      <c r="TJA236" s="24"/>
      <c r="TJB236" s="24"/>
      <c r="TJC236" s="24"/>
      <c r="TJD236" s="24"/>
      <c r="TJH236" s="3"/>
      <c r="TJI236" s="31"/>
      <c r="TJJ236" s="5"/>
      <c r="TJK236" s="9"/>
      <c r="TJN236" s="2"/>
      <c r="TJQ236" s="24"/>
      <c r="TJR236" s="24"/>
      <c r="TJS236" s="31"/>
      <c r="TJT236" s="24"/>
      <c r="TJU236" s="24"/>
      <c r="TJV236" s="24"/>
      <c r="TJW236" s="24"/>
      <c r="TJX236" s="24"/>
      <c r="TJY236" s="24"/>
      <c r="TJZ236" s="24"/>
      <c r="TKA236" s="24"/>
      <c r="TKB236" s="24"/>
      <c r="TKC236" s="24"/>
      <c r="TKD236" s="24"/>
      <c r="TKE236" s="24"/>
      <c r="TKF236" s="24"/>
      <c r="TKG236" s="24"/>
      <c r="TKH236" s="24"/>
      <c r="TKL236" s="3"/>
      <c r="TKM236" s="31"/>
      <c r="TKN236" s="5"/>
      <c r="TKO236" s="9"/>
      <c r="TKR236" s="2"/>
      <c r="TKU236" s="24"/>
      <c r="TKV236" s="24"/>
      <c r="TKW236" s="31"/>
      <c r="TKX236" s="24"/>
      <c r="TKY236" s="24"/>
      <c r="TKZ236" s="24"/>
      <c r="TLA236" s="24"/>
      <c r="TLB236" s="24"/>
      <c r="TLC236" s="24"/>
      <c r="TLD236" s="24"/>
      <c r="TLE236" s="24"/>
      <c r="TLF236" s="24"/>
      <c r="TLG236" s="24"/>
      <c r="TLH236" s="24"/>
      <c r="TLI236" s="24"/>
      <c r="TLJ236" s="24"/>
      <c r="TLK236" s="24"/>
      <c r="TLL236" s="24"/>
      <c r="TLP236" s="3"/>
      <c r="TLQ236" s="31"/>
      <c r="TLR236" s="5"/>
      <c r="TLS236" s="9"/>
      <c r="TLV236" s="2"/>
      <c r="TLY236" s="24"/>
      <c r="TLZ236" s="24"/>
      <c r="TMA236" s="31"/>
      <c r="TMB236" s="24"/>
      <c r="TMC236" s="24"/>
      <c r="TMD236" s="24"/>
      <c r="TME236" s="24"/>
      <c r="TMF236" s="24"/>
      <c r="TMG236" s="24"/>
      <c r="TMH236" s="24"/>
      <c r="TMI236" s="24"/>
      <c r="TMJ236" s="24"/>
      <c r="TMK236" s="24"/>
      <c r="TML236" s="24"/>
      <c r="TMM236" s="24"/>
      <c r="TMN236" s="24"/>
      <c r="TMO236" s="24"/>
      <c r="TMP236" s="24"/>
      <c r="TMT236" s="3"/>
      <c r="TMU236" s="31"/>
      <c r="TMV236" s="5"/>
      <c r="TMW236" s="9"/>
      <c r="TMZ236" s="2"/>
      <c r="TNC236" s="24"/>
      <c r="TND236" s="24"/>
      <c r="TNE236" s="31"/>
      <c r="TNF236" s="24"/>
      <c r="TNG236" s="24"/>
      <c r="TNH236" s="24"/>
      <c r="TNI236" s="24"/>
      <c r="TNJ236" s="24"/>
      <c r="TNK236" s="24"/>
      <c r="TNL236" s="24"/>
      <c r="TNM236" s="24"/>
      <c r="TNN236" s="24"/>
      <c r="TNO236" s="24"/>
      <c r="TNP236" s="24"/>
      <c r="TNQ236" s="24"/>
      <c r="TNR236" s="24"/>
      <c r="TNS236" s="24"/>
      <c r="TNT236" s="24"/>
      <c r="TNX236" s="3"/>
      <c r="TNY236" s="31"/>
      <c r="TNZ236" s="5"/>
      <c r="TOA236" s="9"/>
      <c r="TOD236" s="2"/>
      <c r="TOG236" s="24"/>
      <c r="TOH236" s="24"/>
      <c r="TOI236" s="31"/>
      <c r="TOJ236" s="24"/>
      <c r="TOK236" s="24"/>
      <c r="TOL236" s="24"/>
      <c r="TOM236" s="24"/>
      <c r="TON236" s="24"/>
      <c r="TOO236" s="24"/>
      <c r="TOP236" s="24"/>
      <c r="TOQ236" s="24"/>
      <c r="TOR236" s="24"/>
      <c r="TOS236" s="24"/>
      <c r="TOT236" s="24"/>
      <c r="TOU236" s="24"/>
      <c r="TOV236" s="24"/>
      <c r="TOW236" s="24"/>
      <c r="TOX236" s="24"/>
      <c r="TPB236" s="3"/>
      <c r="TPC236" s="31"/>
      <c r="TPD236" s="5"/>
      <c r="TPE236" s="9"/>
      <c r="TPH236" s="2"/>
      <c r="TPK236" s="24"/>
      <c r="TPL236" s="24"/>
      <c r="TPM236" s="31"/>
      <c r="TPN236" s="24"/>
      <c r="TPO236" s="24"/>
      <c r="TPP236" s="24"/>
      <c r="TPQ236" s="24"/>
      <c r="TPR236" s="24"/>
      <c r="TPS236" s="24"/>
      <c r="TPT236" s="24"/>
      <c r="TPU236" s="24"/>
      <c r="TPV236" s="24"/>
      <c r="TPW236" s="24"/>
      <c r="TPX236" s="24"/>
      <c r="TPY236" s="24"/>
      <c r="TPZ236" s="24"/>
      <c r="TQA236" s="24"/>
      <c r="TQB236" s="24"/>
      <c r="TQF236" s="3"/>
      <c r="TQG236" s="31"/>
      <c r="TQH236" s="5"/>
      <c r="TQI236" s="9"/>
      <c r="TQL236" s="2"/>
      <c r="TQO236" s="24"/>
      <c r="TQP236" s="24"/>
      <c r="TQQ236" s="31"/>
      <c r="TQR236" s="24"/>
      <c r="TQS236" s="24"/>
      <c r="TQT236" s="24"/>
      <c r="TQU236" s="24"/>
      <c r="TQV236" s="24"/>
      <c r="TQW236" s="24"/>
      <c r="TQX236" s="24"/>
      <c r="TQY236" s="24"/>
      <c r="TQZ236" s="24"/>
      <c r="TRA236" s="24"/>
      <c r="TRB236" s="24"/>
      <c r="TRC236" s="24"/>
      <c r="TRD236" s="24"/>
      <c r="TRE236" s="24"/>
      <c r="TRF236" s="24"/>
      <c r="TRJ236" s="3"/>
      <c r="TRK236" s="31"/>
      <c r="TRL236" s="5"/>
      <c r="TRM236" s="9"/>
      <c r="TRP236" s="2"/>
      <c r="TRS236" s="24"/>
      <c r="TRT236" s="24"/>
      <c r="TRU236" s="31"/>
      <c r="TRV236" s="24"/>
      <c r="TRW236" s="24"/>
      <c r="TRX236" s="24"/>
      <c r="TRY236" s="24"/>
      <c r="TRZ236" s="24"/>
      <c r="TSA236" s="24"/>
      <c r="TSB236" s="24"/>
      <c r="TSC236" s="24"/>
      <c r="TSD236" s="24"/>
      <c r="TSE236" s="24"/>
      <c r="TSF236" s="24"/>
      <c r="TSG236" s="24"/>
      <c r="TSH236" s="24"/>
      <c r="TSI236" s="24"/>
      <c r="TSJ236" s="24"/>
      <c r="TSN236" s="3"/>
      <c r="TSO236" s="31"/>
      <c r="TSP236" s="5"/>
      <c r="TSQ236" s="9"/>
      <c r="TST236" s="2"/>
      <c r="TSW236" s="24"/>
      <c r="TSX236" s="24"/>
      <c r="TSY236" s="31"/>
      <c r="TSZ236" s="24"/>
      <c r="TTA236" s="24"/>
      <c r="TTB236" s="24"/>
      <c r="TTC236" s="24"/>
      <c r="TTD236" s="24"/>
      <c r="TTE236" s="24"/>
      <c r="TTF236" s="24"/>
      <c r="TTG236" s="24"/>
      <c r="TTH236" s="24"/>
      <c r="TTI236" s="24"/>
      <c r="TTJ236" s="24"/>
      <c r="TTK236" s="24"/>
      <c r="TTL236" s="24"/>
      <c r="TTM236" s="24"/>
      <c r="TTN236" s="24"/>
      <c r="TTR236" s="3"/>
      <c r="TTS236" s="31"/>
      <c r="TTT236" s="5"/>
      <c r="TTU236" s="9"/>
      <c r="TTX236" s="2"/>
      <c r="TUA236" s="24"/>
      <c r="TUB236" s="24"/>
      <c r="TUC236" s="31"/>
      <c r="TUD236" s="24"/>
      <c r="TUE236" s="24"/>
      <c r="TUF236" s="24"/>
      <c r="TUG236" s="24"/>
      <c r="TUH236" s="24"/>
      <c r="TUI236" s="24"/>
      <c r="TUJ236" s="24"/>
      <c r="TUK236" s="24"/>
      <c r="TUL236" s="24"/>
      <c r="TUM236" s="24"/>
      <c r="TUN236" s="24"/>
      <c r="TUO236" s="24"/>
      <c r="TUP236" s="24"/>
      <c r="TUQ236" s="24"/>
      <c r="TUR236" s="24"/>
      <c r="TUV236" s="3"/>
      <c r="TUW236" s="31"/>
      <c r="TUX236" s="5"/>
      <c r="TUY236" s="9"/>
      <c r="TVB236" s="2"/>
      <c r="TVE236" s="24"/>
      <c r="TVF236" s="24"/>
      <c r="TVG236" s="31"/>
      <c r="TVH236" s="24"/>
      <c r="TVI236" s="24"/>
      <c r="TVJ236" s="24"/>
      <c r="TVK236" s="24"/>
      <c r="TVL236" s="24"/>
      <c r="TVM236" s="24"/>
      <c r="TVN236" s="24"/>
      <c r="TVO236" s="24"/>
      <c r="TVP236" s="24"/>
      <c r="TVQ236" s="24"/>
      <c r="TVR236" s="24"/>
      <c r="TVS236" s="24"/>
      <c r="TVT236" s="24"/>
      <c r="TVU236" s="24"/>
      <c r="TVV236" s="24"/>
      <c r="TVZ236" s="3"/>
      <c r="TWA236" s="31"/>
      <c r="TWB236" s="5"/>
      <c r="TWC236" s="9"/>
      <c r="TWF236" s="2"/>
      <c r="TWI236" s="24"/>
      <c r="TWJ236" s="24"/>
      <c r="TWK236" s="31"/>
      <c r="TWL236" s="24"/>
      <c r="TWM236" s="24"/>
      <c r="TWN236" s="24"/>
      <c r="TWO236" s="24"/>
      <c r="TWP236" s="24"/>
      <c r="TWQ236" s="24"/>
      <c r="TWR236" s="24"/>
      <c r="TWS236" s="24"/>
      <c r="TWT236" s="24"/>
      <c r="TWU236" s="24"/>
      <c r="TWV236" s="24"/>
      <c r="TWW236" s="24"/>
      <c r="TWX236" s="24"/>
      <c r="TWY236" s="24"/>
      <c r="TWZ236" s="24"/>
      <c r="TXD236" s="3"/>
      <c r="TXE236" s="31"/>
      <c r="TXF236" s="5"/>
      <c r="TXG236" s="9"/>
      <c r="TXJ236" s="2"/>
      <c r="TXM236" s="24"/>
      <c r="TXN236" s="24"/>
      <c r="TXO236" s="31"/>
      <c r="TXP236" s="24"/>
      <c r="TXQ236" s="24"/>
      <c r="TXR236" s="24"/>
      <c r="TXS236" s="24"/>
      <c r="TXT236" s="24"/>
      <c r="TXU236" s="24"/>
      <c r="TXV236" s="24"/>
      <c r="TXW236" s="24"/>
      <c r="TXX236" s="24"/>
      <c r="TXY236" s="24"/>
      <c r="TXZ236" s="24"/>
      <c r="TYA236" s="24"/>
      <c r="TYB236" s="24"/>
      <c r="TYC236" s="24"/>
      <c r="TYD236" s="24"/>
      <c r="TYH236" s="3"/>
      <c r="TYI236" s="31"/>
      <c r="TYJ236" s="5"/>
      <c r="TYK236" s="9"/>
      <c r="TYN236" s="2"/>
      <c r="TYQ236" s="24"/>
      <c r="TYR236" s="24"/>
      <c r="TYS236" s="31"/>
      <c r="TYT236" s="24"/>
      <c r="TYU236" s="24"/>
      <c r="TYV236" s="24"/>
      <c r="TYW236" s="24"/>
      <c r="TYX236" s="24"/>
      <c r="TYY236" s="24"/>
      <c r="TYZ236" s="24"/>
      <c r="TZA236" s="24"/>
      <c r="TZB236" s="24"/>
      <c r="TZC236" s="24"/>
      <c r="TZD236" s="24"/>
      <c r="TZE236" s="24"/>
      <c r="TZF236" s="24"/>
      <c r="TZG236" s="24"/>
      <c r="TZH236" s="24"/>
      <c r="TZL236" s="3"/>
      <c r="TZM236" s="31"/>
      <c r="TZN236" s="5"/>
      <c r="TZO236" s="9"/>
      <c r="TZR236" s="2"/>
      <c r="TZU236" s="24"/>
      <c r="TZV236" s="24"/>
      <c r="TZW236" s="31"/>
      <c r="TZX236" s="24"/>
      <c r="TZY236" s="24"/>
      <c r="TZZ236" s="24"/>
      <c r="UAA236" s="24"/>
      <c r="UAB236" s="24"/>
      <c r="UAC236" s="24"/>
      <c r="UAD236" s="24"/>
      <c r="UAE236" s="24"/>
      <c r="UAF236" s="24"/>
      <c r="UAG236" s="24"/>
      <c r="UAH236" s="24"/>
      <c r="UAI236" s="24"/>
      <c r="UAJ236" s="24"/>
      <c r="UAK236" s="24"/>
      <c r="UAL236" s="24"/>
      <c r="UAP236" s="3"/>
      <c r="UAQ236" s="31"/>
      <c r="UAR236" s="5"/>
      <c r="UAS236" s="9"/>
      <c r="UAV236" s="2"/>
      <c r="UAY236" s="24"/>
      <c r="UAZ236" s="24"/>
      <c r="UBA236" s="31"/>
      <c r="UBB236" s="24"/>
      <c r="UBC236" s="24"/>
      <c r="UBD236" s="24"/>
      <c r="UBE236" s="24"/>
      <c r="UBF236" s="24"/>
      <c r="UBG236" s="24"/>
      <c r="UBH236" s="24"/>
      <c r="UBI236" s="24"/>
      <c r="UBJ236" s="24"/>
      <c r="UBK236" s="24"/>
      <c r="UBL236" s="24"/>
      <c r="UBM236" s="24"/>
      <c r="UBN236" s="24"/>
      <c r="UBO236" s="24"/>
      <c r="UBP236" s="24"/>
      <c r="UBT236" s="3"/>
      <c r="UBU236" s="31"/>
      <c r="UBV236" s="5"/>
      <c r="UBW236" s="9"/>
      <c r="UBZ236" s="2"/>
      <c r="UCC236" s="24"/>
      <c r="UCD236" s="24"/>
      <c r="UCE236" s="31"/>
      <c r="UCF236" s="24"/>
      <c r="UCG236" s="24"/>
      <c r="UCH236" s="24"/>
      <c r="UCI236" s="24"/>
      <c r="UCJ236" s="24"/>
      <c r="UCK236" s="24"/>
      <c r="UCL236" s="24"/>
      <c r="UCM236" s="24"/>
      <c r="UCN236" s="24"/>
      <c r="UCO236" s="24"/>
      <c r="UCP236" s="24"/>
      <c r="UCQ236" s="24"/>
      <c r="UCR236" s="24"/>
      <c r="UCS236" s="24"/>
      <c r="UCT236" s="24"/>
      <c r="UCX236" s="3"/>
      <c r="UCY236" s="31"/>
      <c r="UCZ236" s="5"/>
      <c r="UDA236" s="9"/>
      <c r="UDD236" s="2"/>
      <c r="UDG236" s="24"/>
      <c r="UDH236" s="24"/>
      <c r="UDI236" s="31"/>
      <c r="UDJ236" s="24"/>
      <c r="UDK236" s="24"/>
      <c r="UDL236" s="24"/>
      <c r="UDM236" s="24"/>
      <c r="UDN236" s="24"/>
      <c r="UDO236" s="24"/>
      <c r="UDP236" s="24"/>
      <c r="UDQ236" s="24"/>
      <c r="UDR236" s="24"/>
      <c r="UDS236" s="24"/>
      <c r="UDT236" s="24"/>
      <c r="UDU236" s="24"/>
      <c r="UDV236" s="24"/>
      <c r="UDW236" s="24"/>
      <c r="UDX236" s="24"/>
      <c r="UEB236" s="3"/>
      <c r="UEC236" s="31"/>
      <c r="UED236" s="5"/>
      <c r="UEE236" s="9"/>
      <c r="UEH236" s="2"/>
      <c r="UEK236" s="24"/>
      <c r="UEL236" s="24"/>
      <c r="UEM236" s="31"/>
      <c r="UEN236" s="24"/>
      <c r="UEO236" s="24"/>
      <c r="UEP236" s="24"/>
      <c r="UEQ236" s="24"/>
      <c r="UER236" s="24"/>
      <c r="UES236" s="24"/>
      <c r="UET236" s="24"/>
      <c r="UEU236" s="24"/>
      <c r="UEV236" s="24"/>
      <c r="UEW236" s="24"/>
      <c r="UEX236" s="24"/>
      <c r="UEY236" s="24"/>
      <c r="UEZ236" s="24"/>
      <c r="UFA236" s="24"/>
      <c r="UFB236" s="24"/>
      <c r="UFF236" s="3"/>
      <c r="UFG236" s="31"/>
      <c r="UFH236" s="5"/>
      <c r="UFI236" s="9"/>
      <c r="UFL236" s="2"/>
      <c r="UFO236" s="24"/>
      <c r="UFP236" s="24"/>
      <c r="UFQ236" s="31"/>
      <c r="UFR236" s="24"/>
      <c r="UFS236" s="24"/>
      <c r="UFT236" s="24"/>
      <c r="UFU236" s="24"/>
      <c r="UFV236" s="24"/>
      <c r="UFW236" s="24"/>
      <c r="UFX236" s="24"/>
      <c r="UFY236" s="24"/>
      <c r="UFZ236" s="24"/>
      <c r="UGA236" s="24"/>
      <c r="UGB236" s="24"/>
      <c r="UGC236" s="24"/>
      <c r="UGD236" s="24"/>
      <c r="UGE236" s="24"/>
      <c r="UGF236" s="24"/>
      <c r="UGJ236" s="3"/>
      <c r="UGK236" s="31"/>
      <c r="UGL236" s="5"/>
      <c r="UGM236" s="9"/>
      <c r="UGP236" s="2"/>
      <c r="UGS236" s="24"/>
      <c r="UGT236" s="24"/>
      <c r="UGU236" s="31"/>
      <c r="UGV236" s="24"/>
      <c r="UGW236" s="24"/>
      <c r="UGX236" s="24"/>
      <c r="UGY236" s="24"/>
      <c r="UGZ236" s="24"/>
      <c r="UHA236" s="24"/>
      <c r="UHB236" s="24"/>
      <c r="UHC236" s="24"/>
      <c r="UHD236" s="24"/>
      <c r="UHE236" s="24"/>
      <c r="UHF236" s="24"/>
      <c r="UHG236" s="24"/>
      <c r="UHH236" s="24"/>
      <c r="UHI236" s="24"/>
      <c r="UHJ236" s="24"/>
      <c r="UHN236" s="3"/>
      <c r="UHO236" s="31"/>
      <c r="UHP236" s="5"/>
      <c r="UHQ236" s="9"/>
      <c r="UHT236" s="2"/>
      <c r="UHW236" s="24"/>
      <c r="UHX236" s="24"/>
      <c r="UHY236" s="31"/>
      <c r="UHZ236" s="24"/>
      <c r="UIA236" s="24"/>
      <c r="UIB236" s="24"/>
      <c r="UIC236" s="24"/>
      <c r="UID236" s="24"/>
      <c r="UIE236" s="24"/>
      <c r="UIF236" s="24"/>
      <c r="UIG236" s="24"/>
      <c r="UIH236" s="24"/>
      <c r="UII236" s="24"/>
      <c r="UIJ236" s="24"/>
      <c r="UIK236" s="24"/>
      <c r="UIL236" s="24"/>
      <c r="UIM236" s="24"/>
      <c r="UIN236" s="24"/>
      <c r="UIR236" s="3"/>
      <c r="UIS236" s="31"/>
      <c r="UIT236" s="5"/>
      <c r="UIU236" s="9"/>
      <c r="UIX236" s="2"/>
      <c r="UJA236" s="24"/>
      <c r="UJB236" s="24"/>
      <c r="UJC236" s="31"/>
      <c r="UJD236" s="24"/>
      <c r="UJE236" s="24"/>
      <c r="UJF236" s="24"/>
      <c r="UJG236" s="24"/>
      <c r="UJH236" s="24"/>
      <c r="UJI236" s="24"/>
      <c r="UJJ236" s="24"/>
      <c r="UJK236" s="24"/>
      <c r="UJL236" s="24"/>
      <c r="UJM236" s="24"/>
      <c r="UJN236" s="24"/>
      <c r="UJO236" s="24"/>
      <c r="UJP236" s="24"/>
      <c r="UJQ236" s="24"/>
      <c r="UJR236" s="24"/>
      <c r="UJV236" s="3"/>
      <c r="UJW236" s="31"/>
      <c r="UJX236" s="5"/>
      <c r="UJY236" s="9"/>
      <c r="UKB236" s="2"/>
      <c r="UKE236" s="24"/>
      <c r="UKF236" s="24"/>
      <c r="UKG236" s="31"/>
      <c r="UKH236" s="24"/>
      <c r="UKI236" s="24"/>
      <c r="UKJ236" s="24"/>
      <c r="UKK236" s="24"/>
      <c r="UKL236" s="24"/>
      <c r="UKM236" s="24"/>
      <c r="UKN236" s="24"/>
      <c r="UKO236" s="24"/>
      <c r="UKP236" s="24"/>
      <c r="UKQ236" s="24"/>
      <c r="UKR236" s="24"/>
      <c r="UKS236" s="24"/>
      <c r="UKT236" s="24"/>
      <c r="UKU236" s="24"/>
      <c r="UKV236" s="24"/>
      <c r="UKZ236" s="3"/>
      <c r="ULA236" s="31"/>
      <c r="ULB236" s="5"/>
      <c r="ULC236" s="9"/>
      <c r="ULF236" s="2"/>
      <c r="ULI236" s="24"/>
      <c r="ULJ236" s="24"/>
      <c r="ULK236" s="31"/>
      <c r="ULL236" s="24"/>
      <c r="ULM236" s="24"/>
      <c r="ULN236" s="24"/>
      <c r="ULO236" s="24"/>
      <c r="ULP236" s="24"/>
      <c r="ULQ236" s="24"/>
      <c r="ULR236" s="24"/>
      <c r="ULS236" s="24"/>
      <c r="ULT236" s="24"/>
      <c r="ULU236" s="24"/>
      <c r="ULV236" s="24"/>
      <c r="ULW236" s="24"/>
      <c r="ULX236" s="24"/>
      <c r="ULY236" s="24"/>
      <c r="ULZ236" s="24"/>
      <c r="UMD236" s="3"/>
      <c r="UME236" s="31"/>
      <c r="UMF236" s="5"/>
      <c r="UMG236" s="9"/>
      <c r="UMJ236" s="2"/>
      <c r="UMM236" s="24"/>
      <c r="UMN236" s="24"/>
      <c r="UMO236" s="31"/>
      <c r="UMP236" s="24"/>
      <c r="UMQ236" s="24"/>
      <c r="UMR236" s="24"/>
      <c r="UMS236" s="24"/>
      <c r="UMT236" s="24"/>
      <c r="UMU236" s="24"/>
      <c r="UMV236" s="24"/>
      <c r="UMW236" s="24"/>
      <c r="UMX236" s="24"/>
      <c r="UMY236" s="24"/>
      <c r="UMZ236" s="24"/>
      <c r="UNA236" s="24"/>
      <c r="UNB236" s="24"/>
      <c r="UNC236" s="24"/>
      <c r="UND236" s="24"/>
      <c r="UNH236" s="3"/>
      <c r="UNI236" s="31"/>
      <c r="UNJ236" s="5"/>
      <c r="UNK236" s="9"/>
      <c r="UNN236" s="2"/>
      <c r="UNQ236" s="24"/>
      <c r="UNR236" s="24"/>
      <c r="UNS236" s="31"/>
      <c r="UNT236" s="24"/>
      <c r="UNU236" s="24"/>
      <c r="UNV236" s="24"/>
      <c r="UNW236" s="24"/>
      <c r="UNX236" s="24"/>
      <c r="UNY236" s="24"/>
      <c r="UNZ236" s="24"/>
      <c r="UOA236" s="24"/>
      <c r="UOB236" s="24"/>
      <c r="UOC236" s="24"/>
      <c r="UOD236" s="24"/>
      <c r="UOE236" s="24"/>
      <c r="UOF236" s="24"/>
      <c r="UOG236" s="24"/>
      <c r="UOH236" s="24"/>
      <c r="UOL236" s="3"/>
      <c r="UOM236" s="31"/>
      <c r="UON236" s="5"/>
      <c r="UOO236" s="9"/>
      <c r="UOR236" s="2"/>
      <c r="UOU236" s="24"/>
      <c r="UOV236" s="24"/>
      <c r="UOW236" s="31"/>
      <c r="UOX236" s="24"/>
      <c r="UOY236" s="24"/>
      <c r="UOZ236" s="24"/>
      <c r="UPA236" s="24"/>
      <c r="UPB236" s="24"/>
      <c r="UPC236" s="24"/>
      <c r="UPD236" s="24"/>
      <c r="UPE236" s="24"/>
      <c r="UPF236" s="24"/>
      <c r="UPG236" s="24"/>
      <c r="UPH236" s="24"/>
      <c r="UPI236" s="24"/>
      <c r="UPJ236" s="24"/>
      <c r="UPK236" s="24"/>
      <c r="UPL236" s="24"/>
      <c r="UPP236" s="3"/>
      <c r="UPQ236" s="31"/>
      <c r="UPR236" s="5"/>
      <c r="UPS236" s="9"/>
      <c r="UPV236" s="2"/>
      <c r="UPY236" s="24"/>
      <c r="UPZ236" s="24"/>
      <c r="UQA236" s="31"/>
      <c r="UQB236" s="24"/>
      <c r="UQC236" s="24"/>
      <c r="UQD236" s="24"/>
      <c r="UQE236" s="24"/>
      <c r="UQF236" s="24"/>
      <c r="UQG236" s="24"/>
      <c r="UQH236" s="24"/>
      <c r="UQI236" s="24"/>
      <c r="UQJ236" s="24"/>
      <c r="UQK236" s="24"/>
      <c r="UQL236" s="24"/>
      <c r="UQM236" s="24"/>
      <c r="UQN236" s="24"/>
      <c r="UQO236" s="24"/>
      <c r="UQP236" s="24"/>
      <c r="UQT236" s="3"/>
      <c r="UQU236" s="31"/>
      <c r="UQV236" s="5"/>
      <c r="UQW236" s="9"/>
      <c r="UQZ236" s="2"/>
      <c r="URC236" s="24"/>
      <c r="URD236" s="24"/>
      <c r="URE236" s="31"/>
      <c r="URF236" s="24"/>
      <c r="URG236" s="24"/>
      <c r="URH236" s="24"/>
      <c r="URI236" s="24"/>
      <c r="URJ236" s="24"/>
      <c r="URK236" s="24"/>
      <c r="URL236" s="24"/>
      <c r="URM236" s="24"/>
      <c r="URN236" s="24"/>
      <c r="URO236" s="24"/>
      <c r="URP236" s="24"/>
      <c r="URQ236" s="24"/>
      <c r="URR236" s="24"/>
      <c r="URS236" s="24"/>
      <c r="URT236" s="24"/>
      <c r="URX236" s="3"/>
      <c r="URY236" s="31"/>
      <c r="URZ236" s="5"/>
      <c r="USA236" s="9"/>
      <c r="USD236" s="2"/>
      <c r="USG236" s="24"/>
      <c r="USH236" s="24"/>
      <c r="USI236" s="31"/>
      <c r="USJ236" s="24"/>
      <c r="USK236" s="24"/>
      <c r="USL236" s="24"/>
      <c r="USM236" s="24"/>
      <c r="USN236" s="24"/>
      <c r="USO236" s="24"/>
      <c r="USP236" s="24"/>
      <c r="USQ236" s="24"/>
      <c r="USR236" s="24"/>
      <c r="USS236" s="24"/>
      <c r="UST236" s="24"/>
      <c r="USU236" s="24"/>
      <c r="USV236" s="24"/>
      <c r="USW236" s="24"/>
      <c r="USX236" s="24"/>
      <c r="UTB236" s="3"/>
      <c r="UTC236" s="31"/>
      <c r="UTD236" s="5"/>
      <c r="UTE236" s="9"/>
      <c r="UTH236" s="2"/>
      <c r="UTK236" s="24"/>
      <c r="UTL236" s="24"/>
      <c r="UTM236" s="31"/>
      <c r="UTN236" s="24"/>
      <c r="UTO236" s="24"/>
      <c r="UTP236" s="24"/>
      <c r="UTQ236" s="24"/>
      <c r="UTR236" s="24"/>
      <c r="UTS236" s="24"/>
      <c r="UTT236" s="24"/>
      <c r="UTU236" s="24"/>
      <c r="UTV236" s="24"/>
      <c r="UTW236" s="24"/>
      <c r="UTX236" s="24"/>
      <c r="UTY236" s="24"/>
      <c r="UTZ236" s="24"/>
      <c r="UUA236" s="24"/>
      <c r="UUB236" s="24"/>
      <c r="UUF236" s="3"/>
      <c r="UUG236" s="31"/>
      <c r="UUH236" s="5"/>
      <c r="UUI236" s="9"/>
      <c r="UUL236" s="2"/>
      <c r="UUO236" s="24"/>
      <c r="UUP236" s="24"/>
      <c r="UUQ236" s="31"/>
      <c r="UUR236" s="24"/>
      <c r="UUS236" s="24"/>
      <c r="UUT236" s="24"/>
      <c r="UUU236" s="24"/>
      <c r="UUV236" s="24"/>
      <c r="UUW236" s="24"/>
      <c r="UUX236" s="24"/>
      <c r="UUY236" s="24"/>
      <c r="UUZ236" s="24"/>
      <c r="UVA236" s="24"/>
      <c r="UVB236" s="24"/>
      <c r="UVC236" s="24"/>
      <c r="UVD236" s="24"/>
      <c r="UVE236" s="24"/>
      <c r="UVF236" s="24"/>
      <c r="UVJ236" s="3"/>
      <c r="UVK236" s="31"/>
      <c r="UVL236" s="5"/>
      <c r="UVM236" s="9"/>
      <c r="UVP236" s="2"/>
      <c r="UVS236" s="24"/>
      <c r="UVT236" s="24"/>
      <c r="UVU236" s="31"/>
      <c r="UVV236" s="24"/>
      <c r="UVW236" s="24"/>
      <c r="UVX236" s="24"/>
      <c r="UVY236" s="24"/>
      <c r="UVZ236" s="24"/>
      <c r="UWA236" s="24"/>
      <c r="UWB236" s="24"/>
      <c r="UWC236" s="24"/>
      <c r="UWD236" s="24"/>
      <c r="UWE236" s="24"/>
      <c r="UWF236" s="24"/>
      <c r="UWG236" s="24"/>
      <c r="UWH236" s="24"/>
      <c r="UWI236" s="24"/>
      <c r="UWJ236" s="24"/>
      <c r="UWN236" s="3"/>
      <c r="UWO236" s="31"/>
      <c r="UWP236" s="5"/>
      <c r="UWQ236" s="9"/>
      <c r="UWT236" s="2"/>
      <c r="UWW236" s="24"/>
      <c r="UWX236" s="24"/>
      <c r="UWY236" s="31"/>
      <c r="UWZ236" s="24"/>
      <c r="UXA236" s="24"/>
      <c r="UXB236" s="24"/>
      <c r="UXC236" s="24"/>
      <c r="UXD236" s="24"/>
      <c r="UXE236" s="24"/>
      <c r="UXF236" s="24"/>
      <c r="UXG236" s="24"/>
      <c r="UXH236" s="24"/>
      <c r="UXI236" s="24"/>
      <c r="UXJ236" s="24"/>
      <c r="UXK236" s="24"/>
      <c r="UXL236" s="24"/>
      <c r="UXM236" s="24"/>
      <c r="UXN236" s="24"/>
      <c r="UXR236" s="3"/>
      <c r="UXS236" s="31"/>
      <c r="UXT236" s="5"/>
      <c r="UXU236" s="9"/>
      <c r="UXX236" s="2"/>
      <c r="UYA236" s="24"/>
      <c r="UYB236" s="24"/>
      <c r="UYC236" s="31"/>
      <c r="UYD236" s="24"/>
      <c r="UYE236" s="24"/>
      <c r="UYF236" s="24"/>
      <c r="UYG236" s="24"/>
      <c r="UYH236" s="24"/>
      <c r="UYI236" s="24"/>
      <c r="UYJ236" s="24"/>
      <c r="UYK236" s="24"/>
      <c r="UYL236" s="24"/>
      <c r="UYM236" s="24"/>
      <c r="UYN236" s="24"/>
      <c r="UYO236" s="24"/>
      <c r="UYP236" s="24"/>
      <c r="UYQ236" s="24"/>
      <c r="UYR236" s="24"/>
      <c r="UYV236" s="3"/>
      <c r="UYW236" s="31"/>
      <c r="UYX236" s="5"/>
      <c r="UYY236" s="9"/>
      <c r="UZB236" s="2"/>
      <c r="UZE236" s="24"/>
      <c r="UZF236" s="24"/>
      <c r="UZG236" s="31"/>
      <c r="UZH236" s="24"/>
      <c r="UZI236" s="24"/>
      <c r="UZJ236" s="24"/>
      <c r="UZK236" s="24"/>
      <c r="UZL236" s="24"/>
      <c r="UZM236" s="24"/>
      <c r="UZN236" s="24"/>
      <c r="UZO236" s="24"/>
      <c r="UZP236" s="24"/>
      <c r="UZQ236" s="24"/>
      <c r="UZR236" s="24"/>
      <c r="UZS236" s="24"/>
      <c r="UZT236" s="24"/>
      <c r="UZU236" s="24"/>
      <c r="UZV236" s="24"/>
      <c r="UZZ236" s="3"/>
      <c r="VAA236" s="31"/>
      <c r="VAB236" s="5"/>
      <c r="VAC236" s="9"/>
      <c r="VAF236" s="2"/>
      <c r="VAI236" s="24"/>
      <c r="VAJ236" s="24"/>
      <c r="VAK236" s="31"/>
      <c r="VAL236" s="24"/>
      <c r="VAM236" s="24"/>
      <c r="VAN236" s="24"/>
      <c r="VAO236" s="24"/>
      <c r="VAP236" s="24"/>
      <c r="VAQ236" s="24"/>
      <c r="VAR236" s="24"/>
      <c r="VAS236" s="24"/>
      <c r="VAT236" s="24"/>
      <c r="VAU236" s="24"/>
      <c r="VAV236" s="24"/>
      <c r="VAW236" s="24"/>
      <c r="VAX236" s="24"/>
      <c r="VAY236" s="24"/>
      <c r="VAZ236" s="24"/>
      <c r="VBD236" s="3"/>
      <c r="VBE236" s="31"/>
      <c r="VBF236" s="5"/>
      <c r="VBG236" s="9"/>
      <c r="VBJ236" s="2"/>
      <c r="VBM236" s="24"/>
      <c r="VBN236" s="24"/>
      <c r="VBO236" s="31"/>
      <c r="VBP236" s="24"/>
      <c r="VBQ236" s="24"/>
      <c r="VBR236" s="24"/>
      <c r="VBS236" s="24"/>
      <c r="VBT236" s="24"/>
      <c r="VBU236" s="24"/>
      <c r="VBV236" s="24"/>
      <c r="VBW236" s="24"/>
      <c r="VBX236" s="24"/>
      <c r="VBY236" s="24"/>
      <c r="VBZ236" s="24"/>
      <c r="VCA236" s="24"/>
      <c r="VCB236" s="24"/>
      <c r="VCC236" s="24"/>
      <c r="VCD236" s="24"/>
      <c r="VCH236" s="3"/>
      <c r="VCI236" s="31"/>
      <c r="VCJ236" s="5"/>
      <c r="VCK236" s="9"/>
      <c r="VCN236" s="2"/>
      <c r="VCQ236" s="24"/>
      <c r="VCR236" s="24"/>
      <c r="VCS236" s="31"/>
      <c r="VCT236" s="24"/>
      <c r="VCU236" s="24"/>
      <c r="VCV236" s="24"/>
      <c r="VCW236" s="24"/>
      <c r="VCX236" s="24"/>
      <c r="VCY236" s="24"/>
      <c r="VCZ236" s="24"/>
      <c r="VDA236" s="24"/>
      <c r="VDB236" s="24"/>
      <c r="VDC236" s="24"/>
      <c r="VDD236" s="24"/>
      <c r="VDE236" s="24"/>
      <c r="VDF236" s="24"/>
      <c r="VDG236" s="24"/>
      <c r="VDH236" s="24"/>
      <c r="VDL236" s="3"/>
      <c r="VDM236" s="31"/>
      <c r="VDN236" s="5"/>
      <c r="VDO236" s="9"/>
      <c r="VDR236" s="2"/>
      <c r="VDU236" s="24"/>
      <c r="VDV236" s="24"/>
      <c r="VDW236" s="31"/>
      <c r="VDX236" s="24"/>
      <c r="VDY236" s="24"/>
      <c r="VDZ236" s="24"/>
      <c r="VEA236" s="24"/>
      <c r="VEB236" s="24"/>
      <c r="VEC236" s="24"/>
      <c r="VED236" s="24"/>
      <c r="VEE236" s="24"/>
      <c r="VEF236" s="24"/>
      <c r="VEG236" s="24"/>
      <c r="VEH236" s="24"/>
      <c r="VEI236" s="24"/>
      <c r="VEJ236" s="24"/>
      <c r="VEK236" s="24"/>
      <c r="VEL236" s="24"/>
      <c r="VEP236" s="3"/>
      <c r="VEQ236" s="31"/>
      <c r="VER236" s="5"/>
      <c r="VES236" s="9"/>
      <c r="VEV236" s="2"/>
      <c r="VEY236" s="24"/>
      <c r="VEZ236" s="24"/>
      <c r="VFA236" s="31"/>
      <c r="VFB236" s="24"/>
      <c r="VFC236" s="24"/>
      <c r="VFD236" s="24"/>
      <c r="VFE236" s="24"/>
      <c r="VFF236" s="24"/>
      <c r="VFG236" s="24"/>
      <c r="VFH236" s="24"/>
      <c r="VFI236" s="24"/>
      <c r="VFJ236" s="24"/>
      <c r="VFK236" s="24"/>
      <c r="VFL236" s="24"/>
      <c r="VFM236" s="24"/>
      <c r="VFN236" s="24"/>
      <c r="VFO236" s="24"/>
      <c r="VFP236" s="24"/>
      <c r="VFT236" s="3"/>
      <c r="VFU236" s="31"/>
      <c r="VFV236" s="5"/>
      <c r="VFW236" s="9"/>
      <c r="VFZ236" s="2"/>
      <c r="VGC236" s="24"/>
      <c r="VGD236" s="24"/>
      <c r="VGE236" s="31"/>
      <c r="VGF236" s="24"/>
      <c r="VGG236" s="24"/>
      <c r="VGH236" s="24"/>
      <c r="VGI236" s="24"/>
      <c r="VGJ236" s="24"/>
      <c r="VGK236" s="24"/>
      <c r="VGL236" s="24"/>
      <c r="VGM236" s="24"/>
      <c r="VGN236" s="24"/>
      <c r="VGO236" s="24"/>
      <c r="VGP236" s="24"/>
      <c r="VGQ236" s="24"/>
      <c r="VGR236" s="24"/>
      <c r="VGS236" s="24"/>
      <c r="VGT236" s="24"/>
      <c r="VGX236" s="3"/>
      <c r="VGY236" s="31"/>
      <c r="VGZ236" s="5"/>
      <c r="VHA236" s="9"/>
      <c r="VHD236" s="2"/>
      <c r="VHG236" s="24"/>
      <c r="VHH236" s="24"/>
      <c r="VHI236" s="31"/>
      <c r="VHJ236" s="24"/>
      <c r="VHK236" s="24"/>
      <c r="VHL236" s="24"/>
      <c r="VHM236" s="24"/>
      <c r="VHN236" s="24"/>
      <c r="VHO236" s="24"/>
      <c r="VHP236" s="24"/>
      <c r="VHQ236" s="24"/>
      <c r="VHR236" s="24"/>
      <c r="VHS236" s="24"/>
      <c r="VHT236" s="24"/>
      <c r="VHU236" s="24"/>
      <c r="VHV236" s="24"/>
      <c r="VHW236" s="24"/>
      <c r="VHX236" s="24"/>
      <c r="VIB236" s="3"/>
      <c r="VIC236" s="31"/>
      <c r="VID236" s="5"/>
      <c r="VIE236" s="9"/>
      <c r="VIH236" s="2"/>
      <c r="VIK236" s="24"/>
      <c r="VIL236" s="24"/>
      <c r="VIM236" s="31"/>
      <c r="VIN236" s="24"/>
      <c r="VIO236" s="24"/>
      <c r="VIP236" s="24"/>
      <c r="VIQ236" s="24"/>
      <c r="VIR236" s="24"/>
      <c r="VIS236" s="24"/>
      <c r="VIT236" s="24"/>
      <c r="VIU236" s="24"/>
      <c r="VIV236" s="24"/>
      <c r="VIW236" s="24"/>
      <c r="VIX236" s="24"/>
      <c r="VIY236" s="24"/>
      <c r="VIZ236" s="24"/>
      <c r="VJA236" s="24"/>
      <c r="VJB236" s="24"/>
      <c r="VJF236" s="3"/>
      <c r="VJG236" s="31"/>
      <c r="VJH236" s="5"/>
      <c r="VJI236" s="9"/>
      <c r="VJL236" s="2"/>
      <c r="VJO236" s="24"/>
      <c r="VJP236" s="24"/>
      <c r="VJQ236" s="31"/>
      <c r="VJR236" s="24"/>
      <c r="VJS236" s="24"/>
      <c r="VJT236" s="24"/>
      <c r="VJU236" s="24"/>
      <c r="VJV236" s="24"/>
      <c r="VJW236" s="24"/>
      <c r="VJX236" s="24"/>
      <c r="VJY236" s="24"/>
      <c r="VJZ236" s="24"/>
      <c r="VKA236" s="24"/>
      <c r="VKB236" s="24"/>
      <c r="VKC236" s="24"/>
      <c r="VKD236" s="24"/>
      <c r="VKE236" s="24"/>
      <c r="VKF236" s="24"/>
      <c r="VKJ236" s="3"/>
      <c r="VKK236" s="31"/>
      <c r="VKL236" s="5"/>
      <c r="VKM236" s="9"/>
      <c r="VKP236" s="2"/>
      <c r="VKS236" s="24"/>
      <c r="VKT236" s="24"/>
      <c r="VKU236" s="31"/>
      <c r="VKV236" s="24"/>
      <c r="VKW236" s="24"/>
      <c r="VKX236" s="24"/>
      <c r="VKY236" s="24"/>
      <c r="VKZ236" s="24"/>
      <c r="VLA236" s="24"/>
      <c r="VLB236" s="24"/>
      <c r="VLC236" s="24"/>
      <c r="VLD236" s="24"/>
      <c r="VLE236" s="24"/>
      <c r="VLF236" s="24"/>
      <c r="VLG236" s="24"/>
      <c r="VLH236" s="24"/>
      <c r="VLI236" s="24"/>
      <c r="VLJ236" s="24"/>
      <c r="VLN236" s="3"/>
      <c r="VLO236" s="31"/>
      <c r="VLP236" s="5"/>
      <c r="VLQ236" s="9"/>
      <c r="VLT236" s="2"/>
      <c r="VLW236" s="24"/>
      <c r="VLX236" s="24"/>
      <c r="VLY236" s="31"/>
      <c r="VLZ236" s="24"/>
      <c r="VMA236" s="24"/>
      <c r="VMB236" s="24"/>
      <c r="VMC236" s="24"/>
      <c r="VMD236" s="24"/>
      <c r="VME236" s="24"/>
      <c r="VMF236" s="24"/>
      <c r="VMG236" s="24"/>
      <c r="VMH236" s="24"/>
      <c r="VMI236" s="24"/>
      <c r="VMJ236" s="24"/>
      <c r="VMK236" s="24"/>
      <c r="VML236" s="24"/>
      <c r="VMM236" s="24"/>
      <c r="VMN236" s="24"/>
      <c r="VMR236" s="3"/>
      <c r="VMS236" s="31"/>
      <c r="VMT236" s="5"/>
      <c r="VMU236" s="9"/>
      <c r="VMX236" s="2"/>
      <c r="VNA236" s="24"/>
      <c r="VNB236" s="24"/>
      <c r="VNC236" s="31"/>
      <c r="VND236" s="24"/>
      <c r="VNE236" s="24"/>
      <c r="VNF236" s="24"/>
      <c r="VNG236" s="24"/>
      <c r="VNH236" s="24"/>
      <c r="VNI236" s="24"/>
      <c r="VNJ236" s="24"/>
      <c r="VNK236" s="24"/>
      <c r="VNL236" s="24"/>
      <c r="VNM236" s="24"/>
      <c r="VNN236" s="24"/>
      <c r="VNO236" s="24"/>
      <c r="VNP236" s="24"/>
      <c r="VNQ236" s="24"/>
      <c r="VNR236" s="24"/>
      <c r="VNV236" s="3"/>
      <c r="VNW236" s="31"/>
      <c r="VNX236" s="5"/>
      <c r="VNY236" s="9"/>
      <c r="VOB236" s="2"/>
      <c r="VOE236" s="24"/>
      <c r="VOF236" s="24"/>
      <c r="VOG236" s="31"/>
      <c r="VOH236" s="24"/>
      <c r="VOI236" s="24"/>
      <c r="VOJ236" s="24"/>
      <c r="VOK236" s="24"/>
      <c r="VOL236" s="24"/>
      <c r="VOM236" s="24"/>
      <c r="VON236" s="24"/>
      <c r="VOO236" s="24"/>
      <c r="VOP236" s="24"/>
      <c r="VOQ236" s="24"/>
      <c r="VOR236" s="24"/>
      <c r="VOS236" s="24"/>
      <c r="VOT236" s="24"/>
      <c r="VOU236" s="24"/>
      <c r="VOV236" s="24"/>
      <c r="VOZ236" s="3"/>
      <c r="VPA236" s="31"/>
      <c r="VPB236" s="5"/>
      <c r="VPC236" s="9"/>
      <c r="VPF236" s="2"/>
      <c r="VPI236" s="24"/>
      <c r="VPJ236" s="24"/>
      <c r="VPK236" s="31"/>
      <c r="VPL236" s="24"/>
      <c r="VPM236" s="24"/>
      <c r="VPN236" s="24"/>
      <c r="VPO236" s="24"/>
      <c r="VPP236" s="24"/>
      <c r="VPQ236" s="24"/>
      <c r="VPR236" s="24"/>
      <c r="VPS236" s="24"/>
      <c r="VPT236" s="24"/>
      <c r="VPU236" s="24"/>
      <c r="VPV236" s="24"/>
      <c r="VPW236" s="24"/>
      <c r="VPX236" s="24"/>
      <c r="VPY236" s="24"/>
      <c r="VPZ236" s="24"/>
      <c r="VQD236" s="3"/>
      <c r="VQE236" s="31"/>
      <c r="VQF236" s="5"/>
      <c r="VQG236" s="9"/>
      <c r="VQJ236" s="2"/>
      <c r="VQM236" s="24"/>
      <c r="VQN236" s="24"/>
      <c r="VQO236" s="31"/>
      <c r="VQP236" s="24"/>
      <c r="VQQ236" s="24"/>
      <c r="VQR236" s="24"/>
      <c r="VQS236" s="24"/>
      <c r="VQT236" s="24"/>
      <c r="VQU236" s="24"/>
      <c r="VQV236" s="24"/>
      <c r="VQW236" s="24"/>
      <c r="VQX236" s="24"/>
      <c r="VQY236" s="24"/>
      <c r="VQZ236" s="24"/>
      <c r="VRA236" s="24"/>
      <c r="VRB236" s="24"/>
      <c r="VRC236" s="24"/>
      <c r="VRD236" s="24"/>
      <c r="VRH236" s="3"/>
      <c r="VRI236" s="31"/>
      <c r="VRJ236" s="5"/>
      <c r="VRK236" s="9"/>
      <c r="VRN236" s="2"/>
      <c r="VRQ236" s="24"/>
      <c r="VRR236" s="24"/>
      <c r="VRS236" s="31"/>
      <c r="VRT236" s="24"/>
      <c r="VRU236" s="24"/>
      <c r="VRV236" s="24"/>
      <c r="VRW236" s="24"/>
      <c r="VRX236" s="24"/>
      <c r="VRY236" s="24"/>
      <c r="VRZ236" s="24"/>
      <c r="VSA236" s="24"/>
      <c r="VSB236" s="24"/>
      <c r="VSC236" s="24"/>
      <c r="VSD236" s="24"/>
      <c r="VSE236" s="24"/>
      <c r="VSF236" s="24"/>
      <c r="VSG236" s="24"/>
      <c r="VSH236" s="24"/>
      <c r="VSL236" s="3"/>
      <c r="VSM236" s="31"/>
      <c r="VSN236" s="5"/>
      <c r="VSO236" s="9"/>
      <c r="VSR236" s="2"/>
      <c r="VSU236" s="24"/>
      <c r="VSV236" s="24"/>
      <c r="VSW236" s="31"/>
      <c r="VSX236" s="24"/>
      <c r="VSY236" s="24"/>
      <c r="VSZ236" s="24"/>
      <c r="VTA236" s="24"/>
      <c r="VTB236" s="24"/>
      <c r="VTC236" s="24"/>
      <c r="VTD236" s="24"/>
      <c r="VTE236" s="24"/>
      <c r="VTF236" s="24"/>
      <c r="VTG236" s="24"/>
      <c r="VTH236" s="24"/>
      <c r="VTI236" s="24"/>
      <c r="VTJ236" s="24"/>
      <c r="VTK236" s="24"/>
      <c r="VTL236" s="24"/>
      <c r="VTP236" s="3"/>
      <c r="VTQ236" s="31"/>
      <c r="VTR236" s="5"/>
      <c r="VTS236" s="9"/>
      <c r="VTV236" s="2"/>
      <c r="VTY236" s="24"/>
      <c r="VTZ236" s="24"/>
      <c r="VUA236" s="31"/>
      <c r="VUB236" s="24"/>
      <c r="VUC236" s="24"/>
      <c r="VUD236" s="24"/>
      <c r="VUE236" s="24"/>
      <c r="VUF236" s="24"/>
      <c r="VUG236" s="24"/>
      <c r="VUH236" s="24"/>
      <c r="VUI236" s="24"/>
      <c r="VUJ236" s="24"/>
      <c r="VUK236" s="24"/>
      <c r="VUL236" s="24"/>
      <c r="VUM236" s="24"/>
      <c r="VUN236" s="24"/>
      <c r="VUO236" s="24"/>
      <c r="VUP236" s="24"/>
      <c r="VUT236" s="3"/>
      <c r="VUU236" s="31"/>
      <c r="VUV236" s="5"/>
      <c r="VUW236" s="9"/>
      <c r="VUZ236" s="2"/>
      <c r="VVC236" s="24"/>
      <c r="VVD236" s="24"/>
      <c r="VVE236" s="31"/>
      <c r="VVF236" s="24"/>
      <c r="VVG236" s="24"/>
      <c r="VVH236" s="24"/>
      <c r="VVI236" s="24"/>
      <c r="VVJ236" s="24"/>
      <c r="VVK236" s="24"/>
      <c r="VVL236" s="24"/>
      <c r="VVM236" s="24"/>
      <c r="VVN236" s="24"/>
      <c r="VVO236" s="24"/>
      <c r="VVP236" s="24"/>
      <c r="VVQ236" s="24"/>
      <c r="VVR236" s="24"/>
      <c r="VVS236" s="24"/>
      <c r="VVT236" s="24"/>
      <c r="VVX236" s="3"/>
      <c r="VVY236" s="31"/>
      <c r="VVZ236" s="5"/>
      <c r="VWA236" s="9"/>
      <c r="VWD236" s="2"/>
      <c r="VWG236" s="24"/>
      <c r="VWH236" s="24"/>
      <c r="VWI236" s="31"/>
      <c r="VWJ236" s="24"/>
      <c r="VWK236" s="24"/>
      <c r="VWL236" s="24"/>
      <c r="VWM236" s="24"/>
      <c r="VWN236" s="24"/>
      <c r="VWO236" s="24"/>
      <c r="VWP236" s="24"/>
      <c r="VWQ236" s="24"/>
      <c r="VWR236" s="24"/>
      <c r="VWS236" s="24"/>
      <c r="VWT236" s="24"/>
      <c r="VWU236" s="24"/>
      <c r="VWV236" s="24"/>
      <c r="VWW236" s="24"/>
      <c r="VWX236" s="24"/>
      <c r="VXB236" s="3"/>
      <c r="VXC236" s="31"/>
      <c r="VXD236" s="5"/>
      <c r="VXE236" s="9"/>
      <c r="VXH236" s="2"/>
      <c r="VXK236" s="24"/>
      <c r="VXL236" s="24"/>
      <c r="VXM236" s="31"/>
      <c r="VXN236" s="24"/>
      <c r="VXO236" s="24"/>
      <c r="VXP236" s="24"/>
      <c r="VXQ236" s="24"/>
      <c r="VXR236" s="24"/>
      <c r="VXS236" s="24"/>
      <c r="VXT236" s="24"/>
      <c r="VXU236" s="24"/>
      <c r="VXV236" s="24"/>
      <c r="VXW236" s="24"/>
      <c r="VXX236" s="24"/>
      <c r="VXY236" s="24"/>
      <c r="VXZ236" s="24"/>
      <c r="VYA236" s="24"/>
      <c r="VYB236" s="24"/>
      <c r="VYF236" s="3"/>
      <c r="VYG236" s="31"/>
      <c r="VYH236" s="5"/>
      <c r="VYI236" s="9"/>
      <c r="VYL236" s="2"/>
      <c r="VYO236" s="24"/>
      <c r="VYP236" s="24"/>
      <c r="VYQ236" s="31"/>
      <c r="VYR236" s="24"/>
      <c r="VYS236" s="24"/>
      <c r="VYT236" s="24"/>
      <c r="VYU236" s="24"/>
      <c r="VYV236" s="24"/>
      <c r="VYW236" s="24"/>
      <c r="VYX236" s="24"/>
      <c r="VYY236" s="24"/>
      <c r="VYZ236" s="24"/>
      <c r="VZA236" s="24"/>
      <c r="VZB236" s="24"/>
      <c r="VZC236" s="24"/>
      <c r="VZD236" s="24"/>
      <c r="VZE236" s="24"/>
      <c r="VZF236" s="24"/>
      <c r="VZJ236" s="3"/>
      <c r="VZK236" s="31"/>
      <c r="VZL236" s="5"/>
      <c r="VZM236" s="9"/>
      <c r="VZP236" s="2"/>
      <c r="VZS236" s="24"/>
      <c r="VZT236" s="24"/>
      <c r="VZU236" s="31"/>
      <c r="VZV236" s="24"/>
      <c r="VZW236" s="24"/>
      <c r="VZX236" s="24"/>
      <c r="VZY236" s="24"/>
      <c r="VZZ236" s="24"/>
      <c r="WAA236" s="24"/>
      <c r="WAB236" s="24"/>
      <c r="WAC236" s="24"/>
      <c r="WAD236" s="24"/>
      <c r="WAE236" s="24"/>
      <c r="WAF236" s="24"/>
      <c r="WAG236" s="24"/>
      <c r="WAH236" s="24"/>
      <c r="WAI236" s="24"/>
      <c r="WAJ236" s="24"/>
      <c r="WAN236" s="3"/>
      <c r="WAO236" s="31"/>
      <c r="WAP236" s="5"/>
      <c r="WAQ236" s="9"/>
      <c r="WAT236" s="2"/>
      <c r="WAW236" s="24"/>
      <c r="WAX236" s="24"/>
      <c r="WAY236" s="31"/>
      <c r="WAZ236" s="24"/>
      <c r="WBA236" s="24"/>
      <c r="WBB236" s="24"/>
      <c r="WBC236" s="24"/>
      <c r="WBD236" s="24"/>
      <c r="WBE236" s="24"/>
      <c r="WBF236" s="24"/>
      <c r="WBG236" s="24"/>
      <c r="WBH236" s="24"/>
      <c r="WBI236" s="24"/>
      <c r="WBJ236" s="24"/>
      <c r="WBK236" s="24"/>
      <c r="WBL236" s="24"/>
      <c r="WBM236" s="24"/>
      <c r="WBN236" s="24"/>
      <c r="WBR236" s="3"/>
      <c r="WBS236" s="31"/>
      <c r="WBT236" s="5"/>
      <c r="WBU236" s="9"/>
      <c r="WBX236" s="2"/>
      <c r="WCA236" s="24"/>
      <c r="WCB236" s="24"/>
      <c r="WCC236" s="31"/>
      <c r="WCD236" s="24"/>
      <c r="WCE236" s="24"/>
      <c r="WCF236" s="24"/>
      <c r="WCG236" s="24"/>
      <c r="WCH236" s="24"/>
      <c r="WCI236" s="24"/>
      <c r="WCJ236" s="24"/>
      <c r="WCK236" s="24"/>
      <c r="WCL236" s="24"/>
      <c r="WCM236" s="24"/>
      <c r="WCN236" s="24"/>
      <c r="WCO236" s="24"/>
      <c r="WCP236" s="24"/>
      <c r="WCQ236" s="24"/>
      <c r="WCR236" s="24"/>
      <c r="WCV236" s="3"/>
      <c r="WCW236" s="31"/>
      <c r="WCX236" s="5"/>
      <c r="WCY236" s="9"/>
      <c r="WDB236" s="2"/>
      <c r="WDE236" s="24"/>
      <c r="WDF236" s="24"/>
      <c r="WDG236" s="31"/>
      <c r="WDH236" s="24"/>
      <c r="WDI236" s="24"/>
      <c r="WDJ236" s="24"/>
      <c r="WDK236" s="24"/>
      <c r="WDL236" s="24"/>
      <c r="WDM236" s="24"/>
      <c r="WDN236" s="24"/>
      <c r="WDO236" s="24"/>
      <c r="WDP236" s="24"/>
      <c r="WDQ236" s="24"/>
      <c r="WDR236" s="24"/>
      <c r="WDS236" s="24"/>
      <c r="WDT236" s="24"/>
      <c r="WDU236" s="24"/>
      <c r="WDV236" s="24"/>
      <c r="WDZ236" s="3"/>
      <c r="WEA236" s="31"/>
      <c r="WEB236" s="5"/>
      <c r="WEC236" s="9"/>
      <c r="WEF236" s="2"/>
      <c r="WEI236" s="24"/>
      <c r="WEJ236" s="24"/>
      <c r="WEK236" s="31"/>
      <c r="WEL236" s="24"/>
      <c r="WEM236" s="24"/>
      <c r="WEN236" s="24"/>
      <c r="WEO236" s="24"/>
      <c r="WEP236" s="24"/>
      <c r="WEQ236" s="24"/>
      <c r="WER236" s="24"/>
      <c r="WES236" s="24"/>
      <c r="WET236" s="24"/>
      <c r="WEU236" s="24"/>
      <c r="WEV236" s="24"/>
      <c r="WEW236" s="24"/>
      <c r="WEX236" s="24"/>
      <c r="WEY236" s="24"/>
      <c r="WEZ236" s="24"/>
      <c r="WFD236" s="3"/>
      <c r="WFE236" s="31"/>
      <c r="WFF236" s="5"/>
      <c r="WFG236" s="9"/>
      <c r="WFJ236" s="2"/>
      <c r="WFM236" s="24"/>
      <c r="WFN236" s="24"/>
      <c r="WFO236" s="31"/>
      <c r="WFP236" s="24"/>
      <c r="WFQ236" s="24"/>
      <c r="WFR236" s="24"/>
      <c r="WFS236" s="24"/>
      <c r="WFT236" s="24"/>
      <c r="WFU236" s="24"/>
      <c r="WFV236" s="24"/>
      <c r="WFW236" s="24"/>
      <c r="WFX236" s="24"/>
      <c r="WFY236" s="24"/>
      <c r="WFZ236" s="24"/>
      <c r="WGA236" s="24"/>
      <c r="WGB236" s="24"/>
      <c r="WGC236" s="24"/>
      <c r="WGD236" s="24"/>
      <c r="WGH236" s="3"/>
      <c r="WGI236" s="31"/>
      <c r="WGJ236" s="5"/>
      <c r="WGK236" s="9"/>
      <c r="WGN236" s="2"/>
      <c r="WGQ236" s="24"/>
      <c r="WGR236" s="24"/>
      <c r="WGS236" s="31"/>
      <c r="WGT236" s="24"/>
      <c r="WGU236" s="24"/>
      <c r="WGV236" s="24"/>
      <c r="WGW236" s="24"/>
      <c r="WGX236" s="24"/>
      <c r="WGY236" s="24"/>
      <c r="WGZ236" s="24"/>
      <c r="WHA236" s="24"/>
      <c r="WHB236" s="24"/>
      <c r="WHC236" s="24"/>
      <c r="WHD236" s="24"/>
      <c r="WHE236" s="24"/>
      <c r="WHF236" s="24"/>
      <c r="WHG236" s="24"/>
      <c r="WHH236" s="24"/>
      <c r="WHL236" s="3"/>
      <c r="WHM236" s="31"/>
      <c r="WHN236" s="5"/>
      <c r="WHO236" s="9"/>
      <c r="WHR236" s="2"/>
      <c r="WHU236" s="24"/>
      <c r="WHV236" s="24"/>
      <c r="WHW236" s="31"/>
      <c r="WHX236" s="24"/>
      <c r="WHY236" s="24"/>
      <c r="WHZ236" s="24"/>
      <c r="WIA236" s="24"/>
      <c r="WIB236" s="24"/>
      <c r="WIC236" s="24"/>
      <c r="WID236" s="24"/>
      <c r="WIE236" s="24"/>
      <c r="WIF236" s="24"/>
      <c r="WIG236" s="24"/>
      <c r="WIH236" s="24"/>
      <c r="WII236" s="24"/>
      <c r="WIJ236" s="24"/>
      <c r="WIK236" s="24"/>
      <c r="WIL236" s="24"/>
      <c r="WIP236" s="3"/>
      <c r="WIQ236" s="31"/>
      <c r="WIR236" s="5"/>
      <c r="WIS236" s="9"/>
      <c r="WIV236" s="2"/>
      <c r="WIY236" s="24"/>
      <c r="WIZ236" s="24"/>
      <c r="WJA236" s="31"/>
      <c r="WJB236" s="24"/>
      <c r="WJC236" s="24"/>
      <c r="WJD236" s="24"/>
      <c r="WJE236" s="24"/>
      <c r="WJF236" s="24"/>
      <c r="WJG236" s="24"/>
      <c r="WJH236" s="24"/>
      <c r="WJI236" s="24"/>
      <c r="WJJ236" s="24"/>
      <c r="WJK236" s="24"/>
      <c r="WJL236" s="24"/>
      <c r="WJM236" s="24"/>
      <c r="WJN236" s="24"/>
      <c r="WJO236" s="24"/>
      <c r="WJP236" s="24"/>
      <c r="WJT236" s="3"/>
      <c r="WJU236" s="31"/>
      <c r="WJV236" s="5"/>
      <c r="WJW236" s="9"/>
      <c r="WJZ236" s="2"/>
      <c r="WKC236" s="24"/>
      <c r="WKD236" s="24"/>
      <c r="WKE236" s="31"/>
      <c r="WKF236" s="24"/>
      <c r="WKG236" s="24"/>
      <c r="WKH236" s="24"/>
      <c r="WKI236" s="24"/>
      <c r="WKJ236" s="24"/>
      <c r="WKK236" s="24"/>
      <c r="WKL236" s="24"/>
      <c r="WKM236" s="24"/>
      <c r="WKN236" s="24"/>
      <c r="WKO236" s="24"/>
      <c r="WKP236" s="24"/>
      <c r="WKQ236" s="24"/>
      <c r="WKR236" s="24"/>
      <c r="WKS236" s="24"/>
      <c r="WKT236" s="24"/>
      <c r="WKX236" s="3"/>
      <c r="WKY236" s="31"/>
      <c r="WKZ236" s="5"/>
      <c r="WLA236" s="9"/>
      <c r="WLD236" s="2"/>
      <c r="WLG236" s="24"/>
      <c r="WLH236" s="24"/>
      <c r="WLI236" s="31"/>
      <c r="WLJ236" s="24"/>
      <c r="WLK236" s="24"/>
      <c r="WLL236" s="24"/>
      <c r="WLM236" s="24"/>
      <c r="WLN236" s="24"/>
      <c r="WLO236" s="24"/>
      <c r="WLP236" s="24"/>
      <c r="WLQ236" s="24"/>
      <c r="WLR236" s="24"/>
      <c r="WLS236" s="24"/>
      <c r="WLT236" s="24"/>
      <c r="WLU236" s="24"/>
      <c r="WLV236" s="24"/>
      <c r="WLW236" s="24"/>
      <c r="WLX236" s="24"/>
      <c r="WMB236" s="3"/>
      <c r="WMC236" s="31"/>
      <c r="WMD236" s="5"/>
      <c r="WME236" s="9"/>
      <c r="WMH236" s="2"/>
      <c r="WMK236" s="24"/>
      <c r="WML236" s="24"/>
      <c r="WMM236" s="31"/>
      <c r="WMN236" s="24"/>
      <c r="WMO236" s="24"/>
      <c r="WMP236" s="24"/>
      <c r="WMQ236" s="24"/>
      <c r="WMR236" s="24"/>
      <c r="WMS236" s="24"/>
      <c r="WMT236" s="24"/>
      <c r="WMU236" s="24"/>
      <c r="WMV236" s="24"/>
      <c r="WMW236" s="24"/>
      <c r="WMX236" s="24"/>
      <c r="WMY236" s="24"/>
      <c r="WMZ236" s="24"/>
      <c r="WNA236" s="24"/>
      <c r="WNB236" s="24"/>
      <c r="WNF236" s="3"/>
      <c r="WNG236" s="31"/>
      <c r="WNH236" s="5"/>
      <c r="WNI236" s="9"/>
      <c r="WNL236" s="2"/>
      <c r="WNO236" s="24"/>
      <c r="WNP236" s="24"/>
      <c r="WNQ236" s="31"/>
      <c r="WNR236" s="24"/>
      <c r="WNS236" s="24"/>
      <c r="WNT236" s="24"/>
      <c r="WNU236" s="24"/>
      <c r="WNV236" s="24"/>
      <c r="WNW236" s="24"/>
      <c r="WNX236" s="24"/>
      <c r="WNY236" s="24"/>
      <c r="WNZ236" s="24"/>
      <c r="WOA236" s="24"/>
      <c r="WOB236" s="24"/>
      <c r="WOC236" s="24"/>
      <c r="WOD236" s="24"/>
      <c r="WOE236" s="24"/>
      <c r="WOF236" s="24"/>
      <c r="WOJ236" s="3"/>
      <c r="WOK236" s="31"/>
      <c r="WOL236" s="5"/>
      <c r="WOM236" s="9"/>
      <c r="WOP236" s="2"/>
      <c r="WOS236" s="24"/>
      <c r="WOT236" s="24"/>
      <c r="WOU236" s="31"/>
      <c r="WOV236" s="24"/>
      <c r="WOW236" s="24"/>
      <c r="WOX236" s="24"/>
      <c r="WOY236" s="24"/>
      <c r="WOZ236" s="24"/>
      <c r="WPA236" s="24"/>
      <c r="WPB236" s="24"/>
      <c r="WPC236" s="24"/>
      <c r="WPD236" s="24"/>
      <c r="WPE236" s="24"/>
      <c r="WPF236" s="24"/>
      <c r="WPG236" s="24"/>
      <c r="WPH236" s="24"/>
      <c r="WPI236" s="24"/>
      <c r="WPJ236" s="24"/>
      <c r="WPN236" s="3"/>
      <c r="WPO236" s="31"/>
      <c r="WPP236" s="5"/>
      <c r="WPQ236" s="9"/>
      <c r="WPT236" s="2"/>
      <c r="WPW236" s="24"/>
      <c r="WPX236" s="24"/>
      <c r="WPY236" s="31"/>
      <c r="WPZ236" s="24"/>
      <c r="WQA236" s="24"/>
      <c r="WQB236" s="24"/>
      <c r="WQC236" s="24"/>
      <c r="WQD236" s="24"/>
      <c r="WQE236" s="24"/>
      <c r="WQF236" s="24"/>
      <c r="WQG236" s="24"/>
      <c r="WQH236" s="24"/>
      <c r="WQI236" s="24"/>
      <c r="WQJ236" s="24"/>
      <c r="WQK236" s="24"/>
      <c r="WQL236" s="24"/>
      <c r="WQM236" s="24"/>
      <c r="WQN236" s="24"/>
      <c r="WQR236" s="3"/>
      <c r="WQS236" s="31"/>
      <c r="WQT236" s="5"/>
      <c r="WQU236" s="9"/>
      <c r="WQX236" s="2"/>
      <c r="WRA236" s="24"/>
      <c r="WRB236" s="24"/>
      <c r="WRC236" s="31"/>
      <c r="WRD236" s="24"/>
      <c r="WRE236" s="24"/>
      <c r="WRF236" s="24"/>
      <c r="WRG236" s="24"/>
      <c r="WRH236" s="24"/>
      <c r="WRI236" s="24"/>
      <c r="WRJ236" s="24"/>
      <c r="WRK236" s="24"/>
      <c r="WRL236" s="24"/>
      <c r="WRM236" s="24"/>
      <c r="WRN236" s="24"/>
      <c r="WRO236" s="24"/>
      <c r="WRP236" s="24"/>
      <c r="WRQ236" s="24"/>
      <c r="WRR236" s="24"/>
      <c r="WRV236" s="3"/>
      <c r="WRW236" s="31"/>
      <c r="WRX236" s="5"/>
      <c r="WRY236" s="9"/>
      <c r="WSB236" s="2"/>
      <c r="WSE236" s="24"/>
      <c r="WSF236" s="24"/>
      <c r="WSG236" s="31"/>
      <c r="WSH236" s="24"/>
      <c r="WSI236" s="24"/>
      <c r="WSJ236" s="24"/>
      <c r="WSK236" s="24"/>
      <c r="WSL236" s="24"/>
      <c r="WSM236" s="24"/>
      <c r="WSN236" s="24"/>
      <c r="WSO236" s="24"/>
      <c r="WSP236" s="24"/>
      <c r="WSQ236" s="24"/>
      <c r="WSR236" s="24"/>
      <c r="WSS236" s="24"/>
      <c r="WST236" s="24"/>
      <c r="WSU236" s="24"/>
      <c r="WSV236" s="24"/>
      <c r="WSZ236" s="3"/>
      <c r="WTA236" s="31"/>
      <c r="WTB236" s="5"/>
      <c r="WTC236" s="9"/>
      <c r="WTF236" s="2"/>
      <c r="WTI236" s="24"/>
      <c r="WTJ236" s="24"/>
      <c r="WTK236" s="31"/>
      <c r="WTL236" s="24"/>
      <c r="WTM236" s="24"/>
      <c r="WTN236" s="24"/>
      <c r="WTO236" s="24"/>
      <c r="WTP236" s="24"/>
      <c r="WTQ236" s="24"/>
      <c r="WTR236" s="24"/>
      <c r="WTS236" s="24"/>
      <c r="WTT236" s="24"/>
      <c r="WTU236" s="24"/>
      <c r="WTV236" s="24"/>
      <c r="WTW236" s="24"/>
      <c r="WTX236" s="24"/>
      <c r="WTY236" s="24"/>
      <c r="WTZ236" s="24"/>
      <c r="WUD236" s="3"/>
      <c r="WUE236" s="31"/>
      <c r="WUF236" s="5"/>
      <c r="WUG236" s="9"/>
      <c r="WUJ236" s="2"/>
      <c r="WUM236" s="24"/>
      <c r="WUN236" s="24"/>
      <c r="WUO236" s="31"/>
      <c r="WUP236" s="24"/>
      <c r="WUQ236" s="24"/>
      <c r="WUR236" s="24"/>
      <c r="WUS236" s="24"/>
      <c r="WUT236" s="24"/>
      <c r="WUU236" s="24"/>
      <c r="WUV236" s="24"/>
      <c r="WUW236" s="24"/>
      <c r="WUX236" s="24"/>
      <c r="WUY236" s="24"/>
      <c r="WUZ236" s="24"/>
      <c r="WVA236" s="24"/>
      <c r="WVB236" s="24"/>
      <c r="WVC236" s="24"/>
      <c r="WVD236" s="24"/>
      <c r="WVH236" s="3"/>
      <c r="WVI236" s="31"/>
      <c r="WVJ236" s="5"/>
      <c r="WVK236" s="9"/>
      <c r="WVN236" s="2"/>
      <c r="WVQ236" s="24"/>
      <c r="WVR236" s="24"/>
      <c r="WVS236" s="31"/>
      <c r="WVT236" s="24"/>
      <c r="WVU236" s="24"/>
      <c r="WVV236" s="24"/>
      <c r="WVW236" s="24"/>
      <c r="WVX236" s="24"/>
      <c r="WVY236" s="24"/>
      <c r="WVZ236" s="24"/>
      <c r="WWA236" s="24"/>
      <c r="WWB236" s="24"/>
      <c r="WWC236" s="24"/>
      <c r="WWD236" s="24"/>
      <c r="WWE236" s="24"/>
      <c r="WWF236" s="24"/>
      <c r="WWG236" s="24"/>
      <c r="WWH236" s="24"/>
      <c r="WWL236" s="3"/>
      <c r="WWM236" s="31"/>
      <c r="WWN236" s="5"/>
      <c r="WWO236" s="9"/>
      <c r="WWR236" s="2"/>
      <c r="WWU236" s="24"/>
      <c r="WWV236" s="24"/>
      <c r="WWW236" s="31"/>
      <c r="WWX236" s="24"/>
      <c r="WWY236" s="24"/>
      <c r="WWZ236" s="24"/>
      <c r="WXA236" s="24"/>
      <c r="WXB236" s="24"/>
      <c r="WXC236" s="24"/>
      <c r="WXD236" s="24"/>
      <c r="WXE236" s="24"/>
      <c r="WXF236" s="24"/>
      <c r="WXG236" s="24"/>
      <c r="WXH236" s="24"/>
      <c r="WXI236" s="24"/>
      <c r="WXJ236" s="24"/>
      <c r="WXK236" s="24"/>
      <c r="WXL236" s="24"/>
      <c r="WXP236" s="3"/>
      <c r="WXQ236" s="31"/>
      <c r="WXR236" s="5"/>
      <c r="WXS236" s="9"/>
      <c r="WXV236" s="2"/>
      <c r="WXY236" s="24"/>
      <c r="WXZ236" s="24"/>
      <c r="WYA236" s="31"/>
      <c r="WYB236" s="24"/>
      <c r="WYC236" s="24"/>
      <c r="WYD236" s="24"/>
      <c r="WYE236" s="24"/>
      <c r="WYF236" s="24"/>
      <c r="WYG236" s="24"/>
      <c r="WYH236" s="24"/>
      <c r="WYI236" s="24"/>
      <c r="WYJ236" s="24"/>
      <c r="WYK236" s="24"/>
      <c r="WYL236" s="24"/>
      <c r="WYM236" s="24"/>
      <c r="WYN236" s="24"/>
      <c r="WYO236" s="24"/>
      <c r="WYP236" s="24"/>
      <c r="WYT236" s="3"/>
      <c r="WYU236" s="31"/>
      <c r="WYV236" s="5"/>
      <c r="WYW236" s="9"/>
      <c r="WYZ236" s="2"/>
      <c r="WZC236" s="24"/>
      <c r="WZD236" s="24"/>
      <c r="WZE236" s="31"/>
      <c r="WZF236" s="24"/>
      <c r="WZG236" s="24"/>
      <c r="WZH236" s="24"/>
      <c r="WZI236" s="24"/>
      <c r="WZJ236" s="24"/>
      <c r="WZK236" s="24"/>
      <c r="WZL236" s="24"/>
      <c r="WZM236" s="24"/>
      <c r="WZN236" s="24"/>
      <c r="WZO236" s="24"/>
      <c r="WZP236" s="24"/>
      <c r="WZQ236" s="24"/>
      <c r="WZR236" s="24"/>
      <c r="WZS236" s="24"/>
      <c r="WZT236" s="24"/>
      <c r="WZX236" s="3"/>
      <c r="WZY236" s="31"/>
      <c r="WZZ236" s="5"/>
      <c r="XAA236" s="9"/>
      <c r="XAD236" s="2"/>
      <c r="XAG236" s="24"/>
      <c r="XAH236" s="24"/>
      <c r="XAI236" s="31"/>
      <c r="XAJ236" s="24"/>
      <c r="XAK236" s="24"/>
      <c r="XAL236" s="24"/>
      <c r="XAM236" s="24"/>
      <c r="XAN236" s="24"/>
      <c r="XAO236" s="24"/>
      <c r="XAP236" s="24"/>
      <c r="XAQ236" s="24"/>
      <c r="XAR236" s="24"/>
      <c r="XAS236" s="24"/>
      <c r="XAT236" s="24"/>
      <c r="XAU236" s="24"/>
      <c r="XAV236" s="24"/>
      <c r="XAW236" s="24"/>
      <c r="XAX236" s="24"/>
      <c r="XBB236" s="3"/>
      <c r="XBC236" s="31"/>
      <c r="XBD236" s="5"/>
      <c r="XBE236" s="9"/>
      <c r="XBH236" s="2"/>
      <c r="XBK236" s="24"/>
      <c r="XBL236" s="24"/>
      <c r="XBM236" s="31"/>
      <c r="XBN236" s="24"/>
      <c r="XBO236" s="24"/>
      <c r="XBP236" s="24"/>
      <c r="XBQ236" s="24"/>
      <c r="XBR236" s="24"/>
      <c r="XBS236" s="24"/>
      <c r="XBT236" s="24"/>
      <c r="XBU236" s="24"/>
      <c r="XBV236" s="24"/>
      <c r="XBW236" s="24"/>
      <c r="XBX236" s="24"/>
      <c r="XBY236" s="24"/>
      <c r="XBZ236" s="24"/>
      <c r="XCA236" s="24"/>
      <c r="XCB236" s="24"/>
      <c r="XCF236" s="3"/>
      <c r="XCG236" s="31"/>
      <c r="XCH236" s="5"/>
      <c r="XCI236" s="9"/>
      <c r="XCL236" s="2"/>
      <c r="XCO236" s="24"/>
      <c r="XCP236" s="24"/>
      <c r="XCQ236" s="31"/>
      <c r="XCR236" s="24"/>
      <c r="XCS236" s="24"/>
      <c r="XCT236" s="24"/>
      <c r="XCU236" s="24"/>
      <c r="XCV236" s="24"/>
      <c r="XCW236" s="24"/>
      <c r="XCX236" s="24"/>
      <c r="XCY236" s="24"/>
      <c r="XCZ236" s="24"/>
      <c r="XDA236" s="24"/>
      <c r="XDB236" s="24"/>
      <c r="XDC236" s="24"/>
      <c r="XDD236" s="24"/>
      <c r="XDE236" s="24"/>
      <c r="XDF236" s="24"/>
      <c r="XDJ236" s="3"/>
      <c r="XDK236" s="31"/>
      <c r="XDL236" s="5"/>
      <c r="XDM236" s="9"/>
      <c r="XDP236" s="2"/>
      <c r="XDS236" s="24"/>
      <c r="XDT236" s="24"/>
      <c r="XDU236" s="31"/>
      <c r="XDV236" s="24"/>
      <c r="XDW236" s="24"/>
      <c r="XDX236" s="24"/>
      <c r="XDY236" s="24"/>
      <c r="XDZ236" s="24"/>
      <c r="XEA236" s="24"/>
      <c r="XEB236" s="24"/>
      <c r="XEC236" s="24"/>
      <c r="XED236" s="24"/>
      <c r="XEE236" s="24"/>
      <c r="XEF236" s="24"/>
      <c r="XEG236" s="24"/>
      <c r="XEH236" s="24"/>
      <c r="XEI236" s="24"/>
      <c r="XEJ236" s="24"/>
      <c r="XEN236" s="3"/>
      <c r="XEO236" s="31"/>
      <c r="XEP236" s="5"/>
      <c r="XEQ236" s="9"/>
    </row>
    <row r="237" spans="1:4094 4098:6144 6147:11264 11268:13311 13314:14334 14337:16371" ht="15" hidden="1" customHeight="1" outlineLevel="1" x14ac:dyDescent="0.2">
      <c r="A237" s="3">
        <v>44804</v>
      </c>
      <c r="B237" s="19">
        <v>375</v>
      </c>
      <c r="C237" s="5" t="s">
        <v>7</v>
      </c>
      <c r="D237" s="9" t="s">
        <v>1326</v>
      </c>
      <c r="E237" s="20">
        <f>B237</f>
        <v>375</v>
      </c>
      <c r="Z237" s="20">
        <f t="shared" ref="Z237:Z261" si="12">SUM(E237:Y237)</f>
        <v>375</v>
      </c>
      <c r="AA237" s="20" t="str">
        <f t="shared" si="10"/>
        <v>44804375</v>
      </c>
      <c r="AB237" t="s">
        <v>2204</v>
      </c>
      <c r="AC237" t="s">
        <v>2245</v>
      </c>
      <c r="AD237" t="s">
        <v>2262</v>
      </c>
    </row>
    <row r="238" spans="1:4094 4098:6144 6147:11264 11268:13311 13314:14334 14337:16371" ht="15" hidden="1" customHeight="1" outlineLevel="1" x14ac:dyDescent="0.2">
      <c r="A238" s="3">
        <v>44803</v>
      </c>
      <c r="B238" s="19">
        <v>126403.25</v>
      </c>
      <c r="C238" s="5" t="s">
        <v>1225</v>
      </c>
      <c r="D238" s="9" t="s">
        <v>1414</v>
      </c>
      <c r="E238"/>
      <c r="T238" s="19">
        <v>126403.25</v>
      </c>
      <c r="Z238" s="20">
        <f t="shared" si="12"/>
        <v>126403.25</v>
      </c>
      <c r="AA238" s="20" t="str">
        <f t="shared" si="10"/>
        <v>44803126403,25</v>
      </c>
      <c r="AB238" t="s">
        <v>2235</v>
      </c>
      <c r="AC238" t="s">
        <v>2248</v>
      </c>
      <c r="AD238" t="s">
        <v>2235</v>
      </c>
    </row>
    <row r="239" spans="1:4094 4098:6144 6147:11264 11268:13311 13314:14334 14337:16371" ht="15" hidden="1" customHeight="1" outlineLevel="1" x14ac:dyDescent="0.2">
      <c r="A239" s="3">
        <v>44803</v>
      </c>
      <c r="B239" s="19">
        <v>13590</v>
      </c>
      <c r="C239" s="5" t="s">
        <v>8</v>
      </c>
      <c r="D239" s="9" t="s">
        <v>2149</v>
      </c>
      <c r="E239"/>
      <c r="T239" s="19">
        <v>13590</v>
      </c>
      <c r="Z239" s="20">
        <f t="shared" si="12"/>
        <v>13590</v>
      </c>
      <c r="AA239" s="20" t="str">
        <f t="shared" si="10"/>
        <v>4480313590</v>
      </c>
      <c r="AB239" t="s">
        <v>2283</v>
      </c>
      <c r="AC239" t="s">
        <v>2276</v>
      </c>
      <c r="AD239" t="s">
        <v>2276</v>
      </c>
    </row>
    <row r="240" spans="1:4094 4098:6144 6147:11264 11268:13311 13314:14334 14337:16371" ht="15" hidden="1" customHeight="1" outlineLevel="1" x14ac:dyDescent="0.2">
      <c r="A240" s="3">
        <v>44803</v>
      </c>
      <c r="B240" s="19">
        <v>30000</v>
      </c>
      <c r="C240" s="5" t="s">
        <v>16</v>
      </c>
      <c r="D240" s="9" t="s">
        <v>1415</v>
      </c>
      <c r="E240"/>
      <c r="G240" s="4">
        <v>30000</v>
      </c>
      <c r="Z240" s="20">
        <f t="shared" si="12"/>
        <v>30000</v>
      </c>
      <c r="AA240" s="20" t="str">
        <f t="shared" si="10"/>
        <v>4480330000</v>
      </c>
      <c r="AB240" t="s">
        <v>2209</v>
      </c>
      <c r="AC240" t="s">
        <v>2244</v>
      </c>
      <c r="AD240" t="s">
        <v>2209</v>
      </c>
    </row>
    <row r="241" spans="1:30" ht="15" hidden="1" customHeight="1" outlineLevel="1" x14ac:dyDescent="0.2">
      <c r="A241" s="3">
        <v>44802</v>
      </c>
      <c r="B241" s="19">
        <v>80566.080000000002</v>
      </c>
      <c r="C241" s="5" t="s">
        <v>24</v>
      </c>
      <c r="D241" s="9" t="s">
        <v>1416</v>
      </c>
      <c r="E241"/>
      <c r="U241" s="19">
        <v>80566.080000000002</v>
      </c>
      <c r="Z241" s="20">
        <f t="shared" si="12"/>
        <v>80566.080000000002</v>
      </c>
      <c r="AA241" s="20" t="str">
        <f t="shared" si="10"/>
        <v>4480280566,08</v>
      </c>
      <c r="AB241" t="s">
        <v>2203</v>
      </c>
      <c r="AC241" t="s">
        <v>2248</v>
      </c>
      <c r="AD241" t="s">
        <v>2273</v>
      </c>
    </row>
    <row r="242" spans="1:30" ht="15" hidden="1" customHeight="1" outlineLevel="1" x14ac:dyDescent="0.2">
      <c r="A242" s="3">
        <v>44802</v>
      </c>
      <c r="B242" s="19">
        <v>6746</v>
      </c>
      <c r="C242" s="5" t="s">
        <v>1207</v>
      </c>
      <c r="D242" s="9" t="s">
        <v>255</v>
      </c>
      <c r="E242"/>
      <c r="F242" s="20">
        <f>B242</f>
        <v>6746</v>
      </c>
      <c r="Z242" s="20">
        <f t="shared" si="12"/>
        <v>6746</v>
      </c>
      <c r="AA242" s="20" t="str">
        <f t="shared" si="10"/>
        <v>448026746</v>
      </c>
      <c r="AB242" t="s">
        <v>2205</v>
      </c>
      <c r="AC242" t="s">
        <v>2244</v>
      </c>
      <c r="AD242" t="s">
        <v>2209</v>
      </c>
    </row>
    <row r="243" spans="1:30" ht="15" hidden="1" customHeight="1" outlineLevel="1" x14ac:dyDescent="0.2">
      <c r="A243" s="3">
        <v>44802</v>
      </c>
      <c r="B243" s="19">
        <v>33943.17</v>
      </c>
      <c r="C243" s="5" t="s">
        <v>7</v>
      </c>
      <c r="D243" s="9" t="s">
        <v>2148</v>
      </c>
      <c r="E243"/>
      <c r="G243" s="2">
        <f>B243</f>
        <v>33943.17</v>
      </c>
      <c r="Z243" s="20">
        <f t="shared" si="12"/>
        <v>33943.17</v>
      </c>
      <c r="AA243" s="20" t="str">
        <f t="shared" si="10"/>
        <v>4480233943,17</v>
      </c>
      <c r="AB243" t="s">
        <v>2209</v>
      </c>
      <c r="AC243" t="s">
        <v>2244</v>
      </c>
      <c r="AD243" t="s">
        <v>2209</v>
      </c>
    </row>
    <row r="244" spans="1:30" ht="15" hidden="1" customHeight="1" outlineLevel="1" x14ac:dyDescent="0.2">
      <c r="A244" s="3">
        <v>44802</v>
      </c>
      <c r="B244" s="19">
        <v>23993.54</v>
      </c>
      <c r="C244" s="5" t="s">
        <v>7</v>
      </c>
      <c r="D244" s="9" t="s">
        <v>1393</v>
      </c>
      <c r="E244"/>
      <c r="G244" s="2">
        <f>B244</f>
        <v>23993.54</v>
      </c>
      <c r="Z244" s="20">
        <f t="shared" si="12"/>
        <v>23993.54</v>
      </c>
      <c r="AA244" s="20" t="str">
        <f t="shared" si="10"/>
        <v>4480223993,54</v>
      </c>
      <c r="AB244" t="s">
        <v>2209</v>
      </c>
      <c r="AC244" t="s">
        <v>2244</v>
      </c>
      <c r="AD244" t="s">
        <v>2209</v>
      </c>
    </row>
    <row r="245" spans="1:30" ht="15" hidden="1" customHeight="1" outlineLevel="1" x14ac:dyDescent="0.2">
      <c r="A245" s="3">
        <v>44802</v>
      </c>
      <c r="B245" s="19">
        <v>3376</v>
      </c>
      <c r="C245" s="5" t="s">
        <v>1207</v>
      </c>
      <c r="D245" s="9" t="s">
        <v>203</v>
      </c>
      <c r="E245"/>
      <c r="F245" s="20">
        <f>B245</f>
        <v>3376</v>
      </c>
      <c r="Z245" s="20">
        <f t="shared" si="12"/>
        <v>3376</v>
      </c>
      <c r="AA245" s="20" t="str">
        <f t="shared" si="10"/>
        <v>448023376</v>
      </c>
      <c r="AB245" t="s">
        <v>2205</v>
      </c>
      <c r="AC245" t="s">
        <v>2244</v>
      </c>
      <c r="AD245" t="s">
        <v>2209</v>
      </c>
    </row>
    <row r="246" spans="1:30" ht="15" hidden="1" customHeight="1" outlineLevel="1" x14ac:dyDescent="0.2">
      <c r="A246" s="3">
        <v>44802</v>
      </c>
      <c r="B246" s="19">
        <v>135.77000000000001</v>
      </c>
      <c r="C246" s="5" t="s">
        <v>7</v>
      </c>
      <c r="D246" s="9" t="s">
        <v>264</v>
      </c>
      <c r="E246" s="20">
        <f>B246</f>
        <v>135.77000000000001</v>
      </c>
      <c r="Z246" s="20">
        <f t="shared" si="12"/>
        <v>135.77000000000001</v>
      </c>
      <c r="AA246" s="20" t="str">
        <f t="shared" si="10"/>
        <v>44802135,77</v>
      </c>
      <c r="AB246" t="s">
        <v>2204</v>
      </c>
      <c r="AC246" t="s">
        <v>2245</v>
      </c>
      <c r="AD246" t="s">
        <v>2262</v>
      </c>
    </row>
    <row r="247" spans="1:30" ht="15" hidden="1" customHeight="1" outlineLevel="1" x14ac:dyDescent="0.2">
      <c r="A247" s="3">
        <v>44802</v>
      </c>
      <c r="B247" s="19">
        <v>73852.240000000005</v>
      </c>
      <c r="C247" s="5" t="s">
        <v>24</v>
      </c>
      <c r="D247" s="9" t="s">
        <v>1417</v>
      </c>
      <c r="E247"/>
      <c r="U247" s="19">
        <v>73852.240000000005</v>
      </c>
      <c r="Z247" s="20">
        <f t="shared" si="12"/>
        <v>73852.240000000005</v>
      </c>
      <c r="AA247" s="20" t="str">
        <f t="shared" si="10"/>
        <v>4480273852,24</v>
      </c>
      <c r="AB247" t="s">
        <v>2203</v>
      </c>
      <c r="AC247" t="s">
        <v>2248</v>
      </c>
      <c r="AD247" t="s">
        <v>2273</v>
      </c>
    </row>
    <row r="248" spans="1:30" ht="15" hidden="1" customHeight="1" outlineLevel="1" x14ac:dyDescent="0.2">
      <c r="A248" s="3">
        <v>44802</v>
      </c>
      <c r="B248" s="19">
        <v>95.97</v>
      </c>
      <c r="C248" s="5" t="s">
        <v>7</v>
      </c>
      <c r="D248" s="9" t="s">
        <v>266</v>
      </c>
      <c r="E248" s="20">
        <f>B248</f>
        <v>95.97</v>
      </c>
      <c r="Z248" s="20">
        <f t="shared" si="12"/>
        <v>95.97</v>
      </c>
      <c r="AA248" s="20" t="str">
        <f t="shared" si="10"/>
        <v>4480295,97</v>
      </c>
      <c r="AB248" t="s">
        <v>2204</v>
      </c>
      <c r="AC248" t="s">
        <v>2245</v>
      </c>
      <c r="AD248" t="s">
        <v>2262</v>
      </c>
    </row>
    <row r="249" spans="1:30" ht="15" hidden="1" customHeight="1" outlineLevel="1" x14ac:dyDescent="0.2">
      <c r="A249" s="3">
        <v>44802</v>
      </c>
      <c r="B249" s="19">
        <v>17000</v>
      </c>
      <c r="C249" s="5" t="s">
        <v>1211</v>
      </c>
      <c r="D249" s="9" t="s">
        <v>1411</v>
      </c>
      <c r="E249"/>
      <c r="K249" s="19">
        <v>17000</v>
      </c>
      <c r="Z249" s="20">
        <f t="shared" si="12"/>
        <v>17000</v>
      </c>
      <c r="AA249" s="20" t="str">
        <f t="shared" si="10"/>
        <v>4480217000</v>
      </c>
      <c r="AB249" t="s">
        <v>2240</v>
      </c>
      <c r="AC249" t="s">
        <v>2248</v>
      </c>
      <c r="AD249" t="s">
        <v>2267</v>
      </c>
    </row>
    <row r="250" spans="1:30" ht="15" hidden="1" customHeight="1" outlineLevel="1" x14ac:dyDescent="0.2">
      <c r="A250" s="3">
        <v>44798</v>
      </c>
      <c r="B250" s="19">
        <v>110449.58</v>
      </c>
      <c r="C250" s="5" t="s">
        <v>1225</v>
      </c>
      <c r="D250" s="9" t="s">
        <v>1418</v>
      </c>
      <c r="E250"/>
      <c r="T250" s="19">
        <v>110449.58</v>
      </c>
      <c r="Z250" s="20">
        <f t="shared" si="12"/>
        <v>110449.58</v>
      </c>
      <c r="AA250" s="20" t="str">
        <f t="shared" si="10"/>
        <v>44798110449,58</v>
      </c>
      <c r="AB250" t="s">
        <v>2235</v>
      </c>
      <c r="AC250" t="s">
        <v>2248</v>
      </c>
      <c r="AD250" t="s">
        <v>2235</v>
      </c>
    </row>
    <row r="251" spans="1:30" ht="15" hidden="1" customHeight="1" outlineLevel="1" x14ac:dyDescent="0.2">
      <c r="A251" s="3">
        <v>44798</v>
      </c>
      <c r="B251" s="19">
        <v>5000</v>
      </c>
      <c r="C251" s="5" t="s">
        <v>47</v>
      </c>
      <c r="D251" s="9" t="s">
        <v>1419</v>
      </c>
      <c r="E251"/>
      <c r="P251" s="19">
        <v>5000</v>
      </c>
      <c r="Q251" s="19"/>
      <c r="Z251" s="20">
        <f t="shared" si="12"/>
        <v>5000</v>
      </c>
      <c r="AA251" s="20" t="str">
        <f t="shared" si="10"/>
        <v>447985000</v>
      </c>
      <c r="AB251" t="s">
        <v>2224</v>
      </c>
      <c r="AC251" t="s">
        <v>2248</v>
      </c>
      <c r="AD251" t="s">
        <v>2427</v>
      </c>
    </row>
    <row r="252" spans="1:30" ht="15" hidden="1" customHeight="1" outlineLevel="1" x14ac:dyDescent="0.2">
      <c r="A252" s="3">
        <v>44798</v>
      </c>
      <c r="B252" s="19">
        <v>491021.07</v>
      </c>
      <c r="C252" s="5" t="s">
        <v>28</v>
      </c>
      <c r="D252" s="9" t="s">
        <v>1420</v>
      </c>
      <c r="E252"/>
      <c r="V252" s="19">
        <v>491021.07</v>
      </c>
      <c r="Z252" s="20">
        <f t="shared" si="12"/>
        <v>491021.07</v>
      </c>
      <c r="AA252" s="20" t="str">
        <f t="shared" si="10"/>
        <v>44798491021,07</v>
      </c>
      <c r="AB252" t="s">
        <v>2236</v>
      </c>
      <c r="AC252" t="s">
        <v>2248</v>
      </c>
      <c r="AD252" t="s">
        <v>2236</v>
      </c>
    </row>
    <row r="253" spans="1:30" ht="15" hidden="1" customHeight="1" outlineLevel="1" x14ac:dyDescent="0.2">
      <c r="A253" s="3">
        <v>44798</v>
      </c>
      <c r="B253" s="19">
        <v>25688</v>
      </c>
      <c r="C253" s="5" t="s">
        <v>1207</v>
      </c>
      <c r="D253" s="9" t="s">
        <v>271</v>
      </c>
      <c r="E253"/>
      <c r="F253" s="19">
        <v>25688</v>
      </c>
      <c r="Z253" s="20">
        <f t="shared" si="12"/>
        <v>25688</v>
      </c>
      <c r="AA253" s="20" t="str">
        <f t="shared" si="10"/>
        <v>4479825688</v>
      </c>
      <c r="AB253" t="s">
        <v>2205</v>
      </c>
      <c r="AC253" t="s">
        <v>2244</v>
      </c>
      <c r="AD253" t="s">
        <v>2209</v>
      </c>
    </row>
    <row r="254" spans="1:30" ht="15" hidden="1" customHeight="1" outlineLevel="1" x14ac:dyDescent="0.2">
      <c r="A254" s="3">
        <v>44798</v>
      </c>
      <c r="B254" s="19">
        <v>3107.43</v>
      </c>
      <c r="C254" s="5" t="s">
        <v>16</v>
      </c>
      <c r="D254" s="9" t="s">
        <v>1421</v>
      </c>
      <c r="E254"/>
      <c r="G254" s="4">
        <v>3107.43</v>
      </c>
      <c r="Z254" s="20">
        <f t="shared" si="12"/>
        <v>3107.43</v>
      </c>
      <c r="AA254" s="20" t="str">
        <f t="shared" si="10"/>
        <v>447983107,43</v>
      </c>
      <c r="AB254" t="s">
        <v>2209</v>
      </c>
      <c r="AC254" t="s">
        <v>2244</v>
      </c>
      <c r="AD254" t="s">
        <v>2209</v>
      </c>
    </row>
    <row r="255" spans="1:30" ht="15" hidden="1" customHeight="1" outlineLevel="1" x14ac:dyDescent="0.2">
      <c r="A255" s="3">
        <v>44795</v>
      </c>
      <c r="B255" s="19">
        <v>20.399999999999999</v>
      </c>
      <c r="C255" s="5" t="s">
        <v>7</v>
      </c>
      <c r="D255" s="9" t="s">
        <v>273</v>
      </c>
      <c r="E255" s="19">
        <v>20.399999999999999</v>
      </c>
      <c r="Z255" s="20">
        <f t="shared" si="12"/>
        <v>20.399999999999999</v>
      </c>
      <c r="AA255" s="20" t="str">
        <f t="shared" si="10"/>
        <v>4479520,4</v>
      </c>
      <c r="AB255" t="s">
        <v>2204</v>
      </c>
      <c r="AC255" t="s">
        <v>2245</v>
      </c>
      <c r="AD255" t="s">
        <v>2262</v>
      </c>
    </row>
    <row r="256" spans="1:30" ht="15" hidden="1" customHeight="1" outlineLevel="1" x14ac:dyDescent="0.2">
      <c r="A256" s="3">
        <v>44795</v>
      </c>
      <c r="B256" s="19">
        <v>34670.400000000001</v>
      </c>
      <c r="C256" s="5" t="s">
        <v>1272</v>
      </c>
      <c r="D256" s="9" t="s">
        <v>2147</v>
      </c>
      <c r="E256"/>
      <c r="S256" s="19">
        <v>34670.400000000001</v>
      </c>
      <c r="Z256" s="20">
        <f t="shared" si="12"/>
        <v>34670.400000000001</v>
      </c>
      <c r="AA256" s="20" t="str">
        <f t="shared" si="10"/>
        <v>4479534670,4</v>
      </c>
      <c r="AB256" t="s">
        <v>2234</v>
      </c>
      <c r="AC256" t="s">
        <v>2248</v>
      </c>
      <c r="AD256" t="s">
        <v>2271</v>
      </c>
    </row>
    <row r="257" spans="1:30" ht="15" hidden="1" customHeight="1" outlineLevel="1" x14ac:dyDescent="0.2">
      <c r="A257" s="3">
        <v>44795</v>
      </c>
      <c r="B257" s="19">
        <v>5100</v>
      </c>
      <c r="C257" s="5" t="s">
        <v>7</v>
      </c>
      <c r="D257" s="9" t="s">
        <v>1422</v>
      </c>
      <c r="E257"/>
      <c r="G257" s="4">
        <v>5100</v>
      </c>
      <c r="Z257" s="20">
        <f t="shared" si="12"/>
        <v>5100</v>
      </c>
      <c r="AA257" s="20" t="str">
        <f t="shared" si="10"/>
        <v>447955100</v>
      </c>
      <c r="AB257" t="s">
        <v>2212</v>
      </c>
      <c r="AC257" t="s">
        <v>2244</v>
      </c>
      <c r="AD257" t="s">
        <v>2209</v>
      </c>
    </row>
    <row r="258" spans="1:30" ht="15" hidden="1" customHeight="1" outlineLevel="1" x14ac:dyDescent="0.2">
      <c r="A258" s="3">
        <v>44795</v>
      </c>
      <c r="B258" s="19">
        <v>1800</v>
      </c>
      <c r="C258" s="5" t="s">
        <v>7</v>
      </c>
      <c r="D258" s="9" t="s">
        <v>1282</v>
      </c>
      <c r="E258"/>
      <c r="I258" s="4">
        <f>B258</f>
        <v>1800</v>
      </c>
      <c r="Z258" s="20">
        <f t="shared" si="12"/>
        <v>1800</v>
      </c>
      <c r="AA258" s="20" t="str">
        <f t="shared" si="10"/>
        <v>447951800</v>
      </c>
      <c r="AB258" t="s">
        <v>2227</v>
      </c>
      <c r="AC258" t="s">
        <v>2276</v>
      </c>
      <c r="AD258" t="s">
        <v>2276</v>
      </c>
    </row>
    <row r="259" spans="1:30" ht="15" hidden="1" customHeight="1" outlineLevel="1" x14ac:dyDescent="0.2">
      <c r="A259" s="3">
        <v>44795</v>
      </c>
      <c r="B259" s="19">
        <v>9752.75</v>
      </c>
      <c r="C259" s="5" t="s">
        <v>25</v>
      </c>
      <c r="D259" s="9" t="s">
        <v>1423</v>
      </c>
      <c r="E259"/>
      <c r="K259" s="20">
        <f>B259</f>
        <v>9752.75</v>
      </c>
      <c r="Z259" s="20">
        <f t="shared" si="12"/>
        <v>9752.75</v>
      </c>
      <c r="AA259" s="20" t="str">
        <f t="shared" si="10"/>
        <v>447959752,75</v>
      </c>
      <c r="AB259" t="s">
        <v>2221</v>
      </c>
      <c r="AC259" t="s">
        <v>2248</v>
      </c>
      <c r="AD259" t="s">
        <v>2267</v>
      </c>
    </row>
    <row r="260" spans="1:30" ht="15" hidden="1" customHeight="1" outlineLevel="1" x14ac:dyDescent="0.2">
      <c r="A260" s="3">
        <v>44795</v>
      </c>
      <c r="B260" s="19">
        <v>9432.24</v>
      </c>
      <c r="C260" s="5" t="s">
        <v>112</v>
      </c>
      <c r="D260" s="9" t="s">
        <v>1424</v>
      </c>
      <c r="E260"/>
      <c r="N260" s="19">
        <v>9432.24</v>
      </c>
      <c r="Z260" s="20">
        <f t="shared" si="12"/>
        <v>9432.24</v>
      </c>
      <c r="AA260" s="20" t="str">
        <f t="shared" ref="AA260:AA323" si="13">A260&amp;B260</f>
        <v>447959432,24</v>
      </c>
      <c r="AB260" t="s">
        <v>2233</v>
      </c>
      <c r="AC260" t="s">
        <v>2248</v>
      </c>
      <c r="AD260" t="s">
        <v>2269</v>
      </c>
    </row>
    <row r="261" spans="1:30" ht="15" hidden="1" customHeight="1" outlineLevel="1" x14ac:dyDescent="0.2">
      <c r="A261" s="3">
        <v>44795</v>
      </c>
      <c r="B261" s="19">
        <v>9432.24</v>
      </c>
      <c r="C261" s="5" t="s">
        <v>112</v>
      </c>
      <c r="D261" s="9" t="s">
        <v>1425</v>
      </c>
      <c r="E261"/>
      <c r="N261" s="19">
        <v>9432.24</v>
      </c>
      <c r="Z261" s="20">
        <f t="shared" si="12"/>
        <v>9432.24</v>
      </c>
      <c r="AA261" s="20" t="str">
        <f t="shared" si="13"/>
        <v>447959432,24</v>
      </c>
      <c r="AB261" t="s">
        <v>2233</v>
      </c>
      <c r="AC261" t="s">
        <v>2248</v>
      </c>
      <c r="AD261" t="s">
        <v>2269</v>
      </c>
    </row>
    <row r="262" spans="1:30" ht="15" hidden="1" customHeight="1" outlineLevel="1" x14ac:dyDescent="0.2">
      <c r="A262" s="3">
        <v>44792</v>
      </c>
      <c r="B262" s="19">
        <v>200</v>
      </c>
      <c r="C262" s="5" t="s">
        <v>7</v>
      </c>
      <c r="D262" s="9" t="s">
        <v>281</v>
      </c>
      <c r="E262" s="19">
        <v>200</v>
      </c>
      <c r="Z262" s="19">
        <v>200</v>
      </c>
      <c r="AA262" s="20" t="str">
        <f t="shared" si="13"/>
        <v>44792200</v>
      </c>
      <c r="AB262" t="s">
        <v>2204</v>
      </c>
      <c r="AC262" t="s">
        <v>2245</v>
      </c>
      <c r="AD262" t="s">
        <v>2262</v>
      </c>
    </row>
    <row r="263" spans="1:30" ht="15" hidden="1" customHeight="1" outlineLevel="1" x14ac:dyDescent="0.2">
      <c r="A263" s="3">
        <v>44792</v>
      </c>
      <c r="B263" s="19">
        <v>58012.39</v>
      </c>
      <c r="C263" s="5" t="s">
        <v>7</v>
      </c>
      <c r="D263" s="9" t="s">
        <v>1426</v>
      </c>
      <c r="E263"/>
      <c r="G263" s="2">
        <f>B263</f>
        <v>58012.39</v>
      </c>
      <c r="Z263" s="20">
        <f t="shared" ref="Z263:Z284" si="14">SUM(E263:Y263)</f>
        <v>58012.39</v>
      </c>
      <c r="AA263" s="20" t="str">
        <f t="shared" si="13"/>
        <v>4479258012,39</v>
      </c>
      <c r="AB263" t="s">
        <v>2209</v>
      </c>
      <c r="AC263" t="s">
        <v>2244</v>
      </c>
      <c r="AD263" t="s">
        <v>2209</v>
      </c>
    </row>
    <row r="264" spans="1:30" ht="15" hidden="1" customHeight="1" outlineLevel="1" x14ac:dyDescent="0.2">
      <c r="A264" s="3">
        <v>44792</v>
      </c>
      <c r="B264" s="19">
        <v>50000</v>
      </c>
      <c r="C264" s="5" t="s">
        <v>7</v>
      </c>
      <c r="D264" s="9" t="s">
        <v>1427</v>
      </c>
      <c r="E264"/>
      <c r="G264" s="2">
        <f>B264</f>
        <v>50000</v>
      </c>
      <c r="Z264" s="20">
        <f t="shared" si="14"/>
        <v>50000</v>
      </c>
      <c r="AA264" s="20" t="str">
        <f t="shared" si="13"/>
        <v>4479250000</v>
      </c>
      <c r="AB264" t="s">
        <v>2209</v>
      </c>
      <c r="AC264" t="s">
        <v>2244</v>
      </c>
      <c r="AD264" t="s">
        <v>2209</v>
      </c>
    </row>
    <row r="265" spans="1:30" ht="15" hidden="1" customHeight="1" outlineLevel="1" x14ac:dyDescent="0.2">
      <c r="A265" s="3">
        <v>44792</v>
      </c>
      <c r="B265" s="19">
        <v>232.05</v>
      </c>
      <c r="C265" s="5" t="s">
        <v>7</v>
      </c>
      <c r="D265" s="9" t="s">
        <v>284</v>
      </c>
      <c r="E265" s="20">
        <f>B265</f>
        <v>232.05</v>
      </c>
      <c r="Z265" s="20">
        <f t="shared" si="14"/>
        <v>232.05</v>
      </c>
      <c r="AA265" s="20" t="str">
        <f t="shared" si="13"/>
        <v>44792232,05</v>
      </c>
      <c r="AB265" t="s">
        <v>2204</v>
      </c>
      <c r="AC265" t="s">
        <v>2245</v>
      </c>
      <c r="AD265" t="s">
        <v>2262</v>
      </c>
    </row>
    <row r="266" spans="1:30" ht="15" hidden="1" customHeight="1" outlineLevel="1" x14ac:dyDescent="0.2">
      <c r="A266" s="3">
        <v>44791</v>
      </c>
      <c r="B266" s="19">
        <v>160</v>
      </c>
      <c r="C266" s="5" t="s">
        <v>7</v>
      </c>
      <c r="D266" s="9" t="s">
        <v>285</v>
      </c>
      <c r="E266" s="20">
        <f>B266</f>
        <v>160</v>
      </c>
      <c r="Z266" s="20">
        <f t="shared" si="14"/>
        <v>160</v>
      </c>
      <c r="AA266" s="20" t="str">
        <f t="shared" si="13"/>
        <v>44791160</v>
      </c>
      <c r="AB266" t="s">
        <v>2204</v>
      </c>
      <c r="AC266" t="s">
        <v>2245</v>
      </c>
      <c r="AD266" t="s">
        <v>2262</v>
      </c>
    </row>
    <row r="267" spans="1:30" ht="15" hidden="1" customHeight="1" outlineLevel="1" x14ac:dyDescent="0.2">
      <c r="A267" s="3">
        <v>44791</v>
      </c>
      <c r="B267" s="19">
        <v>15980.33</v>
      </c>
      <c r="C267" s="5" t="s">
        <v>1207</v>
      </c>
      <c r="D267" s="9" t="s">
        <v>158</v>
      </c>
      <c r="E267"/>
      <c r="F267" s="20">
        <f>B267</f>
        <v>15980.33</v>
      </c>
      <c r="Z267" s="20">
        <f t="shared" si="14"/>
        <v>15980.33</v>
      </c>
      <c r="AA267" s="20" t="str">
        <f t="shared" si="13"/>
        <v>4479115980,33</v>
      </c>
      <c r="AB267" t="s">
        <v>2206</v>
      </c>
      <c r="AC267" t="s">
        <v>2244</v>
      </c>
      <c r="AD267" t="s">
        <v>2209</v>
      </c>
    </row>
    <row r="268" spans="1:30" ht="15" hidden="1" customHeight="1" outlineLevel="1" x14ac:dyDescent="0.2">
      <c r="A268" s="3">
        <v>44791</v>
      </c>
      <c r="B268" s="19">
        <v>40000</v>
      </c>
      <c r="C268" s="5" t="s">
        <v>7</v>
      </c>
      <c r="D268" s="9" t="s">
        <v>1428</v>
      </c>
      <c r="E268"/>
      <c r="G268" s="2">
        <f>B268</f>
        <v>40000</v>
      </c>
      <c r="Z268" s="20">
        <f t="shared" si="14"/>
        <v>40000</v>
      </c>
      <c r="AA268" s="20" t="str">
        <f t="shared" si="13"/>
        <v>4479140000</v>
      </c>
      <c r="AB268" t="s">
        <v>2209</v>
      </c>
      <c r="AC268" t="s">
        <v>2244</v>
      </c>
      <c r="AD268" t="s">
        <v>2209</v>
      </c>
    </row>
    <row r="269" spans="1:30" ht="15" hidden="1" customHeight="1" outlineLevel="1" x14ac:dyDescent="0.2">
      <c r="A269" s="3">
        <v>44791</v>
      </c>
      <c r="B269" s="19">
        <v>50000</v>
      </c>
      <c r="C269" s="6" t="s">
        <v>1211</v>
      </c>
      <c r="D269" s="9" t="s">
        <v>1429</v>
      </c>
      <c r="E269"/>
      <c r="L269" s="19">
        <v>50000</v>
      </c>
      <c r="Z269" s="20">
        <f t="shared" si="14"/>
        <v>50000</v>
      </c>
      <c r="AA269" s="20" t="str">
        <f t="shared" si="13"/>
        <v>4479150000</v>
      </c>
      <c r="AB269" t="s">
        <v>2201</v>
      </c>
      <c r="AC269" t="s">
        <v>2248</v>
      </c>
      <c r="AD269" t="s">
        <v>2265</v>
      </c>
    </row>
    <row r="270" spans="1:30" ht="15" hidden="1" customHeight="1" outlineLevel="1" x14ac:dyDescent="0.2">
      <c r="A270" s="3">
        <v>44791</v>
      </c>
      <c r="B270" s="19">
        <v>128</v>
      </c>
      <c r="C270" s="5" t="s">
        <v>7</v>
      </c>
      <c r="D270" s="9" t="s">
        <v>288</v>
      </c>
      <c r="E270" s="20">
        <f>B270</f>
        <v>128</v>
      </c>
      <c r="Z270" s="20">
        <f t="shared" si="14"/>
        <v>128</v>
      </c>
      <c r="AA270" s="20" t="str">
        <f t="shared" si="13"/>
        <v>44791128</v>
      </c>
      <c r="AB270" t="s">
        <v>2204</v>
      </c>
      <c r="AC270" t="s">
        <v>2245</v>
      </c>
      <c r="AD270" t="s">
        <v>2262</v>
      </c>
    </row>
    <row r="271" spans="1:30" ht="15" hidden="1" customHeight="1" outlineLevel="1" x14ac:dyDescent="0.2">
      <c r="A271" s="3">
        <v>44791</v>
      </c>
      <c r="B271" s="19">
        <v>40577.21</v>
      </c>
      <c r="C271" s="5" t="s">
        <v>1207</v>
      </c>
      <c r="D271" s="9" t="s">
        <v>154</v>
      </c>
      <c r="E271"/>
      <c r="F271" s="20">
        <f>B271</f>
        <v>40577.21</v>
      </c>
      <c r="Z271" s="20">
        <f t="shared" si="14"/>
        <v>40577.21</v>
      </c>
      <c r="AA271" s="20" t="str">
        <f t="shared" si="13"/>
        <v>4479140577,21</v>
      </c>
      <c r="AB271" t="s">
        <v>2206</v>
      </c>
      <c r="AC271" t="s">
        <v>2244</v>
      </c>
      <c r="AD271" t="s">
        <v>2209</v>
      </c>
    </row>
    <row r="272" spans="1:30" ht="15" hidden="1" customHeight="1" outlineLevel="1" x14ac:dyDescent="0.2">
      <c r="A272" s="3">
        <v>44791</v>
      </c>
      <c r="B272" s="19">
        <v>281613</v>
      </c>
      <c r="C272" s="5" t="s">
        <v>32</v>
      </c>
      <c r="D272" s="9" t="s">
        <v>289</v>
      </c>
      <c r="E272"/>
      <c r="N272" s="19">
        <v>281613</v>
      </c>
      <c r="Z272" s="20">
        <f t="shared" si="14"/>
        <v>281613</v>
      </c>
      <c r="AA272" s="20" t="str">
        <f t="shared" si="13"/>
        <v>44791281613</v>
      </c>
      <c r="AB272" t="s">
        <v>2222</v>
      </c>
      <c r="AC272" t="s">
        <v>2248</v>
      </c>
      <c r="AD272" t="s">
        <v>2269</v>
      </c>
    </row>
    <row r="273" spans="1:4094 4098:6144 6147:11264 11268:13311 13314:14334 14337:16371" ht="15" hidden="1" customHeight="1" outlineLevel="1" x14ac:dyDescent="0.2">
      <c r="A273" s="3">
        <v>44791</v>
      </c>
      <c r="B273" s="19">
        <v>32000</v>
      </c>
      <c r="C273" s="5" t="s">
        <v>7</v>
      </c>
      <c r="D273" s="9" t="s">
        <v>1430</v>
      </c>
      <c r="E273"/>
      <c r="G273" s="4">
        <v>32000</v>
      </c>
      <c r="Z273" s="20">
        <f t="shared" si="14"/>
        <v>32000</v>
      </c>
      <c r="AA273" s="20" t="str">
        <f t="shared" si="13"/>
        <v>4479132000</v>
      </c>
      <c r="AB273" t="s">
        <v>2209</v>
      </c>
      <c r="AC273" t="s">
        <v>2244</v>
      </c>
      <c r="AD273" t="s">
        <v>2209</v>
      </c>
    </row>
    <row r="274" spans="1:4094 4098:6144 6147:11264 11268:13311 13314:14334 14337:16371" ht="15" hidden="1" customHeight="1" outlineLevel="1" x14ac:dyDescent="0.2">
      <c r="A274" s="3">
        <v>44791</v>
      </c>
      <c r="B274" s="19">
        <v>636.29999999999995</v>
      </c>
      <c r="C274" s="5" t="s">
        <v>1222</v>
      </c>
      <c r="D274" s="9" t="s">
        <v>1304</v>
      </c>
      <c r="E274"/>
      <c r="F274" s="20">
        <f>B274</f>
        <v>636.29999999999995</v>
      </c>
      <c r="Z274" s="20">
        <f t="shared" si="14"/>
        <v>636.29999999999995</v>
      </c>
      <c r="AA274" s="20" t="str">
        <f t="shared" si="13"/>
        <v>44791636,3</v>
      </c>
      <c r="AB274" t="s">
        <v>2206</v>
      </c>
      <c r="AC274" t="s">
        <v>2244</v>
      </c>
      <c r="AD274" t="s">
        <v>2209</v>
      </c>
    </row>
    <row r="275" spans="1:4094 4098:6144 6147:11264 11268:13311 13314:14334 14337:16371" ht="15" hidden="1" customHeight="1" outlineLevel="1" x14ac:dyDescent="0.2">
      <c r="A275" s="3">
        <v>44791</v>
      </c>
      <c r="B275" s="19">
        <v>70000</v>
      </c>
      <c r="C275" s="5" t="s">
        <v>253</v>
      </c>
      <c r="D275" s="9" t="s">
        <v>1431</v>
      </c>
      <c r="E275"/>
      <c r="M275" s="19">
        <v>70000</v>
      </c>
      <c r="Z275" s="20">
        <f t="shared" si="14"/>
        <v>70000</v>
      </c>
      <c r="AA275" s="20" t="str">
        <f t="shared" si="13"/>
        <v>4479170000</v>
      </c>
      <c r="AB275" t="s">
        <v>2202</v>
      </c>
      <c r="AC275" t="s">
        <v>2248</v>
      </c>
      <c r="AD275" t="s">
        <v>2268</v>
      </c>
    </row>
    <row r="276" spans="1:4094 4098:6144 6147:11264 11268:13311 13314:14334 14337:16371" ht="15" hidden="1" customHeight="1" outlineLevel="1" x14ac:dyDescent="0.2">
      <c r="A276" s="3">
        <v>44790</v>
      </c>
      <c r="B276" s="19">
        <v>200</v>
      </c>
      <c r="C276" s="5" t="s">
        <v>7</v>
      </c>
      <c r="D276" s="9" t="s">
        <v>2146</v>
      </c>
      <c r="E276" s="20">
        <f>B276</f>
        <v>200</v>
      </c>
      <c r="Z276" s="20">
        <f t="shared" si="14"/>
        <v>200</v>
      </c>
      <c r="AA276" s="20" t="str">
        <f t="shared" si="13"/>
        <v>44790200</v>
      </c>
      <c r="AB276" t="s">
        <v>2204</v>
      </c>
      <c r="AC276" t="s">
        <v>2245</v>
      </c>
      <c r="AD276" t="s">
        <v>2262</v>
      </c>
    </row>
    <row r="277" spans="1:4094 4098:6144 6147:11264 11268:13311 13314:14334 14337:16371" ht="15" hidden="1" customHeight="1" outlineLevel="1" x14ac:dyDescent="0.2">
      <c r="A277" s="3">
        <v>44790</v>
      </c>
      <c r="B277" s="19">
        <v>1000</v>
      </c>
      <c r="C277" s="5" t="s">
        <v>7</v>
      </c>
      <c r="D277" s="9" t="s">
        <v>1432</v>
      </c>
      <c r="E277" s="20">
        <f>B277</f>
        <v>1000</v>
      </c>
      <c r="Z277" s="20">
        <f t="shared" si="14"/>
        <v>1000</v>
      </c>
      <c r="AA277" s="20" t="str">
        <f t="shared" si="13"/>
        <v>447901000</v>
      </c>
      <c r="AB277" t="s">
        <v>2204</v>
      </c>
      <c r="AC277" t="s">
        <v>2245</v>
      </c>
      <c r="AD277" t="s">
        <v>2262</v>
      </c>
    </row>
    <row r="278" spans="1:4094 4098:6144 6147:11264 11268:13311 13314:14334 14337:16371" ht="15" hidden="1" customHeight="1" outlineLevel="1" x14ac:dyDescent="0.2">
      <c r="A278" s="3">
        <v>44788</v>
      </c>
      <c r="B278" s="19">
        <v>2275</v>
      </c>
      <c r="C278" s="5" t="s">
        <v>7</v>
      </c>
      <c r="D278" s="9" t="s">
        <v>1282</v>
      </c>
      <c r="E278"/>
      <c r="I278" s="4">
        <v>2275</v>
      </c>
      <c r="Z278" s="20">
        <f t="shared" si="14"/>
        <v>2275</v>
      </c>
      <c r="AA278" s="20" t="str">
        <f t="shared" si="13"/>
        <v>447882275</v>
      </c>
      <c r="AB278" t="s">
        <v>2238</v>
      </c>
      <c r="AC278" t="s">
        <v>2246</v>
      </c>
      <c r="AD278" t="s">
        <v>2266</v>
      </c>
    </row>
    <row r="279" spans="1:4094 4098:6144 6147:11264 11268:13311 13314:14334 14337:16371" ht="15" hidden="1" customHeight="1" outlineLevel="1" x14ac:dyDescent="0.2">
      <c r="A279" s="3">
        <v>44784</v>
      </c>
      <c r="B279" s="19">
        <v>150</v>
      </c>
      <c r="C279" s="5" t="s">
        <v>7</v>
      </c>
      <c r="D279" s="9" t="s">
        <v>1433</v>
      </c>
      <c r="E279" s="20">
        <f>B279</f>
        <v>150</v>
      </c>
      <c r="Z279" s="20">
        <f t="shared" si="14"/>
        <v>150</v>
      </c>
      <c r="AA279" s="20" t="str">
        <f t="shared" si="13"/>
        <v>44784150</v>
      </c>
      <c r="AB279" t="s">
        <v>2204</v>
      </c>
      <c r="AC279" t="s">
        <v>2245</v>
      </c>
      <c r="AD279" t="s">
        <v>2262</v>
      </c>
    </row>
    <row r="280" spans="1:4094 4098:6144 6147:11264 11268:13311 13314:14334 14337:16371" ht="15" hidden="1" customHeight="1" outlineLevel="1" x14ac:dyDescent="0.2">
      <c r="A280" s="3">
        <v>44784</v>
      </c>
      <c r="B280" s="19">
        <v>300</v>
      </c>
      <c r="C280" s="5" t="s">
        <v>7</v>
      </c>
      <c r="D280" s="9" t="s">
        <v>1433</v>
      </c>
      <c r="E280" s="20">
        <f>B280</f>
        <v>300</v>
      </c>
      <c r="Z280" s="20">
        <f t="shared" si="14"/>
        <v>300</v>
      </c>
      <c r="AA280" s="20" t="str">
        <f t="shared" si="13"/>
        <v>44784300</v>
      </c>
      <c r="AB280" t="s">
        <v>2204</v>
      </c>
      <c r="AC280" t="s">
        <v>2245</v>
      </c>
      <c r="AD280" t="s">
        <v>2262</v>
      </c>
    </row>
    <row r="281" spans="1:4094 4098:6144 6147:11264 11268:13311 13314:14334 14337:16371" ht="15" hidden="1" customHeight="1" outlineLevel="1" x14ac:dyDescent="0.2">
      <c r="A281" s="3">
        <v>44784</v>
      </c>
      <c r="B281" s="19">
        <v>20000</v>
      </c>
      <c r="C281" s="5" t="s">
        <v>7</v>
      </c>
      <c r="D281" s="9" t="s">
        <v>1316</v>
      </c>
      <c r="E281"/>
      <c r="I281" s="2">
        <f>B281</f>
        <v>20000</v>
      </c>
      <c r="Z281" s="20">
        <f t="shared" si="14"/>
        <v>20000</v>
      </c>
      <c r="AA281" s="20" t="str">
        <f t="shared" si="13"/>
        <v>4478420000</v>
      </c>
      <c r="AB281" t="s">
        <v>2238</v>
      </c>
      <c r="AC281" t="s">
        <v>2246</v>
      </c>
      <c r="AD281" t="s">
        <v>2266</v>
      </c>
    </row>
    <row r="282" spans="1:4094 4098:6144 6147:11264 11268:13311 13314:14334 14337:16371" ht="15" hidden="1" customHeight="1" outlineLevel="1" x14ac:dyDescent="0.2">
      <c r="A282" s="3">
        <v>44784</v>
      </c>
      <c r="B282" s="19">
        <v>10000</v>
      </c>
      <c r="C282" s="5" t="s">
        <v>7</v>
      </c>
      <c r="D282" s="9" t="s">
        <v>1316</v>
      </c>
      <c r="E282"/>
      <c r="I282" s="2">
        <f>B282</f>
        <v>10000</v>
      </c>
      <c r="Z282" s="20">
        <f t="shared" si="14"/>
        <v>10000</v>
      </c>
      <c r="AA282" s="20" t="str">
        <f t="shared" si="13"/>
        <v>4478410000</v>
      </c>
      <c r="AB282" t="s">
        <v>2238</v>
      </c>
      <c r="AC282" t="s">
        <v>2246</v>
      </c>
      <c r="AD282" t="s">
        <v>2266</v>
      </c>
    </row>
    <row r="283" spans="1:4094 4098:6144 6147:11264 11268:13311 13314:14334 14337:16371" ht="15" hidden="1" customHeight="1" outlineLevel="1" x14ac:dyDescent="0.2">
      <c r="A283" s="3">
        <v>44774</v>
      </c>
      <c r="B283" s="19">
        <v>575</v>
      </c>
      <c r="C283" s="5" t="s">
        <v>7</v>
      </c>
      <c r="D283" s="9" t="s">
        <v>1283</v>
      </c>
      <c r="E283" s="20">
        <f>B283</f>
        <v>575</v>
      </c>
      <c r="Z283" s="20">
        <f t="shared" si="14"/>
        <v>575</v>
      </c>
      <c r="AA283" s="20" t="str">
        <f t="shared" si="13"/>
        <v>44774575</v>
      </c>
      <c r="AB283" t="s">
        <v>2204</v>
      </c>
      <c r="AC283" t="s">
        <v>2245</v>
      </c>
      <c r="AD283" t="s">
        <v>2262</v>
      </c>
    </row>
    <row r="284" spans="1:4094 4098:6144 6147:11264 11268:13311 13314:14334 14337:16371" ht="15" hidden="1" customHeight="1" outlineLevel="1" x14ac:dyDescent="0.2">
      <c r="A284" s="3">
        <v>44774</v>
      </c>
      <c r="B284" s="19">
        <v>990</v>
      </c>
      <c r="C284" s="5" t="s">
        <v>7</v>
      </c>
      <c r="D284" s="9" t="s">
        <v>1287</v>
      </c>
      <c r="E284" s="20">
        <f>B284</f>
        <v>990</v>
      </c>
      <c r="Z284" s="20">
        <f t="shared" si="14"/>
        <v>990</v>
      </c>
      <c r="AA284" s="20" t="str">
        <f t="shared" si="13"/>
        <v>44774990</v>
      </c>
      <c r="AB284" t="s">
        <v>2204</v>
      </c>
      <c r="AC284" t="s">
        <v>2245</v>
      </c>
      <c r="AD284" t="s">
        <v>2262</v>
      </c>
    </row>
    <row r="285" spans="1:4094 4098:6144 6147:11264 11268:13311 13314:14334 14337:16371" ht="15" customHeight="1" collapsed="1" x14ac:dyDescent="0.2">
      <c r="A285" s="55"/>
      <c r="B285" s="28">
        <f>SUM(B237:B284)</f>
        <v>1790580.41</v>
      </c>
      <c r="C285" s="56"/>
      <c r="D285" s="57"/>
      <c r="E285" s="41"/>
      <c r="F285" s="41"/>
      <c r="G285" s="58"/>
      <c r="H285" s="41"/>
      <c r="I285" s="41"/>
      <c r="J285" s="43"/>
      <c r="K285" s="43"/>
      <c r="L285" s="28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1"/>
      <c r="AC285" s="41"/>
      <c r="AD285" s="41"/>
      <c r="AE285" s="3"/>
      <c r="AF285" s="31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V285" s="3"/>
      <c r="AW285" s="31"/>
      <c r="AX285" s="5"/>
      <c r="AY285" s="9"/>
      <c r="BB285" s="2"/>
      <c r="BE285" s="24"/>
      <c r="BF285" s="24"/>
      <c r="BG285" s="31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Z285" s="3"/>
      <c r="CA285" s="31"/>
      <c r="CB285" s="5"/>
      <c r="CC285" s="9"/>
      <c r="CF285" s="2"/>
      <c r="CI285" s="24"/>
      <c r="CJ285" s="24"/>
      <c r="CK285" s="31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D285" s="3"/>
      <c r="DE285" s="31"/>
      <c r="DF285" s="5"/>
      <c r="DG285" s="9"/>
      <c r="DJ285" s="2"/>
      <c r="DM285" s="24"/>
      <c r="DN285" s="24"/>
      <c r="DO285" s="31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H285" s="3"/>
      <c r="EI285" s="31"/>
      <c r="EJ285" s="5"/>
      <c r="EK285" s="9"/>
      <c r="EN285" s="2"/>
      <c r="EQ285" s="24"/>
      <c r="ER285" s="24"/>
      <c r="ES285" s="31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L285" s="3"/>
      <c r="FM285" s="31"/>
      <c r="FN285" s="5"/>
      <c r="FO285" s="9"/>
      <c r="FR285" s="2"/>
      <c r="FU285" s="24"/>
      <c r="FV285" s="24"/>
      <c r="FW285" s="31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P285" s="3"/>
      <c r="GQ285" s="31"/>
      <c r="GR285" s="5"/>
      <c r="GS285" s="9"/>
      <c r="GV285" s="2"/>
      <c r="GY285" s="24"/>
      <c r="GZ285" s="24"/>
      <c r="HA285" s="31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T285" s="3"/>
      <c r="HU285" s="31"/>
      <c r="HV285" s="5"/>
      <c r="HW285" s="9"/>
      <c r="HZ285" s="2"/>
      <c r="IC285" s="24"/>
      <c r="ID285" s="24"/>
      <c r="IE285" s="31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X285" s="3"/>
      <c r="IY285" s="31"/>
      <c r="IZ285" s="5"/>
      <c r="JA285" s="9"/>
      <c r="JD285" s="2"/>
      <c r="JG285" s="24"/>
      <c r="JH285" s="24"/>
      <c r="JI285" s="31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KB285" s="3"/>
      <c r="KC285" s="31"/>
      <c r="KD285" s="5"/>
      <c r="KE285" s="9"/>
      <c r="KH285" s="2"/>
      <c r="KK285" s="24"/>
      <c r="KL285" s="24"/>
      <c r="KM285" s="31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F285" s="3"/>
      <c r="LG285" s="31"/>
      <c r="LH285" s="5"/>
      <c r="LI285" s="9"/>
      <c r="LL285" s="2"/>
      <c r="LO285" s="24"/>
      <c r="LP285" s="24"/>
      <c r="LQ285" s="31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J285" s="3"/>
      <c r="MK285" s="31"/>
      <c r="ML285" s="5"/>
      <c r="MM285" s="9"/>
      <c r="MP285" s="2"/>
      <c r="MS285" s="24"/>
      <c r="MT285" s="24"/>
      <c r="MU285" s="31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N285" s="3"/>
      <c r="NO285" s="31"/>
      <c r="NP285" s="5"/>
      <c r="NQ285" s="9"/>
      <c r="NT285" s="2"/>
      <c r="NW285" s="24"/>
      <c r="NX285" s="24"/>
      <c r="NY285" s="31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R285" s="3"/>
      <c r="OS285" s="31"/>
      <c r="OT285" s="5"/>
      <c r="OU285" s="9"/>
      <c r="OX285" s="2"/>
      <c r="PA285" s="24"/>
      <c r="PB285" s="24"/>
      <c r="PC285" s="31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V285" s="3"/>
      <c r="PW285" s="31"/>
      <c r="PX285" s="5"/>
      <c r="PY285" s="9"/>
      <c r="QB285" s="2"/>
      <c r="QE285" s="24"/>
      <c r="QF285" s="24"/>
      <c r="QG285" s="31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Z285" s="3"/>
      <c r="RA285" s="31"/>
      <c r="RB285" s="5"/>
      <c r="RC285" s="9"/>
      <c r="RF285" s="2"/>
      <c r="RI285" s="24"/>
      <c r="RJ285" s="24"/>
      <c r="RK285" s="31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D285" s="3"/>
      <c r="SE285" s="31"/>
      <c r="SF285" s="5"/>
      <c r="SG285" s="9"/>
      <c r="SJ285" s="2"/>
      <c r="SM285" s="24"/>
      <c r="SN285" s="24"/>
      <c r="SO285" s="31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H285" s="3"/>
      <c r="TI285" s="31"/>
      <c r="TJ285" s="5"/>
      <c r="TK285" s="9"/>
      <c r="TN285" s="2"/>
      <c r="TQ285" s="24"/>
      <c r="TR285" s="24"/>
      <c r="TS285" s="31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L285" s="3"/>
      <c r="UM285" s="31"/>
      <c r="UN285" s="5"/>
      <c r="UO285" s="9"/>
      <c r="UR285" s="2"/>
      <c r="UU285" s="24"/>
      <c r="UV285" s="24"/>
      <c r="UW285" s="31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P285" s="3"/>
      <c r="VQ285" s="31"/>
      <c r="VR285" s="5"/>
      <c r="VS285" s="9"/>
      <c r="VV285" s="2"/>
      <c r="VY285" s="24"/>
      <c r="VZ285" s="24"/>
      <c r="WA285" s="31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T285" s="3"/>
      <c r="WU285" s="31"/>
      <c r="WV285" s="5"/>
      <c r="WW285" s="9"/>
      <c r="WZ285" s="2"/>
      <c r="XC285" s="24"/>
      <c r="XD285" s="24"/>
      <c r="XE285" s="31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X285" s="3"/>
      <c r="XY285" s="31"/>
      <c r="XZ285" s="5"/>
      <c r="YA285" s="9"/>
      <c r="YD285" s="2"/>
      <c r="YG285" s="24"/>
      <c r="YH285" s="24"/>
      <c r="YI285" s="31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ZB285" s="3"/>
      <c r="ZC285" s="31"/>
      <c r="ZD285" s="5"/>
      <c r="ZE285" s="9"/>
      <c r="ZH285" s="2"/>
      <c r="ZK285" s="24"/>
      <c r="ZL285" s="24"/>
      <c r="ZM285" s="31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F285" s="3"/>
      <c r="AAG285" s="31"/>
      <c r="AAH285" s="5"/>
      <c r="AAI285" s="9"/>
      <c r="AAL285" s="2"/>
      <c r="AAO285" s="24"/>
      <c r="AAP285" s="24"/>
      <c r="AAQ285" s="31"/>
      <c r="AAR285" s="24"/>
      <c r="AAS285" s="24"/>
      <c r="AAT285" s="24"/>
      <c r="AAU285" s="24"/>
      <c r="AAV285" s="24"/>
      <c r="AAW285" s="24"/>
      <c r="AAX285" s="24"/>
      <c r="AAY285" s="24"/>
      <c r="AAZ285" s="24"/>
      <c r="ABA285" s="24"/>
      <c r="ABB285" s="24"/>
      <c r="ABC285" s="24"/>
      <c r="ABD285" s="24"/>
      <c r="ABE285" s="24"/>
      <c r="ABF285" s="24"/>
      <c r="ABJ285" s="3"/>
      <c r="ABK285" s="31"/>
      <c r="ABL285" s="5"/>
      <c r="ABM285" s="9"/>
      <c r="ABP285" s="2"/>
      <c r="ABS285" s="24"/>
      <c r="ABT285" s="24"/>
      <c r="ABU285" s="31"/>
      <c r="ABV285" s="24"/>
      <c r="ABW285" s="24"/>
      <c r="ABX285" s="24"/>
      <c r="ABY285" s="24"/>
      <c r="ABZ285" s="24"/>
      <c r="ACA285" s="24"/>
      <c r="ACB285" s="24"/>
      <c r="ACC285" s="24"/>
      <c r="ACD285" s="24"/>
      <c r="ACE285" s="24"/>
      <c r="ACF285" s="24"/>
      <c r="ACG285" s="24"/>
      <c r="ACH285" s="24"/>
      <c r="ACI285" s="24"/>
      <c r="ACJ285" s="24"/>
      <c r="ACN285" s="3"/>
      <c r="ACO285" s="31"/>
      <c r="ACP285" s="5"/>
      <c r="ACQ285" s="9"/>
      <c r="ACT285" s="2"/>
      <c r="ACW285" s="24"/>
      <c r="ACX285" s="24"/>
      <c r="ACY285" s="31"/>
      <c r="ACZ285" s="24"/>
      <c r="ADA285" s="24"/>
      <c r="ADB285" s="24"/>
      <c r="ADC285" s="24"/>
      <c r="ADD285" s="24"/>
      <c r="ADE285" s="24"/>
      <c r="ADF285" s="24"/>
      <c r="ADG285" s="24"/>
      <c r="ADH285" s="24"/>
      <c r="ADI285" s="24"/>
      <c r="ADJ285" s="24"/>
      <c r="ADK285" s="24"/>
      <c r="ADL285" s="24"/>
      <c r="ADM285" s="24"/>
      <c r="ADN285" s="24"/>
      <c r="ADR285" s="3"/>
      <c r="ADS285" s="31"/>
      <c r="ADT285" s="5"/>
      <c r="ADU285" s="9"/>
      <c r="ADX285" s="2"/>
      <c r="AEA285" s="24"/>
      <c r="AEB285" s="24"/>
      <c r="AEC285" s="31"/>
      <c r="AED285" s="24"/>
      <c r="AEE285" s="24"/>
      <c r="AEF285" s="24"/>
      <c r="AEG285" s="24"/>
      <c r="AEH285" s="24"/>
      <c r="AEI285" s="24"/>
      <c r="AEJ285" s="24"/>
      <c r="AEK285" s="24"/>
      <c r="AEL285" s="24"/>
      <c r="AEM285" s="24"/>
      <c r="AEN285" s="24"/>
      <c r="AEO285" s="24"/>
      <c r="AEP285" s="24"/>
      <c r="AEQ285" s="24"/>
      <c r="AER285" s="24"/>
      <c r="AEV285" s="3"/>
      <c r="AEW285" s="31"/>
      <c r="AEX285" s="5"/>
      <c r="AEY285" s="9"/>
      <c r="AFB285" s="2"/>
      <c r="AFE285" s="24"/>
      <c r="AFF285" s="24"/>
      <c r="AFG285" s="31"/>
      <c r="AFH285" s="24"/>
      <c r="AFI285" s="24"/>
      <c r="AFJ285" s="24"/>
      <c r="AFK285" s="24"/>
      <c r="AFL285" s="24"/>
      <c r="AFM285" s="24"/>
      <c r="AFN285" s="24"/>
      <c r="AFO285" s="24"/>
      <c r="AFP285" s="24"/>
      <c r="AFQ285" s="24"/>
      <c r="AFR285" s="24"/>
      <c r="AFS285" s="24"/>
      <c r="AFT285" s="24"/>
      <c r="AFU285" s="24"/>
      <c r="AFV285" s="24"/>
      <c r="AFZ285" s="3"/>
      <c r="AGA285" s="31"/>
      <c r="AGB285" s="5"/>
      <c r="AGC285" s="9"/>
      <c r="AGF285" s="2"/>
      <c r="AGI285" s="24"/>
      <c r="AGJ285" s="24"/>
      <c r="AGK285" s="31"/>
      <c r="AGL285" s="24"/>
      <c r="AGM285" s="24"/>
      <c r="AGN285" s="24"/>
      <c r="AGO285" s="24"/>
      <c r="AGP285" s="24"/>
      <c r="AGQ285" s="24"/>
      <c r="AGR285" s="24"/>
      <c r="AGS285" s="24"/>
      <c r="AGT285" s="24"/>
      <c r="AGU285" s="24"/>
      <c r="AGV285" s="24"/>
      <c r="AGW285" s="24"/>
      <c r="AGX285" s="24"/>
      <c r="AGY285" s="24"/>
      <c r="AGZ285" s="24"/>
      <c r="AHD285" s="3"/>
      <c r="AHE285" s="31"/>
      <c r="AHF285" s="5"/>
      <c r="AHG285" s="9"/>
      <c r="AHJ285" s="2"/>
      <c r="AHM285" s="24"/>
      <c r="AHN285" s="24"/>
      <c r="AHO285" s="31"/>
      <c r="AHP285" s="24"/>
      <c r="AHQ285" s="24"/>
      <c r="AHR285" s="24"/>
      <c r="AHS285" s="24"/>
      <c r="AHT285" s="24"/>
      <c r="AHU285" s="24"/>
      <c r="AHV285" s="24"/>
      <c r="AHW285" s="24"/>
      <c r="AHX285" s="24"/>
      <c r="AHY285" s="24"/>
      <c r="AHZ285" s="24"/>
      <c r="AIA285" s="24"/>
      <c r="AIB285" s="24"/>
      <c r="AIC285" s="24"/>
      <c r="AID285" s="24"/>
      <c r="AIH285" s="3"/>
      <c r="AII285" s="31"/>
      <c r="AIJ285" s="5"/>
      <c r="AIK285" s="9"/>
      <c r="AIN285" s="2"/>
      <c r="AIQ285" s="24"/>
      <c r="AIR285" s="24"/>
      <c r="AIS285" s="31"/>
      <c r="AIT285" s="24"/>
      <c r="AIU285" s="24"/>
      <c r="AIV285" s="24"/>
      <c r="AIW285" s="24"/>
      <c r="AIX285" s="24"/>
      <c r="AIY285" s="24"/>
      <c r="AIZ285" s="24"/>
      <c r="AJA285" s="24"/>
      <c r="AJB285" s="24"/>
      <c r="AJC285" s="24"/>
      <c r="AJD285" s="24"/>
      <c r="AJE285" s="24"/>
      <c r="AJF285" s="24"/>
      <c r="AJG285" s="24"/>
      <c r="AJH285" s="24"/>
      <c r="AJL285" s="3"/>
      <c r="AJM285" s="31"/>
      <c r="AJN285" s="5"/>
      <c r="AJO285" s="9"/>
      <c r="AJR285" s="2"/>
      <c r="AJU285" s="24"/>
      <c r="AJV285" s="24"/>
      <c r="AJW285" s="31"/>
      <c r="AJX285" s="24"/>
      <c r="AJY285" s="24"/>
      <c r="AJZ285" s="24"/>
      <c r="AKA285" s="24"/>
      <c r="AKB285" s="24"/>
      <c r="AKC285" s="24"/>
      <c r="AKD285" s="24"/>
      <c r="AKE285" s="24"/>
      <c r="AKF285" s="24"/>
      <c r="AKG285" s="24"/>
      <c r="AKH285" s="24"/>
      <c r="AKI285" s="24"/>
      <c r="AKJ285" s="24"/>
      <c r="AKK285" s="24"/>
      <c r="AKL285" s="24"/>
      <c r="AKP285" s="3"/>
      <c r="AKQ285" s="31"/>
      <c r="AKR285" s="5"/>
      <c r="AKS285" s="9"/>
      <c r="AKV285" s="2"/>
      <c r="AKY285" s="24"/>
      <c r="AKZ285" s="24"/>
      <c r="ALA285" s="31"/>
      <c r="ALB285" s="24"/>
      <c r="ALC285" s="24"/>
      <c r="ALD285" s="24"/>
      <c r="ALE285" s="24"/>
      <c r="ALF285" s="24"/>
      <c r="ALG285" s="24"/>
      <c r="ALH285" s="24"/>
      <c r="ALI285" s="24"/>
      <c r="ALJ285" s="24"/>
      <c r="ALK285" s="24"/>
      <c r="ALL285" s="24"/>
      <c r="ALM285" s="24"/>
      <c r="ALN285" s="24"/>
      <c r="ALO285" s="24"/>
      <c r="ALP285" s="24"/>
      <c r="ALT285" s="3"/>
      <c r="ALU285" s="31"/>
      <c r="ALV285" s="5"/>
      <c r="ALW285" s="9"/>
      <c r="ALZ285" s="2"/>
      <c r="AMC285" s="24"/>
      <c r="AMD285" s="24"/>
      <c r="AME285" s="31"/>
      <c r="AMF285" s="24"/>
      <c r="AMG285" s="24"/>
      <c r="AMH285" s="24"/>
      <c r="AMI285" s="24"/>
      <c r="AMJ285" s="24"/>
      <c r="AMK285" s="24"/>
      <c r="AML285" s="24"/>
      <c r="AMM285" s="24"/>
      <c r="AMN285" s="24"/>
      <c r="AMO285" s="24"/>
      <c r="AMP285" s="24"/>
      <c r="AMQ285" s="24"/>
      <c r="AMR285" s="24"/>
      <c r="AMS285" s="24"/>
      <c r="AMT285" s="24"/>
      <c r="AMX285" s="3"/>
      <c r="AMY285" s="31"/>
      <c r="AMZ285" s="5"/>
      <c r="ANA285" s="9"/>
      <c r="AND285" s="2"/>
      <c r="ANG285" s="24"/>
      <c r="ANH285" s="24"/>
      <c r="ANI285" s="31"/>
      <c r="ANJ285" s="24"/>
      <c r="ANK285" s="24"/>
      <c r="ANL285" s="24"/>
      <c r="ANM285" s="24"/>
      <c r="ANN285" s="24"/>
      <c r="ANO285" s="24"/>
      <c r="ANP285" s="24"/>
      <c r="ANQ285" s="24"/>
      <c r="ANR285" s="24"/>
      <c r="ANS285" s="24"/>
      <c r="ANT285" s="24"/>
      <c r="ANU285" s="24"/>
      <c r="ANV285" s="24"/>
      <c r="ANW285" s="24"/>
      <c r="ANX285" s="24"/>
      <c r="AOB285" s="3"/>
      <c r="AOC285" s="31"/>
      <c r="AOD285" s="5"/>
      <c r="AOE285" s="9"/>
      <c r="AOH285" s="2"/>
      <c r="AOK285" s="24"/>
      <c r="AOL285" s="24"/>
      <c r="AOM285" s="31"/>
      <c r="AON285" s="24"/>
      <c r="AOO285" s="24"/>
      <c r="AOP285" s="24"/>
      <c r="AOQ285" s="24"/>
      <c r="AOR285" s="24"/>
      <c r="AOS285" s="24"/>
      <c r="AOT285" s="24"/>
      <c r="AOU285" s="24"/>
      <c r="AOV285" s="24"/>
      <c r="AOW285" s="24"/>
      <c r="AOX285" s="24"/>
      <c r="AOY285" s="24"/>
      <c r="AOZ285" s="24"/>
      <c r="APA285" s="24"/>
      <c r="APB285" s="24"/>
      <c r="APF285" s="3"/>
      <c r="APG285" s="31"/>
      <c r="APH285" s="5"/>
      <c r="API285" s="9"/>
      <c r="APL285" s="2"/>
      <c r="APO285" s="24"/>
      <c r="APP285" s="24"/>
      <c r="APQ285" s="31"/>
      <c r="APR285" s="24"/>
      <c r="APS285" s="24"/>
      <c r="APT285" s="24"/>
      <c r="APU285" s="24"/>
      <c r="APV285" s="24"/>
      <c r="APW285" s="24"/>
      <c r="APX285" s="24"/>
      <c r="APY285" s="24"/>
      <c r="APZ285" s="24"/>
      <c r="AQA285" s="24"/>
      <c r="AQB285" s="24"/>
      <c r="AQC285" s="24"/>
      <c r="AQD285" s="24"/>
      <c r="AQE285" s="24"/>
      <c r="AQF285" s="24"/>
      <c r="AQJ285" s="3"/>
      <c r="AQK285" s="31"/>
      <c r="AQL285" s="5"/>
      <c r="AQM285" s="9"/>
      <c r="AQP285" s="2"/>
      <c r="AQS285" s="24"/>
      <c r="AQT285" s="24"/>
      <c r="AQU285" s="31"/>
      <c r="AQV285" s="24"/>
      <c r="AQW285" s="24"/>
      <c r="AQX285" s="24"/>
      <c r="AQY285" s="24"/>
      <c r="AQZ285" s="24"/>
      <c r="ARA285" s="24"/>
      <c r="ARB285" s="24"/>
      <c r="ARC285" s="24"/>
      <c r="ARD285" s="24"/>
      <c r="ARE285" s="24"/>
      <c r="ARF285" s="24"/>
      <c r="ARG285" s="24"/>
      <c r="ARH285" s="24"/>
      <c r="ARI285" s="24"/>
      <c r="ARJ285" s="24"/>
      <c r="ARN285" s="3"/>
      <c r="ARO285" s="31"/>
      <c r="ARP285" s="5"/>
      <c r="ARQ285" s="9"/>
      <c r="ART285" s="2"/>
      <c r="ARW285" s="24"/>
      <c r="ARX285" s="24"/>
      <c r="ARY285" s="31"/>
      <c r="ARZ285" s="24"/>
      <c r="ASA285" s="24"/>
      <c r="ASB285" s="24"/>
      <c r="ASC285" s="24"/>
      <c r="ASD285" s="24"/>
      <c r="ASE285" s="24"/>
      <c r="ASF285" s="24"/>
      <c r="ASG285" s="24"/>
      <c r="ASH285" s="24"/>
      <c r="ASI285" s="24"/>
      <c r="ASJ285" s="24"/>
      <c r="ASK285" s="24"/>
      <c r="ASL285" s="24"/>
      <c r="ASM285" s="24"/>
      <c r="ASN285" s="24"/>
      <c r="ASR285" s="3"/>
      <c r="ASS285" s="31"/>
      <c r="AST285" s="5"/>
      <c r="ASU285" s="9"/>
      <c r="ASX285" s="2"/>
      <c r="ATA285" s="24"/>
      <c r="ATB285" s="24"/>
      <c r="ATC285" s="31"/>
      <c r="ATD285" s="24"/>
      <c r="ATE285" s="24"/>
      <c r="ATF285" s="24"/>
      <c r="ATG285" s="24"/>
      <c r="ATH285" s="24"/>
      <c r="ATI285" s="24"/>
      <c r="ATJ285" s="24"/>
      <c r="ATK285" s="24"/>
      <c r="ATL285" s="24"/>
      <c r="ATM285" s="24"/>
      <c r="ATN285" s="24"/>
      <c r="ATO285" s="24"/>
      <c r="ATP285" s="24"/>
      <c r="ATQ285" s="24"/>
      <c r="ATR285" s="24"/>
      <c r="ATV285" s="3"/>
      <c r="ATW285" s="31"/>
      <c r="ATX285" s="5"/>
      <c r="ATY285" s="9"/>
      <c r="AUB285" s="2"/>
      <c r="AUE285" s="24"/>
      <c r="AUF285" s="24"/>
      <c r="AUG285" s="31"/>
      <c r="AUH285" s="24"/>
      <c r="AUI285" s="24"/>
      <c r="AUJ285" s="24"/>
      <c r="AUK285" s="24"/>
      <c r="AUL285" s="24"/>
      <c r="AUM285" s="24"/>
      <c r="AUN285" s="24"/>
      <c r="AUO285" s="24"/>
      <c r="AUP285" s="24"/>
      <c r="AUQ285" s="24"/>
      <c r="AUR285" s="24"/>
      <c r="AUS285" s="24"/>
      <c r="AUT285" s="24"/>
      <c r="AUU285" s="24"/>
      <c r="AUV285" s="24"/>
      <c r="AUZ285" s="3"/>
      <c r="AVA285" s="31"/>
      <c r="AVB285" s="5"/>
      <c r="AVC285" s="9"/>
      <c r="AVF285" s="2"/>
      <c r="AVI285" s="24"/>
      <c r="AVJ285" s="24"/>
      <c r="AVK285" s="31"/>
      <c r="AVL285" s="24"/>
      <c r="AVM285" s="24"/>
      <c r="AVN285" s="24"/>
      <c r="AVO285" s="24"/>
      <c r="AVP285" s="24"/>
      <c r="AVQ285" s="24"/>
      <c r="AVR285" s="24"/>
      <c r="AVS285" s="24"/>
      <c r="AVT285" s="24"/>
      <c r="AVU285" s="24"/>
      <c r="AVV285" s="24"/>
      <c r="AVW285" s="24"/>
      <c r="AVX285" s="24"/>
      <c r="AVY285" s="24"/>
      <c r="AVZ285" s="24"/>
      <c r="AWD285" s="3"/>
      <c r="AWE285" s="31"/>
      <c r="AWF285" s="5"/>
      <c r="AWG285" s="9"/>
      <c r="AWJ285" s="2"/>
      <c r="AWM285" s="24"/>
      <c r="AWN285" s="24"/>
      <c r="AWO285" s="31"/>
      <c r="AWP285" s="24"/>
      <c r="AWQ285" s="24"/>
      <c r="AWR285" s="24"/>
      <c r="AWS285" s="24"/>
      <c r="AWT285" s="24"/>
      <c r="AWU285" s="24"/>
      <c r="AWV285" s="24"/>
      <c r="AWW285" s="24"/>
      <c r="AWX285" s="24"/>
      <c r="AWY285" s="24"/>
      <c r="AWZ285" s="24"/>
      <c r="AXA285" s="24"/>
      <c r="AXB285" s="24"/>
      <c r="AXC285" s="24"/>
      <c r="AXD285" s="24"/>
      <c r="AXH285" s="3"/>
      <c r="AXI285" s="31"/>
      <c r="AXJ285" s="5"/>
      <c r="AXK285" s="9"/>
      <c r="AXN285" s="2"/>
      <c r="AXQ285" s="24"/>
      <c r="AXR285" s="24"/>
      <c r="AXS285" s="31"/>
      <c r="AXT285" s="24"/>
      <c r="AXU285" s="24"/>
      <c r="AXV285" s="24"/>
      <c r="AXW285" s="24"/>
      <c r="AXX285" s="24"/>
      <c r="AXY285" s="24"/>
      <c r="AXZ285" s="24"/>
      <c r="AYA285" s="24"/>
      <c r="AYB285" s="24"/>
      <c r="AYC285" s="24"/>
      <c r="AYD285" s="24"/>
      <c r="AYE285" s="24"/>
      <c r="AYF285" s="24"/>
      <c r="AYG285" s="24"/>
      <c r="AYH285" s="24"/>
      <c r="AYL285" s="3"/>
      <c r="AYM285" s="31"/>
      <c r="AYN285" s="5"/>
      <c r="AYO285" s="9"/>
      <c r="AYR285" s="2"/>
      <c r="AYU285" s="24"/>
      <c r="AYV285" s="24"/>
      <c r="AYW285" s="31"/>
      <c r="AYX285" s="24"/>
      <c r="AYY285" s="24"/>
      <c r="AYZ285" s="24"/>
      <c r="AZA285" s="24"/>
      <c r="AZB285" s="24"/>
      <c r="AZC285" s="24"/>
      <c r="AZD285" s="24"/>
      <c r="AZE285" s="24"/>
      <c r="AZF285" s="24"/>
      <c r="AZG285" s="24"/>
      <c r="AZH285" s="24"/>
      <c r="AZI285" s="24"/>
      <c r="AZJ285" s="24"/>
      <c r="AZK285" s="24"/>
      <c r="AZL285" s="24"/>
      <c r="AZP285" s="3"/>
      <c r="AZQ285" s="31"/>
      <c r="AZR285" s="5"/>
      <c r="AZS285" s="9"/>
      <c r="AZV285" s="2"/>
      <c r="AZY285" s="24"/>
      <c r="AZZ285" s="24"/>
      <c r="BAA285" s="31"/>
      <c r="BAB285" s="24"/>
      <c r="BAC285" s="24"/>
      <c r="BAD285" s="24"/>
      <c r="BAE285" s="24"/>
      <c r="BAF285" s="24"/>
      <c r="BAG285" s="24"/>
      <c r="BAH285" s="24"/>
      <c r="BAI285" s="24"/>
      <c r="BAJ285" s="24"/>
      <c r="BAK285" s="24"/>
      <c r="BAL285" s="24"/>
      <c r="BAM285" s="24"/>
      <c r="BAN285" s="24"/>
      <c r="BAO285" s="24"/>
      <c r="BAP285" s="24"/>
      <c r="BAT285" s="3"/>
      <c r="BAU285" s="31"/>
      <c r="BAV285" s="5"/>
      <c r="BAW285" s="9"/>
      <c r="BAZ285" s="2"/>
      <c r="BBC285" s="24"/>
      <c r="BBD285" s="24"/>
      <c r="BBE285" s="31"/>
      <c r="BBF285" s="24"/>
      <c r="BBG285" s="24"/>
      <c r="BBH285" s="24"/>
      <c r="BBI285" s="24"/>
      <c r="BBJ285" s="24"/>
      <c r="BBK285" s="24"/>
      <c r="BBL285" s="24"/>
      <c r="BBM285" s="24"/>
      <c r="BBN285" s="24"/>
      <c r="BBO285" s="24"/>
      <c r="BBP285" s="24"/>
      <c r="BBQ285" s="24"/>
      <c r="BBR285" s="24"/>
      <c r="BBS285" s="24"/>
      <c r="BBT285" s="24"/>
      <c r="BBX285" s="3"/>
      <c r="BBY285" s="31"/>
      <c r="BBZ285" s="5"/>
      <c r="BCA285" s="9"/>
      <c r="BCD285" s="2"/>
      <c r="BCG285" s="24"/>
      <c r="BCH285" s="24"/>
      <c r="BCI285" s="31"/>
      <c r="BCJ285" s="24"/>
      <c r="BCK285" s="24"/>
      <c r="BCL285" s="24"/>
      <c r="BCM285" s="24"/>
      <c r="BCN285" s="24"/>
      <c r="BCO285" s="24"/>
      <c r="BCP285" s="24"/>
      <c r="BCQ285" s="24"/>
      <c r="BCR285" s="24"/>
      <c r="BCS285" s="24"/>
      <c r="BCT285" s="24"/>
      <c r="BCU285" s="24"/>
      <c r="BCV285" s="24"/>
      <c r="BCW285" s="24"/>
      <c r="BCX285" s="24"/>
      <c r="BDB285" s="3"/>
      <c r="BDC285" s="31"/>
      <c r="BDD285" s="5"/>
      <c r="BDE285" s="9"/>
      <c r="BDH285" s="2"/>
      <c r="BDK285" s="24"/>
      <c r="BDL285" s="24"/>
      <c r="BDM285" s="31"/>
      <c r="BDN285" s="24"/>
      <c r="BDO285" s="24"/>
      <c r="BDP285" s="24"/>
      <c r="BDQ285" s="24"/>
      <c r="BDR285" s="24"/>
      <c r="BDS285" s="24"/>
      <c r="BDT285" s="24"/>
      <c r="BDU285" s="24"/>
      <c r="BDV285" s="24"/>
      <c r="BDW285" s="24"/>
      <c r="BDX285" s="24"/>
      <c r="BDY285" s="24"/>
      <c r="BDZ285" s="24"/>
      <c r="BEA285" s="24"/>
      <c r="BEB285" s="24"/>
      <c r="BEF285" s="3"/>
      <c r="BEG285" s="31"/>
      <c r="BEH285" s="5"/>
      <c r="BEI285" s="9"/>
      <c r="BEL285" s="2"/>
      <c r="BEO285" s="24"/>
      <c r="BEP285" s="24"/>
      <c r="BEQ285" s="31"/>
      <c r="BER285" s="24"/>
      <c r="BES285" s="24"/>
      <c r="BET285" s="24"/>
      <c r="BEU285" s="24"/>
      <c r="BEV285" s="24"/>
      <c r="BEW285" s="24"/>
      <c r="BEX285" s="24"/>
      <c r="BEY285" s="24"/>
      <c r="BEZ285" s="24"/>
      <c r="BFA285" s="24"/>
      <c r="BFB285" s="24"/>
      <c r="BFC285" s="24"/>
      <c r="BFD285" s="24"/>
      <c r="BFE285" s="24"/>
      <c r="BFF285" s="24"/>
      <c r="BFJ285" s="3"/>
      <c r="BFK285" s="31"/>
      <c r="BFL285" s="5"/>
      <c r="BFM285" s="9"/>
      <c r="BFP285" s="2"/>
      <c r="BFS285" s="24"/>
      <c r="BFT285" s="24"/>
      <c r="BFU285" s="31"/>
      <c r="BFV285" s="24"/>
      <c r="BFW285" s="24"/>
      <c r="BFX285" s="24"/>
      <c r="BFY285" s="24"/>
      <c r="BFZ285" s="24"/>
      <c r="BGA285" s="24"/>
      <c r="BGB285" s="24"/>
      <c r="BGC285" s="24"/>
      <c r="BGD285" s="24"/>
      <c r="BGE285" s="24"/>
      <c r="BGF285" s="24"/>
      <c r="BGG285" s="24"/>
      <c r="BGH285" s="24"/>
      <c r="BGI285" s="24"/>
      <c r="BGJ285" s="24"/>
      <c r="BGN285" s="3"/>
      <c r="BGO285" s="31"/>
      <c r="BGP285" s="5"/>
      <c r="BGQ285" s="9"/>
      <c r="BGT285" s="2"/>
      <c r="BGW285" s="24"/>
      <c r="BGX285" s="24"/>
      <c r="BGY285" s="31"/>
      <c r="BGZ285" s="24"/>
      <c r="BHA285" s="24"/>
      <c r="BHB285" s="24"/>
      <c r="BHC285" s="24"/>
      <c r="BHD285" s="24"/>
      <c r="BHE285" s="24"/>
      <c r="BHF285" s="24"/>
      <c r="BHG285" s="24"/>
      <c r="BHH285" s="24"/>
      <c r="BHI285" s="24"/>
      <c r="BHJ285" s="24"/>
      <c r="BHK285" s="24"/>
      <c r="BHL285" s="24"/>
      <c r="BHM285" s="24"/>
      <c r="BHN285" s="24"/>
      <c r="BHR285" s="3"/>
      <c r="BHS285" s="31"/>
      <c r="BHT285" s="5"/>
      <c r="BHU285" s="9"/>
      <c r="BHX285" s="2"/>
      <c r="BIA285" s="24"/>
      <c r="BIB285" s="24"/>
      <c r="BIC285" s="31"/>
      <c r="BID285" s="24"/>
      <c r="BIE285" s="24"/>
      <c r="BIF285" s="24"/>
      <c r="BIG285" s="24"/>
      <c r="BIH285" s="24"/>
      <c r="BII285" s="24"/>
      <c r="BIJ285" s="24"/>
      <c r="BIK285" s="24"/>
      <c r="BIL285" s="24"/>
      <c r="BIM285" s="24"/>
      <c r="BIN285" s="24"/>
      <c r="BIO285" s="24"/>
      <c r="BIP285" s="24"/>
      <c r="BIQ285" s="24"/>
      <c r="BIR285" s="24"/>
      <c r="BIV285" s="3"/>
      <c r="BIW285" s="31"/>
      <c r="BIX285" s="5"/>
      <c r="BIY285" s="9"/>
      <c r="BJB285" s="2"/>
      <c r="BJE285" s="24"/>
      <c r="BJF285" s="24"/>
      <c r="BJG285" s="31"/>
      <c r="BJH285" s="24"/>
      <c r="BJI285" s="24"/>
      <c r="BJJ285" s="24"/>
      <c r="BJK285" s="24"/>
      <c r="BJL285" s="24"/>
      <c r="BJM285" s="24"/>
      <c r="BJN285" s="24"/>
      <c r="BJO285" s="24"/>
      <c r="BJP285" s="24"/>
      <c r="BJQ285" s="24"/>
      <c r="BJR285" s="24"/>
      <c r="BJS285" s="24"/>
      <c r="BJT285" s="24"/>
      <c r="BJU285" s="24"/>
      <c r="BJV285" s="24"/>
      <c r="BJZ285" s="3"/>
      <c r="BKA285" s="31"/>
      <c r="BKB285" s="5"/>
      <c r="BKC285" s="9"/>
      <c r="BKF285" s="2"/>
      <c r="BKI285" s="24"/>
      <c r="BKJ285" s="24"/>
      <c r="BKK285" s="31"/>
      <c r="BKL285" s="24"/>
      <c r="BKM285" s="24"/>
      <c r="BKN285" s="24"/>
      <c r="BKO285" s="24"/>
      <c r="BKP285" s="24"/>
      <c r="BKQ285" s="24"/>
      <c r="BKR285" s="24"/>
      <c r="BKS285" s="24"/>
      <c r="BKT285" s="24"/>
      <c r="BKU285" s="24"/>
      <c r="BKV285" s="24"/>
      <c r="BKW285" s="24"/>
      <c r="BKX285" s="24"/>
      <c r="BKY285" s="24"/>
      <c r="BKZ285" s="24"/>
      <c r="BLD285" s="3"/>
      <c r="BLE285" s="31"/>
      <c r="BLF285" s="5"/>
      <c r="BLG285" s="9"/>
      <c r="BLJ285" s="2"/>
      <c r="BLM285" s="24"/>
      <c r="BLN285" s="24"/>
      <c r="BLO285" s="31"/>
      <c r="BLP285" s="24"/>
      <c r="BLQ285" s="24"/>
      <c r="BLR285" s="24"/>
      <c r="BLS285" s="24"/>
      <c r="BLT285" s="24"/>
      <c r="BLU285" s="24"/>
      <c r="BLV285" s="24"/>
      <c r="BLW285" s="24"/>
      <c r="BLX285" s="24"/>
      <c r="BLY285" s="24"/>
      <c r="BLZ285" s="24"/>
      <c r="BMA285" s="24"/>
      <c r="BMB285" s="24"/>
      <c r="BMC285" s="24"/>
      <c r="BMD285" s="24"/>
      <c r="BMH285" s="3"/>
      <c r="BMI285" s="31"/>
      <c r="BMJ285" s="5"/>
      <c r="BMK285" s="9"/>
      <c r="BMN285" s="2"/>
      <c r="BMQ285" s="24"/>
      <c r="BMR285" s="24"/>
      <c r="BMS285" s="31"/>
      <c r="BMT285" s="24"/>
      <c r="BMU285" s="24"/>
      <c r="BMV285" s="24"/>
      <c r="BMW285" s="24"/>
      <c r="BMX285" s="24"/>
      <c r="BMY285" s="24"/>
      <c r="BMZ285" s="24"/>
      <c r="BNA285" s="24"/>
      <c r="BNB285" s="24"/>
      <c r="BNC285" s="24"/>
      <c r="BND285" s="24"/>
      <c r="BNE285" s="24"/>
      <c r="BNF285" s="24"/>
      <c r="BNG285" s="24"/>
      <c r="BNH285" s="24"/>
      <c r="BNL285" s="3"/>
      <c r="BNM285" s="31"/>
      <c r="BNN285" s="5"/>
      <c r="BNO285" s="9"/>
      <c r="BNR285" s="2"/>
      <c r="BNU285" s="24"/>
      <c r="BNV285" s="24"/>
      <c r="BNW285" s="31"/>
      <c r="BNX285" s="24"/>
      <c r="BNY285" s="24"/>
      <c r="BNZ285" s="24"/>
      <c r="BOA285" s="24"/>
      <c r="BOB285" s="24"/>
      <c r="BOC285" s="24"/>
      <c r="BOD285" s="24"/>
      <c r="BOE285" s="24"/>
      <c r="BOF285" s="24"/>
      <c r="BOG285" s="24"/>
      <c r="BOH285" s="24"/>
      <c r="BOI285" s="24"/>
      <c r="BOJ285" s="24"/>
      <c r="BOK285" s="24"/>
      <c r="BOL285" s="24"/>
      <c r="BOP285" s="3"/>
      <c r="BOQ285" s="31"/>
      <c r="BOR285" s="5"/>
      <c r="BOS285" s="9"/>
      <c r="BOV285" s="2"/>
      <c r="BOY285" s="24"/>
      <c r="BOZ285" s="24"/>
      <c r="BPA285" s="31"/>
      <c r="BPB285" s="24"/>
      <c r="BPC285" s="24"/>
      <c r="BPD285" s="24"/>
      <c r="BPE285" s="24"/>
      <c r="BPF285" s="24"/>
      <c r="BPG285" s="24"/>
      <c r="BPH285" s="24"/>
      <c r="BPI285" s="24"/>
      <c r="BPJ285" s="24"/>
      <c r="BPK285" s="24"/>
      <c r="BPL285" s="24"/>
      <c r="BPM285" s="24"/>
      <c r="BPN285" s="24"/>
      <c r="BPO285" s="24"/>
      <c r="BPP285" s="24"/>
      <c r="BPT285" s="3"/>
      <c r="BPU285" s="31"/>
      <c r="BPV285" s="5"/>
      <c r="BPW285" s="9"/>
      <c r="BPZ285" s="2"/>
      <c r="BQC285" s="24"/>
      <c r="BQD285" s="24"/>
      <c r="BQE285" s="31"/>
      <c r="BQF285" s="24"/>
      <c r="BQG285" s="24"/>
      <c r="BQH285" s="24"/>
      <c r="BQI285" s="24"/>
      <c r="BQJ285" s="24"/>
      <c r="BQK285" s="24"/>
      <c r="BQL285" s="24"/>
      <c r="BQM285" s="24"/>
      <c r="BQN285" s="24"/>
      <c r="BQO285" s="24"/>
      <c r="BQP285" s="24"/>
      <c r="BQQ285" s="24"/>
      <c r="BQR285" s="24"/>
      <c r="BQS285" s="24"/>
      <c r="BQT285" s="24"/>
      <c r="BQX285" s="3"/>
      <c r="BQY285" s="31"/>
      <c r="BQZ285" s="5"/>
      <c r="BRA285" s="9"/>
      <c r="BRD285" s="2"/>
      <c r="BRG285" s="24"/>
      <c r="BRH285" s="24"/>
      <c r="BRI285" s="31"/>
      <c r="BRJ285" s="24"/>
      <c r="BRK285" s="24"/>
      <c r="BRL285" s="24"/>
      <c r="BRM285" s="24"/>
      <c r="BRN285" s="24"/>
      <c r="BRO285" s="24"/>
      <c r="BRP285" s="24"/>
      <c r="BRQ285" s="24"/>
      <c r="BRR285" s="24"/>
      <c r="BRS285" s="24"/>
      <c r="BRT285" s="24"/>
      <c r="BRU285" s="24"/>
      <c r="BRV285" s="24"/>
      <c r="BRW285" s="24"/>
      <c r="BRX285" s="24"/>
      <c r="BSB285" s="3"/>
      <c r="BSC285" s="31"/>
      <c r="BSD285" s="5"/>
      <c r="BSE285" s="9"/>
      <c r="BSH285" s="2"/>
      <c r="BSK285" s="24"/>
      <c r="BSL285" s="24"/>
      <c r="BSM285" s="31"/>
      <c r="BSN285" s="24"/>
      <c r="BSO285" s="24"/>
      <c r="BSP285" s="24"/>
      <c r="BSQ285" s="24"/>
      <c r="BSR285" s="24"/>
      <c r="BSS285" s="24"/>
      <c r="BST285" s="24"/>
      <c r="BSU285" s="24"/>
      <c r="BSV285" s="24"/>
      <c r="BSW285" s="24"/>
      <c r="BSX285" s="24"/>
      <c r="BSY285" s="24"/>
      <c r="BSZ285" s="24"/>
      <c r="BTA285" s="24"/>
      <c r="BTB285" s="24"/>
      <c r="BTF285" s="3"/>
      <c r="BTG285" s="31"/>
      <c r="BTH285" s="5"/>
      <c r="BTI285" s="9"/>
      <c r="BTL285" s="2"/>
      <c r="BTO285" s="24"/>
      <c r="BTP285" s="24"/>
      <c r="BTQ285" s="31"/>
      <c r="BTR285" s="24"/>
      <c r="BTS285" s="24"/>
      <c r="BTT285" s="24"/>
      <c r="BTU285" s="24"/>
      <c r="BTV285" s="24"/>
      <c r="BTW285" s="24"/>
      <c r="BTX285" s="24"/>
      <c r="BTY285" s="24"/>
      <c r="BTZ285" s="24"/>
      <c r="BUA285" s="24"/>
      <c r="BUB285" s="24"/>
      <c r="BUC285" s="24"/>
      <c r="BUD285" s="24"/>
      <c r="BUE285" s="24"/>
      <c r="BUF285" s="24"/>
      <c r="BUJ285" s="3"/>
      <c r="BUK285" s="31"/>
      <c r="BUL285" s="5"/>
      <c r="BUM285" s="9"/>
      <c r="BUP285" s="2"/>
      <c r="BUS285" s="24"/>
      <c r="BUT285" s="24"/>
      <c r="BUU285" s="31"/>
      <c r="BUV285" s="24"/>
      <c r="BUW285" s="24"/>
      <c r="BUX285" s="24"/>
      <c r="BUY285" s="24"/>
      <c r="BUZ285" s="24"/>
      <c r="BVA285" s="24"/>
      <c r="BVB285" s="24"/>
      <c r="BVC285" s="24"/>
      <c r="BVD285" s="24"/>
      <c r="BVE285" s="24"/>
      <c r="BVF285" s="24"/>
      <c r="BVG285" s="24"/>
      <c r="BVH285" s="24"/>
      <c r="BVI285" s="24"/>
      <c r="BVJ285" s="24"/>
      <c r="BVN285" s="3"/>
      <c r="BVO285" s="31"/>
      <c r="BVP285" s="5"/>
      <c r="BVQ285" s="9"/>
      <c r="BVT285" s="2"/>
      <c r="BVW285" s="24"/>
      <c r="BVX285" s="24"/>
      <c r="BVY285" s="31"/>
      <c r="BVZ285" s="24"/>
      <c r="BWA285" s="24"/>
      <c r="BWB285" s="24"/>
      <c r="BWC285" s="24"/>
      <c r="BWD285" s="24"/>
      <c r="BWE285" s="24"/>
      <c r="BWF285" s="24"/>
      <c r="BWG285" s="24"/>
      <c r="BWH285" s="24"/>
      <c r="BWI285" s="24"/>
      <c r="BWJ285" s="24"/>
      <c r="BWK285" s="24"/>
      <c r="BWL285" s="24"/>
      <c r="BWM285" s="24"/>
      <c r="BWN285" s="24"/>
      <c r="BWR285" s="3"/>
      <c r="BWS285" s="31"/>
      <c r="BWT285" s="5"/>
      <c r="BWU285" s="9"/>
      <c r="BWX285" s="2"/>
      <c r="BXA285" s="24"/>
      <c r="BXB285" s="24"/>
      <c r="BXC285" s="31"/>
      <c r="BXD285" s="24"/>
      <c r="BXE285" s="24"/>
      <c r="BXF285" s="24"/>
      <c r="BXG285" s="24"/>
      <c r="BXH285" s="24"/>
      <c r="BXI285" s="24"/>
      <c r="BXJ285" s="24"/>
      <c r="BXK285" s="24"/>
      <c r="BXL285" s="24"/>
      <c r="BXM285" s="24"/>
      <c r="BXN285" s="24"/>
      <c r="BXO285" s="24"/>
      <c r="BXP285" s="24"/>
      <c r="BXQ285" s="24"/>
      <c r="BXR285" s="24"/>
      <c r="BXV285" s="3"/>
      <c r="BXW285" s="31"/>
      <c r="BXX285" s="5"/>
      <c r="BXY285" s="9"/>
      <c r="BYB285" s="2"/>
      <c r="BYE285" s="24"/>
      <c r="BYF285" s="24"/>
      <c r="BYG285" s="31"/>
      <c r="BYH285" s="24"/>
      <c r="BYI285" s="24"/>
      <c r="BYJ285" s="24"/>
      <c r="BYK285" s="24"/>
      <c r="BYL285" s="24"/>
      <c r="BYM285" s="24"/>
      <c r="BYN285" s="24"/>
      <c r="BYO285" s="24"/>
      <c r="BYP285" s="24"/>
      <c r="BYQ285" s="24"/>
      <c r="BYR285" s="24"/>
      <c r="BYS285" s="24"/>
      <c r="BYT285" s="24"/>
      <c r="BYU285" s="24"/>
      <c r="BYV285" s="24"/>
      <c r="BYZ285" s="3"/>
      <c r="BZA285" s="31"/>
      <c r="BZB285" s="5"/>
      <c r="BZC285" s="9"/>
      <c r="BZF285" s="2"/>
      <c r="BZI285" s="24"/>
      <c r="BZJ285" s="24"/>
      <c r="BZK285" s="31"/>
      <c r="BZL285" s="24"/>
      <c r="BZM285" s="24"/>
      <c r="BZN285" s="24"/>
      <c r="BZO285" s="24"/>
      <c r="BZP285" s="24"/>
      <c r="BZQ285" s="24"/>
      <c r="BZR285" s="24"/>
      <c r="BZS285" s="24"/>
      <c r="BZT285" s="24"/>
      <c r="BZU285" s="24"/>
      <c r="BZV285" s="24"/>
      <c r="BZW285" s="24"/>
      <c r="BZX285" s="24"/>
      <c r="BZY285" s="24"/>
      <c r="BZZ285" s="24"/>
      <c r="CAD285" s="3"/>
      <c r="CAE285" s="31"/>
      <c r="CAF285" s="5"/>
      <c r="CAG285" s="9"/>
      <c r="CAJ285" s="2"/>
      <c r="CAM285" s="24"/>
      <c r="CAN285" s="24"/>
      <c r="CAO285" s="31"/>
      <c r="CAP285" s="24"/>
      <c r="CAQ285" s="24"/>
      <c r="CAR285" s="24"/>
      <c r="CAS285" s="24"/>
      <c r="CAT285" s="24"/>
      <c r="CAU285" s="24"/>
      <c r="CAV285" s="24"/>
      <c r="CAW285" s="24"/>
      <c r="CAX285" s="24"/>
      <c r="CAY285" s="24"/>
      <c r="CAZ285" s="24"/>
      <c r="CBA285" s="24"/>
      <c r="CBB285" s="24"/>
      <c r="CBC285" s="24"/>
      <c r="CBD285" s="24"/>
      <c r="CBH285" s="3"/>
      <c r="CBI285" s="31"/>
      <c r="CBJ285" s="5"/>
      <c r="CBK285" s="9"/>
      <c r="CBN285" s="2"/>
      <c r="CBQ285" s="24"/>
      <c r="CBR285" s="24"/>
      <c r="CBS285" s="31"/>
      <c r="CBT285" s="24"/>
      <c r="CBU285" s="24"/>
      <c r="CBV285" s="24"/>
      <c r="CBW285" s="24"/>
      <c r="CBX285" s="24"/>
      <c r="CBY285" s="24"/>
      <c r="CBZ285" s="24"/>
      <c r="CCA285" s="24"/>
      <c r="CCB285" s="24"/>
      <c r="CCC285" s="24"/>
      <c r="CCD285" s="24"/>
      <c r="CCE285" s="24"/>
      <c r="CCF285" s="24"/>
      <c r="CCG285" s="24"/>
      <c r="CCH285" s="24"/>
      <c r="CCL285" s="3"/>
      <c r="CCM285" s="31"/>
      <c r="CCN285" s="5"/>
      <c r="CCO285" s="9"/>
      <c r="CCR285" s="2"/>
      <c r="CCU285" s="24"/>
      <c r="CCV285" s="24"/>
      <c r="CCW285" s="31"/>
      <c r="CCX285" s="24"/>
      <c r="CCY285" s="24"/>
      <c r="CCZ285" s="24"/>
      <c r="CDA285" s="24"/>
      <c r="CDB285" s="24"/>
      <c r="CDC285" s="24"/>
      <c r="CDD285" s="24"/>
      <c r="CDE285" s="24"/>
      <c r="CDF285" s="24"/>
      <c r="CDG285" s="24"/>
      <c r="CDH285" s="24"/>
      <c r="CDI285" s="24"/>
      <c r="CDJ285" s="24"/>
      <c r="CDK285" s="24"/>
      <c r="CDL285" s="24"/>
      <c r="CDP285" s="3"/>
      <c r="CDQ285" s="31"/>
      <c r="CDR285" s="5"/>
      <c r="CDS285" s="9"/>
      <c r="CDV285" s="2"/>
      <c r="CDY285" s="24"/>
      <c r="CDZ285" s="24"/>
      <c r="CEA285" s="31"/>
      <c r="CEB285" s="24"/>
      <c r="CEC285" s="24"/>
      <c r="CED285" s="24"/>
      <c r="CEE285" s="24"/>
      <c r="CEF285" s="24"/>
      <c r="CEG285" s="24"/>
      <c r="CEH285" s="24"/>
      <c r="CEI285" s="24"/>
      <c r="CEJ285" s="24"/>
      <c r="CEK285" s="24"/>
      <c r="CEL285" s="24"/>
      <c r="CEM285" s="24"/>
      <c r="CEN285" s="24"/>
      <c r="CEO285" s="24"/>
      <c r="CEP285" s="24"/>
      <c r="CET285" s="3"/>
      <c r="CEU285" s="31"/>
      <c r="CEV285" s="5"/>
      <c r="CEW285" s="9"/>
      <c r="CEZ285" s="2"/>
      <c r="CFC285" s="24"/>
      <c r="CFD285" s="24"/>
      <c r="CFE285" s="31"/>
      <c r="CFF285" s="24"/>
      <c r="CFG285" s="24"/>
      <c r="CFH285" s="24"/>
      <c r="CFI285" s="24"/>
      <c r="CFJ285" s="24"/>
      <c r="CFK285" s="24"/>
      <c r="CFL285" s="24"/>
      <c r="CFM285" s="24"/>
      <c r="CFN285" s="24"/>
      <c r="CFO285" s="24"/>
      <c r="CFP285" s="24"/>
      <c r="CFQ285" s="24"/>
      <c r="CFR285" s="24"/>
      <c r="CFS285" s="24"/>
      <c r="CFT285" s="24"/>
      <c r="CFX285" s="3"/>
      <c r="CFY285" s="31"/>
      <c r="CFZ285" s="5"/>
      <c r="CGA285" s="9"/>
      <c r="CGD285" s="2"/>
      <c r="CGG285" s="24"/>
      <c r="CGH285" s="24"/>
      <c r="CGI285" s="31"/>
      <c r="CGJ285" s="24"/>
      <c r="CGK285" s="24"/>
      <c r="CGL285" s="24"/>
      <c r="CGM285" s="24"/>
      <c r="CGN285" s="24"/>
      <c r="CGO285" s="24"/>
      <c r="CGP285" s="24"/>
      <c r="CGQ285" s="24"/>
      <c r="CGR285" s="24"/>
      <c r="CGS285" s="24"/>
      <c r="CGT285" s="24"/>
      <c r="CGU285" s="24"/>
      <c r="CGV285" s="24"/>
      <c r="CGW285" s="24"/>
      <c r="CGX285" s="24"/>
      <c r="CHB285" s="3"/>
      <c r="CHC285" s="31"/>
      <c r="CHD285" s="5"/>
      <c r="CHE285" s="9"/>
      <c r="CHH285" s="2"/>
      <c r="CHK285" s="24"/>
      <c r="CHL285" s="24"/>
      <c r="CHM285" s="31"/>
      <c r="CHN285" s="24"/>
      <c r="CHO285" s="24"/>
      <c r="CHP285" s="24"/>
      <c r="CHQ285" s="24"/>
      <c r="CHR285" s="24"/>
      <c r="CHS285" s="24"/>
      <c r="CHT285" s="24"/>
      <c r="CHU285" s="24"/>
      <c r="CHV285" s="24"/>
      <c r="CHW285" s="24"/>
      <c r="CHX285" s="24"/>
      <c r="CHY285" s="24"/>
      <c r="CHZ285" s="24"/>
      <c r="CIA285" s="24"/>
      <c r="CIB285" s="24"/>
      <c r="CIF285" s="3"/>
      <c r="CIG285" s="31"/>
      <c r="CIH285" s="5"/>
      <c r="CII285" s="9"/>
      <c r="CIL285" s="2"/>
      <c r="CIO285" s="24"/>
      <c r="CIP285" s="24"/>
      <c r="CIQ285" s="31"/>
      <c r="CIR285" s="24"/>
      <c r="CIS285" s="24"/>
      <c r="CIT285" s="24"/>
      <c r="CIU285" s="24"/>
      <c r="CIV285" s="24"/>
      <c r="CIW285" s="24"/>
      <c r="CIX285" s="24"/>
      <c r="CIY285" s="24"/>
      <c r="CIZ285" s="24"/>
      <c r="CJA285" s="24"/>
      <c r="CJB285" s="24"/>
      <c r="CJC285" s="24"/>
      <c r="CJD285" s="24"/>
      <c r="CJE285" s="24"/>
      <c r="CJF285" s="24"/>
      <c r="CJJ285" s="3"/>
      <c r="CJK285" s="31"/>
      <c r="CJL285" s="5"/>
      <c r="CJM285" s="9"/>
      <c r="CJP285" s="2"/>
      <c r="CJS285" s="24"/>
      <c r="CJT285" s="24"/>
      <c r="CJU285" s="31"/>
      <c r="CJV285" s="24"/>
      <c r="CJW285" s="24"/>
      <c r="CJX285" s="24"/>
      <c r="CJY285" s="24"/>
      <c r="CJZ285" s="24"/>
      <c r="CKA285" s="24"/>
      <c r="CKB285" s="24"/>
      <c r="CKC285" s="24"/>
      <c r="CKD285" s="24"/>
      <c r="CKE285" s="24"/>
      <c r="CKF285" s="24"/>
      <c r="CKG285" s="24"/>
      <c r="CKH285" s="24"/>
      <c r="CKI285" s="24"/>
      <c r="CKJ285" s="24"/>
      <c r="CKN285" s="3"/>
      <c r="CKO285" s="31"/>
      <c r="CKP285" s="5"/>
      <c r="CKQ285" s="9"/>
      <c r="CKT285" s="2"/>
      <c r="CKW285" s="24"/>
      <c r="CKX285" s="24"/>
      <c r="CKY285" s="31"/>
      <c r="CKZ285" s="24"/>
      <c r="CLA285" s="24"/>
      <c r="CLB285" s="24"/>
      <c r="CLC285" s="24"/>
      <c r="CLD285" s="24"/>
      <c r="CLE285" s="24"/>
      <c r="CLF285" s="24"/>
      <c r="CLG285" s="24"/>
      <c r="CLH285" s="24"/>
      <c r="CLI285" s="24"/>
      <c r="CLJ285" s="24"/>
      <c r="CLK285" s="24"/>
      <c r="CLL285" s="24"/>
      <c r="CLM285" s="24"/>
      <c r="CLN285" s="24"/>
      <c r="CLR285" s="3"/>
      <c r="CLS285" s="31"/>
      <c r="CLT285" s="5"/>
      <c r="CLU285" s="9"/>
      <c r="CLX285" s="2"/>
      <c r="CMA285" s="24"/>
      <c r="CMB285" s="24"/>
      <c r="CMC285" s="31"/>
      <c r="CMD285" s="24"/>
      <c r="CME285" s="24"/>
      <c r="CMF285" s="24"/>
      <c r="CMG285" s="24"/>
      <c r="CMH285" s="24"/>
      <c r="CMI285" s="24"/>
      <c r="CMJ285" s="24"/>
      <c r="CMK285" s="24"/>
      <c r="CML285" s="24"/>
      <c r="CMM285" s="24"/>
      <c r="CMN285" s="24"/>
      <c r="CMO285" s="24"/>
      <c r="CMP285" s="24"/>
      <c r="CMQ285" s="24"/>
      <c r="CMR285" s="24"/>
      <c r="CMV285" s="3"/>
      <c r="CMW285" s="31"/>
      <c r="CMX285" s="5"/>
      <c r="CMY285" s="9"/>
      <c r="CNB285" s="2"/>
      <c r="CNE285" s="24"/>
      <c r="CNF285" s="24"/>
      <c r="CNG285" s="31"/>
      <c r="CNH285" s="24"/>
      <c r="CNI285" s="24"/>
      <c r="CNJ285" s="24"/>
      <c r="CNK285" s="24"/>
      <c r="CNL285" s="24"/>
      <c r="CNM285" s="24"/>
      <c r="CNN285" s="24"/>
      <c r="CNO285" s="24"/>
      <c r="CNP285" s="24"/>
      <c r="CNQ285" s="24"/>
      <c r="CNR285" s="24"/>
      <c r="CNS285" s="24"/>
      <c r="CNT285" s="24"/>
      <c r="CNU285" s="24"/>
      <c r="CNV285" s="24"/>
      <c r="CNZ285" s="3"/>
      <c r="COA285" s="31"/>
      <c r="COB285" s="5"/>
      <c r="COC285" s="9"/>
      <c r="COF285" s="2"/>
      <c r="COI285" s="24"/>
      <c r="COJ285" s="24"/>
      <c r="COK285" s="31"/>
      <c r="COL285" s="24"/>
      <c r="COM285" s="24"/>
      <c r="CON285" s="24"/>
      <c r="COO285" s="24"/>
      <c r="COP285" s="24"/>
      <c r="COQ285" s="24"/>
      <c r="COR285" s="24"/>
      <c r="COS285" s="24"/>
      <c r="COT285" s="24"/>
      <c r="COU285" s="24"/>
      <c r="COV285" s="24"/>
      <c r="COW285" s="24"/>
      <c r="COX285" s="24"/>
      <c r="COY285" s="24"/>
      <c r="COZ285" s="24"/>
      <c r="CPD285" s="3"/>
      <c r="CPE285" s="31"/>
      <c r="CPF285" s="5"/>
      <c r="CPG285" s="9"/>
      <c r="CPJ285" s="2"/>
      <c r="CPM285" s="24"/>
      <c r="CPN285" s="24"/>
      <c r="CPO285" s="31"/>
      <c r="CPP285" s="24"/>
      <c r="CPQ285" s="24"/>
      <c r="CPR285" s="24"/>
      <c r="CPS285" s="24"/>
      <c r="CPT285" s="24"/>
      <c r="CPU285" s="24"/>
      <c r="CPV285" s="24"/>
      <c r="CPW285" s="24"/>
      <c r="CPX285" s="24"/>
      <c r="CPY285" s="24"/>
      <c r="CPZ285" s="24"/>
      <c r="CQA285" s="24"/>
      <c r="CQB285" s="24"/>
      <c r="CQC285" s="24"/>
      <c r="CQD285" s="24"/>
      <c r="CQH285" s="3"/>
      <c r="CQI285" s="31"/>
      <c r="CQJ285" s="5"/>
      <c r="CQK285" s="9"/>
      <c r="CQN285" s="2"/>
      <c r="CQQ285" s="24"/>
      <c r="CQR285" s="24"/>
      <c r="CQS285" s="31"/>
      <c r="CQT285" s="24"/>
      <c r="CQU285" s="24"/>
      <c r="CQV285" s="24"/>
      <c r="CQW285" s="24"/>
      <c r="CQX285" s="24"/>
      <c r="CQY285" s="24"/>
      <c r="CQZ285" s="24"/>
      <c r="CRA285" s="24"/>
      <c r="CRB285" s="24"/>
      <c r="CRC285" s="24"/>
      <c r="CRD285" s="24"/>
      <c r="CRE285" s="24"/>
      <c r="CRF285" s="24"/>
      <c r="CRG285" s="24"/>
      <c r="CRH285" s="24"/>
      <c r="CRL285" s="3"/>
      <c r="CRM285" s="31"/>
      <c r="CRN285" s="5"/>
      <c r="CRO285" s="9"/>
      <c r="CRR285" s="2"/>
      <c r="CRU285" s="24"/>
      <c r="CRV285" s="24"/>
      <c r="CRW285" s="31"/>
      <c r="CRX285" s="24"/>
      <c r="CRY285" s="24"/>
      <c r="CRZ285" s="24"/>
      <c r="CSA285" s="24"/>
      <c r="CSB285" s="24"/>
      <c r="CSC285" s="24"/>
      <c r="CSD285" s="24"/>
      <c r="CSE285" s="24"/>
      <c r="CSF285" s="24"/>
      <c r="CSG285" s="24"/>
      <c r="CSH285" s="24"/>
      <c r="CSI285" s="24"/>
      <c r="CSJ285" s="24"/>
      <c r="CSK285" s="24"/>
      <c r="CSL285" s="24"/>
      <c r="CSP285" s="3"/>
      <c r="CSQ285" s="31"/>
      <c r="CSR285" s="5"/>
      <c r="CSS285" s="9"/>
      <c r="CSV285" s="2"/>
      <c r="CSY285" s="24"/>
      <c r="CSZ285" s="24"/>
      <c r="CTA285" s="31"/>
      <c r="CTB285" s="24"/>
      <c r="CTC285" s="24"/>
      <c r="CTD285" s="24"/>
      <c r="CTE285" s="24"/>
      <c r="CTF285" s="24"/>
      <c r="CTG285" s="24"/>
      <c r="CTH285" s="24"/>
      <c r="CTI285" s="24"/>
      <c r="CTJ285" s="24"/>
      <c r="CTK285" s="24"/>
      <c r="CTL285" s="24"/>
      <c r="CTM285" s="24"/>
      <c r="CTN285" s="24"/>
      <c r="CTO285" s="24"/>
      <c r="CTP285" s="24"/>
      <c r="CTT285" s="3"/>
      <c r="CTU285" s="31"/>
      <c r="CTV285" s="5"/>
      <c r="CTW285" s="9"/>
      <c r="CTZ285" s="2"/>
      <c r="CUC285" s="24"/>
      <c r="CUD285" s="24"/>
      <c r="CUE285" s="31"/>
      <c r="CUF285" s="24"/>
      <c r="CUG285" s="24"/>
      <c r="CUH285" s="24"/>
      <c r="CUI285" s="24"/>
      <c r="CUJ285" s="24"/>
      <c r="CUK285" s="24"/>
      <c r="CUL285" s="24"/>
      <c r="CUM285" s="24"/>
      <c r="CUN285" s="24"/>
      <c r="CUO285" s="24"/>
      <c r="CUP285" s="24"/>
      <c r="CUQ285" s="24"/>
      <c r="CUR285" s="24"/>
      <c r="CUS285" s="24"/>
      <c r="CUT285" s="24"/>
      <c r="CUX285" s="3"/>
      <c r="CUY285" s="31"/>
      <c r="CUZ285" s="5"/>
      <c r="CVA285" s="9"/>
      <c r="CVD285" s="2"/>
      <c r="CVG285" s="24"/>
      <c r="CVH285" s="24"/>
      <c r="CVI285" s="31"/>
      <c r="CVJ285" s="24"/>
      <c r="CVK285" s="24"/>
      <c r="CVL285" s="24"/>
      <c r="CVM285" s="24"/>
      <c r="CVN285" s="24"/>
      <c r="CVO285" s="24"/>
      <c r="CVP285" s="24"/>
      <c r="CVQ285" s="24"/>
      <c r="CVR285" s="24"/>
      <c r="CVS285" s="24"/>
      <c r="CVT285" s="24"/>
      <c r="CVU285" s="24"/>
      <c r="CVV285" s="24"/>
      <c r="CVW285" s="24"/>
      <c r="CVX285" s="24"/>
      <c r="CWB285" s="3"/>
      <c r="CWC285" s="31"/>
      <c r="CWD285" s="5"/>
      <c r="CWE285" s="9"/>
      <c r="CWH285" s="2"/>
      <c r="CWK285" s="24"/>
      <c r="CWL285" s="24"/>
      <c r="CWM285" s="31"/>
      <c r="CWN285" s="24"/>
      <c r="CWO285" s="24"/>
      <c r="CWP285" s="24"/>
      <c r="CWQ285" s="24"/>
      <c r="CWR285" s="24"/>
      <c r="CWS285" s="24"/>
      <c r="CWT285" s="24"/>
      <c r="CWU285" s="24"/>
      <c r="CWV285" s="24"/>
      <c r="CWW285" s="24"/>
      <c r="CWX285" s="24"/>
      <c r="CWY285" s="24"/>
      <c r="CWZ285" s="24"/>
      <c r="CXA285" s="24"/>
      <c r="CXB285" s="24"/>
      <c r="CXF285" s="3"/>
      <c r="CXG285" s="31"/>
      <c r="CXH285" s="5"/>
      <c r="CXI285" s="9"/>
      <c r="CXL285" s="2"/>
      <c r="CXO285" s="24"/>
      <c r="CXP285" s="24"/>
      <c r="CXQ285" s="31"/>
      <c r="CXR285" s="24"/>
      <c r="CXS285" s="24"/>
      <c r="CXT285" s="24"/>
      <c r="CXU285" s="24"/>
      <c r="CXV285" s="24"/>
      <c r="CXW285" s="24"/>
      <c r="CXX285" s="24"/>
      <c r="CXY285" s="24"/>
      <c r="CXZ285" s="24"/>
      <c r="CYA285" s="24"/>
      <c r="CYB285" s="24"/>
      <c r="CYC285" s="24"/>
      <c r="CYD285" s="24"/>
      <c r="CYE285" s="24"/>
      <c r="CYF285" s="24"/>
      <c r="CYJ285" s="3"/>
      <c r="CYK285" s="31"/>
      <c r="CYL285" s="5"/>
      <c r="CYM285" s="9"/>
      <c r="CYP285" s="2"/>
      <c r="CYS285" s="24"/>
      <c r="CYT285" s="24"/>
      <c r="CYU285" s="31"/>
      <c r="CYV285" s="24"/>
      <c r="CYW285" s="24"/>
      <c r="CYX285" s="24"/>
      <c r="CYY285" s="24"/>
      <c r="CYZ285" s="24"/>
      <c r="CZA285" s="24"/>
      <c r="CZB285" s="24"/>
      <c r="CZC285" s="24"/>
      <c r="CZD285" s="24"/>
      <c r="CZE285" s="24"/>
      <c r="CZF285" s="24"/>
      <c r="CZG285" s="24"/>
      <c r="CZH285" s="24"/>
      <c r="CZI285" s="24"/>
      <c r="CZJ285" s="24"/>
      <c r="CZN285" s="3"/>
      <c r="CZO285" s="31"/>
      <c r="CZP285" s="5"/>
      <c r="CZQ285" s="9"/>
      <c r="CZT285" s="2"/>
      <c r="CZW285" s="24"/>
      <c r="CZX285" s="24"/>
      <c r="CZY285" s="31"/>
      <c r="CZZ285" s="24"/>
      <c r="DAA285" s="24"/>
      <c r="DAB285" s="24"/>
      <c r="DAC285" s="24"/>
      <c r="DAD285" s="24"/>
      <c r="DAE285" s="24"/>
      <c r="DAF285" s="24"/>
      <c r="DAG285" s="24"/>
      <c r="DAH285" s="24"/>
      <c r="DAI285" s="24"/>
      <c r="DAJ285" s="24"/>
      <c r="DAK285" s="24"/>
      <c r="DAL285" s="24"/>
      <c r="DAM285" s="24"/>
      <c r="DAN285" s="24"/>
      <c r="DAR285" s="3"/>
      <c r="DAS285" s="31"/>
      <c r="DAT285" s="5"/>
      <c r="DAU285" s="9"/>
      <c r="DAX285" s="2"/>
      <c r="DBA285" s="24"/>
      <c r="DBB285" s="24"/>
      <c r="DBC285" s="31"/>
      <c r="DBD285" s="24"/>
      <c r="DBE285" s="24"/>
      <c r="DBF285" s="24"/>
      <c r="DBG285" s="24"/>
      <c r="DBH285" s="24"/>
      <c r="DBI285" s="24"/>
      <c r="DBJ285" s="24"/>
      <c r="DBK285" s="24"/>
      <c r="DBL285" s="24"/>
      <c r="DBM285" s="24"/>
      <c r="DBN285" s="24"/>
      <c r="DBO285" s="24"/>
      <c r="DBP285" s="24"/>
      <c r="DBQ285" s="24"/>
      <c r="DBR285" s="24"/>
      <c r="DBV285" s="3"/>
      <c r="DBW285" s="31"/>
      <c r="DBX285" s="5"/>
      <c r="DBY285" s="9"/>
      <c r="DCB285" s="2"/>
      <c r="DCE285" s="24"/>
      <c r="DCF285" s="24"/>
      <c r="DCG285" s="31"/>
      <c r="DCH285" s="24"/>
      <c r="DCI285" s="24"/>
      <c r="DCJ285" s="24"/>
      <c r="DCK285" s="24"/>
      <c r="DCL285" s="24"/>
      <c r="DCM285" s="24"/>
      <c r="DCN285" s="24"/>
      <c r="DCO285" s="24"/>
      <c r="DCP285" s="24"/>
      <c r="DCQ285" s="24"/>
      <c r="DCR285" s="24"/>
      <c r="DCS285" s="24"/>
      <c r="DCT285" s="24"/>
      <c r="DCU285" s="24"/>
      <c r="DCV285" s="24"/>
      <c r="DCZ285" s="3"/>
      <c r="DDA285" s="31"/>
      <c r="DDB285" s="5"/>
      <c r="DDC285" s="9"/>
      <c r="DDF285" s="2"/>
      <c r="DDI285" s="24"/>
      <c r="DDJ285" s="24"/>
      <c r="DDK285" s="31"/>
      <c r="DDL285" s="24"/>
      <c r="DDM285" s="24"/>
      <c r="DDN285" s="24"/>
      <c r="DDO285" s="24"/>
      <c r="DDP285" s="24"/>
      <c r="DDQ285" s="24"/>
      <c r="DDR285" s="24"/>
      <c r="DDS285" s="24"/>
      <c r="DDT285" s="24"/>
      <c r="DDU285" s="24"/>
      <c r="DDV285" s="24"/>
      <c r="DDW285" s="24"/>
      <c r="DDX285" s="24"/>
      <c r="DDY285" s="24"/>
      <c r="DDZ285" s="24"/>
      <c r="DED285" s="3"/>
      <c r="DEE285" s="31"/>
      <c r="DEF285" s="5"/>
      <c r="DEG285" s="9"/>
      <c r="DEJ285" s="2"/>
      <c r="DEM285" s="24"/>
      <c r="DEN285" s="24"/>
      <c r="DEO285" s="31"/>
      <c r="DEP285" s="24"/>
      <c r="DEQ285" s="24"/>
      <c r="DER285" s="24"/>
      <c r="DES285" s="24"/>
      <c r="DET285" s="24"/>
      <c r="DEU285" s="24"/>
      <c r="DEV285" s="24"/>
      <c r="DEW285" s="24"/>
      <c r="DEX285" s="24"/>
      <c r="DEY285" s="24"/>
      <c r="DEZ285" s="24"/>
      <c r="DFA285" s="24"/>
      <c r="DFB285" s="24"/>
      <c r="DFC285" s="24"/>
      <c r="DFD285" s="24"/>
      <c r="DFH285" s="3"/>
      <c r="DFI285" s="31"/>
      <c r="DFJ285" s="5"/>
      <c r="DFK285" s="9"/>
      <c r="DFN285" s="2"/>
      <c r="DFQ285" s="24"/>
      <c r="DFR285" s="24"/>
      <c r="DFS285" s="31"/>
      <c r="DFT285" s="24"/>
      <c r="DFU285" s="24"/>
      <c r="DFV285" s="24"/>
      <c r="DFW285" s="24"/>
      <c r="DFX285" s="24"/>
      <c r="DFY285" s="24"/>
      <c r="DFZ285" s="24"/>
      <c r="DGA285" s="24"/>
      <c r="DGB285" s="24"/>
      <c r="DGC285" s="24"/>
      <c r="DGD285" s="24"/>
      <c r="DGE285" s="24"/>
      <c r="DGF285" s="24"/>
      <c r="DGG285" s="24"/>
      <c r="DGH285" s="24"/>
      <c r="DGL285" s="3"/>
      <c r="DGM285" s="31"/>
      <c r="DGN285" s="5"/>
      <c r="DGO285" s="9"/>
      <c r="DGR285" s="2"/>
      <c r="DGU285" s="24"/>
      <c r="DGV285" s="24"/>
      <c r="DGW285" s="31"/>
      <c r="DGX285" s="24"/>
      <c r="DGY285" s="24"/>
      <c r="DGZ285" s="24"/>
      <c r="DHA285" s="24"/>
      <c r="DHB285" s="24"/>
      <c r="DHC285" s="24"/>
      <c r="DHD285" s="24"/>
      <c r="DHE285" s="24"/>
      <c r="DHF285" s="24"/>
      <c r="DHG285" s="24"/>
      <c r="DHH285" s="24"/>
      <c r="DHI285" s="24"/>
      <c r="DHJ285" s="24"/>
      <c r="DHK285" s="24"/>
      <c r="DHL285" s="24"/>
      <c r="DHP285" s="3"/>
      <c r="DHQ285" s="31"/>
      <c r="DHR285" s="5"/>
      <c r="DHS285" s="9"/>
      <c r="DHV285" s="2"/>
      <c r="DHY285" s="24"/>
      <c r="DHZ285" s="24"/>
      <c r="DIA285" s="31"/>
      <c r="DIB285" s="24"/>
      <c r="DIC285" s="24"/>
      <c r="DID285" s="24"/>
      <c r="DIE285" s="24"/>
      <c r="DIF285" s="24"/>
      <c r="DIG285" s="24"/>
      <c r="DIH285" s="24"/>
      <c r="DII285" s="24"/>
      <c r="DIJ285" s="24"/>
      <c r="DIK285" s="24"/>
      <c r="DIL285" s="24"/>
      <c r="DIM285" s="24"/>
      <c r="DIN285" s="24"/>
      <c r="DIO285" s="24"/>
      <c r="DIP285" s="24"/>
      <c r="DIT285" s="3"/>
      <c r="DIU285" s="31"/>
      <c r="DIV285" s="5"/>
      <c r="DIW285" s="9"/>
      <c r="DIZ285" s="2"/>
      <c r="DJC285" s="24"/>
      <c r="DJD285" s="24"/>
      <c r="DJE285" s="31"/>
      <c r="DJF285" s="24"/>
      <c r="DJG285" s="24"/>
      <c r="DJH285" s="24"/>
      <c r="DJI285" s="24"/>
      <c r="DJJ285" s="24"/>
      <c r="DJK285" s="24"/>
      <c r="DJL285" s="24"/>
      <c r="DJM285" s="24"/>
      <c r="DJN285" s="24"/>
      <c r="DJO285" s="24"/>
      <c r="DJP285" s="24"/>
      <c r="DJQ285" s="24"/>
      <c r="DJR285" s="24"/>
      <c r="DJS285" s="24"/>
      <c r="DJT285" s="24"/>
      <c r="DJX285" s="3"/>
      <c r="DJY285" s="31"/>
      <c r="DJZ285" s="5"/>
      <c r="DKA285" s="9"/>
      <c r="DKD285" s="2"/>
      <c r="DKG285" s="24"/>
      <c r="DKH285" s="24"/>
      <c r="DKI285" s="31"/>
      <c r="DKJ285" s="24"/>
      <c r="DKK285" s="24"/>
      <c r="DKL285" s="24"/>
      <c r="DKM285" s="24"/>
      <c r="DKN285" s="24"/>
      <c r="DKO285" s="24"/>
      <c r="DKP285" s="24"/>
      <c r="DKQ285" s="24"/>
      <c r="DKR285" s="24"/>
      <c r="DKS285" s="24"/>
      <c r="DKT285" s="24"/>
      <c r="DKU285" s="24"/>
      <c r="DKV285" s="24"/>
      <c r="DKW285" s="24"/>
      <c r="DKX285" s="24"/>
      <c r="DLB285" s="3"/>
      <c r="DLC285" s="31"/>
      <c r="DLD285" s="5"/>
      <c r="DLE285" s="9"/>
      <c r="DLH285" s="2"/>
      <c r="DLK285" s="24"/>
      <c r="DLL285" s="24"/>
      <c r="DLM285" s="31"/>
      <c r="DLN285" s="24"/>
      <c r="DLO285" s="24"/>
      <c r="DLP285" s="24"/>
      <c r="DLQ285" s="24"/>
      <c r="DLR285" s="24"/>
      <c r="DLS285" s="24"/>
      <c r="DLT285" s="24"/>
      <c r="DLU285" s="24"/>
      <c r="DLV285" s="24"/>
      <c r="DLW285" s="24"/>
      <c r="DLX285" s="24"/>
      <c r="DLY285" s="24"/>
      <c r="DLZ285" s="24"/>
      <c r="DMA285" s="24"/>
      <c r="DMB285" s="24"/>
      <c r="DMF285" s="3"/>
      <c r="DMG285" s="31"/>
      <c r="DMH285" s="5"/>
      <c r="DMI285" s="9"/>
      <c r="DML285" s="2"/>
      <c r="DMO285" s="24"/>
      <c r="DMP285" s="24"/>
      <c r="DMQ285" s="31"/>
      <c r="DMR285" s="24"/>
      <c r="DMS285" s="24"/>
      <c r="DMT285" s="24"/>
      <c r="DMU285" s="24"/>
      <c r="DMV285" s="24"/>
      <c r="DMW285" s="24"/>
      <c r="DMX285" s="24"/>
      <c r="DMY285" s="24"/>
      <c r="DMZ285" s="24"/>
      <c r="DNA285" s="24"/>
      <c r="DNB285" s="24"/>
      <c r="DNC285" s="24"/>
      <c r="DND285" s="24"/>
      <c r="DNE285" s="24"/>
      <c r="DNF285" s="24"/>
      <c r="DNJ285" s="3"/>
      <c r="DNK285" s="31"/>
      <c r="DNL285" s="5"/>
      <c r="DNM285" s="9"/>
      <c r="DNP285" s="2"/>
      <c r="DNS285" s="24"/>
      <c r="DNT285" s="24"/>
      <c r="DNU285" s="31"/>
      <c r="DNV285" s="24"/>
      <c r="DNW285" s="24"/>
      <c r="DNX285" s="24"/>
      <c r="DNY285" s="24"/>
      <c r="DNZ285" s="24"/>
      <c r="DOA285" s="24"/>
      <c r="DOB285" s="24"/>
      <c r="DOC285" s="24"/>
      <c r="DOD285" s="24"/>
      <c r="DOE285" s="24"/>
      <c r="DOF285" s="24"/>
      <c r="DOG285" s="24"/>
      <c r="DOH285" s="24"/>
      <c r="DOI285" s="24"/>
      <c r="DOJ285" s="24"/>
      <c r="DON285" s="3"/>
      <c r="DOO285" s="31"/>
      <c r="DOP285" s="5"/>
      <c r="DOQ285" s="9"/>
      <c r="DOT285" s="2"/>
      <c r="DOW285" s="24"/>
      <c r="DOX285" s="24"/>
      <c r="DOY285" s="31"/>
      <c r="DOZ285" s="24"/>
      <c r="DPA285" s="24"/>
      <c r="DPB285" s="24"/>
      <c r="DPC285" s="24"/>
      <c r="DPD285" s="24"/>
      <c r="DPE285" s="24"/>
      <c r="DPF285" s="24"/>
      <c r="DPG285" s="24"/>
      <c r="DPH285" s="24"/>
      <c r="DPI285" s="24"/>
      <c r="DPJ285" s="24"/>
      <c r="DPK285" s="24"/>
      <c r="DPL285" s="24"/>
      <c r="DPM285" s="24"/>
      <c r="DPN285" s="24"/>
      <c r="DPR285" s="3"/>
      <c r="DPS285" s="31"/>
      <c r="DPT285" s="5"/>
      <c r="DPU285" s="9"/>
      <c r="DPX285" s="2"/>
      <c r="DQA285" s="24"/>
      <c r="DQB285" s="24"/>
      <c r="DQC285" s="31"/>
      <c r="DQD285" s="24"/>
      <c r="DQE285" s="24"/>
      <c r="DQF285" s="24"/>
      <c r="DQG285" s="24"/>
      <c r="DQH285" s="24"/>
      <c r="DQI285" s="24"/>
      <c r="DQJ285" s="24"/>
      <c r="DQK285" s="24"/>
      <c r="DQL285" s="24"/>
      <c r="DQM285" s="24"/>
      <c r="DQN285" s="24"/>
      <c r="DQO285" s="24"/>
      <c r="DQP285" s="24"/>
      <c r="DQQ285" s="24"/>
      <c r="DQR285" s="24"/>
      <c r="DQV285" s="3"/>
      <c r="DQW285" s="31"/>
      <c r="DQX285" s="5"/>
      <c r="DQY285" s="9"/>
      <c r="DRB285" s="2"/>
      <c r="DRE285" s="24"/>
      <c r="DRF285" s="24"/>
      <c r="DRG285" s="31"/>
      <c r="DRH285" s="24"/>
      <c r="DRI285" s="24"/>
      <c r="DRJ285" s="24"/>
      <c r="DRK285" s="24"/>
      <c r="DRL285" s="24"/>
      <c r="DRM285" s="24"/>
      <c r="DRN285" s="24"/>
      <c r="DRO285" s="24"/>
      <c r="DRP285" s="24"/>
      <c r="DRQ285" s="24"/>
      <c r="DRR285" s="24"/>
      <c r="DRS285" s="24"/>
      <c r="DRT285" s="24"/>
      <c r="DRU285" s="24"/>
      <c r="DRV285" s="24"/>
      <c r="DRZ285" s="3"/>
      <c r="DSA285" s="31"/>
      <c r="DSB285" s="5"/>
      <c r="DSC285" s="9"/>
      <c r="DSF285" s="2"/>
      <c r="DSI285" s="24"/>
      <c r="DSJ285" s="24"/>
      <c r="DSK285" s="31"/>
      <c r="DSL285" s="24"/>
      <c r="DSM285" s="24"/>
      <c r="DSN285" s="24"/>
      <c r="DSO285" s="24"/>
      <c r="DSP285" s="24"/>
      <c r="DSQ285" s="24"/>
      <c r="DSR285" s="24"/>
      <c r="DSS285" s="24"/>
      <c r="DST285" s="24"/>
      <c r="DSU285" s="24"/>
      <c r="DSV285" s="24"/>
      <c r="DSW285" s="24"/>
      <c r="DSX285" s="24"/>
      <c r="DSY285" s="24"/>
      <c r="DSZ285" s="24"/>
      <c r="DTD285" s="3"/>
      <c r="DTE285" s="31"/>
      <c r="DTF285" s="5"/>
      <c r="DTG285" s="9"/>
      <c r="DTJ285" s="2"/>
      <c r="DTM285" s="24"/>
      <c r="DTN285" s="24"/>
      <c r="DTO285" s="31"/>
      <c r="DTP285" s="24"/>
      <c r="DTQ285" s="24"/>
      <c r="DTR285" s="24"/>
      <c r="DTS285" s="24"/>
      <c r="DTT285" s="24"/>
      <c r="DTU285" s="24"/>
      <c r="DTV285" s="24"/>
      <c r="DTW285" s="24"/>
      <c r="DTX285" s="24"/>
      <c r="DTY285" s="24"/>
      <c r="DTZ285" s="24"/>
      <c r="DUA285" s="24"/>
      <c r="DUB285" s="24"/>
      <c r="DUC285" s="24"/>
      <c r="DUD285" s="24"/>
      <c r="DUH285" s="3"/>
      <c r="DUI285" s="31"/>
      <c r="DUJ285" s="5"/>
      <c r="DUK285" s="9"/>
      <c r="DUN285" s="2"/>
      <c r="DUQ285" s="24"/>
      <c r="DUR285" s="24"/>
      <c r="DUS285" s="31"/>
      <c r="DUT285" s="24"/>
      <c r="DUU285" s="24"/>
      <c r="DUV285" s="24"/>
      <c r="DUW285" s="24"/>
      <c r="DUX285" s="24"/>
      <c r="DUY285" s="24"/>
      <c r="DUZ285" s="24"/>
      <c r="DVA285" s="24"/>
      <c r="DVB285" s="24"/>
      <c r="DVC285" s="24"/>
      <c r="DVD285" s="24"/>
      <c r="DVE285" s="24"/>
      <c r="DVF285" s="24"/>
      <c r="DVG285" s="24"/>
      <c r="DVH285" s="24"/>
      <c r="DVL285" s="3"/>
      <c r="DVM285" s="31"/>
      <c r="DVN285" s="5"/>
      <c r="DVO285" s="9"/>
      <c r="DVR285" s="2"/>
      <c r="DVU285" s="24"/>
      <c r="DVV285" s="24"/>
      <c r="DVW285" s="31"/>
      <c r="DVX285" s="24"/>
      <c r="DVY285" s="24"/>
      <c r="DVZ285" s="24"/>
      <c r="DWA285" s="24"/>
      <c r="DWB285" s="24"/>
      <c r="DWC285" s="24"/>
      <c r="DWD285" s="24"/>
      <c r="DWE285" s="24"/>
      <c r="DWF285" s="24"/>
      <c r="DWG285" s="24"/>
      <c r="DWH285" s="24"/>
      <c r="DWI285" s="24"/>
      <c r="DWJ285" s="24"/>
      <c r="DWK285" s="24"/>
      <c r="DWL285" s="24"/>
      <c r="DWP285" s="3"/>
      <c r="DWQ285" s="31"/>
      <c r="DWR285" s="5"/>
      <c r="DWS285" s="9"/>
      <c r="DWV285" s="2"/>
      <c r="DWY285" s="24"/>
      <c r="DWZ285" s="24"/>
      <c r="DXA285" s="31"/>
      <c r="DXB285" s="24"/>
      <c r="DXC285" s="24"/>
      <c r="DXD285" s="24"/>
      <c r="DXE285" s="24"/>
      <c r="DXF285" s="24"/>
      <c r="DXG285" s="24"/>
      <c r="DXH285" s="24"/>
      <c r="DXI285" s="24"/>
      <c r="DXJ285" s="24"/>
      <c r="DXK285" s="24"/>
      <c r="DXL285" s="24"/>
      <c r="DXM285" s="24"/>
      <c r="DXN285" s="24"/>
      <c r="DXO285" s="24"/>
      <c r="DXP285" s="24"/>
      <c r="DXT285" s="3"/>
      <c r="DXU285" s="31"/>
      <c r="DXV285" s="5"/>
      <c r="DXW285" s="9"/>
      <c r="DXZ285" s="2"/>
      <c r="DYC285" s="24"/>
      <c r="DYD285" s="24"/>
      <c r="DYE285" s="31"/>
      <c r="DYF285" s="24"/>
      <c r="DYG285" s="24"/>
      <c r="DYH285" s="24"/>
      <c r="DYI285" s="24"/>
      <c r="DYJ285" s="24"/>
      <c r="DYK285" s="24"/>
      <c r="DYL285" s="24"/>
      <c r="DYM285" s="24"/>
      <c r="DYN285" s="24"/>
      <c r="DYO285" s="24"/>
      <c r="DYP285" s="24"/>
      <c r="DYQ285" s="24"/>
      <c r="DYR285" s="24"/>
      <c r="DYS285" s="24"/>
      <c r="DYT285" s="24"/>
      <c r="DYX285" s="3"/>
      <c r="DYY285" s="31"/>
      <c r="DYZ285" s="5"/>
      <c r="DZA285" s="9"/>
      <c r="DZD285" s="2"/>
      <c r="DZG285" s="24"/>
      <c r="DZH285" s="24"/>
      <c r="DZI285" s="31"/>
      <c r="DZJ285" s="24"/>
      <c r="DZK285" s="24"/>
      <c r="DZL285" s="24"/>
      <c r="DZM285" s="24"/>
      <c r="DZN285" s="24"/>
      <c r="DZO285" s="24"/>
      <c r="DZP285" s="24"/>
      <c r="DZQ285" s="24"/>
      <c r="DZR285" s="24"/>
      <c r="DZS285" s="24"/>
      <c r="DZT285" s="24"/>
      <c r="DZU285" s="24"/>
      <c r="DZV285" s="24"/>
      <c r="DZW285" s="24"/>
      <c r="DZX285" s="24"/>
      <c r="EAB285" s="3"/>
      <c r="EAC285" s="31"/>
      <c r="EAD285" s="5"/>
      <c r="EAE285" s="9"/>
      <c r="EAH285" s="2"/>
      <c r="EAK285" s="24"/>
      <c r="EAL285" s="24"/>
      <c r="EAM285" s="31"/>
      <c r="EAN285" s="24"/>
      <c r="EAO285" s="24"/>
      <c r="EAP285" s="24"/>
      <c r="EAQ285" s="24"/>
      <c r="EAR285" s="24"/>
      <c r="EAS285" s="24"/>
      <c r="EAT285" s="24"/>
      <c r="EAU285" s="24"/>
      <c r="EAV285" s="24"/>
      <c r="EAW285" s="24"/>
      <c r="EAX285" s="24"/>
      <c r="EAY285" s="24"/>
      <c r="EAZ285" s="24"/>
      <c r="EBA285" s="24"/>
      <c r="EBB285" s="24"/>
      <c r="EBF285" s="3"/>
      <c r="EBG285" s="31"/>
      <c r="EBH285" s="5"/>
      <c r="EBI285" s="9"/>
      <c r="EBL285" s="2"/>
      <c r="EBO285" s="24"/>
      <c r="EBP285" s="24"/>
      <c r="EBQ285" s="31"/>
      <c r="EBR285" s="24"/>
      <c r="EBS285" s="24"/>
      <c r="EBT285" s="24"/>
      <c r="EBU285" s="24"/>
      <c r="EBV285" s="24"/>
      <c r="EBW285" s="24"/>
      <c r="EBX285" s="24"/>
      <c r="EBY285" s="24"/>
      <c r="EBZ285" s="24"/>
      <c r="ECA285" s="24"/>
      <c r="ECB285" s="24"/>
      <c r="ECC285" s="24"/>
      <c r="ECD285" s="24"/>
      <c r="ECE285" s="24"/>
      <c r="ECF285" s="24"/>
      <c r="ECJ285" s="3"/>
      <c r="ECK285" s="31"/>
      <c r="ECL285" s="5"/>
      <c r="ECM285" s="9"/>
      <c r="ECP285" s="2"/>
      <c r="ECS285" s="24"/>
      <c r="ECT285" s="24"/>
      <c r="ECU285" s="31"/>
      <c r="ECV285" s="24"/>
      <c r="ECW285" s="24"/>
      <c r="ECX285" s="24"/>
      <c r="ECY285" s="24"/>
      <c r="ECZ285" s="24"/>
      <c r="EDA285" s="24"/>
      <c r="EDB285" s="24"/>
      <c r="EDC285" s="24"/>
      <c r="EDD285" s="24"/>
      <c r="EDE285" s="24"/>
      <c r="EDF285" s="24"/>
      <c r="EDG285" s="24"/>
      <c r="EDH285" s="24"/>
      <c r="EDI285" s="24"/>
      <c r="EDJ285" s="24"/>
      <c r="EDN285" s="3"/>
      <c r="EDO285" s="31"/>
      <c r="EDP285" s="5"/>
      <c r="EDQ285" s="9"/>
      <c r="EDT285" s="2"/>
      <c r="EDW285" s="24"/>
      <c r="EDX285" s="24"/>
      <c r="EDY285" s="31"/>
      <c r="EDZ285" s="24"/>
      <c r="EEA285" s="24"/>
      <c r="EEB285" s="24"/>
      <c r="EEC285" s="24"/>
      <c r="EED285" s="24"/>
      <c r="EEE285" s="24"/>
      <c r="EEF285" s="24"/>
      <c r="EEG285" s="24"/>
      <c r="EEH285" s="24"/>
      <c r="EEI285" s="24"/>
      <c r="EEJ285" s="24"/>
      <c r="EEK285" s="24"/>
      <c r="EEL285" s="24"/>
      <c r="EEM285" s="24"/>
      <c r="EEN285" s="24"/>
      <c r="EER285" s="3"/>
      <c r="EES285" s="31"/>
      <c r="EET285" s="5"/>
      <c r="EEU285" s="9"/>
      <c r="EEX285" s="2"/>
      <c r="EFA285" s="24"/>
      <c r="EFB285" s="24"/>
      <c r="EFC285" s="31"/>
      <c r="EFD285" s="24"/>
      <c r="EFE285" s="24"/>
      <c r="EFF285" s="24"/>
      <c r="EFG285" s="24"/>
      <c r="EFH285" s="24"/>
      <c r="EFI285" s="24"/>
      <c r="EFJ285" s="24"/>
      <c r="EFK285" s="24"/>
      <c r="EFL285" s="24"/>
      <c r="EFM285" s="24"/>
      <c r="EFN285" s="24"/>
      <c r="EFO285" s="24"/>
      <c r="EFP285" s="24"/>
      <c r="EFQ285" s="24"/>
      <c r="EFR285" s="24"/>
      <c r="EFV285" s="3"/>
      <c r="EFW285" s="31"/>
      <c r="EFX285" s="5"/>
      <c r="EFY285" s="9"/>
      <c r="EGB285" s="2"/>
      <c r="EGE285" s="24"/>
      <c r="EGF285" s="24"/>
      <c r="EGG285" s="31"/>
      <c r="EGH285" s="24"/>
      <c r="EGI285" s="24"/>
      <c r="EGJ285" s="24"/>
      <c r="EGK285" s="24"/>
      <c r="EGL285" s="24"/>
      <c r="EGM285" s="24"/>
      <c r="EGN285" s="24"/>
      <c r="EGO285" s="24"/>
      <c r="EGP285" s="24"/>
      <c r="EGQ285" s="24"/>
      <c r="EGR285" s="24"/>
      <c r="EGS285" s="24"/>
      <c r="EGT285" s="24"/>
      <c r="EGU285" s="24"/>
      <c r="EGV285" s="24"/>
      <c r="EGZ285" s="3"/>
      <c r="EHA285" s="31"/>
      <c r="EHB285" s="5"/>
      <c r="EHC285" s="9"/>
      <c r="EHF285" s="2"/>
      <c r="EHI285" s="24"/>
      <c r="EHJ285" s="24"/>
      <c r="EHK285" s="31"/>
      <c r="EHL285" s="24"/>
      <c r="EHM285" s="24"/>
      <c r="EHN285" s="24"/>
      <c r="EHO285" s="24"/>
      <c r="EHP285" s="24"/>
      <c r="EHQ285" s="24"/>
      <c r="EHR285" s="24"/>
      <c r="EHS285" s="24"/>
      <c r="EHT285" s="24"/>
      <c r="EHU285" s="24"/>
      <c r="EHV285" s="24"/>
      <c r="EHW285" s="24"/>
      <c r="EHX285" s="24"/>
      <c r="EHY285" s="24"/>
      <c r="EHZ285" s="24"/>
      <c r="EID285" s="3"/>
      <c r="EIE285" s="31"/>
      <c r="EIF285" s="5"/>
      <c r="EIG285" s="9"/>
      <c r="EIJ285" s="2"/>
      <c r="EIM285" s="24"/>
      <c r="EIN285" s="24"/>
      <c r="EIO285" s="31"/>
      <c r="EIP285" s="24"/>
      <c r="EIQ285" s="24"/>
      <c r="EIR285" s="24"/>
      <c r="EIS285" s="24"/>
      <c r="EIT285" s="24"/>
      <c r="EIU285" s="24"/>
      <c r="EIV285" s="24"/>
      <c r="EIW285" s="24"/>
      <c r="EIX285" s="24"/>
      <c r="EIY285" s="24"/>
      <c r="EIZ285" s="24"/>
      <c r="EJA285" s="24"/>
      <c r="EJB285" s="24"/>
      <c r="EJC285" s="24"/>
      <c r="EJD285" s="24"/>
      <c r="EJH285" s="3"/>
      <c r="EJI285" s="31"/>
      <c r="EJJ285" s="5"/>
      <c r="EJK285" s="9"/>
      <c r="EJN285" s="2"/>
      <c r="EJQ285" s="24"/>
      <c r="EJR285" s="24"/>
      <c r="EJS285" s="31"/>
      <c r="EJT285" s="24"/>
      <c r="EJU285" s="24"/>
      <c r="EJV285" s="24"/>
      <c r="EJW285" s="24"/>
      <c r="EJX285" s="24"/>
      <c r="EJY285" s="24"/>
      <c r="EJZ285" s="24"/>
      <c r="EKA285" s="24"/>
      <c r="EKB285" s="24"/>
      <c r="EKC285" s="24"/>
      <c r="EKD285" s="24"/>
      <c r="EKE285" s="24"/>
      <c r="EKF285" s="24"/>
      <c r="EKG285" s="24"/>
      <c r="EKH285" s="24"/>
      <c r="EKL285" s="3"/>
      <c r="EKM285" s="31"/>
      <c r="EKN285" s="5"/>
      <c r="EKO285" s="9"/>
      <c r="EKR285" s="2"/>
      <c r="EKU285" s="24"/>
      <c r="EKV285" s="24"/>
      <c r="EKW285" s="31"/>
      <c r="EKX285" s="24"/>
      <c r="EKY285" s="24"/>
      <c r="EKZ285" s="24"/>
      <c r="ELA285" s="24"/>
      <c r="ELB285" s="24"/>
      <c r="ELC285" s="24"/>
      <c r="ELD285" s="24"/>
      <c r="ELE285" s="24"/>
      <c r="ELF285" s="24"/>
      <c r="ELG285" s="24"/>
      <c r="ELH285" s="24"/>
      <c r="ELI285" s="24"/>
      <c r="ELJ285" s="24"/>
      <c r="ELK285" s="24"/>
      <c r="ELL285" s="24"/>
      <c r="ELP285" s="3"/>
      <c r="ELQ285" s="31"/>
      <c r="ELR285" s="5"/>
      <c r="ELS285" s="9"/>
      <c r="ELV285" s="2"/>
      <c r="ELY285" s="24"/>
      <c r="ELZ285" s="24"/>
      <c r="EMA285" s="31"/>
      <c r="EMB285" s="24"/>
      <c r="EMC285" s="24"/>
      <c r="EMD285" s="24"/>
      <c r="EME285" s="24"/>
      <c r="EMF285" s="24"/>
      <c r="EMG285" s="24"/>
      <c r="EMH285" s="24"/>
      <c r="EMI285" s="24"/>
      <c r="EMJ285" s="24"/>
      <c r="EMK285" s="24"/>
      <c r="EML285" s="24"/>
      <c r="EMM285" s="24"/>
      <c r="EMN285" s="24"/>
      <c r="EMO285" s="24"/>
      <c r="EMP285" s="24"/>
      <c r="EMT285" s="3"/>
      <c r="EMU285" s="31"/>
      <c r="EMV285" s="5"/>
      <c r="EMW285" s="9"/>
      <c r="EMZ285" s="2"/>
      <c r="ENC285" s="24"/>
      <c r="END285" s="24"/>
      <c r="ENE285" s="31"/>
      <c r="ENF285" s="24"/>
      <c r="ENG285" s="24"/>
      <c r="ENH285" s="24"/>
      <c r="ENI285" s="24"/>
      <c r="ENJ285" s="24"/>
      <c r="ENK285" s="24"/>
      <c r="ENL285" s="24"/>
      <c r="ENM285" s="24"/>
      <c r="ENN285" s="24"/>
      <c r="ENO285" s="24"/>
      <c r="ENP285" s="24"/>
      <c r="ENQ285" s="24"/>
      <c r="ENR285" s="24"/>
      <c r="ENS285" s="24"/>
      <c r="ENT285" s="24"/>
      <c r="ENX285" s="3"/>
      <c r="ENY285" s="31"/>
      <c r="ENZ285" s="5"/>
      <c r="EOA285" s="9"/>
      <c r="EOD285" s="2"/>
      <c r="EOG285" s="24"/>
      <c r="EOH285" s="24"/>
      <c r="EOI285" s="31"/>
      <c r="EOJ285" s="24"/>
      <c r="EOK285" s="24"/>
      <c r="EOL285" s="24"/>
      <c r="EOM285" s="24"/>
      <c r="EON285" s="24"/>
      <c r="EOO285" s="24"/>
      <c r="EOP285" s="24"/>
      <c r="EOQ285" s="24"/>
      <c r="EOR285" s="24"/>
      <c r="EOS285" s="24"/>
      <c r="EOT285" s="24"/>
      <c r="EOU285" s="24"/>
      <c r="EOV285" s="24"/>
      <c r="EOW285" s="24"/>
      <c r="EOX285" s="24"/>
      <c r="EPB285" s="3"/>
      <c r="EPC285" s="31"/>
      <c r="EPD285" s="5"/>
      <c r="EPE285" s="9"/>
      <c r="EPH285" s="2"/>
      <c r="EPK285" s="24"/>
      <c r="EPL285" s="24"/>
      <c r="EPM285" s="31"/>
      <c r="EPN285" s="24"/>
      <c r="EPO285" s="24"/>
      <c r="EPP285" s="24"/>
      <c r="EPQ285" s="24"/>
      <c r="EPR285" s="24"/>
      <c r="EPS285" s="24"/>
      <c r="EPT285" s="24"/>
      <c r="EPU285" s="24"/>
      <c r="EPV285" s="24"/>
      <c r="EPW285" s="24"/>
      <c r="EPX285" s="24"/>
      <c r="EPY285" s="24"/>
      <c r="EPZ285" s="24"/>
      <c r="EQA285" s="24"/>
      <c r="EQB285" s="24"/>
      <c r="EQF285" s="3"/>
      <c r="EQG285" s="31"/>
      <c r="EQH285" s="5"/>
      <c r="EQI285" s="9"/>
      <c r="EQL285" s="2"/>
      <c r="EQO285" s="24"/>
      <c r="EQP285" s="24"/>
      <c r="EQQ285" s="31"/>
      <c r="EQR285" s="24"/>
      <c r="EQS285" s="24"/>
      <c r="EQT285" s="24"/>
      <c r="EQU285" s="24"/>
      <c r="EQV285" s="24"/>
      <c r="EQW285" s="24"/>
      <c r="EQX285" s="24"/>
      <c r="EQY285" s="24"/>
      <c r="EQZ285" s="24"/>
      <c r="ERA285" s="24"/>
      <c r="ERB285" s="24"/>
      <c r="ERC285" s="24"/>
      <c r="ERD285" s="24"/>
      <c r="ERE285" s="24"/>
      <c r="ERF285" s="24"/>
      <c r="ERJ285" s="3"/>
      <c r="ERK285" s="31"/>
      <c r="ERL285" s="5"/>
      <c r="ERM285" s="9"/>
      <c r="ERP285" s="2"/>
      <c r="ERS285" s="24"/>
      <c r="ERT285" s="24"/>
      <c r="ERU285" s="31"/>
      <c r="ERV285" s="24"/>
      <c r="ERW285" s="24"/>
      <c r="ERX285" s="24"/>
      <c r="ERY285" s="24"/>
      <c r="ERZ285" s="24"/>
      <c r="ESA285" s="24"/>
      <c r="ESB285" s="24"/>
      <c r="ESC285" s="24"/>
      <c r="ESD285" s="24"/>
      <c r="ESE285" s="24"/>
      <c r="ESF285" s="24"/>
      <c r="ESG285" s="24"/>
      <c r="ESH285" s="24"/>
      <c r="ESI285" s="24"/>
      <c r="ESJ285" s="24"/>
      <c r="ESN285" s="3"/>
      <c r="ESO285" s="31"/>
      <c r="ESP285" s="5"/>
      <c r="ESQ285" s="9"/>
      <c r="EST285" s="2"/>
      <c r="ESW285" s="24"/>
      <c r="ESX285" s="24"/>
      <c r="ESY285" s="31"/>
      <c r="ESZ285" s="24"/>
      <c r="ETA285" s="24"/>
      <c r="ETB285" s="24"/>
      <c r="ETC285" s="24"/>
      <c r="ETD285" s="24"/>
      <c r="ETE285" s="24"/>
      <c r="ETF285" s="24"/>
      <c r="ETG285" s="24"/>
      <c r="ETH285" s="24"/>
      <c r="ETI285" s="24"/>
      <c r="ETJ285" s="24"/>
      <c r="ETK285" s="24"/>
      <c r="ETL285" s="24"/>
      <c r="ETM285" s="24"/>
      <c r="ETN285" s="24"/>
      <c r="ETR285" s="3"/>
      <c r="ETS285" s="31"/>
      <c r="ETT285" s="5"/>
      <c r="ETU285" s="9"/>
      <c r="ETX285" s="2"/>
      <c r="EUA285" s="24"/>
      <c r="EUB285" s="24"/>
      <c r="EUC285" s="31"/>
      <c r="EUD285" s="24"/>
      <c r="EUE285" s="24"/>
      <c r="EUF285" s="24"/>
      <c r="EUG285" s="24"/>
      <c r="EUH285" s="24"/>
      <c r="EUI285" s="24"/>
      <c r="EUJ285" s="24"/>
      <c r="EUK285" s="24"/>
      <c r="EUL285" s="24"/>
      <c r="EUM285" s="24"/>
      <c r="EUN285" s="24"/>
      <c r="EUO285" s="24"/>
      <c r="EUP285" s="24"/>
      <c r="EUQ285" s="24"/>
      <c r="EUR285" s="24"/>
      <c r="EUV285" s="3"/>
      <c r="EUW285" s="31"/>
      <c r="EUX285" s="5"/>
      <c r="EUY285" s="9"/>
      <c r="EVB285" s="2"/>
      <c r="EVE285" s="24"/>
      <c r="EVF285" s="24"/>
      <c r="EVG285" s="31"/>
      <c r="EVH285" s="24"/>
      <c r="EVI285" s="24"/>
      <c r="EVJ285" s="24"/>
      <c r="EVK285" s="24"/>
      <c r="EVL285" s="24"/>
      <c r="EVM285" s="24"/>
      <c r="EVN285" s="24"/>
      <c r="EVO285" s="24"/>
      <c r="EVP285" s="24"/>
      <c r="EVQ285" s="24"/>
      <c r="EVR285" s="24"/>
      <c r="EVS285" s="24"/>
      <c r="EVT285" s="24"/>
      <c r="EVU285" s="24"/>
      <c r="EVV285" s="24"/>
      <c r="EVZ285" s="3"/>
      <c r="EWA285" s="31"/>
      <c r="EWB285" s="5"/>
      <c r="EWC285" s="9"/>
      <c r="EWF285" s="2"/>
      <c r="EWI285" s="24"/>
      <c r="EWJ285" s="24"/>
      <c r="EWK285" s="31"/>
      <c r="EWL285" s="24"/>
      <c r="EWM285" s="24"/>
      <c r="EWN285" s="24"/>
      <c r="EWO285" s="24"/>
      <c r="EWP285" s="24"/>
      <c r="EWQ285" s="24"/>
      <c r="EWR285" s="24"/>
      <c r="EWS285" s="24"/>
      <c r="EWT285" s="24"/>
      <c r="EWU285" s="24"/>
      <c r="EWV285" s="24"/>
      <c r="EWW285" s="24"/>
      <c r="EWX285" s="24"/>
      <c r="EWY285" s="24"/>
      <c r="EWZ285" s="24"/>
      <c r="EXD285" s="3"/>
      <c r="EXE285" s="31"/>
      <c r="EXF285" s="5"/>
      <c r="EXG285" s="9"/>
      <c r="EXJ285" s="2"/>
      <c r="EXM285" s="24"/>
      <c r="EXN285" s="24"/>
      <c r="EXO285" s="31"/>
      <c r="EXP285" s="24"/>
      <c r="EXQ285" s="24"/>
      <c r="EXR285" s="24"/>
      <c r="EXS285" s="24"/>
      <c r="EXT285" s="24"/>
      <c r="EXU285" s="24"/>
      <c r="EXV285" s="24"/>
      <c r="EXW285" s="24"/>
      <c r="EXX285" s="24"/>
      <c r="EXY285" s="24"/>
      <c r="EXZ285" s="24"/>
      <c r="EYA285" s="24"/>
      <c r="EYB285" s="24"/>
      <c r="EYC285" s="24"/>
      <c r="EYD285" s="24"/>
      <c r="EYH285" s="3"/>
      <c r="EYI285" s="31"/>
      <c r="EYJ285" s="5"/>
      <c r="EYK285" s="9"/>
      <c r="EYN285" s="2"/>
      <c r="EYQ285" s="24"/>
      <c r="EYR285" s="24"/>
      <c r="EYS285" s="31"/>
      <c r="EYT285" s="24"/>
      <c r="EYU285" s="24"/>
      <c r="EYV285" s="24"/>
      <c r="EYW285" s="24"/>
      <c r="EYX285" s="24"/>
      <c r="EYY285" s="24"/>
      <c r="EYZ285" s="24"/>
      <c r="EZA285" s="24"/>
      <c r="EZB285" s="24"/>
      <c r="EZC285" s="24"/>
      <c r="EZD285" s="24"/>
      <c r="EZE285" s="24"/>
      <c r="EZF285" s="24"/>
      <c r="EZG285" s="24"/>
      <c r="EZH285" s="24"/>
      <c r="EZL285" s="3"/>
      <c r="EZM285" s="31"/>
      <c r="EZN285" s="5"/>
      <c r="EZO285" s="9"/>
      <c r="EZR285" s="2"/>
      <c r="EZU285" s="24"/>
      <c r="EZV285" s="24"/>
      <c r="EZW285" s="31"/>
      <c r="EZX285" s="24"/>
      <c r="EZY285" s="24"/>
      <c r="EZZ285" s="24"/>
      <c r="FAA285" s="24"/>
      <c r="FAB285" s="24"/>
      <c r="FAC285" s="24"/>
      <c r="FAD285" s="24"/>
      <c r="FAE285" s="24"/>
      <c r="FAF285" s="24"/>
      <c r="FAG285" s="24"/>
      <c r="FAH285" s="24"/>
      <c r="FAI285" s="24"/>
      <c r="FAJ285" s="24"/>
      <c r="FAK285" s="24"/>
      <c r="FAL285" s="24"/>
      <c r="FAP285" s="3"/>
      <c r="FAQ285" s="31"/>
      <c r="FAR285" s="5"/>
      <c r="FAS285" s="9"/>
      <c r="FAV285" s="2"/>
      <c r="FAY285" s="24"/>
      <c r="FAZ285" s="24"/>
      <c r="FBA285" s="31"/>
      <c r="FBB285" s="24"/>
      <c r="FBC285" s="24"/>
      <c r="FBD285" s="24"/>
      <c r="FBE285" s="24"/>
      <c r="FBF285" s="24"/>
      <c r="FBG285" s="24"/>
      <c r="FBH285" s="24"/>
      <c r="FBI285" s="24"/>
      <c r="FBJ285" s="24"/>
      <c r="FBK285" s="24"/>
      <c r="FBL285" s="24"/>
      <c r="FBM285" s="24"/>
      <c r="FBN285" s="24"/>
      <c r="FBO285" s="24"/>
      <c r="FBP285" s="24"/>
      <c r="FBT285" s="3"/>
      <c r="FBU285" s="31"/>
      <c r="FBV285" s="5"/>
      <c r="FBW285" s="9"/>
      <c r="FBZ285" s="2"/>
      <c r="FCC285" s="24"/>
      <c r="FCD285" s="24"/>
      <c r="FCE285" s="31"/>
      <c r="FCF285" s="24"/>
      <c r="FCG285" s="24"/>
      <c r="FCH285" s="24"/>
      <c r="FCI285" s="24"/>
      <c r="FCJ285" s="24"/>
      <c r="FCK285" s="24"/>
      <c r="FCL285" s="24"/>
      <c r="FCM285" s="24"/>
      <c r="FCN285" s="24"/>
      <c r="FCO285" s="24"/>
      <c r="FCP285" s="24"/>
      <c r="FCQ285" s="24"/>
      <c r="FCR285" s="24"/>
      <c r="FCS285" s="24"/>
      <c r="FCT285" s="24"/>
      <c r="FCX285" s="3"/>
      <c r="FCY285" s="31"/>
      <c r="FCZ285" s="5"/>
      <c r="FDA285" s="9"/>
      <c r="FDD285" s="2"/>
      <c r="FDG285" s="24"/>
      <c r="FDH285" s="24"/>
      <c r="FDI285" s="31"/>
      <c r="FDJ285" s="24"/>
      <c r="FDK285" s="24"/>
      <c r="FDL285" s="24"/>
      <c r="FDM285" s="24"/>
      <c r="FDN285" s="24"/>
      <c r="FDO285" s="24"/>
      <c r="FDP285" s="24"/>
      <c r="FDQ285" s="24"/>
      <c r="FDR285" s="24"/>
      <c r="FDS285" s="24"/>
      <c r="FDT285" s="24"/>
      <c r="FDU285" s="24"/>
      <c r="FDV285" s="24"/>
      <c r="FDW285" s="24"/>
      <c r="FDX285" s="24"/>
      <c r="FEB285" s="3"/>
      <c r="FEC285" s="31"/>
      <c r="FED285" s="5"/>
      <c r="FEE285" s="9"/>
      <c r="FEH285" s="2"/>
      <c r="FEK285" s="24"/>
      <c r="FEL285" s="24"/>
      <c r="FEM285" s="31"/>
      <c r="FEN285" s="24"/>
      <c r="FEO285" s="24"/>
      <c r="FEP285" s="24"/>
      <c r="FEQ285" s="24"/>
      <c r="FER285" s="24"/>
      <c r="FES285" s="24"/>
      <c r="FET285" s="24"/>
      <c r="FEU285" s="24"/>
      <c r="FEV285" s="24"/>
      <c r="FEW285" s="24"/>
      <c r="FEX285" s="24"/>
      <c r="FEY285" s="24"/>
      <c r="FEZ285" s="24"/>
      <c r="FFA285" s="24"/>
      <c r="FFB285" s="24"/>
      <c r="FFF285" s="3"/>
      <c r="FFG285" s="31"/>
      <c r="FFH285" s="5"/>
      <c r="FFI285" s="9"/>
      <c r="FFL285" s="2"/>
      <c r="FFO285" s="24"/>
      <c r="FFP285" s="24"/>
      <c r="FFQ285" s="31"/>
      <c r="FFR285" s="24"/>
      <c r="FFS285" s="24"/>
      <c r="FFT285" s="24"/>
      <c r="FFU285" s="24"/>
      <c r="FFV285" s="24"/>
      <c r="FFW285" s="24"/>
      <c r="FFX285" s="24"/>
      <c r="FFY285" s="24"/>
      <c r="FFZ285" s="24"/>
      <c r="FGA285" s="24"/>
      <c r="FGB285" s="24"/>
      <c r="FGC285" s="24"/>
      <c r="FGD285" s="24"/>
      <c r="FGE285" s="24"/>
      <c r="FGF285" s="24"/>
      <c r="FGJ285" s="3"/>
      <c r="FGK285" s="31"/>
      <c r="FGL285" s="5"/>
      <c r="FGM285" s="9"/>
      <c r="FGP285" s="2"/>
      <c r="FGS285" s="24"/>
      <c r="FGT285" s="24"/>
      <c r="FGU285" s="31"/>
      <c r="FGV285" s="24"/>
      <c r="FGW285" s="24"/>
      <c r="FGX285" s="24"/>
      <c r="FGY285" s="24"/>
      <c r="FGZ285" s="24"/>
      <c r="FHA285" s="24"/>
      <c r="FHB285" s="24"/>
      <c r="FHC285" s="24"/>
      <c r="FHD285" s="24"/>
      <c r="FHE285" s="24"/>
      <c r="FHF285" s="24"/>
      <c r="FHG285" s="24"/>
      <c r="FHH285" s="24"/>
      <c r="FHI285" s="24"/>
      <c r="FHJ285" s="24"/>
      <c r="FHN285" s="3"/>
      <c r="FHO285" s="31"/>
      <c r="FHP285" s="5"/>
      <c r="FHQ285" s="9"/>
      <c r="FHT285" s="2"/>
      <c r="FHW285" s="24"/>
      <c r="FHX285" s="24"/>
      <c r="FHY285" s="31"/>
      <c r="FHZ285" s="24"/>
      <c r="FIA285" s="24"/>
      <c r="FIB285" s="24"/>
      <c r="FIC285" s="24"/>
      <c r="FID285" s="24"/>
      <c r="FIE285" s="24"/>
      <c r="FIF285" s="24"/>
      <c r="FIG285" s="24"/>
      <c r="FIH285" s="24"/>
      <c r="FII285" s="24"/>
      <c r="FIJ285" s="24"/>
      <c r="FIK285" s="24"/>
      <c r="FIL285" s="24"/>
      <c r="FIM285" s="24"/>
      <c r="FIN285" s="24"/>
      <c r="FIR285" s="3"/>
      <c r="FIS285" s="31"/>
      <c r="FIT285" s="5"/>
      <c r="FIU285" s="9"/>
      <c r="FIX285" s="2"/>
      <c r="FJA285" s="24"/>
      <c r="FJB285" s="24"/>
      <c r="FJC285" s="31"/>
      <c r="FJD285" s="24"/>
      <c r="FJE285" s="24"/>
      <c r="FJF285" s="24"/>
      <c r="FJG285" s="24"/>
      <c r="FJH285" s="24"/>
      <c r="FJI285" s="24"/>
      <c r="FJJ285" s="24"/>
      <c r="FJK285" s="24"/>
      <c r="FJL285" s="24"/>
      <c r="FJM285" s="24"/>
      <c r="FJN285" s="24"/>
      <c r="FJO285" s="24"/>
      <c r="FJP285" s="24"/>
      <c r="FJQ285" s="24"/>
      <c r="FJR285" s="24"/>
      <c r="FJV285" s="3"/>
      <c r="FJW285" s="31"/>
      <c r="FJX285" s="5"/>
      <c r="FJY285" s="9"/>
      <c r="FKB285" s="2"/>
      <c r="FKE285" s="24"/>
      <c r="FKF285" s="24"/>
      <c r="FKG285" s="31"/>
      <c r="FKH285" s="24"/>
      <c r="FKI285" s="24"/>
      <c r="FKJ285" s="24"/>
      <c r="FKK285" s="24"/>
      <c r="FKL285" s="24"/>
      <c r="FKM285" s="24"/>
      <c r="FKN285" s="24"/>
      <c r="FKO285" s="24"/>
      <c r="FKP285" s="24"/>
      <c r="FKQ285" s="24"/>
      <c r="FKR285" s="24"/>
      <c r="FKS285" s="24"/>
      <c r="FKT285" s="24"/>
      <c r="FKU285" s="24"/>
      <c r="FKV285" s="24"/>
      <c r="FKZ285" s="3"/>
      <c r="FLA285" s="31"/>
      <c r="FLB285" s="5"/>
      <c r="FLC285" s="9"/>
      <c r="FLF285" s="2"/>
      <c r="FLI285" s="24"/>
      <c r="FLJ285" s="24"/>
      <c r="FLK285" s="31"/>
      <c r="FLL285" s="24"/>
      <c r="FLM285" s="24"/>
      <c r="FLN285" s="24"/>
      <c r="FLO285" s="24"/>
      <c r="FLP285" s="24"/>
      <c r="FLQ285" s="24"/>
      <c r="FLR285" s="24"/>
      <c r="FLS285" s="24"/>
      <c r="FLT285" s="24"/>
      <c r="FLU285" s="24"/>
      <c r="FLV285" s="24"/>
      <c r="FLW285" s="24"/>
      <c r="FLX285" s="24"/>
      <c r="FLY285" s="24"/>
      <c r="FLZ285" s="24"/>
      <c r="FMD285" s="3"/>
      <c r="FME285" s="31"/>
      <c r="FMF285" s="5"/>
      <c r="FMG285" s="9"/>
      <c r="FMJ285" s="2"/>
      <c r="FMM285" s="24"/>
      <c r="FMN285" s="24"/>
      <c r="FMO285" s="31"/>
      <c r="FMP285" s="24"/>
      <c r="FMQ285" s="24"/>
      <c r="FMR285" s="24"/>
      <c r="FMS285" s="24"/>
      <c r="FMT285" s="24"/>
      <c r="FMU285" s="24"/>
      <c r="FMV285" s="24"/>
      <c r="FMW285" s="24"/>
      <c r="FMX285" s="24"/>
      <c r="FMY285" s="24"/>
      <c r="FMZ285" s="24"/>
      <c r="FNA285" s="24"/>
      <c r="FNB285" s="24"/>
      <c r="FNC285" s="24"/>
      <c r="FND285" s="24"/>
      <c r="FNH285" s="3"/>
      <c r="FNI285" s="31"/>
      <c r="FNJ285" s="5"/>
      <c r="FNK285" s="9"/>
      <c r="FNN285" s="2"/>
      <c r="FNQ285" s="24"/>
      <c r="FNR285" s="24"/>
      <c r="FNS285" s="31"/>
      <c r="FNT285" s="24"/>
      <c r="FNU285" s="24"/>
      <c r="FNV285" s="24"/>
      <c r="FNW285" s="24"/>
      <c r="FNX285" s="24"/>
      <c r="FNY285" s="24"/>
      <c r="FNZ285" s="24"/>
      <c r="FOA285" s="24"/>
      <c r="FOB285" s="24"/>
      <c r="FOC285" s="24"/>
      <c r="FOD285" s="24"/>
      <c r="FOE285" s="24"/>
      <c r="FOF285" s="24"/>
      <c r="FOG285" s="24"/>
      <c r="FOH285" s="24"/>
      <c r="FOL285" s="3"/>
      <c r="FOM285" s="31"/>
      <c r="FON285" s="5"/>
      <c r="FOO285" s="9"/>
      <c r="FOR285" s="2"/>
      <c r="FOU285" s="24"/>
      <c r="FOV285" s="24"/>
      <c r="FOW285" s="31"/>
      <c r="FOX285" s="24"/>
      <c r="FOY285" s="24"/>
      <c r="FOZ285" s="24"/>
      <c r="FPA285" s="24"/>
      <c r="FPB285" s="24"/>
      <c r="FPC285" s="24"/>
      <c r="FPD285" s="24"/>
      <c r="FPE285" s="24"/>
      <c r="FPF285" s="24"/>
      <c r="FPG285" s="24"/>
      <c r="FPH285" s="24"/>
      <c r="FPI285" s="24"/>
      <c r="FPJ285" s="24"/>
      <c r="FPK285" s="24"/>
      <c r="FPL285" s="24"/>
      <c r="FPP285" s="3"/>
      <c r="FPQ285" s="31"/>
      <c r="FPR285" s="5"/>
      <c r="FPS285" s="9"/>
      <c r="FPV285" s="2"/>
      <c r="FPY285" s="24"/>
      <c r="FPZ285" s="24"/>
      <c r="FQA285" s="31"/>
      <c r="FQB285" s="24"/>
      <c r="FQC285" s="24"/>
      <c r="FQD285" s="24"/>
      <c r="FQE285" s="24"/>
      <c r="FQF285" s="24"/>
      <c r="FQG285" s="24"/>
      <c r="FQH285" s="24"/>
      <c r="FQI285" s="24"/>
      <c r="FQJ285" s="24"/>
      <c r="FQK285" s="24"/>
      <c r="FQL285" s="24"/>
      <c r="FQM285" s="24"/>
      <c r="FQN285" s="24"/>
      <c r="FQO285" s="24"/>
      <c r="FQP285" s="24"/>
      <c r="FQT285" s="3"/>
      <c r="FQU285" s="31"/>
      <c r="FQV285" s="5"/>
      <c r="FQW285" s="9"/>
      <c r="FQZ285" s="2"/>
      <c r="FRC285" s="24"/>
      <c r="FRD285" s="24"/>
      <c r="FRE285" s="31"/>
      <c r="FRF285" s="24"/>
      <c r="FRG285" s="24"/>
      <c r="FRH285" s="24"/>
      <c r="FRI285" s="24"/>
      <c r="FRJ285" s="24"/>
      <c r="FRK285" s="24"/>
      <c r="FRL285" s="24"/>
      <c r="FRM285" s="24"/>
      <c r="FRN285" s="24"/>
      <c r="FRO285" s="24"/>
      <c r="FRP285" s="24"/>
      <c r="FRQ285" s="24"/>
      <c r="FRR285" s="24"/>
      <c r="FRS285" s="24"/>
      <c r="FRT285" s="24"/>
      <c r="FRX285" s="3"/>
      <c r="FRY285" s="31"/>
      <c r="FRZ285" s="5"/>
      <c r="FSA285" s="9"/>
      <c r="FSD285" s="2"/>
      <c r="FSG285" s="24"/>
      <c r="FSH285" s="24"/>
      <c r="FSI285" s="31"/>
      <c r="FSJ285" s="24"/>
      <c r="FSK285" s="24"/>
      <c r="FSL285" s="24"/>
      <c r="FSM285" s="24"/>
      <c r="FSN285" s="24"/>
      <c r="FSO285" s="24"/>
      <c r="FSP285" s="24"/>
      <c r="FSQ285" s="24"/>
      <c r="FSR285" s="24"/>
      <c r="FSS285" s="24"/>
      <c r="FST285" s="24"/>
      <c r="FSU285" s="24"/>
      <c r="FSV285" s="24"/>
      <c r="FSW285" s="24"/>
      <c r="FSX285" s="24"/>
      <c r="FTB285" s="3"/>
      <c r="FTC285" s="31"/>
      <c r="FTD285" s="5"/>
      <c r="FTE285" s="9"/>
      <c r="FTH285" s="2"/>
      <c r="FTK285" s="24"/>
      <c r="FTL285" s="24"/>
      <c r="FTM285" s="31"/>
      <c r="FTN285" s="24"/>
      <c r="FTO285" s="24"/>
      <c r="FTP285" s="24"/>
      <c r="FTQ285" s="24"/>
      <c r="FTR285" s="24"/>
      <c r="FTS285" s="24"/>
      <c r="FTT285" s="24"/>
      <c r="FTU285" s="24"/>
      <c r="FTV285" s="24"/>
      <c r="FTW285" s="24"/>
      <c r="FTX285" s="24"/>
      <c r="FTY285" s="24"/>
      <c r="FTZ285" s="24"/>
      <c r="FUA285" s="24"/>
      <c r="FUB285" s="24"/>
      <c r="FUF285" s="3"/>
      <c r="FUG285" s="31"/>
      <c r="FUH285" s="5"/>
      <c r="FUI285" s="9"/>
      <c r="FUL285" s="2"/>
      <c r="FUO285" s="24"/>
      <c r="FUP285" s="24"/>
      <c r="FUQ285" s="31"/>
      <c r="FUR285" s="24"/>
      <c r="FUS285" s="24"/>
      <c r="FUT285" s="24"/>
      <c r="FUU285" s="24"/>
      <c r="FUV285" s="24"/>
      <c r="FUW285" s="24"/>
      <c r="FUX285" s="24"/>
      <c r="FUY285" s="24"/>
      <c r="FUZ285" s="24"/>
      <c r="FVA285" s="24"/>
      <c r="FVB285" s="24"/>
      <c r="FVC285" s="24"/>
      <c r="FVD285" s="24"/>
      <c r="FVE285" s="24"/>
      <c r="FVF285" s="24"/>
      <c r="FVJ285" s="3"/>
      <c r="FVK285" s="31"/>
      <c r="FVL285" s="5"/>
      <c r="FVM285" s="9"/>
      <c r="FVP285" s="2"/>
      <c r="FVS285" s="24"/>
      <c r="FVT285" s="24"/>
      <c r="FVU285" s="31"/>
      <c r="FVV285" s="24"/>
      <c r="FVW285" s="24"/>
      <c r="FVX285" s="24"/>
      <c r="FVY285" s="24"/>
      <c r="FVZ285" s="24"/>
      <c r="FWA285" s="24"/>
      <c r="FWB285" s="24"/>
      <c r="FWC285" s="24"/>
      <c r="FWD285" s="24"/>
      <c r="FWE285" s="24"/>
      <c r="FWF285" s="24"/>
      <c r="FWG285" s="24"/>
      <c r="FWH285" s="24"/>
      <c r="FWI285" s="24"/>
      <c r="FWJ285" s="24"/>
      <c r="FWN285" s="3"/>
      <c r="FWO285" s="31"/>
      <c r="FWP285" s="5"/>
      <c r="FWQ285" s="9"/>
      <c r="FWT285" s="2"/>
      <c r="FWW285" s="24"/>
      <c r="FWX285" s="24"/>
      <c r="FWY285" s="31"/>
      <c r="FWZ285" s="24"/>
      <c r="FXA285" s="24"/>
      <c r="FXB285" s="24"/>
      <c r="FXC285" s="24"/>
      <c r="FXD285" s="24"/>
      <c r="FXE285" s="24"/>
      <c r="FXF285" s="24"/>
      <c r="FXG285" s="24"/>
      <c r="FXH285" s="24"/>
      <c r="FXI285" s="24"/>
      <c r="FXJ285" s="24"/>
      <c r="FXK285" s="24"/>
      <c r="FXL285" s="24"/>
      <c r="FXM285" s="24"/>
      <c r="FXN285" s="24"/>
      <c r="FXR285" s="3"/>
      <c r="FXS285" s="31"/>
      <c r="FXT285" s="5"/>
      <c r="FXU285" s="9"/>
      <c r="FXX285" s="2"/>
      <c r="FYA285" s="24"/>
      <c r="FYB285" s="24"/>
      <c r="FYC285" s="31"/>
      <c r="FYD285" s="24"/>
      <c r="FYE285" s="24"/>
      <c r="FYF285" s="24"/>
      <c r="FYG285" s="24"/>
      <c r="FYH285" s="24"/>
      <c r="FYI285" s="24"/>
      <c r="FYJ285" s="24"/>
      <c r="FYK285" s="24"/>
      <c r="FYL285" s="24"/>
      <c r="FYM285" s="24"/>
      <c r="FYN285" s="24"/>
      <c r="FYO285" s="24"/>
      <c r="FYP285" s="24"/>
      <c r="FYQ285" s="24"/>
      <c r="FYR285" s="24"/>
      <c r="FYV285" s="3"/>
      <c r="FYW285" s="31"/>
      <c r="FYX285" s="5"/>
      <c r="FYY285" s="9"/>
      <c r="FZB285" s="2"/>
      <c r="FZE285" s="24"/>
      <c r="FZF285" s="24"/>
      <c r="FZG285" s="31"/>
      <c r="FZH285" s="24"/>
      <c r="FZI285" s="24"/>
      <c r="FZJ285" s="24"/>
      <c r="FZK285" s="24"/>
      <c r="FZL285" s="24"/>
      <c r="FZM285" s="24"/>
      <c r="FZN285" s="24"/>
      <c r="FZO285" s="24"/>
      <c r="FZP285" s="24"/>
      <c r="FZQ285" s="24"/>
      <c r="FZR285" s="24"/>
      <c r="FZS285" s="24"/>
      <c r="FZT285" s="24"/>
      <c r="FZU285" s="24"/>
      <c r="FZV285" s="24"/>
      <c r="FZZ285" s="3"/>
      <c r="GAA285" s="31"/>
      <c r="GAB285" s="5"/>
      <c r="GAC285" s="9"/>
      <c r="GAF285" s="2"/>
      <c r="GAI285" s="24"/>
      <c r="GAJ285" s="24"/>
      <c r="GAK285" s="31"/>
      <c r="GAL285" s="24"/>
      <c r="GAM285" s="24"/>
      <c r="GAN285" s="24"/>
      <c r="GAO285" s="24"/>
      <c r="GAP285" s="24"/>
      <c r="GAQ285" s="24"/>
      <c r="GAR285" s="24"/>
      <c r="GAS285" s="24"/>
      <c r="GAT285" s="24"/>
      <c r="GAU285" s="24"/>
      <c r="GAV285" s="24"/>
      <c r="GAW285" s="24"/>
      <c r="GAX285" s="24"/>
      <c r="GAY285" s="24"/>
      <c r="GAZ285" s="24"/>
      <c r="GBD285" s="3"/>
      <c r="GBE285" s="31"/>
      <c r="GBF285" s="5"/>
      <c r="GBG285" s="9"/>
      <c r="GBJ285" s="2"/>
      <c r="GBM285" s="24"/>
      <c r="GBN285" s="24"/>
      <c r="GBO285" s="31"/>
      <c r="GBP285" s="24"/>
      <c r="GBQ285" s="24"/>
      <c r="GBR285" s="24"/>
      <c r="GBS285" s="24"/>
      <c r="GBT285" s="24"/>
      <c r="GBU285" s="24"/>
      <c r="GBV285" s="24"/>
      <c r="GBW285" s="24"/>
      <c r="GBX285" s="24"/>
      <c r="GBY285" s="24"/>
      <c r="GBZ285" s="24"/>
      <c r="GCA285" s="24"/>
      <c r="GCB285" s="24"/>
      <c r="GCC285" s="24"/>
      <c r="GCD285" s="24"/>
      <c r="GCH285" s="3"/>
      <c r="GCI285" s="31"/>
      <c r="GCJ285" s="5"/>
      <c r="GCK285" s="9"/>
      <c r="GCN285" s="2"/>
      <c r="GCQ285" s="24"/>
      <c r="GCR285" s="24"/>
      <c r="GCS285" s="31"/>
      <c r="GCT285" s="24"/>
      <c r="GCU285" s="24"/>
      <c r="GCV285" s="24"/>
      <c r="GCW285" s="24"/>
      <c r="GCX285" s="24"/>
      <c r="GCY285" s="24"/>
      <c r="GCZ285" s="24"/>
      <c r="GDA285" s="24"/>
      <c r="GDB285" s="24"/>
      <c r="GDC285" s="24"/>
      <c r="GDD285" s="24"/>
      <c r="GDE285" s="24"/>
      <c r="GDF285" s="24"/>
      <c r="GDG285" s="24"/>
      <c r="GDH285" s="24"/>
      <c r="GDL285" s="3"/>
      <c r="GDM285" s="31"/>
      <c r="GDN285" s="5"/>
      <c r="GDO285" s="9"/>
      <c r="GDR285" s="2"/>
      <c r="GDU285" s="24"/>
      <c r="GDV285" s="24"/>
      <c r="GDW285" s="31"/>
      <c r="GDX285" s="24"/>
      <c r="GDY285" s="24"/>
      <c r="GDZ285" s="24"/>
      <c r="GEA285" s="24"/>
      <c r="GEB285" s="24"/>
      <c r="GEC285" s="24"/>
      <c r="GED285" s="24"/>
      <c r="GEE285" s="24"/>
      <c r="GEF285" s="24"/>
      <c r="GEG285" s="24"/>
      <c r="GEH285" s="24"/>
      <c r="GEI285" s="24"/>
      <c r="GEJ285" s="24"/>
      <c r="GEK285" s="24"/>
      <c r="GEL285" s="24"/>
      <c r="GEP285" s="3"/>
      <c r="GEQ285" s="31"/>
      <c r="GER285" s="5"/>
      <c r="GES285" s="9"/>
      <c r="GEV285" s="2"/>
      <c r="GEY285" s="24"/>
      <c r="GEZ285" s="24"/>
      <c r="GFA285" s="31"/>
      <c r="GFB285" s="24"/>
      <c r="GFC285" s="24"/>
      <c r="GFD285" s="24"/>
      <c r="GFE285" s="24"/>
      <c r="GFF285" s="24"/>
      <c r="GFG285" s="24"/>
      <c r="GFH285" s="24"/>
      <c r="GFI285" s="24"/>
      <c r="GFJ285" s="24"/>
      <c r="GFK285" s="24"/>
      <c r="GFL285" s="24"/>
      <c r="GFM285" s="24"/>
      <c r="GFN285" s="24"/>
      <c r="GFO285" s="24"/>
      <c r="GFP285" s="24"/>
      <c r="GFT285" s="3"/>
      <c r="GFU285" s="31"/>
      <c r="GFV285" s="5"/>
      <c r="GFW285" s="9"/>
      <c r="GFZ285" s="2"/>
      <c r="GGC285" s="24"/>
      <c r="GGD285" s="24"/>
      <c r="GGE285" s="31"/>
      <c r="GGF285" s="24"/>
      <c r="GGG285" s="24"/>
      <c r="GGH285" s="24"/>
      <c r="GGI285" s="24"/>
      <c r="GGJ285" s="24"/>
      <c r="GGK285" s="24"/>
      <c r="GGL285" s="24"/>
      <c r="GGM285" s="24"/>
      <c r="GGN285" s="24"/>
      <c r="GGO285" s="24"/>
      <c r="GGP285" s="24"/>
      <c r="GGQ285" s="24"/>
      <c r="GGR285" s="24"/>
      <c r="GGS285" s="24"/>
      <c r="GGT285" s="24"/>
      <c r="GGX285" s="3"/>
      <c r="GGY285" s="31"/>
      <c r="GGZ285" s="5"/>
      <c r="GHA285" s="9"/>
      <c r="GHD285" s="2"/>
      <c r="GHG285" s="24"/>
      <c r="GHH285" s="24"/>
      <c r="GHI285" s="31"/>
      <c r="GHJ285" s="24"/>
      <c r="GHK285" s="24"/>
      <c r="GHL285" s="24"/>
      <c r="GHM285" s="24"/>
      <c r="GHN285" s="24"/>
      <c r="GHO285" s="24"/>
      <c r="GHP285" s="24"/>
      <c r="GHQ285" s="24"/>
      <c r="GHR285" s="24"/>
      <c r="GHS285" s="24"/>
      <c r="GHT285" s="24"/>
      <c r="GHU285" s="24"/>
      <c r="GHV285" s="24"/>
      <c r="GHW285" s="24"/>
      <c r="GHX285" s="24"/>
      <c r="GIB285" s="3"/>
      <c r="GIC285" s="31"/>
      <c r="GID285" s="5"/>
      <c r="GIE285" s="9"/>
      <c r="GIH285" s="2"/>
      <c r="GIK285" s="24"/>
      <c r="GIL285" s="24"/>
      <c r="GIM285" s="31"/>
      <c r="GIN285" s="24"/>
      <c r="GIO285" s="24"/>
      <c r="GIP285" s="24"/>
      <c r="GIQ285" s="24"/>
      <c r="GIR285" s="24"/>
      <c r="GIS285" s="24"/>
      <c r="GIT285" s="24"/>
      <c r="GIU285" s="24"/>
      <c r="GIV285" s="24"/>
      <c r="GIW285" s="24"/>
      <c r="GIX285" s="24"/>
      <c r="GIY285" s="24"/>
      <c r="GIZ285" s="24"/>
      <c r="GJA285" s="24"/>
      <c r="GJB285" s="24"/>
      <c r="GJF285" s="3"/>
      <c r="GJG285" s="31"/>
      <c r="GJH285" s="5"/>
      <c r="GJI285" s="9"/>
      <c r="GJL285" s="2"/>
      <c r="GJO285" s="24"/>
      <c r="GJP285" s="24"/>
      <c r="GJQ285" s="31"/>
      <c r="GJR285" s="24"/>
      <c r="GJS285" s="24"/>
      <c r="GJT285" s="24"/>
      <c r="GJU285" s="24"/>
      <c r="GJV285" s="24"/>
      <c r="GJW285" s="24"/>
      <c r="GJX285" s="24"/>
      <c r="GJY285" s="24"/>
      <c r="GJZ285" s="24"/>
      <c r="GKA285" s="24"/>
      <c r="GKB285" s="24"/>
      <c r="GKC285" s="24"/>
      <c r="GKD285" s="24"/>
      <c r="GKE285" s="24"/>
      <c r="GKF285" s="24"/>
      <c r="GKJ285" s="3"/>
      <c r="GKK285" s="31"/>
      <c r="GKL285" s="5"/>
      <c r="GKM285" s="9"/>
      <c r="GKP285" s="2"/>
      <c r="GKS285" s="24"/>
      <c r="GKT285" s="24"/>
      <c r="GKU285" s="31"/>
      <c r="GKV285" s="24"/>
      <c r="GKW285" s="24"/>
      <c r="GKX285" s="24"/>
      <c r="GKY285" s="24"/>
      <c r="GKZ285" s="24"/>
      <c r="GLA285" s="24"/>
      <c r="GLB285" s="24"/>
      <c r="GLC285" s="24"/>
      <c r="GLD285" s="24"/>
      <c r="GLE285" s="24"/>
      <c r="GLF285" s="24"/>
      <c r="GLG285" s="24"/>
      <c r="GLH285" s="24"/>
      <c r="GLI285" s="24"/>
      <c r="GLJ285" s="24"/>
      <c r="GLN285" s="3"/>
      <c r="GLO285" s="31"/>
      <c r="GLP285" s="5"/>
      <c r="GLQ285" s="9"/>
      <c r="GLT285" s="2"/>
      <c r="GLW285" s="24"/>
      <c r="GLX285" s="24"/>
      <c r="GLY285" s="31"/>
      <c r="GLZ285" s="24"/>
      <c r="GMA285" s="24"/>
      <c r="GMB285" s="24"/>
      <c r="GMC285" s="24"/>
      <c r="GMD285" s="24"/>
      <c r="GME285" s="24"/>
      <c r="GMF285" s="24"/>
      <c r="GMG285" s="24"/>
      <c r="GMH285" s="24"/>
      <c r="GMI285" s="24"/>
      <c r="GMJ285" s="24"/>
      <c r="GMK285" s="24"/>
      <c r="GML285" s="24"/>
      <c r="GMM285" s="24"/>
      <c r="GMN285" s="24"/>
      <c r="GMR285" s="3"/>
      <c r="GMS285" s="31"/>
      <c r="GMT285" s="5"/>
      <c r="GMU285" s="9"/>
      <c r="GMX285" s="2"/>
      <c r="GNA285" s="24"/>
      <c r="GNB285" s="24"/>
      <c r="GNC285" s="31"/>
      <c r="GND285" s="24"/>
      <c r="GNE285" s="24"/>
      <c r="GNF285" s="24"/>
      <c r="GNG285" s="24"/>
      <c r="GNH285" s="24"/>
      <c r="GNI285" s="24"/>
      <c r="GNJ285" s="24"/>
      <c r="GNK285" s="24"/>
      <c r="GNL285" s="24"/>
      <c r="GNM285" s="24"/>
      <c r="GNN285" s="24"/>
      <c r="GNO285" s="24"/>
      <c r="GNP285" s="24"/>
      <c r="GNQ285" s="24"/>
      <c r="GNR285" s="24"/>
      <c r="GNV285" s="3"/>
      <c r="GNW285" s="31"/>
      <c r="GNX285" s="5"/>
      <c r="GNY285" s="9"/>
      <c r="GOB285" s="2"/>
      <c r="GOE285" s="24"/>
      <c r="GOF285" s="24"/>
      <c r="GOG285" s="31"/>
      <c r="GOH285" s="24"/>
      <c r="GOI285" s="24"/>
      <c r="GOJ285" s="24"/>
      <c r="GOK285" s="24"/>
      <c r="GOL285" s="24"/>
      <c r="GOM285" s="24"/>
      <c r="GON285" s="24"/>
      <c r="GOO285" s="24"/>
      <c r="GOP285" s="24"/>
      <c r="GOQ285" s="24"/>
      <c r="GOR285" s="24"/>
      <c r="GOS285" s="24"/>
      <c r="GOT285" s="24"/>
      <c r="GOU285" s="24"/>
      <c r="GOV285" s="24"/>
      <c r="GOZ285" s="3"/>
      <c r="GPA285" s="31"/>
      <c r="GPB285" s="5"/>
      <c r="GPC285" s="9"/>
      <c r="GPF285" s="2"/>
      <c r="GPI285" s="24"/>
      <c r="GPJ285" s="24"/>
      <c r="GPK285" s="31"/>
      <c r="GPL285" s="24"/>
      <c r="GPM285" s="24"/>
      <c r="GPN285" s="24"/>
      <c r="GPO285" s="24"/>
      <c r="GPP285" s="24"/>
      <c r="GPQ285" s="24"/>
      <c r="GPR285" s="24"/>
      <c r="GPS285" s="24"/>
      <c r="GPT285" s="24"/>
      <c r="GPU285" s="24"/>
      <c r="GPV285" s="24"/>
      <c r="GPW285" s="24"/>
      <c r="GPX285" s="24"/>
      <c r="GPY285" s="24"/>
      <c r="GPZ285" s="24"/>
      <c r="GQD285" s="3"/>
      <c r="GQE285" s="31"/>
      <c r="GQF285" s="5"/>
      <c r="GQG285" s="9"/>
      <c r="GQJ285" s="2"/>
      <c r="GQM285" s="24"/>
      <c r="GQN285" s="24"/>
      <c r="GQO285" s="31"/>
      <c r="GQP285" s="24"/>
      <c r="GQQ285" s="24"/>
      <c r="GQR285" s="24"/>
      <c r="GQS285" s="24"/>
      <c r="GQT285" s="24"/>
      <c r="GQU285" s="24"/>
      <c r="GQV285" s="24"/>
      <c r="GQW285" s="24"/>
      <c r="GQX285" s="24"/>
      <c r="GQY285" s="24"/>
      <c r="GQZ285" s="24"/>
      <c r="GRA285" s="24"/>
      <c r="GRB285" s="24"/>
      <c r="GRC285" s="24"/>
      <c r="GRD285" s="24"/>
      <c r="GRH285" s="3"/>
      <c r="GRI285" s="31"/>
      <c r="GRJ285" s="5"/>
      <c r="GRK285" s="9"/>
      <c r="GRN285" s="2"/>
      <c r="GRQ285" s="24"/>
      <c r="GRR285" s="24"/>
      <c r="GRS285" s="31"/>
      <c r="GRT285" s="24"/>
      <c r="GRU285" s="24"/>
      <c r="GRV285" s="24"/>
      <c r="GRW285" s="24"/>
      <c r="GRX285" s="24"/>
      <c r="GRY285" s="24"/>
      <c r="GRZ285" s="24"/>
      <c r="GSA285" s="24"/>
      <c r="GSB285" s="24"/>
      <c r="GSC285" s="24"/>
      <c r="GSD285" s="24"/>
      <c r="GSE285" s="24"/>
      <c r="GSF285" s="24"/>
      <c r="GSG285" s="24"/>
      <c r="GSH285" s="24"/>
      <c r="GSL285" s="3"/>
      <c r="GSM285" s="31"/>
      <c r="GSN285" s="5"/>
      <c r="GSO285" s="9"/>
      <c r="GSR285" s="2"/>
      <c r="GSU285" s="24"/>
      <c r="GSV285" s="24"/>
      <c r="GSW285" s="31"/>
      <c r="GSX285" s="24"/>
      <c r="GSY285" s="24"/>
      <c r="GSZ285" s="24"/>
      <c r="GTA285" s="24"/>
      <c r="GTB285" s="24"/>
      <c r="GTC285" s="24"/>
      <c r="GTD285" s="24"/>
      <c r="GTE285" s="24"/>
      <c r="GTF285" s="24"/>
      <c r="GTG285" s="24"/>
      <c r="GTH285" s="24"/>
      <c r="GTI285" s="24"/>
      <c r="GTJ285" s="24"/>
      <c r="GTK285" s="24"/>
      <c r="GTL285" s="24"/>
      <c r="GTP285" s="3"/>
      <c r="GTQ285" s="31"/>
      <c r="GTR285" s="5"/>
      <c r="GTS285" s="9"/>
      <c r="GTV285" s="2"/>
      <c r="GTY285" s="24"/>
      <c r="GTZ285" s="24"/>
      <c r="GUA285" s="31"/>
      <c r="GUB285" s="24"/>
      <c r="GUC285" s="24"/>
      <c r="GUD285" s="24"/>
      <c r="GUE285" s="24"/>
      <c r="GUF285" s="24"/>
      <c r="GUG285" s="24"/>
      <c r="GUH285" s="24"/>
      <c r="GUI285" s="24"/>
      <c r="GUJ285" s="24"/>
      <c r="GUK285" s="24"/>
      <c r="GUL285" s="24"/>
      <c r="GUM285" s="24"/>
      <c r="GUN285" s="24"/>
      <c r="GUO285" s="24"/>
      <c r="GUP285" s="24"/>
      <c r="GUT285" s="3"/>
      <c r="GUU285" s="31"/>
      <c r="GUV285" s="5"/>
      <c r="GUW285" s="9"/>
      <c r="GUZ285" s="2"/>
      <c r="GVC285" s="24"/>
      <c r="GVD285" s="24"/>
      <c r="GVE285" s="31"/>
      <c r="GVF285" s="24"/>
      <c r="GVG285" s="24"/>
      <c r="GVH285" s="24"/>
      <c r="GVI285" s="24"/>
      <c r="GVJ285" s="24"/>
      <c r="GVK285" s="24"/>
      <c r="GVL285" s="24"/>
      <c r="GVM285" s="24"/>
      <c r="GVN285" s="24"/>
      <c r="GVO285" s="24"/>
      <c r="GVP285" s="24"/>
      <c r="GVQ285" s="24"/>
      <c r="GVR285" s="24"/>
      <c r="GVS285" s="24"/>
      <c r="GVT285" s="24"/>
      <c r="GVX285" s="3"/>
      <c r="GVY285" s="31"/>
      <c r="GVZ285" s="5"/>
      <c r="GWA285" s="9"/>
      <c r="GWD285" s="2"/>
      <c r="GWG285" s="24"/>
      <c r="GWH285" s="24"/>
      <c r="GWI285" s="31"/>
      <c r="GWJ285" s="24"/>
      <c r="GWK285" s="24"/>
      <c r="GWL285" s="24"/>
      <c r="GWM285" s="24"/>
      <c r="GWN285" s="24"/>
      <c r="GWO285" s="24"/>
      <c r="GWP285" s="24"/>
      <c r="GWQ285" s="24"/>
      <c r="GWR285" s="24"/>
      <c r="GWS285" s="24"/>
      <c r="GWT285" s="24"/>
      <c r="GWU285" s="24"/>
      <c r="GWV285" s="24"/>
      <c r="GWW285" s="24"/>
      <c r="GWX285" s="24"/>
      <c r="GXB285" s="3"/>
      <c r="GXC285" s="31"/>
      <c r="GXD285" s="5"/>
      <c r="GXE285" s="9"/>
      <c r="GXH285" s="2"/>
      <c r="GXK285" s="24"/>
      <c r="GXL285" s="24"/>
      <c r="GXM285" s="31"/>
      <c r="GXN285" s="24"/>
      <c r="GXO285" s="24"/>
      <c r="GXP285" s="24"/>
      <c r="GXQ285" s="24"/>
      <c r="GXR285" s="24"/>
      <c r="GXS285" s="24"/>
      <c r="GXT285" s="24"/>
      <c r="GXU285" s="24"/>
      <c r="GXV285" s="24"/>
      <c r="GXW285" s="24"/>
      <c r="GXX285" s="24"/>
      <c r="GXY285" s="24"/>
      <c r="GXZ285" s="24"/>
      <c r="GYA285" s="24"/>
      <c r="GYB285" s="24"/>
      <c r="GYF285" s="3"/>
      <c r="GYG285" s="31"/>
      <c r="GYH285" s="5"/>
      <c r="GYI285" s="9"/>
      <c r="GYL285" s="2"/>
      <c r="GYO285" s="24"/>
      <c r="GYP285" s="24"/>
      <c r="GYQ285" s="31"/>
      <c r="GYR285" s="24"/>
      <c r="GYS285" s="24"/>
      <c r="GYT285" s="24"/>
      <c r="GYU285" s="24"/>
      <c r="GYV285" s="24"/>
      <c r="GYW285" s="24"/>
      <c r="GYX285" s="24"/>
      <c r="GYY285" s="24"/>
      <c r="GYZ285" s="24"/>
      <c r="GZA285" s="24"/>
      <c r="GZB285" s="24"/>
      <c r="GZC285" s="24"/>
      <c r="GZD285" s="24"/>
      <c r="GZE285" s="24"/>
      <c r="GZF285" s="24"/>
      <c r="GZJ285" s="3"/>
      <c r="GZK285" s="31"/>
      <c r="GZL285" s="5"/>
      <c r="GZM285" s="9"/>
      <c r="GZP285" s="2"/>
      <c r="GZS285" s="24"/>
      <c r="GZT285" s="24"/>
      <c r="GZU285" s="31"/>
      <c r="GZV285" s="24"/>
      <c r="GZW285" s="24"/>
      <c r="GZX285" s="24"/>
      <c r="GZY285" s="24"/>
      <c r="GZZ285" s="24"/>
      <c r="HAA285" s="24"/>
      <c r="HAB285" s="24"/>
      <c r="HAC285" s="24"/>
      <c r="HAD285" s="24"/>
      <c r="HAE285" s="24"/>
      <c r="HAF285" s="24"/>
      <c r="HAG285" s="24"/>
      <c r="HAH285" s="24"/>
      <c r="HAI285" s="24"/>
      <c r="HAJ285" s="24"/>
      <c r="HAN285" s="3"/>
      <c r="HAO285" s="31"/>
      <c r="HAP285" s="5"/>
      <c r="HAQ285" s="9"/>
      <c r="HAT285" s="2"/>
      <c r="HAW285" s="24"/>
      <c r="HAX285" s="24"/>
      <c r="HAY285" s="31"/>
      <c r="HAZ285" s="24"/>
      <c r="HBA285" s="24"/>
      <c r="HBB285" s="24"/>
      <c r="HBC285" s="24"/>
      <c r="HBD285" s="24"/>
      <c r="HBE285" s="24"/>
      <c r="HBF285" s="24"/>
      <c r="HBG285" s="24"/>
      <c r="HBH285" s="24"/>
      <c r="HBI285" s="24"/>
      <c r="HBJ285" s="24"/>
      <c r="HBK285" s="24"/>
      <c r="HBL285" s="24"/>
      <c r="HBM285" s="24"/>
      <c r="HBN285" s="24"/>
      <c r="HBR285" s="3"/>
      <c r="HBS285" s="31"/>
      <c r="HBT285" s="5"/>
      <c r="HBU285" s="9"/>
      <c r="HBX285" s="2"/>
      <c r="HCA285" s="24"/>
      <c r="HCB285" s="24"/>
      <c r="HCC285" s="31"/>
      <c r="HCD285" s="24"/>
      <c r="HCE285" s="24"/>
      <c r="HCF285" s="24"/>
      <c r="HCG285" s="24"/>
      <c r="HCH285" s="24"/>
      <c r="HCI285" s="24"/>
      <c r="HCJ285" s="24"/>
      <c r="HCK285" s="24"/>
      <c r="HCL285" s="24"/>
      <c r="HCM285" s="24"/>
      <c r="HCN285" s="24"/>
      <c r="HCO285" s="24"/>
      <c r="HCP285" s="24"/>
      <c r="HCQ285" s="24"/>
      <c r="HCR285" s="24"/>
      <c r="HCV285" s="3"/>
      <c r="HCW285" s="31"/>
      <c r="HCX285" s="5"/>
      <c r="HCY285" s="9"/>
      <c r="HDB285" s="2"/>
      <c r="HDE285" s="24"/>
      <c r="HDF285" s="24"/>
      <c r="HDG285" s="31"/>
      <c r="HDH285" s="24"/>
      <c r="HDI285" s="24"/>
      <c r="HDJ285" s="24"/>
      <c r="HDK285" s="24"/>
      <c r="HDL285" s="24"/>
      <c r="HDM285" s="24"/>
      <c r="HDN285" s="24"/>
      <c r="HDO285" s="24"/>
      <c r="HDP285" s="24"/>
      <c r="HDQ285" s="24"/>
      <c r="HDR285" s="24"/>
      <c r="HDS285" s="24"/>
      <c r="HDT285" s="24"/>
      <c r="HDU285" s="24"/>
      <c r="HDV285" s="24"/>
      <c r="HDZ285" s="3"/>
      <c r="HEA285" s="31"/>
      <c r="HEB285" s="5"/>
      <c r="HEC285" s="9"/>
      <c r="HEF285" s="2"/>
      <c r="HEI285" s="24"/>
      <c r="HEJ285" s="24"/>
      <c r="HEK285" s="31"/>
      <c r="HEL285" s="24"/>
      <c r="HEM285" s="24"/>
      <c r="HEN285" s="24"/>
      <c r="HEO285" s="24"/>
      <c r="HEP285" s="24"/>
      <c r="HEQ285" s="24"/>
      <c r="HER285" s="24"/>
      <c r="HES285" s="24"/>
      <c r="HET285" s="24"/>
      <c r="HEU285" s="24"/>
      <c r="HEV285" s="24"/>
      <c r="HEW285" s="24"/>
      <c r="HEX285" s="24"/>
      <c r="HEY285" s="24"/>
      <c r="HEZ285" s="24"/>
      <c r="HFD285" s="3"/>
      <c r="HFE285" s="31"/>
      <c r="HFF285" s="5"/>
      <c r="HFG285" s="9"/>
      <c r="HFJ285" s="2"/>
      <c r="HFM285" s="24"/>
      <c r="HFN285" s="24"/>
      <c r="HFO285" s="31"/>
      <c r="HFP285" s="24"/>
      <c r="HFQ285" s="24"/>
      <c r="HFR285" s="24"/>
      <c r="HFS285" s="24"/>
      <c r="HFT285" s="24"/>
      <c r="HFU285" s="24"/>
      <c r="HFV285" s="24"/>
      <c r="HFW285" s="24"/>
      <c r="HFX285" s="24"/>
      <c r="HFY285" s="24"/>
      <c r="HFZ285" s="24"/>
      <c r="HGA285" s="24"/>
      <c r="HGB285" s="24"/>
      <c r="HGC285" s="24"/>
      <c r="HGD285" s="24"/>
      <c r="HGH285" s="3"/>
      <c r="HGI285" s="31"/>
      <c r="HGJ285" s="5"/>
      <c r="HGK285" s="9"/>
      <c r="HGN285" s="2"/>
      <c r="HGQ285" s="24"/>
      <c r="HGR285" s="24"/>
      <c r="HGS285" s="31"/>
      <c r="HGT285" s="24"/>
      <c r="HGU285" s="24"/>
      <c r="HGV285" s="24"/>
      <c r="HGW285" s="24"/>
      <c r="HGX285" s="24"/>
      <c r="HGY285" s="24"/>
      <c r="HGZ285" s="24"/>
      <c r="HHA285" s="24"/>
      <c r="HHB285" s="24"/>
      <c r="HHC285" s="24"/>
      <c r="HHD285" s="24"/>
      <c r="HHE285" s="24"/>
      <c r="HHF285" s="24"/>
      <c r="HHG285" s="24"/>
      <c r="HHH285" s="24"/>
      <c r="HHL285" s="3"/>
      <c r="HHM285" s="31"/>
      <c r="HHN285" s="5"/>
      <c r="HHO285" s="9"/>
      <c r="HHR285" s="2"/>
      <c r="HHU285" s="24"/>
      <c r="HHV285" s="24"/>
      <c r="HHW285" s="31"/>
      <c r="HHX285" s="24"/>
      <c r="HHY285" s="24"/>
      <c r="HHZ285" s="24"/>
      <c r="HIA285" s="24"/>
      <c r="HIB285" s="24"/>
      <c r="HIC285" s="24"/>
      <c r="HID285" s="24"/>
      <c r="HIE285" s="24"/>
      <c r="HIF285" s="24"/>
      <c r="HIG285" s="24"/>
      <c r="HIH285" s="24"/>
      <c r="HII285" s="24"/>
      <c r="HIJ285" s="24"/>
      <c r="HIK285" s="24"/>
      <c r="HIL285" s="24"/>
      <c r="HIP285" s="3"/>
      <c r="HIQ285" s="31"/>
      <c r="HIR285" s="5"/>
      <c r="HIS285" s="9"/>
      <c r="HIV285" s="2"/>
      <c r="HIY285" s="24"/>
      <c r="HIZ285" s="24"/>
      <c r="HJA285" s="31"/>
      <c r="HJB285" s="24"/>
      <c r="HJC285" s="24"/>
      <c r="HJD285" s="24"/>
      <c r="HJE285" s="24"/>
      <c r="HJF285" s="24"/>
      <c r="HJG285" s="24"/>
      <c r="HJH285" s="24"/>
      <c r="HJI285" s="24"/>
      <c r="HJJ285" s="24"/>
      <c r="HJK285" s="24"/>
      <c r="HJL285" s="24"/>
      <c r="HJM285" s="24"/>
      <c r="HJN285" s="24"/>
      <c r="HJO285" s="24"/>
      <c r="HJP285" s="24"/>
      <c r="HJT285" s="3"/>
      <c r="HJU285" s="31"/>
      <c r="HJV285" s="5"/>
      <c r="HJW285" s="9"/>
      <c r="HJZ285" s="2"/>
      <c r="HKC285" s="24"/>
      <c r="HKD285" s="24"/>
      <c r="HKE285" s="31"/>
      <c r="HKF285" s="24"/>
      <c r="HKG285" s="24"/>
      <c r="HKH285" s="24"/>
      <c r="HKI285" s="24"/>
      <c r="HKJ285" s="24"/>
      <c r="HKK285" s="24"/>
      <c r="HKL285" s="24"/>
      <c r="HKM285" s="24"/>
      <c r="HKN285" s="24"/>
      <c r="HKO285" s="24"/>
      <c r="HKP285" s="24"/>
      <c r="HKQ285" s="24"/>
      <c r="HKR285" s="24"/>
      <c r="HKS285" s="24"/>
      <c r="HKT285" s="24"/>
      <c r="HKX285" s="3"/>
      <c r="HKY285" s="31"/>
      <c r="HKZ285" s="5"/>
      <c r="HLA285" s="9"/>
      <c r="HLD285" s="2"/>
      <c r="HLG285" s="24"/>
      <c r="HLH285" s="24"/>
      <c r="HLI285" s="31"/>
      <c r="HLJ285" s="24"/>
      <c r="HLK285" s="24"/>
      <c r="HLL285" s="24"/>
      <c r="HLM285" s="24"/>
      <c r="HLN285" s="24"/>
      <c r="HLO285" s="24"/>
      <c r="HLP285" s="24"/>
      <c r="HLQ285" s="24"/>
      <c r="HLR285" s="24"/>
      <c r="HLS285" s="24"/>
      <c r="HLT285" s="24"/>
      <c r="HLU285" s="24"/>
      <c r="HLV285" s="24"/>
      <c r="HLW285" s="24"/>
      <c r="HLX285" s="24"/>
      <c r="HMB285" s="3"/>
      <c r="HMC285" s="31"/>
      <c r="HMD285" s="5"/>
      <c r="HME285" s="9"/>
      <c r="HMH285" s="2"/>
      <c r="HMK285" s="24"/>
      <c r="HML285" s="24"/>
      <c r="HMM285" s="31"/>
      <c r="HMN285" s="24"/>
      <c r="HMO285" s="24"/>
      <c r="HMP285" s="24"/>
      <c r="HMQ285" s="24"/>
      <c r="HMR285" s="24"/>
      <c r="HMS285" s="24"/>
      <c r="HMT285" s="24"/>
      <c r="HMU285" s="24"/>
      <c r="HMV285" s="24"/>
      <c r="HMW285" s="24"/>
      <c r="HMX285" s="24"/>
      <c r="HMY285" s="24"/>
      <c r="HMZ285" s="24"/>
      <c r="HNA285" s="24"/>
      <c r="HNB285" s="24"/>
      <c r="HNF285" s="3"/>
      <c r="HNG285" s="31"/>
      <c r="HNH285" s="5"/>
      <c r="HNI285" s="9"/>
      <c r="HNL285" s="2"/>
      <c r="HNO285" s="24"/>
      <c r="HNP285" s="24"/>
      <c r="HNQ285" s="31"/>
      <c r="HNR285" s="24"/>
      <c r="HNS285" s="24"/>
      <c r="HNT285" s="24"/>
      <c r="HNU285" s="24"/>
      <c r="HNV285" s="24"/>
      <c r="HNW285" s="24"/>
      <c r="HNX285" s="24"/>
      <c r="HNY285" s="24"/>
      <c r="HNZ285" s="24"/>
      <c r="HOA285" s="24"/>
      <c r="HOB285" s="24"/>
      <c r="HOC285" s="24"/>
      <c r="HOD285" s="24"/>
      <c r="HOE285" s="24"/>
      <c r="HOF285" s="24"/>
      <c r="HOJ285" s="3"/>
      <c r="HOK285" s="31"/>
      <c r="HOL285" s="5"/>
      <c r="HOM285" s="9"/>
      <c r="HOP285" s="2"/>
      <c r="HOS285" s="24"/>
      <c r="HOT285" s="24"/>
      <c r="HOU285" s="31"/>
      <c r="HOV285" s="24"/>
      <c r="HOW285" s="24"/>
      <c r="HOX285" s="24"/>
      <c r="HOY285" s="24"/>
      <c r="HOZ285" s="24"/>
      <c r="HPA285" s="24"/>
      <c r="HPB285" s="24"/>
      <c r="HPC285" s="24"/>
      <c r="HPD285" s="24"/>
      <c r="HPE285" s="24"/>
      <c r="HPF285" s="24"/>
      <c r="HPG285" s="24"/>
      <c r="HPH285" s="24"/>
      <c r="HPI285" s="24"/>
      <c r="HPJ285" s="24"/>
      <c r="HPN285" s="3"/>
      <c r="HPO285" s="31"/>
      <c r="HPP285" s="5"/>
      <c r="HPQ285" s="9"/>
      <c r="HPT285" s="2"/>
      <c r="HPW285" s="24"/>
      <c r="HPX285" s="24"/>
      <c r="HPY285" s="31"/>
      <c r="HPZ285" s="24"/>
      <c r="HQA285" s="24"/>
      <c r="HQB285" s="24"/>
      <c r="HQC285" s="24"/>
      <c r="HQD285" s="24"/>
      <c r="HQE285" s="24"/>
      <c r="HQF285" s="24"/>
      <c r="HQG285" s="24"/>
      <c r="HQH285" s="24"/>
      <c r="HQI285" s="24"/>
      <c r="HQJ285" s="24"/>
      <c r="HQK285" s="24"/>
      <c r="HQL285" s="24"/>
      <c r="HQM285" s="24"/>
      <c r="HQN285" s="24"/>
      <c r="HQR285" s="3"/>
      <c r="HQS285" s="31"/>
      <c r="HQT285" s="5"/>
      <c r="HQU285" s="9"/>
      <c r="HQX285" s="2"/>
      <c r="HRA285" s="24"/>
      <c r="HRB285" s="24"/>
      <c r="HRC285" s="31"/>
      <c r="HRD285" s="24"/>
      <c r="HRE285" s="24"/>
      <c r="HRF285" s="24"/>
      <c r="HRG285" s="24"/>
      <c r="HRH285" s="24"/>
      <c r="HRI285" s="24"/>
      <c r="HRJ285" s="24"/>
      <c r="HRK285" s="24"/>
      <c r="HRL285" s="24"/>
      <c r="HRM285" s="24"/>
      <c r="HRN285" s="24"/>
      <c r="HRO285" s="24"/>
      <c r="HRP285" s="24"/>
      <c r="HRQ285" s="24"/>
      <c r="HRR285" s="24"/>
      <c r="HRV285" s="3"/>
      <c r="HRW285" s="31"/>
      <c r="HRX285" s="5"/>
      <c r="HRY285" s="9"/>
      <c r="HSB285" s="2"/>
      <c r="HSE285" s="24"/>
      <c r="HSF285" s="24"/>
      <c r="HSG285" s="31"/>
      <c r="HSH285" s="24"/>
      <c r="HSI285" s="24"/>
      <c r="HSJ285" s="24"/>
      <c r="HSK285" s="24"/>
      <c r="HSL285" s="24"/>
      <c r="HSM285" s="24"/>
      <c r="HSN285" s="24"/>
      <c r="HSO285" s="24"/>
      <c r="HSP285" s="24"/>
      <c r="HSQ285" s="24"/>
      <c r="HSR285" s="24"/>
      <c r="HSS285" s="24"/>
      <c r="HST285" s="24"/>
      <c r="HSU285" s="24"/>
      <c r="HSV285" s="24"/>
      <c r="HSZ285" s="3"/>
      <c r="HTA285" s="31"/>
      <c r="HTB285" s="5"/>
      <c r="HTC285" s="9"/>
      <c r="HTF285" s="2"/>
      <c r="HTI285" s="24"/>
      <c r="HTJ285" s="24"/>
      <c r="HTK285" s="31"/>
      <c r="HTL285" s="24"/>
      <c r="HTM285" s="24"/>
      <c r="HTN285" s="24"/>
      <c r="HTO285" s="24"/>
      <c r="HTP285" s="24"/>
      <c r="HTQ285" s="24"/>
      <c r="HTR285" s="24"/>
      <c r="HTS285" s="24"/>
      <c r="HTT285" s="24"/>
      <c r="HTU285" s="24"/>
      <c r="HTV285" s="24"/>
      <c r="HTW285" s="24"/>
      <c r="HTX285" s="24"/>
      <c r="HTY285" s="24"/>
      <c r="HTZ285" s="24"/>
      <c r="HUD285" s="3"/>
      <c r="HUE285" s="31"/>
      <c r="HUF285" s="5"/>
      <c r="HUG285" s="9"/>
      <c r="HUJ285" s="2"/>
      <c r="HUM285" s="24"/>
      <c r="HUN285" s="24"/>
      <c r="HUO285" s="31"/>
      <c r="HUP285" s="24"/>
      <c r="HUQ285" s="24"/>
      <c r="HUR285" s="24"/>
      <c r="HUS285" s="24"/>
      <c r="HUT285" s="24"/>
      <c r="HUU285" s="24"/>
      <c r="HUV285" s="24"/>
      <c r="HUW285" s="24"/>
      <c r="HUX285" s="24"/>
      <c r="HUY285" s="24"/>
      <c r="HUZ285" s="24"/>
      <c r="HVA285" s="24"/>
      <c r="HVB285" s="24"/>
      <c r="HVC285" s="24"/>
      <c r="HVD285" s="24"/>
      <c r="HVH285" s="3"/>
      <c r="HVI285" s="31"/>
      <c r="HVJ285" s="5"/>
      <c r="HVK285" s="9"/>
      <c r="HVN285" s="2"/>
      <c r="HVQ285" s="24"/>
      <c r="HVR285" s="24"/>
      <c r="HVS285" s="31"/>
      <c r="HVT285" s="24"/>
      <c r="HVU285" s="24"/>
      <c r="HVV285" s="24"/>
      <c r="HVW285" s="24"/>
      <c r="HVX285" s="24"/>
      <c r="HVY285" s="24"/>
      <c r="HVZ285" s="24"/>
      <c r="HWA285" s="24"/>
      <c r="HWB285" s="24"/>
      <c r="HWC285" s="24"/>
      <c r="HWD285" s="24"/>
      <c r="HWE285" s="24"/>
      <c r="HWF285" s="24"/>
      <c r="HWG285" s="24"/>
      <c r="HWH285" s="24"/>
      <c r="HWL285" s="3"/>
      <c r="HWM285" s="31"/>
      <c r="HWN285" s="5"/>
      <c r="HWO285" s="9"/>
      <c r="HWR285" s="2"/>
      <c r="HWU285" s="24"/>
      <c r="HWV285" s="24"/>
      <c r="HWW285" s="31"/>
      <c r="HWX285" s="24"/>
      <c r="HWY285" s="24"/>
      <c r="HWZ285" s="24"/>
      <c r="HXA285" s="24"/>
      <c r="HXB285" s="24"/>
      <c r="HXC285" s="24"/>
      <c r="HXD285" s="24"/>
      <c r="HXE285" s="24"/>
      <c r="HXF285" s="24"/>
      <c r="HXG285" s="24"/>
      <c r="HXH285" s="24"/>
      <c r="HXI285" s="24"/>
      <c r="HXJ285" s="24"/>
      <c r="HXK285" s="24"/>
      <c r="HXL285" s="24"/>
      <c r="HXP285" s="3"/>
      <c r="HXQ285" s="31"/>
      <c r="HXR285" s="5"/>
      <c r="HXS285" s="9"/>
      <c r="HXV285" s="2"/>
      <c r="HXY285" s="24"/>
      <c r="HXZ285" s="24"/>
      <c r="HYA285" s="31"/>
      <c r="HYB285" s="24"/>
      <c r="HYC285" s="24"/>
      <c r="HYD285" s="24"/>
      <c r="HYE285" s="24"/>
      <c r="HYF285" s="24"/>
      <c r="HYG285" s="24"/>
      <c r="HYH285" s="24"/>
      <c r="HYI285" s="24"/>
      <c r="HYJ285" s="24"/>
      <c r="HYK285" s="24"/>
      <c r="HYL285" s="24"/>
      <c r="HYM285" s="24"/>
      <c r="HYN285" s="24"/>
      <c r="HYO285" s="24"/>
      <c r="HYP285" s="24"/>
      <c r="HYT285" s="3"/>
      <c r="HYU285" s="31"/>
      <c r="HYV285" s="5"/>
      <c r="HYW285" s="9"/>
      <c r="HYZ285" s="2"/>
      <c r="HZC285" s="24"/>
      <c r="HZD285" s="24"/>
      <c r="HZE285" s="31"/>
      <c r="HZF285" s="24"/>
      <c r="HZG285" s="24"/>
      <c r="HZH285" s="24"/>
      <c r="HZI285" s="24"/>
      <c r="HZJ285" s="24"/>
      <c r="HZK285" s="24"/>
      <c r="HZL285" s="24"/>
      <c r="HZM285" s="24"/>
      <c r="HZN285" s="24"/>
      <c r="HZO285" s="24"/>
      <c r="HZP285" s="24"/>
      <c r="HZQ285" s="24"/>
      <c r="HZR285" s="24"/>
      <c r="HZS285" s="24"/>
      <c r="HZT285" s="24"/>
      <c r="HZX285" s="3"/>
      <c r="HZY285" s="31"/>
      <c r="HZZ285" s="5"/>
      <c r="IAA285" s="9"/>
      <c r="IAD285" s="2"/>
      <c r="IAG285" s="24"/>
      <c r="IAH285" s="24"/>
      <c r="IAI285" s="31"/>
      <c r="IAJ285" s="24"/>
      <c r="IAK285" s="24"/>
      <c r="IAL285" s="24"/>
      <c r="IAM285" s="24"/>
      <c r="IAN285" s="24"/>
      <c r="IAO285" s="24"/>
      <c r="IAP285" s="24"/>
      <c r="IAQ285" s="24"/>
      <c r="IAR285" s="24"/>
      <c r="IAS285" s="24"/>
      <c r="IAT285" s="24"/>
      <c r="IAU285" s="24"/>
      <c r="IAV285" s="24"/>
      <c r="IAW285" s="24"/>
      <c r="IAX285" s="24"/>
      <c r="IBB285" s="3"/>
      <c r="IBC285" s="31"/>
      <c r="IBD285" s="5"/>
      <c r="IBE285" s="9"/>
      <c r="IBH285" s="2"/>
      <c r="IBK285" s="24"/>
      <c r="IBL285" s="24"/>
      <c r="IBM285" s="31"/>
      <c r="IBN285" s="24"/>
      <c r="IBO285" s="24"/>
      <c r="IBP285" s="24"/>
      <c r="IBQ285" s="24"/>
      <c r="IBR285" s="24"/>
      <c r="IBS285" s="24"/>
      <c r="IBT285" s="24"/>
      <c r="IBU285" s="24"/>
      <c r="IBV285" s="24"/>
      <c r="IBW285" s="24"/>
      <c r="IBX285" s="24"/>
      <c r="IBY285" s="24"/>
      <c r="IBZ285" s="24"/>
      <c r="ICA285" s="24"/>
      <c r="ICB285" s="24"/>
      <c r="ICF285" s="3"/>
      <c r="ICG285" s="31"/>
      <c r="ICH285" s="5"/>
      <c r="ICI285" s="9"/>
      <c r="ICL285" s="2"/>
      <c r="ICO285" s="24"/>
      <c r="ICP285" s="24"/>
      <c r="ICQ285" s="31"/>
      <c r="ICR285" s="24"/>
      <c r="ICS285" s="24"/>
      <c r="ICT285" s="24"/>
      <c r="ICU285" s="24"/>
      <c r="ICV285" s="24"/>
      <c r="ICW285" s="24"/>
      <c r="ICX285" s="24"/>
      <c r="ICY285" s="24"/>
      <c r="ICZ285" s="24"/>
      <c r="IDA285" s="24"/>
      <c r="IDB285" s="24"/>
      <c r="IDC285" s="24"/>
      <c r="IDD285" s="24"/>
      <c r="IDE285" s="24"/>
      <c r="IDF285" s="24"/>
      <c r="IDJ285" s="3"/>
      <c r="IDK285" s="31"/>
      <c r="IDL285" s="5"/>
      <c r="IDM285" s="9"/>
      <c r="IDP285" s="2"/>
      <c r="IDS285" s="24"/>
      <c r="IDT285" s="24"/>
      <c r="IDU285" s="31"/>
      <c r="IDV285" s="24"/>
      <c r="IDW285" s="24"/>
      <c r="IDX285" s="24"/>
      <c r="IDY285" s="24"/>
      <c r="IDZ285" s="24"/>
      <c r="IEA285" s="24"/>
      <c r="IEB285" s="24"/>
      <c r="IEC285" s="24"/>
      <c r="IED285" s="24"/>
      <c r="IEE285" s="24"/>
      <c r="IEF285" s="24"/>
      <c r="IEG285" s="24"/>
      <c r="IEH285" s="24"/>
      <c r="IEI285" s="24"/>
      <c r="IEJ285" s="24"/>
      <c r="IEN285" s="3"/>
      <c r="IEO285" s="31"/>
      <c r="IEP285" s="5"/>
      <c r="IEQ285" s="9"/>
      <c r="IET285" s="2"/>
      <c r="IEW285" s="24"/>
      <c r="IEX285" s="24"/>
      <c r="IEY285" s="31"/>
      <c r="IEZ285" s="24"/>
      <c r="IFA285" s="24"/>
      <c r="IFB285" s="24"/>
      <c r="IFC285" s="24"/>
      <c r="IFD285" s="24"/>
      <c r="IFE285" s="24"/>
      <c r="IFF285" s="24"/>
      <c r="IFG285" s="24"/>
      <c r="IFH285" s="24"/>
      <c r="IFI285" s="24"/>
      <c r="IFJ285" s="24"/>
      <c r="IFK285" s="24"/>
      <c r="IFL285" s="24"/>
      <c r="IFM285" s="24"/>
      <c r="IFN285" s="24"/>
      <c r="IFR285" s="3"/>
      <c r="IFS285" s="31"/>
      <c r="IFT285" s="5"/>
      <c r="IFU285" s="9"/>
      <c r="IFX285" s="2"/>
      <c r="IGA285" s="24"/>
      <c r="IGB285" s="24"/>
      <c r="IGC285" s="31"/>
      <c r="IGD285" s="24"/>
      <c r="IGE285" s="24"/>
      <c r="IGF285" s="24"/>
      <c r="IGG285" s="24"/>
      <c r="IGH285" s="24"/>
      <c r="IGI285" s="24"/>
      <c r="IGJ285" s="24"/>
      <c r="IGK285" s="24"/>
      <c r="IGL285" s="24"/>
      <c r="IGM285" s="24"/>
      <c r="IGN285" s="24"/>
      <c r="IGO285" s="24"/>
      <c r="IGP285" s="24"/>
      <c r="IGQ285" s="24"/>
      <c r="IGR285" s="24"/>
      <c r="IGV285" s="3"/>
      <c r="IGW285" s="31"/>
      <c r="IGX285" s="5"/>
      <c r="IGY285" s="9"/>
      <c r="IHB285" s="2"/>
      <c r="IHE285" s="24"/>
      <c r="IHF285" s="24"/>
      <c r="IHG285" s="31"/>
      <c r="IHH285" s="24"/>
      <c r="IHI285" s="24"/>
      <c r="IHJ285" s="24"/>
      <c r="IHK285" s="24"/>
      <c r="IHL285" s="24"/>
      <c r="IHM285" s="24"/>
      <c r="IHN285" s="24"/>
      <c r="IHO285" s="24"/>
      <c r="IHP285" s="24"/>
      <c r="IHQ285" s="24"/>
      <c r="IHR285" s="24"/>
      <c r="IHS285" s="24"/>
      <c r="IHT285" s="24"/>
      <c r="IHU285" s="24"/>
      <c r="IHV285" s="24"/>
      <c r="IHZ285" s="3"/>
      <c r="IIA285" s="31"/>
      <c r="IIB285" s="5"/>
      <c r="IIC285" s="9"/>
      <c r="IIF285" s="2"/>
      <c r="III285" s="24"/>
      <c r="IIJ285" s="24"/>
      <c r="IIK285" s="31"/>
      <c r="IIL285" s="24"/>
      <c r="IIM285" s="24"/>
      <c r="IIN285" s="24"/>
      <c r="IIO285" s="24"/>
      <c r="IIP285" s="24"/>
      <c r="IIQ285" s="24"/>
      <c r="IIR285" s="24"/>
      <c r="IIS285" s="24"/>
      <c r="IIT285" s="24"/>
      <c r="IIU285" s="24"/>
      <c r="IIV285" s="24"/>
      <c r="IIW285" s="24"/>
      <c r="IIX285" s="24"/>
      <c r="IIY285" s="24"/>
      <c r="IIZ285" s="24"/>
      <c r="IJD285" s="3"/>
      <c r="IJE285" s="31"/>
      <c r="IJF285" s="5"/>
      <c r="IJG285" s="9"/>
      <c r="IJJ285" s="2"/>
      <c r="IJM285" s="24"/>
      <c r="IJN285" s="24"/>
      <c r="IJO285" s="31"/>
      <c r="IJP285" s="24"/>
      <c r="IJQ285" s="24"/>
      <c r="IJR285" s="24"/>
      <c r="IJS285" s="24"/>
      <c r="IJT285" s="24"/>
      <c r="IJU285" s="24"/>
      <c r="IJV285" s="24"/>
      <c r="IJW285" s="24"/>
      <c r="IJX285" s="24"/>
      <c r="IJY285" s="24"/>
      <c r="IJZ285" s="24"/>
      <c r="IKA285" s="24"/>
      <c r="IKB285" s="24"/>
      <c r="IKC285" s="24"/>
      <c r="IKD285" s="24"/>
      <c r="IKH285" s="3"/>
      <c r="IKI285" s="31"/>
      <c r="IKJ285" s="5"/>
      <c r="IKK285" s="9"/>
      <c r="IKN285" s="2"/>
      <c r="IKQ285" s="24"/>
      <c r="IKR285" s="24"/>
      <c r="IKS285" s="31"/>
      <c r="IKT285" s="24"/>
      <c r="IKU285" s="24"/>
      <c r="IKV285" s="24"/>
      <c r="IKW285" s="24"/>
      <c r="IKX285" s="24"/>
      <c r="IKY285" s="24"/>
      <c r="IKZ285" s="24"/>
      <c r="ILA285" s="24"/>
      <c r="ILB285" s="24"/>
      <c r="ILC285" s="24"/>
      <c r="ILD285" s="24"/>
      <c r="ILE285" s="24"/>
      <c r="ILF285" s="24"/>
      <c r="ILG285" s="24"/>
      <c r="ILH285" s="24"/>
      <c r="ILL285" s="3"/>
      <c r="ILM285" s="31"/>
      <c r="ILN285" s="5"/>
      <c r="ILO285" s="9"/>
      <c r="ILR285" s="2"/>
      <c r="ILU285" s="24"/>
      <c r="ILV285" s="24"/>
      <c r="ILW285" s="31"/>
      <c r="ILX285" s="24"/>
      <c r="ILY285" s="24"/>
      <c r="ILZ285" s="24"/>
      <c r="IMA285" s="24"/>
      <c r="IMB285" s="24"/>
      <c r="IMC285" s="24"/>
      <c r="IMD285" s="24"/>
      <c r="IME285" s="24"/>
      <c r="IMF285" s="24"/>
      <c r="IMG285" s="24"/>
      <c r="IMH285" s="24"/>
      <c r="IMI285" s="24"/>
      <c r="IMJ285" s="24"/>
      <c r="IMK285" s="24"/>
      <c r="IML285" s="24"/>
      <c r="IMP285" s="3"/>
      <c r="IMQ285" s="31"/>
      <c r="IMR285" s="5"/>
      <c r="IMS285" s="9"/>
      <c r="IMV285" s="2"/>
      <c r="IMY285" s="24"/>
      <c r="IMZ285" s="24"/>
      <c r="INA285" s="31"/>
      <c r="INB285" s="24"/>
      <c r="INC285" s="24"/>
      <c r="IND285" s="24"/>
      <c r="INE285" s="24"/>
      <c r="INF285" s="24"/>
      <c r="ING285" s="24"/>
      <c r="INH285" s="24"/>
      <c r="INI285" s="24"/>
      <c r="INJ285" s="24"/>
      <c r="INK285" s="24"/>
      <c r="INL285" s="24"/>
      <c r="INM285" s="24"/>
      <c r="INN285" s="24"/>
      <c r="INO285" s="24"/>
      <c r="INP285" s="24"/>
      <c r="INT285" s="3"/>
      <c r="INU285" s="31"/>
      <c r="INV285" s="5"/>
      <c r="INW285" s="9"/>
      <c r="INZ285" s="2"/>
      <c r="IOC285" s="24"/>
      <c r="IOD285" s="24"/>
      <c r="IOE285" s="31"/>
      <c r="IOF285" s="24"/>
      <c r="IOG285" s="24"/>
      <c r="IOH285" s="24"/>
      <c r="IOI285" s="24"/>
      <c r="IOJ285" s="24"/>
      <c r="IOK285" s="24"/>
      <c r="IOL285" s="24"/>
      <c r="IOM285" s="24"/>
      <c r="ION285" s="24"/>
      <c r="IOO285" s="24"/>
      <c r="IOP285" s="24"/>
      <c r="IOQ285" s="24"/>
      <c r="IOR285" s="24"/>
      <c r="IOS285" s="24"/>
      <c r="IOT285" s="24"/>
      <c r="IOX285" s="3"/>
      <c r="IOY285" s="31"/>
      <c r="IOZ285" s="5"/>
      <c r="IPA285" s="9"/>
      <c r="IPD285" s="2"/>
      <c r="IPG285" s="24"/>
      <c r="IPH285" s="24"/>
      <c r="IPI285" s="31"/>
      <c r="IPJ285" s="24"/>
      <c r="IPK285" s="24"/>
      <c r="IPL285" s="24"/>
      <c r="IPM285" s="24"/>
      <c r="IPN285" s="24"/>
      <c r="IPO285" s="24"/>
      <c r="IPP285" s="24"/>
      <c r="IPQ285" s="24"/>
      <c r="IPR285" s="24"/>
      <c r="IPS285" s="24"/>
      <c r="IPT285" s="24"/>
      <c r="IPU285" s="24"/>
      <c r="IPV285" s="24"/>
      <c r="IPW285" s="24"/>
      <c r="IPX285" s="24"/>
      <c r="IQB285" s="3"/>
      <c r="IQC285" s="31"/>
      <c r="IQD285" s="5"/>
      <c r="IQE285" s="9"/>
      <c r="IQH285" s="2"/>
      <c r="IQK285" s="24"/>
      <c r="IQL285" s="24"/>
      <c r="IQM285" s="31"/>
      <c r="IQN285" s="24"/>
      <c r="IQO285" s="24"/>
      <c r="IQP285" s="24"/>
      <c r="IQQ285" s="24"/>
      <c r="IQR285" s="24"/>
      <c r="IQS285" s="24"/>
      <c r="IQT285" s="24"/>
      <c r="IQU285" s="24"/>
      <c r="IQV285" s="24"/>
      <c r="IQW285" s="24"/>
      <c r="IQX285" s="24"/>
      <c r="IQY285" s="24"/>
      <c r="IQZ285" s="24"/>
      <c r="IRA285" s="24"/>
      <c r="IRB285" s="24"/>
      <c r="IRF285" s="3"/>
      <c r="IRG285" s="31"/>
      <c r="IRH285" s="5"/>
      <c r="IRI285" s="9"/>
      <c r="IRL285" s="2"/>
      <c r="IRO285" s="24"/>
      <c r="IRP285" s="24"/>
      <c r="IRQ285" s="31"/>
      <c r="IRR285" s="24"/>
      <c r="IRS285" s="24"/>
      <c r="IRT285" s="24"/>
      <c r="IRU285" s="24"/>
      <c r="IRV285" s="24"/>
      <c r="IRW285" s="24"/>
      <c r="IRX285" s="24"/>
      <c r="IRY285" s="24"/>
      <c r="IRZ285" s="24"/>
      <c r="ISA285" s="24"/>
      <c r="ISB285" s="24"/>
      <c r="ISC285" s="24"/>
      <c r="ISD285" s="24"/>
      <c r="ISE285" s="24"/>
      <c r="ISF285" s="24"/>
      <c r="ISJ285" s="3"/>
      <c r="ISK285" s="31"/>
      <c r="ISL285" s="5"/>
      <c r="ISM285" s="9"/>
      <c r="ISP285" s="2"/>
      <c r="ISS285" s="24"/>
      <c r="IST285" s="24"/>
      <c r="ISU285" s="31"/>
      <c r="ISV285" s="24"/>
      <c r="ISW285" s="24"/>
      <c r="ISX285" s="24"/>
      <c r="ISY285" s="24"/>
      <c r="ISZ285" s="24"/>
      <c r="ITA285" s="24"/>
      <c r="ITB285" s="24"/>
      <c r="ITC285" s="24"/>
      <c r="ITD285" s="24"/>
      <c r="ITE285" s="24"/>
      <c r="ITF285" s="24"/>
      <c r="ITG285" s="24"/>
      <c r="ITH285" s="24"/>
      <c r="ITI285" s="24"/>
      <c r="ITJ285" s="24"/>
      <c r="ITN285" s="3"/>
      <c r="ITO285" s="31"/>
      <c r="ITP285" s="5"/>
      <c r="ITQ285" s="9"/>
      <c r="ITT285" s="2"/>
      <c r="ITW285" s="24"/>
      <c r="ITX285" s="24"/>
      <c r="ITY285" s="31"/>
      <c r="ITZ285" s="24"/>
      <c r="IUA285" s="24"/>
      <c r="IUB285" s="24"/>
      <c r="IUC285" s="24"/>
      <c r="IUD285" s="24"/>
      <c r="IUE285" s="24"/>
      <c r="IUF285" s="24"/>
      <c r="IUG285" s="24"/>
      <c r="IUH285" s="24"/>
      <c r="IUI285" s="24"/>
      <c r="IUJ285" s="24"/>
      <c r="IUK285" s="24"/>
      <c r="IUL285" s="24"/>
      <c r="IUM285" s="24"/>
      <c r="IUN285" s="24"/>
      <c r="IUR285" s="3"/>
      <c r="IUS285" s="31"/>
      <c r="IUT285" s="5"/>
      <c r="IUU285" s="9"/>
      <c r="IUX285" s="2"/>
      <c r="IVA285" s="24"/>
      <c r="IVB285" s="24"/>
      <c r="IVC285" s="31"/>
      <c r="IVD285" s="24"/>
      <c r="IVE285" s="24"/>
      <c r="IVF285" s="24"/>
      <c r="IVG285" s="24"/>
      <c r="IVH285" s="24"/>
      <c r="IVI285" s="24"/>
      <c r="IVJ285" s="24"/>
      <c r="IVK285" s="24"/>
      <c r="IVL285" s="24"/>
      <c r="IVM285" s="24"/>
      <c r="IVN285" s="24"/>
      <c r="IVO285" s="24"/>
      <c r="IVP285" s="24"/>
      <c r="IVQ285" s="24"/>
      <c r="IVR285" s="24"/>
      <c r="IVV285" s="3"/>
      <c r="IVW285" s="31"/>
      <c r="IVX285" s="5"/>
      <c r="IVY285" s="9"/>
      <c r="IWB285" s="2"/>
      <c r="IWE285" s="24"/>
      <c r="IWF285" s="24"/>
      <c r="IWG285" s="31"/>
      <c r="IWH285" s="24"/>
      <c r="IWI285" s="24"/>
      <c r="IWJ285" s="24"/>
      <c r="IWK285" s="24"/>
      <c r="IWL285" s="24"/>
      <c r="IWM285" s="24"/>
      <c r="IWN285" s="24"/>
      <c r="IWO285" s="24"/>
      <c r="IWP285" s="24"/>
      <c r="IWQ285" s="24"/>
      <c r="IWR285" s="24"/>
      <c r="IWS285" s="24"/>
      <c r="IWT285" s="24"/>
      <c r="IWU285" s="24"/>
      <c r="IWV285" s="24"/>
      <c r="IWZ285" s="3"/>
      <c r="IXA285" s="31"/>
      <c r="IXB285" s="5"/>
      <c r="IXC285" s="9"/>
      <c r="IXF285" s="2"/>
      <c r="IXI285" s="24"/>
      <c r="IXJ285" s="24"/>
      <c r="IXK285" s="31"/>
      <c r="IXL285" s="24"/>
      <c r="IXM285" s="24"/>
      <c r="IXN285" s="24"/>
      <c r="IXO285" s="24"/>
      <c r="IXP285" s="24"/>
      <c r="IXQ285" s="24"/>
      <c r="IXR285" s="24"/>
      <c r="IXS285" s="24"/>
      <c r="IXT285" s="24"/>
      <c r="IXU285" s="24"/>
      <c r="IXV285" s="24"/>
      <c r="IXW285" s="24"/>
      <c r="IXX285" s="24"/>
      <c r="IXY285" s="24"/>
      <c r="IXZ285" s="24"/>
      <c r="IYD285" s="3"/>
      <c r="IYE285" s="31"/>
      <c r="IYF285" s="5"/>
      <c r="IYG285" s="9"/>
      <c r="IYJ285" s="2"/>
      <c r="IYM285" s="24"/>
      <c r="IYN285" s="24"/>
      <c r="IYO285" s="31"/>
      <c r="IYP285" s="24"/>
      <c r="IYQ285" s="24"/>
      <c r="IYR285" s="24"/>
      <c r="IYS285" s="24"/>
      <c r="IYT285" s="24"/>
      <c r="IYU285" s="24"/>
      <c r="IYV285" s="24"/>
      <c r="IYW285" s="24"/>
      <c r="IYX285" s="24"/>
      <c r="IYY285" s="24"/>
      <c r="IYZ285" s="24"/>
      <c r="IZA285" s="24"/>
      <c r="IZB285" s="24"/>
      <c r="IZC285" s="24"/>
      <c r="IZD285" s="24"/>
      <c r="IZH285" s="3"/>
      <c r="IZI285" s="31"/>
      <c r="IZJ285" s="5"/>
      <c r="IZK285" s="9"/>
      <c r="IZN285" s="2"/>
      <c r="IZQ285" s="24"/>
      <c r="IZR285" s="24"/>
      <c r="IZS285" s="31"/>
      <c r="IZT285" s="24"/>
      <c r="IZU285" s="24"/>
      <c r="IZV285" s="24"/>
      <c r="IZW285" s="24"/>
      <c r="IZX285" s="24"/>
      <c r="IZY285" s="24"/>
      <c r="IZZ285" s="24"/>
      <c r="JAA285" s="24"/>
      <c r="JAB285" s="24"/>
      <c r="JAC285" s="24"/>
      <c r="JAD285" s="24"/>
      <c r="JAE285" s="24"/>
      <c r="JAF285" s="24"/>
      <c r="JAG285" s="24"/>
      <c r="JAH285" s="24"/>
      <c r="JAL285" s="3"/>
      <c r="JAM285" s="31"/>
      <c r="JAN285" s="5"/>
      <c r="JAO285" s="9"/>
      <c r="JAR285" s="2"/>
      <c r="JAU285" s="24"/>
      <c r="JAV285" s="24"/>
      <c r="JAW285" s="31"/>
      <c r="JAX285" s="24"/>
      <c r="JAY285" s="24"/>
      <c r="JAZ285" s="24"/>
      <c r="JBA285" s="24"/>
      <c r="JBB285" s="24"/>
      <c r="JBC285" s="24"/>
      <c r="JBD285" s="24"/>
      <c r="JBE285" s="24"/>
      <c r="JBF285" s="24"/>
      <c r="JBG285" s="24"/>
      <c r="JBH285" s="24"/>
      <c r="JBI285" s="24"/>
      <c r="JBJ285" s="24"/>
      <c r="JBK285" s="24"/>
      <c r="JBL285" s="24"/>
      <c r="JBP285" s="3"/>
      <c r="JBQ285" s="31"/>
      <c r="JBR285" s="5"/>
      <c r="JBS285" s="9"/>
      <c r="JBV285" s="2"/>
      <c r="JBY285" s="24"/>
      <c r="JBZ285" s="24"/>
      <c r="JCA285" s="31"/>
      <c r="JCB285" s="24"/>
      <c r="JCC285" s="24"/>
      <c r="JCD285" s="24"/>
      <c r="JCE285" s="24"/>
      <c r="JCF285" s="24"/>
      <c r="JCG285" s="24"/>
      <c r="JCH285" s="24"/>
      <c r="JCI285" s="24"/>
      <c r="JCJ285" s="24"/>
      <c r="JCK285" s="24"/>
      <c r="JCL285" s="24"/>
      <c r="JCM285" s="24"/>
      <c r="JCN285" s="24"/>
      <c r="JCO285" s="24"/>
      <c r="JCP285" s="24"/>
      <c r="JCT285" s="3"/>
      <c r="JCU285" s="31"/>
      <c r="JCV285" s="5"/>
      <c r="JCW285" s="9"/>
      <c r="JCZ285" s="2"/>
      <c r="JDC285" s="24"/>
      <c r="JDD285" s="24"/>
      <c r="JDE285" s="31"/>
      <c r="JDF285" s="24"/>
      <c r="JDG285" s="24"/>
      <c r="JDH285" s="24"/>
      <c r="JDI285" s="24"/>
      <c r="JDJ285" s="24"/>
      <c r="JDK285" s="24"/>
      <c r="JDL285" s="24"/>
      <c r="JDM285" s="24"/>
      <c r="JDN285" s="24"/>
      <c r="JDO285" s="24"/>
      <c r="JDP285" s="24"/>
      <c r="JDQ285" s="24"/>
      <c r="JDR285" s="24"/>
      <c r="JDS285" s="24"/>
      <c r="JDT285" s="24"/>
      <c r="JDX285" s="3"/>
      <c r="JDY285" s="31"/>
      <c r="JDZ285" s="5"/>
      <c r="JEA285" s="9"/>
      <c r="JED285" s="2"/>
      <c r="JEG285" s="24"/>
      <c r="JEH285" s="24"/>
      <c r="JEI285" s="31"/>
      <c r="JEJ285" s="24"/>
      <c r="JEK285" s="24"/>
      <c r="JEL285" s="24"/>
      <c r="JEM285" s="24"/>
      <c r="JEN285" s="24"/>
      <c r="JEO285" s="24"/>
      <c r="JEP285" s="24"/>
      <c r="JEQ285" s="24"/>
      <c r="JER285" s="24"/>
      <c r="JES285" s="24"/>
      <c r="JET285" s="24"/>
      <c r="JEU285" s="24"/>
      <c r="JEV285" s="24"/>
      <c r="JEW285" s="24"/>
      <c r="JEX285" s="24"/>
      <c r="JFB285" s="3"/>
      <c r="JFC285" s="31"/>
      <c r="JFD285" s="5"/>
      <c r="JFE285" s="9"/>
      <c r="JFH285" s="2"/>
      <c r="JFK285" s="24"/>
      <c r="JFL285" s="24"/>
      <c r="JFM285" s="31"/>
      <c r="JFN285" s="24"/>
      <c r="JFO285" s="24"/>
      <c r="JFP285" s="24"/>
      <c r="JFQ285" s="24"/>
      <c r="JFR285" s="24"/>
      <c r="JFS285" s="24"/>
      <c r="JFT285" s="24"/>
      <c r="JFU285" s="24"/>
      <c r="JFV285" s="24"/>
      <c r="JFW285" s="24"/>
      <c r="JFX285" s="24"/>
      <c r="JFY285" s="24"/>
      <c r="JFZ285" s="24"/>
      <c r="JGA285" s="24"/>
      <c r="JGB285" s="24"/>
      <c r="JGF285" s="3"/>
      <c r="JGG285" s="31"/>
      <c r="JGH285" s="5"/>
      <c r="JGI285" s="9"/>
      <c r="JGL285" s="2"/>
      <c r="JGO285" s="24"/>
      <c r="JGP285" s="24"/>
      <c r="JGQ285" s="31"/>
      <c r="JGR285" s="24"/>
      <c r="JGS285" s="24"/>
      <c r="JGT285" s="24"/>
      <c r="JGU285" s="24"/>
      <c r="JGV285" s="24"/>
      <c r="JGW285" s="24"/>
      <c r="JGX285" s="24"/>
      <c r="JGY285" s="24"/>
      <c r="JGZ285" s="24"/>
      <c r="JHA285" s="24"/>
      <c r="JHB285" s="24"/>
      <c r="JHC285" s="24"/>
      <c r="JHD285" s="24"/>
      <c r="JHE285" s="24"/>
      <c r="JHF285" s="24"/>
      <c r="JHJ285" s="3"/>
      <c r="JHK285" s="31"/>
      <c r="JHL285" s="5"/>
      <c r="JHM285" s="9"/>
      <c r="JHP285" s="2"/>
      <c r="JHS285" s="24"/>
      <c r="JHT285" s="24"/>
      <c r="JHU285" s="31"/>
      <c r="JHV285" s="24"/>
      <c r="JHW285" s="24"/>
      <c r="JHX285" s="24"/>
      <c r="JHY285" s="24"/>
      <c r="JHZ285" s="24"/>
      <c r="JIA285" s="24"/>
      <c r="JIB285" s="24"/>
      <c r="JIC285" s="24"/>
      <c r="JID285" s="24"/>
      <c r="JIE285" s="24"/>
      <c r="JIF285" s="24"/>
      <c r="JIG285" s="24"/>
      <c r="JIH285" s="24"/>
      <c r="JII285" s="24"/>
      <c r="JIJ285" s="24"/>
      <c r="JIN285" s="3"/>
      <c r="JIO285" s="31"/>
      <c r="JIP285" s="5"/>
      <c r="JIQ285" s="9"/>
      <c r="JIT285" s="2"/>
      <c r="JIW285" s="24"/>
      <c r="JIX285" s="24"/>
      <c r="JIY285" s="31"/>
      <c r="JIZ285" s="24"/>
      <c r="JJA285" s="24"/>
      <c r="JJB285" s="24"/>
      <c r="JJC285" s="24"/>
      <c r="JJD285" s="24"/>
      <c r="JJE285" s="24"/>
      <c r="JJF285" s="24"/>
      <c r="JJG285" s="24"/>
      <c r="JJH285" s="24"/>
      <c r="JJI285" s="24"/>
      <c r="JJJ285" s="24"/>
      <c r="JJK285" s="24"/>
      <c r="JJL285" s="24"/>
      <c r="JJM285" s="24"/>
      <c r="JJN285" s="24"/>
      <c r="JJR285" s="3"/>
      <c r="JJS285" s="31"/>
      <c r="JJT285" s="5"/>
      <c r="JJU285" s="9"/>
      <c r="JJX285" s="2"/>
      <c r="JKA285" s="24"/>
      <c r="JKB285" s="24"/>
      <c r="JKC285" s="31"/>
      <c r="JKD285" s="24"/>
      <c r="JKE285" s="24"/>
      <c r="JKF285" s="24"/>
      <c r="JKG285" s="24"/>
      <c r="JKH285" s="24"/>
      <c r="JKI285" s="24"/>
      <c r="JKJ285" s="24"/>
      <c r="JKK285" s="24"/>
      <c r="JKL285" s="24"/>
      <c r="JKM285" s="24"/>
      <c r="JKN285" s="24"/>
      <c r="JKO285" s="24"/>
      <c r="JKP285" s="24"/>
      <c r="JKQ285" s="24"/>
      <c r="JKR285" s="24"/>
      <c r="JKV285" s="3"/>
      <c r="JKW285" s="31"/>
      <c r="JKX285" s="5"/>
      <c r="JKY285" s="9"/>
      <c r="JLB285" s="2"/>
      <c r="JLE285" s="24"/>
      <c r="JLF285" s="24"/>
      <c r="JLG285" s="31"/>
      <c r="JLH285" s="24"/>
      <c r="JLI285" s="24"/>
      <c r="JLJ285" s="24"/>
      <c r="JLK285" s="24"/>
      <c r="JLL285" s="24"/>
      <c r="JLM285" s="24"/>
      <c r="JLN285" s="24"/>
      <c r="JLO285" s="24"/>
      <c r="JLP285" s="24"/>
      <c r="JLQ285" s="24"/>
      <c r="JLR285" s="24"/>
      <c r="JLS285" s="24"/>
      <c r="JLT285" s="24"/>
      <c r="JLU285" s="24"/>
      <c r="JLV285" s="24"/>
      <c r="JLZ285" s="3"/>
      <c r="JMA285" s="31"/>
      <c r="JMB285" s="5"/>
      <c r="JMC285" s="9"/>
      <c r="JMF285" s="2"/>
      <c r="JMI285" s="24"/>
      <c r="JMJ285" s="24"/>
      <c r="JMK285" s="31"/>
      <c r="JML285" s="24"/>
      <c r="JMM285" s="24"/>
      <c r="JMN285" s="24"/>
      <c r="JMO285" s="24"/>
      <c r="JMP285" s="24"/>
      <c r="JMQ285" s="24"/>
      <c r="JMR285" s="24"/>
      <c r="JMS285" s="24"/>
      <c r="JMT285" s="24"/>
      <c r="JMU285" s="24"/>
      <c r="JMV285" s="24"/>
      <c r="JMW285" s="24"/>
      <c r="JMX285" s="24"/>
      <c r="JMY285" s="24"/>
      <c r="JMZ285" s="24"/>
      <c r="JND285" s="3"/>
      <c r="JNE285" s="31"/>
      <c r="JNF285" s="5"/>
      <c r="JNG285" s="9"/>
      <c r="JNJ285" s="2"/>
      <c r="JNM285" s="24"/>
      <c r="JNN285" s="24"/>
      <c r="JNO285" s="31"/>
      <c r="JNP285" s="24"/>
      <c r="JNQ285" s="24"/>
      <c r="JNR285" s="24"/>
      <c r="JNS285" s="24"/>
      <c r="JNT285" s="24"/>
      <c r="JNU285" s="24"/>
      <c r="JNV285" s="24"/>
      <c r="JNW285" s="24"/>
      <c r="JNX285" s="24"/>
      <c r="JNY285" s="24"/>
      <c r="JNZ285" s="24"/>
      <c r="JOA285" s="24"/>
      <c r="JOB285" s="24"/>
      <c r="JOC285" s="24"/>
      <c r="JOD285" s="24"/>
      <c r="JOH285" s="3"/>
      <c r="JOI285" s="31"/>
      <c r="JOJ285" s="5"/>
      <c r="JOK285" s="9"/>
      <c r="JON285" s="2"/>
      <c r="JOQ285" s="24"/>
      <c r="JOR285" s="24"/>
      <c r="JOS285" s="31"/>
      <c r="JOT285" s="24"/>
      <c r="JOU285" s="24"/>
      <c r="JOV285" s="24"/>
      <c r="JOW285" s="24"/>
      <c r="JOX285" s="24"/>
      <c r="JOY285" s="24"/>
      <c r="JOZ285" s="24"/>
      <c r="JPA285" s="24"/>
      <c r="JPB285" s="24"/>
      <c r="JPC285" s="24"/>
      <c r="JPD285" s="24"/>
      <c r="JPE285" s="24"/>
      <c r="JPF285" s="24"/>
      <c r="JPG285" s="24"/>
      <c r="JPH285" s="24"/>
      <c r="JPL285" s="3"/>
      <c r="JPM285" s="31"/>
      <c r="JPN285" s="5"/>
      <c r="JPO285" s="9"/>
      <c r="JPR285" s="2"/>
      <c r="JPU285" s="24"/>
      <c r="JPV285" s="24"/>
      <c r="JPW285" s="31"/>
      <c r="JPX285" s="24"/>
      <c r="JPY285" s="24"/>
      <c r="JPZ285" s="24"/>
      <c r="JQA285" s="24"/>
      <c r="JQB285" s="24"/>
      <c r="JQC285" s="24"/>
      <c r="JQD285" s="24"/>
      <c r="JQE285" s="24"/>
      <c r="JQF285" s="24"/>
      <c r="JQG285" s="24"/>
      <c r="JQH285" s="24"/>
      <c r="JQI285" s="24"/>
      <c r="JQJ285" s="24"/>
      <c r="JQK285" s="24"/>
      <c r="JQL285" s="24"/>
      <c r="JQP285" s="3"/>
      <c r="JQQ285" s="31"/>
      <c r="JQR285" s="5"/>
      <c r="JQS285" s="9"/>
      <c r="JQV285" s="2"/>
      <c r="JQY285" s="24"/>
      <c r="JQZ285" s="24"/>
      <c r="JRA285" s="31"/>
      <c r="JRB285" s="24"/>
      <c r="JRC285" s="24"/>
      <c r="JRD285" s="24"/>
      <c r="JRE285" s="24"/>
      <c r="JRF285" s="24"/>
      <c r="JRG285" s="24"/>
      <c r="JRH285" s="24"/>
      <c r="JRI285" s="24"/>
      <c r="JRJ285" s="24"/>
      <c r="JRK285" s="24"/>
      <c r="JRL285" s="24"/>
      <c r="JRM285" s="24"/>
      <c r="JRN285" s="24"/>
      <c r="JRO285" s="24"/>
      <c r="JRP285" s="24"/>
      <c r="JRT285" s="3"/>
      <c r="JRU285" s="31"/>
      <c r="JRV285" s="5"/>
      <c r="JRW285" s="9"/>
      <c r="JRZ285" s="2"/>
      <c r="JSC285" s="24"/>
      <c r="JSD285" s="24"/>
      <c r="JSE285" s="31"/>
      <c r="JSF285" s="24"/>
      <c r="JSG285" s="24"/>
      <c r="JSH285" s="24"/>
      <c r="JSI285" s="24"/>
      <c r="JSJ285" s="24"/>
      <c r="JSK285" s="24"/>
      <c r="JSL285" s="24"/>
      <c r="JSM285" s="24"/>
      <c r="JSN285" s="24"/>
      <c r="JSO285" s="24"/>
      <c r="JSP285" s="24"/>
      <c r="JSQ285" s="24"/>
      <c r="JSR285" s="24"/>
      <c r="JSS285" s="24"/>
      <c r="JST285" s="24"/>
      <c r="JSX285" s="3"/>
      <c r="JSY285" s="31"/>
      <c r="JSZ285" s="5"/>
      <c r="JTA285" s="9"/>
      <c r="JTD285" s="2"/>
      <c r="JTG285" s="24"/>
      <c r="JTH285" s="24"/>
      <c r="JTI285" s="31"/>
      <c r="JTJ285" s="24"/>
      <c r="JTK285" s="24"/>
      <c r="JTL285" s="24"/>
      <c r="JTM285" s="24"/>
      <c r="JTN285" s="24"/>
      <c r="JTO285" s="24"/>
      <c r="JTP285" s="24"/>
      <c r="JTQ285" s="24"/>
      <c r="JTR285" s="24"/>
      <c r="JTS285" s="24"/>
      <c r="JTT285" s="24"/>
      <c r="JTU285" s="24"/>
      <c r="JTV285" s="24"/>
      <c r="JTW285" s="24"/>
      <c r="JTX285" s="24"/>
      <c r="JUB285" s="3"/>
      <c r="JUC285" s="31"/>
      <c r="JUD285" s="5"/>
      <c r="JUE285" s="9"/>
      <c r="JUH285" s="2"/>
      <c r="JUK285" s="24"/>
      <c r="JUL285" s="24"/>
      <c r="JUM285" s="31"/>
      <c r="JUN285" s="24"/>
      <c r="JUO285" s="24"/>
      <c r="JUP285" s="24"/>
      <c r="JUQ285" s="24"/>
      <c r="JUR285" s="24"/>
      <c r="JUS285" s="24"/>
      <c r="JUT285" s="24"/>
      <c r="JUU285" s="24"/>
      <c r="JUV285" s="24"/>
      <c r="JUW285" s="24"/>
      <c r="JUX285" s="24"/>
      <c r="JUY285" s="24"/>
      <c r="JUZ285" s="24"/>
      <c r="JVA285" s="24"/>
      <c r="JVB285" s="24"/>
      <c r="JVF285" s="3"/>
      <c r="JVG285" s="31"/>
      <c r="JVH285" s="5"/>
      <c r="JVI285" s="9"/>
      <c r="JVL285" s="2"/>
      <c r="JVO285" s="24"/>
      <c r="JVP285" s="24"/>
      <c r="JVQ285" s="31"/>
      <c r="JVR285" s="24"/>
      <c r="JVS285" s="24"/>
      <c r="JVT285" s="24"/>
      <c r="JVU285" s="24"/>
      <c r="JVV285" s="24"/>
      <c r="JVW285" s="24"/>
      <c r="JVX285" s="24"/>
      <c r="JVY285" s="24"/>
      <c r="JVZ285" s="24"/>
      <c r="JWA285" s="24"/>
      <c r="JWB285" s="24"/>
      <c r="JWC285" s="24"/>
      <c r="JWD285" s="24"/>
      <c r="JWE285" s="24"/>
      <c r="JWF285" s="24"/>
      <c r="JWJ285" s="3"/>
      <c r="JWK285" s="31"/>
      <c r="JWL285" s="5"/>
      <c r="JWM285" s="9"/>
      <c r="JWP285" s="2"/>
      <c r="JWS285" s="24"/>
      <c r="JWT285" s="24"/>
      <c r="JWU285" s="31"/>
      <c r="JWV285" s="24"/>
      <c r="JWW285" s="24"/>
      <c r="JWX285" s="24"/>
      <c r="JWY285" s="24"/>
      <c r="JWZ285" s="24"/>
      <c r="JXA285" s="24"/>
      <c r="JXB285" s="24"/>
      <c r="JXC285" s="24"/>
      <c r="JXD285" s="24"/>
      <c r="JXE285" s="24"/>
      <c r="JXF285" s="24"/>
      <c r="JXG285" s="24"/>
      <c r="JXH285" s="24"/>
      <c r="JXI285" s="24"/>
      <c r="JXJ285" s="24"/>
      <c r="JXN285" s="3"/>
      <c r="JXO285" s="31"/>
      <c r="JXP285" s="5"/>
      <c r="JXQ285" s="9"/>
      <c r="JXT285" s="2"/>
      <c r="JXW285" s="24"/>
      <c r="JXX285" s="24"/>
      <c r="JXY285" s="31"/>
      <c r="JXZ285" s="24"/>
      <c r="JYA285" s="24"/>
      <c r="JYB285" s="24"/>
      <c r="JYC285" s="24"/>
      <c r="JYD285" s="24"/>
      <c r="JYE285" s="24"/>
      <c r="JYF285" s="24"/>
      <c r="JYG285" s="24"/>
      <c r="JYH285" s="24"/>
      <c r="JYI285" s="24"/>
      <c r="JYJ285" s="24"/>
      <c r="JYK285" s="24"/>
      <c r="JYL285" s="24"/>
      <c r="JYM285" s="24"/>
      <c r="JYN285" s="24"/>
      <c r="JYR285" s="3"/>
      <c r="JYS285" s="31"/>
      <c r="JYT285" s="5"/>
      <c r="JYU285" s="9"/>
      <c r="JYX285" s="2"/>
      <c r="JZA285" s="24"/>
      <c r="JZB285" s="24"/>
      <c r="JZC285" s="31"/>
      <c r="JZD285" s="24"/>
      <c r="JZE285" s="24"/>
      <c r="JZF285" s="24"/>
      <c r="JZG285" s="24"/>
      <c r="JZH285" s="24"/>
      <c r="JZI285" s="24"/>
      <c r="JZJ285" s="24"/>
      <c r="JZK285" s="24"/>
      <c r="JZL285" s="24"/>
      <c r="JZM285" s="24"/>
      <c r="JZN285" s="24"/>
      <c r="JZO285" s="24"/>
      <c r="JZP285" s="24"/>
      <c r="JZQ285" s="24"/>
      <c r="JZR285" s="24"/>
      <c r="JZV285" s="3"/>
      <c r="JZW285" s="31"/>
      <c r="JZX285" s="5"/>
      <c r="JZY285" s="9"/>
      <c r="KAB285" s="2"/>
      <c r="KAE285" s="24"/>
      <c r="KAF285" s="24"/>
      <c r="KAG285" s="31"/>
      <c r="KAH285" s="24"/>
      <c r="KAI285" s="24"/>
      <c r="KAJ285" s="24"/>
      <c r="KAK285" s="24"/>
      <c r="KAL285" s="24"/>
      <c r="KAM285" s="24"/>
      <c r="KAN285" s="24"/>
      <c r="KAO285" s="24"/>
      <c r="KAP285" s="24"/>
      <c r="KAQ285" s="24"/>
      <c r="KAR285" s="24"/>
      <c r="KAS285" s="24"/>
      <c r="KAT285" s="24"/>
      <c r="KAU285" s="24"/>
      <c r="KAV285" s="24"/>
      <c r="KAZ285" s="3"/>
      <c r="KBA285" s="31"/>
      <c r="KBB285" s="5"/>
      <c r="KBC285" s="9"/>
      <c r="KBF285" s="2"/>
      <c r="KBI285" s="24"/>
      <c r="KBJ285" s="24"/>
      <c r="KBK285" s="31"/>
      <c r="KBL285" s="24"/>
      <c r="KBM285" s="24"/>
      <c r="KBN285" s="24"/>
      <c r="KBO285" s="24"/>
      <c r="KBP285" s="24"/>
      <c r="KBQ285" s="24"/>
      <c r="KBR285" s="24"/>
      <c r="KBS285" s="24"/>
      <c r="KBT285" s="24"/>
      <c r="KBU285" s="24"/>
      <c r="KBV285" s="24"/>
      <c r="KBW285" s="24"/>
      <c r="KBX285" s="24"/>
      <c r="KBY285" s="24"/>
      <c r="KBZ285" s="24"/>
      <c r="KCD285" s="3"/>
      <c r="KCE285" s="31"/>
      <c r="KCF285" s="5"/>
      <c r="KCG285" s="9"/>
      <c r="KCJ285" s="2"/>
      <c r="KCM285" s="24"/>
      <c r="KCN285" s="24"/>
      <c r="KCO285" s="31"/>
      <c r="KCP285" s="24"/>
      <c r="KCQ285" s="24"/>
      <c r="KCR285" s="24"/>
      <c r="KCS285" s="24"/>
      <c r="KCT285" s="24"/>
      <c r="KCU285" s="24"/>
      <c r="KCV285" s="24"/>
      <c r="KCW285" s="24"/>
      <c r="KCX285" s="24"/>
      <c r="KCY285" s="24"/>
      <c r="KCZ285" s="24"/>
      <c r="KDA285" s="24"/>
      <c r="KDB285" s="24"/>
      <c r="KDC285" s="24"/>
      <c r="KDD285" s="24"/>
      <c r="KDH285" s="3"/>
      <c r="KDI285" s="31"/>
      <c r="KDJ285" s="5"/>
      <c r="KDK285" s="9"/>
      <c r="KDN285" s="2"/>
      <c r="KDQ285" s="24"/>
      <c r="KDR285" s="24"/>
      <c r="KDS285" s="31"/>
      <c r="KDT285" s="24"/>
      <c r="KDU285" s="24"/>
      <c r="KDV285" s="24"/>
      <c r="KDW285" s="24"/>
      <c r="KDX285" s="24"/>
      <c r="KDY285" s="24"/>
      <c r="KDZ285" s="24"/>
      <c r="KEA285" s="24"/>
      <c r="KEB285" s="24"/>
      <c r="KEC285" s="24"/>
      <c r="KED285" s="24"/>
      <c r="KEE285" s="24"/>
      <c r="KEF285" s="24"/>
      <c r="KEG285" s="24"/>
      <c r="KEH285" s="24"/>
      <c r="KEL285" s="3"/>
      <c r="KEM285" s="31"/>
      <c r="KEN285" s="5"/>
      <c r="KEO285" s="9"/>
      <c r="KER285" s="2"/>
      <c r="KEU285" s="24"/>
      <c r="KEV285" s="24"/>
      <c r="KEW285" s="31"/>
      <c r="KEX285" s="24"/>
      <c r="KEY285" s="24"/>
      <c r="KEZ285" s="24"/>
      <c r="KFA285" s="24"/>
      <c r="KFB285" s="24"/>
      <c r="KFC285" s="24"/>
      <c r="KFD285" s="24"/>
      <c r="KFE285" s="24"/>
      <c r="KFF285" s="24"/>
      <c r="KFG285" s="24"/>
      <c r="KFH285" s="24"/>
      <c r="KFI285" s="24"/>
      <c r="KFJ285" s="24"/>
      <c r="KFK285" s="24"/>
      <c r="KFL285" s="24"/>
      <c r="KFP285" s="3"/>
      <c r="KFQ285" s="31"/>
      <c r="KFR285" s="5"/>
      <c r="KFS285" s="9"/>
      <c r="KFV285" s="2"/>
      <c r="KFY285" s="24"/>
      <c r="KFZ285" s="24"/>
      <c r="KGA285" s="31"/>
      <c r="KGB285" s="24"/>
      <c r="KGC285" s="24"/>
      <c r="KGD285" s="24"/>
      <c r="KGE285" s="24"/>
      <c r="KGF285" s="24"/>
      <c r="KGG285" s="24"/>
      <c r="KGH285" s="24"/>
      <c r="KGI285" s="24"/>
      <c r="KGJ285" s="24"/>
      <c r="KGK285" s="24"/>
      <c r="KGL285" s="24"/>
      <c r="KGM285" s="24"/>
      <c r="KGN285" s="24"/>
      <c r="KGO285" s="24"/>
      <c r="KGP285" s="24"/>
      <c r="KGT285" s="3"/>
      <c r="KGU285" s="31"/>
      <c r="KGV285" s="5"/>
      <c r="KGW285" s="9"/>
      <c r="KGZ285" s="2"/>
      <c r="KHC285" s="24"/>
      <c r="KHD285" s="24"/>
      <c r="KHE285" s="31"/>
      <c r="KHF285" s="24"/>
      <c r="KHG285" s="24"/>
      <c r="KHH285" s="24"/>
      <c r="KHI285" s="24"/>
      <c r="KHJ285" s="24"/>
      <c r="KHK285" s="24"/>
      <c r="KHL285" s="24"/>
      <c r="KHM285" s="24"/>
      <c r="KHN285" s="24"/>
      <c r="KHO285" s="24"/>
      <c r="KHP285" s="24"/>
      <c r="KHQ285" s="24"/>
      <c r="KHR285" s="24"/>
      <c r="KHS285" s="24"/>
      <c r="KHT285" s="24"/>
      <c r="KHX285" s="3"/>
      <c r="KHY285" s="31"/>
      <c r="KHZ285" s="5"/>
      <c r="KIA285" s="9"/>
      <c r="KID285" s="2"/>
      <c r="KIG285" s="24"/>
      <c r="KIH285" s="24"/>
      <c r="KII285" s="31"/>
      <c r="KIJ285" s="24"/>
      <c r="KIK285" s="24"/>
      <c r="KIL285" s="24"/>
      <c r="KIM285" s="24"/>
      <c r="KIN285" s="24"/>
      <c r="KIO285" s="24"/>
      <c r="KIP285" s="24"/>
      <c r="KIQ285" s="24"/>
      <c r="KIR285" s="24"/>
      <c r="KIS285" s="24"/>
      <c r="KIT285" s="24"/>
      <c r="KIU285" s="24"/>
      <c r="KIV285" s="24"/>
      <c r="KIW285" s="24"/>
      <c r="KIX285" s="24"/>
      <c r="KJB285" s="3"/>
      <c r="KJC285" s="31"/>
      <c r="KJD285" s="5"/>
      <c r="KJE285" s="9"/>
      <c r="KJH285" s="2"/>
      <c r="KJK285" s="24"/>
      <c r="KJL285" s="24"/>
      <c r="KJM285" s="31"/>
      <c r="KJN285" s="24"/>
      <c r="KJO285" s="24"/>
      <c r="KJP285" s="24"/>
      <c r="KJQ285" s="24"/>
      <c r="KJR285" s="24"/>
      <c r="KJS285" s="24"/>
      <c r="KJT285" s="24"/>
      <c r="KJU285" s="24"/>
      <c r="KJV285" s="24"/>
      <c r="KJW285" s="24"/>
      <c r="KJX285" s="24"/>
      <c r="KJY285" s="24"/>
      <c r="KJZ285" s="24"/>
      <c r="KKA285" s="24"/>
      <c r="KKB285" s="24"/>
      <c r="KKF285" s="3"/>
      <c r="KKG285" s="31"/>
      <c r="KKH285" s="5"/>
      <c r="KKI285" s="9"/>
      <c r="KKL285" s="2"/>
      <c r="KKO285" s="24"/>
      <c r="KKP285" s="24"/>
      <c r="KKQ285" s="31"/>
      <c r="KKR285" s="24"/>
      <c r="KKS285" s="24"/>
      <c r="KKT285" s="24"/>
      <c r="KKU285" s="24"/>
      <c r="KKV285" s="24"/>
      <c r="KKW285" s="24"/>
      <c r="KKX285" s="24"/>
      <c r="KKY285" s="24"/>
      <c r="KKZ285" s="24"/>
      <c r="KLA285" s="24"/>
      <c r="KLB285" s="24"/>
      <c r="KLC285" s="24"/>
      <c r="KLD285" s="24"/>
      <c r="KLE285" s="24"/>
      <c r="KLF285" s="24"/>
      <c r="KLJ285" s="3"/>
      <c r="KLK285" s="31"/>
      <c r="KLL285" s="5"/>
      <c r="KLM285" s="9"/>
      <c r="KLP285" s="2"/>
      <c r="KLS285" s="24"/>
      <c r="KLT285" s="24"/>
      <c r="KLU285" s="31"/>
      <c r="KLV285" s="24"/>
      <c r="KLW285" s="24"/>
      <c r="KLX285" s="24"/>
      <c r="KLY285" s="24"/>
      <c r="KLZ285" s="24"/>
      <c r="KMA285" s="24"/>
      <c r="KMB285" s="24"/>
      <c r="KMC285" s="24"/>
      <c r="KMD285" s="24"/>
      <c r="KME285" s="24"/>
      <c r="KMF285" s="24"/>
      <c r="KMG285" s="24"/>
      <c r="KMH285" s="24"/>
      <c r="KMI285" s="24"/>
      <c r="KMJ285" s="24"/>
      <c r="KMN285" s="3"/>
      <c r="KMO285" s="31"/>
      <c r="KMP285" s="5"/>
      <c r="KMQ285" s="9"/>
      <c r="KMT285" s="2"/>
      <c r="KMW285" s="24"/>
      <c r="KMX285" s="24"/>
      <c r="KMY285" s="31"/>
      <c r="KMZ285" s="24"/>
      <c r="KNA285" s="24"/>
      <c r="KNB285" s="24"/>
      <c r="KNC285" s="24"/>
      <c r="KND285" s="24"/>
      <c r="KNE285" s="24"/>
      <c r="KNF285" s="24"/>
      <c r="KNG285" s="24"/>
      <c r="KNH285" s="24"/>
      <c r="KNI285" s="24"/>
      <c r="KNJ285" s="24"/>
      <c r="KNK285" s="24"/>
      <c r="KNL285" s="24"/>
      <c r="KNM285" s="24"/>
      <c r="KNN285" s="24"/>
      <c r="KNR285" s="3"/>
      <c r="KNS285" s="31"/>
      <c r="KNT285" s="5"/>
      <c r="KNU285" s="9"/>
      <c r="KNX285" s="2"/>
      <c r="KOA285" s="24"/>
      <c r="KOB285" s="24"/>
      <c r="KOC285" s="31"/>
      <c r="KOD285" s="24"/>
      <c r="KOE285" s="24"/>
      <c r="KOF285" s="24"/>
      <c r="KOG285" s="24"/>
      <c r="KOH285" s="24"/>
      <c r="KOI285" s="24"/>
      <c r="KOJ285" s="24"/>
      <c r="KOK285" s="24"/>
      <c r="KOL285" s="24"/>
      <c r="KOM285" s="24"/>
      <c r="KON285" s="24"/>
      <c r="KOO285" s="24"/>
      <c r="KOP285" s="24"/>
      <c r="KOQ285" s="24"/>
      <c r="KOR285" s="24"/>
      <c r="KOV285" s="3"/>
      <c r="KOW285" s="31"/>
      <c r="KOX285" s="5"/>
      <c r="KOY285" s="9"/>
      <c r="KPB285" s="2"/>
      <c r="KPE285" s="24"/>
      <c r="KPF285" s="24"/>
      <c r="KPG285" s="31"/>
      <c r="KPH285" s="24"/>
      <c r="KPI285" s="24"/>
      <c r="KPJ285" s="24"/>
      <c r="KPK285" s="24"/>
      <c r="KPL285" s="24"/>
      <c r="KPM285" s="24"/>
      <c r="KPN285" s="24"/>
      <c r="KPO285" s="24"/>
      <c r="KPP285" s="24"/>
      <c r="KPQ285" s="24"/>
      <c r="KPR285" s="24"/>
      <c r="KPS285" s="24"/>
      <c r="KPT285" s="24"/>
      <c r="KPU285" s="24"/>
      <c r="KPV285" s="24"/>
      <c r="KPZ285" s="3"/>
      <c r="KQA285" s="31"/>
      <c r="KQB285" s="5"/>
      <c r="KQC285" s="9"/>
      <c r="KQF285" s="2"/>
      <c r="KQI285" s="24"/>
      <c r="KQJ285" s="24"/>
      <c r="KQK285" s="31"/>
      <c r="KQL285" s="24"/>
      <c r="KQM285" s="24"/>
      <c r="KQN285" s="24"/>
      <c r="KQO285" s="24"/>
      <c r="KQP285" s="24"/>
      <c r="KQQ285" s="24"/>
      <c r="KQR285" s="24"/>
      <c r="KQS285" s="24"/>
      <c r="KQT285" s="24"/>
      <c r="KQU285" s="24"/>
      <c r="KQV285" s="24"/>
      <c r="KQW285" s="24"/>
      <c r="KQX285" s="24"/>
      <c r="KQY285" s="24"/>
      <c r="KQZ285" s="24"/>
      <c r="KRD285" s="3"/>
      <c r="KRE285" s="31"/>
      <c r="KRF285" s="5"/>
      <c r="KRG285" s="9"/>
      <c r="KRJ285" s="2"/>
      <c r="KRM285" s="24"/>
      <c r="KRN285" s="24"/>
      <c r="KRO285" s="31"/>
      <c r="KRP285" s="24"/>
      <c r="KRQ285" s="24"/>
      <c r="KRR285" s="24"/>
      <c r="KRS285" s="24"/>
      <c r="KRT285" s="24"/>
      <c r="KRU285" s="24"/>
      <c r="KRV285" s="24"/>
      <c r="KRW285" s="24"/>
      <c r="KRX285" s="24"/>
      <c r="KRY285" s="24"/>
      <c r="KRZ285" s="24"/>
      <c r="KSA285" s="24"/>
      <c r="KSB285" s="24"/>
      <c r="KSC285" s="24"/>
      <c r="KSD285" s="24"/>
      <c r="KSH285" s="3"/>
      <c r="KSI285" s="31"/>
      <c r="KSJ285" s="5"/>
      <c r="KSK285" s="9"/>
      <c r="KSN285" s="2"/>
      <c r="KSQ285" s="24"/>
      <c r="KSR285" s="24"/>
      <c r="KSS285" s="31"/>
      <c r="KST285" s="24"/>
      <c r="KSU285" s="24"/>
      <c r="KSV285" s="24"/>
      <c r="KSW285" s="24"/>
      <c r="KSX285" s="24"/>
      <c r="KSY285" s="24"/>
      <c r="KSZ285" s="24"/>
      <c r="KTA285" s="24"/>
      <c r="KTB285" s="24"/>
      <c r="KTC285" s="24"/>
      <c r="KTD285" s="24"/>
      <c r="KTE285" s="24"/>
      <c r="KTF285" s="24"/>
      <c r="KTG285" s="24"/>
      <c r="KTH285" s="24"/>
      <c r="KTL285" s="3"/>
      <c r="KTM285" s="31"/>
      <c r="KTN285" s="5"/>
      <c r="KTO285" s="9"/>
      <c r="KTR285" s="2"/>
      <c r="KTU285" s="24"/>
      <c r="KTV285" s="24"/>
      <c r="KTW285" s="31"/>
      <c r="KTX285" s="24"/>
      <c r="KTY285" s="24"/>
      <c r="KTZ285" s="24"/>
      <c r="KUA285" s="24"/>
      <c r="KUB285" s="24"/>
      <c r="KUC285" s="24"/>
      <c r="KUD285" s="24"/>
      <c r="KUE285" s="24"/>
      <c r="KUF285" s="24"/>
      <c r="KUG285" s="24"/>
      <c r="KUH285" s="24"/>
      <c r="KUI285" s="24"/>
      <c r="KUJ285" s="24"/>
      <c r="KUK285" s="24"/>
      <c r="KUL285" s="24"/>
      <c r="KUP285" s="3"/>
      <c r="KUQ285" s="31"/>
      <c r="KUR285" s="5"/>
      <c r="KUS285" s="9"/>
      <c r="KUV285" s="2"/>
      <c r="KUY285" s="24"/>
      <c r="KUZ285" s="24"/>
      <c r="KVA285" s="31"/>
      <c r="KVB285" s="24"/>
      <c r="KVC285" s="24"/>
      <c r="KVD285" s="24"/>
      <c r="KVE285" s="24"/>
      <c r="KVF285" s="24"/>
      <c r="KVG285" s="24"/>
      <c r="KVH285" s="24"/>
      <c r="KVI285" s="24"/>
      <c r="KVJ285" s="24"/>
      <c r="KVK285" s="24"/>
      <c r="KVL285" s="24"/>
      <c r="KVM285" s="24"/>
      <c r="KVN285" s="24"/>
      <c r="KVO285" s="24"/>
      <c r="KVP285" s="24"/>
      <c r="KVT285" s="3"/>
      <c r="KVU285" s="31"/>
      <c r="KVV285" s="5"/>
      <c r="KVW285" s="9"/>
      <c r="KVZ285" s="2"/>
      <c r="KWC285" s="24"/>
      <c r="KWD285" s="24"/>
      <c r="KWE285" s="31"/>
      <c r="KWF285" s="24"/>
      <c r="KWG285" s="24"/>
      <c r="KWH285" s="24"/>
      <c r="KWI285" s="24"/>
      <c r="KWJ285" s="24"/>
      <c r="KWK285" s="24"/>
      <c r="KWL285" s="24"/>
      <c r="KWM285" s="24"/>
      <c r="KWN285" s="24"/>
      <c r="KWO285" s="24"/>
      <c r="KWP285" s="24"/>
      <c r="KWQ285" s="24"/>
      <c r="KWR285" s="24"/>
      <c r="KWS285" s="24"/>
      <c r="KWT285" s="24"/>
      <c r="KWX285" s="3"/>
      <c r="KWY285" s="31"/>
      <c r="KWZ285" s="5"/>
      <c r="KXA285" s="9"/>
      <c r="KXD285" s="2"/>
      <c r="KXG285" s="24"/>
      <c r="KXH285" s="24"/>
      <c r="KXI285" s="31"/>
      <c r="KXJ285" s="24"/>
      <c r="KXK285" s="24"/>
      <c r="KXL285" s="24"/>
      <c r="KXM285" s="24"/>
      <c r="KXN285" s="24"/>
      <c r="KXO285" s="24"/>
      <c r="KXP285" s="24"/>
      <c r="KXQ285" s="24"/>
      <c r="KXR285" s="24"/>
      <c r="KXS285" s="24"/>
      <c r="KXT285" s="24"/>
      <c r="KXU285" s="24"/>
      <c r="KXV285" s="24"/>
      <c r="KXW285" s="24"/>
      <c r="KXX285" s="24"/>
      <c r="KYB285" s="3"/>
      <c r="KYC285" s="31"/>
      <c r="KYD285" s="5"/>
      <c r="KYE285" s="9"/>
      <c r="KYH285" s="2"/>
      <c r="KYK285" s="24"/>
      <c r="KYL285" s="24"/>
      <c r="KYM285" s="31"/>
      <c r="KYN285" s="24"/>
      <c r="KYO285" s="24"/>
      <c r="KYP285" s="24"/>
      <c r="KYQ285" s="24"/>
      <c r="KYR285" s="24"/>
      <c r="KYS285" s="24"/>
      <c r="KYT285" s="24"/>
      <c r="KYU285" s="24"/>
      <c r="KYV285" s="24"/>
      <c r="KYW285" s="24"/>
      <c r="KYX285" s="24"/>
      <c r="KYY285" s="24"/>
      <c r="KYZ285" s="24"/>
      <c r="KZA285" s="24"/>
      <c r="KZB285" s="24"/>
      <c r="KZF285" s="3"/>
      <c r="KZG285" s="31"/>
      <c r="KZH285" s="5"/>
      <c r="KZI285" s="9"/>
      <c r="KZL285" s="2"/>
      <c r="KZO285" s="24"/>
      <c r="KZP285" s="24"/>
      <c r="KZQ285" s="31"/>
      <c r="KZR285" s="24"/>
      <c r="KZS285" s="24"/>
      <c r="KZT285" s="24"/>
      <c r="KZU285" s="24"/>
      <c r="KZV285" s="24"/>
      <c r="KZW285" s="24"/>
      <c r="KZX285" s="24"/>
      <c r="KZY285" s="24"/>
      <c r="KZZ285" s="24"/>
      <c r="LAA285" s="24"/>
      <c r="LAB285" s="24"/>
      <c r="LAC285" s="24"/>
      <c r="LAD285" s="24"/>
      <c r="LAE285" s="24"/>
      <c r="LAF285" s="24"/>
      <c r="LAJ285" s="3"/>
      <c r="LAK285" s="31"/>
      <c r="LAL285" s="5"/>
      <c r="LAM285" s="9"/>
      <c r="LAP285" s="2"/>
      <c r="LAS285" s="24"/>
      <c r="LAT285" s="24"/>
      <c r="LAU285" s="31"/>
      <c r="LAV285" s="24"/>
      <c r="LAW285" s="24"/>
      <c r="LAX285" s="24"/>
      <c r="LAY285" s="24"/>
      <c r="LAZ285" s="24"/>
      <c r="LBA285" s="24"/>
      <c r="LBB285" s="24"/>
      <c r="LBC285" s="24"/>
      <c r="LBD285" s="24"/>
      <c r="LBE285" s="24"/>
      <c r="LBF285" s="24"/>
      <c r="LBG285" s="24"/>
      <c r="LBH285" s="24"/>
      <c r="LBI285" s="24"/>
      <c r="LBJ285" s="24"/>
      <c r="LBN285" s="3"/>
      <c r="LBO285" s="31"/>
      <c r="LBP285" s="5"/>
      <c r="LBQ285" s="9"/>
      <c r="LBT285" s="2"/>
      <c r="LBW285" s="24"/>
      <c r="LBX285" s="24"/>
      <c r="LBY285" s="31"/>
      <c r="LBZ285" s="24"/>
      <c r="LCA285" s="24"/>
      <c r="LCB285" s="24"/>
      <c r="LCC285" s="24"/>
      <c r="LCD285" s="24"/>
      <c r="LCE285" s="24"/>
      <c r="LCF285" s="24"/>
      <c r="LCG285" s="24"/>
      <c r="LCH285" s="24"/>
      <c r="LCI285" s="24"/>
      <c r="LCJ285" s="24"/>
      <c r="LCK285" s="24"/>
      <c r="LCL285" s="24"/>
      <c r="LCM285" s="24"/>
      <c r="LCN285" s="24"/>
      <c r="LCR285" s="3"/>
      <c r="LCS285" s="31"/>
      <c r="LCT285" s="5"/>
      <c r="LCU285" s="9"/>
      <c r="LCX285" s="2"/>
      <c r="LDA285" s="24"/>
      <c r="LDB285" s="24"/>
      <c r="LDC285" s="31"/>
      <c r="LDD285" s="24"/>
      <c r="LDE285" s="24"/>
      <c r="LDF285" s="24"/>
      <c r="LDG285" s="24"/>
      <c r="LDH285" s="24"/>
      <c r="LDI285" s="24"/>
      <c r="LDJ285" s="24"/>
      <c r="LDK285" s="24"/>
      <c r="LDL285" s="24"/>
      <c r="LDM285" s="24"/>
      <c r="LDN285" s="24"/>
      <c r="LDO285" s="24"/>
      <c r="LDP285" s="24"/>
      <c r="LDQ285" s="24"/>
      <c r="LDR285" s="24"/>
      <c r="LDV285" s="3"/>
      <c r="LDW285" s="31"/>
      <c r="LDX285" s="5"/>
      <c r="LDY285" s="9"/>
      <c r="LEB285" s="2"/>
      <c r="LEE285" s="24"/>
      <c r="LEF285" s="24"/>
      <c r="LEG285" s="31"/>
      <c r="LEH285" s="24"/>
      <c r="LEI285" s="24"/>
      <c r="LEJ285" s="24"/>
      <c r="LEK285" s="24"/>
      <c r="LEL285" s="24"/>
      <c r="LEM285" s="24"/>
      <c r="LEN285" s="24"/>
      <c r="LEO285" s="24"/>
      <c r="LEP285" s="24"/>
      <c r="LEQ285" s="24"/>
      <c r="LER285" s="24"/>
      <c r="LES285" s="24"/>
      <c r="LET285" s="24"/>
      <c r="LEU285" s="24"/>
      <c r="LEV285" s="24"/>
      <c r="LEZ285" s="3"/>
      <c r="LFA285" s="31"/>
      <c r="LFB285" s="5"/>
      <c r="LFC285" s="9"/>
      <c r="LFF285" s="2"/>
      <c r="LFI285" s="24"/>
      <c r="LFJ285" s="24"/>
      <c r="LFK285" s="31"/>
      <c r="LFL285" s="24"/>
      <c r="LFM285" s="24"/>
      <c r="LFN285" s="24"/>
      <c r="LFO285" s="24"/>
      <c r="LFP285" s="24"/>
      <c r="LFQ285" s="24"/>
      <c r="LFR285" s="24"/>
      <c r="LFS285" s="24"/>
      <c r="LFT285" s="24"/>
      <c r="LFU285" s="24"/>
      <c r="LFV285" s="24"/>
      <c r="LFW285" s="24"/>
      <c r="LFX285" s="24"/>
      <c r="LFY285" s="24"/>
      <c r="LFZ285" s="24"/>
      <c r="LGD285" s="3"/>
      <c r="LGE285" s="31"/>
      <c r="LGF285" s="5"/>
      <c r="LGG285" s="9"/>
      <c r="LGJ285" s="2"/>
      <c r="LGM285" s="24"/>
      <c r="LGN285" s="24"/>
      <c r="LGO285" s="31"/>
      <c r="LGP285" s="24"/>
      <c r="LGQ285" s="24"/>
      <c r="LGR285" s="24"/>
      <c r="LGS285" s="24"/>
      <c r="LGT285" s="24"/>
      <c r="LGU285" s="24"/>
      <c r="LGV285" s="24"/>
      <c r="LGW285" s="24"/>
      <c r="LGX285" s="24"/>
      <c r="LGY285" s="24"/>
      <c r="LGZ285" s="24"/>
      <c r="LHA285" s="24"/>
      <c r="LHB285" s="24"/>
      <c r="LHC285" s="24"/>
      <c r="LHD285" s="24"/>
      <c r="LHH285" s="3"/>
      <c r="LHI285" s="31"/>
      <c r="LHJ285" s="5"/>
      <c r="LHK285" s="9"/>
      <c r="LHN285" s="2"/>
      <c r="LHQ285" s="24"/>
      <c r="LHR285" s="24"/>
      <c r="LHS285" s="31"/>
      <c r="LHT285" s="24"/>
      <c r="LHU285" s="24"/>
      <c r="LHV285" s="24"/>
      <c r="LHW285" s="24"/>
      <c r="LHX285" s="24"/>
      <c r="LHY285" s="24"/>
      <c r="LHZ285" s="24"/>
      <c r="LIA285" s="24"/>
      <c r="LIB285" s="24"/>
      <c r="LIC285" s="24"/>
      <c r="LID285" s="24"/>
      <c r="LIE285" s="24"/>
      <c r="LIF285" s="24"/>
      <c r="LIG285" s="24"/>
      <c r="LIH285" s="24"/>
      <c r="LIL285" s="3"/>
      <c r="LIM285" s="31"/>
      <c r="LIN285" s="5"/>
      <c r="LIO285" s="9"/>
      <c r="LIR285" s="2"/>
      <c r="LIU285" s="24"/>
      <c r="LIV285" s="24"/>
      <c r="LIW285" s="31"/>
      <c r="LIX285" s="24"/>
      <c r="LIY285" s="24"/>
      <c r="LIZ285" s="24"/>
      <c r="LJA285" s="24"/>
      <c r="LJB285" s="24"/>
      <c r="LJC285" s="24"/>
      <c r="LJD285" s="24"/>
      <c r="LJE285" s="24"/>
      <c r="LJF285" s="24"/>
      <c r="LJG285" s="24"/>
      <c r="LJH285" s="24"/>
      <c r="LJI285" s="24"/>
      <c r="LJJ285" s="24"/>
      <c r="LJK285" s="24"/>
      <c r="LJL285" s="24"/>
      <c r="LJP285" s="3"/>
      <c r="LJQ285" s="31"/>
      <c r="LJR285" s="5"/>
      <c r="LJS285" s="9"/>
      <c r="LJV285" s="2"/>
      <c r="LJY285" s="24"/>
      <c r="LJZ285" s="24"/>
      <c r="LKA285" s="31"/>
      <c r="LKB285" s="24"/>
      <c r="LKC285" s="24"/>
      <c r="LKD285" s="24"/>
      <c r="LKE285" s="24"/>
      <c r="LKF285" s="24"/>
      <c r="LKG285" s="24"/>
      <c r="LKH285" s="24"/>
      <c r="LKI285" s="24"/>
      <c r="LKJ285" s="24"/>
      <c r="LKK285" s="24"/>
      <c r="LKL285" s="24"/>
      <c r="LKM285" s="24"/>
      <c r="LKN285" s="24"/>
      <c r="LKO285" s="24"/>
      <c r="LKP285" s="24"/>
      <c r="LKT285" s="3"/>
      <c r="LKU285" s="31"/>
      <c r="LKV285" s="5"/>
      <c r="LKW285" s="9"/>
      <c r="LKZ285" s="2"/>
      <c r="LLC285" s="24"/>
      <c r="LLD285" s="24"/>
      <c r="LLE285" s="31"/>
      <c r="LLF285" s="24"/>
      <c r="LLG285" s="24"/>
      <c r="LLH285" s="24"/>
      <c r="LLI285" s="24"/>
      <c r="LLJ285" s="24"/>
      <c r="LLK285" s="24"/>
      <c r="LLL285" s="24"/>
      <c r="LLM285" s="24"/>
      <c r="LLN285" s="24"/>
      <c r="LLO285" s="24"/>
      <c r="LLP285" s="24"/>
      <c r="LLQ285" s="24"/>
      <c r="LLR285" s="24"/>
      <c r="LLS285" s="24"/>
      <c r="LLT285" s="24"/>
      <c r="LLX285" s="3"/>
      <c r="LLY285" s="31"/>
      <c r="LLZ285" s="5"/>
      <c r="LMA285" s="9"/>
      <c r="LMD285" s="2"/>
      <c r="LMG285" s="24"/>
      <c r="LMH285" s="24"/>
      <c r="LMI285" s="31"/>
      <c r="LMJ285" s="24"/>
      <c r="LMK285" s="24"/>
      <c r="LML285" s="24"/>
      <c r="LMM285" s="24"/>
      <c r="LMN285" s="24"/>
      <c r="LMO285" s="24"/>
      <c r="LMP285" s="24"/>
      <c r="LMQ285" s="24"/>
      <c r="LMR285" s="24"/>
      <c r="LMS285" s="24"/>
      <c r="LMT285" s="24"/>
      <c r="LMU285" s="24"/>
      <c r="LMV285" s="24"/>
      <c r="LMW285" s="24"/>
      <c r="LMX285" s="24"/>
      <c r="LNB285" s="3"/>
      <c r="LNC285" s="31"/>
      <c r="LND285" s="5"/>
      <c r="LNE285" s="9"/>
      <c r="LNH285" s="2"/>
      <c r="LNK285" s="24"/>
      <c r="LNL285" s="24"/>
      <c r="LNM285" s="31"/>
      <c r="LNN285" s="24"/>
      <c r="LNO285" s="24"/>
      <c r="LNP285" s="24"/>
      <c r="LNQ285" s="24"/>
      <c r="LNR285" s="24"/>
      <c r="LNS285" s="24"/>
      <c r="LNT285" s="24"/>
      <c r="LNU285" s="24"/>
      <c r="LNV285" s="24"/>
      <c r="LNW285" s="24"/>
      <c r="LNX285" s="24"/>
      <c r="LNY285" s="24"/>
      <c r="LNZ285" s="24"/>
      <c r="LOA285" s="24"/>
      <c r="LOB285" s="24"/>
      <c r="LOF285" s="3"/>
      <c r="LOG285" s="31"/>
      <c r="LOH285" s="5"/>
      <c r="LOI285" s="9"/>
      <c r="LOL285" s="2"/>
      <c r="LOO285" s="24"/>
      <c r="LOP285" s="24"/>
      <c r="LOQ285" s="31"/>
      <c r="LOR285" s="24"/>
      <c r="LOS285" s="24"/>
      <c r="LOT285" s="24"/>
      <c r="LOU285" s="24"/>
      <c r="LOV285" s="24"/>
      <c r="LOW285" s="24"/>
      <c r="LOX285" s="24"/>
      <c r="LOY285" s="24"/>
      <c r="LOZ285" s="24"/>
      <c r="LPA285" s="24"/>
      <c r="LPB285" s="24"/>
      <c r="LPC285" s="24"/>
      <c r="LPD285" s="24"/>
      <c r="LPE285" s="24"/>
      <c r="LPF285" s="24"/>
      <c r="LPJ285" s="3"/>
      <c r="LPK285" s="31"/>
      <c r="LPL285" s="5"/>
      <c r="LPM285" s="9"/>
      <c r="LPP285" s="2"/>
      <c r="LPS285" s="24"/>
      <c r="LPT285" s="24"/>
      <c r="LPU285" s="31"/>
      <c r="LPV285" s="24"/>
      <c r="LPW285" s="24"/>
      <c r="LPX285" s="24"/>
      <c r="LPY285" s="24"/>
      <c r="LPZ285" s="24"/>
      <c r="LQA285" s="24"/>
      <c r="LQB285" s="24"/>
      <c r="LQC285" s="24"/>
      <c r="LQD285" s="24"/>
      <c r="LQE285" s="24"/>
      <c r="LQF285" s="24"/>
      <c r="LQG285" s="24"/>
      <c r="LQH285" s="24"/>
      <c r="LQI285" s="24"/>
      <c r="LQJ285" s="24"/>
      <c r="LQN285" s="3"/>
      <c r="LQO285" s="31"/>
      <c r="LQP285" s="5"/>
      <c r="LQQ285" s="9"/>
      <c r="LQT285" s="2"/>
      <c r="LQW285" s="24"/>
      <c r="LQX285" s="24"/>
      <c r="LQY285" s="31"/>
      <c r="LQZ285" s="24"/>
      <c r="LRA285" s="24"/>
      <c r="LRB285" s="24"/>
      <c r="LRC285" s="24"/>
      <c r="LRD285" s="24"/>
      <c r="LRE285" s="24"/>
      <c r="LRF285" s="24"/>
      <c r="LRG285" s="24"/>
      <c r="LRH285" s="24"/>
      <c r="LRI285" s="24"/>
      <c r="LRJ285" s="24"/>
      <c r="LRK285" s="24"/>
      <c r="LRL285" s="24"/>
      <c r="LRM285" s="24"/>
      <c r="LRN285" s="24"/>
      <c r="LRR285" s="3"/>
      <c r="LRS285" s="31"/>
      <c r="LRT285" s="5"/>
      <c r="LRU285" s="9"/>
      <c r="LRX285" s="2"/>
      <c r="LSA285" s="24"/>
      <c r="LSB285" s="24"/>
      <c r="LSC285" s="31"/>
      <c r="LSD285" s="24"/>
      <c r="LSE285" s="24"/>
      <c r="LSF285" s="24"/>
      <c r="LSG285" s="24"/>
      <c r="LSH285" s="24"/>
      <c r="LSI285" s="24"/>
      <c r="LSJ285" s="24"/>
      <c r="LSK285" s="24"/>
      <c r="LSL285" s="24"/>
      <c r="LSM285" s="24"/>
      <c r="LSN285" s="24"/>
      <c r="LSO285" s="24"/>
      <c r="LSP285" s="24"/>
      <c r="LSQ285" s="24"/>
      <c r="LSR285" s="24"/>
      <c r="LSV285" s="3"/>
      <c r="LSW285" s="31"/>
      <c r="LSX285" s="5"/>
      <c r="LSY285" s="9"/>
      <c r="LTB285" s="2"/>
      <c r="LTE285" s="24"/>
      <c r="LTF285" s="24"/>
      <c r="LTG285" s="31"/>
      <c r="LTH285" s="24"/>
      <c r="LTI285" s="24"/>
      <c r="LTJ285" s="24"/>
      <c r="LTK285" s="24"/>
      <c r="LTL285" s="24"/>
      <c r="LTM285" s="24"/>
      <c r="LTN285" s="24"/>
      <c r="LTO285" s="24"/>
      <c r="LTP285" s="24"/>
      <c r="LTQ285" s="24"/>
      <c r="LTR285" s="24"/>
      <c r="LTS285" s="24"/>
      <c r="LTT285" s="24"/>
      <c r="LTU285" s="24"/>
      <c r="LTV285" s="24"/>
      <c r="LTZ285" s="3"/>
      <c r="LUA285" s="31"/>
      <c r="LUB285" s="5"/>
      <c r="LUC285" s="9"/>
      <c r="LUF285" s="2"/>
      <c r="LUI285" s="24"/>
      <c r="LUJ285" s="24"/>
      <c r="LUK285" s="31"/>
      <c r="LUL285" s="24"/>
      <c r="LUM285" s="24"/>
      <c r="LUN285" s="24"/>
      <c r="LUO285" s="24"/>
      <c r="LUP285" s="24"/>
      <c r="LUQ285" s="24"/>
      <c r="LUR285" s="24"/>
      <c r="LUS285" s="24"/>
      <c r="LUT285" s="24"/>
      <c r="LUU285" s="24"/>
      <c r="LUV285" s="24"/>
      <c r="LUW285" s="24"/>
      <c r="LUX285" s="24"/>
      <c r="LUY285" s="24"/>
      <c r="LUZ285" s="24"/>
      <c r="LVD285" s="3"/>
      <c r="LVE285" s="31"/>
      <c r="LVF285" s="5"/>
      <c r="LVG285" s="9"/>
      <c r="LVJ285" s="2"/>
      <c r="LVM285" s="24"/>
      <c r="LVN285" s="24"/>
      <c r="LVO285" s="31"/>
      <c r="LVP285" s="24"/>
      <c r="LVQ285" s="24"/>
      <c r="LVR285" s="24"/>
      <c r="LVS285" s="24"/>
      <c r="LVT285" s="24"/>
      <c r="LVU285" s="24"/>
      <c r="LVV285" s="24"/>
      <c r="LVW285" s="24"/>
      <c r="LVX285" s="24"/>
      <c r="LVY285" s="24"/>
      <c r="LVZ285" s="24"/>
      <c r="LWA285" s="24"/>
      <c r="LWB285" s="24"/>
      <c r="LWC285" s="24"/>
      <c r="LWD285" s="24"/>
      <c r="LWH285" s="3"/>
      <c r="LWI285" s="31"/>
      <c r="LWJ285" s="5"/>
      <c r="LWK285" s="9"/>
      <c r="LWN285" s="2"/>
      <c r="LWQ285" s="24"/>
      <c r="LWR285" s="24"/>
      <c r="LWS285" s="31"/>
      <c r="LWT285" s="24"/>
      <c r="LWU285" s="24"/>
      <c r="LWV285" s="24"/>
      <c r="LWW285" s="24"/>
      <c r="LWX285" s="24"/>
      <c r="LWY285" s="24"/>
      <c r="LWZ285" s="24"/>
      <c r="LXA285" s="24"/>
      <c r="LXB285" s="24"/>
      <c r="LXC285" s="24"/>
      <c r="LXD285" s="24"/>
      <c r="LXE285" s="24"/>
      <c r="LXF285" s="24"/>
      <c r="LXG285" s="24"/>
      <c r="LXH285" s="24"/>
      <c r="LXL285" s="3"/>
      <c r="LXM285" s="31"/>
      <c r="LXN285" s="5"/>
      <c r="LXO285" s="9"/>
      <c r="LXR285" s="2"/>
      <c r="LXU285" s="24"/>
      <c r="LXV285" s="24"/>
      <c r="LXW285" s="31"/>
      <c r="LXX285" s="24"/>
      <c r="LXY285" s="24"/>
      <c r="LXZ285" s="24"/>
      <c r="LYA285" s="24"/>
      <c r="LYB285" s="24"/>
      <c r="LYC285" s="24"/>
      <c r="LYD285" s="24"/>
      <c r="LYE285" s="24"/>
      <c r="LYF285" s="24"/>
      <c r="LYG285" s="24"/>
      <c r="LYH285" s="24"/>
      <c r="LYI285" s="24"/>
      <c r="LYJ285" s="24"/>
      <c r="LYK285" s="24"/>
      <c r="LYL285" s="24"/>
      <c r="LYP285" s="3"/>
      <c r="LYQ285" s="31"/>
      <c r="LYR285" s="5"/>
      <c r="LYS285" s="9"/>
      <c r="LYV285" s="2"/>
      <c r="LYY285" s="24"/>
      <c r="LYZ285" s="24"/>
      <c r="LZA285" s="31"/>
      <c r="LZB285" s="24"/>
      <c r="LZC285" s="24"/>
      <c r="LZD285" s="24"/>
      <c r="LZE285" s="24"/>
      <c r="LZF285" s="24"/>
      <c r="LZG285" s="24"/>
      <c r="LZH285" s="24"/>
      <c r="LZI285" s="24"/>
      <c r="LZJ285" s="24"/>
      <c r="LZK285" s="24"/>
      <c r="LZL285" s="24"/>
      <c r="LZM285" s="24"/>
      <c r="LZN285" s="24"/>
      <c r="LZO285" s="24"/>
      <c r="LZP285" s="24"/>
      <c r="LZT285" s="3"/>
      <c r="LZU285" s="31"/>
      <c r="LZV285" s="5"/>
      <c r="LZW285" s="9"/>
      <c r="LZZ285" s="2"/>
      <c r="MAC285" s="24"/>
      <c r="MAD285" s="24"/>
      <c r="MAE285" s="31"/>
      <c r="MAF285" s="24"/>
      <c r="MAG285" s="24"/>
      <c r="MAH285" s="24"/>
      <c r="MAI285" s="24"/>
      <c r="MAJ285" s="24"/>
      <c r="MAK285" s="24"/>
      <c r="MAL285" s="24"/>
      <c r="MAM285" s="24"/>
      <c r="MAN285" s="24"/>
      <c r="MAO285" s="24"/>
      <c r="MAP285" s="24"/>
      <c r="MAQ285" s="24"/>
      <c r="MAR285" s="24"/>
      <c r="MAS285" s="24"/>
      <c r="MAT285" s="24"/>
      <c r="MAX285" s="3"/>
      <c r="MAY285" s="31"/>
      <c r="MAZ285" s="5"/>
      <c r="MBA285" s="9"/>
      <c r="MBD285" s="2"/>
      <c r="MBG285" s="24"/>
      <c r="MBH285" s="24"/>
      <c r="MBI285" s="31"/>
      <c r="MBJ285" s="24"/>
      <c r="MBK285" s="24"/>
      <c r="MBL285" s="24"/>
      <c r="MBM285" s="24"/>
      <c r="MBN285" s="24"/>
      <c r="MBO285" s="24"/>
      <c r="MBP285" s="24"/>
      <c r="MBQ285" s="24"/>
      <c r="MBR285" s="24"/>
      <c r="MBS285" s="24"/>
      <c r="MBT285" s="24"/>
      <c r="MBU285" s="24"/>
      <c r="MBV285" s="24"/>
      <c r="MBW285" s="24"/>
      <c r="MBX285" s="24"/>
      <c r="MCB285" s="3"/>
      <c r="MCC285" s="31"/>
      <c r="MCD285" s="5"/>
      <c r="MCE285" s="9"/>
      <c r="MCH285" s="2"/>
      <c r="MCK285" s="24"/>
      <c r="MCL285" s="24"/>
      <c r="MCM285" s="31"/>
      <c r="MCN285" s="24"/>
      <c r="MCO285" s="24"/>
      <c r="MCP285" s="24"/>
      <c r="MCQ285" s="24"/>
      <c r="MCR285" s="24"/>
      <c r="MCS285" s="24"/>
      <c r="MCT285" s="24"/>
      <c r="MCU285" s="24"/>
      <c r="MCV285" s="24"/>
      <c r="MCW285" s="24"/>
      <c r="MCX285" s="24"/>
      <c r="MCY285" s="24"/>
      <c r="MCZ285" s="24"/>
      <c r="MDA285" s="24"/>
      <c r="MDB285" s="24"/>
      <c r="MDF285" s="3"/>
      <c r="MDG285" s="31"/>
      <c r="MDH285" s="5"/>
      <c r="MDI285" s="9"/>
      <c r="MDL285" s="2"/>
      <c r="MDO285" s="24"/>
      <c r="MDP285" s="24"/>
      <c r="MDQ285" s="31"/>
      <c r="MDR285" s="24"/>
      <c r="MDS285" s="24"/>
      <c r="MDT285" s="24"/>
      <c r="MDU285" s="24"/>
      <c r="MDV285" s="24"/>
      <c r="MDW285" s="24"/>
      <c r="MDX285" s="24"/>
      <c r="MDY285" s="24"/>
      <c r="MDZ285" s="24"/>
      <c r="MEA285" s="24"/>
      <c r="MEB285" s="24"/>
      <c r="MEC285" s="24"/>
      <c r="MED285" s="24"/>
      <c r="MEE285" s="24"/>
      <c r="MEF285" s="24"/>
      <c r="MEJ285" s="3"/>
      <c r="MEK285" s="31"/>
      <c r="MEL285" s="5"/>
      <c r="MEM285" s="9"/>
      <c r="MEP285" s="2"/>
      <c r="MES285" s="24"/>
      <c r="MET285" s="24"/>
      <c r="MEU285" s="31"/>
      <c r="MEV285" s="24"/>
      <c r="MEW285" s="24"/>
      <c r="MEX285" s="24"/>
      <c r="MEY285" s="24"/>
      <c r="MEZ285" s="24"/>
      <c r="MFA285" s="24"/>
      <c r="MFB285" s="24"/>
      <c r="MFC285" s="24"/>
      <c r="MFD285" s="24"/>
      <c r="MFE285" s="24"/>
      <c r="MFF285" s="24"/>
      <c r="MFG285" s="24"/>
      <c r="MFH285" s="24"/>
      <c r="MFI285" s="24"/>
      <c r="MFJ285" s="24"/>
      <c r="MFN285" s="3"/>
      <c r="MFO285" s="31"/>
      <c r="MFP285" s="5"/>
      <c r="MFQ285" s="9"/>
      <c r="MFT285" s="2"/>
      <c r="MFW285" s="24"/>
      <c r="MFX285" s="24"/>
      <c r="MFY285" s="31"/>
      <c r="MFZ285" s="24"/>
      <c r="MGA285" s="24"/>
      <c r="MGB285" s="24"/>
      <c r="MGC285" s="24"/>
      <c r="MGD285" s="24"/>
      <c r="MGE285" s="24"/>
      <c r="MGF285" s="24"/>
      <c r="MGG285" s="24"/>
      <c r="MGH285" s="24"/>
      <c r="MGI285" s="24"/>
      <c r="MGJ285" s="24"/>
      <c r="MGK285" s="24"/>
      <c r="MGL285" s="24"/>
      <c r="MGM285" s="24"/>
      <c r="MGN285" s="24"/>
      <c r="MGR285" s="3"/>
      <c r="MGS285" s="31"/>
      <c r="MGT285" s="5"/>
      <c r="MGU285" s="9"/>
      <c r="MGX285" s="2"/>
      <c r="MHA285" s="24"/>
      <c r="MHB285" s="24"/>
      <c r="MHC285" s="31"/>
      <c r="MHD285" s="24"/>
      <c r="MHE285" s="24"/>
      <c r="MHF285" s="24"/>
      <c r="MHG285" s="24"/>
      <c r="MHH285" s="24"/>
      <c r="MHI285" s="24"/>
      <c r="MHJ285" s="24"/>
      <c r="MHK285" s="24"/>
      <c r="MHL285" s="24"/>
      <c r="MHM285" s="24"/>
      <c r="MHN285" s="24"/>
      <c r="MHO285" s="24"/>
      <c r="MHP285" s="24"/>
      <c r="MHQ285" s="24"/>
      <c r="MHR285" s="24"/>
      <c r="MHV285" s="3"/>
      <c r="MHW285" s="31"/>
      <c r="MHX285" s="5"/>
      <c r="MHY285" s="9"/>
      <c r="MIB285" s="2"/>
      <c r="MIE285" s="24"/>
      <c r="MIF285" s="24"/>
      <c r="MIG285" s="31"/>
      <c r="MIH285" s="24"/>
      <c r="MII285" s="24"/>
      <c r="MIJ285" s="24"/>
      <c r="MIK285" s="24"/>
      <c r="MIL285" s="24"/>
      <c r="MIM285" s="24"/>
      <c r="MIN285" s="24"/>
      <c r="MIO285" s="24"/>
      <c r="MIP285" s="24"/>
      <c r="MIQ285" s="24"/>
      <c r="MIR285" s="24"/>
      <c r="MIS285" s="24"/>
      <c r="MIT285" s="24"/>
      <c r="MIU285" s="24"/>
      <c r="MIV285" s="24"/>
      <c r="MIZ285" s="3"/>
      <c r="MJA285" s="31"/>
      <c r="MJB285" s="5"/>
      <c r="MJC285" s="9"/>
      <c r="MJF285" s="2"/>
      <c r="MJI285" s="24"/>
      <c r="MJJ285" s="24"/>
      <c r="MJK285" s="31"/>
      <c r="MJL285" s="24"/>
      <c r="MJM285" s="24"/>
      <c r="MJN285" s="24"/>
      <c r="MJO285" s="24"/>
      <c r="MJP285" s="24"/>
      <c r="MJQ285" s="24"/>
      <c r="MJR285" s="24"/>
      <c r="MJS285" s="24"/>
      <c r="MJT285" s="24"/>
      <c r="MJU285" s="24"/>
      <c r="MJV285" s="24"/>
      <c r="MJW285" s="24"/>
      <c r="MJX285" s="24"/>
      <c r="MJY285" s="24"/>
      <c r="MJZ285" s="24"/>
      <c r="MKD285" s="3"/>
      <c r="MKE285" s="31"/>
      <c r="MKF285" s="5"/>
      <c r="MKG285" s="9"/>
      <c r="MKJ285" s="2"/>
      <c r="MKM285" s="24"/>
      <c r="MKN285" s="24"/>
      <c r="MKO285" s="31"/>
      <c r="MKP285" s="24"/>
      <c r="MKQ285" s="24"/>
      <c r="MKR285" s="24"/>
      <c r="MKS285" s="24"/>
      <c r="MKT285" s="24"/>
      <c r="MKU285" s="24"/>
      <c r="MKV285" s="24"/>
      <c r="MKW285" s="24"/>
      <c r="MKX285" s="24"/>
      <c r="MKY285" s="24"/>
      <c r="MKZ285" s="24"/>
      <c r="MLA285" s="24"/>
      <c r="MLB285" s="24"/>
      <c r="MLC285" s="24"/>
      <c r="MLD285" s="24"/>
      <c r="MLH285" s="3"/>
      <c r="MLI285" s="31"/>
      <c r="MLJ285" s="5"/>
      <c r="MLK285" s="9"/>
      <c r="MLN285" s="2"/>
      <c r="MLQ285" s="24"/>
      <c r="MLR285" s="24"/>
      <c r="MLS285" s="31"/>
      <c r="MLT285" s="24"/>
      <c r="MLU285" s="24"/>
      <c r="MLV285" s="24"/>
      <c r="MLW285" s="24"/>
      <c r="MLX285" s="24"/>
      <c r="MLY285" s="24"/>
      <c r="MLZ285" s="24"/>
      <c r="MMA285" s="24"/>
      <c r="MMB285" s="24"/>
      <c r="MMC285" s="24"/>
      <c r="MMD285" s="24"/>
      <c r="MME285" s="24"/>
      <c r="MMF285" s="24"/>
      <c r="MMG285" s="24"/>
      <c r="MMH285" s="24"/>
      <c r="MML285" s="3"/>
      <c r="MMM285" s="31"/>
      <c r="MMN285" s="5"/>
      <c r="MMO285" s="9"/>
      <c r="MMR285" s="2"/>
      <c r="MMU285" s="24"/>
      <c r="MMV285" s="24"/>
      <c r="MMW285" s="31"/>
      <c r="MMX285" s="24"/>
      <c r="MMY285" s="24"/>
      <c r="MMZ285" s="24"/>
      <c r="MNA285" s="24"/>
      <c r="MNB285" s="24"/>
      <c r="MNC285" s="24"/>
      <c r="MND285" s="24"/>
      <c r="MNE285" s="24"/>
      <c r="MNF285" s="24"/>
      <c r="MNG285" s="24"/>
      <c r="MNH285" s="24"/>
      <c r="MNI285" s="24"/>
      <c r="MNJ285" s="24"/>
      <c r="MNK285" s="24"/>
      <c r="MNL285" s="24"/>
      <c r="MNP285" s="3"/>
      <c r="MNQ285" s="31"/>
      <c r="MNR285" s="5"/>
      <c r="MNS285" s="9"/>
      <c r="MNV285" s="2"/>
      <c r="MNY285" s="24"/>
      <c r="MNZ285" s="24"/>
      <c r="MOA285" s="31"/>
      <c r="MOB285" s="24"/>
      <c r="MOC285" s="24"/>
      <c r="MOD285" s="24"/>
      <c r="MOE285" s="24"/>
      <c r="MOF285" s="24"/>
      <c r="MOG285" s="24"/>
      <c r="MOH285" s="24"/>
      <c r="MOI285" s="24"/>
      <c r="MOJ285" s="24"/>
      <c r="MOK285" s="24"/>
      <c r="MOL285" s="24"/>
      <c r="MOM285" s="24"/>
      <c r="MON285" s="24"/>
      <c r="MOO285" s="24"/>
      <c r="MOP285" s="24"/>
      <c r="MOT285" s="3"/>
      <c r="MOU285" s="31"/>
      <c r="MOV285" s="5"/>
      <c r="MOW285" s="9"/>
      <c r="MOZ285" s="2"/>
      <c r="MPC285" s="24"/>
      <c r="MPD285" s="24"/>
      <c r="MPE285" s="31"/>
      <c r="MPF285" s="24"/>
      <c r="MPG285" s="24"/>
      <c r="MPH285" s="24"/>
      <c r="MPI285" s="24"/>
      <c r="MPJ285" s="24"/>
      <c r="MPK285" s="24"/>
      <c r="MPL285" s="24"/>
      <c r="MPM285" s="24"/>
      <c r="MPN285" s="24"/>
      <c r="MPO285" s="24"/>
      <c r="MPP285" s="24"/>
      <c r="MPQ285" s="24"/>
      <c r="MPR285" s="24"/>
      <c r="MPS285" s="24"/>
      <c r="MPT285" s="24"/>
      <c r="MPX285" s="3"/>
      <c r="MPY285" s="31"/>
      <c r="MPZ285" s="5"/>
      <c r="MQA285" s="9"/>
      <c r="MQD285" s="2"/>
      <c r="MQG285" s="24"/>
      <c r="MQH285" s="24"/>
      <c r="MQI285" s="31"/>
      <c r="MQJ285" s="24"/>
      <c r="MQK285" s="24"/>
      <c r="MQL285" s="24"/>
      <c r="MQM285" s="24"/>
      <c r="MQN285" s="24"/>
      <c r="MQO285" s="24"/>
      <c r="MQP285" s="24"/>
      <c r="MQQ285" s="24"/>
      <c r="MQR285" s="24"/>
      <c r="MQS285" s="24"/>
      <c r="MQT285" s="24"/>
      <c r="MQU285" s="24"/>
      <c r="MQV285" s="24"/>
      <c r="MQW285" s="24"/>
      <c r="MQX285" s="24"/>
      <c r="MRB285" s="3"/>
      <c r="MRC285" s="31"/>
      <c r="MRD285" s="5"/>
      <c r="MRE285" s="9"/>
      <c r="MRH285" s="2"/>
      <c r="MRK285" s="24"/>
      <c r="MRL285" s="24"/>
      <c r="MRM285" s="31"/>
      <c r="MRN285" s="24"/>
      <c r="MRO285" s="24"/>
      <c r="MRP285" s="24"/>
      <c r="MRQ285" s="24"/>
      <c r="MRR285" s="24"/>
      <c r="MRS285" s="24"/>
      <c r="MRT285" s="24"/>
      <c r="MRU285" s="24"/>
      <c r="MRV285" s="24"/>
      <c r="MRW285" s="24"/>
      <c r="MRX285" s="24"/>
      <c r="MRY285" s="24"/>
      <c r="MRZ285" s="24"/>
      <c r="MSA285" s="24"/>
      <c r="MSB285" s="24"/>
      <c r="MSF285" s="3"/>
      <c r="MSG285" s="31"/>
      <c r="MSH285" s="5"/>
      <c r="MSI285" s="9"/>
      <c r="MSL285" s="2"/>
      <c r="MSO285" s="24"/>
      <c r="MSP285" s="24"/>
      <c r="MSQ285" s="31"/>
      <c r="MSR285" s="24"/>
      <c r="MSS285" s="24"/>
      <c r="MST285" s="24"/>
      <c r="MSU285" s="24"/>
      <c r="MSV285" s="24"/>
      <c r="MSW285" s="24"/>
      <c r="MSX285" s="24"/>
      <c r="MSY285" s="24"/>
      <c r="MSZ285" s="24"/>
      <c r="MTA285" s="24"/>
      <c r="MTB285" s="24"/>
      <c r="MTC285" s="24"/>
      <c r="MTD285" s="24"/>
      <c r="MTE285" s="24"/>
      <c r="MTF285" s="24"/>
      <c r="MTJ285" s="3"/>
      <c r="MTK285" s="31"/>
      <c r="MTL285" s="5"/>
      <c r="MTM285" s="9"/>
      <c r="MTP285" s="2"/>
      <c r="MTS285" s="24"/>
      <c r="MTT285" s="24"/>
      <c r="MTU285" s="31"/>
      <c r="MTV285" s="24"/>
      <c r="MTW285" s="24"/>
      <c r="MTX285" s="24"/>
      <c r="MTY285" s="24"/>
      <c r="MTZ285" s="24"/>
      <c r="MUA285" s="24"/>
      <c r="MUB285" s="24"/>
      <c r="MUC285" s="24"/>
      <c r="MUD285" s="24"/>
      <c r="MUE285" s="24"/>
      <c r="MUF285" s="24"/>
      <c r="MUG285" s="24"/>
      <c r="MUH285" s="24"/>
      <c r="MUI285" s="24"/>
      <c r="MUJ285" s="24"/>
      <c r="MUN285" s="3"/>
      <c r="MUO285" s="31"/>
      <c r="MUP285" s="5"/>
      <c r="MUQ285" s="9"/>
      <c r="MUT285" s="2"/>
      <c r="MUW285" s="24"/>
      <c r="MUX285" s="24"/>
      <c r="MUY285" s="31"/>
      <c r="MUZ285" s="24"/>
      <c r="MVA285" s="24"/>
      <c r="MVB285" s="24"/>
      <c r="MVC285" s="24"/>
      <c r="MVD285" s="24"/>
      <c r="MVE285" s="24"/>
      <c r="MVF285" s="24"/>
      <c r="MVG285" s="24"/>
      <c r="MVH285" s="24"/>
      <c r="MVI285" s="24"/>
      <c r="MVJ285" s="24"/>
      <c r="MVK285" s="24"/>
      <c r="MVL285" s="24"/>
      <c r="MVM285" s="24"/>
      <c r="MVN285" s="24"/>
      <c r="MVR285" s="3"/>
      <c r="MVS285" s="31"/>
      <c r="MVT285" s="5"/>
      <c r="MVU285" s="9"/>
      <c r="MVX285" s="2"/>
      <c r="MWA285" s="24"/>
      <c r="MWB285" s="24"/>
      <c r="MWC285" s="31"/>
      <c r="MWD285" s="24"/>
      <c r="MWE285" s="24"/>
      <c r="MWF285" s="24"/>
      <c r="MWG285" s="24"/>
      <c r="MWH285" s="24"/>
      <c r="MWI285" s="24"/>
      <c r="MWJ285" s="24"/>
      <c r="MWK285" s="24"/>
      <c r="MWL285" s="24"/>
      <c r="MWM285" s="24"/>
      <c r="MWN285" s="24"/>
      <c r="MWO285" s="24"/>
      <c r="MWP285" s="24"/>
      <c r="MWQ285" s="24"/>
      <c r="MWR285" s="24"/>
      <c r="MWV285" s="3"/>
      <c r="MWW285" s="31"/>
      <c r="MWX285" s="5"/>
      <c r="MWY285" s="9"/>
      <c r="MXB285" s="2"/>
      <c r="MXE285" s="24"/>
      <c r="MXF285" s="24"/>
      <c r="MXG285" s="31"/>
      <c r="MXH285" s="24"/>
      <c r="MXI285" s="24"/>
      <c r="MXJ285" s="24"/>
      <c r="MXK285" s="24"/>
      <c r="MXL285" s="24"/>
      <c r="MXM285" s="24"/>
      <c r="MXN285" s="24"/>
      <c r="MXO285" s="24"/>
      <c r="MXP285" s="24"/>
      <c r="MXQ285" s="24"/>
      <c r="MXR285" s="24"/>
      <c r="MXS285" s="24"/>
      <c r="MXT285" s="24"/>
      <c r="MXU285" s="24"/>
      <c r="MXV285" s="24"/>
      <c r="MXZ285" s="3"/>
      <c r="MYA285" s="31"/>
      <c r="MYB285" s="5"/>
      <c r="MYC285" s="9"/>
      <c r="MYF285" s="2"/>
      <c r="MYI285" s="24"/>
      <c r="MYJ285" s="24"/>
      <c r="MYK285" s="31"/>
      <c r="MYL285" s="24"/>
      <c r="MYM285" s="24"/>
      <c r="MYN285" s="24"/>
      <c r="MYO285" s="24"/>
      <c r="MYP285" s="24"/>
      <c r="MYQ285" s="24"/>
      <c r="MYR285" s="24"/>
      <c r="MYS285" s="24"/>
      <c r="MYT285" s="24"/>
      <c r="MYU285" s="24"/>
      <c r="MYV285" s="24"/>
      <c r="MYW285" s="24"/>
      <c r="MYX285" s="24"/>
      <c r="MYY285" s="24"/>
      <c r="MYZ285" s="24"/>
      <c r="MZD285" s="3"/>
      <c r="MZE285" s="31"/>
      <c r="MZF285" s="5"/>
      <c r="MZG285" s="9"/>
      <c r="MZJ285" s="2"/>
      <c r="MZM285" s="24"/>
      <c r="MZN285" s="24"/>
      <c r="MZO285" s="31"/>
      <c r="MZP285" s="24"/>
      <c r="MZQ285" s="24"/>
      <c r="MZR285" s="24"/>
      <c r="MZS285" s="24"/>
      <c r="MZT285" s="24"/>
      <c r="MZU285" s="24"/>
      <c r="MZV285" s="24"/>
      <c r="MZW285" s="24"/>
      <c r="MZX285" s="24"/>
      <c r="MZY285" s="24"/>
      <c r="MZZ285" s="24"/>
      <c r="NAA285" s="24"/>
      <c r="NAB285" s="24"/>
      <c r="NAC285" s="24"/>
      <c r="NAD285" s="24"/>
      <c r="NAH285" s="3"/>
      <c r="NAI285" s="31"/>
      <c r="NAJ285" s="5"/>
      <c r="NAK285" s="9"/>
      <c r="NAN285" s="2"/>
      <c r="NAQ285" s="24"/>
      <c r="NAR285" s="24"/>
      <c r="NAS285" s="31"/>
      <c r="NAT285" s="24"/>
      <c r="NAU285" s="24"/>
      <c r="NAV285" s="24"/>
      <c r="NAW285" s="24"/>
      <c r="NAX285" s="24"/>
      <c r="NAY285" s="24"/>
      <c r="NAZ285" s="24"/>
      <c r="NBA285" s="24"/>
      <c r="NBB285" s="24"/>
      <c r="NBC285" s="24"/>
      <c r="NBD285" s="24"/>
      <c r="NBE285" s="24"/>
      <c r="NBF285" s="24"/>
      <c r="NBG285" s="24"/>
      <c r="NBH285" s="24"/>
      <c r="NBL285" s="3"/>
      <c r="NBM285" s="31"/>
      <c r="NBN285" s="5"/>
      <c r="NBO285" s="9"/>
      <c r="NBR285" s="2"/>
      <c r="NBU285" s="24"/>
      <c r="NBV285" s="24"/>
      <c r="NBW285" s="31"/>
      <c r="NBX285" s="24"/>
      <c r="NBY285" s="24"/>
      <c r="NBZ285" s="24"/>
      <c r="NCA285" s="24"/>
      <c r="NCB285" s="24"/>
      <c r="NCC285" s="24"/>
      <c r="NCD285" s="24"/>
      <c r="NCE285" s="24"/>
      <c r="NCF285" s="24"/>
      <c r="NCG285" s="24"/>
      <c r="NCH285" s="24"/>
      <c r="NCI285" s="24"/>
      <c r="NCJ285" s="24"/>
      <c r="NCK285" s="24"/>
      <c r="NCL285" s="24"/>
      <c r="NCP285" s="3"/>
      <c r="NCQ285" s="31"/>
      <c r="NCR285" s="5"/>
      <c r="NCS285" s="9"/>
      <c r="NCV285" s="2"/>
      <c r="NCY285" s="24"/>
      <c r="NCZ285" s="24"/>
      <c r="NDA285" s="31"/>
      <c r="NDB285" s="24"/>
      <c r="NDC285" s="24"/>
      <c r="NDD285" s="24"/>
      <c r="NDE285" s="24"/>
      <c r="NDF285" s="24"/>
      <c r="NDG285" s="24"/>
      <c r="NDH285" s="24"/>
      <c r="NDI285" s="24"/>
      <c r="NDJ285" s="24"/>
      <c r="NDK285" s="24"/>
      <c r="NDL285" s="24"/>
      <c r="NDM285" s="24"/>
      <c r="NDN285" s="24"/>
      <c r="NDO285" s="24"/>
      <c r="NDP285" s="24"/>
      <c r="NDT285" s="3"/>
      <c r="NDU285" s="31"/>
      <c r="NDV285" s="5"/>
      <c r="NDW285" s="9"/>
      <c r="NDZ285" s="2"/>
      <c r="NEC285" s="24"/>
      <c r="NED285" s="24"/>
      <c r="NEE285" s="31"/>
      <c r="NEF285" s="24"/>
      <c r="NEG285" s="24"/>
      <c r="NEH285" s="24"/>
      <c r="NEI285" s="24"/>
      <c r="NEJ285" s="24"/>
      <c r="NEK285" s="24"/>
      <c r="NEL285" s="24"/>
      <c r="NEM285" s="24"/>
      <c r="NEN285" s="24"/>
      <c r="NEO285" s="24"/>
      <c r="NEP285" s="24"/>
      <c r="NEQ285" s="24"/>
      <c r="NER285" s="24"/>
      <c r="NES285" s="24"/>
      <c r="NET285" s="24"/>
      <c r="NEX285" s="3"/>
      <c r="NEY285" s="31"/>
      <c r="NEZ285" s="5"/>
      <c r="NFA285" s="9"/>
      <c r="NFD285" s="2"/>
      <c r="NFG285" s="24"/>
      <c r="NFH285" s="24"/>
      <c r="NFI285" s="31"/>
      <c r="NFJ285" s="24"/>
      <c r="NFK285" s="24"/>
      <c r="NFL285" s="24"/>
      <c r="NFM285" s="24"/>
      <c r="NFN285" s="24"/>
      <c r="NFO285" s="24"/>
      <c r="NFP285" s="24"/>
      <c r="NFQ285" s="24"/>
      <c r="NFR285" s="24"/>
      <c r="NFS285" s="24"/>
      <c r="NFT285" s="24"/>
      <c r="NFU285" s="24"/>
      <c r="NFV285" s="24"/>
      <c r="NFW285" s="24"/>
      <c r="NFX285" s="24"/>
      <c r="NGB285" s="3"/>
      <c r="NGC285" s="31"/>
      <c r="NGD285" s="5"/>
      <c r="NGE285" s="9"/>
      <c r="NGH285" s="2"/>
      <c r="NGK285" s="24"/>
      <c r="NGL285" s="24"/>
      <c r="NGM285" s="31"/>
      <c r="NGN285" s="24"/>
      <c r="NGO285" s="24"/>
      <c r="NGP285" s="24"/>
      <c r="NGQ285" s="24"/>
      <c r="NGR285" s="24"/>
      <c r="NGS285" s="24"/>
      <c r="NGT285" s="24"/>
      <c r="NGU285" s="24"/>
      <c r="NGV285" s="24"/>
      <c r="NGW285" s="24"/>
      <c r="NGX285" s="24"/>
      <c r="NGY285" s="24"/>
      <c r="NGZ285" s="24"/>
      <c r="NHA285" s="24"/>
      <c r="NHB285" s="24"/>
      <c r="NHF285" s="3"/>
      <c r="NHG285" s="31"/>
      <c r="NHH285" s="5"/>
      <c r="NHI285" s="9"/>
      <c r="NHL285" s="2"/>
      <c r="NHO285" s="24"/>
      <c r="NHP285" s="24"/>
      <c r="NHQ285" s="31"/>
      <c r="NHR285" s="24"/>
      <c r="NHS285" s="24"/>
      <c r="NHT285" s="24"/>
      <c r="NHU285" s="24"/>
      <c r="NHV285" s="24"/>
      <c r="NHW285" s="24"/>
      <c r="NHX285" s="24"/>
      <c r="NHY285" s="24"/>
      <c r="NHZ285" s="24"/>
      <c r="NIA285" s="24"/>
      <c r="NIB285" s="24"/>
      <c r="NIC285" s="24"/>
      <c r="NID285" s="24"/>
      <c r="NIE285" s="24"/>
      <c r="NIF285" s="24"/>
      <c r="NIJ285" s="3"/>
      <c r="NIK285" s="31"/>
      <c r="NIL285" s="5"/>
      <c r="NIM285" s="9"/>
      <c r="NIP285" s="2"/>
      <c r="NIS285" s="24"/>
      <c r="NIT285" s="24"/>
      <c r="NIU285" s="31"/>
      <c r="NIV285" s="24"/>
      <c r="NIW285" s="24"/>
      <c r="NIX285" s="24"/>
      <c r="NIY285" s="24"/>
      <c r="NIZ285" s="24"/>
      <c r="NJA285" s="24"/>
      <c r="NJB285" s="24"/>
      <c r="NJC285" s="24"/>
      <c r="NJD285" s="24"/>
      <c r="NJE285" s="24"/>
      <c r="NJF285" s="24"/>
      <c r="NJG285" s="24"/>
      <c r="NJH285" s="24"/>
      <c r="NJI285" s="24"/>
      <c r="NJJ285" s="24"/>
      <c r="NJN285" s="3"/>
      <c r="NJO285" s="31"/>
      <c r="NJP285" s="5"/>
      <c r="NJQ285" s="9"/>
      <c r="NJT285" s="2"/>
      <c r="NJW285" s="24"/>
      <c r="NJX285" s="24"/>
      <c r="NJY285" s="31"/>
      <c r="NJZ285" s="24"/>
      <c r="NKA285" s="24"/>
      <c r="NKB285" s="24"/>
      <c r="NKC285" s="24"/>
      <c r="NKD285" s="24"/>
      <c r="NKE285" s="24"/>
      <c r="NKF285" s="24"/>
      <c r="NKG285" s="24"/>
      <c r="NKH285" s="24"/>
      <c r="NKI285" s="24"/>
      <c r="NKJ285" s="24"/>
      <c r="NKK285" s="24"/>
      <c r="NKL285" s="24"/>
      <c r="NKM285" s="24"/>
      <c r="NKN285" s="24"/>
      <c r="NKR285" s="3"/>
      <c r="NKS285" s="31"/>
      <c r="NKT285" s="5"/>
      <c r="NKU285" s="9"/>
      <c r="NKX285" s="2"/>
      <c r="NLA285" s="24"/>
      <c r="NLB285" s="24"/>
      <c r="NLC285" s="31"/>
      <c r="NLD285" s="24"/>
      <c r="NLE285" s="24"/>
      <c r="NLF285" s="24"/>
      <c r="NLG285" s="24"/>
      <c r="NLH285" s="24"/>
      <c r="NLI285" s="24"/>
      <c r="NLJ285" s="24"/>
      <c r="NLK285" s="24"/>
      <c r="NLL285" s="24"/>
      <c r="NLM285" s="24"/>
      <c r="NLN285" s="24"/>
      <c r="NLO285" s="24"/>
      <c r="NLP285" s="24"/>
      <c r="NLQ285" s="24"/>
      <c r="NLR285" s="24"/>
      <c r="NLV285" s="3"/>
      <c r="NLW285" s="31"/>
      <c r="NLX285" s="5"/>
      <c r="NLY285" s="9"/>
      <c r="NMB285" s="2"/>
      <c r="NME285" s="24"/>
      <c r="NMF285" s="24"/>
      <c r="NMG285" s="31"/>
      <c r="NMH285" s="24"/>
      <c r="NMI285" s="24"/>
      <c r="NMJ285" s="24"/>
      <c r="NMK285" s="24"/>
      <c r="NML285" s="24"/>
      <c r="NMM285" s="24"/>
      <c r="NMN285" s="24"/>
      <c r="NMO285" s="24"/>
      <c r="NMP285" s="24"/>
      <c r="NMQ285" s="24"/>
      <c r="NMR285" s="24"/>
      <c r="NMS285" s="24"/>
      <c r="NMT285" s="24"/>
      <c r="NMU285" s="24"/>
      <c r="NMV285" s="24"/>
      <c r="NMZ285" s="3"/>
      <c r="NNA285" s="31"/>
      <c r="NNB285" s="5"/>
      <c r="NNC285" s="9"/>
      <c r="NNF285" s="2"/>
      <c r="NNI285" s="24"/>
      <c r="NNJ285" s="24"/>
      <c r="NNK285" s="31"/>
      <c r="NNL285" s="24"/>
      <c r="NNM285" s="24"/>
      <c r="NNN285" s="24"/>
      <c r="NNO285" s="24"/>
      <c r="NNP285" s="24"/>
      <c r="NNQ285" s="24"/>
      <c r="NNR285" s="24"/>
      <c r="NNS285" s="24"/>
      <c r="NNT285" s="24"/>
      <c r="NNU285" s="24"/>
      <c r="NNV285" s="24"/>
      <c r="NNW285" s="24"/>
      <c r="NNX285" s="24"/>
      <c r="NNY285" s="24"/>
      <c r="NNZ285" s="24"/>
      <c r="NOD285" s="3"/>
      <c r="NOE285" s="31"/>
      <c r="NOF285" s="5"/>
      <c r="NOG285" s="9"/>
      <c r="NOJ285" s="2"/>
      <c r="NOM285" s="24"/>
      <c r="NON285" s="24"/>
      <c r="NOO285" s="31"/>
      <c r="NOP285" s="24"/>
      <c r="NOQ285" s="24"/>
      <c r="NOR285" s="24"/>
      <c r="NOS285" s="24"/>
      <c r="NOT285" s="24"/>
      <c r="NOU285" s="24"/>
      <c r="NOV285" s="24"/>
      <c r="NOW285" s="24"/>
      <c r="NOX285" s="24"/>
      <c r="NOY285" s="24"/>
      <c r="NOZ285" s="24"/>
      <c r="NPA285" s="24"/>
      <c r="NPB285" s="24"/>
      <c r="NPC285" s="24"/>
      <c r="NPD285" s="24"/>
      <c r="NPH285" s="3"/>
      <c r="NPI285" s="31"/>
      <c r="NPJ285" s="5"/>
      <c r="NPK285" s="9"/>
      <c r="NPN285" s="2"/>
      <c r="NPQ285" s="24"/>
      <c r="NPR285" s="24"/>
      <c r="NPS285" s="31"/>
      <c r="NPT285" s="24"/>
      <c r="NPU285" s="24"/>
      <c r="NPV285" s="24"/>
      <c r="NPW285" s="24"/>
      <c r="NPX285" s="24"/>
      <c r="NPY285" s="24"/>
      <c r="NPZ285" s="24"/>
      <c r="NQA285" s="24"/>
      <c r="NQB285" s="24"/>
      <c r="NQC285" s="24"/>
      <c r="NQD285" s="24"/>
      <c r="NQE285" s="24"/>
      <c r="NQF285" s="24"/>
      <c r="NQG285" s="24"/>
      <c r="NQH285" s="24"/>
      <c r="NQL285" s="3"/>
      <c r="NQM285" s="31"/>
      <c r="NQN285" s="5"/>
      <c r="NQO285" s="9"/>
      <c r="NQR285" s="2"/>
      <c r="NQU285" s="24"/>
      <c r="NQV285" s="24"/>
      <c r="NQW285" s="31"/>
      <c r="NQX285" s="24"/>
      <c r="NQY285" s="24"/>
      <c r="NQZ285" s="24"/>
      <c r="NRA285" s="24"/>
      <c r="NRB285" s="24"/>
      <c r="NRC285" s="24"/>
      <c r="NRD285" s="24"/>
      <c r="NRE285" s="24"/>
      <c r="NRF285" s="24"/>
      <c r="NRG285" s="24"/>
      <c r="NRH285" s="24"/>
      <c r="NRI285" s="24"/>
      <c r="NRJ285" s="24"/>
      <c r="NRK285" s="24"/>
      <c r="NRL285" s="24"/>
      <c r="NRP285" s="3"/>
      <c r="NRQ285" s="31"/>
      <c r="NRR285" s="5"/>
      <c r="NRS285" s="9"/>
      <c r="NRV285" s="2"/>
      <c r="NRY285" s="24"/>
      <c r="NRZ285" s="24"/>
      <c r="NSA285" s="31"/>
      <c r="NSB285" s="24"/>
      <c r="NSC285" s="24"/>
      <c r="NSD285" s="24"/>
      <c r="NSE285" s="24"/>
      <c r="NSF285" s="24"/>
      <c r="NSG285" s="24"/>
      <c r="NSH285" s="24"/>
      <c r="NSI285" s="24"/>
      <c r="NSJ285" s="24"/>
      <c r="NSK285" s="24"/>
      <c r="NSL285" s="24"/>
      <c r="NSM285" s="24"/>
      <c r="NSN285" s="24"/>
      <c r="NSO285" s="24"/>
      <c r="NSP285" s="24"/>
      <c r="NST285" s="3"/>
      <c r="NSU285" s="31"/>
      <c r="NSV285" s="5"/>
      <c r="NSW285" s="9"/>
      <c r="NSZ285" s="2"/>
      <c r="NTC285" s="24"/>
      <c r="NTD285" s="24"/>
      <c r="NTE285" s="31"/>
      <c r="NTF285" s="24"/>
      <c r="NTG285" s="24"/>
      <c r="NTH285" s="24"/>
      <c r="NTI285" s="24"/>
      <c r="NTJ285" s="24"/>
      <c r="NTK285" s="24"/>
      <c r="NTL285" s="24"/>
      <c r="NTM285" s="24"/>
      <c r="NTN285" s="24"/>
      <c r="NTO285" s="24"/>
      <c r="NTP285" s="24"/>
      <c r="NTQ285" s="24"/>
      <c r="NTR285" s="24"/>
      <c r="NTS285" s="24"/>
      <c r="NTT285" s="24"/>
      <c r="NTX285" s="3"/>
      <c r="NTY285" s="31"/>
      <c r="NTZ285" s="5"/>
      <c r="NUA285" s="9"/>
      <c r="NUD285" s="2"/>
      <c r="NUG285" s="24"/>
      <c r="NUH285" s="24"/>
      <c r="NUI285" s="31"/>
      <c r="NUJ285" s="24"/>
      <c r="NUK285" s="24"/>
      <c r="NUL285" s="24"/>
      <c r="NUM285" s="24"/>
      <c r="NUN285" s="24"/>
      <c r="NUO285" s="24"/>
      <c r="NUP285" s="24"/>
      <c r="NUQ285" s="24"/>
      <c r="NUR285" s="24"/>
      <c r="NUS285" s="24"/>
      <c r="NUT285" s="24"/>
      <c r="NUU285" s="24"/>
      <c r="NUV285" s="24"/>
      <c r="NUW285" s="24"/>
      <c r="NUX285" s="24"/>
      <c r="NVB285" s="3"/>
      <c r="NVC285" s="31"/>
      <c r="NVD285" s="5"/>
      <c r="NVE285" s="9"/>
      <c r="NVH285" s="2"/>
      <c r="NVK285" s="24"/>
      <c r="NVL285" s="24"/>
      <c r="NVM285" s="31"/>
      <c r="NVN285" s="24"/>
      <c r="NVO285" s="24"/>
      <c r="NVP285" s="24"/>
      <c r="NVQ285" s="24"/>
      <c r="NVR285" s="24"/>
      <c r="NVS285" s="24"/>
      <c r="NVT285" s="24"/>
      <c r="NVU285" s="24"/>
      <c r="NVV285" s="24"/>
      <c r="NVW285" s="24"/>
      <c r="NVX285" s="24"/>
      <c r="NVY285" s="24"/>
      <c r="NVZ285" s="24"/>
      <c r="NWA285" s="24"/>
      <c r="NWB285" s="24"/>
      <c r="NWF285" s="3"/>
      <c r="NWG285" s="31"/>
      <c r="NWH285" s="5"/>
      <c r="NWI285" s="9"/>
      <c r="NWL285" s="2"/>
      <c r="NWO285" s="24"/>
      <c r="NWP285" s="24"/>
      <c r="NWQ285" s="31"/>
      <c r="NWR285" s="24"/>
      <c r="NWS285" s="24"/>
      <c r="NWT285" s="24"/>
      <c r="NWU285" s="24"/>
      <c r="NWV285" s="24"/>
      <c r="NWW285" s="24"/>
      <c r="NWX285" s="24"/>
      <c r="NWY285" s="24"/>
      <c r="NWZ285" s="24"/>
      <c r="NXA285" s="24"/>
      <c r="NXB285" s="24"/>
      <c r="NXC285" s="24"/>
      <c r="NXD285" s="24"/>
      <c r="NXE285" s="24"/>
      <c r="NXF285" s="24"/>
      <c r="NXJ285" s="3"/>
      <c r="NXK285" s="31"/>
      <c r="NXL285" s="5"/>
      <c r="NXM285" s="9"/>
      <c r="NXP285" s="2"/>
      <c r="NXS285" s="24"/>
      <c r="NXT285" s="24"/>
      <c r="NXU285" s="31"/>
      <c r="NXV285" s="24"/>
      <c r="NXW285" s="24"/>
      <c r="NXX285" s="24"/>
      <c r="NXY285" s="24"/>
      <c r="NXZ285" s="24"/>
      <c r="NYA285" s="24"/>
      <c r="NYB285" s="24"/>
      <c r="NYC285" s="24"/>
      <c r="NYD285" s="24"/>
      <c r="NYE285" s="24"/>
      <c r="NYF285" s="24"/>
      <c r="NYG285" s="24"/>
      <c r="NYH285" s="24"/>
      <c r="NYI285" s="24"/>
      <c r="NYJ285" s="24"/>
      <c r="NYN285" s="3"/>
      <c r="NYO285" s="31"/>
      <c r="NYP285" s="5"/>
      <c r="NYQ285" s="9"/>
      <c r="NYT285" s="2"/>
      <c r="NYW285" s="24"/>
      <c r="NYX285" s="24"/>
      <c r="NYY285" s="31"/>
      <c r="NYZ285" s="24"/>
      <c r="NZA285" s="24"/>
      <c r="NZB285" s="24"/>
      <c r="NZC285" s="24"/>
      <c r="NZD285" s="24"/>
      <c r="NZE285" s="24"/>
      <c r="NZF285" s="24"/>
      <c r="NZG285" s="24"/>
      <c r="NZH285" s="24"/>
      <c r="NZI285" s="24"/>
      <c r="NZJ285" s="24"/>
      <c r="NZK285" s="24"/>
      <c r="NZL285" s="24"/>
      <c r="NZM285" s="24"/>
      <c r="NZN285" s="24"/>
      <c r="NZR285" s="3"/>
      <c r="NZS285" s="31"/>
      <c r="NZT285" s="5"/>
      <c r="NZU285" s="9"/>
      <c r="NZX285" s="2"/>
      <c r="OAA285" s="24"/>
      <c r="OAB285" s="24"/>
      <c r="OAC285" s="31"/>
      <c r="OAD285" s="24"/>
      <c r="OAE285" s="24"/>
      <c r="OAF285" s="24"/>
      <c r="OAG285" s="24"/>
      <c r="OAH285" s="24"/>
      <c r="OAI285" s="24"/>
      <c r="OAJ285" s="24"/>
      <c r="OAK285" s="24"/>
      <c r="OAL285" s="24"/>
      <c r="OAM285" s="24"/>
      <c r="OAN285" s="24"/>
      <c r="OAO285" s="24"/>
      <c r="OAP285" s="24"/>
      <c r="OAQ285" s="24"/>
      <c r="OAR285" s="24"/>
      <c r="OAV285" s="3"/>
      <c r="OAW285" s="31"/>
      <c r="OAX285" s="5"/>
      <c r="OAY285" s="9"/>
      <c r="OBB285" s="2"/>
      <c r="OBE285" s="24"/>
      <c r="OBF285" s="24"/>
      <c r="OBG285" s="31"/>
      <c r="OBH285" s="24"/>
      <c r="OBI285" s="24"/>
      <c r="OBJ285" s="24"/>
      <c r="OBK285" s="24"/>
      <c r="OBL285" s="24"/>
      <c r="OBM285" s="24"/>
      <c r="OBN285" s="24"/>
      <c r="OBO285" s="24"/>
      <c r="OBP285" s="24"/>
      <c r="OBQ285" s="24"/>
      <c r="OBR285" s="24"/>
      <c r="OBS285" s="24"/>
      <c r="OBT285" s="24"/>
      <c r="OBU285" s="24"/>
      <c r="OBV285" s="24"/>
      <c r="OBZ285" s="3"/>
      <c r="OCA285" s="31"/>
      <c r="OCB285" s="5"/>
      <c r="OCC285" s="9"/>
      <c r="OCF285" s="2"/>
      <c r="OCI285" s="24"/>
      <c r="OCJ285" s="24"/>
      <c r="OCK285" s="31"/>
      <c r="OCL285" s="24"/>
      <c r="OCM285" s="24"/>
      <c r="OCN285" s="24"/>
      <c r="OCO285" s="24"/>
      <c r="OCP285" s="24"/>
      <c r="OCQ285" s="24"/>
      <c r="OCR285" s="24"/>
      <c r="OCS285" s="24"/>
      <c r="OCT285" s="24"/>
      <c r="OCU285" s="24"/>
      <c r="OCV285" s="24"/>
      <c r="OCW285" s="24"/>
      <c r="OCX285" s="24"/>
      <c r="OCY285" s="24"/>
      <c r="OCZ285" s="24"/>
      <c r="ODD285" s="3"/>
      <c r="ODE285" s="31"/>
      <c r="ODF285" s="5"/>
      <c r="ODG285" s="9"/>
      <c r="ODJ285" s="2"/>
      <c r="ODM285" s="24"/>
      <c r="ODN285" s="24"/>
      <c r="ODO285" s="31"/>
      <c r="ODP285" s="24"/>
      <c r="ODQ285" s="24"/>
      <c r="ODR285" s="24"/>
      <c r="ODS285" s="24"/>
      <c r="ODT285" s="24"/>
      <c r="ODU285" s="24"/>
      <c r="ODV285" s="24"/>
      <c r="ODW285" s="24"/>
      <c r="ODX285" s="24"/>
      <c r="ODY285" s="24"/>
      <c r="ODZ285" s="24"/>
      <c r="OEA285" s="24"/>
      <c r="OEB285" s="24"/>
      <c r="OEC285" s="24"/>
      <c r="OED285" s="24"/>
      <c r="OEH285" s="3"/>
      <c r="OEI285" s="31"/>
      <c r="OEJ285" s="5"/>
      <c r="OEK285" s="9"/>
      <c r="OEN285" s="2"/>
      <c r="OEQ285" s="24"/>
      <c r="OER285" s="24"/>
      <c r="OES285" s="31"/>
      <c r="OET285" s="24"/>
      <c r="OEU285" s="24"/>
      <c r="OEV285" s="24"/>
      <c r="OEW285" s="24"/>
      <c r="OEX285" s="24"/>
      <c r="OEY285" s="24"/>
      <c r="OEZ285" s="24"/>
      <c r="OFA285" s="24"/>
      <c r="OFB285" s="24"/>
      <c r="OFC285" s="24"/>
      <c r="OFD285" s="24"/>
      <c r="OFE285" s="24"/>
      <c r="OFF285" s="24"/>
      <c r="OFG285" s="24"/>
      <c r="OFH285" s="24"/>
      <c r="OFL285" s="3"/>
      <c r="OFM285" s="31"/>
      <c r="OFN285" s="5"/>
      <c r="OFO285" s="9"/>
      <c r="OFR285" s="2"/>
      <c r="OFU285" s="24"/>
      <c r="OFV285" s="24"/>
      <c r="OFW285" s="31"/>
      <c r="OFX285" s="24"/>
      <c r="OFY285" s="24"/>
      <c r="OFZ285" s="24"/>
      <c r="OGA285" s="24"/>
      <c r="OGB285" s="24"/>
      <c r="OGC285" s="24"/>
      <c r="OGD285" s="24"/>
      <c r="OGE285" s="24"/>
      <c r="OGF285" s="24"/>
      <c r="OGG285" s="24"/>
      <c r="OGH285" s="24"/>
      <c r="OGI285" s="24"/>
      <c r="OGJ285" s="24"/>
      <c r="OGK285" s="24"/>
      <c r="OGL285" s="24"/>
      <c r="OGP285" s="3"/>
      <c r="OGQ285" s="31"/>
      <c r="OGR285" s="5"/>
      <c r="OGS285" s="9"/>
      <c r="OGV285" s="2"/>
      <c r="OGY285" s="24"/>
      <c r="OGZ285" s="24"/>
      <c r="OHA285" s="31"/>
      <c r="OHB285" s="24"/>
      <c r="OHC285" s="24"/>
      <c r="OHD285" s="24"/>
      <c r="OHE285" s="24"/>
      <c r="OHF285" s="24"/>
      <c r="OHG285" s="24"/>
      <c r="OHH285" s="24"/>
      <c r="OHI285" s="24"/>
      <c r="OHJ285" s="24"/>
      <c r="OHK285" s="24"/>
      <c r="OHL285" s="24"/>
      <c r="OHM285" s="24"/>
      <c r="OHN285" s="24"/>
      <c r="OHO285" s="24"/>
      <c r="OHP285" s="24"/>
      <c r="OHT285" s="3"/>
      <c r="OHU285" s="31"/>
      <c r="OHV285" s="5"/>
      <c r="OHW285" s="9"/>
      <c r="OHZ285" s="2"/>
      <c r="OIC285" s="24"/>
      <c r="OID285" s="24"/>
      <c r="OIE285" s="31"/>
      <c r="OIF285" s="24"/>
      <c r="OIG285" s="24"/>
      <c r="OIH285" s="24"/>
      <c r="OII285" s="24"/>
      <c r="OIJ285" s="24"/>
      <c r="OIK285" s="24"/>
      <c r="OIL285" s="24"/>
      <c r="OIM285" s="24"/>
      <c r="OIN285" s="24"/>
      <c r="OIO285" s="24"/>
      <c r="OIP285" s="24"/>
      <c r="OIQ285" s="24"/>
      <c r="OIR285" s="24"/>
      <c r="OIS285" s="24"/>
      <c r="OIT285" s="24"/>
      <c r="OIX285" s="3"/>
      <c r="OIY285" s="31"/>
      <c r="OIZ285" s="5"/>
      <c r="OJA285" s="9"/>
      <c r="OJD285" s="2"/>
      <c r="OJG285" s="24"/>
      <c r="OJH285" s="24"/>
      <c r="OJI285" s="31"/>
      <c r="OJJ285" s="24"/>
      <c r="OJK285" s="24"/>
      <c r="OJL285" s="24"/>
      <c r="OJM285" s="24"/>
      <c r="OJN285" s="24"/>
      <c r="OJO285" s="24"/>
      <c r="OJP285" s="24"/>
      <c r="OJQ285" s="24"/>
      <c r="OJR285" s="24"/>
      <c r="OJS285" s="24"/>
      <c r="OJT285" s="24"/>
      <c r="OJU285" s="24"/>
      <c r="OJV285" s="24"/>
      <c r="OJW285" s="24"/>
      <c r="OJX285" s="24"/>
      <c r="OKB285" s="3"/>
      <c r="OKC285" s="31"/>
      <c r="OKD285" s="5"/>
      <c r="OKE285" s="9"/>
      <c r="OKH285" s="2"/>
      <c r="OKK285" s="24"/>
      <c r="OKL285" s="24"/>
      <c r="OKM285" s="31"/>
      <c r="OKN285" s="24"/>
      <c r="OKO285" s="24"/>
      <c r="OKP285" s="24"/>
      <c r="OKQ285" s="24"/>
      <c r="OKR285" s="24"/>
      <c r="OKS285" s="24"/>
      <c r="OKT285" s="24"/>
      <c r="OKU285" s="24"/>
      <c r="OKV285" s="24"/>
      <c r="OKW285" s="24"/>
      <c r="OKX285" s="24"/>
      <c r="OKY285" s="24"/>
      <c r="OKZ285" s="24"/>
      <c r="OLA285" s="24"/>
      <c r="OLB285" s="24"/>
      <c r="OLF285" s="3"/>
      <c r="OLG285" s="31"/>
      <c r="OLH285" s="5"/>
      <c r="OLI285" s="9"/>
      <c r="OLL285" s="2"/>
      <c r="OLO285" s="24"/>
      <c r="OLP285" s="24"/>
      <c r="OLQ285" s="31"/>
      <c r="OLR285" s="24"/>
      <c r="OLS285" s="24"/>
      <c r="OLT285" s="24"/>
      <c r="OLU285" s="24"/>
      <c r="OLV285" s="24"/>
      <c r="OLW285" s="24"/>
      <c r="OLX285" s="24"/>
      <c r="OLY285" s="24"/>
      <c r="OLZ285" s="24"/>
      <c r="OMA285" s="24"/>
      <c r="OMB285" s="24"/>
      <c r="OMC285" s="24"/>
      <c r="OMD285" s="24"/>
      <c r="OME285" s="24"/>
      <c r="OMF285" s="24"/>
      <c r="OMJ285" s="3"/>
      <c r="OMK285" s="31"/>
      <c r="OML285" s="5"/>
      <c r="OMM285" s="9"/>
      <c r="OMP285" s="2"/>
      <c r="OMS285" s="24"/>
      <c r="OMT285" s="24"/>
      <c r="OMU285" s="31"/>
      <c r="OMV285" s="24"/>
      <c r="OMW285" s="24"/>
      <c r="OMX285" s="24"/>
      <c r="OMY285" s="24"/>
      <c r="OMZ285" s="24"/>
      <c r="ONA285" s="24"/>
      <c r="ONB285" s="24"/>
      <c r="ONC285" s="24"/>
      <c r="OND285" s="24"/>
      <c r="ONE285" s="24"/>
      <c r="ONF285" s="24"/>
      <c r="ONG285" s="24"/>
      <c r="ONH285" s="24"/>
      <c r="ONI285" s="24"/>
      <c r="ONJ285" s="24"/>
      <c r="ONN285" s="3"/>
      <c r="ONO285" s="31"/>
      <c r="ONP285" s="5"/>
      <c r="ONQ285" s="9"/>
      <c r="ONT285" s="2"/>
      <c r="ONW285" s="24"/>
      <c r="ONX285" s="24"/>
      <c r="ONY285" s="31"/>
      <c r="ONZ285" s="24"/>
      <c r="OOA285" s="24"/>
      <c r="OOB285" s="24"/>
      <c r="OOC285" s="24"/>
      <c r="OOD285" s="24"/>
      <c r="OOE285" s="24"/>
      <c r="OOF285" s="24"/>
      <c r="OOG285" s="24"/>
      <c r="OOH285" s="24"/>
      <c r="OOI285" s="24"/>
      <c r="OOJ285" s="24"/>
      <c r="OOK285" s="24"/>
      <c r="OOL285" s="24"/>
      <c r="OOM285" s="24"/>
      <c r="OON285" s="24"/>
      <c r="OOR285" s="3"/>
      <c r="OOS285" s="31"/>
      <c r="OOT285" s="5"/>
      <c r="OOU285" s="9"/>
      <c r="OOX285" s="2"/>
      <c r="OPA285" s="24"/>
      <c r="OPB285" s="24"/>
      <c r="OPC285" s="31"/>
      <c r="OPD285" s="24"/>
      <c r="OPE285" s="24"/>
      <c r="OPF285" s="24"/>
      <c r="OPG285" s="24"/>
      <c r="OPH285" s="24"/>
      <c r="OPI285" s="24"/>
      <c r="OPJ285" s="24"/>
      <c r="OPK285" s="24"/>
      <c r="OPL285" s="24"/>
      <c r="OPM285" s="24"/>
      <c r="OPN285" s="24"/>
      <c r="OPO285" s="24"/>
      <c r="OPP285" s="24"/>
      <c r="OPQ285" s="24"/>
      <c r="OPR285" s="24"/>
      <c r="OPV285" s="3"/>
      <c r="OPW285" s="31"/>
      <c r="OPX285" s="5"/>
      <c r="OPY285" s="9"/>
      <c r="OQB285" s="2"/>
      <c r="OQE285" s="24"/>
      <c r="OQF285" s="24"/>
      <c r="OQG285" s="31"/>
      <c r="OQH285" s="24"/>
      <c r="OQI285" s="24"/>
      <c r="OQJ285" s="24"/>
      <c r="OQK285" s="24"/>
      <c r="OQL285" s="24"/>
      <c r="OQM285" s="24"/>
      <c r="OQN285" s="24"/>
      <c r="OQO285" s="24"/>
      <c r="OQP285" s="24"/>
      <c r="OQQ285" s="24"/>
      <c r="OQR285" s="24"/>
      <c r="OQS285" s="24"/>
      <c r="OQT285" s="24"/>
      <c r="OQU285" s="24"/>
      <c r="OQV285" s="24"/>
      <c r="OQZ285" s="3"/>
      <c r="ORA285" s="31"/>
      <c r="ORB285" s="5"/>
      <c r="ORC285" s="9"/>
      <c r="ORF285" s="2"/>
      <c r="ORI285" s="24"/>
      <c r="ORJ285" s="24"/>
      <c r="ORK285" s="31"/>
      <c r="ORL285" s="24"/>
      <c r="ORM285" s="24"/>
      <c r="ORN285" s="24"/>
      <c r="ORO285" s="24"/>
      <c r="ORP285" s="24"/>
      <c r="ORQ285" s="24"/>
      <c r="ORR285" s="24"/>
      <c r="ORS285" s="24"/>
      <c r="ORT285" s="24"/>
      <c r="ORU285" s="24"/>
      <c r="ORV285" s="24"/>
      <c r="ORW285" s="24"/>
      <c r="ORX285" s="24"/>
      <c r="ORY285" s="24"/>
      <c r="ORZ285" s="24"/>
      <c r="OSD285" s="3"/>
      <c r="OSE285" s="31"/>
      <c r="OSF285" s="5"/>
      <c r="OSG285" s="9"/>
      <c r="OSJ285" s="2"/>
      <c r="OSM285" s="24"/>
      <c r="OSN285" s="24"/>
      <c r="OSO285" s="31"/>
      <c r="OSP285" s="24"/>
      <c r="OSQ285" s="24"/>
      <c r="OSR285" s="24"/>
      <c r="OSS285" s="24"/>
      <c r="OST285" s="24"/>
      <c r="OSU285" s="24"/>
      <c r="OSV285" s="24"/>
      <c r="OSW285" s="24"/>
      <c r="OSX285" s="24"/>
      <c r="OSY285" s="24"/>
      <c r="OSZ285" s="24"/>
      <c r="OTA285" s="24"/>
      <c r="OTB285" s="24"/>
      <c r="OTC285" s="24"/>
      <c r="OTD285" s="24"/>
      <c r="OTH285" s="3"/>
      <c r="OTI285" s="31"/>
      <c r="OTJ285" s="5"/>
      <c r="OTK285" s="9"/>
      <c r="OTN285" s="2"/>
      <c r="OTQ285" s="24"/>
      <c r="OTR285" s="24"/>
      <c r="OTS285" s="31"/>
      <c r="OTT285" s="24"/>
      <c r="OTU285" s="24"/>
      <c r="OTV285" s="24"/>
      <c r="OTW285" s="24"/>
      <c r="OTX285" s="24"/>
      <c r="OTY285" s="24"/>
      <c r="OTZ285" s="24"/>
      <c r="OUA285" s="24"/>
      <c r="OUB285" s="24"/>
      <c r="OUC285" s="24"/>
      <c r="OUD285" s="24"/>
      <c r="OUE285" s="24"/>
      <c r="OUF285" s="24"/>
      <c r="OUG285" s="24"/>
      <c r="OUH285" s="24"/>
      <c r="OUL285" s="3"/>
      <c r="OUM285" s="31"/>
      <c r="OUN285" s="5"/>
      <c r="OUO285" s="9"/>
      <c r="OUR285" s="2"/>
      <c r="OUU285" s="24"/>
      <c r="OUV285" s="24"/>
      <c r="OUW285" s="31"/>
      <c r="OUX285" s="24"/>
      <c r="OUY285" s="24"/>
      <c r="OUZ285" s="24"/>
      <c r="OVA285" s="24"/>
      <c r="OVB285" s="24"/>
      <c r="OVC285" s="24"/>
      <c r="OVD285" s="24"/>
      <c r="OVE285" s="24"/>
      <c r="OVF285" s="24"/>
      <c r="OVG285" s="24"/>
      <c r="OVH285" s="24"/>
      <c r="OVI285" s="24"/>
      <c r="OVJ285" s="24"/>
      <c r="OVK285" s="24"/>
      <c r="OVL285" s="24"/>
      <c r="OVP285" s="3"/>
      <c r="OVQ285" s="31"/>
      <c r="OVR285" s="5"/>
      <c r="OVS285" s="9"/>
      <c r="OVV285" s="2"/>
      <c r="OVY285" s="24"/>
      <c r="OVZ285" s="24"/>
      <c r="OWA285" s="31"/>
      <c r="OWB285" s="24"/>
      <c r="OWC285" s="24"/>
      <c r="OWD285" s="24"/>
      <c r="OWE285" s="24"/>
      <c r="OWF285" s="24"/>
      <c r="OWG285" s="24"/>
      <c r="OWH285" s="24"/>
      <c r="OWI285" s="24"/>
      <c r="OWJ285" s="24"/>
      <c r="OWK285" s="24"/>
      <c r="OWL285" s="24"/>
      <c r="OWM285" s="24"/>
      <c r="OWN285" s="24"/>
      <c r="OWO285" s="24"/>
      <c r="OWP285" s="24"/>
      <c r="OWT285" s="3"/>
      <c r="OWU285" s="31"/>
      <c r="OWV285" s="5"/>
      <c r="OWW285" s="9"/>
      <c r="OWZ285" s="2"/>
      <c r="OXC285" s="24"/>
      <c r="OXD285" s="24"/>
      <c r="OXE285" s="31"/>
      <c r="OXF285" s="24"/>
      <c r="OXG285" s="24"/>
      <c r="OXH285" s="24"/>
      <c r="OXI285" s="24"/>
      <c r="OXJ285" s="24"/>
      <c r="OXK285" s="24"/>
      <c r="OXL285" s="24"/>
      <c r="OXM285" s="24"/>
      <c r="OXN285" s="24"/>
      <c r="OXO285" s="24"/>
      <c r="OXP285" s="24"/>
      <c r="OXQ285" s="24"/>
      <c r="OXR285" s="24"/>
      <c r="OXS285" s="24"/>
      <c r="OXT285" s="24"/>
      <c r="OXX285" s="3"/>
      <c r="OXY285" s="31"/>
      <c r="OXZ285" s="5"/>
      <c r="OYA285" s="9"/>
      <c r="OYD285" s="2"/>
      <c r="OYG285" s="24"/>
      <c r="OYH285" s="24"/>
      <c r="OYI285" s="31"/>
      <c r="OYJ285" s="24"/>
      <c r="OYK285" s="24"/>
      <c r="OYL285" s="24"/>
      <c r="OYM285" s="24"/>
      <c r="OYN285" s="24"/>
      <c r="OYO285" s="24"/>
      <c r="OYP285" s="24"/>
      <c r="OYQ285" s="24"/>
      <c r="OYR285" s="24"/>
      <c r="OYS285" s="24"/>
      <c r="OYT285" s="24"/>
      <c r="OYU285" s="24"/>
      <c r="OYV285" s="24"/>
      <c r="OYW285" s="24"/>
      <c r="OYX285" s="24"/>
      <c r="OZB285" s="3"/>
      <c r="OZC285" s="31"/>
      <c r="OZD285" s="5"/>
      <c r="OZE285" s="9"/>
      <c r="OZH285" s="2"/>
      <c r="OZK285" s="24"/>
      <c r="OZL285" s="24"/>
      <c r="OZM285" s="31"/>
      <c r="OZN285" s="24"/>
      <c r="OZO285" s="24"/>
      <c r="OZP285" s="24"/>
      <c r="OZQ285" s="24"/>
      <c r="OZR285" s="24"/>
      <c r="OZS285" s="24"/>
      <c r="OZT285" s="24"/>
      <c r="OZU285" s="24"/>
      <c r="OZV285" s="24"/>
      <c r="OZW285" s="24"/>
      <c r="OZX285" s="24"/>
      <c r="OZY285" s="24"/>
      <c r="OZZ285" s="24"/>
      <c r="PAA285" s="24"/>
      <c r="PAB285" s="24"/>
      <c r="PAF285" s="3"/>
      <c r="PAG285" s="31"/>
      <c r="PAH285" s="5"/>
      <c r="PAI285" s="9"/>
      <c r="PAL285" s="2"/>
      <c r="PAO285" s="24"/>
      <c r="PAP285" s="24"/>
      <c r="PAQ285" s="31"/>
      <c r="PAR285" s="24"/>
      <c r="PAS285" s="24"/>
      <c r="PAT285" s="24"/>
      <c r="PAU285" s="24"/>
      <c r="PAV285" s="24"/>
      <c r="PAW285" s="24"/>
      <c r="PAX285" s="24"/>
      <c r="PAY285" s="24"/>
      <c r="PAZ285" s="24"/>
      <c r="PBA285" s="24"/>
      <c r="PBB285" s="24"/>
      <c r="PBC285" s="24"/>
      <c r="PBD285" s="24"/>
      <c r="PBE285" s="24"/>
      <c r="PBF285" s="24"/>
      <c r="PBJ285" s="3"/>
      <c r="PBK285" s="31"/>
      <c r="PBL285" s="5"/>
      <c r="PBM285" s="9"/>
      <c r="PBP285" s="2"/>
      <c r="PBS285" s="24"/>
      <c r="PBT285" s="24"/>
      <c r="PBU285" s="31"/>
      <c r="PBV285" s="24"/>
      <c r="PBW285" s="24"/>
      <c r="PBX285" s="24"/>
      <c r="PBY285" s="24"/>
      <c r="PBZ285" s="24"/>
      <c r="PCA285" s="24"/>
      <c r="PCB285" s="24"/>
      <c r="PCC285" s="24"/>
      <c r="PCD285" s="24"/>
      <c r="PCE285" s="24"/>
      <c r="PCF285" s="24"/>
      <c r="PCG285" s="24"/>
      <c r="PCH285" s="24"/>
      <c r="PCI285" s="24"/>
      <c r="PCJ285" s="24"/>
      <c r="PCN285" s="3"/>
      <c r="PCO285" s="31"/>
      <c r="PCP285" s="5"/>
      <c r="PCQ285" s="9"/>
      <c r="PCT285" s="2"/>
      <c r="PCW285" s="24"/>
      <c r="PCX285" s="24"/>
      <c r="PCY285" s="31"/>
      <c r="PCZ285" s="24"/>
      <c r="PDA285" s="24"/>
      <c r="PDB285" s="24"/>
      <c r="PDC285" s="24"/>
      <c r="PDD285" s="24"/>
      <c r="PDE285" s="24"/>
      <c r="PDF285" s="24"/>
      <c r="PDG285" s="24"/>
      <c r="PDH285" s="24"/>
      <c r="PDI285" s="24"/>
      <c r="PDJ285" s="24"/>
      <c r="PDK285" s="24"/>
      <c r="PDL285" s="24"/>
      <c r="PDM285" s="24"/>
      <c r="PDN285" s="24"/>
      <c r="PDR285" s="3"/>
      <c r="PDS285" s="31"/>
      <c r="PDT285" s="5"/>
      <c r="PDU285" s="9"/>
      <c r="PDX285" s="2"/>
      <c r="PEA285" s="24"/>
      <c r="PEB285" s="24"/>
      <c r="PEC285" s="31"/>
      <c r="PED285" s="24"/>
      <c r="PEE285" s="24"/>
      <c r="PEF285" s="24"/>
      <c r="PEG285" s="24"/>
      <c r="PEH285" s="24"/>
      <c r="PEI285" s="24"/>
      <c r="PEJ285" s="24"/>
      <c r="PEK285" s="24"/>
      <c r="PEL285" s="24"/>
      <c r="PEM285" s="24"/>
      <c r="PEN285" s="24"/>
      <c r="PEO285" s="24"/>
      <c r="PEP285" s="24"/>
      <c r="PEQ285" s="24"/>
      <c r="PER285" s="24"/>
      <c r="PEV285" s="3"/>
      <c r="PEW285" s="31"/>
      <c r="PEX285" s="5"/>
      <c r="PEY285" s="9"/>
      <c r="PFB285" s="2"/>
      <c r="PFE285" s="24"/>
      <c r="PFF285" s="24"/>
      <c r="PFG285" s="31"/>
      <c r="PFH285" s="24"/>
      <c r="PFI285" s="24"/>
      <c r="PFJ285" s="24"/>
      <c r="PFK285" s="24"/>
      <c r="PFL285" s="24"/>
      <c r="PFM285" s="24"/>
      <c r="PFN285" s="24"/>
      <c r="PFO285" s="24"/>
      <c r="PFP285" s="24"/>
      <c r="PFQ285" s="24"/>
      <c r="PFR285" s="24"/>
      <c r="PFS285" s="24"/>
      <c r="PFT285" s="24"/>
      <c r="PFU285" s="24"/>
      <c r="PFV285" s="24"/>
      <c r="PFZ285" s="3"/>
      <c r="PGA285" s="31"/>
      <c r="PGB285" s="5"/>
      <c r="PGC285" s="9"/>
      <c r="PGF285" s="2"/>
      <c r="PGI285" s="24"/>
      <c r="PGJ285" s="24"/>
      <c r="PGK285" s="31"/>
      <c r="PGL285" s="24"/>
      <c r="PGM285" s="24"/>
      <c r="PGN285" s="24"/>
      <c r="PGO285" s="24"/>
      <c r="PGP285" s="24"/>
      <c r="PGQ285" s="24"/>
      <c r="PGR285" s="24"/>
      <c r="PGS285" s="24"/>
      <c r="PGT285" s="24"/>
      <c r="PGU285" s="24"/>
      <c r="PGV285" s="24"/>
      <c r="PGW285" s="24"/>
      <c r="PGX285" s="24"/>
      <c r="PGY285" s="24"/>
      <c r="PGZ285" s="24"/>
      <c r="PHD285" s="3"/>
      <c r="PHE285" s="31"/>
      <c r="PHF285" s="5"/>
      <c r="PHG285" s="9"/>
      <c r="PHJ285" s="2"/>
      <c r="PHM285" s="24"/>
      <c r="PHN285" s="24"/>
      <c r="PHO285" s="31"/>
      <c r="PHP285" s="24"/>
      <c r="PHQ285" s="24"/>
      <c r="PHR285" s="24"/>
      <c r="PHS285" s="24"/>
      <c r="PHT285" s="24"/>
      <c r="PHU285" s="24"/>
      <c r="PHV285" s="24"/>
      <c r="PHW285" s="24"/>
      <c r="PHX285" s="24"/>
      <c r="PHY285" s="24"/>
      <c r="PHZ285" s="24"/>
      <c r="PIA285" s="24"/>
      <c r="PIB285" s="24"/>
      <c r="PIC285" s="24"/>
      <c r="PID285" s="24"/>
      <c r="PIH285" s="3"/>
      <c r="PII285" s="31"/>
      <c r="PIJ285" s="5"/>
      <c r="PIK285" s="9"/>
      <c r="PIN285" s="2"/>
      <c r="PIQ285" s="24"/>
      <c r="PIR285" s="24"/>
      <c r="PIS285" s="31"/>
      <c r="PIT285" s="24"/>
      <c r="PIU285" s="24"/>
      <c r="PIV285" s="24"/>
      <c r="PIW285" s="24"/>
      <c r="PIX285" s="24"/>
      <c r="PIY285" s="24"/>
      <c r="PIZ285" s="24"/>
      <c r="PJA285" s="24"/>
      <c r="PJB285" s="24"/>
      <c r="PJC285" s="24"/>
      <c r="PJD285" s="24"/>
      <c r="PJE285" s="24"/>
      <c r="PJF285" s="24"/>
      <c r="PJG285" s="24"/>
      <c r="PJH285" s="24"/>
      <c r="PJL285" s="3"/>
      <c r="PJM285" s="31"/>
      <c r="PJN285" s="5"/>
      <c r="PJO285" s="9"/>
      <c r="PJR285" s="2"/>
      <c r="PJU285" s="24"/>
      <c r="PJV285" s="24"/>
      <c r="PJW285" s="31"/>
      <c r="PJX285" s="24"/>
      <c r="PJY285" s="24"/>
      <c r="PJZ285" s="24"/>
      <c r="PKA285" s="24"/>
      <c r="PKB285" s="24"/>
      <c r="PKC285" s="24"/>
      <c r="PKD285" s="24"/>
      <c r="PKE285" s="24"/>
      <c r="PKF285" s="24"/>
      <c r="PKG285" s="24"/>
      <c r="PKH285" s="24"/>
      <c r="PKI285" s="24"/>
      <c r="PKJ285" s="24"/>
      <c r="PKK285" s="24"/>
      <c r="PKL285" s="24"/>
      <c r="PKP285" s="3"/>
      <c r="PKQ285" s="31"/>
      <c r="PKR285" s="5"/>
      <c r="PKS285" s="9"/>
      <c r="PKV285" s="2"/>
      <c r="PKY285" s="24"/>
      <c r="PKZ285" s="24"/>
      <c r="PLA285" s="31"/>
      <c r="PLB285" s="24"/>
      <c r="PLC285" s="24"/>
      <c r="PLD285" s="24"/>
      <c r="PLE285" s="24"/>
      <c r="PLF285" s="24"/>
      <c r="PLG285" s="24"/>
      <c r="PLH285" s="24"/>
      <c r="PLI285" s="24"/>
      <c r="PLJ285" s="24"/>
      <c r="PLK285" s="24"/>
      <c r="PLL285" s="24"/>
      <c r="PLM285" s="24"/>
      <c r="PLN285" s="24"/>
      <c r="PLO285" s="24"/>
      <c r="PLP285" s="24"/>
      <c r="PLT285" s="3"/>
      <c r="PLU285" s="31"/>
      <c r="PLV285" s="5"/>
      <c r="PLW285" s="9"/>
      <c r="PLZ285" s="2"/>
      <c r="PMC285" s="24"/>
      <c r="PMD285" s="24"/>
      <c r="PME285" s="31"/>
      <c r="PMF285" s="24"/>
      <c r="PMG285" s="24"/>
      <c r="PMH285" s="24"/>
      <c r="PMI285" s="24"/>
      <c r="PMJ285" s="24"/>
      <c r="PMK285" s="24"/>
      <c r="PML285" s="24"/>
      <c r="PMM285" s="24"/>
      <c r="PMN285" s="24"/>
      <c r="PMO285" s="24"/>
      <c r="PMP285" s="24"/>
      <c r="PMQ285" s="24"/>
      <c r="PMR285" s="24"/>
      <c r="PMS285" s="24"/>
      <c r="PMT285" s="24"/>
      <c r="PMX285" s="3"/>
      <c r="PMY285" s="31"/>
      <c r="PMZ285" s="5"/>
      <c r="PNA285" s="9"/>
      <c r="PND285" s="2"/>
      <c r="PNG285" s="24"/>
      <c r="PNH285" s="24"/>
      <c r="PNI285" s="31"/>
      <c r="PNJ285" s="24"/>
      <c r="PNK285" s="24"/>
      <c r="PNL285" s="24"/>
      <c r="PNM285" s="24"/>
      <c r="PNN285" s="24"/>
      <c r="PNO285" s="24"/>
      <c r="PNP285" s="24"/>
      <c r="PNQ285" s="24"/>
      <c r="PNR285" s="24"/>
      <c r="PNS285" s="24"/>
      <c r="PNT285" s="24"/>
      <c r="PNU285" s="24"/>
      <c r="PNV285" s="24"/>
      <c r="PNW285" s="24"/>
      <c r="PNX285" s="24"/>
      <c r="POB285" s="3"/>
      <c r="POC285" s="31"/>
      <c r="POD285" s="5"/>
      <c r="POE285" s="9"/>
      <c r="POH285" s="2"/>
      <c r="POK285" s="24"/>
      <c r="POL285" s="24"/>
      <c r="POM285" s="31"/>
      <c r="PON285" s="24"/>
      <c r="POO285" s="24"/>
      <c r="POP285" s="24"/>
      <c r="POQ285" s="24"/>
      <c r="POR285" s="24"/>
      <c r="POS285" s="24"/>
      <c r="POT285" s="24"/>
      <c r="POU285" s="24"/>
      <c r="POV285" s="24"/>
      <c r="POW285" s="24"/>
      <c r="POX285" s="24"/>
      <c r="POY285" s="24"/>
      <c r="POZ285" s="24"/>
      <c r="PPA285" s="24"/>
      <c r="PPB285" s="24"/>
      <c r="PPF285" s="3"/>
      <c r="PPG285" s="31"/>
      <c r="PPH285" s="5"/>
      <c r="PPI285" s="9"/>
      <c r="PPL285" s="2"/>
      <c r="PPO285" s="24"/>
      <c r="PPP285" s="24"/>
      <c r="PPQ285" s="31"/>
      <c r="PPR285" s="24"/>
      <c r="PPS285" s="24"/>
      <c r="PPT285" s="24"/>
      <c r="PPU285" s="24"/>
      <c r="PPV285" s="24"/>
      <c r="PPW285" s="24"/>
      <c r="PPX285" s="24"/>
      <c r="PPY285" s="24"/>
      <c r="PPZ285" s="24"/>
      <c r="PQA285" s="24"/>
      <c r="PQB285" s="24"/>
      <c r="PQC285" s="24"/>
      <c r="PQD285" s="24"/>
      <c r="PQE285" s="24"/>
      <c r="PQF285" s="24"/>
      <c r="PQJ285" s="3"/>
      <c r="PQK285" s="31"/>
      <c r="PQL285" s="5"/>
      <c r="PQM285" s="9"/>
      <c r="PQP285" s="2"/>
      <c r="PQS285" s="24"/>
      <c r="PQT285" s="24"/>
      <c r="PQU285" s="31"/>
      <c r="PQV285" s="24"/>
      <c r="PQW285" s="24"/>
      <c r="PQX285" s="24"/>
      <c r="PQY285" s="24"/>
      <c r="PQZ285" s="24"/>
      <c r="PRA285" s="24"/>
      <c r="PRB285" s="24"/>
      <c r="PRC285" s="24"/>
      <c r="PRD285" s="24"/>
      <c r="PRE285" s="24"/>
      <c r="PRF285" s="24"/>
      <c r="PRG285" s="24"/>
      <c r="PRH285" s="24"/>
      <c r="PRI285" s="24"/>
      <c r="PRJ285" s="24"/>
      <c r="PRN285" s="3"/>
      <c r="PRO285" s="31"/>
      <c r="PRP285" s="5"/>
      <c r="PRQ285" s="9"/>
      <c r="PRT285" s="2"/>
      <c r="PRW285" s="24"/>
      <c r="PRX285" s="24"/>
      <c r="PRY285" s="31"/>
      <c r="PRZ285" s="24"/>
      <c r="PSA285" s="24"/>
      <c r="PSB285" s="24"/>
      <c r="PSC285" s="24"/>
      <c r="PSD285" s="24"/>
      <c r="PSE285" s="24"/>
      <c r="PSF285" s="24"/>
      <c r="PSG285" s="24"/>
      <c r="PSH285" s="24"/>
      <c r="PSI285" s="24"/>
      <c r="PSJ285" s="24"/>
      <c r="PSK285" s="24"/>
      <c r="PSL285" s="24"/>
      <c r="PSM285" s="24"/>
      <c r="PSN285" s="24"/>
      <c r="PSR285" s="3"/>
      <c r="PSS285" s="31"/>
      <c r="PST285" s="5"/>
      <c r="PSU285" s="9"/>
      <c r="PSX285" s="2"/>
      <c r="PTA285" s="24"/>
      <c r="PTB285" s="24"/>
      <c r="PTC285" s="31"/>
      <c r="PTD285" s="24"/>
      <c r="PTE285" s="24"/>
      <c r="PTF285" s="24"/>
      <c r="PTG285" s="24"/>
      <c r="PTH285" s="24"/>
      <c r="PTI285" s="24"/>
      <c r="PTJ285" s="24"/>
      <c r="PTK285" s="24"/>
      <c r="PTL285" s="24"/>
      <c r="PTM285" s="24"/>
      <c r="PTN285" s="24"/>
      <c r="PTO285" s="24"/>
      <c r="PTP285" s="24"/>
      <c r="PTQ285" s="24"/>
      <c r="PTR285" s="24"/>
      <c r="PTV285" s="3"/>
      <c r="PTW285" s="31"/>
      <c r="PTX285" s="5"/>
      <c r="PTY285" s="9"/>
      <c r="PUB285" s="2"/>
      <c r="PUE285" s="24"/>
      <c r="PUF285" s="24"/>
      <c r="PUG285" s="31"/>
      <c r="PUH285" s="24"/>
      <c r="PUI285" s="24"/>
      <c r="PUJ285" s="24"/>
      <c r="PUK285" s="24"/>
      <c r="PUL285" s="24"/>
      <c r="PUM285" s="24"/>
      <c r="PUN285" s="24"/>
      <c r="PUO285" s="24"/>
      <c r="PUP285" s="24"/>
      <c r="PUQ285" s="24"/>
      <c r="PUR285" s="24"/>
      <c r="PUS285" s="24"/>
      <c r="PUT285" s="24"/>
      <c r="PUU285" s="24"/>
      <c r="PUV285" s="24"/>
      <c r="PUZ285" s="3"/>
      <c r="PVA285" s="31"/>
      <c r="PVB285" s="5"/>
      <c r="PVC285" s="9"/>
      <c r="PVF285" s="2"/>
      <c r="PVI285" s="24"/>
      <c r="PVJ285" s="24"/>
      <c r="PVK285" s="31"/>
      <c r="PVL285" s="24"/>
      <c r="PVM285" s="24"/>
      <c r="PVN285" s="24"/>
      <c r="PVO285" s="24"/>
      <c r="PVP285" s="24"/>
      <c r="PVQ285" s="24"/>
      <c r="PVR285" s="24"/>
      <c r="PVS285" s="24"/>
      <c r="PVT285" s="24"/>
      <c r="PVU285" s="24"/>
      <c r="PVV285" s="24"/>
      <c r="PVW285" s="24"/>
      <c r="PVX285" s="24"/>
      <c r="PVY285" s="24"/>
      <c r="PVZ285" s="24"/>
      <c r="PWD285" s="3"/>
      <c r="PWE285" s="31"/>
      <c r="PWF285" s="5"/>
      <c r="PWG285" s="9"/>
      <c r="PWJ285" s="2"/>
      <c r="PWM285" s="24"/>
      <c r="PWN285" s="24"/>
      <c r="PWO285" s="31"/>
      <c r="PWP285" s="24"/>
      <c r="PWQ285" s="24"/>
      <c r="PWR285" s="24"/>
      <c r="PWS285" s="24"/>
      <c r="PWT285" s="24"/>
      <c r="PWU285" s="24"/>
      <c r="PWV285" s="24"/>
      <c r="PWW285" s="24"/>
      <c r="PWX285" s="24"/>
      <c r="PWY285" s="24"/>
      <c r="PWZ285" s="24"/>
      <c r="PXA285" s="24"/>
      <c r="PXB285" s="24"/>
      <c r="PXC285" s="24"/>
      <c r="PXD285" s="24"/>
      <c r="PXH285" s="3"/>
      <c r="PXI285" s="31"/>
      <c r="PXJ285" s="5"/>
      <c r="PXK285" s="9"/>
      <c r="PXN285" s="2"/>
      <c r="PXQ285" s="24"/>
      <c r="PXR285" s="24"/>
      <c r="PXS285" s="31"/>
      <c r="PXT285" s="24"/>
      <c r="PXU285" s="24"/>
      <c r="PXV285" s="24"/>
      <c r="PXW285" s="24"/>
      <c r="PXX285" s="24"/>
      <c r="PXY285" s="24"/>
      <c r="PXZ285" s="24"/>
      <c r="PYA285" s="24"/>
      <c r="PYB285" s="24"/>
      <c r="PYC285" s="24"/>
      <c r="PYD285" s="24"/>
      <c r="PYE285" s="24"/>
      <c r="PYF285" s="24"/>
      <c r="PYG285" s="24"/>
      <c r="PYH285" s="24"/>
      <c r="PYL285" s="3"/>
      <c r="PYM285" s="31"/>
      <c r="PYN285" s="5"/>
      <c r="PYO285" s="9"/>
      <c r="PYR285" s="2"/>
      <c r="PYU285" s="24"/>
      <c r="PYV285" s="24"/>
      <c r="PYW285" s="31"/>
      <c r="PYX285" s="24"/>
      <c r="PYY285" s="24"/>
      <c r="PYZ285" s="24"/>
      <c r="PZA285" s="24"/>
      <c r="PZB285" s="24"/>
      <c r="PZC285" s="24"/>
      <c r="PZD285" s="24"/>
      <c r="PZE285" s="24"/>
      <c r="PZF285" s="24"/>
      <c r="PZG285" s="24"/>
      <c r="PZH285" s="24"/>
      <c r="PZI285" s="24"/>
      <c r="PZJ285" s="24"/>
      <c r="PZK285" s="24"/>
      <c r="PZL285" s="24"/>
      <c r="PZP285" s="3"/>
      <c r="PZQ285" s="31"/>
      <c r="PZR285" s="5"/>
      <c r="PZS285" s="9"/>
      <c r="PZV285" s="2"/>
      <c r="PZY285" s="24"/>
      <c r="PZZ285" s="24"/>
      <c r="QAA285" s="31"/>
      <c r="QAB285" s="24"/>
      <c r="QAC285" s="24"/>
      <c r="QAD285" s="24"/>
      <c r="QAE285" s="24"/>
      <c r="QAF285" s="24"/>
      <c r="QAG285" s="24"/>
      <c r="QAH285" s="24"/>
      <c r="QAI285" s="24"/>
      <c r="QAJ285" s="24"/>
      <c r="QAK285" s="24"/>
      <c r="QAL285" s="24"/>
      <c r="QAM285" s="24"/>
      <c r="QAN285" s="24"/>
      <c r="QAO285" s="24"/>
      <c r="QAP285" s="24"/>
      <c r="QAT285" s="3"/>
      <c r="QAU285" s="31"/>
      <c r="QAV285" s="5"/>
      <c r="QAW285" s="9"/>
      <c r="QAZ285" s="2"/>
      <c r="QBC285" s="24"/>
      <c r="QBD285" s="24"/>
      <c r="QBE285" s="31"/>
      <c r="QBF285" s="24"/>
      <c r="QBG285" s="24"/>
      <c r="QBH285" s="24"/>
      <c r="QBI285" s="24"/>
      <c r="QBJ285" s="24"/>
      <c r="QBK285" s="24"/>
      <c r="QBL285" s="24"/>
      <c r="QBM285" s="24"/>
      <c r="QBN285" s="24"/>
      <c r="QBO285" s="24"/>
      <c r="QBP285" s="24"/>
      <c r="QBQ285" s="24"/>
      <c r="QBR285" s="24"/>
      <c r="QBS285" s="24"/>
      <c r="QBT285" s="24"/>
      <c r="QBX285" s="3"/>
      <c r="QBY285" s="31"/>
      <c r="QBZ285" s="5"/>
      <c r="QCA285" s="9"/>
      <c r="QCD285" s="2"/>
      <c r="QCG285" s="24"/>
      <c r="QCH285" s="24"/>
      <c r="QCI285" s="31"/>
      <c r="QCJ285" s="24"/>
      <c r="QCK285" s="24"/>
      <c r="QCL285" s="24"/>
      <c r="QCM285" s="24"/>
      <c r="QCN285" s="24"/>
      <c r="QCO285" s="24"/>
      <c r="QCP285" s="24"/>
      <c r="QCQ285" s="24"/>
      <c r="QCR285" s="24"/>
      <c r="QCS285" s="24"/>
      <c r="QCT285" s="24"/>
      <c r="QCU285" s="24"/>
      <c r="QCV285" s="24"/>
      <c r="QCW285" s="24"/>
      <c r="QCX285" s="24"/>
      <c r="QDB285" s="3"/>
      <c r="QDC285" s="31"/>
      <c r="QDD285" s="5"/>
      <c r="QDE285" s="9"/>
      <c r="QDH285" s="2"/>
      <c r="QDK285" s="24"/>
      <c r="QDL285" s="24"/>
      <c r="QDM285" s="31"/>
      <c r="QDN285" s="24"/>
      <c r="QDO285" s="24"/>
      <c r="QDP285" s="24"/>
      <c r="QDQ285" s="24"/>
      <c r="QDR285" s="24"/>
      <c r="QDS285" s="24"/>
      <c r="QDT285" s="24"/>
      <c r="QDU285" s="24"/>
      <c r="QDV285" s="24"/>
      <c r="QDW285" s="24"/>
      <c r="QDX285" s="24"/>
      <c r="QDY285" s="24"/>
      <c r="QDZ285" s="24"/>
      <c r="QEA285" s="24"/>
      <c r="QEB285" s="24"/>
      <c r="QEF285" s="3"/>
      <c r="QEG285" s="31"/>
      <c r="QEH285" s="5"/>
      <c r="QEI285" s="9"/>
      <c r="QEL285" s="2"/>
      <c r="QEO285" s="24"/>
      <c r="QEP285" s="24"/>
      <c r="QEQ285" s="31"/>
      <c r="QER285" s="24"/>
      <c r="QES285" s="24"/>
      <c r="QET285" s="24"/>
      <c r="QEU285" s="24"/>
      <c r="QEV285" s="24"/>
      <c r="QEW285" s="24"/>
      <c r="QEX285" s="24"/>
      <c r="QEY285" s="24"/>
      <c r="QEZ285" s="24"/>
      <c r="QFA285" s="24"/>
      <c r="QFB285" s="24"/>
      <c r="QFC285" s="24"/>
      <c r="QFD285" s="24"/>
      <c r="QFE285" s="24"/>
      <c r="QFF285" s="24"/>
      <c r="QFJ285" s="3"/>
      <c r="QFK285" s="31"/>
      <c r="QFL285" s="5"/>
      <c r="QFM285" s="9"/>
      <c r="QFP285" s="2"/>
      <c r="QFS285" s="24"/>
      <c r="QFT285" s="24"/>
      <c r="QFU285" s="31"/>
      <c r="QFV285" s="24"/>
      <c r="QFW285" s="24"/>
      <c r="QFX285" s="24"/>
      <c r="QFY285" s="24"/>
      <c r="QFZ285" s="24"/>
      <c r="QGA285" s="24"/>
      <c r="QGB285" s="24"/>
      <c r="QGC285" s="24"/>
      <c r="QGD285" s="24"/>
      <c r="QGE285" s="24"/>
      <c r="QGF285" s="24"/>
      <c r="QGG285" s="24"/>
      <c r="QGH285" s="24"/>
      <c r="QGI285" s="24"/>
      <c r="QGJ285" s="24"/>
      <c r="QGN285" s="3"/>
      <c r="QGO285" s="31"/>
      <c r="QGP285" s="5"/>
      <c r="QGQ285" s="9"/>
      <c r="QGT285" s="2"/>
      <c r="QGW285" s="24"/>
      <c r="QGX285" s="24"/>
      <c r="QGY285" s="31"/>
      <c r="QGZ285" s="24"/>
      <c r="QHA285" s="24"/>
      <c r="QHB285" s="24"/>
      <c r="QHC285" s="24"/>
      <c r="QHD285" s="24"/>
      <c r="QHE285" s="24"/>
      <c r="QHF285" s="24"/>
      <c r="QHG285" s="24"/>
      <c r="QHH285" s="24"/>
      <c r="QHI285" s="24"/>
      <c r="QHJ285" s="24"/>
      <c r="QHK285" s="24"/>
      <c r="QHL285" s="24"/>
      <c r="QHM285" s="24"/>
      <c r="QHN285" s="24"/>
      <c r="QHR285" s="3"/>
      <c r="QHS285" s="31"/>
      <c r="QHT285" s="5"/>
      <c r="QHU285" s="9"/>
      <c r="QHX285" s="2"/>
      <c r="QIA285" s="24"/>
      <c r="QIB285" s="24"/>
      <c r="QIC285" s="31"/>
      <c r="QID285" s="24"/>
      <c r="QIE285" s="24"/>
      <c r="QIF285" s="24"/>
      <c r="QIG285" s="24"/>
      <c r="QIH285" s="24"/>
      <c r="QII285" s="24"/>
      <c r="QIJ285" s="24"/>
      <c r="QIK285" s="24"/>
      <c r="QIL285" s="24"/>
      <c r="QIM285" s="24"/>
      <c r="QIN285" s="24"/>
      <c r="QIO285" s="24"/>
      <c r="QIP285" s="24"/>
      <c r="QIQ285" s="24"/>
      <c r="QIR285" s="24"/>
      <c r="QIV285" s="3"/>
      <c r="QIW285" s="31"/>
      <c r="QIX285" s="5"/>
      <c r="QIY285" s="9"/>
      <c r="QJB285" s="2"/>
      <c r="QJE285" s="24"/>
      <c r="QJF285" s="24"/>
      <c r="QJG285" s="31"/>
      <c r="QJH285" s="24"/>
      <c r="QJI285" s="24"/>
      <c r="QJJ285" s="24"/>
      <c r="QJK285" s="24"/>
      <c r="QJL285" s="24"/>
      <c r="QJM285" s="24"/>
      <c r="QJN285" s="24"/>
      <c r="QJO285" s="24"/>
      <c r="QJP285" s="24"/>
      <c r="QJQ285" s="24"/>
      <c r="QJR285" s="24"/>
      <c r="QJS285" s="24"/>
      <c r="QJT285" s="24"/>
      <c r="QJU285" s="24"/>
      <c r="QJV285" s="24"/>
      <c r="QJZ285" s="3"/>
      <c r="QKA285" s="31"/>
      <c r="QKB285" s="5"/>
      <c r="QKC285" s="9"/>
      <c r="QKF285" s="2"/>
      <c r="QKI285" s="24"/>
      <c r="QKJ285" s="24"/>
      <c r="QKK285" s="31"/>
      <c r="QKL285" s="24"/>
      <c r="QKM285" s="24"/>
      <c r="QKN285" s="24"/>
      <c r="QKO285" s="24"/>
      <c r="QKP285" s="24"/>
      <c r="QKQ285" s="24"/>
      <c r="QKR285" s="24"/>
      <c r="QKS285" s="24"/>
      <c r="QKT285" s="24"/>
      <c r="QKU285" s="24"/>
      <c r="QKV285" s="24"/>
      <c r="QKW285" s="24"/>
      <c r="QKX285" s="24"/>
      <c r="QKY285" s="24"/>
      <c r="QKZ285" s="24"/>
      <c r="QLD285" s="3"/>
      <c r="QLE285" s="31"/>
      <c r="QLF285" s="5"/>
      <c r="QLG285" s="9"/>
      <c r="QLJ285" s="2"/>
      <c r="QLM285" s="24"/>
      <c r="QLN285" s="24"/>
      <c r="QLO285" s="31"/>
      <c r="QLP285" s="24"/>
      <c r="QLQ285" s="24"/>
      <c r="QLR285" s="24"/>
      <c r="QLS285" s="24"/>
      <c r="QLT285" s="24"/>
      <c r="QLU285" s="24"/>
      <c r="QLV285" s="24"/>
      <c r="QLW285" s="24"/>
      <c r="QLX285" s="24"/>
      <c r="QLY285" s="24"/>
      <c r="QLZ285" s="24"/>
      <c r="QMA285" s="24"/>
      <c r="QMB285" s="24"/>
      <c r="QMC285" s="24"/>
      <c r="QMD285" s="24"/>
      <c r="QMH285" s="3"/>
      <c r="QMI285" s="31"/>
      <c r="QMJ285" s="5"/>
      <c r="QMK285" s="9"/>
      <c r="QMN285" s="2"/>
      <c r="QMQ285" s="24"/>
      <c r="QMR285" s="24"/>
      <c r="QMS285" s="31"/>
      <c r="QMT285" s="24"/>
      <c r="QMU285" s="24"/>
      <c r="QMV285" s="24"/>
      <c r="QMW285" s="24"/>
      <c r="QMX285" s="24"/>
      <c r="QMY285" s="24"/>
      <c r="QMZ285" s="24"/>
      <c r="QNA285" s="24"/>
      <c r="QNB285" s="24"/>
      <c r="QNC285" s="24"/>
      <c r="QND285" s="24"/>
      <c r="QNE285" s="24"/>
      <c r="QNF285" s="24"/>
      <c r="QNG285" s="24"/>
      <c r="QNH285" s="24"/>
      <c r="QNL285" s="3"/>
      <c r="QNM285" s="31"/>
      <c r="QNN285" s="5"/>
      <c r="QNO285" s="9"/>
      <c r="QNR285" s="2"/>
      <c r="QNU285" s="24"/>
      <c r="QNV285" s="24"/>
      <c r="QNW285" s="31"/>
      <c r="QNX285" s="24"/>
      <c r="QNY285" s="24"/>
      <c r="QNZ285" s="24"/>
      <c r="QOA285" s="24"/>
      <c r="QOB285" s="24"/>
      <c r="QOC285" s="24"/>
      <c r="QOD285" s="24"/>
      <c r="QOE285" s="24"/>
      <c r="QOF285" s="24"/>
      <c r="QOG285" s="24"/>
      <c r="QOH285" s="24"/>
      <c r="QOI285" s="24"/>
      <c r="QOJ285" s="24"/>
      <c r="QOK285" s="24"/>
      <c r="QOL285" s="24"/>
      <c r="QOP285" s="3"/>
      <c r="QOQ285" s="31"/>
      <c r="QOR285" s="5"/>
      <c r="QOS285" s="9"/>
      <c r="QOV285" s="2"/>
      <c r="QOY285" s="24"/>
      <c r="QOZ285" s="24"/>
      <c r="QPA285" s="31"/>
      <c r="QPB285" s="24"/>
      <c r="QPC285" s="24"/>
      <c r="QPD285" s="24"/>
      <c r="QPE285" s="24"/>
      <c r="QPF285" s="24"/>
      <c r="QPG285" s="24"/>
      <c r="QPH285" s="24"/>
      <c r="QPI285" s="24"/>
      <c r="QPJ285" s="24"/>
      <c r="QPK285" s="24"/>
      <c r="QPL285" s="24"/>
      <c r="QPM285" s="24"/>
      <c r="QPN285" s="24"/>
      <c r="QPO285" s="24"/>
      <c r="QPP285" s="24"/>
      <c r="QPT285" s="3"/>
      <c r="QPU285" s="31"/>
      <c r="QPV285" s="5"/>
      <c r="QPW285" s="9"/>
      <c r="QPZ285" s="2"/>
      <c r="QQC285" s="24"/>
      <c r="QQD285" s="24"/>
      <c r="QQE285" s="31"/>
      <c r="QQF285" s="24"/>
      <c r="QQG285" s="24"/>
      <c r="QQH285" s="24"/>
      <c r="QQI285" s="24"/>
      <c r="QQJ285" s="24"/>
      <c r="QQK285" s="24"/>
      <c r="QQL285" s="24"/>
      <c r="QQM285" s="24"/>
      <c r="QQN285" s="24"/>
      <c r="QQO285" s="24"/>
      <c r="QQP285" s="24"/>
      <c r="QQQ285" s="24"/>
      <c r="QQR285" s="24"/>
      <c r="QQS285" s="24"/>
      <c r="QQT285" s="24"/>
      <c r="QQX285" s="3"/>
      <c r="QQY285" s="31"/>
      <c r="QQZ285" s="5"/>
      <c r="QRA285" s="9"/>
      <c r="QRD285" s="2"/>
      <c r="QRG285" s="24"/>
      <c r="QRH285" s="24"/>
      <c r="QRI285" s="31"/>
      <c r="QRJ285" s="24"/>
      <c r="QRK285" s="24"/>
      <c r="QRL285" s="24"/>
      <c r="QRM285" s="24"/>
      <c r="QRN285" s="24"/>
      <c r="QRO285" s="24"/>
      <c r="QRP285" s="24"/>
      <c r="QRQ285" s="24"/>
      <c r="QRR285" s="24"/>
      <c r="QRS285" s="24"/>
      <c r="QRT285" s="24"/>
      <c r="QRU285" s="24"/>
      <c r="QRV285" s="24"/>
      <c r="QRW285" s="24"/>
      <c r="QRX285" s="24"/>
      <c r="QSB285" s="3"/>
      <c r="QSC285" s="31"/>
      <c r="QSD285" s="5"/>
      <c r="QSE285" s="9"/>
      <c r="QSH285" s="2"/>
      <c r="QSK285" s="24"/>
      <c r="QSL285" s="24"/>
      <c r="QSM285" s="31"/>
      <c r="QSN285" s="24"/>
      <c r="QSO285" s="24"/>
      <c r="QSP285" s="24"/>
      <c r="QSQ285" s="24"/>
      <c r="QSR285" s="24"/>
      <c r="QSS285" s="24"/>
      <c r="QST285" s="24"/>
      <c r="QSU285" s="24"/>
      <c r="QSV285" s="24"/>
      <c r="QSW285" s="24"/>
      <c r="QSX285" s="24"/>
      <c r="QSY285" s="24"/>
      <c r="QSZ285" s="24"/>
      <c r="QTA285" s="24"/>
      <c r="QTB285" s="24"/>
      <c r="QTF285" s="3"/>
      <c r="QTG285" s="31"/>
      <c r="QTH285" s="5"/>
      <c r="QTI285" s="9"/>
      <c r="QTL285" s="2"/>
      <c r="QTO285" s="24"/>
      <c r="QTP285" s="24"/>
      <c r="QTQ285" s="31"/>
      <c r="QTR285" s="24"/>
      <c r="QTS285" s="24"/>
      <c r="QTT285" s="24"/>
      <c r="QTU285" s="24"/>
      <c r="QTV285" s="24"/>
      <c r="QTW285" s="24"/>
      <c r="QTX285" s="24"/>
      <c r="QTY285" s="24"/>
      <c r="QTZ285" s="24"/>
      <c r="QUA285" s="24"/>
      <c r="QUB285" s="24"/>
      <c r="QUC285" s="24"/>
      <c r="QUD285" s="24"/>
      <c r="QUE285" s="24"/>
      <c r="QUF285" s="24"/>
      <c r="QUJ285" s="3"/>
      <c r="QUK285" s="31"/>
      <c r="QUL285" s="5"/>
      <c r="QUM285" s="9"/>
      <c r="QUP285" s="2"/>
      <c r="QUS285" s="24"/>
      <c r="QUT285" s="24"/>
      <c r="QUU285" s="31"/>
      <c r="QUV285" s="24"/>
      <c r="QUW285" s="24"/>
      <c r="QUX285" s="24"/>
      <c r="QUY285" s="24"/>
      <c r="QUZ285" s="24"/>
      <c r="QVA285" s="24"/>
      <c r="QVB285" s="24"/>
      <c r="QVC285" s="24"/>
      <c r="QVD285" s="24"/>
      <c r="QVE285" s="24"/>
      <c r="QVF285" s="24"/>
      <c r="QVG285" s="24"/>
      <c r="QVH285" s="24"/>
      <c r="QVI285" s="24"/>
      <c r="QVJ285" s="24"/>
      <c r="QVN285" s="3"/>
      <c r="QVO285" s="31"/>
      <c r="QVP285" s="5"/>
      <c r="QVQ285" s="9"/>
      <c r="QVT285" s="2"/>
      <c r="QVW285" s="24"/>
      <c r="QVX285" s="24"/>
      <c r="QVY285" s="31"/>
      <c r="QVZ285" s="24"/>
      <c r="QWA285" s="24"/>
      <c r="QWB285" s="24"/>
      <c r="QWC285" s="24"/>
      <c r="QWD285" s="24"/>
      <c r="QWE285" s="24"/>
      <c r="QWF285" s="24"/>
      <c r="QWG285" s="24"/>
      <c r="QWH285" s="24"/>
      <c r="QWI285" s="24"/>
      <c r="QWJ285" s="24"/>
      <c r="QWK285" s="24"/>
      <c r="QWL285" s="24"/>
      <c r="QWM285" s="24"/>
      <c r="QWN285" s="24"/>
      <c r="QWR285" s="3"/>
      <c r="QWS285" s="31"/>
      <c r="QWT285" s="5"/>
      <c r="QWU285" s="9"/>
      <c r="QWX285" s="2"/>
      <c r="QXA285" s="24"/>
      <c r="QXB285" s="24"/>
      <c r="QXC285" s="31"/>
      <c r="QXD285" s="24"/>
      <c r="QXE285" s="24"/>
      <c r="QXF285" s="24"/>
      <c r="QXG285" s="24"/>
      <c r="QXH285" s="24"/>
      <c r="QXI285" s="24"/>
      <c r="QXJ285" s="24"/>
      <c r="QXK285" s="24"/>
      <c r="QXL285" s="24"/>
      <c r="QXM285" s="24"/>
      <c r="QXN285" s="24"/>
      <c r="QXO285" s="24"/>
      <c r="QXP285" s="24"/>
      <c r="QXQ285" s="24"/>
      <c r="QXR285" s="24"/>
      <c r="QXV285" s="3"/>
      <c r="QXW285" s="31"/>
      <c r="QXX285" s="5"/>
      <c r="QXY285" s="9"/>
      <c r="QYB285" s="2"/>
      <c r="QYE285" s="24"/>
      <c r="QYF285" s="24"/>
      <c r="QYG285" s="31"/>
      <c r="QYH285" s="24"/>
      <c r="QYI285" s="24"/>
      <c r="QYJ285" s="24"/>
      <c r="QYK285" s="24"/>
      <c r="QYL285" s="24"/>
      <c r="QYM285" s="24"/>
      <c r="QYN285" s="24"/>
      <c r="QYO285" s="24"/>
      <c r="QYP285" s="24"/>
      <c r="QYQ285" s="24"/>
      <c r="QYR285" s="24"/>
      <c r="QYS285" s="24"/>
      <c r="QYT285" s="24"/>
      <c r="QYU285" s="24"/>
      <c r="QYV285" s="24"/>
      <c r="QYZ285" s="3"/>
      <c r="QZA285" s="31"/>
      <c r="QZB285" s="5"/>
      <c r="QZC285" s="9"/>
      <c r="QZF285" s="2"/>
      <c r="QZI285" s="24"/>
      <c r="QZJ285" s="24"/>
      <c r="QZK285" s="31"/>
      <c r="QZL285" s="24"/>
      <c r="QZM285" s="24"/>
      <c r="QZN285" s="24"/>
      <c r="QZO285" s="24"/>
      <c r="QZP285" s="24"/>
      <c r="QZQ285" s="24"/>
      <c r="QZR285" s="24"/>
      <c r="QZS285" s="24"/>
      <c r="QZT285" s="24"/>
      <c r="QZU285" s="24"/>
      <c r="QZV285" s="24"/>
      <c r="QZW285" s="24"/>
      <c r="QZX285" s="24"/>
      <c r="QZY285" s="24"/>
      <c r="QZZ285" s="24"/>
      <c r="RAD285" s="3"/>
      <c r="RAE285" s="31"/>
      <c r="RAF285" s="5"/>
      <c r="RAG285" s="9"/>
      <c r="RAJ285" s="2"/>
      <c r="RAM285" s="24"/>
      <c r="RAN285" s="24"/>
      <c r="RAO285" s="31"/>
      <c r="RAP285" s="24"/>
      <c r="RAQ285" s="24"/>
      <c r="RAR285" s="24"/>
      <c r="RAS285" s="24"/>
      <c r="RAT285" s="24"/>
      <c r="RAU285" s="24"/>
      <c r="RAV285" s="24"/>
      <c r="RAW285" s="24"/>
      <c r="RAX285" s="24"/>
      <c r="RAY285" s="24"/>
      <c r="RAZ285" s="24"/>
      <c r="RBA285" s="24"/>
      <c r="RBB285" s="24"/>
      <c r="RBC285" s="24"/>
      <c r="RBD285" s="24"/>
      <c r="RBH285" s="3"/>
      <c r="RBI285" s="31"/>
      <c r="RBJ285" s="5"/>
      <c r="RBK285" s="9"/>
      <c r="RBN285" s="2"/>
      <c r="RBQ285" s="24"/>
      <c r="RBR285" s="24"/>
      <c r="RBS285" s="31"/>
      <c r="RBT285" s="24"/>
      <c r="RBU285" s="24"/>
      <c r="RBV285" s="24"/>
      <c r="RBW285" s="24"/>
      <c r="RBX285" s="24"/>
      <c r="RBY285" s="24"/>
      <c r="RBZ285" s="24"/>
      <c r="RCA285" s="24"/>
      <c r="RCB285" s="24"/>
      <c r="RCC285" s="24"/>
      <c r="RCD285" s="24"/>
      <c r="RCE285" s="24"/>
      <c r="RCF285" s="24"/>
      <c r="RCG285" s="24"/>
      <c r="RCH285" s="24"/>
      <c r="RCL285" s="3"/>
      <c r="RCM285" s="31"/>
      <c r="RCN285" s="5"/>
      <c r="RCO285" s="9"/>
      <c r="RCR285" s="2"/>
      <c r="RCU285" s="24"/>
      <c r="RCV285" s="24"/>
      <c r="RCW285" s="31"/>
      <c r="RCX285" s="24"/>
      <c r="RCY285" s="24"/>
      <c r="RCZ285" s="24"/>
      <c r="RDA285" s="24"/>
      <c r="RDB285" s="24"/>
      <c r="RDC285" s="24"/>
      <c r="RDD285" s="24"/>
      <c r="RDE285" s="24"/>
      <c r="RDF285" s="24"/>
      <c r="RDG285" s="24"/>
      <c r="RDH285" s="24"/>
      <c r="RDI285" s="24"/>
      <c r="RDJ285" s="24"/>
      <c r="RDK285" s="24"/>
      <c r="RDL285" s="24"/>
      <c r="RDP285" s="3"/>
      <c r="RDQ285" s="31"/>
      <c r="RDR285" s="5"/>
      <c r="RDS285" s="9"/>
      <c r="RDV285" s="2"/>
      <c r="RDY285" s="24"/>
      <c r="RDZ285" s="24"/>
      <c r="REA285" s="31"/>
      <c r="REB285" s="24"/>
      <c r="REC285" s="24"/>
      <c r="RED285" s="24"/>
      <c r="REE285" s="24"/>
      <c r="REF285" s="24"/>
      <c r="REG285" s="24"/>
      <c r="REH285" s="24"/>
      <c r="REI285" s="24"/>
      <c r="REJ285" s="24"/>
      <c r="REK285" s="24"/>
      <c r="REL285" s="24"/>
      <c r="REM285" s="24"/>
      <c r="REN285" s="24"/>
      <c r="REO285" s="24"/>
      <c r="REP285" s="24"/>
      <c r="RET285" s="3"/>
      <c r="REU285" s="31"/>
      <c r="REV285" s="5"/>
      <c r="REW285" s="9"/>
      <c r="REZ285" s="2"/>
      <c r="RFC285" s="24"/>
      <c r="RFD285" s="24"/>
      <c r="RFE285" s="31"/>
      <c r="RFF285" s="24"/>
      <c r="RFG285" s="24"/>
      <c r="RFH285" s="24"/>
      <c r="RFI285" s="24"/>
      <c r="RFJ285" s="24"/>
      <c r="RFK285" s="24"/>
      <c r="RFL285" s="24"/>
      <c r="RFM285" s="24"/>
      <c r="RFN285" s="24"/>
      <c r="RFO285" s="24"/>
      <c r="RFP285" s="24"/>
      <c r="RFQ285" s="24"/>
      <c r="RFR285" s="24"/>
      <c r="RFS285" s="24"/>
      <c r="RFT285" s="24"/>
      <c r="RFX285" s="3"/>
      <c r="RFY285" s="31"/>
      <c r="RFZ285" s="5"/>
      <c r="RGA285" s="9"/>
      <c r="RGD285" s="2"/>
      <c r="RGG285" s="24"/>
      <c r="RGH285" s="24"/>
      <c r="RGI285" s="31"/>
      <c r="RGJ285" s="24"/>
      <c r="RGK285" s="24"/>
      <c r="RGL285" s="24"/>
      <c r="RGM285" s="24"/>
      <c r="RGN285" s="24"/>
      <c r="RGO285" s="24"/>
      <c r="RGP285" s="24"/>
      <c r="RGQ285" s="24"/>
      <c r="RGR285" s="24"/>
      <c r="RGS285" s="24"/>
      <c r="RGT285" s="24"/>
      <c r="RGU285" s="24"/>
      <c r="RGV285" s="24"/>
      <c r="RGW285" s="24"/>
      <c r="RGX285" s="24"/>
      <c r="RHB285" s="3"/>
      <c r="RHC285" s="31"/>
      <c r="RHD285" s="5"/>
      <c r="RHE285" s="9"/>
      <c r="RHH285" s="2"/>
      <c r="RHK285" s="24"/>
      <c r="RHL285" s="24"/>
      <c r="RHM285" s="31"/>
      <c r="RHN285" s="24"/>
      <c r="RHO285" s="24"/>
      <c r="RHP285" s="24"/>
      <c r="RHQ285" s="24"/>
      <c r="RHR285" s="24"/>
      <c r="RHS285" s="24"/>
      <c r="RHT285" s="24"/>
      <c r="RHU285" s="24"/>
      <c r="RHV285" s="24"/>
      <c r="RHW285" s="24"/>
      <c r="RHX285" s="24"/>
      <c r="RHY285" s="24"/>
      <c r="RHZ285" s="24"/>
      <c r="RIA285" s="24"/>
      <c r="RIB285" s="24"/>
      <c r="RIF285" s="3"/>
      <c r="RIG285" s="31"/>
      <c r="RIH285" s="5"/>
      <c r="RII285" s="9"/>
      <c r="RIL285" s="2"/>
      <c r="RIO285" s="24"/>
      <c r="RIP285" s="24"/>
      <c r="RIQ285" s="31"/>
      <c r="RIR285" s="24"/>
      <c r="RIS285" s="24"/>
      <c r="RIT285" s="24"/>
      <c r="RIU285" s="24"/>
      <c r="RIV285" s="24"/>
      <c r="RIW285" s="24"/>
      <c r="RIX285" s="24"/>
      <c r="RIY285" s="24"/>
      <c r="RIZ285" s="24"/>
      <c r="RJA285" s="24"/>
      <c r="RJB285" s="24"/>
      <c r="RJC285" s="24"/>
      <c r="RJD285" s="24"/>
      <c r="RJE285" s="24"/>
      <c r="RJF285" s="24"/>
      <c r="RJJ285" s="3"/>
      <c r="RJK285" s="31"/>
      <c r="RJL285" s="5"/>
      <c r="RJM285" s="9"/>
      <c r="RJP285" s="2"/>
      <c r="RJS285" s="24"/>
      <c r="RJT285" s="24"/>
      <c r="RJU285" s="31"/>
      <c r="RJV285" s="24"/>
      <c r="RJW285" s="24"/>
      <c r="RJX285" s="24"/>
      <c r="RJY285" s="24"/>
      <c r="RJZ285" s="24"/>
      <c r="RKA285" s="24"/>
      <c r="RKB285" s="24"/>
      <c r="RKC285" s="24"/>
      <c r="RKD285" s="24"/>
      <c r="RKE285" s="24"/>
      <c r="RKF285" s="24"/>
      <c r="RKG285" s="24"/>
      <c r="RKH285" s="24"/>
      <c r="RKI285" s="24"/>
      <c r="RKJ285" s="24"/>
      <c r="RKN285" s="3"/>
      <c r="RKO285" s="31"/>
      <c r="RKP285" s="5"/>
      <c r="RKQ285" s="9"/>
      <c r="RKT285" s="2"/>
      <c r="RKW285" s="24"/>
      <c r="RKX285" s="24"/>
      <c r="RKY285" s="31"/>
      <c r="RKZ285" s="24"/>
      <c r="RLA285" s="24"/>
      <c r="RLB285" s="24"/>
      <c r="RLC285" s="24"/>
      <c r="RLD285" s="24"/>
      <c r="RLE285" s="24"/>
      <c r="RLF285" s="24"/>
      <c r="RLG285" s="24"/>
      <c r="RLH285" s="24"/>
      <c r="RLI285" s="24"/>
      <c r="RLJ285" s="24"/>
      <c r="RLK285" s="24"/>
      <c r="RLL285" s="24"/>
      <c r="RLM285" s="24"/>
      <c r="RLN285" s="24"/>
      <c r="RLR285" s="3"/>
      <c r="RLS285" s="31"/>
      <c r="RLT285" s="5"/>
      <c r="RLU285" s="9"/>
      <c r="RLX285" s="2"/>
      <c r="RMA285" s="24"/>
      <c r="RMB285" s="24"/>
      <c r="RMC285" s="31"/>
      <c r="RMD285" s="24"/>
      <c r="RME285" s="24"/>
      <c r="RMF285" s="24"/>
      <c r="RMG285" s="24"/>
      <c r="RMH285" s="24"/>
      <c r="RMI285" s="24"/>
      <c r="RMJ285" s="24"/>
      <c r="RMK285" s="24"/>
      <c r="RML285" s="24"/>
      <c r="RMM285" s="24"/>
      <c r="RMN285" s="24"/>
      <c r="RMO285" s="24"/>
      <c r="RMP285" s="24"/>
      <c r="RMQ285" s="24"/>
      <c r="RMR285" s="24"/>
      <c r="RMV285" s="3"/>
      <c r="RMW285" s="31"/>
      <c r="RMX285" s="5"/>
      <c r="RMY285" s="9"/>
      <c r="RNB285" s="2"/>
      <c r="RNE285" s="24"/>
      <c r="RNF285" s="24"/>
      <c r="RNG285" s="31"/>
      <c r="RNH285" s="24"/>
      <c r="RNI285" s="24"/>
      <c r="RNJ285" s="24"/>
      <c r="RNK285" s="24"/>
      <c r="RNL285" s="24"/>
      <c r="RNM285" s="24"/>
      <c r="RNN285" s="24"/>
      <c r="RNO285" s="24"/>
      <c r="RNP285" s="24"/>
      <c r="RNQ285" s="24"/>
      <c r="RNR285" s="24"/>
      <c r="RNS285" s="24"/>
      <c r="RNT285" s="24"/>
      <c r="RNU285" s="24"/>
      <c r="RNV285" s="24"/>
      <c r="RNZ285" s="3"/>
      <c r="ROA285" s="31"/>
      <c r="ROB285" s="5"/>
      <c r="ROC285" s="9"/>
      <c r="ROF285" s="2"/>
      <c r="ROI285" s="24"/>
      <c r="ROJ285" s="24"/>
      <c r="ROK285" s="31"/>
      <c r="ROL285" s="24"/>
      <c r="ROM285" s="24"/>
      <c r="RON285" s="24"/>
      <c r="ROO285" s="24"/>
      <c r="ROP285" s="24"/>
      <c r="ROQ285" s="24"/>
      <c r="ROR285" s="24"/>
      <c r="ROS285" s="24"/>
      <c r="ROT285" s="24"/>
      <c r="ROU285" s="24"/>
      <c r="ROV285" s="24"/>
      <c r="ROW285" s="24"/>
      <c r="ROX285" s="24"/>
      <c r="ROY285" s="24"/>
      <c r="ROZ285" s="24"/>
      <c r="RPD285" s="3"/>
      <c r="RPE285" s="31"/>
      <c r="RPF285" s="5"/>
      <c r="RPG285" s="9"/>
      <c r="RPJ285" s="2"/>
      <c r="RPM285" s="24"/>
      <c r="RPN285" s="24"/>
      <c r="RPO285" s="31"/>
      <c r="RPP285" s="24"/>
      <c r="RPQ285" s="24"/>
      <c r="RPR285" s="24"/>
      <c r="RPS285" s="24"/>
      <c r="RPT285" s="24"/>
      <c r="RPU285" s="24"/>
      <c r="RPV285" s="24"/>
      <c r="RPW285" s="24"/>
      <c r="RPX285" s="24"/>
      <c r="RPY285" s="24"/>
      <c r="RPZ285" s="24"/>
      <c r="RQA285" s="24"/>
      <c r="RQB285" s="24"/>
      <c r="RQC285" s="24"/>
      <c r="RQD285" s="24"/>
      <c r="RQH285" s="3"/>
      <c r="RQI285" s="31"/>
      <c r="RQJ285" s="5"/>
      <c r="RQK285" s="9"/>
      <c r="RQN285" s="2"/>
      <c r="RQQ285" s="24"/>
      <c r="RQR285" s="24"/>
      <c r="RQS285" s="31"/>
      <c r="RQT285" s="24"/>
      <c r="RQU285" s="24"/>
      <c r="RQV285" s="24"/>
      <c r="RQW285" s="24"/>
      <c r="RQX285" s="24"/>
      <c r="RQY285" s="24"/>
      <c r="RQZ285" s="24"/>
      <c r="RRA285" s="24"/>
      <c r="RRB285" s="24"/>
      <c r="RRC285" s="24"/>
      <c r="RRD285" s="24"/>
      <c r="RRE285" s="24"/>
      <c r="RRF285" s="24"/>
      <c r="RRG285" s="24"/>
      <c r="RRH285" s="24"/>
      <c r="RRL285" s="3"/>
      <c r="RRM285" s="31"/>
      <c r="RRN285" s="5"/>
      <c r="RRO285" s="9"/>
      <c r="RRR285" s="2"/>
      <c r="RRU285" s="24"/>
      <c r="RRV285" s="24"/>
      <c r="RRW285" s="31"/>
      <c r="RRX285" s="24"/>
      <c r="RRY285" s="24"/>
      <c r="RRZ285" s="24"/>
      <c r="RSA285" s="24"/>
      <c r="RSB285" s="24"/>
      <c r="RSC285" s="24"/>
      <c r="RSD285" s="24"/>
      <c r="RSE285" s="24"/>
      <c r="RSF285" s="24"/>
      <c r="RSG285" s="24"/>
      <c r="RSH285" s="24"/>
      <c r="RSI285" s="24"/>
      <c r="RSJ285" s="24"/>
      <c r="RSK285" s="24"/>
      <c r="RSL285" s="24"/>
      <c r="RSP285" s="3"/>
      <c r="RSQ285" s="31"/>
      <c r="RSR285" s="5"/>
      <c r="RSS285" s="9"/>
      <c r="RSV285" s="2"/>
      <c r="RSY285" s="24"/>
      <c r="RSZ285" s="24"/>
      <c r="RTA285" s="31"/>
      <c r="RTB285" s="24"/>
      <c r="RTC285" s="24"/>
      <c r="RTD285" s="24"/>
      <c r="RTE285" s="24"/>
      <c r="RTF285" s="24"/>
      <c r="RTG285" s="24"/>
      <c r="RTH285" s="24"/>
      <c r="RTI285" s="24"/>
      <c r="RTJ285" s="24"/>
      <c r="RTK285" s="24"/>
      <c r="RTL285" s="24"/>
      <c r="RTM285" s="24"/>
      <c r="RTN285" s="24"/>
      <c r="RTO285" s="24"/>
      <c r="RTP285" s="24"/>
      <c r="RTT285" s="3"/>
      <c r="RTU285" s="31"/>
      <c r="RTV285" s="5"/>
      <c r="RTW285" s="9"/>
      <c r="RTZ285" s="2"/>
      <c r="RUC285" s="24"/>
      <c r="RUD285" s="24"/>
      <c r="RUE285" s="31"/>
      <c r="RUF285" s="24"/>
      <c r="RUG285" s="24"/>
      <c r="RUH285" s="24"/>
      <c r="RUI285" s="24"/>
      <c r="RUJ285" s="24"/>
      <c r="RUK285" s="24"/>
      <c r="RUL285" s="24"/>
      <c r="RUM285" s="24"/>
      <c r="RUN285" s="24"/>
      <c r="RUO285" s="24"/>
      <c r="RUP285" s="24"/>
      <c r="RUQ285" s="24"/>
      <c r="RUR285" s="24"/>
      <c r="RUS285" s="24"/>
      <c r="RUT285" s="24"/>
      <c r="RUX285" s="3"/>
      <c r="RUY285" s="31"/>
      <c r="RUZ285" s="5"/>
      <c r="RVA285" s="9"/>
      <c r="RVD285" s="2"/>
      <c r="RVG285" s="24"/>
      <c r="RVH285" s="24"/>
      <c r="RVI285" s="31"/>
      <c r="RVJ285" s="24"/>
      <c r="RVK285" s="24"/>
      <c r="RVL285" s="24"/>
      <c r="RVM285" s="24"/>
      <c r="RVN285" s="24"/>
      <c r="RVO285" s="24"/>
      <c r="RVP285" s="24"/>
      <c r="RVQ285" s="24"/>
      <c r="RVR285" s="24"/>
      <c r="RVS285" s="24"/>
      <c r="RVT285" s="24"/>
      <c r="RVU285" s="24"/>
      <c r="RVV285" s="24"/>
      <c r="RVW285" s="24"/>
      <c r="RVX285" s="24"/>
      <c r="RWB285" s="3"/>
      <c r="RWC285" s="31"/>
      <c r="RWD285" s="5"/>
      <c r="RWE285" s="9"/>
      <c r="RWH285" s="2"/>
      <c r="RWK285" s="24"/>
      <c r="RWL285" s="24"/>
      <c r="RWM285" s="31"/>
      <c r="RWN285" s="24"/>
      <c r="RWO285" s="24"/>
      <c r="RWP285" s="24"/>
      <c r="RWQ285" s="24"/>
      <c r="RWR285" s="24"/>
      <c r="RWS285" s="24"/>
      <c r="RWT285" s="24"/>
      <c r="RWU285" s="24"/>
      <c r="RWV285" s="24"/>
      <c r="RWW285" s="24"/>
      <c r="RWX285" s="24"/>
      <c r="RWY285" s="24"/>
      <c r="RWZ285" s="24"/>
      <c r="RXA285" s="24"/>
      <c r="RXB285" s="24"/>
      <c r="RXF285" s="3"/>
      <c r="RXG285" s="31"/>
      <c r="RXH285" s="5"/>
      <c r="RXI285" s="9"/>
      <c r="RXL285" s="2"/>
      <c r="RXO285" s="24"/>
      <c r="RXP285" s="24"/>
      <c r="RXQ285" s="31"/>
      <c r="RXR285" s="24"/>
      <c r="RXS285" s="24"/>
      <c r="RXT285" s="24"/>
      <c r="RXU285" s="24"/>
      <c r="RXV285" s="24"/>
      <c r="RXW285" s="24"/>
      <c r="RXX285" s="24"/>
      <c r="RXY285" s="24"/>
      <c r="RXZ285" s="24"/>
      <c r="RYA285" s="24"/>
      <c r="RYB285" s="24"/>
      <c r="RYC285" s="24"/>
      <c r="RYD285" s="24"/>
      <c r="RYE285" s="24"/>
      <c r="RYF285" s="24"/>
      <c r="RYJ285" s="3"/>
      <c r="RYK285" s="31"/>
      <c r="RYL285" s="5"/>
      <c r="RYM285" s="9"/>
      <c r="RYP285" s="2"/>
      <c r="RYS285" s="24"/>
      <c r="RYT285" s="24"/>
      <c r="RYU285" s="31"/>
      <c r="RYV285" s="24"/>
      <c r="RYW285" s="24"/>
      <c r="RYX285" s="24"/>
      <c r="RYY285" s="24"/>
      <c r="RYZ285" s="24"/>
      <c r="RZA285" s="24"/>
      <c r="RZB285" s="24"/>
      <c r="RZC285" s="24"/>
      <c r="RZD285" s="24"/>
      <c r="RZE285" s="24"/>
      <c r="RZF285" s="24"/>
      <c r="RZG285" s="24"/>
      <c r="RZH285" s="24"/>
      <c r="RZI285" s="24"/>
      <c r="RZJ285" s="24"/>
      <c r="RZN285" s="3"/>
      <c r="RZO285" s="31"/>
      <c r="RZP285" s="5"/>
      <c r="RZQ285" s="9"/>
      <c r="RZT285" s="2"/>
      <c r="RZW285" s="24"/>
      <c r="RZX285" s="24"/>
      <c r="RZY285" s="31"/>
      <c r="RZZ285" s="24"/>
      <c r="SAA285" s="24"/>
      <c r="SAB285" s="24"/>
      <c r="SAC285" s="24"/>
      <c r="SAD285" s="24"/>
      <c r="SAE285" s="24"/>
      <c r="SAF285" s="24"/>
      <c r="SAG285" s="24"/>
      <c r="SAH285" s="24"/>
      <c r="SAI285" s="24"/>
      <c r="SAJ285" s="24"/>
      <c r="SAK285" s="24"/>
      <c r="SAL285" s="24"/>
      <c r="SAM285" s="24"/>
      <c r="SAN285" s="24"/>
      <c r="SAR285" s="3"/>
      <c r="SAS285" s="31"/>
      <c r="SAT285" s="5"/>
      <c r="SAU285" s="9"/>
      <c r="SAX285" s="2"/>
      <c r="SBA285" s="24"/>
      <c r="SBB285" s="24"/>
      <c r="SBC285" s="31"/>
      <c r="SBD285" s="24"/>
      <c r="SBE285" s="24"/>
      <c r="SBF285" s="24"/>
      <c r="SBG285" s="24"/>
      <c r="SBH285" s="24"/>
      <c r="SBI285" s="24"/>
      <c r="SBJ285" s="24"/>
      <c r="SBK285" s="24"/>
      <c r="SBL285" s="24"/>
      <c r="SBM285" s="24"/>
      <c r="SBN285" s="24"/>
      <c r="SBO285" s="24"/>
      <c r="SBP285" s="24"/>
      <c r="SBQ285" s="24"/>
      <c r="SBR285" s="24"/>
      <c r="SBV285" s="3"/>
      <c r="SBW285" s="31"/>
      <c r="SBX285" s="5"/>
      <c r="SBY285" s="9"/>
      <c r="SCB285" s="2"/>
      <c r="SCE285" s="24"/>
      <c r="SCF285" s="24"/>
      <c r="SCG285" s="31"/>
      <c r="SCH285" s="24"/>
      <c r="SCI285" s="24"/>
      <c r="SCJ285" s="24"/>
      <c r="SCK285" s="24"/>
      <c r="SCL285" s="24"/>
      <c r="SCM285" s="24"/>
      <c r="SCN285" s="24"/>
      <c r="SCO285" s="24"/>
      <c r="SCP285" s="24"/>
      <c r="SCQ285" s="24"/>
      <c r="SCR285" s="24"/>
      <c r="SCS285" s="24"/>
      <c r="SCT285" s="24"/>
      <c r="SCU285" s="24"/>
      <c r="SCV285" s="24"/>
      <c r="SCZ285" s="3"/>
      <c r="SDA285" s="31"/>
      <c r="SDB285" s="5"/>
      <c r="SDC285" s="9"/>
      <c r="SDF285" s="2"/>
      <c r="SDI285" s="24"/>
      <c r="SDJ285" s="24"/>
      <c r="SDK285" s="31"/>
      <c r="SDL285" s="24"/>
      <c r="SDM285" s="24"/>
      <c r="SDN285" s="24"/>
      <c r="SDO285" s="24"/>
      <c r="SDP285" s="24"/>
      <c r="SDQ285" s="24"/>
      <c r="SDR285" s="24"/>
      <c r="SDS285" s="24"/>
      <c r="SDT285" s="24"/>
      <c r="SDU285" s="24"/>
      <c r="SDV285" s="24"/>
      <c r="SDW285" s="24"/>
      <c r="SDX285" s="24"/>
      <c r="SDY285" s="24"/>
      <c r="SDZ285" s="24"/>
      <c r="SED285" s="3"/>
      <c r="SEE285" s="31"/>
      <c r="SEF285" s="5"/>
      <c r="SEG285" s="9"/>
      <c r="SEJ285" s="2"/>
      <c r="SEM285" s="24"/>
      <c r="SEN285" s="24"/>
      <c r="SEO285" s="31"/>
      <c r="SEP285" s="24"/>
      <c r="SEQ285" s="24"/>
      <c r="SER285" s="24"/>
      <c r="SES285" s="24"/>
      <c r="SET285" s="24"/>
      <c r="SEU285" s="24"/>
      <c r="SEV285" s="24"/>
      <c r="SEW285" s="24"/>
      <c r="SEX285" s="24"/>
      <c r="SEY285" s="24"/>
      <c r="SEZ285" s="24"/>
      <c r="SFA285" s="24"/>
      <c r="SFB285" s="24"/>
      <c r="SFC285" s="24"/>
      <c r="SFD285" s="24"/>
      <c r="SFH285" s="3"/>
      <c r="SFI285" s="31"/>
      <c r="SFJ285" s="5"/>
      <c r="SFK285" s="9"/>
      <c r="SFN285" s="2"/>
      <c r="SFQ285" s="24"/>
      <c r="SFR285" s="24"/>
      <c r="SFS285" s="31"/>
      <c r="SFT285" s="24"/>
      <c r="SFU285" s="24"/>
      <c r="SFV285" s="24"/>
      <c r="SFW285" s="24"/>
      <c r="SFX285" s="24"/>
      <c r="SFY285" s="24"/>
      <c r="SFZ285" s="24"/>
      <c r="SGA285" s="24"/>
      <c r="SGB285" s="24"/>
      <c r="SGC285" s="24"/>
      <c r="SGD285" s="24"/>
      <c r="SGE285" s="24"/>
      <c r="SGF285" s="24"/>
      <c r="SGG285" s="24"/>
      <c r="SGH285" s="24"/>
      <c r="SGL285" s="3"/>
      <c r="SGM285" s="31"/>
      <c r="SGN285" s="5"/>
      <c r="SGO285" s="9"/>
      <c r="SGR285" s="2"/>
      <c r="SGU285" s="24"/>
      <c r="SGV285" s="24"/>
      <c r="SGW285" s="31"/>
      <c r="SGX285" s="24"/>
      <c r="SGY285" s="24"/>
      <c r="SGZ285" s="24"/>
      <c r="SHA285" s="24"/>
      <c r="SHB285" s="24"/>
      <c r="SHC285" s="24"/>
      <c r="SHD285" s="24"/>
      <c r="SHE285" s="24"/>
      <c r="SHF285" s="24"/>
      <c r="SHG285" s="24"/>
      <c r="SHH285" s="24"/>
      <c r="SHI285" s="24"/>
      <c r="SHJ285" s="24"/>
      <c r="SHK285" s="24"/>
      <c r="SHL285" s="24"/>
      <c r="SHP285" s="3"/>
      <c r="SHQ285" s="31"/>
      <c r="SHR285" s="5"/>
      <c r="SHS285" s="9"/>
      <c r="SHV285" s="2"/>
      <c r="SHY285" s="24"/>
      <c r="SHZ285" s="24"/>
      <c r="SIA285" s="31"/>
      <c r="SIB285" s="24"/>
      <c r="SIC285" s="24"/>
      <c r="SID285" s="24"/>
      <c r="SIE285" s="24"/>
      <c r="SIF285" s="24"/>
      <c r="SIG285" s="24"/>
      <c r="SIH285" s="24"/>
      <c r="SII285" s="24"/>
      <c r="SIJ285" s="24"/>
      <c r="SIK285" s="24"/>
      <c r="SIL285" s="24"/>
      <c r="SIM285" s="24"/>
      <c r="SIN285" s="24"/>
      <c r="SIO285" s="24"/>
      <c r="SIP285" s="24"/>
      <c r="SIT285" s="3"/>
      <c r="SIU285" s="31"/>
      <c r="SIV285" s="5"/>
      <c r="SIW285" s="9"/>
      <c r="SIZ285" s="2"/>
      <c r="SJC285" s="24"/>
      <c r="SJD285" s="24"/>
      <c r="SJE285" s="31"/>
      <c r="SJF285" s="24"/>
      <c r="SJG285" s="24"/>
      <c r="SJH285" s="24"/>
      <c r="SJI285" s="24"/>
      <c r="SJJ285" s="24"/>
      <c r="SJK285" s="24"/>
      <c r="SJL285" s="24"/>
      <c r="SJM285" s="24"/>
      <c r="SJN285" s="24"/>
      <c r="SJO285" s="24"/>
      <c r="SJP285" s="24"/>
      <c r="SJQ285" s="24"/>
      <c r="SJR285" s="24"/>
      <c r="SJS285" s="24"/>
      <c r="SJT285" s="24"/>
      <c r="SJX285" s="3"/>
      <c r="SJY285" s="31"/>
      <c r="SJZ285" s="5"/>
      <c r="SKA285" s="9"/>
      <c r="SKD285" s="2"/>
      <c r="SKG285" s="24"/>
      <c r="SKH285" s="24"/>
      <c r="SKI285" s="31"/>
      <c r="SKJ285" s="24"/>
      <c r="SKK285" s="24"/>
      <c r="SKL285" s="24"/>
      <c r="SKM285" s="24"/>
      <c r="SKN285" s="24"/>
      <c r="SKO285" s="24"/>
      <c r="SKP285" s="24"/>
      <c r="SKQ285" s="24"/>
      <c r="SKR285" s="24"/>
      <c r="SKS285" s="24"/>
      <c r="SKT285" s="24"/>
      <c r="SKU285" s="24"/>
      <c r="SKV285" s="24"/>
      <c r="SKW285" s="24"/>
      <c r="SKX285" s="24"/>
      <c r="SLB285" s="3"/>
      <c r="SLC285" s="31"/>
      <c r="SLD285" s="5"/>
      <c r="SLE285" s="9"/>
      <c r="SLH285" s="2"/>
      <c r="SLK285" s="24"/>
      <c r="SLL285" s="24"/>
      <c r="SLM285" s="31"/>
      <c r="SLN285" s="24"/>
      <c r="SLO285" s="24"/>
      <c r="SLP285" s="24"/>
      <c r="SLQ285" s="24"/>
      <c r="SLR285" s="24"/>
      <c r="SLS285" s="24"/>
      <c r="SLT285" s="24"/>
      <c r="SLU285" s="24"/>
      <c r="SLV285" s="24"/>
      <c r="SLW285" s="24"/>
      <c r="SLX285" s="24"/>
      <c r="SLY285" s="24"/>
      <c r="SLZ285" s="24"/>
      <c r="SMA285" s="24"/>
      <c r="SMB285" s="24"/>
      <c r="SMF285" s="3"/>
      <c r="SMG285" s="31"/>
      <c r="SMH285" s="5"/>
      <c r="SMI285" s="9"/>
      <c r="SML285" s="2"/>
      <c r="SMO285" s="24"/>
      <c r="SMP285" s="24"/>
      <c r="SMQ285" s="31"/>
      <c r="SMR285" s="24"/>
      <c r="SMS285" s="24"/>
      <c r="SMT285" s="24"/>
      <c r="SMU285" s="24"/>
      <c r="SMV285" s="24"/>
      <c r="SMW285" s="24"/>
      <c r="SMX285" s="24"/>
      <c r="SMY285" s="24"/>
      <c r="SMZ285" s="24"/>
      <c r="SNA285" s="24"/>
      <c r="SNB285" s="24"/>
      <c r="SNC285" s="24"/>
      <c r="SND285" s="24"/>
      <c r="SNE285" s="24"/>
      <c r="SNF285" s="24"/>
      <c r="SNJ285" s="3"/>
      <c r="SNK285" s="31"/>
      <c r="SNL285" s="5"/>
      <c r="SNM285" s="9"/>
      <c r="SNP285" s="2"/>
      <c r="SNS285" s="24"/>
      <c r="SNT285" s="24"/>
      <c r="SNU285" s="31"/>
      <c r="SNV285" s="24"/>
      <c r="SNW285" s="24"/>
      <c r="SNX285" s="24"/>
      <c r="SNY285" s="24"/>
      <c r="SNZ285" s="24"/>
      <c r="SOA285" s="24"/>
      <c r="SOB285" s="24"/>
      <c r="SOC285" s="24"/>
      <c r="SOD285" s="24"/>
      <c r="SOE285" s="24"/>
      <c r="SOF285" s="24"/>
      <c r="SOG285" s="24"/>
      <c r="SOH285" s="24"/>
      <c r="SOI285" s="24"/>
      <c r="SOJ285" s="24"/>
      <c r="SON285" s="3"/>
      <c r="SOO285" s="31"/>
      <c r="SOP285" s="5"/>
      <c r="SOQ285" s="9"/>
      <c r="SOT285" s="2"/>
      <c r="SOW285" s="24"/>
      <c r="SOX285" s="24"/>
      <c r="SOY285" s="31"/>
      <c r="SOZ285" s="24"/>
      <c r="SPA285" s="24"/>
      <c r="SPB285" s="24"/>
      <c r="SPC285" s="24"/>
      <c r="SPD285" s="24"/>
      <c r="SPE285" s="24"/>
      <c r="SPF285" s="24"/>
      <c r="SPG285" s="24"/>
      <c r="SPH285" s="24"/>
      <c r="SPI285" s="24"/>
      <c r="SPJ285" s="24"/>
      <c r="SPK285" s="24"/>
      <c r="SPL285" s="24"/>
      <c r="SPM285" s="24"/>
      <c r="SPN285" s="24"/>
      <c r="SPR285" s="3"/>
      <c r="SPS285" s="31"/>
      <c r="SPT285" s="5"/>
      <c r="SPU285" s="9"/>
      <c r="SPX285" s="2"/>
      <c r="SQA285" s="24"/>
      <c r="SQB285" s="24"/>
      <c r="SQC285" s="31"/>
      <c r="SQD285" s="24"/>
      <c r="SQE285" s="24"/>
      <c r="SQF285" s="24"/>
      <c r="SQG285" s="24"/>
      <c r="SQH285" s="24"/>
      <c r="SQI285" s="24"/>
      <c r="SQJ285" s="24"/>
      <c r="SQK285" s="24"/>
      <c r="SQL285" s="24"/>
      <c r="SQM285" s="24"/>
      <c r="SQN285" s="24"/>
      <c r="SQO285" s="24"/>
      <c r="SQP285" s="24"/>
      <c r="SQQ285" s="24"/>
      <c r="SQR285" s="24"/>
      <c r="SQV285" s="3"/>
      <c r="SQW285" s="31"/>
      <c r="SQX285" s="5"/>
      <c r="SQY285" s="9"/>
      <c r="SRB285" s="2"/>
      <c r="SRE285" s="24"/>
      <c r="SRF285" s="24"/>
      <c r="SRG285" s="31"/>
      <c r="SRH285" s="24"/>
      <c r="SRI285" s="24"/>
      <c r="SRJ285" s="24"/>
      <c r="SRK285" s="24"/>
      <c r="SRL285" s="24"/>
      <c r="SRM285" s="24"/>
      <c r="SRN285" s="24"/>
      <c r="SRO285" s="24"/>
      <c r="SRP285" s="24"/>
      <c r="SRQ285" s="24"/>
      <c r="SRR285" s="24"/>
      <c r="SRS285" s="24"/>
      <c r="SRT285" s="24"/>
      <c r="SRU285" s="24"/>
      <c r="SRV285" s="24"/>
      <c r="SRZ285" s="3"/>
      <c r="SSA285" s="31"/>
      <c r="SSB285" s="5"/>
      <c r="SSC285" s="9"/>
      <c r="SSF285" s="2"/>
      <c r="SSI285" s="24"/>
      <c r="SSJ285" s="24"/>
      <c r="SSK285" s="31"/>
      <c r="SSL285" s="24"/>
      <c r="SSM285" s="24"/>
      <c r="SSN285" s="24"/>
      <c r="SSO285" s="24"/>
      <c r="SSP285" s="24"/>
      <c r="SSQ285" s="24"/>
      <c r="SSR285" s="24"/>
      <c r="SSS285" s="24"/>
      <c r="SST285" s="24"/>
      <c r="SSU285" s="24"/>
      <c r="SSV285" s="24"/>
      <c r="SSW285" s="24"/>
      <c r="SSX285" s="24"/>
      <c r="SSY285" s="24"/>
      <c r="SSZ285" s="24"/>
      <c r="STD285" s="3"/>
      <c r="STE285" s="31"/>
      <c r="STF285" s="5"/>
      <c r="STG285" s="9"/>
      <c r="STJ285" s="2"/>
      <c r="STM285" s="24"/>
      <c r="STN285" s="24"/>
      <c r="STO285" s="31"/>
      <c r="STP285" s="24"/>
      <c r="STQ285" s="24"/>
      <c r="STR285" s="24"/>
      <c r="STS285" s="24"/>
      <c r="STT285" s="24"/>
      <c r="STU285" s="24"/>
      <c r="STV285" s="24"/>
      <c r="STW285" s="24"/>
      <c r="STX285" s="24"/>
      <c r="STY285" s="24"/>
      <c r="STZ285" s="24"/>
      <c r="SUA285" s="24"/>
      <c r="SUB285" s="24"/>
      <c r="SUC285" s="24"/>
      <c r="SUD285" s="24"/>
      <c r="SUH285" s="3"/>
      <c r="SUI285" s="31"/>
      <c r="SUJ285" s="5"/>
      <c r="SUK285" s="9"/>
      <c r="SUN285" s="2"/>
      <c r="SUQ285" s="24"/>
      <c r="SUR285" s="24"/>
      <c r="SUS285" s="31"/>
      <c r="SUT285" s="24"/>
      <c r="SUU285" s="24"/>
      <c r="SUV285" s="24"/>
      <c r="SUW285" s="24"/>
      <c r="SUX285" s="24"/>
      <c r="SUY285" s="24"/>
      <c r="SUZ285" s="24"/>
      <c r="SVA285" s="24"/>
      <c r="SVB285" s="24"/>
      <c r="SVC285" s="24"/>
      <c r="SVD285" s="24"/>
      <c r="SVE285" s="24"/>
      <c r="SVF285" s="24"/>
      <c r="SVG285" s="24"/>
      <c r="SVH285" s="24"/>
      <c r="SVL285" s="3"/>
      <c r="SVM285" s="31"/>
      <c r="SVN285" s="5"/>
      <c r="SVO285" s="9"/>
      <c r="SVR285" s="2"/>
      <c r="SVU285" s="24"/>
      <c r="SVV285" s="24"/>
      <c r="SVW285" s="31"/>
      <c r="SVX285" s="24"/>
      <c r="SVY285" s="24"/>
      <c r="SVZ285" s="24"/>
      <c r="SWA285" s="24"/>
      <c r="SWB285" s="24"/>
      <c r="SWC285" s="24"/>
      <c r="SWD285" s="24"/>
      <c r="SWE285" s="24"/>
      <c r="SWF285" s="24"/>
      <c r="SWG285" s="24"/>
      <c r="SWH285" s="24"/>
      <c r="SWI285" s="24"/>
      <c r="SWJ285" s="24"/>
      <c r="SWK285" s="24"/>
      <c r="SWL285" s="24"/>
      <c r="SWP285" s="3"/>
      <c r="SWQ285" s="31"/>
      <c r="SWR285" s="5"/>
      <c r="SWS285" s="9"/>
      <c r="SWV285" s="2"/>
      <c r="SWY285" s="24"/>
      <c r="SWZ285" s="24"/>
      <c r="SXA285" s="31"/>
      <c r="SXB285" s="24"/>
      <c r="SXC285" s="24"/>
      <c r="SXD285" s="24"/>
      <c r="SXE285" s="24"/>
      <c r="SXF285" s="24"/>
      <c r="SXG285" s="24"/>
      <c r="SXH285" s="24"/>
      <c r="SXI285" s="24"/>
      <c r="SXJ285" s="24"/>
      <c r="SXK285" s="24"/>
      <c r="SXL285" s="24"/>
      <c r="SXM285" s="24"/>
      <c r="SXN285" s="24"/>
      <c r="SXO285" s="24"/>
      <c r="SXP285" s="24"/>
      <c r="SXT285" s="3"/>
      <c r="SXU285" s="31"/>
      <c r="SXV285" s="5"/>
      <c r="SXW285" s="9"/>
      <c r="SXZ285" s="2"/>
      <c r="SYC285" s="24"/>
      <c r="SYD285" s="24"/>
      <c r="SYE285" s="31"/>
      <c r="SYF285" s="24"/>
      <c r="SYG285" s="24"/>
      <c r="SYH285" s="24"/>
      <c r="SYI285" s="24"/>
      <c r="SYJ285" s="24"/>
      <c r="SYK285" s="24"/>
      <c r="SYL285" s="24"/>
      <c r="SYM285" s="24"/>
      <c r="SYN285" s="24"/>
      <c r="SYO285" s="24"/>
      <c r="SYP285" s="24"/>
      <c r="SYQ285" s="24"/>
      <c r="SYR285" s="24"/>
      <c r="SYS285" s="24"/>
      <c r="SYT285" s="24"/>
      <c r="SYX285" s="3"/>
      <c r="SYY285" s="31"/>
      <c r="SYZ285" s="5"/>
      <c r="SZA285" s="9"/>
      <c r="SZD285" s="2"/>
      <c r="SZG285" s="24"/>
      <c r="SZH285" s="24"/>
      <c r="SZI285" s="31"/>
      <c r="SZJ285" s="24"/>
      <c r="SZK285" s="24"/>
      <c r="SZL285" s="24"/>
      <c r="SZM285" s="24"/>
      <c r="SZN285" s="24"/>
      <c r="SZO285" s="24"/>
      <c r="SZP285" s="24"/>
      <c r="SZQ285" s="24"/>
      <c r="SZR285" s="24"/>
      <c r="SZS285" s="24"/>
      <c r="SZT285" s="24"/>
      <c r="SZU285" s="24"/>
      <c r="SZV285" s="24"/>
      <c r="SZW285" s="24"/>
      <c r="SZX285" s="24"/>
      <c r="TAB285" s="3"/>
      <c r="TAC285" s="31"/>
      <c r="TAD285" s="5"/>
      <c r="TAE285" s="9"/>
      <c r="TAH285" s="2"/>
      <c r="TAK285" s="24"/>
      <c r="TAL285" s="24"/>
      <c r="TAM285" s="31"/>
      <c r="TAN285" s="24"/>
      <c r="TAO285" s="24"/>
      <c r="TAP285" s="24"/>
      <c r="TAQ285" s="24"/>
      <c r="TAR285" s="24"/>
      <c r="TAS285" s="24"/>
      <c r="TAT285" s="24"/>
      <c r="TAU285" s="24"/>
      <c r="TAV285" s="24"/>
      <c r="TAW285" s="24"/>
      <c r="TAX285" s="24"/>
      <c r="TAY285" s="24"/>
      <c r="TAZ285" s="24"/>
      <c r="TBA285" s="24"/>
      <c r="TBB285" s="24"/>
      <c r="TBF285" s="3"/>
      <c r="TBG285" s="31"/>
      <c r="TBH285" s="5"/>
      <c r="TBI285" s="9"/>
      <c r="TBL285" s="2"/>
      <c r="TBO285" s="24"/>
      <c r="TBP285" s="24"/>
      <c r="TBQ285" s="31"/>
      <c r="TBR285" s="24"/>
      <c r="TBS285" s="24"/>
      <c r="TBT285" s="24"/>
      <c r="TBU285" s="24"/>
      <c r="TBV285" s="24"/>
      <c r="TBW285" s="24"/>
      <c r="TBX285" s="24"/>
      <c r="TBY285" s="24"/>
      <c r="TBZ285" s="24"/>
      <c r="TCA285" s="24"/>
      <c r="TCB285" s="24"/>
      <c r="TCC285" s="24"/>
      <c r="TCD285" s="24"/>
      <c r="TCE285" s="24"/>
      <c r="TCF285" s="24"/>
      <c r="TCJ285" s="3"/>
      <c r="TCK285" s="31"/>
      <c r="TCL285" s="5"/>
      <c r="TCM285" s="9"/>
      <c r="TCP285" s="2"/>
      <c r="TCS285" s="24"/>
      <c r="TCT285" s="24"/>
      <c r="TCU285" s="31"/>
      <c r="TCV285" s="24"/>
      <c r="TCW285" s="24"/>
      <c r="TCX285" s="24"/>
      <c r="TCY285" s="24"/>
      <c r="TCZ285" s="24"/>
      <c r="TDA285" s="24"/>
      <c r="TDB285" s="24"/>
      <c r="TDC285" s="24"/>
      <c r="TDD285" s="24"/>
      <c r="TDE285" s="24"/>
      <c r="TDF285" s="24"/>
      <c r="TDG285" s="24"/>
      <c r="TDH285" s="24"/>
      <c r="TDI285" s="24"/>
      <c r="TDJ285" s="24"/>
      <c r="TDN285" s="3"/>
      <c r="TDO285" s="31"/>
      <c r="TDP285" s="5"/>
      <c r="TDQ285" s="9"/>
      <c r="TDT285" s="2"/>
      <c r="TDW285" s="24"/>
      <c r="TDX285" s="24"/>
      <c r="TDY285" s="31"/>
      <c r="TDZ285" s="24"/>
      <c r="TEA285" s="24"/>
      <c r="TEB285" s="24"/>
      <c r="TEC285" s="24"/>
      <c r="TED285" s="24"/>
      <c r="TEE285" s="24"/>
      <c r="TEF285" s="24"/>
      <c r="TEG285" s="24"/>
      <c r="TEH285" s="24"/>
      <c r="TEI285" s="24"/>
      <c r="TEJ285" s="24"/>
      <c r="TEK285" s="24"/>
      <c r="TEL285" s="24"/>
      <c r="TEM285" s="24"/>
      <c r="TEN285" s="24"/>
      <c r="TER285" s="3"/>
      <c r="TES285" s="31"/>
      <c r="TET285" s="5"/>
      <c r="TEU285" s="9"/>
      <c r="TEX285" s="2"/>
      <c r="TFA285" s="24"/>
      <c r="TFB285" s="24"/>
      <c r="TFC285" s="31"/>
      <c r="TFD285" s="24"/>
      <c r="TFE285" s="24"/>
      <c r="TFF285" s="24"/>
      <c r="TFG285" s="24"/>
      <c r="TFH285" s="24"/>
      <c r="TFI285" s="24"/>
      <c r="TFJ285" s="24"/>
      <c r="TFK285" s="24"/>
      <c r="TFL285" s="24"/>
      <c r="TFM285" s="24"/>
      <c r="TFN285" s="24"/>
      <c r="TFO285" s="24"/>
      <c r="TFP285" s="24"/>
      <c r="TFQ285" s="24"/>
      <c r="TFR285" s="24"/>
      <c r="TFV285" s="3"/>
      <c r="TFW285" s="31"/>
      <c r="TFX285" s="5"/>
      <c r="TFY285" s="9"/>
      <c r="TGB285" s="2"/>
      <c r="TGE285" s="24"/>
      <c r="TGF285" s="24"/>
      <c r="TGG285" s="31"/>
      <c r="TGH285" s="24"/>
      <c r="TGI285" s="24"/>
      <c r="TGJ285" s="24"/>
      <c r="TGK285" s="24"/>
      <c r="TGL285" s="24"/>
      <c r="TGM285" s="24"/>
      <c r="TGN285" s="24"/>
      <c r="TGO285" s="24"/>
      <c r="TGP285" s="24"/>
      <c r="TGQ285" s="24"/>
      <c r="TGR285" s="24"/>
      <c r="TGS285" s="24"/>
      <c r="TGT285" s="24"/>
      <c r="TGU285" s="24"/>
      <c r="TGV285" s="24"/>
      <c r="TGZ285" s="3"/>
      <c r="THA285" s="31"/>
      <c r="THB285" s="5"/>
      <c r="THC285" s="9"/>
      <c r="THF285" s="2"/>
      <c r="THI285" s="24"/>
      <c r="THJ285" s="24"/>
      <c r="THK285" s="31"/>
      <c r="THL285" s="24"/>
      <c r="THM285" s="24"/>
      <c r="THN285" s="24"/>
      <c r="THO285" s="24"/>
      <c r="THP285" s="24"/>
      <c r="THQ285" s="24"/>
      <c r="THR285" s="24"/>
      <c r="THS285" s="24"/>
      <c r="THT285" s="24"/>
      <c r="THU285" s="24"/>
      <c r="THV285" s="24"/>
      <c r="THW285" s="24"/>
      <c r="THX285" s="24"/>
      <c r="THY285" s="24"/>
      <c r="THZ285" s="24"/>
      <c r="TID285" s="3"/>
      <c r="TIE285" s="31"/>
      <c r="TIF285" s="5"/>
      <c r="TIG285" s="9"/>
      <c r="TIJ285" s="2"/>
      <c r="TIM285" s="24"/>
      <c r="TIN285" s="24"/>
      <c r="TIO285" s="31"/>
      <c r="TIP285" s="24"/>
      <c r="TIQ285" s="24"/>
      <c r="TIR285" s="24"/>
      <c r="TIS285" s="24"/>
      <c r="TIT285" s="24"/>
      <c r="TIU285" s="24"/>
      <c r="TIV285" s="24"/>
      <c r="TIW285" s="24"/>
      <c r="TIX285" s="24"/>
      <c r="TIY285" s="24"/>
      <c r="TIZ285" s="24"/>
      <c r="TJA285" s="24"/>
      <c r="TJB285" s="24"/>
      <c r="TJC285" s="24"/>
      <c r="TJD285" s="24"/>
      <c r="TJH285" s="3"/>
      <c r="TJI285" s="31"/>
      <c r="TJJ285" s="5"/>
      <c r="TJK285" s="9"/>
      <c r="TJN285" s="2"/>
      <c r="TJQ285" s="24"/>
      <c r="TJR285" s="24"/>
      <c r="TJS285" s="31"/>
      <c r="TJT285" s="24"/>
      <c r="TJU285" s="24"/>
      <c r="TJV285" s="24"/>
      <c r="TJW285" s="24"/>
      <c r="TJX285" s="24"/>
      <c r="TJY285" s="24"/>
      <c r="TJZ285" s="24"/>
      <c r="TKA285" s="24"/>
      <c r="TKB285" s="24"/>
      <c r="TKC285" s="24"/>
      <c r="TKD285" s="24"/>
      <c r="TKE285" s="24"/>
      <c r="TKF285" s="24"/>
      <c r="TKG285" s="24"/>
      <c r="TKH285" s="24"/>
      <c r="TKL285" s="3"/>
      <c r="TKM285" s="31"/>
      <c r="TKN285" s="5"/>
      <c r="TKO285" s="9"/>
      <c r="TKR285" s="2"/>
      <c r="TKU285" s="24"/>
      <c r="TKV285" s="24"/>
      <c r="TKW285" s="31"/>
      <c r="TKX285" s="24"/>
      <c r="TKY285" s="24"/>
      <c r="TKZ285" s="24"/>
      <c r="TLA285" s="24"/>
      <c r="TLB285" s="24"/>
      <c r="TLC285" s="24"/>
      <c r="TLD285" s="24"/>
      <c r="TLE285" s="24"/>
      <c r="TLF285" s="24"/>
      <c r="TLG285" s="24"/>
      <c r="TLH285" s="24"/>
      <c r="TLI285" s="24"/>
      <c r="TLJ285" s="24"/>
      <c r="TLK285" s="24"/>
      <c r="TLL285" s="24"/>
      <c r="TLP285" s="3"/>
      <c r="TLQ285" s="31"/>
      <c r="TLR285" s="5"/>
      <c r="TLS285" s="9"/>
      <c r="TLV285" s="2"/>
      <c r="TLY285" s="24"/>
      <c r="TLZ285" s="24"/>
      <c r="TMA285" s="31"/>
      <c r="TMB285" s="24"/>
      <c r="TMC285" s="24"/>
      <c r="TMD285" s="24"/>
      <c r="TME285" s="24"/>
      <c r="TMF285" s="24"/>
      <c r="TMG285" s="24"/>
      <c r="TMH285" s="24"/>
      <c r="TMI285" s="24"/>
      <c r="TMJ285" s="24"/>
      <c r="TMK285" s="24"/>
      <c r="TML285" s="24"/>
      <c r="TMM285" s="24"/>
      <c r="TMN285" s="24"/>
      <c r="TMO285" s="24"/>
      <c r="TMP285" s="24"/>
      <c r="TMT285" s="3"/>
      <c r="TMU285" s="31"/>
      <c r="TMV285" s="5"/>
      <c r="TMW285" s="9"/>
      <c r="TMZ285" s="2"/>
      <c r="TNC285" s="24"/>
      <c r="TND285" s="24"/>
      <c r="TNE285" s="31"/>
      <c r="TNF285" s="24"/>
      <c r="TNG285" s="24"/>
      <c r="TNH285" s="24"/>
      <c r="TNI285" s="24"/>
      <c r="TNJ285" s="24"/>
      <c r="TNK285" s="24"/>
      <c r="TNL285" s="24"/>
      <c r="TNM285" s="24"/>
      <c r="TNN285" s="24"/>
      <c r="TNO285" s="24"/>
      <c r="TNP285" s="24"/>
      <c r="TNQ285" s="24"/>
      <c r="TNR285" s="24"/>
      <c r="TNS285" s="24"/>
      <c r="TNT285" s="24"/>
      <c r="TNX285" s="3"/>
      <c r="TNY285" s="31"/>
      <c r="TNZ285" s="5"/>
      <c r="TOA285" s="9"/>
      <c r="TOD285" s="2"/>
      <c r="TOG285" s="24"/>
      <c r="TOH285" s="24"/>
      <c r="TOI285" s="31"/>
      <c r="TOJ285" s="24"/>
      <c r="TOK285" s="24"/>
      <c r="TOL285" s="24"/>
      <c r="TOM285" s="24"/>
      <c r="TON285" s="24"/>
      <c r="TOO285" s="24"/>
      <c r="TOP285" s="24"/>
      <c r="TOQ285" s="24"/>
      <c r="TOR285" s="24"/>
      <c r="TOS285" s="24"/>
      <c r="TOT285" s="24"/>
      <c r="TOU285" s="24"/>
      <c r="TOV285" s="24"/>
      <c r="TOW285" s="24"/>
      <c r="TOX285" s="24"/>
      <c r="TPB285" s="3"/>
      <c r="TPC285" s="31"/>
      <c r="TPD285" s="5"/>
      <c r="TPE285" s="9"/>
      <c r="TPH285" s="2"/>
      <c r="TPK285" s="24"/>
      <c r="TPL285" s="24"/>
      <c r="TPM285" s="31"/>
      <c r="TPN285" s="24"/>
      <c r="TPO285" s="24"/>
      <c r="TPP285" s="24"/>
      <c r="TPQ285" s="24"/>
      <c r="TPR285" s="24"/>
      <c r="TPS285" s="24"/>
      <c r="TPT285" s="24"/>
      <c r="TPU285" s="24"/>
      <c r="TPV285" s="24"/>
      <c r="TPW285" s="24"/>
      <c r="TPX285" s="24"/>
      <c r="TPY285" s="24"/>
      <c r="TPZ285" s="24"/>
      <c r="TQA285" s="24"/>
      <c r="TQB285" s="24"/>
      <c r="TQF285" s="3"/>
      <c r="TQG285" s="31"/>
      <c r="TQH285" s="5"/>
      <c r="TQI285" s="9"/>
      <c r="TQL285" s="2"/>
      <c r="TQO285" s="24"/>
      <c r="TQP285" s="24"/>
      <c r="TQQ285" s="31"/>
      <c r="TQR285" s="24"/>
      <c r="TQS285" s="24"/>
      <c r="TQT285" s="24"/>
      <c r="TQU285" s="24"/>
      <c r="TQV285" s="24"/>
      <c r="TQW285" s="24"/>
      <c r="TQX285" s="24"/>
      <c r="TQY285" s="24"/>
      <c r="TQZ285" s="24"/>
      <c r="TRA285" s="24"/>
      <c r="TRB285" s="24"/>
      <c r="TRC285" s="24"/>
      <c r="TRD285" s="24"/>
      <c r="TRE285" s="24"/>
      <c r="TRF285" s="24"/>
      <c r="TRJ285" s="3"/>
      <c r="TRK285" s="31"/>
      <c r="TRL285" s="5"/>
      <c r="TRM285" s="9"/>
      <c r="TRP285" s="2"/>
      <c r="TRS285" s="24"/>
      <c r="TRT285" s="24"/>
      <c r="TRU285" s="31"/>
      <c r="TRV285" s="24"/>
      <c r="TRW285" s="24"/>
      <c r="TRX285" s="24"/>
      <c r="TRY285" s="24"/>
      <c r="TRZ285" s="24"/>
      <c r="TSA285" s="24"/>
      <c r="TSB285" s="24"/>
      <c r="TSC285" s="24"/>
      <c r="TSD285" s="24"/>
      <c r="TSE285" s="24"/>
      <c r="TSF285" s="24"/>
      <c r="TSG285" s="24"/>
      <c r="TSH285" s="24"/>
      <c r="TSI285" s="24"/>
      <c r="TSJ285" s="24"/>
      <c r="TSN285" s="3"/>
      <c r="TSO285" s="31"/>
      <c r="TSP285" s="5"/>
      <c r="TSQ285" s="9"/>
      <c r="TST285" s="2"/>
      <c r="TSW285" s="24"/>
      <c r="TSX285" s="24"/>
      <c r="TSY285" s="31"/>
      <c r="TSZ285" s="24"/>
      <c r="TTA285" s="24"/>
      <c r="TTB285" s="24"/>
      <c r="TTC285" s="24"/>
      <c r="TTD285" s="24"/>
      <c r="TTE285" s="24"/>
      <c r="TTF285" s="24"/>
      <c r="TTG285" s="24"/>
      <c r="TTH285" s="24"/>
      <c r="TTI285" s="24"/>
      <c r="TTJ285" s="24"/>
      <c r="TTK285" s="24"/>
      <c r="TTL285" s="24"/>
      <c r="TTM285" s="24"/>
      <c r="TTN285" s="24"/>
      <c r="TTR285" s="3"/>
      <c r="TTS285" s="31"/>
      <c r="TTT285" s="5"/>
      <c r="TTU285" s="9"/>
      <c r="TTX285" s="2"/>
      <c r="TUA285" s="24"/>
      <c r="TUB285" s="24"/>
      <c r="TUC285" s="31"/>
      <c r="TUD285" s="24"/>
      <c r="TUE285" s="24"/>
      <c r="TUF285" s="24"/>
      <c r="TUG285" s="24"/>
      <c r="TUH285" s="24"/>
      <c r="TUI285" s="24"/>
      <c r="TUJ285" s="24"/>
      <c r="TUK285" s="24"/>
      <c r="TUL285" s="24"/>
      <c r="TUM285" s="24"/>
      <c r="TUN285" s="24"/>
      <c r="TUO285" s="24"/>
      <c r="TUP285" s="24"/>
      <c r="TUQ285" s="24"/>
      <c r="TUR285" s="24"/>
      <c r="TUV285" s="3"/>
      <c r="TUW285" s="31"/>
      <c r="TUX285" s="5"/>
      <c r="TUY285" s="9"/>
      <c r="TVB285" s="2"/>
      <c r="TVE285" s="24"/>
      <c r="TVF285" s="24"/>
      <c r="TVG285" s="31"/>
      <c r="TVH285" s="24"/>
      <c r="TVI285" s="24"/>
      <c r="TVJ285" s="24"/>
      <c r="TVK285" s="24"/>
      <c r="TVL285" s="24"/>
      <c r="TVM285" s="24"/>
      <c r="TVN285" s="24"/>
      <c r="TVO285" s="24"/>
      <c r="TVP285" s="24"/>
      <c r="TVQ285" s="24"/>
      <c r="TVR285" s="24"/>
      <c r="TVS285" s="24"/>
      <c r="TVT285" s="24"/>
      <c r="TVU285" s="24"/>
      <c r="TVV285" s="24"/>
      <c r="TVZ285" s="3"/>
      <c r="TWA285" s="31"/>
      <c r="TWB285" s="5"/>
      <c r="TWC285" s="9"/>
      <c r="TWF285" s="2"/>
      <c r="TWI285" s="24"/>
      <c r="TWJ285" s="24"/>
      <c r="TWK285" s="31"/>
      <c r="TWL285" s="24"/>
      <c r="TWM285" s="24"/>
      <c r="TWN285" s="24"/>
      <c r="TWO285" s="24"/>
      <c r="TWP285" s="24"/>
      <c r="TWQ285" s="24"/>
      <c r="TWR285" s="24"/>
      <c r="TWS285" s="24"/>
      <c r="TWT285" s="24"/>
      <c r="TWU285" s="24"/>
      <c r="TWV285" s="24"/>
      <c r="TWW285" s="24"/>
      <c r="TWX285" s="24"/>
      <c r="TWY285" s="24"/>
      <c r="TWZ285" s="24"/>
      <c r="TXD285" s="3"/>
      <c r="TXE285" s="31"/>
      <c r="TXF285" s="5"/>
      <c r="TXG285" s="9"/>
      <c r="TXJ285" s="2"/>
      <c r="TXM285" s="24"/>
      <c r="TXN285" s="24"/>
      <c r="TXO285" s="31"/>
      <c r="TXP285" s="24"/>
      <c r="TXQ285" s="24"/>
      <c r="TXR285" s="24"/>
      <c r="TXS285" s="24"/>
      <c r="TXT285" s="24"/>
      <c r="TXU285" s="24"/>
      <c r="TXV285" s="24"/>
      <c r="TXW285" s="24"/>
      <c r="TXX285" s="24"/>
      <c r="TXY285" s="24"/>
      <c r="TXZ285" s="24"/>
      <c r="TYA285" s="24"/>
      <c r="TYB285" s="24"/>
      <c r="TYC285" s="24"/>
      <c r="TYD285" s="24"/>
      <c r="TYH285" s="3"/>
      <c r="TYI285" s="31"/>
      <c r="TYJ285" s="5"/>
      <c r="TYK285" s="9"/>
      <c r="TYN285" s="2"/>
      <c r="TYQ285" s="24"/>
      <c r="TYR285" s="24"/>
      <c r="TYS285" s="31"/>
      <c r="TYT285" s="24"/>
      <c r="TYU285" s="24"/>
      <c r="TYV285" s="24"/>
      <c r="TYW285" s="24"/>
      <c r="TYX285" s="24"/>
      <c r="TYY285" s="24"/>
      <c r="TYZ285" s="24"/>
      <c r="TZA285" s="24"/>
      <c r="TZB285" s="24"/>
      <c r="TZC285" s="24"/>
      <c r="TZD285" s="24"/>
      <c r="TZE285" s="24"/>
      <c r="TZF285" s="24"/>
      <c r="TZG285" s="24"/>
      <c r="TZH285" s="24"/>
      <c r="TZL285" s="3"/>
      <c r="TZM285" s="31"/>
      <c r="TZN285" s="5"/>
      <c r="TZO285" s="9"/>
      <c r="TZR285" s="2"/>
      <c r="TZU285" s="24"/>
      <c r="TZV285" s="24"/>
      <c r="TZW285" s="31"/>
      <c r="TZX285" s="24"/>
      <c r="TZY285" s="24"/>
      <c r="TZZ285" s="24"/>
      <c r="UAA285" s="24"/>
      <c r="UAB285" s="24"/>
      <c r="UAC285" s="24"/>
      <c r="UAD285" s="24"/>
      <c r="UAE285" s="24"/>
      <c r="UAF285" s="24"/>
      <c r="UAG285" s="24"/>
      <c r="UAH285" s="24"/>
      <c r="UAI285" s="24"/>
      <c r="UAJ285" s="24"/>
      <c r="UAK285" s="24"/>
      <c r="UAL285" s="24"/>
      <c r="UAP285" s="3"/>
      <c r="UAQ285" s="31"/>
      <c r="UAR285" s="5"/>
      <c r="UAS285" s="9"/>
      <c r="UAV285" s="2"/>
      <c r="UAY285" s="24"/>
      <c r="UAZ285" s="24"/>
      <c r="UBA285" s="31"/>
      <c r="UBB285" s="24"/>
      <c r="UBC285" s="24"/>
      <c r="UBD285" s="24"/>
      <c r="UBE285" s="24"/>
      <c r="UBF285" s="24"/>
      <c r="UBG285" s="24"/>
      <c r="UBH285" s="24"/>
      <c r="UBI285" s="24"/>
      <c r="UBJ285" s="24"/>
      <c r="UBK285" s="24"/>
      <c r="UBL285" s="24"/>
      <c r="UBM285" s="24"/>
      <c r="UBN285" s="24"/>
      <c r="UBO285" s="24"/>
      <c r="UBP285" s="24"/>
      <c r="UBT285" s="3"/>
      <c r="UBU285" s="31"/>
      <c r="UBV285" s="5"/>
      <c r="UBW285" s="9"/>
      <c r="UBZ285" s="2"/>
      <c r="UCC285" s="24"/>
      <c r="UCD285" s="24"/>
      <c r="UCE285" s="31"/>
      <c r="UCF285" s="24"/>
      <c r="UCG285" s="24"/>
      <c r="UCH285" s="24"/>
      <c r="UCI285" s="24"/>
      <c r="UCJ285" s="24"/>
      <c r="UCK285" s="24"/>
      <c r="UCL285" s="24"/>
      <c r="UCM285" s="24"/>
      <c r="UCN285" s="24"/>
      <c r="UCO285" s="24"/>
      <c r="UCP285" s="24"/>
      <c r="UCQ285" s="24"/>
      <c r="UCR285" s="24"/>
      <c r="UCS285" s="24"/>
      <c r="UCT285" s="24"/>
      <c r="UCX285" s="3"/>
      <c r="UCY285" s="31"/>
      <c r="UCZ285" s="5"/>
      <c r="UDA285" s="9"/>
      <c r="UDD285" s="2"/>
      <c r="UDG285" s="24"/>
      <c r="UDH285" s="24"/>
      <c r="UDI285" s="31"/>
      <c r="UDJ285" s="24"/>
      <c r="UDK285" s="24"/>
      <c r="UDL285" s="24"/>
      <c r="UDM285" s="24"/>
      <c r="UDN285" s="24"/>
      <c r="UDO285" s="24"/>
      <c r="UDP285" s="24"/>
      <c r="UDQ285" s="24"/>
      <c r="UDR285" s="24"/>
      <c r="UDS285" s="24"/>
      <c r="UDT285" s="24"/>
      <c r="UDU285" s="24"/>
      <c r="UDV285" s="24"/>
      <c r="UDW285" s="24"/>
      <c r="UDX285" s="24"/>
      <c r="UEB285" s="3"/>
      <c r="UEC285" s="31"/>
      <c r="UED285" s="5"/>
      <c r="UEE285" s="9"/>
      <c r="UEH285" s="2"/>
      <c r="UEK285" s="24"/>
      <c r="UEL285" s="24"/>
      <c r="UEM285" s="31"/>
      <c r="UEN285" s="24"/>
      <c r="UEO285" s="24"/>
      <c r="UEP285" s="24"/>
      <c r="UEQ285" s="24"/>
      <c r="UER285" s="24"/>
      <c r="UES285" s="24"/>
      <c r="UET285" s="24"/>
      <c r="UEU285" s="24"/>
      <c r="UEV285" s="24"/>
      <c r="UEW285" s="24"/>
      <c r="UEX285" s="24"/>
      <c r="UEY285" s="24"/>
      <c r="UEZ285" s="24"/>
      <c r="UFA285" s="24"/>
      <c r="UFB285" s="24"/>
      <c r="UFF285" s="3"/>
      <c r="UFG285" s="31"/>
      <c r="UFH285" s="5"/>
      <c r="UFI285" s="9"/>
      <c r="UFL285" s="2"/>
      <c r="UFO285" s="24"/>
      <c r="UFP285" s="24"/>
      <c r="UFQ285" s="31"/>
      <c r="UFR285" s="24"/>
      <c r="UFS285" s="24"/>
      <c r="UFT285" s="24"/>
      <c r="UFU285" s="24"/>
      <c r="UFV285" s="24"/>
      <c r="UFW285" s="24"/>
      <c r="UFX285" s="24"/>
      <c r="UFY285" s="24"/>
      <c r="UFZ285" s="24"/>
      <c r="UGA285" s="24"/>
      <c r="UGB285" s="24"/>
      <c r="UGC285" s="24"/>
      <c r="UGD285" s="24"/>
      <c r="UGE285" s="24"/>
      <c r="UGF285" s="24"/>
      <c r="UGJ285" s="3"/>
      <c r="UGK285" s="31"/>
      <c r="UGL285" s="5"/>
      <c r="UGM285" s="9"/>
      <c r="UGP285" s="2"/>
      <c r="UGS285" s="24"/>
      <c r="UGT285" s="24"/>
      <c r="UGU285" s="31"/>
      <c r="UGV285" s="24"/>
      <c r="UGW285" s="24"/>
      <c r="UGX285" s="24"/>
      <c r="UGY285" s="24"/>
      <c r="UGZ285" s="24"/>
      <c r="UHA285" s="24"/>
      <c r="UHB285" s="24"/>
      <c r="UHC285" s="24"/>
      <c r="UHD285" s="24"/>
      <c r="UHE285" s="24"/>
      <c r="UHF285" s="24"/>
      <c r="UHG285" s="24"/>
      <c r="UHH285" s="24"/>
      <c r="UHI285" s="24"/>
      <c r="UHJ285" s="24"/>
      <c r="UHN285" s="3"/>
      <c r="UHO285" s="31"/>
      <c r="UHP285" s="5"/>
      <c r="UHQ285" s="9"/>
      <c r="UHT285" s="2"/>
      <c r="UHW285" s="24"/>
      <c r="UHX285" s="24"/>
      <c r="UHY285" s="31"/>
      <c r="UHZ285" s="24"/>
      <c r="UIA285" s="24"/>
      <c r="UIB285" s="24"/>
      <c r="UIC285" s="24"/>
      <c r="UID285" s="24"/>
      <c r="UIE285" s="24"/>
      <c r="UIF285" s="24"/>
      <c r="UIG285" s="24"/>
      <c r="UIH285" s="24"/>
      <c r="UII285" s="24"/>
      <c r="UIJ285" s="24"/>
      <c r="UIK285" s="24"/>
      <c r="UIL285" s="24"/>
      <c r="UIM285" s="24"/>
      <c r="UIN285" s="24"/>
      <c r="UIR285" s="3"/>
      <c r="UIS285" s="31"/>
      <c r="UIT285" s="5"/>
      <c r="UIU285" s="9"/>
      <c r="UIX285" s="2"/>
      <c r="UJA285" s="24"/>
      <c r="UJB285" s="24"/>
      <c r="UJC285" s="31"/>
      <c r="UJD285" s="24"/>
      <c r="UJE285" s="24"/>
      <c r="UJF285" s="24"/>
      <c r="UJG285" s="24"/>
      <c r="UJH285" s="24"/>
      <c r="UJI285" s="24"/>
      <c r="UJJ285" s="24"/>
      <c r="UJK285" s="24"/>
      <c r="UJL285" s="24"/>
      <c r="UJM285" s="24"/>
      <c r="UJN285" s="24"/>
      <c r="UJO285" s="24"/>
      <c r="UJP285" s="24"/>
      <c r="UJQ285" s="24"/>
      <c r="UJR285" s="24"/>
      <c r="UJV285" s="3"/>
      <c r="UJW285" s="31"/>
      <c r="UJX285" s="5"/>
      <c r="UJY285" s="9"/>
      <c r="UKB285" s="2"/>
      <c r="UKE285" s="24"/>
      <c r="UKF285" s="24"/>
      <c r="UKG285" s="31"/>
      <c r="UKH285" s="24"/>
      <c r="UKI285" s="24"/>
      <c r="UKJ285" s="24"/>
      <c r="UKK285" s="24"/>
      <c r="UKL285" s="24"/>
      <c r="UKM285" s="24"/>
      <c r="UKN285" s="24"/>
      <c r="UKO285" s="24"/>
      <c r="UKP285" s="24"/>
      <c r="UKQ285" s="24"/>
      <c r="UKR285" s="24"/>
      <c r="UKS285" s="24"/>
      <c r="UKT285" s="24"/>
      <c r="UKU285" s="24"/>
      <c r="UKV285" s="24"/>
      <c r="UKZ285" s="3"/>
      <c r="ULA285" s="31"/>
      <c r="ULB285" s="5"/>
      <c r="ULC285" s="9"/>
      <c r="ULF285" s="2"/>
      <c r="ULI285" s="24"/>
      <c r="ULJ285" s="24"/>
      <c r="ULK285" s="31"/>
      <c r="ULL285" s="24"/>
      <c r="ULM285" s="24"/>
      <c r="ULN285" s="24"/>
      <c r="ULO285" s="24"/>
      <c r="ULP285" s="24"/>
      <c r="ULQ285" s="24"/>
      <c r="ULR285" s="24"/>
      <c r="ULS285" s="24"/>
      <c r="ULT285" s="24"/>
      <c r="ULU285" s="24"/>
      <c r="ULV285" s="24"/>
      <c r="ULW285" s="24"/>
      <c r="ULX285" s="24"/>
      <c r="ULY285" s="24"/>
      <c r="ULZ285" s="24"/>
      <c r="UMD285" s="3"/>
      <c r="UME285" s="31"/>
      <c r="UMF285" s="5"/>
      <c r="UMG285" s="9"/>
      <c r="UMJ285" s="2"/>
      <c r="UMM285" s="24"/>
      <c r="UMN285" s="24"/>
      <c r="UMO285" s="31"/>
      <c r="UMP285" s="24"/>
      <c r="UMQ285" s="24"/>
      <c r="UMR285" s="24"/>
      <c r="UMS285" s="24"/>
      <c r="UMT285" s="24"/>
      <c r="UMU285" s="24"/>
      <c r="UMV285" s="24"/>
      <c r="UMW285" s="24"/>
      <c r="UMX285" s="24"/>
      <c r="UMY285" s="24"/>
      <c r="UMZ285" s="24"/>
      <c r="UNA285" s="24"/>
      <c r="UNB285" s="24"/>
      <c r="UNC285" s="24"/>
      <c r="UND285" s="24"/>
      <c r="UNH285" s="3"/>
      <c r="UNI285" s="31"/>
      <c r="UNJ285" s="5"/>
      <c r="UNK285" s="9"/>
      <c r="UNN285" s="2"/>
      <c r="UNQ285" s="24"/>
      <c r="UNR285" s="24"/>
      <c r="UNS285" s="31"/>
      <c r="UNT285" s="24"/>
      <c r="UNU285" s="24"/>
      <c r="UNV285" s="24"/>
      <c r="UNW285" s="24"/>
      <c r="UNX285" s="24"/>
      <c r="UNY285" s="24"/>
      <c r="UNZ285" s="24"/>
      <c r="UOA285" s="24"/>
      <c r="UOB285" s="24"/>
      <c r="UOC285" s="24"/>
      <c r="UOD285" s="24"/>
      <c r="UOE285" s="24"/>
      <c r="UOF285" s="24"/>
      <c r="UOG285" s="24"/>
      <c r="UOH285" s="24"/>
      <c r="UOL285" s="3"/>
      <c r="UOM285" s="31"/>
      <c r="UON285" s="5"/>
      <c r="UOO285" s="9"/>
      <c r="UOR285" s="2"/>
      <c r="UOU285" s="24"/>
      <c r="UOV285" s="24"/>
      <c r="UOW285" s="31"/>
      <c r="UOX285" s="24"/>
      <c r="UOY285" s="24"/>
      <c r="UOZ285" s="24"/>
      <c r="UPA285" s="24"/>
      <c r="UPB285" s="24"/>
      <c r="UPC285" s="24"/>
      <c r="UPD285" s="24"/>
      <c r="UPE285" s="24"/>
      <c r="UPF285" s="24"/>
      <c r="UPG285" s="24"/>
      <c r="UPH285" s="24"/>
      <c r="UPI285" s="24"/>
      <c r="UPJ285" s="24"/>
      <c r="UPK285" s="24"/>
      <c r="UPL285" s="24"/>
      <c r="UPP285" s="3"/>
      <c r="UPQ285" s="31"/>
      <c r="UPR285" s="5"/>
      <c r="UPS285" s="9"/>
      <c r="UPV285" s="2"/>
      <c r="UPY285" s="24"/>
      <c r="UPZ285" s="24"/>
      <c r="UQA285" s="31"/>
      <c r="UQB285" s="24"/>
      <c r="UQC285" s="24"/>
      <c r="UQD285" s="24"/>
      <c r="UQE285" s="24"/>
      <c r="UQF285" s="24"/>
      <c r="UQG285" s="24"/>
      <c r="UQH285" s="24"/>
      <c r="UQI285" s="24"/>
      <c r="UQJ285" s="24"/>
      <c r="UQK285" s="24"/>
      <c r="UQL285" s="24"/>
      <c r="UQM285" s="24"/>
      <c r="UQN285" s="24"/>
      <c r="UQO285" s="24"/>
      <c r="UQP285" s="24"/>
      <c r="UQT285" s="3"/>
      <c r="UQU285" s="31"/>
      <c r="UQV285" s="5"/>
      <c r="UQW285" s="9"/>
      <c r="UQZ285" s="2"/>
      <c r="URC285" s="24"/>
      <c r="URD285" s="24"/>
      <c r="URE285" s="31"/>
      <c r="URF285" s="24"/>
      <c r="URG285" s="24"/>
      <c r="URH285" s="24"/>
      <c r="URI285" s="24"/>
      <c r="URJ285" s="24"/>
      <c r="URK285" s="24"/>
      <c r="URL285" s="24"/>
      <c r="URM285" s="24"/>
      <c r="URN285" s="24"/>
      <c r="URO285" s="24"/>
      <c r="URP285" s="24"/>
      <c r="URQ285" s="24"/>
      <c r="URR285" s="24"/>
      <c r="URS285" s="24"/>
      <c r="URT285" s="24"/>
      <c r="URX285" s="3"/>
      <c r="URY285" s="31"/>
      <c r="URZ285" s="5"/>
      <c r="USA285" s="9"/>
      <c r="USD285" s="2"/>
      <c r="USG285" s="24"/>
      <c r="USH285" s="24"/>
      <c r="USI285" s="31"/>
      <c r="USJ285" s="24"/>
      <c r="USK285" s="24"/>
      <c r="USL285" s="24"/>
      <c r="USM285" s="24"/>
      <c r="USN285" s="24"/>
      <c r="USO285" s="24"/>
      <c r="USP285" s="24"/>
      <c r="USQ285" s="24"/>
      <c r="USR285" s="24"/>
      <c r="USS285" s="24"/>
      <c r="UST285" s="24"/>
      <c r="USU285" s="24"/>
      <c r="USV285" s="24"/>
      <c r="USW285" s="24"/>
      <c r="USX285" s="24"/>
      <c r="UTB285" s="3"/>
      <c r="UTC285" s="31"/>
      <c r="UTD285" s="5"/>
      <c r="UTE285" s="9"/>
      <c r="UTH285" s="2"/>
      <c r="UTK285" s="24"/>
      <c r="UTL285" s="24"/>
      <c r="UTM285" s="31"/>
      <c r="UTN285" s="24"/>
      <c r="UTO285" s="24"/>
      <c r="UTP285" s="24"/>
      <c r="UTQ285" s="24"/>
      <c r="UTR285" s="24"/>
      <c r="UTS285" s="24"/>
      <c r="UTT285" s="24"/>
      <c r="UTU285" s="24"/>
      <c r="UTV285" s="24"/>
      <c r="UTW285" s="24"/>
      <c r="UTX285" s="24"/>
      <c r="UTY285" s="24"/>
      <c r="UTZ285" s="24"/>
      <c r="UUA285" s="24"/>
      <c r="UUB285" s="24"/>
      <c r="UUF285" s="3"/>
      <c r="UUG285" s="31"/>
      <c r="UUH285" s="5"/>
      <c r="UUI285" s="9"/>
      <c r="UUL285" s="2"/>
      <c r="UUO285" s="24"/>
      <c r="UUP285" s="24"/>
      <c r="UUQ285" s="31"/>
      <c r="UUR285" s="24"/>
      <c r="UUS285" s="24"/>
      <c r="UUT285" s="24"/>
      <c r="UUU285" s="24"/>
      <c r="UUV285" s="24"/>
      <c r="UUW285" s="24"/>
      <c r="UUX285" s="24"/>
      <c r="UUY285" s="24"/>
      <c r="UUZ285" s="24"/>
      <c r="UVA285" s="24"/>
      <c r="UVB285" s="24"/>
      <c r="UVC285" s="24"/>
      <c r="UVD285" s="24"/>
      <c r="UVE285" s="24"/>
      <c r="UVF285" s="24"/>
      <c r="UVJ285" s="3"/>
      <c r="UVK285" s="31"/>
      <c r="UVL285" s="5"/>
      <c r="UVM285" s="9"/>
      <c r="UVP285" s="2"/>
      <c r="UVS285" s="24"/>
      <c r="UVT285" s="24"/>
      <c r="UVU285" s="31"/>
      <c r="UVV285" s="24"/>
      <c r="UVW285" s="24"/>
      <c r="UVX285" s="24"/>
      <c r="UVY285" s="24"/>
      <c r="UVZ285" s="24"/>
      <c r="UWA285" s="24"/>
      <c r="UWB285" s="24"/>
      <c r="UWC285" s="24"/>
      <c r="UWD285" s="24"/>
      <c r="UWE285" s="24"/>
      <c r="UWF285" s="24"/>
      <c r="UWG285" s="24"/>
      <c r="UWH285" s="24"/>
      <c r="UWI285" s="24"/>
      <c r="UWJ285" s="24"/>
      <c r="UWN285" s="3"/>
      <c r="UWO285" s="31"/>
      <c r="UWP285" s="5"/>
      <c r="UWQ285" s="9"/>
      <c r="UWT285" s="2"/>
      <c r="UWW285" s="24"/>
      <c r="UWX285" s="24"/>
      <c r="UWY285" s="31"/>
      <c r="UWZ285" s="24"/>
      <c r="UXA285" s="24"/>
      <c r="UXB285" s="24"/>
      <c r="UXC285" s="24"/>
      <c r="UXD285" s="24"/>
      <c r="UXE285" s="24"/>
      <c r="UXF285" s="24"/>
      <c r="UXG285" s="24"/>
      <c r="UXH285" s="24"/>
      <c r="UXI285" s="24"/>
      <c r="UXJ285" s="24"/>
      <c r="UXK285" s="24"/>
      <c r="UXL285" s="24"/>
      <c r="UXM285" s="24"/>
      <c r="UXN285" s="24"/>
      <c r="UXR285" s="3"/>
      <c r="UXS285" s="31"/>
      <c r="UXT285" s="5"/>
      <c r="UXU285" s="9"/>
      <c r="UXX285" s="2"/>
      <c r="UYA285" s="24"/>
      <c r="UYB285" s="24"/>
      <c r="UYC285" s="31"/>
      <c r="UYD285" s="24"/>
      <c r="UYE285" s="24"/>
      <c r="UYF285" s="24"/>
      <c r="UYG285" s="24"/>
      <c r="UYH285" s="24"/>
      <c r="UYI285" s="24"/>
      <c r="UYJ285" s="24"/>
      <c r="UYK285" s="24"/>
      <c r="UYL285" s="24"/>
      <c r="UYM285" s="24"/>
      <c r="UYN285" s="24"/>
      <c r="UYO285" s="24"/>
      <c r="UYP285" s="24"/>
      <c r="UYQ285" s="24"/>
      <c r="UYR285" s="24"/>
      <c r="UYV285" s="3"/>
      <c r="UYW285" s="31"/>
      <c r="UYX285" s="5"/>
      <c r="UYY285" s="9"/>
      <c r="UZB285" s="2"/>
      <c r="UZE285" s="24"/>
      <c r="UZF285" s="24"/>
      <c r="UZG285" s="31"/>
      <c r="UZH285" s="24"/>
      <c r="UZI285" s="24"/>
      <c r="UZJ285" s="24"/>
      <c r="UZK285" s="24"/>
      <c r="UZL285" s="24"/>
      <c r="UZM285" s="24"/>
      <c r="UZN285" s="24"/>
      <c r="UZO285" s="24"/>
      <c r="UZP285" s="24"/>
      <c r="UZQ285" s="24"/>
      <c r="UZR285" s="24"/>
      <c r="UZS285" s="24"/>
      <c r="UZT285" s="24"/>
      <c r="UZU285" s="24"/>
      <c r="UZV285" s="24"/>
      <c r="UZZ285" s="3"/>
      <c r="VAA285" s="31"/>
      <c r="VAB285" s="5"/>
      <c r="VAC285" s="9"/>
      <c r="VAF285" s="2"/>
      <c r="VAI285" s="24"/>
      <c r="VAJ285" s="24"/>
      <c r="VAK285" s="31"/>
      <c r="VAL285" s="24"/>
      <c r="VAM285" s="24"/>
      <c r="VAN285" s="24"/>
      <c r="VAO285" s="24"/>
      <c r="VAP285" s="24"/>
      <c r="VAQ285" s="24"/>
      <c r="VAR285" s="24"/>
      <c r="VAS285" s="24"/>
      <c r="VAT285" s="24"/>
      <c r="VAU285" s="24"/>
      <c r="VAV285" s="24"/>
      <c r="VAW285" s="24"/>
      <c r="VAX285" s="24"/>
      <c r="VAY285" s="24"/>
      <c r="VAZ285" s="24"/>
      <c r="VBD285" s="3"/>
      <c r="VBE285" s="31"/>
      <c r="VBF285" s="5"/>
      <c r="VBG285" s="9"/>
      <c r="VBJ285" s="2"/>
      <c r="VBM285" s="24"/>
      <c r="VBN285" s="24"/>
      <c r="VBO285" s="31"/>
      <c r="VBP285" s="24"/>
      <c r="VBQ285" s="24"/>
      <c r="VBR285" s="24"/>
      <c r="VBS285" s="24"/>
      <c r="VBT285" s="24"/>
      <c r="VBU285" s="24"/>
      <c r="VBV285" s="24"/>
      <c r="VBW285" s="24"/>
      <c r="VBX285" s="24"/>
      <c r="VBY285" s="24"/>
      <c r="VBZ285" s="24"/>
      <c r="VCA285" s="24"/>
      <c r="VCB285" s="24"/>
      <c r="VCC285" s="24"/>
      <c r="VCD285" s="24"/>
      <c r="VCH285" s="3"/>
      <c r="VCI285" s="31"/>
      <c r="VCJ285" s="5"/>
      <c r="VCK285" s="9"/>
      <c r="VCN285" s="2"/>
      <c r="VCQ285" s="24"/>
      <c r="VCR285" s="24"/>
      <c r="VCS285" s="31"/>
      <c r="VCT285" s="24"/>
      <c r="VCU285" s="24"/>
      <c r="VCV285" s="24"/>
      <c r="VCW285" s="24"/>
      <c r="VCX285" s="24"/>
      <c r="VCY285" s="24"/>
      <c r="VCZ285" s="24"/>
      <c r="VDA285" s="24"/>
      <c r="VDB285" s="24"/>
      <c r="VDC285" s="24"/>
      <c r="VDD285" s="24"/>
      <c r="VDE285" s="24"/>
      <c r="VDF285" s="24"/>
      <c r="VDG285" s="24"/>
      <c r="VDH285" s="24"/>
      <c r="VDL285" s="3"/>
      <c r="VDM285" s="31"/>
      <c r="VDN285" s="5"/>
      <c r="VDO285" s="9"/>
      <c r="VDR285" s="2"/>
      <c r="VDU285" s="24"/>
      <c r="VDV285" s="24"/>
      <c r="VDW285" s="31"/>
      <c r="VDX285" s="24"/>
      <c r="VDY285" s="24"/>
      <c r="VDZ285" s="24"/>
      <c r="VEA285" s="24"/>
      <c r="VEB285" s="24"/>
      <c r="VEC285" s="24"/>
      <c r="VED285" s="24"/>
      <c r="VEE285" s="24"/>
      <c r="VEF285" s="24"/>
      <c r="VEG285" s="24"/>
      <c r="VEH285" s="24"/>
      <c r="VEI285" s="24"/>
      <c r="VEJ285" s="24"/>
      <c r="VEK285" s="24"/>
      <c r="VEL285" s="24"/>
      <c r="VEP285" s="3"/>
      <c r="VEQ285" s="31"/>
      <c r="VER285" s="5"/>
      <c r="VES285" s="9"/>
      <c r="VEV285" s="2"/>
      <c r="VEY285" s="24"/>
      <c r="VEZ285" s="24"/>
      <c r="VFA285" s="31"/>
      <c r="VFB285" s="24"/>
      <c r="VFC285" s="24"/>
      <c r="VFD285" s="24"/>
      <c r="VFE285" s="24"/>
      <c r="VFF285" s="24"/>
      <c r="VFG285" s="24"/>
      <c r="VFH285" s="24"/>
      <c r="VFI285" s="24"/>
      <c r="VFJ285" s="24"/>
      <c r="VFK285" s="24"/>
      <c r="VFL285" s="24"/>
      <c r="VFM285" s="24"/>
      <c r="VFN285" s="24"/>
      <c r="VFO285" s="24"/>
      <c r="VFP285" s="24"/>
      <c r="VFT285" s="3"/>
      <c r="VFU285" s="31"/>
      <c r="VFV285" s="5"/>
      <c r="VFW285" s="9"/>
      <c r="VFZ285" s="2"/>
      <c r="VGC285" s="24"/>
      <c r="VGD285" s="24"/>
      <c r="VGE285" s="31"/>
      <c r="VGF285" s="24"/>
      <c r="VGG285" s="24"/>
      <c r="VGH285" s="24"/>
      <c r="VGI285" s="24"/>
      <c r="VGJ285" s="24"/>
      <c r="VGK285" s="24"/>
      <c r="VGL285" s="24"/>
      <c r="VGM285" s="24"/>
      <c r="VGN285" s="24"/>
      <c r="VGO285" s="24"/>
      <c r="VGP285" s="24"/>
      <c r="VGQ285" s="24"/>
      <c r="VGR285" s="24"/>
      <c r="VGS285" s="24"/>
      <c r="VGT285" s="24"/>
      <c r="VGX285" s="3"/>
      <c r="VGY285" s="31"/>
      <c r="VGZ285" s="5"/>
      <c r="VHA285" s="9"/>
      <c r="VHD285" s="2"/>
      <c r="VHG285" s="24"/>
      <c r="VHH285" s="24"/>
      <c r="VHI285" s="31"/>
      <c r="VHJ285" s="24"/>
      <c r="VHK285" s="24"/>
      <c r="VHL285" s="24"/>
      <c r="VHM285" s="24"/>
      <c r="VHN285" s="24"/>
      <c r="VHO285" s="24"/>
      <c r="VHP285" s="24"/>
      <c r="VHQ285" s="24"/>
      <c r="VHR285" s="24"/>
      <c r="VHS285" s="24"/>
      <c r="VHT285" s="24"/>
      <c r="VHU285" s="24"/>
      <c r="VHV285" s="24"/>
      <c r="VHW285" s="24"/>
      <c r="VHX285" s="24"/>
      <c r="VIB285" s="3"/>
      <c r="VIC285" s="31"/>
      <c r="VID285" s="5"/>
      <c r="VIE285" s="9"/>
      <c r="VIH285" s="2"/>
      <c r="VIK285" s="24"/>
      <c r="VIL285" s="24"/>
      <c r="VIM285" s="31"/>
      <c r="VIN285" s="24"/>
      <c r="VIO285" s="24"/>
      <c r="VIP285" s="24"/>
      <c r="VIQ285" s="24"/>
      <c r="VIR285" s="24"/>
      <c r="VIS285" s="24"/>
      <c r="VIT285" s="24"/>
      <c r="VIU285" s="24"/>
      <c r="VIV285" s="24"/>
      <c r="VIW285" s="24"/>
      <c r="VIX285" s="24"/>
      <c r="VIY285" s="24"/>
      <c r="VIZ285" s="24"/>
      <c r="VJA285" s="24"/>
      <c r="VJB285" s="24"/>
      <c r="VJF285" s="3"/>
      <c r="VJG285" s="31"/>
      <c r="VJH285" s="5"/>
      <c r="VJI285" s="9"/>
      <c r="VJL285" s="2"/>
      <c r="VJO285" s="24"/>
      <c r="VJP285" s="24"/>
      <c r="VJQ285" s="31"/>
      <c r="VJR285" s="24"/>
      <c r="VJS285" s="24"/>
      <c r="VJT285" s="24"/>
      <c r="VJU285" s="24"/>
      <c r="VJV285" s="24"/>
      <c r="VJW285" s="24"/>
      <c r="VJX285" s="24"/>
      <c r="VJY285" s="24"/>
      <c r="VJZ285" s="24"/>
      <c r="VKA285" s="24"/>
      <c r="VKB285" s="24"/>
      <c r="VKC285" s="24"/>
      <c r="VKD285" s="24"/>
      <c r="VKE285" s="24"/>
      <c r="VKF285" s="24"/>
      <c r="VKJ285" s="3"/>
      <c r="VKK285" s="31"/>
      <c r="VKL285" s="5"/>
      <c r="VKM285" s="9"/>
      <c r="VKP285" s="2"/>
      <c r="VKS285" s="24"/>
      <c r="VKT285" s="24"/>
      <c r="VKU285" s="31"/>
      <c r="VKV285" s="24"/>
      <c r="VKW285" s="24"/>
      <c r="VKX285" s="24"/>
      <c r="VKY285" s="24"/>
      <c r="VKZ285" s="24"/>
      <c r="VLA285" s="24"/>
      <c r="VLB285" s="24"/>
      <c r="VLC285" s="24"/>
      <c r="VLD285" s="24"/>
      <c r="VLE285" s="24"/>
      <c r="VLF285" s="24"/>
      <c r="VLG285" s="24"/>
      <c r="VLH285" s="24"/>
      <c r="VLI285" s="24"/>
      <c r="VLJ285" s="24"/>
      <c r="VLN285" s="3"/>
      <c r="VLO285" s="31"/>
      <c r="VLP285" s="5"/>
      <c r="VLQ285" s="9"/>
      <c r="VLT285" s="2"/>
      <c r="VLW285" s="24"/>
      <c r="VLX285" s="24"/>
      <c r="VLY285" s="31"/>
      <c r="VLZ285" s="24"/>
      <c r="VMA285" s="24"/>
      <c r="VMB285" s="24"/>
      <c r="VMC285" s="24"/>
      <c r="VMD285" s="24"/>
      <c r="VME285" s="24"/>
      <c r="VMF285" s="24"/>
      <c r="VMG285" s="24"/>
      <c r="VMH285" s="24"/>
      <c r="VMI285" s="24"/>
      <c r="VMJ285" s="24"/>
      <c r="VMK285" s="24"/>
      <c r="VML285" s="24"/>
      <c r="VMM285" s="24"/>
      <c r="VMN285" s="24"/>
      <c r="VMR285" s="3"/>
      <c r="VMS285" s="31"/>
      <c r="VMT285" s="5"/>
      <c r="VMU285" s="9"/>
      <c r="VMX285" s="2"/>
      <c r="VNA285" s="24"/>
      <c r="VNB285" s="24"/>
      <c r="VNC285" s="31"/>
      <c r="VND285" s="24"/>
      <c r="VNE285" s="24"/>
      <c r="VNF285" s="24"/>
      <c r="VNG285" s="24"/>
      <c r="VNH285" s="24"/>
      <c r="VNI285" s="24"/>
      <c r="VNJ285" s="24"/>
      <c r="VNK285" s="24"/>
      <c r="VNL285" s="24"/>
      <c r="VNM285" s="24"/>
      <c r="VNN285" s="24"/>
      <c r="VNO285" s="24"/>
      <c r="VNP285" s="24"/>
      <c r="VNQ285" s="24"/>
      <c r="VNR285" s="24"/>
      <c r="VNV285" s="3"/>
      <c r="VNW285" s="31"/>
      <c r="VNX285" s="5"/>
      <c r="VNY285" s="9"/>
      <c r="VOB285" s="2"/>
      <c r="VOE285" s="24"/>
      <c r="VOF285" s="24"/>
      <c r="VOG285" s="31"/>
      <c r="VOH285" s="24"/>
      <c r="VOI285" s="24"/>
      <c r="VOJ285" s="24"/>
      <c r="VOK285" s="24"/>
      <c r="VOL285" s="24"/>
      <c r="VOM285" s="24"/>
      <c r="VON285" s="24"/>
      <c r="VOO285" s="24"/>
      <c r="VOP285" s="24"/>
      <c r="VOQ285" s="24"/>
      <c r="VOR285" s="24"/>
      <c r="VOS285" s="24"/>
      <c r="VOT285" s="24"/>
      <c r="VOU285" s="24"/>
      <c r="VOV285" s="24"/>
      <c r="VOZ285" s="3"/>
      <c r="VPA285" s="31"/>
      <c r="VPB285" s="5"/>
      <c r="VPC285" s="9"/>
      <c r="VPF285" s="2"/>
      <c r="VPI285" s="24"/>
      <c r="VPJ285" s="24"/>
      <c r="VPK285" s="31"/>
      <c r="VPL285" s="24"/>
      <c r="VPM285" s="24"/>
      <c r="VPN285" s="24"/>
      <c r="VPO285" s="24"/>
      <c r="VPP285" s="24"/>
      <c r="VPQ285" s="24"/>
      <c r="VPR285" s="24"/>
      <c r="VPS285" s="24"/>
      <c r="VPT285" s="24"/>
      <c r="VPU285" s="24"/>
      <c r="VPV285" s="24"/>
      <c r="VPW285" s="24"/>
      <c r="VPX285" s="24"/>
      <c r="VPY285" s="24"/>
      <c r="VPZ285" s="24"/>
      <c r="VQD285" s="3"/>
      <c r="VQE285" s="31"/>
      <c r="VQF285" s="5"/>
      <c r="VQG285" s="9"/>
      <c r="VQJ285" s="2"/>
      <c r="VQM285" s="24"/>
      <c r="VQN285" s="24"/>
      <c r="VQO285" s="31"/>
      <c r="VQP285" s="24"/>
      <c r="VQQ285" s="24"/>
      <c r="VQR285" s="24"/>
      <c r="VQS285" s="24"/>
      <c r="VQT285" s="24"/>
      <c r="VQU285" s="24"/>
      <c r="VQV285" s="24"/>
      <c r="VQW285" s="24"/>
      <c r="VQX285" s="24"/>
      <c r="VQY285" s="24"/>
      <c r="VQZ285" s="24"/>
      <c r="VRA285" s="24"/>
      <c r="VRB285" s="24"/>
      <c r="VRC285" s="24"/>
      <c r="VRD285" s="24"/>
      <c r="VRH285" s="3"/>
      <c r="VRI285" s="31"/>
      <c r="VRJ285" s="5"/>
      <c r="VRK285" s="9"/>
      <c r="VRN285" s="2"/>
      <c r="VRQ285" s="24"/>
      <c r="VRR285" s="24"/>
      <c r="VRS285" s="31"/>
      <c r="VRT285" s="24"/>
      <c r="VRU285" s="24"/>
      <c r="VRV285" s="24"/>
      <c r="VRW285" s="24"/>
      <c r="VRX285" s="24"/>
      <c r="VRY285" s="24"/>
      <c r="VRZ285" s="24"/>
      <c r="VSA285" s="24"/>
      <c r="VSB285" s="24"/>
      <c r="VSC285" s="24"/>
      <c r="VSD285" s="24"/>
      <c r="VSE285" s="24"/>
      <c r="VSF285" s="24"/>
      <c r="VSG285" s="24"/>
      <c r="VSH285" s="24"/>
      <c r="VSL285" s="3"/>
      <c r="VSM285" s="31"/>
      <c r="VSN285" s="5"/>
      <c r="VSO285" s="9"/>
      <c r="VSR285" s="2"/>
      <c r="VSU285" s="24"/>
      <c r="VSV285" s="24"/>
      <c r="VSW285" s="31"/>
      <c r="VSX285" s="24"/>
      <c r="VSY285" s="24"/>
      <c r="VSZ285" s="24"/>
      <c r="VTA285" s="24"/>
      <c r="VTB285" s="24"/>
      <c r="VTC285" s="24"/>
      <c r="VTD285" s="24"/>
      <c r="VTE285" s="24"/>
      <c r="VTF285" s="24"/>
      <c r="VTG285" s="24"/>
      <c r="VTH285" s="24"/>
      <c r="VTI285" s="24"/>
      <c r="VTJ285" s="24"/>
      <c r="VTK285" s="24"/>
      <c r="VTL285" s="24"/>
      <c r="VTP285" s="3"/>
      <c r="VTQ285" s="31"/>
      <c r="VTR285" s="5"/>
      <c r="VTS285" s="9"/>
      <c r="VTV285" s="2"/>
      <c r="VTY285" s="24"/>
      <c r="VTZ285" s="24"/>
      <c r="VUA285" s="31"/>
      <c r="VUB285" s="24"/>
      <c r="VUC285" s="24"/>
      <c r="VUD285" s="24"/>
      <c r="VUE285" s="24"/>
      <c r="VUF285" s="24"/>
      <c r="VUG285" s="24"/>
      <c r="VUH285" s="24"/>
      <c r="VUI285" s="24"/>
      <c r="VUJ285" s="24"/>
      <c r="VUK285" s="24"/>
      <c r="VUL285" s="24"/>
      <c r="VUM285" s="24"/>
      <c r="VUN285" s="24"/>
      <c r="VUO285" s="24"/>
      <c r="VUP285" s="24"/>
      <c r="VUT285" s="3"/>
      <c r="VUU285" s="31"/>
      <c r="VUV285" s="5"/>
      <c r="VUW285" s="9"/>
      <c r="VUZ285" s="2"/>
      <c r="VVC285" s="24"/>
      <c r="VVD285" s="24"/>
      <c r="VVE285" s="31"/>
      <c r="VVF285" s="24"/>
      <c r="VVG285" s="24"/>
      <c r="VVH285" s="24"/>
      <c r="VVI285" s="24"/>
      <c r="VVJ285" s="24"/>
      <c r="VVK285" s="24"/>
      <c r="VVL285" s="24"/>
      <c r="VVM285" s="24"/>
      <c r="VVN285" s="24"/>
      <c r="VVO285" s="24"/>
      <c r="VVP285" s="24"/>
      <c r="VVQ285" s="24"/>
      <c r="VVR285" s="24"/>
      <c r="VVS285" s="24"/>
      <c r="VVT285" s="24"/>
      <c r="VVX285" s="3"/>
      <c r="VVY285" s="31"/>
      <c r="VVZ285" s="5"/>
      <c r="VWA285" s="9"/>
      <c r="VWD285" s="2"/>
      <c r="VWG285" s="24"/>
      <c r="VWH285" s="24"/>
      <c r="VWI285" s="31"/>
      <c r="VWJ285" s="24"/>
      <c r="VWK285" s="24"/>
      <c r="VWL285" s="24"/>
      <c r="VWM285" s="24"/>
      <c r="VWN285" s="24"/>
      <c r="VWO285" s="24"/>
      <c r="VWP285" s="24"/>
      <c r="VWQ285" s="24"/>
      <c r="VWR285" s="24"/>
      <c r="VWS285" s="24"/>
      <c r="VWT285" s="24"/>
      <c r="VWU285" s="24"/>
      <c r="VWV285" s="24"/>
      <c r="VWW285" s="24"/>
      <c r="VWX285" s="24"/>
      <c r="VXB285" s="3"/>
      <c r="VXC285" s="31"/>
      <c r="VXD285" s="5"/>
      <c r="VXE285" s="9"/>
      <c r="VXH285" s="2"/>
      <c r="VXK285" s="24"/>
      <c r="VXL285" s="24"/>
      <c r="VXM285" s="31"/>
      <c r="VXN285" s="24"/>
      <c r="VXO285" s="24"/>
      <c r="VXP285" s="24"/>
      <c r="VXQ285" s="24"/>
      <c r="VXR285" s="24"/>
      <c r="VXS285" s="24"/>
      <c r="VXT285" s="24"/>
      <c r="VXU285" s="24"/>
      <c r="VXV285" s="24"/>
      <c r="VXW285" s="24"/>
      <c r="VXX285" s="24"/>
      <c r="VXY285" s="24"/>
      <c r="VXZ285" s="24"/>
      <c r="VYA285" s="24"/>
      <c r="VYB285" s="24"/>
      <c r="VYF285" s="3"/>
      <c r="VYG285" s="31"/>
      <c r="VYH285" s="5"/>
      <c r="VYI285" s="9"/>
      <c r="VYL285" s="2"/>
      <c r="VYO285" s="24"/>
      <c r="VYP285" s="24"/>
      <c r="VYQ285" s="31"/>
      <c r="VYR285" s="24"/>
      <c r="VYS285" s="24"/>
      <c r="VYT285" s="24"/>
      <c r="VYU285" s="24"/>
      <c r="VYV285" s="24"/>
      <c r="VYW285" s="24"/>
      <c r="VYX285" s="24"/>
      <c r="VYY285" s="24"/>
      <c r="VYZ285" s="24"/>
      <c r="VZA285" s="24"/>
      <c r="VZB285" s="24"/>
      <c r="VZC285" s="24"/>
      <c r="VZD285" s="24"/>
      <c r="VZE285" s="24"/>
      <c r="VZF285" s="24"/>
      <c r="VZJ285" s="3"/>
      <c r="VZK285" s="31"/>
      <c r="VZL285" s="5"/>
      <c r="VZM285" s="9"/>
      <c r="VZP285" s="2"/>
      <c r="VZS285" s="24"/>
      <c r="VZT285" s="24"/>
      <c r="VZU285" s="31"/>
      <c r="VZV285" s="24"/>
      <c r="VZW285" s="24"/>
      <c r="VZX285" s="24"/>
      <c r="VZY285" s="24"/>
      <c r="VZZ285" s="24"/>
      <c r="WAA285" s="24"/>
      <c r="WAB285" s="24"/>
      <c r="WAC285" s="24"/>
      <c r="WAD285" s="24"/>
      <c r="WAE285" s="24"/>
      <c r="WAF285" s="24"/>
      <c r="WAG285" s="24"/>
      <c r="WAH285" s="24"/>
      <c r="WAI285" s="24"/>
      <c r="WAJ285" s="24"/>
      <c r="WAN285" s="3"/>
      <c r="WAO285" s="31"/>
      <c r="WAP285" s="5"/>
      <c r="WAQ285" s="9"/>
      <c r="WAT285" s="2"/>
      <c r="WAW285" s="24"/>
      <c r="WAX285" s="24"/>
      <c r="WAY285" s="31"/>
      <c r="WAZ285" s="24"/>
      <c r="WBA285" s="24"/>
      <c r="WBB285" s="24"/>
      <c r="WBC285" s="24"/>
      <c r="WBD285" s="24"/>
      <c r="WBE285" s="24"/>
      <c r="WBF285" s="24"/>
      <c r="WBG285" s="24"/>
      <c r="WBH285" s="24"/>
      <c r="WBI285" s="24"/>
      <c r="WBJ285" s="24"/>
      <c r="WBK285" s="24"/>
      <c r="WBL285" s="24"/>
      <c r="WBM285" s="24"/>
      <c r="WBN285" s="24"/>
      <c r="WBR285" s="3"/>
      <c r="WBS285" s="31"/>
      <c r="WBT285" s="5"/>
      <c r="WBU285" s="9"/>
      <c r="WBX285" s="2"/>
      <c r="WCA285" s="24"/>
      <c r="WCB285" s="24"/>
      <c r="WCC285" s="31"/>
      <c r="WCD285" s="24"/>
      <c r="WCE285" s="24"/>
      <c r="WCF285" s="24"/>
      <c r="WCG285" s="24"/>
      <c r="WCH285" s="24"/>
      <c r="WCI285" s="24"/>
      <c r="WCJ285" s="24"/>
      <c r="WCK285" s="24"/>
      <c r="WCL285" s="24"/>
      <c r="WCM285" s="24"/>
      <c r="WCN285" s="24"/>
      <c r="WCO285" s="24"/>
      <c r="WCP285" s="24"/>
      <c r="WCQ285" s="24"/>
      <c r="WCR285" s="24"/>
      <c r="WCV285" s="3"/>
      <c r="WCW285" s="31"/>
      <c r="WCX285" s="5"/>
      <c r="WCY285" s="9"/>
      <c r="WDB285" s="2"/>
      <c r="WDE285" s="24"/>
      <c r="WDF285" s="24"/>
      <c r="WDG285" s="31"/>
      <c r="WDH285" s="24"/>
      <c r="WDI285" s="24"/>
      <c r="WDJ285" s="24"/>
      <c r="WDK285" s="24"/>
      <c r="WDL285" s="24"/>
      <c r="WDM285" s="24"/>
      <c r="WDN285" s="24"/>
      <c r="WDO285" s="24"/>
      <c r="WDP285" s="24"/>
      <c r="WDQ285" s="24"/>
      <c r="WDR285" s="24"/>
      <c r="WDS285" s="24"/>
      <c r="WDT285" s="24"/>
      <c r="WDU285" s="24"/>
      <c r="WDV285" s="24"/>
      <c r="WDZ285" s="3"/>
      <c r="WEA285" s="31"/>
      <c r="WEB285" s="5"/>
      <c r="WEC285" s="9"/>
      <c r="WEF285" s="2"/>
      <c r="WEI285" s="24"/>
      <c r="WEJ285" s="24"/>
      <c r="WEK285" s="31"/>
      <c r="WEL285" s="24"/>
      <c r="WEM285" s="24"/>
      <c r="WEN285" s="24"/>
      <c r="WEO285" s="24"/>
      <c r="WEP285" s="24"/>
      <c r="WEQ285" s="24"/>
      <c r="WER285" s="24"/>
      <c r="WES285" s="24"/>
      <c r="WET285" s="24"/>
      <c r="WEU285" s="24"/>
      <c r="WEV285" s="24"/>
      <c r="WEW285" s="24"/>
      <c r="WEX285" s="24"/>
      <c r="WEY285" s="24"/>
      <c r="WEZ285" s="24"/>
      <c r="WFD285" s="3"/>
      <c r="WFE285" s="31"/>
      <c r="WFF285" s="5"/>
      <c r="WFG285" s="9"/>
      <c r="WFJ285" s="2"/>
      <c r="WFM285" s="24"/>
      <c r="WFN285" s="24"/>
      <c r="WFO285" s="31"/>
      <c r="WFP285" s="24"/>
      <c r="WFQ285" s="24"/>
      <c r="WFR285" s="24"/>
      <c r="WFS285" s="24"/>
      <c r="WFT285" s="24"/>
      <c r="WFU285" s="24"/>
      <c r="WFV285" s="24"/>
      <c r="WFW285" s="24"/>
      <c r="WFX285" s="24"/>
      <c r="WFY285" s="24"/>
      <c r="WFZ285" s="24"/>
      <c r="WGA285" s="24"/>
      <c r="WGB285" s="24"/>
      <c r="WGC285" s="24"/>
      <c r="WGD285" s="24"/>
      <c r="WGH285" s="3"/>
      <c r="WGI285" s="31"/>
      <c r="WGJ285" s="5"/>
      <c r="WGK285" s="9"/>
      <c r="WGN285" s="2"/>
      <c r="WGQ285" s="24"/>
      <c r="WGR285" s="24"/>
      <c r="WGS285" s="31"/>
      <c r="WGT285" s="24"/>
      <c r="WGU285" s="24"/>
      <c r="WGV285" s="24"/>
      <c r="WGW285" s="24"/>
      <c r="WGX285" s="24"/>
      <c r="WGY285" s="24"/>
      <c r="WGZ285" s="24"/>
      <c r="WHA285" s="24"/>
      <c r="WHB285" s="24"/>
      <c r="WHC285" s="24"/>
      <c r="WHD285" s="24"/>
      <c r="WHE285" s="24"/>
      <c r="WHF285" s="24"/>
      <c r="WHG285" s="24"/>
      <c r="WHH285" s="24"/>
      <c r="WHL285" s="3"/>
      <c r="WHM285" s="31"/>
      <c r="WHN285" s="5"/>
      <c r="WHO285" s="9"/>
      <c r="WHR285" s="2"/>
      <c r="WHU285" s="24"/>
      <c r="WHV285" s="24"/>
      <c r="WHW285" s="31"/>
      <c r="WHX285" s="24"/>
      <c r="WHY285" s="24"/>
      <c r="WHZ285" s="24"/>
      <c r="WIA285" s="24"/>
      <c r="WIB285" s="24"/>
      <c r="WIC285" s="24"/>
      <c r="WID285" s="24"/>
      <c r="WIE285" s="24"/>
      <c r="WIF285" s="24"/>
      <c r="WIG285" s="24"/>
      <c r="WIH285" s="24"/>
      <c r="WII285" s="24"/>
      <c r="WIJ285" s="24"/>
      <c r="WIK285" s="24"/>
      <c r="WIL285" s="24"/>
      <c r="WIP285" s="3"/>
      <c r="WIQ285" s="31"/>
      <c r="WIR285" s="5"/>
      <c r="WIS285" s="9"/>
      <c r="WIV285" s="2"/>
      <c r="WIY285" s="24"/>
      <c r="WIZ285" s="24"/>
      <c r="WJA285" s="31"/>
      <c r="WJB285" s="24"/>
      <c r="WJC285" s="24"/>
      <c r="WJD285" s="24"/>
      <c r="WJE285" s="24"/>
      <c r="WJF285" s="24"/>
      <c r="WJG285" s="24"/>
      <c r="WJH285" s="24"/>
      <c r="WJI285" s="24"/>
      <c r="WJJ285" s="24"/>
      <c r="WJK285" s="24"/>
      <c r="WJL285" s="24"/>
      <c r="WJM285" s="24"/>
      <c r="WJN285" s="24"/>
      <c r="WJO285" s="24"/>
      <c r="WJP285" s="24"/>
      <c r="WJT285" s="3"/>
      <c r="WJU285" s="31"/>
      <c r="WJV285" s="5"/>
      <c r="WJW285" s="9"/>
      <c r="WJZ285" s="2"/>
      <c r="WKC285" s="24"/>
      <c r="WKD285" s="24"/>
      <c r="WKE285" s="31"/>
      <c r="WKF285" s="24"/>
      <c r="WKG285" s="24"/>
      <c r="WKH285" s="24"/>
      <c r="WKI285" s="24"/>
      <c r="WKJ285" s="24"/>
      <c r="WKK285" s="24"/>
      <c r="WKL285" s="24"/>
      <c r="WKM285" s="24"/>
      <c r="WKN285" s="24"/>
      <c r="WKO285" s="24"/>
      <c r="WKP285" s="24"/>
      <c r="WKQ285" s="24"/>
      <c r="WKR285" s="24"/>
      <c r="WKS285" s="24"/>
      <c r="WKT285" s="24"/>
      <c r="WKX285" s="3"/>
      <c r="WKY285" s="31"/>
      <c r="WKZ285" s="5"/>
      <c r="WLA285" s="9"/>
      <c r="WLD285" s="2"/>
      <c r="WLG285" s="24"/>
      <c r="WLH285" s="24"/>
      <c r="WLI285" s="31"/>
      <c r="WLJ285" s="24"/>
      <c r="WLK285" s="24"/>
      <c r="WLL285" s="24"/>
      <c r="WLM285" s="24"/>
      <c r="WLN285" s="24"/>
      <c r="WLO285" s="24"/>
      <c r="WLP285" s="24"/>
      <c r="WLQ285" s="24"/>
      <c r="WLR285" s="24"/>
      <c r="WLS285" s="24"/>
      <c r="WLT285" s="24"/>
      <c r="WLU285" s="24"/>
      <c r="WLV285" s="24"/>
      <c r="WLW285" s="24"/>
      <c r="WLX285" s="24"/>
      <c r="WMB285" s="3"/>
      <c r="WMC285" s="31"/>
      <c r="WMD285" s="5"/>
      <c r="WME285" s="9"/>
      <c r="WMH285" s="2"/>
      <c r="WMK285" s="24"/>
      <c r="WML285" s="24"/>
      <c r="WMM285" s="31"/>
      <c r="WMN285" s="24"/>
      <c r="WMO285" s="24"/>
      <c r="WMP285" s="24"/>
      <c r="WMQ285" s="24"/>
      <c r="WMR285" s="24"/>
      <c r="WMS285" s="24"/>
      <c r="WMT285" s="24"/>
      <c r="WMU285" s="24"/>
      <c r="WMV285" s="24"/>
      <c r="WMW285" s="24"/>
      <c r="WMX285" s="24"/>
      <c r="WMY285" s="24"/>
      <c r="WMZ285" s="24"/>
      <c r="WNA285" s="24"/>
      <c r="WNB285" s="24"/>
      <c r="WNF285" s="3"/>
      <c r="WNG285" s="31"/>
      <c r="WNH285" s="5"/>
      <c r="WNI285" s="9"/>
      <c r="WNL285" s="2"/>
      <c r="WNO285" s="24"/>
      <c r="WNP285" s="24"/>
      <c r="WNQ285" s="31"/>
      <c r="WNR285" s="24"/>
      <c r="WNS285" s="24"/>
      <c r="WNT285" s="24"/>
      <c r="WNU285" s="24"/>
      <c r="WNV285" s="24"/>
      <c r="WNW285" s="24"/>
      <c r="WNX285" s="24"/>
      <c r="WNY285" s="24"/>
      <c r="WNZ285" s="24"/>
      <c r="WOA285" s="24"/>
      <c r="WOB285" s="24"/>
      <c r="WOC285" s="24"/>
      <c r="WOD285" s="24"/>
      <c r="WOE285" s="24"/>
      <c r="WOF285" s="24"/>
      <c r="WOJ285" s="3"/>
      <c r="WOK285" s="31"/>
      <c r="WOL285" s="5"/>
      <c r="WOM285" s="9"/>
      <c r="WOP285" s="2"/>
      <c r="WOS285" s="24"/>
      <c r="WOT285" s="24"/>
      <c r="WOU285" s="31"/>
      <c r="WOV285" s="24"/>
      <c r="WOW285" s="24"/>
      <c r="WOX285" s="24"/>
      <c r="WOY285" s="24"/>
      <c r="WOZ285" s="24"/>
      <c r="WPA285" s="24"/>
      <c r="WPB285" s="24"/>
      <c r="WPC285" s="24"/>
      <c r="WPD285" s="24"/>
      <c r="WPE285" s="24"/>
      <c r="WPF285" s="24"/>
      <c r="WPG285" s="24"/>
      <c r="WPH285" s="24"/>
      <c r="WPI285" s="24"/>
      <c r="WPJ285" s="24"/>
      <c r="WPN285" s="3"/>
      <c r="WPO285" s="31"/>
      <c r="WPP285" s="5"/>
      <c r="WPQ285" s="9"/>
      <c r="WPT285" s="2"/>
      <c r="WPW285" s="24"/>
      <c r="WPX285" s="24"/>
      <c r="WPY285" s="31"/>
      <c r="WPZ285" s="24"/>
      <c r="WQA285" s="24"/>
      <c r="WQB285" s="24"/>
      <c r="WQC285" s="24"/>
      <c r="WQD285" s="24"/>
      <c r="WQE285" s="24"/>
      <c r="WQF285" s="24"/>
      <c r="WQG285" s="24"/>
      <c r="WQH285" s="24"/>
      <c r="WQI285" s="24"/>
      <c r="WQJ285" s="24"/>
      <c r="WQK285" s="24"/>
      <c r="WQL285" s="24"/>
      <c r="WQM285" s="24"/>
      <c r="WQN285" s="24"/>
      <c r="WQR285" s="3"/>
      <c r="WQS285" s="31"/>
      <c r="WQT285" s="5"/>
      <c r="WQU285" s="9"/>
      <c r="WQX285" s="2"/>
      <c r="WRA285" s="24"/>
      <c r="WRB285" s="24"/>
      <c r="WRC285" s="31"/>
      <c r="WRD285" s="24"/>
      <c r="WRE285" s="24"/>
      <c r="WRF285" s="24"/>
      <c r="WRG285" s="24"/>
      <c r="WRH285" s="24"/>
      <c r="WRI285" s="24"/>
      <c r="WRJ285" s="24"/>
      <c r="WRK285" s="24"/>
      <c r="WRL285" s="24"/>
      <c r="WRM285" s="24"/>
      <c r="WRN285" s="24"/>
      <c r="WRO285" s="24"/>
      <c r="WRP285" s="24"/>
      <c r="WRQ285" s="24"/>
      <c r="WRR285" s="24"/>
      <c r="WRV285" s="3"/>
      <c r="WRW285" s="31"/>
      <c r="WRX285" s="5"/>
      <c r="WRY285" s="9"/>
      <c r="WSB285" s="2"/>
      <c r="WSE285" s="24"/>
      <c r="WSF285" s="24"/>
      <c r="WSG285" s="31"/>
      <c r="WSH285" s="24"/>
      <c r="WSI285" s="24"/>
      <c r="WSJ285" s="24"/>
      <c r="WSK285" s="24"/>
      <c r="WSL285" s="24"/>
      <c r="WSM285" s="24"/>
      <c r="WSN285" s="24"/>
      <c r="WSO285" s="24"/>
      <c r="WSP285" s="24"/>
      <c r="WSQ285" s="24"/>
      <c r="WSR285" s="24"/>
      <c r="WSS285" s="24"/>
      <c r="WST285" s="24"/>
      <c r="WSU285" s="24"/>
      <c r="WSV285" s="24"/>
      <c r="WSZ285" s="3"/>
      <c r="WTA285" s="31"/>
      <c r="WTB285" s="5"/>
      <c r="WTC285" s="9"/>
      <c r="WTF285" s="2"/>
      <c r="WTI285" s="24"/>
      <c r="WTJ285" s="24"/>
      <c r="WTK285" s="31"/>
      <c r="WTL285" s="24"/>
      <c r="WTM285" s="24"/>
      <c r="WTN285" s="24"/>
      <c r="WTO285" s="24"/>
      <c r="WTP285" s="24"/>
      <c r="WTQ285" s="24"/>
      <c r="WTR285" s="24"/>
      <c r="WTS285" s="24"/>
      <c r="WTT285" s="24"/>
      <c r="WTU285" s="24"/>
      <c r="WTV285" s="24"/>
      <c r="WTW285" s="24"/>
      <c r="WTX285" s="24"/>
      <c r="WTY285" s="24"/>
      <c r="WTZ285" s="24"/>
      <c r="WUD285" s="3"/>
      <c r="WUE285" s="31"/>
      <c r="WUF285" s="5"/>
      <c r="WUG285" s="9"/>
      <c r="WUJ285" s="2"/>
      <c r="WUM285" s="24"/>
      <c r="WUN285" s="24"/>
      <c r="WUO285" s="31"/>
      <c r="WUP285" s="24"/>
      <c r="WUQ285" s="24"/>
      <c r="WUR285" s="24"/>
      <c r="WUS285" s="24"/>
      <c r="WUT285" s="24"/>
      <c r="WUU285" s="24"/>
      <c r="WUV285" s="24"/>
      <c r="WUW285" s="24"/>
      <c r="WUX285" s="24"/>
      <c r="WUY285" s="24"/>
      <c r="WUZ285" s="24"/>
      <c r="WVA285" s="24"/>
      <c r="WVB285" s="24"/>
      <c r="WVC285" s="24"/>
      <c r="WVD285" s="24"/>
      <c r="WVH285" s="3"/>
      <c r="WVI285" s="31"/>
      <c r="WVJ285" s="5"/>
      <c r="WVK285" s="9"/>
      <c r="WVN285" s="2"/>
      <c r="WVQ285" s="24"/>
      <c r="WVR285" s="24"/>
      <c r="WVS285" s="31"/>
      <c r="WVT285" s="24"/>
      <c r="WVU285" s="24"/>
      <c r="WVV285" s="24"/>
      <c r="WVW285" s="24"/>
      <c r="WVX285" s="24"/>
      <c r="WVY285" s="24"/>
      <c r="WVZ285" s="24"/>
      <c r="WWA285" s="24"/>
      <c r="WWB285" s="24"/>
      <c r="WWC285" s="24"/>
      <c r="WWD285" s="24"/>
      <c r="WWE285" s="24"/>
      <c r="WWF285" s="24"/>
      <c r="WWG285" s="24"/>
      <c r="WWH285" s="24"/>
      <c r="WWL285" s="3"/>
      <c r="WWM285" s="31"/>
      <c r="WWN285" s="5"/>
      <c r="WWO285" s="9"/>
      <c r="WWR285" s="2"/>
      <c r="WWU285" s="24"/>
      <c r="WWV285" s="24"/>
      <c r="WWW285" s="31"/>
      <c r="WWX285" s="24"/>
      <c r="WWY285" s="24"/>
      <c r="WWZ285" s="24"/>
      <c r="WXA285" s="24"/>
      <c r="WXB285" s="24"/>
      <c r="WXC285" s="24"/>
      <c r="WXD285" s="24"/>
      <c r="WXE285" s="24"/>
      <c r="WXF285" s="24"/>
      <c r="WXG285" s="24"/>
      <c r="WXH285" s="24"/>
      <c r="WXI285" s="24"/>
      <c r="WXJ285" s="24"/>
      <c r="WXK285" s="24"/>
      <c r="WXL285" s="24"/>
      <c r="WXP285" s="3"/>
      <c r="WXQ285" s="31"/>
      <c r="WXR285" s="5"/>
      <c r="WXS285" s="9"/>
      <c r="WXV285" s="2"/>
      <c r="WXY285" s="24"/>
      <c r="WXZ285" s="24"/>
      <c r="WYA285" s="31"/>
      <c r="WYB285" s="24"/>
      <c r="WYC285" s="24"/>
      <c r="WYD285" s="24"/>
      <c r="WYE285" s="24"/>
      <c r="WYF285" s="24"/>
      <c r="WYG285" s="24"/>
      <c r="WYH285" s="24"/>
      <c r="WYI285" s="24"/>
      <c r="WYJ285" s="24"/>
      <c r="WYK285" s="24"/>
      <c r="WYL285" s="24"/>
      <c r="WYM285" s="24"/>
      <c r="WYN285" s="24"/>
      <c r="WYO285" s="24"/>
      <c r="WYP285" s="24"/>
      <c r="WYT285" s="3"/>
      <c r="WYU285" s="31"/>
      <c r="WYV285" s="5"/>
      <c r="WYW285" s="9"/>
      <c r="WYZ285" s="2"/>
      <c r="WZC285" s="24"/>
      <c r="WZD285" s="24"/>
      <c r="WZE285" s="31"/>
      <c r="WZF285" s="24"/>
      <c r="WZG285" s="24"/>
      <c r="WZH285" s="24"/>
      <c r="WZI285" s="24"/>
      <c r="WZJ285" s="24"/>
      <c r="WZK285" s="24"/>
      <c r="WZL285" s="24"/>
      <c r="WZM285" s="24"/>
      <c r="WZN285" s="24"/>
      <c r="WZO285" s="24"/>
      <c r="WZP285" s="24"/>
      <c r="WZQ285" s="24"/>
      <c r="WZR285" s="24"/>
      <c r="WZS285" s="24"/>
      <c r="WZT285" s="24"/>
      <c r="WZX285" s="3"/>
      <c r="WZY285" s="31"/>
      <c r="WZZ285" s="5"/>
      <c r="XAA285" s="9"/>
      <c r="XAD285" s="2"/>
      <c r="XAG285" s="24"/>
      <c r="XAH285" s="24"/>
      <c r="XAI285" s="31"/>
      <c r="XAJ285" s="24"/>
      <c r="XAK285" s="24"/>
      <c r="XAL285" s="24"/>
      <c r="XAM285" s="24"/>
      <c r="XAN285" s="24"/>
      <c r="XAO285" s="24"/>
      <c r="XAP285" s="24"/>
      <c r="XAQ285" s="24"/>
      <c r="XAR285" s="24"/>
      <c r="XAS285" s="24"/>
      <c r="XAT285" s="24"/>
      <c r="XAU285" s="24"/>
      <c r="XAV285" s="24"/>
      <c r="XAW285" s="24"/>
      <c r="XAX285" s="24"/>
      <c r="XBB285" s="3"/>
      <c r="XBC285" s="31"/>
      <c r="XBD285" s="5"/>
      <c r="XBE285" s="9"/>
      <c r="XBH285" s="2"/>
      <c r="XBK285" s="24"/>
      <c r="XBL285" s="24"/>
      <c r="XBM285" s="31"/>
      <c r="XBN285" s="24"/>
      <c r="XBO285" s="24"/>
      <c r="XBP285" s="24"/>
      <c r="XBQ285" s="24"/>
      <c r="XBR285" s="24"/>
      <c r="XBS285" s="24"/>
      <c r="XBT285" s="24"/>
      <c r="XBU285" s="24"/>
      <c r="XBV285" s="24"/>
      <c r="XBW285" s="24"/>
      <c r="XBX285" s="24"/>
      <c r="XBY285" s="24"/>
      <c r="XBZ285" s="24"/>
      <c r="XCA285" s="24"/>
      <c r="XCB285" s="24"/>
      <c r="XCF285" s="3"/>
      <c r="XCG285" s="31"/>
      <c r="XCH285" s="5"/>
      <c r="XCI285" s="9"/>
      <c r="XCL285" s="2"/>
      <c r="XCO285" s="24"/>
      <c r="XCP285" s="24"/>
      <c r="XCQ285" s="31"/>
      <c r="XCR285" s="24"/>
      <c r="XCS285" s="24"/>
      <c r="XCT285" s="24"/>
      <c r="XCU285" s="24"/>
      <c r="XCV285" s="24"/>
      <c r="XCW285" s="24"/>
      <c r="XCX285" s="24"/>
      <c r="XCY285" s="24"/>
      <c r="XCZ285" s="24"/>
      <c r="XDA285" s="24"/>
      <c r="XDB285" s="24"/>
      <c r="XDC285" s="24"/>
      <c r="XDD285" s="24"/>
      <c r="XDE285" s="24"/>
      <c r="XDF285" s="24"/>
      <c r="XDJ285" s="3"/>
      <c r="XDK285" s="31"/>
      <c r="XDL285" s="5"/>
      <c r="XDM285" s="9"/>
      <c r="XDP285" s="2"/>
      <c r="XDS285" s="24"/>
      <c r="XDT285" s="24"/>
      <c r="XDU285" s="31"/>
      <c r="XDV285" s="24"/>
      <c r="XDW285" s="24"/>
      <c r="XDX285" s="24"/>
      <c r="XDY285" s="24"/>
      <c r="XDZ285" s="24"/>
      <c r="XEA285" s="24"/>
      <c r="XEB285" s="24"/>
      <c r="XEC285" s="24"/>
      <c r="XED285" s="24"/>
      <c r="XEE285" s="24"/>
      <c r="XEF285" s="24"/>
      <c r="XEG285" s="24"/>
      <c r="XEH285" s="24"/>
      <c r="XEI285" s="24"/>
      <c r="XEJ285" s="24"/>
      <c r="XEN285" s="3"/>
      <c r="XEO285" s="31"/>
      <c r="XEP285" s="5"/>
      <c r="XEQ285" s="9"/>
    </row>
    <row r="286" spans="1:4094 4098:6144 6147:11264 11268:13311 13314:14334 14337:16371" ht="15" hidden="1" customHeight="1" outlineLevel="1" x14ac:dyDescent="0.2">
      <c r="A286" s="3">
        <v>44767</v>
      </c>
      <c r="B286" s="19">
        <v>760</v>
      </c>
      <c r="C286" s="5" t="s">
        <v>5</v>
      </c>
      <c r="D286" s="9" t="s">
        <v>1434</v>
      </c>
      <c r="E286"/>
      <c r="K286" s="19">
        <v>760</v>
      </c>
      <c r="Z286" s="20">
        <f t="shared" ref="Z286:Z327" si="15">SUM(E286:Y286)</f>
        <v>760</v>
      </c>
      <c r="AA286" s="20" t="str">
        <f t="shared" si="13"/>
        <v>44767760</v>
      </c>
      <c r="AB286" t="s">
        <v>2240</v>
      </c>
      <c r="AC286" t="s">
        <v>2248</v>
      </c>
      <c r="AD286" t="s">
        <v>2267</v>
      </c>
    </row>
    <row r="287" spans="1:4094 4098:6144 6147:11264 11268:13311 13314:14334 14337:16371" ht="15" hidden="1" customHeight="1" outlineLevel="1" x14ac:dyDescent="0.2">
      <c r="A287" s="3">
        <v>44763</v>
      </c>
      <c r="B287" s="19">
        <v>17100</v>
      </c>
      <c r="C287" s="5" t="s">
        <v>302</v>
      </c>
      <c r="D287" s="9" t="s">
        <v>1435</v>
      </c>
      <c r="E287"/>
      <c r="J287" s="19">
        <v>17100</v>
      </c>
      <c r="Z287" s="20">
        <f t="shared" si="15"/>
        <v>17100</v>
      </c>
      <c r="AA287" s="20" t="str">
        <f t="shared" si="13"/>
        <v>4476317100</v>
      </c>
      <c r="AB287" t="s">
        <v>2219</v>
      </c>
      <c r="AC287" t="s">
        <v>2245</v>
      </c>
      <c r="AD287" t="s">
        <v>2266</v>
      </c>
    </row>
    <row r="288" spans="1:4094 4098:6144 6147:11264 11268:13311 13314:14334 14337:16371" ht="15" hidden="1" customHeight="1" outlineLevel="1" x14ac:dyDescent="0.2">
      <c r="A288" s="3">
        <v>44763</v>
      </c>
      <c r="B288" s="19">
        <v>40000</v>
      </c>
      <c r="C288" s="5" t="s">
        <v>28</v>
      </c>
      <c r="D288" s="9" t="s">
        <v>1436</v>
      </c>
      <c r="E288"/>
      <c r="V288" s="19">
        <f>B288</f>
        <v>40000</v>
      </c>
      <c r="Z288" s="20">
        <f t="shared" si="15"/>
        <v>40000</v>
      </c>
      <c r="AA288" s="20" t="str">
        <f t="shared" si="13"/>
        <v>4476340000</v>
      </c>
      <c r="AB288" t="s">
        <v>2236</v>
      </c>
      <c r="AC288" t="s">
        <v>2248</v>
      </c>
      <c r="AD288" t="s">
        <v>2236</v>
      </c>
    </row>
    <row r="289" spans="1:30" ht="15" hidden="1" customHeight="1" outlineLevel="1" x14ac:dyDescent="0.2">
      <c r="A289" s="3">
        <v>44762</v>
      </c>
      <c r="B289" s="19">
        <v>50000</v>
      </c>
      <c r="C289" s="5" t="s">
        <v>28</v>
      </c>
      <c r="D289" s="9" t="s">
        <v>1437</v>
      </c>
      <c r="E289"/>
      <c r="V289" s="20">
        <f>B289</f>
        <v>50000</v>
      </c>
      <c r="Z289" s="20">
        <f t="shared" si="15"/>
        <v>50000</v>
      </c>
      <c r="AA289" s="20" t="str">
        <f t="shared" si="13"/>
        <v>4476250000</v>
      </c>
      <c r="AB289" t="s">
        <v>2236</v>
      </c>
      <c r="AC289" t="s">
        <v>2248</v>
      </c>
      <c r="AD289" t="s">
        <v>2236</v>
      </c>
    </row>
    <row r="290" spans="1:30" ht="15" hidden="1" customHeight="1" outlineLevel="1" x14ac:dyDescent="0.2">
      <c r="A290" s="3">
        <v>44761</v>
      </c>
      <c r="B290" s="19">
        <v>40000</v>
      </c>
      <c r="C290" s="5" t="s">
        <v>306</v>
      </c>
      <c r="D290" s="9" t="s">
        <v>307</v>
      </c>
      <c r="E290"/>
      <c r="O290" s="19">
        <v>40000</v>
      </c>
      <c r="Z290" s="20">
        <f t="shared" si="15"/>
        <v>40000</v>
      </c>
      <c r="AA290" s="20" t="str">
        <f t="shared" si="13"/>
        <v>4476140000</v>
      </c>
      <c r="AB290" t="s">
        <v>2213</v>
      </c>
      <c r="AC290" t="s">
        <v>2248</v>
      </c>
      <c r="AD290" t="s">
        <v>2213</v>
      </c>
    </row>
    <row r="291" spans="1:30" ht="15" hidden="1" customHeight="1" outlineLevel="1" x14ac:dyDescent="0.2">
      <c r="A291" s="3">
        <v>44760</v>
      </c>
      <c r="B291" s="19">
        <v>369.09</v>
      </c>
      <c r="C291" s="5" t="s">
        <v>7</v>
      </c>
      <c r="D291" s="9" t="s">
        <v>1280</v>
      </c>
      <c r="E291" s="20">
        <f>B291</f>
        <v>369.09</v>
      </c>
      <c r="Z291" s="20">
        <f t="shared" si="15"/>
        <v>369.09</v>
      </c>
      <c r="AA291" s="20" t="str">
        <f t="shared" si="13"/>
        <v>44760369,09</v>
      </c>
      <c r="AB291" t="s">
        <v>2204</v>
      </c>
      <c r="AC291" t="s">
        <v>2245</v>
      </c>
      <c r="AD291" t="s">
        <v>2262</v>
      </c>
    </row>
    <row r="292" spans="1:30" ht="15" hidden="1" customHeight="1" outlineLevel="1" x14ac:dyDescent="0.2">
      <c r="A292" s="3">
        <v>44760</v>
      </c>
      <c r="B292" s="19">
        <v>3236</v>
      </c>
      <c r="C292" s="5" t="s">
        <v>1207</v>
      </c>
      <c r="D292" s="9" t="s">
        <v>308</v>
      </c>
      <c r="E292"/>
      <c r="S292" s="19">
        <v>3236</v>
      </c>
      <c r="Z292" s="20">
        <f t="shared" si="15"/>
        <v>3236</v>
      </c>
      <c r="AA292" s="20" t="str">
        <f t="shared" si="13"/>
        <v>447603236</v>
      </c>
      <c r="AB292" t="s">
        <v>2211</v>
      </c>
      <c r="AC292" t="s">
        <v>2245</v>
      </c>
      <c r="AD292" t="s">
        <v>2263</v>
      </c>
    </row>
    <row r="293" spans="1:30" ht="15" hidden="1" customHeight="1" outlineLevel="1" x14ac:dyDescent="0.2">
      <c r="A293" s="3">
        <v>44760</v>
      </c>
      <c r="B293" s="19">
        <v>34284.61</v>
      </c>
      <c r="C293" s="5" t="s">
        <v>309</v>
      </c>
      <c r="D293" s="9" t="s">
        <v>1438</v>
      </c>
      <c r="E293"/>
      <c r="G293" s="4">
        <v>34284.61</v>
      </c>
      <c r="Z293" s="20">
        <f t="shared" si="15"/>
        <v>34284.61</v>
      </c>
      <c r="AA293" s="20" t="str">
        <f t="shared" si="13"/>
        <v>4476034284,61</v>
      </c>
      <c r="AB293" t="s">
        <v>2209</v>
      </c>
      <c r="AC293" t="s">
        <v>2244</v>
      </c>
      <c r="AD293" t="s">
        <v>2209</v>
      </c>
    </row>
    <row r="294" spans="1:30" ht="15" hidden="1" customHeight="1" outlineLevel="1" x14ac:dyDescent="0.2">
      <c r="A294" s="3">
        <v>44757</v>
      </c>
      <c r="B294" s="19">
        <v>40000</v>
      </c>
      <c r="C294" s="5" t="s">
        <v>7</v>
      </c>
      <c r="D294" s="9" t="s">
        <v>1439</v>
      </c>
      <c r="E294"/>
      <c r="G294" s="4">
        <v>40000</v>
      </c>
      <c r="Z294" s="20">
        <f t="shared" si="15"/>
        <v>40000</v>
      </c>
      <c r="AA294" s="20" t="str">
        <f t="shared" si="13"/>
        <v>4475740000</v>
      </c>
      <c r="AB294" t="s">
        <v>2209</v>
      </c>
      <c r="AC294" t="s">
        <v>2244</v>
      </c>
      <c r="AD294" t="s">
        <v>2209</v>
      </c>
    </row>
    <row r="295" spans="1:30" ht="15" hidden="1" customHeight="1" outlineLevel="1" x14ac:dyDescent="0.2">
      <c r="A295" s="3">
        <v>44757</v>
      </c>
      <c r="B295" s="19">
        <v>88</v>
      </c>
      <c r="C295" s="5" t="s">
        <v>7</v>
      </c>
      <c r="D295" s="9" t="s">
        <v>312</v>
      </c>
      <c r="E295" s="20">
        <f>B295</f>
        <v>88</v>
      </c>
      <c r="Z295" s="20">
        <f t="shared" si="15"/>
        <v>88</v>
      </c>
      <c r="AA295" s="20" t="str">
        <f t="shared" si="13"/>
        <v>4475788</v>
      </c>
      <c r="AB295" t="s">
        <v>2204</v>
      </c>
      <c r="AC295" t="s">
        <v>2245</v>
      </c>
      <c r="AD295" t="s">
        <v>2262</v>
      </c>
    </row>
    <row r="296" spans="1:30" ht="15" hidden="1" customHeight="1" outlineLevel="1" x14ac:dyDescent="0.2">
      <c r="A296" s="3">
        <v>44757</v>
      </c>
      <c r="B296" s="19">
        <v>4385.71</v>
      </c>
      <c r="C296" s="5" t="s">
        <v>7</v>
      </c>
      <c r="D296" s="9" t="s">
        <v>1440</v>
      </c>
      <c r="E296"/>
      <c r="G296" s="2">
        <f>B296</f>
        <v>4385.71</v>
      </c>
      <c r="Z296" s="20">
        <f t="shared" si="15"/>
        <v>4385.71</v>
      </c>
      <c r="AA296" s="20" t="str">
        <f t="shared" si="13"/>
        <v>447574385,71</v>
      </c>
      <c r="AB296" t="s">
        <v>2212</v>
      </c>
      <c r="AC296" t="s">
        <v>2244</v>
      </c>
      <c r="AD296" t="s">
        <v>2209</v>
      </c>
    </row>
    <row r="297" spans="1:30" ht="15" hidden="1" customHeight="1" outlineLevel="1" x14ac:dyDescent="0.2">
      <c r="A297" s="3">
        <v>44757</v>
      </c>
      <c r="B297" s="19">
        <v>160</v>
      </c>
      <c r="C297" s="5" t="s">
        <v>7</v>
      </c>
      <c r="D297" s="9" t="s">
        <v>314</v>
      </c>
      <c r="E297" s="20">
        <f>B297</f>
        <v>160</v>
      </c>
      <c r="Z297" s="20">
        <f t="shared" si="15"/>
        <v>160</v>
      </c>
      <c r="AA297" s="20" t="str">
        <f t="shared" si="13"/>
        <v>44757160</v>
      </c>
      <c r="AB297" t="s">
        <v>2204</v>
      </c>
      <c r="AC297" t="s">
        <v>2245</v>
      </c>
      <c r="AD297" t="s">
        <v>2262</v>
      </c>
    </row>
    <row r="298" spans="1:30" ht="15" hidden="1" customHeight="1" outlineLevel="1" x14ac:dyDescent="0.2">
      <c r="A298" s="3">
        <v>44757</v>
      </c>
      <c r="B298" s="19">
        <v>22000</v>
      </c>
      <c r="C298" s="5" t="s">
        <v>7</v>
      </c>
      <c r="D298" s="9" t="s">
        <v>1439</v>
      </c>
      <c r="E298"/>
      <c r="G298" s="2">
        <f>B298</f>
        <v>22000</v>
      </c>
      <c r="Z298" s="20">
        <f t="shared" si="15"/>
        <v>22000</v>
      </c>
      <c r="AA298" s="20" t="str">
        <f t="shared" si="13"/>
        <v>4475722000</v>
      </c>
      <c r="AB298" t="s">
        <v>2209</v>
      </c>
      <c r="AC298" t="s">
        <v>2244</v>
      </c>
      <c r="AD298" t="s">
        <v>2209</v>
      </c>
    </row>
    <row r="299" spans="1:30" ht="15" hidden="1" customHeight="1" outlineLevel="1" x14ac:dyDescent="0.2">
      <c r="A299" s="3">
        <v>44757</v>
      </c>
      <c r="B299" s="19">
        <v>17.54</v>
      </c>
      <c r="C299" s="5" t="s">
        <v>7</v>
      </c>
      <c r="D299" s="9" t="s">
        <v>316</v>
      </c>
      <c r="E299" s="20">
        <f>B299</f>
        <v>17.54</v>
      </c>
      <c r="Z299" s="20">
        <f t="shared" si="15"/>
        <v>17.54</v>
      </c>
      <c r="AA299" s="20" t="str">
        <f t="shared" si="13"/>
        <v>4475717,54</v>
      </c>
      <c r="AB299" t="s">
        <v>2204</v>
      </c>
      <c r="AC299" t="s">
        <v>2245</v>
      </c>
      <c r="AD299" t="s">
        <v>2262</v>
      </c>
    </row>
    <row r="300" spans="1:30" ht="15" hidden="1" customHeight="1" outlineLevel="1" x14ac:dyDescent="0.2">
      <c r="A300" s="3">
        <v>44756</v>
      </c>
      <c r="B300" s="19">
        <v>90000</v>
      </c>
      <c r="C300" s="5" t="s">
        <v>28</v>
      </c>
      <c r="D300" s="9" t="s">
        <v>1441</v>
      </c>
      <c r="E300" t="s">
        <v>2190</v>
      </c>
      <c r="V300" s="19">
        <v>90000</v>
      </c>
      <c r="Z300" s="20">
        <f t="shared" si="15"/>
        <v>90000</v>
      </c>
      <c r="AA300" s="20" t="str">
        <f t="shared" si="13"/>
        <v>4475690000</v>
      </c>
      <c r="AB300" t="s">
        <v>2236</v>
      </c>
      <c r="AC300" t="s">
        <v>2248</v>
      </c>
      <c r="AD300" t="s">
        <v>2236</v>
      </c>
    </row>
    <row r="301" spans="1:30" ht="15" hidden="1" customHeight="1" outlineLevel="1" x14ac:dyDescent="0.2">
      <c r="A301" s="3">
        <v>44756</v>
      </c>
      <c r="B301" s="19">
        <v>50000</v>
      </c>
      <c r="C301" s="5" t="s">
        <v>32</v>
      </c>
      <c r="D301" s="9" t="s">
        <v>1442</v>
      </c>
      <c r="E301"/>
      <c r="N301" s="19">
        <v>50000</v>
      </c>
      <c r="Z301" s="20">
        <f t="shared" si="15"/>
        <v>50000</v>
      </c>
      <c r="AA301" s="20" t="str">
        <f t="shared" si="13"/>
        <v>4475650000</v>
      </c>
      <c r="AB301" t="s">
        <v>2222</v>
      </c>
      <c r="AC301" t="s">
        <v>2248</v>
      </c>
      <c r="AD301" t="s">
        <v>2269</v>
      </c>
    </row>
    <row r="302" spans="1:30" ht="15" hidden="1" customHeight="1" outlineLevel="1" x14ac:dyDescent="0.2">
      <c r="A302" s="3">
        <v>44755</v>
      </c>
      <c r="B302" s="19">
        <v>35250</v>
      </c>
      <c r="C302" s="5" t="s">
        <v>309</v>
      </c>
      <c r="D302" s="9" t="s">
        <v>1443</v>
      </c>
      <c r="E302"/>
      <c r="G302" s="4">
        <v>35250</v>
      </c>
      <c r="Z302" s="20">
        <f t="shared" si="15"/>
        <v>35250</v>
      </c>
      <c r="AA302" s="20" t="str">
        <f t="shared" si="13"/>
        <v>4475535250</v>
      </c>
      <c r="AB302" t="s">
        <v>2209</v>
      </c>
      <c r="AC302" t="s">
        <v>2244</v>
      </c>
      <c r="AD302" t="s">
        <v>2209</v>
      </c>
    </row>
    <row r="303" spans="1:30" ht="15" hidden="1" customHeight="1" outlineLevel="1" x14ac:dyDescent="0.2">
      <c r="A303" s="3">
        <v>44754</v>
      </c>
      <c r="B303" s="19">
        <v>80000</v>
      </c>
      <c r="C303" s="5" t="s">
        <v>28</v>
      </c>
      <c r="D303" s="9" t="s">
        <v>1444</v>
      </c>
      <c r="E303"/>
      <c r="V303" s="19">
        <v>80000</v>
      </c>
      <c r="Z303" s="20">
        <f t="shared" si="15"/>
        <v>80000</v>
      </c>
      <c r="AA303" s="20" t="str">
        <f t="shared" si="13"/>
        <v>4475480000</v>
      </c>
      <c r="AB303" t="s">
        <v>2236</v>
      </c>
      <c r="AC303" t="s">
        <v>2248</v>
      </c>
      <c r="AD303" t="s">
        <v>2236</v>
      </c>
    </row>
    <row r="304" spans="1:30" ht="15" hidden="1" customHeight="1" outlineLevel="1" x14ac:dyDescent="0.2">
      <c r="A304" s="3">
        <v>44753</v>
      </c>
      <c r="B304" s="19">
        <v>70000</v>
      </c>
      <c r="C304" s="5" t="s">
        <v>253</v>
      </c>
      <c r="D304" s="9" t="s">
        <v>1445</v>
      </c>
      <c r="E304"/>
      <c r="M304" s="19">
        <v>70000</v>
      </c>
      <c r="Z304" s="20">
        <f t="shared" si="15"/>
        <v>70000</v>
      </c>
      <c r="AA304" s="20" t="str">
        <f t="shared" si="13"/>
        <v>4475370000</v>
      </c>
      <c r="AB304" t="s">
        <v>2202</v>
      </c>
      <c r="AC304" t="s">
        <v>2248</v>
      </c>
      <c r="AD304" t="s">
        <v>2268</v>
      </c>
    </row>
    <row r="305" spans="1:30" ht="15" hidden="1" customHeight="1" outlineLevel="1" x14ac:dyDescent="0.2">
      <c r="A305" s="3">
        <v>44753</v>
      </c>
      <c r="B305" s="19">
        <v>123769.81</v>
      </c>
      <c r="C305" s="5" t="s">
        <v>1225</v>
      </c>
      <c r="D305" s="9" t="s">
        <v>1446</v>
      </c>
      <c r="E305"/>
      <c r="T305" s="19">
        <v>123769.81</v>
      </c>
      <c r="Z305" s="20">
        <f t="shared" si="15"/>
        <v>123769.81</v>
      </c>
      <c r="AA305" s="20" t="str">
        <f t="shared" si="13"/>
        <v>44753123769,81</v>
      </c>
      <c r="AB305" t="s">
        <v>2235</v>
      </c>
      <c r="AC305" t="s">
        <v>2248</v>
      </c>
      <c r="AD305" t="s">
        <v>2235</v>
      </c>
    </row>
    <row r="306" spans="1:30" ht="15" hidden="1" customHeight="1" outlineLevel="1" x14ac:dyDescent="0.2">
      <c r="A306" s="3">
        <v>44750</v>
      </c>
      <c r="B306" s="19">
        <v>87279.92</v>
      </c>
      <c r="C306" s="5" t="s">
        <v>24</v>
      </c>
      <c r="D306" s="9" t="s">
        <v>1447</v>
      </c>
      <c r="E306"/>
      <c r="U306" s="19">
        <v>87279.92</v>
      </c>
      <c r="Z306" s="20">
        <f t="shared" si="15"/>
        <v>87279.92</v>
      </c>
      <c r="AA306" s="20" t="str">
        <f t="shared" si="13"/>
        <v>4475087279,92</v>
      </c>
      <c r="AB306" t="s">
        <v>2203</v>
      </c>
      <c r="AC306" t="s">
        <v>2248</v>
      </c>
      <c r="AD306" t="s">
        <v>2273</v>
      </c>
    </row>
    <row r="307" spans="1:30" ht="15" hidden="1" customHeight="1" outlineLevel="1" x14ac:dyDescent="0.2">
      <c r="A307" s="3">
        <v>44750</v>
      </c>
      <c r="B307" s="19">
        <v>60000</v>
      </c>
      <c r="C307" s="5" t="s">
        <v>28</v>
      </c>
      <c r="D307" s="9" t="s">
        <v>1436</v>
      </c>
      <c r="E307"/>
      <c r="V307" s="19">
        <v>60000</v>
      </c>
      <c r="Z307" s="20">
        <f t="shared" si="15"/>
        <v>60000</v>
      </c>
      <c r="AA307" s="20" t="str">
        <f t="shared" si="13"/>
        <v>4475060000</v>
      </c>
      <c r="AB307" t="s">
        <v>2236</v>
      </c>
      <c r="AC307" t="s">
        <v>2248</v>
      </c>
      <c r="AD307" t="s">
        <v>2236</v>
      </c>
    </row>
    <row r="308" spans="1:30" ht="15" hidden="1" customHeight="1" outlineLevel="1" x14ac:dyDescent="0.2">
      <c r="A308" s="3">
        <v>44750</v>
      </c>
      <c r="B308" s="19">
        <v>30000</v>
      </c>
      <c r="C308" s="5" t="s">
        <v>309</v>
      </c>
      <c r="D308" s="9" t="s">
        <v>1448</v>
      </c>
      <c r="E308"/>
      <c r="G308" s="2">
        <f>B308</f>
        <v>30000</v>
      </c>
      <c r="Z308" s="20">
        <f t="shared" si="15"/>
        <v>30000</v>
      </c>
      <c r="AA308" s="20" t="str">
        <f t="shared" si="13"/>
        <v>4475030000</v>
      </c>
      <c r="AB308" t="s">
        <v>2209</v>
      </c>
      <c r="AC308" t="s">
        <v>2244</v>
      </c>
      <c r="AD308" t="s">
        <v>2209</v>
      </c>
    </row>
    <row r="309" spans="1:30" ht="15" hidden="1" customHeight="1" outlineLevel="1" x14ac:dyDescent="0.2">
      <c r="A309" s="3">
        <v>44750</v>
      </c>
      <c r="B309" s="19">
        <v>17025</v>
      </c>
      <c r="C309" s="5" t="s">
        <v>8</v>
      </c>
      <c r="D309" s="9" t="s">
        <v>1449</v>
      </c>
      <c r="E309"/>
      <c r="S309" s="19">
        <v>17025</v>
      </c>
      <c r="Z309" s="20">
        <f t="shared" si="15"/>
        <v>17025</v>
      </c>
      <c r="AA309" s="20" t="str">
        <f t="shared" si="13"/>
        <v>4475017025</v>
      </c>
      <c r="AB309" t="s">
        <v>2284</v>
      </c>
      <c r="AC309" t="s">
        <v>2248</v>
      </c>
      <c r="AD309" t="s">
        <v>2271</v>
      </c>
    </row>
    <row r="310" spans="1:30" ht="15" hidden="1" customHeight="1" outlineLevel="1" x14ac:dyDescent="0.2">
      <c r="A310" s="3">
        <v>44750</v>
      </c>
      <c r="B310" s="19">
        <v>71.430000000000007</v>
      </c>
      <c r="C310" s="5" t="s">
        <v>309</v>
      </c>
      <c r="D310" s="9" t="s">
        <v>2145</v>
      </c>
      <c r="E310"/>
      <c r="G310" s="2">
        <f>B310</f>
        <v>71.430000000000007</v>
      </c>
      <c r="Z310" s="20">
        <f t="shared" si="15"/>
        <v>71.430000000000007</v>
      </c>
      <c r="AA310" s="20" t="str">
        <f t="shared" si="13"/>
        <v>4475071,43</v>
      </c>
      <c r="AB310" t="s">
        <v>2212</v>
      </c>
      <c r="AC310" t="s">
        <v>2244</v>
      </c>
      <c r="AD310" t="s">
        <v>2209</v>
      </c>
    </row>
    <row r="311" spans="1:30" ht="15" hidden="1" customHeight="1" outlineLevel="1" x14ac:dyDescent="0.2">
      <c r="A311" s="3">
        <v>44749</v>
      </c>
      <c r="B311" s="19">
        <v>25000</v>
      </c>
      <c r="C311" s="5" t="s">
        <v>327</v>
      </c>
      <c r="D311" s="9" t="s">
        <v>1450</v>
      </c>
      <c r="E311"/>
      <c r="O311" s="19">
        <v>25000</v>
      </c>
      <c r="Z311" s="20">
        <f t="shared" si="15"/>
        <v>25000</v>
      </c>
      <c r="AA311" s="20" t="str">
        <f t="shared" si="13"/>
        <v>4474925000</v>
      </c>
      <c r="AB311" t="s">
        <v>2213</v>
      </c>
      <c r="AC311" t="s">
        <v>2248</v>
      </c>
      <c r="AD311" t="s">
        <v>2213</v>
      </c>
    </row>
    <row r="312" spans="1:30" ht="15" hidden="1" customHeight="1" outlineLevel="1" x14ac:dyDescent="0.2">
      <c r="A312" s="3">
        <v>44749</v>
      </c>
      <c r="B312" s="19">
        <v>38264.959999999999</v>
      </c>
      <c r="C312" s="5" t="s">
        <v>1207</v>
      </c>
      <c r="D312" s="9" t="s">
        <v>73</v>
      </c>
      <c r="E312"/>
      <c r="F312" s="19">
        <v>38264.959999999999</v>
      </c>
      <c r="Z312" s="20">
        <f t="shared" si="15"/>
        <v>38264.959999999999</v>
      </c>
      <c r="AA312" s="20" t="str">
        <f t="shared" si="13"/>
        <v>4474938264,96</v>
      </c>
      <c r="AB312" t="s">
        <v>2206</v>
      </c>
      <c r="AC312" t="s">
        <v>2244</v>
      </c>
      <c r="AD312" t="s">
        <v>2209</v>
      </c>
    </row>
    <row r="313" spans="1:30" ht="15" hidden="1" customHeight="1" outlineLevel="1" x14ac:dyDescent="0.2">
      <c r="A313" s="3">
        <v>44749</v>
      </c>
      <c r="B313" s="19">
        <v>15034.93</v>
      </c>
      <c r="C313" s="5" t="s">
        <v>1207</v>
      </c>
      <c r="D313" s="9" t="s">
        <v>74</v>
      </c>
      <c r="E313"/>
      <c r="F313" s="20">
        <f>B313</f>
        <v>15034.93</v>
      </c>
      <c r="Z313" s="20">
        <f t="shared" si="15"/>
        <v>15034.93</v>
      </c>
      <c r="AA313" s="20" t="str">
        <f t="shared" si="13"/>
        <v>4474915034,93</v>
      </c>
      <c r="AB313" t="s">
        <v>2206</v>
      </c>
      <c r="AC313" t="s">
        <v>2244</v>
      </c>
      <c r="AD313" t="s">
        <v>2209</v>
      </c>
    </row>
    <row r="314" spans="1:30" ht="15" hidden="1" customHeight="1" outlineLevel="1" x14ac:dyDescent="0.2">
      <c r="A314" s="3">
        <v>44749</v>
      </c>
      <c r="B314" s="19">
        <v>8807.9</v>
      </c>
      <c r="C314" s="5" t="s">
        <v>25</v>
      </c>
      <c r="D314" s="9" t="s">
        <v>1451</v>
      </c>
      <c r="E314"/>
      <c r="K314" s="19">
        <v>8807.9</v>
      </c>
      <c r="Z314" s="20">
        <f t="shared" si="15"/>
        <v>8807.9</v>
      </c>
      <c r="AA314" s="20" t="str">
        <f t="shared" si="13"/>
        <v>447498807,9</v>
      </c>
      <c r="AB314" t="s">
        <v>2221</v>
      </c>
      <c r="AC314" t="s">
        <v>2248</v>
      </c>
      <c r="AD314" t="s">
        <v>2267</v>
      </c>
    </row>
    <row r="315" spans="1:30" ht="15" hidden="1" customHeight="1" outlineLevel="1" x14ac:dyDescent="0.2">
      <c r="A315" s="3">
        <v>44747</v>
      </c>
      <c r="B315" s="19">
        <v>5123</v>
      </c>
      <c r="C315" s="5" t="s">
        <v>1207</v>
      </c>
      <c r="D315" s="9" t="s">
        <v>330</v>
      </c>
      <c r="E315"/>
      <c r="F315" s="19">
        <v>5123</v>
      </c>
      <c r="Z315" s="20">
        <f t="shared" si="15"/>
        <v>5123</v>
      </c>
      <c r="AA315" s="20" t="str">
        <f t="shared" si="13"/>
        <v>447475123</v>
      </c>
      <c r="AB315" t="s">
        <v>2205</v>
      </c>
      <c r="AC315" t="s">
        <v>2244</v>
      </c>
      <c r="AD315" t="s">
        <v>2209</v>
      </c>
    </row>
    <row r="316" spans="1:30" ht="15" hidden="1" customHeight="1" outlineLevel="1" x14ac:dyDescent="0.2">
      <c r="A316" s="3">
        <v>44747</v>
      </c>
      <c r="B316" s="19">
        <v>25000</v>
      </c>
      <c r="C316" s="6" t="s">
        <v>1211</v>
      </c>
      <c r="D316" s="9" t="s">
        <v>1452</v>
      </c>
      <c r="E316"/>
      <c r="L316" s="19">
        <v>25000</v>
      </c>
      <c r="Z316" s="20">
        <f t="shared" si="15"/>
        <v>25000</v>
      </c>
      <c r="AA316" s="20" t="str">
        <f t="shared" si="13"/>
        <v>4474725000</v>
      </c>
      <c r="AB316" t="s">
        <v>2201</v>
      </c>
      <c r="AC316" t="s">
        <v>2248</v>
      </c>
      <c r="AD316" t="s">
        <v>2265</v>
      </c>
    </row>
    <row r="317" spans="1:30" ht="15" hidden="1" customHeight="1" outlineLevel="1" x14ac:dyDescent="0.2">
      <c r="A317" s="3">
        <v>44747</v>
      </c>
      <c r="B317" s="19">
        <v>80000</v>
      </c>
      <c r="C317" s="5" t="s">
        <v>28</v>
      </c>
      <c r="D317" s="9" t="s">
        <v>1436</v>
      </c>
      <c r="E317"/>
      <c r="V317" s="19">
        <v>80000</v>
      </c>
      <c r="Z317" s="20">
        <f t="shared" si="15"/>
        <v>80000</v>
      </c>
      <c r="AA317" s="20" t="str">
        <f t="shared" si="13"/>
        <v>4474780000</v>
      </c>
      <c r="AB317" t="s">
        <v>2236</v>
      </c>
      <c r="AC317" t="s">
        <v>2248</v>
      </c>
      <c r="AD317" t="s">
        <v>2236</v>
      </c>
    </row>
    <row r="318" spans="1:30" ht="15" hidden="1" customHeight="1" outlineLevel="1" x14ac:dyDescent="0.2">
      <c r="A318" s="3">
        <v>44747</v>
      </c>
      <c r="B318" s="19">
        <v>25000</v>
      </c>
      <c r="C318" s="6" t="s">
        <v>1211</v>
      </c>
      <c r="D318" s="9" t="s">
        <v>1452</v>
      </c>
      <c r="E318"/>
      <c r="L318" s="19">
        <v>25000</v>
      </c>
      <c r="Z318" s="20">
        <f t="shared" si="15"/>
        <v>25000</v>
      </c>
      <c r="AA318" s="20" t="str">
        <f t="shared" si="13"/>
        <v>4474725000</v>
      </c>
      <c r="AB318" t="s">
        <v>2201</v>
      </c>
      <c r="AC318" t="s">
        <v>2248</v>
      </c>
      <c r="AD318" t="s">
        <v>2265</v>
      </c>
    </row>
    <row r="319" spans="1:30" ht="15" hidden="1" customHeight="1" outlineLevel="1" x14ac:dyDescent="0.2">
      <c r="A319" s="3">
        <v>44747</v>
      </c>
      <c r="B319" s="19">
        <v>598.62</v>
      </c>
      <c r="C319" s="5" t="s">
        <v>1207</v>
      </c>
      <c r="D319" s="9" t="s">
        <v>1304</v>
      </c>
      <c r="E319"/>
      <c r="F319" s="19">
        <v>598.62</v>
      </c>
      <c r="Z319" s="20">
        <f t="shared" si="15"/>
        <v>598.62</v>
      </c>
      <c r="AA319" s="20" t="str">
        <f t="shared" si="13"/>
        <v>44747598,62</v>
      </c>
      <c r="AB319" t="s">
        <v>2206</v>
      </c>
      <c r="AC319" t="s">
        <v>2244</v>
      </c>
      <c r="AD319" t="s">
        <v>2209</v>
      </c>
    </row>
    <row r="320" spans="1:30" ht="15" hidden="1" customHeight="1" outlineLevel="1" x14ac:dyDescent="0.2">
      <c r="A320" s="3">
        <v>44746</v>
      </c>
      <c r="B320" s="19">
        <v>40000</v>
      </c>
      <c r="C320" s="5" t="s">
        <v>306</v>
      </c>
      <c r="D320" s="9" t="s">
        <v>333</v>
      </c>
      <c r="E320"/>
      <c r="O320" s="19">
        <v>40000</v>
      </c>
      <c r="Z320" s="20">
        <f t="shared" si="15"/>
        <v>40000</v>
      </c>
      <c r="AA320" s="20" t="str">
        <f t="shared" si="13"/>
        <v>4474640000</v>
      </c>
      <c r="AB320" t="s">
        <v>2213</v>
      </c>
      <c r="AC320" t="s">
        <v>2248</v>
      </c>
      <c r="AD320" t="s">
        <v>2213</v>
      </c>
    </row>
    <row r="321" spans="1:4094 4098:6144 6147:11264 11268:13311 13314:14334 14337:16371" ht="15" hidden="1" customHeight="1" outlineLevel="1" x14ac:dyDescent="0.2">
      <c r="A321" s="3">
        <v>44743</v>
      </c>
      <c r="B321" s="19">
        <v>47143.57</v>
      </c>
      <c r="C321" s="5" t="s">
        <v>7</v>
      </c>
      <c r="D321" s="9" t="s">
        <v>1453</v>
      </c>
      <c r="E321"/>
      <c r="G321" s="4">
        <v>47143.57</v>
      </c>
      <c r="Z321" s="20">
        <f t="shared" si="15"/>
        <v>47143.57</v>
      </c>
      <c r="AA321" s="20" t="str">
        <f t="shared" si="13"/>
        <v>4474347143,57</v>
      </c>
      <c r="AB321" t="s">
        <v>2209</v>
      </c>
      <c r="AC321" t="s">
        <v>2244</v>
      </c>
      <c r="AD321" t="s">
        <v>2209</v>
      </c>
    </row>
    <row r="322" spans="1:4094 4098:6144 6147:11264 11268:13311 13314:14334 14337:16371" ht="15" hidden="1" customHeight="1" outlineLevel="1" x14ac:dyDescent="0.2">
      <c r="A322" s="3">
        <v>44743</v>
      </c>
      <c r="B322" s="19">
        <v>188.57</v>
      </c>
      <c r="C322" s="5" t="s">
        <v>7</v>
      </c>
      <c r="D322" s="9" t="s">
        <v>335</v>
      </c>
      <c r="E322" s="20">
        <f>B322</f>
        <v>188.57</v>
      </c>
      <c r="Z322" s="20">
        <f t="shared" si="15"/>
        <v>188.57</v>
      </c>
      <c r="AA322" s="20" t="str">
        <f t="shared" si="13"/>
        <v>44743188,57</v>
      </c>
      <c r="AB322" t="s">
        <v>2204</v>
      </c>
      <c r="AC322" t="s">
        <v>2245</v>
      </c>
      <c r="AD322" t="s">
        <v>2262</v>
      </c>
    </row>
    <row r="323" spans="1:4094 4098:6144 6147:11264 11268:13311 13314:14334 14337:16371" ht="15" hidden="1" customHeight="1" outlineLevel="1" x14ac:dyDescent="0.2">
      <c r="A323" s="3">
        <v>44743</v>
      </c>
      <c r="B323" s="19">
        <v>40000</v>
      </c>
      <c r="C323" s="5" t="s">
        <v>32</v>
      </c>
      <c r="D323" s="9" t="s">
        <v>1442</v>
      </c>
      <c r="E323"/>
      <c r="N323" s="20">
        <f>B323</f>
        <v>40000</v>
      </c>
      <c r="Z323" s="20">
        <f t="shared" si="15"/>
        <v>40000</v>
      </c>
      <c r="AA323" s="20" t="str">
        <f t="shared" si="13"/>
        <v>4474340000</v>
      </c>
      <c r="AB323" t="s">
        <v>2222</v>
      </c>
      <c r="AC323" t="s">
        <v>2248</v>
      </c>
      <c r="AD323" t="s">
        <v>2269</v>
      </c>
    </row>
    <row r="324" spans="1:4094 4098:6144 6147:11264 11268:13311 13314:14334 14337:16371" ht="15" hidden="1" customHeight="1" outlineLevel="1" x14ac:dyDescent="0.2">
      <c r="A324" s="3">
        <v>44743</v>
      </c>
      <c r="B324" s="19">
        <v>235.83</v>
      </c>
      <c r="C324" s="5" t="s">
        <v>7</v>
      </c>
      <c r="D324" s="9" t="s">
        <v>336</v>
      </c>
      <c r="E324" s="20">
        <f>B324</f>
        <v>235.83</v>
      </c>
      <c r="Z324" s="20">
        <f t="shared" si="15"/>
        <v>235.83</v>
      </c>
      <c r="AA324" s="20" t="str">
        <f t="shared" ref="AA324:AA387" si="16">A324&amp;B324</f>
        <v>44743235,83</v>
      </c>
      <c r="AB324" t="s">
        <v>2204</v>
      </c>
      <c r="AC324" t="s">
        <v>2245</v>
      </c>
      <c r="AD324" t="s">
        <v>2262</v>
      </c>
    </row>
    <row r="325" spans="1:4094 4098:6144 6147:11264 11268:13311 13314:14334 14337:16371" ht="15" hidden="1" customHeight="1" outlineLevel="1" x14ac:dyDescent="0.2">
      <c r="A325" s="3">
        <v>44743</v>
      </c>
      <c r="B325" s="19">
        <v>29999</v>
      </c>
      <c r="C325" s="5" t="s">
        <v>1207</v>
      </c>
      <c r="D325" s="9" t="s">
        <v>337</v>
      </c>
      <c r="E325"/>
      <c r="F325" s="20">
        <f>B325</f>
        <v>29999</v>
      </c>
      <c r="Z325" s="20">
        <f t="shared" si="15"/>
        <v>29999</v>
      </c>
      <c r="AA325" s="20" t="str">
        <f t="shared" si="16"/>
        <v>4474329999</v>
      </c>
      <c r="AB325" t="s">
        <v>2205</v>
      </c>
      <c r="AC325" t="s">
        <v>2244</v>
      </c>
      <c r="AD325" t="s">
        <v>2209</v>
      </c>
    </row>
    <row r="326" spans="1:4094 4098:6144 6147:11264 11268:13311 13314:14334 14337:16371" ht="15" hidden="1" customHeight="1" outlineLevel="1" x14ac:dyDescent="0.2">
      <c r="A326" s="3">
        <v>44743</v>
      </c>
      <c r="B326" s="19">
        <v>990</v>
      </c>
      <c r="C326" s="5" t="s">
        <v>7</v>
      </c>
      <c r="D326" s="9" t="s">
        <v>1454</v>
      </c>
      <c r="E326" s="20">
        <f>B326</f>
        <v>990</v>
      </c>
      <c r="Z326" s="20">
        <f t="shared" si="15"/>
        <v>990</v>
      </c>
      <c r="AA326" s="20" t="str">
        <f t="shared" si="16"/>
        <v>44743990</v>
      </c>
      <c r="AB326" t="s">
        <v>2204</v>
      </c>
      <c r="AC326" t="s">
        <v>2245</v>
      </c>
      <c r="AD326" t="s">
        <v>2262</v>
      </c>
    </row>
    <row r="327" spans="1:4094 4098:6144 6147:11264 11268:13311 13314:14334 14337:16371" ht="15" hidden="1" customHeight="1" outlineLevel="1" x14ac:dyDescent="0.2">
      <c r="A327" s="3">
        <v>44743</v>
      </c>
      <c r="B327" s="19">
        <v>58958.52</v>
      </c>
      <c r="C327" s="5" t="s">
        <v>7</v>
      </c>
      <c r="D327" s="9" t="s">
        <v>1455</v>
      </c>
      <c r="E327"/>
      <c r="G327" s="2">
        <f>B327</f>
        <v>58958.52</v>
      </c>
      <c r="Z327" s="20">
        <f t="shared" si="15"/>
        <v>58958.52</v>
      </c>
      <c r="AA327" s="20" t="str">
        <f t="shared" si="16"/>
        <v>4474358958,52</v>
      </c>
      <c r="AB327" t="s">
        <v>2209</v>
      </c>
      <c r="AC327" t="s">
        <v>2244</v>
      </c>
      <c r="AD327" t="s">
        <v>2209</v>
      </c>
    </row>
    <row r="328" spans="1:4094 4098:6144 6147:11264 11268:13311 13314:14334 14337:16371" ht="15" customHeight="1" collapsed="1" x14ac:dyDescent="0.2">
      <c r="A328" s="55"/>
      <c r="B328" s="28">
        <f>SUM(B286:B327)</f>
        <v>1336142.0100000005</v>
      </c>
      <c r="C328" s="56"/>
      <c r="D328" s="57"/>
      <c r="E328" s="41"/>
      <c r="F328" s="41"/>
      <c r="G328" s="58"/>
      <c r="H328" s="41"/>
      <c r="I328" s="41"/>
      <c r="J328" s="43"/>
      <c r="K328" s="43"/>
      <c r="L328" s="28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1"/>
      <c r="AC328" s="41"/>
      <c r="AD328" s="41"/>
      <c r="AE328" s="3"/>
      <c r="AF328" s="31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V328" s="3"/>
      <c r="AW328" s="31"/>
      <c r="AX328" s="5"/>
      <c r="AY328" s="9"/>
      <c r="BB328" s="2"/>
      <c r="BE328" s="24"/>
      <c r="BF328" s="24"/>
      <c r="BG328" s="31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Z328" s="3"/>
      <c r="CA328" s="31"/>
      <c r="CB328" s="5"/>
      <c r="CC328" s="9"/>
      <c r="CF328" s="2"/>
      <c r="CI328" s="24"/>
      <c r="CJ328" s="24"/>
      <c r="CK328" s="31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D328" s="3"/>
      <c r="DE328" s="31"/>
      <c r="DF328" s="5"/>
      <c r="DG328" s="9"/>
      <c r="DJ328" s="2"/>
      <c r="DM328" s="24"/>
      <c r="DN328" s="24"/>
      <c r="DO328" s="31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H328" s="3"/>
      <c r="EI328" s="31"/>
      <c r="EJ328" s="5"/>
      <c r="EK328" s="9"/>
      <c r="EN328" s="2"/>
      <c r="EQ328" s="24"/>
      <c r="ER328" s="24"/>
      <c r="ES328" s="31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L328" s="3"/>
      <c r="FM328" s="31"/>
      <c r="FN328" s="5"/>
      <c r="FO328" s="9"/>
      <c r="FR328" s="2"/>
      <c r="FU328" s="24"/>
      <c r="FV328" s="24"/>
      <c r="FW328" s="31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P328" s="3"/>
      <c r="GQ328" s="31"/>
      <c r="GR328" s="5"/>
      <c r="GS328" s="9"/>
      <c r="GV328" s="2"/>
      <c r="GY328" s="24"/>
      <c r="GZ328" s="24"/>
      <c r="HA328" s="31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T328" s="3"/>
      <c r="HU328" s="31"/>
      <c r="HV328" s="5"/>
      <c r="HW328" s="9"/>
      <c r="HZ328" s="2"/>
      <c r="IC328" s="24"/>
      <c r="ID328" s="24"/>
      <c r="IE328" s="31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X328" s="3"/>
      <c r="IY328" s="31"/>
      <c r="IZ328" s="5"/>
      <c r="JA328" s="9"/>
      <c r="JD328" s="2"/>
      <c r="JG328" s="24"/>
      <c r="JH328" s="24"/>
      <c r="JI328" s="31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KB328" s="3"/>
      <c r="KC328" s="31"/>
      <c r="KD328" s="5"/>
      <c r="KE328" s="9"/>
      <c r="KH328" s="2"/>
      <c r="KK328" s="24"/>
      <c r="KL328" s="24"/>
      <c r="KM328" s="31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F328" s="3"/>
      <c r="LG328" s="31"/>
      <c r="LH328" s="5"/>
      <c r="LI328" s="9"/>
      <c r="LL328" s="2"/>
      <c r="LO328" s="24"/>
      <c r="LP328" s="24"/>
      <c r="LQ328" s="31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J328" s="3"/>
      <c r="MK328" s="31"/>
      <c r="ML328" s="5"/>
      <c r="MM328" s="9"/>
      <c r="MP328" s="2"/>
      <c r="MS328" s="24"/>
      <c r="MT328" s="24"/>
      <c r="MU328" s="31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N328" s="3"/>
      <c r="NO328" s="31"/>
      <c r="NP328" s="5"/>
      <c r="NQ328" s="9"/>
      <c r="NT328" s="2"/>
      <c r="NW328" s="24"/>
      <c r="NX328" s="24"/>
      <c r="NY328" s="31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R328" s="3"/>
      <c r="OS328" s="31"/>
      <c r="OT328" s="5"/>
      <c r="OU328" s="9"/>
      <c r="OX328" s="2"/>
      <c r="PA328" s="24"/>
      <c r="PB328" s="24"/>
      <c r="PC328" s="31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V328" s="3"/>
      <c r="PW328" s="31"/>
      <c r="PX328" s="5"/>
      <c r="PY328" s="9"/>
      <c r="QB328" s="2"/>
      <c r="QE328" s="24"/>
      <c r="QF328" s="24"/>
      <c r="QG328" s="31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Z328" s="3"/>
      <c r="RA328" s="31"/>
      <c r="RB328" s="5"/>
      <c r="RC328" s="9"/>
      <c r="RF328" s="2"/>
      <c r="RI328" s="24"/>
      <c r="RJ328" s="24"/>
      <c r="RK328" s="31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D328" s="3"/>
      <c r="SE328" s="31"/>
      <c r="SF328" s="5"/>
      <c r="SG328" s="9"/>
      <c r="SJ328" s="2"/>
      <c r="SM328" s="24"/>
      <c r="SN328" s="24"/>
      <c r="SO328" s="31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H328" s="3"/>
      <c r="TI328" s="31"/>
      <c r="TJ328" s="5"/>
      <c r="TK328" s="9"/>
      <c r="TN328" s="2"/>
      <c r="TQ328" s="24"/>
      <c r="TR328" s="24"/>
      <c r="TS328" s="31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L328" s="3"/>
      <c r="UM328" s="31"/>
      <c r="UN328" s="5"/>
      <c r="UO328" s="9"/>
      <c r="UR328" s="2"/>
      <c r="UU328" s="24"/>
      <c r="UV328" s="24"/>
      <c r="UW328" s="31"/>
      <c r="UX328" s="24"/>
      <c r="UY328" s="24"/>
      <c r="UZ328" s="24"/>
      <c r="VA328" s="24"/>
      <c r="VB328" s="24"/>
      <c r="VC328" s="24"/>
      <c r="VD328" s="24"/>
      <c r="VE328" s="24"/>
      <c r="VF328" s="24"/>
      <c r="VG328" s="24"/>
      <c r="VH328" s="24"/>
      <c r="VI328" s="24"/>
      <c r="VJ328" s="24"/>
      <c r="VK328" s="24"/>
      <c r="VL328" s="24"/>
      <c r="VP328" s="3"/>
      <c r="VQ328" s="31"/>
      <c r="VR328" s="5"/>
      <c r="VS328" s="9"/>
      <c r="VV328" s="2"/>
      <c r="VY328" s="24"/>
      <c r="VZ328" s="24"/>
      <c r="WA328" s="31"/>
      <c r="WB328" s="24"/>
      <c r="WC328" s="24"/>
      <c r="WD328" s="24"/>
      <c r="WE328" s="24"/>
      <c r="WF328" s="24"/>
      <c r="WG328" s="24"/>
      <c r="WH328" s="24"/>
      <c r="WI328" s="24"/>
      <c r="WJ328" s="24"/>
      <c r="WK328" s="24"/>
      <c r="WL328" s="24"/>
      <c r="WM328" s="24"/>
      <c r="WN328" s="24"/>
      <c r="WO328" s="24"/>
      <c r="WP328" s="24"/>
      <c r="WT328" s="3"/>
      <c r="WU328" s="31"/>
      <c r="WV328" s="5"/>
      <c r="WW328" s="9"/>
      <c r="WZ328" s="2"/>
      <c r="XC328" s="24"/>
      <c r="XD328" s="24"/>
      <c r="XE328" s="31"/>
      <c r="XF328" s="24"/>
      <c r="XG328" s="24"/>
      <c r="XH328" s="24"/>
      <c r="XI328" s="24"/>
      <c r="XJ328" s="24"/>
      <c r="XK328" s="24"/>
      <c r="XL328" s="24"/>
      <c r="XM328" s="24"/>
      <c r="XN328" s="24"/>
      <c r="XO328" s="24"/>
      <c r="XP328" s="24"/>
      <c r="XQ328" s="24"/>
      <c r="XR328" s="24"/>
      <c r="XS328" s="24"/>
      <c r="XT328" s="24"/>
      <c r="XX328" s="3"/>
      <c r="XY328" s="31"/>
      <c r="XZ328" s="5"/>
      <c r="YA328" s="9"/>
      <c r="YD328" s="2"/>
      <c r="YG328" s="24"/>
      <c r="YH328" s="24"/>
      <c r="YI328" s="31"/>
      <c r="YJ328" s="24"/>
      <c r="YK328" s="24"/>
      <c r="YL328" s="24"/>
      <c r="YM328" s="24"/>
      <c r="YN328" s="24"/>
      <c r="YO328" s="24"/>
      <c r="YP328" s="24"/>
      <c r="YQ328" s="24"/>
      <c r="YR328" s="24"/>
      <c r="YS328" s="24"/>
      <c r="YT328" s="24"/>
      <c r="YU328" s="24"/>
      <c r="YV328" s="24"/>
      <c r="YW328" s="24"/>
      <c r="YX328" s="24"/>
      <c r="ZB328" s="3"/>
      <c r="ZC328" s="31"/>
      <c r="ZD328" s="5"/>
      <c r="ZE328" s="9"/>
      <c r="ZH328" s="2"/>
      <c r="ZK328" s="24"/>
      <c r="ZL328" s="24"/>
      <c r="ZM328" s="31"/>
      <c r="ZN328" s="24"/>
      <c r="ZO328" s="24"/>
      <c r="ZP328" s="24"/>
      <c r="ZQ328" s="24"/>
      <c r="ZR328" s="24"/>
      <c r="ZS328" s="24"/>
      <c r="ZT328" s="24"/>
      <c r="ZU328" s="24"/>
      <c r="ZV328" s="24"/>
      <c r="ZW328" s="24"/>
      <c r="ZX328" s="24"/>
      <c r="ZY328" s="24"/>
      <c r="ZZ328" s="24"/>
      <c r="AAA328" s="24"/>
      <c r="AAB328" s="24"/>
      <c r="AAF328" s="3"/>
      <c r="AAG328" s="31"/>
      <c r="AAH328" s="5"/>
      <c r="AAI328" s="9"/>
      <c r="AAL328" s="2"/>
      <c r="AAO328" s="24"/>
      <c r="AAP328" s="24"/>
      <c r="AAQ328" s="31"/>
      <c r="AAR328" s="24"/>
      <c r="AAS328" s="24"/>
      <c r="AAT328" s="24"/>
      <c r="AAU328" s="24"/>
      <c r="AAV328" s="24"/>
      <c r="AAW328" s="24"/>
      <c r="AAX328" s="24"/>
      <c r="AAY328" s="24"/>
      <c r="AAZ328" s="24"/>
      <c r="ABA328" s="24"/>
      <c r="ABB328" s="24"/>
      <c r="ABC328" s="24"/>
      <c r="ABD328" s="24"/>
      <c r="ABE328" s="24"/>
      <c r="ABF328" s="24"/>
      <c r="ABJ328" s="3"/>
      <c r="ABK328" s="31"/>
      <c r="ABL328" s="5"/>
      <c r="ABM328" s="9"/>
      <c r="ABP328" s="2"/>
      <c r="ABS328" s="24"/>
      <c r="ABT328" s="24"/>
      <c r="ABU328" s="31"/>
      <c r="ABV328" s="24"/>
      <c r="ABW328" s="24"/>
      <c r="ABX328" s="24"/>
      <c r="ABY328" s="24"/>
      <c r="ABZ328" s="24"/>
      <c r="ACA328" s="24"/>
      <c r="ACB328" s="24"/>
      <c r="ACC328" s="24"/>
      <c r="ACD328" s="24"/>
      <c r="ACE328" s="24"/>
      <c r="ACF328" s="24"/>
      <c r="ACG328" s="24"/>
      <c r="ACH328" s="24"/>
      <c r="ACI328" s="24"/>
      <c r="ACJ328" s="24"/>
      <c r="ACN328" s="3"/>
      <c r="ACO328" s="31"/>
      <c r="ACP328" s="5"/>
      <c r="ACQ328" s="9"/>
      <c r="ACT328" s="2"/>
      <c r="ACW328" s="24"/>
      <c r="ACX328" s="24"/>
      <c r="ACY328" s="31"/>
      <c r="ACZ328" s="24"/>
      <c r="ADA328" s="24"/>
      <c r="ADB328" s="24"/>
      <c r="ADC328" s="24"/>
      <c r="ADD328" s="24"/>
      <c r="ADE328" s="24"/>
      <c r="ADF328" s="24"/>
      <c r="ADG328" s="24"/>
      <c r="ADH328" s="24"/>
      <c r="ADI328" s="24"/>
      <c r="ADJ328" s="24"/>
      <c r="ADK328" s="24"/>
      <c r="ADL328" s="24"/>
      <c r="ADM328" s="24"/>
      <c r="ADN328" s="24"/>
      <c r="ADR328" s="3"/>
      <c r="ADS328" s="31"/>
      <c r="ADT328" s="5"/>
      <c r="ADU328" s="9"/>
      <c r="ADX328" s="2"/>
      <c r="AEA328" s="24"/>
      <c r="AEB328" s="24"/>
      <c r="AEC328" s="31"/>
      <c r="AED328" s="24"/>
      <c r="AEE328" s="24"/>
      <c r="AEF328" s="24"/>
      <c r="AEG328" s="24"/>
      <c r="AEH328" s="24"/>
      <c r="AEI328" s="24"/>
      <c r="AEJ328" s="24"/>
      <c r="AEK328" s="24"/>
      <c r="AEL328" s="24"/>
      <c r="AEM328" s="24"/>
      <c r="AEN328" s="24"/>
      <c r="AEO328" s="24"/>
      <c r="AEP328" s="24"/>
      <c r="AEQ328" s="24"/>
      <c r="AER328" s="24"/>
      <c r="AEV328" s="3"/>
      <c r="AEW328" s="31"/>
      <c r="AEX328" s="5"/>
      <c r="AEY328" s="9"/>
      <c r="AFB328" s="2"/>
      <c r="AFE328" s="24"/>
      <c r="AFF328" s="24"/>
      <c r="AFG328" s="31"/>
      <c r="AFH328" s="24"/>
      <c r="AFI328" s="24"/>
      <c r="AFJ328" s="24"/>
      <c r="AFK328" s="24"/>
      <c r="AFL328" s="24"/>
      <c r="AFM328" s="24"/>
      <c r="AFN328" s="24"/>
      <c r="AFO328" s="24"/>
      <c r="AFP328" s="24"/>
      <c r="AFQ328" s="24"/>
      <c r="AFR328" s="24"/>
      <c r="AFS328" s="24"/>
      <c r="AFT328" s="24"/>
      <c r="AFU328" s="24"/>
      <c r="AFV328" s="24"/>
      <c r="AFZ328" s="3"/>
      <c r="AGA328" s="31"/>
      <c r="AGB328" s="5"/>
      <c r="AGC328" s="9"/>
      <c r="AGF328" s="2"/>
      <c r="AGI328" s="24"/>
      <c r="AGJ328" s="24"/>
      <c r="AGK328" s="31"/>
      <c r="AGL328" s="24"/>
      <c r="AGM328" s="24"/>
      <c r="AGN328" s="24"/>
      <c r="AGO328" s="24"/>
      <c r="AGP328" s="24"/>
      <c r="AGQ328" s="24"/>
      <c r="AGR328" s="24"/>
      <c r="AGS328" s="24"/>
      <c r="AGT328" s="24"/>
      <c r="AGU328" s="24"/>
      <c r="AGV328" s="24"/>
      <c r="AGW328" s="24"/>
      <c r="AGX328" s="24"/>
      <c r="AGY328" s="24"/>
      <c r="AGZ328" s="24"/>
      <c r="AHD328" s="3"/>
      <c r="AHE328" s="31"/>
      <c r="AHF328" s="5"/>
      <c r="AHG328" s="9"/>
      <c r="AHJ328" s="2"/>
      <c r="AHM328" s="24"/>
      <c r="AHN328" s="24"/>
      <c r="AHO328" s="31"/>
      <c r="AHP328" s="24"/>
      <c r="AHQ328" s="24"/>
      <c r="AHR328" s="24"/>
      <c r="AHS328" s="24"/>
      <c r="AHT328" s="24"/>
      <c r="AHU328" s="24"/>
      <c r="AHV328" s="24"/>
      <c r="AHW328" s="24"/>
      <c r="AHX328" s="24"/>
      <c r="AHY328" s="24"/>
      <c r="AHZ328" s="24"/>
      <c r="AIA328" s="24"/>
      <c r="AIB328" s="24"/>
      <c r="AIC328" s="24"/>
      <c r="AID328" s="24"/>
      <c r="AIH328" s="3"/>
      <c r="AII328" s="31"/>
      <c r="AIJ328" s="5"/>
      <c r="AIK328" s="9"/>
      <c r="AIN328" s="2"/>
      <c r="AIQ328" s="24"/>
      <c r="AIR328" s="24"/>
      <c r="AIS328" s="31"/>
      <c r="AIT328" s="24"/>
      <c r="AIU328" s="24"/>
      <c r="AIV328" s="24"/>
      <c r="AIW328" s="24"/>
      <c r="AIX328" s="24"/>
      <c r="AIY328" s="24"/>
      <c r="AIZ328" s="24"/>
      <c r="AJA328" s="24"/>
      <c r="AJB328" s="24"/>
      <c r="AJC328" s="24"/>
      <c r="AJD328" s="24"/>
      <c r="AJE328" s="24"/>
      <c r="AJF328" s="24"/>
      <c r="AJG328" s="24"/>
      <c r="AJH328" s="24"/>
      <c r="AJL328" s="3"/>
      <c r="AJM328" s="31"/>
      <c r="AJN328" s="5"/>
      <c r="AJO328" s="9"/>
      <c r="AJR328" s="2"/>
      <c r="AJU328" s="24"/>
      <c r="AJV328" s="24"/>
      <c r="AJW328" s="31"/>
      <c r="AJX328" s="24"/>
      <c r="AJY328" s="24"/>
      <c r="AJZ328" s="24"/>
      <c r="AKA328" s="24"/>
      <c r="AKB328" s="24"/>
      <c r="AKC328" s="24"/>
      <c r="AKD328" s="24"/>
      <c r="AKE328" s="24"/>
      <c r="AKF328" s="24"/>
      <c r="AKG328" s="24"/>
      <c r="AKH328" s="24"/>
      <c r="AKI328" s="24"/>
      <c r="AKJ328" s="24"/>
      <c r="AKK328" s="24"/>
      <c r="AKL328" s="24"/>
      <c r="AKP328" s="3"/>
      <c r="AKQ328" s="31"/>
      <c r="AKR328" s="5"/>
      <c r="AKS328" s="9"/>
      <c r="AKV328" s="2"/>
      <c r="AKY328" s="24"/>
      <c r="AKZ328" s="24"/>
      <c r="ALA328" s="31"/>
      <c r="ALB328" s="24"/>
      <c r="ALC328" s="24"/>
      <c r="ALD328" s="24"/>
      <c r="ALE328" s="24"/>
      <c r="ALF328" s="24"/>
      <c r="ALG328" s="24"/>
      <c r="ALH328" s="24"/>
      <c r="ALI328" s="24"/>
      <c r="ALJ328" s="24"/>
      <c r="ALK328" s="24"/>
      <c r="ALL328" s="24"/>
      <c r="ALM328" s="24"/>
      <c r="ALN328" s="24"/>
      <c r="ALO328" s="24"/>
      <c r="ALP328" s="24"/>
      <c r="ALT328" s="3"/>
      <c r="ALU328" s="31"/>
      <c r="ALV328" s="5"/>
      <c r="ALW328" s="9"/>
      <c r="ALZ328" s="2"/>
      <c r="AMC328" s="24"/>
      <c r="AMD328" s="24"/>
      <c r="AME328" s="31"/>
      <c r="AMF328" s="24"/>
      <c r="AMG328" s="24"/>
      <c r="AMH328" s="24"/>
      <c r="AMI328" s="24"/>
      <c r="AMJ328" s="24"/>
      <c r="AMK328" s="24"/>
      <c r="AML328" s="24"/>
      <c r="AMM328" s="24"/>
      <c r="AMN328" s="24"/>
      <c r="AMO328" s="24"/>
      <c r="AMP328" s="24"/>
      <c r="AMQ328" s="24"/>
      <c r="AMR328" s="24"/>
      <c r="AMS328" s="24"/>
      <c r="AMT328" s="24"/>
      <c r="AMX328" s="3"/>
      <c r="AMY328" s="31"/>
      <c r="AMZ328" s="5"/>
      <c r="ANA328" s="9"/>
      <c r="AND328" s="2"/>
      <c r="ANG328" s="24"/>
      <c r="ANH328" s="24"/>
      <c r="ANI328" s="31"/>
      <c r="ANJ328" s="24"/>
      <c r="ANK328" s="24"/>
      <c r="ANL328" s="24"/>
      <c r="ANM328" s="24"/>
      <c r="ANN328" s="24"/>
      <c r="ANO328" s="24"/>
      <c r="ANP328" s="24"/>
      <c r="ANQ328" s="24"/>
      <c r="ANR328" s="24"/>
      <c r="ANS328" s="24"/>
      <c r="ANT328" s="24"/>
      <c r="ANU328" s="24"/>
      <c r="ANV328" s="24"/>
      <c r="ANW328" s="24"/>
      <c r="ANX328" s="24"/>
      <c r="AOB328" s="3"/>
      <c r="AOC328" s="31"/>
      <c r="AOD328" s="5"/>
      <c r="AOE328" s="9"/>
      <c r="AOH328" s="2"/>
      <c r="AOK328" s="24"/>
      <c r="AOL328" s="24"/>
      <c r="AOM328" s="31"/>
      <c r="AON328" s="24"/>
      <c r="AOO328" s="24"/>
      <c r="AOP328" s="24"/>
      <c r="AOQ328" s="24"/>
      <c r="AOR328" s="24"/>
      <c r="AOS328" s="24"/>
      <c r="AOT328" s="24"/>
      <c r="AOU328" s="24"/>
      <c r="AOV328" s="24"/>
      <c r="AOW328" s="24"/>
      <c r="AOX328" s="24"/>
      <c r="AOY328" s="24"/>
      <c r="AOZ328" s="24"/>
      <c r="APA328" s="24"/>
      <c r="APB328" s="24"/>
      <c r="APF328" s="3"/>
      <c r="APG328" s="31"/>
      <c r="APH328" s="5"/>
      <c r="API328" s="9"/>
      <c r="APL328" s="2"/>
      <c r="APO328" s="24"/>
      <c r="APP328" s="24"/>
      <c r="APQ328" s="31"/>
      <c r="APR328" s="24"/>
      <c r="APS328" s="24"/>
      <c r="APT328" s="24"/>
      <c r="APU328" s="24"/>
      <c r="APV328" s="24"/>
      <c r="APW328" s="24"/>
      <c r="APX328" s="24"/>
      <c r="APY328" s="24"/>
      <c r="APZ328" s="24"/>
      <c r="AQA328" s="24"/>
      <c r="AQB328" s="24"/>
      <c r="AQC328" s="24"/>
      <c r="AQD328" s="24"/>
      <c r="AQE328" s="24"/>
      <c r="AQF328" s="24"/>
      <c r="AQJ328" s="3"/>
      <c r="AQK328" s="31"/>
      <c r="AQL328" s="5"/>
      <c r="AQM328" s="9"/>
      <c r="AQP328" s="2"/>
      <c r="AQS328" s="24"/>
      <c r="AQT328" s="24"/>
      <c r="AQU328" s="31"/>
      <c r="AQV328" s="24"/>
      <c r="AQW328" s="24"/>
      <c r="AQX328" s="24"/>
      <c r="AQY328" s="24"/>
      <c r="AQZ328" s="24"/>
      <c r="ARA328" s="24"/>
      <c r="ARB328" s="24"/>
      <c r="ARC328" s="24"/>
      <c r="ARD328" s="24"/>
      <c r="ARE328" s="24"/>
      <c r="ARF328" s="24"/>
      <c r="ARG328" s="24"/>
      <c r="ARH328" s="24"/>
      <c r="ARI328" s="24"/>
      <c r="ARJ328" s="24"/>
      <c r="ARN328" s="3"/>
      <c r="ARO328" s="31"/>
      <c r="ARP328" s="5"/>
      <c r="ARQ328" s="9"/>
      <c r="ART328" s="2"/>
      <c r="ARW328" s="24"/>
      <c r="ARX328" s="24"/>
      <c r="ARY328" s="31"/>
      <c r="ARZ328" s="24"/>
      <c r="ASA328" s="24"/>
      <c r="ASB328" s="24"/>
      <c r="ASC328" s="24"/>
      <c r="ASD328" s="24"/>
      <c r="ASE328" s="24"/>
      <c r="ASF328" s="24"/>
      <c r="ASG328" s="24"/>
      <c r="ASH328" s="24"/>
      <c r="ASI328" s="24"/>
      <c r="ASJ328" s="24"/>
      <c r="ASK328" s="24"/>
      <c r="ASL328" s="24"/>
      <c r="ASM328" s="24"/>
      <c r="ASN328" s="24"/>
      <c r="ASR328" s="3"/>
      <c r="ASS328" s="31"/>
      <c r="AST328" s="5"/>
      <c r="ASU328" s="9"/>
      <c r="ASX328" s="2"/>
      <c r="ATA328" s="24"/>
      <c r="ATB328" s="24"/>
      <c r="ATC328" s="31"/>
      <c r="ATD328" s="24"/>
      <c r="ATE328" s="24"/>
      <c r="ATF328" s="24"/>
      <c r="ATG328" s="24"/>
      <c r="ATH328" s="24"/>
      <c r="ATI328" s="24"/>
      <c r="ATJ328" s="24"/>
      <c r="ATK328" s="24"/>
      <c r="ATL328" s="24"/>
      <c r="ATM328" s="24"/>
      <c r="ATN328" s="24"/>
      <c r="ATO328" s="24"/>
      <c r="ATP328" s="24"/>
      <c r="ATQ328" s="24"/>
      <c r="ATR328" s="24"/>
      <c r="ATV328" s="3"/>
      <c r="ATW328" s="31"/>
      <c r="ATX328" s="5"/>
      <c r="ATY328" s="9"/>
      <c r="AUB328" s="2"/>
      <c r="AUE328" s="24"/>
      <c r="AUF328" s="24"/>
      <c r="AUG328" s="31"/>
      <c r="AUH328" s="24"/>
      <c r="AUI328" s="24"/>
      <c r="AUJ328" s="24"/>
      <c r="AUK328" s="24"/>
      <c r="AUL328" s="24"/>
      <c r="AUM328" s="24"/>
      <c r="AUN328" s="24"/>
      <c r="AUO328" s="24"/>
      <c r="AUP328" s="24"/>
      <c r="AUQ328" s="24"/>
      <c r="AUR328" s="24"/>
      <c r="AUS328" s="24"/>
      <c r="AUT328" s="24"/>
      <c r="AUU328" s="24"/>
      <c r="AUV328" s="24"/>
      <c r="AUZ328" s="3"/>
      <c r="AVA328" s="31"/>
      <c r="AVB328" s="5"/>
      <c r="AVC328" s="9"/>
      <c r="AVF328" s="2"/>
      <c r="AVI328" s="24"/>
      <c r="AVJ328" s="24"/>
      <c r="AVK328" s="31"/>
      <c r="AVL328" s="24"/>
      <c r="AVM328" s="24"/>
      <c r="AVN328" s="24"/>
      <c r="AVO328" s="24"/>
      <c r="AVP328" s="24"/>
      <c r="AVQ328" s="24"/>
      <c r="AVR328" s="24"/>
      <c r="AVS328" s="24"/>
      <c r="AVT328" s="24"/>
      <c r="AVU328" s="24"/>
      <c r="AVV328" s="24"/>
      <c r="AVW328" s="24"/>
      <c r="AVX328" s="24"/>
      <c r="AVY328" s="24"/>
      <c r="AVZ328" s="24"/>
      <c r="AWD328" s="3"/>
      <c r="AWE328" s="31"/>
      <c r="AWF328" s="5"/>
      <c r="AWG328" s="9"/>
      <c r="AWJ328" s="2"/>
      <c r="AWM328" s="24"/>
      <c r="AWN328" s="24"/>
      <c r="AWO328" s="31"/>
      <c r="AWP328" s="24"/>
      <c r="AWQ328" s="24"/>
      <c r="AWR328" s="24"/>
      <c r="AWS328" s="24"/>
      <c r="AWT328" s="24"/>
      <c r="AWU328" s="24"/>
      <c r="AWV328" s="24"/>
      <c r="AWW328" s="24"/>
      <c r="AWX328" s="24"/>
      <c r="AWY328" s="24"/>
      <c r="AWZ328" s="24"/>
      <c r="AXA328" s="24"/>
      <c r="AXB328" s="24"/>
      <c r="AXC328" s="24"/>
      <c r="AXD328" s="24"/>
      <c r="AXH328" s="3"/>
      <c r="AXI328" s="31"/>
      <c r="AXJ328" s="5"/>
      <c r="AXK328" s="9"/>
      <c r="AXN328" s="2"/>
      <c r="AXQ328" s="24"/>
      <c r="AXR328" s="24"/>
      <c r="AXS328" s="31"/>
      <c r="AXT328" s="24"/>
      <c r="AXU328" s="24"/>
      <c r="AXV328" s="24"/>
      <c r="AXW328" s="24"/>
      <c r="AXX328" s="24"/>
      <c r="AXY328" s="24"/>
      <c r="AXZ328" s="24"/>
      <c r="AYA328" s="24"/>
      <c r="AYB328" s="24"/>
      <c r="AYC328" s="24"/>
      <c r="AYD328" s="24"/>
      <c r="AYE328" s="24"/>
      <c r="AYF328" s="24"/>
      <c r="AYG328" s="24"/>
      <c r="AYH328" s="24"/>
      <c r="AYL328" s="3"/>
      <c r="AYM328" s="31"/>
      <c r="AYN328" s="5"/>
      <c r="AYO328" s="9"/>
      <c r="AYR328" s="2"/>
      <c r="AYU328" s="24"/>
      <c r="AYV328" s="24"/>
      <c r="AYW328" s="31"/>
      <c r="AYX328" s="24"/>
      <c r="AYY328" s="24"/>
      <c r="AYZ328" s="24"/>
      <c r="AZA328" s="24"/>
      <c r="AZB328" s="24"/>
      <c r="AZC328" s="24"/>
      <c r="AZD328" s="24"/>
      <c r="AZE328" s="24"/>
      <c r="AZF328" s="24"/>
      <c r="AZG328" s="24"/>
      <c r="AZH328" s="24"/>
      <c r="AZI328" s="24"/>
      <c r="AZJ328" s="24"/>
      <c r="AZK328" s="24"/>
      <c r="AZL328" s="24"/>
      <c r="AZP328" s="3"/>
      <c r="AZQ328" s="31"/>
      <c r="AZR328" s="5"/>
      <c r="AZS328" s="9"/>
      <c r="AZV328" s="2"/>
      <c r="AZY328" s="24"/>
      <c r="AZZ328" s="24"/>
      <c r="BAA328" s="31"/>
      <c r="BAB328" s="24"/>
      <c r="BAC328" s="24"/>
      <c r="BAD328" s="24"/>
      <c r="BAE328" s="24"/>
      <c r="BAF328" s="24"/>
      <c r="BAG328" s="24"/>
      <c r="BAH328" s="24"/>
      <c r="BAI328" s="24"/>
      <c r="BAJ328" s="24"/>
      <c r="BAK328" s="24"/>
      <c r="BAL328" s="24"/>
      <c r="BAM328" s="24"/>
      <c r="BAN328" s="24"/>
      <c r="BAO328" s="24"/>
      <c r="BAP328" s="24"/>
      <c r="BAT328" s="3"/>
      <c r="BAU328" s="31"/>
      <c r="BAV328" s="5"/>
      <c r="BAW328" s="9"/>
      <c r="BAZ328" s="2"/>
      <c r="BBC328" s="24"/>
      <c r="BBD328" s="24"/>
      <c r="BBE328" s="31"/>
      <c r="BBF328" s="24"/>
      <c r="BBG328" s="24"/>
      <c r="BBH328" s="24"/>
      <c r="BBI328" s="24"/>
      <c r="BBJ328" s="24"/>
      <c r="BBK328" s="24"/>
      <c r="BBL328" s="24"/>
      <c r="BBM328" s="24"/>
      <c r="BBN328" s="24"/>
      <c r="BBO328" s="24"/>
      <c r="BBP328" s="24"/>
      <c r="BBQ328" s="24"/>
      <c r="BBR328" s="24"/>
      <c r="BBS328" s="24"/>
      <c r="BBT328" s="24"/>
      <c r="BBX328" s="3"/>
      <c r="BBY328" s="31"/>
      <c r="BBZ328" s="5"/>
      <c r="BCA328" s="9"/>
      <c r="BCD328" s="2"/>
      <c r="BCG328" s="24"/>
      <c r="BCH328" s="24"/>
      <c r="BCI328" s="31"/>
      <c r="BCJ328" s="24"/>
      <c r="BCK328" s="24"/>
      <c r="BCL328" s="24"/>
      <c r="BCM328" s="24"/>
      <c r="BCN328" s="24"/>
      <c r="BCO328" s="24"/>
      <c r="BCP328" s="24"/>
      <c r="BCQ328" s="24"/>
      <c r="BCR328" s="24"/>
      <c r="BCS328" s="24"/>
      <c r="BCT328" s="24"/>
      <c r="BCU328" s="24"/>
      <c r="BCV328" s="24"/>
      <c r="BCW328" s="24"/>
      <c r="BCX328" s="24"/>
      <c r="BDB328" s="3"/>
      <c r="BDC328" s="31"/>
      <c r="BDD328" s="5"/>
      <c r="BDE328" s="9"/>
      <c r="BDH328" s="2"/>
      <c r="BDK328" s="24"/>
      <c r="BDL328" s="24"/>
      <c r="BDM328" s="31"/>
      <c r="BDN328" s="24"/>
      <c r="BDO328" s="24"/>
      <c r="BDP328" s="24"/>
      <c r="BDQ328" s="24"/>
      <c r="BDR328" s="24"/>
      <c r="BDS328" s="24"/>
      <c r="BDT328" s="24"/>
      <c r="BDU328" s="24"/>
      <c r="BDV328" s="24"/>
      <c r="BDW328" s="24"/>
      <c r="BDX328" s="24"/>
      <c r="BDY328" s="24"/>
      <c r="BDZ328" s="24"/>
      <c r="BEA328" s="24"/>
      <c r="BEB328" s="24"/>
      <c r="BEF328" s="3"/>
      <c r="BEG328" s="31"/>
      <c r="BEH328" s="5"/>
      <c r="BEI328" s="9"/>
      <c r="BEL328" s="2"/>
      <c r="BEO328" s="24"/>
      <c r="BEP328" s="24"/>
      <c r="BEQ328" s="31"/>
      <c r="BER328" s="24"/>
      <c r="BES328" s="24"/>
      <c r="BET328" s="24"/>
      <c r="BEU328" s="24"/>
      <c r="BEV328" s="24"/>
      <c r="BEW328" s="24"/>
      <c r="BEX328" s="24"/>
      <c r="BEY328" s="24"/>
      <c r="BEZ328" s="24"/>
      <c r="BFA328" s="24"/>
      <c r="BFB328" s="24"/>
      <c r="BFC328" s="24"/>
      <c r="BFD328" s="24"/>
      <c r="BFE328" s="24"/>
      <c r="BFF328" s="24"/>
      <c r="BFJ328" s="3"/>
      <c r="BFK328" s="31"/>
      <c r="BFL328" s="5"/>
      <c r="BFM328" s="9"/>
      <c r="BFP328" s="2"/>
      <c r="BFS328" s="24"/>
      <c r="BFT328" s="24"/>
      <c r="BFU328" s="31"/>
      <c r="BFV328" s="24"/>
      <c r="BFW328" s="24"/>
      <c r="BFX328" s="24"/>
      <c r="BFY328" s="24"/>
      <c r="BFZ328" s="24"/>
      <c r="BGA328" s="24"/>
      <c r="BGB328" s="24"/>
      <c r="BGC328" s="24"/>
      <c r="BGD328" s="24"/>
      <c r="BGE328" s="24"/>
      <c r="BGF328" s="24"/>
      <c r="BGG328" s="24"/>
      <c r="BGH328" s="24"/>
      <c r="BGI328" s="24"/>
      <c r="BGJ328" s="24"/>
      <c r="BGN328" s="3"/>
      <c r="BGO328" s="31"/>
      <c r="BGP328" s="5"/>
      <c r="BGQ328" s="9"/>
      <c r="BGT328" s="2"/>
      <c r="BGW328" s="24"/>
      <c r="BGX328" s="24"/>
      <c r="BGY328" s="31"/>
      <c r="BGZ328" s="24"/>
      <c r="BHA328" s="24"/>
      <c r="BHB328" s="24"/>
      <c r="BHC328" s="24"/>
      <c r="BHD328" s="24"/>
      <c r="BHE328" s="24"/>
      <c r="BHF328" s="24"/>
      <c r="BHG328" s="24"/>
      <c r="BHH328" s="24"/>
      <c r="BHI328" s="24"/>
      <c r="BHJ328" s="24"/>
      <c r="BHK328" s="24"/>
      <c r="BHL328" s="24"/>
      <c r="BHM328" s="24"/>
      <c r="BHN328" s="24"/>
      <c r="BHR328" s="3"/>
      <c r="BHS328" s="31"/>
      <c r="BHT328" s="5"/>
      <c r="BHU328" s="9"/>
      <c r="BHX328" s="2"/>
      <c r="BIA328" s="24"/>
      <c r="BIB328" s="24"/>
      <c r="BIC328" s="31"/>
      <c r="BID328" s="24"/>
      <c r="BIE328" s="24"/>
      <c r="BIF328" s="24"/>
      <c r="BIG328" s="24"/>
      <c r="BIH328" s="24"/>
      <c r="BII328" s="24"/>
      <c r="BIJ328" s="24"/>
      <c r="BIK328" s="24"/>
      <c r="BIL328" s="24"/>
      <c r="BIM328" s="24"/>
      <c r="BIN328" s="24"/>
      <c r="BIO328" s="24"/>
      <c r="BIP328" s="24"/>
      <c r="BIQ328" s="24"/>
      <c r="BIR328" s="24"/>
      <c r="BIV328" s="3"/>
      <c r="BIW328" s="31"/>
      <c r="BIX328" s="5"/>
      <c r="BIY328" s="9"/>
      <c r="BJB328" s="2"/>
      <c r="BJE328" s="24"/>
      <c r="BJF328" s="24"/>
      <c r="BJG328" s="31"/>
      <c r="BJH328" s="24"/>
      <c r="BJI328" s="24"/>
      <c r="BJJ328" s="24"/>
      <c r="BJK328" s="24"/>
      <c r="BJL328" s="24"/>
      <c r="BJM328" s="24"/>
      <c r="BJN328" s="24"/>
      <c r="BJO328" s="24"/>
      <c r="BJP328" s="24"/>
      <c r="BJQ328" s="24"/>
      <c r="BJR328" s="24"/>
      <c r="BJS328" s="24"/>
      <c r="BJT328" s="24"/>
      <c r="BJU328" s="24"/>
      <c r="BJV328" s="24"/>
      <c r="BJZ328" s="3"/>
      <c r="BKA328" s="31"/>
      <c r="BKB328" s="5"/>
      <c r="BKC328" s="9"/>
      <c r="BKF328" s="2"/>
      <c r="BKI328" s="24"/>
      <c r="BKJ328" s="24"/>
      <c r="BKK328" s="31"/>
      <c r="BKL328" s="24"/>
      <c r="BKM328" s="24"/>
      <c r="BKN328" s="24"/>
      <c r="BKO328" s="24"/>
      <c r="BKP328" s="24"/>
      <c r="BKQ328" s="24"/>
      <c r="BKR328" s="24"/>
      <c r="BKS328" s="24"/>
      <c r="BKT328" s="24"/>
      <c r="BKU328" s="24"/>
      <c r="BKV328" s="24"/>
      <c r="BKW328" s="24"/>
      <c r="BKX328" s="24"/>
      <c r="BKY328" s="24"/>
      <c r="BKZ328" s="24"/>
      <c r="BLD328" s="3"/>
      <c r="BLE328" s="31"/>
      <c r="BLF328" s="5"/>
      <c r="BLG328" s="9"/>
      <c r="BLJ328" s="2"/>
      <c r="BLM328" s="24"/>
      <c r="BLN328" s="24"/>
      <c r="BLO328" s="31"/>
      <c r="BLP328" s="24"/>
      <c r="BLQ328" s="24"/>
      <c r="BLR328" s="24"/>
      <c r="BLS328" s="24"/>
      <c r="BLT328" s="24"/>
      <c r="BLU328" s="24"/>
      <c r="BLV328" s="24"/>
      <c r="BLW328" s="24"/>
      <c r="BLX328" s="24"/>
      <c r="BLY328" s="24"/>
      <c r="BLZ328" s="24"/>
      <c r="BMA328" s="24"/>
      <c r="BMB328" s="24"/>
      <c r="BMC328" s="24"/>
      <c r="BMD328" s="24"/>
      <c r="BMH328" s="3"/>
      <c r="BMI328" s="31"/>
      <c r="BMJ328" s="5"/>
      <c r="BMK328" s="9"/>
      <c r="BMN328" s="2"/>
      <c r="BMQ328" s="24"/>
      <c r="BMR328" s="24"/>
      <c r="BMS328" s="31"/>
      <c r="BMT328" s="24"/>
      <c r="BMU328" s="24"/>
      <c r="BMV328" s="24"/>
      <c r="BMW328" s="24"/>
      <c r="BMX328" s="24"/>
      <c r="BMY328" s="24"/>
      <c r="BMZ328" s="24"/>
      <c r="BNA328" s="24"/>
      <c r="BNB328" s="24"/>
      <c r="BNC328" s="24"/>
      <c r="BND328" s="24"/>
      <c r="BNE328" s="24"/>
      <c r="BNF328" s="24"/>
      <c r="BNG328" s="24"/>
      <c r="BNH328" s="24"/>
      <c r="BNL328" s="3"/>
      <c r="BNM328" s="31"/>
      <c r="BNN328" s="5"/>
      <c r="BNO328" s="9"/>
      <c r="BNR328" s="2"/>
      <c r="BNU328" s="24"/>
      <c r="BNV328" s="24"/>
      <c r="BNW328" s="31"/>
      <c r="BNX328" s="24"/>
      <c r="BNY328" s="24"/>
      <c r="BNZ328" s="24"/>
      <c r="BOA328" s="24"/>
      <c r="BOB328" s="24"/>
      <c r="BOC328" s="24"/>
      <c r="BOD328" s="24"/>
      <c r="BOE328" s="24"/>
      <c r="BOF328" s="24"/>
      <c r="BOG328" s="24"/>
      <c r="BOH328" s="24"/>
      <c r="BOI328" s="24"/>
      <c r="BOJ328" s="24"/>
      <c r="BOK328" s="24"/>
      <c r="BOL328" s="24"/>
      <c r="BOP328" s="3"/>
      <c r="BOQ328" s="31"/>
      <c r="BOR328" s="5"/>
      <c r="BOS328" s="9"/>
      <c r="BOV328" s="2"/>
      <c r="BOY328" s="24"/>
      <c r="BOZ328" s="24"/>
      <c r="BPA328" s="31"/>
      <c r="BPB328" s="24"/>
      <c r="BPC328" s="24"/>
      <c r="BPD328" s="24"/>
      <c r="BPE328" s="24"/>
      <c r="BPF328" s="24"/>
      <c r="BPG328" s="24"/>
      <c r="BPH328" s="24"/>
      <c r="BPI328" s="24"/>
      <c r="BPJ328" s="24"/>
      <c r="BPK328" s="24"/>
      <c r="BPL328" s="24"/>
      <c r="BPM328" s="24"/>
      <c r="BPN328" s="24"/>
      <c r="BPO328" s="24"/>
      <c r="BPP328" s="24"/>
      <c r="BPT328" s="3"/>
      <c r="BPU328" s="31"/>
      <c r="BPV328" s="5"/>
      <c r="BPW328" s="9"/>
      <c r="BPZ328" s="2"/>
      <c r="BQC328" s="24"/>
      <c r="BQD328" s="24"/>
      <c r="BQE328" s="31"/>
      <c r="BQF328" s="24"/>
      <c r="BQG328" s="24"/>
      <c r="BQH328" s="24"/>
      <c r="BQI328" s="24"/>
      <c r="BQJ328" s="24"/>
      <c r="BQK328" s="24"/>
      <c r="BQL328" s="24"/>
      <c r="BQM328" s="24"/>
      <c r="BQN328" s="24"/>
      <c r="BQO328" s="24"/>
      <c r="BQP328" s="24"/>
      <c r="BQQ328" s="24"/>
      <c r="BQR328" s="24"/>
      <c r="BQS328" s="24"/>
      <c r="BQT328" s="24"/>
      <c r="BQX328" s="3"/>
      <c r="BQY328" s="31"/>
      <c r="BQZ328" s="5"/>
      <c r="BRA328" s="9"/>
      <c r="BRD328" s="2"/>
      <c r="BRG328" s="24"/>
      <c r="BRH328" s="24"/>
      <c r="BRI328" s="31"/>
      <c r="BRJ328" s="24"/>
      <c r="BRK328" s="24"/>
      <c r="BRL328" s="24"/>
      <c r="BRM328" s="24"/>
      <c r="BRN328" s="24"/>
      <c r="BRO328" s="24"/>
      <c r="BRP328" s="24"/>
      <c r="BRQ328" s="24"/>
      <c r="BRR328" s="24"/>
      <c r="BRS328" s="24"/>
      <c r="BRT328" s="24"/>
      <c r="BRU328" s="24"/>
      <c r="BRV328" s="24"/>
      <c r="BRW328" s="24"/>
      <c r="BRX328" s="24"/>
      <c r="BSB328" s="3"/>
      <c r="BSC328" s="31"/>
      <c r="BSD328" s="5"/>
      <c r="BSE328" s="9"/>
      <c r="BSH328" s="2"/>
      <c r="BSK328" s="24"/>
      <c r="BSL328" s="24"/>
      <c r="BSM328" s="31"/>
      <c r="BSN328" s="24"/>
      <c r="BSO328" s="24"/>
      <c r="BSP328" s="24"/>
      <c r="BSQ328" s="24"/>
      <c r="BSR328" s="24"/>
      <c r="BSS328" s="24"/>
      <c r="BST328" s="24"/>
      <c r="BSU328" s="24"/>
      <c r="BSV328" s="24"/>
      <c r="BSW328" s="24"/>
      <c r="BSX328" s="24"/>
      <c r="BSY328" s="24"/>
      <c r="BSZ328" s="24"/>
      <c r="BTA328" s="24"/>
      <c r="BTB328" s="24"/>
      <c r="BTF328" s="3"/>
      <c r="BTG328" s="31"/>
      <c r="BTH328" s="5"/>
      <c r="BTI328" s="9"/>
      <c r="BTL328" s="2"/>
      <c r="BTO328" s="24"/>
      <c r="BTP328" s="24"/>
      <c r="BTQ328" s="31"/>
      <c r="BTR328" s="24"/>
      <c r="BTS328" s="24"/>
      <c r="BTT328" s="24"/>
      <c r="BTU328" s="24"/>
      <c r="BTV328" s="24"/>
      <c r="BTW328" s="24"/>
      <c r="BTX328" s="24"/>
      <c r="BTY328" s="24"/>
      <c r="BTZ328" s="24"/>
      <c r="BUA328" s="24"/>
      <c r="BUB328" s="24"/>
      <c r="BUC328" s="24"/>
      <c r="BUD328" s="24"/>
      <c r="BUE328" s="24"/>
      <c r="BUF328" s="24"/>
      <c r="BUJ328" s="3"/>
      <c r="BUK328" s="31"/>
      <c r="BUL328" s="5"/>
      <c r="BUM328" s="9"/>
      <c r="BUP328" s="2"/>
      <c r="BUS328" s="24"/>
      <c r="BUT328" s="24"/>
      <c r="BUU328" s="31"/>
      <c r="BUV328" s="24"/>
      <c r="BUW328" s="24"/>
      <c r="BUX328" s="24"/>
      <c r="BUY328" s="24"/>
      <c r="BUZ328" s="24"/>
      <c r="BVA328" s="24"/>
      <c r="BVB328" s="24"/>
      <c r="BVC328" s="24"/>
      <c r="BVD328" s="24"/>
      <c r="BVE328" s="24"/>
      <c r="BVF328" s="24"/>
      <c r="BVG328" s="24"/>
      <c r="BVH328" s="24"/>
      <c r="BVI328" s="24"/>
      <c r="BVJ328" s="24"/>
      <c r="BVN328" s="3"/>
      <c r="BVO328" s="31"/>
      <c r="BVP328" s="5"/>
      <c r="BVQ328" s="9"/>
      <c r="BVT328" s="2"/>
      <c r="BVW328" s="24"/>
      <c r="BVX328" s="24"/>
      <c r="BVY328" s="31"/>
      <c r="BVZ328" s="24"/>
      <c r="BWA328" s="24"/>
      <c r="BWB328" s="24"/>
      <c r="BWC328" s="24"/>
      <c r="BWD328" s="24"/>
      <c r="BWE328" s="24"/>
      <c r="BWF328" s="24"/>
      <c r="BWG328" s="24"/>
      <c r="BWH328" s="24"/>
      <c r="BWI328" s="24"/>
      <c r="BWJ328" s="24"/>
      <c r="BWK328" s="24"/>
      <c r="BWL328" s="24"/>
      <c r="BWM328" s="24"/>
      <c r="BWN328" s="24"/>
      <c r="BWR328" s="3"/>
      <c r="BWS328" s="31"/>
      <c r="BWT328" s="5"/>
      <c r="BWU328" s="9"/>
      <c r="BWX328" s="2"/>
      <c r="BXA328" s="24"/>
      <c r="BXB328" s="24"/>
      <c r="BXC328" s="31"/>
      <c r="BXD328" s="24"/>
      <c r="BXE328" s="24"/>
      <c r="BXF328" s="24"/>
      <c r="BXG328" s="24"/>
      <c r="BXH328" s="24"/>
      <c r="BXI328" s="24"/>
      <c r="BXJ328" s="24"/>
      <c r="BXK328" s="24"/>
      <c r="BXL328" s="24"/>
      <c r="BXM328" s="24"/>
      <c r="BXN328" s="24"/>
      <c r="BXO328" s="24"/>
      <c r="BXP328" s="24"/>
      <c r="BXQ328" s="24"/>
      <c r="BXR328" s="24"/>
      <c r="BXV328" s="3"/>
      <c r="BXW328" s="31"/>
      <c r="BXX328" s="5"/>
      <c r="BXY328" s="9"/>
      <c r="BYB328" s="2"/>
      <c r="BYE328" s="24"/>
      <c r="BYF328" s="24"/>
      <c r="BYG328" s="31"/>
      <c r="BYH328" s="24"/>
      <c r="BYI328" s="24"/>
      <c r="BYJ328" s="24"/>
      <c r="BYK328" s="24"/>
      <c r="BYL328" s="24"/>
      <c r="BYM328" s="24"/>
      <c r="BYN328" s="24"/>
      <c r="BYO328" s="24"/>
      <c r="BYP328" s="24"/>
      <c r="BYQ328" s="24"/>
      <c r="BYR328" s="24"/>
      <c r="BYS328" s="24"/>
      <c r="BYT328" s="24"/>
      <c r="BYU328" s="24"/>
      <c r="BYV328" s="24"/>
      <c r="BYZ328" s="3"/>
      <c r="BZA328" s="31"/>
      <c r="BZB328" s="5"/>
      <c r="BZC328" s="9"/>
      <c r="BZF328" s="2"/>
      <c r="BZI328" s="24"/>
      <c r="BZJ328" s="24"/>
      <c r="BZK328" s="31"/>
      <c r="BZL328" s="24"/>
      <c r="BZM328" s="24"/>
      <c r="BZN328" s="24"/>
      <c r="BZO328" s="24"/>
      <c r="BZP328" s="24"/>
      <c r="BZQ328" s="24"/>
      <c r="BZR328" s="24"/>
      <c r="BZS328" s="24"/>
      <c r="BZT328" s="24"/>
      <c r="BZU328" s="24"/>
      <c r="BZV328" s="24"/>
      <c r="BZW328" s="24"/>
      <c r="BZX328" s="24"/>
      <c r="BZY328" s="24"/>
      <c r="BZZ328" s="24"/>
      <c r="CAD328" s="3"/>
      <c r="CAE328" s="31"/>
      <c r="CAF328" s="5"/>
      <c r="CAG328" s="9"/>
      <c r="CAJ328" s="2"/>
      <c r="CAM328" s="24"/>
      <c r="CAN328" s="24"/>
      <c r="CAO328" s="31"/>
      <c r="CAP328" s="24"/>
      <c r="CAQ328" s="24"/>
      <c r="CAR328" s="24"/>
      <c r="CAS328" s="24"/>
      <c r="CAT328" s="24"/>
      <c r="CAU328" s="24"/>
      <c r="CAV328" s="24"/>
      <c r="CAW328" s="24"/>
      <c r="CAX328" s="24"/>
      <c r="CAY328" s="24"/>
      <c r="CAZ328" s="24"/>
      <c r="CBA328" s="24"/>
      <c r="CBB328" s="24"/>
      <c r="CBC328" s="24"/>
      <c r="CBD328" s="24"/>
      <c r="CBH328" s="3"/>
      <c r="CBI328" s="31"/>
      <c r="CBJ328" s="5"/>
      <c r="CBK328" s="9"/>
      <c r="CBN328" s="2"/>
      <c r="CBQ328" s="24"/>
      <c r="CBR328" s="24"/>
      <c r="CBS328" s="31"/>
      <c r="CBT328" s="24"/>
      <c r="CBU328" s="24"/>
      <c r="CBV328" s="24"/>
      <c r="CBW328" s="24"/>
      <c r="CBX328" s="24"/>
      <c r="CBY328" s="24"/>
      <c r="CBZ328" s="24"/>
      <c r="CCA328" s="24"/>
      <c r="CCB328" s="24"/>
      <c r="CCC328" s="24"/>
      <c r="CCD328" s="24"/>
      <c r="CCE328" s="24"/>
      <c r="CCF328" s="24"/>
      <c r="CCG328" s="24"/>
      <c r="CCH328" s="24"/>
      <c r="CCL328" s="3"/>
      <c r="CCM328" s="31"/>
      <c r="CCN328" s="5"/>
      <c r="CCO328" s="9"/>
      <c r="CCR328" s="2"/>
      <c r="CCU328" s="24"/>
      <c r="CCV328" s="24"/>
      <c r="CCW328" s="31"/>
      <c r="CCX328" s="24"/>
      <c r="CCY328" s="24"/>
      <c r="CCZ328" s="24"/>
      <c r="CDA328" s="24"/>
      <c r="CDB328" s="24"/>
      <c r="CDC328" s="24"/>
      <c r="CDD328" s="24"/>
      <c r="CDE328" s="24"/>
      <c r="CDF328" s="24"/>
      <c r="CDG328" s="24"/>
      <c r="CDH328" s="24"/>
      <c r="CDI328" s="24"/>
      <c r="CDJ328" s="24"/>
      <c r="CDK328" s="24"/>
      <c r="CDL328" s="24"/>
      <c r="CDP328" s="3"/>
      <c r="CDQ328" s="31"/>
      <c r="CDR328" s="5"/>
      <c r="CDS328" s="9"/>
      <c r="CDV328" s="2"/>
      <c r="CDY328" s="24"/>
      <c r="CDZ328" s="24"/>
      <c r="CEA328" s="31"/>
      <c r="CEB328" s="24"/>
      <c r="CEC328" s="24"/>
      <c r="CED328" s="24"/>
      <c r="CEE328" s="24"/>
      <c r="CEF328" s="24"/>
      <c r="CEG328" s="24"/>
      <c r="CEH328" s="24"/>
      <c r="CEI328" s="24"/>
      <c r="CEJ328" s="24"/>
      <c r="CEK328" s="24"/>
      <c r="CEL328" s="24"/>
      <c r="CEM328" s="24"/>
      <c r="CEN328" s="24"/>
      <c r="CEO328" s="24"/>
      <c r="CEP328" s="24"/>
      <c r="CET328" s="3"/>
      <c r="CEU328" s="31"/>
      <c r="CEV328" s="5"/>
      <c r="CEW328" s="9"/>
      <c r="CEZ328" s="2"/>
      <c r="CFC328" s="24"/>
      <c r="CFD328" s="24"/>
      <c r="CFE328" s="31"/>
      <c r="CFF328" s="24"/>
      <c r="CFG328" s="24"/>
      <c r="CFH328" s="24"/>
      <c r="CFI328" s="24"/>
      <c r="CFJ328" s="24"/>
      <c r="CFK328" s="24"/>
      <c r="CFL328" s="24"/>
      <c r="CFM328" s="24"/>
      <c r="CFN328" s="24"/>
      <c r="CFO328" s="24"/>
      <c r="CFP328" s="24"/>
      <c r="CFQ328" s="24"/>
      <c r="CFR328" s="24"/>
      <c r="CFS328" s="24"/>
      <c r="CFT328" s="24"/>
      <c r="CFX328" s="3"/>
      <c r="CFY328" s="31"/>
      <c r="CFZ328" s="5"/>
      <c r="CGA328" s="9"/>
      <c r="CGD328" s="2"/>
      <c r="CGG328" s="24"/>
      <c r="CGH328" s="24"/>
      <c r="CGI328" s="31"/>
      <c r="CGJ328" s="24"/>
      <c r="CGK328" s="24"/>
      <c r="CGL328" s="24"/>
      <c r="CGM328" s="24"/>
      <c r="CGN328" s="24"/>
      <c r="CGO328" s="24"/>
      <c r="CGP328" s="24"/>
      <c r="CGQ328" s="24"/>
      <c r="CGR328" s="24"/>
      <c r="CGS328" s="24"/>
      <c r="CGT328" s="24"/>
      <c r="CGU328" s="24"/>
      <c r="CGV328" s="24"/>
      <c r="CGW328" s="24"/>
      <c r="CGX328" s="24"/>
      <c r="CHB328" s="3"/>
      <c r="CHC328" s="31"/>
      <c r="CHD328" s="5"/>
      <c r="CHE328" s="9"/>
      <c r="CHH328" s="2"/>
      <c r="CHK328" s="24"/>
      <c r="CHL328" s="24"/>
      <c r="CHM328" s="31"/>
      <c r="CHN328" s="24"/>
      <c r="CHO328" s="24"/>
      <c r="CHP328" s="24"/>
      <c r="CHQ328" s="24"/>
      <c r="CHR328" s="24"/>
      <c r="CHS328" s="24"/>
      <c r="CHT328" s="24"/>
      <c r="CHU328" s="24"/>
      <c r="CHV328" s="24"/>
      <c r="CHW328" s="24"/>
      <c r="CHX328" s="24"/>
      <c r="CHY328" s="24"/>
      <c r="CHZ328" s="24"/>
      <c r="CIA328" s="24"/>
      <c r="CIB328" s="24"/>
      <c r="CIF328" s="3"/>
      <c r="CIG328" s="31"/>
      <c r="CIH328" s="5"/>
      <c r="CII328" s="9"/>
      <c r="CIL328" s="2"/>
      <c r="CIO328" s="24"/>
      <c r="CIP328" s="24"/>
      <c r="CIQ328" s="31"/>
      <c r="CIR328" s="24"/>
      <c r="CIS328" s="24"/>
      <c r="CIT328" s="24"/>
      <c r="CIU328" s="24"/>
      <c r="CIV328" s="24"/>
      <c r="CIW328" s="24"/>
      <c r="CIX328" s="24"/>
      <c r="CIY328" s="24"/>
      <c r="CIZ328" s="24"/>
      <c r="CJA328" s="24"/>
      <c r="CJB328" s="24"/>
      <c r="CJC328" s="24"/>
      <c r="CJD328" s="24"/>
      <c r="CJE328" s="24"/>
      <c r="CJF328" s="24"/>
      <c r="CJJ328" s="3"/>
      <c r="CJK328" s="31"/>
      <c r="CJL328" s="5"/>
      <c r="CJM328" s="9"/>
      <c r="CJP328" s="2"/>
      <c r="CJS328" s="24"/>
      <c r="CJT328" s="24"/>
      <c r="CJU328" s="31"/>
      <c r="CJV328" s="24"/>
      <c r="CJW328" s="24"/>
      <c r="CJX328" s="24"/>
      <c r="CJY328" s="24"/>
      <c r="CJZ328" s="24"/>
      <c r="CKA328" s="24"/>
      <c r="CKB328" s="24"/>
      <c r="CKC328" s="24"/>
      <c r="CKD328" s="24"/>
      <c r="CKE328" s="24"/>
      <c r="CKF328" s="24"/>
      <c r="CKG328" s="24"/>
      <c r="CKH328" s="24"/>
      <c r="CKI328" s="24"/>
      <c r="CKJ328" s="24"/>
      <c r="CKN328" s="3"/>
      <c r="CKO328" s="31"/>
      <c r="CKP328" s="5"/>
      <c r="CKQ328" s="9"/>
      <c r="CKT328" s="2"/>
      <c r="CKW328" s="24"/>
      <c r="CKX328" s="24"/>
      <c r="CKY328" s="31"/>
      <c r="CKZ328" s="24"/>
      <c r="CLA328" s="24"/>
      <c r="CLB328" s="24"/>
      <c r="CLC328" s="24"/>
      <c r="CLD328" s="24"/>
      <c r="CLE328" s="24"/>
      <c r="CLF328" s="24"/>
      <c r="CLG328" s="24"/>
      <c r="CLH328" s="24"/>
      <c r="CLI328" s="24"/>
      <c r="CLJ328" s="24"/>
      <c r="CLK328" s="24"/>
      <c r="CLL328" s="24"/>
      <c r="CLM328" s="24"/>
      <c r="CLN328" s="24"/>
      <c r="CLR328" s="3"/>
      <c r="CLS328" s="31"/>
      <c r="CLT328" s="5"/>
      <c r="CLU328" s="9"/>
      <c r="CLX328" s="2"/>
      <c r="CMA328" s="24"/>
      <c r="CMB328" s="24"/>
      <c r="CMC328" s="31"/>
      <c r="CMD328" s="24"/>
      <c r="CME328" s="24"/>
      <c r="CMF328" s="24"/>
      <c r="CMG328" s="24"/>
      <c r="CMH328" s="24"/>
      <c r="CMI328" s="24"/>
      <c r="CMJ328" s="24"/>
      <c r="CMK328" s="24"/>
      <c r="CML328" s="24"/>
      <c r="CMM328" s="24"/>
      <c r="CMN328" s="24"/>
      <c r="CMO328" s="24"/>
      <c r="CMP328" s="24"/>
      <c r="CMQ328" s="24"/>
      <c r="CMR328" s="24"/>
      <c r="CMV328" s="3"/>
      <c r="CMW328" s="31"/>
      <c r="CMX328" s="5"/>
      <c r="CMY328" s="9"/>
      <c r="CNB328" s="2"/>
      <c r="CNE328" s="24"/>
      <c r="CNF328" s="24"/>
      <c r="CNG328" s="31"/>
      <c r="CNH328" s="24"/>
      <c r="CNI328" s="24"/>
      <c r="CNJ328" s="24"/>
      <c r="CNK328" s="24"/>
      <c r="CNL328" s="24"/>
      <c r="CNM328" s="24"/>
      <c r="CNN328" s="24"/>
      <c r="CNO328" s="24"/>
      <c r="CNP328" s="24"/>
      <c r="CNQ328" s="24"/>
      <c r="CNR328" s="24"/>
      <c r="CNS328" s="24"/>
      <c r="CNT328" s="24"/>
      <c r="CNU328" s="24"/>
      <c r="CNV328" s="24"/>
      <c r="CNZ328" s="3"/>
      <c r="COA328" s="31"/>
      <c r="COB328" s="5"/>
      <c r="COC328" s="9"/>
      <c r="COF328" s="2"/>
      <c r="COI328" s="24"/>
      <c r="COJ328" s="24"/>
      <c r="COK328" s="31"/>
      <c r="COL328" s="24"/>
      <c r="COM328" s="24"/>
      <c r="CON328" s="24"/>
      <c r="COO328" s="24"/>
      <c r="COP328" s="24"/>
      <c r="COQ328" s="24"/>
      <c r="COR328" s="24"/>
      <c r="COS328" s="24"/>
      <c r="COT328" s="24"/>
      <c r="COU328" s="24"/>
      <c r="COV328" s="24"/>
      <c r="COW328" s="24"/>
      <c r="COX328" s="24"/>
      <c r="COY328" s="24"/>
      <c r="COZ328" s="24"/>
      <c r="CPD328" s="3"/>
      <c r="CPE328" s="31"/>
      <c r="CPF328" s="5"/>
      <c r="CPG328" s="9"/>
      <c r="CPJ328" s="2"/>
      <c r="CPM328" s="24"/>
      <c r="CPN328" s="24"/>
      <c r="CPO328" s="31"/>
      <c r="CPP328" s="24"/>
      <c r="CPQ328" s="24"/>
      <c r="CPR328" s="24"/>
      <c r="CPS328" s="24"/>
      <c r="CPT328" s="24"/>
      <c r="CPU328" s="24"/>
      <c r="CPV328" s="24"/>
      <c r="CPW328" s="24"/>
      <c r="CPX328" s="24"/>
      <c r="CPY328" s="24"/>
      <c r="CPZ328" s="24"/>
      <c r="CQA328" s="24"/>
      <c r="CQB328" s="24"/>
      <c r="CQC328" s="24"/>
      <c r="CQD328" s="24"/>
      <c r="CQH328" s="3"/>
      <c r="CQI328" s="31"/>
      <c r="CQJ328" s="5"/>
      <c r="CQK328" s="9"/>
      <c r="CQN328" s="2"/>
      <c r="CQQ328" s="24"/>
      <c r="CQR328" s="24"/>
      <c r="CQS328" s="31"/>
      <c r="CQT328" s="24"/>
      <c r="CQU328" s="24"/>
      <c r="CQV328" s="24"/>
      <c r="CQW328" s="24"/>
      <c r="CQX328" s="24"/>
      <c r="CQY328" s="24"/>
      <c r="CQZ328" s="24"/>
      <c r="CRA328" s="24"/>
      <c r="CRB328" s="24"/>
      <c r="CRC328" s="24"/>
      <c r="CRD328" s="24"/>
      <c r="CRE328" s="24"/>
      <c r="CRF328" s="24"/>
      <c r="CRG328" s="24"/>
      <c r="CRH328" s="24"/>
      <c r="CRL328" s="3"/>
      <c r="CRM328" s="31"/>
      <c r="CRN328" s="5"/>
      <c r="CRO328" s="9"/>
      <c r="CRR328" s="2"/>
      <c r="CRU328" s="24"/>
      <c r="CRV328" s="24"/>
      <c r="CRW328" s="31"/>
      <c r="CRX328" s="24"/>
      <c r="CRY328" s="24"/>
      <c r="CRZ328" s="24"/>
      <c r="CSA328" s="24"/>
      <c r="CSB328" s="24"/>
      <c r="CSC328" s="24"/>
      <c r="CSD328" s="24"/>
      <c r="CSE328" s="24"/>
      <c r="CSF328" s="24"/>
      <c r="CSG328" s="24"/>
      <c r="CSH328" s="24"/>
      <c r="CSI328" s="24"/>
      <c r="CSJ328" s="24"/>
      <c r="CSK328" s="24"/>
      <c r="CSL328" s="24"/>
      <c r="CSP328" s="3"/>
      <c r="CSQ328" s="31"/>
      <c r="CSR328" s="5"/>
      <c r="CSS328" s="9"/>
      <c r="CSV328" s="2"/>
      <c r="CSY328" s="24"/>
      <c r="CSZ328" s="24"/>
      <c r="CTA328" s="31"/>
      <c r="CTB328" s="24"/>
      <c r="CTC328" s="24"/>
      <c r="CTD328" s="24"/>
      <c r="CTE328" s="24"/>
      <c r="CTF328" s="24"/>
      <c r="CTG328" s="24"/>
      <c r="CTH328" s="24"/>
      <c r="CTI328" s="24"/>
      <c r="CTJ328" s="24"/>
      <c r="CTK328" s="24"/>
      <c r="CTL328" s="24"/>
      <c r="CTM328" s="24"/>
      <c r="CTN328" s="24"/>
      <c r="CTO328" s="24"/>
      <c r="CTP328" s="24"/>
      <c r="CTT328" s="3"/>
      <c r="CTU328" s="31"/>
      <c r="CTV328" s="5"/>
      <c r="CTW328" s="9"/>
      <c r="CTZ328" s="2"/>
      <c r="CUC328" s="24"/>
      <c r="CUD328" s="24"/>
      <c r="CUE328" s="31"/>
      <c r="CUF328" s="24"/>
      <c r="CUG328" s="24"/>
      <c r="CUH328" s="24"/>
      <c r="CUI328" s="24"/>
      <c r="CUJ328" s="24"/>
      <c r="CUK328" s="24"/>
      <c r="CUL328" s="24"/>
      <c r="CUM328" s="24"/>
      <c r="CUN328" s="24"/>
      <c r="CUO328" s="24"/>
      <c r="CUP328" s="24"/>
      <c r="CUQ328" s="24"/>
      <c r="CUR328" s="24"/>
      <c r="CUS328" s="24"/>
      <c r="CUT328" s="24"/>
      <c r="CUX328" s="3"/>
      <c r="CUY328" s="31"/>
      <c r="CUZ328" s="5"/>
      <c r="CVA328" s="9"/>
      <c r="CVD328" s="2"/>
      <c r="CVG328" s="24"/>
      <c r="CVH328" s="24"/>
      <c r="CVI328" s="31"/>
      <c r="CVJ328" s="24"/>
      <c r="CVK328" s="24"/>
      <c r="CVL328" s="24"/>
      <c r="CVM328" s="24"/>
      <c r="CVN328" s="24"/>
      <c r="CVO328" s="24"/>
      <c r="CVP328" s="24"/>
      <c r="CVQ328" s="24"/>
      <c r="CVR328" s="24"/>
      <c r="CVS328" s="24"/>
      <c r="CVT328" s="24"/>
      <c r="CVU328" s="24"/>
      <c r="CVV328" s="24"/>
      <c r="CVW328" s="24"/>
      <c r="CVX328" s="24"/>
      <c r="CWB328" s="3"/>
      <c r="CWC328" s="31"/>
      <c r="CWD328" s="5"/>
      <c r="CWE328" s="9"/>
      <c r="CWH328" s="2"/>
      <c r="CWK328" s="24"/>
      <c r="CWL328" s="24"/>
      <c r="CWM328" s="31"/>
      <c r="CWN328" s="24"/>
      <c r="CWO328" s="24"/>
      <c r="CWP328" s="24"/>
      <c r="CWQ328" s="24"/>
      <c r="CWR328" s="24"/>
      <c r="CWS328" s="24"/>
      <c r="CWT328" s="24"/>
      <c r="CWU328" s="24"/>
      <c r="CWV328" s="24"/>
      <c r="CWW328" s="24"/>
      <c r="CWX328" s="24"/>
      <c r="CWY328" s="24"/>
      <c r="CWZ328" s="24"/>
      <c r="CXA328" s="24"/>
      <c r="CXB328" s="24"/>
      <c r="CXF328" s="3"/>
      <c r="CXG328" s="31"/>
      <c r="CXH328" s="5"/>
      <c r="CXI328" s="9"/>
      <c r="CXL328" s="2"/>
      <c r="CXO328" s="24"/>
      <c r="CXP328" s="24"/>
      <c r="CXQ328" s="31"/>
      <c r="CXR328" s="24"/>
      <c r="CXS328" s="24"/>
      <c r="CXT328" s="24"/>
      <c r="CXU328" s="24"/>
      <c r="CXV328" s="24"/>
      <c r="CXW328" s="24"/>
      <c r="CXX328" s="24"/>
      <c r="CXY328" s="24"/>
      <c r="CXZ328" s="24"/>
      <c r="CYA328" s="24"/>
      <c r="CYB328" s="24"/>
      <c r="CYC328" s="24"/>
      <c r="CYD328" s="24"/>
      <c r="CYE328" s="24"/>
      <c r="CYF328" s="24"/>
      <c r="CYJ328" s="3"/>
      <c r="CYK328" s="31"/>
      <c r="CYL328" s="5"/>
      <c r="CYM328" s="9"/>
      <c r="CYP328" s="2"/>
      <c r="CYS328" s="24"/>
      <c r="CYT328" s="24"/>
      <c r="CYU328" s="31"/>
      <c r="CYV328" s="24"/>
      <c r="CYW328" s="24"/>
      <c r="CYX328" s="24"/>
      <c r="CYY328" s="24"/>
      <c r="CYZ328" s="24"/>
      <c r="CZA328" s="24"/>
      <c r="CZB328" s="24"/>
      <c r="CZC328" s="24"/>
      <c r="CZD328" s="24"/>
      <c r="CZE328" s="24"/>
      <c r="CZF328" s="24"/>
      <c r="CZG328" s="24"/>
      <c r="CZH328" s="24"/>
      <c r="CZI328" s="24"/>
      <c r="CZJ328" s="24"/>
      <c r="CZN328" s="3"/>
      <c r="CZO328" s="31"/>
      <c r="CZP328" s="5"/>
      <c r="CZQ328" s="9"/>
      <c r="CZT328" s="2"/>
      <c r="CZW328" s="24"/>
      <c r="CZX328" s="24"/>
      <c r="CZY328" s="31"/>
      <c r="CZZ328" s="24"/>
      <c r="DAA328" s="24"/>
      <c r="DAB328" s="24"/>
      <c r="DAC328" s="24"/>
      <c r="DAD328" s="24"/>
      <c r="DAE328" s="24"/>
      <c r="DAF328" s="24"/>
      <c r="DAG328" s="24"/>
      <c r="DAH328" s="24"/>
      <c r="DAI328" s="24"/>
      <c r="DAJ328" s="24"/>
      <c r="DAK328" s="24"/>
      <c r="DAL328" s="24"/>
      <c r="DAM328" s="24"/>
      <c r="DAN328" s="24"/>
      <c r="DAR328" s="3"/>
      <c r="DAS328" s="31"/>
      <c r="DAT328" s="5"/>
      <c r="DAU328" s="9"/>
      <c r="DAX328" s="2"/>
      <c r="DBA328" s="24"/>
      <c r="DBB328" s="24"/>
      <c r="DBC328" s="31"/>
      <c r="DBD328" s="24"/>
      <c r="DBE328" s="24"/>
      <c r="DBF328" s="24"/>
      <c r="DBG328" s="24"/>
      <c r="DBH328" s="24"/>
      <c r="DBI328" s="24"/>
      <c r="DBJ328" s="24"/>
      <c r="DBK328" s="24"/>
      <c r="DBL328" s="24"/>
      <c r="DBM328" s="24"/>
      <c r="DBN328" s="24"/>
      <c r="DBO328" s="24"/>
      <c r="DBP328" s="24"/>
      <c r="DBQ328" s="24"/>
      <c r="DBR328" s="24"/>
      <c r="DBV328" s="3"/>
      <c r="DBW328" s="31"/>
      <c r="DBX328" s="5"/>
      <c r="DBY328" s="9"/>
      <c r="DCB328" s="2"/>
      <c r="DCE328" s="24"/>
      <c r="DCF328" s="24"/>
      <c r="DCG328" s="31"/>
      <c r="DCH328" s="24"/>
      <c r="DCI328" s="24"/>
      <c r="DCJ328" s="24"/>
      <c r="DCK328" s="24"/>
      <c r="DCL328" s="24"/>
      <c r="DCM328" s="24"/>
      <c r="DCN328" s="24"/>
      <c r="DCO328" s="24"/>
      <c r="DCP328" s="24"/>
      <c r="DCQ328" s="24"/>
      <c r="DCR328" s="24"/>
      <c r="DCS328" s="24"/>
      <c r="DCT328" s="24"/>
      <c r="DCU328" s="24"/>
      <c r="DCV328" s="24"/>
      <c r="DCZ328" s="3"/>
      <c r="DDA328" s="31"/>
      <c r="DDB328" s="5"/>
      <c r="DDC328" s="9"/>
      <c r="DDF328" s="2"/>
      <c r="DDI328" s="24"/>
      <c r="DDJ328" s="24"/>
      <c r="DDK328" s="31"/>
      <c r="DDL328" s="24"/>
      <c r="DDM328" s="24"/>
      <c r="DDN328" s="24"/>
      <c r="DDO328" s="24"/>
      <c r="DDP328" s="24"/>
      <c r="DDQ328" s="24"/>
      <c r="DDR328" s="24"/>
      <c r="DDS328" s="24"/>
      <c r="DDT328" s="24"/>
      <c r="DDU328" s="24"/>
      <c r="DDV328" s="24"/>
      <c r="DDW328" s="24"/>
      <c r="DDX328" s="24"/>
      <c r="DDY328" s="24"/>
      <c r="DDZ328" s="24"/>
      <c r="DED328" s="3"/>
      <c r="DEE328" s="31"/>
      <c r="DEF328" s="5"/>
      <c r="DEG328" s="9"/>
      <c r="DEJ328" s="2"/>
      <c r="DEM328" s="24"/>
      <c r="DEN328" s="24"/>
      <c r="DEO328" s="31"/>
      <c r="DEP328" s="24"/>
      <c r="DEQ328" s="24"/>
      <c r="DER328" s="24"/>
      <c r="DES328" s="24"/>
      <c r="DET328" s="24"/>
      <c r="DEU328" s="24"/>
      <c r="DEV328" s="24"/>
      <c r="DEW328" s="24"/>
      <c r="DEX328" s="24"/>
      <c r="DEY328" s="24"/>
      <c r="DEZ328" s="24"/>
      <c r="DFA328" s="24"/>
      <c r="DFB328" s="24"/>
      <c r="DFC328" s="24"/>
      <c r="DFD328" s="24"/>
      <c r="DFH328" s="3"/>
      <c r="DFI328" s="31"/>
      <c r="DFJ328" s="5"/>
      <c r="DFK328" s="9"/>
      <c r="DFN328" s="2"/>
      <c r="DFQ328" s="24"/>
      <c r="DFR328" s="24"/>
      <c r="DFS328" s="31"/>
      <c r="DFT328" s="24"/>
      <c r="DFU328" s="24"/>
      <c r="DFV328" s="24"/>
      <c r="DFW328" s="24"/>
      <c r="DFX328" s="24"/>
      <c r="DFY328" s="24"/>
      <c r="DFZ328" s="24"/>
      <c r="DGA328" s="24"/>
      <c r="DGB328" s="24"/>
      <c r="DGC328" s="24"/>
      <c r="DGD328" s="24"/>
      <c r="DGE328" s="24"/>
      <c r="DGF328" s="24"/>
      <c r="DGG328" s="24"/>
      <c r="DGH328" s="24"/>
      <c r="DGL328" s="3"/>
      <c r="DGM328" s="31"/>
      <c r="DGN328" s="5"/>
      <c r="DGO328" s="9"/>
      <c r="DGR328" s="2"/>
      <c r="DGU328" s="24"/>
      <c r="DGV328" s="24"/>
      <c r="DGW328" s="31"/>
      <c r="DGX328" s="24"/>
      <c r="DGY328" s="24"/>
      <c r="DGZ328" s="24"/>
      <c r="DHA328" s="24"/>
      <c r="DHB328" s="24"/>
      <c r="DHC328" s="24"/>
      <c r="DHD328" s="24"/>
      <c r="DHE328" s="24"/>
      <c r="DHF328" s="24"/>
      <c r="DHG328" s="24"/>
      <c r="DHH328" s="24"/>
      <c r="DHI328" s="24"/>
      <c r="DHJ328" s="24"/>
      <c r="DHK328" s="24"/>
      <c r="DHL328" s="24"/>
      <c r="DHP328" s="3"/>
      <c r="DHQ328" s="31"/>
      <c r="DHR328" s="5"/>
      <c r="DHS328" s="9"/>
      <c r="DHV328" s="2"/>
      <c r="DHY328" s="24"/>
      <c r="DHZ328" s="24"/>
      <c r="DIA328" s="31"/>
      <c r="DIB328" s="24"/>
      <c r="DIC328" s="24"/>
      <c r="DID328" s="24"/>
      <c r="DIE328" s="24"/>
      <c r="DIF328" s="24"/>
      <c r="DIG328" s="24"/>
      <c r="DIH328" s="24"/>
      <c r="DII328" s="24"/>
      <c r="DIJ328" s="24"/>
      <c r="DIK328" s="24"/>
      <c r="DIL328" s="24"/>
      <c r="DIM328" s="24"/>
      <c r="DIN328" s="24"/>
      <c r="DIO328" s="24"/>
      <c r="DIP328" s="24"/>
      <c r="DIT328" s="3"/>
      <c r="DIU328" s="31"/>
      <c r="DIV328" s="5"/>
      <c r="DIW328" s="9"/>
      <c r="DIZ328" s="2"/>
      <c r="DJC328" s="24"/>
      <c r="DJD328" s="24"/>
      <c r="DJE328" s="31"/>
      <c r="DJF328" s="24"/>
      <c r="DJG328" s="24"/>
      <c r="DJH328" s="24"/>
      <c r="DJI328" s="24"/>
      <c r="DJJ328" s="24"/>
      <c r="DJK328" s="24"/>
      <c r="DJL328" s="24"/>
      <c r="DJM328" s="24"/>
      <c r="DJN328" s="24"/>
      <c r="DJO328" s="24"/>
      <c r="DJP328" s="24"/>
      <c r="DJQ328" s="24"/>
      <c r="DJR328" s="24"/>
      <c r="DJS328" s="24"/>
      <c r="DJT328" s="24"/>
      <c r="DJX328" s="3"/>
      <c r="DJY328" s="31"/>
      <c r="DJZ328" s="5"/>
      <c r="DKA328" s="9"/>
      <c r="DKD328" s="2"/>
      <c r="DKG328" s="24"/>
      <c r="DKH328" s="24"/>
      <c r="DKI328" s="31"/>
      <c r="DKJ328" s="24"/>
      <c r="DKK328" s="24"/>
      <c r="DKL328" s="24"/>
      <c r="DKM328" s="24"/>
      <c r="DKN328" s="24"/>
      <c r="DKO328" s="24"/>
      <c r="DKP328" s="24"/>
      <c r="DKQ328" s="24"/>
      <c r="DKR328" s="24"/>
      <c r="DKS328" s="24"/>
      <c r="DKT328" s="24"/>
      <c r="DKU328" s="24"/>
      <c r="DKV328" s="24"/>
      <c r="DKW328" s="24"/>
      <c r="DKX328" s="24"/>
      <c r="DLB328" s="3"/>
      <c r="DLC328" s="31"/>
      <c r="DLD328" s="5"/>
      <c r="DLE328" s="9"/>
      <c r="DLH328" s="2"/>
      <c r="DLK328" s="24"/>
      <c r="DLL328" s="24"/>
      <c r="DLM328" s="31"/>
      <c r="DLN328" s="24"/>
      <c r="DLO328" s="24"/>
      <c r="DLP328" s="24"/>
      <c r="DLQ328" s="24"/>
      <c r="DLR328" s="24"/>
      <c r="DLS328" s="24"/>
      <c r="DLT328" s="24"/>
      <c r="DLU328" s="24"/>
      <c r="DLV328" s="24"/>
      <c r="DLW328" s="24"/>
      <c r="DLX328" s="24"/>
      <c r="DLY328" s="24"/>
      <c r="DLZ328" s="24"/>
      <c r="DMA328" s="24"/>
      <c r="DMB328" s="24"/>
      <c r="DMF328" s="3"/>
      <c r="DMG328" s="31"/>
      <c r="DMH328" s="5"/>
      <c r="DMI328" s="9"/>
      <c r="DML328" s="2"/>
      <c r="DMO328" s="24"/>
      <c r="DMP328" s="24"/>
      <c r="DMQ328" s="31"/>
      <c r="DMR328" s="24"/>
      <c r="DMS328" s="24"/>
      <c r="DMT328" s="24"/>
      <c r="DMU328" s="24"/>
      <c r="DMV328" s="24"/>
      <c r="DMW328" s="24"/>
      <c r="DMX328" s="24"/>
      <c r="DMY328" s="24"/>
      <c r="DMZ328" s="24"/>
      <c r="DNA328" s="24"/>
      <c r="DNB328" s="24"/>
      <c r="DNC328" s="24"/>
      <c r="DND328" s="24"/>
      <c r="DNE328" s="24"/>
      <c r="DNF328" s="24"/>
      <c r="DNJ328" s="3"/>
      <c r="DNK328" s="31"/>
      <c r="DNL328" s="5"/>
      <c r="DNM328" s="9"/>
      <c r="DNP328" s="2"/>
      <c r="DNS328" s="24"/>
      <c r="DNT328" s="24"/>
      <c r="DNU328" s="31"/>
      <c r="DNV328" s="24"/>
      <c r="DNW328" s="24"/>
      <c r="DNX328" s="24"/>
      <c r="DNY328" s="24"/>
      <c r="DNZ328" s="24"/>
      <c r="DOA328" s="24"/>
      <c r="DOB328" s="24"/>
      <c r="DOC328" s="24"/>
      <c r="DOD328" s="24"/>
      <c r="DOE328" s="24"/>
      <c r="DOF328" s="24"/>
      <c r="DOG328" s="24"/>
      <c r="DOH328" s="24"/>
      <c r="DOI328" s="24"/>
      <c r="DOJ328" s="24"/>
      <c r="DON328" s="3"/>
      <c r="DOO328" s="31"/>
      <c r="DOP328" s="5"/>
      <c r="DOQ328" s="9"/>
      <c r="DOT328" s="2"/>
      <c r="DOW328" s="24"/>
      <c r="DOX328" s="24"/>
      <c r="DOY328" s="31"/>
      <c r="DOZ328" s="24"/>
      <c r="DPA328" s="24"/>
      <c r="DPB328" s="24"/>
      <c r="DPC328" s="24"/>
      <c r="DPD328" s="24"/>
      <c r="DPE328" s="24"/>
      <c r="DPF328" s="24"/>
      <c r="DPG328" s="24"/>
      <c r="DPH328" s="24"/>
      <c r="DPI328" s="24"/>
      <c r="DPJ328" s="24"/>
      <c r="DPK328" s="24"/>
      <c r="DPL328" s="24"/>
      <c r="DPM328" s="24"/>
      <c r="DPN328" s="24"/>
      <c r="DPR328" s="3"/>
      <c r="DPS328" s="31"/>
      <c r="DPT328" s="5"/>
      <c r="DPU328" s="9"/>
      <c r="DPX328" s="2"/>
      <c r="DQA328" s="24"/>
      <c r="DQB328" s="24"/>
      <c r="DQC328" s="31"/>
      <c r="DQD328" s="24"/>
      <c r="DQE328" s="24"/>
      <c r="DQF328" s="24"/>
      <c r="DQG328" s="24"/>
      <c r="DQH328" s="24"/>
      <c r="DQI328" s="24"/>
      <c r="DQJ328" s="24"/>
      <c r="DQK328" s="24"/>
      <c r="DQL328" s="24"/>
      <c r="DQM328" s="24"/>
      <c r="DQN328" s="24"/>
      <c r="DQO328" s="24"/>
      <c r="DQP328" s="24"/>
      <c r="DQQ328" s="24"/>
      <c r="DQR328" s="24"/>
      <c r="DQV328" s="3"/>
      <c r="DQW328" s="31"/>
      <c r="DQX328" s="5"/>
      <c r="DQY328" s="9"/>
      <c r="DRB328" s="2"/>
      <c r="DRE328" s="24"/>
      <c r="DRF328" s="24"/>
      <c r="DRG328" s="31"/>
      <c r="DRH328" s="24"/>
      <c r="DRI328" s="24"/>
      <c r="DRJ328" s="24"/>
      <c r="DRK328" s="24"/>
      <c r="DRL328" s="24"/>
      <c r="DRM328" s="24"/>
      <c r="DRN328" s="24"/>
      <c r="DRO328" s="24"/>
      <c r="DRP328" s="24"/>
      <c r="DRQ328" s="24"/>
      <c r="DRR328" s="24"/>
      <c r="DRS328" s="24"/>
      <c r="DRT328" s="24"/>
      <c r="DRU328" s="24"/>
      <c r="DRV328" s="24"/>
      <c r="DRZ328" s="3"/>
      <c r="DSA328" s="31"/>
      <c r="DSB328" s="5"/>
      <c r="DSC328" s="9"/>
      <c r="DSF328" s="2"/>
      <c r="DSI328" s="24"/>
      <c r="DSJ328" s="24"/>
      <c r="DSK328" s="31"/>
      <c r="DSL328" s="24"/>
      <c r="DSM328" s="24"/>
      <c r="DSN328" s="24"/>
      <c r="DSO328" s="24"/>
      <c r="DSP328" s="24"/>
      <c r="DSQ328" s="24"/>
      <c r="DSR328" s="24"/>
      <c r="DSS328" s="24"/>
      <c r="DST328" s="24"/>
      <c r="DSU328" s="24"/>
      <c r="DSV328" s="24"/>
      <c r="DSW328" s="24"/>
      <c r="DSX328" s="24"/>
      <c r="DSY328" s="24"/>
      <c r="DSZ328" s="24"/>
      <c r="DTD328" s="3"/>
      <c r="DTE328" s="31"/>
      <c r="DTF328" s="5"/>
      <c r="DTG328" s="9"/>
      <c r="DTJ328" s="2"/>
      <c r="DTM328" s="24"/>
      <c r="DTN328" s="24"/>
      <c r="DTO328" s="31"/>
      <c r="DTP328" s="24"/>
      <c r="DTQ328" s="24"/>
      <c r="DTR328" s="24"/>
      <c r="DTS328" s="24"/>
      <c r="DTT328" s="24"/>
      <c r="DTU328" s="24"/>
      <c r="DTV328" s="24"/>
      <c r="DTW328" s="24"/>
      <c r="DTX328" s="24"/>
      <c r="DTY328" s="24"/>
      <c r="DTZ328" s="24"/>
      <c r="DUA328" s="24"/>
      <c r="DUB328" s="24"/>
      <c r="DUC328" s="24"/>
      <c r="DUD328" s="24"/>
      <c r="DUH328" s="3"/>
      <c r="DUI328" s="31"/>
      <c r="DUJ328" s="5"/>
      <c r="DUK328" s="9"/>
      <c r="DUN328" s="2"/>
      <c r="DUQ328" s="24"/>
      <c r="DUR328" s="24"/>
      <c r="DUS328" s="31"/>
      <c r="DUT328" s="24"/>
      <c r="DUU328" s="24"/>
      <c r="DUV328" s="24"/>
      <c r="DUW328" s="24"/>
      <c r="DUX328" s="24"/>
      <c r="DUY328" s="24"/>
      <c r="DUZ328" s="24"/>
      <c r="DVA328" s="24"/>
      <c r="DVB328" s="24"/>
      <c r="DVC328" s="24"/>
      <c r="DVD328" s="24"/>
      <c r="DVE328" s="24"/>
      <c r="DVF328" s="24"/>
      <c r="DVG328" s="24"/>
      <c r="DVH328" s="24"/>
      <c r="DVL328" s="3"/>
      <c r="DVM328" s="31"/>
      <c r="DVN328" s="5"/>
      <c r="DVO328" s="9"/>
      <c r="DVR328" s="2"/>
      <c r="DVU328" s="24"/>
      <c r="DVV328" s="24"/>
      <c r="DVW328" s="31"/>
      <c r="DVX328" s="24"/>
      <c r="DVY328" s="24"/>
      <c r="DVZ328" s="24"/>
      <c r="DWA328" s="24"/>
      <c r="DWB328" s="24"/>
      <c r="DWC328" s="24"/>
      <c r="DWD328" s="24"/>
      <c r="DWE328" s="24"/>
      <c r="DWF328" s="24"/>
      <c r="DWG328" s="24"/>
      <c r="DWH328" s="24"/>
      <c r="DWI328" s="24"/>
      <c r="DWJ328" s="24"/>
      <c r="DWK328" s="24"/>
      <c r="DWL328" s="24"/>
      <c r="DWP328" s="3"/>
      <c r="DWQ328" s="31"/>
      <c r="DWR328" s="5"/>
      <c r="DWS328" s="9"/>
      <c r="DWV328" s="2"/>
      <c r="DWY328" s="24"/>
      <c r="DWZ328" s="24"/>
      <c r="DXA328" s="31"/>
      <c r="DXB328" s="24"/>
      <c r="DXC328" s="24"/>
      <c r="DXD328" s="24"/>
      <c r="DXE328" s="24"/>
      <c r="DXF328" s="24"/>
      <c r="DXG328" s="24"/>
      <c r="DXH328" s="24"/>
      <c r="DXI328" s="24"/>
      <c r="DXJ328" s="24"/>
      <c r="DXK328" s="24"/>
      <c r="DXL328" s="24"/>
      <c r="DXM328" s="24"/>
      <c r="DXN328" s="24"/>
      <c r="DXO328" s="24"/>
      <c r="DXP328" s="24"/>
      <c r="DXT328" s="3"/>
      <c r="DXU328" s="31"/>
      <c r="DXV328" s="5"/>
      <c r="DXW328" s="9"/>
      <c r="DXZ328" s="2"/>
      <c r="DYC328" s="24"/>
      <c r="DYD328" s="24"/>
      <c r="DYE328" s="31"/>
      <c r="DYF328" s="24"/>
      <c r="DYG328" s="24"/>
      <c r="DYH328" s="24"/>
      <c r="DYI328" s="24"/>
      <c r="DYJ328" s="24"/>
      <c r="DYK328" s="24"/>
      <c r="DYL328" s="24"/>
      <c r="DYM328" s="24"/>
      <c r="DYN328" s="24"/>
      <c r="DYO328" s="24"/>
      <c r="DYP328" s="24"/>
      <c r="DYQ328" s="24"/>
      <c r="DYR328" s="24"/>
      <c r="DYS328" s="24"/>
      <c r="DYT328" s="24"/>
      <c r="DYX328" s="3"/>
      <c r="DYY328" s="31"/>
      <c r="DYZ328" s="5"/>
      <c r="DZA328" s="9"/>
      <c r="DZD328" s="2"/>
      <c r="DZG328" s="24"/>
      <c r="DZH328" s="24"/>
      <c r="DZI328" s="31"/>
      <c r="DZJ328" s="24"/>
      <c r="DZK328" s="24"/>
      <c r="DZL328" s="24"/>
      <c r="DZM328" s="24"/>
      <c r="DZN328" s="24"/>
      <c r="DZO328" s="24"/>
      <c r="DZP328" s="24"/>
      <c r="DZQ328" s="24"/>
      <c r="DZR328" s="24"/>
      <c r="DZS328" s="24"/>
      <c r="DZT328" s="24"/>
      <c r="DZU328" s="24"/>
      <c r="DZV328" s="24"/>
      <c r="DZW328" s="24"/>
      <c r="DZX328" s="24"/>
      <c r="EAB328" s="3"/>
      <c r="EAC328" s="31"/>
      <c r="EAD328" s="5"/>
      <c r="EAE328" s="9"/>
      <c r="EAH328" s="2"/>
      <c r="EAK328" s="24"/>
      <c r="EAL328" s="24"/>
      <c r="EAM328" s="31"/>
      <c r="EAN328" s="24"/>
      <c r="EAO328" s="24"/>
      <c r="EAP328" s="24"/>
      <c r="EAQ328" s="24"/>
      <c r="EAR328" s="24"/>
      <c r="EAS328" s="24"/>
      <c r="EAT328" s="24"/>
      <c r="EAU328" s="24"/>
      <c r="EAV328" s="24"/>
      <c r="EAW328" s="24"/>
      <c r="EAX328" s="24"/>
      <c r="EAY328" s="24"/>
      <c r="EAZ328" s="24"/>
      <c r="EBA328" s="24"/>
      <c r="EBB328" s="24"/>
      <c r="EBF328" s="3"/>
      <c r="EBG328" s="31"/>
      <c r="EBH328" s="5"/>
      <c r="EBI328" s="9"/>
      <c r="EBL328" s="2"/>
      <c r="EBO328" s="24"/>
      <c r="EBP328" s="24"/>
      <c r="EBQ328" s="31"/>
      <c r="EBR328" s="24"/>
      <c r="EBS328" s="24"/>
      <c r="EBT328" s="24"/>
      <c r="EBU328" s="24"/>
      <c r="EBV328" s="24"/>
      <c r="EBW328" s="24"/>
      <c r="EBX328" s="24"/>
      <c r="EBY328" s="24"/>
      <c r="EBZ328" s="24"/>
      <c r="ECA328" s="24"/>
      <c r="ECB328" s="24"/>
      <c r="ECC328" s="24"/>
      <c r="ECD328" s="24"/>
      <c r="ECE328" s="24"/>
      <c r="ECF328" s="24"/>
      <c r="ECJ328" s="3"/>
      <c r="ECK328" s="31"/>
      <c r="ECL328" s="5"/>
      <c r="ECM328" s="9"/>
      <c r="ECP328" s="2"/>
      <c r="ECS328" s="24"/>
      <c r="ECT328" s="24"/>
      <c r="ECU328" s="31"/>
      <c r="ECV328" s="24"/>
      <c r="ECW328" s="24"/>
      <c r="ECX328" s="24"/>
      <c r="ECY328" s="24"/>
      <c r="ECZ328" s="24"/>
      <c r="EDA328" s="24"/>
      <c r="EDB328" s="24"/>
      <c r="EDC328" s="24"/>
      <c r="EDD328" s="24"/>
      <c r="EDE328" s="24"/>
      <c r="EDF328" s="24"/>
      <c r="EDG328" s="24"/>
      <c r="EDH328" s="24"/>
      <c r="EDI328" s="24"/>
      <c r="EDJ328" s="24"/>
      <c r="EDN328" s="3"/>
      <c r="EDO328" s="31"/>
      <c r="EDP328" s="5"/>
      <c r="EDQ328" s="9"/>
      <c r="EDT328" s="2"/>
      <c r="EDW328" s="24"/>
      <c r="EDX328" s="24"/>
      <c r="EDY328" s="31"/>
      <c r="EDZ328" s="24"/>
      <c r="EEA328" s="24"/>
      <c r="EEB328" s="24"/>
      <c r="EEC328" s="24"/>
      <c r="EED328" s="24"/>
      <c r="EEE328" s="24"/>
      <c r="EEF328" s="24"/>
      <c r="EEG328" s="24"/>
      <c r="EEH328" s="24"/>
      <c r="EEI328" s="24"/>
      <c r="EEJ328" s="24"/>
      <c r="EEK328" s="24"/>
      <c r="EEL328" s="24"/>
      <c r="EEM328" s="24"/>
      <c r="EEN328" s="24"/>
      <c r="EER328" s="3"/>
      <c r="EES328" s="31"/>
      <c r="EET328" s="5"/>
      <c r="EEU328" s="9"/>
      <c r="EEX328" s="2"/>
      <c r="EFA328" s="24"/>
      <c r="EFB328" s="24"/>
      <c r="EFC328" s="31"/>
      <c r="EFD328" s="24"/>
      <c r="EFE328" s="24"/>
      <c r="EFF328" s="24"/>
      <c r="EFG328" s="24"/>
      <c r="EFH328" s="24"/>
      <c r="EFI328" s="24"/>
      <c r="EFJ328" s="24"/>
      <c r="EFK328" s="24"/>
      <c r="EFL328" s="24"/>
      <c r="EFM328" s="24"/>
      <c r="EFN328" s="24"/>
      <c r="EFO328" s="24"/>
      <c r="EFP328" s="24"/>
      <c r="EFQ328" s="24"/>
      <c r="EFR328" s="24"/>
      <c r="EFV328" s="3"/>
      <c r="EFW328" s="31"/>
      <c r="EFX328" s="5"/>
      <c r="EFY328" s="9"/>
      <c r="EGB328" s="2"/>
      <c r="EGE328" s="24"/>
      <c r="EGF328" s="24"/>
      <c r="EGG328" s="31"/>
      <c r="EGH328" s="24"/>
      <c r="EGI328" s="24"/>
      <c r="EGJ328" s="24"/>
      <c r="EGK328" s="24"/>
      <c r="EGL328" s="24"/>
      <c r="EGM328" s="24"/>
      <c r="EGN328" s="24"/>
      <c r="EGO328" s="24"/>
      <c r="EGP328" s="24"/>
      <c r="EGQ328" s="24"/>
      <c r="EGR328" s="24"/>
      <c r="EGS328" s="24"/>
      <c r="EGT328" s="24"/>
      <c r="EGU328" s="24"/>
      <c r="EGV328" s="24"/>
      <c r="EGZ328" s="3"/>
      <c r="EHA328" s="31"/>
      <c r="EHB328" s="5"/>
      <c r="EHC328" s="9"/>
      <c r="EHF328" s="2"/>
      <c r="EHI328" s="24"/>
      <c r="EHJ328" s="24"/>
      <c r="EHK328" s="31"/>
      <c r="EHL328" s="24"/>
      <c r="EHM328" s="24"/>
      <c r="EHN328" s="24"/>
      <c r="EHO328" s="24"/>
      <c r="EHP328" s="24"/>
      <c r="EHQ328" s="24"/>
      <c r="EHR328" s="24"/>
      <c r="EHS328" s="24"/>
      <c r="EHT328" s="24"/>
      <c r="EHU328" s="24"/>
      <c r="EHV328" s="24"/>
      <c r="EHW328" s="24"/>
      <c r="EHX328" s="24"/>
      <c r="EHY328" s="24"/>
      <c r="EHZ328" s="24"/>
      <c r="EID328" s="3"/>
      <c r="EIE328" s="31"/>
      <c r="EIF328" s="5"/>
      <c r="EIG328" s="9"/>
      <c r="EIJ328" s="2"/>
      <c r="EIM328" s="24"/>
      <c r="EIN328" s="24"/>
      <c r="EIO328" s="31"/>
      <c r="EIP328" s="24"/>
      <c r="EIQ328" s="24"/>
      <c r="EIR328" s="24"/>
      <c r="EIS328" s="24"/>
      <c r="EIT328" s="24"/>
      <c r="EIU328" s="24"/>
      <c r="EIV328" s="24"/>
      <c r="EIW328" s="24"/>
      <c r="EIX328" s="24"/>
      <c r="EIY328" s="24"/>
      <c r="EIZ328" s="24"/>
      <c r="EJA328" s="24"/>
      <c r="EJB328" s="24"/>
      <c r="EJC328" s="24"/>
      <c r="EJD328" s="24"/>
      <c r="EJH328" s="3"/>
      <c r="EJI328" s="31"/>
      <c r="EJJ328" s="5"/>
      <c r="EJK328" s="9"/>
      <c r="EJN328" s="2"/>
      <c r="EJQ328" s="24"/>
      <c r="EJR328" s="24"/>
      <c r="EJS328" s="31"/>
      <c r="EJT328" s="24"/>
      <c r="EJU328" s="24"/>
      <c r="EJV328" s="24"/>
      <c r="EJW328" s="24"/>
      <c r="EJX328" s="24"/>
      <c r="EJY328" s="24"/>
      <c r="EJZ328" s="24"/>
      <c r="EKA328" s="24"/>
      <c r="EKB328" s="24"/>
      <c r="EKC328" s="24"/>
      <c r="EKD328" s="24"/>
      <c r="EKE328" s="24"/>
      <c r="EKF328" s="24"/>
      <c r="EKG328" s="24"/>
      <c r="EKH328" s="24"/>
      <c r="EKL328" s="3"/>
      <c r="EKM328" s="31"/>
      <c r="EKN328" s="5"/>
      <c r="EKO328" s="9"/>
      <c r="EKR328" s="2"/>
      <c r="EKU328" s="24"/>
      <c r="EKV328" s="24"/>
      <c r="EKW328" s="31"/>
      <c r="EKX328" s="24"/>
      <c r="EKY328" s="24"/>
      <c r="EKZ328" s="24"/>
      <c r="ELA328" s="24"/>
      <c r="ELB328" s="24"/>
      <c r="ELC328" s="24"/>
      <c r="ELD328" s="24"/>
      <c r="ELE328" s="24"/>
      <c r="ELF328" s="24"/>
      <c r="ELG328" s="24"/>
      <c r="ELH328" s="24"/>
      <c r="ELI328" s="24"/>
      <c r="ELJ328" s="24"/>
      <c r="ELK328" s="24"/>
      <c r="ELL328" s="24"/>
      <c r="ELP328" s="3"/>
      <c r="ELQ328" s="31"/>
      <c r="ELR328" s="5"/>
      <c r="ELS328" s="9"/>
      <c r="ELV328" s="2"/>
      <c r="ELY328" s="24"/>
      <c r="ELZ328" s="24"/>
      <c r="EMA328" s="31"/>
      <c r="EMB328" s="24"/>
      <c r="EMC328" s="24"/>
      <c r="EMD328" s="24"/>
      <c r="EME328" s="24"/>
      <c r="EMF328" s="24"/>
      <c r="EMG328" s="24"/>
      <c r="EMH328" s="24"/>
      <c r="EMI328" s="24"/>
      <c r="EMJ328" s="24"/>
      <c r="EMK328" s="24"/>
      <c r="EML328" s="24"/>
      <c r="EMM328" s="24"/>
      <c r="EMN328" s="24"/>
      <c r="EMO328" s="24"/>
      <c r="EMP328" s="24"/>
      <c r="EMT328" s="3"/>
      <c r="EMU328" s="31"/>
      <c r="EMV328" s="5"/>
      <c r="EMW328" s="9"/>
      <c r="EMZ328" s="2"/>
      <c r="ENC328" s="24"/>
      <c r="END328" s="24"/>
      <c r="ENE328" s="31"/>
      <c r="ENF328" s="24"/>
      <c r="ENG328" s="24"/>
      <c r="ENH328" s="24"/>
      <c r="ENI328" s="24"/>
      <c r="ENJ328" s="24"/>
      <c r="ENK328" s="24"/>
      <c r="ENL328" s="24"/>
      <c r="ENM328" s="24"/>
      <c r="ENN328" s="24"/>
      <c r="ENO328" s="24"/>
      <c r="ENP328" s="24"/>
      <c r="ENQ328" s="24"/>
      <c r="ENR328" s="24"/>
      <c r="ENS328" s="24"/>
      <c r="ENT328" s="24"/>
      <c r="ENX328" s="3"/>
      <c r="ENY328" s="31"/>
      <c r="ENZ328" s="5"/>
      <c r="EOA328" s="9"/>
      <c r="EOD328" s="2"/>
      <c r="EOG328" s="24"/>
      <c r="EOH328" s="24"/>
      <c r="EOI328" s="31"/>
      <c r="EOJ328" s="24"/>
      <c r="EOK328" s="24"/>
      <c r="EOL328" s="24"/>
      <c r="EOM328" s="24"/>
      <c r="EON328" s="24"/>
      <c r="EOO328" s="24"/>
      <c r="EOP328" s="24"/>
      <c r="EOQ328" s="24"/>
      <c r="EOR328" s="24"/>
      <c r="EOS328" s="24"/>
      <c r="EOT328" s="24"/>
      <c r="EOU328" s="24"/>
      <c r="EOV328" s="24"/>
      <c r="EOW328" s="24"/>
      <c r="EOX328" s="24"/>
      <c r="EPB328" s="3"/>
      <c r="EPC328" s="31"/>
      <c r="EPD328" s="5"/>
      <c r="EPE328" s="9"/>
      <c r="EPH328" s="2"/>
      <c r="EPK328" s="24"/>
      <c r="EPL328" s="24"/>
      <c r="EPM328" s="31"/>
      <c r="EPN328" s="24"/>
      <c r="EPO328" s="24"/>
      <c r="EPP328" s="24"/>
      <c r="EPQ328" s="24"/>
      <c r="EPR328" s="24"/>
      <c r="EPS328" s="24"/>
      <c r="EPT328" s="24"/>
      <c r="EPU328" s="24"/>
      <c r="EPV328" s="24"/>
      <c r="EPW328" s="24"/>
      <c r="EPX328" s="24"/>
      <c r="EPY328" s="24"/>
      <c r="EPZ328" s="24"/>
      <c r="EQA328" s="24"/>
      <c r="EQB328" s="24"/>
      <c r="EQF328" s="3"/>
      <c r="EQG328" s="31"/>
      <c r="EQH328" s="5"/>
      <c r="EQI328" s="9"/>
      <c r="EQL328" s="2"/>
      <c r="EQO328" s="24"/>
      <c r="EQP328" s="24"/>
      <c r="EQQ328" s="31"/>
      <c r="EQR328" s="24"/>
      <c r="EQS328" s="24"/>
      <c r="EQT328" s="24"/>
      <c r="EQU328" s="24"/>
      <c r="EQV328" s="24"/>
      <c r="EQW328" s="24"/>
      <c r="EQX328" s="24"/>
      <c r="EQY328" s="24"/>
      <c r="EQZ328" s="24"/>
      <c r="ERA328" s="24"/>
      <c r="ERB328" s="24"/>
      <c r="ERC328" s="24"/>
      <c r="ERD328" s="24"/>
      <c r="ERE328" s="24"/>
      <c r="ERF328" s="24"/>
      <c r="ERJ328" s="3"/>
      <c r="ERK328" s="31"/>
      <c r="ERL328" s="5"/>
      <c r="ERM328" s="9"/>
      <c r="ERP328" s="2"/>
      <c r="ERS328" s="24"/>
      <c r="ERT328" s="24"/>
      <c r="ERU328" s="31"/>
      <c r="ERV328" s="24"/>
      <c r="ERW328" s="24"/>
      <c r="ERX328" s="24"/>
      <c r="ERY328" s="24"/>
      <c r="ERZ328" s="24"/>
      <c r="ESA328" s="24"/>
      <c r="ESB328" s="24"/>
      <c r="ESC328" s="24"/>
      <c r="ESD328" s="24"/>
      <c r="ESE328" s="24"/>
      <c r="ESF328" s="24"/>
      <c r="ESG328" s="24"/>
      <c r="ESH328" s="24"/>
      <c r="ESI328" s="24"/>
      <c r="ESJ328" s="24"/>
      <c r="ESN328" s="3"/>
      <c r="ESO328" s="31"/>
      <c r="ESP328" s="5"/>
      <c r="ESQ328" s="9"/>
      <c r="EST328" s="2"/>
      <c r="ESW328" s="24"/>
      <c r="ESX328" s="24"/>
      <c r="ESY328" s="31"/>
      <c r="ESZ328" s="24"/>
      <c r="ETA328" s="24"/>
      <c r="ETB328" s="24"/>
      <c r="ETC328" s="24"/>
      <c r="ETD328" s="24"/>
      <c r="ETE328" s="24"/>
      <c r="ETF328" s="24"/>
      <c r="ETG328" s="24"/>
      <c r="ETH328" s="24"/>
      <c r="ETI328" s="24"/>
      <c r="ETJ328" s="24"/>
      <c r="ETK328" s="24"/>
      <c r="ETL328" s="24"/>
      <c r="ETM328" s="24"/>
      <c r="ETN328" s="24"/>
      <c r="ETR328" s="3"/>
      <c r="ETS328" s="31"/>
      <c r="ETT328" s="5"/>
      <c r="ETU328" s="9"/>
      <c r="ETX328" s="2"/>
      <c r="EUA328" s="24"/>
      <c r="EUB328" s="24"/>
      <c r="EUC328" s="31"/>
      <c r="EUD328" s="24"/>
      <c r="EUE328" s="24"/>
      <c r="EUF328" s="24"/>
      <c r="EUG328" s="24"/>
      <c r="EUH328" s="24"/>
      <c r="EUI328" s="24"/>
      <c r="EUJ328" s="24"/>
      <c r="EUK328" s="24"/>
      <c r="EUL328" s="24"/>
      <c r="EUM328" s="24"/>
      <c r="EUN328" s="24"/>
      <c r="EUO328" s="24"/>
      <c r="EUP328" s="24"/>
      <c r="EUQ328" s="24"/>
      <c r="EUR328" s="24"/>
      <c r="EUV328" s="3"/>
      <c r="EUW328" s="31"/>
      <c r="EUX328" s="5"/>
      <c r="EUY328" s="9"/>
      <c r="EVB328" s="2"/>
      <c r="EVE328" s="24"/>
      <c r="EVF328" s="24"/>
      <c r="EVG328" s="31"/>
      <c r="EVH328" s="24"/>
      <c r="EVI328" s="24"/>
      <c r="EVJ328" s="24"/>
      <c r="EVK328" s="24"/>
      <c r="EVL328" s="24"/>
      <c r="EVM328" s="24"/>
      <c r="EVN328" s="24"/>
      <c r="EVO328" s="24"/>
      <c r="EVP328" s="24"/>
      <c r="EVQ328" s="24"/>
      <c r="EVR328" s="24"/>
      <c r="EVS328" s="24"/>
      <c r="EVT328" s="24"/>
      <c r="EVU328" s="24"/>
      <c r="EVV328" s="24"/>
      <c r="EVZ328" s="3"/>
      <c r="EWA328" s="31"/>
      <c r="EWB328" s="5"/>
      <c r="EWC328" s="9"/>
      <c r="EWF328" s="2"/>
      <c r="EWI328" s="24"/>
      <c r="EWJ328" s="24"/>
      <c r="EWK328" s="31"/>
      <c r="EWL328" s="24"/>
      <c r="EWM328" s="24"/>
      <c r="EWN328" s="24"/>
      <c r="EWO328" s="24"/>
      <c r="EWP328" s="24"/>
      <c r="EWQ328" s="24"/>
      <c r="EWR328" s="24"/>
      <c r="EWS328" s="24"/>
      <c r="EWT328" s="24"/>
      <c r="EWU328" s="24"/>
      <c r="EWV328" s="24"/>
      <c r="EWW328" s="24"/>
      <c r="EWX328" s="24"/>
      <c r="EWY328" s="24"/>
      <c r="EWZ328" s="24"/>
      <c r="EXD328" s="3"/>
      <c r="EXE328" s="31"/>
      <c r="EXF328" s="5"/>
      <c r="EXG328" s="9"/>
      <c r="EXJ328" s="2"/>
      <c r="EXM328" s="24"/>
      <c r="EXN328" s="24"/>
      <c r="EXO328" s="31"/>
      <c r="EXP328" s="24"/>
      <c r="EXQ328" s="24"/>
      <c r="EXR328" s="24"/>
      <c r="EXS328" s="24"/>
      <c r="EXT328" s="24"/>
      <c r="EXU328" s="24"/>
      <c r="EXV328" s="24"/>
      <c r="EXW328" s="24"/>
      <c r="EXX328" s="24"/>
      <c r="EXY328" s="24"/>
      <c r="EXZ328" s="24"/>
      <c r="EYA328" s="24"/>
      <c r="EYB328" s="24"/>
      <c r="EYC328" s="24"/>
      <c r="EYD328" s="24"/>
      <c r="EYH328" s="3"/>
      <c r="EYI328" s="31"/>
      <c r="EYJ328" s="5"/>
      <c r="EYK328" s="9"/>
      <c r="EYN328" s="2"/>
      <c r="EYQ328" s="24"/>
      <c r="EYR328" s="24"/>
      <c r="EYS328" s="31"/>
      <c r="EYT328" s="24"/>
      <c r="EYU328" s="24"/>
      <c r="EYV328" s="24"/>
      <c r="EYW328" s="24"/>
      <c r="EYX328" s="24"/>
      <c r="EYY328" s="24"/>
      <c r="EYZ328" s="24"/>
      <c r="EZA328" s="24"/>
      <c r="EZB328" s="24"/>
      <c r="EZC328" s="24"/>
      <c r="EZD328" s="24"/>
      <c r="EZE328" s="24"/>
      <c r="EZF328" s="24"/>
      <c r="EZG328" s="24"/>
      <c r="EZH328" s="24"/>
      <c r="EZL328" s="3"/>
      <c r="EZM328" s="31"/>
      <c r="EZN328" s="5"/>
      <c r="EZO328" s="9"/>
      <c r="EZR328" s="2"/>
      <c r="EZU328" s="24"/>
      <c r="EZV328" s="24"/>
      <c r="EZW328" s="31"/>
      <c r="EZX328" s="24"/>
      <c r="EZY328" s="24"/>
      <c r="EZZ328" s="24"/>
      <c r="FAA328" s="24"/>
      <c r="FAB328" s="24"/>
      <c r="FAC328" s="24"/>
      <c r="FAD328" s="24"/>
      <c r="FAE328" s="24"/>
      <c r="FAF328" s="24"/>
      <c r="FAG328" s="24"/>
      <c r="FAH328" s="24"/>
      <c r="FAI328" s="24"/>
      <c r="FAJ328" s="24"/>
      <c r="FAK328" s="24"/>
      <c r="FAL328" s="24"/>
      <c r="FAP328" s="3"/>
      <c r="FAQ328" s="31"/>
      <c r="FAR328" s="5"/>
      <c r="FAS328" s="9"/>
      <c r="FAV328" s="2"/>
      <c r="FAY328" s="24"/>
      <c r="FAZ328" s="24"/>
      <c r="FBA328" s="31"/>
      <c r="FBB328" s="24"/>
      <c r="FBC328" s="24"/>
      <c r="FBD328" s="24"/>
      <c r="FBE328" s="24"/>
      <c r="FBF328" s="24"/>
      <c r="FBG328" s="24"/>
      <c r="FBH328" s="24"/>
      <c r="FBI328" s="24"/>
      <c r="FBJ328" s="24"/>
      <c r="FBK328" s="24"/>
      <c r="FBL328" s="24"/>
      <c r="FBM328" s="24"/>
      <c r="FBN328" s="24"/>
      <c r="FBO328" s="24"/>
      <c r="FBP328" s="24"/>
      <c r="FBT328" s="3"/>
      <c r="FBU328" s="31"/>
      <c r="FBV328" s="5"/>
      <c r="FBW328" s="9"/>
      <c r="FBZ328" s="2"/>
      <c r="FCC328" s="24"/>
      <c r="FCD328" s="24"/>
      <c r="FCE328" s="31"/>
      <c r="FCF328" s="24"/>
      <c r="FCG328" s="24"/>
      <c r="FCH328" s="24"/>
      <c r="FCI328" s="24"/>
      <c r="FCJ328" s="24"/>
      <c r="FCK328" s="24"/>
      <c r="FCL328" s="24"/>
      <c r="FCM328" s="24"/>
      <c r="FCN328" s="24"/>
      <c r="FCO328" s="24"/>
      <c r="FCP328" s="24"/>
      <c r="FCQ328" s="24"/>
      <c r="FCR328" s="24"/>
      <c r="FCS328" s="24"/>
      <c r="FCT328" s="24"/>
      <c r="FCX328" s="3"/>
      <c r="FCY328" s="31"/>
      <c r="FCZ328" s="5"/>
      <c r="FDA328" s="9"/>
      <c r="FDD328" s="2"/>
      <c r="FDG328" s="24"/>
      <c r="FDH328" s="24"/>
      <c r="FDI328" s="31"/>
      <c r="FDJ328" s="24"/>
      <c r="FDK328" s="24"/>
      <c r="FDL328" s="24"/>
      <c r="FDM328" s="24"/>
      <c r="FDN328" s="24"/>
      <c r="FDO328" s="24"/>
      <c r="FDP328" s="24"/>
      <c r="FDQ328" s="24"/>
      <c r="FDR328" s="24"/>
      <c r="FDS328" s="24"/>
      <c r="FDT328" s="24"/>
      <c r="FDU328" s="24"/>
      <c r="FDV328" s="24"/>
      <c r="FDW328" s="24"/>
      <c r="FDX328" s="24"/>
      <c r="FEB328" s="3"/>
      <c r="FEC328" s="31"/>
      <c r="FED328" s="5"/>
      <c r="FEE328" s="9"/>
      <c r="FEH328" s="2"/>
      <c r="FEK328" s="24"/>
      <c r="FEL328" s="24"/>
      <c r="FEM328" s="31"/>
      <c r="FEN328" s="24"/>
      <c r="FEO328" s="24"/>
      <c r="FEP328" s="24"/>
      <c r="FEQ328" s="24"/>
      <c r="FER328" s="24"/>
      <c r="FES328" s="24"/>
      <c r="FET328" s="24"/>
      <c r="FEU328" s="24"/>
      <c r="FEV328" s="24"/>
      <c r="FEW328" s="24"/>
      <c r="FEX328" s="24"/>
      <c r="FEY328" s="24"/>
      <c r="FEZ328" s="24"/>
      <c r="FFA328" s="24"/>
      <c r="FFB328" s="24"/>
      <c r="FFF328" s="3"/>
      <c r="FFG328" s="31"/>
      <c r="FFH328" s="5"/>
      <c r="FFI328" s="9"/>
      <c r="FFL328" s="2"/>
      <c r="FFO328" s="24"/>
      <c r="FFP328" s="24"/>
      <c r="FFQ328" s="31"/>
      <c r="FFR328" s="24"/>
      <c r="FFS328" s="24"/>
      <c r="FFT328" s="24"/>
      <c r="FFU328" s="24"/>
      <c r="FFV328" s="24"/>
      <c r="FFW328" s="24"/>
      <c r="FFX328" s="24"/>
      <c r="FFY328" s="24"/>
      <c r="FFZ328" s="24"/>
      <c r="FGA328" s="24"/>
      <c r="FGB328" s="24"/>
      <c r="FGC328" s="24"/>
      <c r="FGD328" s="24"/>
      <c r="FGE328" s="24"/>
      <c r="FGF328" s="24"/>
      <c r="FGJ328" s="3"/>
      <c r="FGK328" s="31"/>
      <c r="FGL328" s="5"/>
      <c r="FGM328" s="9"/>
      <c r="FGP328" s="2"/>
      <c r="FGS328" s="24"/>
      <c r="FGT328" s="24"/>
      <c r="FGU328" s="31"/>
      <c r="FGV328" s="24"/>
      <c r="FGW328" s="24"/>
      <c r="FGX328" s="24"/>
      <c r="FGY328" s="24"/>
      <c r="FGZ328" s="24"/>
      <c r="FHA328" s="24"/>
      <c r="FHB328" s="24"/>
      <c r="FHC328" s="24"/>
      <c r="FHD328" s="24"/>
      <c r="FHE328" s="24"/>
      <c r="FHF328" s="24"/>
      <c r="FHG328" s="24"/>
      <c r="FHH328" s="24"/>
      <c r="FHI328" s="24"/>
      <c r="FHJ328" s="24"/>
      <c r="FHN328" s="3"/>
      <c r="FHO328" s="31"/>
      <c r="FHP328" s="5"/>
      <c r="FHQ328" s="9"/>
      <c r="FHT328" s="2"/>
      <c r="FHW328" s="24"/>
      <c r="FHX328" s="24"/>
      <c r="FHY328" s="31"/>
      <c r="FHZ328" s="24"/>
      <c r="FIA328" s="24"/>
      <c r="FIB328" s="24"/>
      <c r="FIC328" s="24"/>
      <c r="FID328" s="24"/>
      <c r="FIE328" s="24"/>
      <c r="FIF328" s="24"/>
      <c r="FIG328" s="24"/>
      <c r="FIH328" s="24"/>
      <c r="FII328" s="24"/>
      <c r="FIJ328" s="24"/>
      <c r="FIK328" s="24"/>
      <c r="FIL328" s="24"/>
      <c r="FIM328" s="24"/>
      <c r="FIN328" s="24"/>
      <c r="FIR328" s="3"/>
      <c r="FIS328" s="31"/>
      <c r="FIT328" s="5"/>
      <c r="FIU328" s="9"/>
      <c r="FIX328" s="2"/>
      <c r="FJA328" s="24"/>
      <c r="FJB328" s="24"/>
      <c r="FJC328" s="31"/>
      <c r="FJD328" s="24"/>
      <c r="FJE328" s="24"/>
      <c r="FJF328" s="24"/>
      <c r="FJG328" s="24"/>
      <c r="FJH328" s="24"/>
      <c r="FJI328" s="24"/>
      <c r="FJJ328" s="24"/>
      <c r="FJK328" s="24"/>
      <c r="FJL328" s="24"/>
      <c r="FJM328" s="24"/>
      <c r="FJN328" s="24"/>
      <c r="FJO328" s="24"/>
      <c r="FJP328" s="24"/>
      <c r="FJQ328" s="24"/>
      <c r="FJR328" s="24"/>
      <c r="FJV328" s="3"/>
      <c r="FJW328" s="31"/>
      <c r="FJX328" s="5"/>
      <c r="FJY328" s="9"/>
      <c r="FKB328" s="2"/>
      <c r="FKE328" s="24"/>
      <c r="FKF328" s="24"/>
      <c r="FKG328" s="31"/>
      <c r="FKH328" s="24"/>
      <c r="FKI328" s="24"/>
      <c r="FKJ328" s="24"/>
      <c r="FKK328" s="24"/>
      <c r="FKL328" s="24"/>
      <c r="FKM328" s="24"/>
      <c r="FKN328" s="24"/>
      <c r="FKO328" s="24"/>
      <c r="FKP328" s="24"/>
      <c r="FKQ328" s="24"/>
      <c r="FKR328" s="24"/>
      <c r="FKS328" s="24"/>
      <c r="FKT328" s="24"/>
      <c r="FKU328" s="24"/>
      <c r="FKV328" s="24"/>
      <c r="FKZ328" s="3"/>
      <c r="FLA328" s="31"/>
      <c r="FLB328" s="5"/>
      <c r="FLC328" s="9"/>
      <c r="FLF328" s="2"/>
      <c r="FLI328" s="24"/>
      <c r="FLJ328" s="24"/>
      <c r="FLK328" s="31"/>
      <c r="FLL328" s="24"/>
      <c r="FLM328" s="24"/>
      <c r="FLN328" s="24"/>
      <c r="FLO328" s="24"/>
      <c r="FLP328" s="24"/>
      <c r="FLQ328" s="24"/>
      <c r="FLR328" s="24"/>
      <c r="FLS328" s="24"/>
      <c r="FLT328" s="24"/>
      <c r="FLU328" s="24"/>
      <c r="FLV328" s="24"/>
      <c r="FLW328" s="24"/>
      <c r="FLX328" s="24"/>
      <c r="FLY328" s="24"/>
      <c r="FLZ328" s="24"/>
      <c r="FMD328" s="3"/>
      <c r="FME328" s="31"/>
      <c r="FMF328" s="5"/>
      <c r="FMG328" s="9"/>
      <c r="FMJ328" s="2"/>
      <c r="FMM328" s="24"/>
      <c r="FMN328" s="24"/>
      <c r="FMO328" s="31"/>
      <c r="FMP328" s="24"/>
      <c r="FMQ328" s="24"/>
      <c r="FMR328" s="24"/>
      <c r="FMS328" s="24"/>
      <c r="FMT328" s="24"/>
      <c r="FMU328" s="24"/>
      <c r="FMV328" s="24"/>
      <c r="FMW328" s="24"/>
      <c r="FMX328" s="24"/>
      <c r="FMY328" s="24"/>
      <c r="FMZ328" s="24"/>
      <c r="FNA328" s="24"/>
      <c r="FNB328" s="24"/>
      <c r="FNC328" s="24"/>
      <c r="FND328" s="24"/>
      <c r="FNH328" s="3"/>
      <c r="FNI328" s="31"/>
      <c r="FNJ328" s="5"/>
      <c r="FNK328" s="9"/>
      <c r="FNN328" s="2"/>
      <c r="FNQ328" s="24"/>
      <c r="FNR328" s="24"/>
      <c r="FNS328" s="31"/>
      <c r="FNT328" s="24"/>
      <c r="FNU328" s="24"/>
      <c r="FNV328" s="24"/>
      <c r="FNW328" s="24"/>
      <c r="FNX328" s="24"/>
      <c r="FNY328" s="24"/>
      <c r="FNZ328" s="24"/>
      <c r="FOA328" s="24"/>
      <c r="FOB328" s="24"/>
      <c r="FOC328" s="24"/>
      <c r="FOD328" s="24"/>
      <c r="FOE328" s="24"/>
      <c r="FOF328" s="24"/>
      <c r="FOG328" s="24"/>
      <c r="FOH328" s="24"/>
      <c r="FOL328" s="3"/>
      <c r="FOM328" s="31"/>
      <c r="FON328" s="5"/>
      <c r="FOO328" s="9"/>
      <c r="FOR328" s="2"/>
      <c r="FOU328" s="24"/>
      <c r="FOV328" s="24"/>
      <c r="FOW328" s="31"/>
      <c r="FOX328" s="24"/>
      <c r="FOY328" s="24"/>
      <c r="FOZ328" s="24"/>
      <c r="FPA328" s="24"/>
      <c r="FPB328" s="24"/>
      <c r="FPC328" s="24"/>
      <c r="FPD328" s="24"/>
      <c r="FPE328" s="24"/>
      <c r="FPF328" s="24"/>
      <c r="FPG328" s="24"/>
      <c r="FPH328" s="24"/>
      <c r="FPI328" s="24"/>
      <c r="FPJ328" s="24"/>
      <c r="FPK328" s="24"/>
      <c r="FPL328" s="24"/>
      <c r="FPP328" s="3"/>
      <c r="FPQ328" s="31"/>
      <c r="FPR328" s="5"/>
      <c r="FPS328" s="9"/>
      <c r="FPV328" s="2"/>
      <c r="FPY328" s="24"/>
      <c r="FPZ328" s="24"/>
      <c r="FQA328" s="31"/>
      <c r="FQB328" s="24"/>
      <c r="FQC328" s="24"/>
      <c r="FQD328" s="24"/>
      <c r="FQE328" s="24"/>
      <c r="FQF328" s="24"/>
      <c r="FQG328" s="24"/>
      <c r="FQH328" s="24"/>
      <c r="FQI328" s="24"/>
      <c r="FQJ328" s="24"/>
      <c r="FQK328" s="24"/>
      <c r="FQL328" s="24"/>
      <c r="FQM328" s="24"/>
      <c r="FQN328" s="24"/>
      <c r="FQO328" s="24"/>
      <c r="FQP328" s="24"/>
      <c r="FQT328" s="3"/>
      <c r="FQU328" s="31"/>
      <c r="FQV328" s="5"/>
      <c r="FQW328" s="9"/>
      <c r="FQZ328" s="2"/>
      <c r="FRC328" s="24"/>
      <c r="FRD328" s="24"/>
      <c r="FRE328" s="31"/>
      <c r="FRF328" s="24"/>
      <c r="FRG328" s="24"/>
      <c r="FRH328" s="24"/>
      <c r="FRI328" s="24"/>
      <c r="FRJ328" s="24"/>
      <c r="FRK328" s="24"/>
      <c r="FRL328" s="24"/>
      <c r="FRM328" s="24"/>
      <c r="FRN328" s="24"/>
      <c r="FRO328" s="24"/>
      <c r="FRP328" s="24"/>
      <c r="FRQ328" s="24"/>
      <c r="FRR328" s="24"/>
      <c r="FRS328" s="24"/>
      <c r="FRT328" s="24"/>
      <c r="FRX328" s="3"/>
      <c r="FRY328" s="31"/>
      <c r="FRZ328" s="5"/>
      <c r="FSA328" s="9"/>
      <c r="FSD328" s="2"/>
      <c r="FSG328" s="24"/>
      <c r="FSH328" s="24"/>
      <c r="FSI328" s="31"/>
      <c r="FSJ328" s="24"/>
      <c r="FSK328" s="24"/>
      <c r="FSL328" s="24"/>
      <c r="FSM328" s="24"/>
      <c r="FSN328" s="24"/>
      <c r="FSO328" s="24"/>
      <c r="FSP328" s="24"/>
      <c r="FSQ328" s="24"/>
      <c r="FSR328" s="24"/>
      <c r="FSS328" s="24"/>
      <c r="FST328" s="24"/>
      <c r="FSU328" s="24"/>
      <c r="FSV328" s="24"/>
      <c r="FSW328" s="24"/>
      <c r="FSX328" s="24"/>
      <c r="FTB328" s="3"/>
      <c r="FTC328" s="31"/>
      <c r="FTD328" s="5"/>
      <c r="FTE328" s="9"/>
      <c r="FTH328" s="2"/>
      <c r="FTK328" s="24"/>
      <c r="FTL328" s="24"/>
      <c r="FTM328" s="31"/>
      <c r="FTN328" s="24"/>
      <c r="FTO328" s="24"/>
      <c r="FTP328" s="24"/>
      <c r="FTQ328" s="24"/>
      <c r="FTR328" s="24"/>
      <c r="FTS328" s="24"/>
      <c r="FTT328" s="24"/>
      <c r="FTU328" s="24"/>
      <c r="FTV328" s="24"/>
      <c r="FTW328" s="24"/>
      <c r="FTX328" s="24"/>
      <c r="FTY328" s="24"/>
      <c r="FTZ328" s="24"/>
      <c r="FUA328" s="24"/>
      <c r="FUB328" s="24"/>
      <c r="FUF328" s="3"/>
      <c r="FUG328" s="31"/>
      <c r="FUH328" s="5"/>
      <c r="FUI328" s="9"/>
      <c r="FUL328" s="2"/>
      <c r="FUO328" s="24"/>
      <c r="FUP328" s="24"/>
      <c r="FUQ328" s="31"/>
      <c r="FUR328" s="24"/>
      <c r="FUS328" s="24"/>
      <c r="FUT328" s="24"/>
      <c r="FUU328" s="24"/>
      <c r="FUV328" s="24"/>
      <c r="FUW328" s="24"/>
      <c r="FUX328" s="24"/>
      <c r="FUY328" s="24"/>
      <c r="FUZ328" s="24"/>
      <c r="FVA328" s="24"/>
      <c r="FVB328" s="24"/>
      <c r="FVC328" s="24"/>
      <c r="FVD328" s="24"/>
      <c r="FVE328" s="24"/>
      <c r="FVF328" s="24"/>
      <c r="FVJ328" s="3"/>
      <c r="FVK328" s="31"/>
      <c r="FVL328" s="5"/>
      <c r="FVM328" s="9"/>
      <c r="FVP328" s="2"/>
      <c r="FVS328" s="24"/>
      <c r="FVT328" s="24"/>
      <c r="FVU328" s="31"/>
      <c r="FVV328" s="24"/>
      <c r="FVW328" s="24"/>
      <c r="FVX328" s="24"/>
      <c r="FVY328" s="24"/>
      <c r="FVZ328" s="24"/>
      <c r="FWA328" s="24"/>
      <c r="FWB328" s="24"/>
      <c r="FWC328" s="24"/>
      <c r="FWD328" s="24"/>
      <c r="FWE328" s="24"/>
      <c r="FWF328" s="24"/>
      <c r="FWG328" s="24"/>
      <c r="FWH328" s="24"/>
      <c r="FWI328" s="24"/>
      <c r="FWJ328" s="24"/>
      <c r="FWN328" s="3"/>
      <c r="FWO328" s="31"/>
      <c r="FWP328" s="5"/>
      <c r="FWQ328" s="9"/>
      <c r="FWT328" s="2"/>
      <c r="FWW328" s="24"/>
      <c r="FWX328" s="24"/>
      <c r="FWY328" s="31"/>
      <c r="FWZ328" s="24"/>
      <c r="FXA328" s="24"/>
      <c r="FXB328" s="24"/>
      <c r="FXC328" s="24"/>
      <c r="FXD328" s="24"/>
      <c r="FXE328" s="24"/>
      <c r="FXF328" s="24"/>
      <c r="FXG328" s="24"/>
      <c r="FXH328" s="24"/>
      <c r="FXI328" s="24"/>
      <c r="FXJ328" s="24"/>
      <c r="FXK328" s="24"/>
      <c r="FXL328" s="24"/>
      <c r="FXM328" s="24"/>
      <c r="FXN328" s="24"/>
      <c r="FXR328" s="3"/>
      <c r="FXS328" s="31"/>
      <c r="FXT328" s="5"/>
      <c r="FXU328" s="9"/>
      <c r="FXX328" s="2"/>
      <c r="FYA328" s="24"/>
      <c r="FYB328" s="24"/>
      <c r="FYC328" s="31"/>
      <c r="FYD328" s="24"/>
      <c r="FYE328" s="24"/>
      <c r="FYF328" s="24"/>
      <c r="FYG328" s="24"/>
      <c r="FYH328" s="24"/>
      <c r="FYI328" s="24"/>
      <c r="FYJ328" s="24"/>
      <c r="FYK328" s="24"/>
      <c r="FYL328" s="24"/>
      <c r="FYM328" s="24"/>
      <c r="FYN328" s="24"/>
      <c r="FYO328" s="24"/>
      <c r="FYP328" s="24"/>
      <c r="FYQ328" s="24"/>
      <c r="FYR328" s="24"/>
      <c r="FYV328" s="3"/>
      <c r="FYW328" s="31"/>
      <c r="FYX328" s="5"/>
      <c r="FYY328" s="9"/>
      <c r="FZB328" s="2"/>
      <c r="FZE328" s="24"/>
      <c r="FZF328" s="24"/>
      <c r="FZG328" s="31"/>
      <c r="FZH328" s="24"/>
      <c r="FZI328" s="24"/>
      <c r="FZJ328" s="24"/>
      <c r="FZK328" s="24"/>
      <c r="FZL328" s="24"/>
      <c r="FZM328" s="24"/>
      <c r="FZN328" s="24"/>
      <c r="FZO328" s="24"/>
      <c r="FZP328" s="24"/>
      <c r="FZQ328" s="24"/>
      <c r="FZR328" s="24"/>
      <c r="FZS328" s="24"/>
      <c r="FZT328" s="24"/>
      <c r="FZU328" s="24"/>
      <c r="FZV328" s="24"/>
      <c r="FZZ328" s="3"/>
      <c r="GAA328" s="31"/>
      <c r="GAB328" s="5"/>
      <c r="GAC328" s="9"/>
      <c r="GAF328" s="2"/>
      <c r="GAI328" s="24"/>
      <c r="GAJ328" s="24"/>
      <c r="GAK328" s="31"/>
      <c r="GAL328" s="24"/>
      <c r="GAM328" s="24"/>
      <c r="GAN328" s="24"/>
      <c r="GAO328" s="24"/>
      <c r="GAP328" s="24"/>
      <c r="GAQ328" s="24"/>
      <c r="GAR328" s="24"/>
      <c r="GAS328" s="24"/>
      <c r="GAT328" s="24"/>
      <c r="GAU328" s="24"/>
      <c r="GAV328" s="24"/>
      <c r="GAW328" s="24"/>
      <c r="GAX328" s="24"/>
      <c r="GAY328" s="24"/>
      <c r="GAZ328" s="24"/>
      <c r="GBD328" s="3"/>
      <c r="GBE328" s="31"/>
      <c r="GBF328" s="5"/>
      <c r="GBG328" s="9"/>
      <c r="GBJ328" s="2"/>
      <c r="GBM328" s="24"/>
      <c r="GBN328" s="24"/>
      <c r="GBO328" s="31"/>
      <c r="GBP328" s="24"/>
      <c r="GBQ328" s="24"/>
      <c r="GBR328" s="24"/>
      <c r="GBS328" s="24"/>
      <c r="GBT328" s="24"/>
      <c r="GBU328" s="24"/>
      <c r="GBV328" s="24"/>
      <c r="GBW328" s="24"/>
      <c r="GBX328" s="24"/>
      <c r="GBY328" s="24"/>
      <c r="GBZ328" s="24"/>
      <c r="GCA328" s="24"/>
      <c r="GCB328" s="24"/>
      <c r="GCC328" s="24"/>
      <c r="GCD328" s="24"/>
      <c r="GCH328" s="3"/>
      <c r="GCI328" s="31"/>
      <c r="GCJ328" s="5"/>
      <c r="GCK328" s="9"/>
      <c r="GCN328" s="2"/>
      <c r="GCQ328" s="24"/>
      <c r="GCR328" s="24"/>
      <c r="GCS328" s="31"/>
      <c r="GCT328" s="24"/>
      <c r="GCU328" s="24"/>
      <c r="GCV328" s="24"/>
      <c r="GCW328" s="24"/>
      <c r="GCX328" s="24"/>
      <c r="GCY328" s="24"/>
      <c r="GCZ328" s="24"/>
      <c r="GDA328" s="24"/>
      <c r="GDB328" s="24"/>
      <c r="GDC328" s="24"/>
      <c r="GDD328" s="24"/>
      <c r="GDE328" s="24"/>
      <c r="GDF328" s="24"/>
      <c r="GDG328" s="24"/>
      <c r="GDH328" s="24"/>
      <c r="GDL328" s="3"/>
      <c r="GDM328" s="31"/>
      <c r="GDN328" s="5"/>
      <c r="GDO328" s="9"/>
      <c r="GDR328" s="2"/>
      <c r="GDU328" s="24"/>
      <c r="GDV328" s="24"/>
      <c r="GDW328" s="31"/>
      <c r="GDX328" s="24"/>
      <c r="GDY328" s="24"/>
      <c r="GDZ328" s="24"/>
      <c r="GEA328" s="24"/>
      <c r="GEB328" s="24"/>
      <c r="GEC328" s="24"/>
      <c r="GED328" s="24"/>
      <c r="GEE328" s="24"/>
      <c r="GEF328" s="24"/>
      <c r="GEG328" s="24"/>
      <c r="GEH328" s="24"/>
      <c r="GEI328" s="24"/>
      <c r="GEJ328" s="24"/>
      <c r="GEK328" s="24"/>
      <c r="GEL328" s="24"/>
      <c r="GEP328" s="3"/>
      <c r="GEQ328" s="31"/>
      <c r="GER328" s="5"/>
      <c r="GES328" s="9"/>
      <c r="GEV328" s="2"/>
      <c r="GEY328" s="24"/>
      <c r="GEZ328" s="24"/>
      <c r="GFA328" s="31"/>
      <c r="GFB328" s="24"/>
      <c r="GFC328" s="24"/>
      <c r="GFD328" s="24"/>
      <c r="GFE328" s="24"/>
      <c r="GFF328" s="24"/>
      <c r="GFG328" s="24"/>
      <c r="GFH328" s="24"/>
      <c r="GFI328" s="24"/>
      <c r="GFJ328" s="24"/>
      <c r="GFK328" s="24"/>
      <c r="GFL328" s="24"/>
      <c r="GFM328" s="24"/>
      <c r="GFN328" s="24"/>
      <c r="GFO328" s="24"/>
      <c r="GFP328" s="24"/>
      <c r="GFT328" s="3"/>
      <c r="GFU328" s="31"/>
      <c r="GFV328" s="5"/>
      <c r="GFW328" s="9"/>
      <c r="GFZ328" s="2"/>
      <c r="GGC328" s="24"/>
      <c r="GGD328" s="24"/>
      <c r="GGE328" s="31"/>
      <c r="GGF328" s="24"/>
      <c r="GGG328" s="24"/>
      <c r="GGH328" s="24"/>
      <c r="GGI328" s="24"/>
      <c r="GGJ328" s="24"/>
      <c r="GGK328" s="24"/>
      <c r="GGL328" s="24"/>
      <c r="GGM328" s="24"/>
      <c r="GGN328" s="24"/>
      <c r="GGO328" s="24"/>
      <c r="GGP328" s="24"/>
      <c r="GGQ328" s="24"/>
      <c r="GGR328" s="24"/>
      <c r="GGS328" s="24"/>
      <c r="GGT328" s="24"/>
      <c r="GGX328" s="3"/>
      <c r="GGY328" s="31"/>
      <c r="GGZ328" s="5"/>
      <c r="GHA328" s="9"/>
      <c r="GHD328" s="2"/>
      <c r="GHG328" s="24"/>
      <c r="GHH328" s="24"/>
      <c r="GHI328" s="31"/>
      <c r="GHJ328" s="24"/>
      <c r="GHK328" s="24"/>
      <c r="GHL328" s="24"/>
      <c r="GHM328" s="24"/>
      <c r="GHN328" s="24"/>
      <c r="GHO328" s="24"/>
      <c r="GHP328" s="24"/>
      <c r="GHQ328" s="24"/>
      <c r="GHR328" s="24"/>
      <c r="GHS328" s="24"/>
      <c r="GHT328" s="24"/>
      <c r="GHU328" s="24"/>
      <c r="GHV328" s="24"/>
      <c r="GHW328" s="24"/>
      <c r="GHX328" s="24"/>
      <c r="GIB328" s="3"/>
      <c r="GIC328" s="31"/>
      <c r="GID328" s="5"/>
      <c r="GIE328" s="9"/>
      <c r="GIH328" s="2"/>
      <c r="GIK328" s="24"/>
      <c r="GIL328" s="24"/>
      <c r="GIM328" s="31"/>
      <c r="GIN328" s="24"/>
      <c r="GIO328" s="24"/>
      <c r="GIP328" s="24"/>
      <c r="GIQ328" s="24"/>
      <c r="GIR328" s="24"/>
      <c r="GIS328" s="24"/>
      <c r="GIT328" s="24"/>
      <c r="GIU328" s="24"/>
      <c r="GIV328" s="24"/>
      <c r="GIW328" s="24"/>
      <c r="GIX328" s="24"/>
      <c r="GIY328" s="24"/>
      <c r="GIZ328" s="24"/>
      <c r="GJA328" s="24"/>
      <c r="GJB328" s="24"/>
      <c r="GJF328" s="3"/>
      <c r="GJG328" s="31"/>
      <c r="GJH328" s="5"/>
      <c r="GJI328" s="9"/>
      <c r="GJL328" s="2"/>
      <c r="GJO328" s="24"/>
      <c r="GJP328" s="24"/>
      <c r="GJQ328" s="31"/>
      <c r="GJR328" s="24"/>
      <c r="GJS328" s="24"/>
      <c r="GJT328" s="24"/>
      <c r="GJU328" s="24"/>
      <c r="GJV328" s="24"/>
      <c r="GJW328" s="24"/>
      <c r="GJX328" s="24"/>
      <c r="GJY328" s="24"/>
      <c r="GJZ328" s="24"/>
      <c r="GKA328" s="24"/>
      <c r="GKB328" s="24"/>
      <c r="GKC328" s="24"/>
      <c r="GKD328" s="24"/>
      <c r="GKE328" s="24"/>
      <c r="GKF328" s="24"/>
      <c r="GKJ328" s="3"/>
      <c r="GKK328" s="31"/>
      <c r="GKL328" s="5"/>
      <c r="GKM328" s="9"/>
      <c r="GKP328" s="2"/>
      <c r="GKS328" s="24"/>
      <c r="GKT328" s="24"/>
      <c r="GKU328" s="31"/>
      <c r="GKV328" s="24"/>
      <c r="GKW328" s="24"/>
      <c r="GKX328" s="24"/>
      <c r="GKY328" s="24"/>
      <c r="GKZ328" s="24"/>
      <c r="GLA328" s="24"/>
      <c r="GLB328" s="24"/>
      <c r="GLC328" s="24"/>
      <c r="GLD328" s="24"/>
      <c r="GLE328" s="24"/>
      <c r="GLF328" s="24"/>
      <c r="GLG328" s="24"/>
      <c r="GLH328" s="24"/>
      <c r="GLI328" s="24"/>
      <c r="GLJ328" s="24"/>
      <c r="GLN328" s="3"/>
      <c r="GLO328" s="31"/>
      <c r="GLP328" s="5"/>
      <c r="GLQ328" s="9"/>
      <c r="GLT328" s="2"/>
      <c r="GLW328" s="24"/>
      <c r="GLX328" s="24"/>
      <c r="GLY328" s="31"/>
      <c r="GLZ328" s="24"/>
      <c r="GMA328" s="24"/>
      <c r="GMB328" s="24"/>
      <c r="GMC328" s="24"/>
      <c r="GMD328" s="24"/>
      <c r="GME328" s="24"/>
      <c r="GMF328" s="24"/>
      <c r="GMG328" s="24"/>
      <c r="GMH328" s="24"/>
      <c r="GMI328" s="24"/>
      <c r="GMJ328" s="24"/>
      <c r="GMK328" s="24"/>
      <c r="GML328" s="24"/>
      <c r="GMM328" s="24"/>
      <c r="GMN328" s="24"/>
      <c r="GMR328" s="3"/>
      <c r="GMS328" s="31"/>
      <c r="GMT328" s="5"/>
      <c r="GMU328" s="9"/>
      <c r="GMX328" s="2"/>
      <c r="GNA328" s="24"/>
      <c r="GNB328" s="24"/>
      <c r="GNC328" s="31"/>
      <c r="GND328" s="24"/>
      <c r="GNE328" s="24"/>
      <c r="GNF328" s="24"/>
      <c r="GNG328" s="24"/>
      <c r="GNH328" s="24"/>
      <c r="GNI328" s="24"/>
      <c r="GNJ328" s="24"/>
      <c r="GNK328" s="24"/>
      <c r="GNL328" s="24"/>
      <c r="GNM328" s="24"/>
      <c r="GNN328" s="24"/>
      <c r="GNO328" s="24"/>
      <c r="GNP328" s="24"/>
      <c r="GNQ328" s="24"/>
      <c r="GNR328" s="24"/>
      <c r="GNV328" s="3"/>
      <c r="GNW328" s="31"/>
      <c r="GNX328" s="5"/>
      <c r="GNY328" s="9"/>
      <c r="GOB328" s="2"/>
      <c r="GOE328" s="24"/>
      <c r="GOF328" s="24"/>
      <c r="GOG328" s="31"/>
      <c r="GOH328" s="24"/>
      <c r="GOI328" s="24"/>
      <c r="GOJ328" s="24"/>
      <c r="GOK328" s="24"/>
      <c r="GOL328" s="24"/>
      <c r="GOM328" s="24"/>
      <c r="GON328" s="24"/>
      <c r="GOO328" s="24"/>
      <c r="GOP328" s="24"/>
      <c r="GOQ328" s="24"/>
      <c r="GOR328" s="24"/>
      <c r="GOS328" s="24"/>
      <c r="GOT328" s="24"/>
      <c r="GOU328" s="24"/>
      <c r="GOV328" s="24"/>
      <c r="GOZ328" s="3"/>
      <c r="GPA328" s="31"/>
      <c r="GPB328" s="5"/>
      <c r="GPC328" s="9"/>
      <c r="GPF328" s="2"/>
      <c r="GPI328" s="24"/>
      <c r="GPJ328" s="24"/>
      <c r="GPK328" s="31"/>
      <c r="GPL328" s="24"/>
      <c r="GPM328" s="24"/>
      <c r="GPN328" s="24"/>
      <c r="GPO328" s="24"/>
      <c r="GPP328" s="24"/>
      <c r="GPQ328" s="24"/>
      <c r="GPR328" s="24"/>
      <c r="GPS328" s="24"/>
      <c r="GPT328" s="24"/>
      <c r="GPU328" s="24"/>
      <c r="GPV328" s="24"/>
      <c r="GPW328" s="24"/>
      <c r="GPX328" s="24"/>
      <c r="GPY328" s="24"/>
      <c r="GPZ328" s="24"/>
      <c r="GQD328" s="3"/>
      <c r="GQE328" s="31"/>
      <c r="GQF328" s="5"/>
      <c r="GQG328" s="9"/>
      <c r="GQJ328" s="2"/>
      <c r="GQM328" s="24"/>
      <c r="GQN328" s="24"/>
      <c r="GQO328" s="31"/>
      <c r="GQP328" s="24"/>
      <c r="GQQ328" s="24"/>
      <c r="GQR328" s="24"/>
      <c r="GQS328" s="24"/>
      <c r="GQT328" s="24"/>
      <c r="GQU328" s="24"/>
      <c r="GQV328" s="24"/>
      <c r="GQW328" s="24"/>
      <c r="GQX328" s="24"/>
      <c r="GQY328" s="24"/>
      <c r="GQZ328" s="24"/>
      <c r="GRA328" s="24"/>
      <c r="GRB328" s="24"/>
      <c r="GRC328" s="24"/>
      <c r="GRD328" s="24"/>
      <c r="GRH328" s="3"/>
      <c r="GRI328" s="31"/>
      <c r="GRJ328" s="5"/>
      <c r="GRK328" s="9"/>
      <c r="GRN328" s="2"/>
      <c r="GRQ328" s="24"/>
      <c r="GRR328" s="24"/>
      <c r="GRS328" s="31"/>
      <c r="GRT328" s="24"/>
      <c r="GRU328" s="24"/>
      <c r="GRV328" s="24"/>
      <c r="GRW328" s="24"/>
      <c r="GRX328" s="24"/>
      <c r="GRY328" s="24"/>
      <c r="GRZ328" s="24"/>
      <c r="GSA328" s="24"/>
      <c r="GSB328" s="24"/>
      <c r="GSC328" s="24"/>
      <c r="GSD328" s="24"/>
      <c r="GSE328" s="24"/>
      <c r="GSF328" s="24"/>
      <c r="GSG328" s="24"/>
      <c r="GSH328" s="24"/>
      <c r="GSL328" s="3"/>
      <c r="GSM328" s="31"/>
      <c r="GSN328" s="5"/>
      <c r="GSO328" s="9"/>
      <c r="GSR328" s="2"/>
      <c r="GSU328" s="24"/>
      <c r="GSV328" s="24"/>
      <c r="GSW328" s="31"/>
      <c r="GSX328" s="24"/>
      <c r="GSY328" s="24"/>
      <c r="GSZ328" s="24"/>
      <c r="GTA328" s="24"/>
      <c r="GTB328" s="24"/>
      <c r="GTC328" s="24"/>
      <c r="GTD328" s="24"/>
      <c r="GTE328" s="24"/>
      <c r="GTF328" s="24"/>
      <c r="GTG328" s="24"/>
      <c r="GTH328" s="24"/>
      <c r="GTI328" s="24"/>
      <c r="GTJ328" s="24"/>
      <c r="GTK328" s="24"/>
      <c r="GTL328" s="24"/>
      <c r="GTP328" s="3"/>
      <c r="GTQ328" s="31"/>
      <c r="GTR328" s="5"/>
      <c r="GTS328" s="9"/>
      <c r="GTV328" s="2"/>
      <c r="GTY328" s="24"/>
      <c r="GTZ328" s="24"/>
      <c r="GUA328" s="31"/>
      <c r="GUB328" s="24"/>
      <c r="GUC328" s="24"/>
      <c r="GUD328" s="24"/>
      <c r="GUE328" s="24"/>
      <c r="GUF328" s="24"/>
      <c r="GUG328" s="24"/>
      <c r="GUH328" s="24"/>
      <c r="GUI328" s="24"/>
      <c r="GUJ328" s="24"/>
      <c r="GUK328" s="24"/>
      <c r="GUL328" s="24"/>
      <c r="GUM328" s="24"/>
      <c r="GUN328" s="24"/>
      <c r="GUO328" s="24"/>
      <c r="GUP328" s="24"/>
      <c r="GUT328" s="3"/>
      <c r="GUU328" s="31"/>
      <c r="GUV328" s="5"/>
      <c r="GUW328" s="9"/>
      <c r="GUZ328" s="2"/>
      <c r="GVC328" s="24"/>
      <c r="GVD328" s="24"/>
      <c r="GVE328" s="31"/>
      <c r="GVF328" s="24"/>
      <c r="GVG328" s="24"/>
      <c r="GVH328" s="24"/>
      <c r="GVI328" s="24"/>
      <c r="GVJ328" s="24"/>
      <c r="GVK328" s="24"/>
      <c r="GVL328" s="24"/>
      <c r="GVM328" s="24"/>
      <c r="GVN328" s="24"/>
      <c r="GVO328" s="24"/>
      <c r="GVP328" s="24"/>
      <c r="GVQ328" s="24"/>
      <c r="GVR328" s="24"/>
      <c r="GVS328" s="24"/>
      <c r="GVT328" s="24"/>
      <c r="GVX328" s="3"/>
      <c r="GVY328" s="31"/>
      <c r="GVZ328" s="5"/>
      <c r="GWA328" s="9"/>
      <c r="GWD328" s="2"/>
      <c r="GWG328" s="24"/>
      <c r="GWH328" s="24"/>
      <c r="GWI328" s="31"/>
      <c r="GWJ328" s="24"/>
      <c r="GWK328" s="24"/>
      <c r="GWL328" s="24"/>
      <c r="GWM328" s="24"/>
      <c r="GWN328" s="24"/>
      <c r="GWO328" s="24"/>
      <c r="GWP328" s="24"/>
      <c r="GWQ328" s="24"/>
      <c r="GWR328" s="24"/>
      <c r="GWS328" s="24"/>
      <c r="GWT328" s="24"/>
      <c r="GWU328" s="24"/>
      <c r="GWV328" s="24"/>
      <c r="GWW328" s="24"/>
      <c r="GWX328" s="24"/>
      <c r="GXB328" s="3"/>
      <c r="GXC328" s="31"/>
      <c r="GXD328" s="5"/>
      <c r="GXE328" s="9"/>
      <c r="GXH328" s="2"/>
      <c r="GXK328" s="24"/>
      <c r="GXL328" s="24"/>
      <c r="GXM328" s="31"/>
      <c r="GXN328" s="24"/>
      <c r="GXO328" s="24"/>
      <c r="GXP328" s="24"/>
      <c r="GXQ328" s="24"/>
      <c r="GXR328" s="24"/>
      <c r="GXS328" s="24"/>
      <c r="GXT328" s="24"/>
      <c r="GXU328" s="24"/>
      <c r="GXV328" s="24"/>
      <c r="GXW328" s="24"/>
      <c r="GXX328" s="24"/>
      <c r="GXY328" s="24"/>
      <c r="GXZ328" s="24"/>
      <c r="GYA328" s="24"/>
      <c r="GYB328" s="24"/>
      <c r="GYF328" s="3"/>
      <c r="GYG328" s="31"/>
      <c r="GYH328" s="5"/>
      <c r="GYI328" s="9"/>
      <c r="GYL328" s="2"/>
      <c r="GYO328" s="24"/>
      <c r="GYP328" s="24"/>
      <c r="GYQ328" s="31"/>
      <c r="GYR328" s="24"/>
      <c r="GYS328" s="24"/>
      <c r="GYT328" s="24"/>
      <c r="GYU328" s="24"/>
      <c r="GYV328" s="24"/>
      <c r="GYW328" s="24"/>
      <c r="GYX328" s="24"/>
      <c r="GYY328" s="24"/>
      <c r="GYZ328" s="24"/>
      <c r="GZA328" s="24"/>
      <c r="GZB328" s="24"/>
      <c r="GZC328" s="24"/>
      <c r="GZD328" s="24"/>
      <c r="GZE328" s="24"/>
      <c r="GZF328" s="24"/>
      <c r="GZJ328" s="3"/>
      <c r="GZK328" s="31"/>
      <c r="GZL328" s="5"/>
      <c r="GZM328" s="9"/>
      <c r="GZP328" s="2"/>
      <c r="GZS328" s="24"/>
      <c r="GZT328" s="24"/>
      <c r="GZU328" s="31"/>
      <c r="GZV328" s="24"/>
      <c r="GZW328" s="24"/>
      <c r="GZX328" s="24"/>
      <c r="GZY328" s="24"/>
      <c r="GZZ328" s="24"/>
      <c r="HAA328" s="24"/>
      <c r="HAB328" s="24"/>
      <c r="HAC328" s="24"/>
      <c r="HAD328" s="24"/>
      <c r="HAE328" s="24"/>
      <c r="HAF328" s="24"/>
      <c r="HAG328" s="24"/>
      <c r="HAH328" s="24"/>
      <c r="HAI328" s="24"/>
      <c r="HAJ328" s="24"/>
      <c r="HAN328" s="3"/>
      <c r="HAO328" s="31"/>
      <c r="HAP328" s="5"/>
      <c r="HAQ328" s="9"/>
      <c r="HAT328" s="2"/>
      <c r="HAW328" s="24"/>
      <c r="HAX328" s="24"/>
      <c r="HAY328" s="31"/>
      <c r="HAZ328" s="24"/>
      <c r="HBA328" s="24"/>
      <c r="HBB328" s="24"/>
      <c r="HBC328" s="24"/>
      <c r="HBD328" s="24"/>
      <c r="HBE328" s="24"/>
      <c r="HBF328" s="24"/>
      <c r="HBG328" s="24"/>
      <c r="HBH328" s="24"/>
      <c r="HBI328" s="24"/>
      <c r="HBJ328" s="24"/>
      <c r="HBK328" s="24"/>
      <c r="HBL328" s="24"/>
      <c r="HBM328" s="24"/>
      <c r="HBN328" s="24"/>
      <c r="HBR328" s="3"/>
      <c r="HBS328" s="31"/>
      <c r="HBT328" s="5"/>
      <c r="HBU328" s="9"/>
      <c r="HBX328" s="2"/>
      <c r="HCA328" s="24"/>
      <c r="HCB328" s="24"/>
      <c r="HCC328" s="31"/>
      <c r="HCD328" s="24"/>
      <c r="HCE328" s="24"/>
      <c r="HCF328" s="24"/>
      <c r="HCG328" s="24"/>
      <c r="HCH328" s="24"/>
      <c r="HCI328" s="24"/>
      <c r="HCJ328" s="24"/>
      <c r="HCK328" s="24"/>
      <c r="HCL328" s="24"/>
      <c r="HCM328" s="24"/>
      <c r="HCN328" s="24"/>
      <c r="HCO328" s="24"/>
      <c r="HCP328" s="24"/>
      <c r="HCQ328" s="24"/>
      <c r="HCR328" s="24"/>
      <c r="HCV328" s="3"/>
      <c r="HCW328" s="31"/>
      <c r="HCX328" s="5"/>
      <c r="HCY328" s="9"/>
      <c r="HDB328" s="2"/>
      <c r="HDE328" s="24"/>
      <c r="HDF328" s="24"/>
      <c r="HDG328" s="31"/>
      <c r="HDH328" s="24"/>
      <c r="HDI328" s="24"/>
      <c r="HDJ328" s="24"/>
      <c r="HDK328" s="24"/>
      <c r="HDL328" s="24"/>
      <c r="HDM328" s="24"/>
      <c r="HDN328" s="24"/>
      <c r="HDO328" s="24"/>
      <c r="HDP328" s="24"/>
      <c r="HDQ328" s="24"/>
      <c r="HDR328" s="24"/>
      <c r="HDS328" s="24"/>
      <c r="HDT328" s="24"/>
      <c r="HDU328" s="24"/>
      <c r="HDV328" s="24"/>
      <c r="HDZ328" s="3"/>
      <c r="HEA328" s="31"/>
      <c r="HEB328" s="5"/>
      <c r="HEC328" s="9"/>
      <c r="HEF328" s="2"/>
      <c r="HEI328" s="24"/>
      <c r="HEJ328" s="24"/>
      <c r="HEK328" s="31"/>
      <c r="HEL328" s="24"/>
      <c r="HEM328" s="24"/>
      <c r="HEN328" s="24"/>
      <c r="HEO328" s="24"/>
      <c r="HEP328" s="24"/>
      <c r="HEQ328" s="24"/>
      <c r="HER328" s="24"/>
      <c r="HES328" s="24"/>
      <c r="HET328" s="24"/>
      <c r="HEU328" s="24"/>
      <c r="HEV328" s="24"/>
      <c r="HEW328" s="24"/>
      <c r="HEX328" s="24"/>
      <c r="HEY328" s="24"/>
      <c r="HEZ328" s="24"/>
      <c r="HFD328" s="3"/>
      <c r="HFE328" s="31"/>
      <c r="HFF328" s="5"/>
      <c r="HFG328" s="9"/>
      <c r="HFJ328" s="2"/>
      <c r="HFM328" s="24"/>
      <c r="HFN328" s="24"/>
      <c r="HFO328" s="31"/>
      <c r="HFP328" s="24"/>
      <c r="HFQ328" s="24"/>
      <c r="HFR328" s="24"/>
      <c r="HFS328" s="24"/>
      <c r="HFT328" s="24"/>
      <c r="HFU328" s="24"/>
      <c r="HFV328" s="24"/>
      <c r="HFW328" s="24"/>
      <c r="HFX328" s="24"/>
      <c r="HFY328" s="24"/>
      <c r="HFZ328" s="24"/>
      <c r="HGA328" s="24"/>
      <c r="HGB328" s="24"/>
      <c r="HGC328" s="24"/>
      <c r="HGD328" s="24"/>
      <c r="HGH328" s="3"/>
      <c r="HGI328" s="31"/>
      <c r="HGJ328" s="5"/>
      <c r="HGK328" s="9"/>
      <c r="HGN328" s="2"/>
      <c r="HGQ328" s="24"/>
      <c r="HGR328" s="24"/>
      <c r="HGS328" s="31"/>
      <c r="HGT328" s="24"/>
      <c r="HGU328" s="24"/>
      <c r="HGV328" s="24"/>
      <c r="HGW328" s="24"/>
      <c r="HGX328" s="24"/>
      <c r="HGY328" s="24"/>
      <c r="HGZ328" s="24"/>
      <c r="HHA328" s="24"/>
      <c r="HHB328" s="24"/>
      <c r="HHC328" s="24"/>
      <c r="HHD328" s="24"/>
      <c r="HHE328" s="24"/>
      <c r="HHF328" s="24"/>
      <c r="HHG328" s="24"/>
      <c r="HHH328" s="24"/>
      <c r="HHL328" s="3"/>
      <c r="HHM328" s="31"/>
      <c r="HHN328" s="5"/>
      <c r="HHO328" s="9"/>
      <c r="HHR328" s="2"/>
      <c r="HHU328" s="24"/>
      <c r="HHV328" s="24"/>
      <c r="HHW328" s="31"/>
      <c r="HHX328" s="24"/>
      <c r="HHY328" s="24"/>
      <c r="HHZ328" s="24"/>
      <c r="HIA328" s="24"/>
      <c r="HIB328" s="24"/>
      <c r="HIC328" s="24"/>
      <c r="HID328" s="24"/>
      <c r="HIE328" s="24"/>
      <c r="HIF328" s="24"/>
      <c r="HIG328" s="24"/>
      <c r="HIH328" s="24"/>
      <c r="HII328" s="24"/>
      <c r="HIJ328" s="24"/>
      <c r="HIK328" s="24"/>
      <c r="HIL328" s="24"/>
      <c r="HIP328" s="3"/>
      <c r="HIQ328" s="31"/>
      <c r="HIR328" s="5"/>
      <c r="HIS328" s="9"/>
      <c r="HIV328" s="2"/>
      <c r="HIY328" s="24"/>
      <c r="HIZ328" s="24"/>
      <c r="HJA328" s="31"/>
      <c r="HJB328" s="24"/>
      <c r="HJC328" s="24"/>
      <c r="HJD328" s="24"/>
      <c r="HJE328" s="24"/>
      <c r="HJF328" s="24"/>
      <c r="HJG328" s="24"/>
      <c r="HJH328" s="24"/>
      <c r="HJI328" s="24"/>
      <c r="HJJ328" s="24"/>
      <c r="HJK328" s="24"/>
      <c r="HJL328" s="24"/>
      <c r="HJM328" s="24"/>
      <c r="HJN328" s="24"/>
      <c r="HJO328" s="24"/>
      <c r="HJP328" s="24"/>
      <c r="HJT328" s="3"/>
      <c r="HJU328" s="31"/>
      <c r="HJV328" s="5"/>
      <c r="HJW328" s="9"/>
      <c r="HJZ328" s="2"/>
      <c r="HKC328" s="24"/>
      <c r="HKD328" s="24"/>
      <c r="HKE328" s="31"/>
      <c r="HKF328" s="24"/>
      <c r="HKG328" s="24"/>
      <c r="HKH328" s="24"/>
      <c r="HKI328" s="24"/>
      <c r="HKJ328" s="24"/>
      <c r="HKK328" s="24"/>
      <c r="HKL328" s="24"/>
      <c r="HKM328" s="24"/>
      <c r="HKN328" s="24"/>
      <c r="HKO328" s="24"/>
      <c r="HKP328" s="24"/>
      <c r="HKQ328" s="24"/>
      <c r="HKR328" s="24"/>
      <c r="HKS328" s="24"/>
      <c r="HKT328" s="24"/>
      <c r="HKX328" s="3"/>
      <c r="HKY328" s="31"/>
      <c r="HKZ328" s="5"/>
      <c r="HLA328" s="9"/>
      <c r="HLD328" s="2"/>
      <c r="HLG328" s="24"/>
      <c r="HLH328" s="24"/>
      <c r="HLI328" s="31"/>
      <c r="HLJ328" s="24"/>
      <c r="HLK328" s="24"/>
      <c r="HLL328" s="24"/>
      <c r="HLM328" s="24"/>
      <c r="HLN328" s="24"/>
      <c r="HLO328" s="24"/>
      <c r="HLP328" s="24"/>
      <c r="HLQ328" s="24"/>
      <c r="HLR328" s="24"/>
      <c r="HLS328" s="24"/>
      <c r="HLT328" s="24"/>
      <c r="HLU328" s="24"/>
      <c r="HLV328" s="24"/>
      <c r="HLW328" s="24"/>
      <c r="HLX328" s="24"/>
      <c r="HMB328" s="3"/>
      <c r="HMC328" s="31"/>
      <c r="HMD328" s="5"/>
      <c r="HME328" s="9"/>
      <c r="HMH328" s="2"/>
      <c r="HMK328" s="24"/>
      <c r="HML328" s="24"/>
      <c r="HMM328" s="31"/>
      <c r="HMN328" s="24"/>
      <c r="HMO328" s="24"/>
      <c r="HMP328" s="24"/>
      <c r="HMQ328" s="24"/>
      <c r="HMR328" s="24"/>
      <c r="HMS328" s="24"/>
      <c r="HMT328" s="24"/>
      <c r="HMU328" s="24"/>
      <c r="HMV328" s="24"/>
      <c r="HMW328" s="24"/>
      <c r="HMX328" s="24"/>
      <c r="HMY328" s="24"/>
      <c r="HMZ328" s="24"/>
      <c r="HNA328" s="24"/>
      <c r="HNB328" s="24"/>
      <c r="HNF328" s="3"/>
      <c r="HNG328" s="31"/>
      <c r="HNH328" s="5"/>
      <c r="HNI328" s="9"/>
      <c r="HNL328" s="2"/>
      <c r="HNO328" s="24"/>
      <c r="HNP328" s="24"/>
      <c r="HNQ328" s="31"/>
      <c r="HNR328" s="24"/>
      <c r="HNS328" s="24"/>
      <c r="HNT328" s="24"/>
      <c r="HNU328" s="24"/>
      <c r="HNV328" s="24"/>
      <c r="HNW328" s="24"/>
      <c r="HNX328" s="24"/>
      <c r="HNY328" s="24"/>
      <c r="HNZ328" s="24"/>
      <c r="HOA328" s="24"/>
      <c r="HOB328" s="24"/>
      <c r="HOC328" s="24"/>
      <c r="HOD328" s="24"/>
      <c r="HOE328" s="24"/>
      <c r="HOF328" s="24"/>
      <c r="HOJ328" s="3"/>
      <c r="HOK328" s="31"/>
      <c r="HOL328" s="5"/>
      <c r="HOM328" s="9"/>
      <c r="HOP328" s="2"/>
      <c r="HOS328" s="24"/>
      <c r="HOT328" s="24"/>
      <c r="HOU328" s="31"/>
      <c r="HOV328" s="24"/>
      <c r="HOW328" s="24"/>
      <c r="HOX328" s="24"/>
      <c r="HOY328" s="24"/>
      <c r="HOZ328" s="24"/>
      <c r="HPA328" s="24"/>
      <c r="HPB328" s="24"/>
      <c r="HPC328" s="24"/>
      <c r="HPD328" s="24"/>
      <c r="HPE328" s="24"/>
      <c r="HPF328" s="24"/>
      <c r="HPG328" s="24"/>
      <c r="HPH328" s="24"/>
      <c r="HPI328" s="24"/>
      <c r="HPJ328" s="24"/>
      <c r="HPN328" s="3"/>
      <c r="HPO328" s="31"/>
      <c r="HPP328" s="5"/>
      <c r="HPQ328" s="9"/>
      <c r="HPT328" s="2"/>
      <c r="HPW328" s="24"/>
      <c r="HPX328" s="24"/>
      <c r="HPY328" s="31"/>
      <c r="HPZ328" s="24"/>
      <c r="HQA328" s="24"/>
      <c r="HQB328" s="24"/>
      <c r="HQC328" s="24"/>
      <c r="HQD328" s="24"/>
      <c r="HQE328" s="24"/>
      <c r="HQF328" s="24"/>
      <c r="HQG328" s="24"/>
      <c r="HQH328" s="24"/>
      <c r="HQI328" s="24"/>
      <c r="HQJ328" s="24"/>
      <c r="HQK328" s="24"/>
      <c r="HQL328" s="24"/>
      <c r="HQM328" s="24"/>
      <c r="HQN328" s="24"/>
      <c r="HQR328" s="3"/>
      <c r="HQS328" s="31"/>
      <c r="HQT328" s="5"/>
      <c r="HQU328" s="9"/>
      <c r="HQX328" s="2"/>
      <c r="HRA328" s="24"/>
      <c r="HRB328" s="24"/>
      <c r="HRC328" s="31"/>
      <c r="HRD328" s="24"/>
      <c r="HRE328" s="24"/>
      <c r="HRF328" s="24"/>
      <c r="HRG328" s="24"/>
      <c r="HRH328" s="24"/>
      <c r="HRI328" s="24"/>
      <c r="HRJ328" s="24"/>
      <c r="HRK328" s="24"/>
      <c r="HRL328" s="24"/>
      <c r="HRM328" s="24"/>
      <c r="HRN328" s="24"/>
      <c r="HRO328" s="24"/>
      <c r="HRP328" s="24"/>
      <c r="HRQ328" s="24"/>
      <c r="HRR328" s="24"/>
      <c r="HRV328" s="3"/>
      <c r="HRW328" s="31"/>
      <c r="HRX328" s="5"/>
      <c r="HRY328" s="9"/>
      <c r="HSB328" s="2"/>
      <c r="HSE328" s="24"/>
      <c r="HSF328" s="24"/>
      <c r="HSG328" s="31"/>
      <c r="HSH328" s="24"/>
      <c r="HSI328" s="24"/>
      <c r="HSJ328" s="24"/>
      <c r="HSK328" s="24"/>
      <c r="HSL328" s="24"/>
      <c r="HSM328" s="24"/>
      <c r="HSN328" s="24"/>
      <c r="HSO328" s="24"/>
      <c r="HSP328" s="24"/>
      <c r="HSQ328" s="24"/>
      <c r="HSR328" s="24"/>
      <c r="HSS328" s="24"/>
      <c r="HST328" s="24"/>
      <c r="HSU328" s="24"/>
      <c r="HSV328" s="24"/>
      <c r="HSZ328" s="3"/>
      <c r="HTA328" s="31"/>
      <c r="HTB328" s="5"/>
      <c r="HTC328" s="9"/>
      <c r="HTF328" s="2"/>
      <c r="HTI328" s="24"/>
      <c r="HTJ328" s="24"/>
      <c r="HTK328" s="31"/>
      <c r="HTL328" s="24"/>
      <c r="HTM328" s="24"/>
      <c r="HTN328" s="24"/>
      <c r="HTO328" s="24"/>
      <c r="HTP328" s="24"/>
      <c r="HTQ328" s="24"/>
      <c r="HTR328" s="24"/>
      <c r="HTS328" s="24"/>
      <c r="HTT328" s="24"/>
      <c r="HTU328" s="24"/>
      <c r="HTV328" s="24"/>
      <c r="HTW328" s="24"/>
      <c r="HTX328" s="24"/>
      <c r="HTY328" s="24"/>
      <c r="HTZ328" s="24"/>
      <c r="HUD328" s="3"/>
      <c r="HUE328" s="31"/>
      <c r="HUF328" s="5"/>
      <c r="HUG328" s="9"/>
      <c r="HUJ328" s="2"/>
      <c r="HUM328" s="24"/>
      <c r="HUN328" s="24"/>
      <c r="HUO328" s="31"/>
      <c r="HUP328" s="24"/>
      <c r="HUQ328" s="24"/>
      <c r="HUR328" s="24"/>
      <c r="HUS328" s="24"/>
      <c r="HUT328" s="24"/>
      <c r="HUU328" s="24"/>
      <c r="HUV328" s="24"/>
      <c r="HUW328" s="24"/>
      <c r="HUX328" s="24"/>
      <c r="HUY328" s="24"/>
      <c r="HUZ328" s="24"/>
      <c r="HVA328" s="24"/>
      <c r="HVB328" s="24"/>
      <c r="HVC328" s="24"/>
      <c r="HVD328" s="24"/>
      <c r="HVH328" s="3"/>
      <c r="HVI328" s="31"/>
      <c r="HVJ328" s="5"/>
      <c r="HVK328" s="9"/>
      <c r="HVN328" s="2"/>
      <c r="HVQ328" s="24"/>
      <c r="HVR328" s="24"/>
      <c r="HVS328" s="31"/>
      <c r="HVT328" s="24"/>
      <c r="HVU328" s="24"/>
      <c r="HVV328" s="24"/>
      <c r="HVW328" s="24"/>
      <c r="HVX328" s="24"/>
      <c r="HVY328" s="24"/>
      <c r="HVZ328" s="24"/>
      <c r="HWA328" s="24"/>
      <c r="HWB328" s="24"/>
      <c r="HWC328" s="24"/>
      <c r="HWD328" s="24"/>
      <c r="HWE328" s="24"/>
      <c r="HWF328" s="24"/>
      <c r="HWG328" s="24"/>
      <c r="HWH328" s="24"/>
      <c r="HWL328" s="3"/>
      <c r="HWM328" s="31"/>
      <c r="HWN328" s="5"/>
      <c r="HWO328" s="9"/>
      <c r="HWR328" s="2"/>
      <c r="HWU328" s="24"/>
      <c r="HWV328" s="24"/>
      <c r="HWW328" s="31"/>
      <c r="HWX328" s="24"/>
      <c r="HWY328" s="24"/>
      <c r="HWZ328" s="24"/>
      <c r="HXA328" s="24"/>
      <c r="HXB328" s="24"/>
      <c r="HXC328" s="24"/>
      <c r="HXD328" s="24"/>
      <c r="HXE328" s="24"/>
      <c r="HXF328" s="24"/>
      <c r="HXG328" s="24"/>
      <c r="HXH328" s="24"/>
      <c r="HXI328" s="24"/>
      <c r="HXJ328" s="24"/>
      <c r="HXK328" s="24"/>
      <c r="HXL328" s="24"/>
      <c r="HXP328" s="3"/>
      <c r="HXQ328" s="31"/>
      <c r="HXR328" s="5"/>
      <c r="HXS328" s="9"/>
      <c r="HXV328" s="2"/>
      <c r="HXY328" s="24"/>
      <c r="HXZ328" s="24"/>
      <c r="HYA328" s="31"/>
      <c r="HYB328" s="24"/>
      <c r="HYC328" s="24"/>
      <c r="HYD328" s="24"/>
      <c r="HYE328" s="24"/>
      <c r="HYF328" s="24"/>
      <c r="HYG328" s="24"/>
      <c r="HYH328" s="24"/>
      <c r="HYI328" s="24"/>
      <c r="HYJ328" s="24"/>
      <c r="HYK328" s="24"/>
      <c r="HYL328" s="24"/>
      <c r="HYM328" s="24"/>
      <c r="HYN328" s="24"/>
      <c r="HYO328" s="24"/>
      <c r="HYP328" s="24"/>
      <c r="HYT328" s="3"/>
      <c r="HYU328" s="31"/>
      <c r="HYV328" s="5"/>
      <c r="HYW328" s="9"/>
      <c r="HYZ328" s="2"/>
      <c r="HZC328" s="24"/>
      <c r="HZD328" s="24"/>
      <c r="HZE328" s="31"/>
      <c r="HZF328" s="24"/>
      <c r="HZG328" s="24"/>
      <c r="HZH328" s="24"/>
      <c r="HZI328" s="24"/>
      <c r="HZJ328" s="24"/>
      <c r="HZK328" s="24"/>
      <c r="HZL328" s="24"/>
      <c r="HZM328" s="24"/>
      <c r="HZN328" s="24"/>
      <c r="HZO328" s="24"/>
      <c r="HZP328" s="24"/>
      <c r="HZQ328" s="24"/>
      <c r="HZR328" s="24"/>
      <c r="HZS328" s="24"/>
      <c r="HZT328" s="24"/>
      <c r="HZX328" s="3"/>
      <c r="HZY328" s="31"/>
      <c r="HZZ328" s="5"/>
      <c r="IAA328" s="9"/>
      <c r="IAD328" s="2"/>
      <c r="IAG328" s="24"/>
      <c r="IAH328" s="24"/>
      <c r="IAI328" s="31"/>
      <c r="IAJ328" s="24"/>
      <c r="IAK328" s="24"/>
      <c r="IAL328" s="24"/>
      <c r="IAM328" s="24"/>
      <c r="IAN328" s="24"/>
      <c r="IAO328" s="24"/>
      <c r="IAP328" s="24"/>
      <c r="IAQ328" s="24"/>
      <c r="IAR328" s="24"/>
      <c r="IAS328" s="24"/>
      <c r="IAT328" s="24"/>
      <c r="IAU328" s="24"/>
      <c r="IAV328" s="24"/>
      <c r="IAW328" s="24"/>
      <c r="IAX328" s="24"/>
      <c r="IBB328" s="3"/>
      <c r="IBC328" s="31"/>
      <c r="IBD328" s="5"/>
      <c r="IBE328" s="9"/>
      <c r="IBH328" s="2"/>
      <c r="IBK328" s="24"/>
      <c r="IBL328" s="24"/>
      <c r="IBM328" s="31"/>
      <c r="IBN328" s="24"/>
      <c r="IBO328" s="24"/>
      <c r="IBP328" s="24"/>
      <c r="IBQ328" s="24"/>
      <c r="IBR328" s="24"/>
      <c r="IBS328" s="24"/>
      <c r="IBT328" s="24"/>
      <c r="IBU328" s="24"/>
      <c r="IBV328" s="24"/>
      <c r="IBW328" s="24"/>
      <c r="IBX328" s="24"/>
      <c r="IBY328" s="24"/>
      <c r="IBZ328" s="24"/>
      <c r="ICA328" s="24"/>
      <c r="ICB328" s="24"/>
      <c r="ICF328" s="3"/>
      <c r="ICG328" s="31"/>
      <c r="ICH328" s="5"/>
      <c r="ICI328" s="9"/>
      <c r="ICL328" s="2"/>
      <c r="ICO328" s="24"/>
      <c r="ICP328" s="24"/>
      <c r="ICQ328" s="31"/>
      <c r="ICR328" s="24"/>
      <c r="ICS328" s="24"/>
      <c r="ICT328" s="24"/>
      <c r="ICU328" s="24"/>
      <c r="ICV328" s="24"/>
      <c r="ICW328" s="24"/>
      <c r="ICX328" s="24"/>
      <c r="ICY328" s="24"/>
      <c r="ICZ328" s="24"/>
      <c r="IDA328" s="24"/>
      <c r="IDB328" s="24"/>
      <c r="IDC328" s="24"/>
      <c r="IDD328" s="24"/>
      <c r="IDE328" s="24"/>
      <c r="IDF328" s="24"/>
      <c r="IDJ328" s="3"/>
      <c r="IDK328" s="31"/>
      <c r="IDL328" s="5"/>
      <c r="IDM328" s="9"/>
      <c r="IDP328" s="2"/>
      <c r="IDS328" s="24"/>
      <c r="IDT328" s="24"/>
      <c r="IDU328" s="31"/>
      <c r="IDV328" s="24"/>
      <c r="IDW328" s="24"/>
      <c r="IDX328" s="24"/>
      <c r="IDY328" s="24"/>
      <c r="IDZ328" s="24"/>
      <c r="IEA328" s="24"/>
      <c r="IEB328" s="24"/>
      <c r="IEC328" s="24"/>
      <c r="IED328" s="24"/>
      <c r="IEE328" s="24"/>
      <c r="IEF328" s="24"/>
      <c r="IEG328" s="24"/>
      <c r="IEH328" s="24"/>
      <c r="IEI328" s="24"/>
      <c r="IEJ328" s="24"/>
      <c r="IEN328" s="3"/>
      <c r="IEO328" s="31"/>
      <c r="IEP328" s="5"/>
      <c r="IEQ328" s="9"/>
      <c r="IET328" s="2"/>
      <c r="IEW328" s="24"/>
      <c r="IEX328" s="24"/>
      <c r="IEY328" s="31"/>
      <c r="IEZ328" s="24"/>
      <c r="IFA328" s="24"/>
      <c r="IFB328" s="24"/>
      <c r="IFC328" s="24"/>
      <c r="IFD328" s="24"/>
      <c r="IFE328" s="24"/>
      <c r="IFF328" s="24"/>
      <c r="IFG328" s="24"/>
      <c r="IFH328" s="24"/>
      <c r="IFI328" s="24"/>
      <c r="IFJ328" s="24"/>
      <c r="IFK328" s="24"/>
      <c r="IFL328" s="24"/>
      <c r="IFM328" s="24"/>
      <c r="IFN328" s="24"/>
      <c r="IFR328" s="3"/>
      <c r="IFS328" s="31"/>
      <c r="IFT328" s="5"/>
      <c r="IFU328" s="9"/>
      <c r="IFX328" s="2"/>
      <c r="IGA328" s="24"/>
      <c r="IGB328" s="24"/>
      <c r="IGC328" s="31"/>
      <c r="IGD328" s="24"/>
      <c r="IGE328" s="24"/>
      <c r="IGF328" s="24"/>
      <c r="IGG328" s="24"/>
      <c r="IGH328" s="24"/>
      <c r="IGI328" s="24"/>
      <c r="IGJ328" s="24"/>
      <c r="IGK328" s="24"/>
      <c r="IGL328" s="24"/>
      <c r="IGM328" s="24"/>
      <c r="IGN328" s="24"/>
      <c r="IGO328" s="24"/>
      <c r="IGP328" s="24"/>
      <c r="IGQ328" s="24"/>
      <c r="IGR328" s="24"/>
      <c r="IGV328" s="3"/>
      <c r="IGW328" s="31"/>
      <c r="IGX328" s="5"/>
      <c r="IGY328" s="9"/>
      <c r="IHB328" s="2"/>
      <c r="IHE328" s="24"/>
      <c r="IHF328" s="24"/>
      <c r="IHG328" s="31"/>
      <c r="IHH328" s="24"/>
      <c r="IHI328" s="24"/>
      <c r="IHJ328" s="24"/>
      <c r="IHK328" s="24"/>
      <c r="IHL328" s="24"/>
      <c r="IHM328" s="24"/>
      <c r="IHN328" s="24"/>
      <c r="IHO328" s="24"/>
      <c r="IHP328" s="24"/>
      <c r="IHQ328" s="24"/>
      <c r="IHR328" s="24"/>
      <c r="IHS328" s="24"/>
      <c r="IHT328" s="24"/>
      <c r="IHU328" s="24"/>
      <c r="IHV328" s="24"/>
      <c r="IHZ328" s="3"/>
      <c r="IIA328" s="31"/>
      <c r="IIB328" s="5"/>
      <c r="IIC328" s="9"/>
      <c r="IIF328" s="2"/>
      <c r="III328" s="24"/>
      <c r="IIJ328" s="24"/>
      <c r="IIK328" s="31"/>
      <c r="IIL328" s="24"/>
      <c r="IIM328" s="24"/>
      <c r="IIN328" s="24"/>
      <c r="IIO328" s="24"/>
      <c r="IIP328" s="24"/>
      <c r="IIQ328" s="24"/>
      <c r="IIR328" s="24"/>
      <c r="IIS328" s="24"/>
      <c r="IIT328" s="24"/>
      <c r="IIU328" s="24"/>
      <c r="IIV328" s="24"/>
      <c r="IIW328" s="24"/>
      <c r="IIX328" s="24"/>
      <c r="IIY328" s="24"/>
      <c r="IIZ328" s="24"/>
      <c r="IJD328" s="3"/>
      <c r="IJE328" s="31"/>
      <c r="IJF328" s="5"/>
      <c r="IJG328" s="9"/>
      <c r="IJJ328" s="2"/>
      <c r="IJM328" s="24"/>
      <c r="IJN328" s="24"/>
      <c r="IJO328" s="31"/>
      <c r="IJP328" s="24"/>
      <c r="IJQ328" s="24"/>
      <c r="IJR328" s="24"/>
      <c r="IJS328" s="24"/>
      <c r="IJT328" s="24"/>
      <c r="IJU328" s="24"/>
      <c r="IJV328" s="24"/>
      <c r="IJW328" s="24"/>
      <c r="IJX328" s="24"/>
      <c r="IJY328" s="24"/>
      <c r="IJZ328" s="24"/>
      <c r="IKA328" s="24"/>
      <c r="IKB328" s="24"/>
      <c r="IKC328" s="24"/>
      <c r="IKD328" s="24"/>
      <c r="IKH328" s="3"/>
      <c r="IKI328" s="31"/>
      <c r="IKJ328" s="5"/>
      <c r="IKK328" s="9"/>
      <c r="IKN328" s="2"/>
      <c r="IKQ328" s="24"/>
      <c r="IKR328" s="24"/>
      <c r="IKS328" s="31"/>
      <c r="IKT328" s="24"/>
      <c r="IKU328" s="24"/>
      <c r="IKV328" s="24"/>
      <c r="IKW328" s="24"/>
      <c r="IKX328" s="24"/>
      <c r="IKY328" s="24"/>
      <c r="IKZ328" s="24"/>
      <c r="ILA328" s="24"/>
      <c r="ILB328" s="24"/>
      <c r="ILC328" s="24"/>
      <c r="ILD328" s="24"/>
      <c r="ILE328" s="24"/>
      <c r="ILF328" s="24"/>
      <c r="ILG328" s="24"/>
      <c r="ILH328" s="24"/>
      <c r="ILL328" s="3"/>
      <c r="ILM328" s="31"/>
      <c r="ILN328" s="5"/>
      <c r="ILO328" s="9"/>
      <c r="ILR328" s="2"/>
      <c r="ILU328" s="24"/>
      <c r="ILV328" s="24"/>
      <c r="ILW328" s="31"/>
      <c r="ILX328" s="24"/>
      <c r="ILY328" s="24"/>
      <c r="ILZ328" s="24"/>
      <c r="IMA328" s="24"/>
      <c r="IMB328" s="24"/>
      <c r="IMC328" s="24"/>
      <c r="IMD328" s="24"/>
      <c r="IME328" s="24"/>
      <c r="IMF328" s="24"/>
      <c r="IMG328" s="24"/>
      <c r="IMH328" s="24"/>
      <c r="IMI328" s="24"/>
      <c r="IMJ328" s="24"/>
      <c r="IMK328" s="24"/>
      <c r="IML328" s="24"/>
      <c r="IMP328" s="3"/>
      <c r="IMQ328" s="31"/>
      <c r="IMR328" s="5"/>
      <c r="IMS328" s="9"/>
      <c r="IMV328" s="2"/>
      <c r="IMY328" s="24"/>
      <c r="IMZ328" s="24"/>
      <c r="INA328" s="31"/>
      <c r="INB328" s="24"/>
      <c r="INC328" s="24"/>
      <c r="IND328" s="24"/>
      <c r="INE328" s="24"/>
      <c r="INF328" s="24"/>
      <c r="ING328" s="24"/>
      <c r="INH328" s="24"/>
      <c r="INI328" s="24"/>
      <c r="INJ328" s="24"/>
      <c r="INK328" s="24"/>
      <c r="INL328" s="24"/>
      <c r="INM328" s="24"/>
      <c r="INN328" s="24"/>
      <c r="INO328" s="24"/>
      <c r="INP328" s="24"/>
      <c r="INT328" s="3"/>
      <c r="INU328" s="31"/>
      <c r="INV328" s="5"/>
      <c r="INW328" s="9"/>
      <c r="INZ328" s="2"/>
      <c r="IOC328" s="24"/>
      <c r="IOD328" s="24"/>
      <c r="IOE328" s="31"/>
      <c r="IOF328" s="24"/>
      <c r="IOG328" s="24"/>
      <c r="IOH328" s="24"/>
      <c r="IOI328" s="24"/>
      <c r="IOJ328" s="24"/>
      <c r="IOK328" s="24"/>
      <c r="IOL328" s="24"/>
      <c r="IOM328" s="24"/>
      <c r="ION328" s="24"/>
      <c r="IOO328" s="24"/>
      <c r="IOP328" s="24"/>
      <c r="IOQ328" s="24"/>
      <c r="IOR328" s="24"/>
      <c r="IOS328" s="24"/>
      <c r="IOT328" s="24"/>
      <c r="IOX328" s="3"/>
      <c r="IOY328" s="31"/>
      <c r="IOZ328" s="5"/>
      <c r="IPA328" s="9"/>
      <c r="IPD328" s="2"/>
      <c r="IPG328" s="24"/>
      <c r="IPH328" s="24"/>
      <c r="IPI328" s="31"/>
      <c r="IPJ328" s="24"/>
      <c r="IPK328" s="24"/>
      <c r="IPL328" s="24"/>
      <c r="IPM328" s="24"/>
      <c r="IPN328" s="24"/>
      <c r="IPO328" s="24"/>
      <c r="IPP328" s="24"/>
      <c r="IPQ328" s="24"/>
      <c r="IPR328" s="24"/>
      <c r="IPS328" s="24"/>
      <c r="IPT328" s="24"/>
      <c r="IPU328" s="24"/>
      <c r="IPV328" s="24"/>
      <c r="IPW328" s="24"/>
      <c r="IPX328" s="24"/>
      <c r="IQB328" s="3"/>
      <c r="IQC328" s="31"/>
      <c r="IQD328" s="5"/>
      <c r="IQE328" s="9"/>
      <c r="IQH328" s="2"/>
      <c r="IQK328" s="24"/>
      <c r="IQL328" s="24"/>
      <c r="IQM328" s="31"/>
      <c r="IQN328" s="24"/>
      <c r="IQO328" s="24"/>
      <c r="IQP328" s="24"/>
      <c r="IQQ328" s="24"/>
      <c r="IQR328" s="24"/>
      <c r="IQS328" s="24"/>
      <c r="IQT328" s="24"/>
      <c r="IQU328" s="24"/>
      <c r="IQV328" s="24"/>
      <c r="IQW328" s="24"/>
      <c r="IQX328" s="24"/>
      <c r="IQY328" s="24"/>
      <c r="IQZ328" s="24"/>
      <c r="IRA328" s="24"/>
      <c r="IRB328" s="24"/>
      <c r="IRF328" s="3"/>
      <c r="IRG328" s="31"/>
      <c r="IRH328" s="5"/>
      <c r="IRI328" s="9"/>
      <c r="IRL328" s="2"/>
      <c r="IRO328" s="24"/>
      <c r="IRP328" s="24"/>
      <c r="IRQ328" s="31"/>
      <c r="IRR328" s="24"/>
      <c r="IRS328" s="24"/>
      <c r="IRT328" s="24"/>
      <c r="IRU328" s="24"/>
      <c r="IRV328" s="24"/>
      <c r="IRW328" s="24"/>
      <c r="IRX328" s="24"/>
      <c r="IRY328" s="24"/>
      <c r="IRZ328" s="24"/>
      <c r="ISA328" s="24"/>
      <c r="ISB328" s="24"/>
      <c r="ISC328" s="24"/>
      <c r="ISD328" s="24"/>
      <c r="ISE328" s="24"/>
      <c r="ISF328" s="24"/>
      <c r="ISJ328" s="3"/>
      <c r="ISK328" s="31"/>
      <c r="ISL328" s="5"/>
      <c r="ISM328" s="9"/>
      <c r="ISP328" s="2"/>
      <c r="ISS328" s="24"/>
      <c r="IST328" s="24"/>
      <c r="ISU328" s="31"/>
      <c r="ISV328" s="24"/>
      <c r="ISW328" s="24"/>
      <c r="ISX328" s="24"/>
      <c r="ISY328" s="24"/>
      <c r="ISZ328" s="24"/>
      <c r="ITA328" s="24"/>
      <c r="ITB328" s="24"/>
      <c r="ITC328" s="24"/>
      <c r="ITD328" s="24"/>
      <c r="ITE328" s="24"/>
      <c r="ITF328" s="24"/>
      <c r="ITG328" s="24"/>
      <c r="ITH328" s="24"/>
      <c r="ITI328" s="24"/>
      <c r="ITJ328" s="24"/>
      <c r="ITN328" s="3"/>
      <c r="ITO328" s="31"/>
      <c r="ITP328" s="5"/>
      <c r="ITQ328" s="9"/>
      <c r="ITT328" s="2"/>
      <c r="ITW328" s="24"/>
      <c r="ITX328" s="24"/>
      <c r="ITY328" s="31"/>
      <c r="ITZ328" s="24"/>
      <c r="IUA328" s="24"/>
      <c r="IUB328" s="24"/>
      <c r="IUC328" s="24"/>
      <c r="IUD328" s="24"/>
      <c r="IUE328" s="24"/>
      <c r="IUF328" s="24"/>
      <c r="IUG328" s="24"/>
      <c r="IUH328" s="24"/>
      <c r="IUI328" s="24"/>
      <c r="IUJ328" s="24"/>
      <c r="IUK328" s="24"/>
      <c r="IUL328" s="24"/>
      <c r="IUM328" s="24"/>
      <c r="IUN328" s="24"/>
      <c r="IUR328" s="3"/>
      <c r="IUS328" s="31"/>
      <c r="IUT328" s="5"/>
      <c r="IUU328" s="9"/>
      <c r="IUX328" s="2"/>
      <c r="IVA328" s="24"/>
      <c r="IVB328" s="24"/>
      <c r="IVC328" s="31"/>
      <c r="IVD328" s="24"/>
      <c r="IVE328" s="24"/>
      <c r="IVF328" s="24"/>
      <c r="IVG328" s="24"/>
      <c r="IVH328" s="24"/>
      <c r="IVI328" s="24"/>
      <c r="IVJ328" s="24"/>
      <c r="IVK328" s="24"/>
      <c r="IVL328" s="24"/>
      <c r="IVM328" s="24"/>
      <c r="IVN328" s="24"/>
      <c r="IVO328" s="24"/>
      <c r="IVP328" s="24"/>
      <c r="IVQ328" s="24"/>
      <c r="IVR328" s="24"/>
      <c r="IVV328" s="3"/>
      <c r="IVW328" s="31"/>
      <c r="IVX328" s="5"/>
      <c r="IVY328" s="9"/>
      <c r="IWB328" s="2"/>
      <c r="IWE328" s="24"/>
      <c r="IWF328" s="24"/>
      <c r="IWG328" s="31"/>
      <c r="IWH328" s="24"/>
      <c r="IWI328" s="24"/>
      <c r="IWJ328" s="24"/>
      <c r="IWK328" s="24"/>
      <c r="IWL328" s="24"/>
      <c r="IWM328" s="24"/>
      <c r="IWN328" s="24"/>
      <c r="IWO328" s="24"/>
      <c r="IWP328" s="24"/>
      <c r="IWQ328" s="24"/>
      <c r="IWR328" s="24"/>
      <c r="IWS328" s="24"/>
      <c r="IWT328" s="24"/>
      <c r="IWU328" s="24"/>
      <c r="IWV328" s="24"/>
      <c r="IWZ328" s="3"/>
      <c r="IXA328" s="31"/>
      <c r="IXB328" s="5"/>
      <c r="IXC328" s="9"/>
      <c r="IXF328" s="2"/>
      <c r="IXI328" s="24"/>
      <c r="IXJ328" s="24"/>
      <c r="IXK328" s="31"/>
      <c r="IXL328" s="24"/>
      <c r="IXM328" s="24"/>
      <c r="IXN328" s="24"/>
      <c r="IXO328" s="24"/>
      <c r="IXP328" s="24"/>
      <c r="IXQ328" s="24"/>
      <c r="IXR328" s="24"/>
      <c r="IXS328" s="24"/>
      <c r="IXT328" s="24"/>
      <c r="IXU328" s="24"/>
      <c r="IXV328" s="24"/>
      <c r="IXW328" s="24"/>
      <c r="IXX328" s="24"/>
      <c r="IXY328" s="24"/>
      <c r="IXZ328" s="24"/>
      <c r="IYD328" s="3"/>
      <c r="IYE328" s="31"/>
      <c r="IYF328" s="5"/>
      <c r="IYG328" s="9"/>
      <c r="IYJ328" s="2"/>
      <c r="IYM328" s="24"/>
      <c r="IYN328" s="24"/>
      <c r="IYO328" s="31"/>
      <c r="IYP328" s="24"/>
      <c r="IYQ328" s="24"/>
      <c r="IYR328" s="24"/>
      <c r="IYS328" s="24"/>
      <c r="IYT328" s="24"/>
      <c r="IYU328" s="24"/>
      <c r="IYV328" s="24"/>
      <c r="IYW328" s="24"/>
      <c r="IYX328" s="24"/>
      <c r="IYY328" s="24"/>
      <c r="IYZ328" s="24"/>
      <c r="IZA328" s="24"/>
      <c r="IZB328" s="24"/>
      <c r="IZC328" s="24"/>
      <c r="IZD328" s="24"/>
      <c r="IZH328" s="3"/>
      <c r="IZI328" s="31"/>
      <c r="IZJ328" s="5"/>
      <c r="IZK328" s="9"/>
      <c r="IZN328" s="2"/>
      <c r="IZQ328" s="24"/>
      <c r="IZR328" s="24"/>
      <c r="IZS328" s="31"/>
      <c r="IZT328" s="24"/>
      <c r="IZU328" s="24"/>
      <c r="IZV328" s="24"/>
      <c r="IZW328" s="24"/>
      <c r="IZX328" s="24"/>
      <c r="IZY328" s="24"/>
      <c r="IZZ328" s="24"/>
      <c r="JAA328" s="24"/>
      <c r="JAB328" s="24"/>
      <c r="JAC328" s="24"/>
      <c r="JAD328" s="24"/>
      <c r="JAE328" s="24"/>
      <c r="JAF328" s="24"/>
      <c r="JAG328" s="24"/>
      <c r="JAH328" s="24"/>
      <c r="JAL328" s="3"/>
      <c r="JAM328" s="31"/>
      <c r="JAN328" s="5"/>
      <c r="JAO328" s="9"/>
      <c r="JAR328" s="2"/>
      <c r="JAU328" s="24"/>
      <c r="JAV328" s="24"/>
      <c r="JAW328" s="31"/>
      <c r="JAX328" s="24"/>
      <c r="JAY328" s="24"/>
      <c r="JAZ328" s="24"/>
      <c r="JBA328" s="24"/>
      <c r="JBB328" s="24"/>
      <c r="JBC328" s="24"/>
      <c r="JBD328" s="24"/>
      <c r="JBE328" s="24"/>
      <c r="JBF328" s="24"/>
      <c r="JBG328" s="24"/>
      <c r="JBH328" s="24"/>
      <c r="JBI328" s="24"/>
      <c r="JBJ328" s="24"/>
      <c r="JBK328" s="24"/>
      <c r="JBL328" s="24"/>
      <c r="JBP328" s="3"/>
      <c r="JBQ328" s="31"/>
      <c r="JBR328" s="5"/>
      <c r="JBS328" s="9"/>
      <c r="JBV328" s="2"/>
      <c r="JBY328" s="24"/>
      <c r="JBZ328" s="24"/>
      <c r="JCA328" s="31"/>
      <c r="JCB328" s="24"/>
      <c r="JCC328" s="24"/>
      <c r="JCD328" s="24"/>
      <c r="JCE328" s="24"/>
      <c r="JCF328" s="24"/>
      <c r="JCG328" s="24"/>
      <c r="JCH328" s="24"/>
      <c r="JCI328" s="24"/>
      <c r="JCJ328" s="24"/>
      <c r="JCK328" s="24"/>
      <c r="JCL328" s="24"/>
      <c r="JCM328" s="24"/>
      <c r="JCN328" s="24"/>
      <c r="JCO328" s="24"/>
      <c r="JCP328" s="24"/>
      <c r="JCT328" s="3"/>
      <c r="JCU328" s="31"/>
      <c r="JCV328" s="5"/>
      <c r="JCW328" s="9"/>
      <c r="JCZ328" s="2"/>
      <c r="JDC328" s="24"/>
      <c r="JDD328" s="24"/>
      <c r="JDE328" s="31"/>
      <c r="JDF328" s="24"/>
      <c r="JDG328" s="24"/>
      <c r="JDH328" s="24"/>
      <c r="JDI328" s="24"/>
      <c r="JDJ328" s="24"/>
      <c r="JDK328" s="24"/>
      <c r="JDL328" s="24"/>
      <c r="JDM328" s="24"/>
      <c r="JDN328" s="24"/>
      <c r="JDO328" s="24"/>
      <c r="JDP328" s="24"/>
      <c r="JDQ328" s="24"/>
      <c r="JDR328" s="24"/>
      <c r="JDS328" s="24"/>
      <c r="JDT328" s="24"/>
      <c r="JDX328" s="3"/>
      <c r="JDY328" s="31"/>
      <c r="JDZ328" s="5"/>
      <c r="JEA328" s="9"/>
      <c r="JED328" s="2"/>
      <c r="JEG328" s="24"/>
      <c r="JEH328" s="24"/>
      <c r="JEI328" s="31"/>
      <c r="JEJ328" s="24"/>
      <c r="JEK328" s="24"/>
      <c r="JEL328" s="24"/>
      <c r="JEM328" s="24"/>
      <c r="JEN328" s="24"/>
      <c r="JEO328" s="24"/>
      <c r="JEP328" s="24"/>
      <c r="JEQ328" s="24"/>
      <c r="JER328" s="24"/>
      <c r="JES328" s="24"/>
      <c r="JET328" s="24"/>
      <c r="JEU328" s="24"/>
      <c r="JEV328" s="24"/>
      <c r="JEW328" s="24"/>
      <c r="JEX328" s="24"/>
      <c r="JFB328" s="3"/>
      <c r="JFC328" s="31"/>
      <c r="JFD328" s="5"/>
      <c r="JFE328" s="9"/>
      <c r="JFH328" s="2"/>
      <c r="JFK328" s="24"/>
      <c r="JFL328" s="24"/>
      <c r="JFM328" s="31"/>
      <c r="JFN328" s="24"/>
      <c r="JFO328" s="24"/>
      <c r="JFP328" s="24"/>
      <c r="JFQ328" s="24"/>
      <c r="JFR328" s="24"/>
      <c r="JFS328" s="24"/>
      <c r="JFT328" s="24"/>
      <c r="JFU328" s="24"/>
      <c r="JFV328" s="24"/>
      <c r="JFW328" s="24"/>
      <c r="JFX328" s="24"/>
      <c r="JFY328" s="24"/>
      <c r="JFZ328" s="24"/>
      <c r="JGA328" s="24"/>
      <c r="JGB328" s="24"/>
      <c r="JGF328" s="3"/>
      <c r="JGG328" s="31"/>
      <c r="JGH328" s="5"/>
      <c r="JGI328" s="9"/>
      <c r="JGL328" s="2"/>
      <c r="JGO328" s="24"/>
      <c r="JGP328" s="24"/>
      <c r="JGQ328" s="31"/>
      <c r="JGR328" s="24"/>
      <c r="JGS328" s="24"/>
      <c r="JGT328" s="24"/>
      <c r="JGU328" s="24"/>
      <c r="JGV328" s="24"/>
      <c r="JGW328" s="24"/>
      <c r="JGX328" s="24"/>
      <c r="JGY328" s="24"/>
      <c r="JGZ328" s="24"/>
      <c r="JHA328" s="24"/>
      <c r="JHB328" s="24"/>
      <c r="JHC328" s="24"/>
      <c r="JHD328" s="24"/>
      <c r="JHE328" s="24"/>
      <c r="JHF328" s="24"/>
      <c r="JHJ328" s="3"/>
      <c r="JHK328" s="31"/>
      <c r="JHL328" s="5"/>
      <c r="JHM328" s="9"/>
      <c r="JHP328" s="2"/>
      <c r="JHS328" s="24"/>
      <c r="JHT328" s="24"/>
      <c r="JHU328" s="31"/>
      <c r="JHV328" s="24"/>
      <c r="JHW328" s="24"/>
      <c r="JHX328" s="24"/>
      <c r="JHY328" s="24"/>
      <c r="JHZ328" s="24"/>
      <c r="JIA328" s="24"/>
      <c r="JIB328" s="24"/>
      <c r="JIC328" s="24"/>
      <c r="JID328" s="24"/>
      <c r="JIE328" s="24"/>
      <c r="JIF328" s="24"/>
      <c r="JIG328" s="24"/>
      <c r="JIH328" s="24"/>
      <c r="JII328" s="24"/>
      <c r="JIJ328" s="24"/>
      <c r="JIN328" s="3"/>
      <c r="JIO328" s="31"/>
      <c r="JIP328" s="5"/>
      <c r="JIQ328" s="9"/>
      <c r="JIT328" s="2"/>
      <c r="JIW328" s="24"/>
      <c r="JIX328" s="24"/>
      <c r="JIY328" s="31"/>
      <c r="JIZ328" s="24"/>
      <c r="JJA328" s="24"/>
      <c r="JJB328" s="24"/>
      <c r="JJC328" s="24"/>
      <c r="JJD328" s="24"/>
      <c r="JJE328" s="24"/>
      <c r="JJF328" s="24"/>
      <c r="JJG328" s="24"/>
      <c r="JJH328" s="24"/>
      <c r="JJI328" s="24"/>
      <c r="JJJ328" s="24"/>
      <c r="JJK328" s="24"/>
      <c r="JJL328" s="24"/>
      <c r="JJM328" s="24"/>
      <c r="JJN328" s="24"/>
      <c r="JJR328" s="3"/>
      <c r="JJS328" s="31"/>
      <c r="JJT328" s="5"/>
      <c r="JJU328" s="9"/>
      <c r="JJX328" s="2"/>
      <c r="JKA328" s="24"/>
      <c r="JKB328" s="24"/>
      <c r="JKC328" s="31"/>
      <c r="JKD328" s="24"/>
      <c r="JKE328" s="24"/>
      <c r="JKF328" s="24"/>
      <c r="JKG328" s="24"/>
      <c r="JKH328" s="24"/>
      <c r="JKI328" s="24"/>
      <c r="JKJ328" s="24"/>
      <c r="JKK328" s="24"/>
      <c r="JKL328" s="24"/>
      <c r="JKM328" s="24"/>
      <c r="JKN328" s="24"/>
      <c r="JKO328" s="24"/>
      <c r="JKP328" s="24"/>
      <c r="JKQ328" s="24"/>
      <c r="JKR328" s="24"/>
      <c r="JKV328" s="3"/>
      <c r="JKW328" s="31"/>
      <c r="JKX328" s="5"/>
      <c r="JKY328" s="9"/>
      <c r="JLB328" s="2"/>
      <c r="JLE328" s="24"/>
      <c r="JLF328" s="24"/>
      <c r="JLG328" s="31"/>
      <c r="JLH328" s="24"/>
      <c r="JLI328" s="24"/>
      <c r="JLJ328" s="24"/>
      <c r="JLK328" s="24"/>
      <c r="JLL328" s="24"/>
      <c r="JLM328" s="24"/>
      <c r="JLN328" s="24"/>
      <c r="JLO328" s="24"/>
      <c r="JLP328" s="24"/>
      <c r="JLQ328" s="24"/>
      <c r="JLR328" s="24"/>
      <c r="JLS328" s="24"/>
      <c r="JLT328" s="24"/>
      <c r="JLU328" s="24"/>
      <c r="JLV328" s="24"/>
      <c r="JLZ328" s="3"/>
      <c r="JMA328" s="31"/>
      <c r="JMB328" s="5"/>
      <c r="JMC328" s="9"/>
      <c r="JMF328" s="2"/>
      <c r="JMI328" s="24"/>
      <c r="JMJ328" s="24"/>
      <c r="JMK328" s="31"/>
      <c r="JML328" s="24"/>
      <c r="JMM328" s="24"/>
      <c r="JMN328" s="24"/>
      <c r="JMO328" s="24"/>
      <c r="JMP328" s="24"/>
      <c r="JMQ328" s="24"/>
      <c r="JMR328" s="24"/>
      <c r="JMS328" s="24"/>
      <c r="JMT328" s="24"/>
      <c r="JMU328" s="24"/>
      <c r="JMV328" s="24"/>
      <c r="JMW328" s="24"/>
      <c r="JMX328" s="24"/>
      <c r="JMY328" s="24"/>
      <c r="JMZ328" s="24"/>
      <c r="JND328" s="3"/>
      <c r="JNE328" s="31"/>
      <c r="JNF328" s="5"/>
      <c r="JNG328" s="9"/>
      <c r="JNJ328" s="2"/>
      <c r="JNM328" s="24"/>
      <c r="JNN328" s="24"/>
      <c r="JNO328" s="31"/>
      <c r="JNP328" s="24"/>
      <c r="JNQ328" s="24"/>
      <c r="JNR328" s="24"/>
      <c r="JNS328" s="24"/>
      <c r="JNT328" s="24"/>
      <c r="JNU328" s="24"/>
      <c r="JNV328" s="24"/>
      <c r="JNW328" s="24"/>
      <c r="JNX328" s="24"/>
      <c r="JNY328" s="24"/>
      <c r="JNZ328" s="24"/>
      <c r="JOA328" s="24"/>
      <c r="JOB328" s="24"/>
      <c r="JOC328" s="24"/>
      <c r="JOD328" s="24"/>
      <c r="JOH328" s="3"/>
      <c r="JOI328" s="31"/>
      <c r="JOJ328" s="5"/>
      <c r="JOK328" s="9"/>
      <c r="JON328" s="2"/>
      <c r="JOQ328" s="24"/>
      <c r="JOR328" s="24"/>
      <c r="JOS328" s="31"/>
      <c r="JOT328" s="24"/>
      <c r="JOU328" s="24"/>
      <c r="JOV328" s="24"/>
      <c r="JOW328" s="24"/>
      <c r="JOX328" s="24"/>
      <c r="JOY328" s="24"/>
      <c r="JOZ328" s="24"/>
      <c r="JPA328" s="24"/>
      <c r="JPB328" s="24"/>
      <c r="JPC328" s="24"/>
      <c r="JPD328" s="24"/>
      <c r="JPE328" s="24"/>
      <c r="JPF328" s="24"/>
      <c r="JPG328" s="24"/>
      <c r="JPH328" s="24"/>
      <c r="JPL328" s="3"/>
      <c r="JPM328" s="31"/>
      <c r="JPN328" s="5"/>
      <c r="JPO328" s="9"/>
      <c r="JPR328" s="2"/>
      <c r="JPU328" s="24"/>
      <c r="JPV328" s="24"/>
      <c r="JPW328" s="31"/>
      <c r="JPX328" s="24"/>
      <c r="JPY328" s="24"/>
      <c r="JPZ328" s="24"/>
      <c r="JQA328" s="24"/>
      <c r="JQB328" s="24"/>
      <c r="JQC328" s="24"/>
      <c r="JQD328" s="24"/>
      <c r="JQE328" s="24"/>
      <c r="JQF328" s="24"/>
      <c r="JQG328" s="24"/>
      <c r="JQH328" s="24"/>
      <c r="JQI328" s="24"/>
      <c r="JQJ328" s="24"/>
      <c r="JQK328" s="24"/>
      <c r="JQL328" s="24"/>
      <c r="JQP328" s="3"/>
      <c r="JQQ328" s="31"/>
      <c r="JQR328" s="5"/>
      <c r="JQS328" s="9"/>
      <c r="JQV328" s="2"/>
      <c r="JQY328" s="24"/>
      <c r="JQZ328" s="24"/>
      <c r="JRA328" s="31"/>
      <c r="JRB328" s="24"/>
      <c r="JRC328" s="24"/>
      <c r="JRD328" s="24"/>
      <c r="JRE328" s="24"/>
      <c r="JRF328" s="24"/>
      <c r="JRG328" s="24"/>
      <c r="JRH328" s="24"/>
      <c r="JRI328" s="24"/>
      <c r="JRJ328" s="24"/>
      <c r="JRK328" s="24"/>
      <c r="JRL328" s="24"/>
      <c r="JRM328" s="24"/>
      <c r="JRN328" s="24"/>
      <c r="JRO328" s="24"/>
      <c r="JRP328" s="24"/>
      <c r="JRT328" s="3"/>
      <c r="JRU328" s="31"/>
      <c r="JRV328" s="5"/>
      <c r="JRW328" s="9"/>
      <c r="JRZ328" s="2"/>
      <c r="JSC328" s="24"/>
      <c r="JSD328" s="24"/>
      <c r="JSE328" s="31"/>
      <c r="JSF328" s="24"/>
      <c r="JSG328" s="24"/>
      <c r="JSH328" s="24"/>
      <c r="JSI328" s="24"/>
      <c r="JSJ328" s="24"/>
      <c r="JSK328" s="24"/>
      <c r="JSL328" s="24"/>
      <c r="JSM328" s="24"/>
      <c r="JSN328" s="24"/>
      <c r="JSO328" s="24"/>
      <c r="JSP328" s="24"/>
      <c r="JSQ328" s="24"/>
      <c r="JSR328" s="24"/>
      <c r="JSS328" s="24"/>
      <c r="JST328" s="24"/>
      <c r="JSX328" s="3"/>
      <c r="JSY328" s="31"/>
      <c r="JSZ328" s="5"/>
      <c r="JTA328" s="9"/>
      <c r="JTD328" s="2"/>
      <c r="JTG328" s="24"/>
      <c r="JTH328" s="24"/>
      <c r="JTI328" s="31"/>
      <c r="JTJ328" s="24"/>
      <c r="JTK328" s="24"/>
      <c r="JTL328" s="24"/>
      <c r="JTM328" s="24"/>
      <c r="JTN328" s="24"/>
      <c r="JTO328" s="24"/>
      <c r="JTP328" s="24"/>
      <c r="JTQ328" s="24"/>
      <c r="JTR328" s="24"/>
      <c r="JTS328" s="24"/>
      <c r="JTT328" s="24"/>
      <c r="JTU328" s="24"/>
      <c r="JTV328" s="24"/>
      <c r="JTW328" s="24"/>
      <c r="JTX328" s="24"/>
      <c r="JUB328" s="3"/>
      <c r="JUC328" s="31"/>
      <c r="JUD328" s="5"/>
      <c r="JUE328" s="9"/>
      <c r="JUH328" s="2"/>
      <c r="JUK328" s="24"/>
      <c r="JUL328" s="24"/>
      <c r="JUM328" s="31"/>
      <c r="JUN328" s="24"/>
      <c r="JUO328" s="24"/>
      <c r="JUP328" s="24"/>
      <c r="JUQ328" s="24"/>
      <c r="JUR328" s="24"/>
      <c r="JUS328" s="24"/>
      <c r="JUT328" s="24"/>
      <c r="JUU328" s="24"/>
      <c r="JUV328" s="24"/>
      <c r="JUW328" s="24"/>
      <c r="JUX328" s="24"/>
      <c r="JUY328" s="24"/>
      <c r="JUZ328" s="24"/>
      <c r="JVA328" s="24"/>
      <c r="JVB328" s="24"/>
      <c r="JVF328" s="3"/>
      <c r="JVG328" s="31"/>
      <c r="JVH328" s="5"/>
      <c r="JVI328" s="9"/>
      <c r="JVL328" s="2"/>
      <c r="JVO328" s="24"/>
      <c r="JVP328" s="24"/>
      <c r="JVQ328" s="31"/>
      <c r="JVR328" s="24"/>
      <c r="JVS328" s="24"/>
      <c r="JVT328" s="24"/>
      <c r="JVU328" s="24"/>
      <c r="JVV328" s="24"/>
      <c r="JVW328" s="24"/>
      <c r="JVX328" s="24"/>
      <c r="JVY328" s="24"/>
      <c r="JVZ328" s="24"/>
      <c r="JWA328" s="24"/>
      <c r="JWB328" s="24"/>
      <c r="JWC328" s="24"/>
      <c r="JWD328" s="24"/>
      <c r="JWE328" s="24"/>
      <c r="JWF328" s="24"/>
      <c r="JWJ328" s="3"/>
      <c r="JWK328" s="31"/>
      <c r="JWL328" s="5"/>
      <c r="JWM328" s="9"/>
      <c r="JWP328" s="2"/>
      <c r="JWS328" s="24"/>
      <c r="JWT328" s="24"/>
      <c r="JWU328" s="31"/>
      <c r="JWV328" s="24"/>
      <c r="JWW328" s="24"/>
      <c r="JWX328" s="24"/>
      <c r="JWY328" s="24"/>
      <c r="JWZ328" s="24"/>
      <c r="JXA328" s="24"/>
      <c r="JXB328" s="24"/>
      <c r="JXC328" s="24"/>
      <c r="JXD328" s="24"/>
      <c r="JXE328" s="24"/>
      <c r="JXF328" s="24"/>
      <c r="JXG328" s="24"/>
      <c r="JXH328" s="24"/>
      <c r="JXI328" s="24"/>
      <c r="JXJ328" s="24"/>
      <c r="JXN328" s="3"/>
      <c r="JXO328" s="31"/>
      <c r="JXP328" s="5"/>
      <c r="JXQ328" s="9"/>
      <c r="JXT328" s="2"/>
      <c r="JXW328" s="24"/>
      <c r="JXX328" s="24"/>
      <c r="JXY328" s="31"/>
      <c r="JXZ328" s="24"/>
      <c r="JYA328" s="24"/>
      <c r="JYB328" s="24"/>
      <c r="JYC328" s="24"/>
      <c r="JYD328" s="24"/>
      <c r="JYE328" s="24"/>
      <c r="JYF328" s="24"/>
      <c r="JYG328" s="24"/>
      <c r="JYH328" s="24"/>
      <c r="JYI328" s="24"/>
      <c r="JYJ328" s="24"/>
      <c r="JYK328" s="24"/>
      <c r="JYL328" s="24"/>
      <c r="JYM328" s="24"/>
      <c r="JYN328" s="24"/>
      <c r="JYR328" s="3"/>
      <c r="JYS328" s="31"/>
      <c r="JYT328" s="5"/>
      <c r="JYU328" s="9"/>
      <c r="JYX328" s="2"/>
      <c r="JZA328" s="24"/>
      <c r="JZB328" s="24"/>
      <c r="JZC328" s="31"/>
      <c r="JZD328" s="24"/>
      <c r="JZE328" s="24"/>
      <c r="JZF328" s="24"/>
      <c r="JZG328" s="24"/>
      <c r="JZH328" s="24"/>
      <c r="JZI328" s="24"/>
      <c r="JZJ328" s="24"/>
      <c r="JZK328" s="24"/>
      <c r="JZL328" s="24"/>
      <c r="JZM328" s="24"/>
      <c r="JZN328" s="24"/>
      <c r="JZO328" s="24"/>
      <c r="JZP328" s="24"/>
      <c r="JZQ328" s="24"/>
      <c r="JZR328" s="24"/>
      <c r="JZV328" s="3"/>
      <c r="JZW328" s="31"/>
      <c r="JZX328" s="5"/>
      <c r="JZY328" s="9"/>
      <c r="KAB328" s="2"/>
      <c r="KAE328" s="24"/>
      <c r="KAF328" s="24"/>
      <c r="KAG328" s="31"/>
      <c r="KAH328" s="24"/>
      <c r="KAI328" s="24"/>
      <c r="KAJ328" s="24"/>
      <c r="KAK328" s="24"/>
      <c r="KAL328" s="24"/>
      <c r="KAM328" s="24"/>
      <c r="KAN328" s="24"/>
      <c r="KAO328" s="24"/>
      <c r="KAP328" s="24"/>
      <c r="KAQ328" s="24"/>
      <c r="KAR328" s="24"/>
      <c r="KAS328" s="24"/>
      <c r="KAT328" s="24"/>
      <c r="KAU328" s="24"/>
      <c r="KAV328" s="24"/>
      <c r="KAZ328" s="3"/>
      <c r="KBA328" s="31"/>
      <c r="KBB328" s="5"/>
      <c r="KBC328" s="9"/>
      <c r="KBF328" s="2"/>
      <c r="KBI328" s="24"/>
      <c r="KBJ328" s="24"/>
      <c r="KBK328" s="31"/>
      <c r="KBL328" s="24"/>
      <c r="KBM328" s="24"/>
      <c r="KBN328" s="24"/>
      <c r="KBO328" s="24"/>
      <c r="KBP328" s="24"/>
      <c r="KBQ328" s="24"/>
      <c r="KBR328" s="24"/>
      <c r="KBS328" s="24"/>
      <c r="KBT328" s="24"/>
      <c r="KBU328" s="24"/>
      <c r="KBV328" s="24"/>
      <c r="KBW328" s="24"/>
      <c r="KBX328" s="24"/>
      <c r="KBY328" s="24"/>
      <c r="KBZ328" s="24"/>
      <c r="KCD328" s="3"/>
      <c r="KCE328" s="31"/>
      <c r="KCF328" s="5"/>
      <c r="KCG328" s="9"/>
      <c r="KCJ328" s="2"/>
      <c r="KCM328" s="24"/>
      <c r="KCN328" s="24"/>
      <c r="KCO328" s="31"/>
      <c r="KCP328" s="24"/>
      <c r="KCQ328" s="24"/>
      <c r="KCR328" s="24"/>
      <c r="KCS328" s="24"/>
      <c r="KCT328" s="24"/>
      <c r="KCU328" s="24"/>
      <c r="KCV328" s="24"/>
      <c r="KCW328" s="24"/>
      <c r="KCX328" s="24"/>
      <c r="KCY328" s="24"/>
      <c r="KCZ328" s="24"/>
      <c r="KDA328" s="24"/>
      <c r="KDB328" s="24"/>
      <c r="KDC328" s="24"/>
      <c r="KDD328" s="24"/>
      <c r="KDH328" s="3"/>
      <c r="KDI328" s="31"/>
      <c r="KDJ328" s="5"/>
      <c r="KDK328" s="9"/>
      <c r="KDN328" s="2"/>
      <c r="KDQ328" s="24"/>
      <c r="KDR328" s="24"/>
      <c r="KDS328" s="31"/>
      <c r="KDT328" s="24"/>
      <c r="KDU328" s="24"/>
      <c r="KDV328" s="24"/>
      <c r="KDW328" s="24"/>
      <c r="KDX328" s="24"/>
      <c r="KDY328" s="24"/>
      <c r="KDZ328" s="24"/>
      <c r="KEA328" s="24"/>
      <c r="KEB328" s="24"/>
      <c r="KEC328" s="24"/>
      <c r="KED328" s="24"/>
      <c r="KEE328" s="24"/>
      <c r="KEF328" s="24"/>
      <c r="KEG328" s="24"/>
      <c r="KEH328" s="24"/>
      <c r="KEL328" s="3"/>
      <c r="KEM328" s="31"/>
      <c r="KEN328" s="5"/>
      <c r="KEO328" s="9"/>
      <c r="KER328" s="2"/>
      <c r="KEU328" s="24"/>
      <c r="KEV328" s="24"/>
      <c r="KEW328" s="31"/>
      <c r="KEX328" s="24"/>
      <c r="KEY328" s="24"/>
      <c r="KEZ328" s="24"/>
      <c r="KFA328" s="24"/>
      <c r="KFB328" s="24"/>
      <c r="KFC328" s="24"/>
      <c r="KFD328" s="24"/>
      <c r="KFE328" s="24"/>
      <c r="KFF328" s="24"/>
      <c r="KFG328" s="24"/>
      <c r="KFH328" s="24"/>
      <c r="KFI328" s="24"/>
      <c r="KFJ328" s="24"/>
      <c r="KFK328" s="24"/>
      <c r="KFL328" s="24"/>
      <c r="KFP328" s="3"/>
      <c r="KFQ328" s="31"/>
      <c r="KFR328" s="5"/>
      <c r="KFS328" s="9"/>
      <c r="KFV328" s="2"/>
      <c r="KFY328" s="24"/>
      <c r="KFZ328" s="24"/>
      <c r="KGA328" s="31"/>
      <c r="KGB328" s="24"/>
      <c r="KGC328" s="24"/>
      <c r="KGD328" s="24"/>
      <c r="KGE328" s="24"/>
      <c r="KGF328" s="24"/>
      <c r="KGG328" s="24"/>
      <c r="KGH328" s="24"/>
      <c r="KGI328" s="24"/>
      <c r="KGJ328" s="24"/>
      <c r="KGK328" s="24"/>
      <c r="KGL328" s="24"/>
      <c r="KGM328" s="24"/>
      <c r="KGN328" s="24"/>
      <c r="KGO328" s="24"/>
      <c r="KGP328" s="24"/>
      <c r="KGT328" s="3"/>
      <c r="KGU328" s="31"/>
      <c r="KGV328" s="5"/>
      <c r="KGW328" s="9"/>
      <c r="KGZ328" s="2"/>
      <c r="KHC328" s="24"/>
      <c r="KHD328" s="24"/>
      <c r="KHE328" s="31"/>
      <c r="KHF328" s="24"/>
      <c r="KHG328" s="24"/>
      <c r="KHH328" s="24"/>
      <c r="KHI328" s="24"/>
      <c r="KHJ328" s="24"/>
      <c r="KHK328" s="24"/>
      <c r="KHL328" s="24"/>
      <c r="KHM328" s="24"/>
      <c r="KHN328" s="24"/>
      <c r="KHO328" s="24"/>
      <c r="KHP328" s="24"/>
      <c r="KHQ328" s="24"/>
      <c r="KHR328" s="24"/>
      <c r="KHS328" s="24"/>
      <c r="KHT328" s="24"/>
      <c r="KHX328" s="3"/>
      <c r="KHY328" s="31"/>
      <c r="KHZ328" s="5"/>
      <c r="KIA328" s="9"/>
      <c r="KID328" s="2"/>
      <c r="KIG328" s="24"/>
      <c r="KIH328" s="24"/>
      <c r="KII328" s="31"/>
      <c r="KIJ328" s="24"/>
      <c r="KIK328" s="24"/>
      <c r="KIL328" s="24"/>
      <c r="KIM328" s="24"/>
      <c r="KIN328" s="24"/>
      <c r="KIO328" s="24"/>
      <c r="KIP328" s="24"/>
      <c r="KIQ328" s="24"/>
      <c r="KIR328" s="24"/>
      <c r="KIS328" s="24"/>
      <c r="KIT328" s="24"/>
      <c r="KIU328" s="24"/>
      <c r="KIV328" s="24"/>
      <c r="KIW328" s="24"/>
      <c r="KIX328" s="24"/>
      <c r="KJB328" s="3"/>
      <c r="KJC328" s="31"/>
      <c r="KJD328" s="5"/>
      <c r="KJE328" s="9"/>
      <c r="KJH328" s="2"/>
      <c r="KJK328" s="24"/>
      <c r="KJL328" s="24"/>
      <c r="KJM328" s="31"/>
      <c r="KJN328" s="24"/>
      <c r="KJO328" s="24"/>
      <c r="KJP328" s="24"/>
      <c r="KJQ328" s="24"/>
      <c r="KJR328" s="24"/>
      <c r="KJS328" s="24"/>
      <c r="KJT328" s="24"/>
      <c r="KJU328" s="24"/>
      <c r="KJV328" s="24"/>
      <c r="KJW328" s="24"/>
      <c r="KJX328" s="24"/>
      <c r="KJY328" s="24"/>
      <c r="KJZ328" s="24"/>
      <c r="KKA328" s="24"/>
      <c r="KKB328" s="24"/>
      <c r="KKF328" s="3"/>
      <c r="KKG328" s="31"/>
      <c r="KKH328" s="5"/>
      <c r="KKI328" s="9"/>
      <c r="KKL328" s="2"/>
      <c r="KKO328" s="24"/>
      <c r="KKP328" s="24"/>
      <c r="KKQ328" s="31"/>
      <c r="KKR328" s="24"/>
      <c r="KKS328" s="24"/>
      <c r="KKT328" s="24"/>
      <c r="KKU328" s="24"/>
      <c r="KKV328" s="24"/>
      <c r="KKW328" s="24"/>
      <c r="KKX328" s="24"/>
      <c r="KKY328" s="24"/>
      <c r="KKZ328" s="24"/>
      <c r="KLA328" s="24"/>
      <c r="KLB328" s="24"/>
      <c r="KLC328" s="24"/>
      <c r="KLD328" s="24"/>
      <c r="KLE328" s="24"/>
      <c r="KLF328" s="24"/>
      <c r="KLJ328" s="3"/>
      <c r="KLK328" s="31"/>
      <c r="KLL328" s="5"/>
      <c r="KLM328" s="9"/>
      <c r="KLP328" s="2"/>
      <c r="KLS328" s="24"/>
      <c r="KLT328" s="24"/>
      <c r="KLU328" s="31"/>
      <c r="KLV328" s="24"/>
      <c r="KLW328" s="24"/>
      <c r="KLX328" s="24"/>
      <c r="KLY328" s="24"/>
      <c r="KLZ328" s="24"/>
      <c r="KMA328" s="24"/>
      <c r="KMB328" s="24"/>
      <c r="KMC328" s="24"/>
      <c r="KMD328" s="24"/>
      <c r="KME328" s="24"/>
      <c r="KMF328" s="24"/>
      <c r="KMG328" s="24"/>
      <c r="KMH328" s="24"/>
      <c r="KMI328" s="24"/>
      <c r="KMJ328" s="24"/>
      <c r="KMN328" s="3"/>
      <c r="KMO328" s="31"/>
      <c r="KMP328" s="5"/>
      <c r="KMQ328" s="9"/>
      <c r="KMT328" s="2"/>
      <c r="KMW328" s="24"/>
      <c r="KMX328" s="24"/>
      <c r="KMY328" s="31"/>
      <c r="KMZ328" s="24"/>
      <c r="KNA328" s="24"/>
      <c r="KNB328" s="24"/>
      <c r="KNC328" s="24"/>
      <c r="KND328" s="24"/>
      <c r="KNE328" s="24"/>
      <c r="KNF328" s="24"/>
      <c r="KNG328" s="24"/>
      <c r="KNH328" s="24"/>
      <c r="KNI328" s="24"/>
      <c r="KNJ328" s="24"/>
      <c r="KNK328" s="24"/>
      <c r="KNL328" s="24"/>
      <c r="KNM328" s="24"/>
      <c r="KNN328" s="24"/>
      <c r="KNR328" s="3"/>
      <c r="KNS328" s="31"/>
      <c r="KNT328" s="5"/>
      <c r="KNU328" s="9"/>
      <c r="KNX328" s="2"/>
      <c r="KOA328" s="24"/>
      <c r="KOB328" s="24"/>
      <c r="KOC328" s="31"/>
      <c r="KOD328" s="24"/>
      <c r="KOE328" s="24"/>
      <c r="KOF328" s="24"/>
      <c r="KOG328" s="24"/>
      <c r="KOH328" s="24"/>
      <c r="KOI328" s="24"/>
      <c r="KOJ328" s="24"/>
      <c r="KOK328" s="24"/>
      <c r="KOL328" s="24"/>
      <c r="KOM328" s="24"/>
      <c r="KON328" s="24"/>
      <c r="KOO328" s="24"/>
      <c r="KOP328" s="24"/>
      <c r="KOQ328" s="24"/>
      <c r="KOR328" s="24"/>
      <c r="KOV328" s="3"/>
      <c r="KOW328" s="31"/>
      <c r="KOX328" s="5"/>
      <c r="KOY328" s="9"/>
      <c r="KPB328" s="2"/>
      <c r="KPE328" s="24"/>
      <c r="KPF328" s="24"/>
      <c r="KPG328" s="31"/>
      <c r="KPH328" s="24"/>
      <c r="KPI328" s="24"/>
      <c r="KPJ328" s="24"/>
      <c r="KPK328" s="24"/>
      <c r="KPL328" s="24"/>
      <c r="KPM328" s="24"/>
      <c r="KPN328" s="24"/>
      <c r="KPO328" s="24"/>
      <c r="KPP328" s="24"/>
      <c r="KPQ328" s="24"/>
      <c r="KPR328" s="24"/>
      <c r="KPS328" s="24"/>
      <c r="KPT328" s="24"/>
      <c r="KPU328" s="24"/>
      <c r="KPV328" s="24"/>
      <c r="KPZ328" s="3"/>
      <c r="KQA328" s="31"/>
      <c r="KQB328" s="5"/>
      <c r="KQC328" s="9"/>
      <c r="KQF328" s="2"/>
      <c r="KQI328" s="24"/>
      <c r="KQJ328" s="24"/>
      <c r="KQK328" s="31"/>
      <c r="KQL328" s="24"/>
      <c r="KQM328" s="24"/>
      <c r="KQN328" s="24"/>
      <c r="KQO328" s="24"/>
      <c r="KQP328" s="24"/>
      <c r="KQQ328" s="24"/>
      <c r="KQR328" s="24"/>
      <c r="KQS328" s="24"/>
      <c r="KQT328" s="24"/>
      <c r="KQU328" s="24"/>
      <c r="KQV328" s="24"/>
      <c r="KQW328" s="24"/>
      <c r="KQX328" s="24"/>
      <c r="KQY328" s="24"/>
      <c r="KQZ328" s="24"/>
      <c r="KRD328" s="3"/>
      <c r="KRE328" s="31"/>
      <c r="KRF328" s="5"/>
      <c r="KRG328" s="9"/>
      <c r="KRJ328" s="2"/>
      <c r="KRM328" s="24"/>
      <c r="KRN328" s="24"/>
      <c r="KRO328" s="31"/>
      <c r="KRP328" s="24"/>
      <c r="KRQ328" s="24"/>
      <c r="KRR328" s="24"/>
      <c r="KRS328" s="24"/>
      <c r="KRT328" s="24"/>
      <c r="KRU328" s="24"/>
      <c r="KRV328" s="24"/>
      <c r="KRW328" s="24"/>
      <c r="KRX328" s="24"/>
      <c r="KRY328" s="24"/>
      <c r="KRZ328" s="24"/>
      <c r="KSA328" s="24"/>
      <c r="KSB328" s="24"/>
      <c r="KSC328" s="24"/>
      <c r="KSD328" s="24"/>
      <c r="KSH328" s="3"/>
      <c r="KSI328" s="31"/>
      <c r="KSJ328" s="5"/>
      <c r="KSK328" s="9"/>
      <c r="KSN328" s="2"/>
      <c r="KSQ328" s="24"/>
      <c r="KSR328" s="24"/>
      <c r="KSS328" s="31"/>
      <c r="KST328" s="24"/>
      <c r="KSU328" s="24"/>
      <c r="KSV328" s="24"/>
      <c r="KSW328" s="24"/>
      <c r="KSX328" s="24"/>
      <c r="KSY328" s="24"/>
      <c r="KSZ328" s="24"/>
      <c r="KTA328" s="24"/>
      <c r="KTB328" s="24"/>
      <c r="KTC328" s="24"/>
      <c r="KTD328" s="24"/>
      <c r="KTE328" s="24"/>
      <c r="KTF328" s="24"/>
      <c r="KTG328" s="24"/>
      <c r="KTH328" s="24"/>
      <c r="KTL328" s="3"/>
      <c r="KTM328" s="31"/>
      <c r="KTN328" s="5"/>
      <c r="KTO328" s="9"/>
      <c r="KTR328" s="2"/>
      <c r="KTU328" s="24"/>
      <c r="KTV328" s="24"/>
      <c r="KTW328" s="31"/>
      <c r="KTX328" s="24"/>
      <c r="KTY328" s="24"/>
      <c r="KTZ328" s="24"/>
      <c r="KUA328" s="24"/>
      <c r="KUB328" s="24"/>
      <c r="KUC328" s="24"/>
      <c r="KUD328" s="24"/>
      <c r="KUE328" s="24"/>
      <c r="KUF328" s="24"/>
      <c r="KUG328" s="24"/>
      <c r="KUH328" s="24"/>
      <c r="KUI328" s="24"/>
      <c r="KUJ328" s="24"/>
      <c r="KUK328" s="24"/>
      <c r="KUL328" s="24"/>
      <c r="KUP328" s="3"/>
      <c r="KUQ328" s="31"/>
      <c r="KUR328" s="5"/>
      <c r="KUS328" s="9"/>
      <c r="KUV328" s="2"/>
      <c r="KUY328" s="24"/>
      <c r="KUZ328" s="24"/>
      <c r="KVA328" s="31"/>
      <c r="KVB328" s="24"/>
      <c r="KVC328" s="24"/>
      <c r="KVD328" s="24"/>
      <c r="KVE328" s="24"/>
      <c r="KVF328" s="24"/>
      <c r="KVG328" s="24"/>
      <c r="KVH328" s="24"/>
      <c r="KVI328" s="24"/>
      <c r="KVJ328" s="24"/>
      <c r="KVK328" s="24"/>
      <c r="KVL328" s="24"/>
      <c r="KVM328" s="24"/>
      <c r="KVN328" s="24"/>
      <c r="KVO328" s="24"/>
      <c r="KVP328" s="24"/>
      <c r="KVT328" s="3"/>
      <c r="KVU328" s="31"/>
      <c r="KVV328" s="5"/>
      <c r="KVW328" s="9"/>
      <c r="KVZ328" s="2"/>
      <c r="KWC328" s="24"/>
      <c r="KWD328" s="24"/>
      <c r="KWE328" s="31"/>
      <c r="KWF328" s="24"/>
      <c r="KWG328" s="24"/>
      <c r="KWH328" s="24"/>
      <c r="KWI328" s="24"/>
      <c r="KWJ328" s="24"/>
      <c r="KWK328" s="24"/>
      <c r="KWL328" s="24"/>
      <c r="KWM328" s="24"/>
      <c r="KWN328" s="24"/>
      <c r="KWO328" s="24"/>
      <c r="KWP328" s="24"/>
      <c r="KWQ328" s="24"/>
      <c r="KWR328" s="24"/>
      <c r="KWS328" s="24"/>
      <c r="KWT328" s="24"/>
      <c r="KWX328" s="3"/>
      <c r="KWY328" s="31"/>
      <c r="KWZ328" s="5"/>
      <c r="KXA328" s="9"/>
      <c r="KXD328" s="2"/>
      <c r="KXG328" s="24"/>
      <c r="KXH328" s="24"/>
      <c r="KXI328" s="31"/>
      <c r="KXJ328" s="24"/>
      <c r="KXK328" s="24"/>
      <c r="KXL328" s="24"/>
      <c r="KXM328" s="24"/>
      <c r="KXN328" s="24"/>
      <c r="KXO328" s="24"/>
      <c r="KXP328" s="24"/>
      <c r="KXQ328" s="24"/>
      <c r="KXR328" s="24"/>
      <c r="KXS328" s="24"/>
      <c r="KXT328" s="24"/>
      <c r="KXU328" s="24"/>
      <c r="KXV328" s="24"/>
      <c r="KXW328" s="24"/>
      <c r="KXX328" s="24"/>
      <c r="KYB328" s="3"/>
      <c r="KYC328" s="31"/>
      <c r="KYD328" s="5"/>
      <c r="KYE328" s="9"/>
      <c r="KYH328" s="2"/>
      <c r="KYK328" s="24"/>
      <c r="KYL328" s="24"/>
      <c r="KYM328" s="31"/>
      <c r="KYN328" s="24"/>
      <c r="KYO328" s="24"/>
      <c r="KYP328" s="24"/>
      <c r="KYQ328" s="24"/>
      <c r="KYR328" s="24"/>
      <c r="KYS328" s="24"/>
      <c r="KYT328" s="24"/>
      <c r="KYU328" s="24"/>
      <c r="KYV328" s="24"/>
      <c r="KYW328" s="24"/>
      <c r="KYX328" s="24"/>
      <c r="KYY328" s="24"/>
      <c r="KYZ328" s="24"/>
      <c r="KZA328" s="24"/>
      <c r="KZB328" s="24"/>
      <c r="KZF328" s="3"/>
      <c r="KZG328" s="31"/>
      <c r="KZH328" s="5"/>
      <c r="KZI328" s="9"/>
      <c r="KZL328" s="2"/>
      <c r="KZO328" s="24"/>
      <c r="KZP328" s="24"/>
      <c r="KZQ328" s="31"/>
      <c r="KZR328" s="24"/>
      <c r="KZS328" s="24"/>
      <c r="KZT328" s="24"/>
      <c r="KZU328" s="24"/>
      <c r="KZV328" s="24"/>
      <c r="KZW328" s="24"/>
      <c r="KZX328" s="24"/>
      <c r="KZY328" s="24"/>
      <c r="KZZ328" s="24"/>
      <c r="LAA328" s="24"/>
      <c r="LAB328" s="24"/>
      <c r="LAC328" s="24"/>
      <c r="LAD328" s="24"/>
      <c r="LAE328" s="24"/>
      <c r="LAF328" s="24"/>
      <c r="LAJ328" s="3"/>
      <c r="LAK328" s="31"/>
      <c r="LAL328" s="5"/>
      <c r="LAM328" s="9"/>
      <c r="LAP328" s="2"/>
      <c r="LAS328" s="24"/>
      <c r="LAT328" s="24"/>
      <c r="LAU328" s="31"/>
      <c r="LAV328" s="24"/>
      <c r="LAW328" s="24"/>
      <c r="LAX328" s="24"/>
      <c r="LAY328" s="24"/>
      <c r="LAZ328" s="24"/>
      <c r="LBA328" s="24"/>
      <c r="LBB328" s="24"/>
      <c r="LBC328" s="24"/>
      <c r="LBD328" s="24"/>
      <c r="LBE328" s="24"/>
      <c r="LBF328" s="24"/>
      <c r="LBG328" s="24"/>
      <c r="LBH328" s="24"/>
      <c r="LBI328" s="24"/>
      <c r="LBJ328" s="24"/>
      <c r="LBN328" s="3"/>
      <c r="LBO328" s="31"/>
      <c r="LBP328" s="5"/>
      <c r="LBQ328" s="9"/>
      <c r="LBT328" s="2"/>
      <c r="LBW328" s="24"/>
      <c r="LBX328" s="24"/>
      <c r="LBY328" s="31"/>
      <c r="LBZ328" s="24"/>
      <c r="LCA328" s="24"/>
      <c r="LCB328" s="24"/>
      <c r="LCC328" s="24"/>
      <c r="LCD328" s="24"/>
      <c r="LCE328" s="24"/>
      <c r="LCF328" s="24"/>
      <c r="LCG328" s="24"/>
      <c r="LCH328" s="24"/>
      <c r="LCI328" s="24"/>
      <c r="LCJ328" s="24"/>
      <c r="LCK328" s="24"/>
      <c r="LCL328" s="24"/>
      <c r="LCM328" s="24"/>
      <c r="LCN328" s="24"/>
      <c r="LCR328" s="3"/>
      <c r="LCS328" s="31"/>
      <c r="LCT328" s="5"/>
      <c r="LCU328" s="9"/>
      <c r="LCX328" s="2"/>
      <c r="LDA328" s="24"/>
      <c r="LDB328" s="24"/>
      <c r="LDC328" s="31"/>
      <c r="LDD328" s="24"/>
      <c r="LDE328" s="24"/>
      <c r="LDF328" s="24"/>
      <c r="LDG328" s="24"/>
      <c r="LDH328" s="24"/>
      <c r="LDI328" s="24"/>
      <c r="LDJ328" s="24"/>
      <c r="LDK328" s="24"/>
      <c r="LDL328" s="24"/>
      <c r="LDM328" s="24"/>
      <c r="LDN328" s="24"/>
      <c r="LDO328" s="24"/>
      <c r="LDP328" s="24"/>
      <c r="LDQ328" s="24"/>
      <c r="LDR328" s="24"/>
      <c r="LDV328" s="3"/>
      <c r="LDW328" s="31"/>
      <c r="LDX328" s="5"/>
      <c r="LDY328" s="9"/>
      <c r="LEB328" s="2"/>
      <c r="LEE328" s="24"/>
      <c r="LEF328" s="24"/>
      <c r="LEG328" s="31"/>
      <c r="LEH328" s="24"/>
      <c r="LEI328" s="24"/>
      <c r="LEJ328" s="24"/>
      <c r="LEK328" s="24"/>
      <c r="LEL328" s="24"/>
      <c r="LEM328" s="24"/>
      <c r="LEN328" s="24"/>
      <c r="LEO328" s="24"/>
      <c r="LEP328" s="24"/>
      <c r="LEQ328" s="24"/>
      <c r="LER328" s="24"/>
      <c r="LES328" s="24"/>
      <c r="LET328" s="24"/>
      <c r="LEU328" s="24"/>
      <c r="LEV328" s="24"/>
      <c r="LEZ328" s="3"/>
      <c r="LFA328" s="31"/>
      <c r="LFB328" s="5"/>
      <c r="LFC328" s="9"/>
      <c r="LFF328" s="2"/>
      <c r="LFI328" s="24"/>
      <c r="LFJ328" s="24"/>
      <c r="LFK328" s="31"/>
      <c r="LFL328" s="24"/>
      <c r="LFM328" s="24"/>
      <c r="LFN328" s="24"/>
      <c r="LFO328" s="24"/>
      <c r="LFP328" s="24"/>
      <c r="LFQ328" s="24"/>
      <c r="LFR328" s="24"/>
      <c r="LFS328" s="24"/>
      <c r="LFT328" s="24"/>
      <c r="LFU328" s="24"/>
      <c r="LFV328" s="24"/>
      <c r="LFW328" s="24"/>
      <c r="LFX328" s="24"/>
      <c r="LFY328" s="24"/>
      <c r="LFZ328" s="24"/>
      <c r="LGD328" s="3"/>
      <c r="LGE328" s="31"/>
      <c r="LGF328" s="5"/>
      <c r="LGG328" s="9"/>
      <c r="LGJ328" s="2"/>
      <c r="LGM328" s="24"/>
      <c r="LGN328" s="24"/>
      <c r="LGO328" s="31"/>
      <c r="LGP328" s="24"/>
      <c r="LGQ328" s="24"/>
      <c r="LGR328" s="24"/>
      <c r="LGS328" s="24"/>
      <c r="LGT328" s="24"/>
      <c r="LGU328" s="24"/>
      <c r="LGV328" s="24"/>
      <c r="LGW328" s="24"/>
      <c r="LGX328" s="24"/>
      <c r="LGY328" s="24"/>
      <c r="LGZ328" s="24"/>
      <c r="LHA328" s="24"/>
      <c r="LHB328" s="24"/>
      <c r="LHC328" s="24"/>
      <c r="LHD328" s="24"/>
      <c r="LHH328" s="3"/>
      <c r="LHI328" s="31"/>
      <c r="LHJ328" s="5"/>
      <c r="LHK328" s="9"/>
      <c r="LHN328" s="2"/>
      <c r="LHQ328" s="24"/>
      <c r="LHR328" s="24"/>
      <c r="LHS328" s="31"/>
      <c r="LHT328" s="24"/>
      <c r="LHU328" s="24"/>
      <c r="LHV328" s="24"/>
      <c r="LHW328" s="24"/>
      <c r="LHX328" s="24"/>
      <c r="LHY328" s="24"/>
      <c r="LHZ328" s="24"/>
      <c r="LIA328" s="24"/>
      <c r="LIB328" s="24"/>
      <c r="LIC328" s="24"/>
      <c r="LID328" s="24"/>
      <c r="LIE328" s="24"/>
      <c r="LIF328" s="24"/>
      <c r="LIG328" s="24"/>
      <c r="LIH328" s="24"/>
      <c r="LIL328" s="3"/>
      <c r="LIM328" s="31"/>
      <c r="LIN328" s="5"/>
      <c r="LIO328" s="9"/>
      <c r="LIR328" s="2"/>
      <c r="LIU328" s="24"/>
      <c r="LIV328" s="24"/>
      <c r="LIW328" s="31"/>
      <c r="LIX328" s="24"/>
      <c r="LIY328" s="24"/>
      <c r="LIZ328" s="24"/>
      <c r="LJA328" s="24"/>
      <c r="LJB328" s="24"/>
      <c r="LJC328" s="24"/>
      <c r="LJD328" s="24"/>
      <c r="LJE328" s="24"/>
      <c r="LJF328" s="24"/>
      <c r="LJG328" s="24"/>
      <c r="LJH328" s="24"/>
      <c r="LJI328" s="24"/>
      <c r="LJJ328" s="24"/>
      <c r="LJK328" s="24"/>
      <c r="LJL328" s="24"/>
      <c r="LJP328" s="3"/>
      <c r="LJQ328" s="31"/>
      <c r="LJR328" s="5"/>
      <c r="LJS328" s="9"/>
      <c r="LJV328" s="2"/>
      <c r="LJY328" s="24"/>
      <c r="LJZ328" s="24"/>
      <c r="LKA328" s="31"/>
      <c r="LKB328" s="24"/>
      <c r="LKC328" s="24"/>
      <c r="LKD328" s="24"/>
      <c r="LKE328" s="24"/>
      <c r="LKF328" s="24"/>
      <c r="LKG328" s="24"/>
      <c r="LKH328" s="24"/>
      <c r="LKI328" s="24"/>
      <c r="LKJ328" s="24"/>
      <c r="LKK328" s="24"/>
      <c r="LKL328" s="24"/>
      <c r="LKM328" s="24"/>
      <c r="LKN328" s="24"/>
      <c r="LKO328" s="24"/>
      <c r="LKP328" s="24"/>
      <c r="LKT328" s="3"/>
      <c r="LKU328" s="31"/>
      <c r="LKV328" s="5"/>
      <c r="LKW328" s="9"/>
      <c r="LKZ328" s="2"/>
      <c r="LLC328" s="24"/>
      <c r="LLD328" s="24"/>
      <c r="LLE328" s="31"/>
      <c r="LLF328" s="24"/>
      <c r="LLG328" s="24"/>
      <c r="LLH328" s="24"/>
      <c r="LLI328" s="24"/>
      <c r="LLJ328" s="24"/>
      <c r="LLK328" s="24"/>
      <c r="LLL328" s="24"/>
      <c r="LLM328" s="24"/>
      <c r="LLN328" s="24"/>
      <c r="LLO328" s="24"/>
      <c r="LLP328" s="24"/>
      <c r="LLQ328" s="24"/>
      <c r="LLR328" s="24"/>
      <c r="LLS328" s="24"/>
      <c r="LLT328" s="24"/>
      <c r="LLX328" s="3"/>
      <c r="LLY328" s="31"/>
      <c r="LLZ328" s="5"/>
      <c r="LMA328" s="9"/>
      <c r="LMD328" s="2"/>
      <c r="LMG328" s="24"/>
      <c r="LMH328" s="24"/>
      <c r="LMI328" s="31"/>
      <c r="LMJ328" s="24"/>
      <c r="LMK328" s="24"/>
      <c r="LML328" s="24"/>
      <c r="LMM328" s="24"/>
      <c r="LMN328" s="24"/>
      <c r="LMO328" s="24"/>
      <c r="LMP328" s="24"/>
      <c r="LMQ328" s="24"/>
      <c r="LMR328" s="24"/>
      <c r="LMS328" s="24"/>
      <c r="LMT328" s="24"/>
      <c r="LMU328" s="24"/>
      <c r="LMV328" s="24"/>
      <c r="LMW328" s="24"/>
      <c r="LMX328" s="24"/>
      <c r="LNB328" s="3"/>
      <c r="LNC328" s="31"/>
      <c r="LND328" s="5"/>
      <c r="LNE328" s="9"/>
      <c r="LNH328" s="2"/>
      <c r="LNK328" s="24"/>
      <c r="LNL328" s="24"/>
      <c r="LNM328" s="31"/>
      <c r="LNN328" s="24"/>
      <c r="LNO328" s="24"/>
      <c r="LNP328" s="24"/>
      <c r="LNQ328" s="24"/>
      <c r="LNR328" s="24"/>
      <c r="LNS328" s="24"/>
      <c r="LNT328" s="24"/>
      <c r="LNU328" s="24"/>
      <c r="LNV328" s="24"/>
      <c r="LNW328" s="24"/>
      <c r="LNX328" s="24"/>
      <c r="LNY328" s="24"/>
      <c r="LNZ328" s="24"/>
      <c r="LOA328" s="24"/>
      <c r="LOB328" s="24"/>
      <c r="LOF328" s="3"/>
      <c r="LOG328" s="31"/>
      <c r="LOH328" s="5"/>
      <c r="LOI328" s="9"/>
      <c r="LOL328" s="2"/>
      <c r="LOO328" s="24"/>
      <c r="LOP328" s="24"/>
      <c r="LOQ328" s="31"/>
      <c r="LOR328" s="24"/>
      <c r="LOS328" s="24"/>
      <c r="LOT328" s="24"/>
      <c r="LOU328" s="24"/>
      <c r="LOV328" s="24"/>
      <c r="LOW328" s="24"/>
      <c r="LOX328" s="24"/>
      <c r="LOY328" s="24"/>
      <c r="LOZ328" s="24"/>
      <c r="LPA328" s="24"/>
      <c r="LPB328" s="24"/>
      <c r="LPC328" s="24"/>
      <c r="LPD328" s="24"/>
      <c r="LPE328" s="24"/>
      <c r="LPF328" s="24"/>
      <c r="LPJ328" s="3"/>
      <c r="LPK328" s="31"/>
      <c r="LPL328" s="5"/>
      <c r="LPM328" s="9"/>
      <c r="LPP328" s="2"/>
      <c r="LPS328" s="24"/>
      <c r="LPT328" s="24"/>
      <c r="LPU328" s="31"/>
      <c r="LPV328" s="24"/>
      <c r="LPW328" s="24"/>
      <c r="LPX328" s="24"/>
      <c r="LPY328" s="24"/>
      <c r="LPZ328" s="24"/>
      <c r="LQA328" s="24"/>
      <c r="LQB328" s="24"/>
      <c r="LQC328" s="24"/>
      <c r="LQD328" s="24"/>
      <c r="LQE328" s="24"/>
      <c r="LQF328" s="24"/>
      <c r="LQG328" s="24"/>
      <c r="LQH328" s="24"/>
      <c r="LQI328" s="24"/>
      <c r="LQJ328" s="24"/>
      <c r="LQN328" s="3"/>
      <c r="LQO328" s="31"/>
      <c r="LQP328" s="5"/>
      <c r="LQQ328" s="9"/>
      <c r="LQT328" s="2"/>
      <c r="LQW328" s="24"/>
      <c r="LQX328" s="24"/>
      <c r="LQY328" s="31"/>
      <c r="LQZ328" s="24"/>
      <c r="LRA328" s="24"/>
      <c r="LRB328" s="24"/>
      <c r="LRC328" s="24"/>
      <c r="LRD328" s="24"/>
      <c r="LRE328" s="24"/>
      <c r="LRF328" s="24"/>
      <c r="LRG328" s="24"/>
      <c r="LRH328" s="24"/>
      <c r="LRI328" s="24"/>
      <c r="LRJ328" s="24"/>
      <c r="LRK328" s="24"/>
      <c r="LRL328" s="24"/>
      <c r="LRM328" s="24"/>
      <c r="LRN328" s="24"/>
      <c r="LRR328" s="3"/>
      <c r="LRS328" s="31"/>
      <c r="LRT328" s="5"/>
      <c r="LRU328" s="9"/>
      <c r="LRX328" s="2"/>
      <c r="LSA328" s="24"/>
      <c r="LSB328" s="24"/>
      <c r="LSC328" s="31"/>
      <c r="LSD328" s="24"/>
      <c r="LSE328" s="24"/>
      <c r="LSF328" s="24"/>
      <c r="LSG328" s="24"/>
      <c r="LSH328" s="24"/>
      <c r="LSI328" s="24"/>
      <c r="LSJ328" s="24"/>
      <c r="LSK328" s="24"/>
      <c r="LSL328" s="24"/>
      <c r="LSM328" s="24"/>
      <c r="LSN328" s="24"/>
      <c r="LSO328" s="24"/>
      <c r="LSP328" s="24"/>
      <c r="LSQ328" s="24"/>
      <c r="LSR328" s="24"/>
      <c r="LSV328" s="3"/>
      <c r="LSW328" s="31"/>
      <c r="LSX328" s="5"/>
      <c r="LSY328" s="9"/>
      <c r="LTB328" s="2"/>
      <c r="LTE328" s="24"/>
      <c r="LTF328" s="24"/>
      <c r="LTG328" s="31"/>
      <c r="LTH328" s="24"/>
      <c r="LTI328" s="24"/>
      <c r="LTJ328" s="24"/>
      <c r="LTK328" s="24"/>
      <c r="LTL328" s="24"/>
      <c r="LTM328" s="24"/>
      <c r="LTN328" s="24"/>
      <c r="LTO328" s="24"/>
      <c r="LTP328" s="24"/>
      <c r="LTQ328" s="24"/>
      <c r="LTR328" s="24"/>
      <c r="LTS328" s="24"/>
      <c r="LTT328" s="24"/>
      <c r="LTU328" s="24"/>
      <c r="LTV328" s="24"/>
      <c r="LTZ328" s="3"/>
      <c r="LUA328" s="31"/>
      <c r="LUB328" s="5"/>
      <c r="LUC328" s="9"/>
      <c r="LUF328" s="2"/>
      <c r="LUI328" s="24"/>
      <c r="LUJ328" s="24"/>
      <c r="LUK328" s="31"/>
      <c r="LUL328" s="24"/>
      <c r="LUM328" s="24"/>
      <c r="LUN328" s="24"/>
      <c r="LUO328" s="24"/>
      <c r="LUP328" s="24"/>
      <c r="LUQ328" s="24"/>
      <c r="LUR328" s="24"/>
      <c r="LUS328" s="24"/>
      <c r="LUT328" s="24"/>
      <c r="LUU328" s="24"/>
      <c r="LUV328" s="24"/>
      <c r="LUW328" s="24"/>
      <c r="LUX328" s="24"/>
      <c r="LUY328" s="24"/>
      <c r="LUZ328" s="24"/>
      <c r="LVD328" s="3"/>
      <c r="LVE328" s="31"/>
      <c r="LVF328" s="5"/>
      <c r="LVG328" s="9"/>
      <c r="LVJ328" s="2"/>
      <c r="LVM328" s="24"/>
      <c r="LVN328" s="24"/>
      <c r="LVO328" s="31"/>
      <c r="LVP328" s="24"/>
      <c r="LVQ328" s="24"/>
      <c r="LVR328" s="24"/>
      <c r="LVS328" s="24"/>
      <c r="LVT328" s="24"/>
      <c r="LVU328" s="24"/>
      <c r="LVV328" s="24"/>
      <c r="LVW328" s="24"/>
      <c r="LVX328" s="24"/>
      <c r="LVY328" s="24"/>
      <c r="LVZ328" s="24"/>
      <c r="LWA328" s="24"/>
      <c r="LWB328" s="24"/>
      <c r="LWC328" s="24"/>
      <c r="LWD328" s="24"/>
      <c r="LWH328" s="3"/>
      <c r="LWI328" s="31"/>
      <c r="LWJ328" s="5"/>
      <c r="LWK328" s="9"/>
      <c r="LWN328" s="2"/>
      <c r="LWQ328" s="24"/>
      <c r="LWR328" s="24"/>
      <c r="LWS328" s="31"/>
      <c r="LWT328" s="24"/>
      <c r="LWU328" s="24"/>
      <c r="LWV328" s="24"/>
      <c r="LWW328" s="24"/>
      <c r="LWX328" s="24"/>
      <c r="LWY328" s="24"/>
      <c r="LWZ328" s="24"/>
      <c r="LXA328" s="24"/>
      <c r="LXB328" s="24"/>
      <c r="LXC328" s="24"/>
      <c r="LXD328" s="24"/>
      <c r="LXE328" s="24"/>
      <c r="LXF328" s="24"/>
      <c r="LXG328" s="24"/>
      <c r="LXH328" s="24"/>
      <c r="LXL328" s="3"/>
      <c r="LXM328" s="31"/>
      <c r="LXN328" s="5"/>
      <c r="LXO328" s="9"/>
      <c r="LXR328" s="2"/>
      <c r="LXU328" s="24"/>
      <c r="LXV328" s="24"/>
      <c r="LXW328" s="31"/>
      <c r="LXX328" s="24"/>
      <c r="LXY328" s="24"/>
      <c r="LXZ328" s="24"/>
      <c r="LYA328" s="24"/>
      <c r="LYB328" s="24"/>
      <c r="LYC328" s="24"/>
      <c r="LYD328" s="24"/>
      <c r="LYE328" s="24"/>
      <c r="LYF328" s="24"/>
      <c r="LYG328" s="24"/>
      <c r="LYH328" s="24"/>
      <c r="LYI328" s="24"/>
      <c r="LYJ328" s="24"/>
      <c r="LYK328" s="24"/>
      <c r="LYL328" s="24"/>
      <c r="LYP328" s="3"/>
      <c r="LYQ328" s="31"/>
      <c r="LYR328" s="5"/>
      <c r="LYS328" s="9"/>
      <c r="LYV328" s="2"/>
      <c r="LYY328" s="24"/>
      <c r="LYZ328" s="24"/>
      <c r="LZA328" s="31"/>
      <c r="LZB328" s="24"/>
      <c r="LZC328" s="24"/>
      <c r="LZD328" s="24"/>
      <c r="LZE328" s="24"/>
      <c r="LZF328" s="24"/>
      <c r="LZG328" s="24"/>
      <c r="LZH328" s="24"/>
      <c r="LZI328" s="24"/>
      <c r="LZJ328" s="24"/>
      <c r="LZK328" s="24"/>
      <c r="LZL328" s="24"/>
      <c r="LZM328" s="24"/>
      <c r="LZN328" s="24"/>
      <c r="LZO328" s="24"/>
      <c r="LZP328" s="24"/>
      <c r="LZT328" s="3"/>
      <c r="LZU328" s="31"/>
      <c r="LZV328" s="5"/>
      <c r="LZW328" s="9"/>
      <c r="LZZ328" s="2"/>
      <c r="MAC328" s="24"/>
      <c r="MAD328" s="24"/>
      <c r="MAE328" s="31"/>
      <c r="MAF328" s="24"/>
      <c r="MAG328" s="24"/>
      <c r="MAH328" s="24"/>
      <c r="MAI328" s="24"/>
      <c r="MAJ328" s="24"/>
      <c r="MAK328" s="24"/>
      <c r="MAL328" s="24"/>
      <c r="MAM328" s="24"/>
      <c r="MAN328" s="24"/>
      <c r="MAO328" s="24"/>
      <c r="MAP328" s="24"/>
      <c r="MAQ328" s="24"/>
      <c r="MAR328" s="24"/>
      <c r="MAS328" s="24"/>
      <c r="MAT328" s="24"/>
      <c r="MAX328" s="3"/>
      <c r="MAY328" s="31"/>
      <c r="MAZ328" s="5"/>
      <c r="MBA328" s="9"/>
      <c r="MBD328" s="2"/>
      <c r="MBG328" s="24"/>
      <c r="MBH328" s="24"/>
      <c r="MBI328" s="31"/>
      <c r="MBJ328" s="24"/>
      <c r="MBK328" s="24"/>
      <c r="MBL328" s="24"/>
      <c r="MBM328" s="24"/>
      <c r="MBN328" s="24"/>
      <c r="MBO328" s="24"/>
      <c r="MBP328" s="24"/>
      <c r="MBQ328" s="24"/>
      <c r="MBR328" s="24"/>
      <c r="MBS328" s="24"/>
      <c r="MBT328" s="24"/>
      <c r="MBU328" s="24"/>
      <c r="MBV328" s="24"/>
      <c r="MBW328" s="24"/>
      <c r="MBX328" s="24"/>
      <c r="MCB328" s="3"/>
      <c r="MCC328" s="31"/>
      <c r="MCD328" s="5"/>
      <c r="MCE328" s="9"/>
      <c r="MCH328" s="2"/>
      <c r="MCK328" s="24"/>
      <c r="MCL328" s="24"/>
      <c r="MCM328" s="31"/>
      <c r="MCN328" s="24"/>
      <c r="MCO328" s="24"/>
      <c r="MCP328" s="24"/>
      <c r="MCQ328" s="24"/>
      <c r="MCR328" s="24"/>
      <c r="MCS328" s="24"/>
      <c r="MCT328" s="24"/>
      <c r="MCU328" s="24"/>
      <c r="MCV328" s="24"/>
      <c r="MCW328" s="24"/>
      <c r="MCX328" s="24"/>
      <c r="MCY328" s="24"/>
      <c r="MCZ328" s="24"/>
      <c r="MDA328" s="24"/>
      <c r="MDB328" s="24"/>
      <c r="MDF328" s="3"/>
      <c r="MDG328" s="31"/>
      <c r="MDH328" s="5"/>
      <c r="MDI328" s="9"/>
      <c r="MDL328" s="2"/>
      <c r="MDO328" s="24"/>
      <c r="MDP328" s="24"/>
      <c r="MDQ328" s="31"/>
      <c r="MDR328" s="24"/>
      <c r="MDS328" s="24"/>
      <c r="MDT328" s="24"/>
      <c r="MDU328" s="24"/>
      <c r="MDV328" s="24"/>
      <c r="MDW328" s="24"/>
      <c r="MDX328" s="24"/>
      <c r="MDY328" s="24"/>
      <c r="MDZ328" s="24"/>
      <c r="MEA328" s="24"/>
      <c r="MEB328" s="24"/>
      <c r="MEC328" s="24"/>
      <c r="MED328" s="24"/>
      <c r="MEE328" s="24"/>
      <c r="MEF328" s="24"/>
      <c r="MEJ328" s="3"/>
      <c r="MEK328" s="31"/>
      <c r="MEL328" s="5"/>
      <c r="MEM328" s="9"/>
      <c r="MEP328" s="2"/>
      <c r="MES328" s="24"/>
      <c r="MET328" s="24"/>
      <c r="MEU328" s="31"/>
      <c r="MEV328" s="24"/>
      <c r="MEW328" s="24"/>
      <c r="MEX328" s="24"/>
      <c r="MEY328" s="24"/>
      <c r="MEZ328" s="24"/>
      <c r="MFA328" s="24"/>
      <c r="MFB328" s="24"/>
      <c r="MFC328" s="24"/>
      <c r="MFD328" s="24"/>
      <c r="MFE328" s="24"/>
      <c r="MFF328" s="24"/>
      <c r="MFG328" s="24"/>
      <c r="MFH328" s="24"/>
      <c r="MFI328" s="24"/>
      <c r="MFJ328" s="24"/>
      <c r="MFN328" s="3"/>
      <c r="MFO328" s="31"/>
      <c r="MFP328" s="5"/>
      <c r="MFQ328" s="9"/>
      <c r="MFT328" s="2"/>
      <c r="MFW328" s="24"/>
      <c r="MFX328" s="24"/>
      <c r="MFY328" s="31"/>
      <c r="MFZ328" s="24"/>
      <c r="MGA328" s="24"/>
      <c r="MGB328" s="24"/>
      <c r="MGC328" s="24"/>
      <c r="MGD328" s="24"/>
      <c r="MGE328" s="24"/>
      <c r="MGF328" s="24"/>
      <c r="MGG328" s="24"/>
      <c r="MGH328" s="24"/>
      <c r="MGI328" s="24"/>
      <c r="MGJ328" s="24"/>
      <c r="MGK328" s="24"/>
      <c r="MGL328" s="24"/>
      <c r="MGM328" s="24"/>
      <c r="MGN328" s="24"/>
      <c r="MGR328" s="3"/>
      <c r="MGS328" s="31"/>
      <c r="MGT328" s="5"/>
      <c r="MGU328" s="9"/>
      <c r="MGX328" s="2"/>
      <c r="MHA328" s="24"/>
      <c r="MHB328" s="24"/>
      <c r="MHC328" s="31"/>
      <c r="MHD328" s="24"/>
      <c r="MHE328" s="24"/>
      <c r="MHF328" s="24"/>
      <c r="MHG328" s="24"/>
      <c r="MHH328" s="24"/>
      <c r="MHI328" s="24"/>
      <c r="MHJ328" s="24"/>
      <c r="MHK328" s="24"/>
      <c r="MHL328" s="24"/>
      <c r="MHM328" s="24"/>
      <c r="MHN328" s="24"/>
      <c r="MHO328" s="24"/>
      <c r="MHP328" s="24"/>
      <c r="MHQ328" s="24"/>
      <c r="MHR328" s="24"/>
      <c r="MHV328" s="3"/>
      <c r="MHW328" s="31"/>
      <c r="MHX328" s="5"/>
      <c r="MHY328" s="9"/>
      <c r="MIB328" s="2"/>
      <c r="MIE328" s="24"/>
      <c r="MIF328" s="24"/>
      <c r="MIG328" s="31"/>
      <c r="MIH328" s="24"/>
      <c r="MII328" s="24"/>
      <c r="MIJ328" s="24"/>
      <c r="MIK328" s="24"/>
      <c r="MIL328" s="24"/>
      <c r="MIM328" s="24"/>
      <c r="MIN328" s="24"/>
      <c r="MIO328" s="24"/>
      <c r="MIP328" s="24"/>
      <c r="MIQ328" s="24"/>
      <c r="MIR328" s="24"/>
      <c r="MIS328" s="24"/>
      <c r="MIT328" s="24"/>
      <c r="MIU328" s="24"/>
      <c r="MIV328" s="24"/>
      <c r="MIZ328" s="3"/>
      <c r="MJA328" s="31"/>
      <c r="MJB328" s="5"/>
      <c r="MJC328" s="9"/>
      <c r="MJF328" s="2"/>
      <c r="MJI328" s="24"/>
      <c r="MJJ328" s="24"/>
      <c r="MJK328" s="31"/>
      <c r="MJL328" s="24"/>
      <c r="MJM328" s="24"/>
      <c r="MJN328" s="24"/>
      <c r="MJO328" s="24"/>
      <c r="MJP328" s="24"/>
      <c r="MJQ328" s="24"/>
      <c r="MJR328" s="24"/>
      <c r="MJS328" s="24"/>
      <c r="MJT328" s="24"/>
      <c r="MJU328" s="24"/>
      <c r="MJV328" s="24"/>
      <c r="MJW328" s="24"/>
      <c r="MJX328" s="24"/>
      <c r="MJY328" s="24"/>
      <c r="MJZ328" s="24"/>
      <c r="MKD328" s="3"/>
      <c r="MKE328" s="31"/>
      <c r="MKF328" s="5"/>
      <c r="MKG328" s="9"/>
      <c r="MKJ328" s="2"/>
      <c r="MKM328" s="24"/>
      <c r="MKN328" s="24"/>
      <c r="MKO328" s="31"/>
      <c r="MKP328" s="24"/>
      <c r="MKQ328" s="24"/>
      <c r="MKR328" s="24"/>
      <c r="MKS328" s="24"/>
      <c r="MKT328" s="24"/>
      <c r="MKU328" s="24"/>
      <c r="MKV328" s="24"/>
      <c r="MKW328" s="24"/>
      <c r="MKX328" s="24"/>
      <c r="MKY328" s="24"/>
      <c r="MKZ328" s="24"/>
      <c r="MLA328" s="24"/>
      <c r="MLB328" s="24"/>
      <c r="MLC328" s="24"/>
      <c r="MLD328" s="24"/>
      <c r="MLH328" s="3"/>
      <c r="MLI328" s="31"/>
      <c r="MLJ328" s="5"/>
      <c r="MLK328" s="9"/>
      <c r="MLN328" s="2"/>
      <c r="MLQ328" s="24"/>
      <c r="MLR328" s="24"/>
      <c r="MLS328" s="31"/>
      <c r="MLT328" s="24"/>
      <c r="MLU328" s="24"/>
      <c r="MLV328" s="24"/>
      <c r="MLW328" s="24"/>
      <c r="MLX328" s="24"/>
      <c r="MLY328" s="24"/>
      <c r="MLZ328" s="24"/>
      <c r="MMA328" s="24"/>
      <c r="MMB328" s="24"/>
      <c r="MMC328" s="24"/>
      <c r="MMD328" s="24"/>
      <c r="MME328" s="24"/>
      <c r="MMF328" s="24"/>
      <c r="MMG328" s="24"/>
      <c r="MMH328" s="24"/>
      <c r="MML328" s="3"/>
      <c r="MMM328" s="31"/>
      <c r="MMN328" s="5"/>
      <c r="MMO328" s="9"/>
      <c r="MMR328" s="2"/>
      <c r="MMU328" s="24"/>
      <c r="MMV328" s="24"/>
      <c r="MMW328" s="31"/>
      <c r="MMX328" s="24"/>
      <c r="MMY328" s="24"/>
      <c r="MMZ328" s="24"/>
      <c r="MNA328" s="24"/>
      <c r="MNB328" s="24"/>
      <c r="MNC328" s="24"/>
      <c r="MND328" s="24"/>
      <c r="MNE328" s="24"/>
      <c r="MNF328" s="24"/>
      <c r="MNG328" s="24"/>
      <c r="MNH328" s="24"/>
      <c r="MNI328" s="24"/>
      <c r="MNJ328" s="24"/>
      <c r="MNK328" s="24"/>
      <c r="MNL328" s="24"/>
      <c r="MNP328" s="3"/>
      <c r="MNQ328" s="31"/>
      <c r="MNR328" s="5"/>
      <c r="MNS328" s="9"/>
      <c r="MNV328" s="2"/>
      <c r="MNY328" s="24"/>
      <c r="MNZ328" s="24"/>
      <c r="MOA328" s="31"/>
      <c r="MOB328" s="24"/>
      <c r="MOC328" s="24"/>
      <c r="MOD328" s="24"/>
      <c r="MOE328" s="24"/>
      <c r="MOF328" s="24"/>
      <c r="MOG328" s="24"/>
      <c r="MOH328" s="24"/>
      <c r="MOI328" s="24"/>
      <c r="MOJ328" s="24"/>
      <c r="MOK328" s="24"/>
      <c r="MOL328" s="24"/>
      <c r="MOM328" s="24"/>
      <c r="MON328" s="24"/>
      <c r="MOO328" s="24"/>
      <c r="MOP328" s="24"/>
      <c r="MOT328" s="3"/>
      <c r="MOU328" s="31"/>
      <c r="MOV328" s="5"/>
      <c r="MOW328" s="9"/>
      <c r="MOZ328" s="2"/>
      <c r="MPC328" s="24"/>
      <c r="MPD328" s="24"/>
      <c r="MPE328" s="31"/>
      <c r="MPF328" s="24"/>
      <c r="MPG328" s="24"/>
      <c r="MPH328" s="24"/>
      <c r="MPI328" s="24"/>
      <c r="MPJ328" s="24"/>
      <c r="MPK328" s="24"/>
      <c r="MPL328" s="24"/>
      <c r="MPM328" s="24"/>
      <c r="MPN328" s="24"/>
      <c r="MPO328" s="24"/>
      <c r="MPP328" s="24"/>
      <c r="MPQ328" s="24"/>
      <c r="MPR328" s="24"/>
      <c r="MPS328" s="24"/>
      <c r="MPT328" s="24"/>
      <c r="MPX328" s="3"/>
      <c r="MPY328" s="31"/>
      <c r="MPZ328" s="5"/>
      <c r="MQA328" s="9"/>
      <c r="MQD328" s="2"/>
      <c r="MQG328" s="24"/>
      <c r="MQH328" s="24"/>
      <c r="MQI328" s="31"/>
      <c r="MQJ328" s="24"/>
      <c r="MQK328" s="24"/>
      <c r="MQL328" s="24"/>
      <c r="MQM328" s="24"/>
      <c r="MQN328" s="24"/>
      <c r="MQO328" s="24"/>
      <c r="MQP328" s="24"/>
      <c r="MQQ328" s="24"/>
      <c r="MQR328" s="24"/>
      <c r="MQS328" s="24"/>
      <c r="MQT328" s="24"/>
      <c r="MQU328" s="24"/>
      <c r="MQV328" s="24"/>
      <c r="MQW328" s="24"/>
      <c r="MQX328" s="24"/>
      <c r="MRB328" s="3"/>
      <c r="MRC328" s="31"/>
      <c r="MRD328" s="5"/>
      <c r="MRE328" s="9"/>
      <c r="MRH328" s="2"/>
      <c r="MRK328" s="24"/>
      <c r="MRL328" s="24"/>
      <c r="MRM328" s="31"/>
      <c r="MRN328" s="24"/>
      <c r="MRO328" s="24"/>
      <c r="MRP328" s="24"/>
      <c r="MRQ328" s="24"/>
      <c r="MRR328" s="24"/>
      <c r="MRS328" s="24"/>
      <c r="MRT328" s="24"/>
      <c r="MRU328" s="24"/>
      <c r="MRV328" s="24"/>
      <c r="MRW328" s="24"/>
      <c r="MRX328" s="24"/>
      <c r="MRY328" s="24"/>
      <c r="MRZ328" s="24"/>
      <c r="MSA328" s="24"/>
      <c r="MSB328" s="24"/>
      <c r="MSF328" s="3"/>
      <c r="MSG328" s="31"/>
      <c r="MSH328" s="5"/>
      <c r="MSI328" s="9"/>
      <c r="MSL328" s="2"/>
      <c r="MSO328" s="24"/>
      <c r="MSP328" s="24"/>
      <c r="MSQ328" s="31"/>
      <c r="MSR328" s="24"/>
      <c r="MSS328" s="24"/>
      <c r="MST328" s="24"/>
      <c r="MSU328" s="24"/>
      <c r="MSV328" s="24"/>
      <c r="MSW328" s="24"/>
      <c r="MSX328" s="24"/>
      <c r="MSY328" s="24"/>
      <c r="MSZ328" s="24"/>
      <c r="MTA328" s="24"/>
      <c r="MTB328" s="24"/>
      <c r="MTC328" s="24"/>
      <c r="MTD328" s="24"/>
      <c r="MTE328" s="24"/>
      <c r="MTF328" s="24"/>
      <c r="MTJ328" s="3"/>
      <c r="MTK328" s="31"/>
      <c r="MTL328" s="5"/>
      <c r="MTM328" s="9"/>
      <c r="MTP328" s="2"/>
      <c r="MTS328" s="24"/>
      <c r="MTT328" s="24"/>
      <c r="MTU328" s="31"/>
      <c r="MTV328" s="24"/>
      <c r="MTW328" s="24"/>
      <c r="MTX328" s="24"/>
      <c r="MTY328" s="24"/>
      <c r="MTZ328" s="24"/>
      <c r="MUA328" s="24"/>
      <c r="MUB328" s="24"/>
      <c r="MUC328" s="24"/>
      <c r="MUD328" s="24"/>
      <c r="MUE328" s="24"/>
      <c r="MUF328" s="24"/>
      <c r="MUG328" s="24"/>
      <c r="MUH328" s="24"/>
      <c r="MUI328" s="24"/>
      <c r="MUJ328" s="24"/>
      <c r="MUN328" s="3"/>
      <c r="MUO328" s="31"/>
      <c r="MUP328" s="5"/>
      <c r="MUQ328" s="9"/>
      <c r="MUT328" s="2"/>
      <c r="MUW328" s="24"/>
      <c r="MUX328" s="24"/>
      <c r="MUY328" s="31"/>
      <c r="MUZ328" s="24"/>
      <c r="MVA328" s="24"/>
      <c r="MVB328" s="24"/>
      <c r="MVC328" s="24"/>
      <c r="MVD328" s="24"/>
      <c r="MVE328" s="24"/>
      <c r="MVF328" s="24"/>
      <c r="MVG328" s="24"/>
      <c r="MVH328" s="24"/>
      <c r="MVI328" s="24"/>
      <c r="MVJ328" s="24"/>
      <c r="MVK328" s="24"/>
      <c r="MVL328" s="24"/>
      <c r="MVM328" s="24"/>
      <c r="MVN328" s="24"/>
      <c r="MVR328" s="3"/>
      <c r="MVS328" s="31"/>
      <c r="MVT328" s="5"/>
      <c r="MVU328" s="9"/>
      <c r="MVX328" s="2"/>
      <c r="MWA328" s="24"/>
      <c r="MWB328" s="24"/>
      <c r="MWC328" s="31"/>
      <c r="MWD328" s="24"/>
      <c r="MWE328" s="24"/>
      <c r="MWF328" s="24"/>
      <c r="MWG328" s="24"/>
      <c r="MWH328" s="24"/>
      <c r="MWI328" s="24"/>
      <c r="MWJ328" s="24"/>
      <c r="MWK328" s="24"/>
      <c r="MWL328" s="24"/>
      <c r="MWM328" s="24"/>
      <c r="MWN328" s="24"/>
      <c r="MWO328" s="24"/>
      <c r="MWP328" s="24"/>
      <c r="MWQ328" s="24"/>
      <c r="MWR328" s="24"/>
      <c r="MWV328" s="3"/>
      <c r="MWW328" s="31"/>
      <c r="MWX328" s="5"/>
      <c r="MWY328" s="9"/>
      <c r="MXB328" s="2"/>
      <c r="MXE328" s="24"/>
      <c r="MXF328" s="24"/>
      <c r="MXG328" s="31"/>
      <c r="MXH328" s="24"/>
      <c r="MXI328" s="24"/>
      <c r="MXJ328" s="24"/>
      <c r="MXK328" s="24"/>
      <c r="MXL328" s="24"/>
      <c r="MXM328" s="24"/>
      <c r="MXN328" s="24"/>
      <c r="MXO328" s="24"/>
      <c r="MXP328" s="24"/>
      <c r="MXQ328" s="24"/>
      <c r="MXR328" s="24"/>
      <c r="MXS328" s="24"/>
      <c r="MXT328" s="24"/>
      <c r="MXU328" s="24"/>
      <c r="MXV328" s="24"/>
      <c r="MXZ328" s="3"/>
      <c r="MYA328" s="31"/>
      <c r="MYB328" s="5"/>
      <c r="MYC328" s="9"/>
      <c r="MYF328" s="2"/>
      <c r="MYI328" s="24"/>
      <c r="MYJ328" s="24"/>
      <c r="MYK328" s="31"/>
      <c r="MYL328" s="24"/>
      <c r="MYM328" s="24"/>
      <c r="MYN328" s="24"/>
      <c r="MYO328" s="24"/>
      <c r="MYP328" s="24"/>
      <c r="MYQ328" s="24"/>
      <c r="MYR328" s="24"/>
      <c r="MYS328" s="24"/>
      <c r="MYT328" s="24"/>
      <c r="MYU328" s="24"/>
      <c r="MYV328" s="24"/>
      <c r="MYW328" s="24"/>
      <c r="MYX328" s="24"/>
      <c r="MYY328" s="24"/>
      <c r="MYZ328" s="24"/>
      <c r="MZD328" s="3"/>
      <c r="MZE328" s="31"/>
      <c r="MZF328" s="5"/>
      <c r="MZG328" s="9"/>
      <c r="MZJ328" s="2"/>
      <c r="MZM328" s="24"/>
      <c r="MZN328" s="24"/>
      <c r="MZO328" s="31"/>
      <c r="MZP328" s="24"/>
      <c r="MZQ328" s="24"/>
      <c r="MZR328" s="24"/>
      <c r="MZS328" s="24"/>
      <c r="MZT328" s="24"/>
      <c r="MZU328" s="24"/>
      <c r="MZV328" s="24"/>
      <c r="MZW328" s="24"/>
      <c r="MZX328" s="24"/>
      <c r="MZY328" s="24"/>
      <c r="MZZ328" s="24"/>
      <c r="NAA328" s="24"/>
      <c r="NAB328" s="24"/>
      <c r="NAC328" s="24"/>
      <c r="NAD328" s="24"/>
      <c r="NAH328" s="3"/>
      <c r="NAI328" s="31"/>
      <c r="NAJ328" s="5"/>
      <c r="NAK328" s="9"/>
      <c r="NAN328" s="2"/>
      <c r="NAQ328" s="24"/>
      <c r="NAR328" s="24"/>
      <c r="NAS328" s="31"/>
      <c r="NAT328" s="24"/>
      <c r="NAU328" s="24"/>
      <c r="NAV328" s="24"/>
      <c r="NAW328" s="24"/>
      <c r="NAX328" s="24"/>
      <c r="NAY328" s="24"/>
      <c r="NAZ328" s="24"/>
      <c r="NBA328" s="24"/>
      <c r="NBB328" s="24"/>
      <c r="NBC328" s="24"/>
      <c r="NBD328" s="24"/>
      <c r="NBE328" s="24"/>
      <c r="NBF328" s="24"/>
      <c r="NBG328" s="24"/>
      <c r="NBH328" s="24"/>
      <c r="NBL328" s="3"/>
      <c r="NBM328" s="31"/>
      <c r="NBN328" s="5"/>
      <c r="NBO328" s="9"/>
      <c r="NBR328" s="2"/>
      <c r="NBU328" s="24"/>
      <c r="NBV328" s="24"/>
      <c r="NBW328" s="31"/>
      <c r="NBX328" s="24"/>
      <c r="NBY328" s="24"/>
      <c r="NBZ328" s="24"/>
      <c r="NCA328" s="24"/>
      <c r="NCB328" s="24"/>
      <c r="NCC328" s="24"/>
      <c r="NCD328" s="24"/>
      <c r="NCE328" s="24"/>
      <c r="NCF328" s="24"/>
      <c r="NCG328" s="24"/>
      <c r="NCH328" s="24"/>
      <c r="NCI328" s="24"/>
      <c r="NCJ328" s="24"/>
      <c r="NCK328" s="24"/>
      <c r="NCL328" s="24"/>
      <c r="NCP328" s="3"/>
      <c r="NCQ328" s="31"/>
      <c r="NCR328" s="5"/>
      <c r="NCS328" s="9"/>
      <c r="NCV328" s="2"/>
      <c r="NCY328" s="24"/>
      <c r="NCZ328" s="24"/>
      <c r="NDA328" s="31"/>
      <c r="NDB328" s="24"/>
      <c r="NDC328" s="24"/>
      <c r="NDD328" s="24"/>
      <c r="NDE328" s="24"/>
      <c r="NDF328" s="24"/>
      <c r="NDG328" s="24"/>
      <c r="NDH328" s="24"/>
      <c r="NDI328" s="24"/>
      <c r="NDJ328" s="24"/>
      <c r="NDK328" s="24"/>
      <c r="NDL328" s="24"/>
      <c r="NDM328" s="24"/>
      <c r="NDN328" s="24"/>
      <c r="NDO328" s="24"/>
      <c r="NDP328" s="24"/>
      <c r="NDT328" s="3"/>
      <c r="NDU328" s="31"/>
      <c r="NDV328" s="5"/>
      <c r="NDW328" s="9"/>
      <c r="NDZ328" s="2"/>
      <c r="NEC328" s="24"/>
      <c r="NED328" s="24"/>
      <c r="NEE328" s="31"/>
      <c r="NEF328" s="24"/>
      <c r="NEG328" s="24"/>
      <c r="NEH328" s="24"/>
      <c r="NEI328" s="24"/>
      <c r="NEJ328" s="24"/>
      <c r="NEK328" s="24"/>
      <c r="NEL328" s="24"/>
      <c r="NEM328" s="24"/>
      <c r="NEN328" s="24"/>
      <c r="NEO328" s="24"/>
      <c r="NEP328" s="24"/>
      <c r="NEQ328" s="24"/>
      <c r="NER328" s="24"/>
      <c r="NES328" s="24"/>
      <c r="NET328" s="24"/>
      <c r="NEX328" s="3"/>
      <c r="NEY328" s="31"/>
      <c r="NEZ328" s="5"/>
      <c r="NFA328" s="9"/>
      <c r="NFD328" s="2"/>
      <c r="NFG328" s="24"/>
      <c r="NFH328" s="24"/>
      <c r="NFI328" s="31"/>
      <c r="NFJ328" s="24"/>
      <c r="NFK328" s="24"/>
      <c r="NFL328" s="24"/>
      <c r="NFM328" s="24"/>
      <c r="NFN328" s="24"/>
      <c r="NFO328" s="24"/>
      <c r="NFP328" s="24"/>
      <c r="NFQ328" s="24"/>
      <c r="NFR328" s="24"/>
      <c r="NFS328" s="24"/>
      <c r="NFT328" s="24"/>
      <c r="NFU328" s="24"/>
      <c r="NFV328" s="24"/>
      <c r="NFW328" s="24"/>
      <c r="NFX328" s="24"/>
      <c r="NGB328" s="3"/>
      <c r="NGC328" s="31"/>
      <c r="NGD328" s="5"/>
      <c r="NGE328" s="9"/>
      <c r="NGH328" s="2"/>
      <c r="NGK328" s="24"/>
      <c r="NGL328" s="24"/>
      <c r="NGM328" s="31"/>
      <c r="NGN328" s="24"/>
      <c r="NGO328" s="24"/>
      <c r="NGP328" s="24"/>
      <c r="NGQ328" s="24"/>
      <c r="NGR328" s="24"/>
      <c r="NGS328" s="24"/>
      <c r="NGT328" s="24"/>
      <c r="NGU328" s="24"/>
      <c r="NGV328" s="24"/>
      <c r="NGW328" s="24"/>
      <c r="NGX328" s="24"/>
      <c r="NGY328" s="24"/>
      <c r="NGZ328" s="24"/>
      <c r="NHA328" s="24"/>
      <c r="NHB328" s="24"/>
      <c r="NHF328" s="3"/>
      <c r="NHG328" s="31"/>
      <c r="NHH328" s="5"/>
      <c r="NHI328" s="9"/>
      <c r="NHL328" s="2"/>
      <c r="NHO328" s="24"/>
      <c r="NHP328" s="24"/>
      <c r="NHQ328" s="31"/>
      <c r="NHR328" s="24"/>
      <c r="NHS328" s="24"/>
      <c r="NHT328" s="24"/>
      <c r="NHU328" s="24"/>
      <c r="NHV328" s="24"/>
      <c r="NHW328" s="24"/>
      <c r="NHX328" s="24"/>
      <c r="NHY328" s="24"/>
      <c r="NHZ328" s="24"/>
      <c r="NIA328" s="24"/>
      <c r="NIB328" s="24"/>
      <c r="NIC328" s="24"/>
      <c r="NID328" s="24"/>
      <c r="NIE328" s="24"/>
      <c r="NIF328" s="24"/>
      <c r="NIJ328" s="3"/>
      <c r="NIK328" s="31"/>
      <c r="NIL328" s="5"/>
      <c r="NIM328" s="9"/>
      <c r="NIP328" s="2"/>
      <c r="NIS328" s="24"/>
      <c r="NIT328" s="24"/>
      <c r="NIU328" s="31"/>
      <c r="NIV328" s="24"/>
      <c r="NIW328" s="24"/>
      <c r="NIX328" s="24"/>
      <c r="NIY328" s="24"/>
      <c r="NIZ328" s="24"/>
      <c r="NJA328" s="24"/>
      <c r="NJB328" s="24"/>
      <c r="NJC328" s="24"/>
      <c r="NJD328" s="24"/>
      <c r="NJE328" s="24"/>
      <c r="NJF328" s="24"/>
      <c r="NJG328" s="24"/>
      <c r="NJH328" s="24"/>
      <c r="NJI328" s="24"/>
      <c r="NJJ328" s="24"/>
      <c r="NJN328" s="3"/>
      <c r="NJO328" s="31"/>
      <c r="NJP328" s="5"/>
      <c r="NJQ328" s="9"/>
      <c r="NJT328" s="2"/>
      <c r="NJW328" s="24"/>
      <c r="NJX328" s="24"/>
      <c r="NJY328" s="31"/>
      <c r="NJZ328" s="24"/>
      <c r="NKA328" s="24"/>
      <c r="NKB328" s="24"/>
      <c r="NKC328" s="24"/>
      <c r="NKD328" s="24"/>
      <c r="NKE328" s="24"/>
      <c r="NKF328" s="24"/>
      <c r="NKG328" s="24"/>
      <c r="NKH328" s="24"/>
      <c r="NKI328" s="24"/>
      <c r="NKJ328" s="24"/>
      <c r="NKK328" s="24"/>
      <c r="NKL328" s="24"/>
      <c r="NKM328" s="24"/>
      <c r="NKN328" s="24"/>
      <c r="NKR328" s="3"/>
      <c r="NKS328" s="31"/>
      <c r="NKT328" s="5"/>
      <c r="NKU328" s="9"/>
      <c r="NKX328" s="2"/>
      <c r="NLA328" s="24"/>
      <c r="NLB328" s="24"/>
      <c r="NLC328" s="31"/>
      <c r="NLD328" s="24"/>
      <c r="NLE328" s="24"/>
      <c r="NLF328" s="24"/>
      <c r="NLG328" s="24"/>
      <c r="NLH328" s="24"/>
      <c r="NLI328" s="24"/>
      <c r="NLJ328" s="24"/>
      <c r="NLK328" s="24"/>
      <c r="NLL328" s="24"/>
      <c r="NLM328" s="24"/>
      <c r="NLN328" s="24"/>
      <c r="NLO328" s="24"/>
      <c r="NLP328" s="24"/>
      <c r="NLQ328" s="24"/>
      <c r="NLR328" s="24"/>
      <c r="NLV328" s="3"/>
      <c r="NLW328" s="31"/>
      <c r="NLX328" s="5"/>
      <c r="NLY328" s="9"/>
      <c r="NMB328" s="2"/>
      <c r="NME328" s="24"/>
      <c r="NMF328" s="24"/>
      <c r="NMG328" s="31"/>
      <c r="NMH328" s="24"/>
      <c r="NMI328" s="24"/>
      <c r="NMJ328" s="24"/>
      <c r="NMK328" s="24"/>
      <c r="NML328" s="24"/>
      <c r="NMM328" s="24"/>
      <c r="NMN328" s="24"/>
      <c r="NMO328" s="24"/>
      <c r="NMP328" s="24"/>
      <c r="NMQ328" s="24"/>
      <c r="NMR328" s="24"/>
      <c r="NMS328" s="24"/>
      <c r="NMT328" s="24"/>
      <c r="NMU328" s="24"/>
      <c r="NMV328" s="24"/>
      <c r="NMZ328" s="3"/>
      <c r="NNA328" s="31"/>
      <c r="NNB328" s="5"/>
      <c r="NNC328" s="9"/>
      <c r="NNF328" s="2"/>
      <c r="NNI328" s="24"/>
      <c r="NNJ328" s="24"/>
      <c r="NNK328" s="31"/>
      <c r="NNL328" s="24"/>
      <c r="NNM328" s="24"/>
      <c r="NNN328" s="24"/>
      <c r="NNO328" s="24"/>
      <c r="NNP328" s="24"/>
      <c r="NNQ328" s="24"/>
      <c r="NNR328" s="24"/>
      <c r="NNS328" s="24"/>
      <c r="NNT328" s="24"/>
      <c r="NNU328" s="24"/>
      <c r="NNV328" s="24"/>
      <c r="NNW328" s="24"/>
      <c r="NNX328" s="24"/>
      <c r="NNY328" s="24"/>
      <c r="NNZ328" s="24"/>
      <c r="NOD328" s="3"/>
      <c r="NOE328" s="31"/>
      <c r="NOF328" s="5"/>
      <c r="NOG328" s="9"/>
      <c r="NOJ328" s="2"/>
      <c r="NOM328" s="24"/>
      <c r="NON328" s="24"/>
      <c r="NOO328" s="31"/>
      <c r="NOP328" s="24"/>
      <c r="NOQ328" s="24"/>
      <c r="NOR328" s="24"/>
      <c r="NOS328" s="24"/>
      <c r="NOT328" s="24"/>
      <c r="NOU328" s="24"/>
      <c r="NOV328" s="24"/>
      <c r="NOW328" s="24"/>
      <c r="NOX328" s="24"/>
      <c r="NOY328" s="24"/>
      <c r="NOZ328" s="24"/>
      <c r="NPA328" s="24"/>
      <c r="NPB328" s="24"/>
      <c r="NPC328" s="24"/>
      <c r="NPD328" s="24"/>
      <c r="NPH328" s="3"/>
      <c r="NPI328" s="31"/>
      <c r="NPJ328" s="5"/>
      <c r="NPK328" s="9"/>
      <c r="NPN328" s="2"/>
      <c r="NPQ328" s="24"/>
      <c r="NPR328" s="24"/>
      <c r="NPS328" s="31"/>
      <c r="NPT328" s="24"/>
      <c r="NPU328" s="24"/>
      <c r="NPV328" s="24"/>
      <c r="NPW328" s="24"/>
      <c r="NPX328" s="24"/>
      <c r="NPY328" s="24"/>
      <c r="NPZ328" s="24"/>
      <c r="NQA328" s="24"/>
      <c r="NQB328" s="24"/>
      <c r="NQC328" s="24"/>
      <c r="NQD328" s="24"/>
      <c r="NQE328" s="24"/>
      <c r="NQF328" s="24"/>
      <c r="NQG328" s="24"/>
      <c r="NQH328" s="24"/>
      <c r="NQL328" s="3"/>
      <c r="NQM328" s="31"/>
      <c r="NQN328" s="5"/>
      <c r="NQO328" s="9"/>
      <c r="NQR328" s="2"/>
      <c r="NQU328" s="24"/>
      <c r="NQV328" s="24"/>
      <c r="NQW328" s="31"/>
      <c r="NQX328" s="24"/>
      <c r="NQY328" s="24"/>
      <c r="NQZ328" s="24"/>
      <c r="NRA328" s="24"/>
      <c r="NRB328" s="24"/>
      <c r="NRC328" s="24"/>
      <c r="NRD328" s="24"/>
      <c r="NRE328" s="24"/>
      <c r="NRF328" s="24"/>
      <c r="NRG328" s="24"/>
      <c r="NRH328" s="24"/>
      <c r="NRI328" s="24"/>
      <c r="NRJ328" s="24"/>
      <c r="NRK328" s="24"/>
      <c r="NRL328" s="24"/>
      <c r="NRP328" s="3"/>
      <c r="NRQ328" s="31"/>
      <c r="NRR328" s="5"/>
      <c r="NRS328" s="9"/>
      <c r="NRV328" s="2"/>
      <c r="NRY328" s="24"/>
      <c r="NRZ328" s="24"/>
      <c r="NSA328" s="31"/>
      <c r="NSB328" s="24"/>
      <c r="NSC328" s="24"/>
      <c r="NSD328" s="24"/>
      <c r="NSE328" s="24"/>
      <c r="NSF328" s="24"/>
      <c r="NSG328" s="24"/>
      <c r="NSH328" s="24"/>
      <c r="NSI328" s="24"/>
      <c r="NSJ328" s="24"/>
      <c r="NSK328" s="24"/>
      <c r="NSL328" s="24"/>
      <c r="NSM328" s="24"/>
      <c r="NSN328" s="24"/>
      <c r="NSO328" s="24"/>
      <c r="NSP328" s="24"/>
      <c r="NST328" s="3"/>
      <c r="NSU328" s="31"/>
      <c r="NSV328" s="5"/>
      <c r="NSW328" s="9"/>
      <c r="NSZ328" s="2"/>
      <c r="NTC328" s="24"/>
      <c r="NTD328" s="24"/>
      <c r="NTE328" s="31"/>
      <c r="NTF328" s="24"/>
      <c r="NTG328" s="24"/>
      <c r="NTH328" s="24"/>
      <c r="NTI328" s="24"/>
      <c r="NTJ328" s="24"/>
      <c r="NTK328" s="24"/>
      <c r="NTL328" s="24"/>
      <c r="NTM328" s="24"/>
      <c r="NTN328" s="24"/>
      <c r="NTO328" s="24"/>
      <c r="NTP328" s="24"/>
      <c r="NTQ328" s="24"/>
      <c r="NTR328" s="24"/>
      <c r="NTS328" s="24"/>
      <c r="NTT328" s="24"/>
      <c r="NTX328" s="3"/>
      <c r="NTY328" s="31"/>
      <c r="NTZ328" s="5"/>
      <c r="NUA328" s="9"/>
      <c r="NUD328" s="2"/>
      <c r="NUG328" s="24"/>
      <c r="NUH328" s="24"/>
      <c r="NUI328" s="31"/>
      <c r="NUJ328" s="24"/>
      <c r="NUK328" s="24"/>
      <c r="NUL328" s="24"/>
      <c r="NUM328" s="24"/>
      <c r="NUN328" s="24"/>
      <c r="NUO328" s="24"/>
      <c r="NUP328" s="24"/>
      <c r="NUQ328" s="24"/>
      <c r="NUR328" s="24"/>
      <c r="NUS328" s="24"/>
      <c r="NUT328" s="24"/>
      <c r="NUU328" s="24"/>
      <c r="NUV328" s="24"/>
      <c r="NUW328" s="24"/>
      <c r="NUX328" s="24"/>
      <c r="NVB328" s="3"/>
      <c r="NVC328" s="31"/>
      <c r="NVD328" s="5"/>
      <c r="NVE328" s="9"/>
      <c r="NVH328" s="2"/>
      <c r="NVK328" s="24"/>
      <c r="NVL328" s="24"/>
      <c r="NVM328" s="31"/>
      <c r="NVN328" s="24"/>
      <c r="NVO328" s="24"/>
      <c r="NVP328" s="24"/>
      <c r="NVQ328" s="24"/>
      <c r="NVR328" s="24"/>
      <c r="NVS328" s="24"/>
      <c r="NVT328" s="24"/>
      <c r="NVU328" s="24"/>
      <c r="NVV328" s="24"/>
      <c r="NVW328" s="24"/>
      <c r="NVX328" s="24"/>
      <c r="NVY328" s="24"/>
      <c r="NVZ328" s="24"/>
      <c r="NWA328" s="24"/>
      <c r="NWB328" s="24"/>
      <c r="NWF328" s="3"/>
      <c r="NWG328" s="31"/>
      <c r="NWH328" s="5"/>
      <c r="NWI328" s="9"/>
      <c r="NWL328" s="2"/>
      <c r="NWO328" s="24"/>
      <c r="NWP328" s="24"/>
      <c r="NWQ328" s="31"/>
      <c r="NWR328" s="24"/>
      <c r="NWS328" s="24"/>
      <c r="NWT328" s="24"/>
      <c r="NWU328" s="24"/>
      <c r="NWV328" s="24"/>
      <c r="NWW328" s="24"/>
      <c r="NWX328" s="24"/>
      <c r="NWY328" s="24"/>
      <c r="NWZ328" s="24"/>
      <c r="NXA328" s="24"/>
      <c r="NXB328" s="24"/>
      <c r="NXC328" s="24"/>
      <c r="NXD328" s="24"/>
      <c r="NXE328" s="24"/>
      <c r="NXF328" s="24"/>
      <c r="NXJ328" s="3"/>
      <c r="NXK328" s="31"/>
      <c r="NXL328" s="5"/>
      <c r="NXM328" s="9"/>
      <c r="NXP328" s="2"/>
      <c r="NXS328" s="24"/>
      <c r="NXT328" s="24"/>
      <c r="NXU328" s="31"/>
      <c r="NXV328" s="24"/>
      <c r="NXW328" s="24"/>
      <c r="NXX328" s="24"/>
      <c r="NXY328" s="24"/>
      <c r="NXZ328" s="24"/>
      <c r="NYA328" s="24"/>
      <c r="NYB328" s="24"/>
      <c r="NYC328" s="24"/>
      <c r="NYD328" s="24"/>
      <c r="NYE328" s="24"/>
      <c r="NYF328" s="24"/>
      <c r="NYG328" s="24"/>
      <c r="NYH328" s="24"/>
      <c r="NYI328" s="24"/>
      <c r="NYJ328" s="24"/>
      <c r="NYN328" s="3"/>
      <c r="NYO328" s="31"/>
      <c r="NYP328" s="5"/>
      <c r="NYQ328" s="9"/>
      <c r="NYT328" s="2"/>
      <c r="NYW328" s="24"/>
      <c r="NYX328" s="24"/>
      <c r="NYY328" s="31"/>
      <c r="NYZ328" s="24"/>
      <c r="NZA328" s="24"/>
      <c r="NZB328" s="24"/>
      <c r="NZC328" s="24"/>
      <c r="NZD328" s="24"/>
      <c r="NZE328" s="24"/>
      <c r="NZF328" s="24"/>
      <c r="NZG328" s="24"/>
      <c r="NZH328" s="24"/>
      <c r="NZI328" s="24"/>
      <c r="NZJ328" s="24"/>
      <c r="NZK328" s="24"/>
      <c r="NZL328" s="24"/>
      <c r="NZM328" s="24"/>
      <c r="NZN328" s="24"/>
      <c r="NZR328" s="3"/>
      <c r="NZS328" s="31"/>
      <c r="NZT328" s="5"/>
      <c r="NZU328" s="9"/>
      <c r="NZX328" s="2"/>
      <c r="OAA328" s="24"/>
      <c r="OAB328" s="24"/>
      <c r="OAC328" s="31"/>
      <c r="OAD328" s="24"/>
      <c r="OAE328" s="24"/>
      <c r="OAF328" s="24"/>
      <c r="OAG328" s="24"/>
      <c r="OAH328" s="24"/>
      <c r="OAI328" s="24"/>
      <c r="OAJ328" s="24"/>
      <c r="OAK328" s="24"/>
      <c r="OAL328" s="24"/>
      <c r="OAM328" s="24"/>
      <c r="OAN328" s="24"/>
      <c r="OAO328" s="24"/>
      <c r="OAP328" s="24"/>
      <c r="OAQ328" s="24"/>
      <c r="OAR328" s="24"/>
      <c r="OAV328" s="3"/>
      <c r="OAW328" s="31"/>
      <c r="OAX328" s="5"/>
      <c r="OAY328" s="9"/>
      <c r="OBB328" s="2"/>
      <c r="OBE328" s="24"/>
      <c r="OBF328" s="24"/>
      <c r="OBG328" s="31"/>
      <c r="OBH328" s="24"/>
      <c r="OBI328" s="24"/>
      <c r="OBJ328" s="24"/>
      <c r="OBK328" s="24"/>
      <c r="OBL328" s="24"/>
      <c r="OBM328" s="24"/>
      <c r="OBN328" s="24"/>
      <c r="OBO328" s="24"/>
      <c r="OBP328" s="24"/>
      <c r="OBQ328" s="24"/>
      <c r="OBR328" s="24"/>
      <c r="OBS328" s="24"/>
      <c r="OBT328" s="24"/>
      <c r="OBU328" s="24"/>
      <c r="OBV328" s="24"/>
      <c r="OBZ328" s="3"/>
      <c r="OCA328" s="31"/>
      <c r="OCB328" s="5"/>
      <c r="OCC328" s="9"/>
      <c r="OCF328" s="2"/>
      <c r="OCI328" s="24"/>
      <c r="OCJ328" s="24"/>
      <c r="OCK328" s="31"/>
      <c r="OCL328" s="24"/>
      <c r="OCM328" s="24"/>
      <c r="OCN328" s="24"/>
      <c r="OCO328" s="24"/>
      <c r="OCP328" s="24"/>
      <c r="OCQ328" s="24"/>
      <c r="OCR328" s="24"/>
      <c r="OCS328" s="24"/>
      <c r="OCT328" s="24"/>
      <c r="OCU328" s="24"/>
      <c r="OCV328" s="24"/>
      <c r="OCW328" s="24"/>
      <c r="OCX328" s="24"/>
      <c r="OCY328" s="24"/>
      <c r="OCZ328" s="24"/>
      <c r="ODD328" s="3"/>
      <c r="ODE328" s="31"/>
      <c r="ODF328" s="5"/>
      <c r="ODG328" s="9"/>
      <c r="ODJ328" s="2"/>
      <c r="ODM328" s="24"/>
      <c r="ODN328" s="24"/>
      <c r="ODO328" s="31"/>
      <c r="ODP328" s="24"/>
      <c r="ODQ328" s="24"/>
      <c r="ODR328" s="24"/>
      <c r="ODS328" s="24"/>
      <c r="ODT328" s="24"/>
      <c r="ODU328" s="24"/>
      <c r="ODV328" s="24"/>
      <c r="ODW328" s="24"/>
      <c r="ODX328" s="24"/>
      <c r="ODY328" s="24"/>
      <c r="ODZ328" s="24"/>
      <c r="OEA328" s="24"/>
      <c r="OEB328" s="24"/>
      <c r="OEC328" s="24"/>
      <c r="OED328" s="24"/>
      <c r="OEH328" s="3"/>
      <c r="OEI328" s="31"/>
      <c r="OEJ328" s="5"/>
      <c r="OEK328" s="9"/>
      <c r="OEN328" s="2"/>
      <c r="OEQ328" s="24"/>
      <c r="OER328" s="24"/>
      <c r="OES328" s="31"/>
      <c r="OET328" s="24"/>
      <c r="OEU328" s="24"/>
      <c r="OEV328" s="24"/>
      <c r="OEW328" s="24"/>
      <c r="OEX328" s="24"/>
      <c r="OEY328" s="24"/>
      <c r="OEZ328" s="24"/>
      <c r="OFA328" s="24"/>
      <c r="OFB328" s="24"/>
      <c r="OFC328" s="24"/>
      <c r="OFD328" s="24"/>
      <c r="OFE328" s="24"/>
      <c r="OFF328" s="24"/>
      <c r="OFG328" s="24"/>
      <c r="OFH328" s="24"/>
      <c r="OFL328" s="3"/>
      <c r="OFM328" s="31"/>
      <c r="OFN328" s="5"/>
      <c r="OFO328" s="9"/>
      <c r="OFR328" s="2"/>
      <c r="OFU328" s="24"/>
      <c r="OFV328" s="24"/>
      <c r="OFW328" s="31"/>
      <c r="OFX328" s="24"/>
      <c r="OFY328" s="24"/>
      <c r="OFZ328" s="24"/>
      <c r="OGA328" s="24"/>
      <c r="OGB328" s="24"/>
      <c r="OGC328" s="24"/>
      <c r="OGD328" s="24"/>
      <c r="OGE328" s="24"/>
      <c r="OGF328" s="24"/>
      <c r="OGG328" s="24"/>
      <c r="OGH328" s="24"/>
      <c r="OGI328" s="24"/>
      <c r="OGJ328" s="24"/>
      <c r="OGK328" s="24"/>
      <c r="OGL328" s="24"/>
      <c r="OGP328" s="3"/>
      <c r="OGQ328" s="31"/>
      <c r="OGR328" s="5"/>
      <c r="OGS328" s="9"/>
      <c r="OGV328" s="2"/>
      <c r="OGY328" s="24"/>
      <c r="OGZ328" s="24"/>
      <c r="OHA328" s="31"/>
      <c r="OHB328" s="24"/>
      <c r="OHC328" s="24"/>
      <c r="OHD328" s="24"/>
      <c r="OHE328" s="24"/>
      <c r="OHF328" s="24"/>
      <c r="OHG328" s="24"/>
      <c r="OHH328" s="24"/>
      <c r="OHI328" s="24"/>
      <c r="OHJ328" s="24"/>
      <c r="OHK328" s="24"/>
      <c r="OHL328" s="24"/>
      <c r="OHM328" s="24"/>
      <c r="OHN328" s="24"/>
      <c r="OHO328" s="24"/>
      <c r="OHP328" s="24"/>
      <c r="OHT328" s="3"/>
      <c r="OHU328" s="31"/>
      <c r="OHV328" s="5"/>
      <c r="OHW328" s="9"/>
      <c r="OHZ328" s="2"/>
      <c r="OIC328" s="24"/>
      <c r="OID328" s="24"/>
      <c r="OIE328" s="31"/>
      <c r="OIF328" s="24"/>
      <c r="OIG328" s="24"/>
      <c r="OIH328" s="24"/>
      <c r="OII328" s="24"/>
      <c r="OIJ328" s="24"/>
      <c r="OIK328" s="24"/>
      <c r="OIL328" s="24"/>
      <c r="OIM328" s="24"/>
      <c r="OIN328" s="24"/>
      <c r="OIO328" s="24"/>
      <c r="OIP328" s="24"/>
      <c r="OIQ328" s="24"/>
      <c r="OIR328" s="24"/>
      <c r="OIS328" s="24"/>
      <c r="OIT328" s="24"/>
      <c r="OIX328" s="3"/>
      <c r="OIY328" s="31"/>
      <c r="OIZ328" s="5"/>
      <c r="OJA328" s="9"/>
      <c r="OJD328" s="2"/>
      <c r="OJG328" s="24"/>
      <c r="OJH328" s="24"/>
      <c r="OJI328" s="31"/>
      <c r="OJJ328" s="24"/>
      <c r="OJK328" s="24"/>
      <c r="OJL328" s="24"/>
      <c r="OJM328" s="24"/>
      <c r="OJN328" s="24"/>
      <c r="OJO328" s="24"/>
      <c r="OJP328" s="24"/>
      <c r="OJQ328" s="24"/>
      <c r="OJR328" s="24"/>
      <c r="OJS328" s="24"/>
      <c r="OJT328" s="24"/>
      <c r="OJU328" s="24"/>
      <c r="OJV328" s="24"/>
      <c r="OJW328" s="24"/>
      <c r="OJX328" s="24"/>
      <c r="OKB328" s="3"/>
      <c r="OKC328" s="31"/>
      <c r="OKD328" s="5"/>
      <c r="OKE328" s="9"/>
      <c r="OKH328" s="2"/>
      <c r="OKK328" s="24"/>
      <c r="OKL328" s="24"/>
      <c r="OKM328" s="31"/>
      <c r="OKN328" s="24"/>
      <c r="OKO328" s="24"/>
      <c r="OKP328" s="24"/>
      <c r="OKQ328" s="24"/>
      <c r="OKR328" s="24"/>
      <c r="OKS328" s="24"/>
      <c r="OKT328" s="24"/>
      <c r="OKU328" s="24"/>
      <c r="OKV328" s="24"/>
      <c r="OKW328" s="24"/>
      <c r="OKX328" s="24"/>
      <c r="OKY328" s="24"/>
      <c r="OKZ328" s="24"/>
      <c r="OLA328" s="24"/>
      <c r="OLB328" s="24"/>
      <c r="OLF328" s="3"/>
      <c r="OLG328" s="31"/>
      <c r="OLH328" s="5"/>
      <c r="OLI328" s="9"/>
      <c r="OLL328" s="2"/>
      <c r="OLO328" s="24"/>
      <c r="OLP328" s="24"/>
      <c r="OLQ328" s="31"/>
      <c r="OLR328" s="24"/>
      <c r="OLS328" s="24"/>
      <c r="OLT328" s="24"/>
      <c r="OLU328" s="24"/>
      <c r="OLV328" s="24"/>
      <c r="OLW328" s="24"/>
      <c r="OLX328" s="24"/>
      <c r="OLY328" s="24"/>
      <c r="OLZ328" s="24"/>
      <c r="OMA328" s="24"/>
      <c r="OMB328" s="24"/>
      <c r="OMC328" s="24"/>
      <c r="OMD328" s="24"/>
      <c r="OME328" s="24"/>
      <c r="OMF328" s="24"/>
      <c r="OMJ328" s="3"/>
      <c r="OMK328" s="31"/>
      <c r="OML328" s="5"/>
      <c r="OMM328" s="9"/>
      <c r="OMP328" s="2"/>
      <c r="OMS328" s="24"/>
      <c r="OMT328" s="24"/>
      <c r="OMU328" s="31"/>
      <c r="OMV328" s="24"/>
      <c r="OMW328" s="24"/>
      <c r="OMX328" s="24"/>
      <c r="OMY328" s="24"/>
      <c r="OMZ328" s="24"/>
      <c r="ONA328" s="24"/>
      <c r="ONB328" s="24"/>
      <c r="ONC328" s="24"/>
      <c r="OND328" s="24"/>
      <c r="ONE328" s="24"/>
      <c r="ONF328" s="24"/>
      <c r="ONG328" s="24"/>
      <c r="ONH328" s="24"/>
      <c r="ONI328" s="24"/>
      <c r="ONJ328" s="24"/>
      <c r="ONN328" s="3"/>
      <c r="ONO328" s="31"/>
      <c r="ONP328" s="5"/>
      <c r="ONQ328" s="9"/>
      <c r="ONT328" s="2"/>
      <c r="ONW328" s="24"/>
      <c r="ONX328" s="24"/>
      <c r="ONY328" s="31"/>
      <c r="ONZ328" s="24"/>
      <c r="OOA328" s="24"/>
      <c r="OOB328" s="24"/>
      <c r="OOC328" s="24"/>
      <c r="OOD328" s="24"/>
      <c r="OOE328" s="24"/>
      <c r="OOF328" s="24"/>
      <c r="OOG328" s="24"/>
      <c r="OOH328" s="24"/>
      <c r="OOI328" s="24"/>
      <c r="OOJ328" s="24"/>
      <c r="OOK328" s="24"/>
      <c r="OOL328" s="24"/>
      <c r="OOM328" s="24"/>
      <c r="OON328" s="24"/>
      <c r="OOR328" s="3"/>
      <c r="OOS328" s="31"/>
      <c r="OOT328" s="5"/>
      <c r="OOU328" s="9"/>
      <c r="OOX328" s="2"/>
      <c r="OPA328" s="24"/>
      <c r="OPB328" s="24"/>
      <c r="OPC328" s="31"/>
      <c r="OPD328" s="24"/>
      <c r="OPE328" s="24"/>
      <c r="OPF328" s="24"/>
      <c r="OPG328" s="24"/>
      <c r="OPH328" s="24"/>
      <c r="OPI328" s="24"/>
      <c r="OPJ328" s="24"/>
      <c r="OPK328" s="24"/>
      <c r="OPL328" s="24"/>
      <c r="OPM328" s="24"/>
      <c r="OPN328" s="24"/>
      <c r="OPO328" s="24"/>
      <c r="OPP328" s="24"/>
      <c r="OPQ328" s="24"/>
      <c r="OPR328" s="24"/>
      <c r="OPV328" s="3"/>
      <c r="OPW328" s="31"/>
      <c r="OPX328" s="5"/>
      <c r="OPY328" s="9"/>
      <c r="OQB328" s="2"/>
      <c r="OQE328" s="24"/>
      <c r="OQF328" s="24"/>
      <c r="OQG328" s="31"/>
      <c r="OQH328" s="24"/>
      <c r="OQI328" s="24"/>
      <c r="OQJ328" s="24"/>
      <c r="OQK328" s="24"/>
      <c r="OQL328" s="24"/>
      <c r="OQM328" s="24"/>
      <c r="OQN328" s="24"/>
      <c r="OQO328" s="24"/>
      <c r="OQP328" s="24"/>
      <c r="OQQ328" s="24"/>
      <c r="OQR328" s="24"/>
      <c r="OQS328" s="24"/>
      <c r="OQT328" s="24"/>
      <c r="OQU328" s="24"/>
      <c r="OQV328" s="24"/>
      <c r="OQZ328" s="3"/>
      <c r="ORA328" s="31"/>
      <c r="ORB328" s="5"/>
      <c r="ORC328" s="9"/>
      <c r="ORF328" s="2"/>
      <c r="ORI328" s="24"/>
      <c r="ORJ328" s="24"/>
      <c r="ORK328" s="31"/>
      <c r="ORL328" s="24"/>
      <c r="ORM328" s="24"/>
      <c r="ORN328" s="24"/>
      <c r="ORO328" s="24"/>
      <c r="ORP328" s="24"/>
      <c r="ORQ328" s="24"/>
      <c r="ORR328" s="24"/>
      <c r="ORS328" s="24"/>
      <c r="ORT328" s="24"/>
      <c r="ORU328" s="24"/>
      <c r="ORV328" s="24"/>
      <c r="ORW328" s="24"/>
      <c r="ORX328" s="24"/>
      <c r="ORY328" s="24"/>
      <c r="ORZ328" s="24"/>
      <c r="OSD328" s="3"/>
      <c r="OSE328" s="31"/>
      <c r="OSF328" s="5"/>
      <c r="OSG328" s="9"/>
      <c r="OSJ328" s="2"/>
      <c r="OSM328" s="24"/>
      <c r="OSN328" s="24"/>
      <c r="OSO328" s="31"/>
      <c r="OSP328" s="24"/>
      <c r="OSQ328" s="24"/>
      <c r="OSR328" s="24"/>
      <c r="OSS328" s="24"/>
      <c r="OST328" s="24"/>
      <c r="OSU328" s="24"/>
      <c r="OSV328" s="24"/>
      <c r="OSW328" s="24"/>
      <c r="OSX328" s="24"/>
      <c r="OSY328" s="24"/>
      <c r="OSZ328" s="24"/>
      <c r="OTA328" s="24"/>
      <c r="OTB328" s="24"/>
      <c r="OTC328" s="24"/>
      <c r="OTD328" s="24"/>
      <c r="OTH328" s="3"/>
      <c r="OTI328" s="31"/>
      <c r="OTJ328" s="5"/>
      <c r="OTK328" s="9"/>
      <c r="OTN328" s="2"/>
      <c r="OTQ328" s="24"/>
      <c r="OTR328" s="24"/>
      <c r="OTS328" s="31"/>
      <c r="OTT328" s="24"/>
      <c r="OTU328" s="24"/>
      <c r="OTV328" s="24"/>
      <c r="OTW328" s="24"/>
      <c r="OTX328" s="24"/>
      <c r="OTY328" s="24"/>
      <c r="OTZ328" s="24"/>
      <c r="OUA328" s="24"/>
      <c r="OUB328" s="24"/>
      <c r="OUC328" s="24"/>
      <c r="OUD328" s="24"/>
      <c r="OUE328" s="24"/>
      <c r="OUF328" s="24"/>
      <c r="OUG328" s="24"/>
      <c r="OUH328" s="24"/>
      <c r="OUL328" s="3"/>
      <c r="OUM328" s="31"/>
      <c r="OUN328" s="5"/>
      <c r="OUO328" s="9"/>
      <c r="OUR328" s="2"/>
      <c r="OUU328" s="24"/>
      <c r="OUV328" s="24"/>
      <c r="OUW328" s="31"/>
      <c r="OUX328" s="24"/>
      <c r="OUY328" s="24"/>
      <c r="OUZ328" s="24"/>
      <c r="OVA328" s="24"/>
      <c r="OVB328" s="24"/>
      <c r="OVC328" s="24"/>
      <c r="OVD328" s="24"/>
      <c r="OVE328" s="24"/>
      <c r="OVF328" s="24"/>
      <c r="OVG328" s="24"/>
      <c r="OVH328" s="24"/>
      <c r="OVI328" s="24"/>
      <c r="OVJ328" s="24"/>
      <c r="OVK328" s="24"/>
      <c r="OVL328" s="24"/>
      <c r="OVP328" s="3"/>
      <c r="OVQ328" s="31"/>
      <c r="OVR328" s="5"/>
      <c r="OVS328" s="9"/>
      <c r="OVV328" s="2"/>
      <c r="OVY328" s="24"/>
      <c r="OVZ328" s="24"/>
      <c r="OWA328" s="31"/>
      <c r="OWB328" s="24"/>
      <c r="OWC328" s="24"/>
      <c r="OWD328" s="24"/>
      <c r="OWE328" s="24"/>
      <c r="OWF328" s="24"/>
      <c r="OWG328" s="24"/>
      <c r="OWH328" s="24"/>
      <c r="OWI328" s="24"/>
      <c r="OWJ328" s="24"/>
      <c r="OWK328" s="24"/>
      <c r="OWL328" s="24"/>
      <c r="OWM328" s="24"/>
      <c r="OWN328" s="24"/>
      <c r="OWO328" s="24"/>
      <c r="OWP328" s="24"/>
      <c r="OWT328" s="3"/>
      <c r="OWU328" s="31"/>
      <c r="OWV328" s="5"/>
      <c r="OWW328" s="9"/>
      <c r="OWZ328" s="2"/>
      <c r="OXC328" s="24"/>
      <c r="OXD328" s="24"/>
      <c r="OXE328" s="31"/>
      <c r="OXF328" s="24"/>
      <c r="OXG328" s="24"/>
      <c r="OXH328" s="24"/>
      <c r="OXI328" s="24"/>
      <c r="OXJ328" s="24"/>
      <c r="OXK328" s="24"/>
      <c r="OXL328" s="24"/>
      <c r="OXM328" s="24"/>
      <c r="OXN328" s="24"/>
      <c r="OXO328" s="24"/>
      <c r="OXP328" s="24"/>
      <c r="OXQ328" s="24"/>
      <c r="OXR328" s="24"/>
      <c r="OXS328" s="24"/>
      <c r="OXT328" s="24"/>
      <c r="OXX328" s="3"/>
      <c r="OXY328" s="31"/>
      <c r="OXZ328" s="5"/>
      <c r="OYA328" s="9"/>
      <c r="OYD328" s="2"/>
      <c r="OYG328" s="24"/>
      <c r="OYH328" s="24"/>
      <c r="OYI328" s="31"/>
      <c r="OYJ328" s="24"/>
      <c r="OYK328" s="24"/>
      <c r="OYL328" s="24"/>
      <c r="OYM328" s="24"/>
      <c r="OYN328" s="24"/>
      <c r="OYO328" s="24"/>
      <c r="OYP328" s="24"/>
      <c r="OYQ328" s="24"/>
      <c r="OYR328" s="24"/>
      <c r="OYS328" s="24"/>
      <c r="OYT328" s="24"/>
      <c r="OYU328" s="24"/>
      <c r="OYV328" s="24"/>
      <c r="OYW328" s="24"/>
      <c r="OYX328" s="24"/>
      <c r="OZB328" s="3"/>
      <c r="OZC328" s="31"/>
      <c r="OZD328" s="5"/>
      <c r="OZE328" s="9"/>
      <c r="OZH328" s="2"/>
      <c r="OZK328" s="24"/>
      <c r="OZL328" s="24"/>
      <c r="OZM328" s="31"/>
      <c r="OZN328" s="24"/>
      <c r="OZO328" s="24"/>
      <c r="OZP328" s="24"/>
      <c r="OZQ328" s="24"/>
      <c r="OZR328" s="24"/>
      <c r="OZS328" s="24"/>
      <c r="OZT328" s="24"/>
      <c r="OZU328" s="24"/>
      <c r="OZV328" s="24"/>
      <c r="OZW328" s="24"/>
      <c r="OZX328" s="24"/>
      <c r="OZY328" s="24"/>
      <c r="OZZ328" s="24"/>
      <c r="PAA328" s="24"/>
      <c r="PAB328" s="24"/>
      <c r="PAF328" s="3"/>
      <c r="PAG328" s="31"/>
      <c r="PAH328" s="5"/>
      <c r="PAI328" s="9"/>
      <c r="PAL328" s="2"/>
      <c r="PAO328" s="24"/>
      <c r="PAP328" s="24"/>
      <c r="PAQ328" s="31"/>
      <c r="PAR328" s="24"/>
      <c r="PAS328" s="24"/>
      <c r="PAT328" s="24"/>
      <c r="PAU328" s="24"/>
      <c r="PAV328" s="24"/>
      <c r="PAW328" s="24"/>
      <c r="PAX328" s="24"/>
      <c r="PAY328" s="24"/>
      <c r="PAZ328" s="24"/>
      <c r="PBA328" s="24"/>
      <c r="PBB328" s="24"/>
      <c r="PBC328" s="24"/>
      <c r="PBD328" s="24"/>
      <c r="PBE328" s="24"/>
      <c r="PBF328" s="24"/>
      <c r="PBJ328" s="3"/>
      <c r="PBK328" s="31"/>
      <c r="PBL328" s="5"/>
      <c r="PBM328" s="9"/>
      <c r="PBP328" s="2"/>
      <c r="PBS328" s="24"/>
      <c r="PBT328" s="24"/>
      <c r="PBU328" s="31"/>
      <c r="PBV328" s="24"/>
      <c r="PBW328" s="24"/>
      <c r="PBX328" s="24"/>
      <c r="PBY328" s="24"/>
      <c r="PBZ328" s="24"/>
      <c r="PCA328" s="24"/>
      <c r="PCB328" s="24"/>
      <c r="PCC328" s="24"/>
      <c r="PCD328" s="24"/>
      <c r="PCE328" s="24"/>
      <c r="PCF328" s="24"/>
      <c r="PCG328" s="24"/>
      <c r="PCH328" s="24"/>
      <c r="PCI328" s="24"/>
      <c r="PCJ328" s="24"/>
      <c r="PCN328" s="3"/>
      <c r="PCO328" s="31"/>
      <c r="PCP328" s="5"/>
      <c r="PCQ328" s="9"/>
      <c r="PCT328" s="2"/>
      <c r="PCW328" s="24"/>
      <c r="PCX328" s="24"/>
      <c r="PCY328" s="31"/>
      <c r="PCZ328" s="24"/>
      <c r="PDA328" s="24"/>
      <c r="PDB328" s="24"/>
      <c r="PDC328" s="24"/>
      <c r="PDD328" s="24"/>
      <c r="PDE328" s="24"/>
      <c r="PDF328" s="24"/>
      <c r="PDG328" s="24"/>
      <c r="PDH328" s="24"/>
      <c r="PDI328" s="24"/>
      <c r="PDJ328" s="24"/>
      <c r="PDK328" s="24"/>
      <c r="PDL328" s="24"/>
      <c r="PDM328" s="24"/>
      <c r="PDN328" s="24"/>
      <c r="PDR328" s="3"/>
      <c r="PDS328" s="31"/>
      <c r="PDT328" s="5"/>
      <c r="PDU328" s="9"/>
      <c r="PDX328" s="2"/>
      <c r="PEA328" s="24"/>
      <c r="PEB328" s="24"/>
      <c r="PEC328" s="31"/>
      <c r="PED328" s="24"/>
      <c r="PEE328" s="24"/>
      <c r="PEF328" s="24"/>
      <c r="PEG328" s="24"/>
      <c r="PEH328" s="24"/>
      <c r="PEI328" s="24"/>
      <c r="PEJ328" s="24"/>
      <c r="PEK328" s="24"/>
      <c r="PEL328" s="24"/>
      <c r="PEM328" s="24"/>
      <c r="PEN328" s="24"/>
      <c r="PEO328" s="24"/>
      <c r="PEP328" s="24"/>
      <c r="PEQ328" s="24"/>
      <c r="PER328" s="24"/>
      <c r="PEV328" s="3"/>
      <c r="PEW328" s="31"/>
      <c r="PEX328" s="5"/>
      <c r="PEY328" s="9"/>
      <c r="PFB328" s="2"/>
      <c r="PFE328" s="24"/>
      <c r="PFF328" s="24"/>
      <c r="PFG328" s="31"/>
      <c r="PFH328" s="24"/>
      <c r="PFI328" s="24"/>
      <c r="PFJ328" s="24"/>
      <c r="PFK328" s="24"/>
      <c r="PFL328" s="24"/>
      <c r="PFM328" s="24"/>
      <c r="PFN328" s="24"/>
      <c r="PFO328" s="24"/>
      <c r="PFP328" s="24"/>
      <c r="PFQ328" s="24"/>
      <c r="PFR328" s="24"/>
      <c r="PFS328" s="24"/>
      <c r="PFT328" s="24"/>
      <c r="PFU328" s="24"/>
      <c r="PFV328" s="24"/>
      <c r="PFZ328" s="3"/>
      <c r="PGA328" s="31"/>
      <c r="PGB328" s="5"/>
      <c r="PGC328" s="9"/>
      <c r="PGF328" s="2"/>
      <c r="PGI328" s="24"/>
      <c r="PGJ328" s="24"/>
      <c r="PGK328" s="31"/>
      <c r="PGL328" s="24"/>
      <c r="PGM328" s="24"/>
      <c r="PGN328" s="24"/>
      <c r="PGO328" s="24"/>
      <c r="PGP328" s="24"/>
      <c r="PGQ328" s="24"/>
      <c r="PGR328" s="24"/>
      <c r="PGS328" s="24"/>
      <c r="PGT328" s="24"/>
      <c r="PGU328" s="24"/>
      <c r="PGV328" s="24"/>
      <c r="PGW328" s="24"/>
      <c r="PGX328" s="24"/>
      <c r="PGY328" s="24"/>
      <c r="PGZ328" s="24"/>
      <c r="PHD328" s="3"/>
      <c r="PHE328" s="31"/>
      <c r="PHF328" s="5"/>
      <c r="PHG328" s="9"/>
      <c r="PHJ328" s="2"/>
      <c r="PHM328" s="24"/>
      <c r="PHN328" s="24"/>
      <c r="PHO328" s="31"/>
      <c r="PHP328" s="24"/>
      <c r="PHQ328" s="24"/>
      <c r="PHR328" s="24"/>
      <c r="PHS328" s="24"/>
      <c r="PHT328" s="24"/>
      <c r="PHU328" s="24"/>
      <c r="PHV328" s="24"/>
      <c r="PHW328" s="24"/>
      <c r="PHX328" s="24"/>
      <c r="PHY328" s="24"/>
      <c r="PHZ328" s="24"/>
      <c r="PIA328" s="24"/>
      <c r="PIB328" s="24"/>
      <c r="PIC328" s="24"/>
      <c r="PID328" s="24"/>
      <c r="PIH328" s="3"/>
      <c r="PII328" s="31"/>
      <c r="PIJ328" s="5"/>
      <c r="PIK328" s="9"/>
      <c r="PIN328" s="2"/>
      <c r="PIQ328" s="24"/>
      <c r="PIR328" s="24"/>
      <c r="PIS328" s="31"/>
      <c r="PIT328" s="24"/>
      <c r="PIU328" s="24"/>
      <c r="PIV328" s="24"/>
      <c r="PIW328" s="24"/>
      <c r="PIX328" s="24"/>
      <c r="PIY328" s="24"/>
      <c r="PIZ328" s="24"/>
      <c r="PJA328" s="24"/>
      <c r="PJB328" s="24"/>
      <c r="PJC328" s="24"/>
      <c r="PJD328" s="24"/>
      <c r="PJE328" s="24"/>
      <c r="PJF328" s="24"/>
      <c r="PJG328" s="24"/>
      <c r="PJH328" s="24"/>
      <c r="PJL328" s="3"/>
      <c r="PJM328" s="31"/>
      <c r="PJN328" s="5"/>
      <c r="PJO328" s="9"/>
      <c r="PJR328" s="2"/>
      <c r="PJU328" s="24"/>
      <c r="PJV328" s="24"/>
      <c r="PJW328" s="31"/>
      <c r="PJX328" s="24"/>
      <c r="PJY328" s="24"/>
      <c r="PJZ328" s="24"/>
      <c r="PKA328" s="24"/>
      <c r="PKB328" s="24"/>
      <c r="PKC328" s="24"/>
      <c r="PKD328" s="24"/>
      <c r="PKE328" s="24"/>
      <c r="PKF328" s="24"/>
      <c r="PKG328" s="24"/>
      <c r="PKH328" s="24"/>
      <c r="PKI328" s="24"/>
      <c r="PKJ328" s="24"/>
      <c r="PKK328" s="24"/>
      <c r="PKL328" s="24"/>
      <c r="PKP328" s="3"/>
      <c r="PKQ328" s="31"/>
      <c r="PKR328" s="5"/>
      <c r="PKS328" s="9"/>
      <c r="PKV328" s="2"/>
      <c r="PKY328" s="24"/>
      <c r="PKZ328" s="24"/>
      <c r="PLA328" s="31"/>
      <c r="PLB328" s="24"/>
      <c r="PLC328" s="24"/>
      <c r="PLD328" s="24"/>
      <c r="PLE328" s="24"/>
      <c r="PLF328" s="24"/>
      <c r="PLG328" s="24"/>
      <c r="PLH328" s="24"/>
      <c r="PLI328" s="24"/>
      <c r="PLJ328" s="24"/>
      <c r="PLK328" s="24"/>
      <c r="PLL328" s="24"/>
      <c r="PLM328" s="24"/>
      <c r="PLN328" s="24"/>
      <c r="PLO328" s="24"/>
      <c r="PLP328" s="24"/>
      <c r="PLT328" s="3"/>
      <c r="PLU328" s="31"/>
      <c r="PLV328" s="5"/>
      <c r="PLW328" s="9"/>
      <c r="PLZ328" s="2"/>
      <c r="PMC328" s="24"/>
      <c r="PMD328" s="24"/>
      <c r="PME328" s="31"/>
      <c r="PMF328" s="24"/>
      <c r="PMG328" s="24"/>
      <c r="PMH328" s="24"/>
      <c r="PMI328" s="24"/>
      <c r="PMJ328" s="24"/>
      <c r="PMK328" s="24"/>
      <c r="PML328" s="24"/>
      <c r="PMM328" s="24"/>
      <c r="PMN328" s="24"/>
      <c r="PMO328" s="24"/>
      <c r="PMP328" s="24"/>
      <c r="PMQ328" s="24"/>
      <c r="PMR328" s="24"/>
      <c r="PMS328" s="24"/>
      <c r="PMT328" s="24"/>
      <c r="PMX328" s="3"/>
      <c r="PMY328" s="31"/>
      <c r="PMZ328" s="5"/>
      <c r="PNA328" s="9"/>
      <c r="PND328" s="2"/>
      <c r="PNG328" s="24"/>
      <c r="PNH328" s="24"/>
      <c r="PNI328" s="31"/>
      <c r="PNJ328" s="24"/>
      <c r="PNK328" s="24"/>
      <c r="PNL328" s="24"/>
      <c r="PNM328" s="24"/>
      <c r="PNN328" s="24"/>
      <c r="PNO328" s="24"/>
      <c r="PNP328" s="24"/>
      <c r="PNQ328" s="24"/>
      <c r="PNR328" s="24"/>
      <c r="PNS328" s="24"/>
      <c r="PNT328" s="24"/>
      <c r="PNU328" s="24"/>
      <c r="PNV328" s="24"/>
      <c r="PNW328" s="24"/>
      <c r="PNX328" s="24"/>
      <c r="POB328" s="3"/>
      <c r="POC328" s="31"/>
      <c r="POD328" s="5"/>
      <c r="POE328" s="9"/>
      <c r="POH328" s="2"/>
      <c r="POK328" s="24"/>
      <c r="POL328" s="24"/>
      <c r="POM328" s="31"/>
      <c r="PON328" s="24"/>
      <c r="POO328" s="24"/>
      <c r="POP328" s="24"/>
      <c r="POQ328" s="24"/>
      <c r="POR328" s="24"/>
      <c r="POS328" s="24"/>
      <c r="POT328" s="24"/>
      <c r="POU328" s="24"/>
      <c r="POV328" s="24"/>
      <c r="POW328" s="24"/>
      <c r="POX328" s="24"/>
      <c r="POY328" s="24"/>
      <c r="POZ328" s="24"/>
      <c r="PPA328" s="24"/>
      <c r="PPB328" s="24"/>
      <c r="PPF328" s="3"/>
      <c r="PPG328" s="31"/>
      <c r="PPH328" s="5"/>
      <c r="PPI328" s="9"/>
      <c r="PPL328" s="2"/>
      <c r="PPO328" s="24"/>
      <c r="PPP328" s="24"/>
      <c r="PPQ328" s="31"/>
      <c r="PPR328" s="24"/>
      <c r="PPS328" s="24"/>
      <c r="PPT328" s="24"/>
      <c r="PPU328" s="24"/>
      <c r="PPV328" s="24"/>
      <c r="PPW328" s="24"/>
      <c r="PPX328" s="24"/>
      <c r="PPY328" s="24"/>
      <c r="PPZ328" s="24"/>
      <c r="PQA328" s="24"/>
      <c r="PQB328" s="24"/>
      <c r="PQC328" s="24"/>
      <c r="PQD328" s="24"/>
      <c r="PQE328" s="24"/>
      <c r="PQF328" s="24"/>
      <c r="PQJ328" s="3"/>
      <c r="PQK328" s="31"/>
      <c r="PQL328" s="5"/>
      <c r="PQM328" s="9"/>
      <c r="PQP328" s="2"/>
      <c r="PQS328" s="24"/>
      <c r="PQT328" s="24"/>
      <c r="PQU328" s="31"/>
      <c r="PQV328" s="24"/>
      <c r="PQW328" s="24"/>
      <c r="PQX328" s="24"/>
      <c r="PQY328" s="24"/>
      <c r="PQZ328" s="24"/>
      <c r="PRA328" s="24"/>
      <c r="PRB328" s="24"/>
      <c r="PRC328" s="24"/>
      <c r="PRD328" s="24"/>
      <c r="PRE328" s="24"/>
      <c r="PRF328" s="24"/>
      <c r="PRG328" s="24"/>
      <c r="PRH328" s="24"/>
      <c r="PRI328" s="24"/>
      <c r="PRJ328" s="24"/>
      <c r="PRN328" s="3"/>
      <c r="PRO328" s="31"/>
      <c r="PRP328" s="5"/>
      <c r="PRQ328" s="9"/>
      <c r="PRT328" s="2"/>
      <c r="PRW328" s="24"/>
      <c r="PRX328" s="24"/>
      <c r="PRY328" s="31"/>
      <c r="PRZ328" s="24"/>
      <c r="PSA328" s="24"/>
      <c r="PSB328" s="24"/>
      <c r="PSC328" s="24"/>
      <c r="PSD328" s="24"/>
      <c r="PSE328" s="24"/>
      <c r="PSF328" s="24"/>
      <c r="PSG328" s="24"/>
      <c r="PSH328" s="24"/>
      <c r="PSI328" s="24"/>
      <c r="PSJ328" s="24"/>
      <c r="PSK328" s="24"/>
      <c r="PSL328" s="24"/>
      <c r="PSM328" s="24"/>
      <c r="PSN328" s="24"/>
      <c r="PSR328" s="3"/>
      <c r="PSS328" s="31"/>
      <c r="PST328" s="5"/>
      <c r="PSU328" s="9"/>
      <c r="PSX328" s="2"/>
      <c r="PTA328" s="24"/>
      <c r="PTB328" s="24"/>
      <c r="PTC328" s="31"/>
      <c r="PTD328" s="24"/>
      <c r="PTE328" s="24"/>
      <c r="PTF328" s="24"/>
      <c r="PTG328" s="24"/>
      <c r="PTH328" s="24"/>
      <c r="PTI328" s="24"/>
      <c r="PTJ328" s="24"/>
      <c r="PTK328" s="24"/>
      <c r="PTL328" s="24"/>
      <c r="PTM328" s="24"/>
      <c r="PTN328" s="24"/>
      <c r="PTO328" s="24"/>
      <c r="PTP328" s="24"/>
      <c r="PTQ328" s="24"/>
      <c r="PTR328" s="24"/>
      <c r="PTV328" s="3"/>
      <c r="PTW328" s="31"/>
      <c r="PTX328" s="5"/>
      <c r="PTY328" s="9"/>
      <c r="PUB328" s="2"/>
      <c r="PUE328" s="24"/>
      <c r="PUF328" s="24"/>
      <c r="PUG328" s="31"/>
      <c r="PUH328" s="24"/>
      <c r="PUI328" s="24"/>
      <c r="PUJ328" s="24"/>
      <c r="PUK328" s="24"/>
      <c r="PUL328" s="24"/>
      <c r="PUM328" s="24"/>
      <c r="PUN328" s="24"/>
      <c r="PUO328" s="24"/>
      <c r="PUP328" s="24"/>
      <c r="PUQ328" s="24"/>
      <c r="PUR328" s="24"/>
      <c r="PUS328" s="24"/>
      <c r="PUT328" s="24"/>
      <c r="PUU328" s="24"/>
      <c r="PUV328" s="24"/>
      <c r="PUZ328" s="3"/>
      <c r="PVA328" s="31"/>
      <c r="PVB328" s="5"/>
      <c r="PVC328" s="9"/>
      <c r="PVF328" s="2"/>
      <c r="PVI328" s="24"/>
      <c r="PVJ328" s="24"/>
      <c r="PVK328" s="31"/>
      <c r="PVL328" s="24"/>
      <c r="PVM328" s="24"/>
      <c r="PVN328" s="24"/>
      <c r="PVO328" s="24"/>
      <c r="PVP328" s="24"/>
      <c r="PVQ328" s="24"/>
      <c r="PVR328" s="24"/>
      <c r="PVS328" s="24"/>
      <c r="PVT328" s="24"/>
      <c r="PVU328" s="24"/>
      <c r="PVV328" s="24"/>
      <c r="PVW328" s="24"/>
      <c r="PVX328" s="24"/>
      <c r="PVY328" s="24"/>
      <c r="PVZ328" s="24"/>
      <c r="PWD328" s="3"/>
      <c r="PWE328" s="31"/>
      <c r="PWF328" s="5"/>
      <c r="PWG328" s="9"/>
      <c r="PWJ328" s="2"/>
      <c r="PWM328" s="24"/>
      <c r="PWN328" s="24"/>
      <c r="PWO328" s="31"/>
      <c r="PWP328" s="24"/>
      <c r="PWQ328" s="24"/>
      <c r="PWR328" s="24"/>
      <c r="PWS328" s="24"/>
      <c r="PWT328" s="24"/>
      <c r="PWU328" s="24"/>
      <c r="PWV328" s="24"/>
      <c r="PWW328" s="24"/>
      <c r="PWX328" s="24"/>
      <c r="PWY328" s="24"/>
      <c r="PWZ328" s="24"/>
      <c r="PXA328" s="24"/>
      <c r="PXB328" s="24"/>
      <c r="PXC328" s="24"/>
      <c r="PXD328" s="24"/>
      <c r="PXH328" s="3"/>
      <c r="PXI328" s="31"/>
      <c r="PXJ328" s="5"/>
      <c r="PXK328" s="9"/>
      <c r="PXN328" s="2"/>
      <c r="PXQ328" s="24"/>
      <c r="PXR328" s="24"/>
      <c r="PXS328" s="31"/>
      <c r="PXT328" s="24"/>
      <c r="PXU328" s="24"/>
      <c r="PXV328" s="24"/>
      <c r="PXW328" s="24"/>
      <c r="PXX328" s="24"/>
      <c r="PXY328" s="24"/>
      <c r="PXZ328" s="24"/>
      <c r="PYA328" s="24"/>
      <c r="PYB328" s="24"/>
      <c r="PYC328" s="24"/>
      <c r="PYD328" s="24"/>
      <c r="PYE328" s="24"/>
      <c r="PYF328" s="24"/>
      <c r="PYG328" s="24"/>
      <c r="PYH328" s="24"/>
      <c r="PYL328" s="3"/>
      <c r="PYM328" s="31"/>
      <c r="PYN328" s="5"/>
      <c r="PYO328" s="9"/>
      <c r="PYR328" s="2"/>
      <c r="PYU328" s="24"/>
      <c r="PYV328" s="24"/>
      <c r="PYW328" s="31"/>
      <c r="PYX328" s="24"/>
      <c r="PYY328" s="24"/>
      <c r="PYZ328" s="24"/>
      <c r="PZA328" s="24"/>
      <c r="PZB328" s="24"/>
      <c r="PZC328" s="24"/>
      <c r="PZD328" s="24"/>
      <c r="PZE328" s="24"/>
      <c r="PZF328" s="24"/>
      <c r="PZG328" s="24"/>
      <c r="PZH328" s="24"/>
      <c r="PZI328" s="24"/>
      <c r="PZJ328" s="24"/>
      <c r="PZK328" s="24"/>
      <c r="PZL328" s="24"/>
      <c r="PZP328" s="3"/>
      <c r="PZQ328" s="31"/>
      <c r="PZR328" s="5"/>
      <c r="PZS328" s="9"/>
      <c r="PZV328" s="2"/>
      <c r="PZY328" s="24"/>
      <c r="PZZ328" s="24"/>
      <c r="QAA328" s="31"/>
      <c r="QAB328" s="24"/>
      <c r="QAC328" s="24"/>
      <c r="QAD328" s="24"/>
      <c r="QAE328" s="24"/>
      <c r="QAF328" s="24"/>
      <c r="QAG328" s="24"/>
      <c r="QAH328" s="24"/>
      <c r="QAI328" s="24"/>
      <c r="QAJ328" s="24"/>
      <c r="QAK328" s="24"/>
      <c r="QAL328" s="24"/>
      <c r="QAM328" s="24"/>
      <c r="QAN328" s="24"/>
      <c r="QAO328" s="24"/>
      <c r="QAP328" s="24"/>
      <c r="QAT328" s="3"/>
      <c r="QAU328" s="31"/>
      <c r="QAV328" s="5"/>
      <c r="QAW328" s="9"/>
      <c r="QAZ328" s="2"/>
      <c r="QBC328" s="24"/>
      <c r="QBD328" s="24"/>
      <c r="QBE328" s="31"/>
      <c r="QBF328" s="24"/>
      <c r="QBG328" s="24"/>
      <c r="QBH328" s="24"/>
      <c r="QBI328" s="24"/>
      <c r="QBJ328" s="24"/>
      <c r="QBK328" s="24"/>
      <c r="QBL328" s="24"/>
      <c r="QBM328" s="24"/>
      <c r="QBN328" s="24"/>
      <c r="QBO328" s="24"/>
      <c r="QBP328" s="24"/>
      <c r="QBQ328" s="24"/>
      <c r="QBR328" s="24"/>
      <c r="QBS328" s="24"/>
      <c r="QBT328" s="24"/>
      <c r="QBX328" s="3"/>
      <c r="QBY328" s="31"/>
      <c r="QBZ328" s="5"/>
      <c r="QCA328" s="9"/>
      <c r="QCD328" s="2"/>
      <c r="QCG328" s="24"/>
      <c r="QCH328" s="24"/>
      <c r="QCI328" s="31"/>
      <c r="QCJ328" s="24"/>
      <c r="QCK328" s="24"/>
      <c r="QCL328" s="24"/>
      <c r="QCM328" s="24"/>
      <c r="QCN328" s="24"/>
      <c r="QCO328" s="24"/>
      <c r="QCP328" s="24"/>
      <c r="QCQ328" s="24"/>
      <c r="QCR328" s="24"/>
      <c r="QCS328" s="24"/>
      <c r="QCT328" s="24"/>
      <c r="QCU328" s="24"/>
      <c r="QCV328" s="24"/>
      <c r="QCW328" s="24"/>
      <c r="QCX328" s="24"/>
      <c r="QDB328" s="3"/>
      <c r="QDC328" s="31"/>
      <c r="QDD328" s="5"/>
      <c r="QDE328" s="9"/>
      <c r="QDH328" s="2"/>
      <c r="QDK328" s="24"/>
      <c r="QDL328" s="24"/>
      <c r="QDM328" s="31"/>
      <c r="QDN328" s="24"/>
      <c r="QDO328" s="24"/>
      <c r="QDP328" s="24"/>
      <c r="QDQ328" s="24"/>
      <c r="QDR328" s="24"/>
      <c r="QDS328" s="24"/>
      <c r="QDT328" s="24"/>
      <c r="QDU328" s="24"/>
      <c r="QDV328" s="24"/>
      <c r="QDW328" s="24"/>
      <c r="QDX328" s="24"/>
      <c r="QDY328" s="24"/>
      <c r="QDZ328" s="24"/>
      <c r="QEA328" s="24"/>
      <c r="QEB328" s="24"/>
      <c r="QEF328" s="3"/>
      <c r="QEG328" s="31"/>
      <c r="QEH328" s="5"/>
      <c r="QEI328" s="9"/>
      <c r="QEL328" s="2"/>
      <c r="QEO328" s="24"/>
      <c r="QEP328" s="24"/>
      <c r="QEQ328" s="31"/>
      <c r="QER328" s="24"/>
      <c r="QES328" s="24"/>
      <c r="QET328" s="24"/>
      <c r="QEU328" s="24"/>
      <c r="QEV328" s="24"/>
      <c r="QEW328" s="24"/>
      <c r="QEX328" s="24"/>
      <c r="QEY328" s="24"/>
      <c r="QEZ328" s="24"/>
      <c r="QFA328" s="24"/>
      <c r="QFB328" s="24"/>
      <c r="QFC328" s="24"/>
      <c r="QFD328" s="24"/>
      <c r="QFE328" s="24"/>
      <c r="QFF328" s="24"/>
      <c r="QFJ328" s="3"/>
      <c r="QFK328" s="31"/>
      <c r="QFL328" s="5"/>
      <c r="QFM328" s="9"/>
      <c r="QFP328" s="2"/>
      <c r="QFS328" s="24"/>
      <c r="QFT328" s="24"/>
      <c r="QFU328" s="31"/>
      <c r="QFV328" s="24"/>
      <c r="QFW328" s="24"/>
      <c r="QFX328" s="24"/>
      <c r="QFY328" s="24"/>
      <c r="QFZ328" s="24"/>
      <c r="QGA328" s="24"/>
      <c r="QGB328" s="24"/>
      <c r="QGC328" s="24"/>
      <c r="QGD328" s="24"/>
      <c r="QGE328" s="24"/>
      <c r="QGF328" s="24"/>
      <c r="QGG328" s="24"/>
      <c r="QGH328" s="24"/>
      <c r="QGI328" s="24"/>
      <c r="QGJ328" s="24"/>
      <c r="QGN328" s="3"/>
      <c r="QGO328" s="31"/>
      <c r="QGP328" s="5"/>
      <c r="QGQ328" s="9"/>
      <c r="QGT328" s="2"/>
      <c r="QGW328" s="24"/>
      <c r="QGX328" s="24"/>
      <c r="QGY328" s="31"/>
      <c r="QGZ328" s="24"/>
      <c r="QHA328" s="24"/>
      <c r="QHB328" s="24"/>
      <c r="QHC328" s="24"/>
      <c r="QHD328" s="24"/>
      <c r="QHE328" s="24"/>
      <c r="QHF328" s="24"/>
      <c r="QHG328" s="24"/>
      <c r="QHH328" s="24"/>
      <c r="QHI328" s="24"/>
      <c r="QHJ328" s="24"/>
      <c r="QHK328" s="24"/>
      <c r="QHL328" s="24"/>
      <c r="QHM328" s="24"/>
      <c r="QHN328" s="24"/>
      <c r="QHR328" s="3"/>
      <c r="QHS328" s="31"/>
      <c r="QHT328" s="5"/>
      <c r="QHU328" s="9"/>
      <c r="QHX328" s="2"/>
      <c r="QIA328" s="24"/>
      <c r="QIB328" s="24"/>
      <c r="QIC328" s="31"/>
      <c r="QID328" s="24"/>
      <c r="QIE328" s="24"/>
      <c r="QIF328" s="24"/>
      <c r="QIG328" s="24"/>
      <c r="QIH328" s="24"/>
      <c r="QII328" s="24"/>
      <c r="QIJ328" s="24"/>
      <c r="QIK328" s="24"/>
      <c r="QIL328" s="24"/>
      <c r="QIM328" s="24"/>
      <c r="QIN328" s="24"/>
      <c r="QIO328" s="24"/>
      <c r="QIP328" s="24"/>
      <c r="QIQ328" s="24"/>
      <c r="QIR328" s="24"/>
      <c r="QIV328" s="3"/>
      <c r="QIW328" s="31"/>
      <c r="QIX328" s="5"/>
      <c r="QIY328" s="9"/>
      <c r="QJB328" s="2"/>
      <c r="QJE328" s="24"/>
      <c r="QJF328" s="24"/>
      <c r="QJG328" s="31"/>
      <c r="QJH328" s="24"/>
      <c r="QJI328" s="24"/>
      <c r="QJJ328" s="24"/>
      <c r="QJK328" s="24"/>
      <c r="QJL328" s="24"/>
      <c r="QJM328" s="24"/>
      <c r="QJN328" s="24"/>
      <c r="QJO328" s="24"/>
      <c r="QJP328" s="24"/>
      <c r="QJQ328" s="24"/>
      <c r="QJR328" s="24"/>
      <c r="QJS328" s="24"/>
      <c r="QJT328" s="24"/>
      <c r="QJU328" s="24"/>
      <c r="QJV328" s="24"/>
      <c r="QJZ328" s="3"/>
      <c r="QKA328" s="31"/>
      <c r="QKB328" s="5"/>
      <c r="QKC328" s="9"/>
      <c r="QKF328" s="2"/>
      <c r="QKI328" s="24"/>
      <c r="QKJ328" s="24"/>
      <c r="QKK328" s="31"/>
      <c r="QKL328" s="24"/>
      <c r="QKM328" s="24"/>
      <c r="QKN328" s="24"/>
      <c r="QKO328" s="24"/>
      <c r="QKP328" s="24"/>
      <c r="QKQ328" s="24"/>
      <c r="QKR328" s="24"/>
      <c r="QKS328" s="24"/>
      <c r="QKT328" s="24"/>
      <c r="QKU328" s="24"/>
      <c r="QKV328" s="24"/>
      <c r="QKW328" s="24"/>
      <c r="QKX328" s="24"/>
      <c r="QKY328" s="24"/>
      <c r="QKZ328" s="24"/>
      <c r="QLD328" s="3"/>
      <c r="QLE328" s="31"/>
      <c r="QLF328" s="5"/>
      <c r="QLG328" s="9"/>
      <c r="QLJ328" s="2"/>
      <c r="QLM328" s="24"/>
      <c r="QLN328" s="24"/>
      <c r="QLO328" s="31"/>
      <c r="QLP328" s="24"/>
      <c r="QLQ328" s="24"/>
      <c r="QLR328" s="24"/>
      <c r="QLS328" s="24"/>
      <c r="QLT328" s="24"/>
      <c r="QLU328" s="24"/>
      <c r="QLV328" s="24"/>
      <c r="QLW328" s="24"/>
      <c r="QLX328" s="24"/>
      <c r="QLY328" s="24"/>
      <c r="QLZ328" s="24"/>
      <c r="QMA328" s="24"/>
      <c r="QMB328" s="24"/>
      <c r="QMC328" s="24"/>
      <c r="QMD328" s="24"/>
      <c r="QMH328" s="3"/>
      <c r="QMI328" s="31"/>
      <c r="QMJ328" s="5"/>
      <c r="QMK328" s="9"/>
      <c r="QMN328" s="2"/>
      <c r="QMQ328" s="24"/>
      <c r="QMR328" s="24"/>
      <c r="QMS328" s="31"/>
      <c r="QMT328" s="24"/>
      <c r="QMU328" s="24"/>
      <c r="QMV328" s="24"/>
      <c r="QMW328" s="24"/>
      <c r="QMX328" s="24"/>
      <c r="QMY328" s="24"/>
      <c r="QMZ328" s="24"/>
      <c r="QNA328" s="24"/>
      <c r="QNB328" s="24"/>
      <c r="QNC328" s="24"/>
      <c r="QND328" s="24"/>
      <c r="QNE328" s="24"/>
      <c r="QNF328" s="24"/>
      <c r="QNG328" s="24"/>
      <c r="QNH328" s="24"/>
      <c r="QNL328" s="3"/>
      <c r="QNM328" s="31"/>
      <c r="QNN328" s="5"/>
      <c r="QNO328" s="9"/>
      <c r="QNR328" s="2"/>
      <c r="QNU328" s="24"/>
      <c r="QNV328" s="24"/>
      <c r="QNW328" s="31"/>
      <c r="QNX328" s="24"/>
      <c r="QNY328" s="24"/>
      <c r="QNZ328" s="24"/>
      <c r="QOA328" s="24"/>
      <c r="QOB328" s="24"/>
      <c r="QOC328" s="24"/>
      <c r="QOD328" s="24"/>
      <c r="QOE328" s="24"/>
      <c r="QOF328" s="24"/>
      <c r="QOG328" s="24"/>
      <c r="QOH328" s="24"/>
      <c r="QOI328" s="24"/>
      <c r="QOJ328" s="24"/>
      <c r="QOK328" s="24"/>
      <c r="QOL328" s="24"/>
      <c r="QOP328" s="3"/>
      <c r="QOQ328" s="31"/>
      <c r="QOR328" s="5"/>
      <c r="QOS328" s="9"/>
      <c r="QOV328" s="2"/>
      <c r="QOY328" s="24"/>
      <c r="QOZ328" s="24"/>
      <c r="QPA328" s="31"/>
      <c r="QPB328" s="24"/>
      <c r="QPC328" s="24"/>
      <c r="QPD328" s="24"/>
      <c r="QPE328" s="24"/>
      <c r="QPF328" s="24"/>
      <c r="QPG328" s="24"/>
      <c r="QPH328" s="24"/>
      <c r="QPI328" s="24"/>
      <c r="QPJ328" s="24"/>
      <c r="QPK328" s="24"/>
      <c r="QPL328" s="24"/>
      <c r="QPM328" s="24"/>
      <c r="QPN328" s="24"/>
      <c r="QPO328" s="24"/>
      <c r="QPP328" s="24"/>
      <c r="QPT328" s="3"/>
      <c r="QPU328" s="31"/>
      <c r="QPV328" s="5"/>
      <c r="QPW328" s="9"/>
      <c r="QPZ328" s="2"/>
      <c r="QQC328" s="24"/>
      <c r="QQD328" s="24"/>
      <c r="QQE328" s="31"/>
      <c r="QQF328" s="24"/>
      <c r="QQG328" s="24"/>
      <c r="QQH328" s="24"/>
      <c r="QQI328" s="24"/>
      <c r="QQJ328" s="24"/>
      <c r="QQK328" s="24"/>
      <c r="QQL328" s="24"/>
      <c r="QQM328" s="24"/>
      <c r="QQN328" s="24"/>
      <c r="QQO328" s="24"/>
      <c r="QQP328" s="24"/>
      <c r="QQQ328" s="24"/>
      <c r="QQR328" s="24"/>
      <c r="QQS328" s="24"/>
      <c r="QQT328" s="24"/>
      <c r="QQX328" s="3"/>
      <c r="QQY328" s="31"/>
      <c r="QQZ328" s="5"/>
      <c r="QRA328" s="9"/>
      <c r="QRD328" s="2"/>
      <c r="QRG328" s="24"/>
      <c r="QRH328" s="24"/>
      <c r="QRI328" s="31"/>
      <c r="QRJ328" s="24"/>
      <c r="QRK328" s="24"/>
      <c r="QRL328" s="24"/>
      <c r="QRM328" s="24"/>
      <c r="QRN328" s="24"/>
      <c r="QRO328" s="24"/>
      <c r="QRP328" s="24"/>
      <c r="QRQ328" s="24"/>
      <c r="QRR328" s="24"/>
      <c r="QRS328" s="24"/>
      <c r="QRT328" s="24"/>
      <c r="QRU328" s="24"/>
      <c r="QRV328" s="24"/>
      <c r="QRW328" s="24"/>
      <c r="QRX328" s="24"/>
      <c r="QSB328" s="3"/>
      <c r="QSC328" s="31"/>
      <c r="QSD328" s="5"/>
      <c r="QSE328" s="9"/>
      <c r="QSH328" s="2"/>
      <c r="QSK328" s="24"/>
      <c r="QSL328" s="24"/>
      <c r="QSM328" s="31"/>
      <c r="QSN328" s="24"/>
      <c r="QSO328" s="24"/>
      <c r="QSP328" s="24"/>
      <c r="QSQ328" s="24"/>
      <c r="QSR328" s="24"/>
      <c r="QSS328" s="24"/>
      <c r="QST328" s="24"/>
      <c r="QSU328" s="24"/>
      <c r="QSV328" s="24"/>
      <c r="QSW328" s="24"/>
      <c r="QSX328" s="24"/>
      <c r="QSY328" s="24"/>
      <c r="QSZ328" s="24"/>
      <c r="QTA328" s="24"/>
      <c r="QTB328" s="24"/>
      <c r="QTF328" s="3"/>
      <c r="QTG328" s="31"/>
      <c r="QTH328" s="5"/>
      <c r="QTI328" s="9"/>
      <c r="QTL328" s="2"/>
      <c r="QTO328" s="24"/>
      <c r="QTP328" s="24"/>
      <c r="QTQ328" s="31"/>
      <c r="QTR328" s="24"/>
      <c r="QTS328" s="24"/>
      <c r="QTT328" s="24"/>
      <c r="QTU328" s="24"/>
      <c r="QTV328" s="24"/>
      <c r="QTW328" s="24"/>
      <c r="QTX328" s="24"/>
      <c r="QTY328" s="24"/>
      <c r="QTZ328" s="24"/>
      <c r="QUA328" s="24"/>
      <c r="QUB328" s="24"/>
      <c r="QUC328" s="24"/>
      <c r="QUD328" s="24"/>
      <c r="QUE328" s="24"/>
      <c r="QUF328" s="24"/>
      <c r="QUJ328" s="3"/>
      <c r="QUK328" s="31"/>
      <c r="QUL328" s="5"/>
      <c r="QUM328" s="9"/>
      <c r="QUP328" s="2"/>
      <c r="QUS328" s="24"/>
      <c r="QUT328" s="24"/>
      <c r="QUU328" s="31"/>
      <c r="QUV328" s="24"/>
      <c r="QUW328" s="24"/>
      <c r="QUX328" s="24"/>
      <c r="QUY328" s="24"/>
      <c r="QUZ328" s="24"/>
      <c r="QVA328" s="24"/>
      <c r="QVB328" s="24"/>
      <c r="QVC328" s="24"/>
      <c r="QVD328" s="24"/>
      <c r="QVE328" s="24"/>
      <c r="QVF328" s="24"/>
      <c r="QVG328" s="24"/>
      <c r="QVH328" s="24"/>
      <c r="QVI328" s="24"/>
      <c r="QVJ328" s="24"/>
      <c r="QVN328" s="3"/>
      <c r="QVO328" s="31"/>
      <c r="QVP328" s="5"/>
      <c r="QVQ328" s="9"/>
      <c r="QVT328" s="2"/>
      <c r="QVW328" s="24"/>
      <c r="QVX328" s="24"/>
      <c r="QVY328" s="31"/>
      <c r="QVZ328" s="24"/>
      <c r="QWA328" s="24"/>
      <c r="QWB328" s="24"/>
      <c r="QWC328" s="24"/>
      <c r="QWD328" s="24"/>
      <c r="QWE328" s="24"/>
      <c r="QWF328" s="24"/>
      <c r="QWG328" s="24"/>
      <c r="QWH328" s="24"/>
      <c r="QWI328" s="24"/>
      <c r="QWJ328" s="24"/>
      <c r="QWK328" s="24"/>
      <c r="QWL328" s="24"/>
      <c r="QWM328" s="24"/>
      <c r="QWN328" s="24"/>
      <c r="QWR328" s="3"/>
      <c r="QWS328" s="31"/>
      <c r="QWT328" s="5"/>
      <c r="QWU328" s="9"/>
      <c r="QWX328" s="2"/>
      <c r="QXA328" s="24"/>
      <c r="QXB328" s="24"/>
      <c r="QXC328" s="31"/>
      <c r="QXD328" s="24"/>
      <c r="QXE328" s="24"/>
      <c r="QXF328" s="24"/>
      <c r="QXG328" s="24"/>
      <c r="QXH328" s="24"/>
      <c r="QXI328" s="24"/>
      <c r="QXJ328" s="24"/>
      <c r="QXK328" s="24"/>
      <c r="QXL328" s="24"/>
      <c r="QXM328" s="24"/>
      <c r="QXN328" s="24"/>
      <c r="QXO328" s="24"/>
      <c r="QXP328" s="24"/>
      <c r="QXQ328" s="24"/>
      <c r="QXR328" s="24"/>
      <c r="QXV328" s="3"/>
      <c r="QXW328" s="31"/>
      <c r="QXX328" s="5"/>
      <c r="QXY328" s="9"/>
      <c r="QYB328" s="2"/>
      <c r="QYE328" s="24"/>
      <c r="QYF328" s="24"/>
      <c r="QYG328" s="31"/>
      <c r="QYH328" s="24"/>
      <c r="QYI328" s="24"/>
      <c r="QYJ328" s="24"/>
      <c r="QYK328" s="24"/>
      <c r="QYL328" s="24"/>
      <c r="QYM328" s="24"/>
      <c r="QYN328" s="24"/>
      <c r="QYO328" s="24"/>
      <c r="QYP328" s="24"/>
      <c r="QYQ328" s="24"/>
      <c r="QYR328" s="24"/>
      <c r="QYS328" s="24"/>
      <c r="QYT328" s="24"/>
      <c r="QYU328" s="24"/>
      <c r="QYV328" s="24"/>
      <c r="QYZ328" s="3"/>
      <c r="QZA328" s="31"/>
      <c r="QZB328" s="5"/>
      <c r="QZC328" s="9"/>
      <c r="QZF328" s="2"/>
      <c r="QZI328" s="24"/>
      <c r="QZJ328" s="24"/>
      <c r="QZK328" s="31"/>
      <c r="QZL328" s="24"/>
      <c r="QZM328" s="24"/>
      <c r="QZN328" s="24"/>
      <c r="QZO328" s="24"/>
      <c r="QZP328" s="24"/>
      <c r="QZQ328" s="24"/>
      <c r="QZR328" s="24"/>
      <c r="QZS328" s="24"/>
      <c r="QZT328" s="24"/>
      <c r="QZU328" s="24"/>
      <c r="QZV328" s="24"/>
      <c r="QZW328" s="24"/>
      <c r="QZX328" s="24"/>
      <c r="QZY328" s="24"/>
      <c r="QZZ328" s="24"/>
      <c r="RAD328" s="3"/>
      <c r="RAE328" s="31"/>
      <c r="RAF328" s="5"/>
      <c r="RAG328" s="9"/>
      <c r="RAJ328" s="2"/>
      <c r="RAM328" s="24"/>
      <c r="RAN328" s="24"/>
      <c r="RAO328" s="31"/>
      <c r="RAP328" s="24"/>
      <c r="RAQ328" s="24"/>
      <c r="RAR328" s="24"/>
      <c r="RAS328" s="24"/>
      <c r="RAT328" s="24"/>
      <c r="RAU328" s="24"/>
      <c r="RAV328" s="24"/>
      <c r="RAW328" s="24"/>
      <c r="RAX328" s="24"/>
      <c r="RAY328" s="24"/>
      <c r="RAZ328" s="24"/>
      <c r="RBA328" s="24"/>
      <c r="RBB328" s="24"/>
      <c r="RBC328" s="24"/>
      <c r="RBD328" s="24"/>
      <c r="RBH328" s="3"/>
      <c r="RBI328" s="31"/>
      <c r="RBJ328" s="5"/>
      <c r="RBK328" s="9"/>
      <c r="RBN328" s="2"/>
      <c r="RBQ328" s="24"/>
      <c r="RBR328" s="24"/>
      <c r="RBS328" s="31"/>
      <c r="RBT328" s="24"/>
      <c r="RBU328" s="24"/>
      <c r="RBV328" s="24"/>
      <c r="RBW328" s="24"/>
      <c r="RBX328" s="24"/>
      <c r="RBY328" s="24"/>
      <c r="RBZ328" s="24"/>
      <c r="RCA328" s="24"/>
      <c r="RCB328" s="24"/>
      <c r="RCC328" s="24"/>
      <c r="RCD328" s="24"/>
      <c r="RCE328" s="24"/>
      <c r="RCF328" s="24"/>
      <c r="RCG328" s="24"/>
      <c r="RCH328" s="24"/>
      <c r="RCL328" s="3"/>
      <c r="RCM328" s="31"/>
      <c r="RCN328" s="5"/>
      <c r="RCO328" s="9"/>
      <c r="RCR328" s="2"/>
      <c r="RCU328" s="24"/>
      <c r="RCV328" s="24"/>
      <c r="RCW328" s="31"/>
      <c r="RCX328" s="24"/>
      <c r="RCY328" s="24"/>
      <c r="RCZ328" s="24"/>
      <c r="RDA328" s="24"/>
      <c r="RDB328" s="24"/>
      <c r="RDC328" s="24"/>
      <c r="RDD328" s="24"/>
      <c r="RDE328" s="24"/>
      <c r="RDF328" s="24"/>
      <c r="RDG328" s="24"/>
      <c r="RDH328" s="24"/>
      <c r="RDI328" s="24"/>
      <c r="RDJ328" s="24"/>
      <c r="RDK328" s="24"/>
      <c r="RDL328" s="24"/>
      <c r="RDP328" s="3"/>
      <c r="RDQ328" s="31"/>
      <c r="RDR328" s="5"/>
      <c r="RDS328" s="9"/>
      <c r="RDV328" s="2"/>
      <c r="RDY328" s="24"/>
      <c r="RDZ328" s="24"/>
      <c r="REA328" s="31"/>
      <c r="REB328" s="24"/>
      <c r="REC328" s="24"/>
      <c r="RED328" s="24"/>
      <c r="REE328" s="24"/>
      <c r="REF328" s="24"/>
      <c r="REG328" s="24"/>
      <c r="REH328" s="24"/>
      <c r="REI328" s="24"/>
      <c r="REJ328" s="24"/>
      <c r="REK328" s="24"/>
      <c r="REL328" s="24"/>
      <c r="REM328" s="24"/>
      <c r="REN328" s="24"/>
      <c r="REO328" s="24"/>
      <c r="REP328" s="24"/>
      <c r="RET328" s="3"/>
      <c r="REU328" s="31"/>
      <c r="REV328" s="5"/>
      <c r="REW328" s="9"/>
      <c r="REZ328" s="2"/>
      <c r="RFC328" s="24"/>
      <c r="RFD328" s="24"/>
      <c r="RFE328" s="31"/>
      <c r="RFF328" s="24"/>
      <c r="RFG328" s="24"/>
      <c r="RFH328" s="24"/>
      <c r="RFI328" s="24"/>
      <c r="RFJ328" s="24"/>
      <c r="RFK328" s="24"/>
      <c r="RFL328" s="24"/>
      <c r="RFM328" s="24"/>
      <c r="RFN328" s="24"/>
      <c r="RFO328" s="24"/>
      <c r="RFP328" s="24"/>
      <c r="RFQ328" s="24"/>
      <c r="RFR328" s="24"/>
      <c r="RFS328" s="24"/>
      <c r="RFT328" s="24"/>
      <c r="RFX328" s="3"/>
      <c r="RFY328" s="31"/>
      <c r="RFZ328" s="5"/>
      <c r="RGA328" s="9"/>
      <c r="RGD328" s="2"/>
      <c r="RGG328" s="24"/>
      <c r="RGH328" s="24"/>
      <c r="RGI328" s="31"/>
      <c r="RGJ328" s="24"/>
      <c r="RGK328" s="24"/>
      <c r="RGL328" s="24"/>
      <c r="RGM328" s="24"/>
      <c r="RGN328" s="24"/>
      <c r="RGO328" s="24"/>
      <c r="RGP328" s="24"/>
      <c r="RGQ328" s="24"/>
      <c r="RGR328" s="24"/>
      <c r="RGS328" s="24"/>
      <c r="RGT328" s="24"/>
      <c r="RGU328" s="24"/>
      <c r="RGV328" s="24"/>
      <c r="RGW328" s="24"/>
      <c r="RGX328" s="24"/>
      <c r="RHB328" s="3"/>
      <c r="RHC328" s="31"/>
      <c r="RHD328" s="5"/>
      <c r="RHE328" s="9"/>
      <c r="RHH328" s="2"/>
      <c r="RHK328" s="24"/>
      <c r="RHL328" s="24"/>
      <c r="RHM328" s="31"/>
      <c r="RHN328" s="24"/>
      <c r="RHO328" s="24"/>
      <c r="RHP328" s="24"/>
      <c r="RHQ328" s="24"/>
      <c r="RHR328" s="24"/>
      <c r="RHS328" s="24"/>
      <c r="RHT328" s="24"/>
      <c r="RHU328" s="24"/>
      <c r="RHV328" s="24"/>
      <c r="RHW328" s="24"/>
      <c r="RHX328" s="24"/>
      <c r="RHY328" s="24"/>
      <c r="RHZ328" s="24"/>
      <c r="RIA328" s="24"/>
      <c r="RIB328" s="24"/>
      <c r="RIF328" s="3"/>
      <c r="RIG328" s="31"/>
      <c r="RIH328" s="5"/>
      <c r="RII328" s="9"/>
      <c r="RIL328" s="2"/>
      <c r="RIO328" s="24"/>
      <c r="RIP328" s="24"/>
      <c r="RIQ328" s="31"/>
      <c r="RIR328" s="24"/>
      <c r="RIS328" s="24"/>
      <c r="RIT328" s="24"/>
      <c r="RIU328" s="24"/>
      <c r="RIV328" s="24"/>
      <c r="RIW328" s="24"/>
      <c r="RIX328" s="24"/>
      <c r="RIY328" s="24"/>
      <c r="RIZ328" s="24"/>
      <c r="RJA328" s="24"/>
      <c r="RJB328" s="24"/>
      <c r="RJC328" s="24"/>
      <c r="RJD328" s="24"/>
      <c r="RJE328" s="24"/>
      <c r="RJF328" s="24"/>
      <c r="RJJ328" s="3"/>
      <c r="RJK328" s="31"/>
      <c r="RJL328" s="5"/>
      <c r="RJM328" s="9"/>
      <c r="RJP328" s="2"/>
      <c r="RJS328" s="24"/>
      <c r="RJT328" s="24"/>
      <c r="RJU328" s="31"/>
      <c r="RJV328" s="24"/>
      <c r="RJW328" s="24"/>
      <c r="RJX328" s="24"/>
      <c r="RJY328" s="24"/>
      <c r="RJZ328" s="24"/>
      <c r="RKA328" s="24"/>
      <c r="RKB328" s="24"/>
      <c r="RKC328" s="24"/>
      <c r="RKD328" s="24"/>
      <c r="RKE328" s="24"/>
      <c r="RKF328" s="24"/>
      <c r="RKG328" s="24"/>
      <c r="RKH328" s="24"/>
      <c r="RKI328" s="24"/>
      <c r="RKJ328" s="24"/>
      <c r="RKN328" s="3"/>
      <c r="RKO328" s="31"/>
      <c r="RKP328" s="5"/>
      <c r="RKQ328" s="9"/>
      <c r="RKT328" s="2"/>
      <c r="RKW328" s="24"/>
      <c r="RKX328" s="24"/>
      <c r="RKY328" s="31"/>
      <c r="RKZ328" s="24"/>
      <c r="RLA328" s="24"/>
      <c r="RLB328" s="24"/>
      <c r="RLC328" s="24"/>
      <c r="RLD328" s="24"/>
      <c r="RLE328" s="24"/>
      <c r="RLF328" s="24"/>
      <c r="RLG328" s="24"/>
      <c r="RLH328" s="24"/>
      <c r="RLI328" s="24"/>
      <c r="RLJ328" s="24"/>
      <c r="RLK328" s="24"/>
      <c r="RLL328" s="24"/>
      <c r="RLM328" s="24"/>
      <c r="RLN328" s="24"/>
      <c r="RLR328" s="3"/>
      <c r="RLS328" s="31"/>
      <c r="RLT328" s="5"/>
      <c r="RLU328" s="9"/>
      <c r="RLX328" s="2"/>
      <c r="RMA328" s="24"/>
      <c r="RMB328" s="24"/>
      <c r="RMC328" s="31"/>
      <c r="RMD328" s="24"/>
      <c r="RME328" s="24"/>
      <c r="RMF328" s="24"/>
      <c r="RMG328" s="24"/>
      <c r="RMH328" s="24"/>
      <c r="RMI328" s="24"/>
      <c r="RMJ328" s="24"/>
      <c r="RMK328" s="24"/>
      <c r="RML328" s="24"/>
      <c r="RMM328" s="24"/>
      <c r="RMN328" s="24"/>
      <c r="RMO328" s="24"/>
      <c r="RMP328" s="24"/>
      <c r="RMQ328" s="24"/>
      <c r="RMR328" s="24"/>
      <c r="RMV328" s="3"/>
      <c r="RMW328" s="31"/>
      <c r="RMX328" s="5"/>
      <c r="RMY328" s="9"/>
      <c r="RNB328" s="2"/>
      <c r="RNE328" s="24"/>
      <c r="RNF328" s="24"/>
      <c r="RNG328" s="31"/>
      <c r="RNH328" s="24"/>
      <c r="RNI328" s="24"/>
      <c r="RNJ328" s="24"/>
      <c r="RNK328" s="24"/>
      <c r="RNL328" s="24"/>
      <c r="RNM328" s="24"/>
      <c r="RNN328" s="24"/>
      <c r="RNO328" s="24"/>
      <c r="RNP328" s="24"/>
      <c r="RNQ328" s="24"/>
      <c r="RNR328" s="24"/>
      <c r="RNS328" s="24"/>
      <c r="RNT328" s="24"/>
      <c r="RNU328" s="24"/>
      <c r="RNV328" s="24"/>
      <c r="RNZ328" s="3"/>
      <c r="ROA328" s="31"/>
      <c r="ROB328" s="5"/>
      <c r="ROC328" s="9"/>
      <c r="ROF328" s="2"/>
      <c r="ROI328" s="24"/>
      <c r="ROJ328" s="24"/>
      <c r="ROK328" s="31"/>
      <c r="ROL328" s="24"/>
      <c r="ROM328" s="24"/>
      <c r="RON328" s="24"/>
      <c r="ROO328" s="24"/>
      <c r="ROP328" s="24"/>
      <c r="ROQ328" s="24"/>
      <c r="ROR328" s="24"/>
      <c r="ROS328" s="24"/>
      <c r="ROT328" s="24"/>
      <c r="ROU328" s="24"/>
      <c r="ROV328" s="24"/>
      <c r="ROW328" s="24"/>
      <c r="ROX328" s="24"/>
      <c r="ROY328" s="24"/>
      <c r="ROZ328" s="24"/>
      <c r="RPD328" s="3"/>
      <c r="RPE328" s="31"/>
      <c r="RPF328" s="5"/>
      <c r="RPG328" s="9"/>
      <c r="RPJ328" s="2"/>
      <c r="RPM328" s="24"/>
      <c r="RPN328" s="24"/>
      <c r="RPO328" s="31"/>
      <c r="RPP328" s="24"/>
      <c r="RPQ328" s="24"/>
      <c r="RPR328" s="24"/>
      <c r="RPS328" s="24"/>
      <c r="RPT328" s="24"/>
      <c r="RPU328" s="24"/>
      <c r="RPV328" s="24"/>
      <c r="RPW328" s="24"/>
      <c r="RPX328" s="24"/>
      <c r="RPY328" s="24"/>
      <c r="RPZ328" s="24"/>
      <c r="RQA328" s="24"/>
      <c r="RQB328" s="24"/>
      <c r="RQC328" s="24"/>
      <c r="RQD328" s="24"/>
      <c r="RQH328" s="3"/>
      <c r="RQI328" s="31"/>
      <c r="RQJ328" s="5"/>
      <c r="RQK328" s="9"/>
      <c r="RQN328" s="2"/>
      <c r="RQQ328" s="24"/>
      <c r="RQR328" s="24"/>
      <c r="RQS328" s="31"/>
      <c r="RQT328" s="24"/>
      <c r="RQU328" s="24"/>
      <c r="RQV328" s="24"/>
      <c r="RQW328" s="24"/>
      <c r="RQX328" s="24"/>
      <c r="RQY328" s="24"/>
      <c r="RQZ328" s="24"/>
      <c r="RRA328" s="24"/>
      <c r="RRB328" s="24"/>
      <c r="RRC328" s="24"/>
      <c r="RRD328" s="24"/>
      <c r="RRE328" s="24"/>
      <c r="RRF328" s="24"/>
      <c r="RRG328" s="24"/>
      <c r="RRH328" s="24"/>
      <c r="RRL328" s="3"/>
      <c r="RRM328" s="31"/>
      <c r="RRN328" s="5"/>
      <c r="RRO328" s="9"/>
      <c r="RRR328" s="2"/>
      <c r="RRU328" s="24"/>
      <c r="RRV328" s="24"/>
      <c r="RRW328" s="31"/>
      <c r="RRX328" s="24"/>
      <c r="RRY328" s="24"/>
      <c r="RRZ328" s="24"/>
      <c r="RSA328" s="24"/>
      <c r="RSB328" s="24"/>
      <c r="RSC328" s="24"/>
      <c r="RSD328" s="24"/>
      <c r="RSE328" s="24"/>
      <c r="RSF328" s="24"/>
      <c r="RSG328" s="24"/>
      <c r="RSH328" s="24"/>
      <c r="RSI328" s="24"/>
      <c r="RSJ328" s="24"/>
      <c r="RSK328" s="24"/>
      <c r="RSL328" s="24"/>
      <c r="RSP328" s="3"/>
      <c r="RSQ328" s="31"/>
      <c r="RSR328" s="5"/>
      <c r="RSS328" s="9"/>
      <c r="RSV328" s="2"/>
      <c r="RSY328" s="24"/>
      <c r="RSZ328" s="24"/>
      <c r="RTA328" s="31"/>
      <c r="RTB328" s="24"/>
      <c r="RTC328" s="24"/>
      <c r="RTD328" s="24"/>
      <c r="RTE328" s="24"/>
      <c r="RTF328" s="24"/>
      <c r="RTG328" s="24"/>
      <c r="RTH328" s="24"/>
      <c r="RTI328" s="24"/>
      <c r="RTJ328" s="24"/>
      <c r="RTK328" s="24"/>
      <c r="RTL328" s="24"/>
      <c r="RTM328" s="24"/>
      <c r="RTN328" s="24"/>
      <c r="RTO328" s="24"/>
      <c r="RTP328" s="24"/>
      <c r="RTT328" s="3"/>
      <c r="RTU328" s="31"/>
      <c r="RTV328" s="5"/>
      <c r="RTW328" s="9"/>
      <c r="RTZ328" s="2"/>
      <c r="RUC328" s="24"/>
      <c r="RUD328" s="24"/>
      <c r="RUE328" s="31"/>
      <c r="RUF328" s="24"/>
      <c r="RUG328" s="24"/>
      <c r="RUH328" s="24"/>
      <c r="RUI328" s="24"/>
      <c r="RUJ328" s="24"/>
      <c r="RUK328" s="24"/>
      <c r="RUL328" s="24"/>
      <c r="RUM328" s="24"/>
      <c r="RUN328" s="24"/>
      <c r="RUO328" s="24"/>
      <c r="RUP328" s="24"/>
      <c r="RUQ328" s="24"/>
      <c r="RUR328" s="24"/>
      <c r="RUS328" s="24"/>
      <c r="RUT328" s="24"/>
      <c r="RUX328" s="3"/>
      <c r="RUY328" s="31"/>
      <c r="RUZ328" s="5"/>
      <c r="RVA328" s="9"/>
      <c r="RVD328" s="2"/>
      <c r="RVG328" s="24"/>
      <c r="RVH328" s="24"/>
      <c r="RVI328" s="31"/>
      <c r="RVJ328" s="24"/>
      <c r="RVK328" s="24"/>
      <c r="RVL328" s="24"/>
      <c r="RVM328" s="24"/>
      <c r="RVN328" s="24"/>
      <c r="RVO328" s="24"/>
      <c r="RVP328" s="24"/>
      <c r="RVQ328" s="24"/>
      <c r="RVR328" s="24"/>
      <c r="RVS328" s="24"/>
      <c r="RVT328" s="24"/>
      <c r="RVU328" s="24"/>
      <c r="RVV328" s="24"/>
      <c r="RVW328" s="24"/>
      <c r="RVX328" s="24"/>
      <c r="RWB328" s="3"/>
      <c r="RWC328" s="31"/>
      <c r="RWD328" s="5"/>
      <c r="RWE328" s="9"/>
      <c r="RWH328" s="2"/>
      <c r="RWK328" s="24"/>
      <c r="RWL328" s="24"/>
      <c r="RWM328" s="31"/>
      <c r="RWN328" s="24"/>
      <c r="RWO328" s="24"/>
      <c r="RWP328" s="24"/>
      <c r="RWQ328" s="24"/>
      <c r="RWR328" s="24"/>
      <c r="RWS328" s="24"/>
      <c r="RWT328" s="24"/>
      <c r="RWU328" s="24"/>
      <c r="RWV328" s="24"/>
      <c r="RWW328" s="24"/>
      <c r="RWX328" s="24"/>
      <c r="RWY328" s="24"/>
      <c r="RWZ328" s="24"/>
      <c r="RXA328" s="24"/>
      <c r="RXB328" s="24"/>
      <c r="RXF328" s="3"/>
      <c r="RXG328" s="31"/>
      <c r="RXH328" s="5"/>
      <c r="RXI328" s="9"/>
      <c r="RXL328" s="2"/>
      <c r="RXO328" s="24"/>
      <c r="RXP328" s="24"/>
      <c r="RXQ328" s="31"/>
      <c r="RXR328" s="24"/>
      <c r="RXS328" s="24"/>
      <c r="RXT328" s="24"/>
      <c r="RXU328" s="24"/>
      <c r="RXV328" s="24"/>
      <c r="RXW328" s="24"/>
      <c r="RXX328" s="24"/>
      <c r="RXY328" s="24"/>
      <c r="RXZ328" s="24"/>
      <c r="RYA328" s="24"/>
      <c r="RYB328" s="24"/>
      <c r="RYC328" s="24"/>
      <c r="RYD328" s="24"/>
      <c r="RYE328" s="24"/>
      <c r="RYF328" s="24"/>
      <c r="RYJ328" s="3"/>
      <c r="RYK328" s="31"/>
      <c r="RYL328" s="5"/>
      <c r="RYM328" s="9"/>
      <c r="RYP328" s="2"/>
      <c r="RYS328" s="24"/>
      <c r="RYT328" s="24"/>
      <c r="RYU328" s="31"/>
      <c r="RYV328" s="24"/>
      <c r="RYW328" s="24"/>
      <c r="RYX328" s="24"/>
      <c r="RYY328" s="24"/>
      <c r="RYZ328" s="24"/>
      <c r="RZA328" s="24"/>
      <c r="RZB328" s="24"/>
      <c r="RZC328" s="24"/>
      <c r="RZD328" s="24"/>
      <c r="RZE328" s="24"/>
      <c r="RZF328" s="24"/>
      <c r="RZG328" s="24"/>
      <c r="RZH328" s="24"/>
      <c r="RZI328" s="24"/>
      <c r="RZJ328" s="24"/>
      <c r="RZN328" s="3"/>
      <c r="RZO328" s="31"/>
      <c r="RZP328" s="5"/>
      <c r="RZQ328" s="9"/>
      <c r="RZT328" s="2"/>
      <c r="RZW328" s="24"/>
      <c r="RZX328" s="24"/>
      <c r="RZY328" s="31"/>
      <c r="RZZ328" s="24"/>
      <c r="SAA328" s="24"/>
      <c r="SAB328" s="24"/>
      <c r="SAC328" s="24"/>
      <c r="SAD328" s="24"/>
      <c r="SAE328" s="24"/>
      <c r="SAF328" s="24"/>
      <c r="SAG328" s="24"/>
      <c r="SAH328" s="24"/>
      <c r="SAI328" s="24"/>
      <c r="SAJ328" s="24"/>
      <c r="SAK328" s="24"/>
      <c r="SAL328" s="24"/>
      <c r="SAM328" s="24"/>
      <c r="SAN328" s="24"/>
      <c r="SAR328" s="3"/>
      <c r="SAS328" s="31"/>
      <c r="SAT328" s="5"/>
      <c r="SAU328" s="9"/>
      <c r="SAX328" s="2"/>
      <c r="SBA328" s="24"/>
      <c r="SBB328" s="24"/>
      <c r="SBC328" s="31"/>
      <c r="SBD328" s="24"/>
      <c r="SBE328" s="24"/>
      <c r="SBF328" s="24"/>
      <c r="SBG328" s="24"/>
      <c r="SBH328" s="24"/>
      <c r="SBI328" s="24"/>
      <c r="SBJ328" s="24"/>
      <c r="SBK328" s="24"/>
      <c r="SBL328" s="24"/>
      <c r="SBM328" s="24"/>
      <c r="SBN328" s="24"/>
      <c r="SBO328" s="24"/>
      <c r="SBP328" s="24"/>
      <c r="SBQ328" s="24"/>
      <c r="SBR328" s="24"/>
      <c r="SBV328" s="3"/>
      <c r="SBW328" s="31"/>
      <c r="SBX328" s="5"/>
      <c r="SBY328" s="9"/>
      <c r="SCB328" s="2"/>
      <c r="SCE328" s="24"/>
      <c r="SCF328" s="24"/>
      <c r="SCG328" s="31"/>
      <c r="SCH328" s="24"/>
      <c r="SCI328" s="24"/>
      <c r="SCJ328" s="24"/>
      <c r="SCK328" s="24"/>
      <c r="SCL328" s="24"/>
      <c r="SCM328" s="24"/>
      <c r="SCN328" s="24"/>
      <c r="SCO328" s="24"/>
      <c r="SCP328" s="24"/>
      <c r="SCQ328" s="24"/>
      <c r="SCR328" s="24"/>
      <c r="SCS328" s="24"/>
      <c r="SCT328" s="24"/>
      <c r="SCU328" s="24"/>
      <c r="SCV328" s="24"/>
      <c r="SCZ328" s="3"/>
      <c r="SDA328" s="31"/>
      <c r="SDB328" s="5"/>
      <c r="SDC328" s="9"/>
      <c r="SDF328" s="2"/>
      <c r="SDI328" s="24"/>
      <c r="SDJ328" s="24"/>
      <c r="SDK328" s="31"/>
      <c r="SDL328" s="24"/>
      <c r="SDM328" s="24"/>
      <c r="SDN328" s="24"/>
      <c r="SDO328" s="24"/>
      <c r="SDP328" s="24"/>
      <c r="SDQ328" s="24"/>
      <c r="SDR328" s="24"/>
      <c r="SDS328" s="24"/>
      <c r="SDT328" s="24"/>
      <c r="SDU328" s="24"/>
      <c r="SDV328" s="24"/>
      <c r="SDW328" s="24"/>
      <c r="SDX328" s="24"/>
      <c r="SDY328" s="24"/>
      <c r="SDZ328" s="24"/>
      <c r="SED328" s="3"/>
      <c r="SEE328" s="31"/>
      <c r="SEF328" s="5"/>
      <c r="SEG328" s="9"/>
      <c r="SEJ328" s="2"/>
      <c r="SEM328" s="24"/>
      <c r="SEN328" s="24"/>
      <c r="SEO328" s="31"/>
      <c r="SEP328" s="24"/>
      <c r="SEQ328" s="24"/>
      <c r="SER328" s="24"/>
      <c r="SES328" s="24"/>
      <c r="SET328" s="24"/>
      <c r="SEU328" s="24"/>
      <c r="SEV328" s="24"/>
      <c r="SEW328" s="24"/>
      <c r="SEX328" s="24"/>
      <c r="SEY328" s="24"/>
      <c r="SEZ328" s="24"/>
      <c r="SFA328" s="24"/>
      <c r="SFB328" s="24"/>
      <c r="SFC328" s="24"/>
      <c r="SFD328" s="24"/>
      <c r="SFH328" s="3"/>
      <c r="SFI328" s="31"/>
      <c r="SFJ328" s="5"/>
      <c r="SFK328" s="9"/>
      <c r="SFN328" s="2"/>
      <c r="SFQ328" s="24"/>
      <c r="SFR328" s="24"/>
      <c r="SFS328" s="31"/>
      <c r="SFT328" s="24"/>
      <c r="SFU328" s="24"/>
      <c r="SFV328" s="24"/>
      <c r="SFW328" s="24"/>
      <c r="SFX328" s="24"/>
      <c r="SFY328" s="24"/>
      <c r="SFZ328" s="24"/>
      <c r="SGA328" s="24"/>
      <c r="SGB328" s="24"/>
      <c r="SGC328" s="24"/>
      <c r="SGD328" s="24"/>
      <c r="SGE328" s="24"/>
      <c r="SGF328" s="24"/>
      <c r="SGG328" s="24"/>
      <c r="SGH328" s="24"/>
      <c r="SGL328" s="3"/>
      <c r="SGM328" s="31"/>
      <c r="SGN328" s="5"/>
      <c r="SGO328" s="9"/>
      <c r="SGR328" s="2"/>
      <c r="SGU328" s="24"/>
      <c r="SGV328" s="24"/>
      <c r="SGW328" s="31"/>
      <c r="SGX328" s="24"/>
      <c r="SGY328" s="24"/>
      <c r="SGZ328" s="24"/>
      <c r="SHA328" s="24"/>
      <c r="SHB328" s="24"/>
      <c r="SHC328" s="24"/>
      <c r="SHD328" s="24"/>
      <c r="SHE328" s="24"/>
      <c r="SHF328" s="24"/>
      <c r="SHG328" s="24"/>
      <c r="SHH328" s="24"/>
      <c r="SHI328" s="24"/>
      <c r="SHJ328" s="24"/>
      <c r="SHK328" s="24"/>
      <c r="SHL328" s="24"/>
      <c r="SHP328" s="3"/>
      <c r="SHQ328" s="31"/>
      <c r="SHR328" s="5"/>
      <c r="SHS328" s="9"/>
      <c r="SHV328" s="2"/>
      <c r="SHY328" s="24"/>
      <c r="SHZ328" s="24"/>
      <c r="SIA328" s="31"/>
      <c r="SIB328" s="24"/>
      <c r="SIC328" s="24"/>
      <c r="SID328" s="24"/>
      <c r="SIE328" s="24"/>
      <c r="SIF328" s="24"/>
      <c r="SIG328" s="24"/>
      <c r="SIH328" s="24"/>
      <c r="SII328" s="24"/>
      <c r="SIJ328" s="24"/>
      <c r="SIK328" s="24"/>
      <c r="SIL328" s="24"/>
      <c r="SIM328" s="24"/>
      <c r="SIN328" s="24"/>
      <c r="SIO328" s="24"/>
      <c r="SIP328" s="24"/>
      <c r="SIT328" s="3"/>
      <c r="SIU328" s="31"/>
      <c r="SIV328" s="5"/>
      <c r="SIW328" s="9"/>
      <c r="SIZ328" s="2"/>
      <c r="SJC328" s="24"/>
      <c r="SJD328" s="24"/>
      <c r="SJE328" s="31"/>
      <c r="SJF328" s="24"/>
      <c r="SJG328" s="24"/>
      <c r="SJH328" s="24"/>
      <c r="SJI328" s="24"/>
      <c r="SJJ328" s="24"/>
      <c r="SJK328" s="24"/>
      <c r="SJL328" s="24"/>
      <c r="SJM328" s="24"/>
      <c r="SJN328" s="24"/>
      <c r="SJO328" s="24"/>
      <c r="SJP328" s="24"/>
      <c r="SJQ328" s="24"/>
      <c r="SJR328" s="24"/>
      <c r="SJS328" s="24"/>
      <c r="SJT328" s="24"/>
      <c r="SJX328" s="3"/>
      <c r="SJY328" s="31"/>
      <c r="SJZ328" s="5"/>
      <c r="SKA328" s="9"/>
      <c r="SKD328" s="2"/>
      <c r="SKG328" s="24"/>
      <c r="SKH328" s="24"/>
      <c r="SKI328" s="31"/>
      <c r="SKJ328" s="24"/>
      <c r="SKK328" s="24"/>
      <c r="SKL328" s="24"/>
      <c r="SKM328" s="24"/>
      <c r="SKN328" s="24"/>
      <c r="SKO328" s="24"/>
      <c r="SKP328" s="24"/>
      <c r="SKQ328" s="24"/>
      <c r="SKR328" s="24"/>
      <c r="SKS328" s="24"/>
      <c r="SKT328" s="24"/>
      <c r="SKU328" s="24"/>
      <c r="SKV328" s="24"/>
      <c r="SKW328" s="24"/>
      <c r="SKX328" s="24"/>
      <c r="SLB328" s="3"/>
      <c r="SLC328" s="31"/>
      <c r="SLD328" s="5"/>
      <c r="SLE328" s="9"/>
      <c r="SLH328" s="2"/>
      <c r="SLK328" s="24"/>
      <c r="SLL328" s="24"/>
      <c r="SLM328" s="31"/>
      <c r="SLN328" s="24"/>
      <c r="SLO328" s="24"/>
      <c r="SLP328" s="24"/>
      <c r="SLQ328" s="24"/>
      <c r="SLR328" s="24"/>
      <c r="SLS328" s="24"/>
      <c r="SLT328" s="24"/>
      <c r="SLU328" s="24"/>
      <c r="SLV328" s="24"/>
      <c r="SLW328" s="24"/>
      <c r="SLX328" s="24"/>
      <c r="SLY328" s="24"/>
      <c r="SLZ328" s="24"/>
      <c r="SMA328" s="24"/>
      <c r="SMB328" s="24"/>
      <c r="SMF328" s="3"/>
      <c r="SMG328" s="31"/>
      <c r="SMH328" s="5"/>
      <c r="SMI328" s="9"/>
      <c r="SML328" s="2"/>
      <c r="SMO328" s="24"/>
      <c r="SMP328" s="24"/>
      <c r="SMQ328" s="31"/>
      <c r="SMR328" s="24"/>
      <c r="SMS328" s="24"/>
      <c r="SMT328" s="24"/>
      <c r="SMU328" s="24"/>
      <c r="SMV328" s="24"/>
      <c r="SMW328" s="24"/>
      <c r="SMX328" s="24"/>
      <c r="SMY328" s="24"/>
      <c r="SMZ328" s="24"/>
      <c r="SNA328" s="24"/>
      <c r="SNB328" s="24"/>
      <c r="SNC328" s="24"/>
      <c r="SND328" s="24"/>
      <c r="SNE328" s="24"/>
      <c r="SNF328" s="24"/>
      <c r="SNJ328" s="3"/>
      <c r="SNK328" s="31"/>
      <c r="SNL328" s="5"/>
      <c r="SNM328" s="9"/>
      <c r="SNP328" s="2"/>
      <c r="SNS328" s="24"/>
      <c r="SNT328" s="24"/>
      <c r="SNU328" s="31"/>
      <c r="SNV328" s="24"/>
      <c r="SNW328" s="24"/>
      <c r="SNX328" s="24"/>
      <c r="SNY328" s="24"/>
      <c r="SNZ328" s="24"/>
      <c r="SOA328" s="24"/>
      <c r="SOB328" s="24"/>
      <c r="SOC328" s="24"/>
      <c r="SOD328" s="24"/>
      <c r="SOE328" s="24"/>
      <c r="SOF328" s="24"/>
      <c r="SOG328" s="24"/>
      <c r="SOH328" s="24"/>
      <c r="SOI328" s="24"/>
      <c r="SOJ328" s="24"/>
      <c r="SON328" s="3"/>
      <c r="SOO328" s="31"/>
      <c r="SOP328" s="5"/>
      <c r="SOQ328" s="9"/>
      <c r="SOT328" s="2"/>
      <c r="SOW328" s="24"/>
      <c r="SOX328" s="24"/>
      <c r="SOY328" s="31"/>
      <c r="SOZ328" s="24"/>
      <c r="SPA328" s="24"/>
      <c r="SPB328" s="24"/>
      <c r="SPC328" s="24"/>
      <c r="SPD328" s="24"/>
      <c r="SPE328" s="24"/>
      <c r="SPF328" s="24"/>
      <c r="SPG328" s="24"/>
      <c r="SPH328" s="24"/>
      <c r="SPI328" s="24"/>
      <c r="SPJ328" s="24"/>
      <c r="SPK328" s="24"/>
      <c r="SPL328" s="24"/>
      <c r="SPM328" s="24"/>
      <c r="SPN328" s="24"/>
      <c r="SPR328" s="3"/>
      <c r="SPS328" s="31"/>
      <c r="SPT328" s="5"/>
      <c r="SPU328" s="9"/>
      <c r="SPX328" s="2"/>
      <c r="SQA328" s="24"/>
      <c r="SQB328" s="24"/>
      <c r="SQC328" s="31"/>
      <c r="SQD328" s="24"/>
      <c r="SQE328" s="24"/>
      <c r="SQF328" s="24"/>
      <c r="SQG328" s="24"/>
      <c r="SQH328" s="24"/>
      <c r="SQI328" s="24"/>
      <c r="SQJ328" s="24"/>
      <c r="SQK328" s="24"/>
      <c r="SQL328" s="24"/>
      <c r="SQM328" s="24"/>
      <c r="SQN328" s="24"/>
      <c r="SQO328" s="24"/>
      <c r="SQP328" s="24"/>
      <c r="SQQ328" s="24"/>
      <c r="SQR328" s="24"/>
      <c r="SQV328" s="3"/>
      <c r="SQW328" s="31"/>
      <c r="SQX328" s="5"/>
      <c r="SQY328" s="9"/>
      <c r="SRB328" s="2"/>
      <c r="SRE328" s="24"/>
      <c r="SRF328" s="24"/>
      <c r="SRG328" s="31"/>
      <c r="SRH328" s="24"/>
      <c r="SRI328" s="24"/>
      <c r="SRJ328" s="24"/>
      <c r="SRK328" s="24"/>
      <c r="SRL328" s="24"/>
      <c r="SRM328" s="24"/>
      <c r="SRN328" s="24"/>
      <c r="SRO328" s="24"/>
      <c r="SRP328" s="24"/>
      <c r="SRQ328" s="24"/>
      <c r="SRR328" s="24"/>
      <c r="SRS328" s="24"/>
      <c r="SRT328" s="24"/>
      <c r="SRU328" s="24"/>
      <c r="SRV328" s="24"/>
      <c r="SRZ328" s="3"/>
      <c r="SSA328" s="31"/>
      <c r="SSB328" s="5"/>
      <c r="SSC328" s="9"/>
      <c r="SSF328" s="2"/>
      <c r="SSI328" s="24"/>
      <c r="SSJ328" s="24"/>
      <c r="SSK328" s="31"/>
      <c r="SSL328" s="24"/>
      <c r="SSM328" s="24"/>
      <c r="SSN328" s="24"/>
      <c r="SSO328" s="24"/>
      <c r="SSP328" s="24"/>
      <c r="SSQ328" s="24"/>
      <c r="SSR328" s="24"/>
      <c r="SSS328" s="24"/>
      <c r="SST328" s="24"/>
      <c r="SSU328" s="24"/>
      <c r="SSV328" s="24"/>
      <c r="SSW328" s="24"/>
      <c r="SSX328" s="24"/>
      <c r="SSY328" s="24"/>
      <c r="SSZ328" s="24"/>
      <c r="STD328" s="3"/>
      <c r="STE328" s="31"/>
      <c r="STF328" s="5"/>
      <c r="STG328" s="9"/>
      <c r="STJ328" s="2"/>
      <c r="STM328" s="24"/>
      <c r="STN328" s="24"/>
      <c r="STO328" s="31"/>
      <c r="STP328" s="24"/>
      <c r="STQ328" s="24"/>
      <c r="STR328" s="24"/>
      <c r="STS328" s="24"/>
      <c r="STT328" s="24"/>
      <c r="STU328" s="24"/>
      <c r="STV328" s="24"/>
      <c r="STW328" s="24"/>
      <c r="STX328" s="24"/>
      <c r="STY328" s="24"/>
      <c r="STZ328" s="24"/>
      <c r="SUA328" s="24"/>
      <c r="SUB328" s="24"/>
      <c r="SUC328" s="24"/>
      <c r="SUD328" s="24"/>
      <c r="SUH328" s="3"/>
      <c r="SUI328" s="31"/>
      <c r="SUJ328" s="5"/>
      <c r="SUK328" s="9"/>
      <c r="SUN328" s="2"/>
      <c r="SUQ328" s="24"/>
      <c r="SUR328" s="24"/>
      <c r="SUS328" s="31"/>
      <c r="SUT328" s="24"/>
      <c r="SUU328" s="24"/>
      <c r="SUV328" s="24"/>
      <c r="SUW328" s="24"/>
      <c r="SUX328" s="24"/>
      <c r="SUY328" s="24"/>
      <c r="SUZ328" s="24"/>
      <c r="SVA328" s="24"/>
      <c r="SVB328" s="24"/>
      <c r="SVC328" s="24"/>
      <c r="SVD328" s="24"/>
      <c r="SVE328" s="24"/>
      <c r="SVF328" s="24"/>
      <c r="SVG328" s="24"/>
      <c r="SVH328" s="24"/>
      <c r="SVL328" s="3"/>
      <c r="SVM328" s="31"/>
      <c r="SVN328" s="5"/>
      <c r="SVO328" s="9"/>
      <c r="SVR328" s="2"/>
      <c r="SVU328" s="24"/>
      <c r="SVV328" s="24"/>
      <c r="SVW328" s="31"/>
      <c r="SVX328" s="24"/>
      <c r="SVY328" s="24"/>
      <c r="SVZ328" s="24"/>
      <c r="SWA328" s="24"/>
      <c r="SWB328" s="24"/>
      <c r="SWC328" s="24"/>
      <c r="SWD328" s="24"/>
      <c r="SWE328" s="24"/>
      <c r="SWF328" s="24"/>
      <c r="SWG328" s="24"/>
      <c r="SWH328" s="24"/>
      <c r="SWI328" s="24"/>
      <c r="SWJ328" s="24"/>
      <c r="SWK328" s="24"/>
      <c r="SWL328" s="24"/>
      <c r="SWP328" s="3"/>
      <c r="SWQ328" s="31"/>
      <c r="SWR328" s="5"/>
      <c r="SWS328" s="9"/>
      <c r="SWV328" s="2"/>
      <c r="SWY328" s="24"/>
      <c r="SWZ328" s="24"/>
      <c r="SXA328" s="31"/>
      <c r="SXB328" s="24"/>
      <c r="SXC328" s="24"/>
      <c r="SXD328" s="24"/>
      <c r="SXE328" s="24"/>
      <c r="SXF328" s="24"/>
      <c r="SXG328" s="24"/>
      <c r="SXH328" s="24"/>
      <c r="SXI328" s="24"/>
      <c r="SXJ328" s="24"/>
      <c r="SXK328" s="24"/>
      <c r="SXL328" s="24"/>
      <c r="SXM328" s="24"/>
      <c r="SXN328" s="24"/>
      <c r="SXO328" s="24"/>
      <c r="SXP328" s="24"/>
      <c r="SXT328" s="3"/>
      <c r="SXU328" s="31"/>
      <c r="SXV328" s="5"/>
      <c r="SXW328" s="9"/>
      <c r="SXZ328" s="2"/>
      <c r="SYC328" s="24"/>
      <c r="SYD328" s="24"/>
      <c r="SYE328" s="31"/>
      <c r="SYF328" s="24"/>
      <c r="SYG328" s="24"/>
      <c r="SYH328" s="24"/>
      <c r="SYI328" s="24"/>
      <c r="SYJ328" s="24"/>
      <c r="SYK328" s="24"/>
      <c r="SYL328" s="24"/>
      <c r="SYM328" s="24"/>
      <c r="SYN328" s="24"/>
      <c r="SYO328" s="24"/>
      <c r="SYP328" s="24"/>
      <c r="SYQ328" s="24"/>
      <c r="SYR328" s="24"/>
      <c r="SYS328" s="24"/>
      <c r="SYT328" s="24"/>
      <c r="SYX328" s="3"/>
      <c r="SYY328" s="31"/>
      <c r="SYZ328" s="5"/>
      <c r="SZA328" s="9"/>
      <c r="SZD328" s="2"/>
      <c r="SZG328" s="24"/>
      <c r="SZH328" s="24"/>
      <c r="SZI328" s="31"/>
      <c r="SZJ328" s="24"/>
      <c r="SZK328" s="24"/>
      <c r="SZL328" s="24"/>
      <c r="SZM328" s="24"/>
      <c r="SZN328" s="24"/>
      <c r="SZO328" s="24"/>
      <c r="SZP328" s="24"/>
      <c r="SZQ328" s="24"/>
      <c r="SZR328" s="24"/>
      <c r="SZS328" s="24"/>
      <c r="SZT328" s="24"/>
      <c r="SZU328" s="24"/>
      <c r="SZV328" s="24"/>
      <c r="SZW328" s="24"/>
      <c r="SZX328" s="24"/>
      <c r="TAB328" s="3"/>
      <c r="TAC328" s="31"/>
      <c r="TAD328" s="5"/>
      <c r="TAE328" s="9"/>
      <c r="TAH328" s="2"/>
      <c r="TAK328" s="24"/>
      <c r="TAL328" s="24"/>
      <c r="TAM328" s="31"/>
      <c r="TAN328" s="24"/>
      <c r="TAO328" s="24"/>
      <c r="TAP328" s="24"/>
      <c r="TAQ328" s="24"/>
      <c r="TAR328" s="24"/>
      <c r="TAS328" s="24"/>
      <c r="TAT328" s="24"/>
      <c r="TAU328" s="24"/>
      <c r="TAV328" s="24"/>
      <c r="TAW328" s="24"/>
      <c r="TAX328" s="24"/>
      <c r="TAY328" s="24"/>
      <c r="TAZ328" s="24"/>
      <c r="TBA328" s="24"/>
      <c r="TBB328" s="24"/>
      <c r="TBF328" s="3"/>
      <c r="TBG328" s="31"/>
      <c r="TBH328" s="5"/>
      <c r="TBI328" s="9"/>
      <c r="TBL328" s="2"/>
      <c r="TBO328" s="24"/>
      <c r="TBP328" s="24"/>
      <c r="TBQ328" s="31"/>
      <c r="TBR328" s="24"/>
      <c r="TBS328" s="24"/>
      <c r="TBT328" s="24"/>
      <c r="TBU328" s="24"/>
      <c r="TBV328" s="24"/>
      <c r="TBW328" s="24"/>
      <c r="TBX328" s="24"/>
      <c r="TBY328" s="24"/>
      <c r="TBZ328" s="24"/>
      <c r="TCA328" s="24"/>
      <c r="TCB328" s="24"/>
      <c r="TCC328" s="24"/>
      <c r="TCD328" s="24"/>
      <c r="TCE328" s="24"/>
      <c r="TCF328" s="24"/>
      <c r="TCJ328" s="3"/>
      <c r="TCK328" s="31"/>
      <c r="TCL328" s="5"/>
      <c r="TCM328" s="9"/>
      <c r="TCP328" s="2"/>
      <c r="TCS328" s="24"/>
      <c r="TCT328" s="24"/>
      <c r="TCU328" s="31"/>
      <c r="TCV328" s="24"/>
      <c r="TCW328" s="24"/>
      <c r="TCX328" s="24"/>
      <c r="TCY328" s="24"/>
      <c r="TCZ328" s="24"/>
      <c r="TDA328" s="24"/>
      <c r="TDB328" s="24"/>
      <c r="TDC328" s="24"/>
      <c r="TDD328" s="24"/>
      <c r="TDE328" s="24"/>
      <c r="TDF328" s="24"/>
      <c r="TDG328" s="24"/>
      <c r="TDH328" s="24"/>
      <c r="TDI328" s="24"/>
      <c r="TDJ328" s="24"/>
      <c r="TDN328" s="3"/>
      <c r="TDO328" s="31"/>
      <c r="TDP328" s="5"/>
      <c r="TDQ328" s="9"/>
      <c r="TDT328" s="2"/>
      <c r="TDW328" s="24"/>
      <c r="TDX328" s="24"/>
      <c r="TDY328" s="31"/>
      <c r="TDZ328" s="24"/>
      <c r="TEA328" s="24"/>
      <c r="TEB328" s="24"/>
      <c r="TEC328" s="24"/>
      <c r="TED328" s="24"/>
      <c r="TEE328" s="24"/>
      <c r="TEF328" s="24"/>
      <c r="TEG328" s="24"/>
      <c r="TEH328" s="24"/>
      <c r="TEI328" s="24"/>
      <c r="TEJ328" s="24"/>
      <c r="TEK328" s="24"/>
      <c r="TEL328" s="24"/>
      <c r="TEM328" s="24"/>
      <c r="TEN328" s="24"/>
      <c r="TER328" s="3"/>
      <c r="TES328" s="31"/>
      <c r="TET328" s="5"/>
      <c r="TEU328" s="9"/>
      <c r="TEX328" s="2"/>
      <c r="TFA328" s="24"/>
      <c r="TFB328" s="24"/>
      <c r="TFC328" s="31"/>
      <c r="TFD328" s="24"/>
      <c r="TFE328" s="24"/>
      <c r="TFF328" s="24"/>
      <c r="TFG328" s="24"/>
      <c r="TFH328" s="24"/>
      <c r="TFI328" s="24"/>
      <c r="TFJ328" s="24"/>
      <c r="TFK328" s="24"/>
      <c r="TFL328" s="24"/>
      <c r="TFM328" s="24"/>
      <c r="TFN328" s="24"/>
      <c r="TFO328" s="24"/>
      <c r="TFP328" s="24"/>
      <c r="TFQ328" s="24"/>
      <c r="TFR328" s="24"/>
      <c r="TFV328" s="3"/>
      <c r="TFW328" s="31"/>
      <c r="TFX328" s="5"/>
      <c r="TFY328" s="9"/>
      <c r="TGB328" s="2"/>
      <c r="TGE328" s="24"/>
      <c r="TGF328" s="24"/>
      <c r="TGG328" s="31"/>
      <c r="TGH328" s="24"/>
      <c r="TGI328" s="24"/>
      <c r="TGJ328" s="24"/>
      <c r="TGK328" s="24"/>
      <c r="TGL328" s="24"/>
      <c r="TGM328" s="24"/>
      <c r="TGN328" s="24"/>
      <c r="TGO328" s="24"/>
      <c r="TGP328" s="24"/>
      <c r="TGQ328" s="24"/>
      <c r="TGR328" s="24"/>
      <c r="TGS328" s="24"/>
      <c r="TGT328" s="24"/>
      <c r="TGU328" s="24"/>
      <c r="TGV328" s="24"/>
      <c r="TGZ328" s="3"/>
      <c r="THA328" s="31"/>
      <c r="THB328" s="5"/>
      <c r="THC328" s="9"/>
      <c r="THF328" s="2"/>
      <c r="THI328" s="24"/>
      <c r="THJ328" s="24"/>
      <c r="THK328" s="31"/>
      <c r="THL328" s="24"/>
      <c r="THM328" s="24"/>
      <c r="THN328" s="24"/>
      <c r="THO328" s="24"/>
      <c r="THP328" s="24"/>
      <c r="THQ328" s="24"/>
      <c r="THR328" s="24"/>
      <c r="THS328" s="24"/>
      <c r="THT328" s="24"/>
      <c r="THU328" s="24"/>
      <c r="THV328" s="24"/>
      <c r="THW328" s="24"/>
      <c r="THX328" s="24"/>
      <c r="THY328" s="24"/>
      <c r="THZ328" s="24"/>
      <c r="TID328" s="3"/>
      <c r="TIE328" s="31"/>
      <c r="TIF328" s="5"/>
      <c r="TIG328" s="9"/>
      <c r="TIJ328" s="2"/>
      <c r="TIM328" s="24"/>
      <c r="TIN328" s="24"/>
      <c r="TIO328" s="31"/>
      <c r="TIP328" s="24"/>
      <c r="TIQ328" s="24"/>
      <c r="TIR328" s="24"/>
      <c r="TIS328" s="24"/>
      <c r="TIT328" s="24"/>
      <c r="TIU328" s="24"/>
      <c r="TIV328" s="24"/>
      <c r="TIW328" s="24"/>
      <c r="TIX328" s="24"/>
      <c r="TIY328" s="24"/>
      <c r="TIZ328" s="24"/>
      <c r="TJA328" s="24"/>
      <c r="TJB328" s="24"/>
      <c r="TJC328" s="24"/>
      <c r="TJD328" s="24"/>
      <c r="TJH328" s="3"/>
      <c r="TJI328" s="31"/>
      <c r="TJJ328" s="5"/>
      <c r="TJK328" s="9"/>
      <c r="TJN328" s="2"/>
      <c r="TJQ328" s="24"/>
      <c r="TJR328" s="24"/>
      <c r="TJS328" s="31"/>
      <c r="TJT328" s="24"/>
      <c r="TJU328" s="24"/>
      <c r="TJV328" s="24"/>
      <c r="TJW328" s="24"/>
      <c r="TJX328" s="24"/>
      <c r="TJY328" s="24"/>
      <c r="TJZ328" s="24"/>
      <c r="TKA328" s="24"/>
      <c r="TKB328" s="24"/>
      <c r="TKC328" s="24"/>
      <c r="TKD328" s="24"/>
      <c r="TKE328" s="24"/>
      <c r="TKF328" s="24"/>
      <c r="TKG328" s="24"/>
      <c r="TKH328" s="24"/>
      <c r="TKL328" s="3"/>
      <c r="TKM328" s="31"/>
      <c r="TKN328" s="5"/>
      <c r="TKO328" s="9"/>
      <c r="TKR328" s="2"/>
      <c r="TKU328" s="24"/>
      <c r="TKV328" s="24"/>
      <c r="TKW328" s="31"/>
      <c r="TKX328" s="24"/>
      <c r="TKY328" s="24"/>
      <c r="TKZ328" s="24"/>
      <c r="TLA328" s="24"/>
      <c r="TLB328" s="24"/>
      <c r="TLC328" s="24"/>
      <c r="TLD328" s="24"/>
      <c r="TLE328" s="24"/>
      <c r="TLF328" s="24"/>
      <c r="TLG328" s="24"/>
      <c r="TLH328" s="24"/>
      <c r="TLI328" s="24"/>
      <c r="TLJ328" s="24"/>
      <c r="TLK328" s="24"/>
      <c r="TLL328" s="24"/>
      <c r="TLP328" s="3"/>
      <c r="TLQ328" s="31"/>
      <c r="TLR328" s="5"/>
      <c r="TLS328" s="9"/>
      <c r="TLV328" s="2"/>
      <c r="TLY328" s="24"/>
      <c r="TLZ328" s="24"/>
      <c r="TMA328" s="31"/>
      <c r="TMB328" s="24"/>
      <c r="TMC328" s="24"/>
      <c r="TMD328" s="24"/>
      <c r="TME328" s="24"/>
      <c r="TMF328" s="24"/>
      <c r="TMG328" s="24"/>
      <c r="TMH328" s="24"/>
      <c r="TMI328" s="24"/>
      <c r="TMJ328" s="24"/>
      <c r="TMK328" s="24"/>
      <c r="TML328" s="24"/>
      <c r="TMM328" s="24"/>
      <c r="TMN328" s="24"/>
      <c r="TMO328" s="24"/>
      <c r="TMP328" s="24"/>
      <c r="TMT328" s="3"/>
      <c r="TMU328" s="31"/>
      <c r="TMV328" s="5"/>
      <c r="TMW328" s="9"/>
      <c r="TMZ328" s="2"/>
      <c r="TNC328" s="24"/>
      <c r="TND328" s="24"/>
      <c r="TNE328" s="31"/>
      <c r="TNF328" s="24"/>
      <c r="TNG328" s="24"/>
      <c r="TNH328" s="24"/>
      <c r="TNI328" s="24"/>
      <c r="TNJ328" s="24"/>
      <c r="TNK328" s="24"/>
      <c r="TNL328" s="24"/>
      <c r="TNM328" s="24"/>
      <c r="TNN328" s="24"/>
      <c r="TNO328" s="24"/>
      <c r="TNP328" s="24"/>
      <c r="TNQ328" s="24"/>
      <c r="TNR328" s="24"/>
      <c r="TNS328" s="24"/>
      <c r="TNT328" s="24"/>
      <c r="TNX328" s="3"/>
      <c r="TNY328" s="31"/>
      <c r="TNZ328" s="5"/>
      <c r="TOA328" s="9"/>
      <c r="TOD328" s="2"/>
      <c r="TOG328" s="24"/>
      <c r="TOH328" s="24"/>
      <c r="TOI328" s="31"/>
      <c r="TOJ328" s="24"/>
      <c r="TOK328" s="24"/>
      <c r="TOL328" s="24"/>
      <c r="TOM328" s="24"/>
      <c r="TON328" s="24"/>
      <c r="TOO328" s="24"/>
      <c r="TOP328" s="24"/>
      <c r="TOQ328" s="24"/>
      <c r="TOR328" s="24"/>
      <c r="TOS328" s="24"/>
      <c r="TOT328" s="24"/>
      <c r="TOU328" s="24"/>
      <c r="TOV328" s="24"/>
      <c r="TOW328" s="24"/>
      <c r="TOX328" s="24"/>
      <c r="TPB328" s="3"/>
      <c r="TPC328" s="31"/>
      <c r="TPD328" s="5"/>
      <c r="TPE328" s="9"/>
      <c r="TPH328" s="2"/>
      <c r="TPK328" s="24"/>
      <c r="TPL328" s="24"/>
      <c r="TPM328" s="31"/>
      <c r="TPN328" s="24"/>
      <c r="TPO328" s="24"/>
      <c r="TPP328" s="24"/>
      <c r="TPQ328" s="24"/>
      <c r="TPR328" s="24"/>
      <c r="TPS328" s="24"/>
      <c r="TPT328" s="24"/>
      <c r="TPU328" s="24"/>
      <c r="TPV328" s="24"/>
      <c r="TPW328" s="24"/>
      <c r="TPX328" s="24"/>
      <c r="TPY328" s="24"/>
      <c r="TPZ328" s="24"/>
      <c r="TQA328" s="24"/>
      <c r="TQB328" s="24"/>
      <c r="TQF328" s="3"/>
      <c r="TQG328" s="31"/>
      <c r="TQH328" s="5"/>
      <c r="TQI328" s="9"/>
      <c r="TQL328" s="2"/>
      <c r="TQO328" s="24"/>
      <c r="TQP328" s="24"/>
      <c r="TQQ328" s="31"/>
      <c r="TQR328" s="24"/>
      <c r="TQS328" s="24"/>
      <c r="TQT328" s="24"/>
      <c r="TQU328" s="24"/>
      <c r="TQV328" s="24"/>
      <c r="TQW328" s="24"/>
      <c r="TQX328" s="24"/>
      <c r="TQY328" s="24"/>
      <c r="TQZ328" s="24"/>
      <c r="TRA328" s="24"/>
      <c r="TRB328" s="24"/>
      <c r="TRC328" s="24"/>
      <c r="TRD328" s="24"/>
      <c r="TRE328" s="24"/>
      <c r="TRF328" s="24"/>
      <c r="TRJ328" s="3"/>
      <c r="TRK328" s="31"/>
      <c r="TRL328" s="5"/>
      <c r="TRM328" s="9"/>
      <c r="TRP328" s="2"/>
      <c r="TRS328" s="24"/>
      <c r="TRT328" s="24"/>
      <c r="TRU328" s="31"/>
      <c r="TRV328" s="24"/>
      <c r="TRW328" s="24"/>
      <c r="TRX328" s="24"/>
      <c r="TRY328" s="24"/>
      <c r="TRZ328" s="24"/>
      <c r="TSA328" s="24"/>
      <c r="TSB328" s="24"/>
      <c r="TSC328" s="24"/>
      <c r="TSD328" s="24"/>
      <c r="TSE328" s="24"/>
      <c r="TSF328" s="24"/>
      <c r="TSG328" s="24"/>
      <c r="TSH328" s="24"/>
      <c r="TSI328" s="24"/>
      <c r="TSJ328" s="24"/>
      <c r="TSN328" s="3"/>
      <c r="TSO328" s="31"/>
      <c r="TSP328" s="5"/>
      <c r="TSQ328" s="9"/>
      <c r="TST328" s="2"/>
      <c r="TSW328" s="24"/>
      <c r="TSX328" s="24"/>
      <c r="TSY328" s="31"/>
      <c r="TSZ328" s="24"/>
      <c r="TTA328" s="24"/>
      <c r="TTB328" s="24"/>
      <c r="TTC328" s="24"/>
      <c r="TTD328" s="24"/>
      <c r="TTE328" s="24"/>
      <c r="TTF328" s="24"/>
      <c r="TTG328" s="24"/>
      <c r="TTH328" s="24"/>
      <c r="TTI328" s="24"/>
      <c r="TTJ328" s="24"/>
      <c r="TTK328" s="24"/>
      <c r="TTL328" s="24"/>
      <c r="TTM328" s="24"/>
      <c r="TTN328" s="24"/>
      <c r="TTR328" s="3"/>
      <c r="TTS328" s="31"/>
      <c r="TTT328" s="5"/>
      <c r="TTU328" s="9"/>
      <c r="TTX328" s="2"/>
      <c r="TUA328" s="24"/>
      <c r="TUB328" s="24"/>
      <c r="TUC328" s="31"/>
      <c r="TUD328" s="24"/>
      <c r="TUE328" s="24"/>
      <c r="TUF328" s="24"/>
      <c r="TUG328" s="24"/>
      <c r="TUH328" s="24"/>
      <c r="TUI328" s="24"/>
      <c r="TUJ328" s="24"/>
      <c r="TUK328" s="24"/>
      <c r="TUL328" s="24"/>
      <c r="TUM328" s="24"/>
      <c r="TUN328" s="24"/>
      <c r="TUO328" s="24"/>
      <c r="TUP328" s="24"/>
      <c r="TUQ328" s="24"/>
      <c r="TUR328" s="24"/>
      <c r="TUV328" s="3"/>
      <c r="TUW328" s="31"/>
      <c r="TUX328" s="5"/>
      <c r="TUY328" s="9"/>
      <c r="TVB328" s="2"/>
      <c r="TVE328" s="24"/>
      <c r="TVF328" s="24"/>
      <c r="TVG328" s="31"/>
      <c r="TVH328" s="24"/>
      <c r="TVI328" s="24"/>
      <c r="TVJ328" s="24"/>
      <c r="TVK328" s="24"/>
      <c r="TVL328" s="24"/>
      <c r="TVM328" s="24"/>
      <c r="TVN328" s="24"/>
      <c r="TVO328" s="24"/>
      <c r="TVP328" s="24"/>
      <c r="TVQ328" s="24"/>
      <c r="TVR328" s="24"/>
      <c r="TVS328" s="24"/>
      <c r="TVT328" s="24"/>
      <c r="TVU328" s="24"/>
      <c r="TVV328" s="24"/>
      <c r="TVZ328" s="3"/>
      <c r="TWA328" s="31"/>
      <c r="TWB328" s="5"/>
      <c r="TWC328" s="9"/>
      <c r="TWF328" s="2"/>
      <c r="TWI328" s="24"/>
      <c r="TWJ328" s="24"/>
      <c r="TWK328" s="31"/>
      <c r="TWL328" s="24"/>
      <c r="TWM328" s="24"/>
      <c r="TWN328" s="24"/>
      <c r="TWO328" s="24"/>
      <c r="TWP328" s="24"/>
      <c r="TWQ328" s="24"/>
      <c r="TWR328" s="24"/>
      <c r="TWS328" s="24"/>
      <c r="TWT328" s="24"/>
      <c r="TWU328" s="24"/>
      <c r="TWV328" s="24"/>
      <c r="TWW328" s="24"/>
      <c r="TWX328" s="24"/>
      <c r="TWY328" s="24"/>
      <c r="TWZ328" s="24"/>
      <c r="TXD328" s="3"/>
      <c r="TXE328" s="31"/>
      <c r="TXF328" s="5"/>
      <c r="TXG328" s="9"/>
      <c r="TXJ328" s="2"/>
      <c r="TXM328" s="24"/>
      <c r="TXN328" s="24"/>
      <c r="TXO328" s="31"/>
      <c r="TXP328" s="24"/>
      <c r="TXQ328" s="24"/>
      <c r="TXR328" s="24"/>
      <c r="TXS328" s="24"/>
      <c r="TXT328" s="24"/>
      <c r="TXU328" s="24"/>
      <c r="TXV328" s="24"/>
      <c r="TXW328" s="24"/>
      <c r="TXX328" s="24"/>
      <c r="TXY328" s="24"/>
      <c r="TXZ328" s="24"/>
      <c r="TYA328" s="24"/>
      <c r="TYB328" s="24"/>
      <c r="TYC328" s="24"/>
      <c r="TYD328" s="24"/>
      <c r="TYH328" s="3"/>
      <c r="TYI328" s="31"/>
      <c r="TYJ328" s="5"/>
      <c r="TYK328" s="9"/>
      <c r="TYN328" s="2"/>
      <c r="TYQ328" s="24"/>
      <c r="TYR328" s="24"/>
      <c r="TYS328" s="31"/>
      <c r="TYT328" s="24"/>
      <c r="TYU328" s="24"/>
      <c r="TYV328" s="24"/>
      <c r="TYW328" s="24"/>
      <c r="TYX328" s="24"/>
      <c r="TYY328" s="24"/>
      <c r="TYZ328" s="24"/>
      <c r="TZA328" s="24"/>
      <c r="TZB328" s="24"/>
      <c r="TZC328" s="24"/>
      <c r="TZD328" s="24"/>
      <c r="TZE328" s="24"/>
      <c r="TZF328" s="24"/>
      <c r="TZG328" s="24"/>
      <c r="TZH328" s="24"/>
      <c r="TZL328" s="3"/>
      <c r="TZM328" s="31"/>
      <c r="TZN328" s="5"/>
      <c r="TZO328" s="9"/>
      <c r="TZR328" s="2"/>
      <c r="TZU328" s="24"/>
      <c r="TZV328" s="24"/>
      <c r="TZW328" s="31"/>
      <c r="TZX328" s="24"/>
      <c r="TZY328" s="24"/>
      <c r="TZZ328" s="24"/>
      <c r="UAA328" s="24"/>
      <c r="UAB328" s="24"/>
      <c r="UAC328" s="24"/>
      <c r="UAD328" s="24"/>
      <c r="UAE328" s="24"/>
      <c r="UAF328" s="24"/>
      <c r="UAG328" s="24"/>
      <c r="UAH328" s="24"/>
      <c r="UAI328" s="24"/>
      <c r="UAJ328" s="24"/>
      <c r="UAK328" s="24"/>
      <c r="UAL328" s="24"/>
      <c r="UAP328" s="3"/>
      <c r="UAQ328" s="31"/>
      <c r="UAR328" s="5"/>
      <c r="UAS328" s="9"/>
      <c r="UAV328" s="2"/>
      <c r="UAY328" s="24"/>
      <c r="UAZ328" s="24"/>
      <c r="UBA328" s="31"/>
      <c r="UBB328" s="24"/>
      <c r="UBC328" s="24"/>
      <c r="UBD328" s="24"/>
      <c r="UBE328" s="24"/>
      <c r="UBF328" s="24"/>
      <c r="UBG328" s="24"/>
      <c r="UBH328" s="24"/>
      <c r="UBI328" s="24"/>
      <c r="UBJ328" s="24"/>
      <c r="UBK328" s="24"/>
      <c r="UBL328" s="24"/>
      <c r="UBM328" s="24"/>
      <c r="UBN328" s="24"/>
      <c r="UBO328" s="24"/>
      <c r="UBP328" s="24"/>
      <c r="UBT328" s="3"/>
      <c r="UBU328" s="31"/>
      <c r="UBV328" s="5"/>
      <c r="UBW328" s="9"/>
      <c r="UBZ328" s="2"/>
      <c r="UCC328" s="24"/>
      <c r="UCD328" s="24"/>
      <c r="UCE328" s="31"/>
      <c r="UCF328" s="24"/>
      <c r="UCG328" s="24"/>
      <c r="UCH328" s="24"/>
      <c r="UCI328" s="24"/>
      <c r="UCJ328" s="24"/>
      <c r="UCK328" s="24"/>
      <c r="UCL328" s="24"/>
      <c r="UCM328" s="24"/>
      <c r="UCN328" s="24"/>
      <c r="UCO328" s="24"/>
      <c r="UCP328" s="24"/>
      <c r="UCQ328" s="24"/>
      <c r="UCR328" s="24"/>
      <c r="UCS328" s="24"/>
      <c r="UCT328" s="24"/>
      <c r="UCX328" s="3"/>
      <c r="UCY328" s="31"/>
      <c r="UCZ328" s="5"/>
      <c r="UDA328" s="9"/>
      <c r="UDD328" s="2"/>
      <c r="UDG328" s="24"/>
      <c r="UDH328" s="24"/>
      <c r="UDI328" s="31"/>
      <c r="UDJ328" s="24"/>
      <c r="UDK328" s="24"/>
      <c r="UDL328" s="24"/>
      <c r="UDM328" s="24"/>
      <c r="UDN328" s="24"/>
      <c r="UDO328" s="24"/>
      <c r="UDP328" s="24"/>
      <c r="UDQ328" s="24"/>
      <c r="UDR328" s="24"/>
      <c r="UDS328" s="24"/>
      <c r="UDT328" s="24"/>
      <c r="UDU328" s="24"/>
      <c r="UDV328" s="24"/>
      <c r="UDW328" s="24"/>
      <c r="UDX328" s="24"/>
      <c r="UEB328" s="3"/>
      <c r="UEC328" s="31"/>
      <c r="UED328" s="5"/>
      <c r="UEE328" s="9"/>
      <c r="UEH328" s="2"/>
      <c r="UEK328" s="24"/>
      <c r="UEL328" s="24"/>
      <c r="UEM328" s="31"/>
      <c r="UEN328" s="24"/>
      <c r="UEO328" s="24"/>
      <c r="UEP328" s="24"/>
      <c r="UEQ328" s="24"/>
      <c r="UER328" s="24"/>
      <c r="UES328" s="24"/>
      <c r="UET328" s="24"/>
      <c r="UEU328" s="24"/>
      <c r="UEV328" s="24"/>
      <c r="UEW328" s="24"/>
      <c r="UEX328" s="24"/>
      <c r="UEY328" s="24"/>
      <c r="UEZ328" s="24"/>
      <c r="UFA328" s="24"/>
      <c r="UFB328" s="24"/>
      <c r="UFF328" s="3"/>
      <c r="UFG328" s="31"/>
      <c r="UFH328" s="5"/>
      <c r="UFI328" s="9"/>
      <c r="UFL328" s="2"/>
      <c r="UFO328" s="24"/>
      <c r="UFP328" s="24"/>
      <c r="UFQ328" s="31"/>
      <c r="UFR328" s="24"/>
      <c r="UFS328" s="24"/>
      <c r="UFT328" s="24"/>
      <c r="UFU328" s="24"/>
      <c r="UFV328" s="24"/>
      <c r="UFW328" s="24"/>
      <c r="UFX328" s="24"/>
      <c r="UFY328" s="24"/>
      <c r="UFZ328" s="24"/>
      <c r="UGA328" s="24"/>
      <c r="UGB328" s="24"/>
      <c r="UGC328" s="24"/>
      <c r="UGD328" s="24"/>
      <c r="UGE328" s="24"/>
      <c r="UGF328" s="24"/>
      <c r="UGJ328" s="3"/>
      <c r="UGK328" s="31"/>
      <c r="UGL328" s="5"/>
      <c r="UGM328" s="9"/>
      <c r="UGP328" s="2"/>
      <c r="UGS328" s="24"/>
      <c r="UGT328" s="24"/>
      <c r="UGU328" s="31"/>
      <c r="UGV328" s="24"/>
      <c r="UGW328" s="24"/>
      <c r="UGX328" s="24"/>
      <c r="UGY328" s="24"/>
      <c r="UGZ328" s="24"/>
      <c r="UHA328" s="24"/>
      <c r="UHB328" s="24"/>
      <c r="UHC328" s="24"/>
      <c r="UHD328" s="24"/>
      <c r="UHE328" s="24"/>
      <c r="UHF328" s="24"/>
      <c r="UHG328" s="24"/>
      <c r="UHH328" s="24"/>
      <c r="UHI328" s="24"/>
      <c r="UHJ328" s="24"/>
      <c r="UHN328" s="3"/>
      <c r="UHO328" s="31"/>
      <c r="UHP328" s="5"/>
      <c r="UHQ328" s="9"/>
      <c r="UHT328" s="2"/>
      <c r="UHW328" s="24"/>
      <c r="UHX328" s="24"/>
      <c r="UHY328" s="31"/>
      <c r="UHZ328" s="24"/>
      <c r="UIA328" s="24"/>
      <c r="UIB328" s="24"/>
      <c r="UIC328" s="24"/>
      <c r="UID328" s="24"/>
      <c r="UIE328" s="24"/>
      <c r="UIF328" s="24"/>
      <c r="UIG328" s="24"/>
      <c r="UIH328" s="24"/>
      <c r="UII328" s="24"/>
      <c r="UIJ328" s="24"/>
      <c r="UIK328" s="24"/>
      <c r="UIL328" s="24"/>
      <c r="UIM328" s="24"/>
      <c r="UIN328" s="24"/>
      <c r="UIR328" s="3"/>
      <c r="UIS328" s="31"/>
      <c r="UIT328" s="5"/>
      <c r="UIU328" s="9"/>
      <c r="UIX328" s="2"/>
      <c r="UJA328" s="24"/>
      <c r="UJB328" s="24"/>
      <c r="UJC328" s="31"/>
      <c r="UJD328" s="24"/>
      <c r="UJE328" s="24"/>
      <c r="UJF328" s="24"/>
      <c r="UJG328" s="24"/>
      <c r="UJH328" s="24"/>
      <c r="UJI328" s="24"/>
      <c r="UJJ328" s="24"/>
      <c r="UJK328" s="24"/>
      <c r="UJL328" s="24"/>
      <c r="UJM328" s="24"/>
      <c r="UJN328" s="24"/>
      <c r="UJO328" s="24"/>
      <c r="UJP328" s="24"/>
      <c r="UJQ328" s="24"/>
      <c r="UJR328" s="24"/>
      <c r="UJV328" s="3"/>
      <c r="UJW328" s="31"/>
      <c r="UJX328" s="5"/>
      <c r="UJY328" s="9"/>
      <c r="UKB328" s="2"/>
      <c r="UKE328" s="24"/>
      <c r="UKF328" s="24"/>
      <c r="UKG328" s="31"/>
      <c r="UKH328" s="24"/>
      <c r="UKI328" s="24"/>
      <c r="UKJ328" s="24"/>
      <c r="UKK328" s="24"/>
      <c r="UKL328" s="24"/>
      <c r="UKM328" s="24"/>
      <c r="UKN328" s="24"/>
      <c r="UKO328" s="24"/>
      <c r="UKP328" s="24"/>
      <c r="UKQ328" s="24"/>
      <c r="UKR328" s="24"/>
      <c r="UKS328" s="24"/>
      <c r="UKT328" s="24"/>
      <c r="UKU328" s="24"/>
      <c r="UKV328" s="24"/>
      <c r="UKZ328" s="3"/>
      <c r="ULA328" s="31"/>
      <c r="ULB328" s="5"/>
      <c r="ULC328" s="9"/>
      <c r="ULF328" s="2"/>
      <c r="ULI328" s="24"/>
      <c r="ULJ328" s="24"/>
      <c r="ULK328" s="31"/>
      <c r="ULL328" s="24"/>
      <c r="ULM328" s="24"/>
      <c r="ULN328" s="24"/>
      <c r="ULO328" s="24"/>
      <c r="ULP328" s="24"/>
      <c r="ULQ328" s="24"/>
      <c r="ULR328" s="24"/>
      <c r="ULS328" s="24"/>
      <c r="ULT328" s="24"/>
      <c r="ULU328" s="24"/>
      <c r="ULV328" s="24"/>
      <c r="ULW328" s="24"/>
      <c r="ULX328" s="24"/>
      <c r="ULY328" s="24"/>
      <c r="ULZ328" s="24"/>
      <c r="UMD328" s="3"/>
      <c r="UME328" s="31"/>
      <c r="UMF328" s="5"/>
      <c r="UMG328" s="9"/>
      <c r="UMJ328" s="2"/>
      <c r="UMM328" s="24"/>
      <c r="UMN328" s="24"/>
      <c r="UMO328" s="31"/>
      <c r="UMP328" s="24"/>
      <c r="UMQ328" s="24"/>
      <c r="UMR328" s="24"/>
      <c r="UMS328" s="24"/>
      <c r="UMT328" s="24"/>
      <c r="UMU328" s="24"/>
      <c r="UMV328" s="24"/>
      <c r="UMW328" s="24"/>
      <c r="UMX328" s="24"/>
      <c r="UMY328" s="24"/>
      <c r="UMZ328" s="24"/>
      <c r="UNA328" s="24"/>
      <c r="UNB328" s="24"/>
      <c r="UNC328" s="24"/>
      <c r="UND328" s="24"/>
      <c r="UNH328" s="3"/>
      <c r="UNI328" s="31"/>
      <c r="UNJ328" s="5"/>
      <c r="UNK328" s="9"/>
      <c r="UNN328" s="2"/>
      <c r="UNQ328" s="24"/>
      <c r="UNR328" s="24"/>
      <c r="UNS328" s="31"/>
      <c r="UNT328" s="24"/>
      <c r="UNU328" s="24"/>
      <c r="UNV328" s="24"/>
      <c r="UNW328" s="24"/>
      <c r="UNX328" s="24"/>
      <c r="UNY328" s="24"/>
      <c r="UNZ328" s="24"/>
      <c r="UOA328" s="24"/>
      <c r="UOB328" s="24"/>
      <c r="UOC328" s="24"/>
      <c r="UOD328" s="24"/>
      <c r="UOE328" s="24"/>
      <c r="UOF328" s="24"/>
      <c r="UOG328" s="24"/>
      <c r="UOH328" s="24"/>
      <c r="UOL328" s="3"/>
      <c r="UOM328" s="31"/>
      <c r="UON328" s="5"/>
      <c r="UOO328" s="9"/>
      <c r="UOR328" s="2"/>
      <c r="UOU328" s="24"/>
      <c r="UOV328" s="24"/>
      <c r="UOW328" s="31"/>
      <c r="UOX328" s="24"/>
      <c r="UOY328" s="24"/>
      <c r="UOZ328" s="24"/>
      <c r="UPA328" s="24"/>
      <c r="UPB328" s="24"/>
      <c r="UPC328" s="24"/>
      <c r="UPD328" s="24"/>
      <c r="UPE328" s="24"/>
      <c r="UPF328" s="24"/>
      <c r="UPG328" s="24"/>
      <c r="UPH328" s="24"/>
      <c r="UPI328" s="24"/>
      <c r="UPJ328" s="24"/>
      <c r="UPK328" s="24"/>
      <c r="UPL328" s="24"/>
      <c r="UPP328" s="3"/>
      <c r="UPQ328" s="31"/>
      <c r="UPR328" s="5"/>
      <c r="UPS328" s="9"/>
      <c r="UPV328" s="2"/>
      <c r="UPY328" s="24"/>
      <c r="UPZ328" s="24"/>
      <c r="UQA328" s="31"/>
      <c r="UQB328" s="24"/>
      <c r="UQC328" s="24"/>
      <c r="UQD328" s="24"/>
      <c r="UQE328" s="24"/>
      <c r="UQF328" s="24"/>
      <c r="UQG328" s="24"/>
      <c r="UQH328" s="24"/>
      <c r="UQI328" s="24"/>
      <c r="UQJ328" s="24"/>
      <c r="UQK328" s="24"/>
      <c r="UQL328" s="24"/>
      <c r="UQM328" s="24"/>
      <c r="UQN328" s="24"/>
      <c r="UQO328" s="24"/>
      <c r="UQP328" s="24"/>
      <c r="UQT328" s="3"/>
      <c r="UQU328" s="31"/>
      <c r="UQV328" s="5"/>
      <c r="UQW328" s="9"/>
      <c r="UQZ328" s="2"/>
      <c r="URC328" s="24"/>
      <c r="URD328" s="24"/>
      <c r="URE328" s="31"/>
      <c r="URF328" s="24"/>
      <c r="URG328" s="24"/>
      <c r="URH328" s="24"/>
      <c r="URI328" s="24"/>
      <c r="URJ328" s="24"/>
      <c r="URK328" s="24"/>
      <c r="URL328" s="24"/>
      <c r="URM328" s="24"/>
      <c r="URN328" s="24"/>
      <c r="URO328" s="24"/>
      <c r="URP328" s="24"/>
      <c r="URQ328" s="24"/>
      <c r="URR328" s="24"/>
      <c r="URS328" s="24"/>
      <c r="URT328" s="24"/>
      <c r="URX328" s="3"/>
      <c r="URY328" s="31"/>
      <c r="URZ328" s="5"/>
      <c r="USA328" s="9"/>
      <c r="USD328" s="2"/>
      <c r="USG328" s="24"/>
      <c r="USH328" s="24"/>
      <c r="USI328" s="31"/>
      <c r="USJ328" s="24"/>
      <c r="USK328" s="24"/>
      <c r="USL328" s="24"/>
      <c r="USM328" s="24"/>
      <c r="USN328" s="24"/>
      <c r="USO328" s="24"/>
      <c r="USP328" s="24"/>
      <c r="USQ328" s="24"/>
      <c r="USR328" s="24"/>
      <c r="USS328" s="24"/>
      <c r="UST328" s="24"/>
      <c r="USU328" s="24"/>
      <c r="USV328" s="24"/>
      <c r="USW328" s="24"/>
      <c r="USX328" s="24"/>
      <c r="UTB328" s="3"/>
      <c r="UTC328" s="31"/>
      <c r="UTD328" s="5"/>
      <c r="UTE328" s="9"/>
      <c r="UTH328" s="2"/>
      <c r="UTK328" s="24"/>
      <c r="UTL328" s="24"/>
      <c r="UTM328" s="31"/>
      <c r="UTN328" s="24"/>
      <c r="UTO328" s="24"/>
      <c r="UTP328" s="24"/>
      <c r="UTQ328" s="24"/>
      <c r="UTR328" s="24"/>
      <c r="UTS328" s="24"/>
      <c r="UTT328" s="24"/>
      <c r="UTU328" s="24"/>
      <c r="UTV328" s="24"/>
      <c r="UTW328" s="24"/>
      <c r="UTX328" s="24"/>
      <c r="UTY328" s="24"/>
      <c r="UTZ328" s="24"/>
      <c r="UUA328" s="24"/>
      <c r="UUB328" s="24"/>
      <c r="UUF328" s="3"/>
      <c r="UUG328" s="31"/>
      <c r="UUH328" s="5"/>
      <c r="UUI328" s="9"/>
      <c r="UUL328" s="2"/>
      <c r="UUO328" s="24"/>
      <c r="UUP328" s="24"/>
      <c r="UUQ328" s="31"/>
      <c r="UUR328" s="24"/>
      <c r="UUS328" s="24"/>
      <c r="UUT328" s="24"/>
      <c r="UUU328" s="24"/>
      <c r="UUV328" s="24"/>
      <c r="UUW328" s="24"/>
      <c r="UUX328" s="24"/>
      <c r="UUY328" s="24"/>
      <c r="UUZ328" s="24"/>
      <c r="UVA328" s="24"/>
      <c r="UVB328" s="24"/>
      <c r="UVC328" s="24"/>
      <c r="UVD328" s="24"/>
      <c r="UVE328" s="24"/>
      <c r="UVF328" s="24"/>
      <c r="UVJ328" s="3"/>
      <c r="UVK328" s="31"/>
      <c r="UVL328" s="5"/>
      <c r="UVM328" s="9"/>
      <c r="UVP328" s="2"/>
      <c r="UVS328" s="24"/>
      <c r="UVT328" s="24"/>
      <c r="UVU328" s="31"/>
      <c r="UVV328" s="24"/>
      <c r="UVW328" s="24"/>
      <c r="UVX328" s="24"/>
      <c r="UVY328" s="24"/>
      <c r="UVZ328" s="24"/>
      <c r="UWA328" s="24"/>
      <c r="UWB328" s="24"/>
      <c r="UWC328" s="24"/>
      <c r="UWD328" s="24"/>
      <c r="UWE328" s="24"/>
      <c r="UWF328" s="24"/>
      <c r="UWG328" s="24"/>
      <c r="UWH328" s="24"/>
      <c r="UWI328" s="24"/>
      <c r="UWJ328" s="24"/>
      <c r="UWN328" s="3"/>
      <c r="UWO328" s="31"/>
      <c r="UWP328" s="5"/>
      <c r="UWQ328" s="9"/>
      <c r="UWT328" s="2"/>
      <c r="UWW328" s="24"/>
      <c r="UWX328" s="24"/>
      <c r="UWY328" s="31"/>
      <c r="UWZ328" s="24"/>
      <c r="UXA328" s="24"/>
      <c r="UXB328" s="24"/>
      <c r="UXC328" s="24"/>
      <c r="UXD328" s="24"/>
      <c r="UXE328" s="24"/>
      <c r="UXF328" s="24"/>
      <c r="UXG328" s="24"/>
      <c r="UXH328" s="24"/>
      <c r="UXI328" s="24"/>
      <c r="UXJ328" s="24"/>
      <c r="UXK328" s="24"/>
      <c r="UXL328" s="24"/>
      <c r="UXM328" s="24"/>
      <c r="UXN328" s="24"/>
      <c r="UXR328" s="3"/>
      <c r="UXS328" s="31"/>
      <c r="UXT328" s="5"/>
      <c r="UXU328" s="9"/>
      <c r="UXX328" s="2"/>
      <c r="UYA328" s="24"/>
      <c r="UYB328" s="24"/>
      <c r="UYC328" s="31"/>
      <c r="UYD328" s="24"/>
      <c r="UYE328" s="24"/>
      <c r="UYF328" s="24"/>
      <c r="UYG328" s="24"/>
      <c r="UYH328" s="24"/>
      <c r="UYI328" s="24"/>
      <c r="UYJ328" s="24"/>
      <c r="UYK328" s="24"/>
      <c r="UYL328" s="24"/>
      <c r="UYM328" s="24"/>
      <c r="UYN328" s="24"/>
      <c r="UYO328" s="24"/>
      <c r="UYP328" s="24"/>
      <c r="UYQ328" s="24"/>
      <c r="UYR328" s="24"/>
      <c r="UYV328" s="3"/>
      <c r="UYW328" s="31"/>
      <c r="UYX328" s="5"/>
      <c r="UYY328" s="9"/>
      <c r="UZB328" s="2"/>
      <c r="UZE328" s="24"/>
      <c r="UZF328" s="24"/>
      <c r="UZG328" s="31"/>
      <c r="UZH328" s="24"/>
      <c r="UZI328" s="24"/>
      <c r="UZJ328" s="24"/>
      <c r="UZK328" s="24"/>
      <c r="UZL328" s="24"/>
      <c r="UZM328" s="24"/>
      <c r="UZN328" s="24"/>
      <c r="UZO328" s="24"/>
      <c r="UZP328" s="24"/>
      <c r="UZQ328" s="24"/>
      <c r="UZR328" s="24"/>
      <c r="UZS328" s="24"/>
      <c r="UZT328" s="24"/>
      <c r="UZU328" s="24"/>
      <c r="UZV328" s="24"/>
      <c r="UZZ328" s="3"/>
      <c r="VAA328" s="31"/>
      <c r="VAB328" s="5"/>
      <c r="VAC328" s="9"/>
      <c r="VAF328" s="2"/>
      <c r="VAI328" s="24"/>
      <c r="VAJ328" s="24"/>
      <c r="VAK328" s="31"/>
      <c r="VAL328" s="24"/>
      <c r="VAM328" s="24"/>
      <c r="VAN328" s="24"/>
      <c r="VAO328" s="24"/>
      <c r="VAP328" s="24"/>
      <c r="VAQ328" s="24"/>
      <c r="VAR328" s="24"/>
      <c r="VAS328" s="24"/>
      <c r="VAT328" s="24"/>
      <c r="VAU328" s="24"/>
      <c r="VAV328" s="24"/>
      <c r="VAW328" s="24"/>
      <c r="VAX328" s="24"/>
      <c r="VAY328" s="24"/>
      <c r="VAZ328" s="24"/>
      <c r="VBD328" s="3"/>
      <c r="VBE328" s="31"/>
      <c r="VBF328" s="5"/>
      <c r="VBG328" s="9"/>
      <c r="VBJ328" s="2"/>
      <c r="VBM328" s="24"/>
      <c r="VBN328" s="24"/>
      <c r="VBO328" s="31"/>
      <c r="VBP328" s="24"/>
      <c r="VBQ328" s="24"/>
      <c r="VBR328" s="24"/>
      <c r="VBS328" s="24"/>
      <c r="VBT328" s="24"/>
      <c r="VBU328" s="24"/>
      <c r="VBV328" s="24"/>
      <c r="VBW328" s="24"/>
      <c r="VBX328" s="24"/>
      <c r="VBY328" s="24"/>
      <c r="VBZ328" s="24"/>
      <c r="VCA328" s="24"/>
      <c r="VCB328" s="24"/>
      <c r="VCC328" s="24"/>
      <c r="VCD328" s="24"/>
      <c r="VCH328" s="3"/>
      <c r="VCI328" s="31"/>
      <c r="VCJ328" s="5"/>
      <c r="VCK328" s="9"/>
      <c r="VCN328" s="2"/>
      <c r="VCQ328" s="24"/>
      <c r="VCR328" s="24"/>
      <c r="VCS328" s="31"/>
      <c r="VCT328" s="24"/>
      <c r="VCU328" s="24"/>
      <c r="VCV328" s="24"/>
      <c r="VCW328" s="24"/>
      <c r="VCX328" s="24"/>
      <c r="VCY328" s="24"/>
      <c r="VCZ328" s="24"/>
      <c r="VDA328" s="24"/>
      <c r="VDB328" s="24"/>
      <c r="VDC328" s="24"/>
      <c r="VDD328" s="24"/>
      <c r="VDE328" s="24"/>
      <c r="VDF328" s="24"/>
      <c r="VDG328" s="24"/>
      <c r="VDH328" s="24"/>
      <c r="VDL328" s="3"/>
      <c r="VDM328" s="31"/>
      <c r="VDN328" s="5"/>
      <c r="VDO328" s="9"/>
      <c r="VDR328" s="2"/>
      <c r="VDU328" s="24"/>
      <c r="VDV328" s="24"/>
      <c r="VDW328" s="31"/>
      <c r="VDX328" s="24"/>
      <c r="VDY328" s="24"/>
      <c r="VDZ328" s="24"/>
      <c r="VEA328" s="24"/>
      <c r="VEB328" s="24"/>
      <c r="VEC328" s="24"/>
      <c r="VED328" s="24"/>
      <c r="VEE328" s="24"/>
      <c r="VEF328" s="24"/>
      <c r="VEG328" s="24"/>
      <c r="VEH328" s="24"/>
      <c r="VEI328" s="24"/>
      <c r="VEJ328" s="24"/>
      <c r="VEK328" s="24"/>
      <c r="VEL328" s="24"/>
      <c r="VEP328" s="3"/>
      <c r="VEQ328" s="31"/>
      <c r="VER328" s="5"/>
      <c r="VES328" s="9"/>
      <c r="VEV328" s="2"/>
      <c r="VEY328" s="24"/>
      <c r="VEZ328" s="24"/>
      <c r="VFA328" s="31"/>
      <c r="VFB328" s="24"/>
      <c r="VFC328" s="24"/>
      <c r="VFD328" s="24"/>
      <c r="VFE328" s="24"/>
      <c r="VFF328" s="24"/>
      <c r="VFG328" s="24"/>
      <c r="VFH328" s="24"/>
      <c r="VFI328" s="24"/>
      <c r="VFJ328" s="24"/>
      <c r="VFK328" s="24"/>
      <c r="VFL328" s="24"/>
      <c r="VFM328" s="24"/>
      <c r="VFN328" s="24"/>
      <c r="VFO328" s="24"/>
      <c r="VFP328" s="24"/>
      <c r="VFT328" s="3"/>
      <c r="VFU328" s="31"/>
      <c r="VFV328" s="5"/>
      <c r="VFW328" s="9"/>
      <c r="VFZ328" s="2"/>
      <c r="VGC328" s="24"/>
      <c r="VGD328" s="24"/>
      <c r="VGE328" s="31"/>
      <c r="VGF328" s="24"/>
      <c r="VGG328" s="24"/>
      <c r="VGH328" s="24"/>
      <c r="VGI328" s="24"/>
      <c r="VGJ328" s="24"/>
      <c r="VGK328" s="24"/>
      <c r="VGL328" s="24"/>
      <c r="VGM328" s="24"/>
      <c r="VGN328" s="24"/>
      <c r="VGO328" s="24"/>
      <c r="VGP328" s="24"/>
      <c r="VGQ328" s="24"/>
      <c r="VGR328" s="24"/>
      <c r="VGS328" s="24"/>
      <c r="VGT328" s="24"/>
      <c r="VGX328" s="3"/>
      <c r="VGY328" s="31"/>
      <c r="VGZ328" s="5"/>
      <c r="VHA328" s="9"/>
      <c r="VHD328" s="2"/>
      <c r="VHG328" s="24"/>
      <c r="VHH328" s="24"/>
      <c r="VHI328" s="31"/>
      <c r="VHJ328" s="24"/>
      <c r="VHK328" s="24"/>
      <c r="VHL328" s="24"/>
      <c r="VHM328" s="24"/>
      <c r="VHN328" s="24"/>
      <c r="VHO328" s="24"/>
      <c r="VHP328" s="24"/>
      <c r="VHQ328" s="24"/>
      <c r="VHR328" s="24"/>
      <c r="VHS328" s="24"/>
      <c r="VHT328" s="24"/>
      <c r="VHU328" s="24"/>
      <c r="VHV328" s="24"/>
      <c r="VHW328" s="24"/>
      <c r="VHX328" s="24"/>
      <c r="VIB328" s="3"/>
      <c r="VIC328" s="31"/>
      <c r="VID328" s="5"/>
      <c r="VIE328" s="9"/>
      <c r="VIH328" s="2"/>
      <c r="VIK328" s="24"/>
      <c r="VIL328" s="24"/>
      <c r="VIM328" s="31"/>
      <c r="VIN328" s="24"/>
      <c r="VIO328" s="24"/>
      <c r="VIP328" s="24"/>
      <c r="VIQ328" s="24"/>
      <c r="VIR328" s="24"/>
      <c r="VIS328" s="24"/>
      <c r="VIT328" s="24"/>
      <c r="VIU328" s="24"/>
      <c r="VIV328" s="24"/>
      <c r="VIW328" s="24"/>
      <c r="VIX328" s="24"/>
      <c r="VIY328" s="24"/>
      <c r="VIZ328" s="24"/>
      <c r="VJA328" s="24"/>
      <c r="VJB328" s="24"/>
      <c r="VJF328" s="3"/>
      <c r="VJG328" s="31"/>
      <c r="VJH328" s="5"/>
      <c r="VJI328" s="9"/>
      <c r="VJL328" s="2"/>
      <c r="VJO328" s="24"/>
      <c r="VJP328" s="24"/>
      <c r="VJQ328" s="31"/>
      <c r="VJR328" s="24"/>
      <c r="VJS328" s="24"/>
      <c r="VJT328" s="24"/>
      <c r="VJU328" s="24"/>
      <c r="VJV328" s="24"/>
      <c r="VJW328" s="24"/>
      <c r="VJX328" s="24"/>
      <c r="VJY328" s="24"/>
      <c r="VJZ328" s="24"/>
      <c r="VKA328" s="24"/>
      <c r="VKB328" s="24"/>
      <c r="VKC328" s="24"/>
      <c r="VKD328" s="24"/>
      <c r="VKE328" s="24"/>
      <c r="VKF328" s="24"/>
      <c r="VKJ328" s="3"/>
      <c r="VKK328" s="31"/>
      <c r="VKL328" s="5"/>
      <c r="VKM328" s="9"/>
      <c r="VKP328" s="2"/>
      <c r="VKS328" s="24"/>
      <c r="VKT328" s="24"/>
      <c r="VKU328" s="31"/>
      <c r="VKV328" s="24"/>
      <c r="VKW328" s="24"/>
      <c r="VKX328" s="24"/>
      <c r="VKY328" s="24"/>
      <c r="VKZ328" s="24"/>
      <c r="VLA328" s="24"/>
      <c r="VLB328" s="24"/>
      <c r="VLC328" s="24"/>
      <c r="VLD328" s="24"/>
      <c r="VLE328" s="24"/>
      <c r="VLF328" s="24"/>
      <c r="VLG328" s="24"/>
      <c r="VLH328" s="24"/>
      <c r="VLI328" s="24"/>
      <c r="VLJ328" s="24"/>
      <c r="VLN328" s="3"/>
      <c r="VLO328" s="31"/>
      <c r="VLP328" s="5"/>
      <c r="VLQ328" s="9"/>
      <c r="VLT328" s="2"/>
      <c r="VLW328" s="24"/>
      <c r="VLX328" s="24"/>
      <c r="VLY328" s="31"/>
      <c r="VLZ328" s="24"/>
      <c r="VMA328" s="24"/>
      <c r="VMB328" s="24"/>
      <c r="VMC328" s="24"/>
      <c r="VMD328" s="24"/>
      <c r="VME328" s="24"/>
      <c r="VMF328" s="24"/>
      <c r="VMG328" s="24"/>
      <c r="VMH328" s="24"/>
      <c r="VMI328" s="24"/>
      <c r="VMJ328" s="24"/>
      <c r="VMK328" s="24"/>
      <c r="VML328" s="24"/>
      <c r="VMM328" s="24"/>
      <c r="VMN328" s="24"/>
      <c r="VMR328" s="3"/>
      <c r="VMS328" s="31"/>
      <c r="VMT328" s="5"/>
      <c r="VMU328" s="9"/>
      <c r="VMX328" s="2"/>
      <c r="VNA328" s="24"/>
      <c r="VNB328" s="24"/>
      <c r="VNC328" s="31"/>
      <c r="VND328" s="24"/>
      <c r="VNE328" s="24"/>
      <c r="VNF328" s="24"/>
      <c r="VNG328" s="24"/>
      <c r="VNH328" s="24"/>
      <c r="VNI328" s="24"/>
      <c r="VNJ328" s="24"/>
      <c r="VNK328" s="24"/>
      <c r="VNL328" s="24"/>
      <c r="VNM328" s="24"/>
      <c r="VNN328" s="24"/>
      <c r="VNO328" s="24"/>
      <c r="VNP328" s="24"/>
      <c r="VNQ328" s="24"/>
      <c r="VNR328" s="24"/>
      <c r="VNV328" s="3"/>
      <c r="VNW328" s="31"/>
      <c r="VNX328" s="5"/>
      <c r="VNY328" s="9"/>
      <c r="VOB328" s="2"/>
      <c r="VOE328" s="24"/>
      <c r="VOF328" s="24"/>
      <c r="VOG328" s="31"/>
      <c r="VOH328" s="24"/>
      <c r="VOI328" s="24"/>
      <c r="VOJ328" s="24"/>
      <c r="VOK328" s="24"/>
      <c r="VOL328" s="24"/>
      <c r="VOM328" s="24"/>
      <c r="VON328" s="24"/>
      <c r="VOO328" s="24"/>
      <c r="VOP328" s="24"/>
      <c r="VOQ328" s="24"/>
      <c r="VOR328" s="24"/>
      <c r="VOS328" s="24"/>
      <c r="VOT328" s="24"/>
      <c r="VOU328" s="24"/>
      <c r="VOV328" s="24"/>
      <c r="VOZ328" s="3"/>
      <c r="VPA328" s="31"/>
      <c r="VPB328" s="5"/>
      <c r="VPC328" s="9"/>
      <c r="VPF328" s="2"/>
      <c r="VPI328" s="24"/>
      <c r="VPJ328" s="24"/>
      <c r="VPK328" s="31"/>
      <c r="VPL328" s="24"/>
      <c r="VPM328" s="24"/>
      <c r="VPN328" s="24"/>
      <c r="VPO328" s="24"/>
      <c r="VPP328" s="24"/>
      <c r="VPQ328" s="24"/>
      <c r="VPR328" s="24"/>
      <c r="VPS328" s="24"/>
      <c r="VPT328" s="24"/>
      <c r="VPU328" s="24"/>
      <c r="VPV328" s="24"/>
      <c r="VPW328" s="24"/>
      <c r="VPX328" s="24"/>
      <c r="VPY328" s="24"/>
      <c r="VPZ328" s="24"/>
      <c r="VQD328" s="3"/>
      <c r="VQE328" s="31"/>
      <c r="VQF328" s="5"/>
      <c r="VQG328" s="9"/>
      <c r="VQJ328" s="2"/>
      <c r="VQM328" s="24"/>
      <c r="VQN328" s="24"/>
      <c r="VQO328" s="31"/>
      <c r="VQP328" s="24"/>
      <c r="VQQ328" s="24"/>
      <c r="VQR328" s="24"/>
      <c r="VQS328" s="24"/>
      <c r="VQT328" s="24"/>
      <c r="VQU328" s="24"/>
      <c r="VQV328" s="24"/>
      <c r="VQW328" s="24"/>
      <c r="VQX328" s="24"/>
      <c r="VQY328" s="24"/>
      <c r="VQZ328" s="24"/>
      <c r="VRA328" s="24"/>
      <c r="VRB328" s="24"/>
      <c r="VRC328" s="24"/>
      <c r="VRD328" s="24"/>
      <c r="VRH328" s="3"/>
      <c r="VRI328" s="31"/>
      <c r="VRJ328" s="5"/>
      <c r="VRK328" s="9"/>
      <c r="VRN328" s="2"/>
      <c r="VRQ328" s="24"/>
      <c r="VRR328" s="24"/>
      <c r="VRS328" s="31"/>
      <c r="VRT328" s="24"/>
      <c r="VRU328" s="24"/>
      <c r="VRV328" s="24"/>
      <c r="VRW328" s="24"/>
      <c r="VRX328" s="24"/>
      <c r="VRY328" s="24"/>
      <c r="VRZ328" s="24"/>
      <c r="VSA328" s="24"/>
      <c r="VSB328" s="24"/>
      <c r="VSC328" s="24"/>
      <c r="VSD328" s="24"/>
      <c r="VSE328" s="24"/>
      <c r="VSF328" s="24"/>
      <c r="VSG328" s="24"/>
      <c r="VSH328" s="24"/>
      <c r="VSL328" s="3"/>
      <c r="VSM328" s="31"/>
      <c r="VSN328" s="5"/>
      <c r="VSO328" s="9"/>
      <c r="VSR328" s="2"/>
      <c r="VSU328" s="24"/>
      <c r="VSV328" s="24"/>
      <c r="VSW328" s="31"/>
      <c r="VSX328" s="24"/>
      <c r="VSY328" s="24"/>
      <c r="VSZ328" s="24"/>
      <c r="VTA328" s="24"/>
      <c r="VTB328" s="24"/>
      <c r="VTC328" s="24"/>
      <c r="VTD328" s="24"/>
      <c r="VTE328" s="24"/>
      <c r="VTF328" s="24"/>
      <c r="VTG328" s="24"/>
      <c r="VTH328" s="24"/>
      <c r="VTI328" s="24"/>
      <c r="VTJ328" s="24"/>
      <c r="VTK328" s="24"/>
      <c r="VTL328" s="24"/>
      <c r="VTP328" s="3"/>
      <c r="VTQ328" s="31"/>
      <c r="VTR328" s="5"/>
      <c r="VTS328" s="9"/>
      <c r="VTV328" s="2"/>
      <c r="VTY328" s="24"/>
      <c r="VTZ328" s="24"/>
      <c r="VUA328" s="31"/>
      <c r="VUB328" s="24"/>
      <c r="VUC328" s="24"/>
      <c r="VUD328" s="24"/>
      <c r="VUE328" s="24"/>
      <c r="VUF328" s="24"/>
      <c r="VUG328" s="24"/>
      <c r="VUH328" s="24"/>
      <c r="VUI328" s="24"/>
      <c r="VUJ328" s="24"/>
      <c r="VUK328" s="24"/>
      <c r="VUL328" s="24"/>
      <c r="VUM328" s="24"/>
      <c r="VUN328" s="24"/>
      <c r="VUO328" s="24"/>
      <c r="VUP328" s="24"/>
      <c r="VUT328" s="3"/>
      <c r="VUU328" s="31"/>
      <c r="VUV328" s="5"/>
      <c r="VUW328" s="9"/>
      <c r="VUZ328" s="2"/>
      <c r="VVC328" s="24"/>
      <c r="VVD328" s="24"/>
      <c r="VVE328" s="31"/>
      <c r="VVF328" s="24"/>
      <c r="VVG328" s="24"/>
      <c r="VVH328" s="24"/>
      <c r="VVI328" s="24"/>
      <c r="VVJ328" s="24"/>
      <c r="VVK328" s="24"/>
      <c r="VVL328" s="24"/>
      <c r="VVM328" s="24"/>
      <c r="VVN328" s="24"/>
      <c r="VVO328" s="24"/>
      <c r="VVP328" s="24"/>
      <c r="VVQ328" s="24"/>
      <c r="VVR328" s="24"/>
      <c r="VVS328" s="24"/>
      <c r="VVT328" s="24"/>
      <c r="VVX328" s="3"/>
      <c r="VVY328" s="31"/>
      <c r="VVZ328" s="5"/>
      <c r="VWA328" s="9"/>
      <c r="VWD328" s="2"/>
      <c r="VWG328" s="24"/>
      <c r="VWH328" s="24"/>
      <c r="VWI328" s="31"/>
      <c r="VWJ328" s="24"/>
      <c r="VWK328" s="24"/>
      <c r="VWL328" s="24"/>
      <c r="VWM328" s="24"/>
      <c r="VWN328" s="24"/>
      <c r="VWO328" s="24"/>
      <c r="VWP328" s="24"/>
      <c r="VWQ328" s="24"/>
      <c r="VWR328" s="24"/>
      <c r="VWS328" s="24"/>
      <c r="VWT328" s="24"/>
      <c r="VWU328" s="24"/>
      <c r="VWV328" s="24"/>
      <c r="VWW328" s="24"/>
      <c r="VWX328" s="24"/>
      <c r="VXB328" s="3"/>
      <c r="VXC328" s="31"/>
      <c r="VXD328" s="5"/>
      <c r="VXE328" s="9"/>
      <c r="VXH328" s="2"/>
      <c r="VXK328" s="24"/>
      <c r="VXL328" s="24"/>
      <c r="VXM328" s="31"/>
      <c r="VXN328" s="24"/>
      <c r="VXO328" s="24"/>
      <c r="VXP328" s="24"/>
      <c r="VXQ328" s="24"/>
      <c r="VXR328" s="24"/>
      <c r="VXS328" s="24"/>
      <c r="VXT328" s="24"/>
      <c r="VXU328" s="24"/>
      <c r="VXV328" s="24"/>
      <c r="VXW328" s="24"/>
      <c r="VXX328" s="24"/>
      <c r="VXY328" s="24"/>
      <c r="VXZ328" s="24"/>
      <c r="VYA328" s="24"/>
      <c r="VYB328" s="24"/>
      <c r="VYF328" s="3"/>
      <c r="VYG328" s="31"/>
      <c r="VYH328" s="5"/>
      <c r="VYI328" s="9"/>
      <c r="VYL328" s="2"/>
      <c r="VYO328" s="24"/>
      <c r="VYP328" s="24"/>
      <c r="VYQ328" s="31"/>
      <c r="VYR328" s="24"/>
      <c r="VYS328" s="24"/>
      <c r="VYT328" s="24"/>
      <c r="VYU328" s="24"/>
      <c r="VYV328" s="24"/>
      <c r="VYW328" s="24"/>
      <c r="VYX328" s="24"/>
      <c r="VYY328" s="24"/>
      <c r="VYZ328" s="24"/>
      <c r="VZA328" s="24"/>
      <c r="VZB328" s="24"/>
      <c r="VZC328" s="24"/>
      <c r="VZD328" s="24"/>
      <c r="VZE328" s="24"/>
      <c r="VZF328" s="24"/>
      <c r="VZJ328" s="3"/>
      <c r="VZK328" s="31"/>
      <c r="VZL328" s="5"/>
      <c r="VZM328" s="9"/>
      <c r="VZP328" s="2"/>
      <c r="VZS328" s="24"/>
      <c r="VZT328" s="24"/>
      <c r="VZU328" s="31"/>
      <c r="VZV328" s="24"/>
      <c r="VZW328" s="24"/>
      <c r="VZX328" s="24"/>
      <c r="VZY328" s="24"/>
      <c r="VZZ328" s="24"/>
      <c r="WAA328" s="24"/>
      <c r="WAB328" s="24"/>
      <c r="WAC328" s="24"/>
      <c r="WAD328" s="24"/>
      <c r="WAE328" s="24"/>
      <c r="WAF328" s="24"/>
      <c r="WAG328" s="24"/>
      <c r="WAH328" s="24"/>
      <c r="WAI328" s="24"/>
      <c r="WAJ328" s="24"/>
      <c r="WAN328" s="3"/>
      <c r="WAO328" s="31"/>
      <c r="WAP328" s="5"/>
      <c r="WAQ328" s="9"/>
      <c r="WAT328" s="2"/>
      <c r="WAW328" s="24"/>
      <c r="WAX328" s="24"/>
      <c r="WAY328" s="31"/>
      <c r="WAZ328" s="24"/>
      <c r="WBA328" s="24"/>
      <c r="WBB328" s="24"/>
      <c r="WBC328" s="24"/>
      <c r="WBD328" s="24"/>
      <c r="WBE328" s="24"/>
      <c r="WBF328" s="24"/>
      <c r="WBG328" s="24"/>
      <c r="WBH328" s="24"/>
      <c r="WBI328" s="24"/>
      <c r="WBJ328" s="24"/>
      <c r="WBK328" s="24"/>
      <c r="WBL328" s="24"/>
      <c r="WBM328" s="24"/>
      <c r="WBN328" s="24"/>
      <c r="WBR328" s="3"/>
      <c r="WBS328" s="31"/>
      <c r="WBT328" s="5"/>
      <c r="WBU328" s="9"/>
      <c r="WBX328" s="2"/>
      <c r="WCA328" s="24"/>
      <c r="WCB328" s="24"/>
      <c r="WCC328" s="31"/>
      <c r="WCD328" s="24"/>
      <c r="WCE328" s="24"/>
      <c r="WCF328" s="24"/>
      <c r="WCG328" s="24"/>
      <c r="WCH328" s="24"/>
      <c r="WCI328" s="24"/>
      <c r="WCJ328" s="24"/>
      <c r="WCK328" s="24"/>
      <c r="WCL328" s="24"/>
      <c r="WCM328" s="24"/>
      <c r="WCN328" s="24"/>
      <c r="WCO328" s="24"/>
      <c r="WCP328" s="24"/>
      <c r="WCQ328" s="24"/>
      <c r="WCR328" s="24"/>
      <c r="WCV328" s="3"/>
      <c r="WCW328" s="31"/>
      <c r="WCX328" s="5"/>
      <c r="WCY328" s="9"/>
      <c r="WDB328" s="2"/>
      <c r="WDE328" s="24"/>
      <c r="WDF328" s="24"/>
      <c r="WDG328" s="31"/>
      <c r="WDH328" s="24"/>
      <c r="WDI328" s="24"/>
      <c r="WDJ328" s="24"/>
      <c r="WDK328" s="24"/>
      <c r="WDL328" s="24"/>
      <c r="WDM328" s="24"/>
      <c r="WDN328" s="24"/>
      <c r="WDO328" s="24"/>
      <c r="WDP328" s="24"/>
      <c r="WDQ328" s="24"/>
      <c r="WDR328" s="24"/>
      <c r="WDS328" s="24"/>
      <c r="WDT328" s="24"/>
      <c r="WDU328" s="24"/>
      <c r="WDV328" s="24"/>
      <c r="WDZ328" s="3"/>
      <c r="WEA328" s="31"/>
      <c r="WEB328" s="5"/>
      <c r="WEC328" s="9"/>
      <c r="WEF328" s="2"/>
      <c r="WEI328" s="24"/>
      <c r="WEJ328" s="24"/>
      <c r="WEK328" s="31"/>
      <c r="WEL328" s="24"/>
      <c r="WEM328" s="24"/>
      <c r="WEN328" s="24"/>
      <c r="WEO328" s="24"/>
      <c r="WEP328" s="24"/>
      <c r="WEQ328" s="24"/>
      <c r="WER328" s="24"/>
      <c r="WES328" s="24"/>
      <c r="WET328" s="24"/>
      <c r="WEU328" s="24"/>
      <c r="WEV328" s="24"/>
      <c r="WEW328" s="24"/>
      <c r="WEX328" s="24"/>
      <c r="WEY328" s="24"/>
      <c r="WEZ328" s="24"/>
      <c r="WFD328" s="3"/>
      <c r="WFE328" s="31"/>
      <c r="WFF328" s="5"/>
      <c r="WFG328" s="9"/>
      <c r="WFJ328" s="2"/>
      <c r="WFM328" s="24"/>
      <c r="WFN328" s="24"/>
      <c r="WFO328" s="31"/>
      <c r="WFP328" s="24"/>
      <c r="WFQ328" s="24"/>
      <c r="WFR328" s="24"/>
      <c r="WFS328" s="24"/>
      <c r="WFT328" s="24"/>
      <c r="WFU328" s="24"/>
      <c r="WFV328" s="24"/>
      <c r="WFW328" s="24"/>
      <c r="WFX328" s="24"/>
      <c r="WFY328" s="24"/>
      <c r="WFZ328" s="24"/>
      <c r="WGA328" s="24"/>
      <c r="WGB328" s="24"/>
      <c r="WGC328" s="24"/>
      <c r="WGD328" s="24"/>
      <c r="WGH328" s="3"/>
      <c r="WGI328" s="31"/>
      <c r="WGJ328" s="5"/>
      <c r="WGK328" s="9"/>
      <c r="WGN328" s="2"/>
      <c r="WGQ328" s="24"/>
      <c r="WGR328" s="24"/>
      <c r="WGS328" s="31"/>
      <c r="WGT328" s="24"/>
      <c r="WGU328" s="24"/>
      <c r="WGV328" s="24"/>
      <c r="WGW328" s="24"/>
      <c r="WGX328" s="24"/>
      <c r="WGY328" s="24"/>
      <c r="WGZ328" s="24"/>
      <c r="WHA328" s="24"/>
      <c r="WHB328" s="24"/>
      <c r="WHC328" s="24"/>
      <c r="WHD328" s="24"/>
      <c r="WHE328" s="24"/>
      <c r="WHF328" s="24"/>
      <c r="WHG328" s="24"/>
      <c r="WHH328" s="24"/>
      <c r="WHL328" s="3"/>
      <c r="WHM328" s="31"/>
      <c r="WHN328" s="5"/>
      <c r="WHO328" s="9"/>
      <c r="WHR328" s="2"/>
      <c r="WHU328" s="24"/>
      <c r="WHV328" s="24"/>
      <c r="WHW328" s="31"/>
      <c r="WHX328" s="24"/>
      <c r="WHY328" s="24"/>
      <c r="WHZ328" s="24"/>
      <c r="WIA328" s="24"/>
      <c r="WIB328" s="24"/>
      <c r="WIC328" s="24"/>
      <c r="WID328" s="24"/>
      <c r="WIE328" s="24"/>
      <c r="WIF328" s="24"/>
      <c r="WIG328" s="24"/>
      <c r="WIH328" s="24"/>
      <c r="WII328" s="24"/>
      <c r="WIJ328" s="24"/>
      <c r="WIK328" s="24"/>
      <c r="WIL328" s="24"/>
      <c r="WIP328" s="3"/>
      <c r="WIQ328" s="31"/>
      <c r="WIR328" s="5"/>
      <c r="WIS328" s="9"/>
      <c r="WIV328" s="2"/>
      <c r="WIY328" s="24"/>
      <c r="WIZ328" s="24"/>
      <c r="WJA328" s="31"/>
      <c r="WJB328" s="24"/>
      <c r="WJC328" s="24"/>
      <c r="WJD328" s="24"/>
      <c r="WJE328" s="24"/>
      <c r="WJF328" s="24"/>
      <c r="WJG328" s="24"/>
      <c r="WJH328" s="24"/>
      <c r="WJI328" s="24"/>
      <c r="WJJ328" s="24"/>
      <c r="WJK328" s="24"/>
      <c r="WJL328" s="24"/>
      <c r="WJM328" s="24"/>
      <c r="WJN328" s="24"/>
      <c r="WJO328" s="24"/>
      <c r="WJP328" s="24"/>
      <c r="WJT328" s="3"/>
      <c r="WJU328" s="31"/>
      <c r="WJV328" s="5"/>
      <c r="WJW328" s="9"/>
      <c r="WJZ328" s="2"/>
      <c r="WKC328" s="24"/>
      <c r="WKD328" s="24"/>
      <c r="WKE328" s="31"/>
      <c r="WKF328" s="24"/>
      <c r="WKG328" s="24"/>
      <c r="WKH328" s="24"/>
      <c r="WKI328" s="24"/>
      <c r="WKJ328" s="24"/>
      <c r="WKK328" s="24"/>
      <c r="WKL328" s="24"/>
      <c r="WKM328" s="24"/>
      <c r="WKN328" s="24"/>
      <c r="WKO328" s="24"/>
      <c r="WKP328" s="24"/>
      <c r="WKQ328" s="24"/>
      <c r="WKR328" s="24"/>
      <c r="WKS328" s="24"/>
      <c r="WKT328" s="24"/>
      <c r="WKX328" s="3"/>
      <c r="WKY328" s="31"/>
      <c r="WKZ328" s="5"/>
      <c r="WLA328" s="9"/>
      <c r="WLD328" s="2"/>
      <c r="WLG328" s="24"/>
      <c r="WLH328" s="24"/>
      <c r="WLI328" s="31"/>
      <c r="WLJ328" s="24"/>
      <c r="WLK328" s="24"/>
      <c r="WLL328" s="24"/>
      <c r="WLM328" s="24"/>
      <c r="WLN328" s="24"/>
      <c r="WLO328" s="24"/>
      <c r="WLP328" s="24"/>
      <c r="WLQ328" s="24"/>
      <c r="WLR328" s="24"/>
      <c r="WLS328" s="24"/>
      <c r="WLT328" s="24"/>
      <c r="WLU328" s="24"/>
      <c r="WLV328" s="24"/>
      <c r="WLW328" s="24"/>
      <c r="WLX328" s="24"/>
      <c r="WMB328" s="3"/>
      <c r="WMC328" s="31"/>
      <c r="WMD328" s="5"/>
      <c r="WME328" s="9"/>
      <c r="WMH328" s="2"/>
      <c r="WMK328" s="24"/>
      <c r="WML328" s="24"/>
      <c r="WMM328" s="31"/>
      <c r="WMN328" s="24"/>
      <c r="WMO328" s="24"/>
      <c r="WMP328" s="24"/>
      <c r="WMQ328" s="24"/>
      <c r="WMR328" s="24"/>
      <c r="WMS328" s="24"/>
      <c r="WMT328" s="24"/>
      <c r="WMU328" s="24"/>
      <c r="WMV328" s="24"/>
      <c r="WMW328" s="24"/>
      <c r="WMX328" s="24"/>
      <c r="WMY328" s="24"/>
      <c r="WMZ328" s="24"/>
      <c r="WNA328" s="24"/>
      <c r="WNB328" s="24"/>
      <c r="WNF328" s="3"/>
      <c r="WNG328" s="31"/>
      <c r="WNH328" s="5"/>
      <c r="WNI328" s="9"/>
      <c r="WNL328" s="2"/>
      <c r="WNO328" s="24"/>
      <c r="WNP328" s="24"/>
      <c r="WNQ328" s="31"/>
      <c r="WNR328" s="24"/>
      <c r="WNS328" s="24"/>
      <c r="WNT328" s="24"/>
      <c r="WNU328" s="24"/>
      <c r="WNV328" s="24"/>
      <c r="WNW328" s="24"/>
      <c r="WNX328" s="24"/>
      <c r="WNY328" s="24"/>
      <c r="WNZ328" s="24"/>
      <c r="WOA328" s="24"/>
      <c r="WOB328" s="24"/>
      <c r="WOC328" s="24"/>
      <c r="WOD328" s="24"/>
      <c r="WOE328" s="24"/>
      <c r="WOF328" s="24"/>
      <c r="WOJ328" s="3"/>
      <c r="WOK328" s="31"/>
      <c r="WOL328" s="5"/>
      <c r="WOM328" s="9"/>
      <c r="WOP328" s="2"/>
      <c r="WOS328" s="24"/>
      <c r="WOT328" s="24"/>
      <c r="WOU328" s="31"/>
      <c r="WOV328" s="24"/>
      <c r="WOW328" s="24"/>
      <c r="WOX328" s="24"/>
      <c r="WOY328" s="24"/>
      <c r="WOZ328" s="24"/>
      <c r="WPA328" s="24"/>
      <c r="WPB328" s="24"/>
      <c r="WPC328" s="24"/>
      <c r="WPD328" s="24"/>
      <c r="WPE328" s="24"/>
      <c r="WPF328" s="24"/>
      <c r="WPG328" s="24"/>
      <c r="WPH328" s="24"/>
      <c r="WPI328" s="24"/>
      <c r="WPJ328" s="24"/>
      <c r="WPN328" s="3"/>
      <c r="WPO328" s="31"/>
      <c r="WPP328" s="5"/>
      <c r="WPQ328" s="9"/>
      <c r="WPT328" s="2"/>
      <c r="WPW328" s="24"/>
      <c r="WPX328" s="24"/>
      <c r="WPY328" s="31"/>
      <c r="WPZ328" s="24"/>
      <c r="WQA328" s="24"/>
      <c r="WQB328" s="24"/>
      <c r="WQC328" s="24"/>
      <c r="WQD328" s="24"/>
      <c r="WQE328" s="24"/>
      <c r="WQF328" s="24"/>
      <c r="WQG328" s="24"/>
      <c r="WQH328" s="24"/>
      <c r="WQI328" s="24"/>
      <c r="WQJ328" s="24"/>
      <c r="WQK328" s="24"/>
      <c r="WQL328" s="24"/>
      <c r="WQM328" s="24"/>
      <c r="WQN328" s="24"/>
      <c r="WQR328" s="3"/>
      <c r="WQS328" s="31"/>
      <c r="WQT328" s="5"/>
      <c r="WQU328" s="9"/>
      <c r="WQX328" s="2"/>
      <c r="WRA328" s="24"/>
      <c r="WRB328" s="24"/>
      <c r="WRC328" s="31"/>
      <c r="WRD328" s="24"/>
      <c r="WRE328" s="24"/>
      <c r="WRF328" s="24"/>
      <c r="WRG328" s="24"/>
      <c r="WRH328" s="24"/>
      <c r="WRI328" s="24"/>
      <c r="WRJ328" s="24"/>
      <c r="WRK328" s="24"/>
      <c r="WRL328" s="24"/>
      <c r="WRM328" s="24"/>
      <c r="WRN328" s="24"/>
      <c r="WRO328" s="24"/>
      <c r="WRP328" s="24"/>
      <c r="WRQ328" s="24"/>
      <c r="WRR328" s="24"/>
      <c r="WRV328" s="3"/>
      <c r="WRW328" s="31"/>
      <c r="WRX328" s="5"/>
      <c r="WRY328" s="9"/>
      <c r="WSB328" s="2"/>
      <c r="WSE328" s="24"/>
      <c r="WSF328" s="24"/>
      <c r="WSG328" s="31"/>
      <c r="WSH328" s="24"/>
      <c r="WSI328" s="24"/>
      <c r="WSJ328" s="24"/>
      <c r="WSK328" s="24"/>
      <c r="WSL328" s="24"/>
      <c r="WSM328" s="24"/>
      <c r="WSN328" s="24"/>
      <c r="WSO328" s="24"/>
      <c r="WSP328" s="24"/>
      <c r="WSQ328" s="24"/>
      <c r="WSR328" s="24"/>
      <c r="WSS328" s="24"/>
      <c r="WST328" s="24"/>
      <c r="WSU328" s="24"/>
      <c r="WSV328" s="24"/>
      <c r="WSZ328" s="3"/>
      <c r="WTA328" s="31"/>
      <c r="WTB328" s="5"/>
      <c r="WTC328" s="9"/>
      <c r="WTF328" s="2"/>
      <c r="WTI328" s="24"/>
      <c r="WTJ328" s="24"/>
      <c r="WTK328" s="31"/>
      <c r="WTL328" s="24"/>
      <c r="WTM328" s="24"/>
      <c r="WTN328" s="24"/>
      <c r="WTO328" s="24"/>
      <c r="WTP328" s="24"/>
      <c r="WTQ328" s="24"/>
      <c r="WTR328" s="24"/>
      <c r="WTS328" s="24"/>
      <c r="WTT328" s="24"/>
      <c r="WTU328" s="24"/>
      <c r="WTV328" s="24"/>
      <c r="WTW328" s="24"/>
      <c r="WTX328" s="24"/>
      <c r="WTY328" s="24"/>
      <c r="WTZ328" s="24"/>
      <c r="WUD328" s="3"/>
      <c r="WUE328" s="31"/>
      <c r="WUF328" s="5"/>
      <c r="WUG328" s="9"/>
      <c r="WUJ328" s="2"/>
      <c r="WUM328" s="24"/>
      <c r="WUN328" s="24"/>
      <c r="WUO328" s="31"/>
      <c r="WUP328" s="24"/>
      <c r="WUQ328" s="24"/>
      <c r="WUR328" s="24"/>
      <c r="WUS328" s="24"/>
      <c r="WUT328" s="24"/>
      <c r="WUU328" s="24"/>
      <c r="WUV328" s="24"/>
      <c r="WUW328" s="24"/>
      <c r="WUX328" s="24"/>
      <c r="WUY328" s="24"/>
      <c r="WUZ328" s="24"/>
      <c r="WVA328" s="24"/>
      <c r="WVB328" s="24"/>
      <c r="WVC328" s="24"/>
      <c r="WVD328" s="24"/>
      <c r="WVH328" s="3"/>
      <c r="WVI328" s="31"/>
      <c r="WVJ328" s="5"/>
      <c r="WVK328" s="9"/>
      <c r="WVN328" s="2"/>
      <c r="WVQ328" s="24"/>
      <c r="WVR328" s="24"/>
      <c r="WVS328" s="31"/>
      <c r="WVT328" s="24"/>
      <c r="WVU328" s="24"/>
      <c r="WVV328" s="24"/>
      <c r="WVW328" s="24"/>
      <c r="WVX328" s="24"/>
      <c r="WVY328" s="24"/>
      <c r="WVZ328" s="24"/>
      <c r="WWA328" s="24"/>
      <c r="WWB328" s="24"/>
      <c r="WWC328" s="24"/>
      <c r="WWD328" s="24"/>
      <c r="WWE328" s="24"/>
      <c r="WWF328" s="24"/>
      <c r="WWG328" s="24"/>
      <c r="WWH328" s="24"/>
      <c r="WWL328" s="3"/>
      <c r="WWM328" s="31"/>
      <c r="WWN328" s="5"/>
      <c r="WWO328" s="9"/>
      <c r="WWR328" s="2"/>
      <c r="WWU328" s="24"/>
      <c r="WWV328" s="24"/>
      <c r="WWW328" s="31"/>
      <c r="WWX328" s="24"/>
      <c r="WWY328" s="24"/>
      <c r="WWZ328" s="24"/>
      <c r="WXA328" s="24"/>
      <c r="WXB328" s="24"/>
      <c r="WXC328" s="24"/>
      <c r="WXD328" s="24"/>
      <c r="WXE328" s="24"/>
      <c r="WXF328" s="24"/>
      <c r="WXG328" s="24"/>
      <c r="WXH328" s="24"/>
      <c r="WXI328" s="24"/>
      <c r="WXJ328" s="24"/>
      <c r="WXK328" s="24"/>
      <c r="WXL328" s="24"/>
      <c r="WXP328" s="3"/>
      <c r="WXQ328" s="31"/>
      <c r="WXR328" s="5"/>
      <c r="WXS328" s="9"/>
      <c r="WXV328" s="2"/>
      <c r="WXY328" s="24"/>
      <c r="WXZ328" s="24"/>
      <c r="WYA328" s="31"/>
      <c r="WYB328" s="24"/>
      <c r="WYC328" s="24"/>
      <c r="WYD328" s="24"/>
      <c r="WYE328" s="24"/>
      <c r="WYF328" s="24"/>
      <c r="WYG328" s="24"/>
      <c r="WYH328" s="24"/>
      <c r="WYI328" s="24"/>
      <c r="WYJ328" s="24"/>
      <c r="WYK328" s="24"/>
      <c r="WYL328" s="24"/>
      <c r="WYM328" s="24"/>
      <c r="WYN328" s="24"/>
      <c r="WYO328" s="24"/>
      <c r="WYP328" s="24"/>
      <c r="WYT328" s="3"/>
      <c r="WYU328" s="31"/>
      <c r="WYV328" s="5"/>
      <c r="WYW328" s="9"/>
      <c r="WYZ328" s="2"/>
      <c r="WZC328" s="24"/>
      <c r="WZD328" s="24"/>
      <c r="WZE328" s="31"/>
      <c r="WZF328" s="24"/>
      <c r="WZG328" s="24"/>
      <c r="WZH328" s="24"/>
      <c r="WZI328" s="24"/>
      <c r="WZJ328" s="24"/>
      <c r="WZK328" s="24"/>
      <c r="WZL328" s="24"/>
      <c r="WZM328" s="24"/>
      <c r="WZN328" s="24"/>
      <c r="WZO328" s="24"/>
      <c r="WZP328" s="24"/>
      <c r="WZQ328" s="24"/>
      <c r="WZR328" s="24"/>
      <c r="WZS328" s="24"/>
      <c r="WZT328" s="24"/>
      <c r="WZX328" s="3"/>
      <c r="WZY328" s="31"/>
      <c r="WZZ328" s="5"/>
      <c r="XAA328" s="9"/>
      <c r="XAD328" s="2"/>
      <c r="XAG328" s="24"/>
      <c r="XAH328" s="24"/>
      <c r="XAI328" s="31"/>
      <c r="XAJ328" s="24"/>
      <c r="XAK328" s="24"/>
      <c r="XAL328" s="24"/>
      <c r="XAM328" s="24"/>
      <c r="XAN328" s="24"/>
      <c r="XAO328" s="24"/>
      <c r="XAP328" s="24"/>
      <c r="XAQ328" s="24"/>
      <c r="XAR328" s="24"/>
      <c r="XAS328" s="24"/>
      <c r="XAT328" s="24"/>
      <c r="XAU328" s="24"/>
      <c r="XAV328" s="24"/>
      <c r="XAW328" s="24"/>
      <c r="XAX328" s="24"/>
      <c r="XBB328" s="3"/>
      <c r="XBC328" s="31"/>
      <c r="XBD328" s="5"/>
      <c r="XBE328" s="9"/>
      <c r="XBH328" s="2"/>
      <c r="XBK328" s="24"/>
      <c r="XBL328" s="24"/>
      <c r="XBM328" s="31"/>
      <c r="XBN328" s="24"/>
      <c r="XBO328" s="24"/>
      <c r="XBP328" s="24"/>
      <c r="XBQ328" s="24"/>
      <c r="XBR328" s="24"/>
      <c r="XBS328" s="24"/>
      <c r="XBT328" s="24"/>
      <c r="XBU328" s="24"/>
      <c r="XBV328" s="24"/>
      <c r="XBW328" s="24"/>
      <c r="XBX328" s="24"/>
      <c r="XBY328" s="24"/>
      <c r="XBZ328" s="24"/>
      <c r="XCA328" s="24"/>
      <c r="XCB328" s="24"/>
      <c r="XCF328" s="3"/>
      <c r="XCG328" s="31"/>
      <c r="XCH328" s="5"/>
      <c r="XCI328" s="9"/>
      <c r="XCL328" s="2"/>
      <c r="XCO328" s="24"/>
      <c r="XCP328" s="24"/>
      <c r="XCQ328" s="31"/>
      <c r="XCR328" s="24"/>
      <c r="XCS328" s="24"/>
      <c r="XCT328" s="24"/>
      <c r="XCU328" s="24"/>
      <c r="XCV328" s="24"/>
      <c r="XCW328" s="24"/>
      <c r="XCX328" s="24"/>
      <c r="XCY328" s="24"/>
      <c r="XCZ328" s="24"/>
      <c r="XDA328" s="24"/>
      <c r="XDB328" s="24"/>
      <c r="XDC328" s="24"/>
      <c r="XDD328" s="24"/>
      <c r="XDE328" s="24"/>
      <c r="XDF328" s="24"/>
      <c r="XDJ328" s="3"/>
      <c r="XDK328" s="31"/>
      <c r="XDL328" s="5"/>
      <c r="XDM328" s="9"/>
      <c r="XDP328" s="2"/>
      <c r="XDS328" s="24"/>
      <c r="XDT328" s="24"/>
      <c r="XDU328" s="31"/>
      <c r="XDV328" s="24"/>
      <c r="XDW328" s="24"/>
      <c r="XDX328" s="24"/>
      <c r="XDY328" s="24"/>
      <c r="XDZ328" s="24"/>
      <c r="XEA328" s="24"/>
      <c r="XEB328" s="24"/>
      <c r="XEC328" s="24"/>
      <c r="XED328" s="24"/>
      <c r="XEE328" s="24"/>
      <c r="XEF328" s="24"/>
      <c r="XEG328" s="24"/>
      <c r="XEH328" s="24"/>
      <c r="XEI328" s="24"/>
      <c r="XEJ328" s="24"/>
      <c r="XEN328" s="3"/>
      <c r="XEO328" s="31"/>
      <c r="XEP328" s="5"/>
      <c r="XEQ328" s="9"/>
    </row>
    <row r="329" spans="1:4094 4098:6144 6147:11264 11268:13311 13314:14334 14337:16371" ht="15" hidden="1" customHeight="1" outlineLevel="1" x14ac:dyDescent="0.2">
      <c r="A329" s="3">
        <v>44742</v>
      </c>
      <c r="B329" s="19">
        <v>525</v>
      </c>
      <c r="C329" s="5" t="s">
        <v>7</v>
      </c>
      <c r="D329" s="9" t="s">
        <v>1326</v>
      </c>
      <c r="E329" s="20">
        <f>B329</f>
        <v>525</v>
      </c>
      <c r="Z329" s="20">
        <f t="shared" ref="Z329:Z360" si="17">SUM(E329:Y329)</f>
        <v>525</v>
      </c>
      <c r="AA329" s="20" t="str">
        <f t="shared" si="16"/>
        <v>44742525</v>
      </c>
      <c r="AB329" t="s">
        <v>2204</v>
      </c>
      <c r="AC329" t="s">
        <v>2245</v>
      </c>
      <c r="AD329" t="s">
        <v>2262</v>
      </c>
    </row>
    <row r="330" spans="1:4094 4098:6144 6147:11264 11268:13311 13314:14334 14337:16371" ht="15" hidden="1" customHeight="1" outlineLevel="1" x14ac:dyDescent="0.2">
      <c r="A330" s="3">
        <v>44742</v>
      </c>
      <c r="B330" s="19">
        <v>1557.63</v>
      </c>
      <c r="C330" s="5" t="s">
        <v>341</v>
      </c>
      <c r="D330" s="9" t="s">
        <v>342</v>
      </c>
      <c r="E330"/>
      <c r="F330" s="20">
        <f>B330</f>
        <v>1557.63</v>
      </c>
      <c r="Z330" s="20">
        <f t="shared" si="17"/>
        <v>1557.63</v>
      </c>
      <c r="AA330" s="20" t="str">
        <f t="shared" si="16"/>
        <v>447421557,63</v>
      </c>
      <c r="AB330" t="s">
        <v>2208</v>
      </c>
      <c r="AC330" t="s">
        <v>2245</v>
      </c>
      <c r="AD330" t="s">
        <v>2263</v>
      </c>
    </row>
    <row r="331" spans="1:4094 4098:6144 6147:11264 11268:13311 13314:14334 14337:16371" ht="15" hidden="1" customHeight="1" outlineLevel="1" x14ac:dyDescent="0.2">
      <c r="A331" s="3">
        <v>44740</v>
      </c>
      <c r="B331" s="19">
        <v>58.83</v>
      </c>
      <c r="C331" s="5" t="s">
        <v>7</v>
      </c>
      <c r="D331" s="9" t="s">
        <v>343</v>
      </c>
      <c r="E331" s="20">
        <f>B331</f>
        <v>58.83</v>
      </c>
      <c r="Z331" s="20">
        <f t="shared" si="17"/>
        <v>58.83</v>
      </c>
      <c r="AA331" s="20" t="str">
        <f t="shared" si="16"/>
        <v>4474058,83</v>
      </c>
      <c r="AB331" t="s">
        <v>2204</v>
      </c>
      <c r="AC331" t="s">
        <v>2245</v>
      </c>
      <c r="AD331" t="s">
        <v>2262</v>
      </c>
    </row>
    <row r="332" spans="1:4094 4098:6144 6147:11264 11268:13311 13314:14334 14337:16371" ht="15" hidden="1" customHeight="1" outlineLevel="1" x14ac:dyDescent="0.2">
      <c r="A332" s="3">
        <v>44740</v>
      </c>
      <c r="B332" s="19">
        <v>1988</v>
      </c>
      <c r="C332" s="5" t="s">
        <v>1207</v>
      </c>
      <c r="D332" s="9" t="s">
        <v>330</v>
      </c>
      <c r="E332"/>
      <c r="F332" s="20">
        <f>B332</f>
        <v>1988</v>
      </c>
      <c r="Z332" s="20">
        <f t="shared" si="17"/>
        <v>1988</v>
      </c>
      <c r="AA332" s="20" t="str">
        <f t="shared" si="16"/>
        <v>447401988</v>
      </c>
      <c r="AB332" t="s">
        <v>2205</v>
      </c>
      <c r="AC332" t="s">
        <v>2244</v>
      </c>
      <c r="AD332" t="s">
        <v>2209</v>
      </c>
    </row>
    <row r="333" spans="1:4094 4098:6144 6147:11264 11268:13311 13314:14334 14337:16371" ht="15" hidden="1" customHeight="1" outlineLevel="1" x14ac:dyDescent="0.2">
      <c r="A333" s="3">
        <v>44740</v>
      </c>
      <c r="B333" s="19">
        <v>14706.3</v>
      </c>
      <c r="C333" s="5" t="s">
        <v>7</v>
      </c>
      <c r="D333" s="9" t="s">
        <v>1456</v>
      </c>
      <c r="E333"/>
      <c r="G333" s="2">
        <f>B333</f>
        <v>14706.3</v>
      </c>
      <c r="Z333" s="20">
        <f t="shared" si="17"/>
        <v>14706.3</v>
      </c>
      <c r="AA333" s="20" t="str">
        <f t="shared" si="16"/>
        <v>4474014706,3</v>
      </c>
      <c r="AB333" t="s">
        <v>2209</v>
      </c>
      <c r="AC333" t="s">
        <v>2244</v>
      </c>
      <c r="AD333" t="s">
        <v>2209</v>
      </c>
    </row>
    <row r="334" spans="1:4094 4098:6144 6147:11264 11268:13311 13314:14334 14337:16371" ht="15" hidden="1" customHeight="1" outlineLevel="1" x14ac:dyDescent="0.2">
      <c r="A334" s="3">
        <v>44740</v>
      </c>
      <c r="B334" s="19">
        <v>1179.93</v>
      </c>
      <c r="C334" s="5" t="s">
        <v>1207</v>
      </c>
      <c r="D334" s="9" t="s">
        <v>342</v>
      </c>
      <c r="E334"/>
      <c r="F334" s="20">
        <f>B334</f>
        <v>1179.93</v>
      </c>
      <c r="Z334" s="20">
        <f t="shared" si="17"/>
        <v>1179.93</v>
      </c>
      <c r="AA334" s="20" t="str">
        <f t="shared" si="16"/>
        <v>447401179,93</v>
      </c>
      <c r="AB334" t="s">
        <v>2208</v>
      </c>
      <c r="AC334" t="s">
        <v>2245</v>
      </c>
      <c r="AD334" t="s">
        <v>2263</v>
      </c>
    </row>
    <row r="335" spans="1:4094 4098:6144 6147:11264 11268:13311 13314:14334 14337:16371" ht="15" hidden="1" customHeight="1" outlineLevel="1" x14ac:dyDescent="0.2">
      <c r="A335" s="3">
        <v>44739</v>
      </c>
      <c r="B335" s="19">
        <v>70000</v>
      </c>
      <c r="C335" s="5" t="s">
        <v>253</v>
      </c>
      <c r="D335" s="9" t="s">
        <v>1457</v>
      </c>
      <c r="E335"/>
      <c r="M335" s="19">
        <v>70000</v>
      </c>
      <c r="Z335" s="20">
        <f t="shared" si="17"/>
        <v>70000</v>
      </c>
      <c r="AA335" s="20" t="str">
        <f t="shared" si="16"/>
        <v>4473970000</v>
      </c>
      <c r="AB335" t="s">
        <v>2202</v>
      </c>
      <c r="AC335" t="s">
        <v>2248</v>
      </c>
      <c r="AD335" t="s">
        <v>2268</v>
      </c>
    </row>
    <row r="336" spans="1:4094 4098:6144 6147:11264 11268:13311 13314:14334 14337:16371" ht="15" hidden="1" customHeight="1" outlineLevel="1" x14ac:dyDescent="0.2">
      <c r="A336" s="3">
        <v>44735</v>
      </c>
      <c r="B336" s="19">
        <v>30000</v>
      </c>
      <c r="C336" s="5" t="s">
        <v>28</v>
      </c>
      <c r="D336" s="9" t="s">
        <v>1458</v>
      </c>
      <c r="E336"/>
      <c r="V336" s="19">
        <v>30000</v>
      </c>
      <c r="Z336" s="20">
        <f t="shared" si="17"/>
        <v>30000</v>
      </c>
      <c r="AA336" s="20" t="str">
        <f t="shared" si="16"/>
        <v>4473530000</v>
      </c>
      <c r="AB336" t="s">
        <v>2236</v>
      </c>
      <c r="AC336" t="s">
        <v>2248</v>
      </c>
      <c r="AD336" t="s">
        <v>2236</v>
      </c>
    </row>
    <row r="337" spans="1:30" ht="15" hidden="1" customHeight="1" outlineLevel="1" x14ac:dyDescent="0.2">
      <c r="A337" s="3">
        <v>44733</v>
      </c>
      <c r="B337" s="19">
        <v>40000</v>
      </c>
      <c r="C337" s="5" t="s">
        <v>32</v>
      </c>
      <c r="D337" s="9" t="s">
        <v>1442</v>
      </c>
      <c r="E337"/>
      <c r="N337" s="19">
        <v>40000</v>
      </c>
      <c r="Z337" s="20">
        <f t="shared" si="17"/>
        <v>40000</v>
      </c>
      <c r="AA337" s="20" t="str">
        <f t="shared" si="16"/>
        <v>4473340000</v>
      </c>
      <c r="AB337" t="s">
        <v>2222</v>
      </c>
      <c r="AC337" t="s">
        <v>2248</v>
      </c>
      <c r="AD337" t="s">
        <v>2269</v>
      </c>
    </row>
    <row r="338" spans="1:30" ht="15" hidden="1" customHeight="1" outlineLevel="1" x14ac:dyDescent="0.2">
      <c r="A338" s="3">
        <v>44733</v>
      </c>
      <c r="B338" s="19">
        <v>1500</v>
      </c>
      <c r="C338" s="5" t="s">
        <v>309</v>
      </c>
      <c r="D338" s="9" t="s">
        <v>2144</v>
      </c>
      <c r="E338"/>
      <c r="G338" s="4">
        <v>1500</v>
      </c>
      <c r="Z338" s="20">
        <f t="shared" si="17"/>
        <v>1500</v>
      </c>
      <c r="AA338" s="20" t="str">
        <f t="shared" si="16"/>
        <v>447331500</v>
      </c>
      <c r="AB338" t="s">
        <v>2212</v>
      </c>
      <c r="AC338" t="s">
        <v>2244</v>
      </c>
      <c r="AD338" t="s">
        <v>2209</v>
      </c>
    </row>
    <row r="339" spans="1:30" ht="15" hidden="1" customHeight="1" outlineLevel="1" x14ac:dyDescent="0.2">
      <c r="A339" s="3">
        <v>44733</v>
      </c>
      <c r="B339" s="19">
        <v>70000</v>
      </c>
      <c r="C339" s="5" t="s">
        <v>28</v>
      </c>
      <c r="D339" s="9" t="s">
        <v>1459</v>
      </c>
      <c r="E339"/>
      <c r="V339" s="19">
        <v>70000</v>
      </c>
      <c r="Z339" s="20">
        <f t="shared" si="17"/>
        <v>70000</v>
      </c>
      <c r="AA339" s="20" t="str">
        <f t="shared" si="16"/>
        <v>4473370000</v>
      </c>
      <c r="AB339" t="s">
        <v>2236</v>
      </c>
      <c r="AC339" t="s">
        <v>2248</v>
      </c>
      <c r="AD339" t="s">
        <v>2236</v>
      </c>
    </row>
    <row r="340" spans="1:30" ht="15" hidden="1" customHeight="1" outlineLevel="1" x14ac:dyDescent="0.2">
      <c r="A340" s="3">
        <v>44729</v>
      </c>
      <c r="B340" s="19">
        <v>30000</v>
      </c>
      <c r="C340" s="5" t="s">
        <v>32</v>
      </c>
      <c r="D340" s="9" t="s">
        <v>1442</v>
      </c>
      <c r="E340"/>
      <c r="N340" s="19">
        <v>30000</v>
      </c>
      <c r="Z340" s="20">
        <f t="shared" si="17"/>
        <v>30000</v>
      </c>
      <c r="AA340" s="20" t="str">
        <f t="shared" si="16"/>
        <v>4472930000</v>
      </c>
      <c r="AB340" t="s">
        <v>2222</v>
      </c>
      <c r="AC340" t="s">
        <v>2248</v>
      </c>
      <c r="AD340" t="s">
        <v>2269</v>
      </c>
    </row>
    <row r="341" spans="1:30" ht="15" hidden="1" customHeight="1" outlineLevel="1" x14ac:dyDescent="0.2">
      <c r="A341" s="3">
        <v>44729</v>
      </c>
      <c r="B341" s="19">
        <v>11000</v>
      </c>
      <c r="C341" s="5" t="s">
        <v>1211</v>
      </c>
      <c r="D341" s="9" t="s">
        <v>1460</v>
      </c>
      <c r="E341"/>
      <c r="K341" s="19">
        <v>11000</v>
      </c>
      <c r="Z341" s="20">
        <f t="shared" si="17"/>
        <v>11000</v>
      </c>
      <c r="AA341" s="20" t="str">
        <f t="shared" si="16"/>
        <v>4472911000</v>
      </c>
      <c r="AB341" t="s">
        <v>2240</v>
      </c>
      <c r="AC341" t="s">
        <v>2248</v>
      </c>
      <c r="AD341" t="s">
        <v>2267</v>
      </c>
    </row>
    <row r="342" spans="1:30" ht="15" hidden="1" customHeight="1" outlineLevel="1" x14ac:dyDescent="0.2">
      <c r="A342" s="3">
        <v>44729</v>
      </c>
      <c r="B342" s="19">
        <v>50000</v>
      </c>
      <c r="C342" s="5" t="s">
        <v>28</v>
      </c>
      <c r="D342" s="9" t="s">
        <v>1461</v>
      </c>
      <c r="E342"/>
      <c r="V342" s="19">
        <v>50000</v>
      </c>
      <c r="Z342" s="20">
        <f t="shared" si="17"/>
        <v>50000</v>
      </c>
      <c r="AA342" s="20" t="str">
        <f t="shared" si="16"/>
        <v>4472950000</v>
      </c>
      <c r="AB342" t="s">
        <v>2236</v>
      </c>
      <c r="AC342" t="s">
        <v>2248</v>
      </c>
      <c r="AD342" t="s">
        <v>2236</v>
      </c>
    </row>
    <row r="343" spans="1:30" ht="15" hidden="1" customHeight="1" outlineLevel="1" x14ac:dyDescent="0.2">
      <c r="A343" s="3">
        <v>44729</v>
      </c>
      <c r="B343" s="19">
        <v>13000</v>
      </c>
      <c r="C343" s="5" t="s">
        <v>1211</v>
      </c>
      <c r="D343" s="9" t="s">
        <v>1462</v>
      </c>
      <c r="E343"/>
      <c r="K343" s="19">
        <v>13000</v>
      </c>
      <c r="Z343" s="20">
        <f t="shared" si="17"/>
        <v>13000</v>
      </c>
      <c r="AA343" s="20" t="str">
        <f t="shared" si="16"/>
        <v>4472913000</v>
      </c>
      <c r="AB343" t="s">
        <v>2240</v>
      </c>
      <c r="AC343" t="s">
        <v>2248</v>
      </c>
      <c r="AD343" t="s">
        <v>2267</v>
      </c>
    </row>
    <row r="344" spans="1:30" ht="15" hidden="1" customHeight="1" outlineLevel="1" x14ac:dyDescent="0.2">
      <c r="A344" s="3">
        <v>44728</v>
      </c>
      <c r="B344" s="19">
        <v>45000</v>
      </c>
      <c r="C344" s="5" t="s">
        <v>28</v>
      </c>
      <c r="D344" s="9" t="s">
        <v>1436</v>
      </c>
      <c r="E344"/>
      <c r="V344" s="19">
        <v>45000</v>
      </c>
      <c r="Z344" s="20">
        <f t="shared" si="17"/>
        <v>45000</v>
      </c>
      <c r="AA344" s="20" t="str">
        <f t="shared" si="16"/>
        <v>4472845000</v>
      </c>
      <c r="AB344" t="s">
        <v>2236</v>
      </c>
      <c r="AC344" t="s">
        <v>2248</v>
      </c>
      <c r="AD344" t="s">
        <v>2236</v>
      </c>
    </row>
    <row r="345" spans="1:30" ht="15" hidden="1" customHeight="1" outlineLevel="1" x14ac:dyDescent="0.2">
      <c r="A345" s="3">
        <v>44728</v>
      </c>
      <c r="B345" s="19">
        <v>2899</v>
      </c>
      <c r="C345" s="5" t="s">
        <v>1207</v>
      </c>
      <c r="D345" s="9" t="s">
        <v>352</v>
      </c>
      <c r="E345"/>
      <c r="F345" s="19">
        <v>2899</v>
      </c>
      <c r="Z345" s="20">
        <f t="shared" si="17"/>
        <v>2899</v>
      </c>
      <c r="AA345" s="20" t="str">
        <f t="shared" si="16"/>
        <v>447282899</v>
      </c>
      <c r="AB345" t="s">
        <v>2208</v>
      </c>
      <c r="AC345" t="s">
        <v>2245</v>
      </c>
      <c r="AD345" t="s">
        <v>2263</v>
      </c>
    </row>
    <row r="346" spans="1:30" ht="15" hidden="1" customHeight="1" outlineLevel="1" x14ac:dyDescent="0.2">
      <c r="A346" s="3">
        <v>44727</v>
      </c>
      <c r="B346" s="19">
        <v>4357.1400000000003</v>
      </c>
      <c r="C346" s="5" t="s">
        <v>7</v>
      </c>
      <c r="D346" s="9" t="s">
        <v>1463</v>
      </c>
      <c r="E346"/>
      <c r="G346" s="2">
        <f>B346</f>
        <v>4357.1400000000003</v>
      </c>
      <c r="Z346" s="20">
        <f t="shared" si="17"/>
        <v>4357.1400000000003</v>
      </c>
      <c r="AA346" s="20" t="str">
        <f t="shared" si="16"/>
        <v>447274357,14</v>
      </c>
      <c r="AB346" t="s">
        <v>2212</v>
      </c>
      <c r="AC346" t="s">
        <v>2244</v>
      </c>
      <c r="AD346" t="s">
        <v>2209</v>
      </c>
    </row>
    <row r="347" spans="1:30" ht="15" hidden="1" customHeight="1" outlineLevel="1" x14ac:dyDescent="0.2">
      <c r="A347" s="3">
        <v>44727</v>
      </c>
      <c r="B347" s="19">
        <v>112</v>
      </c>
      <c r="C347" s="5" t="s">
        <v>7</v>
      </c>
      <c r="D347" s="9" t="s">
        <v>354</v>
      </c>
      <c r="E347" s="20">
        <f>B347</f>
        <v>112</v>
      </c>
      <c r="Z347" s="20">
        <f t="shared" si="17"/>
        <v>112</v>
      </c>
      <c r="AA347" s="20" t="str">
        <f t="shared" si="16"/>
        <v>44727112</v>
      </c>
      <c r="AB347" t="s">
        <v>2204</v>
      </c>
      <c r="AC347" t="s">
        <v>2245</v>
      </c>
      <c r="AD347" t="s">
        <v>2262</v>
      </c>
    </row>
    <row r="348" spans="1:30" ht="15" hidden="1" customHeight="1" outlineLevel="1" x14ac:dyDescent="0.2">
      <c r="A348" s="3">
        <v>44727</v>
      </c>
      <c r="B348" s="19">
        <v>28000</v>
      </c>
      <c r="C348" s="5" t="s">
        <v>7</v>
      </c>
      <c r="D348" s="9" t="s">
        <v>1464</v>
      </c>
      <c r="E348"/>
      <c r="G348" s="2">
        <f>B348</f>
        <v>28000</v>
      </c>
      <c r="Z348" s="20">
        <f t="shared" si="17"/>
        <v>28000</v>
      </c>
      <c r="AA348" s="20" t="str">
        <f t="shared" si="16"/>
        <v>4472728000</v>
      </c>
      <c r="AB348" t="s">
        <v>2209</v>
      </c>
      <c r="AC348" t="s">
        <v>2244</v>
      </c>
      <c r="AD348" t="s">
        <v>2209</v>
      </c>
    </row>
    <row r="349" spans="1:30" ht="15" hidden="1" customHeight="1" outlineLevel="1" x14ac:dyDescent="0.2">
      <c r="A349" s="3">
        <v>44727</v>
      </c>
      <c r="B349" s="19">
        <v>17.43</v>
      </c>
      <c r="C349" s="5" t="s">
        <v>7</v>
      </c>
      <c r="D349" s="9" t="s">
        <v>356</v>
      </c>
      <c r="E349" s="20">
        <f>B349</f>
        <v>17.43</v>
      </c>
      <c r="Z349" s="20">
        <f t="shared" si="17"/>
        <v>17.43</v>
      </c>
      <c r="AA349" s="20" t="str">
        <f t="shared" si="16"/>
        <v>4472717,43</v>
      </c>
      <c r="AB349" t="s">
        <v>2204</v>
      </c>
      <c r="AC349" t="s">
        <v>2245</v>
      </c>
      <c r="AD349" t="s">
        <v>2262</v>
      </c>
    </row>
    <row r="350" spans="1:30" ht="15" hidden="1" customHeight="1" outlineLevel="1" x14ac:dyDescent="0.2">
      <c r="A350" s="3">
        <v>44727</v>
      </c>
      <c r="B350" s="19">
        <v>35250</v>
      </c>
      <c r="C350" s="5" t="s">
        <v>309</v>
      </c>
      <c r="D350" s="9" t="s">
        <v>1465</v>
      </c>
      <c r="E350"/>
      <c r="G350" s="2">
        <f>B350</f>
        <v>35250</v>
      </c>
      <c r="Z350" s="20">
        <f t="shared" si="17"/>
        <v>35250</v>
      </c>
      <c r="AA350" s="20" t="str">
        <f t="shared" si="16"/>
        <v>4472735250</v>
      </c>
      <c r="AB350" t="s">
        <v>2209</v>
      </c>
      <c r="AC350" t="s">
        <v>2244</v>
      </c>
      <c r="AD350" t="s">
        <v>2209</v>
      </c>
    </row>
    <row r="351" spans="1:30" ht="15" hidden="1" customHeight="1" outlineLevel="1" x14ac:dyDescent="0.2">
      <c r="A351" s="3">
        <v>44726</v>
      </c>
      <c r="B351" s="19">
        <v>579</v>
      </c>
      <c r="C351" s="5" t="s">
        <v>1222</v>
      </c>
      <c r="D351" s="9" t="s">
        <v>1304</v>
      </c>
      <c r="E351"/>
      <c r="F351" s="20">
        <f>B351</f>
        <v>579</v>
      </c>
      <c r="Z351" s="20">
        <f t="shared" si="17"/>
        <v>579</v>
      </c>
      <c r="AA351" s="20" t="str">
        <f t="shared" si="16"/>
        <v>44726579</v>
      </c>
      <c r="AB351" t="s">
        <v>2206</v>
      </c>
      <c r="AC351" t="s">
        <v>2244</v>
      </c>
      <c r="AD351" t="s">
        <v>2209</v>
      </c>
    </row>
    <row r="352" spans="1:30" ht="15" hidden="1" customHeight="1" outlineLevel="1" x14ac:dyDescent="0.2">
      <c r="A352" s="3">
        <v>44726</v>
      </c>
      <c r="B352" s="19">
        <v>14544.53</v>
      </c>
      <c r="C352" s="5" t="s">
        <v>1207</v>
      </c>
      <c r="D352" s="9" t="s">
        <v>158</v>
      </c>
      <c r="E352"/>
      <c r="F352" s="20">
        <f>B352</f>
        <v>14544.53</v>
      </c>
      <c r="Z352" s="20">
        <f t="shared" si="17"/>
        <v>14544.53</v>
      </c>
      <c r="AA352" s="20" t="str">
        <f t="shared" si="16"/>
        <v>4472614544,53</v>
      </c>
      <c r="AB352" t="s">
        <v>2206</v>
      </c>
      <c r="AC352" t="s">
        <v>2244</v>
      </c>
      <c r="AD352" t="s">
        <v>2209</v>
      </c>
    </row>
    <row r="353" spans="1:30" ht="15" hidden="1" customHeight="1" outlineLevel="1" x14ac:dyDescent="0.2">
      <c r="A353" s="3">
        <v>44726</v>
      </c>
      <c r="B353" s="19">
        <v>24000</v>
      </c>
      <c r="C353" s="5" t="s">
        <v>358</v>
      </c>
      <c r="D353" s="9" t="s">
        <v>1466</v>
      </c>
      <c r="E353"/>
      <c r="T353" s="19">
        <v>24000</v>
      </c>
      <c r="Z353" s="20">
        <f t="shared" si="17"/>
        <v>24000</v>
      </c>
      <c r="AA353" s="20" t="str">
        <f t="shared" si="16"/>
        <v>4472624000</v>
      </c>
      <c r="AB353" t="s">
        <v>2203</v>
      </c>
      <c r="AC353" t="s">
        <v>2248</v>
      </c>
      <c r="AD353" t="s">
        <v>2273</v>
      </c>
    </row>
    <row r="354" spans="1:30" ht="15" hidden="1" customHeight="1" outlineLevel="1" x14ac:dyDescent="0.2">
      <c r="A354" s="3">
        <v>44726</v>
      </c>
      <c r="B354" s="19">
        <v>37284.160000000003</v>
      </c>
      <c r="C354" s="5" t="s">
        <v>1207</v>
      </c>
      <c r="D354" s="9" t="s">
        <v>154</v>
      </c>
      <c r="E354"/>
      <c r="F354" s="19">
        <v>37284.160000000003</v>
      </c>
      <c r="Z354" s="20">
        <f t="shared" si="17"/>
        <v>37284.160000000003</v>
      </c>
      <c r="AA354" s="20" t="str">
        <f t="shared" si="16"/>
        <v>4472637284,16</v>
      </c>
      <c r="AB354" t="s">
        <v>2206</v>
      </c>
      <c r="AC354" t="s">
        <v>2244</v>
      </c>
      <c r="AD354" t="s">
        <v>2209</v>
      </c>
    </row>
    <row r="355" spans="1:30" ht="15" hidden="1" customHeight="1" outlineLevel="1" x14ac:dyDescent="0.2">
      <c r="A355" s="3">
        <v>44725</v>
      </c>
      <c r="B355" s="19">
        <v>5480</v>
      </c>
      <c r="C355" s="5" t="s">
        <v>7</v>
      </c>
      <c r="D355" s="9" t="s">
        <v>1467</v>
      </c>
      <c r="E355"/>
      <c r="I355" s="2">
        <f>B355</f>
        <v>5480</v>
      </c>
      <c r="Z355" s="20">
        <f t="shared" si="17"/>
        <v>5480</v>
      </c>
      <c r="AA355" s="20" t="str">
        <f t="shared" si="16"/>
        <v>447255480</v>
      </c>
      <c r="AB355" t="s">
        <v>2227</v>
      </c>
      <c r="AC355" t="s">
        <v>2276</v>
      </c>
      <c r="AD355" t="s">
        <v>2276</v>
      </c>
    </row>
    <row r="356" spans="1:30" ht="15" hidden="1" customHeight="1" outlineLevel="1" x14ac:dyDescent="0.2">
      <c r="A356" s="3">
        <v>44725</v>
      </c>
      <c r="B356" s="19">
        <v>1599</v>
      </c>
      <c r="C356" s="5" t="s">
        <v>7</v>
      </c>
      <c r="D356" s="9" t="s">
        <v>1467</v>
      </c>
      <c r="E356"/>
      <c r="I356" s="2">
        <f>B356</f>
        <v>1599</v>
      </c>
      <c r="Z356" s="20">
        <f t="shared" si="17"/>
        <v>1599</v>
      </c>
      <c r="AA356" s="20" t="str">
        <f t="shared" si="16"/>
        <v>447251599</v>
      </c>
      <c r="AB356" t="s">
        <v>2426</v>
      </c>
      <c r="AC356" t="s">
        <v>2248</v>
      </c>
      <c r="AD356" t="s">
        <v>2427</v>
      </c>
    </row>
    <row r="357" spans="1:30" ht="15" hidden="1" customHeight="1" outlineLevel="1" x14ac:dyDescent="0.2">
      <c r="A357" s="3">
        <v>44722</v>
      </c>
      <c r="B357" s="19">
        <v>67138.399999999994</v>
      </c>
      <c r="C357" s="5" t="s">
        <v>24</v>
      </c>
      <c r="D357" s="9" t="s">
        <v>1468</v>
      </c>
      <c r="E357"/>
      <c r="U357" s="19">
        <v>67138.399999999994</v>
      </c>
      <c r="Z357" s="20">
        <f t="shared" si="17"/>
        <v>67138.399999999994</v>
      </c>
      <c r="AA357" s="20" t="str">
        <f t="shared" si="16"/>
        <v>4472267138,4</v>
      </c>
      <c r="AB357" t="s">
        <v>2203</v>
      </c>
      <c r="AC357" t="s">
        <v>2248</v>
      </c>
      <c r="AD357" t="s">
        <v>2273</v>
      </c>
    </row>
    <row r="358" spans="1:30" ht="15" hidden="1" customHeight="1" outlineLevel="1" x14ac:dyDescent="0.2">
      <c r="A358" s="3">
        <v>44722</v>
      </c>
      <c r="B358" s="19">
        <v>8384.31</v>
      </c>
      <c r="C358" s="5" t="s">
        <v>25</v>
      </c>
      <c r="D358" s="9" t="s">
        <v>1469</v>
      </c>
      <c r="E358"/>
      <c r="K358" s="19">
        <v>8384.31</v>
      </c>
      <c r="Z358" s="20">
        <f t="shared" si="17"/>
        <v>8384.31</v>
      </c>
      <c r="AA358" s="20" t="str">
        <f t="shared" si="16"/>
        <v>447228384,31</v>
      </c>
      <c r="AB358" t="s">
        <v>2221</v>
      </c>
      <c r="AC358" t="s">
        <v>2248</v>
      </c>
      <c r="AD358" t="s">
        <v>2267</v>
      </c>
    </row>
    <row r="359" spans="1:30" ht="15" hidden="1" customHeight="1" outlineLevel="1" x14ac:dyDescent="0.2">
      <c r="A359" s="3">
        <v>44722</v>
      </c>
      <c r="B359" s="19">
        <v>10000</v>
      </c>
      <c r="C359" s="5" t="s">
        <v>47</v>
      </c>
      <c r="D359" s="9" t="s">
        <v>1470</v>
      </c>
      <c r="E359"/>
      <c r="P359" s="19">
        <v>10000</v>
      </c>
      <c r="Q359" s="19"/>
      <c r="Z359" s="20">
        <f t="shared" si="17"/>
        <v>10000</v>
      </c>
      <c r="AA359" s="20" t="str">
        <f t="shared" si="16"/>
        <v>4472210000</v>
      </c>
      <c r="AB359" t="s">
        <v>2224</v>
      </c>
      <c r="AC359" t="s">
        <v>2248</v>
      </c>
      <c r="AD359" t="s">
        <v>2427</v>
      </c>
    </row>
    <row r="360" spans="1:30" ht="15" hidden="1" customHeight="1" outlineLevel="1" x14ac:dyDescent="0.2">
      <c r="A360" s="3">
        <v>44721</v>
      </c>
      <c r="B360" s="19">
        <v>150</v>
      </c>
      <c r="C360" s="5" t="s">
        <v>7</v>
      </c>
      <c r="D360" s="9" t="s">
        <v>1433</v>
      </c>
      <c r="E360" s="20">
        <f>B360</f>
        <v>150</v>
      </c>
      <c r="Z360" s="20">
        <f t="shared" si="17"/>
        <v>150</v>
      </c>
      <c r="AA360" s="20" t="str">
        <f t="shared" si="16"/>
        <v>44721150</v>
      </c>
      <c r="AB360" t="s">
        <v>2204</v>
      </c>
      <c r="AC360" t="s">
        <v>2245</v>
      </c>
      <c r="AD360" t="s">
        <v>2262</v>
      </c>
    </row>
    <row r="361" spans="1:30" ht="15" hidden="1" customHeight="1" outlineLevel="1" x14ac:dyDescent="0.2">
      <c r="A361" s="3">
        <v>44721</v>
      </c>
      <c r="B361" s="19">
        <v>10000</v>
      </c>
      <c r="C361" s="5" t="s">
        <v>7</v>
      </c>
      <c r="D361" s="9" t="s">
        <v>1316</v>
      </c>
      <c r="E361"/>
      <c r="I361" s="2">
        <f>B361</f>
        <v>10000</v>
      </c>
      <c r="Z361" s="20">
        <f t="shared" ref="Z361:Z378" si="18">SUM(E361:Y361)</f>
        <v>10000</v>
      </c>
      <c r="AA361" s="20" t="str">
        <f t="shared" si="16"/>
        <v>4472110000</v>
      </c>
      <c r="AB361" t="s">
        <v>2238</v>
      </c>
      <c r="AC361" t="s">
        <v>2246</v>
      </c>
      <c r="AD361" t="s">
        <v>2266</v>
      </c>
    </row>
    <row r="362" spans="1:30" ht="15" hidden="1" customHeight="1" outlineLevel="1" x14ac:dyDescent="0.2">
      <c r="A362" s="3">
        <v>44721</v>
      </c>
      <c r="B362" s="19">
        <v>25000</v>
      </c>
      <c r="C362" s="5" t="s">
        <v>327</v>
      </c>
      <c r="D362" s="9" t="s">
        <v>1471</v>
      </c>
      <c r="E362"/>
      <c r="O362" s="19">
        <v>25000</v>
      </c>
      <c r="Z362" s="20">
        <f t="shared" si="18"/>
        <v>25000</v>
      </c>
      <c r="AA362" s="20" t="str">
        <f t="shared" si="16"/>
        <v>4472125000</v>
      </c>
      <c r="AB362" t="s">
        <v>2213</v>
      </c>
      <c r="AC362" t="s">
        <v>2248</v>
      </c>
      <c r="AD362" t="s">
        <v>2213</v>
      </c>
    </row>
    <row r="363" spans="1:30" ht="15" hidden="1" customHeight="1" outlineLevel="1" x14ac:dyDescent="0.2">
      <c r="A363" s="3">
        <v>44720</v>
      </c>
      <c r="B363" s="19">
        <v>87279.92</v>
      </c>
      <c r="C363" s="5" t="s">
        <v>24</v>
      </c>
      <c r="D363" s="9" t="s">
        <v>1472</v>
      </c>
      <c r="E363"/>
      <c r="U363" s="19">
        <v>87279.92</v>
      </c>
      <c r="Z363" s="20">
        <f t="shared" si="18"/>
        <v>87279.92</v>
      </c>
      <c r="AA363" s="20" t="str">
        <f t="shared" si="16"/>
        <v>4472087279,92</v>
      </c>
      <c r="AB363" t="s">
        <v>2203</v>
      </c>
      <c r="AC363" t="s">
        <v>2248</v>
      </c>
      <c r="AD363" t="s">
        <v>2273</v>
      </c>
    </row>
    <row r="364" spans="1:30" ht="15" hidden="1" customHeight="1" outlineLevel="1" x14ac:dyDescent="0.2">
      <c r="A364" s="3">
        <v>44720</v>
      </c>
      <c r="B364" s="19">
        <v>16.190000000000001</v>
      </c>
      <c r="C364" s="5" t="s">
        <v>1207</v>
      </c>
      <c r="D364" s="9" t="s">
        <v>342</v>
      </c>
      <c r="E364"/>
      <c r="F364" s="20">
        <f>B364</f>
        <v>16.190000000000001</v>
      </c>
      <c r="Z364" s="20">
        <f t="shared" si="18"/>
        <v>16.190000000000001</v>
      </c>
      <c r="AA364" s="20" t="str">
        <f t="shared" si="16"/>
        <v>4472016,19</v>
      </c>
      <c r="AB364" t="s">
        <v>2208</v>
      </c>
      <c r="AC364" t="s">
        <v>2245</v>
      </c>
      <c r="AD364" t="s">
        <v>2263</v>
      </c>
    </row>
    <row r="365" spans="1:30" ht="15" hidden="1" customHeight="1" outlineLevel="1" x14ac:dyDescent="0.2">
      <c r="A365" s="3">
        <v>44720</v>
      </c>
      <c r="B365" s="19">
        <v>60000</v>
      </c>
      <c r="C365" s="5" t="s">
        <v>28</v>
      </c>
      <c r="D365" s="9" t="s">
        <v>1437</v>
      </c>
      <c r="E365"/>
      <c r="V365" s="19">
        <v>60000</v>
      </c>
      <c r="Z365" s="20">
        <f t="shared" si="18"/>
        <v>60000</v>
      </c>
      <c r="AA365" s="20" t="str">
        <f t="shared" si="16"/>
        <v>4472060000</v>
      </c>
      <c r="AB365" t="s">
        <v>2236</v>
      </c>
      <c r="AC365" t="s">
        <v>2248</v>
      </c>
      <c r="AD365" t="s">
        <v>2236</v>
      </c>
    </row>
    <row r="366" spans="1:30" ht="15" hidden="1" customHeight="1" outlineLevel="1" x14ac:dyDescent="0.2">
      <c r="A366" s="3">
        <v>44719</v>
      </c>
      <c r="B366" s="19">
        <v>90000</v>
      </c>
      <c r="C366" s="5" t="s">
        <v>32</v>
      </c>
      <c r="D366" s="9" t="s">
        <v>370</v>
      </c>
      <c r="E366"/>
      <c r="N366" s="19">
        <v>90000</v>
      </c>
      <c r="Z366" s="20">
        <f t="shared" si="18"/>
        <v>90000</v>
      </c>
      <c r="AA366" s="20" t="str">
        <f t="shared" si="16"/>
        <v>4471990000</v>
      </c>
      <c r="AB366" t="s">
        <v>2222</v>
      </c>
      <c r="AC366" t="s">
        <v>2248</v>
      </c>
      <c r="AD366" t="s">
        <v>2269</v>
      </c>
    </row>
    <row r="367" spans="1:30" ht="15" hidden="1" customHeight="1" outlineLevel="1" x14ac:dyDescent="0.2">
      <c r="A367" s="3">
        <v>44719</v>
      </c>
      <c r="B367" s="19">
        <v>9432.24</v>
      </c>
      <c r="C367" s="5" t="s">
        <v>112</v>
      </c>
      <c r="D367" s="9" t="s">
        <v>1473</v>
      </c>
      <c r="E367"/>
      <c r="N367" s="19">
        <v>9432.24</v>
      </c>
      <c r="Z367" s="20">
        <f t="shared" si="18"/>
        <v>9432.24</v>
      </c>
      <c r="AA367" s="20" t="str">
        <f t="shared" si="16"/>
        <v>447199432,24</v>
      </c>
      <c r="AB367" t="s">
        <v>2233</v>
      </c>
      <c r="AC367" t="s">
        <v>2248</v>
      </c>
      <c r="AD367" t="s">
        <v>2269</v>
      </c>
    </row>
    <row r="368" spans="1:30" ht="15" hidden="1" customHeight="1" outlineLevel="1" x14ac:dyDescent="0.2">
      <c r="A368" s="3">
        <v>44718</v>
      </c>
      <c r="B368" s="19">
        <v>43893.919999999998</v>
      </c>
      <c r="C368" s="5" t="s">
        <v>7</v>
      </c>
      <c r="D368" s="9" t="s">
        <v>1474</v>
      </c>
      <c r="E368"/>
      <c r="G368" s="4">
        <v>43893.919999999998</v>
      </c>
      <c r="Z368" s="20">
        <f t="shared" si="18"/>
        <v>43893.919999999998</v>
      </c>
      <c r="AA368" s="20" t="str">
        <f t="shared" si="16"/>
        <v>4471843893,92</v>
      </c>
      <c r="AB368" t="s">
        <v>2209</v>
      </c>
      <c r="AC368" t="s">
        <v>2244</v>
      </c>
      <c r="AD368" t="s">
        <v>2209</v>
      </c>
    </row>
    <row r="369" spans="1:4094 4098:6144 6147:11264 11268:13311 13314:14334 14337:16371" ht="15" hidden="1" customHeight="1" outlineLevel="1" x14ac:dyDescent="0.2">
      <c r="A369" s="3">
        <v>44718</v>
      </c>
      <c r="B369" s="19">
        <v>200</v>
      </c>
      <c r="C369" s="5" t="s">
        <v>7</v>
      </c>
      <c r="D369" s="9" t="s">
        <v>373</v>
      </c>
      <c r="E369" s="20">
        <f>B369</f>
        <v>200</v>
      </c>
      <c r="Z369" s="20">
        <f t="shared" si="18"/>
        <v>200</v>
      </c>
      <c r="AA369" s="20" t="str">
        <f t="shared" si="16"/>
        <v>44718200</v>
      </c>
      <c r="AB369" t="s">
        <v>2204</v>
      </c>
      <c r="AC369" t="s">
        <v>2245</v>
      </c>
      <c r="AD369" t="s">
        <v>2262</v>
      </c>
    </row>
    <row r="370" spans="1:4094 4098:6144 6147:11264 11268:13311 13314:14334 14337:16371" ht="15" hidden="1" customHeight="1" outlineLevel="1" x14ac:dyDescent="0.2">
      <c r="A370" s="3">
        <v>44718</v>
      </c>
      <c r="B370" s="19">
        <v>50001</v>
      </c>
      <c r="C370" s="5" t="s">
        <v>7</v>
      </c>
      <c r="D370" s="9" t="s">
        <v>1475</v>
      </c>
      <c r="E370"/>
      <c r="G370" s="2">
        <f>B370</f>
        <v>50001</v>
      </c>
      <c r="Z370" s="20">
        <f t="shared" si="18"/>
        <v>50001</v>
      </c>
      <c r="AA370" s="20" t="str">
        <f t="shared" si="16"/>
        <v>4471850001</v>
      </c>
      <c r="AB370" t="s">
        <v>2209</v>
      </c>
      <c r="AC370" t="s">
        <v>2244</v>
      </c>
      <c r="AD370" t="s">
        <v>2209</v>
      </c>
    </row>
    <row r="371" spans="1:4094 4098:6144 6147:11264 11268:13311 13314:14334 14337:16371" ht="15" hidden="1" customHeight="1" outlineLevel="1" x14ac:dyDescent="0.2">
      <c r="A371" s="3">
        <v>44718</v>
      </c>
      <c r="B371" s="19">
        <v>56000</v>
      </c>
      <c r="C371" s="6" t="s">
        <v>1211</v>
      </c>
      <c r="D371" s="9" t="s">
        <v>1476</v>
      </c>
      <c r="E371"/>
      <c r="G371" s="2"/>
      <c r="L371" s="19">
        <v>56000</v>
      </c>
      <c r="Z371" s="20">
        <f t="shared" si="18"/>
        <v>56000</v>
      </c>
      <c r="AA371" s="20" t="str">
        <f t="shared" si="16"/>
        <v>4471856000</v>
      </c>
      <c r="AB371" t="s">
        <v>2201</v>
      </c>
      <c r="AC371" t="s">
        <v>2248</v>
      </c>
      <c r="AD371" t="s">
        <v>2265</v>
      </c>
    </row>
    <row r="372" spans="1:4094 4098:6144 6147:11264 11268:13311 13314:14334 14337:16371" ht="15" hidden="1" customHeight="1" outlineLevel="1" x14ac:dyDescent="0.2">
      <c r="A372" s="3">
        <v>44718</v>
      </c>
      <c r="B372" s="19">
        <v>175.58</v>
      </c>
      <c r="C372" s="5" t="s">
        <v>7</v>
      </c>
      <c r="D372" s="9" t="s">
        <v>376</v>
      </c>
      <c r="E372" s="20">
        <f>B372</f>
        <v>175.58</v>
      </c>
      <c r="Z372" s="20">
        <f t="shared" si="18"/>
        <v>175.58</v>
      </c>
      <c r="AA372" s="20" t="str">
        <f t="shared" si="16"/>
        <v>44718175,58</v>
      </c>
      <c r="AB372" t="s">
        <v>2204</v>
      </c>
      <c r="AC372" t="s">
        <v>2245</v>
      </c>
      <c r="AD372" t="s">
        <v>2262</v>
      </c>
    </row>
    <row r="373" spans="1:4094 4098:6144 6147:11264 11268:13311 13314:14334 14337:16371" ht="15" hidden="1" customHeight="1" outlineLevel="1" x14ac:dyDescent="0.2">
      <c r="A373" s="3">
        <v>44715</v>
      </c>
      <c r="B373" s="19">
        <v>44082</v>
      </c>
      <c r="C373" s="5" t="s">
        <v>7</v>
      </c>
      <c r="D373" s="9" t="s">
        <v>1475</v>
      </c>
      <c r="E373"/>
      <c r="G373" s="2">
        <f>B373</f>
        <v>44082</v>
      </c>
      <c r="Z373" s="20">
        <f t="shared" si="18"/>
        <v>44082</v>
      </c>
      <c r="AA373" s="20" t="str">
        <f t="shared" si="16"/>
        <v>4471544082</v>
      </c>
      <c r="AB373" t="s">
        <v>2209</v>
      </c>
      <c r="AC373" t="s">
        <v>2244</v>
      </c>
      <c r="AD373" t="s">
        <v>2209</v>
      </c>
    </row>
    <row r="374" spans="1:4094 4098:6144 6147:11264 11268:13311 13314:14334 14337:16371" ht="15" hidden="1" customHeight="1" outlineLevel="1" x14ac:dyDescent="0.2">
      <c r="A374" s="3">
        <v>44715</v>
      </c>
      <c r="B374" s="19">
        <v>176.33</v>
      </c>
      <c r="C374" s="5" t="s">
        <v>7</v>
      </c>
      <c r="D374" s="9" t="s">
        <v>378</v>
      </c>
      <c r="E374" s="20">
        <f>B374</f>
        <v>176.33</v>
      </c>
      <c r="Z374" s="20">
        <f t="shared" si="18"/>
        <v>176.33</v>
      </c>
      <c r="AA374" s="20" t="str">
        <f t="shared" si="16"/>
        <v>44715176,33</v>
      </c>
      <c r="AB374" t="s">
        <v>2204</v>
      </c>
      <c r="AC374" t="s">
        <v>2245</v>
      </c>
      <c r="AD374" t="s">
        <v>2262</v>
      </c>
    </row>
    <row r="375" spans="1:4094 4098:6144 6147:11264 11268:13311 13314:14334 14337:16371" ht="15" hidden="1" customHeight="1" outlineLevel="1" x14ac:dyDescent="0.2">
      <c r="A375" s="3">
        <v>44715</v>
      </c>
      <c r="B375" s="19">
        <v>6559</v>
      </c>
      <c r="C375" s="5" t="s">
        <v>1207</v>
      </c>
      <c r="D375" s="9" t="s">
        <v>337</v>
      </c>
      <c r="E375"/>
      <c r="F375" s="20">
        <f>B375</f>
        <v>6559</v>
      </c>
      <c r="Z375" s="20">
        <f t="shared" si="18"/>
        <v>6559</v>
      </c>
      <c r="AA375" s="20" t="str">
        <f t="shared" si="16"/>
        <v>447156559</v>
      </c>
      <c r="AB375" t="s">
        <v>2205</v>
      </c>
      <c r="AC375" t="s">
        <v>2244</v>
      </c>
      <c r="AD375" t="s">
        <v>2209</v>
      </c>
    </row>
    <row r="376" spans="1:4094 4098:6144 6147:11264 11268:13311 13314:14334 14337:16371" ht="15" hidden="1" customHeight="1" outlineLevel="1" x14ac:dyDescent="0.2">
      <c r="A376" s="3">
        <v>44714</v>
      </c>
      <c r="B376" s="19">
        <v>40000</v>
      </c>
      <c r="C376" s="5" t="s">
        <v>28</v>
      </c>
      <c r="D376" s="9" t="s">
        <v>1477</v>
      </c>
      <c r="E376"/>
      <c r="V376" s="19">
        <v>40000</v>
      </c>
      <c r="Z376" s="20">
        <f t="shared" si="18"/>
        <v>40000</v>
      </c>
      <c r="AA376" s="20" t="str">
        <f t="shared" si="16"/>
        <v>4471440000</v>
      </c>
      <c r="AB376" t="s">
        <v>2236</v>
      </c>
      <c r="AC376" t="s">
        <v>2248</v>
      </c>
      <c r="AD376" t="s">
        <v>2236</v>
      </c>
    </row>
    <row r="377" spans="1:4094 4098:6144 6147:11264 11268:13311 13314:14334 14337:16371" ht="15" hidden="1" customHeight="1" outlineLevel="1" x14ac:dyDescent="0.2">
      <c r="A377" s="3">
        <v>44713</v>
      </c>
      <c r="B377" s="19">
        <v>990</v>
      </c>
      <c r="C377" s="5" t="s">
        <v>7</v>
      </c>
      <c r="D377" s="9" t="s">
        <v>1478</v>
      </c>
      <c r="E377" s="20">
        <f>B377</f>
        <v>990</v>
      </c>
      <c r="Z377" s="20">
        <f t="shared" si="18"/>
        <v>990</v>
      </c>
      <c r="AA377" s="20" t="str">
        <f t="shared" si="16"/>
        <v>44713990</v>
      </c>
      <c r="AB377" t="s">
        <v>2204</v>
      </c>
      <c r="AC377" t="s">
        <v>2245</v>
      </c>
      <c r="AD377" t="s">
        <v>2262</v>
      </c>
    </row>
    <row r="378" spans="1:4094 4098:6144 6147:11264 11268:13311 13314:14334 14337:16371" ht="15" hidden="1" customHeight="1" outlineLevel="1" x14ac:dyDescent="0.2">
      <c r="A378" s="3">
        <v>44713</v>
      </c>
      <c r="B378" s="19">
        <v>34057</v>
      </c>
      <c r="C378" s="5" t="s">
        <v>1207</v>
      </c>
      <c r="D378" s="9" t="s">
        <v>381</v>
      </c>
      <c r="E378"/>
      <c r="F378" s="20">
        <f>B378</f>
        <v>34057</v>
      </c>
      <c r="Z378" s="20">
        <f t="shared" si="18"/>
        <v>34057</v>
      </c>
      <c r="AA378" s="20" t="str">
        <f t="shared" si="16"/>
        <v>4471334057</v>
      </c>
      <c r="AB378" t="s">
        <v>2205</v>
      </c>
      <c r="AC378" t="s">
        <v>2244</v>
      </c>
      <c r="AD378" t="s">
        <v>2209</v>
      </c>
    </row>
    <row r="379" spans="1:4094 4098:6144 6147:11264 11268:13311 13314:14334 14337:16371" ht="15" customHeight="1" collapsed="1" x14ac:dyDescent="0.2">
      <c r="A379" s="55"/>
      <c r="B379" s="28">
        <f>SUM(B329:B378)</f>
        <v>1178173.8400000003</v>
      </c>
      <c r="C379" s="56"/>
      <c r="D379" s="57"/>
      <c r="E379" s="41"/>
      <c r="F379" s="41"/>
      <c r="G379" s="58"/>
      <c r="H379" s="41"/>
      <c r="I379" s="41"/>
      <c r="J379" s="43"/>
      <c r="K379" s="43"/>
      <c r="L379" s="28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1"/>
      <c r="AC379" s="41"/>
      <c r="AD379" s="41"/>
      <c r="AE379" s="3"/>
      <c r="AF379" s="31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V379" s="3"/>
      <c r="AW379" s="31"/>
      <c r="AX379" s="5"/>
      <c r="AY379" s="9"/>
      <c r="BB379" s="2"/>
      <c r="BE379" s="24"/>
      <c r="BF379" s="24"/>
      <c r="BG379" s="31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Z379" s="3"/>
      <c r="CA379" s="31"/>
      <c r="CB379" s="5"/>
      <c r="CC379" s="9"/>
      <c r="CF379" s="2"/>
      <c r="CI379" s="24"/>
      <c r="CJ379" s="24"/>
      <c r="CK379" s="31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D379" s="3"/>
      <c r="DE379" s="31"/>
      <c r="DF379" s="5"/>
      <c r="DG379" s="9"/>
      <c r="DJ379" s="2"/>
      <c r="DM379" s="24"/>
      <c r="DN379" s="24"/>
      <c r="DO379" s="31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H379" s="3"/>
      <c r="EI379" s="31"/>
      <c r="EJ379" s="5"/>
      <c r="EK379" s="9"/>
      <c r="EN379" s="2"/>
      <c r="EQ379" s="24"/>
      <c r="ER379" s="24"/>
      <c r="ES379" s="31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L379" s="3"/>
      <c r="FM379" s="31"/>
      <c r="FN379" s="5"/>
      <c r="FO379" s="9"/>
      <c r="FR379" s="2"/>
      <c r="FU379" s="24"/>
      <c r="FV379" s="24"/>
      <c r="FW379" s="31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P379" s="3"/>
      <c r="GQ379" s="31"/>
      <c r="GR379" s="5"/>
      <c r="GS379" s="9"/>
      <c r="GV379" s="2"/>
      <c r="GY379" s="24"/>
      <c r="GZ379" s="24"/>
      <c r="HA379" s="31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T379" s="3"/>
      <c r="HU379" s="31"/>
      <c r="HV379" s="5"/>
      <c r="HW379" s="9"/>
      <c r="HZ379" s="2"/>
      <c r="IC379" s="24"/>
      <c r="ID379" s="24"/>
      <c r="IE379" s="31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X379" s="3"/>
      <c r="IY379" s="31"/>
      <c r="IZ379" s="5"/>
      <c r="JA379" s="9"/>
      <c r="JD379" s="2"/>
      <c r="JG379" s="24"/>
      <c r="JH379" s="24"/>
      <c r="JI379" s="31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KB379" s="3"/>
      <c r="KC379" s="31"/>
      <c r="KD379" s="5"/>
      <c r="KE379" s="9"/>
      <c r="KH379" s="2"/>
      <c r="KK379" s="24"/>
      <c r="KL379" s="24"/>
      <c r="KM379" s="31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F379" s="3"/>
      <c r="LG379" s="31"/>
      <c r="LH379" s="5"/>
      <c r="LI379" s="9"/>
      <c r="LL379" s="2"/>
      <c r="LO379" s="24"/>
      <c r="LP379" s="24"/>
      <c r="LQ379" s="31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J379" s="3"/>
      <c r="MK379" s="31"/>
      <c r="ML379" s="5"/>
      <c r="MM379" s="9"/>
      <c r="MP379" s="2"/>
      <c r="MS379" s="24"/>
      <c r="MT379" s="24"/>
      <c r="MU379" s="31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N379" s="3"/>
      <c r="NO379" s="31"/>
      <c r="NP379" s="5"/>
      <c r="NQ379" s="9"/>
      <c r="NT379" s="2"/>
      <c r="NW379" s="24"/>
      <c r="NX379" s="24"/>
      <c r="NY379" s="31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R379" s="3"/>
      <c r="OS379" s="31"/>
      <c r="OT379" s="5"/>
      <c r="OU379" s="9"/>
      <c r="OX379" s="2"/>
      <c r="PA379" s="24"/>
      <c r="PB379" s="24"/>
      <c r="PC379" s="31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V379" s="3"/>
      <c r="PW379" s="31"/>
      <c r="PX379" s="5"/>
      <c r="PY379" s="9"/>
      <c r="QB379" s="2"/>
      <c r="QE379" s="24"/>
      <c r="QF379" s="24"/>
      <c r="QG379" s="31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Z379" s="3"/>
      <c r="RA379" s="31"/>
      <c r="RB379" s="5"/>
      <c r="RC379" s="9"/>
      <c r="RF379" s="2"/>
      <c r="RI379" s="24"/>
      <c r="RJ379" s="24"/>
      <c r="RK379" s="31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D379" s="3"/>
      <c r="SE379" s="31"/>
      <c r="SF379" s="5"/>
      <c r="SG379" s="9"/>
      <c r="SJ379" s="2"/>
      <c r="SM379" s="24"/>
      <c r="SN379" s="24"/>
      <c r="SO379" s="31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H379" s="3"/>
      <c r="TI379" s="31"/>
      <c r="TJ379" s="5"/>
      <c r="TK379" s="9"/>
      <c r="TN379" s="2"/>
      <c r="TQ379" s="24"/>
      <c r="TR379" s="24"/>
      <c r="TS379" s="31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L379" s="3"/>
      <c r="UM379" s="31"/>
      <c r="UN379" s="5"/>
      <c r="UO379" s="9"/>
      <c r="UR379" s="2"/>
      <c r="UU379" s="24"/>
      <c r="UV379" s="24"/>
      <c r="UW379" s="31"/>
      <c r="UX379" s="24"/>
      <c r="UY379" s="24"/>
      <c r="UZ379" s="24"/>
      <c r="VA379" s="24"/>
      <c r="VB379" s="24"/>
      <c r="VC379" s="24"/>
      <c r="VD379" s="24"/>
      <c r="VE379" s="24"/>
      <c r="VF379" s="24"/>
      <c r="VG379" s="24"/>
      <c r="VH379" s="24"/>
      <c r="VI379" s="24"/>
      <c r="VJ379" s="24"/>
      <c r="VK379" s="24"/>
      <c r="VL379" s="24"/>
      <c r="VP379" s="3"/>
      <c r="VQ379" s="31"/>
      <c r="VR379" s="5"/>
      <c r="VS379" s="9"/>
      <c r="VV379" s="2"/>
      <c r="VY379" s="24"/>
      <c r="VZ379" s="24"/>
      <c r="WA379" s="31"/>
      <c r="WB379" s="24"/>
      <c r="WC379" s="24"/>
      <c r="WD379" s="24"/>
      <c r="WE379" s="24"/>
      <c r="WF379" s="24"/>
      <c r="WG379" s="24"/>
      <c r="WH379" s="24"/>
      <c r="WI379" s="24"/>
      <c r="WJ379" s="24"/>
      <c r="WK379" s="24"/>
      <c r="WL379" s="24"/>
      <c r="WM379" s="24"/>
      <c r="WN379" s="24"/>
      <c r="WO379" s="24"/>
      <c r="WP379" s="24"/>
      <c r="WT379" s="3"/>
      <c r="WU379" s="31"/>
      <c r="WV379" s="5"/>
      <c r="WW379" s="9"/>
      <c r="WZ379" s="2"/>
      <c r="XC379" s="24"/>
      <c r="XD379" s="24"/>
      <c r="XE379" s="31"/>
      <c r="XF379" s="24"/>
      <c r="XG379" s="24"/>
      <c r="XH379" s="24"/>
      <c r="XI379" s="24"/>
      <c r="XJ379" s="24"/>
      <c r="XK379" s="24"/>
      <c r="XL379" s="24"/>
      <c r="XM379" s="24"/>
      <c r="XN379" s="24"/>
      <c r="XO379" s="24"/>
      <c r="XP379" s="24"/>
      <c r="XQ379" s="24"/>
      <c r="XR379" s="24"/>
      <c r="XS379" s="24"/>
      <c r="XT379" s="24"/>
      <c r="XX379" s="3"/>
      <c r="XY379" s="31"/>
      <c r="XZ379" s="5"/>
      <c r="YA379" s="9"/>
      <c r="YD379" s="2"/>
      <c r="YG379" s="24"/>
      <c r="YH379" s="24"/>
      <c r="YI379" s="31"/>
      <c r="YJ379" s="24"/>
      <c r="YK379" s="24"/>
      <c r="YL379" s="24"/>
      <c r="YM379" s="24"/>
      <c r="YN379" s="24"/>
      <c r="YO379" s="24"/>
      <c r="YP379" s="24"/>
      <c r="YQ379" s="24"/>
      <c r="YR379" s="24"/>
      <c r="YS379" s="24"/>
      <c r="YT379" s="24"/>
      <c r="YU379" s="24"/>
      <c r="YV379" s="24"/>
      <c r="YW379" s="24"/>
      <c r="YX379" s="24"/>
      <c r="ZB379" s="3"/>
      <c r="ZC379" s="31"/>
      <c r="ZD379" s="5"/>
      <c r="ZE379" s="9"/>
      <c r="ZH379" s="2"/>
      <c r="ZK379" s="24"/>
      <c r="ZL379" s="24"/>
      <c r="ZM379" s="31"/>
      <c r="ZN379" s="24"/>
      <c r="ZO379" s="24"/>
      <c r="ZP379" s="24"/>
      <c r="ZQ379" s="24"/>
      <c r="ZR379" s="24"/>
      <c r="ZS379" s="24"/>
      <c r="ZT379" s="24"/>
      <c r="ZU379" s="24"/>
      <c r="ZV379" s="24"/>
      <c r="ZW379" s="24"/>
      <c r="ZX379" s="24"/>
      <c r="ZY379" s="24"/>
      <c r="ZZ379" s="24"/>
      <c r="AAA379" s="24"/>
      <c r="AAB379" s="24"/>
      <c r="AAF379" s="3"/>
      <c r="AAG379" s="31"/>
      <c r="AAH379" s="5"/>
      <c r="AAI379" s="9"/>
      <c r="AAL379" s="2"/>
      <c r="AAO379" s="24"/>
      <c r="AAP379" s="24"/>
      <c r="AAQ379" s="31"/>
      <c r="AAR379" s="24"/>
      <c r="AAS379" s="24"/>
      <c r="AAT379" s="24"/>
      <c r="AAU379" s="24"/>
      <c r="AAV379" s="24"/>
      <c r="AAW379" s="24"/>
      <c r="AAX379" s="24"/>
      <c r="AAY379" s="24"/>
      <c r="AAZ379" s="24"/>
      <c r="ABA379" s="24"/>
      <c r="ABB379" s="24"/>
      <c r="ABC379" s="24"/>
      <c r="ABD379" s="24"/>
      <c r="ABE379" s="24"/>
      <c r="ABF379" s="24"/>
      <c r="ABJ379" s="3"/>
      <c r="ABK379" s="31"/>
      <c r="ABL379" s="5"/>
      <c r="ABM379" s="9"/>
      <c r="ABP379" s="2"/>
      <c r="ABS379" s="24"/>
      <c r="ABT379" s="24"/>
      <c r="ABU379" s="31"/>
      <c r="ABV379" s="24"/>
      <c r="ABW379" s="24"/>
      <c r="ABX379" s="24"/>
      <c r="ABY379" s="24"/>
      <c r="ABZ379" s="24"/>
      <c r="ACA379" s="24"/>
      <c r="ACB379" s="24"/>
      <c r="ACC379" s="24"/>
      <c r="ACD379" s="24"/>
      <c r="ACE379" s="24"/>
      <c r="ACF379" s="24"/>
      <c r="ACG379" s="24"/>
      <c r="ACH379" s="24"/>
      <c r="ACI379" s="24"/>
      <c r="ACJ379" s="24"/>
      <c r="ACN379" s="3"/>
      <c r="ACO379" s="31"/>
      <c r="ACP379" s="5"/>
      <c r="ACQ379" s="9"/>
      <c r="ACT379" s="2"/>
      <c r="ACW379" s="24"/>
      <c r="ACX379" s="24"/>
      <c r="ACY379" s="31"/>
      <c r="ACZ379" s="24"/>
      <c r="ADA379" s="24"/>
      <c r="ADB379" s="24"/>
      <c r="ADC379" s="24"/>
      <c r="ADD379" s="24"/>
      <c r="ADE379" s="24"/>
      <c r="ADF379" s="24"/>
      <c r="ADG379" s="24"/>
      <c r="ADH379" s="24"/>
      <c r="ADI379" s="24"/>
      <c r="ADJ379" s="24"/>
      <c r="ADK379" s="24"/>
      <c r="ADL379" s="24"/>
      <c r="ADM379" s="24"/>
      <c r="ADN379" s="24"/>
      <c r="ADR379" s="3"/>
      <c r="ADS379" s="31"/>
      <c r="ADT379" s="5"/>
      <c r="ADU379" s="9"/>
      <c r="ADX379" s="2"/>
      <c r="AEA379" s="24"/>
      <c r="AEB379" s="24"/>
      <c r="AEC379" s="31"/>
      <c r="AED379" s="24"/>
      <c r="AEE379" s="24"/>
      <c r="AEF379" s="24"/>
      <c r="AEG379" s="24"/>
      <c r="AEH379" s="24"/>
      <c r="AEI379" s="24"/>
      <c r="AEJ379" s="24"/>
      <c r="AEK379" s="24"/>
      <c r="AEL379" s="24"/>
      <c r="AEM379" s="24"/>
      <c r="AEN379" s="24"/>
      <c r="AEO379" s="24"/>
      <c r="AEP379" s="24"/>
      <c r="AEQ379" s="24"/>
      <c r="AER379" s="24"/>
      <c r="AEV379" s="3"/>
      <c r="AEW379" s="31"/>
      <c r="AEX379" s="5"/>
      <c r="AEY379" s="9"/>
      <c r="AFB379" s="2"/>
      <c r="AFE379" s="24"/>
      <c r="AFF379" s="24"/>
      <c r="AFG379" s="31"/>
      <c r="AFH379" s="24"/>
      <c r="AFI379" s="24"/>
      <c r="AFJ379" s="24"/>
      <c r="AFK379" s="24"/>
      <c r="AFL379" s="24"/>
      <c r="AFM379" s="24"/>
      <c r="AFN379" s="24"/>
      <c r="AFO379" s="24"/>
      <c r="AFP379" s="24"/>
      <c r="AFQ379" s="24"/>
      <c r="AFR379" s="24"/>
      <c r="AFS379" s="24"/>
      <c r="AFT379" s="24"/>
      <c r="AFU379" s="24"/>
      <c r="AFV379" s="24"/>
      <c r="AFZ379" s="3"/>
      <c r="AGA379" s="31"/>
      <c r="AGB379" s="5"/>
      <c r="AGC379" s="9"/>
      <c r="AGF379" s="2"/>
      <c r="AGI379" s="24"/>
      <c r="AGJ379" s="24"/>
      <c r="AGK379" s="31"/>
      <c r="AGL379" s="24"/>
      <c r="AGM379" s="24"/>
      <c r="AGN379" s="24"/>
      <c r="AGO379" s="24"/>
      <c r="AGP379" s="24"/>
      <c r="AGQ379" s="24"/>
      <c r="AGR379" s="24"/>
      <c r="AGS379" s="24"/>
      <c r="AGT379" s="24"/>
      <c r="AGU379" s="24"/>
      <c r="AGV379" s="24"/>
      <c r="AGW379" s="24"/>
      <c r="AGX379" s="24"/>
      <c r="AGY379" s="24"/>
      <c r="AGZ379" s="24"/>
      <c r="AHD379" s="3"/>
      <c r="AHE379" s="31"/>
      <c r="AHF379" s="5"/>
      <c r="AHG379" s="9"/>
      <c r="AHJ379" s="2"/>
      <c r="AHM379" s="24"/>
      <c r="AHN379" s="24"/>
      <c r="AHO379" s="31"/>
      <c r="AHP379" s="24"/>
      <c r="AHQ379" s="24"/>
      <c r="AHR379" s="24"/>
      <c r="AHS379" s="24"/>
      <c r="AHT379" s="24"/>
      <c r="AHU379" s="24"/>
      <c r="AHV379" s="24"/>
      <c r="AHW379" s="24"/>
      <c r="AHX379" s="24"/>
      <c r="AHY379" s="24"/>
      <c r="AHZ379" s="24"/>
      <c r="AIA379" s="24"/>
      <c r="AIB379" s="24"/>
      <c r="AIC379" s="24"/>
      <c r="AID379" s="24"/>
      <c r="AIH379" s="3"/>
      <c r="AII379" s="31"/>
      <c r="AIJ379" s="5"/>
      <c r="AIK379" s="9"/>
      <c r="AIN379" s="2"/>
      <c r="AIQ379" s="24"/>
      <c r="AIR379" s="24"/>
      <c r="AIS379" s="31"/>
      <c r="AIT379" s="24"/>
      <c r="AIU379" s="24"/>
      <c r="AIV379" s="24"/>
      <c r="AIW379" s="24"/>
      <c r="AIX379" s="24"/>
      <c r="AIY379" s="24"/>
      <c r="AIZ379" s="24"/>
      <c r="AJA379" s="24"/>
      <c r="AJB379" s="24"/>
      <c r="AJC379" s="24"/>
      <c r="AJD379" s="24"/>
      <c r="AJE379" s="24"/>
      <c r="AJF379" s="24"/>
      <c r="AJG379" s="24"/>
      <c r="AJH379" s="24"/>
      <c r="AJL379" s="3"/>
      <c r="AJM379" s="31"/>
      <c r="AJN379" s="5"/>
      <c r="AJO379" s="9"/>
      <c r="AJR379" s="2"/>
      <c r="AJU379" s="24"/>
      <c r="AJV379" s="24"/>
      <c r="AJW379" s="31"/>
      <c r="AJX379" s="24"/>
      <c r="AJY379" s="24"/>
      <c r="AJZ379" s="24"/>
      <c r="AKA379" s="24"/>
      <c r="AKB379" s="24"/>
      <c r="AKC379" s="24"/>
      <c r="AKD379" s="24"/>
      <c r="AKE379" s="24"/>
      <c r="AKF379" s="24"/>
      <c r="AKG379" s="24"/>
      <c r="AKH379" s="24"/>
      <c r="AKI379" s="24"/>
      <c r="AKJ379" s="24"/>
      <c r="AKK379" s="24"/>
      <c r="AKL379" s="24"/>
      <c r="AKP379" s="3"/>
      <c r="AKQ379" s="31"/>
      <c r="AKR379" s="5"/>
      <c r="AKS379" s="9"/>
      <c r="AKV379" s="2"/>
      <c r="AKY379" s="24"/>
      <c r="AKZ379" s="24"/>
      <c r="ALA379" s="31"/>
      <c r="ALB379" s="24"/>
      <c r="ALC379" s="24"/>
      <c r="ALD379" s="24"/>
      <c r="ALE379" s="24"/>
      <c r="ALF379" s="24"/>
      <c r="ALG379" s="24"/>
      <c r="ALH379" s="24"/>
      <c r="ALI379" s="24"/>
      <c r="ALJ379" s="24"/>
      <c r="ALK379" s="24"/>
      <c r="ALL379" s="24"/>
      <c r="ALM379" s="24"/>
      <c r="ALN379" s="24"/>
      <c r="ALO379" s="24"/>
      <c r="ALP379" s="24"/>
      <c r="ALT379" s="3"/>
      <c r="ALU379" s="31"/>
      <c r="ALV379" s="5"/>
      <c r="ALW379" s="9"/>
      <c r="ALZ379" s="2"/>
      <c r="AMC379" s="24"/>
      <c r="AMD379" s="24"/>
      <c r="AME379" s="31"/>
      <c r="AMF379" s="24"/>
      <c r="AMG379" s="24"/>
      <c r="AMH379" s="24"/>
      <c r="AMI379" s="24"/>
      <c r="AMJ379" s="24"/>
      <c r="AMK379" s="24"/>
      <c r="AML379" s="24"/>
      <c r="AMM379" s="24"/>
      <c r="AMN379" s="24"/>
      <c r="AMO379" s="24"/>
      <c r="AMP379" s="24"/>
      <c r="AMQ379" s="24"/>
      <c r="AMR379" s="24"/>
      <c r="AMS379" s="24"/>
      <c r="AMT379" s="24"/>
      <c r="AMX379" s="3"/>
      <c r="AMY379" s="31"/>
      <c r="AMZ379" s="5"/>
      <c r="ANA379" s="9"/>
      <c r="AND379" s="2"/>
      <c r="ANG379" s="24"/>
      <c r="ANH379" s="24"/>
      <c r="ANI379" s="31"/>
      <c r="ANJ379" s="24"/>
      <c r="ANK379" s="24"/>
      <c r="ANL379" s="24"/>
      <c r="ANM379" s="24"/>
      <c r="ANN379" s="24"/>
      <c r="ANO379" s="24"/>
      <c r="ANP379" s="24"/>
      <c r="ANQ379" s="24"/>
      <c r="ANR379" s="24"/>
      <c r="ANS379" s="24"/>
      <c r="ANT379" s="24"/>
      <c r="ANU379" s="24"/>
      <c r="ANV379" s="24"/>
      <c r="ANW379" s="24"/>
      <c r="ANX379" s="24"/>
      <c r="AOB379" s="3"/>
      <c r="AOC379" s="31"/>
      <c r="AOD379" s="5"/>
      <c r="AOE379" s="9"/>
      <c r="AOH379" s="2"/>
      <c r="AOK379" s="24"/>
      <c r="AOL379" s="24"/>
      <c r="AOM379" s="31"/>
      <c r="AON379" s="24"/>
      <c r="AOO379" s="24"/>
      <c r="AOP379" s="24"/>
      <c r="AOQ379" s="24"/>
      <c r="AOR379" s="24"/>
      <c r="AOS379" s="24"/>
      <c r="AOT379" s="24"/>
      <c r="AOU379" s="24"/>
      <c r="AOV379" s="24"/>
      <c r="AOW379" s="24"/>
      <c r="AOX379" s="24"/>
      <c r="AOY379" s="24"/>
      <c r="AOZ379" s="24"/>
      <c r="APA379" s="24"/>
      <c r="APB379" s="24"/>
      <c r="APF379" s="3"/>
      <c r="APG379" s="31"/>
      <c r="APH379" s="5"/>
      <c r="API379" s="9"/>
      <c r="APL379" s="2"/>
      <c r="APO379" s="24"/>
      <c r="APP379" s="24"/>
      <c r="APQ379" s="31"/>
      <c r="APR379" s="24"/>
      <c r="APS379" s="24"/>
      <c r="APT379" s="24"/>
      <c r="APU379" s="24"/>
      <c r="APV379" s="24"/>
      <c r="APW379" s="24"/>
      <c r="APX379" s="24"/>
      <c r="APY379" s="24"/>
      <c r="APZ379" s="24"/>
      <c r="AQA379" s="24"/>
      <c r="AQB379" s="24"/>
      <c r="AQC379" s="24"/>
      <c r="AQD379" s="24"/>
      <c r="AQE379" s="24"/>
      <c r="AQF379" s="24"/>
      <c r="AQJ379" s="3"/>
      <c r="AQK379" s="31"/>
      <c r="AQL379" s="5"/>
      <c r="AQM379" s="9"/>
      <c r="AQP379" s="2"/>
      <c r="AQS379" s="24"/>
      <c r="AQT379" s="24"/>
      <c r="AQU379" s="31"/>
      <c r="AQV379" s="24"/>
      <c r="AQW379" s="24"/>
      <c r="AQX379" s="24"/>
      <c r="AQY379" s="24"/>
      <c r="AQZ379" s="24"/>
      <c r="ARA379" s="24"/>
      <c r="ARB379" s="24"/>
      <c r="ARC379" s="24"/>
      <c r="ARD379" s="24"/>
      <c r="ARE379" s="24"/>
      <c r="ARF379" s="24"/>
      <c r="ARG379" s="24"/>
      <c r="ARH379" s="24"/>
      <c r="ARI379" s="24"/>
      <c r="ARJ379" s="24"/>
      <c r="ARN379" s="3"/>
      <c r="ARO379" s="31"/>
      <c r="ARP379" s="5"/>
      <c r="ARQ379" s="9"/>
      <c r="ART379" s="2"/>
      <c r="ARW379" s="24"/>
      <c r="ARX379" s="24"/>
      <c r="ARY379" s="31"/>
      <c r="ARZ379" s="24"/>
      <c r="ASA379" s="24"/>
      <c r="ASB379" s="24"/>
      <c r="ASC379" s="24"/>
      <c r="ASD379" s="24"/>
      <c r="ASE379" s="24"/>
      <c r="ASF379" s="24"/>
      <c r="ASG379" s="24"/>
      <c r="ASH379" s="24"/>
      <c r="ASI379" s="24"/>
      <c r="ASJ379" s="24"/>
      <c r="ASK379" s="24"/>
      <c r="ASL379" s="24"/>
      <c r="ASM379" s="24"/>
      <c r="ASN379" s="24"/>
      <c r="ASR379" s="3"/>
      <c r="ASS379" s="31"/>
      <c r="AST379" s="5"/>
      <c r="ASU379" s="9"/>
      <c r="ASX379" s="2"/>
      <c r="ATA379" s="24"/>
      <c r="ATB379" s="24"/>
      <c r="ATC379" s="31"/>
      <c r="ATD379" s="24"/>
      <c r="ATE379" s="24"/>
      <c r="ATF379" s="24"/>
      <c r="ATG379" s="24"/>
      <c r="ATH379" s="24"/>
      <c r="ATI379" s="24"/>
      <c r="ATJ379" s="24"/>
      <c r="ATK379" s="24"/>
      <c r="ATL379" s="24"/>
      <c r="ATM379" s="24"/>
      <c r="ATN379" s="24"/>
      <c r="ATO379" s="24"/>
      <c r="ATP379" s="24"/>
      <c r="ATQ379" s="24"/>
      <c r="ATR379" s="24"/>
      <c r="ATV379" s="3"/>
      <c r="ATW379" s="31"/>
      <c r="ATX379" s="5"/>
      <c r="ATY379" s="9"/>
      <c r="AUB379" s="2"/>
      <c r="AUE379" s="24"/>
      <c r="AUF379" s="24"/>
      <c r="AUG379" s="31"/>
      <c r="AUH379" s="24"/>
      <c r="AUI379" s="24"/>
      <c r="AUJ379" s="24"/>
      <c r="AUK379" s="24"/>
      <c r="AUL379" s="24"/>
      <c r="AUM379" s="24"/>
      <c r="AUN379" s="24"/>
      <c r="AUO379" s="24"/>
      <c r="AUP379" s="24"/>
      <c r="AUQ379" s="24"/>
      <c r="AUR379" s="24"/>
      <c r="AUS379" s="24"/>
      <c r="AUT379" s="24"/>
      <c r="AUU379" s="24"/>
      <c r="AUV379" s="24"/>
      <c r="AUZ379" s="3"/>
      <c r="AVA379" s="31"/>
      <c r="AVB379" s="5"/>
      <c r="AVC379" s="9"/>
      <c r="AVF379" s="2"/>
      <c r="AVI379" s="24"/>
      <c r="AVJ379" s="24"/>
      <c r="AVK379" s="31"/>
      <c r="AVL379" s="24"/>
      <c r="AVM379" s="24"/>
      <c r="AVN379" s="24"/>
      <c r="AVO379" s="24"/>
      <c r="AVP379" s="24"/>
      <c r="AVQ379" s="24"/>
      <c r="AVR379" s="24"/>
      <c r="AVS379" s="24"/>
      <c r="AVT379" s="24"/>
      <c r="AVU379" s="24"/>
      <c r="AVV379" s="24"/>
      <c r="AVW379" s="24"/>
      <c r="AVX379" s="24"/>
      <c r="AVY379" s="24"/>
      <c r="AVZ379" s="24"/>
      <c r="AWD379" s="3"/>
      <c r="AWE379" s="31"/>
      <c r="AWF379" s="5"/>
      <c r="AWG379" s="9"/>
      <c r="AWJ379" s="2"/>
      <c r="AWM379" s="24"/>
      <c r="AWN379" s="24"/>
      <c r="AWO379" s="31"/>
      <c r="AWP379" s="24"/>
      <c r="AWQ379" s="24"/>
      <c r="AWR379" s="24"/>
      <c r="AWS379" s="24"/>
      <c r="AWT379" s="24"/>
      <c r="AWU379" s="24"/>
      <c r="AWV379" s="24"/>
      <c r="AWW379" s="24"/>
      <c r="AWX379" s="24"/>
      <c r="AWY379" s="24"/>
      <c r="AWZ379" s="24"/>
      <c r="AXA379" s="24"/>
      <c r="AXB379" s="24"/>
      <c r="AXC379" s="24"/>
      <c r="AXD379" s="24"/>
      <c r="AXH379" s="3"/>
      <c r="AXI379" s="31"/>
      <c r="AXJ379" s="5"/>
      <c r="AXK379" s="9"/>
      <c r="AXN379" s="2"/>
      <c r="AXQ379" s="24"/>
      <c r="AXR379" s="24"/>
      <c r="AXS379" s="31"/>
      <c r="AXT379" s="24"/>
      <c r="AXU379" s="24"/>
      <c r="AXV379" s="24"/>
      <c r="AXW379" s="24"/>
      <c r="AXX379" s="24"/>
      <c r="AXY379" s="24"/>
      <c r="AXZ379" s="24"/>
      <c r="AYA379" s="24"/>
      <c r="AYB379" s="24"/>
      <c r="AYC379" s="24"/>
      <c r="AYD379" s="24"/>
      <c r="AYE379" s="24"/>
      <c r="AYF379" s="24"/>
      <c r="AYG379" s="24"/>
      <c r="AYH379" s="24"/>
      <c r="AYL379" s="3"/>
      <c r="AYM379" s="31"/>
      <c r="AYN379" s="5"/>
      <c r="AYO379" s="9"/>
      <c r="AYR379" s="2"/>
      <c r="AYU379" s="24"/>
      <c r="AYV379" s="24"/>
      <c r="AYW379" s="31"/>
      <c r="AYX379" s="24"/>
      <c r="AYY379" s="24"/>
      <c r="AYZ379" s="24"/>
      <c r="AZA379" s="24"/>
      <c r="AZB379" s="24"/>
      <c r="AZC379" s="24"/>
      <c r="AZD379" s="24"/>
      <c r="AZE379" s="24"/>
      <c r="AZF379" s="24"/>
      <c r="AZG379" s="24"/>
      <c r="AZH379" s="24"/>
      <c r="AZI379" s="24"/>
      <c r="AZJ379" s="24"/>
      <c r="AZK379" s="24"/>
      <c r="AZL379" s="24"/>
      <c r="AZP379" s="3"/>
      <c r="AZQ379" s="31"/>
      <c r="AZR379" s="5"/>
      <c r="AZS379" s="9"/>
      <c r="AZV379" s="2"/>
      <c r="AZY379" s="24"/>
      <c r="AZZ379" s="24"/>
      <c r="BAA379" s="31"/>
      <c r="BAB379" s="24"/>
      <c r="BAC379" s="24"/>
      <c r="BAD379" s="24"/>
      <c r="BAE379" s="24"/>
      <c r="BAF379" s="24"/>
      <c r="BAG379" s="24"/>
      <c r="BAH379" s="24"/>
      <c r="BAI379" s="24"/>
      <c r="BAJ379" s="24"/>
      <c r="BAK379" s="24"/>
      <c r="BAL379" s="24"/>
      <c r="BAM379" s="24"/>
      <c r="BAN379" s="24"/>
      <c r="BAO379" s="24"/>
      <c r="BAP379" s="24"/>
      <c r="BAT379" s="3"/>
      <c r="BAU379" s="31"/>
      <c r="BAV379" s="5"/>
      <c r="BAW379" s="9"/>
      <c r="BAZ379" s="2"/>
      <c r="BBC379" s="24"/>
      <c r="BBD379" s="24"/>
      <c r="BBE379" s="31"/>
      <c r="BBF379" s="24"/>
      <c r="BBG379" s="24"/>
      <c r="BBH379" s="24"/>
      <c r="BBI379" s="24"/>
      <c r="BBJ379" s="24"/>
      <c r="BBK379" s="24"/>
      <c r="BBL379" s="24"/>
      <c r="BBM379" s="24"/>
      <c r="BBN379" s="24"/>
      <c r="BBO379" s="24"/>
      <c r="BBP379" s="24"/>
      <c r="BBQ379" s="24"/>
      <c r="BBR379" s="24"/>
      <c r="BBS379" s="24"/>
      <c r="BBT379" s="24"/>
      <c r="BBX379" s="3"/>
      <c r="BBY379" s="31"/>
      <c r="BBZ379" s="5"/>
      <c r="BCA379" s="9"/>
      <c r="BCD379" s="2"/>
      <c r="BCG379" s="24"/>
      <c r="BCH379" s="24"/>
      <c r="BCI379" s="31"/>
      <c r="BCJ379" s="24"/>
      <c r="BCK379" s="24"/>
      <c r="BCL379" s="24"/>
      <c r="BCM379" s="24"/>
      <c r="BCN379" s="24"/>
      <c r="BCO379" s="24"/>
      <c r="BCP379" s="24"/>
      <c r="BCQ379" s="24"/>
      <c r="BCR379" s="24"/>
      <c r="BCS379" s="24"/>
      <c r="BCT379" s="24"/>
      <c r="BCU379" s="24"/>
      <c r="BCV379" s="24"/>
      <c r="BCW379" s="24"/>
      <c r="BCX379" s="24"/>
      <c r="BDB379" s="3"/>
      <c r="BDC379" s="31"/>
      <c r="BDD379" s="5"/>
      <c r="BDE379" s="9"/>
      <c r="BDH379" s="2"/>
      <c r="BDK379" s="24"/>
      <c r="BDL379" s="24"/>
      <c r="BDM379" s="31"/>
      <c r="BDN379" s="24"/>
      <c r="BDO379" s="24"/>
      <c r="BDP379" s="24"/>
      <c r="BDQ379" s="24"/>
      <c r="BDR379" s="24"/>
      <c r="BDS379" s="24"/>
      <c r="BDT379" s="24"/>
      <c r="BDU379" s="24"/>
      <c r="BDV379" s="24"/>
      <c r="BDW379" s="24"/>
      <c r="BDX379" s="24"/>
      <c r="BDY379" s="24"/>
      <c r="BDZ379" s="24"/>
      <c r="BEA379" s="24"/>
      <c r="BEB379" s="24"/>
      <c r="BEF379" s="3"/>
      <c r="BEG379" s="31"/>
      <c r="BEH379" s="5"/>
      <c r="BEI379" s="9"/>
      <c r="BEL379" s="2"/>
      <c r="BEO379" s="24"/>
      <c r="BEP379" s="24"/>
      <c r="BEQ379" s="31"/>
      <c r="BER379" s="24"/>
      <c r="BES379" s="24"/>
      <c r="BET379" s="24"/>
      <c r="BEU379" s="24"/>
      <c r="BEV379" s="24"/>
      <c r="BEW379" s="24"/>
      <c r="BEX379" s="24"/>
      <c r="BEY379" s="24"/>
      <c r="BEZ379" s="24"/>
      <c r="BFA379" s="24"/>
      <c r="BFB379" s="24"/>
      <c r="BFC379" s="24"/>
      <c r="BFD379" s="24"/>
      <c r="BFE379" s="24"/>
      <c r="BFF379" s="24"/>
      <c r="BFJ379" s="3"/>
      <c r="BFK379" s="31"/>
      <c r="BFL379" s="5"/>
      <c r="BFM379" s="9"/>
      <c r="BFP379" s="2"/>
      <c r="BFS379" s="24"/>
      <c r="BFT379" s="24"/>
      <c r="BFU379" s="31"/>
      <c r="BFV379" s="24"/>
      <c r="BFW379" s="24"/>
      <c r="BFX379" s="24"/>
      <c r="BFY379" s="24"/>
      <c r="BFZ379" s="24"/>
      <c r="BGA379" s="24"/>
      <c r="BGB379" s="24"/>
      <c r="BGC379" s="24"/>
      <c r="BGD379" s="24"/>
      <c r="BGE379" s="24"/>
      <c r="BGF379" s="24"/>
      <c r="BGG379" s="24"/>
      <c r="BGH379" s="24"/>
      <c r="BGI379" s="24"/>
      <c r="BGJ379" s="24"/>
      <c r="BGN379" s="3"/>
      <c r="BGO379" s="31"/>
      <c r="BGP379" s="5"/>
      <c r="BGQ379" s="9"/>
      <c r="BGT379" s="2"/>
      <c r="BGW379" s="24"/>
      <c r="BGX379" s="24"/>
      <c r="BGY379" s="31"/>
      <c r="BGZ379" s="24"/>
      <c r="BHA379" s="24"/>
      <c r="BHB379" s="24"/>
      <c r="BHC379" s="24"/>
      <c r="BHD379" s="24"/>
      <c r="BHE379" s="24"/>
      <c r="BHF379" s="24"/>
      <c r="BHG379" s="24"/>
      <c r="BHH379" s="24"/>
      <c r="BHI379" s="24"/>
      <c r="BHJ379" s="24"/>
      <c r="BHK379" s="24"/>
      <c r="BHL379" s="24"/>
      <c r="BHM379" s="24"/>
      <c r="BHN379" s="24"/>
      <c r="BHR379" s="3"/>
      <c r="BHS379" s="31"/>
      <c r="BHT379" s="5"/>
      <c r="BHU379" s="9"/>
      <c r="BHX379" s="2"/>
      <c r="BIA379" s="24"/>
      <c r="BIB379" s="24"/>
      <c r="BIC379" s="31"/>
      <c r="BID379" s="24"/>
      <c r="BIE379" s="24"/>
      <c r="BIF379" s="24"/>
      <c r="BIG379" s="24"/>
      <c r="BIH379" s="24"/>
      <c r="BII379" s="24"/>
      <c r="BIJ379" s="24"/>
      <c r="BIK379" s="24"/>
      <c r="BIL379" s="24"/>
      <c r="BIM379" s="24"/>
      <c r="BIN379" s="24"/>
      <c r="BIO379" s="24"/>
      <c r="BIP379" s="24"/>
      <c r="BIQ379" s="24"/>
      <c r="BIR379" s="24"/>
      <c r="BIV379" s="3"/>
      <c r="BIW379" s="31"/>
      <c r="BIX379" s="5"/>
      <c r="BIY379" s="9"/>
      <c r="BJB379" s="2"/>
      <c r="BJE379" s="24"/>
      <c r="BJF379" s="24"/>
      <c r="BJG379" s="31"/>
      <c r="BJH379" s="24"/>
      <c r="BJI379" s="24"/>
      <c r="BJJ379" s="24"/>
      <c r="BJK379" s="24"/>
      <c r="BJL379" s="24"/>
      <c r="BJM379" s="24"/>
      <c r="BJN379" s="24"/>
      <c r="BJO379" s="24"/>
      <c r="BJP379" s="24"/>
      <c r="BJQ379" s="24"/>
      <c r="BJR379" s="24"/>
      <c r="BJS379" s="24"/>
      <c r="BJT379" s="24"/>
      <c r="BJU379" s="24"/>
      <c r="BJV379" s="24"/>
      <c r="BJZ379" s="3"/>
      <c r="BKA379" s="31"/>
      <c r="BKB379" s="5"/>
      <c r="BKC379" s="9"/>
      <c r="BKF379" s="2"/>
      <c r="BKI379" s="24"/>
      <c r="BKJ379" s="24"/>
      <c r="BKK379" s="31"/>
      <c r="BKL379" s="24"/>
      <c r="BKM379" s="24"/>
      <c r="BKN379" s="24"/>
      <c r="BKO379" s="24"/>
      <c r="BKP379" s="24"/>
      <c r="BKQ379" s="24"/>
      <c r="BKR379" s="24"/>
      <c r="BKS379" s="24"/>
      <c r="BKT379" s="24"/>
      <c r="BKU379" s="24"/>
      <c r="BKV379" s="24"/>
      <c r="BKW379" s="24"/>
      <c r="BKX379" s="24"/>
      <c r="BKY379" s="24"/>
      <c r="BKZ379" s="24"/>
      <c r="BLD379" s="3"/>
      <c r="BLE379" s="31"/>
      <c r="BLF379" s="5"/>
      <c r="BLG379" s="9"/>
      <c r="BLJ379" s="2"/>
      <c r="BLM379" s="24"/>
      <c r="BLN379" s="24"/>
      <c r="BLO379" s="31"/>
      <c r="BLP379" s="24"/>
      <c r="BLQ379" s="24"/>
      <c r="BLR379" s="24"/>
      <c r="BLS379" s="24"/>
      <c r="BLT379" s="24"/>
      <c r="BLU379" s="24"/>
      <c r="BLV379" s="24"/>
      <c r="BLW379" s="24"/>
      <c r="BLX379" s="24"/>
      <c r="BLY379" s="24"/>
      <c r="BLZ379" s="24"/>
      <c r="BMA379" s="24"/>
      <c r="BMB379" s="24"/>
      <c r="BMC379" s="24"/>
      <c r="BMD379" s="24"/>
      <c r="BMH379" s="3"/>
      <c r="BMI379" s="31"/>
      <c r="BMJ379" s="5"/>
      <c r="BMK379" s="9"/>
      <c r="BMN379" s="2"/>
      <c r="BMQ379" s="24"/>
      <c r="BMR379" s="24"/>
      <c r="BMS379" s="31"/>
      <c r="BMT379" s="24"/>
      <c r="BMU379" s="24"/>
      <c r="BMV379" s="24"/>
      <c r="BMW379" s="24"/>
      <c r="BMX379" s="24"/>
      <c r="BMY379" s="24"/>
      <c r="BMZ379" s="24"/>
      <c r="BNA379" s="24"/>
      <c r="BNB379" s="24"/>
      <c r="BNC379" s="24"/>
      <c r="BND379" s="24"/>
      <c r="BNE379" s="24"/>
      <c r="BNF379" s="24"/>
      <c r="BNG379" s="24"/>
      <c r="BNH379" s="24"/>
      <c r="BNL379" s="3"/>
      <c r="BNM379" s="31"/>
      <c r="BNN379" s="5"/>
      <c r="BNO379" s="9"/>
      <c r="BNR379" s="2"/>
      <c r="BNU379" s="24"/>
      <c r="BNV379" s="24"/>
      <c r="BNW379" s="31"/>
      <c r="BNX379" s="24"/>
      <c r="BNY379" s="24"/>
      <c r="BNZ379" s="24"/>
      <c r="BOA379" s="24"/>
      <c r="BOB379" s="24"/>
      <c r="BOC379" s="24"/>
      <c r="BOD379" s="24"/>
      <c r="BOE379" s="24"/>
      <c r="BOF379" s="24"/>
      <c r="BOG379" s="24"/>
      <c r="BOH379" s="24"/>
      <c r="BOI379" s="24"/>
      <c r="BOJ379" s="24"/>
      <c r="BOK379" s="24"/>
      <c r="BOL379" s="24"/>
      <c r="BOP379" s="3"/>
      <c r="BOQ379" s="31"/>
      <c r="BOR379" s="5"/>
      <c r="BOS379" s="9"/>
      <c r="BOV379" s="2"/>
      <c r="BOY379" s="24"/>
      <c r="BOZ379" s="24"/>
      <c r="BPA379" s="31"/>
      <c r="BPB379" s="24"/>
      <c r="BPC379" s="24"/>
      <c r="BPD379" s="24"/>
      <c r="BPE379" s="24"/>
      <c r="BPF379" s="24"/>
      <c r="BPG379" s="24"/>
      <c r="BPH379" s="24"/>
      <c r="BPI379" s="24"/>
      <c r="BPJ379" s="24"/>
      <c r="BPK379" s="24"/>
      <c r="BPL379" s="24"/>
      <c r="BPM379" s="24"/>
      <c r="BPN379" s="24"/>
      <c r="BPO379" s="24"/>
      <c r="BPP379" s="24"/>
      <c r="BPT379" s="3"/>
      <c r="BPU379" s="31"/>
      <c r="BPV379" s="5"/>
      <c r="BPW379" s="9"/>
      <c r="BPZ379" s="2"/>
      <c r="BQC379" s="24"/>
      <c r="BQD379" s="24"/>
      <c r="BQE379" s="31"/>
      <c r="BQF379" s="24"/>
      <c r="BQG379" s="24"/>
      <c r="BQH379" s="24"/>
      <c r="BQI379" s="24"/>
      <c r="BQJ379" s="24"/>
      <c r="BQK379" s="24"/>
      <c r="BQL379" s="24"/>
      <c r="BQM379" s="24"/>
      <c r="BQN379" s="24"/>
      <c r="BQO379" s="24"/>
      <c r="BQP379" s="24"/>
      <c r="BQQ379" s="24"/>
      <c r="BQR379" s="24"/>
      <c r="BQS379" s="24"/>
      <c r="BQT379" s="24"/>
      <c r="BQX379" s="3"/>
      <c r="BQY379" s="31"/>
      <c r="BQZ379" s="5"/>
      <c r="BRA379" s="9"/>
      <c r="BRD379" s="2"/>
      <c r="BRG379" s="24"/>
      <c r="BRH379" s="24"/>
      <c r="BRI379" s="31"/>
      <c r="BRJ379" s="24"/>
      <c r="BRK379" s="24"/>
      <c r="BRL379" s="24"/>
      <c r="BRM379" s="24"/>
      <c r="BRN379" s="24"/>
      <c r="BRO379" s="24"/>
      <c r="BRP379" s="24"/>
      <c r="BRQ379" s="24"/>
      <c r="BRR379" s="24"/>
      <c r="BRS379" s="24"/>
      <c r="BRT379" s="24"/>
      <c r="BRU379" s="24"/>
      <c r="BRV379" s="24"/>
      <c r="BRW379" s="24"/>
      <c r="BRX379" s="24"/>
      <c r="BSB379" s="3"/>
      <c r="BSC379" s="31"/>
      <c r="BSD379" s="5"/>
      <c r="BSE379" s="9"/>
      <c r="BSH379" s="2"/>
      <c r="BSK379" s="24"/>
      <c r="BSL379" s="24"/>
      <c r="BSM379" s="31"/>
      <c r="BSN379" s="24"/>
      <c r="BSO379" s="24"/>
      <c r="BSP379" s="24"/>
      <c r="BSQ379" s="24"/>
      <c r="BSR379" s="24"/>
      <c r="BSS379" s="24"/>
      <c r="BST379" s="24"/>
      <c r="BSU379" s="24"/>
      <c r="BSV379" s="24"/>
      <c r="BSW379" s="24"/>
      <c r="BSX379" s="24"/>
      <c r="BSY379" s="24"/>
      <c r="BSZ379" s="24"/>
      <c r="BTA379" s="24"/>
      <c r="BTB379" s="24"/>
      <c r="BTF379" s="3"/>
      <c r="BTG379" s="31"/>
      <c r="BTH379" s="5"/>
      <c r="BTI379" s="9"/>
      <c r="BTL379" s="2"/>
      <c r="BTO379" s="24"/>
      <c r="BTP379" s="24"/>
      <c r="BTQ379" s="31"/>
      <c r="BTR379" s="24"/>
      <c r="BTS379" s="24"/>
      <c r="BTT379" s="24"/>
      <c r="BTU379" s="24"/>
      <c r="BTV379" s="24"/>
      <c r="BTW379" s="24"/>
      <c r="BTX379" s="24"/>
      <c r="BTY379" s="24"/>
      <c r="BTZ379" s="24"/>
      <c r="BUA379" s="24"/>
      <c r="BUB379" s="24"/>
      <c r="BUC379" s="24"/>
      <c r="BUD379" s="24"/>
      <c r="BUE379" s="24"/>
      <c r="BUF379" s="24"/>
      <c r="BUJ379" s="3"/>
      <c r="BUK379" s="31"/>
      <c r="BUL379" s="5"/>
      <c r="BUM379" s="9"/>
      <c r="BUP379" s="2"/>
      <c r="BUS379" s="24"/>
      <c r="BUT379" s="24"/>
      <c r="BUU379" s="31"/>
      <c r="BUV379" s="24"/>
      <c r="BUW379" s="24"/>
      <c r="BUX379" s="24"/>
      <c r="BUY379" s="24"/>
      <c r="BUZ379" s="24"/>
      <c r="BVA379" s="24"/>
      <c r="BVB379" s="24"/>
      <c r="BVC379" s="24"/>
      <c r="BVD379" s="24"/>
      <c r="BVE379" s="24"/>
      <c r="BVF379" s="24"/>
      <c r="BVG379" s="24"/>
      <c r="BVH379" s="24"/>
      <c r="BVI379" s="24"/>
      <c r="BVJ379" s="24"/>
      <c r="BVN379" s="3"/>
      <c r="BVO379" s="31"/>
      <c r="BVP379" s="5"/>
      <c r="BVQ379" s="9"/>
      <c r="BVT379" s="2"/>
      <c r="BVW379" s="24"/>
      <c r="BVX379" s="24"/>
      <c r="BVY379" s="31"/>
      <c r="BVZ379" s="24"/>
      <c r="BWA379" s="24"/>
      <c r="BWB379" s="24"/>
      <c r="BWC379" s="24"/>
      <c r="BWD379" s="24"/>
      <c r="BWE379" s="24"/>
      <c r="BWF379" s="24"/>
      <c r="BWG379" s="24"/>
      <c r="BWH379" s="24"/>
      <c r="BWI379" s="24"/>
      <c r="BWJ379" s="24"/>
      <c r="BWK379" s="24"/>
      <c r="BWL379" s="24"/>
      <c r="BWM379" s="24"/>
      <c r="BWN379" s="24"/>
      <c r="BWR379" s="3"/>
      <c r="BWS379" s="31"/>
      <c r="BWT379" s="5"/>
      <c r="BWU379" s="9"/>
      <c r="BWX379" s="2"/>
      <c r="BXA379" s="24"/>
      <c r="BXB379" s="24"/>
      <c r="BXC379" s="31"/>
      <c r="BXD379" s="24"/>
      <c r="BXE379" s="24"/>
      <c r="BXF379" s="24"/>
      <c r="BXG379" s="24"/>
      <c r="BXH379" s="24"/>
      <c r="BXI379" s="24"/>
      <c r="BXJ379" s="24"/>
      <c r="BXK379" s="24"/>
      <c r="BXL379" s="24"/>
      <c r="BXM379" s="24"/>
      <c r="BXN379" s="24"/>
      <c r="BXO379" s="24"/>
      <c r="BXP379" s="24"/>
      <c r="BXQ379" s="24"/>
      <c r="BXR379" s="24"/>
      <c r="BXV379" s="3"/>
      <c r="BXW379" s="31"/>
      <c r="BXX379" s="5"/>
      <c r="BXY379" s="9"/>
      <c r="BYB379" s="2"/>
      <c r="BYE379" s="24"/>
      <c r="BYF379" s="24"/>
      <c r="BYG379" s="31"/>
      <c r="BYH379" s="24"/>
      <c r="BYI379" s="24"/>
      <c r="BYJ379" s="24"/>
      <c r="BYK379" s="24"/>
      <c r="BYL379" s="24"/>
      <c r="BYM379" s="24"/>
      <c r="BYN379" s="24"/>
      <c r="BYO379" s="24"/>
      <c r="BYP379" s="24"/>
      <c r="BYQ379" s="24"/>
      <c r="BYR379" s="24"/>
      <c r="BYS379" s="24"/>
      <c r="BYT379" s="24"/>
      <c r="BYU379" s="24"/>
      <c r="BYV379" s="24"/>
      <c r="BYZ379" s="3"/>
      <c r="BZA379" s="31"/>
      <c r="BZB379" s="5"/>
      <c r="BZC379" s="9"/>
      <c r="BZF379" s="2"/>
      <c r="BZI379" s="24"/>
      <c r="BZJ379" s="24"/>
      <c r="BZK379" s="31"/>
      <c r="BZL379" s="24"/>
      <c r="BZM379" s="24"/>
      <c r="BZN379" s="24"/>
      <c r="BZO379" s="24"/>
      <c r="BZP379" s="24"/>
      <c r="BZQ379" s="24"/>
      <c r="BZR379" s="24"/>
      <c r="BZS379" s="24"/>
      <c r="BZT379" s="24"/>
      <c r="BZU379" s="24"/>
      <c r="BZV379" s="24"/>
      <c r="BZW379" s="24"/>
      <c r="BZX379" s="24"/>
      <c r="BZY379" s="24"/>
      <c r="BZZ379" s="24"/>
      <c r="CAD379" s="3"/>
      <c r="CAE379" s="31"/>
      <c r="CAF379" s="5"/>
      <c r="CAG379" s="9"/>
      <c r="CAJ379" s="2"/>
      <c r="CAM379" s="24"/>
      <c r="CAN379" s="24"/>
      <c r="CAO379" s="31"/>
      <c r="CAP379" s="24"/>
      <c r="CAQ379" s="24"/>
      <c r="CAR379" s="24"/>
      <c r="CAS379" s="24"/>
      <c r="CAT379" s="24"/>
      <c r="CAU379" s="24"/>
      <c r="CAV379" s="24"/>
      <c r="CAW379" s="24"/>
      <c r="CAX379" s="24"/>
      <c r="CAY379" s="24"/>
      <c r="CAZ379" s="24"/>
      <c r="CBA379" s="24"/>
      <c r="CBB379" s="24"/>
      <c r="CBC379" s="24"/>
      <c r="CBD379" s="24"/>
      <c r="CBH379" s="3"/>
      <c r="CBI379" s="31"/>
      <c r="CBJ379" s="5"/>
      <c r="CBK379" s="9"/>
      <c r="CBN379" s="2"/>
      <c r="CBQ379" s="24"/>
      <c r="CBR379" s="24"/>
      <c r="CBS379" s="31"/>
      <c r="CBT379" s="24"/>
      <c r="CBU379" s="24"/>
      <c r="CBV379" s="24"/>
      <c r="CBW379" s="24"/>
      <c r="CBX379" s="24"/>
      <c r="CBY379" s="24"/>
      <c r="CBZ379" s="24"/>
      <c r="CCA379" s="24"/>
      <c r="CCB379" s="24"/>
      <c r="CCC379" s="24"/>
      <c r="CCD379" s="24"/>
      <c r="CCE379" s="24"/>
      <c r="CCF379" s="24"/>
      <c r="CCG379" s="24"/>
      <c r="CCH379" s="24"/>
      <c r="CCL379" s="3"/>
      <c r="CCM379" s="31"/>
      <c r="CCN379" s="5"/>
      <c r="CCO379" s="9"/>
      <c r="CCR379" s="2"/>
      <c r="CCU379" s="24"/>
      <c r="CCV379" s="24"/>
      <c r="CCW379" s="31"/>
      <c r="CCX379" s="24"/>
      <c r="CCY379" s="24"/>
      <c r="CCZ379" s="24"/>
      <c r="CDA379" s="24"/>
      <c r="CDB379" s="24"/>
      <c r="CDC379" s="24"/>
      <c r="CDD379" s="24"/>
      <c r="CDE379" s="24"/>
      <c r="CDF379" s="24"/>
      <c r="CDG379" s="24"/>
      <c r="CDH379" s="24"/>
      <c r="CDI379" s="24"/>
      <c r="CDJ379" s="24"/>
      <c r="CDK379" s="24"/>
      <c r="CDL379" s="24"/>
      <c r="CDP379" s="3"/>
      <c r="CDQ379" s="31"/>
      <c r="CDR379" s="5"/>
      <c r="CDS379" s="9"/>
      <c r="CDV379" s="2"/>
      <c r="CDY379" s="24"/>
      <c r="CDZ379" s="24"/>
      <c r="CEA379" s="31"/>
      <c r="CEB379" s="24"/>
      <c r="CEC379" s="24"/>
      <c r="CED379" s="24"/>
      <c r="CEE379" s="24"/>
      <c r="CEF379" s="24"/>
      <c r="CEG379" s="24"/>
      <c r="CEH379" s="24"/>
      <c r="CEI379" s="24"/>
      <c r="CEJ379" s="24"/>
      <c r="CEK379" s="24"/>
      <c r="CEL379" s="24"/>
      <c r="CEM379" s="24"/>
      <c r="CEN379" s="24"/>
      <c r="CEO379" s="24"/>
      <c r="CEP379" s="24"/>
      <c r="CET379" s="3"/>
      <c r="CEU379" s="31"/>
      <c r="CEV379" s="5"/>
      <c r="CEW379" s="9"/>
      <c r="CEZ379" s="2"/>
      <c r="CFC379" s="24"/>
      <c r="CFD379" s="24"/>
      <c r="CFE379" s="31"/>
      <c r="CFF379" s="24"/>
      <c r="CFG379" s="24"/>
      <c r="CFH379" s="24"/>
      <c r="CFI379" s="24"/>
      <c r="CFJ379" s="24"/>
      <c r="CFK379" s="24"/>
      <c r="CFL379" s="24"/>
      <c r="CFM379" s="24"/>
      <c r="CFN379" s="24"/>
      <c r="CFO379" s="24"/>
      <c r="CFP379" s="24"/>
      <c r="CFQ379" s="24"/>
      <c r="CFR379" s="24"/>
      <c r="CFS379" s="24"/>
      <c r="CFT379" s="24"/>
      <c r="CFX379" s="3"/>
      <c r="CFY379" s="31"/>
      <c r="CFZ379" s="5"/>
      <c r="CGA379" s="9"/>
      <c r="CGD379" s="2"/>
      <c r="CGG379" s="24"/>
      <c r="CGH379" s="24"/>
      <c r="CGI379" s="31"/>
      <c r="CGJ379" s="24"/>
      <c r="CGK379" s="24"/>
      <c r="CGL379" s="24"/>
      <c r="CGM379" s="24"/>
      <c r="CGN379" s="24"/>
      <c r="CGO379" s="24"/>
      <c r="CGP379" s="24"/>
      <c r="CGQ379" s="24"/>
      <c r="CGR379" s="24"/>
      <c r="CGS379" s="24"/>
      <c r="CGT379" s="24"/>
      <c r="CGU379" s="24"/>
      <c r="CGV379" s="24"/>
      <c r="CGW379" s="24"/>
      <c r="CGX379" s="24"/>
      <c r="CHB379" s="3"/>
      <c r="CHC379" s="31"/>
      <c r="CHD379" s="5"/>
      <c r="CHE379" s="9"/>
      <c r="CHH379" s="2"/>
      <c r="CHK379" s="24"/>
      <c r="CHL379" s="24"/>
      <c r="CHM379" s="31"/>
      <c r="CHN379" s="24"/>
      <c r="CHO379" s="24"/>
      <c r="CHP379" s="24"/>
      <c r="CHQ379" s="24"/>
      <c r="CHR379" s="24"/>
      <c r="CHS379" s="24"/>
      <c r="CHT379" s="24"/>
      <c r="CHU379" s="24"/>
      <c r="CHV379" s="24"/>
      <c r="CHW379" s="24"/>
      <c r="CHX379" s="24"/>
      <c r="CHY379" s="24"/>
      <c r="CHZ379" s="24"/>
      <c r="CIA379" s="24"/>
      <c r="CIB379" s="24"/>
      <c r="CIF379" s="3"/>
      <c r="CIG379" s="31"/>
      <c r="CIH379" s="5"/>
      <c r="CII379" s="9"/>
      <c r="CIL379" s="2"/>
      <c r="CIO379" s="24"/>
      <c r="CIP379" s="24"/>
      <c r="CIQ379" s="31"/>
      <c r="CIR379" s="24"/>
      <c r="CIS379" s="24"/>
      <c r="CIT379" s="24"/>
      <c r="CIU379" s="24"/>
      <c r="CIV379" s="24"/>
      <c r="CIW379" s="24"/>
      <c r="CIX379" s="24"/>
      <c r="CIY379" s="24"/>
      <c r="CIZ379" s="24"/>
      <c r="CJA379" s="24"/>
      <c r="CJB379" s="24"/>
      <c r="CJC379" s="24"/>
      <c r="CJD379" s="24"/>
      <c r="CJE379" s="24"/>
      <c r="CJF379" s="24"/>
      <c r="CJJ379" s="3"/>
      <c r="CJK379" s="31"/>
      <c r="CJL379" s="5"/>
      <c r="CJM379" s="9"/>
      <c r="CJP379" s="2"/>
      <c r="CJS379" s="24"/>
      <c r="CJT379" s="24"/>
      <c r="CJU379" s="31"/>
      <c r="CJV379" s="24"/>
      <c r="CJW379" s="24"/>
      <c r="CJX379" s="24"/>
      <c r="CJY379" s="24"/>
      <c r="CJZ379" s="24"/>
      <c r="CKA379" s="24"/>
      <c r="CKB379" s="24"/>
      <c r="CKC379" s="24"/>
      <c r="CKD379" s="24"/>
      <c r="CKE379" s="24"/>
      <c r="CKF379" s="24"/>
      <c r="CKG379" s="24"/>
      <c r="CKH379" s="24"/>
      <c r="CKI379" s="24"/>
      <c r="CKJ379" s="24"/>
      <c r="CKN379" s="3"/>
      <c r="CKO379" s="31"/>
      <c r="CKP379" s="5"/>
      <c r="CKQ379" s="9"/>
      <c r="CKT379" s="2"/>
      <c r="CKW379" s="24"/>
      <c r="CKX379" s="24"/>
      <c r="CKY379" s="31"/>
      <c r="CKZ379" s="24"/>
      <c r="CLA379" s="24"/>
      <c r="CLB379" s="24"/>
      <c r="CLC379" s="24"/>
      <c r="CLD379" s="24"/>
      <c r="CLE379" s="24"/>
      <c r="CLF379" s="24"/>
      <c r="CLG379" s="24"/>
      <c r="CLH379" s="24"/>
      <c r="CLI379" s="24"/>
      <c r="CLJ379" s="24"/>
      <c r="CLK379" s="24"/>
      <c r="CLL379" s="24"/>
      <c r="CLM379" s="24"/>
      <c r="CLN379" s="24"/>
      <c r="CLR379" s="3"/>
      <c r="CLS379" s="31"/>
      <c r="CLT379" s="5"/>
      <c r="CLU379" s="9"/>
      <c r="CLX379" s="2"/>
      <c r="CMA379" s="24"/>
      <c r="CMB379" s="24"/>
      <c r="CMC379" s="31"/>
      <c r="CMD379" s="24"/>
      <c r="CME379" s="24"/>
      <c r="CMF379" s="24"/>
      <c r="CMG379" s="24"/>
      <c r="CMH379" s="24"/>
      <c r="CMI379" s="24"/>
      <c r="CMJ379" s="24"/>
      <c r="CMK379" s="24"/>
      <c r="CML379" s="24"/>
      <c r="CMM379" s="24"/>
      <c r="CMN379" s="24"/>
      <c r="CMO379" s="24"/>
      <c r="CMP379" s="24"/>
      <c r="CMQ379" s="24"/>
      <c r="CMR379" s="24"/>
      <c r="CMV379" s="3"/>
      <c r="CMW379" s="31"/>
      <c r="CMX379" s="5"/>
      <c r="CMY379" s="9"/>
      <c r="CNB379" s="2"/>
      <c r="CNE379" s="24"/>
      <c r="CNF379" s="24"/>
      <c r="CNG379" s="31"/>
      <c r="CNH379" s="24"/>
      <c r="CNI379" s="24"/>
      <c r="CNJ379" s="24"/>
      <c r="CNK379" s="24"/>
      <c r="CNL379" s="24"/>
      <c r="CNM379" s="24"/>
      <c r="CNN379" s="24"/>
      <c r="CNO379" s="24"/>
      <c r="CNP379" s="24"/>
      <c r="CNQ379" s="24"/>
      <c r="CNR379" s="24"/>
      <c r="CNS379" s="24"/>
      <c r="CNT379" s="24"/>
      <c r="CNU379" s="24"/>
      <c r="CNV379" s="24"/>
      <c r="CNZ379" s="3"/>
      <c r="COA379" s="31"/>
      <c r="COB379" s="5"/>
      <c r="COC379" s="9"/>
      <c r="COF379" s="2"/>
      <c r="COI379" s="24"/>
      <c r="COJ379" s="24"/>
      <c r="COK379" s="31"/>
      <c r="COL379" s="24"/>
      <c r="COM379" s="24"/>
      <c r="CON379" s="24"/>
      <c r="COO379" s="24"/>
      <c r="COP379" s="24"/>
      <c r="COQ379" s="24"/>
      <c r="COR379" s="24"/>
      <c r="COS379" s="24"/>
      <c r="COT379" s="24"/>
      <c r="COU379" s="24"/>
      <c r="COV379" s="24"/>
      <c r="COW379" s="24"/>
      <c r="COX379" s="24"/>
      <c r="COY379" s="24"/>
      <c r="COZ379" s="24"/>
      <c r="CPD379" s="3"/>
      <c r="CPE379" s="31"/>
      <c r="CPF379" s="5"/>
      <c r="CPG379" s="9"/>
      <c r="CPJ379" s="2"/>
      <c r="CPM379" s="24"/>
      <c r="CPN379" s="24"/>
      <c r="CPO379" s="31"/>
      <c r="CPP379" s="24"/>
      <c r="CPQ379" s="24"/>
      <c r="CPR379" s="24"/>
      <c r="CPS379" s="24"/>
      <c r="CPT379" s="24"/>
      <c r="CPU379" s="24"/>
      <c r="CPV379" s="24"/>
      <c r="CPW379" s="24"/>
      <c r="CPX379" s="24"/>
      <c r="CPY379" s="24"/>
      <c r="CPZ379" s="24"/>
      <c r="CQA379" s="24"/>
      <c r="CQB379" s="24"/>
      <c r="CQC379" s="24"/>
      <c r="CQD379" s="24"/>
      <c r="CQH379" s="3"/>
      <c r="CQI379" s="31"/>
      <c r="CQJ379" s="5"/>
      <c r="CQK379" s="9"/>
      <c r="CQN379" s="2"/>
      <c r="CQQ379" s="24"/>
      <c r="CQR379" s="24"/>
      <c r="CQS379" s="31"/>
      <c r="CQT379" s="24"/>
      <c r="CQU379" s="24"/>
      <c r="CQV379" s="24"/>
      <c r="CQW379" s="24"/>
      <c r="CQX379" s="24"/>
      <c r="CQY379" s="24"/>
      <c r="CQZ379" s="24"/>
      <c r="CRA379" s="24"/>
      <c r="CRB379" s="24"/>
      <c r="CRC379" s="24"/>
      <c r="CRD379" s="24"/>
      <c r="CRE379" s="24"/>
      <c r="CRF379" s="24"/>
      <c r="CRG379" s="24"/>
      <c r="CRH379" s="24"/>
      <c r="CRL379" s="3"/>
      <c r="CRM379" s="31"/>
      <c r="CRN379" s="5"/>
      <c r="CRO379" s="9"/>
      <c r="CRR379" s="2"/>
      <c r="CRU379" s="24"/>
      <c r="CRV379" s="24"/>
      <c r="CRW379" s="31"/>
      <c r="CRX379" s="24"/>
      <c r="CRY379" s="24"/>
      <c r="CRZ379" s="24"/>
      <c r="CSA379" s="24"/>
      <c r="CSB379" s="24"/>
      <c r="CSC379" s="24"/>
      <c r="CSD379" s="24"/>
      <c r="CSE379" s="24"/>
      <c r="CSF379" s="24"/>
      <c r="CSG379" s="24"/>
      <c r="CSH379" s="24"/>
      <c r="CSI379" s="24"/>
      <c r="CSJ379" s="24"/>
      <c r="CSK379" s="24"/>
      <c r="CSL379" s="24"/>
      <c r="CSP379" s="3"/>
      <c r="CSQ379" s="31"/>
      <c r="CSR379" s="5"/>
      <c r="CSS379" s="9"/>
      <c r="CSV379" s="2"/>
      <c r="CSY379" s="24"/>
      <c r="CSZ379" s="24"/>
      <c r="CTA379" s="31"/>
      <c r="CTB379" s="24"/>
      <c r="CTC379" s="24"/>
      <c r="CTD379" s="24"/>
      <c r="CTE379" s="24"/>
      <c r="CTF379" s="24"/>
      <c r="CTG379" s="24"/>
      <c r="CTH379" s="24"/>
      <c r="CTI379" s="24"/>
      <c r="CTJ379" s="24"/>
      <c r="CTK379" s="24"/>
      <c r="CTL379" s="24"/>
      <c r="CTM379" s="24"/>
      <c r="CTN379" s="24"/>
      <c r="CTO379" s="24"/>
      <c r="CTP379" s="24"/>
      <c r="CTT379" s="3"/>
      <c r="CTU379" s="31"/>
      <c r="CTV379" s="5"/>
      <c r="CTW379" s="9"/>
      <c r="CTZ379" s="2"/>
      <c r="CUC379" s="24"/>
      <c r="CUD379" s="24"/>
      <c r="CUE379" s="31"/>
      <c r="CUF379" s="24"/>
      <c r="CUG379" s="24"/>
      <c r="CUH379" s="24"/>
      <c r="CUI379" s="24"/>
      <c r="CUJ379" s="24"/>
      <c r="CUK379" s="24"/>
      <c r="CUL379" s="24"/>
      <c r="CUM379" s="24"/>
      <c r="CUN379" s="24"/>
      <c r="CUO379" s="24"/>
      <c r="CUP379" s="24"/>
      <c r="CUQ379" s="24"/>
      <c r="CUR379" s="24"/>
      <c r="CUS379" s="24"/>
      <c r="CUT379" s="24"/>
      <c r="CUX379" s="3"/>
      <c r="CUY379" s="31"/>
      <c r="CUZ379" s="5"/>
      <c r="CVA379" s="9"/>
      <c r="CVD379" s="2"/>
      <c r="CVG379" s="24"/>
      <c r="CVH379" s="24"/>
      <c r="CVI379" s="31"/>
      <c r="CVJ379" s="24"/>
      <c r="CVK379" s="24"/>
      <c r="CVL379" s="24"/>
      <c r="CVM379" s="24"/>
      <c r="CVN379" s="24"/>
      <c r="CVO379" s="24"/>
      <c r="CVP379" s="24"/>
      <c r="CVQ379" s="24"/>
      <c r="CVR379" s="24"/>
      <c r="CVS379" s="24"/>
      <c r="CVT379" s="24"/>
      <c r="CVU379" s="24"/>
      <c r="CVV379" s="24"/>
      <c r="CVW379" s="24"/>
      <c r="CVX379" s="24"/>
      <c r="CWB379" s="3"/>
      <c r="CWC379" s="31"/>
      <c r="CWD379" s="5"/>
      <c r="CWE379" s="9"/>
      <c r="CWH379" s="2"/>
      <c r="CWK379" s="24"/>
      <c r="CWL379" s="24"/>
      <c r="CWM379" s="31"/>
      <c r="CWN379" s="24"/>
      <c r="CWO379" s="24"/>
      <c r="CWP379" s="24"/>
      <c r="CWQ379" s="24"/>
      <c r="CWR379" s="24"/>
      <c r="CWS379" s="24"/>
      <c r="CWT379" s="24"/>
      <c r="CWU379" s="24"/>
      <c r="CWV379" s="24"/>
      <c r="CWW379" s="24"/>
      <c r="CWX379" s="24"/>
      <c r="CWY379" s="24"/>
      <c r="CWZ379" s="24"/>
      <c r="CXA379" s="24"/>
      <c r="CXB379" s="24"/>
      <c r="CXF379" s="3"/>
      <c r="CXG379" s="31"/>
      <c r="CXH379" s="5"/>
      <c r="CXI379" s="9"/>
      <c r="CXL379" s="2"/>
      <c r="CXO379" s="24"/>
      <c r="CXP379" s="24"/>
      <c r="CXQ379" s="31"/>
      <c r="CXR379" s="24"/>
      <c r="CXS379" s="24"/>
      <c r="CXT379" s="24"/>
      <c r="CXU379" s="24"/>
      <c r="CXV379" s="24"/>
      <c r="CXW379" s="24"/>
      <c r="CXX379" s="24"/>
      <c r="CXY379" s="24"/>
      <c r="CXZ379" s="24"/>
      <c r="CYA379" s="24"/>
      <c r="CYB379" s="24"/>
      <c r="CYC379" s="24"/>
      <c r="CYD379" s="24"/>
      <c r="CYE379" s="24"/>
      <c r="CYF379" s="24"/>
      <c r="CYJ379" s="3"/>
      <c r="CYK379" s="31"/>
      <c r="CYL379" s="5"/>
      <c r="CYM379" s="9"/>
      <c r="CYP379" s="2"/>
      <c r="CYS379" s="24"/>
      <c r="CYT379" s="24"/>
      <c r="CYU379" s="31"/>
      <c r="CYV379" s="24"/>
      <c r="CYW379" s="24"/>
      <c r="CYX379" s="24"/>
      <c r="CYY379" s="24"/>
      <c r="CYZ379" s="24"/>
      <c r="CZA379" s="24"/>
      <c r="CZB379" s="24"/>
      <c r="CZC379" s="24"/>
      <c r="CZD379" s="24"/>
      <c r="CZE379" s="24"/>
      <c r="CZF379" s="24"/>
      <c r="CZG379" s="24"/>
      <c r="CZH379" s="24"/>
      <c r="CZI379" s="24"/>
      <c r="CZJ379" s="24"/>
      <c r="CZN379" s="3"/>
      <c r="CZO379" s="31"/>
      <c r="CZP379" s="5"/>
      <c r="CZQ379" s="9"/>
      <c r="CZT379" s="2"/>
      <c r="CZW379" s="24"/>
      <c r="CZX379" s="24"/>
      <c r="CZY379" s="31"/>
      <c r="CZZ379" s="24"/>
      <c r="DAA379" s="24"/>
      <c r="DAB379" s="24"/>
      <c r="DAC379" s="24"/>
      <c r="DAD379" s="24"/>
      <c r="DAE379" s="24"/>
      <c r="DAF379" s="24"/>
      <c r="DAG379" s="24"/>
      <c r="DAH379" s="24"/>
      <c r="DAI379" s="24"/>
      <c r="DAJ379" s="24"/>
      <c r="DAK379" s="24"/>
      <c r="DAL379" s="24"/>
      <c r="DAM379" s="24"/>
      <c r="DAN379" s="24"/>
      <c r="DAR379" s="3"/>
      <c r="DAS379" s="31"/>
      <c r="DAT379" s="5"/>
      <c r="DAU379" s="9"/>
      <c r="DAX379" s="2"/>
      <c r="DBA379" s="24"/>
      <c r="DBB379" s="24"/>
      <c r="DBC379" s="31"/>
      <c r="DBD379" s="24"/>
      <c r="DBE379" s="24"/>
      <c r="DBF379" s="24"/>
      <c r="DBG379" s="24"/>
      <c r="DBH379" s="24"/>
      <c r="DBI379" s="24"/>
      <c r="DBJ379" s="24"/>
      <c r="DBK379" s="24"/>
      <c r="DBL379" s="24"/>
      <c r="DBM379" s="24"/>
      <c r="DBN379" s="24"/>
      <c r="DBO379" s="24"/>
      <c r="DBP379" s="24"/>
      <c r="DBQ379" s="24"/>
      <c r="DBR379" s="24"/>
      <c r="DBV379" s="3"/>
      <c r="DBW379" s="31"/>
      <c r="DBX379" s="5"/>
      <c r="DBY379" s="9"/>
      <c r="DCB379" s="2"/>
      <c r="DCE379" s="24"/>
      <c r="DCF379" s="24"/>
      <c r="DCG379" s="31"/>
      <c r="DCH379" s="24"/>
      <c r="DCI379" s="24"/>
      <c r="DCJ379" s="24"/>
      <c r="DCK379" s="24"/>
      <c r="DCL379" s="24"/>
      <c r="DCM379" s="24"/>
      <c r="DCN379" s="24"/>
      <c r="DCO379" s="24"/>
      <c r="DCP379" s="24"/>
      <c r="DCQ379" s="24"/>
      <c r="DCR379" s="24"/>
      <c r="DCS379" s="24"/>
      <c r="DCT379" s="24"/>
      <c r="DCU379" s="24"/>
      <c r="DCV379" s="24"/>
      <c r="DCZ379" s="3"/>
      <c r="DDA379" s="31"/>
      <c r="DDB379" s="5"/>
      <c r="DDC379" s="9"/>
      <c r="DDF379" s="2"/>
      <c r="DDI379" s="24"/>
      <c r="DDJ379" s="24"/>
      <c r="DDK379" s="31"/>
      <c r="DDL379" s="24"/>
      <c r="DDM379" s="24"/>
      <c r="DDN379" s="24"/>
      <c r="DDO379" s="24"/>
      <c r="DDP379" s="24"/>
      <c r="DDQ379" s="24"/>
      <c r="DDR379" s="24"/>
      <c r="DDS379" s="24"/>
      <c r="DDT379" s="24"/>
      <c r="DDU379" s="24"/>
      <c r="DDV379" s="24"/>
      <c r="DDW379" s="24"/>
      <c r="DDX379" s="24"/>
      <c r="DDY379" s="24"/>
      <c r="DDZ379" s="24"/>
      <c r="DED379" s="3"/>
      <c r="DEE379" s="31"/>
      <c r="DEF379" s="5"/>
      <c r="DEG379" s="9"/>
      <c r="DEJ379" s="2"/>
      <c r="DEM379" s="24"/>
      <c r="DEN379" s="24"/>
      <c r="DEO379" s="31"/>
      <c r="DEP379" s="24"/>
      <c r="DEQ379" s="24"/>
      <c r="DER379" s="24"/>
      <c r="DES379" s="24"/>
      <c r="DET379" s="24"/>
      <c r="DEU379" s="24"/>
      <c r="DEV379" s="24"/>
      <c r="DEW379" s="24"/>
      <c r="DEX379" s="24"/>
      <c r="DEY379" s="24"/>
      <c r="DEZ379" s="24"/>
      <c r="DFA379" s="24"/>
      <c r="DFB379" s="24"/>
      <c r="DFC379" s="24"/>
      <c r="DFD379" s="24"/>
      <c r="DFH379" s="3"/>
      <c r="DFI379" s="31"/>
      <c r="DFJ379" s="5"/>
      <c r="DFK379" s="9"/>
      <c r="DFN379" s="2"/>
      <c r="DFQ379" s="24"/>
      <c r="DFR379" s="24"/>
      <c r="DFS379" s="31"/>
      <c r="DFT379" s="24"/>
      <c r="DFU379" s="24"/>
      <c r="DFV379" s="24"/>
      <c r="DFW379" s="24"/>
      <c r="DFX379" s="24"/>
      <c r="DFY379" s="24"/>
      <c r="DFZ379" s="24"/>
      <c r="DGA379" s="24"/>
      <c r="DGB379" s="24"/>
      <c r="DGC379" s="24"/>
      <c r="DGD379" s="24"/>
      <c r="DGE379" s="24"/>
      <c r="DGF379" s="24"/>
      <c r="DGG379" s="24"/>
      <c r="DGH379" s="24"/>
      <c r="DGL379" s="3"/>
      <c r="DGM379" s="31"/>
      <c r="DGN379" s="5"/>
      <c r="DGO379" s="9"/>
      <c r="DGR379" s="2"/>
      <c r="DGU379" s="24"/>
      <c r="DGV379" s="24"/>
      <c r="DGW379" s="31"/>
      <c r="DGX379" s="24"/>
      <c r="DGY379" s="24"/>
      <c r="DGZ379" s="24"/>
      <c r="DHA379" s="24"/>
      <c r="DHB379" s="24"/>
      <c r="DHC379" s="24"/>
      <c r="DHD379" s="24"/>
      <c r="DHE379" s="24"/>
      <c r="DHF379" s="24"/>
      <c r="DHG379" s="24"/>
      <c r="DHH379" s="24"/>
      <c r="DHI379" s="24"/>
      <c r="DHJ379" s="24"/>
      <c r="DHK379" s="24"/>
      <c r="DHL379" s="24"/>
      <c r="DHP379" s="3"/>
      <c r="DHQ379" s="31"/>
      <c r="DHR379" s="5"/>
      <c r="DHS379" s="9"/>
      <c r="DHV379" s="2"/>
      <c r="DHY379" s="24"/>
      <c r="DHZ379" s="24"/>
      <c r="DIA379" s="31"/>
      <c r="DIB379" s="24"/>
      <c r="DIC379" s="24"/>
      <c r="DID379" s="24"/>
      <c r="DIE379" s="24"/>
      <c r="DIF379" s="24"/>
      <c r="DIG379" s="24"/>
      <c r="DIH379" s="24"/>
      <c r="DII379" s="24"/>
      <c r="DIJ379" s="24"/>
      <c r="DIK379" s="24"/>
      <c r="DIL379" s="24"/>
      <c r="DIM379" s="24"/>
      <c r="DIN379" s="24"/>
      <c r="DIO379" s="24"/>
      <c r="DIP379" s="24"/>
      <c r="DIT379" s="3"/>
      <c r="DIU379" s="31"/>
      <c r="DIV379" s="5"/>
      <c r="DIW379" s="9"/>
      <c r="DIZ379" s="2"/>
      <c r="DJC379" s="24"/>
      <c r="DJD379" s="24"/>
      <c r="DJE379" s="31"/>
      <c r="DJF379" s="24"/>
      <c r="DJG379" s="24"/>
      <c r="DJH379" s="24"/>
      <c r="DJI379" s="24"/>
      <c r="DJJ379" s="24"/>
      <c r="DJK379" s="24"/>
      <c r="DJL379" s="24"/>
      <c r="DJM379" s="24"/>
      <c r="DJN379" s="24"/>
      <c r="DJO379" s="24"/>
      <c r="DJP379" s="24"/>
      <c r="DJQ379" s="24"/>
      <c r="DJR379" s="24"/>
      <c r="DJS379" s="24"/>
      <c r="DJT379" s="24"/>
      <c r="DJX379" s="3"/>
      <c r="DJY379" s="31"/>
      <c r="DJZ379" s="5"/>
      <c r="DKA379" s="9"/>
      <c r="DKD379" s="2"/>
      <c r="DKG379" s="24"/>
      <c r="DKH379" s="24"/>
      <c r="DKI379" s="31"/>
      <c r="DKJ379" s="24"/>
      <c r="DKK379" s="24"/>
      <c r="DKL379" s="24"/>
      <c r="DKM379" s="24"/>
      <c r="DKN379" s="24"/>
      <c r="DKO379" s="24"/>
      <c r="DKP379" s="24"/>
      <c r="DKQ379" s="24"/>
      <c r="DKR379" s="24"/>
      <c r="DKS379" s="24"/>
      <c r="DKT379" s="24"/>
      <c r="DKU379" s="24"/>
      <c r="DKV379" s="24"/>
      <c r="DKW379" s="24"/>
      <c r="DKX379" s="24"/>
      <c r="DLB379" s="3"/>
      <c r="DLC379" s="31"/>
      <c r="DLD379" s="5"/>
      <c r="DLE379" s="9"/>
      <c r="DLH379" s="2"/>
      <c r="DLK379" s="24"/>
      <c r="DLL379" s="24"/>
      <c r="DLM379" s="31"/>
      <c r="DLN379" s="24"/>
      <c r="DLO379" s="24"/>
      <c r="DLP379" s="24"/>
      <c r="DLQ379" s="24"/>
      <c r="DLR379" s="24"/>
      <c r="DLS379" s="24"/>
      <c r="DLT379" s="24"/>
      <c r="DLU379" s="24"/>
      <c r="DLV379" s="24"/>
      <c r="DLW379" s="24"/>
      <c r="DLX379" s="24"/>
      <c r="DLY379" s="24"/>
      <c r="DLZ379" s="24"/>
      <c r="DMA379" s="24"/>
      <c r="DMB379" s="24"/>
      <c r="DMF379" s="3"/>
      <c r="DMG379" s="31"/>
      <c r="DMH379" s="5"/>
      <c r="DMI379" s="9"/>
      <c r="DML379" s="2"/>
      <c r="DMO379" s="24"/>
      <c r="DMP379" s="24"/>
      <c r="DMQ379" s="31"/>
      <c r="DMR379" s="24"/>
      <c r="DMS379" s="24"/>
      <c r="DMT379" s="24"/>
      <c r="DMU379" s="24"/>
      <c r="DMV379" s="24"/>
      <c r="DMW379" s="24"/>
      <c r="DMX379" s="24"/>
      <c r="DMY379" s="24"/>
      <c r="DMZ379" s="24"/>
      <c r="DNA379" s="24"/>
      <c r="DNB379" s="24"/>
      <c r="DNC379" s="24"/>
      <c r="DND379" s="24"/>
      <c r="DNE379" s="24"/>
      <c r="DNF379" s="24"/>
      <c r="DNJ379" s="3"/>
      <c r="DNK379" s="31"/>
      <c r="DNL379" s="5"/>
      <c r="DNM379" s="9"/>
      <c r="DNP379" s="2"/>
      <c r="DNS379" s="24"/>
      <c r="DNT379" s="24"/>
      <c r="DNU379" s="31"/>
      <c r="DNV379" s="24"/>
      <c r="DNW379" s="24"/>
      <c r="DNX379" s="24"/>
      <c r="DNY379" s="24"/>
      <c r="DNZ379" s="24"/>
      <c r="DOA379" s="24"/>
      <c r="DOB379" s="24"/>
      <c r="DOC379" s="24"/>
      <c r="DOD379" s="24"/>
      <c r="DOE379" s="24"/>
      <c r="DOF379" s="24"/>
      <c r="DOG379" s="24"/>
      <c r="DOH379" s="24"/>
      <c r="DOI379" s="24"/>
      <c r="DOJ379" s="24"/>
      <c r="DON379" s="3"/>
      <c r="DOO379" s="31"/>
      <c r="DOP379" s="5"/>
      <c r="DOQ379" s="9"/>
      <c r="DOT379" s="2"/>
      <c r="DOW379" s="24"/>
      <c r="DOX379" s="24"/>
      <c r="DOY379" s="31"/>
      <c r="DOZ379" s="24"/>
      <c r="DPA379" s="24"/>
      <c r="DPB379" s="24"/>
      <c r="DPC379" s="24"/>
      <c r="DPD379" s="24"/>
      <c r="DPE379" s="24"/>
      <c r="DPF379" s="24"/>
      <c r="DPG379" s="24"/>
      <c r="DPH379" s="24"/>
      <c r="DPI379" s="24"/>
      <c r="DPJ379" s="24"/>
      <c r="DPK379" s="24"/>
      <c r="DPL379" s="24"/>
      <c r="DPM379" s="24"/>
      <c r="DPN379" s="24"/>
      <c r="DPR379" s="3"/>
      <c r="DPS379" s="31"/>
      <c r="DPT379" s="5"/>
      <c r="DPU379" s="9"/>
      <c r="DPX379" s="2"/>
      <c r="DQA379" s="24"/>
      <c r="DQB379" s="24"/>
      <c r="DQC379" s="31"/>
      <c r="DQD379" s="24"/>
      <c r="DQE379" s="24"/>
      <c r="DQF379" s="24"/>
      <c r="DQG379" s="24"/>
      <c r="DQH379" s="24"/>
      <c r="DQI379" s="24"/>
      <c r="DQJ379" s="24"/>
      <c r="DQK379" s="24"/>
      <c r="DQL379" s="24"/>
      <c r="DQM379" s="24"/>
      <c r="DQN379" s="24"/>
      <c r="DQO379" s="24"/>
      <c r="DQP379" s="24"/>
      <c r="DQQ379" s="24"/>
      <c r="DQR379" s="24"/>
      <c r="DQV379" s="3"/>
      <c r="DQW379" s="31"/>
      <c r="DQX379" s="5"/>
      <c r="DQY379" s="9"/>
      <c r="DRB379" s="2"/>
      <c r="DRE379" s="24"/>
      <c r="DRF379" s="24"/>
      <c r="DRG379" s="31"/>
      <c r="DRH379" s="24"/>
      <c r="DRI379" s="24"/>
      <c r="DRJ379" s="24"/>
      <c r="DRK379" s="24"/>
      <c r="DRL379" s="24"/>
      <c r="DRM379" s="24"/>
      <c r="DRN379" s="24"/>
      <c r="DRO379" s="24"/>
      <c r="DRP379" s="24"/>
      <c r="DRQ379" s="24"/>
      <c r="DRR379" s="24"/>
      <c r="DRS379" s="24"/>
      <c r="DRT379" s="24"/>
      <c r="DRU379" s="24"/>
      <c r="DRV379" s="24"/>
      <c r="DRZ379" s="3"/>
      <c r="DSA379" s="31"/>
      <c r="DSB379" s="5"/>
      <c r="DSC379" s="9"/>
      <c r="DSF379" s="2"/>
      <c r="DSI379" s="24"/>
      <c r="DSJ379" s="24"/>
      <c r="DSK379" s="31"/>
      <c r="DSL379" s="24"/>
      <c r="DSM379" s="24"/>
      <c r="DSN379" s="24"/>
      <c r="DSO379" s="24"/>
      <c r="DSP379" s="24"/>
      <c r="DSQ379" s="24"/>
      <c r="DSR379" s="24"/>
      <c r="DSS379" s="24"/>
      <c r="DST379" s="24"/>
      <c r="DSU379" s="24"/>
      <c r="DSV379" s="24"/>
      <c r="DSW379" s="24"/>
      <c r="DSX379" s="24"/>
      <c r="DSY379" s="24"/>
      <c r="DSZ379" s="24"/>
      <c r="DTD379" s="3"/>
      <c r="DTE379" s="31"/>
      <c r="DTF379" s="5"/>
      <c r="DTG379" s="9"/>
      <c r="DTJ379" s="2"/>
      <c r="DTM379" s="24"/>
      <c r="DTN379" s="24"/>
      <c r="DTO379" s="31"/>
      <c r="DTP379" s="24"/>
      <c r="DTQ379" s="24"/>
      <c r="DTR379" s="24"/>
      <c r="DTS379" s="24"/>
      <c r="DTT379" s="24"/>
      <c r="DTU379" s="24"/>
      <c r="DTV379" s="24"/>
      <c r="DTW379" s="24"/>
      <c r="DTX379" s="24"/>
      <c r="DTY379" s="24"/>
      <c r="DTZ379" s="24"/>
      <c r="DUA379" s="24"/>
      <c r="DUB379" s="24"/>
      <c r="DUC379" s="24"/>
      <c r="DUD379" s="24"/>
      <c r="DUH379" s="3"/>
      <c r="DUI379" s="31"/>
      <c r="DUJ379" s="5"/>
      <c r="DUK379" s="9"/>
      <c r="DUN379" s="2"/>
      <c r="DUQ379" s="24"/>
      <c r="DUR379" s="24"/>
      <c r="DUS379" s="31"/>
      <c r="DUT379" s="24"/>
      <c r="DUU379" s="24"/>
      <c r="DUV379" s="24"/>
      <c r="DUW379" s="24"/>
      <c r="DUX379" s="24"/>
      <c r="DUY379" s="24"/>
      <c r="DUZ379" s="24"/>
      <c r="DVA379" s="24"/>
      <c r="DVB379" s="24"/>
      <c r="DVC379" s="24"/>
      <c r="DVD379" s="24"/>
      <c r="DVE379" s="24"/>
      <c r="DVF379" s="24"/>
      <c r="DVG379" s="24"/>
      <c r="DVH379" s="24"/>
      <c r="DVL379" s="3"/>
      <c r="DVM379" s="31"/>
      <c r="DVN379" s="5"/>
      <c r="DVO379" s="9"/>
      <c r="DVR379" s="2"/>
      <c r="DVU379" s="24"/>
      <c r="DVV379" s="24"/>
      <c r="DVW379" s="31"/>
      <c r="DVX379" s="24"/>
      <c r="DVY379" s="24"/>
      <c r="DVZ379" s="24"/>
      <c r="DWA379" s="24"/>
      <c r="DWB379" s="24"/>
      <c r="DWC379" s="24"/>
      <c r="DWD379" s="24"/>
      <c r="DWE379" s="24"/>
      <c r="DWF379" s="24"/>
      <c r="DWG379" s="24"/>
      <c r="DWH379" s="24"/>
      <c r="DWI379" s="24"/>
      <c r="DWJ379" s="24"/>
      <c r="DWK379" s="24"/>
      <c r="DWL379" s="24"/>
      <c r="DWP379" s="3"/>
      <c r="DWQ379" s="31"/>
      <c r="DWR379" s="5"/>
      <c r="DWS379" s="9"/>
      <c r="DWV379" s="2"/>
      <c r="DWY379" s="24"/>
      <c r="DWZ379" s="24"/>
      <c r="DXA379" s="31"/>
      <c r="DXB379" s="24"/>
      <c r="DXC379" s="24"/>
      <c r="DXD379" s="24"/>
      <c r="DXE379" s="24"/>
      <c r="DXF379" s="24"/>
      <c r="DXG379" s="24"/>
      <c r="DXH379" s="24"/>
      <c r="DXI379" s="24"/>
      <c r="DXJ379" s="24"/>
      <c r="DXK379" s="24"/>
      <c r="DXL379" s="24"/>
      <c r="DXM379" s="24"/>
      <c r="DXN379" s="24"/>
      <c r="DXO379" s="24"/>
      <c r="DXP379" s="24"/>
      <c r="DXT379" s="3"/>
      <c r="DXU379" s="31"/>
      <c r="DXV379" s="5"/>
      <c r="DXW379" s="9"/>
      <c r="DXZ379" s="2"/>
      <c r="DYC379" s="24"/>
      <c r="DYD379" s="24"/>
      <c r="DYE379" s="31"/>
      <c r="DYF379" s="24"/>
      <c r="DYG379" s="24"/>
      <c r="DYH379" s="24"/>
      <c r="DYI379" s="24"/>
      <c r="DYJ379" s="24"/>
      <c r="DYK379" s="24"/>
      <c r="DYL379" s="24"/>
      <c r="DYM379" s="24"/>
      <c r="DYN379" s="24"/>
      <c r="DYO379" s="24"/>
      <c r="DYP379" s="24"/>
      <c r="DYQ379" s="24"/>
      <c r="DYR379" s="24"/>
      <c r="DYS379" s="24"/>
      <c r="DYT379" s="24"/>
      <c r="DYX379" s="3"/>
      <c r="DYY379" s="31"/>
      <c r="DYZ379" s="5"/>
      <c r="DZA379" s="9"/>
      <c r="DZD379" s="2"/>
      <c r="DZG379" s="24"/>
      <c r="DZH379" s="24"/>
      <c r="DZI379" s="31"/>
      <c r="DZJ379" s="24"/>
      <c r="DZK379" s="24"/>
      <c r="DZL379" s="24"/>
      <c r="DZM379" s="24"/>
      <c r="DZN379" s="24"/>
      <c r="DZO379" s="24"/>
      <c r="DZP379" s="24"/>
      <c r="DZQ379" s="24"/>
      <c r="DZR379" s="24"/>
      <c r="DZS379" s="24"/>
      <c r="DZT379" s="24"/>
      <c r="DZU379" s="24"/>
      <c r="DZV379" s="24"/>
      <c r="DZW379" s="24"/>
      <c r="DZX379" s="24"/>
      <c r="EAB379" s="3"/>
      <c r="EAC379" s="31"/>
      <c r="EAD379" s="5"/>
      <c r="EAE379" s="9"/>
      <c r="EAH379" s="2"/>
      <c r="EAK379" s="24"/>
      <c r="EAL379" s="24"/>
      <c r="EAM379" s="31"/>
      <c r="EAN379" s="24"/>
      <c r="EAO379" s="24"/>
      <c r="EAP379" s="24"/>
      <c r="EAQ379" s="24"/>
      <c r="EAR379" s="24"/>
      <c r="EAS379" s="24"/>
      <c r="EAT379" s="24"/>
      <c r="EAU379" s="24"/>
      <c r="EAV379" s="24"/>
      <c r="EAW379" s="24"/>
      <c r="EAX379" s="24"/>
      <c r="EAY379" s="24"/>
      <c r="EAZ379" s="24"/>
      <c r="EBA379" s="24"/>
      <c r="EBB379" s="24"/>
      <c r="EBF379" s="3"/>
      <c r="EBG379" s="31"/>
      <c r="EBH379" s="5"/>
      <c r="EBI379" s="9"/>
      <c r="EBL379" s="2"/>
      <c r="EBO379" s="24"/>
      <c r="EBP379" s="24"/>
      <c r="EBQ379" s="31"/>
      <c r="EBR379" s="24"/>
      <c r="EBS379" s="24"/>
      <c r="EBT379" s="24"/>
      <c r="EBU379" s="24"/>
      <c r="EBV379" s="24"/>
      <c r="EBW379" s="24"/>
      <c r="EBX379" s="24"/>
      <c r="EBY379" s="24"/>
      <c r="EBZ379" s="24"/>
      <c r="ECA379" s="24"/>
      <c r="ECB379" s="24"/>
      <c r="ECC379" s="24"/>
      <c r="ECD379" s="24"/>
      <c r="ECE379" s="24"/>
      <c r="ECF379" s="24"/>
      <c r="ECJ379" s="3"/>
      <c r="ECK379" s="31"/>
      <c r="ECL379" s="5"/>
      <c r="ECM379" s="9"/>
      <c r="ECP379" s="2"/>
      <c r="ECS379" s="24"/>
      <c r="ECT379" s="24"/>
      <c r="ECU379" s="31"/>
      <c r="ECV379" s="24"/>
      <c r="ECW379" s="24"/>
      <c r="ECX379" s="24"/>
      <c r="ECY379" s="24"/>
      <c r="ECZ379" s="24"/>
      <c r="EDA379" s="24"/>
      <c r="EDB379" s="24"/>
      <c r="EDC379" s="24"/>
      <c r="EDD379" s="24"/>
      <c r="EDE379" s="24"/>
      <c r="EDF379" s="24"/>
      <c r="EDG379" s="24"/>
      <c r="EDH379" s="24"/>
      <c r="EDI379" s="24"/>
      <c r="EDJ379" s="24"/>
      <c r="EDN379" s="3"/>
      <c r="EDO379" s="31"/>
      <c r="EDP379" s="5"/>
      <c r="EDQ379" s="9"/>
      <c r="EDT379" s="2"/>
      <c r="EDW379" s="24"/>
      <c r="EDX379" s="24"/>
      <c r="EDY379" s="31"/>
      <c r="EDZ379" s="24"/>
      <c r="EEA379" s="24"/>
      <c r="EEB379" s="24"/>
      <c r="EEC379" s="24"/>
      <c r="EED379" s="24"/>
      <c r="EEE379" s="24"/>
      <c r="EEF379" s="24"/>
      <c r="EEG379" s="24"/>
      <c r="EEH379" s="24"/>
      <c r="EEI379" s="24"/>
      <c r="EEJ379" s="24"/>
      <c r="EEK379" s="24"/>
      <c r="EEL379" s="24"/>
      <c r="EEM379" s="24"/>
      <c r="EEN379" s="24"/>
      <c r="EER379" s="3"/>
      <c r="EES379" s="31"/>
      <c r="EET379" s="5"/>
      <c r="EEU379" s="9"/>
      <c r="EEX379" s="2"/>
      <c r="EFA379" s="24"/>
      <c r="EFB379" s="24"/>
      <c r="EFC379" s="31"/>
      <c r="EFD379" s="24"/>
      <c r="EFE379" s="24"/>
      <c r="EFF379" s="24"/>
      <c r="EFG379" s="24"/>
      <c r="EFH379" s="24"/>
      <c r="EFI379" s="24"/>
      <c r="EFJ379" s="24"/>
      <c r="EFK379" s="24"/>
      <c r="EFL379" s="24"/>
      <c r="EFM379" s="24"/>
      <c r="EFN379" s="24"/>
      <c r="EFO379" s="24"/>
      <c r="EFP379" s="24"/>
      <c r="EFQ379" s="24"/>
      <c r="EFR379" s="24"/>
      <c r="EFV379" s="3"/>
      <c r="EFW379" s="31"/>
      <c r="EFX379" s="5"/>
      <c r="EFY379" s="9"/>
      <c r="EGB379" s="2"/>
      <c r="EGE379" s="24"/>
      <c r="EGF379" s="24"/>
      <c r="EGG379" s="31"/>
      <c r="EGH379" s="24"/>
      <c r="EGI379" s="24"/>
      <c r="EGJ379" s="24"/>
      <c r="EGK379" s="24"/>
      <c r="EGL379" s="24"/>
      <c r="EGM379" s="24"/>
      <c r="EGN379" s="24"/>
      <c r="EGO379" s="24"/>
      <c r="EGP379" s="24"/>
      <c r="EGQ379" s="24"/>
      <c r="EGR379" s="24"/>
      <c r="EGS379" s="24"/>
      <c r="EGT379" s="24"/>
      <c r="EGU379" s="24"/>
      <c r="EGV379" s="24"/>
      <c r="EGZ379" s="3"/>
      <c r="EHA379" s="31"/>
      <c r="EHB379" s="5"/>
      <c r="EHC379" s="9"/>
      <c r="EHF379" s="2"/>
      <c r="EHI379" s="24"/>
      <c r="EHJ379" s="24"/>
      <c r="EHK379" s="31"/>
      <c r="EHL379" s="24"/>
      <c r="EHM379" s="24"/>
      <c r="EHN379" s="24"/>
      <c r="EHO379" s="24"/>
      <c r="EHP379" s="24"/>
      <c r="EHQ379" s="24"/>
      <c r="EHR379" s="24"/>
      <c r="EHS379" s="24"/>
      <c r="EHT379" s="24"/>
      <c r="EHU379" s="24"/>
      <c r="EHV379" s="24"/>
      <c r="EHW379" s="24"/>
      <c r="EHX379" s="24"/>
      <c r="EHY379" s="24"/>
      <c r="EHZ379" s="24"/>
      <c r="EID379" s="3"/>
      <c r="EIE379" s="31"/>
      <c r="EIF379" s="5"/>
      <c r="EIG379" s="9"/>
      <c r="EIJ379" s="2"/>
      <c r="EIM379" s="24"/>
      <c r="EIN379" s="24"/>
      <c r="EIO379" s="31"/>
      <c r="EIP379" s="24"/>
      <c r="EIQ379" s="24"/>
      <c r="EIR379" s="24"/>
      <c r="EIS379" s="24"/>
      <c r="EIT379" s="24"/>
      <c r="EIU379" s="24"/>
      <c r="EIV379" s="24"/>
      <c r="EIW379" s="24"/>
      <c r="EIX379" s="24"/>
      <c r="EIY379" s="24"/>
      <c r="EIZ379" s="24"/>
      <c r="EJA379" s="24"/>
      <c r="EJB379" s="24"/>
      <c r="EJC379" s="24"/>
      <c r="EJD379" s="24"/>
      <c r="EJH379" s="3"/>
      <c r="EJI379" s="31"/>
      <c r="EJJ379" s="5"/>
      <c r="EJK379" s="9"/>
      <c r="EJN379" s="2"/>
      <c r="EJQ379" s="24"/>
      <c r="EJR379" s="24"/>
      <c r="EJS379" s="31"/>
      <c r="EJT379" s="24"/>
      <c r="EJU379" s="24"/>
      <c r="EJV379" s="24"/>
      <c r="EJW379" s="24"/>
      <c r="EJX379" s="24"/>
      <c r="EJY379" s="24"/>
      <c r="EJZ379" s="24"/>
      <c r="EKA379" s="24"/>
      <c r="EKB379" s="24"/>
      <c r="EKC379" s="24"/>
      <c r="EKD379" s="24"/>
      <c r="EKE379" s="24"/>
      <c r="EKF379" s="24"/>
      <c r="EKG379" s="24"/>
      <c r="EKH379" s="24"/>
      <c r="EKL379" s="3"/>
      <c r="EKM379" s="31"/>
      <c r="EKN379" s="5"/>
      <c r="EKO379" s="9"/>
      <c r="EKR379" s="2"/>
      <c r="EKU379" s="24"/>
      <c r="EKV379" s="24"/>
      <c r="EKW379" s="31"/>
      <c r="EKX379" s="24"/>
      <c r="EKY379" s="24"/>
      <c r="EKZ379" s="24"/>
      <c r="ELA379" s="24"/>
      <c r="ELB379" s="24"/>
      <c r="ELC379" s="24"/>
      <c r="ELD379" s="24"/>
      <c r="ELE379" s="24"/>
      <c r="ELF379" s="24"/>
      <c r="ELG379" s="24"/>
      <c r="ELH379" s="24"/>
      <c r="ELI379" s="24"/>
      <c r="ELJ379" s="24"/>
      <c r="ELK379" s="24"/>
      <c r="ELL379" s="24"/>
      <c r="ELP379" s="3"/>
      <c r="ELQ379" s="31"/>
      <c r="ELR379" s="5"/>
      <c r="ELS379" s="9"/>
      <c r="ELV379" s="2"/>
      <c r="ELY379" s="24"/>
      <c r="ELZ379" s="24"/>
      <c r="EMA379" s="31"/>
      <c r="EMB379" s="24"/>
      <c r="EMC379" s="24"/>
      <c r="EMD379" s="24"/>
      <c r="EME379" s="24"/>
      <c r="EMF379" s="24"/>
      <c r="EMG379" s="24"/>
      <c r="EMH379" s="24"/>
      <c r="EMI379" s="24"/>
      <c r="EMJ379" s="24"/>
      <c r="EMK379" s="24"/>
      <c r="EML379" s="24"/>
      <c r="EMM379" s="24"/>
      <c r="EMN379" s="24"/>
      <c r="EMO379" s="24"/>
      <c r="EMP379" s="24"/>
      <c r="EMT379" s="3"/>
      <c r="EMU379" s="31"/>
      <c r="EMV379" s="5"/>
      <c r="EMW379" s="9"/>
      <c r="EMZ379" s="2"/>
      <c r="ENC379" s="24"/>
      <c r="END379" s="24"/>
      <c r="ENE379" s="31"/>
      <c r="ENF379" s="24"/>
      <c r="ENG379" s="24"/>
      <c r="ENH379" s="24"/>
      <c r="ENI379" s="24"/>
      <c r="ENJ379" s="24"/>
      <c r="ENK379" s="24"/>
      <c r="ENL379" s="24"/>
      <c r="ENM379" s="24"/>
      <c r="ENN379" s="24"/>
      <c r="ENO379" s="24"/>
      <c r="ENP379" s="24"/>
      <c r="ENQ379" s="24"/>
      <c r="ENR379" s="24"/>
      <c r="ENS379" s="24"/>
      <c r="ENT379" s="24"/>
      <c r="ENX379" s="3"/>
      <c r="ENY379" s="31"/>
      <c r="ENZ379" s="5"/>
      <c r="EOA379" s="9"/>
      <c r="EOD379" s="2"/>
      <c r="EOG379" s="24"/>
      <c r="EOH379" s="24"/>
      <c r="EOI379" s="31"/>
      <c r="EOJ379" s="24"/>
      <c r="EOK379" s="24"/>
      <c r="EOL379" s="24"/>
      <c r="EOM379" s="24"/>
      <c r="EON379" s="24"/>
      <c r="EOO379" s="24"/>
      <c r="EOP379" s="24"/>
      <c r="EOQ379" s="24"/>
      <c r="EOR379" s="24"/>
      <c r="EOS379" s="24"/>
      <c r="EOT379" s="24"/>
      <c r="EOU379" s="24"/>
      <c r="EOV379" s="24"/>
      <c r="EOW379" s="24"/>
      <c r="EOX379" s="24"/>
      <c r="EPB379" s="3"/>
      <c r="EPC379" s="31"/>
      <c r="EPD379" s="5"/>
      <c r="EPE379" s="9"/>
      <c r="EPH379" s="2"/>
      <c r="EPK379" s="24"/>
      <c r="EPL379" s="24"/>
      <c r="EPM379" s="31"/>
      <c r="EPN379" s="24"/>
      <c r="EPO379" s="24"/>
      <c r="EPP379" s="24"/>
      <c r="EPQ379" s="24"/>
      <c r="EPR379" s="24"/>
      <c r="EPS379" s="24"/>
      <c r="EPT379" s="24"/>
      <c r="EPU379" s="24"/>
      <c r="EPV379" s="24"/>
      <c r="EPW379" s="24"/>
      <c r="EPX379" s="24"/>
      <c r="EPY379" s="24"/>
      <c r="EPZ379" s="24"/>
      <c r="EQA379" s="24"/>
      <c r="EQB379" s="24"/>
      <c r="EQF379" s="3"/>
      <c r="EQG379" s="31"/>
      <c r="EQH379" s="5"/>
      <c r="EQI379" s="9"/>
      <c r="EQL379" s="2"/>
      <c r="EQO379" s="24"/>
      <c r="EQP379" s="24"/>
      <c r="EQQ379" s="31"/>
      <c r="EQR379" s="24"/>
      <c r="EQS379" s="24"/>
      <c r="EQT379" s="24"/>
      <c r="EQU379" s="24"/>
      <c r="EQV379" s="24"/>
      <c r="EQW379" s="24"/>
      <c r="EQX379" s="24"/>
      <c r="EQY379" s="24"/>
      <c r="EQZ379" s="24"/>
      <c r="ERA379" s="24"/>
      <c r="ERB379" s="24"/>
      <c r="ERC379" s="24"/>
      <c r="ERD379" s="24"/>
      <c r="ERE379" s="24"/>
      <c r="ERF379" s="24"/>
      <c r="ERJ379" s="3"/>
      <c r="ERK379" s="31"/>
      <c r="ERL379" s="5"/>
      <c r="ERM379" s="9"/>
      <c r="ERP379" s="2"/>
      <c r="ERS379" s="24"/>
      <c r="ERT379" s="24"/>
      <c r="ERU379" s="31"/>
      <c r="ERV379" s="24"/>
      <c r="ERW379" s="24"/>
      <c r="ERX379" s="24"/>
      <c r="ERY379" s="24"/>
      <c r="ERZ379" s="24"/>
      <c r="ESA379" s="24"/>
      <c r="ESB379" s="24"/>
      <c r="ESC379" s="24"/>
      <c r="ESD379" s="24"/>
      <c r="ESE379" s="24"/>
      <c r="ESF379" s="24"/>
      <c r="ESG379" s="24"/>
      <c r="ESH379" s="24"/>
      <c r="ESI379" s="24"/>
      <c r="ESJ379" s="24"/>
      <c r="ESN379" s="3"/>
      <c r="ESO379" s="31"/>
      <c r="ESP379" s="5"/>
      <c r="ESQ379" s="9"/>
      <c r="EST379" s="2"/>
      <c r="ESW379" s="24"/>
      <c r="ESX379" s="24"/>
      <c r="ESY379" s="31"/>
      <c r="ESZ379" s="24"/>
      <c r="ETA379" s="24"/>
      <c r="ETB379" s="24"/>
      <c r="ETC379" s="24"/>
      <c r="ETD379" s="24"/>
      <c r="ETE379" s="24"/>
      <c r="ETF379" s="24"/>
      <c r="ETG379" s="24"/>
      <c r="ETH379" s="24"/>
      <c r="ETI379" s="24"/>
      <c r="ETJ379" s="24"/>
      <c r="ETK379" s="24"/>
      <c r="ETL379" s="24"/>
      <c r="ETM379" s="24"/>
      <c r="ETN379" s="24"/>
      <c r="ETR379" s="3"/>
      <c r="ETS379" s="31"/>
      <c r="ETT379" s="5"/>
      <c r="ETU379" s="9"/>
      <c r="ETX379" s="2"/>
      <c r="EUA379" s="24"/>
      <c r="EUB379" s="24"/>
      <c r="EUC379" s="31"/>
      <c r="EUD379" s="24"/>
      <c r="EUE379" s="24"/>
      <c r="EUF379" s="24"/>
      <c r="EUG379" s="24"/>
      <c r="EUH379" s="24"/>
      <c r="EUI379" s="24"/>
      <c r="EUJ379" s="24"/>
      <c r="EUK379" s="24"/>
      <c r="EUL379" s="24"/>
      <c r="EUM379" s="24"/>
      <c r="EUN379" s="24"/>
      <c r="EUO379" s="24"/>
      <c r="EUP379" s="24"/>
      <c r="EUQ379" s="24"/>
      <c r="EUR379" s="24"/>
      <c r="EUV379" s="3"/>
      <c r="EUW379" s="31"/>
      <c r="EUX379" s="5"/>
      <c r="EUY379" s="9"/>
      <c r="EVB379" s="2"/>
      <c r="EVE379" s="24"/>
      <c r="EVF379" s="24"/>
      <c r="EVG379" s="31"/>
      <c r="EVH379" s="24"/>
      <c r="EVI379" s="24"/>
      <c r="EVJ379" s="24"/>
      <c r="EVK379" s="24"/>
      <c r="EVL379" s="24"/>
      <c r="EVM379" s="24"/>
      <c r="EVN379" s="24"/>
      <c r="EVO379" s="24"/>
      <c r="EVP379" s="24"/>
      <c r="EVQ379" s="24"/>
      <c r="EVR379" s="24"/>
      <c r="EVS379" s="24"/>
      <c r="EVT379" s="24"/>
      <c r="EVU379" s="24"/>
      <c r="EVV379" s="24"/>
      <c r="EVZ379" s="3"/>
      <c r="EWA379" s="31"/>
      <c r="EWB379" s="5"/>
      <c r="EWC379" s="9"/>
      <c r="EWF379" s="2"/>
      <c r="EWI379" s="24"/>
      <c r="EWJ379" s="24"/>
      <c r="EWK379" s="31"/>
      <c r="EWL379" s="24"/>
      <c r="EWM379" s="24"/>
      <c r="EWN379" s="24"/>
      <c r="EWO379" s="24"/>
      <c r="EWP379" s="24"/>
      <c r="EWQ379" s="24"/>
      <c r="EWR379" s="24"/>
      <c r="EWS379" s="24"/>
      <c r="EWT379" s="24"/>
      <c r="EWU379" s="24"/>
      <c r="EWV379" s="24"/>
      <c r="EWW379" s="24"/>
      <c r="EWX379" s="24"/>
      <c r="EWY379" s="24"/>
      <c r="EWZ379" s="24"/>
      <c r="EXD379" s="3"/>
      <c r="EXE379" s="31"/>
      <c r="EXF379" s="5"/>
      <c r="EXG379" s="9"/>
      <c r="EXJ379" s="2"/>
      <c r="EXM379" s="24"/>
      <c r="EXN379" s="24"/>
      <c r="EXO379" s="31"/>
      <c r="EXP379" s="24"/>
      <c r="EXQ379" s="24"/>
      <c r="EXR379" s="24"/>
      <c r="EXS379" s="24"/>
      <c r="EXT379" s="24"/>
      <c r="EXU379" s="24"/>
      <c r="EXV379" s="24"/>
      <c r="EXW379" s="24"/>
      <c r="EXX379" s="24"/>
      <c r="EXY379" s="24"/>
      <c r="EXZ379" s="24"/>
      <c r="EYA379" s="24"/>
      <c r="EYB379" s="24"/>
      <c r="EYC379" s="24"/>
      <c r="EYD379" s="24"/>
      <c r="EYH379" s="3"/>
      <c r="EYI379" s="31"/>
      <c r="EYJ379" s="5"/>
      <c r="EYK379" s="9"/>
      <c r="EYN379" s="2"/>
      <c r="EYQ379" s="24"/>
      <c r="EYR379" s="24"/>
      <c r="EYS379" s="31"/>
      <c r="EYT379" s="24"/>
      <c r="EYU379" s="24"/>
      <c r="EYV379" s="24"/>
      <c r="EYW379" s="24"/>
      <c r="EYX379" s="24"/>
      <c r="EYY379" s="24"/>
      <c r="EYZ379" s="24"/>
      <c r="EZA379" s="24"/>
      <c r="EZB379" s="24"/>
      <c r="EZC379" s="24"/>
      <c r="EZD379" s="24"/>
      <c r="EZE379" s="24"/>
      <c r="EZF379" s="24"/>
      <c r="EZG379" s="24"/>
      <c r="EZH379" s="24"/>
      <c r="EZL379" s="3"/>
      <c r="EZM379" s="31"/>
      <c r="EZN379" s="5"/>
      <c r="EZO379" s="9"/>
      <c r="EZR379" s="2"/>
      <c r="EZU379" s="24"/>
      <c r="EZV379" s="24"/>
      <c r="EZW379" s="31"/>
      <c r="EZX379" s="24"/>
      <c r="EZY379" s="24"/>
      <c r="EZZ379" s="24"/>
      <c r="FAA379" s="24"/>
      <c r="FAB379" s="24"/>
      <c r="FAC379" s="24"/>
      <c r="FAD379" s="24"/>
      <c r="FAE379" s="24"/>
      <c r="FAF379" s="24"/>
      <c r="FAG379" s="24"/>
      <c r="FAH379" s="24"/>
      <c r="FAI379" s="24"/>
      <c r="FAJ379" s="24"/>
      <c r="FAK379" s="24"/>
      <c r="FAL379" s="24"/>
      <c r="FAP379" s="3"/>
      <c r="FAQ379" s="31"/>
      <c r="FAR379" s="5"/>
      <c r="FAS379" s="9"/>
      <c r="FAV379" s="2"/>
      <c r="FAY379" s="24"/>
      <c r="FAZ379" s="24"/>
      <c r="FBA379" s="31"/>
      <c r="FBB379" s="24"/>
      <c r="FBC379" s="24"/>
      <c r="FBD379" s="24"/>
      <c r="FBE379" s="24"/>
      <c r="FBF379" s="24"/>
      <c r="FBG379" s="24"/>
      <c r="FBH379" s="24"/>
      <c r="FBI379" s="24"/>
      <c r="FBJ379" s="24"/>
      <c r="FBK379" s="24"/>
      <c r="FBL379" s="24"/>
      <c r="FBM379" s="24"/>
      <c r="FBN379" s="24"/>
      <c r="FBO379" s="24"/>
      <c r="FBP379" s="24"/>
      <c r="FBT379" s="3"/>
      <c r="FBU379" s="31"/>
      <c r="FBV379" s="5"/>
      <c r="FBW379" s="9"/>
      <c r="FBZ379" s="2"/>
      <c r="FCC379" s="24"/>
      <c r="FCD379" s="24"/>
      <c r="FCE379" s="31"/>
      <c r="FCF379" s="24"/>
      <c r="FCG379" s="24"/>
      <c r="FCH379" s="24"/>
      <c r="FCI379" s="24"/>
      <c r="FCJ379" s="24"/>
      <c r="FCK379" s="24"/>
      <c r="FCL379" s="24"/>
      <c r="FCM379" s="24"/>
      <c r="FCN379" s="24"/>
      <c r="FCO379" s="24"/>
      <c r="FCP379" s="24"/>
      <c r="FCQ379" s="24"/>
      <c r="FCR379" s="24"/>
      <c r="FCS379" s="24"/>
      <c r="FCT379" s="24"/>
      <c r="FCX379" s="3"/>
      <c r="FCY379" s="31"/>
      <c r="FCZ379" s="5"/>
      <c r="FDA379" s="9"/>
      <c r="FDD379" s="2"/>
      <c r="FDG379" s="24"/>
      <c r="FDH379" s="24"/>
      <c r="FDI379" s="31"/>
      <c r="FDJ379" s="24"/>
      <c r="FDK379" s="24"/>
      <c r="FDL379" s="24"/>
      <c r="FDM379" s="24"/>
      <c r="FDN379" s="24"/>
      <c r="FDO379" s="24"/>
      <c r="FDP379" s="24"/>
      <c r="FDQ379" s="24"/>
      <c r="FDR379" s="24"/>
      <c r="FDS379" s="24"/>
      <c r="FDT379" s="24"/>
      <c r="FDU379" s="24"/>
      <c r="FDV379" s="24"/>
      <c r="FDW379" s="24"/>
      <c r="FDX379" s="24"/>
      <c r="FEB379" s="3"/>
      <c r="FEC379" s="31"/>
      <c r="FED379" s="5"/>
      <c r="FEE379" s="9"/>
      <c r="FEH379" s="2"/>
      <c r="FEK379" s="24"/>
      <c r="FEL379" s="24"/>
      <c r="FEM379" s="31"/>
      <c r="FEN379" s="24"/>
      <c r="FEO379" s="24"/>
      <c r="FEP379" s="24"/>
      <c r="FEQ379" s="24"/>
      <c r="FER379" s="24"/>
      <c r="FES379" s="24"/>
      <c r="FET379" s="24"/>
      <c r="FEU379" s="24"/>
      <c r="FEV379" s="24"/>
      <c r="FEW379" s="24"/>
      <c r="FEX379" s="24"/>
      <c r="FEY379" s="24"/>
      <c r="FEZ379" s="24"/>
      <c r="FFA379" s="24"/>
      <c r="FFB379" s="24"/>
      <c r="FFF379" s="3"/>
      <c r="FFG379" s="31"/>
      <c r="FFH379" s="5"/>
      <c r="FFI379" s="9"/>
      <c r="FFL379" s="2"/>
      <c r="FFO379" s="24"/>
      <c r="FFP379" s="24"/>
      <c r="FFQ379" s="31"/>
      <c r="FFR379" s="24"/>
      <c r="FFS379" s="24"/>
      <c r="FFT379" s="24"/>
      <c r="FFU379" s="24"/>
      <c r="FFV379" s="24"/>
      <c r="FFW379" s="24"/>
      <c r="FFX379" s="24"/>
      <c r="FFY379" s="24"/>
      <c r="FFZ379" s="24"/>
      <c r="FGA379" s="24"/>
      <c r="FGB379" s="24"/>
      <c r="FGC379" s="24"/>
      <c r="FGD379" s="24"/>
      <c r="FGE379" s="24"/>
      <c r="FGF379" s="24"/>
      <c r="FGJ379" s="3"/>
      <c r="FGK379" s="31"/>
      <c r="FGL379" s="5"/>
      <c r="FGM379" s="9"/>
      <c r="FGP379" s="2"/>
      <c r="FGS379" s="24"/>
      <c r="FGT379" s="24"/>
      <c r="FGU379" s="31"/>
      <c r="FGV379" s="24"/>
      <c r="FGW379" s="24"/>
      <c r="FGX379" s="24"/>
      <c r="FGY379" s="24"/>
      <c r="FGZ379" s="24"/>
      <c r="FHA379" s="24"/>
      <c r="FHB379" s="24"/>
      <c r="FHC379" s="24"/>
      <c r="FHD379" s="24"/>
      <c r="FHE379" s="24"/>
      <c r="FHF379" s="24"/>
      <c r="FHG379" s="24"/>
      <c r="FHH379" s="24"/>
      <c r="FHI379" s="24"/>
      <c r="FHJ379" s="24"/>
      <c r="FHN379" s="3"/>
      <c r="FHO379" s="31"/>
      <c r="FHP379" s="5"/>
      <c r="FHQ379" s="9"/>
      <c r="FHT379" s="2"/>
      <c r="FHW379" s="24"/>
      <c r="FHX379" s="24"/>
      <c r="FHY379" s="31"/>
      <c r="FHZ379" s="24"/>
      <c r="FIA379" s="24"/>
      <c r="FIB379" s="24"/>
      <c r="FIC379" s="24"/>
      <c r="FID379" s="24"/>
      <c r="FIE379" s="24"/>
      <c r="FIF379" s="24"/>
      <c r="FIG379" s="24"/>
      <c r="FIH379" s="24"/>
      <c r="FII379" s="24"/>
      <c r="FIJ379" s="24"/>
      <c r="FIK379" s="24"/>
      <c r="FIL379" s="24"/>
      <c r="FIM379" s="24"/>
      <c r="FIN379" s="24"/>
      <c r="FIR379" s="3"/>
      <c r="FIS379" s="31"/>
      <c r="FIT379" s="5"/>
      <c r="FIU379" s="9"/>
      <c r="FIX379" s="2"/>
      <c r="FJA379" s="24"/>
      <c r="FJB379" s="24"/>
      <c r="FJC379" s="31"/>
      <c r="FJD379" s="24"/>
      <c r="FJE379" s="24"/>
      <c r="FJF379" s="24"/>
      <c r="FJG379" s="24"/>
      <c r="FJH379" s="24"/>
      <c r="FJI379" s="24"/>
      <c r="FJJ379" s="24"/>
      <c r="FJK379" s="24"/>
      <c r="FJL379" s="24"/>
      <c r="FJM379" s="24"/>
      <c r="FJN379" s="24"/>
      <c r="FJO379" s="24"/>
      <c r="FJP379" s="24"/>
      <c r="FJQ379" s="24"/>
      <c r="FJR379" s="24"/>
      <c r="FJV379" s="3"/>
      <c r="FJW379" s="31"/>
      <c r="FJX379" s="5"/>
      <c r="FJY379" s="9"/>
      <c r="FKB379" s="2"/>
      <c r="FKE379" s="24"/>
      <c r="FKF379" s="24"/>
      <c r="FKG379" s="31"/>
      <c r="FKH379" s="24"/>
      <c r="FKI379" s="24"/>
      <c r="FKJ379" s="24"/>
      <c r="FKK379" s="24"/>
      <c r="FKL379" s="24"/>
      <c r="FKM379" s="24"/>
      <c r="FKN379" s="24"/>
      <c r="FKO379" s="24"/>
      <c r="FKP379" s="24"/>
      <c r="FKQ379" s="24"/>
      <c r="FKR379" s="24"/>
      <c r="FKS379" s="24"/>
      <c r="FKT379" s="24"/>
      <c r="FKU379" s="24"/>
      <c r="FKV379" s="24"/>
      <c r="FKZ379" s="3"/>
      <c r="FLA379" s="31"/>
      <c r="FLB379" s="5"/>
      <c r="FLC379" s="9"/>
      <c r="FLF379" s="2"/>
      <c r="FLI379" s="24"/>
      <c r="FLJ379" s="24"/>
      <c r="FLK379" s="31"/>
      <c r="FLL379" s="24"/>
      <c r="FLM379" s="24"/>
      <c r="FLN379" s="24"/>
      <c r="FLO379" s="24"/>
      <c r="FLP379" s="24"/>
      <c r="FLQ379" s="24"/>
      <c r="FLR379" s="24"/>
      <c r="FLS379" s="24"/>
      <c r="FLT379" s="24"/>
      <c r="FLU379" s="24"/>
      <c r="FLV379" s="24"/>
      <c r="FLW379" s="24"/>
      <c r="FLX379" s="24"/>
      <c r="FLY379" s="24"/>
      <c r="FLZ379" s="24"/>
      <c r="FMD379" s="3"/>
      <c r="FME379" s="31"/>
      <c r="FMF379" s="5"/>
      <c r="FMG379" s="9"/>
      <c r="FMJ379" s="2"/>
      <c r="FMM379" s="24"/>
      <c r="FMN379" s="24"/>
      <c r="FMO379" s="31"/>
      <c r="FMP379" s="24"/>
      <c r="FMQ379" s="24"/>
      <c r="FMR379" s="24"/>
      <c r="FMS379" s="24"/>
      <c r="FMT379" s="24"/>
      <c r="FMU379" s="24"/>
      <c r="FMV379" s="24"/>
      <c r="FMW379" s="24"/>
      <c r="FMX379" s="24"/>
      <c r="FMY379" s="24"/>
      <c r="FMZ379" s="24"/>
      <c r="FNA379" s="24"/>
      <c r="FNB379" s="24"/>
      <c r="FNC379" s="24"/>
      <c r="FND379" s="24"/>
      <c r="FNH379" s="3"/>
      <c r="FNI379" s="31"/>
      <c r="FNJ379" s="5"/>
      <c r="FNK379" s="9"/>
      <c r="FNN379" s="2"/>
      <c r="FNQ379" s="24"/>
      <c r="FNR379" s="24"/>
      <c r="FNS379" s="31"/>
      <c r="FNT379" s="24"/>
      <c r="FNU379" s="24"/>
      <c r="FNV379" s="24"/>
      <c r="FNW379" s="24"/>
      <c r="FNX379" s="24"/>
      <c r="FNY379" s="24"/>
      <c r="FNZ379" s="24"/>
      <c r="FOA379" s="24"/>
      <c r="FOB379" s="24"/>
      <c r="FOC379" s="24"/>
      <c r="FOD379" s="24"/>
      <c r="FOE379" s="24"/>
      <c r="FOF379" s="24"/>
      <c r="FOG379" s="24"/>
      <c r="FOH379" s="24"/>
      <c r="FOL379" s="3"/>
      <c r="FOM379" s="31"/>
      <c r="FON379" s="5"/>
      <c r="FOO379" s="9"/>
      <c r="FOR379" s="2"/>
      <c r="FOU379" s="24"/>
      <c r="FOV379" s="24"/>
      <c r="FOW379" s="31"/>
      <c r="FOX379" s="24"/>
      <c r="FOY379" s="24"/>
      <c r="FOZ379" s="24"/>
      <c r="FPA379" s="24"/>
      <c r="FPB379" s="24"/>
      <c r="FPC379" s="24"/>
      <c r="FPD379" s="24"/>
      <c r="FPE379" s="24"/>
      <c r="FPF379" s="24"/>
      <c r="FPG379" s="24"/>
      <c r="FPH379" s="24"/>
      <c r="FPI379" s="24"/>
      <c r="FPJ379" s="24"/>
      <c r="FPK379" s="24"/>
      <c r="FPL379" s="24"/>
      <c r="FPP379" s="3"/>
      <c r="FPQ379" s="31"/>
      <c r="FPR379" s="5"/>
      <c r="FPS379" s="9"/>
      <c r="FPV379" s="2"/>
      <c r="FPY379" s="24"/>
      <c r="FPZ379" s="24"/>
      <c r="FQA379" s="31"/>
      <c r="FQB379" s="24"/>
      <c r="FQC379" s="24"/>
      <c r="FQD379" s="24"/>
      <c r="FQE379" s="24"/>
      <c r="FQF379" s="24"/>
      <c r="FQG379" s="24"/>
      <c r="FQH379" s="24"/>
      <c r="FQI379" s="24"/>
      <c r="FQJ379" s="24"/>
      <c r="FQK379" s="24"/>
      <c r="FQL379" s="24"/>
      <c r="FQM379" s="24"/>
      <c r="FQN379" s="24"/>
      <c r="FQO379" s="24"/>
      <c r="FQP379" s="24"/>
      <c r="FQT379" s="3"/>
      <c r="FQU379" s="31"/>
      <c r="FQV379" s="5"/>
      <c r="FQW379" s="9"/>
      <c r="FQZ379" s="2"/>
      <c r="FRC379" s="24"/>
      <c r="FRD379" s="24"/>
      <c r="FRE379" s="31"/>
      <c r="FRF379" s="24"/>
      <c r="FRG379" s="24"/>
      <c r="FRH379" s="24"/>
      <c r="FRI379" s="24"/>
      <c r="FRJ379" s="24"/>
      <c r="FRK379" s="24"/>
      <c r="FRL379" s="24"/>
      <c r="FRM379" s="24"/>
      <c r="FRN379" s="24"/>
      <c r="FRO379" s="24"/>
      <c r="FRP379" s="24"/>
      <c r="FRQ379" s="24"/>
      <c r="FRR379" s="24"/>
      <c r="FRS379" s="24"/>
      <c r="FRT379" s="24"/>
      <c r="FRX379" s="3"/>
      <c r="FRY379" s="31"/>
      <c r="FRZ379" s="5"/>
      <c r="FSA379" s="9"/>
      <c r="FSD379" s="2"/>
      <c r="FSG379" s="24"/>
      <c r="FSH379" s="24"/>
      <c r="FSI379" s="31"/>
      <c r="FSJ379" s="24"/>
      <c r="FSK379" s="24"/>
      <c r="FSL379" s="24"/>
      <c r="FSM379" s="24"/>
      <c r="FSN379" s="24"/>
      <c r="FSO379" s="24"/>
      <c r="FSP379" s="24"/>
      <c r="FSQ379" s="24"/>
      <c r="FSR379" s="24"/>
      <c r="FSS379" s="24"/>
      <c r="FST379" s="24"/>
      <c r="FSU379" s="24"/>
      <c r="FSV379" s="24"/>
      <c r="FSW379" s="24"/>
      <c r="FSX379" s="24"/>
      <c r="FTB379" s="3"/>
      <c r="FTC379" s="31"/>
      <c r="FTD379" s="5"/>
      <c r="FTE379" s="9"/>
      <c r="FTH379" s="2"/>
      <c r="FTK379" s="24"/>
      <c r="FTL379" s="24"/>
      <c r="FTM379" s="31"/>
      <c r="FTN379" s="24"/>
      <c r="FTO379" s="24"/>
      <c r="FTP379" s="24"/>
      <c r="FTQ379" s="24"/>
      <c r="FTR379" s="24"/>
      <c r="FTS379" s="24"/>
      <c r="FTT379" s="24"/>
      <c r="FTU379" s="24"/>
      <c r="FTV379" s="24"/>
      <c r="FTW379" s="24"/>
      <c r="FTX379" s="24"/>
      <c r="FTY379" s="24"/>
      <c r="FTZ379" s="24"/>
      <c r="FUA379" s="24"/>
      <c r="FUB379" s="24"/>
      <c r="FUF379" s="3"/>
      <c r="FUG379" s="31"/>
      <c r="FUH379" s="5"/>
      <c r="FUI379" s="9"/>
      <c r="FUL379" s="2"/>
      <c r="FUO379" s="24"/>
      <c r="FUP379" s="24"/>
      <c r="FUQ379" s="31"/>
      <c r="FUR379" s="24"/>
      <c r="FUS379" s="24"/>
      <c r="FUT379" s="24"/>
      <c r="FUU379" s="24"/>
      <c r="FUV379" s="24"/>
      <c r="FUW379" s="24"/>
      <c r="FUX379" s="24"/>
      <c r="FUY379" s="24"/>
      <c r="FUZ379" s="24"/>
      <c r="FVA379" s="24"/>
      <c r="FVB379" s="24"/>
      <c r="FVC379" s="24"/>
      <c r="FVD379" s="24"/>
      <c r="FVE379" s="24"/>
      <c r="FVF379" s="24"/>
      <c r="FVJ379" s="3"/>
      <c r="FVK379" s="31"/>
      <c r="FVL379" s="5"/>
      <c r="FVM379" s="9"/>
      <c r="FVP379" s="2"/>
      <c r="FVS379" s="24"/>
      <c r="FVT379" s="24"/>
      <c r="FVU379" s="31"/>
      <c r="FVV379" s="24"/>
      <c r="FVW379" s="24"/>
      <c r="FVX379" s="24"/>
      <c r="FVY379" s="24"/>
      <c r="FVZ379" s="24"/>
      <c r="FWA379" s="24"/>
      <c r="FWB379" s="24"/>
      <c r="FWC379" s="24"/>
      <c r="FWD379" s="24"/>
      <c r="FWE379" s="24"/>
      <c r="FWF379" s="24"/>
      <c r="FWG379" s="24"/>
      <c r="FWH379" s="24"/>
      <c r="FWI379" s="24"/>
      <c r="FWJ379" s="24"/>
      <c r="FWN379" s="3"/>
      <c r="FWO379" s="31"/>
      <c r="FWP379" s="5"/>
      <c r="FWQ379" s="9"/>
      <c r="FWT379" s="2"/>
      <c r="FWW379" s="24"/>
      <c r="FWX379" s="24"/>
      <c r="FWY379" s="31"/>
      <c r="FWZ379" s="24"/>
      <c r="FXA379" s="24"/>
      <c r="FXB379" s="24"/>
      <c r="FXC379" s="24"/>
      <c r="FXD379" s="24"/>
      <c r="FXE379" s="24"/>
      <c r="FXF379" s="24"/>
      <c r="FXG379" s="24"/>
      <c r="FXH379" s="24"/>
      <c r="FXI379" s="24"/>
      <c r="FXJ379" s="24"/>
      <c r="FXK379" s="24"/>
      <c r="FXL379" s="24"/>
      <c r="FXM379" s="24"/>
      <c r="FXN379" s="24"/>
      <c r="FXR379" s="3"/>
      <c r="FXS379" s="31"/>
      <c r="FXT379" s="5"/>
      <c r="FXU379" s="9"/>
      <c r="FXX379" s="2"/>
      <c r="FYA379" s="24"/>
      <c r="FYB379" s="24"/>
      <c r="FYC379" s="31"/>
      <c r="FYD379" s="24"/>
      <c r="FYE379" s="24"/>
      <c r="FYF379" s="24"/>
      <c r="FYG379" s="24"/>
      <c r="FYH379" s="24"/>
      <c r="FYI379" s="24"/>
      <c r="FYJ379" s="24"/>
      <c r="FYK379" s="24"/>
      <c r="FYL379" s="24"/>
      <c r="FYM379" s="24"/>
      <c r="FYN379" s="24"/>
      <c r="FYO379" s="24"/>
      <c r="FYP379" s="24"/>
      <c r="FYQ379" s="24"/>
      <c r="FYR379" s="24"/>
      <c r="FYV379" s="3"/>
      <c r="FYW379" s="31"/>
      <c r="FYX379" s="5"/>
      <c r="FYY379" s="9"/>
      <c r="FZB379" s="2"/>
      <c r="FZE379" s="24"/>
      <c r="FZF379" s="24"/>
      <c r="FZG379" s="31"/>
      <c r="FZH379" s="24"/>
      <c r="FZI379" s="24"/>
      <c r="FZJ379" s="24"/>
      <c r="FZK379" s="24"/>
      <c r="FZL379" s="24"/>
      <c r="FZM379" s="24"/>
      <c r="FZN379" s="24"/>
      <c r="FZO379" s="24"/>
      <c r="FZP379" s="24"/>
      <c r="FZQ379" s="24"/>
      <c r="FZR379" s="24"/>
      <c r="FZS379" s="24"/>
      <c r="FZT379" s="24"/>
      <c r="FZU379" s="24"/>
      <c r="FZV379" s="24"/>
      <c r="FZZ379" s="3"/>
      <c r="GAA379" s="31"/>
      <c r="GAB379" s="5"/>
      <c r="GAC379" s="9"/>
      <c r="GAF379" s="2"/>
      <c r="GAI379" s="24"/>
      <c r="GAJ379" s="24"/>
      <c r="GAK379" s="31"/>
      <c r="GAL379" s="24"/>
      <c r="GAM379" s="24"/>
      <c r="GAN379" s="24"/>
      <c r="GAO379" s="24"/>
      <c r="GAP379" s="24"/>
      <c r="GAQ379" s="24"/>
      <c r="GAR379" s="24"/>
      <c r="GAS379" s="24"/>
      <c r="GAT379" s="24"/>
      <c r="GAU379" s="24"/>
      <c r="GAV379" s="24"/>
      <c r="GAW379" s="24"/>
      <c r="GAX379" s="24"/>
      <c r="GAY379" s="24"/>
      <c r="GAZ379" s="24"/>
      <c r="GBD379" s="3"/>
      <c r="GBE379" s="31"/>
      <c r="GBF379" s="5"/>
      <c r="GBG379" s="9"/>
      <c r="GBJ379" s="2"/>
      <c r="GBM379" s="24"/>
      <c r="GBN379" s="24"/>
      <c r="GBO379" s="31"/>
      <c r="GBP379" s="24"/>
      <c r="GBQ379" s="24"/>
      <c r="GBR379" s="24"/>
      <c r="GBS379" s="24"/>
      <c r="GBT379" s="24"/>
      <c r="GBU379" s="24"/>
      <c r="GBV379" s="24"/>
      <c r="GBW379" s="24"/>
      <c r="GBX379" s="24"/>
      <c r="GBY379" s="24"/>
      <c r="GBZ379" s="24"/>
      <c r="GCA379" s="24"/>
      <c r="GCB379" s="24"/>
      <c r="GCC379" s="24"/>
      <c r="GCD379" s="24"/>
      <c r="GCH379" s="3"/>
      <c r="GCI379" s="31"/>
      <c r="GCJ379" s="5"/>
      <c r="GCK379" s="9"/>
      <c r="GCN379" s="2"/>
      <c r="GCQ379" s="24"/>
      <c r="GCR379" s="24"/>
      <c r="GCS379" s="31"/>
      <c r="GCT379" s="24"/>
      <c r="GCU379" s="24"/>
      <c r="GCV379" s="24"/>
      <c r="GCW379" s="24"/>
      <c r="GCX379" s="24"/>
      <c r="GCY379" s="24"/>
      <c r="GCZ379" s="24"/>
      <c r="GDA379" s="24"/>
      <c r="GDB379" s="24"/>
      <c r="GDC379" s="24"/>
      <c r="GDD379" s="24"/>
      <c r="GDE379" s="24"/>
      <c r="GDF379" s="24"/>
      <c r="GDG379" s="24"/>
      <c r="GDH379" s="24"/>
      <c r="GDL379" s="3"/>
      <c r="GDM379" s="31"/>
      <c r="GDN379" s="5"/>
      <c r="GDO379" s="9"/>
      <c r="GDR379" s="2"/>
      <c r="GDU379" s="24"/>
      <c r="GDV379" s="24"/>
      <c r="GDW379" s="31"/>
      <c r="GDX379" s="24"/>
      <c r="GDY379" s="24"/>
      <c r="GDZ379" s="24"/>
      <c r="GEA379" s="24"/>
      <c r="GEB379" s="24"/>
      <c r="GEC379" s="24"/>
      <c r="GED379" s="24"/>
      <c r="GEE379" s="24"/>
      <c r="GEF379" s="24"/>
      <c r="GEG379" s="24"/>
      <c r="GEH379" s="24"/>
      <c r="GEI379" s="24"/>
      <c r="GEJ379" s="24"/>
      <c r="GEK379" s="24"/>
      <c r="GEL379" s="24"/>
      <c r="GEP379" s="3"/>
      <c r="GEQ379" s="31"/>
      <c r="GER379" s="5"/>
      <c r="GES379" s="9"/>
      <c r="GEV379" s="2"/>
      <c r="GEY379" s="24"/>
      <c r="GEZ379" s="24"/>
      <c r="GFA379" s="31"/>
      <c r="GFB379" s="24"/>
      <c r="GFC379" s="24"/>
      <c r="GFD379" s="24"/>
      <c r="GFE379" s="24"/>
      <c r="GFF379" s="24"/>
      <c r="GFG379" s="24"/>
      <c r="GFH379" s="24"/>
      <c r="GFI379" s="24"/>
      <c r="GFJ379" s="24"/>
      <c r="GFK379" s="24"/>
      <c r="GFL379" s="24"/>
      <c r="GFM379" s="24"/>
      <c r="GFN379" s="24"/>
      <c r="GFO379" s="24"/>
      <c r="GFP379" s="24"/>
      <c r="GFT379" s="3"/>
      <c r="GFU379" s="31"/>
      <c r="GFV379" s="5"/>
      <c r="GFW379" s="9"/>
      <c r="GFZ379" s="2"/>
      <c r="GGC379" s="24"/>
      <c r="GGD379" s="24"/>
      <c r="GGE379" s="31"/>
      <c r="GGF379" s="24"/>
      <c r="GGG379" s="24"/>
      <c r="GGH379" s="24"/>
      <c r="GGI379" s="24"/>
      <c r="GGJ379" s="24"/>
      <c r="GGK379" s="24"/>
      <c r="GGL379" s="24"/>
      <c r="GGM379" s="24"/>
      <c r="GGN379" s="24"/>
      <c r="GGO379" s="24"/>
      <c r="GGP379" s="24"/>
      <c r="GGQ379" s="24"/>
      <c r="GGR379" s="24"/>
      <c r="GGS379" s="24"/>
      <c r="GGT379" s="24"/>
      <c r="GGX379" s="3"/>
      <c r="GGY379" s="31"/>
      <c r="GGZ379" s="5"/>
      <c r="GHA379" s="9"/>
      <c r="GHD379" s="2"/>
      <c r="GHG379" s="24"/>
      <c r="GHH379" s="24"/>
      <c r="GHI379" s="31"/>
      <c r="GHJ379" s="24"/>
      <c r="GHK379" s="24"/>
      <c r="GHL379" s="24"/>
      <c r="GHM379" s="24"/>
      <c r="GHN379" s="24"/>
      <c r="GHO379" s="24"/>
      <c r="GHP379" s="24"/>
      <c r="GHQ379" s="24"/>
      <c r="GHR379" s="24"/>
      <c r="GHS379" s="24"/>
      <c r="GHT379" s="24"/>
      <c r="GHU379" s="24"/>
      <c r="GHV379" s="24"/>
      <c r="GHW379" s="24"/>
      <c r="GHX379" s="24"/>
      <c r="GIB379" s="3"/>
      <c r="GIC379" s="31"/>
      <c r="GID379" s="5"/>
      <c r="GIE379" s="9"/>
      <c r="GIH379" s="2"/>
      <c r="GIK379" s="24"/>
      <c r="GIL379" s="24"/>
      <c r="GIM379" s="31"/>
      <c r="GIN379" s="24"/>
      <c r="GIO379" s="24"/>
      <c r="GIP379" s="24"/>
      <c r="GIQ379" s="24"/>
      <c r="GIR379" s="24"/>
      <c r="GIS379" s="24"/>
      <c r="GIT379" s="24"/>
      <c r="GIU379" s="24"/>
      <c r="GIV379" s="24"/>
      <c r="GIW379" s="24"/>
      <c r="GIX379" s="24"/>
      <c r="GIY379" s="24"/>
      <c r="GIZ379" s="24"/>
      <c r="GJA379" s="24"/>
      <c r="GJB379" s="24"/>
      <c r="GJF379" s="3"/>
      <c r="GJG379" s="31"/>
      <c r="GJH379" s="5"/>
      <c r="GJI379" s="9"/>
      <c r="GJL379" s="2"/>
      <c r="GJO379" s="24"/>
      <c r="GJP379" s="24"/>
      <c r="GJQ379" s="31"/>
      <c r="GJR379" s="24"/>
      <c r="GJS379" s="24"/>
      <c r="GJT379" s="24"/>
      <c r="GJU379" s="24"/>
      <c r="GJV379" s="24"/>
      <c r="GJW379" s="24"/>
      <c r="GJX379" s="24"/>
      <c r="GJY379" s="24"/>
      <c r="GJZ379" s="24"/>
      <c r="GKA379" s="24"/>
      <c r="GKB379" s="24"/>
      <c r="GKC379" s="24"/>
      <c r="GKD379" s="24"/>
      <c r="GKE379" s="24"/>
      <c r="GKF379" s="24"/>
      <c r="GKJ379" s="3"/>
      <c r="GKK379" s="31"/>
      <c r="GKL379" s="5"/>
      <c r="GKM379" s="9"/>
      <c r="GKP379" s="2"/>
      <c r="GKS379" s="24"/>
      <c r="GKT379" s="24"/>
      <c r="GKU379" s="31"/>
      <c r="GKV379" s="24"/>
      <c r="GKW379" s="24"/>
      <c r="GKX379" s="24"/>
      <c r="GKY379" s="24"/>
      <c r="GKZ379" s="24"/>
      <c r="GLA379" s="24"/>
      <c r="GLB379" s="24"/>
      <c r="GLC379" s="24"/>
      <c r="GLD379" s="24"/>
      <c r="GLE379" s="24"/>
      <c r="GLF379" s="24"/>
      <c r="GLG379" s="24"/>
      <c r="GLH379" s="24"/>
      <c r="GLI379" s="24"/>
      <c r="GLJ379" s="24"/>
      <c r="GLN379" s="3"/>
      <c r="GLO379" s="31"/>
      <c r="GLP379" s="5"/>
      <c r="GLQ379" s="9"/>
      <c r="GLT379" s="2"/>
      <c r="GLW379" s="24"/>
      <c r="GLX379" s="24"/>
      <c r="GLY379" s="31"/>
      <c r="GLZ379" s="24"/>
      <c r="GMA379" s="24"/>
      <c r="GMB379" s="24"/>
      <c r="GMC379" s="24"/>
      <c r="GMD379" s="24"/>
      <c r="GME379" s="24"/>
      <c r="GMF379" s="24"/>
      <c r="GMG379" s="24"/>
      <c r="GMH379" s="24"/>
      <c r="GMI379" s="24"/>
      <c r="GMJ379" s="24"/>
      <c r="GMK379" s="24"/>
      <c r="GML379" s="24"/>
      <c r="GMM379" s="24"/>
      <c r="GMN379" s="24"/>
      <c r="GMR379" s="3"/>
      <c r="GMS379" s="31"/>
      <c r="GMT379" s="5"/>
      <c r="GMU379" s="9"/>
      <c r="GMX379" s="2"/>
      <c r="GNA379" s="24"/>
      <c r="GNB379" s="24"/>
      <c r="GNC379" s="31"/>
      <c r="GND379" s="24"/>
      <c r="GNE379" s="24"/>
      <c r="GNF379" s="24"/>
      <c r="GNG379" s="24"/>
      <c r="GNH379" s="24"/>
      <c r="GNI379" s="24"/>
      <c r="GNJ379" s="24"/>
      <c r="GNK379" s="24"/>
      <c r="GNL379" s="24"/>
      <c r="GNM379" s="24"/>
      <c r="GNN379" s="24"/>
      <c r="GNO379" s="24"/>
      <c r="GNP379" s="24"/>
      <c r="GNQ379" s="24"/>
      <c r="GNR379" s="24"/>
      <c r="GNV379" s="3"/>
      <c r="GNW379" s="31"/>
      <c r="GNX379" s="5"/>
      <c r="GNY379" s="9"/>
      <c r="GOB379" s="2"/>
      <c r="GOE379" s="24"/>
      <c r="GOF379" s="24"/>
      <c r="GOG379" s="31"/>
      <c r="GOH379" s="24"/>
      <c r="GOI379" s="24"/>
      <c r="GOJ379" s="24"/>
      <c r="GOK379" s="24"/>
      <c r="GOL379" s="24"/>
      <c r="GOM379" s="24"/>
      <c r="GON379" s="24"/>
      <c r="GOO379" s="24"/>
      <c r="GOP379" s="24"/>
      <c r="GOQ379" s="24"/>
      <c r="GOR379" s="24"/>
      <c r="GOS379" s="24"/>
      <c r="GOT379" s="24"/>
      <c r="GOU379" s="24"/>
      <c r="GOV379" s="24"/>
      <c r="GOZ379" s="3"/>
      <c r="GPA379" s="31"/>
      <c r="GPB379" s="5"/>
      <c r="GPC379" s="9"/>
      <c r="GPF379" s="2"/>
      <c r="GPI379" s="24"/>
      <c r="GPJ379" s="24"/>
      <c r="GPK379" s="31"/>
      <c r="GPL379" s="24"/>
      <c r="GPM379" s="24"/>
      <c r="GPN379" s="24"/>
      <c r="GPO379" s="24"/>
      <c r="GPP379" s="24"/>
      <c r="GPQ379" s="24"/>
      <c r="GPR379" s="24"/>
      <c r="GPS379" s="24"/>
      <c r="GPT379" s="24"/>
      <c r="GPU379" s="24"/>
      <c r="GPV379" s="24"/>
      <c r="GPW379" s="24"/>
      <c r="GPX379" s="24"/>
      <c r="GPY379" s="24"/>
      <c r="GPZ379" s="24"/>
      <c r="GQD379" s="3"/>
      <c r="GQE379" s="31"/>
      <c r="GQF379" s="5"/>
      <c r="GQG379" s="9"/>
      <c r="GQJ379" s="2"/>
      <c r="GQM379" s="24"/>
      <c r="GQN379" s="24"/>
      <c r="GQO379" s="31"/>
      <c r="GQP379" s="24"/>
      <c r="GQQ379" s="24"/>
      <c r="GQR379" s="24"/>
      <c r="GQS379" s="24"/>
      <c r="GQT379" s="24"/>
      <c r="GQU379" s="24"/>
      <c r="GQV379" s="24"/>
      <c r="GQW379" s="24"/>
      <c r="GQX379" s="24"/>
      <c r="GQY379" s="24"/>
      <c r="GQZ379" s="24"/>
      <c r="GRA379" s="24"/>
      <c r="GRB379" s="24"/>
      <c r="GRC379" s="24"/>
      <c r="GRD379" s="24"/>
      <c r="GRH379" s="3"/>
      <c r="GRI379" s="31"/>
      <c r="GRJ379" s="5"/>
      <c r="GRK379" s="9"/>
      <c r="GRN379" s="2"/>
      <c r="GRQ379" s="24"/>
      <c r="GRR379" s="24"/>
      <c r="GRS379" s="31"/>
      <c r="GRT379" s="24"/>
      <c r="GRU379" s="24"/>
      <c r="GRV379" s="24"/>
      <c r="GRW379" s="24"/>
      <c r="GRX379" s="24"/>
      <c r="GRY379" s="24"/>
      <c r="GRZ379" s="24"/>
      <c r="GSA379" s="24"/>
      <c r="GSB379" s="24"/>
      <c r="GSC379" s="24"/>
      <c r="GSD379" s="24"/>
      <c r="GSE379" s="24"/>
      <c r="GSF379" s="24"/>
      <c r="GSG379" s="24"/>
      <c r="GSH379" s="24"/>
      <c r="GSL379" s="3"/>
      <c r="GSM379" s="31"/>
      <c r="GSN379" s="5"/>
      <c r="GSO379" s="9"/>
      <c r="GSR379" s="2"/>
      <c r="GSU379" s="24"/>
      <c r="GSV379" s="24"/>
      <c r="GSW379" s="31"/>
      <c r="GSX379" s="24"/>
      <c r="GSY379" s="24"/>
      <c r="GSZ379" s="24"/>
      <c r="GTA379" s="24"/>
      <c r="GTB379" s="24"/>
      <c r="GTC379" s="24"/>
      <c r="GTD379" s="24"/>
      <c r="GTE379" s="24"/>
      <c r="GTF379" s="24"/>
      <c r="GTG379" s="24"/>
      <c r="GTH379" s="24"/>
      <c r="GTI379" s="24"/>
      <c r="GTJ379" s="24"/>
      <c r="GTK379" s="24"/>
      <c r="GTL379" s="24"/>
      <c r="GTP379" s="3"/>
      <c r="GTQ379" s="31"/>
      <c r="GTR379" s="5"/>
      <c r="GTS379" s="9"/>
      <c r="GTV379" s="2"/>
      <c r="GTY379" s="24"/>
      <c r="GTZ379" s="24"/>
      <c r="GUA379" s="31"/>
      <c r="GUB379" s="24"/>
      <c r="GUC379" s="24"/>
      <c r="GUD379" s="24"/>
      <c r="GUE379" s="24"/>
      <c r="GUF379" s="24"/>
      <c r="GUG379" s="24"/>
      <c r="GUH379" s="24"/>
      <c r="GUI379" s="24"/>
      <c r="GUJ379" s="24"/>
      <c r="GUK379" s="24"/>
      <c r="GUL379" s="24"/>
      <c r="GUM379" s="24"/>
      <c r="GUN379" s="24"/>
      <c r="GUO379" s="24"/>
      <c r="GUP379" s="24"/>
      <c r="GUT379" s="3"/>
      <c r="GUU379" s="31"/>
      <c r="GUV379" s="5"/>
      <c r="GUW379" s="9"/>
      <c r="GUZ379" s="2"/>
      <c r="GVC379" s="24"/>
      <c r="GVD379" s="24"/>
      <c r="GVE379" s="31"/>
      <c r="GVF379" s="24"/>
      <c r="GVG379" s="24"/>
      <c r="GVH379" s="24"/>
      <c r="GVI379" s="24"/>
      <c r="GVJ379" s="24"/>
      <c r="GVK379" s="24"/>
      <c r="GVL379" s="24"/>
      <c r="GVM379" s="24"/>
      <c r="GVN379" s="24"/>
      <c r="GVO379" s="24"/>
      <c r="GVP379" s="24"/>
      <c r="GVQ379" s="24"/>
      <c r="GVR379" s="24"/>
      <c r="GVS379" s="24"/>
      <c r="GVT379" s="24"/>
      <c r="GVX379" s="3"/>
      <c r="GVY379" s="31"/>
      <c r="GVZ379" s="5"/>
      <c r="GWA379" s="9"/>
      <c r="GWD379" s="2"/>
      <c r="GWG379" s="24"/>
      <c r="GWH379" s="24"/>
      <c r="GWI379" s="31"/>
      <c r="GWJ379" s="24"/>
      <c r="GWK379" s="24"/>
      <c r="GWL379" s="24"/>
      <c r="GWM379" s="24"/>
      <c r="GWN379" s="24"/>
      <c r="GWO379" s="24"/>
      <c r="GWP379" s="24"/>
      <c r="GWQ379" s="24"/>
      <c r="GWR379" s="24"/>
      <c r="GWS379" s="24"/>
      <c r="GWT379" s="24"/>
      <c r="GWU379" s="24"/>
      <c r="GWV379" s="24"/>
      <c r="GWW379" s="24"/>
      <c r="GWX379" s="24"/>
      <c r="GXB379" s="3"/>
      <c r="GXC379" s="31"/>
      <c r="GXD379" s="5"/>
      <c r="GXE379" s="9"/>
      <c r="GXH379" s="2"/>
      <c r="GXK379" s="24"/>
      <c r="GXL379" s="24"/>
      <c r="GXM379" s="31"/>
      <c r="GXN379" s="24"/>
      <c r="GXO379" s="24"/>
      <c r="GXP379" s="24"/>
      <c r="GXQ379" s="24"/>
      <c r="GXR379" s="24"/>
      <c r="GXS379" s="24"/>
      <c r="GXT379" s="24"/>
      <c r="GXU379" s="24"/>
      <c r="GXV379" s="24"/>
      <c r="GXW379" s="24"/>
      <c r="GXX379" s="24"/>
      <c r="GXY379" s="24"/>
      <c r="GXZ379" s="24"/>
      <c r="GYA379" s="24"/>
      <c r="GYB379" s="24"/>
      <c r="GYF379" s="3"/>
      <c r="GYG379" s="31"/>
      <c r="GYH379" s="5"/>
      <c r="GYI379" s="9"/>
      <c r="GYL379" s="2"/>
      <c r="GYO379" s="24"/>
      <c r="GYP379" s="24"/>
      <c r="GYQ379" s="31"/>
      <c r="GYR379" s="24"/>
      <c r="GYS379" s="24"/>
      <c r="GYT379" s="24"/>
      <c r="GYU379" s="24"/>
      <c r="GYV379" s="24"/>
      <c r="GYW379" s="24"/>
      <c r="GYX379" s="24"/>
      <c r="GYY379" s="24"/>
      <c r="GYZ379" s="24"/>
      <c r="GZA379" s="24"/>
      <c r="GZB379" s="24"/>
      <c r="GZC379" s="24"/>
      <c r="GZD379" s="24"/>
      <c r="GZE379" s="24"/>
      <c r="GZF379" s="24"/>
      <c r="GZJ379" s="3"/>
      <c r="GZK379" s="31"/>
      <c r="GZL379" s="5"/>
      <c r="GZM379" s="9"/>
      <c r="GZP379" s="2"/>
      <c r="GZS379" s="24"/>
      <c r="GZT379" s="24"/>
      <c r="GZU379" s="31"/>
      <c r="GZV379" s="24"/>
      <c r="GZW379" s="24"/>
      <c r="GZX379" s="24"/>
      <c r="GZY379" s="24"/>
      <c r="GZZ379" s="24"/>
      <c r="HAA379" s="24"/>
      <c r="HAB379" s="24"/>
      <c r="HAC379" s="24"/>
      <c r="HAD379" s="24"/>
      <c r="HAE379" s="24"/>
      <c r="HAF379" s="24"/>
      <c r="HAG379" s="24"/>
      <c r="HAH379" s="24"/>
      <c r="HAI379" s="24"/>
      <c r="HAJ379" s="24"/>
      <c r="HAN379" s="3"/>
      <c r="HAO379" s="31"/>
      <c r="HAP379" s="5"/>
      <c r="HAQ379" s="9"/>
      <c r="HAT379" s="2"/>
      <c r="HAW379" s="24"/>
      <c r="HAX379" s="24"/>
      <c r="HAY379" s="31"/>
      <c r="HAZ379" s="24"/>
      <c r="HBA379" s="24"/>
      <c r="HBB379" s="24"/>
      <c r="HBC379" s="24"/>
      <c r="HBD379" s="24"/>
      <c r="HBE379" s="24"/>
      <c r="HBF379" s="24"/>
      <c r="HBG379" s="24"/>
      <c r="HBH379" s="24"/>
      <c r="HBI379" s="24"/>
      <c r="HBJ379" s="24"/>
      <c r="HBK379" s="24"/>
      <c r="HBL379" s="24"/>
      <c r="HBM379" s="24"/>
      <c r="HBN379" s="24"/>
      <c r="HBR379" s="3"/>
      <c r="HBS379" s="31"/>
      <c r="HBT379" s="5"/>
      <c r="HBU379" s="9"/>
      <c r="HBX379" s="2"/>
      <c r="HCA379" s="24"/>
      <c r="HCB379" s="24"/>
      <c r="HCC379" s="31"/>
      <c r="HCD379" s="24"/>
      <c r="HCE379" s="24"/>
      <c r="HCF379" s="24"/>
      <c r="HCG379" s="24"/>
      <c r="HCH379" s="24"/>
      <c r="HCI379" s="24"/>
      <c r="HCJ379" s="24"/>
      <c r="HCK379" s="24"/>
      <c r="HCL379" s="24"/>
      <c r="HCM379" s="24"/>
      <c r="HCN379" s="24"/>
      <c r="HCO379" s="24"/>
      <c r="HCP379" s="24"/>
      <c r="HCQ379" s="24"/>
      <c r="HCR379" s="24"/>
      <c r="HCV379" s="3"/>
      <c r="HCW379" s="31"/>
      <c r="HCX379" s="5"/>
      <c r="HCY379" s="9"/>
      <c r="HDB379" s="2"/>
      <c r="HDE379" s="24"/>
      <c r="HDF379" s="24"/>
      <c r="HDG379" s="31"/>
      <c r="HDH379" s="24"/>
      <c r="HDI379" s="24"/>
      <c r="HDJ379" s="24"/>
      <c r="HDK379" s="24"/>
      <c r="HDL379" s="24"/>
      <c r="HDM379" s="24"/>
      <c r="HDN379" s="24"/>
      <c r="HDO379" s="24"/>
      <c r="HDP379" s="24"/>
      <c r="HDQ379" s="24"/>
      <c r="HDR379" s="24"/>
      <c r="HDS379" s="24"/>
      <c r="HDT379" s="24"/>
      <c r="HDU379" s="24"/>
      <c r="HDV379" s="24"/>
      <c r="HDZ379" s="3"/>
      <c r="HEA379" s="31"/>
      <c r="HEB379" s="5"/>
      <c r="HEC379" s="9"/>
      <c r="HEF379" s="2"/>
      <c r="HEI379" s="24"/>
      <c r="HEJ379" s="24"/>
      <c r="HEK379" s="31"/>
      <c r="HEL379" s="24"/>
      <c r="HEM379" s="24"/>
      <c r="HEN379" s="24"/>
      <c r="HEO379" s="24"/>
      <c r="HEP379" s="24"/>
      <c r="HEQ379" s="24"/>
      <c r="HER379" s="24"/>
      <c r="HES379" s="24"/>
      <c r="HET379" s="24"/>
      <c r="HEU379" s="24"/>
      <c r="HEV379" s="24"/>
      <c r="HEW379" s="24"/>
      <c r="HEX379" s="24"/>
      <c r="HEY379" s="24"/>
      <c r="HEZ379" s="24"/>
      <c r="HFD379" s="3"/>
      <c r="HFE379" s="31"/>
      <c r="HFF379" s="5"/>
      <c r="HFG379" s="9"/>
      <c r="HFJ379" s="2"/>
      <c r="HFM379" s="24"/>
      <c r="HFN379" s="24"/>
      <c r="HFO379" s="31"/>
      <c r="HFP379" s="24"/>
      <c r="HFQ379" s="24"/>
      <c r="HFR379" s="24"/>
      <c r="HFS379" s="24"/>
      <c r="HFT379" s="24"/>
      <c r="HFU379" s="24"/>
      <c r="HFV379" s="24"/>
      <c r="HFW379" s="24"/>
      <c r="HFX379" s="24"/>
      <c r="HFY379" s="24"/>
      <c r="HFZ379" s="24"/>
      <c r="HGA379" s="24"/>
      <c r="HGB379" s="24"/>
      <c r="HGC379" s="24"/>
      <c r="HGD379" s="24"/>
      <c r="HGH379" s="3"/>
      <c r="HGI379" s="31"/>
      <c r="HGJ379" s="5"/>
      <c r="HGK379" s="9"/>
      <c r="HGN379" s="2"/>
      <c r="HGQ379" s="24"/>
      <c r="HGR379" s="24"/>
      <c r="HGS379" s="31"/>
      <c r="HGT379" s="24"/>
      <c r="HGU379" s="24"/>
      <c r="HGV379" s="24"/>
      <c r="HGW379" s="24"/>
      <c r="HGX379" s="24"/>
      <c r="HGY379" s="24"/>
      <c r="HGZ379" s="24"/>
      <c r="HHA379" s="24"/>
      <c r="HHB379" s="24"/>
      <c r="HHC379" s="24"/>
      <c r="HHD379" s="24"/>
      <c r="HHE379" s="24"/>
      <c r="HHF379" s="24"/>
      <c r="HHG379" s="24"/>
      <c r="HHH379" s="24"/>
      <c r="HHL379" s="3"/>
      <c r="HHM379" s="31"/>
      <c r="HHN379" s="5"/>
      <c r="HHO379" s="9"/>
      <c r="HHR379" s="2"/>
      <c r="HHU379" s="24"/>
      <c r="HHV379" s="24"/>
      <c r="HHW379" s="31"/>
      <c r="HHX379" s="24"/>
      <c r="HHY379" s="24"/>
      <c r="HHZ379" s="24"/>
      <c r="HIA379" s="24"/>
      <c r="HIB379" s="24"/>
      <c r="HIC379" s="24"/>
      <c r="HID379" s="24"/>
      <c r="HIE379" s="24"/>
      <c r="HIF379" s="24"/>
      <c r="HIG379" s="24"/>
      <c r="HIH379" s="24"/>
      <c r="HII379" s="24"/>
      <c r="HIJ379" s="24"/>
      <c r="HIK379" s="24"/>
      <c r="HIL379" s="24"/>
      <c r="HIP379" s="3"/>
      <c r="HIQ379" s="31"/>
      <c r="HIR379" s="5"/>
      <c r="HIS379" s="9"/>
      <c r="HIV379" s="2"/>
      <c r="HIY379" s="24"/>
      <c r="HIZ379" s="24"/>
      <c r="HJA379" s="31"/>
      <c r="HJB379" s="24"/>
      <c r="HJC379" s="24"/>
      <c r="HJD379" s="24"/>
      <c r="HJE379" s="24"/>
      <c r="HJF379" s="24"/>
      <c r="HJG379" s="24"/>
      <c r="HJH379" s="24"/>
      <c r="HJI379" s="24"/>
      <c r="HJJ379" s="24"/>
      <c r="HJK379" s="24"/>
      <c r="HJL379" s="24"/>
      <c r="HJM379" s="24"/>
      <c r="HJN379" s="24"/>
      <c r="HJO379" s="24"/>
      <c r="HJP379" s="24"/>
      <c r="HJT379" s="3"/>
      <c r="HJU379" s="31"/>
      <c r="HJV379" s="5"/>
      <c r="HJW379" s="9"/>
      <c r="HJZ379" s="2"/>
      <c r="HKC379" s="24"/>
      <c r="HKD379" s="24"/>
      <c r="HKE379" s="31"/>
      <c r="HKF379" s="24"/>
      <c r="HKG379" s="24"/>
      <c r="HKH379" s="24"/>
      <c r="HKI379" s="24"/>
      <c r="HKJ379" s="24"/>
      <c r="HKK379" s="24"/>
      <c r="HKL379" s="24"/>
      <c r="HKM379" s="24"/>
      <c r="HKN379" s="24"/>
      <c r="HKO379" s="24"/>
      <c r="HKP379" s="24"/>
      <c r="HKQ379" s="24"/>
      <c r="HKR379" s="24"/>
      <c r="HKS379" s="24"/>
      <c r="HKT379" s="24"/>
      <c r="HKX379" s="3"/>
      <c r="HKY379" s="31"/>
      <c r="HKZ379" s="5"/>
      <c r="HLA379" s="9"/>
      <c r="HLD379" s="2"/>
      <c r="HLG379" s="24"/>
      <c r="HLH379" s="24"/>
      <c r="HLI379" s="31"/>
      <c r="HLJ379" s="24"/>
      <c r="HLK379" s="24"/>
      <c r="HLL379" s="24"/>
      <c r="HLM379" s="24"/>
      <c r="HLN379" s="24"/>
      <c r="HLO379" s="24"/>
      <c r="HLP379" s="24"/>
      <c r="HLQ379" s="24"/>
      <c r="HLR379" s="24"/>
      <c r="HLS379" s="24"/>
      <c r="HLT379" s="24"/>
      <c r="HLU379" s="24"/>
      <c r="HLV379" s="24"/>
      <c r="HLW379" s="24"/>
      <c r="HLX379" s="24"/>
      <c r="HMB379" s="3"/>
      <c r="HMC379" s="31"/>
      <c r="HMD379" s="5"/>
      <c r="HME379" s="9"/>
      <c r="HMH379" s="2"/>
      <c r="HMK379" s="24"/>
      <c r="HML379" s="24"/>
      <c r="HMM379" s="31"/>
      <c r="HMN379" s="24"/>
      <c r="HMO379" s="24"/>
      <c r="HMP379" s="24"/>
      <c r="HMQ379" s="24"/>
      <c r="HMR379" s="24"/>
      <c r="HMS379" s="24"/>
      <c r="HMT379" s="24"/>
      <c r="HMU379" s="24"/>
      <c r="HMV379" s="24"/>
      <c r="HMW379" s="24"/>
      <c r="HMX379" s="24"/>
      <c r="HMY379" s="24"/>
      <c r="HMZ379" s="24"/>
      <c r="HNA379" s="24"/>
      <c r="HNB379" s="24"/>
      <c r="HNF379" s="3"/>
      <c r="HNG379" s="31"/>
      <c r="HNH379" s="5"/>
      <c r="HNI379" s="9"/>
      <c r="HNL379" s="2"/>
      <c r="HNO379" s="24"/>
      <c r="HNP379" s="24"/>
      <c r="HNQ379" s="31"/>
      <c r="HNR379" s="24"/>
      <c r="HNS379" s="24"/>
      <c r="HNT379" s="24"/>
      <c r="HNU379" s="24"/>
      <c r="HNV379" s="24"/>
      <c r="HNW379" s="24"/>
      <c r="HNX379" s="24"/>
      <c r="HNY379" s="24"/>
      <c r="HNZ379" s="24"/>
      <c r="HOA379" s="24"/>
      <c r="HOB379" s="24"/>
      <c r="HOC379" s="24"/>
      <c r="HOD379" s="24"/>
      <c r="HOE379" s="24"/>
      <c r="HOF379" s="24"/>
      <c r="HOJ379" s="3"/>
      <c r="HOK379" s="31"/>
      <c r="HOL379" s="5"/>
      <c r="HOM379" s="9"/>
      <c r="HOP379" s="2"/>
      <c r="HOS379" s="24"/>
      <c r="HOT379" s="24"/>
      <c r="HOU379" s="31"/>
      <c r="HOV379" s="24"/>
      <c r="HOW379" s="24"/>
      <c r="HOX379" s="24"/>
      <c r="HOY379" s="24"/>
      <c r="HOZ379" s="24"/>
      <c r="HPA379" s="24"/>
      <c r="HPB379" s="24"/>
      <c r="HPC379" s="24"/>
      <c r="HPD379" s="24"/>
      <c r="HPE379" s="24"/>
      <c r="HPF379" s="24"/>
      <c r="HPG379" s="24"/>
      <c r="HPH379" s="24"/>
      <c r="HPI379" s="24"/>
      <c r="HPJ379" s="24"/>
      <c r="HPN379" s="3"/>
      <c r="HPO379" s="31"/>
      <c r="HPP379" s="5"/>
      <c r="HPQ379" s="9"/>
      <c r="HPT379" s="2"/>
      <c r="HPW379" s="24"/>
      <c r="HPX379" s="24"/>
      <c r="HPY379" s="31"/>
      <c r="HPZ379" s="24"/>
      <c r="HQA379" s="24"/>
      <c r="HQB379" s="24"/>
      <c r="HQC379" s="24"/>
      <c r="HQD379" s="24"/>
      <c r="HQE379" s="24"/>
      <c r="HQF379" s="24"/>
      <c r="HQG379" s="24"/>
      <c r="HQH379" s="24"/>
      <c r="HQI379" s="24"/>
      <c r="HQJ379" s="24"/>
      <c r="HQK379" s="24"/>
      <c r="HQL379" s="24"/>
      <c r="HQM379" s="24"/>
      <c r="HQN379" s="24"/>
      <c r="HQR379" s="3"/>
      <c r="HQS379" s="31"/>
      <c r="HQT379" s="5"/>
      <c r="HQU379" s="9"/>
      <c r="HQX379" s="2"/>
      <c r="HRA379" s="24"/>
      <c r="HRB379" s="24"/>
      <c r="HRC379" s="31"/>
      <c r="HRD379" s="24"/>
      <c r="HRE379" s="24"/>
      <c r="HRF379" s="24"/>
      <c r="HRG379" s="24"/>
      <c r="HRH379" s="24"/>
      <c r="HRI379" s="24"/>
      <c r="HRJ379" s="24"/>
      <c r="HRK379" s="24"/>
      <c r="HRL379" s="24"/>
      <c r="HRM379" s="24"/>
      <c r="HRN379" s="24"/>
      <c r="HRO379" s="24"/>
      <c r="HRP379" s="24"/>
      <c r="HRQ379" s="24"/>
      <c r="HRR379" s="24"/>
      <c r="HRV379" s="3"/>
      <c r="HRW379" s="31"/>
      <c r="HRX379" s="5"/>
      <c r="HRY379" s="9"/>
      <c r="HSB379" s="2"/>
      <c r="HSE379" s="24"/>
      <c r="HSF379" s="24"/>
      <c r="HSG379" s="31"/>
      <c r="HSH379" s="24"/>
      <c r="HSI379" s="24"/>
      <c r="HSJ379" s="24"/>
      <c r="HSK379" s="24"/>
      <c r="HSL379" s="24"/>
      <c r="HSM379" s="24"/>
      <c r="HSN379" s="24"/>
      <c r="HSO379" s="24"/>
      <c r="HSP379" s="24"/>
      <c r="HSQ379" s="24"/>
      <c r="HSR379" s="24"/>
      <c r="HSS379" s="24"/>
      <c r="HST379" s="24"/>
      <c r="HSU379" s="24"/>
      <c r="HSV379" s="24"/>
      <c r="HSZ379" s="3"/>
      <c r="HTA379" s="31"/>
      <c r="HTB379" s="5"/>
      <c r="HTC379" s="9"/>
      <c r="HTF379" s="2"/>
      <c r="HTI379" s="24"/>
      <c r="HTJ379" s="24"/>
      <c r="HTK379" s="31"/>
      <c r="HTL379" s="24"/>
      <c r="HTM379" s="24"/>
      <c r="HTN379" s="24"/>
      <c r="HTO379" s="24"/>
      <c r="HTP379" s="24"/>
      <c r="HTQ379" s="24"/>
      <c r="HTR379" s="24"/>
      <c r="HTS379" s="24"/>
      <c r="HTT379" s="24"/>
      <c r="HTU379" s="24"/>
      <c r="HTV379" s="24"/>
      <c r="HTW379" s="24"/>
      <c r="HTX379" s="24"/>
      <c r="HTY379" s="24"/>
      <c r="HTZ379" s="24"/>
      <c r="HUD379" s="3"/>
      <c r="HUE379" s="31"/>
      <c r="HUF379" s="5"/>
      <c r="HUG379" s="9"/>
      <c r="HUJ379" s="2"/>
      <c r="HUM379" s="24"/>
      <c r="HUN379" s="24"/>
      <c r="HUO379" s="31"/>
      <c r="HUP379" s="24"/>
      <c r="HUQ379" s="24"/>
      <c r="HUR379" s="24"/>
      <c r="HUS379" s="24"/>
      <c r="HUT379" s="24"/>
      <c r="HUU379" s="24"/>
      <c r="HUV379" s="24"/>
      <c r="HUW379" s="24"/>
      <c r="HUX379" s="24"/>
      <c r="HUY379" s="24"/>
      <c r="HUZ379" s="24"/>
      <c r="HVA379" s="24"/>
      <c r="HVB379" s="24"/>
      <c r="HVC379" s="24"/>
      <c r="HVD379" s="24"/>
      <c r="HVH379" s="3"/>
      <c r="HVI379" s="31"/>
      <c r="HVJ379" s="5"/>
      <c r="HVK379" s="9"/>
      <c r="HVN379" s="2"/>
      <c r="HVQ379" s="24"/>
      <c r="HVR379" s="24"/>
      <c r="HVS379" s="31"/>
      <c r="HVT379" s="24"/>
      <c r="HVU379" s="24"/>
      <c r="HVV379" s="24"/>
      <c r="HVW379" s="24"/>
      <c r="HVX379" s="24"/>
      <c r="HVY379" s="24"/>
      <c r="HVZ379" s="24"/>
      <c r="HWA379" s="24"/>
      <c r="HWB379" s="24"/>
      <c r="HWC379" s="24"/>
      <c r="HWD379" s="24"/>
      <c r="HWE379" s="24"/>
      <c r="HWF379" s="24"/>
      <c r="HWG379" s="24"/>
      <c r="HWH379" s="24"/>
      <c r="HWL379" s="3"/>
      <c r="HWM379" s="31"/>
      <c r="HWN379" s="5"/>
      <c r="HWO379" s="9"/>
      <c r="HWR379" s="2"/>
      <c r="HWU379" s="24"/>
      <c r="HWV379" s="24"/>
      <c r="HWW379" s="31"/>
      <c r="HWX379" s="24"/>
      <c r="HWY379" s="24"/>
      <c r="HWZ379" s="24"/>
      <c r="HXA379" s="24"/>
      <c r="HXB379" s="24"/>
      <c r="HXC379" s="24"/>
      <c r="HXD379" s="24"/>
      <c r="HXE379" s="24"/>
      <c r="HXF379" s="24"/>
      <c r="HXG379" s="24"/>
      <c r="HXH379" s="24"/>
      <c r="HXI379" s="24"/>
      <c r="HXJ379" s="24"/>
      <c r="HXK379" s="24"/>
      <c r="HXL379" s="24"/>
      <c r="HXP379" s="3"/>
      <c r="HXQ379" s="31"/>
      <c r="HXR379" s="5"/>
      <c r="HXS379" s="9"/>
      <c r="HXV379" s="2"/>
      <c r="HXY379" s="24"/>
      <c r="HXZ379" s="24"/>
      <c r="HYA379" s="31"/>
      <c r="HYB379" s="24"/>
      <c r="HYC379" s="24"/>
      <c r="HYD379" s="24"/>
      <c r="HYE379" s="24"/>
      <c r="HYF379" s="24"/>
      <c r="HYG379" s="24"/>
      <c r="HYH379" s="24"/>
      <c r="HYI379" s="24"/>
      <c r="HYJ379" s="24"/>
      <c r="HYK379" s="24"/>
      <c r="HYL379" s="24"/>
      <c r="HYM379" s="24"/>
      <c r="HYN379" s="24"/>
      <c r="HYO379" s="24"/>
      <c r="HYP379" s="24"/>
      <c r="HYT379" s="3"/>
      <c r="HYU379" s="31"/>
      <c r="HYV379" s="5"/>
      <c r="HYW379" s="9"/>
      <c r="HYZ379" s="2"/>
      <c r="HZC379" s="24"/>
      <c r="HZD379" s="24"/>
      <c r="HZE379" s="31"/>
      <c r="HZF379" s="24"/>
      <c r="HZG379" s="24"/>
      <c r="HZH379" s="24"/>
      <c r="HZI379" s="24"/>
      <c r="HZJ379" s="24"/>
      <c r="HZK379" s="24"/>
      <c r="HZL379" s="24"/>
      <c r="HZM379" s="24"/>
      <c r="HZN379" s="24"/>
      <c r="HZO379" s="24"/>
      <c r="HZP379" s="24"/>
      <c r="HZQ379" s="24"/>
      <c r="HZR379" s="24"/>
      <c r="HZS379" s="24"/>
      <c r="HZT379" s="24"/>
      <c r="HZX379" s="3"/>
      <c r="HZY379" s="31"/>
      <c r="HZZ379" s="5"/>
      <c r="IAA379" s="9"/>
      <c r="IAD379" s="2"/>
      <c r="IAG379" s="24"/>
      <c r="IAH379" s="24"/>
      <c r="IAI379" s="31"/>
      <c r="IAJ379" s="24"/>
      <c r="IAK379" s="24"/>
      <c r="IAL379" s="24"/>
      <c r="IAM379" s="24"/>
      <c r="IAN379" s="24"/>
      <c r="IAO379" s="24"/>
      <c r="IAP379" s="24"/>
      <c r="IAQ379" s="24"/>
      <c r="IAR379" s="24"/>
      <c r="IAS379" s="24"/>
      <c r="IAT379" s="24"/>
      <c r="IAU379" s="24"/>
      <c r="IAV379" s="24"/>
      <c r="IAW379" s="24"/>
      <c r="IAX379" s="24"/>
      <c r="IBB379" s="3"/>
      <c r="IBC379" s="31"/>
      <c r="IBD379" s="5"/>
      <c r="IBE379" s="9"/>
      <c r="IBH379" s="2"/>
      <c r="IBK379" s="24"/>
      <c r="IBL379" s="24"/>
      <c r="IBM379" s="31"/>
      <c r="IBN379" s="24"/>
      <c r="IBO379" s="24"/>
      <c r="IBP379" s="24"/>
      <c r="IBQ379" s="24"/>
      <c r="IBR379" s="24"/>
      <c r="IBS379" s="24"/>
      <c r="IBT379" s="24"/>
      <c r="IBU379" s="24"/>
      <c r="IBV379" s="24"/>
      <c r="IBW379" s="24"/>
      <c r="IBX379" s="24"/>
      <c r="IBY379" s="24"/>
      <c r="IBZ379" s="24"/>
      <c r="ICA379" s="24"/>
      <c r="ICB379" s="24"/>
      <c r="ICF379" s="3"/>
      <c r="ICG379" s="31"/>
      <c r="ICH379" s="5"/>
      <c r="ICI379" s="9"/>
      <c r="ICL379" s="2"/>
      <c r="ICO379" s="24"/>
      <c r="ICP379" s="24"/>
      <c r="ICQ379" s="31"/>
      <c r="ICR379" s="24"/>
      <c r="ICS379" s="24"/>
      <c r="ICT379" s="24"/>
      <c r="ICU379" s="24"/>
      <c r="ICV379" s="24"/>
      <c r="ICW379" s="24"/>
      <c r="ICX379" s="24"/>
      <c r="ICY379" s="24"/>
      <c r="ICZ379" s="24"/>
      <c r="IDA379" s="24"/>
      <c r="IDB379" s="24"/>
      <c r="IDC379" s="24"/>
      <c r="IDD379" s="24"/>
      <c r="IDE379" s="24"/>
      <c r="IDF379" s="24"/>
      <c r="IDJ379" s="3"/>
      <c r="IDK379" s="31"/>
      <c r="IDL379" s="5"/>
      <c r="IDM379" s="9"/>
      <c r="IDP379" s="2"/>
      <c r="IDS379" s="24"/>
      <c r="IDT379" s="24"/>
      <c r="IDU379" s="31"/>
      <c r="IDV379" s="24"/>
      <c r="IDW379" s="24"/>
      <c r="IDX379" s="24"/>
      <c r="IDY379" s="24"/>
      <c r="IDZ379" s="24"/>
      <c r="IEA379" s="24"/>
      <c r="IEB379" s="24"/>
      <c r="IEC379" s="24"/>
      <c r="IED379" s="24"/>
      <c r="IEE379" s="24"/>
      <c r="IEF379" s="24"/>
      <c r="IEG379" s="24"/>
      <c r="IEH379" s="24"/>
      <c r="IEI379" s="24"/>
      <c r="IEJ379" s="24"/>
      <c r="IEN379" s="3"/>
      <c r="IEO379" s="31"/>
      <c r="IEP379" s="5"/>
      <c r="IEQ379" s="9"/>
      <c r="IET379" s="2"/>
      <c r="IEW379" s="24"/>
      <c r="IEX379" s="24"/>
      <c r="IEY379" s="31"/>
      <c r="IEZ379" s="24"/>
      <c r="IFA379" s="24"/>
      <c r="IFB379" s="24"/>
      <c r="IFC379" s="24"/>
      <c r="IFD379" s="24"/>
      <c r="IFE379" s="24"/>
      <c r="IFF379" s="24"/>
      <c r="IFG379" s="24"/>
      <c r="IFH379" s="24"/>
      <c r="IFI379" s="24"/>
      <c r="IFJ379" s="24"/>
      <c r="IFK379" s="24"/>
      <c r="IFL379" s="24"/>
      <c r="IFM379" s="24"/>
      <c r="IFN379" s="24"/>
      <c r="IFR379" s="3"/>
      <c r="IFS379" s="31"/>
      <c r="IFT379" s="5"/>
      <c r="IFU379" s="9"/>
      <c r="IFX379" s="2"/>
      <c r="IGA379" s="24"/>
      <c r="IGB379" s="24"/>
      <c r="IGC379" s="31"/>
      <c r="IGD379" s="24"/>
      <c r="IGE379" s="24"/>
      <c r="IGF379" s="24"/>
      <c r="IGG379" s="24"/>
      <c r="IGH379" s="24"/>
      <c r="IGI379" s="24"/>
      <c r="IGJ379" s="24"/>
      <c r="IGK379" s="24"/>
      <c r="IGL379" s="24"/>
      <c r="IGM379" s="24"/>
      <c r="IGN379" s="24"/>
      <c r="IGO379" s="24"/>
      <c r="IGP379" s="24"/>
      <c r="IGQ379" s="24"/>
      <c r="IGR379" s="24"/>
      <c r="IGV379" s="3"/>
      <c r="IGW379" s="31"/>
      <c r="IGX379" s="5"/>
      <c r="IGY379" s="9"/>
      <c r="IHB379" s="2"/>
      <c r="IHE379" s="24"/>
      <c r="IHF379" s="24"/>
      <c r="IHG379" s="31"/>
      <c r="IHH379" s="24"/>
      <c r="IHI379" s="24"/>
      <c r="IHJ379" s="24"/>
      <c r="IHK379" s="24"/>
      <c r="IHL379" s="24"/>
      <c r="IHM379" s="24"/>
      <c r="IHN379" s="24"/>
      <c r="IHO379" s="24"/>
      <c r="IHP379" s="24"/>
      <c r="IHQ379" s="24"/>
      <c r="IHR379" s="24"/>
      <c r="IHS379" s="24"/>
      <c r="IHT379" s="24"/>
      <c r="IHU379" s="24"/>
      <c r="IHV379" s="24"/>
      <c r="IHZ379" s="3"/>
      <c r="IIA379" s="31"/>
      <c r="IIB379" s="5"/>
      <c r="IIC379" s="9"/>
      <c r="IIF379" s="2"/>
      <c r="III379" s="24"/>
      <c r="IIJ379" s="24"/>
      <c r="IIK379" s="31"/>
      <c r="IIL379" s="24"/>
      <c r="IIM379" s="24"/>
      <c r="IIN379" s="24"/>
      <c r="IIO379" s="24"/>
      <c r="IIP379" s="24"/>
      <c r="IIQ379" s="24"/>
      <c r="IIR379" s="24"/>
      <c r="IIS379" s="24"/>
      <c r="IIT379" s="24"/>
      <c r="IIU379" s="24"/>
      <c r="IIV379" s="24"/>
      <c r="IIW379" s="24"/>
      <c r="IIX379" s="24"/>
      <c r="IIY379" s="24"/>
      <c r="IIZ379" s="24"/>
      <c r="IJD379" s="3"/>
      <c r="IJE379" s="31"/>
      <c r="IJF379" s="5"/>
      <c r="IJG379" s="9"/>
      <c r="IJJ379" s="2"/>
      <c r="IJM379" s="24"/>
      <c r="IJN379" s="24"/>
      <c r="IJO379" s="31"/>
      <c r="IJP379" s="24"/>
      <c r="IJQ379" s="24"/>
      <c r="IJR379" s="24"/>
      <c r="IJS379" s="24"/>
      <c r="IJT379" s="24"/>
      <c r="IJU379" s="24"/>
      <c r="IJV379" s="24"/>
      <c r="IJW379" s="24"/>
      <c r="IJX379" s="24"/>
      <c r="IJY379" s="24"/>
      <c r="IJZ379" s="24"/>
      <c r="IKA379" s="24"/>
      <c r="IKB379" s="24"/>
      <c r="IKC379" s="24"/>
      <c r="IKD379" s="24"/>
      <c r="IKH379" s="3"/>
      <c r="IKI379" s="31"/>
      <c r="IKJ379" s="5"/>
      <c r="IKK379" s="9"/>
      <c r="IKN379" s="2"/>
      <c r="IKQ379" s="24"/>
      <c r="IKR379" s="24"/>
      <c r="IKS379" s="31"/>
      <c r="IKT379" s="24"/>
      <c r="IKU379" s="24"/>
      <c r="IKV379" s="24"/>
      <c r="IKW379" s="24"/>
      <c r="IKX379" s="24"/>
      <c r="IKY379" s="24"/>
      <c r="IKZ379" s="24"/>
      <c r="ILA379" s="24"/>
      <c r="ILB379" s="24"/>
      <c r="ILC379" s="24"/>
      <c r="ILD379" s="24"/>
      <c r="ILE379" s="24"/>
      <c r="ILF379" s="24"/>
      <c r="ILG379" s="24"/>
      <c r="ILH379" s="24"/>
      <c r="ILL379" s="3"/>
      <c r="ILM379" s="31"/>
      <c r="ILN379" s="5"/>
      <c r="ILO379" s="9"/>
      <c r="ILR379" s="2"/>
      <c r="ILU379" s="24"/>
      <c r="ILV379" s="24"/>
      <c r="ILW379" s="31"/>
      <c r="ILX379" s="24"/>
      <c r="ILY379" s="24"/>
      <c r="ILZ379" s="24"/>
      <c r="IMA379" s="24"/>
      <c r="IMB379" s="24"/>
      <c r="IMC379" s="24"/>
      <c r="IMD379" s="24"/>
      <c r="IME379" s="24"/>
      <c r="IMF379" s="24"/>
      <c r="IMG379" s="24"/>
      <c r="IMH379" s="24"/>
      <c r="IMI379" s="24"/>
      <c r="IMJ379" s="24"/>
      <c r="IMK379" s="24"/>
      <c r="IML379" s="24"/>
      <c r="IMP379" s="3"/>
      <c r="IMQ379" s="31"/>
      <c r="IMR379" s="5"/>
      <c r="IMS379" s="9"/>
      <c r="IMV379" s="2"/>
      <c r="IMY379" s="24"/>
      <c r="IMZ379" s="24"/>
      <c r="INA379" s="31"/>
      <c r="INB379" s="24"/>
      <c r="INC379" s="24"/>
      <c r="IND379" s="24"/>
      <c r="INE379" s="24"/>
      <c r="INF379" s="24"/>
      <c r="ING379" s="24"/>
      <c r="INH379" s="24"/>
      <c r="INI379" s="24"/>
      <c r="INJ379" s="24"/>
      <c r="INK379" s="24"/>
      <c r="INL379" s="24"/>
      <c r="INM379" s="24"/>
      <c r="INN379" s="24"/>
      <c r="INO379" s="24"/>
      <c r="INP379" s="24"/>
      <c r="INT379" s="3"/>
      <c r="INU379" s="31"/>
      <c r="INV379" s="5"/>
      <c r="INW379" s="9"/>
      <c r="INZ379" s="2"/>
      <c r="IOC379" s="24"/>
      <c r="IOD379" s="24"/>
      <c r="IOE379" s="31"/>
      <c r="IOF379" s="24"/>
      <c r="IOG379" s="24"/>
      <c r="IOH379" s="24"/>
      <c r="IOI379" s="24"/>
      <c r="IOJ379" s="24"/>
      <c r="IOK379" s="24"/>
      <c r="IOL379" s="24"/>
      <c r="IOM379" s="24"/>
      <c r="ION379" s="24"/>
      <c r="IOO379" s="24"/>
      <c r="IOP379" s="24"/>
      <c r="IOQ379" s="24"/>
      <c r="IOR379" s="24"/>
      <c r="IOS379" s="24"/>
      <c r="IOT379" s="24"/>
      <c r="IOX379" s="3"/>
      <c r="IOY379" s="31"/>
      <c r="IOZ379" s="5"/>
      <c r="IPA379" s="9"/>
      <c r="IPD379" s="2"/>
      <c r="IPG379" s="24"/>
      <c r="IPH379" s="24"/>
      <c r="IPI379" s="31"/>
      <c r="IPJ379" s="24"/>
      <c r="IPK379" s="24"/>
      <c r="IPL379" s="24"/>
      <c r="IPM379" s="24"/>
      <c r="IPN379" s="24"/>
      <c r="IPO379" s="24"/>
      <c r="IPP379" s="24"/>
      <c r="IPQ379" s="24"/>
      <c r="IPR379" s="24"/>
      <c r="IPS379" s="24"/>
      <c r="IPT379" s="24"/>
      <c r="IPU379" s="24"/>
      <c r="IPV379" s="24"/>
      <c r="IPW379" s="24"/>
      <c r="IPX379" s="24"/>
      <c r="IQB379" s="3"/>
      <c r="IQC379" s="31"/>
      <c r="IQD379" s="5"/>
      <c r="IQE379" s="9"/>
      <c r="IQH379" s="2"/>
      <c r="IQK379" s="24"/>
      <c r="IQL379" s="24"/>
      <c r="IQM379" s="31"/>
      <c r="IQN379" s="24"/>
      <c r="IQO379" s="24"/>
      <c r="IQP379" s="24"/>
      <c r="IQQ379" s="24"/>
      <c r="IQR379" s="24"/>
      <c r="IQS379" s="24"/>
      <c r="IQT379" s="24"/>
      <c r="IQU379" s="24"/>
      <c r="IQV379" s="24"/>
      <c r="IQW379" s="24"/>
      <c r="IQX379" s="24"/>
      <c r="IQY379" s="24"/>
      <c r="IQZ379" s="24"/>
      <c r="IRA379" s="24"/>
      <c r="IRB379" s="24"/>
      <c r="IRF379" s="3"/>
      <c r="IRG379" s="31"/>
      <c r="IRH379" s="5"/>
      <c r="IRI379" s="9"/>
      <c r="IRL379" s="2"/>
      <c r="IRO379" s="24"/>
      <c r="IRP379" s="24"/>
      <c r="IRQ379" s="31"/>
      <c r="IRR379" s="24"/>
      <c r="IRS379" s="24"/>
      <c r="IRT379" s="24"/>
      <c r="IRU379" s="24"/>
      <c r="IRV379" s="24"/>
      <c r="IRW379" s="24"/>
      <c r="IRX379" s="24"/>
      <c r="IRY379" s="24"/>
      <c r="IRZ379" s="24"/>
      <c r="ISA379" s="24"/>
      <c r="ISB379" s="24"/>
      <c r="ISC379" s="24"/>
      <c r="ISD379" s="24"/>
      <c r="ISE379" s="24"/>
      <c r="ISF379" s="24"/>
      <c r="ISJ379" s="3"/>
      <c r="ISK379" s="31"/>
      <c r="ISL379" s="5"/>
      <c r="ISM379" s="9"/>
      <c r="ISP379" s="2"/>
      <c r="ISS379" s="24"/>
      <c r="IST379" s="24"/>
      <c r="ISU379" s="31"/>
      <c r="ISV379" s="24"/>
      <c r="ISW379" s="24"/>
      <c r="ISX379" s="24"/>
      <c r="ISY379" s="24"/>
      <c r="ISZ379" s="24"/>
      <c r="ITA379" s="24"/>
      <c r="ITB379" s="24"/>
      <c r="ITC379" s="24"/>
      <c r="ITD379" s="24"/>
      <c r="ITE379" s="24"/>
      <c r="ITF379" s="24"/>
      <c r="ITG379" s="24"/>
      <c r="ITH379" s="24"/>
      <c r="ITI379" s="24"/>
      <c r="ITJ379" s="24"/>
      <c r="ITN379" s="3"/>
      <c r="ITO379" s="31"/>
      <c r="ITP379" s="5"/>
      <c r="ITQ379" s="9"/>
      <c r="ITT379" s="2"/>
      <c r="ITW379" s="24"/>
      <c r="ITX379" s="24"/>
      <c r="ITY379" s="31"/>
      <c r="ITZ379" s="24"/>
      <c r="IUA379" s="24"/>
      <c r="IUB379" s="24"/>
      <c r="IUC379" s="24"/>
      <c r="IUD379" s="24"/>
      <c r="IUE379" s="24"/>
      <c r="IUF379" s="24"/>
      <c r="IUG379" s="24"/>
      <c r="IUH379" s="24"/>
      <c r="IUI379" s="24"/>
      <c r="IUJ379" s="24"/>
      <c r="IUK379" s="24"/>
      <c r="IUL379" s="24"/>
      <c r="IUM379" s="24"/>
      <c r="IUN379" s="24"/>
      <c r="IUR379" s="3"/>
      <c r="IUS379" s="31"/>
      <c r="IUT379" s="5"/>
      <c r="IUU379" s="9"/>
      <c r="IUX379" s="2"/>
      <c r="IVA379" s="24"/>
      <c r="IVB379" s="24"/>
      <c r="IVC379" s="31"/>
      <c r="IVD379" s="24"/>
      <c r="IVE379" s="24"/>
      <c r="IVF379" s="24"/>
      <c r="IVG379" s="24"/>
      <c r="IVH379" s="24"/>
      <c r="IVI379" s="24"/>
      <c r="IVJ379" s="24"/>
      <c r="IVK379" s="24"/>
      <c r="IVL379" s="24"/>
      <c r="IVM379" s="24"/>
      <c r="IVN379" s="24"/>
      <c r="IVO379" s="24"/>
      <c r="IVP379" s="24"/>
      <c r="IVQ379" s="24"/>
      <c r="IVR379" s="24"/>
      <c r="IVV379" s="3"/>
      <c r="IVW379" s="31"/>
      <c r="IVX379" s="5"/>
      <c r="IVY379" s="9"/>
      <c r="IWB379" s="2"/>
      <c r="IWE379" s="24"/>
      <c r="IWF379" s="24"/>
      <c r="IWG379" s="31"/>
      <c r="IWH379" s="24"/>
      <c r="IWI379" s="24"/>
      <c r="IWJ379" s="24"/>
      <c r="IWK379" s="24"/>
      <c r="IWL379" s="24"/>
      <c r="IWM379" s="24"/>
      <c r="IWN379" s="24"/>
      <c r="IWO379" s="24"/>
      <c r="IWP379" s="24"/>
      <c r="IWQ379" s="24"/>
      <c r="IWR379" s="24"/>
      <c r="IWS379" s="24"/>
      <c r="IWT379" s="24"/>
      <c r="IWU379" s="24"/>
      <c r="IWV379" s="24"/>
      <c r="IWZ379" s="3"/>
      <c r="IXA379" s="31"/>
      <c r="IXB379" s="5"/>
      <c r="IXC379" s="9"/>
      <c r="IXF379" s="2"/>
      <c r="IXI379" s="24"/>
      <c r="IXJ379" s="24"/>
      <c r="IXK379" s="31"/>
      <c r="IXL379" s="24"/>
      <c r="IXM379" s="24"/>
      <c r="IXN379" s="24"/>
      <c r="IXO379" s="24"/>
      <c r="IXP379" s="24"/>
      <c r="IXQ379" s="24"/>
      <c r="IXR379" s="24"/>
      <c r="IXS379" s="24"/>
      <c r="IXT379" s="24"/>
      <c r="IXU379" s="24"/>
      <c r="IXV379" s="24"/>
      <c r="IXW379" s="24"/>
      <c r="IXX379" s="24"/>
      <c r="IXY379" s="24"/>
      <c r="IXZ379" s="24"/>
      <c r="IYD379" s="3"/>
      <c r="IYE379" s="31"/>
      <c r="IYF379" s="5"/>
      <c r="IYG379" s="9"/>
      <c r="IYJ379" s="2"/>
      <c r="IYM379" s="24"/>
      <c r="IYN379" s="24"/>
      <c r="IYO379" s="31"/>
      <c r="IYP379" s="24"/>
      <c r="IYQ379" s="24"/>
      <c r="IYR379" s="24"/>
      <c r="IYS379" s="24"/>
      <c r="IYT379" s="24"/>
      <c r="IYU379" s="24"/>
      <c r="IYV379" s="24"/>
      <c r="IYW379" s="24"/>
      <c r="IYX379" s="24"/>
      <c r="IYY379" s="24"/>
      <c r="IYZ379" s="24"/>
      <c r="IZA379" s="24"/>
      <c r="IZB379" s="24"/>
      <c r="IZC379" s="24"/>
      <c r="IZD379" s="24"/>
      <c r="IZH379" s="3"/>
      <c r="IZI379" s="31"/>
      <c r="IZJ379" s="5"/>
      <c r="IZK379" s="9"/>
      <c r="IZN379" s="2"/>
      <c r="IZQ379" s="24"/>
      <c r="IZR379" s="24"/>
      <c r="IZS379" s="31"/>
      <c r="IZT379" s="24"/>
      <c r="IZU379" s="24"/>
      <c r="IZV379" s="24"/>
      <c r="IZW379" s="24"/>
      <c r="IZX379" s="24"/>
      <c r="IZY379" s="24"/>
      <c r="IZZ379" s="24"/>
      <c r="JAA379" s="24"/>
      <c r="JAB379" s="24"/>
      <c r="JAC379" s="24"/>
      <c r="JAD379" s="24"/>
      <c r="JAE379" s="24"/>
      <c r="JAF379" s="24"/>
      <c r="JAG379" s="24"/>
      <c r="JAH379" s="24"/>
      <c r="JAL379" s="3"/>
      <c r="JAM379" s="31"/>
      <c r="JAN379" s="5"/>
      <c r="JAO379" s="9"/>
      <c r="JAR379" s="2"/>
      <c r="JAU379" s="24"/>
      <c r="JAV379" s="24"/>
      <c r="JAW379" s="31"/>
      <c r="JAX379" s="24"/>
      <c r="JAY379" s="24"/>
      <c r="JAZ379" s="24"/>
      <c r="JBA379" s="24"/>
      <c r="JBB379" s="24"/>
      <c r="JBC379" s="24"/>
      <c r="JBD379" s="24"/>
      <c r="JBE379" s="24"/>
      <c r="JBF379" s="24"/>
      <c r="JBG379" s="24"/>
      <c r="JBH379" s="24"/>
      <c r="JBI379" s="24"/>
      <c r="JBJ379" s="24"/>
      <c r="JBK379" s="24"/>
      <c r="JBL379" s="24"/>
      <c r="JBP379" s="3"/>
      <c r="JBQ379" s="31"/>
      <c r="JBR379" s="5"/>
      <c r="JBS379" s="9"/>
      <c r="JBV379" s="2"/>
      <c r="JBY379" s="24"/>
      <c r="JBZ379" s="24"/>
      <c r="JCA379" s="31"/>
      <c r="JCB379" s="24"/>
      <c r="JCC379" s="24"/>
      <c r="JCD379" s="24"/>
      <c r="JCE379" s="24"/>
      <c r="JCF379" s="24"/>
      <c r="JCG379" s="24"/>
      <c r="JCH379" s="24"/>
      <c r="JCI379" s="24"/>
      <c r="JCJ379" s="24"/>
      <c r="JCK379" s="24"/>
      <c r="JCL379" s="24"/>
      <c r="JCM379" s="24"/>
      <c r="JCN379" s="24"/>
      <c r="JCO379" s="24"/>
      <c r="JCP379" s="24"/>
      <c r="JCT379" s="3"/>
      <c r="JCU379" s="31"/>
      <c r="JCV379" s="5"/>
      <c r="JCW379" s="9"/>
      <c r="JCZ379" s="2"/>
      <c r="JDC379" s="24"/>
      <c r="JDD379" s="24"/>
      <c r="JDE379" s="31"/>
      <c r="JDF379" s="24"/>
      <c r="JDG379" s="24"/>
      <c r="JDH379" s="24"/>
      <c r="JDI379" s="24"/>
      <c r="JDJ379" s="24"/>
      <c r="JDK379" s="24"/>
      <c r="JDL379" s="24"/>
      <c r="JDM379" s="24"/>
      <c r="JDN379" s="24"/>
      <c r="JDO379" s="24"/>
      <c r="JDP379" s="24"/>
      <c r="JDQ379" s="24"/>
      <c r="JDR379" s="24"/>
      <c r="JDS379" s="24"/>
      <c r="JDT379" s="24"/>
      <c r="JDX379" s="3"/>
      <c r="JDY379" s="31"/>
      <c r="JDZ379" s="5"/>
      <c r="JEA379" s="9"/>
      <c r="JED379" s="2"/>
      <c r="JEG379" s="24"/>
      <c r="JEH379" s="24"/>
      <c r="JEI379" s="31"/>
      <c r="JEJ379" s="24"/>
      <c r="JEK379" s="24"/>
      <c r="JEL379" s="24"/>
      <c r="JEM379" s="24"/>
      <c r="JEN379" s="24"/>
      <c r="JEO379" s="24"/>
      <c r="JEP379" s="24"/>
      <c r="JEQ379" s="24"/>
      <c r="JER379" s="24"/>
      <c r="JES379" s="24"/>
      <c r="JET379" s="24"/>
      <c r="JEU379" s="24"/>
      <c r="JEV379" s="24"/>
      <c r="JEW379" s="24"/>
      <c r="JEX379" s="24"/>
      <c r="JFB379" s="3"/>
      <c r="JFC379" s="31"/>
      <c r="JFD379" s="5"/>
      <c r="JFE379" s="9"/>
      <c r="JFH379" s="2"/>
      <c r="JFK379" s="24"/>
      <c r="JFL379" s="24"/>
      <c r="JFM379" s="31"/>
      <c r="JFN379" s="24"/>
      <c r="JFO379" s="24"/>
      <c r="JFP379" s="24"/>
      <c r="JFQ379" s="24"/>
      <c r="JFR379" s="24"/>
      <c r="JFS379" s="24"/>
      <c r="JFT379" s="24"/>
      <c r="JFU379" s="24"/>
      <c r="JFV379" s="24"/>
      <c r="JFW379" s="24"/>
      <c r="JFX379" s="24"/>
      <c r="JFY379" s="24"/>
      <c r="JFZ379" s="24"/>
      <c r="JGA379" s="24"/>
      <c r="JGB379" s="24"/>
      <c r="JGF379" s="3"/>
      <c r="JGG379" s="31"/>
      <c r="JGH379" s="5"/>
      <c r="JGI379" s="9"/>
      <c r="JGL379" s="2"/>
      <c r="JGO379" s="24"/>
      <c r="JGP379" s="24"/>
      <c r="JGQ379" s="31"/>
      <c r="JGR379" s="24"/>
      <c r="JGS379" s="24"/>
      <c r="JGT379" s="24"/>
      <c r="JGU379" s="24"/>
      <c r="JGV379" s="24"/>
      <c r="JGW379" s="24"/>
      <c r="JGX379" s="24"/>
      <c r="JGY379" s="24"/>
      <c r="JGZ379" s="24"/>
      <c r="JHA379" s="24"/>
      <c r="JHB379" s="24"/>
      <c r="JHC379" s="24"/>
      <c r="JHD379" s="24"/>
      <c r="JHE379" s="24"/>
      <c r="JHF379" s="24"/>
      <c r="JHJ379" s="3"/>
      <c r="JHK379" s="31"/>
      <c r="JHL379" s="5"/>
      <c r="JHM379" s="9"/>
      <c r="JHP379" s="2"/>
      <c r="JHS379" s="24"/>
      <c r="JHT379" s="24"/>
      <c r="JHU379" s="31"/>
      <c r="JHV379" s="24"/>
      <c r="JHW379" s="24"/>
      <c r="JHX379" s="24"/>
      <c r="JHY379" s="24"/>
      <c r="JHZ379" s="24"/>
      <c r="JIA379" s="24"/>
      <c r="JIB379" s="24"/>
      <c r="JIC379" s="24"/>
      <c r="JID379" s="24"/>
      <c r="JIE379" s="24"/>
      <c r="JIF379" s="24"/>
      <c r="JIG379" s="24"/>
      <c r="JIH379" s="24"/>
      <c r="JII379" s="24"/>
      <c r="JIJ379" s="24"/>
      <c r="JIN379" s="3"/>
      <c r="JIO379" s="31"/>
      <c r="JIP379" s="5"/>
      <c r="JIQ379" s="9"/>
      <c r="JIT379" s="2"/>
      <c r="JIW379" s="24"/>
      <c r="JIX379" s="24"/>
      <c r="JIY379" s="31"/>
      <c r="JIZ379" s="24"/>
      <c r="JJA379" s="24"/>
      <c r="JJB379" s="24"/>
      <c r="JJC379" s="24"/>
      <c r="JJD379" s="24"/>
      <c r="JJE379" s="24"/>
      <c r="JJF379" s="24"/>
      <c r="JJG379" s="24"/>
      <c r="JJH379" s="24"/>
      <c r="JJI379" s="24"/>
      <c r="JJJ379" s="24"/>
      <c r="JJK379" s="24"/>
      <c r="JJL379" s="24"/>
      <c r="JJM379" s="24"/>
      <c r="JJN379" s="24"/>
      <c r="JJR379" s="3"/>
      <c r="JJS379" s="31"/>
      <c r="JJT379" s="5"/>
      <c r="JJU379" s="9"/>
      <c r="JJX379" s="2"/>
      <c r="JKA379" s="24"/>
      <c r="JKB379" s="24"/>
      <c r="JKC379" s="31"/>
      <c r="JKD379" s="24"/>
      <c r="JKE379" s="24"/>
      <c r="JKF379" s="24"/>
      <c r="JKG379" s="24"/>
      <c r="JKH379" s="24"/>
      <c r="JKI379" s="24"/>
      <c r="JKJ379" s="24"/>
      <c r="JKK379" s="24"/>
      <c r="JKL379" s="24"/>
      <c r="JKM379" s="24"/>
      <c r="JKN379" s="24"/>
      <c r="JKO379" s="24"/>
      <c r="JKP379" s="24"/>
      <c r="JKQ379" s="24"/>
      <c r="JKR379" s="24"/>
      <c r="JKV379" s="3"/>
      <c r="JKW379" s="31"/>
      <c r="JKX379" s="5"/>
      <c r="JKY379" s="9"/>
      <c r="JLB379" s="2"/>
      <c r="JLE379" s="24"/>
      <c r="JLF379" s="24"/>
      <c r="JLG379" s="31"/>
      <c r="JLH379" s="24"/>
      <c r="JLI379" s="24"/>
      <c r="JLJ379" s="24"/>
      <c r="JLK379" s="24"/>
      <c r="JLL379" s="24"/>
      <c r="JLM379" s="24"/>
      <c r="JLN379" s="24"/>
      <c r="JLO379" s="24"/>
      <c r="JLP379" s="24"/>
      <c r="JLQ379" s="24"/>
      <c r="JLR379" s="24"/>
      <c r="JLS379" s="24"/>
      <c r="JLT379" s="24"/>
      <c r="JLU379" s="24"/>
      <c r="JLV379" s="24"/>
      <c r="JLZ379" s="3"/>
      <c r="JMA379" s="31"/>
      <c r="JMB379" s="5"/>
      <c r="JMC379" s="9"/>
      <c r="JMF379" s="2"/>
      <c r="JMI379" s="24"/>
      <c r="JMJ379" s="24"/>
      <c r="JMK379" s="31"/>
      <c r="JML379" s="24"/>
      <c r="JMM379" s="24"/>
      <c r="JMN379" s="24"/>
      <c r="JMO379" s="24"/>
      <c r="JMP379" s="24"/>
      <c r="JMQ379" s="24"/>
      <c r="JMR379" s="24"/>
      <c r="JMS379" s="24"/>
      <c r="JMT379" s="24"/>
      <c r="JMU379" s="24"/>
      <c r="JMV379" s="24"/>
      <c r="JMW379" s="24"/>
      <c r="JMX379" s="24"/>
      <c r="JMY379" s="24"/>
      <c r="JMZ379" s="24"/>
      <c r="JND379" s="3"/>
      <c r="JNE379" s="31"/>
      <c r="JNF379" s="5"/>
      <c r="JNG379" s="9"/>
      <c r="JNJ379" s="2"/>
      <c r="JNM379" s="24"/>
      <c r="JNN379" s="24"/>
      <c r="JNO379" s="31"/>
      <c r="JNP379" s="24"/>
      <c r="JNQ379" s="24"/>
      <c r="JNR379" s="24"/>
      <c r="JNS379" s="24"/>
      <c r="JNT379" s="24"/>
      <c r="JNU379" s="24"/>
      <c r="JNV379" s="24"/>
      <c r="JNW379" s="24"/>
      <c r="JNX379" s="24"/>
      <c r="JNY379" s="24"/>
      <c r="JNZ379" s="24"/>
      <c r="JOA379" s="24"/>
      <c r="JOB379" s="24"/>
      <c r="JOC379" s="24"/>
      <c r="JOD379" s="24"/>
      <c r="JOH379" s="3"/>
      <c r="JOI379" s="31"/>
      <c r="JOJ379" s="5"/>
      <c r="JOK379" s="9"/>
      <c r="JON379" s="2"/>
      <c r="JOQ379" s="24"/>
      <c r="JOR379" s="24"/>
      <c r="JOS379" s="31"/>
      <c r="JOT379" s="24"/>
      <c r="JOU379" s="24"/>
      <c r="JOV379" s="24"/>
      <c r="JOW379" s="24"/>
      <c r="JOX379" s="24"/>
      <c r="JOY379" s="24"/>
      <c r="JOZ379" s="24"/>
      <c r="JPA379" s="24"/>
      <c r="JPB379" s="24"/>
      <c r="JPC379" s="24"/>
      <c r="JPD379" s="24"/>
      <c r="JPE379" s="24"/>
      <c r="JPF379" s="24"/>
      <c r="JPG379" s="24"/>
      <c r="JPH379" s="24"/>
      <c r="JPL379" s="3"/>
      <c r="JPM379" s="31"/>
      <c r="JPN379" s="5"/>
      <c r="JPO379" s="9"/>
      <c r="JPR379" s="2"/>
      <c r="JPU379" s="24"/>
      <c r="JPV379" s="24"/>
      <c r="JPW379" s="31"/>
      <c r="JPX379" s="24"/>
      <c r="JPY379" s="24"/>
      <c r="JPZ379" s="24"/>
      <c r="JQA379" s="24"/>
      <c r="JQB379" s="24"/>
      <c r="JQC379" s="24"/>
      <c r="JQD379" s="24"/>
      <c r="JQE379" s="24"/>
      <c r="JQF379" s="24"/>
      <c r="JQG379" s="24"/>
      <c r="JQH379" s="24"/>
      <c r="JQI379" s="24"/>
      <c r="JQJ379" s="24"/>
      <c r="JQK379" s="24"/>
      <c r="JQL379" s="24"/>
      <c r="JQP379" s="3"/>
      <c r="JQQ379" s="31"/>
      <c r="JQR379" s="5"/>
      <c r="JQS379" s="9"/>
      <c r="JQV379" s="2"/>
      <c r="JQY379" s="24"/>
      <c r="JQZ379" s="24"/>
      <c r="JRA379" s="31"/>
      <c r="JRB379" s="24"/>
      <c r="JRC379" s="24"/>
      <c r="JRD379" s="24"/>
      <c r="JRE379" s="24"/>
      <c r="JRF379" s="24"/>
      <c r="JRG379" s="24"/>
      <c r="JRH379" s="24"/>
      <c r="JRI379" s="24"/>
      <c r="JRJ379" s="24"/>
      <c r="JRK379" s="24"/>
      <c r="JRL379" s="24"/>
      <c r="JRM379" s="24"/>
      <c r="JRN379" s="24"/>
      <c r="JRO379" s="24"/>
      <c r="JRP379" s="24"/>
      <c r="JRT379" s="3"/>
      <c r="JRU379" s="31"/>
      <c r="JRV379" s="5"/>
      <c r="JRW379" s="9"/>
      <c r="JRZ379" s="2"/>
      <c r="JSC379" s="24"/>
      <c r="JSD379" s="24"/>
      <c r="JSE379" s="31"/>
      <c r="JSF379" s="24"/>
      <c r="JSG379" s="24"/>
      <c r="JSH379" s="24"/>
      <c r="JSI379" s="24"/>
      <c r="JSJ379" s="24"/>
      <c r="JSK379" s="24"/>
      <c r="JSL379" s="24"/>
      <c r="JSM379" s="24"/>
      <c r="JSN379" s="24"/>
      <c r="JSO379" s="24"/>
      <c r="JSP379" s="24"/>
      <c r="JSQ379" s="24"/>
      <c r="JSR379" s="24"/>
      <c r="JSS379" s="24"/>
      <c r="JST379" s="24"/>
      <c r="JSX379" s="3"/>
      <c r="JSY379" s="31"/>
      <c r="JSZ379" s="5"/>
      <c r="JTA379" s="9"/>
      <c r="JTD379" s="2"/>
      <c r="JTG379" s="24"/>
      <c r="JTH379" s="24"/>
      <c r="JTI379" s="31"/>
      <c r="JTJ379" s="24"/>
      <c r="JTK379" s="24"/>
      <c r="JTL379" s="24"/>
      <c r="JTM379" s="24"/>
      <c r="JTN379" s="24"/>
      <c r="JTO379" s="24"/>
      <c r="JTP379" s="24"/>
      <c r="JTQ379" s="24"/>
      <c r="JTR379" s="24"/>
      <c r="JTS379" s="24"/>
      <c r="JTT379" s="24"/>
      <c r="JTU379" s="24"/>
      <c r="JTV379" s="24"/>
      <c r="JTW379" s="24"/>
      <c r="JTX379" s="24"/>
      <c r="JUB379" s="3"/>
      <c r="JUC379" s="31"/>
      <c r="JUD379" s="5"/>
      <c r="JUE379" s="9"/>
      <c r="JUH379" s="2"/>
      <c r="JUK379" s="24"/>
      <c r="JUL379" s="24"/>
      <c r="JUM379" s="31"/>
      <c r="JUN379" s="24"/>
      <c r="JUO379" s="24"/>
      <c r="JUP379" s="24"/>
      <c r="JUQ379" s="24"/>
      <c r="JUR379" s="24"/>
      <c r="JUS379" s="24"/>
      <c r="JUT379" s="24"/>
      <c r="JUU379" s="24"/>
      <c r="JUV379" s="24"/>
      <c r="JUW379" s="24"/>
      <c r="JUX379" s="24"/>
      <c r="JUY379" s="24"/>
      <c r="JUZ379" s="24"/>
      <c r="JVA379" s="24"/>
      <c r="JVB379" s="24"/>
      <c r="JVF379" s="3"/>
      <c r="JVG379" s="31"/>
      <c r="JVH379" s="5"/>
      <c r="JVI379" s="9"/>
      <c r="JVL379" s="2"/>
      <c r="JVO379" s="24"/>
      <c r="JVP379" s="24"/>
      <c r="JVQ379" s="31"/>
      <c r="JVR379" s="24"/>
      <c r="JVS379" s="24"/>
      <c r="JVT379" s="24"/>
      <c r="JVU379" s="24"/>
      <c r="JVV379" s="24"/>
      <c r="JVW379" s="24"/>
      <c r="JVX379" s="24"/>
      <c r="JVY379" s="24"/>
      <c r="JVZ379" s="24"/>
      <c r="JWA379" s="24"/>
      <c r="JWB379" s="24"/>
      <c r="JWC379" s="24"/>
      <c r="JWD379" s="24"/>
      <c r="JWE379" s="24"/>
      <c r="JWF379" s="24"/>
      <c r="JWJ379" s="3"/>
      <c r="JWK379" s="31"/>
      <c r="JWL379" s="5"/>
      <c r="JWM379" s="9"/>
      <c r="JWP379" s="2"/>
      <c r="JWS379" s="24"/>
      <c r="JWT379" s="24"/>
      <c r="JWU379" s="31"/>
      <c r="JWV379" s="24"/>
      <c r="JWW379" s="24"/>
      <c r="JWX379" s="24"/>
      <c r="JWY379" s="24"/>
      <c r="JWZ379" s="24"/>
      <c r="JXA379" s="24"/>
      <c r="JXB379" s="24"/>
      <c r="JXC379" s="24"/>
      <c r="JXD379" s="24"/>
      <c r="JXE379" s="24"/>
      <c r="JXF379" s="24"/>
      <c r="JXG379" s="24"/>
      <c r="JXH379" s="24"/>
      <c r="JXI379" s="24"/>
      <c r="JXJ379" s="24"/>
      <c r="JXN379" s="3"/>
      <c r="JXO379" s="31"/>
      <c r="JXP379" s="5"/>
      <c r="JXQ379" s="9"/>
      <c r="JXT379" s="2"/>
      <c r="JXW379" s="24"/>
      <c r="JXX379" s="24"/>
      <c r="JXY379" s="31"/>
      <c r="JXZ379" s="24"/>
      <c r="JYA379" s="24"/>
      <c r="JYB379" s="24"/>
      <c r="JYC379" s="24"/>
      <c r="JYD379" s="24"/>
      <c r="JYE379" s="24"/>
      <c r="JYF379" s="24"/>
      <c r="JYG379" s="24"/>
      <c r="JYH379" s="24"/>
      <c r="JYI379" s="24"/>
      <c r="JYJ379" s="24"/>
      <c r="JYK379" s="24"/>
      <c r="JYL379" s="24"/>
      <c r="JYM379" s="24"/>
      <c r="JYN379" s="24"/>
      <c r="JYR379" s="3"/>
      <c r="JYS379" s="31"/>
      <c r="JYT379" s="5"/>
      <c r="JYU379" s="9"/>
      <c r="JYX379" s="2"/>
      <c r="JZA379" s="24"/>
      <c r="JZB379" s="24"/>
      <c r="JZC379" s="31"/>
      <c r="JZD379" s="24"/>
      <c r="JZE379" s="24"/>
      <c r="JZF379" s="24"/>
      <c r="JZG379" s="24"/>
      <c r="JZH379" s="24"/>
      <c r="JZI379" s="24"/>
      <c r="JZJ379" s="24"/>
      <c r="JZK379" s="24"/>
      <c r="JZL379" s="24"/>
      <c r="JZM379" s="24"/>
      <c r="JZN379" s="24"/>
      <c r="JZO379" s="24"/>
      <c r="JZP379" s="24"/>
      <c r="JZQ379" s="24"/>
      <c r="JZR379" s="24"/>
      <c r="JZV379" s="3"/>
      <c r="JZW379" s="31"/>
      <c r="JZX379" s="5"/>
      <c r="JZY379" s="9"/>
      <c r="KAB379" s="2"/>
      <c r="KAE379" s="24"/>
      <c r="KAF379" s="24"/>
      <c r="KAG379" s="31"/>
      <c r="KAH379" s="24"/>
      <c r="KAI379" s="24"/>
      <c r="KAJ379" s="24"/>
      <c r="KAK379" s="24"/>
      <c r="KAL379" s="24"/>
      <c r="KAM379" s="24"/>
      <c r="KAN379" s="24"/>
      <c r="KAO379" s="24"/>
      <c r="KAP379" s="24"/>
      <c r="KAQ379" s="24"/>
      <c r="KAR379" s="24"/>
      <c r="KAS379" s="24"/>
      <c r="KAT379" s="24"/>
      <c r="KAU379" s="24"/>
      <c r="KAV379" s="24"/>
      <c r="KAZ379" s="3"/>
      <c r="KBA379" s="31"/>
      <c r="KBB379" s="5"/>
      <c r="KBC379" s="9"/>
      <c r="KBF379" s="2"/>
      <c r="KBI379" s="24"/>
      <c r="KBJ379" s="24"/>
      <c r="KBK379" s="31"/>
      <c r="KBL379" s="24"/>
      <c r="KBM379" s="24"/>
      <c r="KBN379" s="24"/>
      <c r="KBO379" s="24"/>
      <c r="KBP379" s="24"/>
      <c r="KBQ379" s="24"/>
      <c r="KBR379" s="24"/>
      <c r="KBS379" s="24"/>
      <c r="KBT379" s="24"/>
      <c r="KBU379" s="24"/>
      <c r="KBV379" s="24"/>
      <c r="KBW379" s="24"/>
      <c r="KBX379" s="24"/>
      <c r="KBY379" s="24"/>
      <c r="KBZ379" s="24"/>
      <c r="KCD379" s="3"/>
      <c r="KCE379" s="31"/>
      <c r="KCF379" s="5"/>
      <c r="KCG379" s="9"/>
      <c r="KCJ379" s="2"/>
      <c r="KCM379" s="24"/>
      <c r="KCN379" s="24"/>
      <c r="KCO379" s="31"/>
      <c r="KCP379" s="24"/>
      <c r="KCQ379" s="24"/>
      <c r="KCR379" s="24"/>
      <c r="KCS379" s="24"/>
      <c r="KCT379" s="24"/>
      <c r="KCU379" s="24"/>
      <c r="KCV379" s="24"/>
      <c r="KCW379" s="24"/>
      <c r="KCX379" s="24"/>
      <c r="KCY379" s="24"/>
      <c r="KCZ379" s="24"/>
      <c r="KDA379" s="24"/>
      <c r="KDB379" s="24"/>
      <c r="KDC379" s="24"/>
      <c r="KDD379" s="24"/>
      <c r="KDH379" s="3"/>
      <c r="KDI379" s="31"/>
      <c r="KDJ379" s="5"/>
      <c r="KDK379" s="9"/>
      <c r="KDN379" s="2"/>
      <c r="KDQ379" s="24"/>
      <c r="KDR379" s="24"/>
      <c r="KDS379" s="31"/>
      <c r="KDT379" s="24"/>
      <c r="KDU379" s="24"/>
      <c r="KDV379" s="24"/>
      <c r="KDW379" s="24"/>
      <c r="KDX379" s="24"/>
      <c r="KDY379" s="24"/>
      <c r="KDZ379" s="24"/>
      <c r="KEA379" s="24"/>
      <c r="KEB379" s="24"/>
      <c r="KEC379" s="24"/>
      <c r="KED379" s="24"/>
      <c r="KEE379" s="24"/>
      <c r="KEF379" s="24"/>
      <c r="KEG379" s="24"/>
      <c r="KEH379" s="24"/>
      <c r="KEL379" s="3"/>
      <c r="KEM379" s="31"/>
      <c r="KEN379" s="5"/>
      <c r="KEO379" s="9"/>
      <c r="KER379" s="2"/>
      <c r="KEU379" s="24"/>
      <c r="KEV379" s="24"/>
      <c r="KEW379" s="31"/>
      <c r="KEX379" s="24"/>
      <c r="KEY379" s="24"/>
      <c r="KEZ379" s="24"/>
      <c r="KFA379" s="24"/>
      <c r="KFB379" s="24"/>
      <c r="KFC379" s="24"/>
      <c r="KFD379" s="24"/>
      <c r="KFE379" s="24"/>
      <c r="KFF379" s="24"/>
      <c r="KFG379" s="24"/>
      <c r="KFH379" s="24"/>
      <c r="KFI379" s="24"/>
      <c r="KFJ379" s="24"/>
      <c r="KFK379" s="24"/>
      <c r="KFL379" s="24"/>
      <c r="KFP379" s="3"/>
      <c r="KFQ379" s="31"/>
      <c r="KFR379" s="5"/>
      <c r="KFS379" s="9"/>
      <c r="KFV379" s="2"/>
      <c r="KFY379" s="24"/>
      <c r="KFZ379" s="24"/>
      <c r="KGA379" s="31"/>
      <c r="KGB379" s="24"/>
      <c r="KGC379" s="24"/>
      <c r="KGD379" s="24"/>
      <c r="KGE379" s="24"/>
      <c r="KGF379" s="24"/>
      <c r="KGG379" s="24"/>
      <c r="KGH379" s="24"/>
      <c r="KGI379" s="24"/>
      <c r="KGJ379" s="24"/>
      <c r="KGK379" s="24"/>
      <c r="KGL379" s="24"/>
      <c r="KGM379" s="24"/>
      <c r="KGN379" s="24"/>
      <c r="KGO379" s="24"/>
      <c r="KGP379" s="24"/>
      <c r="KGT379" s="3"/>
      <c r="KGU379" s="31"/>
      <c r="KGV379" s="5"/>
      <c r="KGW379" s="9"/>
      <c r="KGZ379" s="2"/>
      <c r="KHC379" s="24"/>
      <c r="KHD379" s="24"/>
      <c r="KHE379" s="31"/>
      <c r="KHF379" s="24"/>
      <c r="KHG379" s="24"/>
      <c r="KHH379" s="24"/>
      <c r="KHI379" s="24"/>
      <c r="KHJ379" s="24"/>
      <c r="KHK379" s="24"/>
      <c r="KHL379" s="24"/>
      <c r="KHM379" s="24"/>
      <c r="KHN379" s="24"/>
      <c r="KHO379" s="24"/>
      <c r="KHP379" s="24"/>
      <c r="KHQ379" s="24"/>
      <c r="KHR379" s="24"/>
      <c r="KHS379" s="24"/>
      <c r="KHT379" s="24"/>
      <c r="KHX379" s="3"/>
      <c r="KHY379" s="31"/>
      <c r="KHZ379" s="5"/>
      <c r="KIA379" s="9"/>
      <c r="KID379" s="2"/>
      <c r="KIG379" s="24"/>
      <c r="KIH379" s="24"/>
      <c r="KII379" s="31"/>
      <c r="KIJ379" s="24"/>
      <c r="KIK379" s="24"/>
      <c r="KIL379" s="24"/>
      <c r="KIM379" s="24"/>
      <c r="KIN379" s="24"/>
      <c r="KIO379" s="24"/>
      <c r="KIP379" s="24"/>
      <c r="KIQ379" s="24"/>
      <c r="KIR379" s="24"/>
      <c r="KIS379" s="24"/>
      <c r="KIT379" s="24"/>
      <c r="KIU379" s="24"/>
      <c r="KIV379" s="24"/>
      <c r="KIW379" s="24"/>
      <c r="KIX379" s="24"/>
      <c r="KJB379" s="3"/>
      <c r="KJC379" s="31"/>
      <c r="KJD379" s="5"/>
      <c r="KJE379" s="9"/>
      <c r="KJH379" s="2"/>
      <c r="KJK379" s="24"/>
      <c r="KJL379" s="24"/>
      <c r="KJM379" s="31"/>
      <c r="KJN379" s="24"/>
      <c r="KJO379" s="24"/>
      <c r="KJP379" s="24"/>
      <c r="KJQ379" s="24"/>
      <c r="KJR379" s="24"/>
      <c r="KJS379" s="24"/>
      <c r="KJT379" s="24"/>
      <c r="KJU379" s="24"/>
      <c r="KJV379" s="24"/>
      <c r="KJW379" s="24"/>
      <c r="KJX379" s="24"/>
      <c r="KJY379" s="24"/>
      <c r="KJZ379" s="24"/>
      <c r="KKA379" s="24"/>
      <c r="KKB379" s="24"/>
      <c r="KKF379" s="3"/>
      <c r="KKG379" s="31"/>
      <c r="KKH379" s="5"/>
      <c r="KKI379" s="9"/>
      <c r="KKL379" s="2"/>
      <c r="KKO379" s="24"/>
      <c r="KKP379" s="24"/>
      <c r="KKQ379" s="31"/>
      <c r="KKR379" s="24"/>
      <c r="KKS379" s="24"/>
      <c r="KKT379" s="24"/>
      <c r="KKU379" s="24"/>
      <c r="KKV379" s="24"/>
      <c r="KKW379" s="24"/>
      <c r="KKX379" s="24"/>
      <c r="KKY379" s="24"/>
      <c r="KKZ379" s="24"/>
      <c r="KLA379" s="24"/>
      <c r="KLB379" s="24"/>
      <c r="KLC379" s="24"/>
      <c r="KLD379" s="24"/>
      <c r="KLE379" s="24"/>
      <c r="KLF379" s="24"/>
      <c r="KLJ379" s="3"/>
      <c r="KLK379" s="31"/>
      <c r="KLL379" s="5"/>
      <c r="KLM379" s="9"/>
      <c r="KLP379" s="2"/>
      <c r="KLS379" s="24"/>
      <c r="KLT379" s="24"/>
      <c r="KLU379" s="31"/>
      <c r="KLV379" s="24"/>
      <c r="KLW379" s="24"/>
      <c r="KLX379" s="24"/>
      <c r="KLY379" s="24"/>
      <c r="KLZ379" s="24"/>
      <c r="KMA379" s="24"/>
      <c r="KMB379" s="24"/>
      <c r="KMC379" s="24"/>
      <c r="KMD379" s="24"/>
      <c r="KME379" s="24"/>
      <c r="KMF379" s="24"/>
      <c r="KMG379" s="24"/>
      <c r="KMH379" s="24"/>
      <c r="KMI379" s="24"/>
      <c r="KMJ379" s="24"/>
      <c r="KMN379" s="3"/>
      <c r="KMO379" s="31"/>
      <c r="KMP379" s="5"/>
      <c r="KMQ379" s="9"/>
      <c r="KMT379" s="2"/>
      <c r="KMW379" s="24"/>
      <c r="KMX379" s="24"/>
      <c r="KMY379" s="31"/>
      <c r="KMZ379" s="24"/>
      <c r="KNA379" s="24"/>
      <c r="KNB379" s="24"/>
      <c r="KNC379" s="24"/>
      <c r="KND379" s="24"/>
      <c r="KNE379" s="24"/>
      <c r="KNF379" s="24"/>
      <c r="KNG379" s="24"/>
      <c r="KNH379" s="24"/>
      <c r="KNI379" s="24"/>
      <c r="KNJ379" s="24"/>
      <c r="KNK379" s="24"/>
      <c r="KNL379" s="24"/>
      <c r="KNM379" s="24"/>
      <c r="KNN379" s="24"/>
      <c r="KNR379" s="3"/>
      <c r="KNS379" s="31"/>
      <c r="KNT379" s="5"/>
      <c r="KNU379" s="9"/>
      <c r="KNX379" s="2"/>
      <c r="KOA379" s="24"/>
      <c r="KOB379" s="24"/>
      <c r="KOC379" s="31"/>
      <c r="KOD379" s="24"/>
      <c r="KOE379" s="24"/>
      <c r="KOF379" s="24"/>
      <c r="KOG379" s="24"/>
      <c r="KOH379" s="24"/>
      <c r="KOI379" s="24"/>
      <c r="KOJ379" s="24"/>
      <c r="KOK379" s="24"/>
      <c r="KOL379" s="24"/>
      <c r="KOM379" s="24"/>
      <c r="KON379" s="24"/>
      <c r="KOO379" s="24"/>
      <c r="KOP379" s="24"/>
      <c r="KOQ379" s="24"/>
      <c r="KOR379" s="24"/>
      <c r="KOV379" s="3"/>
      <c r="KOW379" s="31"/>
      <c r="KOX379" s="5"/>
      <c r="KOY379" s="9"/>
      <c r="KPB379" s="2"/>
      <c r="KPE379" s="24"/>
      <c r="KPF379" s="24"/>
      <c r="KPG379" s="31"/>
      <c r="KPH379" s="24"/>
      <c r="KPI379" s="24"/>
      <c r="KPJ379" s="24"/>
      <c r="KPK379" s="24"/>
      <c r="KPL379" s="24"/>
      <c r="KPM379" s="24"/>
      <c r="KPN379" s="24"/>
      <c r="KPO379" s="24"/>
      <c r="KPP379" s="24"/>
      <c r="KPQ379" s="24"/>
      <c r="KPR379" s="24"/>
      <c r="KPS379" s="24"/>
      <c r="KPT379" s="24"/>
      <c r="KPU379" s="24"/>
      <c r="KPV379" s="24"/>
      <c r="KPZ379" s="3"/>
      <c r="KQA379" s="31"/>
      <c r="KQB379" s="5"/>
      <c r="KQC379" s="9"/>
      <c r="KQF379" s="2"/>
      <c r="KQI379" s="24"/>
      <c r="KQJ379" s="24"/>
      <c r="KQK379" s="31"/>
      <c r="KQL379" s="24"/>
      <c r="KQM379" s="24"/>
      <c r="KQN379" s="24"/>
      <c r="KQO379" s="24"/>
      <c r="KQP379" s="24"/>
      <c r="KQQ379" s="24"/>
      <c r="KQR379" s="24"/>
      <c r="KQS379" s="24"/>
      <c r="KQT379" s="24"/>
      <c r="KQU379" s="24"/>
      <c r="KQV379" s="24"/>
      <c r="KQW379" s="24"/>
      <c r="KQX379" s="24"/>
      <c r="KQY379" s="24"/>
      <c r="KQZ379" s="24"/>
      <c r="KRD379" s="3"/>
      <c r="KRE379" s="31"/>
      <c r="KRF379" s="5"/>
      <c r="KRG379" s="9"/>
      <c r="KRJ379" s="2"/>
      <c r="KRM379" s="24"/>
      <c r="KRN379" s="24"/>
      <c r="KRO379" s="31"/>
      <c r="KRP379" s="24"/>
      <c r="KRQ379" s="24"/>
      <c r="KRR379" s="24"/>
      <c r="KRS379" s="24"/>
      <c r="KRT379" s="24"/>
      <c r="KRU379" s="24"/>
      <c r="KRV379" s="24"/>
      <c r="KRW379" s="24"/>
      <c r="KRX379" s="24"/>
      <c r="KRY379" s="24"/>
      <c r="KRZ379" s="24"/>
      <c r="KSA379" s="24"/>
      <c r="KSB379" s="24"/>
      <c r="KSC379" s="24"/>
      <c r="KSD379" s="24"/>
      <c r="KSH379" s="3"/>
      <c r="KSI379" s="31"/>
      <c r="KSJ379" s="5"/>
      <c r="KSK379" s="9"/>
      <c r="KSN379" s="2"/>
      <c r="KSQ379" s="24"/>
      <c r="KSR379" s="24"/>
      <c r="KSS379" s="31"/>
      <c r="KST379" s="24"/>
      <c r="KSU379" s="24"/>
      <c r="KSV379" s="24"/>
      <c r="KSW379" s="24"/>
      <c r="KSX379" s="24"/>
      <c r="KSY379" s="24"/>
      <c r="KSZ379" s="24"/>
      <c r="KTA379" s="24"/>
      <c r="KTB379" s="24"/>
      <c r="KTC379" s="24"/>
      <c r="KTD379" s="24"/>
      <c r="KTE379" s="24"/>
      <c r="KTF379" s="24"/>
      <c r="KTG379" s="24"/>
      <c r="KTH379" s="24"/>
      <c r="KTL379" s="3"/>
      <c r="KTM379" s="31"/>
      <c r="KTN379" s="5"/>
      <c r="KTO379" s="9"/>
      <c r="KTR379" s="2"/>
      <c r="KTU379" s="24"/>
      <c r="KTV379" s="24"/>
      <c r="KTW379" s="31"/>
      <c r="KTX379" s="24"/>
      <c r="KTY379" s="24"/>
      <c r="KTZ379" s="24"/>
      <c r="KUA379" s="24"/>
      <c r="KUB379" s="24"/>
      <c r="KUC379" s="24"/>
      <c r="KUD379" s="24"/>
      <c r="KUE379" s="24"/>
      <c r="KUF379" s="24"/>
      <c r="KUG379" s="24"/>
      <c r="KUH379" s="24"/>
      <c r="KUI379" s="24"/>
      <c r="KUJ379" s="24"/>
      <c r="KUK379" s="24"/>
      <c r="KUL379" s="24"/>
      <c r="KUP379" s="3"/>
      <c r="KUQ379" s="31"/>
      <c r="KUR379" s="5"/>
      <c r="KUS379" s="9"/>
      <c r="KUV379" s="2"/>
      <c r="KUY379" s="24"/>
      <c r="KUZ379" s="24"/>
      <c r="KVA379" s="31"/>
      <c r="KVB379" s="24"/>
      <c r="KVC379" s="24"/>
      <c r="KVD379" s="24"/>
      <c r="KVE379" s="24"/>
      <c r="KVF379" s="24"/>
      <c r="KVG379" s="24"/>
      <c r="KVH379" s="24"/>
      <c r="KVI379" s="24"/>
      <c r="KVJ379" s="24"/>
      <c r="KVK379" s="24"/>
      <c r="KVL379" s="24"/>
      <c r="KVM379" s="24"/>
      <c r="KVN379" s="24"/>
      <c r="KVO379" s="24"/>
      <c r="KVP379" s="24"/>
      <c r="KVT379" s="3"/>
      <c r="KVU379" s="31"/>
      <c r="KVV379" s="5"/>
      <c r="KVW379" s="9"/>
      <c r="KVZ379" s="2"/>
      <c r="KWC379" s="24"/>
      <c r="KWD379" s="24"/>
      <c r="KWE379" s="31"/>
      <c r="KWF379" s="24"/>
      <c r="KWG379" s="24"/>
      <c r="KWH379" s="24"/>
      <c r="KWI379" s="24"/>
      <c r="KWJ379" s="24"/>
      <c r="KWK379" s="24"/>
      <c r="KWL379" s="24"/>
      <c r="KWM379" s="24"/>
      <c r="KWN379" s="24"/>
      <c r="KWO379" s="24"/>
      <c r="KWP379" s="24"/>
      <c r="KWQ379" s="24"/>
      <c r="KWR379" s="24"/>
      <c r="KWS379" s="24"/>
      <c r="KWT379" s="24"/>
      <c r="KWX379" s="3"/>
      <c r="KWY379" s="31"/>
      <c r="KWZ379" s="5"/>
      <c r="KXA379" s="9"/>
      <c r="KXD379" s="2"/>
      <c r="KXG379" s="24"/>
      <c r="KXH379" s="24"/>
      <c r="KXI379" s="31"/>
      <c r="KXJ379" s="24"/>
      <c r="KXK379" s="24"/>
      <c r="KXL379" s="24"/>
      <c r="KXM379" s="24"/>
      <c r="KXN379" s="24"/>
      <c r="KXO379" s="24"/>
      <c r="KXP379" s="24"/>
      <c r="KXQ379" s="24"/>
      <c r="KXR379" s="24"/>
      <c r="KXS379" s="24"/>
      <c r="KXT379" s="24"/>
      <c r="KXU379" s="24"/>
      <c r="KXV379" s="24"/>
      <c r="KXW379" s="24"/>
      <c r="KXX379" s="24"/>
      <c r="KYB379" s="3"/>
      <c r="KYC379" s="31"/>
      <c r="KYD379" s="5"/>
      <c r="KYE379" s="9"/>
      <c r="KYH379" s="2"/>
      <c r="KYK379" s="24"/>
      <c r="KYL379" s="24"/>
      <c r="KYM379" s="31"/>
      <c r="KYN379" s="24"/>
      <c r="KYO379" s="24"/>
      <c r="KYP379" s="24"/>
      <c r="KYQ379" s="24"/>
      <c r="KYR379" s="24"/>
      <c r="KYS379" s="24"/>
      <c r="KYT379" s="24"/>
      <c r="KYU379" s="24"/>
      <c r="KYV379" s="24"/>
      <c r="KYW379" s="24"/>
      <c r="KYX379" s="24"/>
      <c r="KYY379" s="24"/>
      <c r="KYZ379" s="24"/>
      <c r="KZA379" s="24"/>
      <c r="KZB379" s="24"/>
      <c r="KZF379" s="3"/>
      <c r="KZG379" s="31"/>
      <c r="KZH379" s="5"/>
      <c r="KZI379" s="9"/>
      <c r="KZL379" s="2"/>
      <c r="KZO379" s="24"/>
      <c r="KZP379" s="24"/>
      <c r="KZQ379" s="31"/>
      <c r="KZR379" s="24"/>
      <c r="KZS379" s="24"/>
      <c r="KZT379" s="24"/>
      <c r="KZU379" s="24"/>
      <c r="KZV379" s="24"/>
      <c r="KZW379" s="24"/>
      <c r="KZX379" s="24"/>
      <c r="KZY379" s="24"/>
      <c r="KZZ379" s="24"/>
      <c r="LAA379" s="24"/>
      <c r="LAB379" s="24"/>
      <c r="LAC379" s="24"/>
      <c r="LAD379" s="24"/>
      <c r="LAE379" s="24"/>
      <c r="LAF379" s="24"/>
      <c r="LAJ379" s="3"/>
      <c r="LAK379" s="31"/>
      <c r="LAL379" s="5"/>
      <c r="LAM379" s="9"/>
      <c r="LAP379" s="2"/>
      <c r="LAS379" s="24"/>
      <c r="LAT379" s="24"/>
      <c r="LAU379" s="31"/>
      <c r="LAV379" s="24"/>
      <c r="LAW379" s="24"/>
      <c r="LAX379" s="24"/>
      <c r="LAY379" s="24"/>
      <c r="LAZ379" s="24"/>
      <c r="LBA379" s="24"/>
      <c r="LBB379" s="24"/>
      <c r="LBC379" s="24"/>
      <c r="LBD379" s="24"/>
      <c r="LBE379" s="24"/>
      <c r="LBF379" s="24"/>
      <c r="LBG379" s="24"/>
      <c r="LBH379" s="24"/>
      <c r="LBI379" s="24"/>
      <c r="LBJ379" s="24"/>
      <c r="LBN379" s="3"/>
      <c r="LBO379" s="31"/>
      <c r="LBP379" s="5"/>
      <c r="LBQ379" s="9"/>
      <c r="LBT379" s="2"/>
      <c r="LBW379" s="24"/>
      <c r="LBX379" s="24"/>
      <c r="LBY379" s="31"/>
      <c r="LBZ379" s="24"/>
      <c r="LCA379" s="24"/>
      <c r="LCB379" s="24"/>
      <c r="LCC379" s="24"/>
      <c r="LCD379" s="24"/>
      <c r="LCE379" s="24"/>
      <c r="LCF379" s="24"/>
      <c r="LCG379" s="24"/>
      <c r="LCH379" s="24"/>
      <c r="LCI379" s="24"/>
      <c r="LCJ379" s="24"/>
      <c r="LCK379" s="24"/>
      <c r="LCL379" s="24"/>
      <c r="LCM379" s="24"/>
      <c r="LCN379" s="24"/>
      <c r="LCR379" s="3"/>
      <c r="LCS379" s="31"/>
      <c r="LCT379" s="5"/>
      <c r="LCU379" s="9"/>
      <c r="LCX379" s="2"/>
      <c r="LDA379" s="24"/>
      <c r="LDB379" s="24"/>
      <c r="LDC379" s="31"/>
      <c r="LDD379" s="24"/>
      <c r="LDE379" s="24"/>
      <c r="LDF379" s="24"/>
      <c r="LDG379" s="24"/>
      <c r="LDH379" s="24"/>
      <c r="LDI379" s="24"/>
      <c r="LDJ379" s="24"/>
      <c r="LDK379" s="24"/>
      <c r="LDL379" s="24"/>
      <c r="LDM379" s="24"/>
      <c r="LDN379" s="24"/>
      <c r="LDO379" s="24"/>
      <c r="LDP379" s="24"/>
      <c r="LDQ379" s="24"/>
      <c r="LDR379" s="24"/>
      <c r="LDV379" s="3"/>
      <c r="LDW379" s="31"/>
      <c r="LDX379" s="5"/>
      <c r="LDY379" s="9"/>
      <c r="LEB379" s="2"/>
      <c r="LEE379" s="24"/>
      <c r="LEF379" s="24"/>
      <c r="LEG379" s="31"/>
      <c r="LEH379" s="24"/>
      <c r="LEI379" s="24"/>
      <c r="LEJ379" s="24"/>
      <c r="LEK379" s="24"/>
      <c r="LEL379" s="24"/>
      <c r="LEM379" s="24"/>
      <c r="LEN379" s="24"/>
      <c r="LEO379" s="24"/>
      <c r="LEP379" s="24"/>
      <c r="LEQ379" s="24"/>
      <c r="LER379" s="24"/>
      <c r="LES379" s="24"/>
      <c r="LET379" s="24"/>
      <c r="LEU379" s="24"/>
      <c r="LEV379" s="24"/>
      <c r="LEZ379" s="3"/>
      <c r="LFA379" s="31"/>
      <c r="LFB379" s="5"/>
      <c r="LFC379" s="9"/>
      <c r="LFF379" s="2"/>
      <c r="LFI379" s="24"/>
      <c r="LFJ379" s="24"/>
      <c r="LFK379" s="31"/>
      <c r="LFL379" s="24"/>
      <c r="LFM379" s="24"/>
      <c r="LFN379" s="24"/>
      <c r="LFO379" s="24"/>
      <c r="LFP379" s="24"/>
      <c r="LFQ379" s="24"/>
      <c r="LFR379" s="24"/>
      <c r="LFS379" s="24"/>
      <c r="LFT379" s="24"/>
      <c r="LFU379" s="24"/>
      <c r="LFV379" s="24"/>
      <c r="LFW379" s="24"/>
      <c r="LFX379" s="24"/>
      <c r="LFY379" s="24"/>
      <c r="LFZ379" s="24"/>
      <c r="LGD379" s="3"/>
      <c r="LGE379" s="31"/>
      <c r="LGF379" s="5"/>
      <c r="LGG379" s="9"/>
      <c r="LGJ379" s="2"/>
      <c r="LGM379" s="24"/>
      <c r="LGN379" s="24"/>
      <c r="LGO379" s="31"/>
      <c r="LGP379" s="24"/>
      <c r="LGQ379" s="24"/>
      <c r="LGR379" s="24"/>
      <c r="LGS379" s="24"/>
      <c r="LGT379" s="24"/>
      <c r="LGU379" s="24"/>
      <c r="LGV379" s="24"/>
      <c r="LGW379" s="24"/>
      <c r="LGX379" s="24"/>
      <c r="LGY379" s="24"/>
      <c r="LGZ379" s="24"/>
      <c r="LHA379" s="24"/>
      <c r="LHB379" s="24"/>
      <c r="LHC379" s="24"/>
      <c r="LHD379" s="24"/>
      <c r="LHH379" s="3"/>
      <c r="LHI379" s="31"/>
      <c r="LHJ379" s="5"/>
      <c r="LHK379" s="9"/>
      <c r="LHN379" s="2"/>
      <c r="LHQ379" s="24"/>
      <c r="LHR379" s="24"/>
      <c r="LHS379" s="31"/>
      <c r="LHT379" s="24"/>
      <c r="LHU379" s="24"/>
      <c r="LHV379" s="24"/>
      <c r="LHW379" s="24"/>
      <c r="LHX379" s="24"/>
      <c r="LHY379" s="24"/>
      <c r="LHZ379" s="24"/>
      <c r="LIA379" s="24"/>
      <c r="LIB379" s="24"/>
      <c r="LIC379" s="24"/>
      <c r="LID379" s="24"/>
      <c r="LIE379" s="24"/>
      <c r="LIF379" s="24"/>
      <c r="LIG379" s="24"/>
      <c r="LIH379" s="24"/>
      <c r="LIL379" s="3"/>
      <c r="LIM379" s="31"/>
      <c r="LIN379" s="5"/>
      <c r="LIO379" s="9"/>
      <c r="LIR379" s="2"/>
      <c r="LIU379" s="24"/>
      <c r="LIV379" s="24"/>
      <c r="LIW379" s="31"/>
      <c r="LIX379" s="24"/>
      <c r="LIY379" s="24"/>
      <c r="LIZ379" s="24"/>
      <c r="LJA379" s="24"/>
      <c r="LJB379" s="24"/>
      <c r="LJC379" s="24"/>
      <c r="LJD379" s="24"/>
      <c r="LJE379" s="24"/>
      <c r="LJF379" s="24"/>
      <c r="LJG379" s="24"/>
      <c r="LJH379" s="24"/>
      <c r="LJI379" s="24"/>
      <c r="LJJ379" s="24"/>
      <c r="LJK379" s="24"/>
      <c r="LJL379" s="24"/>
      <c r="LJP379" s="3"/>
      <c r="LJQ379" s="31"/>
      <c r="LJR379" s="5"/>
      <c r="LJS379" s="9"/>
      <c r="LJV379" s="2"/>
      <c r="LJY379" s="24"/>
      <c r="LJZ379" s="24"/>
      <c r="LKA379" s="31"/>
      <c r="LKB379" s="24"/>
      <c r="LKC379" s="24"/>
      <c r="LKD379" s="24"/>
      <c r="LKE379" s="24"/>
      <c r="LKF379" s="24"/>
      <c r="LKG379" s="24"/>
      <c r="LKH379" s="24"/>
      <c r="LKI379" s="24"/>
      <c r="LKJ379" s="24"/>
      <c r="LKK379" s="24"/>
      <c r="LKL379" s="24"/>
      <c r="LKM379" s="24"/>
      <c r="LKN379" s="24"/>
      <c r="LKO379" s="24"/>
      <c r="LKP379" s="24"/>
      <c r="LKT379" s="3"/>
      <c r="LKU379" s="31"/>
      <c r="LKV379" s="5"/>
      <c r="LKW379" s="9"/>
      <c r="LKZ379" s="2"/>
      <c r="LLC379" s="24"/>
      <c r="LLD379" s="24"/>
      <c r="LLE379" s="31"/>
      <c r="LLF379" s="24"/>
      <c r="LLG379" s="24"/>
      <c r="LLH379" s="24"/>
      <c r="LLI379" s="24"/>
      <c r="LLJ379" s="24"/>
      <c r="LLK379" s="24"/>
      <c r="LLL379" s="24"/>
      <c r="LLM379" s="24"/>
      <c r="LLN379" s="24"/>
      <c r="LLO379" s="24"/>
      <c r="LLP379" s="24"/>
      <c r="LLQ379" s="24"/>
      <c r="LLR379" s="24"/>
      <c r="LLS379" s="24"/>
      <c r="LLT379" s="24"/>
      <c r="LLX379" s="3"/>
      <c r="LLY379" s="31"/>
      <c r="LLZ379" s="5"/>
      <c r="LMA379" s="9"/>
      <c r="LMD379" s="2"/>
      <c r="LMG379" s="24"/>
      <c r="LMH379" s="24"/>
      <c r="LMI379" s="31"/>
      <c r="LMJ379" s="24"/>
      <c r="LMK379" s="24"/>
      <c r="LML379" s="24"/>
      <c r="LMM379" s="24"/>
      <c r="LMN379" s="24"/>
      <c r="LMO379" s="24"/>
      <c r="LMP379" s="24"/>
      <c r="LMQ379" s="24"/>
      <c r="LMR379" s="24"/>
      <c r="LMS379" s="24"/>
      <c r="LMT379" s="24"/>
      <c r="LMU379" s="24"/>
      <c r="LMV379" s="24"/>
      <c r="LMW379" s="24"/>
      <c r="LMX379" s="24"/>
      <c r="LNB379" s="3"/>
      <c r="LNC379" s="31"/>
      <c r="LND379" s="5"/>
      <c r="LNE379" s="9"/>
      <c r="LNH379" s="2"/>
      <c r="LNK379" s="24"/>
      <c r="LNL379" s="24"/>
      <c r="LNM379" s="31"/>
      <c r="LNN379" s="24"/>
      <c r="LNO379" s="24"/>
      <c r="LNP379" s="24"/>
      <c r="LNQ379" s="24"/>
      <c r="LNR379" s="24"/>
      <c r="LNS379" s="24"/>
      <c r="LNT379" s="24"/>
      <c r="LNU379" s="24"/>
      <c r="LNV379" s="24"/>
      <c r="LNW379" s="24"/>
      <c r="LNX379" s="24"/>
      <c r="LNY379" s="24"/>
      <c r="LNZ379" s="24"/>
      <c r="LOA379" s="24"/>
      <c r="LOB379" s="24"/>
      <c r="LOF379" s="3"/>
      <c r="LOG379" s="31"/>
      <c r="LOH379" s="5"/>
      <c r="LOI379" s="9"/>
      <c r="LOL379" s="2"/>
      <c r="LOO379" s="24"/>
      <c r="LOP379" s="24"/>
      <c r="LOQ379" s="31"/>
      <c r="LOR379" s="24"/>
      <c r="LOS379" s="24"/>
      <c r="LOT379" s="24"/>
      <c r="LOU379" s="24"/>
      <c r="LOV379" s="24"/>
      <c r="LOW379" s="24"/>
      <c r="LOX379" s="24"/>
      <c r="LOY379" s="24"/>
      <c r="LOZ379" s="24"/>
      <c r="LPA379" s="24"/>
      <c r="LPB379" s="24"/>
      <c r="LPC379" s="24"/>
      <c r="LPD379" s="24"/>
      <c r="LPE379" s="24"/>
      <c r="LPF379" s="24"/>
      <c r="LPJ379" s="3"/>
      <c r="LPK379" s="31"/>
      <c r="LPL379" s="5"/>
      <c r="LPM379" s="9"/>
      <c r="LPP379" s="2"/>
      <c r="LPS379" s="24"/>
      <c r="LPT379" s="24"/>
      <c r="LPU379" s="31"/>
      <c r="LPV379" s="24"/>
      <c r="LPW379" s="24"/>
      <c r="LPX379" s="24"/>
      <c r="LPY379" s="24"/>
      <c r="LPZ379" s="24"/>
      <c r="LQA379" s="24"/>
      <c r="LQB379" s="24"/>
      <c r="LQC379" s="24"/>
      <c r="LQD379" s="24"/>
      <c r="LQE379" s="24"/>
      <c r="LQF379" s="24"/>
      <c r="LQG379" s="24"/>
      <c r="LQH379" s="24"/>
      <c r="LQI379" s="24"/>
      <c r="LQJ379" s="24"/>
      <c r="LQN379" s="3"/>
      <c r="LQO379" s="31"/>
      <c r="LQP379" s="5"/>
      <c r="LQQ379" s="9"/>
      <c r="LQT379" s="2"/>
      <c r="LQW379" s="24"/>
      <c r="LQX379" s="24"/>
      <c r="LQY379" s="31"/>
      <c r="LQZ379" s="24"/>
      <c r="LRA379" s="24"/>
      <c r="LRB379" s="24"/>
      <c r="LRC379" s="24"/>
      <c r="LRD379" s="24"/>
      <c r="LRE379" s="24"/>
      <c r="LRF379" s="24"/>
      <c r="LRG379" s="24"/>
      <c r="LRH379" s="24"/>
      <c r="LRI379" s="24"/>
      <c r="LRJ379" s="24"/>
      <c r="LRK379" s="24"/>
      <c r="LRL379" s="24"/>
      <c r="LRM379" s="24"/>
      <c r="LRN379" s="24"/>
      <c r="LRR379" s="3"/>
      <c r="LRS379" s="31"/>
      <c r="LRT379" s="5"/>
      <c r="LRU379" s="9"/>
      <c r="LRX379" s="2"/>
      <c r="LSA379" s="24"/>
      <c r="LSB379" s="24"/>
      <c r="LSC379" s="31"/>
      <c r="LSD379" s="24"/>
      <c r="LSE379" s="24"/>
      <c r="LSF379" s="24"/>
      <c r="LSG379" s="24"/>
      <c r="LSH379" s="24"/>
      <c r="LSI379" s="24"/>
      <c r="LSJ379" s="24"/>
      <c r="LSK379" s="24"/>
      <c r="LSL379" s="24"/>
      <c r="LSM379" s="24"/>
      <c r="LSN379" s="24"/>
      <c r="LSO379" s="24"/>
      <c r="LSP379" s="24"/>
      <c r="LSQ379" s="24"/>
      <c r="LSR379" s="24"/>
      <c r="LSV379" s="3"/>
      <c r="LSW379" s="31"/>
      <c r="LSX379" s="5"/>
      <c r="LSY379" s="9"/>
      <c r="LTB379" s="2"/>
      <c r="LTE379" s="24"/>
      <c r="LTF379" s="24"/>
      <c r="LTG379" s="31"/>
      <c r="LTH379" s="24"/>
      <c r="LTI379" s="24"/>
      <c r="LTJ379" s="24"/>
      <c r="LTK379" s="24"/>
      <c r="LTL379" s="24"/>
      <c r="LTM379" s="24"/>
      <c r="LTN379" s="24"/>
      <c r="LTO379" s="24"/>
      <c r="LTP379" s="24"/>
      <c r="LTQ379" s="24"/>
      <c r="LTR379" s="24"/>
      <c r="LTS379" s="24"/>
      <c r="LTT379" s="24"/>
      <c r="LTU379" s="24"/>
      <c r="LTV379" s="24"/>
      <c r="LTZ379" s="3"/>
      <c r="LUA379" s="31"/>
      <c r="LUB379" s="5"/>
      <c r="LUC379" s="9"/>
      <c r="LUF379" s="2"/>
      <c r="LUI379" s="24"/>
      <c r="LUJ379" s="24"/>
      <c r="LUK379" s="31"/>
      <c r="LUL379" s="24"/>
      <c r="LUM379" s="24"/>
      <c r="LUN379" s="24"/>
      <c r="LUO379" s="24"/>
      <c r="LUP379" s="24"/>
      <c r="LUQ379" s="24"/>
      <c r="LUR379" s="24"/>
      <c r="LUS379" s="24"/>
      <c r="LUT379" s="24"/>
      <c r="LUU379" s="24"/>
      <c r="LUV379" s="24"/>
      <c r="LUW379" s="24"/>
      <c r="LUX379" s="24"/>
      <c r="LUY379" s="24"/>
      <c r="LUZ379" s="24"/>
      <c r="LVD379" s="3"/>
      <c r="LVE379" s="31"/>
      <c r="LVF379" s="5"/>
      <c r="LVG379" s="9"/>
      <c r="LVJ379" s="2"/>
      <c r="LVM379" s="24"/>
      <c r="LVN379" s="24"/>
      <c r="LVO379" s="31"/>
      <c r="LVP379" s="24"/>
      <c r="LVQ379" s="24"/>
      <c r="LVR379" s="24"/>
      <c r="LVS379" s="24"/>
      <c r="LVT379" s="24"/>
      <c r="LVU379" s="24"/>
      <c r="LVV379" s="24"/>
      <c r="LVW379" s="24"/>
      <c r="LVX379" s="24"/>
      <c r="LVY379" s="24"/>
      <c r="LVZ379" s="24"/>
      <c r="LWA379" s="24"/>
      <c r="LWB379" s="24"/>
      <c r="LWC379" s="24"/>
      <c r="LWD379" s="24"/>
      <c r="LWH379" s="3"/>
      <c r="LWI379" s="31"/>
      <c r="LWJ379" s="5"/>
      <c r="LWK379" s="9"/>
      <c r="LWN379" s="2"/>
      <c r="LWQ379" s="24"/>
      <c r="LWR379" s="24"/>
      <c r="LWS379" s="31"/>
      <c r="LWT379" s="24"/>
      <c r="LWU379" s="24"/>
      <c r="LWV379" s="24"/>
      <c r="LWW379" s="24"/>
      <c r="LWX379" s="24"/>
      <c r="LWY379" s="24"/>
      <c r="LWZ379" s="24"/>
      <c r="LXA379" s="24"/>
      <c r="LXB379" s="24"/>
      <c r="LXC379" s="24"/>
      <c r="LXD379" s="24"/>
      <c r="LXE379" s="24"/>
      <c r="LXF379" s="24"/>
      <c r="LXG379" s="24"/>
      <c r="LXH379" s="24"/>
      <c r="LXL379" s="3"/>
      <c r="LXM379" s="31"/>
      <c r="LXN379" s="5"/>
      <c r="LXO379" s="9"/>
      <c r="LXR379" s="2"/>
      <c r="LXU379" s="24"/>
      <c r="LXV379" s="24"/>
      <c r="LXW379" s="31"/>
      <c r="LXX379" s="24"/>
      <c r="LXY379" s="24"/>
      <c r="LXZ379" s="24"/>
      <c r="LYA379" s="24"/>
      <c r="LYB379" s="24"/>
      <c r="LYC379" s="24"/>
      <c r="LYD379" s="24"/>
      <c r="LYE379" s="24"/>
      <c r="LYF379" s="24"/>
      <c r="LYG379" s="24"/>
      <c r="LYH379" s="24"/>
      <c r="LYI379" s="24"/>
      <c r="LYJ379" s="24"/>
      <c r="LYK379" s="24"/>
      <c r="LYL379" s="24"/>
      <c r="LYP379" s="3"/>
      <c r="LYQ379" s="31"/>
      <c r="LYR379" s="5"/>
      <c r="LYS379" s="9"/>
      <c r="LYV379" s="2"/>
      <c r="LYY379" s="24"/>
      <c r="LYZ379" s="24"/>
      <c r="LZA379" s="31"/>
      <c r="LZB379" s="24"/>
      <c r="LZC379" s="24"/>
      <c r="LZD379" s="24"/>
      <c r="LZE379" s="24"/>
      <c r="LZF379" s="24"/>
      <c r="LZG379" s="24"/>
      <c r="LZH379" s="24"/>
      <c r="LZI379" s="24"/>
      <c r="LZJ379" s="24"/>
      <c r="LZK379" s="24"/>
      <c r="LZL379" s="24"/>
      <c r="LZM379" s="24"/>
      <c r="LZN379" s="24"/>
      <c r="LZO379" s="24"/>
      <c r="LZP379" s="24"/>
      <c r="LZT379" s="3"/>
      <c r="LZU379" s="31"/>
      <c r="LZV379" s="5"/>
      <c r="LZW379" s="9"/>
      <c r="LZZ379" s="2"/>
      <c r="MAC379" s="24"/>
      <c r="MAD379" s="24"/>
      <c r="MAE379" s="31"/>
      <c r="MAF379" s="24"/>
      <c r="MAG379" s="24"/>
      <c r="MAH379" s="24"/>
      <c r="MAI379" s="24"/>
      <c r="MAJ379" s="24"/>
      <c r="MAK379" s="24"/>
      <c r="MAL379" s="24"/>
      <c r="MAM379" s="24"/>
      <c r="MAN379" s="24"/>
      <c r="MAO379" s="24"/>
      <c r="MAP379" s="24"/>
      <c r="MAQ379" s="24"/>
      <c r="MAR379" s="24"/>
      <c r="MAS379" s="24"/>
      <c r="MAT379" s="24"/>
      <c r="MAX379" s="3"/>
      <c r="MAY379" s="31"/>
      <c r="MAZ379" s="5"/>
      <c r="MBA379" s="9"/>
      <c r="MBD379" s="2"/>
      <c r="MBG379" s="24"/>
      <c r="MBH379" s="24"/>
      <c r="MBI379" s="31"/>
      <c r="MBJ379" s="24"/>
      <c r="MBK379" s="24"/>
      <c r="MBL379" s="24"/>
      <c r="MBM379" s="24"/>
      <c r="MBN379" s="24"/>
      <c r="MBO379" s="24"/>
      <c r="MBP379" s="24"/>
      <c r="MBQ379" s="24"/>
      <c r="MBR379" s="24"/>
      <c r="MBS379" s="24"/>
      <c r="MBT379" s="24"/>
      <c r="MBU379" s="24"/>
      <c r="MBV379" s="24"/>
      <c r="MBW379" s="24"/>
      <c r="MBX379" s="24"/>
      <c r="MCB379" s="3"/>
      <c r="MCC379" s="31"/>
      <c r="MCD379" s="5"/>
      <c r="MCE379" s="9"/>
      <c r="MCH379" s="2"/>
      <c r="MCK379" s="24"/>
      <c r="MCL379" s="24"/>
      <c r="MCM379" s="31"/>
      <c r="MCN379" s="24"/>
      <c r="MCO379" s="24"/>
      <c r="MCP379" s="24"/>
      <c r="MCQ379" s="24"/>
      <c r="MCR379" s="24"/>
      <c r="MCS379" s="24"/>
      <c r="MCT379" s="24"/>
      <c r="MCU379" s="24"/>
      <c r="MCV379" s="24"/>
      <c r="MCW379" s="24"/>
      <c r="MCX379" s="24"/>
      <c r="MCY379" s="24"/>
      <c r="MCZ379" s="24"/>
      <c r="MDA379" s="24"/>
      <c r="MDB379" s="24"/>
      <c r="MDF379" s="3"/>
      <c r="MDG379" s="31"/>
      <c r="MDH379" s="5"/>
      <c r="MDI379" s="9"/>
      <c r="MDL379" s="2"/>
      <c r="MDO379" s="24"/>
      <c r="MDP379" s="24"/>
      <c r="MDQ379" s="31"/>
      <c r="MDR379" s="24"/>
      <c r="MDS379" s="24"/>
      <c r="MDT379" s="24"/>
      <c r="MDU379" s="24"/>
      <c r="MDV379" s="24"/>
      <c r="MDW379" s="24"/>
      <c r="MDX379" s="24"/>
      <c r="MDY379" s="24"/>
      <c r="MDZ379" s="24"/>
      <c r="MEA379" s="24"/>
      <c r="MEB379" s="24"/>
      <c r="MEC379" s="24"/>
      <c r="MED379" s="24"/>
      <c r="MEE379" s="24"/>
      <c r="MEF379" s="24"/>
      <c r="MEJ379" s="3"/>
      <c r="MEK379" s="31"/>
      <c r="MEL379" s="5"/>
      <c r="MEM379" s="9"/>
      <c r="MEP379" s="2"/>
      <c r="MES379" s="24"/>
      <c r="MET379" s="24"/>
      <c r="MEU379" s="31"/>
      <c r="MEV379" s="24"/>
      <c r="MEW379" s="24"/>
      <c r="MEX379" s="24"/>
      <c r="MEY379" s="24"/>
      <c r="MEZ379" s="24"/>
      <c r="MFA379" s="24"/>
      <c r="MFB379" s="24"/>
      <c r="MFC379" s="24"/>
      <c r="MFD379" s="24"/>
      <c r="MFE379" s="24"/>
      <c r="MFF379" s="24"/>
      <c r="MFG379" s="24"/>
      <c r="MFH379" s="24"/>
      <c r="MFI379" s="24"/>
      <c r="MFJ379" s="24"/>
      <c r="MFN379" s="3"/>
      <c r="MFO379" s="31"/>
      <c r="MFP379" s="5"/>
      <c r="MFQ379" s="9"/>
      <c r="MFT379" s="2"/>
      <c r="MFW379" s="24"/>
      <c r="MFX379" s="24"/>
      <c r="MFY379" s="31"/>
      <c r="MFZ379" s="24"/>
      <c r="MGA379" s="24"/>
      <c r="MGB379" s="24"/>
      <c r="MGC379" s="24"/>
      <c r="MGD379" s="24"/>
      <c r="MGE379" s="24"/>
      <c r="MGF379" s="24"/>
      <c r="MGG379" s="24"/>
      <c r="MGH379" s="24"/>
      <c r="MGI379" s="24"/>
      <c r="MGJ379" s="24"/>
      <c r="MGK379" s="24"/>
      <c r="MGL379" s="24"/>
      <c r="MGM379" s="24"/>
      <c r="MGN379" s="24"/>
      <c r="MGR379" s="3"/>
      <c r="MGS379" s="31"/>
      <c r="MGT379" s="5"/>
      <c r="MGU379" s="9"/>
      <c r="MGX379" s="2"/>
      <c r="MHA379" s="24"/>
      <c r="MHB379" s="24"/>
      <c r="MHC379" s="31"/>
      <c r="MHD379" s="24"/>
      <c r="MHE379" s="24"/>
      <c r="MHF379" s="24"/>
      <c r="MHG379" s="24"/>
      <c r="MHH379" s="24"/>
      <c r="MHI379" s="24"/>
      <c r="MHJ379" s="24"/>
      <c r="MHK379" s="24"/>
      <c r="MHL379" s="24"/>
      <c r="MHM379" s="24"/>
      <c r="MHN379" s="24"/>
      <c r="MHO379" s="24"/>
      <c r="MHP379" s="24"/>
      <c r="MHQ379" s="24"/>
      <c r="MHR379" s="24"/>
      <c r="MHV379" s="3"/>
      <c r="MHW379" s="31"/>
      <c r="MHX379" s="5"/>
      <c r="MHY379" s="9"/>
      <c r="MIB379" s="2"/>
      <c r="MIE379" s="24"/>
      <c r="MIF379" s="24"/>
      <c r="MIG379" s="31"/>
      <c r="MIH379" s="24"/>
      <c r="MII379" s="24"/>
      <c r="MIJ379" s="24"/>
      <c r="MIK379" s="24"/>
      <c r="MIL379" s="24"/>
      <c r="MIM379" s="24"/>
      <c r="MIN379" s="24"/>
      <c r="MIO379" s="24"/>
      <c r="MIP379" s="24"/>
      <c r="MIQ379" s="24"/>
      <c r="MIR379" s="24"/>
      <c r="MIS379" s="24"/>
      <c r="MIT379" s="24"/>
      <c r="MIU379" s="24"/>
      <c r="MIV379" s="24"/>
      <c r="MIZ379" s="3"/>
      <c r="MJA379" s="31"/>
      <c r="MJB379" s="5"/>
      <c r="MJC379" s="9"/>
      <c r="MJF379" s="2"/>
      <c r="MJI379" s="24"/>
      <c r="MJJ379" s="24"/>
      <c r="MJK379" s="31"/>
      <c r="MJL379" s="24"/>
      <c r="MJM379" s="24"/>
      <c r="MJN379" s="24"/>
      <c r="MJO379" s="24"/>
      <c r="MJP379" s="24"/>
      <c r="MJQ379" s="24"/>
      <c r="MJR379" s="24"/>
      <c r="MJS379" s="24"/>
      <c r="MJT379" s="24"/>
      <c r="MJU379" s="24"/>
      <c r="MJV379" s="24"/>
      <c r="MJW379" s="24"/>
      <c r="MJX379" s="24"/>
      <c r="MJY379" s="24"/>
      <c r="MJZ379" s="24"/>
      <c r="MKD379" s="3"/>
      <c r="MKE379" s="31"/>
      <c r="MKF379" s="5"/>
      <c r="MKG379" s="9"/>
      <c r="MKJ379" s="2"/>
      <c r="MKM379" s="24"/>
      <c r="MKN379" s="24"/>
      <c r="MKO379" s="31"/>
      <c r="MKP379" s="24"/>
      <c r="MKQ379" s="24"/>
      <c r="MKR379" s="24"/>
      <c r="MKS379" s="24"/>
      <c r="MKT379" s="24"/>
      <c r="MKU379" s="24"/>
      <c r="MKV379" s="24"/>
      <c r="MKW379" s="24"/>
      <c r="MKX379" s="24"/>
      <c r="MKY379" s="24"/>
      <c r="MKZ379" s="24"/>
      <c r="MLA379" s="24"/>
      <c r="MLB379" s="24"/>
      <c r="MLC379" s="24"/>
      <c r="MLD379" s="24"/>
      <c r="MLH379" s="3"/>
      <c r="MLI379" s="31"/>
      <c r="MLJ379" s="5"/>
      <c r="MLK379" s="9"/>
      <c r="MLN379" s="2"/>
      <c r="MLQ379" s="24"/>
      <c r="MLR379" s="24"/>
      <c r="MLS379" s="31"/>
      <c r="MLT379" s="24"/>
      <c r="MLU379" s="24"/>
      <c r="MLV379" s="24"/>
      <c r="MLW379" s="24"/>
      <c r="MLX379" s="24"/>
      <c r="MLY379" s="24"/>
      <c r="MLZ379" s="24"/>
      <c r="MMA379" s="24"/>
      <c r="MMB379" s="24"/>
      <c r="MMC379" s="24"/>
      <c r="MMD379" s="24"/>
      <c r="MME379" s="24"/>
      <c r="MMF379" s="24"/>
      <c r="MMG379" s="24"/>
      <c r="MMH379" s="24"/>
      <c r="MML379" s="3"/>
      <c r="MMM379" s="31"/>
      <c r="MMN379" s="5"/>
      <c r="MMO379" s="9"/>
      <c r="MMR379" s="2"/>
      <c r="MMU379" s="24"/>
      <c r="MMV379" s="24"/>
      <c r="MMW379" s="31"/>
      <c r="MMX379" s="24"/>
      <c r="MMY379" s="24"/>
      <c r="MMZ379" s="24"/>
      <c r="MNA379" s="24"/>
      <c r="MNB379" s="24"/>
      <c r="MNC379" s="24"/>
      <c r="MND379" s="24"/>
      <c r="MNE379" s="24"/>
      <c r="MNF379" s="24"/>
      <c r="MNG379" s="24"/>
      <c r="MNH379" s="24"/>
      <c r="MNI379" s="24"/>
      <c r="MNJ379" s="24"/>
      <c r="MNK379" s="24"/>
      <c r="MNL379" s="24"/>
      <c r="MNP379" s="3"/>
      <c r="MNQ379" s="31"/>
      <c r="MNR379" s="5"/>
      <c r="MNS379" s="9"/>
      <c r="MNV379" s="2"/>
      <c r="MNY379" s="24"/>
      <c r="MNZ379" s="24"/>
      <c r="MOA379" s="31"/>
      <c r="MOB379" s="24"/>
      <c r="MOC379" s="24"/>
      <c r="MOD379" s="24"/>
      <c r="MOE379" s="24"/>
      <c r="MOF379" s="24"/>
      <c r="MOG379" s="24"/>
      <c r="MOH379" s="24"/>
      <c r="MOI379" s="24"/>
      <c r="MOJ379" s="24"/>
      <c r="MOK379" s="24"/>
      <c r="MOL379" s="24"/>
      <c r="MOM379" s="24"/>
      <c r="MON379" s="24"/>
      <c r="MOO379" s="24"/>
      <c r="MOP379" s="24"/>
      <c r="MOT379" s="3"/>
      <c r="MOU379" s="31"/>
      <c r="MOV379" s="5"/>
      <c r="MOW379" s="9"/>
      <c r="MOZ379" s="2"/>
      <c r="MPC379" s="24"/>
      <c r="MPD379" s="24"/>
      <c r="MPE379" s="31"/>
      <c r="MPF379" s="24"/>
      <c r="MPG379" s="24"/>
      <c r="MPH379" s="24"/>
      <c r="MPI379" s="24"/>
      <c r="MPJ379" s="24"/>
      <c r="MPK379" s="24"/>
      <c r="MPL379" s="24"/>
      <c r="MPM379" s="24"/>
      <c r="MPN379" s="24"/>
      <c r="MPO379" s="24"/>
      <c r="MPP379" s="24"/>
      <c r="MPQ379" s="24"/>
      <c r="MPR379" s="24"/>
      <c r="MPS379" s="24"/>
      <c r="MPT379" s="24"/>
      <c r="MPX379" s="3"/>
      <c r="MPY379" s="31"/>
      <c r="MPZ379" s="5"/>
      <c r="MQA379" s="9"/>
      <c r="MQD379" s="2"/>
      <c r="MQG379" s="24"/>
      <c r="MQH379" s="24"/>
      <c r="MQI379" s="31"/>
      <c r="MQJ379" s="24"/>
      <c r="MQK379" s="24"/>
      <c r="MQL379" s="24"/>
      <c r="MQM379" s="24"/>
      <c r="MQN379" s="24"/>
      <c r="MQO379" s="24"/>
      <c r="MQP379" s="24"/>
      <c r="MQQ379" s="24"/>
      <c r="MQR379" s="24"/>
      <c r="MQS379" s="24"/>
      <c r="MQT379" s="24"/>
      <c r="MQU379" s="24"/>
      <c r="MQV379" s="24"/>
      <c r="MQW379" s="24"/>
      <c r="MQX379" s="24"/>
      <c r="MRB379" s="3"/>
      <c r="MRC379" s="31"/>
      <c r="MRD379" s="5"/>
      <c r="MRE379" s="9"/>
      <c r="MRH379" s="2"/>
      <c r="MRK379" s="24"/>
      <c r="MRL379" s="24"/>
      <c r="MRM379" s="31"/>
      <c r="MRN379" s="24"/>
      <c r="MRO379" s="24"/>
      <c r="MRP379" s="24"/>
      <c r="MRQ379" s="24"/>
      <c r="MRR379" s="24"/>
      <c r="MRS379" s="24"/>
      <c r="MRT379" s="24"/>
      <c r="MRU379" s="24"/>
      <c r="MRV379" s="24"/>
      <c r="MRW379" s="24"/>
      <c r="MRX379" s="24"/>
      <c r="MRY379" s="24"/>
      <c r="MRZ379" s="24"/>
      <c r="MSA379" s="24"/>
      <c r="MSB379" s="24"/>
      <c r="MSF379" s="3"/>
      <c r="MSG379" s="31"/>
      <c r="MSH379" s="5"/>
      <c r="MSI379" s="9"/>
      <c r="MSL379" s="2"/>
      <c r="MSO379" s="24"/>
      <c r="MSP379" s="24"/>
      <c r="MSQ379" s="31"/>
      <c r="MSR379" s="24"/>
      <c r="MSS379" s="24"/>
      <c r="MST379" s="24"/>
      <c r="MSU379" s="24"/>
      <c r="MSV379" s="24"/>
      <c r="MSW379" s="24"/>
      <c r="MSX379" s="24"/>
      <c r="MSY379" s="24"/>
      <c r="MSZ379" s="24"/>
      <c r="MTA379" s="24"/>
      <c r="MTB379" s="24"/>
      <c r="MTC379" s="24"/>
      <c r="MTD379" s="24"/>
      <c r="MTE379" s="24"/>
      <c r="MTF379" s="24"/>
      <c r="MTJ379" s="3"/>
      <c r="MTK379" s="31"/>
      <c r="MTL379" s="5"/>
      <c r="MTM379" s="9"/>
      <c r="MTP379" s="2"/>
      <c r="MTS379" s="24"/>
      <c r="MTT379" s="24"/>
      <c r="MTU379" s="31"/>
      <c r="MTV379" s="24"/>
      <c r="MTW379" s="24"/>
      <c r="MTX379" s="24"/>
      <c r="MTY379" s="24"/>
      <c r="MTZ379" s="24"/>
      <c r="MUA379" s="24"/>
      <c r="MUB379" s="24"/>
      <c r="MUC379" s="24"/>
      <c r="MUD379" s="24"/>
      <c r="MUE379" s="24"/>
      <c r="MUF379" s="24"/>
      <c r="MUG379" s="24"/>
      <c r="MUH379" s="24"/>
      <c r="MUI379" s="24"/>
      <c r="MUJ379" s="24"/>
      <c r="MUN379" s="3"/>
      <c r="MUO379" s="31"/>
      <c r="MUP379" s="5"/>
      <c r="MUQ379" s="9"/>
      <c r="MUT379" s="2"/>
      <c r="MUW379" s="24"/>
      <c r="MUX379" s="24"/>
      <c r="MUY379" s="31"/>
      <c r="MUZ379" s="24"/>
      <c r="MVA379" s="24"/>
      <c r="MVB379" s="24"/>
      <c r="MVC379" s="24"/>
      <c r="MVD379" s="24"/>
      <c r="MVE379" s="24"/>
      <c r="MVF379" s="24"/>
      <c r="MVG379" s="24"/>
      <c r="MVH379" s="24"/>
      <c r="MVI379" s="24"/>
      <c r="MVJ379" s="24"/>
      <c r="MVK379" s="24"/>
      <c r="MVL379" s="24"/>
      <c r="MVM379" s="24"/>
      <c r="MVN379" s="24"/>
      <c r="MVR379" s="3"/>
      <c r="MVS379" s="31"/>
      <c r="MVT379" s="5"/>
      <c r="MVU379" s="9"/>
      <c r="MVX379" s="2"/>
      <c r="MWA379" s="24"/>
      <c r="MWB379" s="24"/>
      <c r="MWC379" s="31"/>
      <c r="MWD379" s="24"/>
      <c r="MWE379" s="24"/>
      <c r="MWF379" s="24"/>
      <c r="MWG379" s="24"/>
      <c r="MWH379" s="24"/>
      <c r="MWI379" s="24"/>
      <c r="MWJ379" s="24"/>
      <c r="MWK379" s="24"/>
      <c r="MWL379" s="24"/>
      <c r="MWM379" s="24"/>
      <c r="MWN379" s="24"/>
      <c r="MWO379" s="24"/>
      <c r="MWP379" s="24"/>
      <c r="MWQ379" s="24"/>
      <c r="MWR379" s="24"/>
      <c r="MWV379" s="3"/>
      <c r="MWW379" s="31"/>
      <c r="MWX379" s="5"/>
      <c r="MWY379" s="9"/>
      <c r="MXB379" s="2"/>
      <c r="MXE379" s="24"/>
      <c r="MXF379" s="24"/>
      <c r="MXG379" s="31"/>
      <c r="MXH379" s="24"/>
      <c r="MXI379" s="24"/>
      <c r="MXJ379" s="24"/>
      <c r="MXK379" s="24"/>
      <c r="MXL379" s="24"/>
      <c r="MXM379" s="24"/>
      <c r="MXN379" s="24"/>
      <c r="MXO379" s="24"/>
      <c r="MXP379" s="24"/>
      <c r="MXQ379" s="24"/>
      <c r="MXR379" s="24"/>
      <c r="MXS379" s="24"/>
      <c r="MXT379" s="24"/>
      <c r="MXU379" s="24"/>
      <c r="MXV379" s="24"/>
      <c r="MXZ379" s="3"/>
      <c r="MYA379" s="31"/>
      <c r="MYB379" s="5"/>
      <c r="MYC379" s="9"/>
      <c r="MYF379" s="2"/>
      <c r="MYI379" s="24"/>
      <c r="MYJ379" s="24"/>
      <c r="MYK379" s="31"/>
      <c r="MYL379" s="24"/>
      <c r="MYM379" s="24"/>
      <c r="MYN379" s="24"/>
      <c r="MYO379" s="24"/>
      <c r="MYP379" s="24"/>
      <c r="MYQ379" s="24"/>
      <c r="MYR379" s="24"/>
      <c r="MYS379" s="24"/>
      <c r="MYT379" s="24"/>
      <c r="MYU379" s="24"/>
      <c r="MYV379" s="24"/>
      <c r="MYW379" s="24"/>
      <c r="MYX379" s="24"/>
      <c r="MYY379" s="24"/>
      <c r="MYZ379" s="24"/>
      <c r="MZD379" s="3"/>
      <c r="MZE379" s="31"/>
      <c r="MZF379" s="5"/>
      <c r="MZG379" s="9"/>
      <c r="MZJ379" s="2"/>
      <c r="MZM379" s="24"/>
      <c r="MZN379" s="24"/>
      <c r="MZO379" s="31"/>
      <c r="MZP379" s="24"/>
      <c r="MZQ379" s="24"/>
      <c r="MZR379" s="24"/>
      <c r="MZS379" s="24"/>
      <c r="MZT379" s="24"/>
      <c r="MZU379" s="24"/>
      <c r="MZV379" s="24"/>
      <c r="MZW379" s="24"/>
      <c r="MZX379" s="24"/>
      <c r="MZY379" s="24"/>
      <c r="MZZ379" s="24"/>
      <c r="NAA379" s="24"/>
      <c r="NAB379" s="24"/>
      <c r="NAC379" s="24"/>
      <c r="NAD379" s="24"/>
      <c r="NAH379" s="3"/>
      <c r="NAI379" s="31"/>
      <c r="NAJ379" s="5"/>
      <c r="NAK379" s="9"/>
      <c r="NAN379" s="2"/>
      <c r="NAQ379" s="24"/>
      <c r="NAR379" s="24"/>
      <c r="NAS379" s="31"/>
      <c r="NAT379" s="24"/>
      <c r="NAU379" s="24"/>
      <c r="NAV379" s="24"/>
      <c r="NAW379" s="24"/>
      <c r="NAX379" s="24"/>
      <c r="NAY379" s="24"/>
      <c r="NAZ379" s="24"/>
      <c r="NBA379" s="24"/>
      <c r="NBB379" s="24"/>
      <c r="NBC379" s="24"/>
      <c r="NBD379" s="24"/>
      <c r="NBE379" s="24"/>
      <c r="NBF379" s="24"/>
      <c r="NBG379" s="24"/>
      <c r="NBH379" s="24"/>
      <c r="NBL379" s="3"/>
      <c r="NBM379" s="31"/>
      <c r="NBN379" s="5"/>
      <c r="NBO379" s="9"/>
      <c r="NBR379" s="2"/>
      <c r="NBU379" s="24"/>
      <c r="NBV379" s="24"/>
      <c r="NBW379" s="31"/>
      <c r="NBX379" s="24"/>
      <c r="NBY379" s="24"/>
      <c r="NBZ379" s="24"/>
      <c r="NCA379" s="24"/>
      <c r="NCB379" s="24"/>
      <c r="NCC379" s="24"/>
      <c r="NCD379" s="24"/>
      <c r="NCE379" s="24"/>
      <c r="NCF379" s="24"/>
      <c r="NCG379" s="24"/>
      <c r="NCH379" s="24"/>
      <c r="NCI379" s="24"/>
      <c r="NCJ379" s="24"/>
      <c r="NCK379" s="24"/>
      <c r="NCL379" s="24"/>
      <c r="NCP379" s="3"/>
      <c r="NCQ379" s="31"/>
      <c r="NCR379" s="5"/>
      <c r="NCS379" s="9"/>
      <c r="NCV379" s="2"/>
      <c r="NCY379" s="24"/>
      <c r="NCZ379" s="24"/>
      <c r="NDA379" s="31"/>
      <c r="NDB379" s="24"/>
      <c r="NDC379" s="24"/>
      <c r="NDD379" s="24"/>
      <c r="NDE379" s="24"/>
      <c r="NDF379" s="24"/>
      <c r="NDG379" s="24"/>
      <c r="NDH379" s="24"/>
      <c r="NDI379" s="24"/>
      <c r="NDJ379" s="24"/>
      <c r="NDK379" s="24"/>
      <c r="NDL379" s="24"/>
      <c r="NDM379" s="24"/>
      <c r="NDN379" s="24"/>
      <c r="NDO379" s="24"/>
      <c r="NDP379" s="24"/>
      <c r="NDT379" s="3"/>
      <c r="NDU379" s="31"/>
      <c r="NDV379" s="5"/>
      <c r="NDW379" s="9"/>
      <c r="NDZ379" s="2"/>
      <c r="NEC379" s="24"/>
      <c r="NED379" s="24"/>
      <c r="NEE379" s="31"/>
      <c r="NEF379" s="24"/>
      <c r="NEG379" s="24"/>
      <c r="NEH379" s="24"/>
      <c r="NEI379" s="24"/>
      <c r="NEJ379" s="24"/>
      <c r="NEK379" s="24"/>
      <c r="NEL379" s="24"/>
      <c r="NEM379" s="24"/>
      <c r="NEN379" s="24"/>
      <c r="NEO379" s="24"/>
      <c r="NEP379" s="24"/>
      <c r="NEQ379" s="24"/>
      <c r="NER379" s="24"/>
      <c r="NES379" s="24"/>
      <c r="NET379" s="24"/>
      <c r="NEX379" s="3"/>
      <c r="NEY379" s="31"/>
      <c r="NEZ379" s="5"/>
      <c r="NFA379" s="9"/>
      <c r="NFD379" s="2"/>
      <c r="NFG379" s="24"/>
      <c r="NFH379" s="24"/>
      <c r="NFI379" s="31"/>
      <c r="NFJ379" s="24"/>
      <c r="NFK379" s="24"/>
      <c r="NFL379" s="24"/>
      <c r="NFM379" s="24"/>
      <c r="NFN379" s="24"/>
      <c r="NFO379" s="24"/>
      <c r="NFP379" s="24"/>
      <c r="NFQ379" s="24"/>
      <c r="NFR379" s="24"/>
      <c r="NFS379" s="24"/>
      <c r="NFT379" s="24"/>
      <c r="NFU379" s="24"/>
      <c r="NFV379" s="24"/>
      <c r="NFW379" s="24"/>
      <c r="NFX379" s="24"/>
      <c r="NGB379" s="3"/>
      <c r="NGC379" s="31"/>
      <c r="NGD379" s="5"/>
      <c r="NGE379" s="9"/>
      <c r="NGH379" s="2"/>
      <c r="NGK379" s="24"/>
      <c r="NGL379" s="24"/>
      <c r="NGM379" s="31"/>
      <c r="NGN379" s="24"/>
      <c r="NGO379" s="24"/>
      <c r="NGP379" s="24"/>
      <c r="NGQ379" s="24"/>
      <c r="NGR379" s="24"/>
      <c r="NGS379" s="24"/>
      <c r="NGT379" s="24"/>
      <c r="NGU379" s="24"/>
      <c r="NGV379" s="24"/>
      <c r="NGW379" s="24"/>
      <c r="NGX379" s="24"/>
      <c r="NGY379" s="24"/>
      <c r="NGZ379" s="24"/>
      <c r="NHA379" s="24"/>
      <c r="NHB379" s="24"/>
      <c r="NHF379" s="3"/>
      <c r="NHG379" s="31"/>
      <c r="NHH379" s="5"/>
      <c r="NHI379" s="9"/>
      <c r="NHL379" s="2"/>
      <c r="NHO379" s="24"/>
      <c r="NHP379" s="24"/>
      <c r="NHQ379" s="31"/>
      <c r="NHR379" s="24"/>
      <c r="NHS379" s="24"/>
      <c r="NHT379" s="24"/>
      <c r="NHU379" s="24"/>
      <c r="NHV379" s="24"/>
      <c r="NHW379" s="24"/>
      <c r="NHX379" s="24"/>
      <c r="NHY379" s="24"/>
      <c r="NHZ379" s="24"/>
      <c r="NIA379" s="24"/>
      <c r="NIB379" s="24"/>
      <c r="NIC379" s="24"/>
      <c r="NID379" s="24"/>
      <c r="NIE379" s="24"/>
      <c r="NIF379" s="24"/>
      <c r="NIJ379" s="3"/>
      <c r="NIK379" s="31"/>
      <c r="NIL379" s="5"/>
      <c r="NIM379" s="9"/>
      <c r="NIP379" s="2"/>
      <c r="NIS379" s="24"/>
      <c r="NIT379" s="24"/>
      <c r="NIU379" s="31"/>
      <c r="NIV379" s="24"/>
      <c r="NIW379" s="24"/>
      <c r="NIX379" s="24"/>
      <c r="NIY379" s="24"/>
      <c r="NIZ379" s="24"/>
      <c r="NJA379" s="24"/>
      <c r="NJB379" s="24"/>
      <c r="NJC379" s="24"/>
      <c r="NJD379" s="24"/>
      <c r="NJE379" s="24"/>
      <c r="NJF379" s="24"/>
      <c r="NJG379" s="24"/>
      <c r="NJH379" s="24"/>
      <c r="NJI379" s="24"/>
      <c r="NJJ379" s="24"/>
      <c r="NJN379" s="3"/>
      <c r="NJO379" s="31"/>
      <c r="NJP379" s="5"/>
      <c r="NJQ379" s="9"/>
      <c r="NJT379" s="2"/>
      <c r="NJW379" s="24"/>
      <c r="NJX379" s="24"/>
      <c r="NJY379" s="31"/>
      <c r="NJZ379" s="24"/>
      <c r="NKA379" s="24"/>
      <c r="NKB379" s="24"/>
      <c r="NKC379" s="24"/>
      <c r="NKD379" s="24"/>
      <c r="NKE379" s="24"/>
      <c r="NKF379" s="24"/>
      <c r="NKG379" s="24"/>
      <c r="NKH379" s="24"/>
      <c r="NKI379" s="24"/>
      <c r="NKJ379" s="24"/>
      <c r="NKK379" s="24"/>
      <c r="NKL379" s="24"/>
      <c r="NKM379" s="24"/>
      <c r="NKN379" s="24"/>
      <c r="NKR379" s="3"/>
      <c r="NKS379" s="31"/>
      <c r="NKT379" s="5"/>
      <c r="NKU379" s="9"/>
      <c r="NKX379" s="2"/>
      <c r="NLA379" s="24"/>
      <c r="NLB379" s="24"/>
      <c r="NLC379" s="31"/>
      <c r="NLD379" s="24"/>
      <c r="NLE379" s="24"/>
      <c r="NLF379" s="24"/>
      <c r="NLG379" s="24"/>
      <c r="NLH379" s="24"/>
      <c r="NLI379" s="24"/>
      <c r="NLJ379" s="24"/>
      <c r="NLK379" s="24"/>
      <c r="NLL379" s="24"/>
      <c r="NLM379" s="24"/>
      <c r="NLN379" s="24"/>
      <c r="NLO379" s="24"/>
      <c r="NLP379" s="24"/>
      <c r="NLQ379" s="24"/>
      <c r="NLR379" s="24"/>
      <c r="NLV379" s="3"/>
      <c r="NLW379" s="31"/>
      <c r="NLX379" s="5"/>
      <c r="NLY379" s="9"/>
      <c r="NMB379" s="2"/>
      <c r="NME379" s="24"/>
      <c r="NMF379" s="24"/>
      <c r="NMG379" s="31"/>
      <c r="NMH379" s="24"/>
      <c r="NMI379" s="24"/>
      <c r="NMJ379" s="24"/>
      <c r="NMK379" s="24"/>
      <c r="NML379" s="24"/>
      <c r="NMM379" s="24"/>
      <c r="NMN379" s="24"/>
      <c r="NMO379" s="24"/>
      <c r="NMP379" s="24"/>
      <c r="NMQ379" s="24"/>
      <c r="NMR379" s="24"/>
      <c r="NMS379" s="24"/>
      <c r="NMT379" s="24"/>
      <c r="NMU379" s="24"/>
      <c r="NMV379" s="24"/>
      <c r="NMZ379" s="3"/>
      <c r="NNA379" s="31"/>
      <c r="NNB379" s="5"/>
      <c r="NNC379" s="9"/>
      <c r="NNF379" s="2"/>
      <c r="NNI379" s="24"/>
      <c r="NNJ379" s="24"/>
      <c r="NNK379" s="31"/>
      <c r="NNL379" s="24"/>
      <c r="NNM379" s="24"/>
      <c r="NNN379" s="24"/>
      <c r="NNO379" s="24"/>
      <c r="NNP379" s="24"/>
      <c r="NNQ379" s="24"/>
      <c r="NNR379" s="24"/>
      <c r="NNS379" s="24"/>
      <c r="NNT379" s="24"/>
      <c r="NNU379" s="24"/>
      <c r="NNV379" s="24"/>
      <c r="NNW379" s="24"/>
      <c r="NNX379" s="24"/>
      <c r="NNY379" s="24"/>
      <c r="NNZ379" s="24"/>
      <c r="NOD379" s="3"/>
      <c r="NOE379" s="31"/>
      <c r="NOF379" s="5"/>
      <c r="NOG379" s="9"/>
      <c r="NOJ379" s="2"/>
      <c r="NOM379" s="24"/>
      <c r="NON379" s="24"/>
      <c r="NOO379" s="31"/>
      <c r="NOP379" s="24"/>
      <c r="NOQ379" s="24"/>
      <c r="NOR379" s="24"/>
      <c r="NOS379" s="24"/>
      <c r="NOT379" s="24"/>
      <c r="NOU379" s="24"/>
      <c r="NOV379" s="24"/>
      <c r="NOW379" s="24"/>
      <c r="NOX379" s="24"/>
      <c r="NOY379" s="24"/>
      <c r="NOZ379" s="24"/>
      <c r="NPA379" s="24"/>
      <c r="NPB379" s="24"/>
      <c r="NPC379" s="24"/>
      <c r="NPD379" s="24"/>
      <c r="NPH379" s="3"/>
      <c r="NPI379" s="31"/>
      <c r="NPJ379" s="5"/>
      <c r="NPK379" s="9"/>
      <c r="NPN379" s="2"/>
      <c r="NPQ379" s="24"/>
      <c r="NPR379" s="24"/>
      <c r="NPS379" s="31"/>
      <c r="NPT379" s="24"/>
      <c r="NPU379" s="24"/>
      <c r="NPV379" s="24"/>
      <c r="NPW379" s="24"/>
      <c r="NPX379" s="24"/>
      <c r="NPY379" s="24"/>
      <c r="NPZ379" s="24"/>
      <c r="NQA379" s="24"/>
      <c r="NQB379" s="24"/>
      <c r="NQC379" s="24"/>
      <c r="NQD379" s="24"/>
      <c r="NQE379" s="24"/>
      <c r="NQF379" s="24"/>
      <c r="NQG379" s="24"/>
      <c r="NQH379" s="24"/>
      <c r="NQL379" s="3"/>
      <c r="NQM379" s="31"/>
      <c r="NQN379" s="5"/>
      <c r="NQO379" s="9"/>
      <c r="NQR379" s="2"/>
      <c r="NQU379" s="24"/>
      <c r="NQV379" s="24"/>
      <c r="NQW379" s="31"/>
      <c r="NQX379" s="24"/>
      <c r="NQY379" s="24"/>
      <c r="NQZ379" s="24"/>
      <c r="NRA379" s="24"/>
      <c r="NRB379" s="24"/>
      <c r="NRC379" s="24"/>
      <c r="NRD379" s="24"/>
      <c r="NRE379" s="24"/>
      <c r="NRF379" s="24"/>
      <c r="NRG379" s="24"/>
      <c r="NRH379" s="24"/>
      <c r="NRI379" s="24"/>
      <c r="NRJ379" s="24"/>
      <c r="NRK379" s="24"/>
      <c r="NRL379" s="24"/>
      <c r="NRP379" s="3"/>
      <c r="NRQ379" s="31"/>
      <c r="NRR379" s="5"/>
      <c r="NRS379" s="9"/>
      <c r="NRV379" s="2"/>
      <c r="NRY379" s="24"/>
      <c r="NRZ379" s="24"/>
      <c r="NSA379" s="31"/>
      <c r="NSB379" s="24"/>
      <c r="NSC379" s="24"/>
      <c r="NSD379" s="24"/>
      <c r="NSE379" s="24"/>
      <c r="NSF379" s="24"/>
      <c r="NSG379" s="24"/>
      <c r="NSH379" s="24"/>
      <c r="NSI379" s="24"/>
      <c r="NSJ379" s="24"/>
      <c r="NSK379" s="24"/>
      <c r="NSL379" s="24"/>
      <c r="NSM379" s="24"/>
      <c r="NSN379" s="24"/>
      <c r="NSO379" s="24"/>
      <c r="NSP379" s="24"/>
      <c r="NST379" s="3"/>
      <c r="NSU379" s="31"/>
      <c r="NSV379" s="5"/>
      <c r="NSW379" s="9"/>
      <c r="NSZ379" s="2"/>
      <c r="NTC379" s="24"/>
      <c r="NTD379" s="24"/>
      <c r="NTE379" s="31"/>
      <c r="NTF379" s="24"/>
      <c r="NTG379" s="24"/>
      <c r="NTH379" s="24"/>
      <c r="NTI379" s="24"/>
      <c r="NTJ379" s="24"/>
      <c r="NTK379" s="24"/>
      <c r="NTL379" s="24"/>
      <c r="NTM379" s="24"/>
      <c r="NTN379" s="24"/>
      <c r="NTO379" s="24"/>
      <c r="NTP379" s="24"/>
      <c r="NTQ379" s="24"/>
      <c r="NTR379" s="24"/>
      <c r="NTS379" s="24"/>
      <c r="NTT379" s="24"/>
      <c r="NTX379" s="3"/>
      <c r="NTY379" s="31"/>
      <c r="NTZ379" s="5"/>
      <c r="NUA379" s="9"/>
      <c r="NUD379" s="2"/>
      <c r="NUG379" s="24"/>
      <c r="NUH379" s="24"/>
      <c r="NUI379" s="31"/>
      <c r="NUJ379" s="24"/>
      <c r="NUK379" s="24"/>
      <c r="NUL379" s="24"/>
      <c r="NUM379" s="24"/>
      <c r="NUN379" s="24"/>
      <c r="NUO379" s="24"/>
      <c r="NUP379" s="24"/>
      <c r="NUQ379" s="24"/>
      <c r="NUR379" s="24"/>
      <c r="NUS379" s="24"/>
      <c r="NUT379" s="24"/>
      <c r="NUU379" s="24"/>
      <c r="NUV379" s="24"/>
      <c r="NUW379" s="24"/>
      <c r="NUX379" s="24"/>
      <c r="NVB379" s="3"/>
      <c r="NVC379" s="31"/>
      <c r="NVD379" s="5"/>
      <c r="NVE379" s="9"/>
      <c r="NVH379" s="2"/>
      <c r="NVK379" s="24"/>
      <c r="NVL379" s="24"/>
      <c r="NVM379" s="31"/>
      <c r="NVN379" s="24"/>
      <c r="NVO379" s="24"/>
      <c r="NVP379" s="24"/>
      <c r="NVQ379" s="24"/>
      <c r="NVR379" s="24"/>
      <c r="NVS379" s="24"/>
      <c r="NVT379" s="24"/>
      <c r="NVU379" s="24"/>
      <c r="NVV379" s="24"/>
      <c r="NVW379" s="24"/>
      <c r="NVX379" s="24"/>
      <c r="NVY379" s="24"/>
      <c r="NVZ379" s="24"/>
      <c r="NWA379" s="24"/>
      <c r="NWB379" s="24"/>
      <c r="NWF379" s="3"/>
      <c r="NWG379" s="31"/>
      <c r="NWH379" s="5"/>
      <c r="NWI379" s="9"/>
      <c r="NWL379" s="2"/>
      <c r="NWO379" s="24"/>
      <c r="NWP379" s="24"/>
      <c r="NWQ379" s="31"/>
      <c r="NWR379" s="24"/>
      <c r="NWS379" s="24"/>
      <c r="NWT379" s="24"/>
      <c r="NWU379" s="24"/>
      <c r="NWV379" s="24"/>
      <c r="NWW379" s="24"/>
      <c r="NWX379" s="24"/>
      <c r="NWY379" s="24"/>
      <c r="NWZ379" s="24"/>
      <c r="NXA379" s="24"/>
      <c r="NXB379" s="24"/>
      <c r="NXC379" s="24"/>
      <c r="NXD379" s="24"/>
      <c r="NXE379" s="24"/>
      <c r="NXF379" s="24"/>
      <c r="NXJ379" s="3"/>
      <c r="NXK379" s="31"/>
      <c r="NXL379" s="5"/>
      <c r="NXM379" s="9"/>
      <c r="NXP379" s="2"/>
      <c r="NXS379" s="24"/>
      <c r="NXT379" s="24"/>
      <c r="NXU379" s="31"/>
      <c r="NXV379" s="24"/>
      <c r="NXW379" s="24"/>
      <c r="NXX379" s="24"/>
      <c r="NXY379" s="24"/>
      <c r="NXZ379" s="24"/>
      <c r="NYA379" s="24"/>
      <c r="NYB379" s="24"/>
      <c r="NYC379" s="24"/>
      <c r="NYD379" s="24"/>
      <c r="NYE379" s="24"/>
      <c r="NYF379" s="24"/>
      <c r="NYG379" s="24"/>
      <c r="NYH379" s="24"/>
      <c r="NYI379" s="24"/>
      <c r="NYJ379" s="24"/>
      <c r="NYN379" s="3"/>
      <c r="NYO379" s="31"/>
      <c r="NYP379" s="5"/>
      <c r="NYQ379" s="9"/>
      <c r="NYT379" s="2"/>
      <c r="NYW379" s="24"/>
      <c r="NYX379" s="24"/>
      <c r="NYY379" s="31"/>
      <c r="NYZ379" s="24"/>
      <c r="NZA379" s="24"/>
      <c r="NZB379" s="24"/>
      <c r="NZC379" s="24"/>
      <c r="NZD379" s="24"/>
      <c r="NZE379" s="24"/>
      <c r="NZF379" s="24"/>
      <c r="NZG379" s="24"/>
      <c r="NZH379" s="24"/>
      <c r="NZI379" s="24"/>
      <c r="NZJ379" s="24"/>
      <c r="NZK379" s="24"/>
      <c r="NZL379" s="24"/>
      <c r="NZM379" s="24"/>
      <c r="NZN379" s="24"/>
      <c r="NZR379" s="3"/>
      <c r="NZS379" s="31"/>
      <c r="NZT379" s="5"/>
      <c r="NZU379" s="9"/>
      <c r="NZX379" s="2"/>
      <c r="OAA379" s="24"/>
      <c r="OAB379" s="24"/>
      <c r="OAC379" s="31"/>
      <c r="OAD379" s="24"/>
      <c r="OAE379" s="24"/>
      <c r="OAF379" s="24"/>
      <c r="OAG379" s="24"/>
      <c r="OAH379" s="24"/>
      <c r="OAI379" s="24"/>
      <c r="OAJ379" s="24"/>
      <c r="OAK379" s="24"/>
      <c r="OAL379" s="24"/>
      <c r="OAM379" s="24"/>
      <c r="OAN379" s="24"/>
      <c r="OAO379" s="24"/>
      <c r="OAP379" s="24"/>
      <c r="OAQ379" s="24"/>
      <c r="OAR379" s="24"/>
      <c r="OAV379" s="3"/>
      <c r="OAW379" s="31"/>
      <c r="OAX379" s="5"/>
      <c r="OAY379" s="9"/>
      <c r="OBB379" s="2"/>
      <c r="OBE379" s="24"/>
      <c r="OBF379" s="24"/>
      <c r="OBG379" s="31"/>
      <c r="OBH379" s="24"/>
      <c r="OBI379" s="24"/>
      <c r="OBJ379" s="24"/>
      <c r="OBK379" s="24"/>
      <c r="OBL379" s="24"/>
      <c r="OBM379" s="24"/>
      <c r="OBN379" s="24"/>
      <c r="OBO379" s="24"/>
      <c r="OBP379" s="24"/>
      <c r="OBQ379" s="24"/>
      <c r="OBR379" s="24"/>
      <c r="OBS379" s="24"/>
      <c r="OBT379" s="24"/>
      <c r="OBU379" s="24"/>
      <c r="OBV379" s="24"/>
      <c r="OBZ379" s="3"/>
      <c r="OCA379" s="31"/>
      <c r="OCB379" s="5"/>
      <c r="OCC379" s="9"/>
      <c r="OCF379" s="2"/>
      <c r="OCI379" s="24"/>
      <c r="OCJ379" s="24"/>
      <c r="OCK379" s="31"/>
      <c r="OCL379" s="24"/>
      <c r="OCM379" s="24"/>
      <c r="OCN379" s="24"/>
      <c r="OCO379" s="24"/>
      <c r="OCP379" s="24"/>
      <c r="OCQ379" s="24"/>
      <c r="OCR379" s="24"/>
      <c r="OCS379" s="24"/>
      <c r="OCT379" s="24"/>
      <c r="OCU379" s="24"/>
      <c r="OCV379" s="24"/>
      <c r="OCW379" s="24"/>
      <c r="OCX379" s="24"/>
      <c r="OCY379" s="24"/>
      <c r="OCZ379" s="24"/>
      <c r="ODD379" s="3"/>
      <c r="ODE379" s="31"/>
      <c r="ODF379" s="5"/>
      <c r="ODG379" s="9"/>
      <c r="ODJ379" s="2"/>
      <c r="ODM379" s="24"/>
      <c r="ODN379" s="24"/>
      <c r="ODO379" s="31"/>
      <c r="ODP379" s="24"/>
      <c r="ODQ379" s="24"/>
      <c r="ODR379" s="24"/>
      <c r="ODS379" s="24"/>
      <c r="ODT379" s="24"/>
      <c r="ODU379" s="24"/>
      <c r="ODV379" s="24"/>
      <c r="ODW379" s="24"/>
      <c r="ODX379" s="24"/>
      <c r="ODY379" s="24"/>
      <c r="ODZ379" s="24"/>
      <c r="OEA379" s="24"/>
      <c r="OEB379" s="24"/>
      <c r="OEC379" s="24"/>
      <c r="OED379" s="24"/>
      <c r="OEH379" s="3"/>
      <c r="OEI379" s="31"/>
      <c r="OEJ379" s="5"/>
      <c r="OEK379" s="9"/>
      <c r="OEN379" s="2"/>
      <c r="OEQ379" s="24"/>
      <c r="OER379" s="24"/>
      <c r="OES379" s="31"/>
      <c r="OET379" s="24"/>
      <c r="OEU379" s="24"/>
      <c r="OEV379" s="24"/>
      <c r="OEW379" s="24"/>
      <c r="OEX379" s="24"/>
      <c r="OEY379" s="24"/>
      <c r="OEZ379" s="24"/>
      <c r="OFA379" s="24"/>
      <c r="OFB379" s="24"/>
      <c r="OFC379" s="24"/>
      <c r="OFD379" s="24"/>
      <c r="OFE379" s="24"/>
      <c r="OFF379" s="24"/>
      <c r="OFG379" s="24"/>
      <c r="OFH379" s="24"/>
      <c r="OFL379" s="3"/>
      <c r="OFM379" s="31"/>
      <c r="OFN379" s="5"/>
      <c r="OFO379" s="9"/>
      <c r="OFR379" s="2"/>
      <c r="OFU379" s="24"/>
      <c r="OFV379" s="24"/>
      <c r="OFW379" s="31"/>
      <c r="OFX379" s="24"/>
      <c r="OFY379" s="24"/>
      <c r="OFZ379" s="24"/>
      <c r="OGA379" s="24"/>
      <c r="OGB379" s="24"/>
      <c r="OGC379" s="24"/>
      <c r="OGD379" s="24"/>
      <c r="OGE379" s="24"/>
      <c r="OGF379" s="24"/>
      <c r="OGG379" s="24"/>
      <c r="OGH379" s="24"/>
      <c r="OGI379" s="24"/>
      <c r="OGJ379" s="24"/>
      <c r="OGK379" s="24"/>
      <c r="OGL379" s="24"/>
      <c r="OGP379" s="3"/>
      <c r="OGQ379" s="31"/>
      <c r="OGR379" s="5"/>
      <c r="OGS379" s="9"/>
      <c r="OGV379" s="2"/>
      <c r="OGY379" s="24"/>
      <c r="OGZ379" s="24"/>
      <c r="OHA379" s="31"/>
      <c r="OHB379" s="24"/>
      <c r="OHC379" s="24"/>
      <c r="OHD379" s="24"/>
      <c r="OHE379" s="24"/>
      <c r="OHF379" s="24"/>
      <c r="OHG379" s="24"/>
      <c r="OHH379" s="24"/>
      <c r="OHI379" s="24"/>
      <c r="OHJ379" s="24"/>
      <c r="OHK379" s="24"/>
      <c r="OHL379" s="24"/>
      <c r="OHM379" s="24"/>
      <c r="OHN379" s="24"/>
      <c r="OHO379" s="24"/>
      <c r="OHP379" s="24"/>
      <c r="OHT379" s="3"/>
      <c r="OHU379" s="31"/>
      <c r="OHV379" s="5"/>
      <c r="OHW379" s="9"/>
      <c r="OHZ379" s="2"/>
      <c r="OIC379" s="24"/>
      <c r="OID379" s="24"/>
      <c r="OIE379" s="31"/>
      <c r="OIF379" s="24"/>
      <c r="OIG379" s="24"/>
      <c r="OIH379" s="24"/>
      <c r="OII379" s="24"/>
      <c r="OIJ379" s="24"/>
      <c r="OIK379" s="24"/>
      <c r="OIL379" s="24"/>
      <c r="OIM379" s="24"/>
      <c r="OIN379" s="24"/>
      <c r="OIO379" s="24"/>
      <c r="OIP379" s="24"/>
      <c r="OIQ379" s="24"/>
      <c r="OIR379" s="24"/>
      <c r="OIS379" s="24"/>
      <c r="OIT379" s="24"/>
      <c r="OIX379" s="3"/>
      <c r="OIY379" s="31"/>
      <c r="OIZ379" s="5"/>
      <c r="OJA379" s="9"/>
      <c r="OJD379" s="2"/>
      <c r="OJG379" s="24"/>
      <c r="OJH379" s="24"/>
      <c r="OJI379" s="31"/>
      <c r="OJJ379" s="24"/>
      <c r="OJK379" s="24"/>
      <c r="OJL379" s="24"/>
      <c r="OJM379" s="24"/>
      <c r="OJN379" s="24"/>
      <c r="OJO379" s="24"/>
      <c r="OJP379" s="24"/>
      <c r="OJQ379" s="24"/>
      <c r="OJR379" s="24"/>
      <c r="OJS379" s="24"/>
      <c r="OJT379" s="24"/>
      <c r="OJU379" s="24"/>
      <c r="OJV379" s="24"/>
      <c r="OJW379" s="24"/>
      <c r="OJX379" s="24"/>
      <c r="OKB379" s="3"/>
      <c r="OKC379" s="31"/>
      <c r="OKD379" s="5"/>
      <c r="OKE379" s="9"/>
      <c r="OKH379" s="2"/>
      <c r="OKK379" s="24"/>
      <c r="OKL379" s="24"/>
      <c r="OKM379" s="31"/>
      <c r="OKN379" s="24"/>
      <c r="OKO379" s="24"/>
      <c r="OKP379" s="24"/>
      <c r="OKQ379" s="24"/>
      <c r="OKR379" s="24"/>
      <c r="OKS379" s="24"/>
      <c r="OKT379" s="24"/>
      <c r="OKU379" s="24"/>
      <c r="OKV379" s="24"/>
      <c r="OKW379" s="24"/>
      <c r="OKX379" s="24"/>
      <c r="OKY379" s="24"/>
      <c r="OKZ379" s="24"/>
      <c r="OLA379" s="24"/>
      <c r="OLB379" s="24"/>
      <c r="OLF379" s="3"/>
      <c r="OLG379" s="31"/>
      <c r="OLH379" s="5"/>
      <c r="OLI379" s="9"/>
      <c r="OLL379" s="2"/>
      <c r="OLO379" s="24"/>
      <c r="OLP379" s="24"/>
      <c r="OLQ379" s="31"/>
      <c r="OLR379" s="24"/>
      <c r="OLS379" s="24"/>
      <c r="OLT379" s="24"/>
      <c r="OLU379" s="24"/>
      <c r="OLV379" s="24"/>
      <c r="OLW379" s="24"/>
      <c r="OLX379" s="24"/>
      <c r="OLY379" s="24"/>
      <c r="OLZ379" s="24"/>
      <c r="OMA379" s="24"/>
      <c r="OMB379" s="24"/>
      <c r="OMC379" s="24"/>
      <c r="OMD379" s="24"/>
      <c r="OME379" s="24"/>
      <c r="OMF379" s="24"/>
      <c r="OMJ379" s="3"/>
      <c r="OMK379" s="31"/>
      <c r="OML379" s="5"/>
      <c r="OMM379" s="9"/>
      <c r="OMP379" s="2"/>
      <c r="OMS379" s="24"/>
      <c r="OMT379" s="24"/>
      <c r="OMU379" s="31"/>
      <c r="OMV379" s="24"/>
      <c r="OMW379" s="24"/>
      <c r="OMX379" s="24"/>
      <c r="OMY379" s="24"/>
      <c r="OMZ379" s="24"/>
      <c r="ONA379" s="24"/>
      <c r="ONB379" s="24"/>
      <c r="ONC379" s="24"/>
      <c r="OND379" s="24"/>
      <c r="ONE379" s="24"/>
      <c r="ONF379" s="24"/>
      <c r="ONG379" s="24"/>
      <c r="ONH379" s="24"/>
      <c r="ONI379" s="24"/>
      <c r="ONJ379" s="24"/>
      <c r="ONN379" s="3"/>
      <c r="ONO379" s="31"/>
      <c r="ONP379" s="5"/>
      <c r="ONQ379" s="9"/>
      <c r="ONT379" s="2"/>
      <c r="ONW379" s="24"/>
      <c r="ONX379" s="24"/>
      <c r="ONY379" s="31"/>
      <c r="ONZ379" s="24"/>
      <c r="OOA379" s="24"/>
      <c r="OOB379" s="24"/>
      <c r="OOC379" s="24"/>
      <c r="OOD379" s="24"/>
      <c r="OOE379" s="24"/>
      <c r="OOF379" s="24"/>
      <c r="OOG379" s="24"/>
      <c r="OOH379" s="24"/>
      <c r="OOI379" s="24"/>
      <c r="OOJ379" s="24"/>
      <c r="OOK379" s="24"/>
      <c r="OOL379" s="24"/>
      <c r="OOM379" s="24"/>
      <c r="OON379" s="24"/>
      <c r="OOR379" s="3"/>
      <c r="OOS379" s="31"/>
      <c r="OOT379" s="5"/>
      <c r="OOU379" s="9"/>
      <c r="OOX379" s="2"/>
      <c r="OPA379" s="24"/>
      <c r="OPB379" s="24"/>
      <c r="OPC379" s="31"/>
      <c r="OPD379" s="24"/>
      <c r="OPE379" s="24"/>
      <c r="OPF379" s="24"/>
      <c r="OPG379" s="24"/>
      <c r="OPH379" s="24"/>
      <c r="OPI379" s="24"/>
      <c r="OPJ379" s="24"/>
      <c r="OPK379" s="24"/>
      <c r="OPL379" s="24"/>
      <c r="OPM379" s="24"/>
      <c r="OPN379" s="24"/>
      <c r="OPO379" s="24"/>
      <c r="OPP379" s="24"/>
      <c r="OPQ379" s="24"/>
      <c r="OPR379" s="24"/>
      <c r="OPV379" s="3"/>
      <c r="OPW379" s="31"/>
      <c r="OPX379" s="5"/>
      <c r="OPY379" s="9"/>
      <c r="OQB379" s="2"/>
      <c r="OQE379" s="24"/>
      <c r="OQF379" s="24"/>
      <c r="OQG379" s="31"/>
      <c r="OQH379" s="24"/>
      <c r="OQI379" s="24"/>
      <c r="OQJ379" s="24"/>
      <c r="OQK379" s="24"/>
      <c r="OQL379" s="24"/>
      <c r="OQM379" s="24"/>
      <c r="OQN379" s="24"/>
      <c r="OQO379" s="24"/>
      <c r="OQP379" s="24"/>
      <c r="OQQ379" s="24"/>
      <c r="OQR379" s="24"/>
      <c r="OQS379" s="24"/>
      <c r="OQT379" s="24"/>
      <c r="OQU379" s="24"/>
      <c r="OQV379" s="24"/>
      <c r="OQZ379" s="3"/>
      <c r="ORA379" s="31"/>
      <c r="ORB379" s="5"/>
      <c r="ORC379" s="9"/>
      <c r="ORF379" s="2"/>
      <c r="ORI379" s="24"/>
      <c r="ORJ379" s="24"/>
      <c r="ORK379" s="31"/>
      <c r="ORL379" s="24"/>
      <c r="ORM379" s="24"/>
      <c r="ORN379" s="24"/>
      <c r="ORO379" s="24"/>
      <c r="ORP379" s="24"/>
      <c r="ORQ379" s="24"/>
      <c r="ORR379" s="24"/>
      <c r="ORS379" s="24"/>
      <c r="ORT379" s="24"/>
      <c r="ORU379" s="24"/>
      <c r="ORV379" s="24"/>
      <c r="ORW379" s="24"/>
      <c r="ORX379" s="24"/>
      <c r="ORY379" s="24"/>
      <c r="ORZ379" s="24"/>
      <c r="OSD379" s="3"/>
      <c r="OSE379" s="31"/>
      <c r="OSF379" s="5"/>
      <c r="OSG379" s="9"/>
      <c r="OSJ379" s="2"/>
      <c r="OSM379" s="24"/>
      <c r="OSN379" s="24"/>
      <c r="OSO379" s="31"/>
      <c r="OSP379" s="24"/>
      <c r="OSQ379" s="24"/>
      <c r="OSR379" s="24"/>
      <c r="OSS379" s="24"/>
      <c r="OST379" s="24"/>
      <c r="OSU379" s="24"/>
      <c r="OSV379" s="24"/>
      <c r="OSW379" s="24"/>
      <c r="OSX379" s="24"/>
      <c r="OSY379" s="24"/>
      <c r="OSZ379" s="24"/>
      <c r="OTA379" s="24"/>
      <c r="OTB379" s="24"/>
      <c r="OTC379" s="24"/>
      <c r="OTD379" s="24"/>
      <c r="OTH379" s="3"/>
      <c r="OTI379" s="31"/>
      <c r="OTJ379" s="5"/>
      <c r="OTK379" s="9"/>
      <c r="OTN379" s="2"/>
      <c r="OTQ379" s="24"/>
      <c r="OTR379" s="24"/>
      <c r="OTS379" s="31"/>
      <c r="OTT379" s="24"/>
      <c r="OTU379" s="24"/>
      <c r="OTV379" s="24"/>
      <c r="OTW379" s="24"/>
      <c r="OTX379" s="24"/>
      <c r="OTY379" s="24"/>
      <c r="OTZ379" s="24"/>
      <c r="OUA379" s="24"/>
      <c r="OUB379" s="24"/>
      <c r="OUC379" s="24"/>
      <c r="OUD379" s="24"/>
      <c r="OUE379" s="24"/>
      <c r="OUF379" s="24"/>
      <c r="OUG379" s="24"/>
      <c r="OUH379" s="24"/>
      <c r="OUL379" s="3"/>
      <c r="OUM379" s="31"/>
      <c r="OUN379" s="5"/>
      <c r="OUO379" s="9"/>
      <c r="OUR379" s="2"/>
      <c r="OUU379" s="24"/>
      <c r="OUV379" s="24"/>
      <c r="OUW379" s="31"/>
      <c r="OUX379" s="24"/>
      <c r="OUY379" s="24"/>
      <c r="OUZ379" s="24"/>
      <c r="OVA379" s="24"/>
      <c r="OVB379" s="24"/>
      <c r="OVC379" s="24"/>
      <c r="OVD379" s="24"/>
      <c r="OVE379" s="24"/>
      <c r="OVF379" s="24"/>
      <c r="OVG379" s="24"/>
      <c r="OVH379" s="24"/>
      <c r="OVI379" s="24"/>
      <c r="OVJ379" s="24"/>
      <c r="OVK379" s="24"/>
      <c r="OVL379" s="24"/>
      <c r="OVP379" s="3"/>
      <c r="OVQ379" s="31"/>
      <c r="OVR379" s="5"/>
      <c r="OVS379" s="9"/>
      <c r="OVV379" s="2"/>
      <c r="OVY379" s="24"/>
      <c r="OVZ379" s="24"/>
      <c r="OWA379" s="31"/>
      <c r="OWB379" s="24"/>
      <c r="OWC379" s="24"/>
      <c r="OWD379" s="24"/>
      <c r="OWE379" s="24"/>
      <c r="OWF379" s="24"/>
      <c r="OWG379" s="24"/>
      <c r="OWH379" s="24"/>
      <c r="OWI379" s="24"/>
      <c r="OWJ379" s="24"/>
      <c r="OWK379" s="24"/>
      <c r="OWL379" s="24"/>
      <c r="OWM379" s="24"/>
      <c r="OWN379" s="24"/>
      <c r="OWO379" s="24"/>
      <c r="OWP379" s="24"/>
      <c r="OWT379" s="3"/>
      <c r="OWU379" s="31"/>
      <c r="OWV379" s="5"/>
      <c r="OWW379" s="9"/>
      <c r="OWZ379" s="2"/>
      <c r="OXC379" s="24"/>
      <c r="OXD379" s="24"/>
      <c r="OXE379" s="31"/>
      <c r="OXF379" s="24"/>
      <c r="OXG379" s="24"/>
      <c r="OXH379" s="24"/>
      <c r="OXI379" s="24"/>
      <c r="OXJ379" s="24"/>
      <c r="OXK379" s="24"/>
      <c r="OXL379" s="24"/>
      <c r="OXM379" s="24"/>
      <c r="OXN379" s="24"/>
      <c r="OXO379" s="24"/>
      <c r="OXP379" s="24"/>
      <c r="OXQ379" s="24"/>
      <c r="OXR379" s="24"/>
      <c r="OXS379" s="24"/>
      <c r="OXT379" s="24"/>
      <c r="OXX379" s="3"/>
      <c r="OXY379" s="31"/>
      <c r="OXZ379" s="5"/>
      <c r="OYA379" s="9"/>
      <c r="OYD379" s="2"/>
      <c r="OYG379" s="24"/>
      <c r="OYH379" s="24"/>
      <c r="OYI379" s="31"/>
      <c r="OYJ379" s="24"/>
      <c r="OYK379" s="24"/>
      <c r="OYL379" s="24"/>
      <c r="OYM379" s="24"/>
      <c r="OYN379" s="24"/>
      <c r="OYO379" s="24"/>
      <c r="OYP379" s="24"/>
      <c r="OYQ379" s="24"/>
      <c r="OYR379" s="24"/>
      <c r="OYS379" s="24"/>
      <c r="OYT379" s="24"/>
      <c r="OYU379" s="24"/>
      <c r="OYV379" s="24"/>
      <c r="OYW379" s="24"/>
      <c r="OYX379" s="24"/>
      <c r="OZB379" s="3"/>
      <c r="OZC379" s="31"/>
      <c r="OZD379" s="5"/>
      <c r="OZE379" s="9"/>
      <c r="OZH379" s="2"/>
      <c r="OZK379" s="24"/>
      <c r="OZL379" s="24"/>
      <c r="OZM379" s="31"/>
      <c r="OZN379" s="24"/>
      <c r="OZO379" s="24"/>
      <c r="OZP379" s="24"/>
      <c r="OZQ379" s="24"/>
      <c r="OZR379" s="24"/>
      <c r="OZS379" s="24"/>
      <c r="OZT379" s="24"/>
      <c r="OZU379" s="24"/>
      <c r="OZV379" s="24"/>
      <c r="OZW379" s="24"/>
      <c r="OZX379" s="24"/>
      <c r="OZY379" s="24"/>
      <c r="OZZ379" s="24"/>
      <c r="PAA379" s="24"/>
      <c r="PAB379" s="24"/>
      <c r="PAF379" s="3"/>
      <c r="PAG379" s="31"/>
      <c r="PAH379" s="5"/>
      <c r="PAI379" s="9"/>
      <c r="PAL379" s="2"/>
      <c r="PAO379" s="24"/>
      <c r="PAP379" s="24"/>
      <c r="PAQ379" s="31"/>
      <c r="PAR379" s="24"/>
      <c r="PAS379" s="24"/>
      <c r="PAT379" s="24"/>
      <c r="PAU379" s="24"/>
      <c r="PAV379" s="24"/>
      <c r="PAW379" s="24"/>
      <c r="PAX379" s="24"/>
      <c r="PAY379" s="24"/>
      <c r="PAZ379" s="24"/>
      <c r="PBA379" s="24"/>
      <c r="PBB379" s="24"/>
      <c r="PBC379" s="24"/>
      <c r="PBD379" s="24"/>
      <c r="PBE379" s="24"/>
      <c r="PBF379" s="24"/>
      <c r="PBJ379" s="3"/>
      <c r="PBK379" s="31"/>
      <c r="PBL379" s="5"/>
      <c r="PBM379" s="9"/>
      <c r="PBP379" s="2"/>
      <c r="PBS379" s="24"/>
      <c r="PBT379" s="24"/>
      <c r="PBU379" s="31"/>
      <c r="PBV379" s="24"/>
      <c r="PBW379" s="24"/>
      <c r="PBX379" s="24"/>
      <c r="PBY379" s="24"/>
      <c r="PBZ379" s="24"/>
      <c r="PCA379" s="24"/>
      <c r="PCB379" s="24"/>
      <c r="PCC379" s="24"/>
      <c r="PCD379" s="24"/>
      <c r="PCE379" s="24"/>
      <c r="PCF379" s="24"/>
      <c r="PCG379" s="24"/>
      <c r="PCH379" s="24"/>
      <c r="PCI379" s="24"/>
      <c r="PCJ379" s="24"/>
      <c r="PCN379" s="3"/>
      <c r="PCO379" s="31"/>
      <c r="PCP379" s="5"/>
      <c r="PCQ379" s="9"/>
      <c r="PCT379" s="2"/>
      <c r="PCW379" s="24"/>
      <c r="PCX379" s="24"/>
      <c r="PCY379" s="31"/>
      <c r="PCZ379" s="24"/>
      <c r="PDA379" s="24"/>
      <c r="PDB379" s="24"/>
      <c r="PDC379" s="24"/>
      <c r="PDD379" s="24"/>
      <c r="PDE379" s="24"/>
      <c r="PDF379" s="24"/>
      <c r="PDG379" s="24"/>
      <c r="PDH379" s="24"/>
      <c r="PDI379" s="24"/>
      <c r="PDJ379" s="24"/>
      <c r="PDK379" s="24"/>
      <c r="PDL379" s="24"/>
      <c r="PDM379" s="24"/>
      <c r="PDN379" s="24"/>
      <c r="PDR379" s="3"/>
      <c r="PDS379" s="31"/>
      <c r="PDT379" s="5"/>
      <c r="PDU379" s="9"/>
      <c r="PDX379" s="2"/>
      <c r="PEA379" s="24"/>
      <c r="PEB379" s="24"/>
      <c r="PEC379" s="31"/>
      <c r="PED379" s="24"/>
      <c r="PEE379" s="24"/>
      <c r="PEF379" s="24"/>
      <c r="PEG379" s="24"/>
      <c r="PEH379" s="24"/>
      <c r="PEI379" s="24"/>
      <c r="PEJ379" s="24"/>
      <c r="PEK379" s="24"/>
      <c r="PEL379" s="24"/>
      <c r="PEM379" s="24"/>
      <c r="PEN379" s="24"/>
      <c r="PEO379" s="24"/>
      <c r="PEP379" s="24"/>
      <c r="PEQ379" s="24"/>
      <c r="PER379" s="24"/>
      <c r="PEV379" s="3"/>
      <c r="PEW379" s="31"/>
      <c r="PEX379" s="5"/>
      <c r="PEY379" s="9"/>
      <c r="PFB379" s="2"/>
      <c r="PFE379" s="24"/>
      <c r="PFF379" s="24"/>
      <c r="PFG379" s="31"/>
      <c r="PFH379" s="24"/>
      <c r="PFI379" s="24"/>
      <c r="PFJ379" s="24"/>
      <c r="PFK379" s="24"/>
      <c r="PFL379" s="24"/>
      <c r="PFM379" s="24"/>
      <c r="PFN379" s="24"/>
      <c r="PFO379" s="24"/>
      <c r="PFP379" s="24"/>
      <c r="PFQ379" s="24"/>
      <c r="PFR379" s="24"/>
      <c r="PFS379" s="24"/>
      <c r="PFT379" s="24"/>
      <c r="PFU379" s="24"/>
      <c r="PFV379" s="24"/>
      <c r="PFZ379" s="3"/>
      <c r="PGA379" s="31"/>
      <c r="PGB379" s="5"/>
      <c r="PGC379" s="9"/>
      <c r="PGF379" s="2"/>
      <c r="PGI379" s="24"/>
      <c r="PGJ379" s="24"/>
      <c r="PGK379" s="31"/>
      <c r="PGL379" s="24"/>
      <c r="PGM379" s="24"/>
      <c r="PGN379" s="24"/>
      <c r="PGO379" s="24"/>
      <c r="PGP379" s="24"/>
      <c r="PGQ379" s="24"/>
      <c r="PGR379" s="24"/>
      <c r="PGS379" s="24"/>
      <c r="PGT379" s="24"/>
      <c r="PGU379" s="24"/>
      <c r="PGV379" s="24"/>
      <c r="PGW379" s="24"/>
      <c r="PGX379" s="24"/>
      <c r="PGY379" s="24"/>
      <c r="PGZ379" s="24"/>
      <c r="PHD379" s="3"/>
      <c r="PHE379" s="31"/>
      <c r="PHF379" s="5"/>
      <c r="PHG379" s="9"/>
      <c r="PHJ379" s="2"/>
      <c r="PHM379" s="24"/>
      <c r="PHN379" s="24"/>
      <c r="PHO379" s="31"/>
      <c r="PHP379" s="24"/>
      <c r="PHQ379" s="24"/>
      <c r="PHR379" s="24"/>
      <c r="PHS379" s="24"/>
      <c r="PHT379" s="24"/>
      <c r="PHU379" s="24"/>
      <c r="PHV379" s="24"/>
      <c r="PHW379" s="24"/>
      <c r="PHX379" s="24"/>
      <c r="PHY379" s="24"/>
      <c r="PHZ379" s="24"/>
      <c r="PIA379" s="24"/>
      <c r="PIB379" s="24"/>
      <c r="PIC379" s="24"/>
      <c r="PID379" s="24"/>
      <c r="PIH379" s="3"/>
      <c r="PII379" s="31"/>
      <c r="PIJ379" s="5"/>
      <c r="PIK379" s="9"/>
      <c r="PIN379" s="2"/>
      <c r="PIQ379" s="24"/>
      <c r="PIR379" s="24"/>
      <c r="PIS379" s="31"/>
      <c r="PIT379" s="24"/>
      <c r="PIU379" s="24"/>
      <c r="PIV379" s="24"/>
      <c r="PIW379" s="24"/>
      <c r="PIX379" s="24"/>
      <c r="PIY379" s="24"/>
      <c r="PIZ379" s="24"/>
      <c r="PJA379" s="24"/>
      <c r="PJB379" s="24"/>
      <c r="PJC379" s="24"/>
      <c r="PJD379" s="24"/>
      <c r="PJE379" s="24"/>
      <c r="PJF379" s="24"/>
      <c r="PJG379" s="24"/>
      <c r="PJH379" s="24"/>
      <c r="PJL379" s="3"/>
      <c r="PJM379" s="31"/>
      <c r="PJN379" s="5"/>
      <c r="PJO379" s="9"/>
      <c r="PJR379" s="2"/>
      <c r="PJU379" s="24"/>
      <c r="PJV379" s="24"/>
      <c r="PJW379" s="31"/>
      <c r="PJX379" s="24"/>
      <c r="PJY379" s="24"/>
      <c r="PJZ379" s="24"/>
      <c r="PKA379" s="24"/>
      <c r="PKB379" s="24"/>
      <c r="PKC379" s="24"/>
      <c r="PKD379" s="24"/>
      <c r="PKE379" s="24"/>
      <c r="PKF379" s="24"/>
      <c r="PKG379" s="24"/>
      <c r="PKH379" s="24"/>
      <c r="PKI379" s="24"/>
      <c r="PKJ379" s="24"/>
      <c r="PKK379" s="24"/>
      <c r="PKL379" s="24"/>
      <c r="PKP379" s="3"/>
      <c r="PKQ379" s="31"/>
      <c r="PKR379" s="5"/>
      <c r="PKS379" s="9"/>
      <c r="PKV379" s="2"/>
      <c r="PKY379" s="24"/>
      <c r="PKZ379" s="24"/>
      <c r="PLA379" s="31"/>
      <c r="PLB379" s="24"/>
      <c r="PLC379" s="24"/>
      <c r="PLD379" s="24"/>
      <c r="PLE379" s="24"/>
      <c r="PLF379" s="24"/>
      <c r="PLG379" s="24"/>
      <c r="PLH379" s="24"/>
      <c r="PLI379" s="24"/>
      <c r="PLJ379" s="24"/>
      <c r="PLK379" s="24"/>
      <c r="PLL379" s="24"/>
      <c r="PLM379" s="24"/>
      <c r="PLN379" s="24"/>
      <c r="PLO379" s="24"/>
      <c r="PLP379" s="24"/>
      <c r="PLT379" s="3"/>
      <c r="PLU379" s="31"/>
      <c r="PLV379" s="5"/>
      <c r="PLW379" s="9"/>
      <c r="PLZ379" s="2"/>
      <c r="PMC379" s="24"/>
      <c r="PMD379" s="24"/>
      <c r="PME379" s="31"/>
      <c r="PMF379" s="24"/>
      <c r="PMG379" s="24"/>
      <c r="PMH379" s="24"/>
      <c r="PMI379" s="24"/>
      <c r="PMJ379" s="24"/>
      <c r="PMK379" s="24"/>
      <c r="PML379" s="24"/>
      <c r="PMM379" s="24"/>
      <c r="PMN379" s="24"/>
      <c r="PMO379" s="24"/>
      <c r="PMP379" s="24"/>
      <c r="PMQ379" s="24"/>
      <c r="PMR379" s="24"/>
      <c r="PMS379" s="24"/>
      <c r="PMT379" s="24"/>
      <c r="PMX379" s="3"/>
      <c r="PMY379" s="31"/>
      <c r="PMZ379" s="5"/>
      <c r="PNA379" s="9"/>
      <c r="PND379" s="2"/>
      <c r="PNG379" s="24"/>
      <c r="PNH379" s="24"/>
      <c r="PNI379" s="31"/>
      <c r="PNJ379" s="24"/>
      <c r="PNK379" s="24"/>
      <c r="PNL379" s="24"/>
      <c r="PNM379" s="24"/>
      <c r="PNN379" s="24"/>
      <c r="PNO379" s="24"/>
      <c r="PNP379" s="24"/>
      <c r="PNQ379" s="24"/>
      <c r="PNR379" s="24"/>
      <c r="PNS379" s="24"/>
      <c r="PNT379" s="24"/>
      <c r="PNU379" s="24"/>
      <c r="PNV379" s="24"/>
      <c r="PNW379" s="24"/>
      <c r="PNX379" s="24"/>
      <c r="POB379" s="3"/>
      <c r="POC379" s="31"/>
      <c r="POD379" s="5"/>
      <c r="POE379" s="9"/>
      <c r="POH379" s="2"/>
      <c r="POK379" s="24"/>
      <c r="POL379" s="24"/>
      <c r="POM379" s="31"/>
      <c r="PON379" s="24"/>
      <c r="POO379" s="24"/>
      <c r="POP379" s="24"/>
      <c r="POQ379" s="24"/>
      <c r="POR379" s="24"/>
      <c r="POS379" s="24"/>
      <c r="POT379" s="24"/>
      <c r="POU379" s="24"/>
      <c r="POV379" s="24"/>
      <c r="POW379" s="24"/>
      <c r="POX379" s="24"/>
      <c r="POY379" s="24"/>
      <c r="POZ379" s="24"/>
      <c r="PPA379" s="24"/>
      <c r="PPB379" s="24"/>
      <c r="PPF379" s="3"/>
      <c r="PPG379" s="31"/>
      <c r="PPH379" s="5"/>
      <c r="PPI379" s="9"/>
      <c r="PPL379" s="2"/>
      <c r="PPO379" s="24"/>
      <c r="PPP379" s="24"/>
      <c r="PPQ379" s="31"/>
      <c r="PPR379" s="24"/>
      <c r="PPS379" s="24"/>
      <c r="PPT379" s="24"/>
      <c r="PPU379" s="24"/>
      <c r="PPV379" s="24"/>
      <c r="PPW379" s="24"/>
      <c r="PPX379" s="24"/>
      <c r="PPY379" s="24"/>
      <c r="PPZ379" s="24"/>
      <c r="PQA379" s="24"/>
      <c r="PQB379" s="24"/>
      <c r="PQC379" s="24"/>
      <c r="PQD379" s="24"/>
      <c r="PQE379" s="24"/>
      <c r="PQF379" s="24"/>
      <c r="PQJ379" s="3"/>
      <c r="PQK379" s="31"/>
      <c r="PQL379" s="5"/>
      <c r="PQM379" s="9"/>
      <c r="PQP379" s="2"/>
      <c r="PQS379" s="24"/>
      <c r="PQT379" s="24"/>
      <c r="PQU379" s="31"/>
      <c r="PQV379" s="24"/>
      <c r="PQW379" s="24"/>
      <c r="PQX379" s="24"/>
      <c r="PQY379" s="24"/>
      <c r="PQZ379" s="24"/>
      <c r="PRA379" s="24"/>
      <c r="PRB379" s="24"/>
      <c r="PRC379" s="24"/>
      <c r="PRD379" s="24"/>
      <c r="PRE379" s="24"/>
      <c r="PRF379" s="24"/>
      <c r="PRG379" s="24"/>
      <c r="PRH379" s="24"/>
      <c r="PRI379" s="24"/>
      <c r="PRJ379" s="24"/>
      <c r="PRN379" s="3"/>
      <c r="PRO379" s="31"/>
      <c r="PRP379" s="5"/>
      <c r="PRQ379" s="9"/>
      <c r="PRT379" s="2"/>
      <c r="PRW379" s="24"/>
      <c r="PRX379" s="24"/>
      <c r="PRY379" s="31"/>
      <c r="PRZ379" s="24"/>
      <c r="PSA379" s="24"/>
      <c r="PSB379" s="24"/>
      <c r="PSC379" s="24"/>
      <c r="PSD379" s="24"/>
      <c r="PSE379" s="24"/>
      <c r="PSF379" s="24"/>
      <c r="PSG379" s="24"/>
      <c r="PSH379" s="24"/>
      <c r="PSI379" s="24"/>
      <c r="PSJ379" s="24"/>
      <c r="PSK379" s="24"/>
      <c r="PSL379" s="24"/>
      <c r="PSM379" s="24"/>
      <c r="PSN379" s="24"/>
      <c r="PSR379" s="3"/>
      <c r="PSS379" s="31"/>
      <c r="PST379" s="5"/>
      <c r="PSU379" s="9"/>
      <c r="PSX379" s="2"/>
      <c r="PTA379" s="24"/>
      <c r="PTB379" s="24"/>
      <c r="PTC379" s="31"/>
      <c r="PTD379" s="24"/>
      <c r="PTE379" s="24"/>
      <c r="PTF379" s="24"/>
      <c r="PTG379" s="24"/>
      <c r="PTH379" s="24"/>
      <c r="PTI379" s="24"/>
      <c r="PTJ379" s="24"/>
      <c r="PTK379" s="24"/>
      <c r="PTL379" s="24"/>
      <c r="PTM379" s="24"/>
      <c r="PTN379" s="24"/>
      <c r="PTO379" s="24"/>
      <c r="PTP379" s="24"/>
      <c r="PTQ379" s="24"/>
      <c r="PTR379" s="24"/>
      <c r="PTV379" s="3"/>
      <c r="PTW379" s="31"/>
      <c r="PTX379" s="5"/>
      <c r="PTY379" s="9"/>
      <c r="PUB379" s="2"/>
      <c r="PUE379" s="24"/>
      <c r="PUF379" s="24"/>
      <c r="PUG379" s="31"/>
      <c r="PUH379" s="24"/>
      <c r="PUI379" s="24"/>
      <c r="PUJ379" s="24"/>
      <c r="PUK379" s="24"/>
      <c r="PUL379" s="24"/>
      <c r="PUM379" s="24"/>
      <c r="PUN379" s="24"/>
      <c r="PUO379" s="24"/>
      <c r="PUP379" s="24"/>
      <c r="PUQ379" s="24"/>
      <c r="PUR379" s="24"/>
      <c r="PUS379" s="24"/>
      <c r="PUT379" s="24"/>
      <c r="PUU379" s="24"/>
      <c r="PUV379" s="24"/>
      <c r="PUZ379" s="3"/>
      <c r="PVA379" s="31"/>
      <c r="PVB379" s="5"/>
      <c r="PVC379" s="9"/>
      <c r="PVF379" s="2"/>
      <c r="PVI379" s="24"/>
      <c r="PVJ379" s="24"/>
      <c r="PVK379" s="31"/>
      <c r="PVL379" s="24"/>
      <c r="PVM379" s="24"/>
      <c r="PVN379" s="24"/>
      <c r="PVO379" s="24"/>
      <c r="PVP379" s="24"/>
      <c r="PVQ379" s="24"/>
      <c r="PVR379" s="24"/>
      <c r="PVS379" s="24"/>
      <c r="PVT379" s="24"/>
      <c r="PVU379" s="24"/>
      <c r="PVV379" s="24"/>
      <c r="PVW379" s="24"/>
      <c r="PVX379" s="24"/>
      <c r="PVY379" s="24"/>
      <c r="PVZ379" s="24"/>
      <c r="PWD379" s="3"/>
      <c r="PWE379" s="31"/>
      <c r="PWF379" s="5"/>
      <c r="PWG379" s="9"/>
      <c r="PWJ379" s="2"/>
      <c r="PWM379" s="24"/>
      <c r="PWN379" s="24"/>
      <c r="PWO379" s="31"/>
      <c r="PWP379" s="24"/>
      <c r="PWQ379" s="24"/>
      <c r="PWR379" s="24"/>
      <c r="PWS379" s="24"/>
      <c r="PWT379" s="24"/>
      <c r="PWU379" s="24"/>
      <c r="PWV379" s="24"/>
      <c r="PWW379" s="24"/>
      <c r="PWX379" s="24"/>
      <c r="PWY379" s="24"/>
      <c r="PWZ379" s="24"/>
      <c r="PXA379" s="24"/>
      <c r="PXB379" s="24"/>
      <c r="PXC379" s="24"/>
      <c r="PXD379" s="24"/>
      <c r="PXH379" s="3"/>
      <c r="PXI379" s="31"/>
      <c r="PXJ379" s="5"/>
      <c r="PXK379" s="9"/>
      <c r="PXN379" s="2"/>
      <c r="PXQ379" s="24"/>
      <c r="PXR379" s="24"/>
      <c r="PXS379" s="31"/>
      <c r="PXT379" s="24"/>
      <c r="PXU379" s="24"/>
      <c r="PXV379" s="24"/>
      <c r="PXW379" s="24"/>
      <c r="PXX379" s="24"/>
      <c r="PXY379" s="24"/>
      <c r="PXZ379" s="24"/>
      <c r="PYA379" s="24"/>
      <c r="PYB379" s="24"/>
      <c r="PYC379" s="24"/>
      <c r="PYD379" s="24"/>
      <c r="PYE379" s="24"/>
      <c r="PYF379" s="24"/>
      <c r="PYG379" s="24"/>
      <c r="PYH379" s="24"/>
      <c r="PYL379" s="3"/>
      <c r="PYM379" s="31"/>
      <c r="PYN379" s="5"/>
      <c r="PYO379" s="9"/>
      <c r="PYR379" s="2"/>
      <c r="PYU379" s="24"/>
      <c r="PYV379" s="24"/>
      <c r="PYW379" s="31"/>
      <c r="PYX379" s="24"/>
      <c r="PYY379" s="24"/>
      <c r="PYZ379" s="24"/>
      <c r="PZA379" s="24"/>
      <c r="PZB379" s="24"/>
      <c r="PZC379" s="24"/>
      <c r="PZD379" s="24"/>
      <c r="PZE379" s="24"/>
      <c r="PZF379" s="24"/>
      <c r="PZG379" s="24"/>
      <c r="PZH379" s="24"/>
      <c r="PZI379" s="24"/>
      <c r="PZJ379" s="24"/>
      <c r="PZK379" s="24"/>
      <c r="PZL379" s="24"/>
      <c r="PZP379" s="3"/>
      <c r="PZQ379" s="31"/>
      <c r="PZR379" s="5"/>
      <c r="PZS379" s="9"/>
      <c r="PZV379" s="2"/>
      <c r="PZY379" s="24"/>
      <c r="PZZ379" s="24"/>
      <c r="QAA379" s="31"/>
      <c r="QAB379" s="24"/>
      <c r="QAC379" s="24"/>
      <c r="QAD379" s="24"/>
      <c r="QAE379" s="24"/>
      <c r="QAF379" s="24"/>
      <c r="QAG379" s="24"/>
      <c r="QAH379" s="24"/>
      <c r="QAI379" s="24"/>
      <c r="QAJ379" s="24"/>
      <c r="QAK379" s="24"/>
      <c r="QAL379" s="24"/>
      <c r="QAM379" s="24"/>
      <c r="QAN379" s="24"/>
      <c r="QAO379" s="24"/>
      <c r="QAP379" s="24"/>
      <c r="QAT379" s="3"/>
      <c r="QAU379" s="31"/>
      <c r="QAV379" s="5"/>
      <c r="QAW379" s="9"/>
      <c r="QAZ379" s="2"/>
      <c r="QBC379" s="24"/>
      <c r="QBD379" s="24"/>
      <c r="QBE379" s="31"/>
      <c r="QBF379" s="24"/>
      <c r="QBG379" s="24"/>
      <c r="QBH379" s="24"/>
      <c r="QBI379" s="24"/>
      <c r="QBJ379" s="24"/>
      <c r="QBK379" s="24"/>
      <c r="QBL379" s="24"/>
      <c r="QBM379" s="24"/>
      <c r="QBN379" s="24"/>
      <c r="QBO379" s="24"/>
      <c r="QBP379" s="24"/>
      <c r="QBQ379" s="24"/>
      <c r="QBR379" s="24"/>
      <c r="QBS379" s="24"/>
      <c r="QBT379" s="24"/>
      <c r="QBX379" s="3"/>
      <c r="QBY379" s="31"/>
      <c r="QBZ379" s="5"/>
      <c r="QCA379" s="9"/>
      <c r="QCD379" s="2"/>
      <c r="QCG379" s="24"/>
      <c r="QCH379" s="24"/>
      <c r="QCI379" s="31"/>
      <c r="QCJ379" s="24"/>
      <c r="QCK379" s="24"/>
      <c r="QCL379" s="24"/>
      <c r="QCM379" s="24"/>
      <c r="QCN379" s="24"/>
      <c r="QCO379" s="24"/>
      <c r="QCP379" s="24"/>
      <c r="QCQ379" s="24"/>
      <c r="QCR379" s="24"/>
      <c r="QCS379" s="24"/>
      <c r="QCT379" s="24"/>
      <c r="QCU379" s="24"/>
      <c r="QCV379" s="24"/>
      <c r="QCW379" s="24"/>
      <c r="QCX379" s="24"/>
      <c r="QDB379" s="3"/>
      <c r="QDC379" s="31"/>
      <c r="QDD379" s="5"/>
      <c r="QDE379" s="9"/>
      <c r="QDH379" s="2"/>
      <c r="QDK379" s="24"/>
      <c r="QDL379" s="24"/>
      <c r="QDM379" s="31"/>
      <c r="QDN379" s="24"/>
      <c r="QDO379" s="24"/>
      <c r="QDP379" s="24"/>
      <c r="QDQ379" s="24"/>
      <c r="QDR379" s="24"/>
      <c r="QDS379" s="24"/>
      <c r="QDT379" s="24"/>
      <c r="QDU379" s="24"/>
      <c r="QDV379" s="24"/>
      <c r="QDW379" s="24"/>
      <c r="QDX379" s="24"/>
      <c r="QDY379" s="24"/>
      <c r="QDZ379" s="24"/>
      <c r="QEA379" s="24"/>
      <c r="QEB379" s="24"/>
      <c r="QEF379" s="3"/>
      <c r="QEG379" s="31"/>
      <c r="QEH379" s="5"/>
      <c r="QEI379" s="9"/>
      <c r="QEL379" s="2"/>
      <c r="QEO379" s="24"/>
      <c r="QEP379" s="24"/>
      <c r="QEQ379" s="31"/>
      <c r="QER379" s="24"/>
      <c r="QES379" s="24"/>
      <c r="QET379" s="24"/>
      <c r="QEU379" s="24"/>
      <c r="QEV379" s="24"/>
      <c r="QEW379" s="24"/>
      <c r="QEX379" s="24"/>
      <c r="QEY379" s="24"/>
      <c r="QEZ379" s="24"/>
      <c r="QFA379" s="24"/>
      <c r="QFB379" s="24"/>
      <c r="QFC379" s="24"/>
      <c r="QFD379" s="24"/>
      <c r="QFE379" s="24"/>
      <c r="QFF379" s="24"/>
      <c r="QFJ379" s="3"/>
      <c r="QFK379" s="31"/>
      <c r="QFL379" s="5"/>
      <c r="QFM379" s="9"/>
      <c r="QFP379" s="2"/>
      <c r="QFS379" s="24"/>
      <c r="QFT379" s="24"/>
      <c r="QFU379" s="31"/>
      <c r="QFV379" s="24"/>
      <c r="QFW379" s="24"/>
      <c r="QFX379" s="24"/>
      <c r="QFY379" s="24"/>
      <c r="QFZ379" s="24"/>
      <c r="QGA379" s="24"/>
      <c r="QGB379" s="24"/>
      <c r="QGC379" s="24"/>
      <c r="QGD379" s="24"/>
      <c r="QGE379" s="24"/>
      <c r="QGF379" s="24"/>
      <c r="QGG379" s="24"/>
      <c r="QGH379" s="24"/>
      <c r="QGI379" s="24"/>
      <c r="QGJ379" s="24"/>
      <c r="QGN379" s="3"/>
      <c r="QGO379" s="31"/>
      <c r="QGP379" s="5"/>
      <c r="QGQ379" s="9"/>
      <c r="QGT379" s="2"/>
      <c r="QGW379" s="24"/>
      <c r="QGX379" s="24"/>
      <c r="QGY379" s="31"/>
      <c r="QGZ379" s="24"/>
      <c r="QHA379" s="24"/>
      <c r="QHB379" s="24"/>
      <c r="QHC379" s="24"/>
      <c r="QHD379" s="24"/>
      <c r="QHE379" s="24"/>
      <c r="QHF379" s="24"/>
      <c r="QHG379" s="24"/>
      <c r="QHH379" s="24"/>
      <c r="QHI379" s="24"/>
      <c r="QHJ379" s="24"/>
      <c r="QHK379" s="24"/>
      <c r="QHL379" s="24"/>
      <c r="QHM379" s="24"/>
      <c r="QHN379" s="24"/>
      <c r="QHR379" s="3"/>
      <c r="QHS379" s="31"/>
      <c r="QHT379" s="5"/>
      <c r="QHU379" s="9"/>
      <c r="QHX379" s="2"/>
      <c r="QIA379" s="24"/>
      <c r="QIB379" s="24"/>
      <c r="QIC379" s="31"/>
      <c r="QID379" s="24"/>
      <c r="QIE379" s="24"/>
      <c r="QIF379" s="24"/>
      <c r="QIG379" s="24"/>
      <c r="QIH379" s="24"/>
      <c r="QII379" s="24"/>
      <c r="QIJ379" s="24"/>
      <c r="QIK379" s="24"/>
      <c r="QIL379" s="24"/>
      <c r="QIM379" s="24"/>
      <c r="QIN379" s="24"/>
      <c r="QIO379" s="24"/>
      <c r="QIP379" s="24"/>
      <c r="QIQ379" s="24"/>
      <c r="QIR379" s="24"/>
      <c r="QIV379" s="3"/>
      <c r="QIW379" s="31"/>
      <c r="QIX379" s="5"/>
      <c r="QIY379" s="9"/>
      <c r="QJB379" s="2"/>
      <c r="QJE379" s="24"/>
      <c r="QJF379" s="24"/>
      <c r="QJG379" s="31"/>
      <c r="QJH379" s="24"/>
      <c r="QJI379" s="24"/>
      <c r="QJJ379" s="24"/>
      <c r="QJK379" s="24"/>
      <c r="QJL379" s="24"/>
      <c r="QJM379" s="24"/>
      <c r="QJN379" s="24"/>
      <c r="QJO379" s="24"/>
      <c r="QJP379" s="24"/>
      <c r="QJQ379" s="24"/>
      <c r="QJR379" s="24"/>
      <c r="QJS379" s="24"/>
      <c r="QJT379" s="24"/>
      <c r="QJU379" s="24"/>
      <c r="QJV379" s="24"/>
      <c r="QJZ379" s="3"/>
      <c r="QKA379" s="31"/>
      <c r="QKB379" s="5"/>
      <c r="QKC379" s="9"/>
      <c r="QKF379" s="2"/>
      <c r="QKI379" s="24"/>
      <c r="QKJ379" s="24"/>
      <c r="QKK379" s="31"/>
      <c r="QKL379" s="24"/>
      <c r="QKM379" s="24"/>
      <c r="QKN379" s="24"/>
      <c r="QKO379" s="24"/>
      <c r="QKP379" s="24"/>
      <c r="QKQ379" s="24"/>
      <c r="QKR379" s="24"/>
      <c r="QKS379" s="24"/>
      <c r="QKT379" s="24"/>
      <c r="QKU379" s="24"/>
      <c r="QKV379" s="24"/>
      <c r="QKW379" s="24"/>
      <c r="QKX379" s="24"/>
      <c r="QKY379" s="24"/>
      <c r="QKZ379" s="24"/>
      <c r="QLD379" s="3"/>
      <c r="QLE379" s="31"/>
      <c r="QLF379" s="5"/>
      <c r="QLG379" s="9"/>
      <c r="QLJ379" s="2"/>
      <c r="QLM379" s="24"/>
      <c r="QLN379" s="24"/>
      <c r="QLO379" s="31"/>
      <c r="QLP379" s="24"/>
      <c r="QLQ379" s="24"/>
      <c r="QLR379" s="24"/>
      <c r="QLS379" s="24"/>
      <c r="QLT379" s="24"/>
      <c r="QLU379" s="24"/>
      <c r="QLV379" s="24"/>
      <c r="QLW379" s="24"/>
      <c r="QLX379" s="24"/>
      <c r="QLY379" s="24"/>
      <c r="QLZ379" s="24"/>
      <c r="QMA379" s="24"/>
      <c r="QMB379" s="24"/>
      <c r="QMC379" s="24"/>
      <c r="QMD379" s="24"/>
      <c r="QMH379" s="3"/>
      <c r="QMI379" s="31"/>
      <c r="QMJ379" s="5"/>
      <c r="QMK379" s="9"/>
      <c r="QMN379" s="2"/>
      <c r="QMQ379" s="24"/>
      <c r="QMR379" s="24"/>
      <c r="QMS379" s="31"/>
      <c r="QMT379" s="24"/>
      <c r="QMU379" s="24"/>
      <c r="QMV379" s="24"/>
      <c r="QMW379" s="24"/>
      <c r="QMX379" s="24"/>
      <c r="QMY379" s="24"/>
      <c r="QMZ379" s="24"/>
      <c r="QNA379" s="24"/>
      <c r="QNB379" s="24"/>
      <c r="QNC379" s="24"/>
      <c r="QND379" s="24"/>
      <c r="QNE379" s="24"/>
      <c r="QNF379" s="24"/>
      <c r="QNG379" s="24"/>
      <c r="QNH379" s="24"/>
      <c r="QNL379" s="3"/>
      <c r="QNM379" s="31"/>
      <c r="QNN379" s="5"/>
      <c r="QNO379" s="9"/>
      <c r="QNR379" s="2"/>
      <c r="QNU379" s="24"/>
      <c r="QNV379" s="24"/>
      <c r="QNW379" s="31"/>
      <c r="QNX379" s="24"/>
      <c r="QNY379" s="24"/>
      <c r="QNZ379" s="24"/>
      <c r="QOA379" s="24"/>
      <c r="QOB379" s="24"/>
      <c r="QOC379" s="24"/>
      <c r="QOD379" s="24"/>
      <c r="QOE379" s="24"/>
      <c r="QOF379" s="24"/>
      <c r="QOG379" s="24"/>
      <c r="QOH379" s="24"/>
      <c r="QOI379" s="24"/>
      <c r="QOJ379" s="24"/>
      <c r="QOK379" s="24"/>
      <c r="QOL379" s="24"/>
      <c r="QOP379" s="3"/>
      <c r="QOQ379" s="31"/>
      <c r="QOR379" s="5"/>
      <c r="QOS379" s="9"/>
      <c r="QOV379" s="2"/>
      <c r="QOY379" s="24"/>
      <c r="QOZ379" s="24"/>
      <c r="QPA379" s="31"/>
      <c r="QPB379" s="24"/>
      <c r="QPC379" s="24"/>
      <c r="QPD379" s="24"/>
      <c r="QPE379" s="24"/>
      <c r="QPF379" s="24"/>
      <c r="QPG379" s="24"/>
      <c r="QPH379" s="24"/>
      <c r="QPI379" s="24"/>
      <c r="QPJ379" s="24"/>
      <c r="QPK379" s="24"/>
      <c r="QPL379" s="24"/>
      <c r="QPM379" s="24"/>
      <c r="QPN379" s="24"/>
      <c r="QPO379" s="24"/>
      <c r="QPP379" s="24"/>
      <c r="QPT379" s="3"/>
      <c r="QPU379" s="31"/>
      <c r="QPV379" s="5"/>
      <c r="QPW379" s="9"/>
      <c r="QPZ379" s="2"/>
      <c r="QQC379" s="24"/>
      <c r="QQD379" s="24"/>
      <c r="QQE379" s="31"/>
      <c r="QQF379" s="24"/>
      <c r="QQG379" s="24"/>
      <c r="QQH379" s="24"/>
      <c r="QQI379" s="24"/>
      <c r="QQJ379" s="24"/>
      <c r="QQK379" s="24"/>
      <c r="QQL379" s="24"/>
      <c r="QQM379" s="24"/>
      <c r="QQN379" s="24"/>
      <c r="QQO379" s="24"/>
      <c r="QQP379" s="24"/>
      <c r="QQQ379" s="24"/>
      <c r="QQR379" s="24"/>
      <c r="QQS379" s="24"/>
      <c r="QQT379" s="24"/>
      <c r="QQX379" s="3"/>
      <c r="QQY379" s="31"/>
      <c r="QQZ379" s="5"/>
      <c r="QRA379" s="9"/>
      <c r="QRD379" s="2"/>
      <c r="QRG379" s="24"/>
      <c r="QRH379" s="24"/>
      <c r="QRI379" s="31"/>
      <c r="QRJ379" s="24"/>
      <c r="QRK379" s="24"/>
      <c r="QRL379" s="24"/>
      <c r="QRM379" s="24"/>
      <c r="QRN379" s="24"/>
      <c r="QRO379" s="24"/>
      <c r="QRP379" s="24"/>
      <c r="QRQ379" s="24"/>
      <c r="QRR379" s="24"/>
      <c r="QRS379" s="24"/>
      <c r="QRT379" s="24"/>
      <c r="QRU379" s="24"/>
      <c r="QRV379" s="24"/>
      <c r="QRW379" s="24"/>
      <c r="QRX379" s="24"/>
      <c r="QSB379" s="3"/>
      <c r="QSC379" s="31"/>
      <c r="QSD379" s="5"/>
      <c r="QSE379" s="9"/>
      <c r="QSH379" s="2"/>
      <c r="QSK379" s="24"/>
      <c r="QSL379" s="24"/>
      <c r="QSM379" s="31"/>
      <c r="QSN379" s="24"/>
      <c r="QSO379" s="24"/>
      <c r="QSP379" s="24"/>
      <c r="QSQ379" s="24"/>
      <c r="QSR379" s="24"/>
      <c r="QSS379" s="24"/>
      <c r="QST379" s="24"/>
      <c r="QSU379" s="24"/>
      <c r="QSV379" s="24"/>
      <c r="QSW379" s="24"/>
      <c r="QSX379" s="24"/>
      <c r="QSY379" s="24"/>
      <c r="QSZ379" s="24"/>
      <c r="QTA379" s="24"/>
      <c r="QTB379" s="24"/>
      <c r="QTF379" s="3"/>
      <c r="QTG379" s="31"/>
      <c r="QTH379" s="5"/>
      <c r="QTI379" s="9"/>
      <c r="QTL379" s="2"/>
      <c r="QTO379" s="24"/>
      <c r="QTP379" s="24"/>
      <c r="QTQ379" s="31"/>
      <c r="QTR379" s="24"/>
      <c r="QTS379" s="24"/>
      <c r="QTT379" s="24"/>
      <c r="QTU379" s="24"/>
      <c r="QTV379" s="24"/>
      <c r="QTW379" s="24"/>
      <c r="QTX379" s="24"/>
      <c r="QTY379" s="24"/>
      <c r="QTZ379" s="24"/>
      <c r="QUA379" s="24"/>
      <c r="QUB379" s="24"/>
      <c r="QUC379" s="24"/>
      <c r="QUD379" s="24"/>
      <c r="QUE379" s="24"/>
      <c r="QUF379" s="24"/>
      <c r="QUJ379" s="3"/>
      <c r="QUK379" s="31"/>
      <c r="QUL379" s="5"/>
      <c r="QUM379" s="9"/>
      <c r="QUP379" s="2"/>
      <c r="QUS379" s="24"/>
      <c r="QUT379" s="24"/>
      <c r="QUU379" s="31"/>
      <c r="QUV379" s="24"/>
      <c r="QUW379" s="24"/>
      <c r="QUX379" s="24"/>
      <c r="QUY379" s="24"/>
      <c r="QUZ379" s="24"/>
      <c r="QVA379" s="24"/>
      <c r="QVB379" s="24"/>
      <c r="QVC379" s="24"/>
      <c r="QVD379" s="24"/>
      <c r="QVE379" s="24"/>
      <c r="QVF379" s="24"/>
      <c r="QVG379" s="24"/>
      <c r="QVH379" s="24"/>
      <c r="QVI379" s="24"/>
      <c r="QVJ379" s="24"/>
      <c r="QVN379" s="3"/>
      <c r="QVO379" s="31"/>
      <c r="QVP379" s="5"/>
      <c r="QVQ379" s="9"/>
      <c r="QVT379" s="2"/>
      <c r="QVW379" s="24"/>
      <c r="QVX379" s="24"/>
      <c r="QVY379" s="31"/>
      <c r="QVZ379" s="24"/>
      <c r="QWA379" s="24"/>
      <c r="QWB379" s="24"/>
      <c r="QWC379" s="24"/>
      <c r="QWD379" s="24"/>
      <c r="QWE379" s="24"/>
      <c r="QWF379" s="24"/>
      <c r="QWG379" s="24"/>
      <c r="QWH379" s="24"/>
      <c r="QWI379" s="24"/>
      <c r="QWJ379" s="24"/>
      <c r="QWK379" s="24"/>
      <c r="QWL379" s="24"/>
      <c r="QWM379" s="24"/>
      <c r="QWN379" s="24"/>
      <c r="QWR379" s="3"/>
      <c r="QWS379" s="31"/>
      <c r="QWT379" s="5"/>
      <c r="QWU379" s="9"/>
      <c r="QWX379" s="2"/>
      <c r="QXA379" s="24"/>
      <c r="QXB379" s="24"/>
      <c r="QXC379" s="31"/>
      <c r="QXD379" s="24"/>
      <c r="QXE379" s="24"/>
      <c r="QXF379" s="24"/>
      <c r="QXG379" s="24"/>
      <c r="QXH379" s="24"/>
      <c r="QXI379" s="24"/>
      <c r="QXJ379" s="24"/>
      <c r="QXK379" s="24"/>
      <c r="QXL379" s="24"/>
      <c r="QXM379" s="24"/>
      <c r="QXN379" s="24"/>
      <c r="QXO379" s="24"/>
      <c r="QXP379" s="24"/>
      <c r="QXQ379" s="24"/>
      <c r="QXR379" s="24"/>
      <c r="QXV379" s="3"/>
      <c r="QXW379" s="31"/>
      <c r="QXX379" s="5"/>
      <c r="QXY379" s="9"/>
      <c r="QYB379" s="2"/>
      <c r="QYE379" s="24"/>
      <c r="QYF379" s="24"/>
      <c r="QYG379" s="31"/>
      <c r="QYH379" s="24"/>
      <c r="QYI379" s="24"/>
      <c r="QYJ379" s="24"/>
      <c r="QYK379" s="24"/>
      <c r="QYL379" s="24"/>
      <c r="QYM379" s="24"/>
      <c r="QYN379" s="24"/>
      <c r="QYO379" s="24"/>
      <c r="QYP379" s="24"/>
      <c r="QYQ379" s="24"/>
      <c r="QYR379" s="24"/>
      <c r="QYS379" s="24"/>
      <c r="QYT379" s="24"/>
      <c r="QYU379" s="24"/>
      <c r="QYV379" s="24"/>
      <c r="QYZ379" s="3"/>
      <c r="QZA379" s="31"/>
      <c r="QZB379" s="5"/>
      <c r="QZC379" s="9"/>
      <c r="QZF379" s="2"/>
      <c r="QZI379" s="24"/>
      <c r="QZJ379" s="24"/>
      <c r="QZK379" s="31"/>
      <c r="QZL379" s="24"/>
      <c r="QZM379" s="24"/>
      <c r="QZN379" s="24"/>
      <c r="QZO379" s="24"/>
      <c r="QZP379" s="24"/>
      <c r="QZQ379" s="24"/>
      <c r="QZR379" s="24"/>
      <c r="QZS379" s="24"/>
      <c r="QZT379" s="24"/>
      <c r="QZU379" s="24"/>
      <c r="QZV379" s="24"/>
      <c r="QZW379" s="24"/>
      <c r="QZX379" s="24"/>
      <c r="QZY379" s="24"/>
      <c r="QZZ379" s="24"/>
      <c r="RAD379" s="3"/>
      <c r="RAE379" s="31"/>
      <c r="RAF379" s="5"/>
      <c r="RAG379" s="9"/>
      <c r="RAJ379" s="2"/>
      <c r="RAM379" s="24"/>
      <c r="RAN379" s="24"/>
      <c r="RAO379" s="31"/>
      <c r="RAP379" s="24"/>
      <c r="RAQ379" s="24"/>
      <c r="RAR379" s="24"/>
      <c r="RAS379" s="24"/>
      <c r="RAT379" s="24"/>
      <c r="RAU379" s="24"/>
      <c r="RAV379" s="24"/>
      <c r="RAW379" s="24"/>
      <c r="RAX379" s="24"/>
      <c r="RAY379" s="24"/>
      <c r="RAZ379" s="24"/>
      <c r="RBA379" s="24"/>
      <c r="RBB379" s="24"/>
      <c r="RBC379" s="24"/>
      <c r="RBD379" s="24"/>
      <c r="RBH379" s="3"/>
      <c r="RBI379" s="31"/>
      <c r="RBJ379" s="5"/>
      <c r="RBK379" s="9"/>
      <c r="RBN379" s="2"/>
      <c r="RBQ379" s="24"/>
      <c r="RBR379" s="24"/>
      <c r="RBS379" s="31"/>
      <c r="RBT379" s="24"/>
      <c r="RBU379" s="24"/>
      <c r="RBV379" s="24"/>
      <c r="RBW379" s="24"/>
      <c r="RBX379" s="24"/>
      <c r="RBY379" s="24"/>
      <c r="RBZ379" s="24"/>
      <c r="RCA379" s="24"/>
      <c r="RCB379" s="24"/>
      <c r="RCC379" s="24"/>
      <c r="RCD379" s="24"/>
      <c r="RCE379" s="24"/>
      <c r="RCF379" s="24"/>
      <c r="RCG379" s="24"/>
      <c r="RCH379" s="24"/>
      <c r="RCL379" s="3"/>
      <c r="RCM379" s="31"/>
      <c r="RCN379" s="5"/>
      <c r="RCO379" s="9"/>
      <c r="RCR379" s="2"/>
      <c r="RCU379" s="24"/>
      <c r="RCV379" s="24"/>
      <c r="RCW379" s="31"/>
      <c r="RCX379" s="24"/>
      <c r="RCY379" s="24"/>
      <c r="RCZ379" s="24"/>
      <c r="RDA379" s="24"/>
      <c r="RDB379" s="24"/>
      <c r="RDC379" s="24"/>
      <c r="RDD379" s="24"/>
      <c r="RDE379" s="24"/>
      <c r="RDF379" s="24"/>
      <c r="RDG379" s="24"/>
      <c r="RDH379" s="24"/>
      <c r="RDI379" s="24"/>
      <c r="RDJ379" s="24"/>
      <c r="RDK379" s="24"/>
      <c r="RDL379" s="24"/>
      <c r="RDP379" s="3"/>
      <c r="RDQ379" s="31"/>
      <c r="RDR379" s="5"/>
      <c r="RDS379" s="9"/>
      <c r="RDV379" s="2"/>
      <c r="RDY379" s="24"/>
      <c r="RDZ379" s="24"/>
      <c r="REA379" s="31"/>
      <c r="REB379" s="24"/>
      <c r="REC379" s="24"/>
      <c r="RED379" s="24"/>
      <c r="REE379" s="24"/>
      <c r="REF379" s="24"/>
      <c r="REG379" s="24"/>
      <c r="REH379" s="24"/>
      <c r="REI379" s="24"/>
      <c r="REJ379" s="24"/>
      <c r="REK379" s="24"/>
      <c r="REL379" s="24"/>
      <c r="REM379" s="24"/>
      <c r="REN379" s="24"/>
      <c r="REO379" s="24"/>
      <c r="REP379" s="24"/>
      <c r="RET379" s="3"/>
      <c r="REU379" s="31"/>
      <c r="REV379" s="5"/>
      <c r="REW379" s="9"/>
      <c r="REZ379" s="2"/>
      <c r="RFC379" s="24"/>
      <c r="RFD379" s="24"/>
      <c r="RFE379" s="31"/>
      <c r="RFF379" s="24"/>
      <c r="RFG379" s="24"/>
      <c r="RFH379" s="24"/>
      <c r="RFI379" s="24"/>
      <c r="RFJ379" s="24"/>
      <c r="RFK379" s="24"/>
      <c r="RFL379" s="24"/>
      <c r="RFM379" s="24"/>
      <c r="RFN379" s="24"/>
      <c r="RFO379" s="24"/>
      <c r="RFP379" s="24"/>
      <c r="RFQ379" s="24"/>
      <c r="RFR379" s="24"/>
      <c r="RFS379" s="24"/>
      <c r="RFT379" s="24"/>
      <c r="RFX379" s="3"/>
      <c r="RFY379" s="31"/>
      <c r="RFZ379" s="5"/>
      <c r="RGA379" s="9"/>
      <c r="RGD379" s="2"/>
      <c r="RGG379" s="24"/>
      <c r="RGH379" s="24"/>
      <c r="RGI379" s="31"/>
      <c r="RGJ379" s="24"/>
      <c r="RGK379" s="24"/>
      <c r="RGL379" s="24"/>
      <c r="RGM379" s="24"/>
      <c r="RGN379" s="24"/>
      <c r="RGO379" s="24"/>
      <c r="RGP379" s="24"/>
      <c r="RGQ379" s="24"/>
      <c r="RGR379" s="24"/>
      <c r="RGS379" s="24"/>
      <c r="RGT379" s="24"/>
      <c r="RGU379" s="24"/>
      <c r="RGV379" s="24"/>
      <c r="RGW379" s="24"/>
      <c r="RGX379" s="24"/>
      <c r="RHB379" s="3"/>
      <c r="RHC379" s="31"/>
      <c r="RHD379" s="5"/>
      <c r="RHE379" s="9"/>
      <c r="RHH379" s="2"/>
      <c r="RHK379" s="24"/>
      <c r="RHL379" s="24"/>
      <c r="RHM379" s="31"/>
      <c r="RHN379" s="24"/>
      <c r="RHO379" s="24"/>
      <c r="RHP379" s="24"/>
      <c r="RHQ379" s="24"/>
      <c r="RHR379" s="24"/>
      <c r="RHS379" s="24"/>
      <c r="RHT379" s="24"/>
      <c r="RHU379" s="24"/>
      <c r="RHV379" s="24"/>
      <c r="RHW379" s="24"/>
      <c r="RHX379" s="24"/>
      <c r="RHY379" s="24"/>
      <c r="RHZ379" s="24"/>
      <c r="RIA379" s="24"/>
      <c r="RIB379" s="24"/>
      <c r="RIF379" s="3"/>
      <c r="RIG379" s="31"/>
      <c r="RIH379" s="5"/>
      <c r="RII379" s="9"/>
      <c r="RIL379" s="2"/>
      <c r="RIO379" s="24"/>
      <c r="RIP379" s="24"/>
      <c r="RIQ379" s="31"/>
      <c r="RIR379" s="24"/>
      <c r="RIS379" s="24"/>
      <c r="RIT379" s="24"/>
      <c r="RIU379" s="24"/>
      <c r="RIV379" s="24"/>
      <c r="RIW379" s="24"/>
      <c r="RIX379" s="24"/>
      <c r="RIY379" s="24"/>
      <c r="RIZ379" s="24"/>
      <c r="RJA379" s="24"/>
      <c r="RJB379" s="24"/>
      <c r="RJC379" s="24"/>
      <c r="RJD379" s="24"/>
      <c r="RJE379" s="24"/>
      <c r="RJF379" s="24"/>
      <c r="RJJ379" s="3"/>
      <c r="RJK379" s="31"/>
      <c r="RJL379" s="5"/>
      <c r="RJM379" s="9"/>
      <c r="RJP379" s="2"/>
      <c r="RJS379" s="24"/>
      <c r="RJT379" s="24"/>
      <c r="RJU379" s="31"/>
      <c r="RJV379" s="24"/>
      <c r="RJW379" s="24"/>
      <c r="RJX379" s="24"/>
      <c r="RJY379" s="24"/>
      <c r="RJZ379" s="24"/>
      <c r="RKA379" s="24"/>
      <c r="RKB379" s="24"/>
      <c r="RKC379" s="24"/>
      <c r="RKD379" s="24"/>
      <c r="RKE379" s="24"/>
      <c r="RKF379" s="24"/>
      <c r="RKG379" s="24"/>
      <c r="RKH379" s="24"/>
      <c r="RKI379" s="24"/>
      <c r="RKJ379" s="24"/>
      <c r="RKN379" s="3"/>
      <c r="RKO379" s="31"/>
      <c r="RKP379" s="5"/>
      <c r="RKQ379" s="9"/>
      <c r="RKT379" s="2"/>
      <c r="RKW379" s="24"/>
      <c r="RKX379" s="24"/>
      <c r="RKY379" s="31"/>
      <c r="RKZ379" s="24"/>
      <c r="RLA379" s="24"/>
      <c r="RLB379" s="24"/>
      <c r="RLC379" s="24"/>
      <c r="RLD379" s="24"/>
      <c r="RLE379" s="24"/>
      <c r="RLF379" s="24"/>
      <c r="RLG379" s="24"/>
      <c r="RLH379" s="24"/>
      <c r="RLI379" s="24"/>
      <c r="RLJ379" s="24"/>
      <c r="RLK379" s="24"/>
      <c r="RLL379" s="24"/>
      <c r="RLM379" s="24"/>
      <c r="RLN379" s="24"/>
      <c r="RLR379" s="3"/>
      <c r="RLS379" s="31"/>
      <c r="RLT379" s="5"/>
      <c r="RLU379" s="9"/>
      <c r="RLX379" s="2"/>
      <c r="RMA379" s="24"/>
      <c r="RMB379" s="24"/>
      <c r="RMC379" s="31"/>
      <c r="RMD379" s="24"/>
      <c r="RME379" s="24"/>
      <c r="RMF379" s="24"/>
      <c r="RMG379" s="24"/>
      <c r="RMH379" s="24"/>
      <c r="RMI379" s="24"/>
      <c r="RMJ379" s="24"/>
      <c r="RMK379" s="24"/>
      <c r="RML379" s="24"/>
      <c r="RMM379" s="24"/>
      <c r="RMN379" s="24"/>
      <c r="RMO379" s="24"/>
      <c r="RMP379" s="24"/>
      <c r="RMQ379" s="24"/>
      <c r="RMR379" s="24"/>
      <c r="RMV379" s="3"/>
      <c r="RMW379" s="31"/>
      <c r="RMX379" s="5"/>
      <c r="RMY379" s="9"/>
      <c r="RNB379" s="2"/>
      <c r="RNE379" s="24"/>
      <c r="RNF379" s="24"/>
      <c r="RNG379" s="31"/>
      <c r="RNH379" s="24"/>
      <c r="RNI379" s="24"/>
      <c r="RNJ379" s="24"/>
      <c r="RNK379" s="24"/>
      <c r="RNL379" s="24"/>
      <c r="RNM379" s="24"/>
      <c r="RNN379" s="24"/>
      <c r="RNO379" s="24"/>
      <c r="RNP379" s="24"/>
      <c r="RNQ379" s="24"/>
      <c r="RNR379" s="24"/>
      <c r="RNS379" s="24"/>
      <c r="RNT379" s="24"/>
      <c r="RNU379" s="24"/>
      <c r="RNV379" s="24"/>
      <c r="RNZ379" s="3"/>
      <c r="ROA379" s="31"/>
      <c r="ROB379" s="5"/>
      <c r="ROC379" s="9"/>
      <c r="ROF379" s="2"/>
      <c r="ROI379" s="24"/>
      <c r="ROJ379" s="24"/>
      <c r="ROK379" s="31"/>
      <c r="ROL379" s="24"/>
      <c r="ROM379" s="24"/>
      <c r="RON379" s="24"/>
      <c r="ROO379" s="24"/>
      <c r="ROP379" s="24"/>
      <c r="ROQ379" s="24"/>
      <c r="ROR379" s="24"/>
      <c r="ROS379" s="24"/>
      <c r="ROT379" s="24"/>
      <c r="ROU379" s="24"/>
      <c r="ROV379" s="24"/>
      <c r="ROW379" s="24"/>
      <c r="ROX379" s="24"/>
      <c r="ROY379" s="24"/>
      <c r="ROZ379" s="24"/>
      <c r="RPD379" s="3"/>
      <c r="RPE379" s="31"/>
      <c r="RPF379" s="5"/>
      <c r="RPG379" s="9"/>
      <c r="RPJ379" s="2"/>
      <c r="RPM379" s="24"/>
      <c r="RPN379" s="24"/>
      <c r="RPO379" s="31"/>
      <c r="RPP379" s="24"/>
      <c r="RPQ379" s="24"/>
      <c r="RPR379" s="24"/>
      <c r="RPS379" s="24"/>
      <c r="RPT379" s="24"/>
      <c r="RPU379" s="24"/>
      <c r="RPV379" s="24"/>
      <c r="RPW379" s="24"/>
      <c r="RPX379" s="24"/>
      <c r="RPY379" s="24"/>
      <c r="RPZ379" s="24"/>
      <c r="RQA379" s="24"/>
      <c r="RQB379" s="24"/>
      <c r="RQC379" s="24"/>
      <c r="RQD379" s="24"/>
      <c r="RQH379" s="3"/>
      <c r="RQI379" s="31"/>
      <c r="RQJ379" s="5"/>
      <c r="RQK379" s="9"/>
      <c r="RQN379" s="2"/>
      <c r="RQQ379" s="24"/>
      <c r="RQR379" s="24"/>
      <c r="RQS379" s="31"/>
      <c r="RQT379" s="24"/>
      <c r="RQU379" s="24"/>
      <c r="RQV379" s="24"/>
      <c r="RQW379" s="24"/>
      <c r="RQX379" s="24"/>
      <c r="RQY379" s="24"/>
      <c r="RQZ379" s="24"/>
      <c r="RRA379" s="24"/>
      <c r="RRB379" s="24"/>
      <c r="RRC379" s="24"/>
      <c r="RRD379" s="24"/>
      <c r="RRE379" s="24"/>
      <c r="RRF379" s="24"/>
      <c r="RRG379" s="24"/>
      <c r="RRH379" s="24"/>
      <c r="RRL379" s="3"/>
      <c r="RRM379" s="31"/>
      <c r="RRN379" s="5"/>
      <c r="RRO379" s="9"/>
      <c r="RRR379" s="2"/>
      <c r="RRU379" s="24"/>
      <c r="RRV379" s="24"/>
      <c r="RRW379" s="31"/>
      <c r="RRX379" s="24"/>
      <c r="RRY379" s="24"/>
      <c r="RRZ379" s="24"/>
      <c r="RSA379" s="24"/>
      <c r="RSB379" s="24"/>
      <c r="RSC379" s="24"/>
      <c r="RSD379" s="24"/>
      <c r="RSE379" s="24"/>
      <c r="RSF379" s="24"/>
      <c r="RSG379" s="24"/>
      <c r="RSH379" s="24"/>
      <c r="RSI379" s="24"/>
      <c r="RSJ379" s="24"/>
      <c r="RSK379" s="24"/>
      <c r="RSL379" s="24"/>
      <c r="RSP379" s="3"/>
      <c r="RSQ379" s="31"/>
      <c r="RSR379" s="5"/>
      <c r="RSS379" s="9"/>
      <c r="RSV379" s="2"/>
      <c r="RSY379" s="24"/>
      <c r="RSZ379" s="24"/>
      <c r="RTA379" s="31"/>
      <c r="RTB379" s="24"/>
      <c r="RTC379" s="24"/>
      <c r="RTD379" s="24"/>
      <c r="RTE379" s="24"/>
      <c r="RTF379" s="24"/>
      <c r="RTG379" s="24"/>
      <c r="RTH379" s="24"/>
      <c r="RTI379" s="24"/>
      <c r="RTJ379" s="24"/>
      <c r="RTK379" s="24"/>
      <c r="RTL379" s="24"/>
      <c r="RTM379" s="24"/>
      <c r="RTN379" s="24"/>
      <c r="RTO379" s="24"/>
      <c r="RTP379" s="24"/>
      <c r="RTT379" s="3"/>
      <c r="RTU379" s="31"/>
      <c r="RTV379" s="5"/>
      <c r="RTW379" s="9"/>
      <c r="RTZ379" s="2"/>
      <c r="RUC379" s="24"/>
      <c r="RUD379" s="24"/>
      <c r="RUE379" s="31"/>
      <c r="RUF379" s="24"/>
      <c r="RUG379" s="24"/>
      <c r="RUH379" s="24"/>
      <c r="RUI379" s="24"/>
      <c r="RUJ379" s="24"/>
      <c r="RUK379" s="24"/>
      <c r="RUL379" s="24"/>
      <c r="RUM379" s="24"/>
      <c r="RUN379" s="24"/>
      <c r="RUO379" s="24"/>
      <c r="RUP379" s="24"/>
      <c r="RUQ379" s="24"/>
      <c r="RUR379" s="24"/>
      <c r="RUS379" s="24"/>
      <c r="RUT379" s="24"/>
      <c r="RUX379" s="3"/>
      <c r="RUY379" s="31"/>
      <c r="RUZ379" s="5"/>
      <c r="RVA379" s="9"/>
      <c r="RVD379" s="2"/>
      <c r="RVG379" s="24"/>
      <c r="RVH379" s="24"/>
      <c r="RVI379" s="31"/>
      <c r="RVJ379" s="24"/>
      <c r="RVK379" s="24"/>
      <c r="RVL379" s="24"/>
      <c r="RVM379" s="24"/>
      <c r="RVN379" s="24"/>
      <c r="RVO379" s="24"/>
      <c r="RVP379" s="24"/>
      <c r="RVQ379" s="24"/>
      <c r="RVR379" s="24"/>
      <c r="RVS379" s="24"/>
      <c r="RVT379" s="24"/>
      <c r="RVU379" s="24"/>
      <c r="RVV379" s="24"/>
      <c r="RVW379" s="24"/>
      <c r="RVX379" s="24"/>
      <c r="RWB379" s="3"/>
      <c r="RWC379" s="31"/>
      <c r="RWD379" s="5"/>
      <c r="RWE379" s="9"/>
      <c r="RWH379" s="2"/>
      <c r="RWK379" s="24"/>
      <c r="RWL379" s="24"/>
      <c r="RWM379" s="31"/>
      <c r="RWN379" s="24"/>
      <c r="RWO379" s="24"/>
      <c r="RWP379" s="24"/>
      <c r="RWQ379" s="24"/>
      <c r="RWR379" s="24"/>
      <c r="RWS379" s="24"/>
      <c r="RWT379" s="24"/>
      <c r="RWU379" s="24"/>
      <c r="RWV379" s="24"/>
      <c r="RWW379" s="24"/>
      <c r="RWX379" s="24"/>
      <c r="RWY379" s="24"/>
      <c r="RWZ379" s="24"/>
      <c r="RXA379" s="24"/>
      <c r="RXB379" s="24"/>
      <c r="RXF379" s="3"/>
      <c r="RXG379" s="31"/>
      <c r="RXH379" s="5"/>
      <c r="RXI379" s="9"/>
      <c r="RXL379" s="2"/>
      <c r="RXO379" s="24"/>
      <c r="RXP379" s="24"/>
      <c r="RXQ379" s="31"/>
      <c r="RXR379" s="24"/>
      <c r="RXS379" s="24"/>
      <c r="RXT379" s="24"/>
      <c r="RXU379" s="24"/>
      <c r="RXV379" s="24"/>
      <c r="RXW379" s="24"/>
      <c r="RXX379" s="24"/>
      <c r="RXY379" s="24"/>
      <c r="RXZ379" s="24"/>
      <c r="RYA379" s="24"/>
      <c r="RYB379" s="24"/>
      <c r="RYC379" s="24"/>
      <c r="RYD379" s="24"/>
      <c r="RYE379" s="24"/>
      <c r="RYF379" s="24"/>
      <c r="RYJ379" s="3"/>
      <c r="RYK379" s="31"/>
      <c r="RYL379" s="5"/>
      <c r="RYM379" s="9"/>
      <c r="RYP379" s="2"/>
      <c r="RYS379" s="24"/>
      <c r="RYT379" s="24"/>
      <c r="RYU379" s="31"/>
      <c r="RYV379" s="24"/>
      <c r="RYW379" s="24"/>
      <c r="RYX379" s="24"/>
      <c r="RYY379" s="24"/>
      <c r="RYZ379" s="24"/>
      <c r="RZA379" s="24"/>
      <c r="RZB379" s="24"/>
      <c r="RZC379" s="24"/>
      <c r="RZD379" s="24"/>
      <c r="RZE379" s="24"/>
      <c r="RZF379" s="24"/>
      <c r="RZG379" s="24"/>
      <c r="RZH379" s="24"/>
      <c r="RZI379" s="24"/>
      <c r="RZJ379" s="24"/>
      <c r="RZN379" s="3"/>
      <c r="RZO379" s="31"/>
      <c r="RZP379" s="5"/>
      <c r="RZQ379" s="9"/>
      <c r="RZT379" s="2"/>
      <c r="RZW379" s="24"/>
      <c r="RZX379" s="24"/>
      <c r="RZY379" s="31"/>
      <c r="RZZ379" s="24"/>
      <c r="SAA379" s="24"/>
      <c r="SAB379" s="24"/>
      <c r="SAC379" s="24"/>
      <c r="SAD379" s="24"/>
      <c r="SAE379" s="24"/>
      <c r="SAF379" s="24"/>
      <c r="SAG379" s="24"/>
      <c r="SAH379" s="24"/>
      <c r="SAI379" s="24"/>
      <c r="SAJ379" s="24"/>
      <c r="SAK379" s="24"/>
      <c r="SAL379" s="24"/>
      <c r="SAM379" s="24"/>
      <c r="SAN379" s="24"/>
      <c r="SAR379" s="3"/>
      <c r="SAS379" s="31"/>
      <c r="SAT379" s="5"/>
      <c r="SAU379" s="9"/>
      <c r="SAX379" s="2"/>
      <c r="SBA379" s="24"/>
      <c r="SBB379" s="24"/>
      <c r="SBC379" s="31"/>
      <c r="SBD379" s="24"/>
      <c r="SBE379" s="24"/>
      <c r="SBF379" s="24"/>
      <c r="SBG379" s="24"/>
      <c r="SBH379" s="24"/>
      <c r="SBI379" s="24"/>
      <c r="SBJ379" s="24"/>
      <c r="SBK379" s="24"/>
      <c r="SBL379" s="24"/>
      <c r="SBM379" s="24"/>
      <c r="SBN379" s="24"/>
      <c r="SBO379" s="24"/>
      <c r="SBP379" s="24"/>
      <c r="SBQ379" s="24"/>
      <c r="SBR379" s="24"/>
      <c r="SBV379" s="3"/>
      <c r="SBW379" s="31"/>
      <c r="SBX379" s="5"/>
      <c r="SBY379" s="9"/>
      <c r="SCB379" s="2"/>
      <c r="SCE379" s="24"/>
      <c r="SCF379" s="24"/>
      <c r="SCG379" s="31"/>
      <c r="SCH379" s="24"/>
      <c r="SCI379" s="24"/>
      <c r="SCJ379" s="24"/>
      <c r="SCK379" s="24"/>
      <c r="SCL379" s="24"/>
      <c r="SCM379" s="24"/>
      <c r="SCN379" s="24"/>
      <c r="SCO379" s="24"/>
      <c r="SCP379" s="24"/>
      <c r="SCQ379" s="24"/>
      <c r="SCR379" s="24"/>
      <c r="SCS379" s="24"/>
      <c r="SCT379" s="24"/>
      <c r="SCU379" s="24"/>
      <c r="SCV379" s="24"/>
      <c r="SCZ379" s="3"/>
      <c r="SDA379" s="31"/>
      <c r="SDB379" s="5"/>
      <c r="SDC379" s="9"/>
      <c r="SDF379" s="2"/>
      <c r="SDI379" s="24"/>
      <c r="SDJ379" s="24"/>
      <c r="SDK379" s="31"/>
      <c r="SDL379" s="24"/>
      <c r="SDM379" s="24"/>
      <c r="SDN379" s="24"/>
      <c r="SDO379" s="24"/>
      <c r="SDP379" s="24"/>
      <c r="SDQ379" s="24"/>
      <c r="SDR379" s="24"/>
      <c r="SDS379" s="24"/>
      <c r="SDT379" s="24"/>
      <c r="SDU379" s="24"/>
      <c r="SDV379" s="24"/>
      <c r="SDW379" s="24"/>
      <c r="SDX379" s="24"/>
      <c r="SDY379" s="24"/>
      <c r="SDZ379" s="24"/>
      <c r="SED379" s="3"/>
      <c r="SEE379" s="31"/>
      <c r="SEF379" s="5"/>
      <c r="SEG379" s="9"/>
      <c r="SEJ379" s="2"/>
      <c r="SEM379" s="24"/>
      <c r="SEN379" s="24"/>
      <c r="SEO379" s="31"/>
      <c r="SEP379" s="24"/>
      <c r="SEQ379" s="24"/>
      <c r="SER379" s="24"/>
      <c r="SES379" s="24"/>
      <c r="SET379" s="24"/>
      <c r="SEU379" s="24"/>
      <c r="SEV379" s="24"/>
      <c r="SEW379" s="24"/>
      <c r="SEX379" s="24"/>
      <c r="SEY379" s="24"/>
      <c r="SEZ379" s="24"/>
      <c r="SFA379" s="24"/>
      <c r="SFB379" s="24"/>
      <c r="SFC379" s="24"/>
      <c r="SFD379" s="24"/>
      <c r="SFH379" s="3"/>
      <c r="SFI379" s="31"/>
      <c r="SFJ379" s="5"/>
      <c r="SFK379" s="9"/>
      <c r="SFN379" s="2"/>
      <c r="SFQ379" s="24"/>
      <c r="SFR379" s="24"/>
      <c r="SFS379" s="31"/>
      <c r="SFT379" s="24"/>
      <c r="SFU379" s="24"/>
      <c r="SFV379" s="24"/>
      <c r="SFW379" s="24"/>
      <c r="SFX379" s="24"/>
      <c r="SFY379" s="24"/>
      <c r="SFZ379" s="24"/>
      <c r="SGA379" s="24"/>
      <c r="SGB379" s="24"/>
      <c r="SGC379" s="24"/>
      <c r="SGD379" s="24"/>
      <c r="SGE379" s="24"/>
      <c r="SGF379" s="24"/>
      <c r="SGG379" s="24"/>
      <c r="SGH379" s="24"/>
      <c r="SGL379" s="3"/>
      <c r="SGM379" s="31"/>
      <c r="SGN379" s="5"/>
      <c r="SGO379" s="9"/>
      <c r="SGR379" s="2"/>
      <c r="SGU379" s="24"/>
      <c r="SGV379" s="24"/>
      <c r="SGW379" s="31"/>
      <c r="SGX379" s="24"/>
      <c r="SGY379" s="24"/>
      <c r="SGZ379" s="24"/>
      <c r="SHA379" s="24"/>
      <c r="SHB379" s="24"/>
      <c r="SHC379" s="24"/>
      <c r="SHD379" s="24"/>
      <c r="SHE379" s="24"/>
      <c r="SHF379" s="24"/>
      <c r="SHG379" s="24"/>
      <c r="SHH379" s="24"/>
      <c r="SHI379" s="24"/>
      <c r="SHJ379" s="24"/>
      <c r="SHK379" s="24"/>
      <c r="SHL379" s="24"/>
      <c r="SHP379" s="3"/>
      <c r="SHQ379" s="31"/>
      <c r="SHR379" s="5"/>
      <c r="SHS379" s="9"/>
      <c r="SHV379" s="2"/>
      <c r="SHY379" s="24"/>
      <c r="SHZ379" s="24"/>
      <c r="SIA379" s="31"/>
      <c r="SIB379" s="24"/>
      <c r="SIC379" s="24"/>
      <c r="SID379" s="24"/>
      <c r="SIE379" s="24"/>
      <c r="SIF379" s="24"/>
      <c r="SIG379" s="24"/>
      <c r="SIH379" s="24"/>
      <c r="SII379" s="24"/>
      <c r="SIJ379" s="24"/>
      <c r="SIK379" s="24"/>
      <c r="SIL379" s="24"/>
      <c r="SIM379" s="24"/>
      <c r="SIN379" s="24"/>
      <c r="SIO379" s="24"/>
      <c r="SIP379" s="24"/>
      <c r="SIT379" s="3"/>
      <c r="SIU379" s="31"/>
      <c r="SIV379" s="5"/>
      <c r="SIW379" s="9"/>
      <c r="SIZ379" s="2"/>
      <c r="SJC379" s="24"/>
      <c r="SJD379" s="24"/>
      <c r="SJE379" s="31"/>
      <c r="SJF379" s="24"/>
      <c r="SJG379" s="24"/>
      <c r="SJH379" s="24"/>
      <c r="SJI379" s="24"/>
      <c r="SJJ379" s="24"/>
      <c r="SJK379" s="24"/>
      <c r="SJL379" s="24"/>
      <c r="SJM379" s="24"/>
      <c r="SJN379" s="24"/>
      <c r="SJO379" s="24"/>
      <c r="SJP379" s="24"/>
      <c r="SJQ379" s="24"/>
      <c r="SJR379" s="24"/>
      <c r="SJS379" s="24"/>
      <c r="SJT379" s="24"/>
      <c r="SJX379" s="3"/>
      <c r="SJY379" s="31"/>
      <c r="SJZ379" s="5"/>
      <c r="SKA379" s="9"/>
      <c r="SKD379" s="2"/>
      <c r="SKG379" s="24"/>
      <c r="SKH379" s="24"/>
      <c r="SKI379" s="31"/>
      <c r="SKJ379" s="24"/>
      <c r="SKK379" s="24"/>
      <c r="SKL379" s="24"/>
      <c r="SKM379" s="24"/>
      <c r="SKN379" s="24"/>
      <c r="SKO379" s="24"/>
      <c r="SKP379" s="24"/>
      <c r="SKQ379" s="24"/>
      <c r="SKR379" s="24"/>
      <c r="SKS379" s="24"/>
      <c r="SKT379" s="24"/>
      <c r="SKU379" s="24"/>
      <c r="SKV379" s="24"/>
      <c r="SKW379" s="24"/>
      <c r="SKX379" s="24"/>
      <c r="SLB379" s="3"/>
      <c r="SLC379" s="31"/>
      <c r="SLD379" s="5"/>
      <c r="SLE379" s="9"/>
      <c r="SLH379" s="2"/>
      <c r="SLK379" s="24"/>
      <c r="SLL379" s="24"/>
      <c r="SLM379" s="31"/>
      <c r="SLN379" s="24"/>
      <c r="SLO379" s="24"/>
      <c r="SLP379" s="24"/>
      <c r="SLQ379" s="24"/>
      <c r="SLR379" s="24"/>
      <c r="SLS379" s="24"/>
      <c r="SLT379" s="24"/>
      <c r="SLU379" s="24"/>
      <c r="SLV379" s="24"/>
      <c r="SLW379" s="24"/>
      <c r="SLX379" s="24"/>
      <c r="SLY379" s="24"/>
      <c r="SLZ379" s="24"/>
      <c r="SMA379" s="24"/>
      <c r="SMB379" s="24"/>
      <c r="SMF379" s="3"/>
      <c r="SMG379" s="31"/>
      <c r="SMH379" s="5"/>
      <c r="SMI379" s="9"/>
      <c r="SML379" s="2"/>
      <c r="SMO379" s="24"/>
      <c r="SMP379" s="24"/>
      <c r="SMQ379" s="31"/>
      <c r="SMR379" s="24"/>
      <c r="SMS379" s="24"/>
      <c r="SMT379" s="24"/>
      <c r="SMU379" s="24"/>
      <c r="SMV379" s="24"/>
      <c r="SMW379" s="24"/>
      <c r="SMX379" s="24"/>
      <c r="SMY379" s="24"/>
      <c r="SMZ379" s="24"/>
      <c r="SNA379" s="24"/>
      <c r="SNB379" s="24"/>
      <c r="SNC379" s="24"/>
      <c r="SND379" s="24"/>
      <c r="SNE379" s="24"/>
      <c r="SNF379" s="24"/>
      <c r="SNJ379" s="3"/>
      <c r="SNK379" s="31"/>
      <c r="SNL379" s="5"/>
      <c r="SNM379" s="9"/>
      <c r="SNP379" s="2"/>
      <c r="SNS379" s="24"/>
      <c r="SNT379" s="24"/>
      <c r="SNU379" s="31"/>
      <c r="SNV379" s="24"/>
      <c r="SNW379" s="24"/>
      <c r="SNX379" s="24"/>
      <c r="SNY379" s="24"/>
      <c r="SNZ379" s="24"/>
      <c r="SOA379" s="24"/>
      <c r="SOB379" s="24"/>
      <c r="SOC379" s="24"/>
      <c r="SOD379" s="24"/>
      <c r="SOE379" s="24"/>
      <c r="SOF379" s="24"/>
      <c r="SOG379" s="24"/>
      <c r="SOH379" s="24"/>
      <c r="SOI379" s="24"/>
      <c r="SOJ379" s="24"/>
      <c r="SON379" s="3"/>
      <c r="SOO379" s="31"/>
      <c r="SOP379" s="5"/>
      <c r="SOQ379" s="9"/>
      <c r="SOT379" s="2"/>
      <c r="SOW379" s="24"/>
      <c r="SOX379" s="24"/>
      <c r="SOY379" s="31"/>
      <c r="SOZ379" s="24"/>
      <c r="SPA379" s="24"/>
      <c r="SPB379" s="24"/>
      <c r="SPC379" s="24"/>
      <c r="SPD379" s="24"/>
      <c r="SPE379" s="24"/>
      <c r="SPF379" s="24"/>
      <c r="SPG379" s="24"/>
      <c r="SPH379" s="24"/>
      <c r="SPI379" s="24"/>
      <c r="SPJ379" s="24"/>
      <c r="SPK379" s="24"/>
      <c r="SPL379" s="24"/>
      <c r="SPM379" s="24"/>
      <c r="SPN379" s="24"/>
      <c r="SPR379" s="3"/>
      <c r="SPS379" s="31"/>
      <c r="SPT379" s="5"/>
      <c r="SPU379" s="9"/>
      <c r="SPX379" s="2"/>
      <c r="SQA379" s="24"/>
      <c r="SQB379" s="24"/>
      <c r="SQC379" s="31"/>
      <c r="SQD379" s="24"/>
      <c r="SQE379" s="24"/>
      <c r="SQF379" s="24"/>
      <c r="SQG379" s="24"/>
      <c r="SQH379" s="24"/>
      <c r="SQI379" s="24"/>
      <c r="SQJ379" s="24"/>
      <c r="SQK379" s="24"/>
      <c r="SQL379" s="24"/>
      <c r="SQM379" s="24"/>
      <c r="SQN379" s="24"/>
      <c r="SQO379" s="24"/>
      <c r="SQP379" s="24"/>
      <c r="SQQ379" s="24"/>
      <c r="SQR379" s="24"/>
      <c r="SQV379" s="3"/>
      <c r="SQW379" s="31"/>
      <c r="SQX379" s="5"/>
      <c r="SQY379" s="9"/>
      <c r="SRB379" s="2"/>
      <c r="SRE379" s="24"/>
      <c r="SRF379" s="24"/>
      <c r="SRG379" s="31"/>
      <c r="SRH379" s="24"/>
      <c r="SRI379" s="24"/>
      <c r="SRJ379" s="24"/>
      <c r="SRK379" s="24"/>
      <c r="SRL379" s="24"/>
      <c r="SRM379" s="24"/>
      <c r="SRN379" s="24"/>
      <c r="SRO379" s="24"/>
      <c r="SRP379" s="24"/>
      <c r="SRQ379" s="24"/>
      <c r="SRR379" s="24"/>
      <c r="SRS379" s="24"/>
      <c r="SRT379" s="24"/>
      <c r="SRU379" s="24"/>
      <c r="SRV379" s="24"/>
      <c r="SRZ379" s="3"/>
      <c r="SSA379" s="31"/>
      <c r="SSB379" s="5"/>
      <c r="SSC379" s="9"/>
      <c r="SSF379" s="2"/>
      <c r="SSI379" s="24"/>
      <c r="SSJ379" s="24"/>
      <c r="SSK379" s="31"/>
      <c r="SSL379" s="24"/>
      <c r="SSM379" s="24"/>
      <c r="SSN379" s="24"/>
      <c r="SSO379" s="24"/>
      <c r="SSP379" s="24"/>
      <c r="SSQ379" s="24"/>
      <c r="SSR379" s="24"/>
      <c r="SSS379" s="24"/>
      <c r="SST379" s="24"/>
      <c r="SSU379" s="24"/>
      <c r="SSV379" s="24"/>
      <c r="SSW379" s="24"/>
      <c r="SSX379" s="24"/>
      <c r="SSY379" s="24"/>
      <c r="SSZ379" s="24"/>
      <c r="STD379" s="3"/>
      <c r="STE379" s="31"/>
      <c r="STF379" s="5"/>
      <c r="STG379" s="9"/>
      <c r="STJ379" s="2"/>
      <c r="STM379" s="24"/>
      <c r="STN379" s="24"/>
      <c r="STO379" s="31"/>
      <c r="STP379" s="24"/>
      <c r="STQ379" s="24"/>
      <c r="STR379" s="24"/>
      <c r="STS379" s="24"/>
      <c r="STT379" s="24"/>
      <c r="STU379" s="24"/>
      <c r="STV379" s="24"/>
      <c r="STW379" s="24"/>
      <c r="STX379" s="24"/>
      <c r="STY379" s="24"/>
      <c r="STZ379" s="24"/>
      <c r="SUA379" s="24"/>
      <c r="SUB379" s="24"/>
      <c r="SUC379" s="24"/>
      <c r="SUD379" s="24"/>
      <c r="SUH379" s="3"/>
      <c r="SUI379" s="31"/>
      <c r="SUJ379" s="5"/>
      <c r="SUK379" s="9"/>
      <c r="SUN379" s="2"/>
      <c r="SUQ379" s="24"/>
      <c r="SUR379" s="24"/>
      <c r="SUS379" s="31"/>
      <c r="SUT379" s="24"/>
      <c r="SUU379" s="24"/>
      <c r="SUV379" s="24"/>
      <c r="SUW379" s="24"/>
      <c r="SUX379" s="24"/>
      <c r="SUY379" s="24"/>
      <c r="SUZ379" s="24"/>
      <c r="SVA379" s="24"/>
      <c r="SVB379" s="24"/>
      <c r="SVC379" s="24"/>
      <c r="SVD379" s="24"/>
      <c r="SVE379" s="24"/>
      <c r="SVF379" s="24"/>
      <c r="SVG379" s="24"/>
      <c r="SVH379" s="24"/>
      <c r="SVL379" s="3"/>
      <c r="SVM379" s="31"/>
      <c r="SVN379" s="5"/>
      <c r="SVO379" s="9"/>
      <c r="SVR379" s="2"/>
      <c r="SVU379" s="24"/>
      <c r="SVV379" s="24"/>
      <c r="SVW379" s="31"/>
      <c r="SVX379" s="24"/>
      <c r="SVY379" s="24"/>
      <c r="SVZ379" s="24"/>
      <c r="SWA379" s="24"/>
      <c r="SWB379" s="24"/>
      <c r="SWC379" s="24"/>
      <c r="SWD379" s="24"/>
      <c r="SWE379" s="24"/>
      <c r="SWF379" s="24"/>
      <c r="SWG379" s="24"/>
      <c r="SWH379" s="24"/>
      <c r="SWI379" s="24"/>
      <c r="SWJ379" s="24"/>
      <c r="SWK379" s="24"/>
      <c r="SWL379" s="24"/>
      <c r="SWP379" s="3"/>
      <c r="SWQ379" s="31"/>
      <c r="SWR379" s="5"/>
      <c r="SWS379" s="9"/>
      <c r="SWV379" s="2"/>
      <c r="SWY379" s="24"/>
      <c r="SWZ379" s="24"/>
      <c r="SXA379" s="31"/>
      <c r="SXB379" s="24"/>
      <c r="SXC379" s="24"/>
      <c r="SXD379" s="24"/>
      <c r="SXE379" s="24"/>
      <c r="SXF379" s="24"/>
      <c r="SXG379" s="24"/>
      <c r="SXH379" s="24"/>
      <c r="SXI379" s="24"/>
      <c r="SXJ379" s="24"/>
      <c r="SXK379" s="24"/>
      <c r="SXL379" s="24"/>
      <c r="SXM379" s="24"/>
      <c r="SXN379" s="24"/>
      <c r="SXO379" s="24"/>
      <c r="SXP379" s="24"/>
      <c r="SXT379" s="3"/>
      <c r="SXU379" s="31"/>
      <c r="SXV379" s="5"/>
      <c r="SXW379" s="9"/>
      <c r="SXZ379" s="2"/>
      <c r="SYC379" s="24"/>
      <c r="SYD379" s="24"/>
      <c r="SYE379" s="31"/>
      <c r="SYF379" s="24"/>
      <c r="SYG379" s="24"/>
      <c r="SYH379" s="24"/>
      <c r="SYI379" s="24"/>
      <c r="SYJ379" s="24"/>
      <c r="SYK379" s="24"/>
      <c r="SYL379" s="24"/>
      <c r="SYM379" s="24"/>
      <c r="SYN379" s="24"/>
      <c r="SYO379" s="24"/>
      <c r="SYP379" s="24"/>
      <c r="SYQ379" s="24"/>
      <c r="SYR379" s="24"/>
      <c r="SYS379" s="24"/>
      <c r="SYT379" s="24"/>
      <c r="SYX379" s="3"/>
      <c r="SYY379" s="31"/>
      <c r="SYZ379" s="5"/>
      <c r="SZA379" s="9"/>
      <c r="SZD379" s="2"/>
      <c r="SZG379" s="24"/>
      <c r="SZH379" s="24"/>
      <c r="SZI379" s="31"/>
      <c r="SZJ379" s="24"/>
      <c r="SZK379" s="24"/>
      <c r="SZL379" s="24"/>
      <c r="SZM379" s="24"/>
      <c r="SZN379" s="24"/>
      <c r="SZO379" s="24"/>
      <c r="SZP379" s="24"/>
      <c r="SZQ379" s="24"/>
      <c r="SZR379" s="24"/>
      <c r="SZS379" s="24"/>
      <c r="SZT379" s="24"/>
      <c r="SZU379" s="24"/>
      <c r="SZV379" s="24"/>
      <c r="SZW379" s="24"/>
      <c r="SZX379" s="24"/>
      <c r="TAB379" s="3"/>
      <c r="TAC379" s="31"/>
      <c r="TAD379" s="5"/>
      <c r="TAE379" s="9"/>
      <c r="TAH379" s="2"/>
      <c r="TAK379" s="24"/>
      <c r="TAL379" s="24"/>
      <c r="TAM379" s="31"/>
      <c r="TAN379" s="24"/>
      <c r="TAO379" s="24"/>
      <c r="TAP379" s="24"/>
      <c r="TAQ379" s="24"/>
      <c r="TAR379" s="24"/>
      <c r="TAS379" s="24"/>
      <c r="TAT379" s="24"/>
      <c r="TAU379" s="24"/>
      <c r="TAV379" s="24"/>
      <c r="TAW379" s="24"/>
      <c r="TAX379" s="24"/>
      <c r="TAY379" s="24"/>
      <c r="TAZ379" s="24"/>
      <c r="TBA379" s="24"/>
      <c r="TBB379" s="24"/>
      <c r="TBF379" s="3"/>
      <c r="TBG379" s="31"/>
      <c r="TBH379" s="5"/>
      <c r="TBI379" s="9"/>
      <c r="TBL379" s="2"/>
      <c r="TBO379" s="24"/>
      <c r="TBP379" s="24"/>
      <c r="TBQ379" s="31"/>
      <c r="TBR379" s="24"/>
      <c r="TBS379" s="24"/>
      <c r="TBT379" s="24"/>
      <c r="TBU379" s="24"/>
      <c r="TBV379" s="24"/>
      <c r="TBW379" s="24"/>
      <c r="TBX379" s="24"/>
      <c r="TBY379" s="24"/>
      <c r="TBZ379" s="24"/>
      <c r="TCA379" s="24"/>
      <c r="TCB379" s="24"/>
      <c r="TCC379" s="24"/>
      <c r="TCD379" s="24"/>
      <c r="TCE379" s="24"/>
      <c r="TCF379" s="24"/>
      <c r="TCJ379" s="3"/>
      <c r="TCK379" s="31"/>
      <c r="TCL379" s="5"/>
      <c r="TCM379" s="9"/>
      <c r="TCP379" s="2"/>
      <c r="TCS379" s="24"/>
      <c r="TCT379" s="24"/>
      <c r="TCU379" s="31"/>
      <c r="TCV379" s="24"/>
      <c r="TCW379" s="24"/>
      <c r="TCX379" s="24"/>
      <c r="TCY379" s="24"/>
      <c r="TCZ379" s="24"/>
      <c r="TDA379" s="24"/>
      <c r="TDB379" s="24"/>
      <c r="TDC379" s="24"/>
      <c r="TDD379" s="24"/>
      <c r="TDE379" s="24"/>
      <c r="TDF379" s="24"/>
      <c r="TDG379" s="24"/>
      <c r="TDH379" s="24"/>
      <c r="TDI379" s="24"/>
      <c r="TDJ379" s="24"/>
      <c r="TDN379" s="3"/>
      <c r="TDO379" s="31"/>
      <c r="TDP379" s="5"/>
      <c r="TDQ379" s="9"/>
      <c r="TDT379" s="2"/>
      <c r="TDW379" s="24"/>
      <c r="TDX379" s="24"/>
      <c r="TDY379" s="31"/>
      <c r="TDZ379" s="24"/>
      <c r="TEA379" s="24"/>
      <c r="TEB379" s="24"/>
      <c r="TEC379" s="24"/>
      <c r="TED379" s="24"/>
      <c r="TEE379" s="24"/>
      <c r="TEF379" s="24"/>
      <c r="TEG379" s="24"/>
      <c r="TEH379" s="24"/>
      <c r="TEI379" s="24"/>
      <c r="TEJ379" s="24"/>
      <c r="TEK379" s="24"/>
      <c r="TEL379" s="24"/>
      <c r="TEM379" s="24"/>
      <c r="TEN379" s="24"/>
      <c r="TER379" s="3"/>
      <c r="TES379" s="31"/>
      <c r="TET379" s="5"/>
      <c r="TEU379" s="9"/>
      <c r="TEX379" s="2"/>
      <c r="TFA379" s="24"/>
      <c r="TFB379" s="24"/>
      <c r="TFC379" s="31"/>
      <c r="TFD379" s="24"/>
      <c r="TFE379" s="24"/>
      <c r="TFF379" s="24"/>
      <c r="TFG379" s="24"/>
      <c r="TFH379" s="24"/>
      <c r="TFI379" s="24"/>
      <c r="TFJ379" s="24"/>
      <c r="TFK379" s="24"/>
      <c r="TFL379" s="24"/>
      <c r="TFM379" s="24"/>
      <c r="TFN379" s="24"/>
      <c r="TFO379" s="24"/>
      <c r="TFP379" s="24"/>
      <c r="TFQ379" s="24"/>
      <c r="TFR379" s="24"/>
      <c r="TFV379" s="3"/>
      <c r="TFW379" s="31"/>
      <c r="TFX379" s="5"/>
      <c r="TFY379" s="9"/>
      <c r="TGB379" s="2"/>
      <c r="TGE379" s="24"/>
      <c r="TGF379" s="24"/>
      <c r="TGG379" s="31"/>
      <c r="TGH379" s="24"/>
      <c r="TGI379" s="24"/>
      <c r="TGJ379" s="24"/>
      <c r="TGK379" s="24"/>
      <c r="TGL379" s="24"/>
      <c r="TGM379" s="24"/>
      <c r="TGN379" s="24"/>
      <c r="TGO379" s="24"/>
      <c r="TGP379" s="24"/>
      <c r="TGQ379" s="24"/>
      <c r="TGR379" s="24"/>
      <c r="TGS379" s="24"/>
      <c r="TGT379" s="24"/>
      <c r="TGU379" s="24"/>
      <c r="TGV379" s="24"/>
      <c r="TGZ379" s="3"/>
      <c r="THA379" s="31"/>
      <c r="THB379" s="5"/>
      <c r="THC379" s="9"/>
      <c r="THF379" s="2"/>
      <c r="THI379" s="24"/>
      <c r="THJ379" s="24"/>
      <c r="THK379" s="31"/>
      <c r="THL379" s="24"/>
      <c r="THM379" s="24"/>
      <c r="THN379" s="24"/>
      <c r="THO379" s="24"/>
      <c r="THP379" s="24"/>
      <c r="THQ379" s="24"/>
      <c r="THR379" s="24"/>
      <c r="THS379" s="24"/>
      <c r="THT379" s="24"/>
      <c r="THU379" s="24"/>
      <c r="THV379" s="24"/>
      <c r="THW379" s="24"/>
      <c r="THX379" s="24"/>
      <c r="THY379" s="24"/>
      <c r="THZ379" s="24"/>
      <c r="TID379" s="3"/>
      <c r="TIE379" s="31"/>
      <c r="TIF379" s="5"/>
      <c r="TIG379" s="9"/>
      <c r="TIJ379" s="2"/>
      <c r="TIM379" s="24"/>
      <c r="TIN379" s="24"/>
      <c r="TIO379" s="31"/>
      <c r="TIP379" s="24"/>
      <c r="TIQ379" s="24"/>
      <c r="TIR379" s="24"/>
      <c r="TIS379" s="24"/>
      <c r="TIT379" s="24"/>
      <c r="TIU379" s="24"/>
      <c r="TIV379" s="24"/>
      <c r="TIW379" s="24"/>
      <c r="TIX379" s="24"/>
      <c r="TIY379" s="24"/>
      <c r="TIZ379" s="24"/>
      <c r="TJA379" s="24"/>
      <c r="TJB379" s="24"/>
      <c r="TJC379" s="24"/>
      <c r="TJD379" s="24"/>
      <c r="TJH379" s="3"/>
      <c r="TJI379" s="31"/>
      <c r="TJJ379" s="5"/>
      <c r="TJK379" s="9"/>
      <c r="TJN379" s="2"/>
      <c r="TJQ379" s="24"/>
      <c r="TJR379" s="24"/>
      <c r="TJS379" s="31"/>
      <c r="TJT379" s="24"/>
      <c r="TJU379" s="24"/>
      <c r="TJV379" s="24"/>
      <c r="TJW379" s="24"/>
      <c r="TJX379" s="24"/>
      <c r="TJY379" s="24"/>
      <c r="TJZ379" s="24"/>
      <c r="TKA379" s="24"/>
      <c r="TKB379" s="24"/>
      <c r="TKC379" s="24"/>
      <c r="TKD379" s="24"/>
      <c r="TKE379" s="24"/>
      <c r="TKF379" s="24"/>
      <c r="TKG379" s="24"/>
      <c r="TKH379" s="24"/>
      <c r="TKL379" s="3"/>
      <c r="TKM379" s="31"/>
      <c r="TKN379" s="5"/>
      <c r="TKO379" s="9"/>
      <c r="TKR379" s="2"/>
      <c r="TKU379" s="24"/>
      <c r="TKV379" s="24"/>
      <c r="TKW379" s="31"/>
      <c r="TKX379" s="24"/>
      <c r="TKY379" s="24"/>
      <c r="TKZ379" s="24"/>
      <c r="TLA379" s="24"/>
      <c r="TLB379" s="24"/>
      <c r="TLC379" s="24"/>
      <c r="TLD379" s="24"/>
      <c r="TLE379" s="24"/>
      <c r="TLF379" s="24"/>
      <c r="TLG379" s="24"/>
      <c r="TLH379" s="24"/>
      <c r="TLI379" s="24"/>
      <c r="TLJ379" s="24"/>
      <c r="TLK379" s="24"/>
      <c r="TLL379" s="24"/>
      <c r="TLP379" s="3"/>
      <c r="TLQ379" s="31"/>
      <c r="TLR379" s="5"/>
      <c r="TLS379" s="9"/>
      <c r="TLV379" s="2"/>
      <c r="TLY379" s="24"/>
      <c r="TLZ379" s="24"/>
      <c r="TMA379" s="31"/>
      <c r="TMB379" s="24"/>
      <c r="TMC379" s="24"/>
      <c r="TMD379" s="24"/>
      <c r="TME379" s="24"/>
      <c r="TMF379" s="24"/>
      <c r="TMG379" s="24"/>
      <c r="TMH379" s="24"/>
      <c r="TMI379" s="24"/>
      <c r="TMJ379" s="24"/>
      <c r="TMK379" s="24"/>
      <c r="TML379" s="24"/>
      <c r="TMM379" s="24"/>
      <c r="TMN379" s="24"/>
      <c r="TMO379" s="24"/>
      <c r="TMP379" s="24"/>
      <c r="TMT379" s="3"/>
      <c r="TMU379" s="31"/>
      <c r="TMV379" s="5"/>
      <c r="TMW379" s="9"/>
      <c r="TMZ379" s="2"/>
      <c r="TNC379" s="24"/>
      <c r="TND379" s="24"/>
      <c r="TNE379" s="31"/>
      <c r="TNF379" s="24"/>
      <c r="TNG379" s="24"/>
      <c r="TNH379" s="24"/>
      <c r="TNI379" s="24"/>
      <c r="TNJ379" s="24"/>
      <c r="TNK379" s="24"/>
      <c r="TNL379" s="24"/>
      <c r="TNM379" s="24"/>
      <c r="TNN379" s="24"/>
      <c r="TNO379" s="24"/>
      <c r="TNP379" s="24"/>
      <c r="TNQ379" s="24"/>
      <c r="TNR379" s="24"/>
      <c r="TNS379" s="24"/>
      <c r="TNT379" s="24"/>
      <c r="TNX379" s="3"/>
      <c r="TNY379" s="31"/>
      <c r="TNZ379" s="5"/>
      <c r="TOA379" s="9"/>
      <c r="TOD379" s="2"/>
      <c r="TOG379" s="24"/>
      <c r="TOH379" s="24"/>
      <c r="TOI379" s="31"/>
      <c r="TOJ379" s="24"/>
      <c r="TOK379" s="24"/>
      <c r="TOL379" s="24"/>
      <c r="TOM379" s="24"/>
      <c r="TON379" s="24"/>
      <c r="TOO379" s="24"/>
      <c r="TOP379" s="24"/>
      <c r="TOQ379" s="24"/>
      <c r="TOR379" s="24"/>
      <c r="TOS379" s="24"/>
      <c r="TOT379" s="24"/>
      <c r="TOU379" s="24"/>
      <c r="TOV379" s="24"/>
      <c r="TOW379" s="24"/>
      <c r="TOX379" s="24"/>
      <c r="TPB379" s="3"/>
      <c r="TPC379" s="31"/>
      <c r="TPD379" s="5"/>
      <c r="TPE379" s="9"/>
      <c r="TPH379" s="2"/>
      <c r="TPK379" s="24"/>
      <c r="TPL379" s="24"/>
      <c r="TPM379" s="31"/>
      <c r="TPN379" s="24"/>
      <c r="TPO379" s="24"/>
      <c r="TPP379" s="24"/>
      <c r="TPQ379" s="24"/>
      <c r="TPR379" s="24"/>
      <c r="TPS379" s="24"/>
      <c r="TPT379" s="24"/>
      <c r="TPU379" s="24"/>
      <c r="TPV379" s="24"/>
      <c r="TPW379" s="24"/>
      <c r="TPX379" s="24"/>
      <c r="TPY379" s="24"/>
      <c r="TPZ379" s="24"/>
      <c r="TQA379" s="24"/>
      <c r="TQB379" s="24"/>
      <c r="TQF379" s="3"/>
      <c r="TQG379" s="31"/>
      <c r="TQH379" s="5"/>
      <c r="TQI379" s="9"/>
      <c r="TQL379" s="2"/>
      <c r="TQO379" s="24"/>
      <c r="TQP379" s="24"/>
      <c r="TQQ379" s="31"/>
      <c r="TQR379" s="24"/>
      <c r="TQS379" s="24"/>
      <c r="TQT379" s="24"/>
      <c r="TQU379" s="24"/>
      <c r="TQV379" s="24"/>
      <c r="TQW379" s="24"/>
      <c r="TQX379" s="24"/>
      <c r="TQY379" s="24"/>
      <c r="TQZ379" s="24"/>
      <c r="TRA379" s="24"/>
      <c r="TRB379" s="24"/>
      <c r="TRC379" s="24"/>
      <c r="TRD379" s="24"/>
      <c r="TRE379" s="24"/>
      <c r="TRF379" s="24"/>
      <c r="TRJ379" s="3"/>
      <c r="TRK379" s="31"/>
      <c r="TRL379" s="5"/>
      <c r="TRM379" s="9"/>
      <c r="TRP379" s="2"/>
      <c r="TRS379" s="24"/>
      <c r="TRT379" s="24"/>
      <c r="TRU379" s="31"/>
      <c r="TRV379" s="24"/>
      <c r="TRW379" s="24"/>
      <c r="TRX379" s="24"/>
      <c r="TRY379" s="24"/>
      <c r="TRZ379" s="24"/>
      <c r="TSA379" s="24"/>
      <c r="TSB379" s="24"/>
      <c r="TSC379" s="24"/>
      <c r="TSD379" s="24"/>
      <c r="TSE379" s="24"/>
      <c r="TSF379" s="24"/>
      <c r="TSG379" s="24"/>
      <c r="TSH379" s="24"/>
      <c r="TSI379" s="24"/>
      <c r="TSJ379" s="24"/>
      <c r="TSN379" s="3"/>
      <c r="TSO379" s="31"/>
      <c r="TSP379" s="5"/>
      <c r="TSQ379" s="9"/>
      <c r="TST379" s="2"/>
      <c r="TSW379" s="24"/>
      <c r="TSX379" s="24"/>
      <c r="TSY379" s="31"/>
      <c r="TSZ379" s="24"/>
      <c r="TTA379" s="24"/>
      <c r="TTB379" s="24"/>
      <c r="TTC379" s="24"/>
      <c r="TTD379" s="24"/>
      <c r="TTE379" s="24"/>
      <c r="TTF379" s="24"/>
      <c r="TTG379" s="24"/>
      <c r="TTH379" s="24"/>
      <c r="TTI379" s="24"/>
      <c r="TTJ379" s="24"/>
      <c r="TTK379" s="24"/>
      <c r="TTL379" s="24"/>
      <c r="TTM379" s="24"/>
      <c r="TTN379" s="24"/>
      <c r="TTR379" s="3"/>
      <c r="TTS379" s="31"/>
      <c r="TTT379" s="5"/>
      <c r="TTU379" s="9"/>
      <c r="TTX379" s="2"/>
      <c r="TUA379" s="24"/>
      <c r="TUB379" s="24"/>
      <c r="TUC379" s="31"/>
      <c r="TUD379" s="24"/>
      <c r="TUE379" s="24"/>
      <c r="TUF379" s="24"/>
      <c r="TUG379" s="24"/>
      <c r="TUH379" s="24"/>
      <c r="TUI379" s="24"/>
      <c r="TUJ379" s="24"/>
      <c r="TUK379" s="24"/>
      <c r="TUL379" s="24"/>
      <c r="TUM379" s="24"/>
      <c r="TUN379" s="24"/>
      <c r="TUO379" s="24"/>
      <c r="TUP379" s="24"/>
      <c r="TUQ379" s="24"/>
      <c r="TUR379" s="24"/>
      <c r="TUV379" s="3"/>
      <c r="TUW379" s="31"/>
      <c r="TUX379" s="5"/>
      <c r="TUY379" s="9"/>
      <c r="TVB379" s="2"/>
      <c r="TVE379" s="24"/>
      <c r="TVF379" s="24"/>
      <c r="TVG379" s="31"/>
      <c r="TVH379" s="24"/>
      <c r="TVI379" s="24"/>
      <c r="TVJ379" s="24"/>
      <c r="TVK379" s="24"/>
      <c r="TVL379" s="24"/>
      <c r="TVM379" s="24"/>
      <c r="TVN379" s="24"/>
      <c r="TVO379" s="24"/>
      <c r="TVP379" s="24"/>
      <c r="TVQ379" s="24"/>
      <c r="TVR379" s="24"/>
      <c r="TVS379" s="24"/>
      <c r="TVT379" s="24"/>
      <c r="TVU379" s="24"/>
      <c r="TVV379" s="24"/>
      <c r="TVZ379" s="3"/>
      <c r="TWA379" s="31"/>
      <c r="TWB379" s="5"/>
      <c r="TWC379" s="9"/>
      <c r="TWF379" s="2"/>
      <c r="TWI379" s="24"/>
      <c r="TWJ379" s="24"/>
      <c r="TWK379" s="31"/>
      <c r="TWL379" s="24"/>
      <c r="TWM379" s="24"/>
      <c r="TWN379" s="24"/>
      <c r="TWO379" s="24"/>
      <c r="TWP379" s="24"/>
      <c r="TWQ379" s="24"/>
      <c r="TWR379" s="24"/>
      <c r="TWS379" s="24"/>
      <c r="TWT379" s="24"/>
      <c r="TWU379" s="24"/>
      <c r="TWV379" s="24"/>
      <c r="TWW379" s="24"/>
      <c r="TWX379" s="24"/>
      <c r="TWY379" s="24"/>
      <c r="TWZ379" s="24"/>
      <c r="TXD379" s="3"/>
      <c r="TXE379" s="31"/>
      <c r="TXF379" s="5"/>
      <c r="TXG379" s="9"/>
      <c r="TXJ379" s="2"/>
      <c r="TXM379" s="24"/>
      <c r="TXN379" s="24"/>
      <c r="TXO379" s="31"/>
      <c r="TXP379" s="24"/>
      <c r="TXQ379" s="24"/>
      <c r="TXR379" s="24"/>
      <c r="TXS379" s="24"/>
      <c r="TXT379" s="24"/>
      <c r="TXU379" s="24"/>
      <c r="TXV379" s="24"/>
      <c r="TXW379" s="24"/>
      <c r="TXX379" s="24"/>
      <c r="TXY379" s="24"/>
      <c r="TXZ379" s="24"/>
      <c r="TYA379" s="24"/>
      <c r="TYB379" s="24"/>
      <c r="TYC379" s="24"/>
      <c r="TYD379" s="24"/>
      <c r="TYH379" s="3"/>
      <c r="TYI379" s="31"/>
      <c r="TYJ379" s="5"/>
      <c r="TYK379" s="9"/>
      <c r="TYN379" s="2"/>
      <c r="TYQ379" s="24"/>
      <c r="TYR379" s="24"/>
      <c r="TYS379" s="31"/>
      <c r="TYT379" s="24"/>
      <c r="TYU379" s="24"/>
      <c r="TYV379" s="24"/>
      <c r="TYW379" s="24"/>
      <c r="TYX379" s="24"/>
      <c r="TYY379" s="24"/>
      <c r="TYZ379" s="24"/>
      <c r="TZA379" s="24"/>
      <c r="TZB379" s="24"/>
      <c r="TZC379" s="24"/>
      <c r="TZD379" s="24"/>
      <c r="TZE379" s="24"/>
      <c r="TZF379" s="24"/>
      <c r="TZG379" s="24"/>
      <c r="TZH379" s="24"/>
      <c r="TZL379" s="3"/>
      <c r="TZM379" s="31"/>
      <c r="TZN379" s="5"/>
      <c r="TZO379" s="9"/>
      <c r="TZR379" s="2"/>
      <c r="TZU379" s="24"/>
      <c r="TZV379" s="24"/>
      <c r="TZW379" s="31"/>
      <c r="TZX379" s="24"/>
      <c r="TZY379" s="24"/>
      <c r="TZZ379" s="24"/>
      <c r="UAA379" s="24"/>
      <c r="UAB379" s="24"/>
      <c r="UAC379" s="24"/>
      <c r="UAD379" s="24"/>
      <c r="UAE379" s="24"/>
      <c r="UAF379" s="24"/>
      <c r="UAG379" s="24"/>
      <c r="UAH379" s="24"/>
      <c r="UAI379" s="24"/>
      <c r="UAJ379" s="24"/>
      <c r="UAK379" s="24"/>
      <c r="UAL379" s="24"/>
      <c r="UAP379" s="3"/>
      <c r="UAQ379" s="31"/>
      <c r="UAR379" s="5"/>
      <c r="UAS379" s="9"/>
      <c r="UAV379" s="2"/>
      <c r="UAY379" s="24"/>
      <c r="UAZ379" s="24"/>
      <c r="UBA379" s="31"/>
      <c r="UBB379" s="24"/>
      <c r="UBC379" s="24"/>
      <c r="UBD379" s="24"/>
      <c r="UBE379" s="24"/>
      <c r="UBF379" s="24"/>
      <c r="UBG379" s="24"/>
      <c r="UBH379" s="24"/>
      <c r="UBI379" s="24"/>
      <c r="UBJ379" s="24"/>
      <c r="UBK379" s="24"/>
      <c r="UBL379" s="24"/>
      <c r="UBM379" s="24"/>
      <c r="UBN379" s="24"/>
      <c r="UBO379" s="24"/>
      <c r="UBP379" s="24"/>
      <c r="UBT379" s="3"/>
      <c r="UBU379" s="31"/>
      <c r="UBV379" s="5"/>
      <c r="UBW379" s="9"/>
      <c r="UBZ379" s="2"/>
      <c r="UCC379" s="24"/>
      <c r="UCD379" s="24"/>
      <c r="UCE379" s="31"/>
      <c r="UCF379" s="24"/>
      <c r="UCG379" s="24"/>
      <c r="UCH379" s="24"/>
      <c r="UCI379" s="24"/>
      <c r="UCJ379" s="24"/>
      <c r="UCK379" s="24"/>
      <c r="UCL379" s="24"/>
      <c r="UCM379" s="24"/>
      <c r="UCN379" s="24"/>
      <c r="UCO379" s="24"/>
      <c r="UCP379" s="24"/>
      <c r="UCQ379" s="24"/>
      <c r="UCR379" s="24"/>
      <c r="UCS379" s="24"/>
      <c r="UCT379" s="24"/>
      <c r="UCX379" s="3"/>
      <c r="UCY379" s="31"/>
      <c r="UCZ379" s="5"/>
      <c r="UDA379" s="9"/>
      <c r="UDD379" s="2"/>
      <c r="UDG379" s="24"/>
      <c r="UDH379" s="24"/>
      <c r="UDI379" s="31"/>
      <c r="UDJ379" s="24"/>
      <c r="UDK379" s="24"/>
      <c r="UDL379" s="24"/>
      <c r="UDM379" s="24"/>
      <c r="UDN379" s="24"/>
      <c r="UDO379" s="24"/>
      <c r="UDP379" s="24"/>
      <c r="UDQ379" s="24"/>
      <c r="UDR379" s="24"/>
      <c r="UDS379" s="24"/>
      <c r="UDT379" s="24"/>
      <c r="UDU379" s="24"/>
      <c r="UDV379" s="24"/>
      <c r="UDW379" s="24"/>
      <c r="UDX379" s="24"/>
      <c r="UEB379" s="3"/>
      <c r="UEC379" s="31"/>
      <c r="UED379" s="5"/>
      <c r="UEE379" s="9"/>
      <c r="UEH379" s="2"/>
      <c r="UEK379" s="24"/>
      <c r="UEL379" s="24"/>
      <c r="UEM379" s="31"/>
      <c r="UEN379" s="24"/>
      <c r="UEO379" s="24"/>
      <c r="UEP379" s="24"/>
      <c r="UEQ379" s="24"/>
      <c r="UER379" s="24"/>
      <c r="UES379" s="24"/>
      <c r="UET379" s="24"/>
      <c r="UEU379" s="24"/>
      <c r="UEV379" s="24"/>
      <c r="UEW379" s="24"/>
      <c r="UEX379" s="24"/>
      <c r="UEY379" s="24"/>
      <c r="UEZ379" s="24"/>
      <c r="UFA379" s="24"/>
      <c r="UFB379" s="24"/>
      <c r="UFF379" s="3"/>
      <c r="UFG379" s="31"/>
      <c r="UFH379" s="5"/>
      <c r="UFI379" s="9"/>
      <c r="UFL379" s="2"/>
      <c r="UFO379" s="24"/>
      <c r="UFP379" s="24"/>
      <c r="UFQ379" s="31"/>
      <c r="UFR379" s="24"/>
      <c r="UFS379" s="24"/>
      <c r="UFT379" s="24"/>
      <c r="UFU379" s="24"/>
      <c r="UFV379" s="24"/>
      <c r="UFW379" s="24"/>
      <c r="UFX379" s="24"/>
      <c r="UFY379" s="24"/>
      <c r="UFZ379" s="24"/>
      <c r="UGA379" s="24"/>
      <c r="UGB379" s="24"/>
      <c r="UGC379" s="24"/>
      <c r="UGD379" s="24"/>
      <c r="UGE379" s="24"/>
      <c r="UGF379" s="24"/>
      <c r="UGJ379" s="3"/>
      <c r="UGK379" s="31"/>
      <c r="UGL379" s="5"/>
      <c r="UGM379" s="9"/>
      <c r="UGP379" s="2"/>
      <c r="UGS379" s="24"/>
      <c r="UGT379" s="24"/>
      <c r="UGU379" s="31"/>
      <c r="UGV379" s="24"/>
      <c r="UGW379" s="24"/>
      <c r="UGX379" s="24"/>
      <c r="UGY379" s="24"/>
      <c r="UGZ379" s="24"/>
      <c r="UHA379" s="24"/>
      <c r="UHB379" s="24"/>
      <c r="UHC379" s="24"/>
      <c r="UHD379" s="24"/>
      <c r="UHE379" s="24"/>
      <c r="UHF379" s="24"/>
      <c r="UHG379" s="24"/>
      <c r="UHH379" s="24"/>
      <c r="UHI379" s="24"/>
      <c r="UHJ379" s="24"/>
      <c r="UHN379" s="3"/>
      <c r="UHO379" s="31"/>
      <c r="UHP379" s="5"/>
      <c r="UHQ379" s="9"/>
      <c r="UHT379" s="2"/>
      <c r="UHW379" s="24"/>
      <c r="UHX379" s="24"/>
      <c r="UHY379" s="31"/>
      <c r="UHZ379" s="24"/>
      <c r="UIA379" s="24"/>
      <c r="UIB379" s="24"/>
      <c r="UIC379" s="24"/>
      <c r="UID379" s="24"/>
      <c r="UIE379" s="24"/>
      <c r="UIF379" s="24"/>
      <c r="UIG379" s="24"/>
      <c r="UIH379" s="24"/>
      <c r="UII379" s="24"/>
      <c r="UIJ379" s="24"/>
      <c r="UIK379" s="24"/>
      <c r="UIL379" s="24"/>
      <c r="UIM379" s="24"/>
      <c r="UIN379" s="24"/>
      <c r="UIR379" s="3"/>
      <c r="UIS379" s="31"/>
      <c r="UIT379" s="5"/>
      <c r="UIU379" s="9"/>
      <c r="UIX379" s="2"/>
      <c r="UJA379" s="24"/>
      <c r="UJB379" s="24"/>
      <c r="UJC379" s="31"/>
      <c r="UJD379" s="24"/>
      <c r="UJE379" s="24"/>
      <c r="UJF379" s="24"/>
      <c r="UJG379" s="24"/>
      <c r="UJH379" s="24"/>
      <c r="UJI379" s="24"/>
      <c r="UJJ379" s="24"/>
      <c r="UJK379" s="24"/>
      <c r="UJL379" s="24"/>
      <c r="UJM379" s="24"/>
      <c r="UJN379" s="24"/>
      <c r="UJO379" s="24"/>
      <c r="UJP379" s="24"/>
      <c r="UJQ379" s="24"/>
      <c r="UJR379" s="24"/>
      <c r="UJV379" s="3"/>
      <c r="UJW379" s="31"/>
      <c r="UJX379" s="5"/>
      <c r="UJY379" s="9"/>
      <c r="UKB379" s="2"/>
      <c r="UKE379" s="24"/>
      <c r="UKF379" s="24"/>
      <c r="UKG379" s="31"/>
      <c r="UKH379" s="24"/>
      <c r="UKI379" s="24"/>
      <c r="UKJ379" s="24"/>
      <c r="UKK379" s="24"/>
      <c r="UKL379" s="24"/>
      <c r="UKM379" s="24"/>
      <c r="UKN379" s="24"/>
      <c r="UKO379" s="24"/>
      <c r="UKP379" s="24"/>
      <c r="UKQ379" s="24"/>
      <c r="UKR379" s="24"/>
      <c r="UKS379" s="24"/>
      <c r="UKT379" s="24"/>
      <c r="UKU379" s="24"/>
      <c r="UKV379" s="24"/>
      <c r="UKZ379" s="3"/>
      <c r="ULA379" s="31"/>
      <c r="ULB379" s="5"/>
      <c r="ULC379" s="9"/>
      <c r="ULF379" s="2"/>
      <c r="ULI379" s="24"/>
      <c r="ULJ379" s="24"/>
      <c r="ULK379" s="31"/>
      <c r="ULL379" s="24"/>
      <c r="ULM379" s="24"/>
      <c r="ULN379" s="24"/>
      <c r="ULO379" s="24"/>
      <c r="ULP379" s="24"/>
      <c r="ULQ379" s="24"/>
      <c r="ULR379" s="24"/>
      <c r="ULS379" s="24"/>
      <c r="ULT379" s="24"/>
      <c r="ULU379" s="24"/>
      <c r="ULV379" s="24"/>
      <c r="ULW379" s="24"/>
      <c r="ULX379" s="24"/>
      <c r="ULY379" s="24"/>
      <c r="ULZ379" s="24"/>
      <c r="UMD379" s="3"/>
      <c r="UME379" s="31"/>
      <c r="UMF379" s="5"/>
      <c r="UMG379" s="9"/>
      <c r="UMJ379" s="2"/>
      <c r="UMM379" s="24"/>
      <c r="UMN379" s="24"/>
      <c r="UMO379" s="31"/>
      <c r="UMP379" s="24"/>
      <c r="UMQ379" s="24"/>
      <c r="UMR379" s="24"/>
      <c r="UMS379" s="24"/>
      <c r="UMT379" s="24"/>
      <c r="UMU379" s="24"/>
      <c r="UMV379" s="24"/>
      <c r="UMW379" s="24"/>
      <c r="UMX379" s="24"/>
      <c r="UMY379" s="24"/>
      <c r="UMZ379" s="24"/>
      <c r="UNA379" s="24"/>
      <c r="UNB379" s="24"/>
      <c r="UNC379" s="24"/>
      <c r="UND379" s="24"/>
      <c r="UNH379" s="3"/>
      <c r="UNI379" s="31"/>
      <c r="UNJ379" s="5"/>
      <c r="UNK379" s="9"/>
      <c r="UNN379" s="2"/>
      <c r="UNQ379" s="24"/>
      <c r="UNR379" s="24"/>
      <c r="UNS379" s="31"/>
      <c r="UNT379" s="24"/>
      <c r="UNU379" s="24"/>
      <c r="UNV379" s="24"/>
      <c r="UNW379" s="24"/>
      <c r="UNX379" s="24"/>
      <c r="UNY379" s="24"/>
      <c r="UNZ379" s="24"/>
      <c r="UOA379" s="24"/>
      <c r="UOB379" s="24"/>
      <c r="UOC379" s="24"/>
      <c r="UOD379" s="24"/>
      <c r="UOE379" s="24"/>
      <c r="UOF379" s="24"/>
      <c r="UOG379" s="24"/>
      <c r="UOH379" s="24"/>
      <c r="UOL379" s="3"/>
      <c r="UOM379" s="31"/>
      <c r="UON379" s="5"/>
      <c r="UOO379" s="9"/>
      <c r="UOR379" s="2"/>
      <c r="UOU379" s="24"/>
      <c r="UOV379" s="24"/>
      <c r="UOW379" s="31"/>
      <c r="UOX379" s="24"/>
      <c r="UOY379" s="24"/>
      <c r="UOZ379" s="24"/>
      <c r="UPA379" s="24"/>
      <c r="UPB379" s="24"/>
      <c r="UPC379" s="24"/>
      <c r="UPD379" s="24"/>
      <c r="UPE379" s="24"/>
      <c r="UPF379" s="24"/>
      <c r="UPG379" s="24"/>
      <c r="UPH379" s="24"/>
      <c r="UPI379" s="24"/>
      <c r="UPJ379" s="24"/>
      <c r="UPK379" s="24"/>
      <c r="UPL379" s="24"/>
      <c r="UPP379" s="3"/>
      <c r="UPQ379" s="31"/>
      <c r="UPR379" s="5"/>
      <c r="UPS379" s="9"/>
      <c r="UPV379" s="2"/>
      <c r="UPY379" s="24"/>
      <c r="UPZ379" s="24"/>
      <c r="UQA379" s="31"/>
      <c r="UQB379" s="24"/>
      <c r="UQC379" s="24"/>
      <c r="UQD379" s="24"/>
      <c r="UQE379" s="24"/>
      <c r="UQF379" s="24"/>
      <c r="UQG379" s="24"/>
      <c r="UQH379" s="24"/>
      <c r="UQI379" s="24"/>
      <c r="UQJ379" s="24"/>
      <c r="UQK379" s="24"/>
      <c r="UQL379" s="24"/>
      <c r="UQM379" s="24"/>
      <c r="UQN379" s="24"/>
      <c r="UQO379" s="24"/>
      <c r="UQP379" s="24"/>
      <c r="UQT379" s="3"/>
      <c r="UQU379" s="31"/>
      <c r="UQV379" s="5"/>
      <c r="UQW379" s="9"/>
      <c r="UQZ379" s="2"/>
      <c r="URC379" s="24"/>
      <c r="URD379" s="24"/>
      <c r="URE379" s="31"/>
      <c r="URF379" s="24"/>
      <c r="URG379" s="24"/>
      <c r="URH379" s="24"/>
      <c r="URI379" s="24"/>
      <c r="URJ379" s="24"/>
      <c r="URK379" s="24"/>
      <c r="URL379" s="24"/>
      <c r="URM379" s="24"/>
      <c r="URN379" s="24"/>
      <c r="URO379" s="24"/>
      <c r="URP379" s="24"/>
      <c r="URQ379" s="24"/>
      <c r="URR379" s="24"/>
      <c r="URS379" s="24"/>
      <c r="URT379" s="24"/>
      <c r="URX379" s="3"/>
      <c r="URY379" s="31"/>
      <c r="URZ379" s="5"/>
      <c r="USA379" s="9"/>
      <c r="USD379" s="2"/>
      <c r="USG379" s="24"/>
      <c r="USH379" s="24"/>
      <c r="USI379" s="31"/>
      <c r="USJ379" s="24"/>
      <c r="USK379" s="24"/>
      <c r="USL379" s="24"/>
      <c r="USM379" s="24"/>
      <c r="USN379" s="24"/>
      <c r="USO379" s="24"/>
      <c r="USP379" s="24"/>
      <c r="USQ379" s="24"/>
      <c r="USR379" s="24"/>
      <c r="USS379" s="24"/>
      <c r="UST379" s="24"/>
      <c r="USU379" s="24"/>
      <c r="USV379" s="24"/>
      <c r="USW379" s="24"/>
      <c r="USX379" s="24"/>
      <c r="UTB379" s="3"/>
      <c r="UTC379" s="31"/>
      <c r="UTD379" s="5"/>
      <c r="UTE379" s="9"/>
      <c r="UTH379" s="2"/>
      <c r="UTK379" s="24"/>
      <c r="UTL379" s="24"/>
      <c r="UTM379" s="31"/>
      <c r="UTN379" s="24"/>
      <c r="UTO379" s="24"/>
      <c r="UTP379" s="24"/>
      <c r="UTQ379" s="24"/>
      <c r="UTR379" s="24"/>
      <c r="UTS379" s="24"/>
      <c r="UTT379" s="24"/>
      <c r="UTU379" s="24"/>
      <c r="UTV379" s="24"/>
      <c r="UTW379" s="24"/>
      <c r="UTX379" s="24"/>
      <c r="UTY379" s="24"/>
      <c r="UTZ379" s="24"/>
      <c r="UUA379" s="24"/>
      <c r="UUB379" s="24"/>
      <c r="UUF379" s="3"/>
      <c r="UUG379" s="31"/>
      <c r="UUH379" s="5"/>
      <c r="UUI379" s="9"/>
      <c r="UUL379" s="2"/>
      <c r="UUO379" s="24"/>
      <c r="UUP379" s="24"/>
      <c r="UUQ379" s="31"/>
      <c r="UUR379" s="24"/>
      <c r="UUS379" s="24"/>
      <c r="UUT379" s="24"/>
      <c r="UUU379" s="24"/>
      <c r="UUV379" s="24"/>
      <c r="UUW379" s="24"/>
      <c r="UUX379" s="24"/>
      <c r="UUY379" s="24"/>
      <c r="UUZ379" s="24"/>
      <c r="UVA379" s="24"/>
      <c r="UVB379" s="24"/>
      <c r="UVC379" s="24"/>
      <c r="UVD379" s="24"/>
      <c r="UVE379" s="24"/>
      <c r="UVF379" s="24"/>
      <c r="UVJ379" s="3"/>
      <c r="UVK379" s="31"/>
      <c r="UVL379" s="5"/>
      <c r="UVM379" s="9"/>
      <c r="UVP379" s="2"/>
      <c r="UVS379" s="24"/>
      <c r="UVT379" s="24"/>
      <c r="UVU379" s="31"/>
      <c r="UVV379" s="24"/>
      <c r="UVW379" s="24"/>
      <c r="UVX379" s="24"/>
      <c r="UVY379" s="24"/>
      <c r="UVZ379" s="24"/>
      <c r="UWA379" s="24"/>
      <c r="UWB379" s="24"/>
      <c r="UWC379" s="24"/>
      <c r="UWD379" s="24"/>
      <c r="UWE379" s="24"/>
      <c r="UWF379" s="24"/>
      <c r="UWG379" s="24"/>
      <c r="UWH379" s="24"/>
      <c r="UWI379" s="24"/>
      <c r="UWJ379" s="24"/>
      <c r="UWN379" s="3"/>
      <c r="UWO379" s="31"/>
      <c r="UWP379" s="5"/>
      <c r="UWQ379" s="9"/>
      <c r="UWT379" s="2"/>
      <c r="UWW379" s="24"/>
      <c r="UWX379" s="24"/>
      <c r="UWY379" s="31"/>
      <c r="UWZ379" s="24"/>
      <c r="UXA379" s="24"/>
      <c r="UXB379" s="24"/>
      <c r="UXC379" s="24"/>
      <c r="UXD379" s="24"/>
      <c r="UXE379" s="24"/>
      <c r="UXF379" s="24"/>
      <c r="UXG379" s="24"/>
      <c r="UXH379" s="24"/>
      <c r="UXI379" s="24"/>
      <c r="UXJ379" s="24"/>
      <c r="UXK379" s="24"/>
      <c r="UXL379" s="24"/>
      <c r="UXM379" s="24"/>
      <c r="UXN379" s="24"/>
      <c r="UXR379" s="3"/>
      <c r="UXS379" s="31"/>
      <c r="UXT379" s="5"/>
      <c r="UXU379" s="9"/>
      <c r="UXX379" s="2"/>
      <c r="UYA379" s="24"/>
      <c r="UYB379" s="24"/>
      <c r="UYC379" s="31"/>
      <c r="UYD379" s="24"/>
      <c r="UYE379" s="24"/>
      <c r="UYF379" s="24"/>
      <c r="UYG379" s="24"/>
      <c r="UYH379" s="24"/>
      <c r="UYI379" s="24"/>
      <c r="UYJ379" s="24"/>
      <c r="UYK379" s="24"/>
      <c r="UYL379" s="24"/>
      <c r="UYM379" s="24"/>
      <c r="UYN379" s="24"/>
      <c r="UYO379" s="24"/>
      <c r="UYP379" s="24"/>
      <c r="UYQ379" s="24"/>
      <c r="UYR379" s="24"/>
      <c r="UYV379" s="3"/>
      <c r="UYW379" s="31"/>
      <c r="UYX379" s="5"/>
      <c r="UYY379" s="9"/>
      <c r="UZB379" s="2"/>
      <c r="UZE379" s="24"/>
      <c r="UZF379" s="24"/>
      <c r="UZG379" s="31"/>
      <c r="UZH379" s="24"/>
      <c r="UZI379" s="24"/>
      <c r="UZJ379" s="24"/>
      <c r="UZK379" s="24"/>
      <c r="UZL379" s="24"/>
      <c r="UZM379" s="24"/>
      <c r="UZN379" s="24"/>
      <c r="UZO379" s="24"/>
      <c r="UZP379" s="24"/>
      <c r="UZQ379" s="24"/>
      <c r="UZR379" s="24"/>
      <c r="UZS379" s="24"/>
      <c r="UZT379" s="24"/>
      <c r="UZU379" s="24"/>
      <c r="UZV379" s="24"/>
      <c r="UZZ379" s="3"/>
      <c r="VAA379" s="31"/>
      <c r="VAB379" s="5"/>
      <c r="VAC379" s="9"/>
      <c r="VAF379" s="2"/>
      <c r="VAI379" s="24"/>
      <c r="VAJ379" s="24"/>
      <c r="VAK379" s="31"/>
      <c r="VAL379" s="24"/>
      <c r="VAM379" s="24"/>
      <c r="VAN379" s="24"/>
      <c r="VAO379" s="24"/>
      <c r="VAP379" s="24"/>
      <c r="VAQ379" s="24"/>
      <c r="VAR379" s="24"/>
      <c r="VAS379" s="24"/>
      <c r="VAT379" s="24"/>
      <c r="VAU379" s="24"/>
      <c r="VAV379" s="24"/>
      <c r="VAW379" s="24"/>
      <c r="VAX379" s="24"/>
      <c r="VAY379" s="24"/>
      <c r="VAZ379" s="24"/>
      <c r="VBD379" s="3"/>
      <c r="VBE379" s="31"/>
      <c r="VBF379" s="5"/>
      <c r="VBG379" s="9"/>
      <c r="VBJ379" s="2"/>
      <c r="VBM379" s="24"/>
      <c r="VBN379" s="24"/>
      <c r="VBO379" s="31"/>
      <c r="VBP379" s="24"/>
      <c r="VBQ379" s="24"/>
      <c r="VBR379" s="24"/>
      <c r="VBS379" s="24"/>
      <c r="VBT379" s="24"/>
      <c r="VBU379" s="24"/>
      <c r="VBV379" s="24"/>
      <c r="VBW379" s="24"/>
      <c r="VBX379" s="24"/>
      <c r="VBY379" s="24"/>
      <c r="VBZ379" s="24"/>
      <c r="VCA379" s="24"/>
      <c r="VCB379" s="24"/>
      <c r="VCC379" s="24"/>
      <c r="VCD379" s="24"/>
      <c r="VCH379" s="3"/>
      <c r="VCI379" s="31"/>
      <c r="VCJ379" s="5"/>
      <c r="VCK379" s="9"/>
      <c r="VCN379" s="2"/>
      <c r="VCQ379" s="24"/>
      <c r="VCR379" s="24"/>
      <c r="VCS379" s="31"/>
      <c r="VCT379" s="24"/>
      <c r="VCU379" s="24"/>
      <c r="VCV379" s="24"/>
      <c r="VCW379" s="24"/>
      <c r="VCX379" s="24"/>
      <c r="VCY379" s="24"/>
      <c r="VCZ379" s="24"/>
      <c r="VDA379" s="24"/>
      <c r="VDB379" s="24"/>
      <c r="VDC379" s="24"/>
      <c r="VDD379" s="24"/>
      <c r="VDE379" s="24"/>
      <c r="VDF379" s="24"/>
      <c r="VDG379" s="24"/>
      <c r="VDH379" s="24"/>
      <c r="VDL379" s="3"/>
      <c r="VDM379" s="31"/>
      <c r="VDN379" s="5"/>
      <c r="VDO379" s="9"/>
      <c r="VDR379" s="2"/>
      <c r="VDU379" s="24"/>
      <c r="VDV379" s="24"/>
      <c r="VDW379" s="31"/>
      <c r="VDX379" s="24"/>
      <c r="VDY379" s="24"/>
      <c r="VDZ379" s="24"/>
      <c r="VEA379" s="24"/>
      <c r="VEB379" s="24"/>
      <c r="VEC379" s="24"/>
      <c r="VED379" s="24"/>
      <c r="VEE379" s="24"/>
      <c r="VEF379" s="24"/>
      <c r="VEG379" s="24"/>
      <c r="VEH379" s="24"/>
      <c r="VEI379" s="24"/>
      <c r="VEJ379" s="24"/>
      <c r="VEK379" s="24"/>
      <c r="VEL379" s="24"/>
      <c r="VEP379" s="3"/>
      <c r="VEQ379" s="31"/>
      <c r="VER379" s="5"/>
      <c r="VES379" s="9"/>
      <c r="VEV379" s="2"/>
      <c r="VEY379" s="24"/>
      <c r="VEZ379" s="24"/>
      <c r="VFA379" s="31"/>
      <c r="VFB379" s="24"/>
      <c r="VFC379" s="24"/>
      <c r="VFD379" s="24"/>
      <c r="VFE379" s="24"/>
      <c r="VFF379" s="24"/>
      <c r="VFG379" s="24"/>
      <c r="VFH379" s="24"/>
      <c r="VFI379" s="24"/>
      <c r="VFJ379" s="24"/>
      <c r="VFK379" s="24"/>
      <c r="VFL379" s="24"/>
      <c r="VFM379" s="24"/>
      <c r="VFN379" s="24"/>
      <c r="VFO379" s="24"/>
      <c r="VFP379" s="24"/>
      <c r="VFT379" s="3"/>
      <c r="VFU379" s="31"/>
      <c r="VFV379" s="5"/>
      <c r="VFW379" s="9"/>
      <c r="VFZ379" s="2"/>
      <c r="VGC379" s="24"/>
      <c r="VGD379" s="24"/>
      <c r="VGE379" s="31"/>
      <c r="VGF379" s="24"/>
      <c r="VGG379" s="24"/>
      <c r="VGH379" s="24"/>
      <c r="VGI379" s="24"/>
      <c r="VGJ379" s="24"/>
      <c r="VGK379" s="24"/>
      <c r="VGL379" s="24"/>
      <c r="VGM379" s="24"/>
      <c r="VGN379" s="24"/>
      <c r="VGO379" s="24"/>
      <c r="VGP379" s="24"/>
      <c r="VGQ379" s="24"/>
      <c r="VGR379" s="24"/>
      <c r="VGS379" s="24"/>
      <c r="VGT379" s="24"/>
      <c r="VGX379" s="3"/>
      <c r="VGY379" s="31"/>
      <c r="VGZ379" s="5"/>
      <c r="VHA379" s="9"/>
      <c r="VHD379" s="2"/>
      <c r="VHG379" s="24"/>
      <c r="VHH379" s="24"/>
      <c r="VHI379" s="31"/>
      <c r="VHJ379" s="24"/>
      <c r="VHK379" s="24"/>
      <c r="VHL379" s="24"/>
      <c r="VHM379" s="24"/>
      <c r="VHN379" s="24"/>
      <c r="VHO379" s="24"/>
      <c r="VHP379" s="24"/>
      <c r="VHQ379" s="24"/>
      <c r="VHR379" s="24"/>
      <c r="VHS379" s="24"/>
      <c r="VHT379" s="24"/>
      <c r="VHU379" s="24"/>
      <c r="VHV379" s="24"/>
      <c r="VHW379" s="24"/>
      <c r="VHX379" s="24"/>
      <c r="VIB379" s="3"/>
      <c r="VIC379" s="31"/>
      <c r="VID379" s="5"/>
      <c r="VIE379" s="9"/>
      <c r="VIH379" s="2"/>
      <c r="VIK379" s="24"/>
      <c r="VIL379" s="24"/>
      <c r="VIM379" s="31"/>
      <c r="VIN379" s="24"/>
      <c r="VIO379" s="24"/>
      <c r="VIP379" s="24"/>
      <c r="VIQ379" s="24"/>
      <c r="VIR379" s="24"/>
      <c r="VIS379" s="24"/>
      <c r="VIT379" s="24"/>
      <c r="VIU379" s="24"/>
      <c r="VIV379" s="24"/>
      <c r="VIW379" s="24"/>
      <c r="VIX379" s="24"/>
      <c r="VIY379" s="24"/>
      <c r="VIZ379" s="24"/>
      <c r="VJA379" s="24"/>
      <c r="VJB379" s="24"/>
      <c r="VJF379" s="3"/>
      <c r="VJG379" s="31"/>
      <c r="VJH379" s="5"/>
      <c r="VJI379" s="9"/>
      <c r="VJL379" s="2"/>
      <c r="VJO379" s="24"/>
      <c r="VJP379" s="24"/>
      <c r="VJQ379" s="31"/>
      <c r="VJR379" s="24"/>
      <c r="VJS379" s="24"/>
      <c r="VJT379" s="24"/>
      <c r="VJU379" s="24"/>
      <c r="VJV379" s="24"/>
      <c r="VJW379" s="24"/>
      <c r="VJX379" s="24"/>
      <c r="VJY379" s="24"/>
      <c r="VJZ379" s="24"/>
      <c r="VKA379" s="24"/>
      <c r="VKB379" s="24"/>
      <c r="VKC379" s="24"/>
      <c r="VKD379" s="24"/>
      <c r="VKE379" s="24"/>
      <c r="VKF379" s="24"/>
      <c r="VKJ379" s="3"/>
      <c r="VKK379" s="31"/>
      <c r="VKL379" s="5"/>
      <c r="VKM379" s="9"/>
      <c r="VKP379" s="2"/>
      <c r="VKS379" s="24"/>
      <c r="VKT379" s="24"/>
      <c r="VKU379" s="31"/>
      <c r="VKV379" s="24"/>
      <c r="VKW379" s="24"/>
      <c r="VKX379" s="24"/>
      <c r="VKY379" s="24"/>
      <c r="VKZ379" s="24"/>
      <c r="VLA379" s="24"/>
      <c r="VLB379" s="24"/>
      <c r="VLC379" s="24"/>
      <c r="VLD379" s="24"/>
      <c r="VLE379" s="24"/>
      <c r="VLF379" s="24"/>
      <c r="VLG379" s="24"/>
      <c r="VLH379" s="24"/>
      <c r="VLI379" s="24"/>
      <c r="VLJ379" s="24"/>
      <c r="VLN379" s="3"/>
      <c r="VLO379" s="31"/>
      <c r="VLP379" s="5"/>
      <c r="VLQ379" s="9"/>
      <c r="VLT379" s="2"/>
      <c r="VLW379" s="24"/>
      <c r="VLX379" s="24"/>
      <c r="VLY379" s="31"/>
      <c r="VLZ379" s="24"/>
      <c r="VMA379" s="24"/>
      <c r="VMB379" s="24"/>
      <c r="VMC379" s="24"/>
      <c r="VMD379" s="24"/>
      <c r="VME379" s="24"/>
      <c r="VMF379" s="24"/>
      <c r="VMG379" s="24"/>
      <c r="VMH379" s="24"/>
      <c r="VMI379" s="24"/>
      <c r="VMJ379" s="24"/>
      <c r="VMK379" s="24"/>
      <c r="VML379" s="24"/>
      <c r="VMM379" s="24"/>
      <c r="VMN379" s="24"/>
      <c r="VMR379" s="3"/>
      <c r="VMS379" s="31"/>
      <c r="VMT379" s="5"/>
      <c r="VMU379" s="9"/>
      <c r="VMX379" s="2"/>
      <c r="VNA379" s="24"/>
      <c r="VNB379" s="24"/>
      <c r="VNC379" s="31"/>
      <c r="VND379" s="24"/>
      <c r="VNE379" s="24"/>
      <c r="VNF379" s="24"/>
      <c r="VNG379" s="24"/>
      <c r="VNH379" s="24"/>
      <c r="VNI379" s="24"/>
      <c r="VNJ379" s="24"/>
      <c r="VNK379" s="24"/>
      <c r="VNL379" s="24"/>
      <c r="VNM379" s="24"/>
      <c r="VNN379" s="24"/>
      <c r="VNO379" s="24"/>
      <c r="VNP379" s="24"/>
      <c r="VNQ379" s="24"/>
      <c r="VNR379" s="24"/>
      <c r="VNV379" s="3"/>
      <c r="VNW379" s="31"/>
      <c r="VNX379" s="5"/>
      <c r="VNY379" s="9"/>
      <c r="VOB379" s="2"/>
      <c r="VOE379" s="24"/>
      <c r="VOF379" s="24"/>
      <c r="VOG379" s="31"/>
      <c r="VOH379" s="24"/>
      <c r="VOI379" s="24"/>
      <c r="VOJ379" s="24"/>
      <c r="VOK379" s="24"/>
      <c r="VOL379" s="24"/>
      <c r="VOM379" s="24"/>
      <c r="VON379" s="24"/>
      <c r="VOO379" s="24"/>
      <c r="VOP379" s="24"/>
      <c r="VOQ379" s="24"/>
      <c r="VOR379" s="24"/>
      <c r="VOS379" s="24"/>
      <c r="VOT379" s="24"/>
      <c r="VOU379" s="24"/>
      <c r="VOV379" s="24"/>
      <c r="VOZ379" s="3"/>
      <c r="VPA379" s="31"/>
      <c r="VPB379" s="5"/>
      <c r="VPC379" s="9"/>
      <c r="VPF379" s="2"/>
      <c r="VPI379" s="24"/>
      <c r="VPJ379" s="24"/>
      <c r="VPK379" s="31"/>
      <c r="VPL379" s="24"/>
      <c r="VPM379" s="24"/>
      <c r="VPN379" s="24"/>
      <c r="VPO379" s="24"/>
      <c r="VPP379" s="24"/>
      <c r="VPQ379" s="24"/>
      <c r="VPR379" s="24"/>
      <c r="VPS379" s="24"/>
      <c r="VPT379" s="24"/>
      <c r="VPU379" s="24"/>
      <c r="VPV379" s="24"/>
      <c r="VPW379" s="24"/>
      <c r="VPX379" s="24"/>
      <c r="VPY379" s="24"/>
      <c r="VPZ379" s="24"/>
      <c r="VQD379" s="3"/>
      <c r="VQE379" s="31"/>
      <c r="VQF379" s="5"/>
      <c r="VQG379" s="9"/>
      <c r="VQJ379" s="2"/>
      <c r="VQM379" s="24"/>
      <c r="VQN379" s="24"/>
      <c r="VQO379" s="31"/>
      <c r="VQP379" s="24"/>
      <c r="VQQ379" s="24"/>
      <c r="VQR379" s="24"/>
      <c r="VQS379" s="24"/>
      <c r="VQT379" s="24"/>
      <c r="VQU379" s="24"/>
      <c r="VQV379" s="24"/>
      <c r="VQW379" s="24"/>
      <c r="VQX379" s="24"/>
      <c r="VQY379" s="24"/>
      <c r="VQZ379" s="24"/>
      <c r="VRA379" s="24"/>
      <c r="VRB379" s="24"/>
      <c r="VRC379" s="24"/>
      <c r="VRD379" s="24"/>
      <c r="VRH379" s="3"/>
      <c r="VRI379" s="31"/>
      <c r="VRJ379" s="5"/>
      <c r="VRK379" s="9"/>
      <c r="VRN379" s="2"/>
      <c r="VRQ379" s="24"/>
      <c r="VRR379" s="24"/>
      <c r="VRS379" s="31"/>
      <c r="VRT379" s="24"/>
      <c r="VRU379" s="24"/>
      <c r="VRV379" s="24"/>
      <c r="VRW379" s="24"/>
      <c r="VRX379" s="24"/>
      <c r="VRY379" s="24"/>
      <c r="VRZ379" s="24"/>
      <c r="VSA379" s="24"/>
      <c r="VSB379" s="24"/>
      <c r="VSC379" s="24"/>
      <c r="VSD379" s="24"/>
      <c r="VSE379" s="24"/>
      <c r="VSF379" s="24"/>
      <c r="VSG379" s="24"/>
      <c r="VSH379" s="24"/>
      <c r="VSL379" s="3"/>
      <c r="VSM379" s="31"/>
      <c r="VSN379" s="5"/>
      <c r="VSO379" s="9"/>
      <c r="VSR379" s="2"/>
      <c r="VSU379" s="24"/>
      <c r="VSV379" s="24"/>
      <c r="VSW379" s="31"/>
      <c r="VSX379" s="24"/>
      <c r="VSY379" s="24"/>
      <c r="VSZ379" s="24"/>
      <c r="VTA379" s="24"/>
      <c r="VTB379" s="24"/>
      <c r="VTC379" s="24"/>
      <c r="VTD379" s="24"/>
      <c r="VTE379" s="24"/>
      <c r="VTF379" s="24"/>
      <c r="VTG379" s="24"/>
      <c r="VTH379" s="24"/>
      <c r="VTI379" s="24"/>
      <c r="VTJ379" s="24"/>
      <c r="VTK379" s="24"/>
      <c r="VTL379" s="24"/>
      <c r="VTP379" s="3"/>
      <c r="VTQ379" s="31"/>
      <c r="VTR379" s="5"/>
      <c r="VTS379" s="9"/>
      <c r="VTV379" s="2"/>
      <c r="VTY379" s="24"/>
      <c r="VTZ379" s="24"/>
      <c r="VUA379" s="31"/>
      <c r="VUB379" s="24"/>
      <c r="VUC379" s="24"/>
      <c r="VUD379" s="24"/>
      <c r="VUE379" s="24"/>
      <c r="VUF379" s="24"/>
      <c r="VUG379" s="24"/>
      <c r="VUH379" s="24"/>
      <c r="VUI379" s="24"/>
      <c r="VUJ379" s="24"/>
      <c r="VUK379" s="24"/>
      <c r="VUL379" s="24"/>
      <c r="VUM379" s="24"/>
      <c r="VUN379" s="24"/>
      <c r="VUO379" s="24"/>
      <c r="VUP379" s="24"/>
      <c r="VUT379" s="3"/>
      <c r="VUU379" s="31"/>
      <c r="VUV379" s="5"/>
      <c r="VUW379" s="9"/>
      <c r="VUZ379" s="2"/>
      <c r="VVC379" s="24"/>
      <c r="VVD379" s="24"/>
      <c r="VVE379" s="31"/>
      <c r="VVF379" s="24"/>
      <c r="VVG379" s="24"/>
      <c r="VVH379" s="24"/>
      <c r="VVI379" s="24"/>
      <c r="VVJ379" s="24"/>
      <c r="VVK379" s="24"/>
      <c r="VVL379" s="24"/>
      <c r="VVM379" s="24"/>
      <c r="VVN379" s="24"/>
      <c r="VVO379" s="24"/>
      <c r="VVP379" s="24"/>
      <c r="VVQ379" s="24"/>
      <c r="VVR379" s="24"/>
      <c r="VVS379" s="24"/>
      <c r="VVT379" s="24"/>
      <c r="VVX379" s="3"/>
      <c r="VVY379" s="31"/>
      <c r="VVZ379" s="5"/>
      <c r="VWA379" s="9"/>
      <c r="VWD379" s="2"/>
      <c r="VWG379" s="24"/>
      <c r="VWH379" s="24"/>
      <c r="VWI379" s="31"/>
      <c r="VWJ379" s="24"/>
      <c r="VWK379" s="24"/>
      <c r="VWL379" s="24"/>
      <c r="VWM379" s="24"/>
      <c r="VWN379" s="24"/>
      <c r="VWO379" s="24"/>
      <c r="VWP379" s="24"/>
      <c r="VWQ379" s="24"/>
      <c r="VWR379" s="24"/>
      <c r="VWS379" s="24"/>
      <c r="VWT379" s="24"/>
      <c r="VWU379" s="24"/>
      <c r="VWV379" s="24"/>
      <c r="VWW379" s="24"/>
      <c r="VWX379" s="24"/>
      <c r="VXB379" s="3"/>
      <c r="VXC379" s="31"/>
      <c r="VXD379" s="5"/>
      <c r="VXE379" s="9"/>
      <c r="VXH379" s="2"/>
      <c r="VXK379" s="24"/>
      <c r="VXL379" s="24"/>
      <c r="VXM379" s="31"/>
      <c r="VXN379" s="24"/>
      <c r="VXO379" s="24"/>
      <c r="VXP379" s="24"/>
      <c r="VXQ379" s="24"/>
      <c r="VXR379" s="24"/>
      <c r="VXS379" s="24"/>
      <c r="VXT379" s="24"/>
      <c r="VXU379" s="24"/>
      <c r="VXV379" s="24"/>
      <c r="VXW379" s="24"/>
      <c r="VXX379" s="24"/>
      <c r="VXY379" s="24"/>
      <c r="VXZ379" s="24"/>
      <c r="VYA379" s="24"/>
      <c r="VYB379" s="24"/>
      <c r="VYF379" s="3"/>
      <c r="VYG379" s="31"/>
      <c r="VYH379" s="5"/>
      <c r="VYI379" s="9"/>
      <c r="VYL379" s="2"/>
      <c r="VYO379" s="24"/>
      <c r="VYP379" s="24"/>
      <c r="VYQ379" s="31"/>
      <c r="VYR379" s="24"/>
      <c r="VYS379" s="24"/>
      <c r="VYT379" s="24"/>
      <c r="VYU379" s="24"/>
      <c r="VYV379" s="24"/>
      <c r="VYW379" s="24"/>
      <c r="VYX379" s="24"/>
      <c r="VYY379" s="24"/>
      <c r="VYZ379" s="24"/>
      <c r="VZA379" s="24"/>
      <c r="VZB379" s="24"/>
      <c r="VZC379" s="24"/>
      <c r="VZD379" s="24"/>
      <c r="VZE379" s="24"/>
      <c r="VZF379" s="24"/>
      <c r="VZJ379" s="3"/>
      <c r="VZK379" s="31"/>
      <c r="VZL379" s="5"/>
      <c r="VZM379" s="9"/>
      <c r="VZP379" s="2"/>
      <c r="VZS379" s="24"/>
      <c r="VZT379" s="24"/>
      <c r="VZU379" s="31"/>
      <c r="VZV379" s="24"/>
      <c r="VZW379" s="24"/>
      <c r="VZX379" s="24"/>
      <c r="VZY379" s="24"/>
      <c r="VZZ379" s="24"/>
      <c r="WAA379" s="24"/>
      <c r="WAB379" s="24"/>
      <c r="WAC379" s="24"/>
      <c r="WAD379" s="24"/>
      <c r="WAE379" s="24"/>
      <c r="WAF379" s="24"/>
      <c r="WAG379" s="24"/>
      <c r="WAH379" s="24"/>
      <c r="WAI379" s="24"/>
      <c r="WAJ379" s="24"/>
      <c r="WAN379" s="3"/>
      <c r="WAO379" s="31"/>
      <c r="WAP379" s="5"/>
      <c r="WAQ379" s="9"/>
      <c r="WAT379" s="2"/>
      <c r="WAW379" s="24"/>
      <c r="WAX379" s="24"/>
      <c r="WAY379" s="31"/>
      <c r="WAZ379" s="24"/>
      <c r="WBA379" s="24"/>
      <c r="WBB379" s="24"/>
      <c r="WBC379" s="24"/>
      <c r="WBD379" s="24"/>
      <c r="WBE379" s="24"/>
      <c r="WBF379" s="24"/>
      <c r="WBG379" s="24"/>
      <c r="WBH379" s="24"/>
      <c r="WBI379" s="24"/>
      <c r="WBJ379" s="24"/>
      <c r="WBK379" s="24"/>
      <c r="WBL379" s="24"/>
      <c r="WBM379" s="24"/>
      <c r="WBN379" s="24"/>
      <c r="WBR379" s="3"/>
      <c r="WBS379" s="31"/>
      <c r="WBT379" s="5"/>
      <c r="WBU379" s="9"/>
      <c r="WBX379" s="2"/>
      <c r="WCA379" s="24"/>
      <c r="WCB379" s="24"/>
      <c r="WCC379" s="31"/>
      <c r="WCD379" s="24"/>
      <c r="WCE379" s="24"/>
      <c r="WCF379" s="24"/>
      <c r="WCG379" s="24"/>
      <c r="WCH379" s="24"/>
      <c r="WCI379" s="24"/>
      <c r="WCJ379" s="24"/>
      <c r="WCK379" s="24"/>
      <c r="WCL379" s="24"/>
      <c r="WCM379" s="24"/>
      <c r="WCN379" s="24"/>
      <c r="WCO379" s="24"/>
      <c r="WCP379" s="24"/>
      <c r="WCQ379" s="24"/>
      <c r="WCR379" s="24"/>
      <c r="WCV379" s="3"/>
      <c r="WCW379" s="31"/>
      <c r="WCX379" s="5"/>
      <c r="WCY379" s="9"/>
      <c r="WDB379" s="2"/>
      <c r="WDE379" s="24"/>
      <c r="WDF379" s="24"/>
      <c r="WDG379" s="31"/>
      <c r="WDH379" s="24"/>
      <c r="WDI379" s="24"/>
      <c r="WDJ379" s="24"/>
      <c r="WDK379" s="24"/>
      <c r="WDL379" s="24"/>
      <c r="WDM379" s="24"/>
      <c r="WDN379" s="24"/>
      <c r="WDO379" s="24"/>
      <c r="WDP379" s="24"/>
      <c r="WDQ379" s="24"/>
      <c r="WDR379" s="24"/>
      <c r="WDS379" s="24"/>
      <c r="WDT379" s="24"/>
      <c r="WDU379" s="24"/>
      <c r="WDV379" s="24"/>
      <c r="WDZ379" s="3"/>
      <c r="WEA379" s="31"/>
      <c r="WEB379" s="5"/>
      <c r="WEC379" s="9"/>
      <c r="WEF379" s="2"/>
      <c r="WEI379" s="24"/>
      <c r="WEJ379" s="24"/>
      <c r="WEK379" s="31"/>
      <c r="WEL379" s="24"/>
      <c r="WEM379" s="24"/>
      <c r="WEN379" s="24"/>
      <c r="WEO379" s="24"/>
      <c r="WEP379" s="24"/>
      <c r="WEQ379" s="24"/>
      <c r="WER379" s="24"/>
      <c r="WES379" s="24"/>
      <c r="WET379" s="24"/>
      <c r="WEU379" s="24"/>
      <c r="WEV379" s="24"/>
      <c r="WEW379" s="24"/>
      <c r="WEX379" s="24"/>
      <c r="WEY379" s="24"/>
      <c r="WEZ379" s="24"/>
      <c r="WFD379" s="3"/>
      <c r="WFE379" s="31"/>
      <c r="WFF379" s="5"/>
      <c r="WFG379" s="9"/>
      <c r="WFJ379" s="2"/>
      <c r="WFM379" s="24"/>
      <c r="WFN379" s="24"/>
      <c r="WFO379" s="31"/>
      <c r="WFP379" s="24"/>
      <c r="WFQ379" s="24"/>
      <c r="WFR379" s="24"/>
      <c r="WFS379" s="24"/>
      <c r="WFT379" s="24"/>
      <c r="WFU379" s="24"/>
      <c r="WFV379" s="24"/>
      <c r="WFW379" s="24"/>
      <c r="WFX379" s="24"/>
      <c r="WFY379" s="24"/>
      <c r="WFZ379" s="24"/>
      <c r="WGA379" s="24"/>
      <c r="WGB379" s="24"/>
      <c r="WGC379" s="24"/>
      <c r="WGD379" s="24"/>
      <c r="WGH379" s="3"/>
      <c r="WGI379" s="31"/>
      <c r="WGJ379" s="5"/>
      <c r="WGK379" s="9"/>
      <c r="WGN379" s="2"/>
      <c r="WGQ379" s="24"/>
      <c r="WGR379" s="24"/>
      <c r="WGS379" s="31"/>
      <c r="WGT379" s="24"/>
      <c r="WGU379" s="24"/>
      <c r="WGV379" s="24"/>
      <c r="WGW379" s="24"/>
      <c r="WGX379" s="24"/>
      <c r="WGY379" s="24"/>
      <c r="WGZ379" s="24"/>
      <c r="WHA379" s="24"/>
      <c r="WHB379" s="24"/>
      <c r="WHC379" s="24"/>
      <c r="WHD379" s="24"/>
      <c r="WHE379" s="24"/>
      <c r="WHF379" s="24"/>
      <c r="WHG379" s="24"/>
      <c r="WHH379" s="24"/>
      <c r="WHL379" s="3"/>
      <c r="WHM379" s="31"/>
      <c r="WHN379" s="5"/>
      <c r="WHO379" s="9"/>
      <c r="WHR379" s="2"/>
      <c r="WHU379" s="24"/>
      <c r="WHV379" s="24"/>
      <c r="WHW379" s="31"/>
      <c r="WHX379" s="24"/>
      <c r="WHY379" s="24"/>
      <c r="WHZ379" s="24"/>
      <c r="WIA379" s="24"/>
      <c r="WIB379" s="24"/>
      <c r="WIC379" s="24"/>
      <c r="WID379" s="24"/>
      <c r="WIE379" s="24"/>
      <c r="WIF379" s="24"/>
      <c r="WIG379" s="24"/>
      <c r="WIH379" s="24"/>
      <c r="WII379" s="24"/>
      <c r="WIJ379" s="24"/>
      <c r="WIK379" s="24"/>
      <c r="WIL379" s="24"/>
      <c r="WIP379" s="3"/>
      <c r="WIQ379" s="31"/>
      <c r="WIR379" s="5"/>
      <c r="WIS379" s="9"/>
      <c r="WIV379" s="2"/>
      <c r="WIY379" s="24"/>
      <c r="WIZ379" s="24"/>
      <c r="WJA379" s="31"/>
      <c r="WJB379" s="24"/>
      <c r="WJC379" s="24"/>
      <c r="WJD379" s="24"/>
      <c r="WJE379" s="24"/>
      <c r="WJF379" s="24"/>
      <c r="WJG379" s="24"/>
      <c r="WJH379" s="24"/>
      <c r="WJI379" s="24"/>
      <c r="WJJ379" s="24"/>
      <c r="WJK379" s="24"/>
      <c r="WJL379" s="24"/>
      <c r="WJM379" s="24"/>
      <c r="WJN379" s="24"/>
      <c r="WJO379" s="24"/>
      <c r="WJP379" s="24"/>
      <c r="WJT379" s="3"/>
      <c r="WJU379" s="31"/>
      <c r="WJV379" s="5"/>
      <c r="WJW379" s="9"/>
      <c r="WJZ379" s="2"/>
      <c r="WKC379" s="24"/>
      <c r="WKD379" s="24"/>
      <c r="WKE379" s="31"/>
      <c r="WKF379" s="24"/>
      <c r="WKG379" s="24"/>
      <c r="WKH379" s="24"/>
      <c r="WKI379" s="24"/>
      <c r="WKJ379" s="24"/>
      <c r="WKK379" s="24"/>
      <c r="WKL379" s="24"/>
      <c r="WKM379" s="24"/>
      <c r="WKN379" s="24"/>
      <c r="WKO379" s="24"/>
      <c r="WKP379" s="24"/>
      <c r="WKQ379" s="24"/>
      <c r="WKR379" s="24"/>
      <c r="WKS379" s="24"/>
      <c r="WKT379" s="24"/>
      <c r="WKX379" s="3"/>
      <c r="WKY379" s="31"/>
      <c r="WKZ379" s="5"/>
      <c r="WLA379" s="9"/>
      <c r="WLD379" s="2"/>
      <c r="WLG379" s="24"/>
      <c r="WLH379" s="24"/>
      <c r="WLI379" s="31"/>
      <c r="WLJ379" s="24"/>
      <c r="WLK379" s="24"/>
      <c r="WLL379" s="24"/>
      <c r="WLM379" s="24"/>
      <c r="WLN379" s="24"/>
      <c r="WLO379" s="24"/>
      <c r="WLP379" s="24"/>
      <c r="WLQ379" s="24"/>
      <c r="WLR379" s="24"/>
      <c r="WLS379" s="24"/>
      <c r="WLT379" s="24"/>
      <c r="WLU379" s="24"/>
      <c r="WLV379" s="24"/>
      <c r="WLW379" s="24"/>
      <c r="WLX379" s="24"/>
      <c r="WMB379" s="3"/>
      <c r="WMC379" s="31"/>
      <c r="WMD379" s="5"/>
      <c r="WME379" s="9"/>
      <c r="WMH379" s="2"/>
      <c r="WMK379" s="24"/>
      <c r="WML379" s="24"/>
      <c r="WMM379" s="31"/>
      <c r="WMN379" s="24"/>
      <c r="WMO379" s="24"/>
      <c r="WMP379" s="24"/>
      <c r="WMQ379" s="24"/>
      <c r="WMR379" s="24"/>
      <c r="WMS379" s="24"/>
      <c r="WMT379" s="24"/>
      <c r="WMU379" s="24"/>
      <c r="WMV379" s="24"/>
      <c r="WMW379" s="24"/>
      <c r="WMX379" s="24"/>
      <c r="WMY379" s="24"/>
      <c r="WMZ379" s="24"/>
      <c r="WNA379" s="24"/>
      <c r="WNB379" s="24"/>
      <c r="WNF379" s="3"/>
      <c r="WNG379" s="31"/>
      <c r="WNH379" s="5"/>
      <c r="WNI379" s="9"/>
      <c r="WNL379" s="2"/>
      <c r="WNO379" s="24"/>
      <c r="WNP379" s="24"/>
      <c r="WNQ379" s="31"/>
      <c r="WNR379" s="24"/>
      <c r="WNS379" s="24"/>
      <c r="WNT379" s="24"/>
      <c r="WNU379" s="24"/>
      <c r="WNV379" s="24"/>
      <c r="WNW379" s="24"/>
      <c r="WNX379" s="24"/>
      <c r="WNY379" s="24"/>
      <c r="WNZ379" s="24"/>
      <c r="WOA379" s="24"/>
      <c r="WOB379" s="24"/>
      <c r="WOC379" s="24"/>
      <c r="WOD379" s="24"/>
      <c r="WOE379" s="24"/>
      <c r="WOF379" s="24"/>
      <c r="WOJ379" s="3"/>
      <c r="WOK379" s="31"/>
      <c r="WOL379" s="5"/>
      <c r="WOM379" s="9"/>
      <c r="WOP379" s="2"/>
      <c r="WOS379" s="24"/>
      <c r="WOT379" s="24"/>
      <c r="WOU379" s="31"/>
      <c r="WOV379" s="24"/>
      <c r="WOW379" s="24"/>
      <c r="WOX379" s="24"/>
      <c r="WOY379" s="24"/>
      <c r="WOZ379" s="24"/>
      <c r="WPA379" s="24"/>
      <c r="WPB379" s="24"/>
      <c r="WPC379" s="24"/>
      <c r="WPD379" s="24"/>
      <c r="WPE379" s="24"/>
      <c r="WPF379" s="24"/>
      <c r="WPG379" s="24"/>
      <c r="WPH379" s="24"/>
      <c r="WPI379" s="24"/>
      <c r="WPJ379" s="24"/>
      <c r="WPN379" s="3"/>
      <c r="WPO379" s="31"/>
      <c r="WPP379" s="5"/>
      <c r="WPQ379" s="9"/>
      <c r="WPT379" s="2"/>
      <c r="WPW379" s="24"/>
      <c r="WPX379" s="24"/>
      <c r="WPY379" s="31"/>
      <c r="WPZ379" s="24"/>
      <c r="WQA379" s="24"/>
      <c r="WQB379" s="24"/>
      <c r="WQC379" s="24"/>
      <c r="WQD379" s="24"/>
      <c r="WQE379" s="24"/>
      <c r="WQF379" s="24"/>
      <c r="WQG379" s="24"/>
      <c r="WQH379" s="24"/>
      <c r="WQI379" s="24"/>
      <c r="WQJ379" s="24"/>
      <c r="WQK379" s="24"/>
      <c r="WQL379" s="24"/>
      <c r="WQM379" s="24"/>
      <c r="WQN379" s="24"/>
      <c r="WQR379" s="3"/>
      <c r="WQS379" s="31"/>
      <c r="WQT379" s="5"/>
      <c r="WQU379" s="9"/>
      <c r="WQX379" s="2"/>
      <c r="WRA379" s="24"/>
      <c r="WRB379" s="24"/>
      <c r="WRC379" s="31"/>
      <c r="WRD379" s="24"/>
      <c r="WRE379" s="24"/>
      <c r="WRF379" s="24"/>
      <c r="WRG379" s="24"/>
      <c r="WRH379" s="24"/>
      <c r="WRI379" s="24"/>
      <c r="WRJ379" s="24"/>
      <c r="WRK379" s="24"/>
      <c r="WRL379" s="24"/>
      <c r="WRM379" s="24"/>
      <c r="WRN379" s="24"/>
      <c r="WRO379" s="24"/>
      <c r="WRP379" s="24"/>
      <c r="WRQ379" s="24"/>
      <c r="WRR379" s="24"/>
      <c r="WRV379" s="3"/>
      <c r="WRW379" s="31"/>
      <c r="WRX379" s="5"/>
      <c r="WRY379" s="9"/>
      <c r="WSB379" s="2"/>
      <c r="WSE379" s="24"/>
      <c r="WSF379" s="24"/>
      <c r="WSG379" s="31"/>
      <c r="WSH379" s="24"/>
      <c r="WSI379" s="24"/>
      <c r="WSJ379" s="24"/>
      <c r="WSK379" s="24"/>
      <c r="WSL379" s="24"/>
      <c r="WSM379" s="24"/>
      <c r="WSN379" s="24"/>
      <c r="WSO379" s="24"/>
      <c r="WSP379" s="24"/>
      <c r="WSQ379" s="24"/>
      <c r="WSR379" s="24"/>
      <c r="WSS379" s="24"/>
      <c r="WST379" s="24"/>
      <c r="WSU379" s="24"/>
      <c r="WSV379" s="24"/>
      <c r="WSZ379" s="3"/>
      <c r="WTA379" s="31"/>
      <c r="WTB379" s="5"/>
      <c r="WTC379" s="9"/>
      <c r="WTF379" s="2"/>
      <c r="WTI379" s="24"/>
      <c r="WTJ379" s="24"/>
      <c r="WTK379" s="31"/>
      <c r="WTL379" s="24"/>
      <c r="WTM379" s="24"/>
      <c r="WTN379" s="24"/>
      <c r="WTO379" s="24"/>
      <c r="WTP379" s="24"/>
      <c r="WTQ379" s="24"/>
      <c r="WTR379" s="24"/>
      <c r="WTS379" s="24"/>
      <c r="WTT379" s="24"/>
      <c r="WTU379" s="24"/>
      <c r="WTV379" s="24"/>
      <c r="WTW379" s="24"/>
      <c r="WTX379" s="24"/>
      <c r="WTY379" s="24"/>
      <c r="WTZ379" s="24"/>
      <c r="WUD379" s="3"/>
      <c r="WUE379" s="31"/>
      <c r="WUF379" s="5"/>
      <c r="WUG379" s="9"/>
      <c r="WUJ379" s="2"/>
      <c r="WUM379" s="24"/>
      <c r="WUN379" s="24"/>
      <c r="WUO379" s="31"/>
      <c r="WUP379" s="24"/>
      <c r="WUQ379" s="24"/>
      <c r="WUR379" s="24"/>
      <c r="WUS379" s="24"/>
      <c r="WUT379" s="24"/>
      <c r="WUU379" s="24"/>
      <c r="WUV379" s="24"/>
      <c r="WUW379" s="24"/>
      <c r="WUX379" s="24"/>
      <c r="WUY379" s="24"/>
      <c r="WUZ379" s="24"/>
      <c r="WVA379" s="24"/>
      <c r="WVB379" s="24"/>
      <c r="WVC379" s="24"/>
      <c r="WVD379" s="24"/>
      <c r="WVH379" s="3"/>
      <c r="WVI379" s="31"/>
      <c r="WVJ379" s="5"/>
      <c r="WVK379" s="9"/>
      <c r="WVN379" s="2"/>
      <c r="WVQ379" s="24"/>
      <c r="WVR379" s="24"/>
      <c r="WVS379" s="31"/>
      <c r="WVT379" s="24"/>
      <c r="WVU379" s="24"/>
      <c r="WVV379" s="24"/>
      <c r="WVW379" s="24"/>
      <c r="WVX379" s="24"/>
      <c r="WVY379" s="24"/>
      <c r="WVZ379" s="24"/>
      <c r="WWA379" s="24"/>
      <c r="WWB379" s="24"/>
      <c r="WWC379" s="24"/>
      <c r="WWD379" s="24"/>
      <c r="WWE379" s="24"/>
      <c r="WWF379" s="24"/>
      <c r="WWG379" s="24"/>
      <c r="WWH379" s="24"/>
      <c r="WWL379" s="3"/>
      <c r="WWM379" s="31"/>
      <c r="WWN379" s="5"/>
      <c r="WWO379" s="9"/>
      <c r="WWR379" s="2"/>
      <c r="WWU379" s="24"/>
      <c r="WWV379" s="24"/>
      <c r="WWW379" s="31"/>
      <c r="WWX379" s="24"/>
      <c r="WWY379" s="24"/>
      <c r="WWZ379" s="24"/>
      <c r="WXA379" s="24"/>
      <c r="WXB379" s="24"/>
      <c r="WXC379" s="24"/>
      <c r="WXD379" s="24"/>
      <c r="WXE379" s="24"/>
      <c r="WXF379" s="24"/>
      <c r="WXG379" s="24"/>
      <c r="WXH379" s="24"/>
      <c r="WXI379" s="24"/>
      <c r="WXJ379" s="24"/>
      <c r="WXK379" s="24"/>
      <c r="WXL379" s="24"/>
      <c r="WXP379" s="3"/>
      <c r="WXQ379" s="31"/>
      <c r="WXR379" s="5"/>
      <c r="WXS379" s="9"/>
      <c r="WXV379" s="2"/>
      <c r="WXY379" s="24"/>
      <c r="WXZ379" s="24"/>
      <c r="WYA379" s="31"/>
      <c r="WYB379" s="24"/>
      <c r="WYC379" s="24"/>
      <c r="WYD379" s="24"/>
      <c r="WYE379" s="24"/>
      <c r="WYF379" s="24"/>
      <c r="WYG379" s="24"/>
      <c r="WYH379" s="24"/>
      <c r="WYI379" s="24"/>
      <c r="WYJ379" s="24"/>
      <c r="WYK379" s="24"/>
      <c r="WYL379" s="24"/>
      <c r="WYM379" s="24"/>
      <c r="WYN379" s="24"/>
      <c r="WYO379" s="24"/>
      <c r="WYP379" s="24"/>
      <c r="WYT379" s="3"/>
      <c r="WYU379" s="31"/>
      <c r="WYV379" s="5"/>
      <c r="WYW379" s="9"/>
      <c r="WYZ379" s="2"/>
      <c r="WZC379" s="24"/>
      <c r="WZD379" s="24"/>
      <c r="WZE379" s="31"/>
      <c r="WZF379" s="24"/>
      <c r="WZG379" s="24"/>
      <c r="WZH379" s="24"/>
      <c r="WZI379" s="24"/>
      <c r="WZJ379" s="24"/>
      <c r="WZK379" s="24"/>
      <c r="WZL379" s="24"/>
      <c r="WZM379" s="24"/>
      <c r="WZN379" s="24"/>
      <c r="WZO379" s="24"/>
      <c r="WZP379" s="24"/>
      <c r="WZQ379" s="24"/>
      <c r="WZR379" s="24"/>
      <c r="WZS379" s="24"/>
      <c r="WZT379" s="24"/>
      <c r="WZX379" s="3"/>
      <c r="WZY379" s="31"/>
      <c r="WZZ379" s="5"/>
      <c r="XAA379" s="9"/>
      <c r="XAD379" s="2"/>
      <c r="XAG379" s="24"/>
      <c r="XAH379" s="24"/>
      <c r="XAI379" s="31"/>
      <c r="XAJ379" s="24"/>
      <c r="XAK379" s="24"/>
      <c r="XAL379" s="24"/>
      <c r="XAM379" s="24"/>
      <c r="XAN379" s="24"/>
      <c r="XAO379" s="24"/>
      <c r="XAP379" s="24"/>
      <c r="XAQ379" s="24"/>
      <c r="XAR379" s="24"/>
      <c r="XAS379" s="24"/>
      <c r="XAT379" s="24"/>
      <c r="XAU379" s="24"/>
      <c r="XAV379" s="24"/>
      <c r="XAW379" s="24"/>
      <c r="XAX379" s="24"/>
      <c r="XBB379" s="3"/>
      <c r="XBC379" s="31"/>
      <c r="XBD379" s="5"/>
      <c r="XBE379" s="9"/>
      <c r="XBH379" s="2"/>
      <c r="XBK379" s="24"/>
      <c r="XBL379" s="24"/>
      <c r="XBM379" s="31"/>
      <c r="XBN379" s="24"/>
      <c r="XBO379" s="24"/>
      <c r="XBP379" s="24"/>
      <c r="XBQ379" s="24"/>
      <c r="XBR379" s="24"/>
      <c r="XBS379" s="24"/>
      <c r="XBT379" s="24"/>
      <c r="XBU379" s="24"/>
      <c r="XBV379" s="24"/>
      <c r="XBW379" s="24"/>
      <c r="XBX379" s="24"/>
      <c r="XBY379" s="24"/>
      <c r="XBZ379" s="24"/>
      <c r="XCA379" s="24"/>
      <c r="XCB379" s="24"/>
      <c r="XCF379" s="3"/>
      <c r="XCG379" s="31"/>
      <c r="XCH379" s="5"/>
      <c r="XCI379" s="9"/>
      <c r="XCL379" s="2"/>
      <c r="XCO379" s="24"/>
      <c r="XCP379" s="24"/>
      <c r="XCQ379" s="31"/>
      <c r="XCR379" s="24"/>
      <c r="XCS379" s="24"/>
      <c r="XCT379" s="24"/>
      <c r="XCU379" s="24"/>
      <c r="XCV379" s="24"/>
      <c r="XCW379" s="24"/>
      <c r="XCX379" s="24"/>
      <c r="XCY379" s="24"/>
      <c r="XCZ379" s="24"/>
      <c r="XDA379" s="24"/>
      <c r="XDB379" s="24"/>
      <c r="XDC379" s="24"/>
      <c r="XDD379" s="24"/>
      <c r="XDE379" s="24"/>
      <c r="XDF379" s="24"/>
      <c r="XDJ379" s="3"/>
      <c r="XDK379" s="31"/>
      <c r="XDL379" s="5"/>
      <c r="XDM379" s="9"/>
      <c r="XDP379" s="2"/>
      <c r="XDS379" s="24"/>
      <c r="XDT379" s="24"/>
      <c r="XDU379" s="31"/>
      <c r="XDV379" s="24"/>
      <c r="XDW379" s="24"/>
      <c r="XDX379" s="24"/>
      <c r="XDY379" s="24"/>
      <c r="XDZ379" s="24"/>
      <c r="XEA379" s="24"/>
      <c r="XEB379" s="24"/>
      <c r="XEC379" s="24"/>
      <c r="XED379" s="24"/>
      <c r="XEE379" s="24"/>
      <c r="XEF379" s="24"/>
      <c r="XEG379" s="24"/>
      <c r="XEH379" s="24"/>
      <c r="XEI379" s="24"/>
      <c r="XEJ379" s="24"/>
      <c r="XEN379" s="3"/>
      <c r="XEO379" s="31"/>
      <c r="XEP379" s="5"/>
      <c r="XEQ379" s="9"/>
    </row>
    <row r="380" spans="1:4094 4098:6144 6147:11264 11268:13311 13314:14334 14337:16371" ht="15" hidden="1" customHeight="1" outlineLevel="1" x14ac:dyDescent="0.2">
      <c r="A380" s="3">
        <v>44712</v>
      </c>
      <c r="B380" s="19">
        <v>700</v>
      </c>
      <c r="C380" s="5" t="s">
        <v>7</v>
      </c>
      <c r="D380" s="9" t="s">
        <v>1326</v>
      </c>
      <c r="E380" s="20">
        <f>B380</f>
        <v>700</v>
      </c>
      <c r="Z380" s="20">
        <f t="shared" ref="Z380:Z411" si="19">SUM(E380:Y380)</f>
        <v>700</v>
      </c>
      <c r="AA380" s="20" t="str">
        <f t="shared" si="16"/>
        <v>44712700</v>
      </c>
      <c r="AB380" t="s">
        <v>2204</v>
      </c>
      <c r="AC380" t="s">
        <v>2245</v>
      </c>
      <c r="AD380" t="s">
        <v>2262</v>
      </c>
    </row>
    <row r="381" spans="1:4094 4098:6144 6147:11264 11268:13311 13314:14334 14337:16371" ht="15" hidden="1" customHeight="1" outlineLevel="1" x14ac:dyDescent="0.2">
      <c r="A381" s="3">
        <v>44712</v>
      </c>
      <c r="B381" s="19">
        <v>30000</v>
      </c>
      <c r="C381" s="5" t="s">
        <v>309</v>
      </c>
      <c r="D381" s="9" t="s">
        <v>1479</v>
      </c>
      <c r="E381"/>
      <c r="G381" s="2">
        <f>B381</f>
        <v>30000</v>
      </c>
      <c r="Z381" s="20">
        <f t="shared" si="19"/>
        <v>30000</v>
      </c>
      <c r="AA381" s="20" t="str">
        <f t="shared" si="16"/>
        <v>4471230000</v>
      </c>
      <c r="AB381" t="s">
        <v>2209</v>
      </c>
      <c r="AC381" t="s">
        <v>2244</v>
      </c>
      <c r="AD381" t="s">
        <v>2209</v>
      </c>
    </row>
    <row r="382" spans="1:4094 4098:6144 6147:11264 11268:13311 13314:14334 14337:16371" ht="15" hidden="1" customHeight="1" outlineLevel="1" x14ac:dyDescent="0.2">
      <c r="A382" s="3">
        <v>44711</v>
      </c>
      <c r="B382" s="19">
        <v>100000</v>
      </c>
      <c r="C382" s="5" t="s">
        <v>28</v>
      </c>
      <c r="D382" s="9" t="s">
        <v>1480</v>
      </c>
      <c r="E382"/>
      <c r="V382" s="19">
        <v>100000</v>
      </c>
      <c r="Z382" s="20">
        <f t="shared" si="19"/>
        <v>100000</v>
      </c>
      <c r="AA382" s="20" t="str">
        <f t="shared" si="16"/>
        <v>44711100000</v>
      </c>
      <c r="AB382" t="s">
        <v>2236</v>
      </c>
      <c r="AC382" t="s">
        <v>2248</v>
      </c>
      <c r="AD382" t="s">
        <v>2236</v>
      </c>
    </row>
    <row r="383" spans="1:4094 4098:6144 6147:11264 11268:13311 13314:14334 14337:16371" ht="15" hidden="1" customHeight="1" outlineLevel="1" x14ac:dyDescent="0.2">
      <c r="A383" s="3">
        <v>44711</v>
      </c>
      <c r="B383" s="19">
        <v>80000</v>
      </c>
      <c r="C383" s="5" t="s">
        <v>28</v>
      </c>
      <c r="D383" s="9" t="s">
        <v>1481</v>
      </c>
      <c r="E383"/>
      <c r="V383" s="20">
        <f>B383</f>
        <v>80000</v>
      </c>
      <c r="Z383" s="20">
        <f t="shared" si="19"/>
        <v>80000</v>
      </c>
      <c r="AA383" s="20" t="str">
        <f t="shared" si="16"/>
        <v>4471180000</v>
      </c>
      <c r="AB383" t="s">
        <v>2236</v>
      </c>
      <c r="AC383" t="s">
        <v>2248</v>
      </c>
      <c r="AD383" t="s">
        <v>2236</v>
      </c>
    </row>
    <row r="384" spans="1:4094 4098:6144 6147:11264 11268:13311 13314:14334 14337:16371" ht="15" hidden="1" customHeight="1" outlineLevel="1" x14ac:dyDescent="0.2">
      <c r="A384" s="3">
        <v>44709</v>
      </c>
      <c r="B384" s="19">
        <v>9760</v>
      </c>
      <c r="C384" s="5" t="s">
        <v>7</v>
      </c>
      <c r="D384" s="9" t="s">
        <v>1309</v>
      </c>
      <c r="E384"/>
      <c r="I384" s="4">
        <v>9760</v>
      </c>
      <c r="Z384" s="20">
        <f t="shared" si="19"/>
        <v>9760</v>
      </c>
      <c r="AA384" s="20" t="str">
        <f t="shared" si="16"/>
        <v>447099760</v>
      </c>
      <c r="AB384" t="s">
        <v>2227</v>
      </c>
      <c r="AC384" t="s">
        <v>2276</v>
      </c>
      <c r="AD384" t="s">
        <v>2276</v>
      </c>
    </row>
    <row r="385" spans="1:30" ht="15" hidden="1" customHeight="1" outlineLevel="1" x14ac:dyDescent="0.2">
      <c r="A385" s="3">
        <v>44708</v>
      </c>
      <c r="B385" s="19">
        <v>50000</v>
      </c>
      <c r="C385" s="5" t="s">
        <v>28</v>
      </c>
      <c r="D385" s="9" t="s">
        <v>1482</v>
      </c>
      <c r="E385"/>
      <c r="V385" s="19">
        <v>50000</v>
      </c>
      <c r="Z385" s="20">
        <f t="shared" si="19"/>
        <v>50000</v>
      </c>
      <c r="AA385" s="20" t="str">
        <f t="shared" si="16"/>
        <v>4470850000</v>
      </c>
      <c r="AB385" t="s">
        <v>2236</v>
      </c>
      <c r="AC385" t="s">
        <v>2248</v>
      </c>
      <c r="AD385" t="s">
        <v>2236</v>
      </c>
    </row>
    <row r="386" spans="1:30" ht="15" hidden="1" customHeight="1" outlineLevel="1" x14ac:dyDescent="0.2">
      <c r="A386" s="3">
        <v>44707</v>
      </c>
      <c r="B386" s="19">
        <v>40000</v>
      </c>
      <c r="C386" s="5" t="s">
        <v>306</v>
      </c>
      <c r="D386" s="9" t="s">
        <v>1483</v>
      </c>
      <c r="E386"/>
      <c r="O386" s="19">
        <v>40000</v>
      </c>
      <c r="Z386" s="20">
        <f t="shared" si="19"/>
        <v>40000</v>
      </c>
      <c r="AA386" s="20" t="str">
        <f t="shared" si="16"/>
        <v>4470740000</v>
      </c>
      <c r="AB386" t="s">
        <v>2227</v>
      </c>
      <c r="AC386" t="s">
        <v>2276</v>
      </c>
      <c r="AD386" t="s">
        <v>2276</v>
      </c>
    </row>
    <row r="387" spans="1:30" ht="15" hidden="1" customHeight="1" outlineLevel="1" x14ac:dyDescent="0.2">
      <c r="A387" s="3">
        <v>44706</v>
      </c>
      <c r="B387" s="19">
        <v>5000</v>
      </c>
      <c r="C387" s="5" t="s">
        <v>389</v>
      </c>
      <c r="D387" s="9" t="s">
        <v>1484</v>
      </c>
      <c r="E387"/>
      <c r="T387" s="19">
        <v>5000</v>
      </c>
      <c r="Z387" s="20">
        <f t="shared" si="19"/>
        <v>5000</v>
      </c>
      <c r="AA387" s="20" t="str">
        <f t="shared" si="16"/>
        <v>447065000</v>
      </c>
      <c r="AB387" t="s">
        <v>2227</v>
      </c>
      <c r="AC387" t="s">
        <v>2276</v>
      </c>
      <c r="AD387" t="s">
        <v>2276</v>
      </c>
    </row>
    <row r="388" spans="1:30" ht="15" hidden="1" customHeight="1" outlineLevel="1" x14ac:dyDescent="0.2">
      <c r="A388" s="3">
        <v>44706</v>
      </c>
      <c r="B388" s="19">
        <v>12000</v>
      </c>
      <c r="C388" s="5" t="s">
        <v>389</v>
      </c>
      <c r="D388" s="9" t="s">
        <v>1485</v>
      </c>
      <c r="E388"/>
      <c r="T388" s="20">
        <f>B388</f>
        <v>12000</v>
      </c>
      <c r="Z388" s="20">
        <f t="shared" si="19"/>
        <v>12000</v>
      </c>
      <c r="AA388" s="20" t="str">
        <f t="shared" ref="AA388:AA451" si="20">A388&amp;B388</f>
        <v>4470612000</v>
      </c>
      <c r="AB388" t="s">
        <v>2227</v>
      </c>
      <c r="AC388" t="s">
        <v>2276</v>
      </c>
      <c r="AD388" t="s">
        <v>2276</v>
      </c>
    </row>
    <row r="389" spans="1:30" ht="15" hidden="1" customHeight="1" outlineLevel="1" x14ac:dyDescent="0.2">
      <c r="A389" s="3">
        <v>44705</v>
      </c>
      <c r="B389" s="19">
        <v>70000</v>
      </c>
      <c r="C389" s="5" t="s">
        <v>253</v>
      </c>
      <c r="D389" s="9" t="s">
        <v>1486</v>
      </c>
      <c r="E389"/>
      <c r="M389" s="19">
        <v>70000</v>
      </c>
      <c r="Z389" s="20">
        <f t="shared" si="19"/>
        <v>70000</v>
      </c>
      <c r="AA389" s="20" t="str">
        <f t="shared" si="20"/>
        <v>4470570000</v>
      </c>
      <c r="AB389" t="s">
        <v>2202</v>
      </c>
      <c r="AC389" t="s">
        <v>2248</v>
      </c>
      <c r="AD389" t="s">
        <v>2268</v>
      </c>
    </row>
    <row r="390" spans="1:30" ht="15" hidden="1" customHeight="1" outlineLevel="1" x14ac:dyDescent="0.2">
      <c r="A390" s="3">
        <v>44705</v>
      </c>
      <c r="B390" s="19">
        <v>5000</v>
      </c>
      <c r="C390" s="5" t="s">
        <v>392</v>
      </c>
      <c r="D390" s="9" t="s">
        <v>1487</v>
      </c>
      <c r="E390"/>
      <c r="T390" s="19">
        <v>5000</v>
      </c>
      <c r="Z390" s="20">
        <f t="shared" si="19"/>
        <v>5000</v>
      </c>
      <c r="AA390" s="20" t="str">
        <f t="shared" si="20"/>
        <v>447055000</v>
      </c>
      <c r="AB390" t="s">
        <v>2229</v>
      </c>
      <c r="AC390" t="s">
        <v>2276</v>
      </c>
      <c r="AD390" t="s">
        <v>2276</v>
      </c>
    </row>
    <row r="391" spans="1:30" ht="15" hidden="1" customHeight="1" outlineLevel="1" x14ac:dyDescent="0.2">
      <c r="A391" s="3">
        <v>44704</v>
      </c>
      <c r="B391" s="19">
        <v>10688.99</v>
      </c>
      <c r="C391" s="5" t="s">
        <v>4</v>
      </c>
      <c r="D391" s="9" t="s">
        <v>1488</v>
      </c>
      <c r="E391"/>
      <c r="I391" s="4">
        <v>10688.99</v>
      </c>
      <c r="Z391" s="20">
        <f t="shared" si="19"/>
        <v>10688.99</v>
      </c>
      <c r="AA391" s="20" t="str">
        <f t="shared" si="20"/>
        <v>4470410688,99</v>
      </c>
      <c r="AB391" t="s">
        <v>2241</v>
      </c>
      <c r="AC391" t="s">
        <v>2246</v>
      </c>
      <c r="AD391" t="s">
        <v>2266</v>
      </c>
    </row>
    <row r="392" spans="1:30" ht="15" hidden="1" customHeight="1" outlineLevel="1" x14ac:dyDescent="0.2">
      <c r="A392" s="3">
        <v>44704</v>
      </c>
      <c r="B392" s="19">
        <v>60000</v>
      </c>
      <c r="C392" s="5" t="s">
        <v>32</v>
      </c>
      <c r="D392" s="9" t="s">
        <v>370</v>
      </c>
      <c r="E392"/>
      <c r="N392" s="19">
        <v>60000</v>
      </c>
      <c r="Z392" s="20">
        <f t="shared" si="19"/>
        <v>60000</v>
      </c>
      <c r="AA392" s="20" t="str">
        <f t="shared" si="20"/>
        <v>4470460000</v>
      </c>
      <c r="AB392" t="s">
        <v>2222</v>
      </c>
      <c r="AC392" t="s">
        <v>2248</v>
      </c>
      <c r="AD392" t="s">
        <v>2269</v>
      </c>
    </row>
    <row r="393" spans="1:30" ht="15" hidden="1" customHeight="1" outlineLevel="1" x14ac:dyDescent="0.2">
      <c r="A393" s="3">
        <v>44704</v>
      </c>
      <c r="B393" s="19">
        <v>90000</v>
      </c>
      <c r="C393" s="5" t="s">
        <v>28</v>
      </c>
      <c r="D393" s="9" t="s">
        <v>1477</v>
      </c>
      <c r="E393"/>
      <c r="V393" s="19">
        <v>90000</v>
      </c>
      <c r="Z393" s="20">
        <f t="shared" si="19"/>
        <v>90000</v>
      </c>
      <c r="AA393" s="20" t="str">
        <f t="shared" si="20"/>
        <v>4470490000</v>
      </c>
      <c r="AB393" t="s">
        <v>2236</v>
      </c>
      <c r="AC393" t="s">
        <v>2248</v>
      </c>
      <c r="AD393" t="s">
        <v>2236</v>
      </c>
    </row>
    <row r="394" spans="1:30" ht="15" hidden="1" customHeight="1" outlineLevel="1" x14ac:dyDescent="0.2">
      <c r="A394" s="3">
        <v>44702</v>
      </c>
      <c r="B394" s="19">
        <v>4000</v>
      </c>
      <c r="C394" s="5" t="s">
        <v>7</v>
      </c>
      <c r="D394" s="9" t="s">
        <v>1489</v>
      </c>
      <c r="E394"/>
      <c r="I394" s="4">
        <v>4000</v>
      </c>
      <c r="Z394" s="20">
        <f t="shared" si="19"/>
        <v>4000</v>
      </c>
      <c r="AA394" s="20" t="str">
        <f t="shared" si="20"/>
        <v>447024000</v>
      </c>
      <c r="AB394" t="s">
        <v>2227</v>
      </c>
      <c r="AC394" t="s">
        <v>2276</v>
      </c>
      <c r="AD394" t="s">
        <v>2276</v>
      </c>
    </row>
    <row r="395" spans="1:30" ht="15" hidden="1" customHeight="1" outlineLevel="1" x14ac:dyDescent="0.2">
      <c r="A395" s="3">
        <v>44701</v>
      </c>
      <c r="B395" s="19">
        <v>80080.820000000007</v>
      </c>
      <c r="C395" s="5" t="s">
        <v>28</v>
      </c>
      <c r="D395" s="9" t="s">
        <v>1477</v>
      </c>
      <c r="E395"/>
      <c r="V395" s="19">
        <v>80080.820000000007</v>
      </c>
      <c r="Z395" s="20">
        <f t="shared" si="19"/>
        <v>80080.820000000007</v>
      </c>
      <c r="AA395" s="20" t="str">
        <f t="shared" si="20"/>
        <v>4470180080,82</v>
      </c>
      <c r="AB395" t="s">
        <v>2236</v>
      </c>
      <c r="AC395" t="s">
        <v>2248</v>
      </c>
      <c r="AD395" t="s">
        <v>2236</v>
      </c>
    </row>
    <row r="396" spans="1:30" ht="15" hidden="1" customHeight="1" outlineLevel="1" x14ac:dyDescent="0.2">
      <c r="A396" s="3">
        <v>44701</v>
      </c>
      <c r="B396" s="19">
        <v>19700</v>
      </c>
      <c r="C396" s="5" t="s">
        <v>392</v>
      </c>
      <c r="D396" s="9" t="s">
        <v>1490</v>
      </c>
      <c r="E396"/>
      <c r="S396" s="19">
        <v>19700</v>
      </c>
      <c r="Z396" s="20">
        <f t="shared" si="19"/>
        <v>19700</v>
      </c>
      <c r="AA396" s="20" t="str">
        <f t="shared" si="20"/>
        <v>4470119700</v>
      </c>
      <c r="AB396" t="s">
        <v>2229</v>
      </c>
      <c r="AC396" t="s">
        <v>2276</v>
      </c>
      <c r="AD396" t="s">
        <v>2276</v>
      </c>
    </row>
    <row r="397" spans="1:30" ht="15" hidden="1" customHeight="1" outlineLevel="1" x14ac:dyDescent="0.2">
      <c r="A397" s="3">
        <v>44701</v>
      </c>
      <c r="B397" s="19">
        <v>30000</v>
      </c>
      <c r="C397" s="5" t="s">
        <v>32</v>
      </c>
      <c r="D397" s="9" t="s">
        <v>370</v>
      </c>
      <c r="E397"/>
      <c r="N397" s="19">
        <v>30000</v>
      </c>
      <c r="Z397" s="20">
        <f t="shared" si="19"/>
        <v>30000</v>
      </c>
      <c r="AA397" s="20" t="str">
        <f t="shared" si="20"/>
        <v>4470130000</v>
      </c>
      <c r="AB397" t="s">
        <v>2222</v>
      </c>
      <c r="AC397" t="s">
        <v>2248</v>
      </c>
      <c r="AD397" t="s">
        <v>2269</v>
      </c>
    </row>
    <row r="398" spans="1:30" ht="15" hidden="1" customHeight="1" outlineLevel="1" x14ac:dyDescent="0.2">
      <c r="A398" s="3">
        <v>44700</v>
      </c>
      <c r="B398" s="19">
        <v>40000</v>
      </c>
      <c r="C398" s="5" t="s">
        <v>28</v>
      </c>
      <c r="D398" s="9" t="s">
        <v>1477</v>
      </c>
      <c r="E398"/>
      <c r="V398" s="19">
        <v>40000</v>
      </c>
      <c r="Z398" s="20">
        <f t="shared" si="19"/>
        <v>40000</v>
      </c>
      <c r="AA398" s="20" t="str">
        <f t="shared" si="20"/>
        <v>4470040000</v>
      </c>
      <c r="AB398" t="s">
        <v>2236</v>
      </c>
      <c r="AC398" t="s">
        <v>2248</v>
      </c>
      <c r="AD398" t="s">
        <v>2236</v>
      </c>
    </row>
    <row r="399" spans="1:30" ht="15" hidden="1" customHeight="1" outlineLevel="1" x14ac:dyDescent="0.2">
      <c r="A399" s="3">
        <v>44699</v>
      </c>
      <c r="B399" s="19">
        <v>100000</v>
      </c>
      <c r="C399" s="5" t="s">
        <v>32</v>
      </c>
      <c r="D399" s="9" t="s">
        <v>370</v>
      </c>
      <c r="E399"/>
      <c r="N399" s="19">
        <v>100000</v>
      </c>
      <c r="Z399" s="20">
        <f t="shared" si="19"/>
        <v>100000</v>
      </c>
      <c r="AA399" s="20" t="str">
        <f t="shared" si="20"/>
        <v>44699100000</v>
      </c>
      <c r="AB399" t="s">
        <v>2222</v>
      </c>
      <c r="AC399" t="s">
        <v>2248</v>
      </c>
      <c r="AD399" t="s">
        <v>2269</v>
      </c>
    </row>
    <row r="400" spans="1:30" ht="15" hidden="1" customHeight="1" outlineLevel="1" x14ac:dyDescent="0.2">
      <c r="A400" s="3">
        <v>44698</v>
      </c>
      <c r="B400" s="19">
        <v>6500</v>
      </c>
      <c r="C400" s="5" t="s">
        <v>399</v>
      </c>
      <c r="D400" s="9" t="s">
        <v>1491</v>
      </c>
      <c r="E400"/>
      <c r="R400" s="19">
        <v>6500</v>
      </c>
      <c r="Z400" s="20">
        <f t="shared" si="19"/>
        <v>6500</v>
      </c>
      <c r="AA400" s="20" t="str">
        <f t="shared" si="20"/>
        <v>446986500</v>
      </c>
      <c r="AB400" t="s">
        <v>2281</v>
      </c>
      <c r="AC400" t="s">
        <v>2276</v>
      </c>
      <c r="AD400" t="s">
        <v>2276</v>
      </c>
    </row>
    <row r="401" spans="1:30" ht="15" hidden="1" customHeight="1" outlineLevel="1" x14ac:dyDescent="0.2">
      <c r="A401" s="3">
        <v>44698</v>
      </c>
      <c r="B401" s="19">
        <v>40000</v>
      </c>
      <c r="C401" s="5" t="s">
        <v>7</v>
      </c>
      <c r="D401" s="9" t="s">
        <v>2143</v>
      </c>
      <c r="E401"/>
      <c r="G401" s="4">
        <v>40000</v>
      </c>
      <c r="Z401" s="20">
        <f t="shared" si="19"/>
        <v>40000</v>
      </c>
      <c r="AA401" s="20" t="str">
        <f t="shared" si="20"/>
        <v>4469840000</v>
      </c>
      <c r="AB401" t="s">
        <v>2209</v>
      </c>
      <c r="AC401" t="s">
        <v>2244</v>
      </c>
      <c r="AD401" t="s">
        <v>2209</v>
      </c>
    </row>
    <row r="402" spans="1:30" ht="15" hidden="1" customHeight="1" outlineLevel="1" x14ac:dyDescent="0.2">
      <c r="A402" s="3">
        <v>44698</v>
      </c>
      <c r="B402" s="19">
        <v>160</v>
      </c>
      <c r="C402" s="5" t="s">
        <v>7</v>
      </c>
      <c r="D402" s="9" t="s">
        <v>402</v>
      </c>
      <c r="E402" s="19">
        <v>160</v>
      </c>
      <c r="Z402" s="20">
        <f t="shared" si="19"/>
        <v>160</v>
      </c>
      <c r="AA402" s="20" t="str">
        <f t="shared" si="20"/>
        <v>44698160</v>
      </c>
      <c r="AB402" t="s">
        <v>2204</v>
      </c>
      <c r="AC402" t="s">
        <v>2245</v>
      </c>
      <c r="AD402" t="s">
        <v>2262</v>
      </c>
    </row>
    <row r="403" spans="1:30" ht="15" hidden="1" customHeight="1" outlineLevel="1" x14ac:dyDescent="0.2">
      <c r="A403" s="3">
        <v>44697</v>
      </c>
      <c r="B403" s="19">
        <v>1500</v>
      </c>
      <c r="C403" s="5" t="s">
        <v>309</v>
      </c>
      <c r="D403" s="9" t="s">
        <v>2142</v>
      </c>
      <c r="E403"/>
      <c r="G403" s="4">
        <v>1500</v>
      </c>
      <c r="Z403" s="20">
        <f t="shared" si="19"/>
        <v>1500</v>
      </c>
      <c r="AA403" s="20" t="str">
        <f t="shared" si="20"/>
        <v>446971500</v>
      </c>
      <c r="AB403" t="s">
        <v>2212</v>
      </c>
      <c r="AC403" t="s">
        <v>2244</v>
      </c>
      <c r="AD403" t="s">
        <v>2209</v>
      </c>
    </row>
    <row r="404" spans="1:30" ht="15" hidden="1" customHeight="1" outlineLevel="1" x14ac:dyDescent="0.2">
      <c r="A404" s="3">
        <v>44697</v>
      </c>
      <c r="B404" s="19">
        <v>128</v>
      </c>
      <c r="C404" s="5" t="s">
        <v>7</v>
      </c>
      <c r="D404" s="9" t="s">
        <v>404</v>
      </c>
      <c r="E404" s="19">
        <v>128</v>
      </c>
      <c r="Z404" s="20">
        <f t="shared" si="19"/>
        <v>128</v>
      </c>
      <c r="AA404" s="20" t="str">
        <f t="shared" si="20"/>
        <v>44697128</v>
      </c>
      <c r="AB404" t="s">
        <v>2204</v>
      </c>
      <c r="AC404" t="s">
        <v>2245</v>
      </c>
      <c r="AD404" t="s">
        <v>2262</v>
      </c>
    </row>
    <row r="405" spans="1:30" ht="15" hidden="1" customHeight="1" outlineLevel="1" x14ac:dyDescent="0.2">
      <c r="A405" s="3">
        <v>44697</v>
      </c>
      <c r="B405" s="19">
        <v>5100</v>
      </c>
      <c r="C405" s="5" t="s">
        <v>7</v>
      </c>
      <c r="D405" s="9" t="s">
        <v>1492</v>
      </c>
      <c r="E405"/>
      <c r="G405" s="4">
        <v>5100</v>
      </c>
      <c r="Z405" s="20">
        <f t="shared" si="19"/>
        <v>5100</v>
      </c>
      <c r="AA405" s="20" t="str">
        <f t="shared" si="20"/>
        <v>446975100</v>
      </c>
      <c r="AB405" t="s">
        <v>2212</v>
      </c>
      <c r="AC405" t="s">
        <v>2244</v>
      </c>
      <c r="AD405" t="s">
        <v>2209</v>
      </c>
    </row>
    <row r="406" spans="1:30" ht="15" hidden="1" customHeight="1" outlineLevel="1" x14ac:dyDescent="0.2">
      <c r="A406" s="3">
        <v>44697</v>
      </c>
      <c r="B406" s="19">
        <v>32000</v>
      </c>
      <c r="C406" s="5" t="s">
        <v>7</v>
      </c>
      <c r="D406" s="9" t="s">
        <v>1493</v>
      </c>
      <c r="E406"/>
      <c r="G406" s="4">
        <v>32000</v>
      </c>
      <c r="Z406" s="20">
        <f t="shared" si="19"/>
        <v>32000</v>
      </c>
      <c r="AA406" s="20" t="str">
        <f t="shared" si="20"/>
        <v>4469732000</v>
      </c>
      <c r="AB406" t="s">
        <v>2209</v>
      </c>
      <c r="AC406" t="s">
        <v>2244</v>
      </c>
      <c r="AD406" t="s">
        <v>2209</v>
      </c>
    </row>
    <row r="407" spans="1:30" ht="15" hidden="1" customHeight="1" outlineLevel="1" x14ac:dyDescent="0.2">
      <c r="A407" s="3">
        <v>44697</v>
      </c>
      <c r="B407" s="19">
        <v>90.9</v>
      </c>
      <c r="C407" s="5" t="s">
        <v>7</v>
      </c>
      <c r="D407" s="9" t="s">
        <v>407</v>
      </c>
      <c r="E407" s="19">
        <v>90.9</v>
      </c>
      <c r="Z407" s="20">
        <f t="shared" si="19"/>
        <v>90.9</v>
      </c>
      <c r="AA407" s="20" t="str">
        <f t="shared" si="20"/>
        <v>4469790,9</v>
      </c>
      <c r="AB407" t="s">
        <v>2204</v>
      </c>
      <c r="AC407" t="s">
        <v>2245</v>
      </c>
      <c r="AD407" t="s">
        <v>2262</v>
      </c>
    </row>
    <row r="408" spans="1:30" ht="15" hidden="1" customHeight="1" outlineLevel="1" x14ac:dyDescent="0.2">
      <c r="A408" s="3">
        <v>44697</v>
      </c>
      <c r="B408" s="19">
        <v>20.399999999999999</v>
      </c>
      <c r="C408" s="5" t="s">
        <v>7</v>
      </c>
      <c r="D408" s="9" t="s">
        <v>408</v>
      </c>
      <c r="E408" s="19">
        <v>20.399999999999999</v>
      </c>
      <c r="Z408" s="20">
        <f t="shared" si="19"/>
        <v>20.399999999999999</v>
      </c>
      <c r="AA408" s="20" t="str">
        <f t="shared" si="20"/>
        <v>4469720,4</v>
      </c>
      <c r="AB408" t="s">
        <v>2204</v>
      </c>
      <c r="AC408" t="s">
        <v>2245</v>
      </c>
      <c r="AD408" t="s">
        <v>2262</v>
      </c>
    </row>
    <row r="409" spans="1:30" ht="15" hidden="1" customHeight="1" outlineLevel="1" x14ac:dyDescent="0.2">
      <c r="A409" s="3">
        <v>44697</v>
      </c>
      <c r="B409" s="19">
        <v>22725.9</v>
      </c>
      <c r="C409" s="5" t="s">
        <v>7</v>
      </c>
      <c r="D409" s="9" t="s">
        <v>1494</v>
      </c>
      <c r="E409"/>
      <c r="G409" s="4">
        <v>22725.9</v>
      </c>
      <c r="Z409" s="20">
        <f t="shared" si="19"/>
        <v>22725.9</v>
      </c>
      <c r="AA409" s="20" t="str">
        <f t="shared" si="20"/>
        <v>4469722725,9</v>
      </c>
      <c r="AB409" t="s">
        <v>2209</v>
      </c>
      <c r="AC409" t="s">
        <v>2244</v>
      </c>
      <c r="AD409" t="s">
        <v>2209</v>
      </c>
    </row>
    <row r="410" spans="1:30" ht="15" hidden="1" customHeight="1" outlineLevel="1" x14ac:dyDescent="0.2">
      <c r="A410" s="3">
        <v>44697</v>
      </c>
      <c r="B410" s="19">
        <v>15000</v>
      </c>
      <c r="C410" s="5" t="s">
        <v>131</v>
      </c>
      <c r="D410" s="9" t="s">
        <v>2141</v>
      </c>
      <c r="E410"/>
      <c r="S410" s="19">
        <v>15000</v>
      </c>
      <c r="Z410" s="20">
        <f t="shared" si="19"/>
        <v>15000</v>
      </c>
      <c r="AA410" s="20" t="str">
        <f t="shared" si="20"/>
        <v>4469715000</v>
      </c>
      <c r="AB410" t="s">
        <v>2234</v>
      </c>
      <c r="AC410" t="s">
        <v>2248</v>
      </c>
      <c r="AD410" t="s">
        <v>2271</v>
      </c>
    </row>
    <row r="411" spans="1:30" ht="15" hidden="1" customHeight="1" outlineLevel="1" x14ac:dyDescent="0.2">
      <c r="A411" s="3">
        <v>44695</v>
      </c>
      <c r="B411" s="19">
        <v>2958.42</v>
      </c>
      <c r="C411" s="5" t="s">
        <v>7</v>
      </c>
      <c r="D411" s="9" t="s">
        <v>1282</v>
      </c>
      <c r="E411"/>
      <c r="I411" s="4">
        <v>2958.42</v>
      </c>
      <c r="Z411" s="20">
        <f t="shared" si="19"/>
        <v>2958.42</v>
      </c>
      <c r="AA411" s="20" t="str">
        <f t="shared" si="20"/>
        <v>446952958,42</v>
      </c>
      <c r="AB411" t="s">
        <v>2426</v>
      </c>
      <c r="AC411" t="s">
        <v>2248</v>
      </c>
      <c r="AD411" t="s">
        <v>2427</v>
      </c>
    </row>
    <row r="412" spans="1:30" ht="15" hidden="1" customHeight="1" outlineLevel="1" x14ac:dyDescent="0.2">
      <c r="A412" s="3">
        <v>44694</v>
      </c>
      <c r="B412" s="19">
        <v>3396</v>
      </c>
      <c r="C412" s="5" t="s">
        <v>1207</v>
      </c>
      <c r="D412" s="9" t="s">
        <v>412</v>
      </c>
      <c r="E412"/>
      <c r="F412" s="19">
        <v>3396</v>
      </c>
      <c r="Z412" s="20">
        <f t="shared" ref="Z412:Z432" si="21">SUM(E412:Y412)</f>
        <v>3396</v>
      </c>
      <c r="AA412" s="20" t="str">
        <f t="shared" si="20"/>
        <v>446943396</v>
      </c>
      <c r="AB412" t="s">
        <v>2205</v>
      </c>
      <c r="AC412" t="s">
        <v>2244</v>
      </c>
      <c r="AD412" t="s">
        <v>2209</v>
      </c>
    </row>
    <row r="413" spans="1:30" ht="15" hidden="1" customHeight="1" outlineLevel="1" x14ac:dyDescent="0.2">
      <c r="A413" s="3">
        <v>44694</v>
      </c>
      <c r="B413" s="19">
        <v>150000</v>
      </c>
      <c r="C413" s="5" t="s">
        <v>1271</v>
      </c>
      <c r="D413" s="9" t="s">
        <v>1495</v>
      </c>
      <c r="E413"/>
      <c r="M413" s="19">
        <v>150000</v>
      </c>
      <c r="Z413" s="20">
        <f t="shared" si="21"/>
        <v>150000</v>
      </c>
      <c r="AA413" s="20" t="str">
        <f t="shared" si="20"/>
        <v>44694150000</v>
      </c>
      <c r="AB413" t="s">
        <v>2202</v>
      </c>
      <c r="AC413" t="s">
        <v>2248</v>
      </c>
      <c r="AD413" t="s">
        <v>2268</v>
      </c>
    </row>
    <row r="414" spans="1:30" ht="15" hidden="1" customHeight="1" outlineLevel="1" x14ac:dyDescent="0.2">
      <c r="A414" s="3">
        <v>44693</v>
      </c>
      <c r="B414" s="19">
        <v>13237.25</v>
      </c>
      <c r="C414" s="5" t="s">
        <v>1207</v>
      </c>
      <c r="D414" s="9" t="s">
        <v>158</v>
      </c>
      <c r="E414"/>
      <c r="F414" s="19">
        <v>13237.25</v>
      </c>
      <c r="Z414" s="20">
        <f t="shared" si="21"/>
        <v>13237.25</v>
      </c>
      <c r="AA414" s="20" t="str">
        <f t="shared" si="20"/>
        <v>4469313237,25</v>
      </c>
      <c r="AB414" t="s">
        <v>2206</v>
      </c>
      <c r="AC414" t="s">
        <v>2244</v>
      </c>
      <c r="AD414" t="s">
        <v>2209</v>
      </c>
    </row>
    <row r="415" spans="1:30" ht="15" hidden="1" customHeight="1" outlineLevel="1" x14ac:dyDescent="0.2">
      <c r="A415" s="3">
        <v>44693</v>
      </c>
      <c r="B415" s="19">
        <v>80000</v>
      </c>
      <c r="C415" s="5" t="s">
        <v>28</v>
      </c>
      <c r="D415" s="9" t="s">
        <v>1481</v>
      </c>
      <c r="E415"/>
      <c r="V415" s="19">
        <v>80000</v>
      </c>
      <c r="Z415" s="20">
        <f t="shared" si="21"/>
        <v>80000</v>
      </c>
      <c r="AA415" s="20" t="str">
        <f t="shared" si="20"/>
        <v>4469380000</v>
      </c>
      <c r="AB415" t="s">
        <v>2236</v>
      </c>
      <c r="AC415" t="s">
        <v>2248</v>
      </c>
      <c r="AD415" t="s">
        <v>2236</v>
      </c>
    </row>
    <row r="416" spans="1:30" ht="15" hidden="1" customHeight="1" outlineLevel="1" x14ac:dyDescent="0.2">
      <c r="A416" s="3">
        <v>44693</v>
      </c>
      <c r="B416" s="19">
        <v>465.15</v>
      </c>
      <c r="C416" s="5" t="s">
        <v>1222</v>
      </c>
      <c r="D416" s="9" t="s">
        <v>1304</v>
      </c>
      <c r="E416"/>
      <c r="F416" s="19">
        <v>465.15</v>
      </c>
      <c r="Z416" s="20">
        <f t="shared" si="21"/>
        <v>465.15</v>
      </c>
      <c r="AA416" s="20" t="str">
        <f t="shared" si="20"/>
        <v>44693465,15</v>
      </c>
      <c r="AB416" t="s">
        <v>2206</v>
      </c>
      <c r="AC416" t="s">
        <v>2244</v>
      </c>
      <c r="AD416" t="s">
        <v>2209</v>
      </c>
    </row>
    <row r="417" spans="1:30" ht="15" hidden="1" customHeight="1" outlineLevel="1" x14ac:dyDescent="0.2">
      <c r="A417" s="3">
        <v>44693</v>
      </c>
      <c r="B417" s="19">
        <v>36968.5</v>
      </c>
      <c r="C417" s="5" t="s">
        <v>1207</v>
      </c>
      <c r="D417" s="9" t="s">
        <v>154</v>
      </c>
      <c r="E417"/>
      <c r="F417" s="19">
        <v>36968.5</v>
      </c>
      <c r="Z417" s="20">
        <f t="shared" si="21"/>
        <v>36968.5</v>
      </c>
      <c r="AA417" s="20" t="str">
        <f t="shared" si="20"/>
        <v>4469336968,5</v>
      </c>
      <c r="AB417" t="s">
        <v>2206</v>
      </c>
      <c r="AC417" t="s">
        <v>2244</v>
      </c>
      <c r="AD417" t="s">
        <v>2209</v>
      </c>
    </row>
    <row r="418" spans="1:30" ht="15" hidden="1" customHeight="1" outlineLevel="1" x14ac:dyDescent="0.2">
      <c r="A418" s="3">
        <v>44692</v>
      </c>
      <c r="B418" s="19">
        <v>36004</v>
      </c>
      <c r="C418" s="5" t="s">
        <v>309</v>
      </c>
      <c r="D418" s="9" t="s">
        <v>1496</v>
      </c>
      <c r="E418"/>
      <c r="G418" s="4">
        <v>36004</v>
      </c>
      <c r="Z418" s="20">
        <f t="shared" si="21"/>
        <v>36004</v>
      </c>
      <c r="AA418" s="20" t="str">
        <f t="shared" si="20"/>
        <v>4469236004</v>
      </c>
      <c r="AB418" t="s">
        <v>2209</v>
      </c>
      <c r="AC418" t="s">
        <v>2244</v>
      </c>
      <c r="AD418" t="s">
        <v>2209</v>
      </c>
    </row>
    <row r="419" spans="1:30" ht="15" hidden="1" customHeight="1" outlineLevel="1" x14ac:dyDescent="0.2">
      <c r="A419" s="3">
        <v>44692</v>
      </c>
      <c r="B419" s="19">
        <v>92273.38</v>
      </c>
      <c r="C419" s="5" t="s">
        <v>1225</v>
      </c>
      <c r="D419" s="9" t="s">
        <v>1497</v>
      </c>
      <c r="E419"/>
      <c r="T419" s="19">
        <v>92273.38</v>
      </c>
      <c r="Z419" s="20">
        <f t="shared" si="21"/>
        <v>92273.38</v>
      </c>
      <c r="AA419" s="20" t="str">
        <f t="shared" si="20"/>
        <v>4469292273,38</v>
      </c>
      <c r="AB419" t="s">
        <v>2235</v>
      </c>
      <c r="AC419" t="s">
        <v>2248</v>
      </c>
      <c r="AD419" t="s">
        <v>2235</v>
      </c>
    </row>
    <row r="420" spans="1:30" ht="15" hidden="1" customHeight="1" outlineLevel="1" x14ac:dyDescent="0.2">
      <c r="A420" s="3">
        <v>44692</v>
      </c>
      <c r="B420" s="19">
        <v>120000</v>
      </c>
      <c r="C420" s="5" t="s">
        <v>28</v>
      </c>
      <c r="D420" s="9" t="s">
        <v>1480</v>
      </c>
      <c r="E420"/>
      <c r="V420" s="19">
        <v>120000</v>
      </c>
      <c r="Z420" s="20">
        <f t="shared" si="21"/>
        <v>120000</v>
      </c>
      <c r="AA420" s="20" t="str">
        <f t="shared" si="20"/>
        <v>44692120000</v>
      </c>
      <c r="AB420" t="s">
        <v>2236</v>
      </c>
      <c r="AC420" t="s">
        <v>2248</v>
      </c>
      <c r="AD420" t="s">
        <v>2236</v>
      </c>
    </row>
    <row r="421" spans="1:30" ht="15" hidden="1" customHeight="1" outlineLevel="1" x14ac:dyDescent="0.2">
      <c r="A421" s="3">
        <v>44692</v>
      </c>
      <c r="B421" s="19">
        <v>30146</v>
      </c>
      <c r="C421" s="5" t="s">
        <v>8</v>
      </c>
      <c r="D421" s="9" t="s">
        <v>1498</v>
      </c>
      <c r="E421"/>
      <c r="R421" s="19">
        <v>30146</v>
      </c>
      <c r="Z421" s="20">
        <f t="shared" si="21"/>
        <v>30146</v>
      </c>
      <c r="AA421" s="20" t="str">
        <f t="shared" si="20"/>
        <v>4469230146</v>
      </c>
      <c r="AB421" t="s">
        <v>2283</v>
      </c>
      <c r="AC421" t="s">
        <v>2276</v>
      </c>
      <c r="AD421" t="s">
        <v>2276</v>
      </c>
    </row>
    <row r="422" spans="1:30" ht="15" hidden="1" customHeight="1" outlineLevel="1" x14ac:dyDescent="0.2">
      <c r="A422" s="3">
        <v>44687</v>
      </c>
      <c r="B422" s="19">
        <v>141268.43</v>
      </c>
      <c r="C422" s="5" t="s">
        <v>1217</v>
      </c>
      <c r="D422" s="9" t="s">
        <v>1500</v>
      </c>
      <c r="E422"/>
      <c r="J422" s="19">
        <v>141268.43</v>
      </c>
      <c r="Z422" s="20">
        <f t="shared" si="21"/>
        <v>141268.43</v>
      </c>
      <c r="AA422" s="20" t="str">
        <f t="shared" si="20"/>
        <v>44687141268,43</v>
      </c>
      <c r="AB422" t="s">
        <v>2218</v>
      </c>
      <c r="AC422" t="s">
        <v>2248</v>
      </c>
      <c r="AD422" t="s">
        <v>2272</v>
      </c>
    </row>
    <row r="423" spans="1:30" ht="15" hidden="1" customHeight="1" outlineLevel="1" x14ac:dyDescent="0.2">
      <c r="A423" s="3">
        <v>44687</v>
      </c>
      <c r="B423" s="19">
        <v>8312.24</v>
      </c>
      <c r="C423" s="5" t="s">
        <v>25</v>
      </c>
      <c r="D423" s="9" t="s">
        <v>1499</v>
      </c>
      <c r="E423"/>
      <c r="K423" s="19">
        <v>8312.24</v>
      </c>
      <c r="Z423" s="20">
        <f t="shared" si="21"/>
        <v>8312.24</v>
      </c>
      <c r="AA423" s="20" t="str">
        <f t="shared" si="20"/>
        <v>446878312,24</v>
      </c>
      <c r="AB423" t="s">
        <v>2221</v>
      </c>
      <c r="AC423" t="s">
        <v>2248</v>
      </c>
      <c r="AD423" t="s">
        <v>2267</v>
      </c>
    </row>
    <row r="424" spans="1:30" ht="15" hidden="1" customHeight="1" outlineLevel="1" x14ac:dyDescent="0.2">
      <c r="A424" s="3">
        <v>44685</v>
      </c>
      <c r="B424" s="19">
        <v>200</v>
      </c>
      <c r="C424" s="5" t="s">
        <v>7</v>
      </c>
      <c r="D424" s="9" t="s">
        <v>420</v>
      </c>
      <c r="E424" s="20">
        <f>B424</f>
        <v>200</v>
      </c>
      <c r="Z424" s="20">
        <f t="shared" si="21"/>
        <v>200</v>
      </c>
      <c r="AA424" s="20" t="str">
        <f t="shared" si="20"/>
        <v>44685200</v>
      </c>
      <c r="AB424" t="s">
        <v>2204</v>
      </c>
      <c r="AC424" t="s">
        <v>2245</v>
      </c>
      <c r="AD424" t="s">
        <v>2262</v>
      </c>
    </row>
    <row r="425" spans="1:30" ht="15" hidden="1" customHeight="1" outlineLevel="1" x14ac:dyDescent="0.2">
      <c r="A425" s="3">
        <v>44685</v>
      </c>
      <c r="B425" s="19">
        <v>18000</v>
      </c>
      <c r="C425" s="5" t="s">
        <v>421</v>
      </c>
      <c r="D425" s="9" t="s">
        <v>1501</v>
      </c>
      <c r="E425"/>
      <c r="G425" s="4">
        <v>18000</v>
      </c>
      <c r="Z425" s="20">
        <f t="shared" si="21"/>
        <v>18000</v>
      </c>
      <c r="AA425" s="20" t="str">
        <f t="shared" si="20"/>
        <v>4468518000</v>
      </c>
      <c r="AB425" s="25" t="s">
        <v>2226</v>
      </c>
      <c r="AC425" t="s">
        <v>2225</v>
      </c>
      <c r="AD425" t="s">
        <v>2270</v>
      </c>
    </row>
    <row r="426" spans="1:30" ht="15" hidden="1" customHeight="1" outlineLevel="1" x14ac:dyDescent="0.2">
      <c r="A426" s="3">
        <v>44685</v>
      </c>
      <c r="B426" s="19">
        <v>36289</v>
      </c>
      <c r="C426" s="5" t="s">
        <v>1207</v>
      </c>
      <c r="D426" s="9" t="s">
        <v>423</v>
      </c>
      <c r="E426"/>
      <c r="F426" s="19">
        <v>36289</v>
      </c>
      <c r="Z426" s="20">
        <f t="shared" si="21"/>
        <v>36289</v>
      </c>
      <c r="AA426" s="20" t="str">
        <f t="shared" si="20"/>
        <v>4468536289</v>
      </c>
      <c r="AB426" t="s">
        <v>2205</v>
      </c>
      <c r="AC426" t="s">
        <v>2244</v>
      </c>
      <c r="AD426" t="s">
        <v>2209</v>
      </c>
    </row>
    <row r="427" spans="1:30" ht="15" hidden="1" customHeight="1" outlineLevel="1" x14ac:dyDescent="0.2">
      <c r="A427" s="3">
        <v>44685</v>
      </c>
      <c r="B427" s="19">
        <v>825</v>
      </c>
      <c r="C427" s="5" t="s">
        <v>7</v>
      </c>
      <c r="D427" s="9" t="s">
        <v>1283</v>
      </c>
      <c r="E427" s="20">
        <f>B427</f>
        <v>825</v>
      </c>
      <c r="Z427" s="20">
        <f t="shared" si="21"/>
        <v>825</v>
      </c>
      <c r="AA427" s="20" t="str">
        <f t="shared" si="20"/>
        <v>44685825</v>
      </c>
      <c r="AB427" t="s">
        <v>2204</v>
      </c>
      <c r="AC427" t="s">
        <v>2245</v>
      </c>
      <c r="AD427" t="s">
        <v>2262</v>
      </c>
    </row>
    <row r="428" spans="1:30" ht="15" hidden="1" customHeight="1" outlineLevel="1" x14ac:dyDescent="0.2">
      <c r="A428" s="3">
        <v>44685</v>
      </c>
      <c r="B428" s="19">
        <v>248.21</v>
      </c>
      <c r="C428" s="5" t="s">
        <v>7</v>
      </c>
      <c r="D428" s="9" t="s">
        <v>425</v>
      </c>
      <c r="E428" s="20">
        <f>B428</f>
        <v>248.21</v>
      </c>
      <c r="Z428" s="20">
        <f t="shared" si="21"/>
        <v>248.21</v>
      </c>
      <c r="AA428" s="20" t="str">
        <f t="shared" si="20"/>
        <v>44685248,21</v>
      </c>
      <c r="AB428" t="s">
        <v>2204</v>
      </c>
      <c r="AC428" t="s">
        <v>2245</v>
      </c>
      <c r="AD428" t="s">
        <v>2262</v>
      </c>
    </row>
    <row r="429" spans="1:30" ht="15" hidden="1" customHeight="1" outlineLevel="1" x14ac:dyDescent="0.2">
      <c r="A429" s="3">
        <v>44685</v>
      </c>
      <c r="B429" s="19">
        <v>62052</v>
      </c>
      <c r="C429" s="5" t="s">
        <v>7</v>
      </c>
      <c r="D429" s="9" t="s">
        <v>1502</v>
      </c>
      <c r="E429"/>
      <c r="G429" s="4">
        <v>62052</v>
      </c>
      <c r="Z429" s="20">
        <f t="shared" si="21"/>
        <v>62052</v>
      </c>
      <c r="AA429" s="20" t="str">
        <f t="shared" si="20"/>
        <v>4468562052</v>
      </c>
      <c r="AB429" t="s">
        <v>2209</v>
      </c>
      <c r="AC429" t="s">
        <v>2244</v>
      </c>
      <c r="AD429" t="s">
        <v>2209</v>
      </c>
    </row>
    <row r="430" spans="1:30" ht="15" hidden="1" customHeight="1" outlineLevel="1" x14ac:dyDescent="0.2">
      <c r="A430" s="3">
        <v>44685</v>
      </c>
      <c r="B430" s="19">
        <v>50000</v>
      </c>
      <c r="C430" s="6" t="s">
        <v>1211</v>
      </c>
      <c r="D430" s="9" t="s">
        <v>1503</v>
      </c>
      <c r="E430"/>
      <c r="L430" s="19">
        <v>50000</v>
      </c>
      <c r="Z430" s="20">
        <f t="shared" si="21"/>
        <v>50000</v>
      </c>
      <c r="AA430" s="20" t="str">
        <f t="shared" si="20"/>
        <v>4468550000</v>
      </c>
      <c r="AB430" t="s">
        <v>2201</v>
      </c>
      <c r="AC430" t="s">
        <v>2248</v>
      </c>
      <c r="AD430" t="s">
        <v>2265</v>
      </c>
    </row>
    <row r="431" spans="1:30" ht="15" hidden="1" customHeight="1" outlineLevel="1" x14ac:dyDescent="0.2">
      <c r="A431" s="3">
        <v>44685</v>
      </c>
      <c r="B431" s="19">
        <v>50000</v>
      </c>
      <c r="C431" s="5" t="s">
        <v>7</v>
      </c>
      <c r="D431" s="9" t="s">
        <v>1502</v>
      </c>
      <c r="E431"/>
      <c r="G431" s="4">
        <v>50000</v>
      </c>
      <c r="Z431" s="20">
        <f t="shared" si="21"/>
        <v>50000</v>
      </c>
      <c r="AA431" s="20" t="str">
        <f t="shared" si="20"/>
        <v>4468550000</v>
      </c>
      <c r="AB431" t="s">
        <v>2209</v>
      </c>
      <c r="AC431" t="s">
        <v>2244</v>
      </c>
      <c r="AD431" t="s">
        <v>2209</v>
      </c>
    </row>
    <row r="432" spans="1:30" ht="15" hidden="1" customHeight="1" outlineLevel="1" x14ac:dyDescent="0.2">
      <c r="A432" s="3">
        <v>44685</v>
      </c>
      <c r="B432" s="19">
        <v>990</v>
      </c>
      <c r="C432" s="5" t="s">
        <v>7</v>
      </c>
      <c r="D432" s="9" t="s">
        <v>1287</v>
      </c>
      <c r="E432" s="20">
        <f>B432</f>
        <v>990</v>
      </c>
      <c r="Z432" s="20">
        <f t="shared" si="21"/>
        <v>990</v>
      </c>
      <c r="AA432" s="20" t="str">
        <f t="shared" si="20"/>
        <v>44685990</v>
      </c>
      <c r="AB432" t="s">
        <v>2204</v>
      </c>
      <c r="AC432" t="s">
        <v>2245</v>
      </c>
      <c r="AD432" t="s">
        <v>2262</v>
      </c>
    </row>
    <row r="433" spans="1:4094 4098:6144 6147:11264 11268:13311 13314:14334 14337:16371" ht="15" customHeight="1" collapsed="1" x14ac:dyDescent="0.2">
      <c r="A433" s="55"/>
      <c r="B433" s="28">
        <f>SUM(B380:B432)</f>
        <v>1893788.5899999999</v>
      </c>
      <c r="C433" s="56"/>
      <c r="D433" s="57"/>
      <c r="E433" s="41"/>
      <c r="F433" s="41"/>
      <c r="G433" s="58"/>
      <c r="H433" s="41"/>
      <c r="I433" s="41"/>
      <c r="J433" s="43"/>
      <c r="K433" s="43"/>
      <c r="L433" s="28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1"/>
      <c r="AC433" s="41"/>
      <c r="AD433" s="41"/>
      <c r="AE433" s="3"/>
      <c r="AF433" s="31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V433" s="3"/>
      <c r="AW433" s="31"/>
      <c r="AX433" s="5"/>
      <c r="AY433" s="9"/>
      <c r="BB433" s="2"/>
      <c r="BE433" s="24"/>
      <c r="BF433" s="24"/>
      <c r="BG433" s="31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Z433" s="3"/>
      <c r="CA433" s="31"/>
      <c r="CB433" s="5"/>
      <c r="CC433" s="9"/>
      <c r="CF433" s="2"/>
      <c r="CI433" s="24"/>
      <c r="CJ433" s="24"/>
      <c r="CK433" s="31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D433" s="3"/>
      <c r="DE433" s="31"/>
      <c r="DF433" s="5"/>
      <c r="DG433" s="9"/>
      <c r="DJ433" s="2"/>
      <c r="DM433" s="24"/>
      <c r="DN433" s="24"/>
      <c r="DO433" s="31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H433" s="3"/>
      <c r="EI433" s="31"/>
      <c r="EJ433" s="5"/>
      <c r="EK433" s="9"/>
      <c r="EN433" s="2"/>
      <c r="EQ433" s="24"/>
      <c r="ER433" s="24"/>
      <c r="ES433" s="31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L433" s="3"/>
      <c r="FM433" s="31"/>
      <c r="FN433" s="5"/>
      <c r="FO433" s="9"/>
      <c r="FR433" s="2"/>
      <c r="FU433" s="24"/>
      <c r="FV433" s="24"/>
      <c r="FW433" s="31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P433" s="3"/>
      <c r="GQ433" s="31"/>
      <c r="GR433" s="5"/>
      <c r="GS433" s="9"/>
      <c r="GV433" s="2"/>
      <c r="GY433" s="24"/>
      <c r="GZ433" s="24"/>
      <c r="HA433" s="31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T433" s="3"/>
      <c r="HU433" s="31"/>
      <c r="HV433" s="5"/>
      <c r="HW433" s="9"/>
      <c r="HZ433" s="2"/>
      <c r="IC433" s="24"/>
      <c r="ID433" s="24"/>
      <c r="IE433" s="31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X433" s="3"/>
      <c r="IY433" s="31"/>
      <c r="IZ433" s="5"/>
      <c r="JA433" s="9"/>
      <c r="JD433" s="2"/>
      <c r="JG433" s="24"/>
      <c r="JH433" s="24"/>
      <c r="JI433" s="31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KB433" s="3"/>
      <c r="KC433" s="31"/>
      <c r="KD433" s="5"/>
      <c r="KE433" s="9"/>
      <c r="KH433" s="2"/>
      <c r="KK433" s="24"/>
      <c r="KL433" s="24"/>
      <c r="KM433" s="31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F433" s="3"/>
      <c r="LG433" s="31"/>
      <c r="LH433" s="5"/>
      <c r="LI433" s="9"/>
      <c r="LL433" s="2"/>
      <c r="LO433" s="24"/>
      <c r="LP433" s="24"/>
      <c r="LQ433" s="31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J433" s="3"/>
      <c r="MK433" s="31"/>
      <c r="ML433" s="5"/>
      <c r="MM433" s="9"/>
      <c r="MP433" s="2"/>
      <c r="MS433" s="24"/>
      <c r="MT433" s="24"/>
      <c r="MU433" s="31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N433" s="3"/>
      <c r="NO433" s="31"/>
      <c r="NP433" s="5"/>
      <c r="NQ433" s="9"/>
      <c r="NT433" s="2"/>
      <c r="NW433" s="24"/>
      <c r="NX433" s="24"/>
      <c r="NY433" s="31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R433" s="3"/>
      <c r="OS433" s="31"/>
      <c r="OT433" s="5"/>
      <c r="OU433" s="9"/>
      <c r="OX433" s="2"/>
      <c r="PA433" s="24"/>
      <c r="PB433" s="24"/>
      <c r="PC433" s="31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V433" s="3"/>
      <c r="PW433" s="31"/>
      <c r="PX433" s="5"/>
      <c r="PY433" s="9"/>
      <c r="QB433" s="2"/>
      <c r="QE433" s="24"/>
      <c r="QF433" s="24"/>
      <c r="QG433" s="31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Z433" s="3"/>
      <c r="RA433" s="31"/>
      <c r="RB433" s="5"/>
      <c r="RC433" s="9"/>
      <c r="RF433" s="2"/>
      <c r="RI433" s="24"/>
      <c r="RJ433" s="24"/>
      <c r="RK433" s="31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D433" s="3"/>
      <c r="SE433" s="31"/>
      <c r="SF433" s="5"/>
      <c r="SG433" s="9"/>
      <c r="SJ433" s="2"/>
      <c r="SM433" s="24"/>
      <c r="SN433" s="24"/>
      <c r="SO433" s="31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H433" s="3"/>
      <c r="TI433" s="31"/>
      <c r="TJ433" s="5"/>
      <c r="TK433" s="9"/>
      <c r="TN433" s="2"/>
      <c r="TQ433" s="24"/>
      <c r="TR433" s="24"/>
      <c r="TS433" s="31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L433" s="3"/>
      <c r="UM433" s="31"/>
      <c r="UN433" s="5"/>
      <c r="UO433" s="9"/>
      <c r="UR433" s="2"/>
      <c r="UU433" s="24"/>
      <c r="UV433" s="24"/>
      <c r="UW433" s="31"/>
      <c r="UX433" s="24"/>
      <c r="UY433" s="24"/>
      <c r="UZ433" s="24"/>
      <c r="VA433" s="24"/>
      <c r="VB433" s="24"/>
      <c r="VC433" s="24"/>
      <c r="VD433" s="24"/>
      <c r="VE433" s="24"/>
      <c r="VF433" s="24"/>
      <c r="VG433" s="24"/>
      <c r="VH433" s="24"/>
      <c r="VI433" s="24"/>
      <c r="VJ433" s="24"/>
      <c r="VK433" s="24"/>
      <c r="VL433" s="24"/>
      <c r="VP433" s="3"/>
      <c r="VQ433" s="31"/>
      <c r="VR433" s="5"/>
      <c r="VS433" s="9"/>
      <c r="VV433" s="2"/>
      <c r="VY433" s="24"/>
      <c r="VZ433" s="24"/>
      <c r="WA433" s="31"/>
      <c r="WB433" s="24"/>
      <c r="WC433" s="24"/>
      <c r="WD433" s="24"/>
      <c r="WE433" s="24"/>
      <c r="WF433" s="24"/>
      <c r="WG433" s="24"/>
      <c r="WH433" s="24"/>
      <c r="WI433" s="24"/>
      <c r="WJ433" s="24"/>
      <c r="WK433" s="24"/>
      <c r="WL433" s="24"/>
      <c r="WM433" s="24"/>
      <c r="WN433" s="24"/>
      <c r="WO433" s="24"/>
      <c r="WP433" s="24"/>
      <c r="WT433" s="3"/>
      <c r="WU433" s="31"/>
      <c r="WV433" s="5"/>
      <c r="WW433" s="9"/>
      <c r="WZ433" s="2"/>
      <c r="XC433" s="24"/>
      <c r="XD433" s="24"/>
      <c r="XE433" s="31"/>
      <c r="XF433" s="24"/>
      <c r="XG433" s="24"/>
      <c r="XH433" s="24"/>
      <c r="XI433" s="24"/>
      <c r="XJ433" s="24"/>
      <c r="XK433" s="24"/>
      <c r="XL433" s="24"/>
      <c r="XM433" s="24"/>
      <c r="XN433" s="24"/>
      <c r="XO433" s="24"/>
      <c r="XP433" s="24"/>
      <c r="XQ433" s="24"/>
      <c r="XR433" s="24"/>
      <c r="XS433" s="24"/>
      <c r="XT433" s="24"/>
      <c r="XX433" s="3"/>
      <c r="XY433" s="31"/>
      <c r="XZ433" s="5"/>
      <c r="YA433" s="9"/>
      <c r="YD433" s="2"/>
      <c r="YG433" s="24"/>
      <c r="YH433" s="24"/>
      <c r="YI433" s="31"/>
      <c r="YJ433" s="24"/>
      <c r="YK433" s="24"/>
      <c r="YL433" s="24"/>
      <c r="YM433" s="24"/>
      <c r="YN433" s="24"/>
      <c r="YO433" s="24"/>
      <c r="YP433" s="24"/>
      <c r="YQ433" s="24"/>
      <c r="YR433" s="24"/>
      <c r="YS433" s="24"/>
      <c r="YT433" s="24"/>
      <c r="YU433" s="24"/>
      <c r="YV433" s="24"/>
      <c r="YW433" s="24"/>
      <c r="YX433" s="24"/>
      <c r="ZB433" s="3"/>
      <c r="ZC433" s="31"/>
      <c r="ZD433" s="5"/>
      <c r="ZE433" s="9"/>
      <c r="ZH433" s="2"/>
      <c r="ZK433" s="24"/>
      <c r="ZL433" s="24"/>
      <c r="ZM433" s="31"/>
      <c r="ZN433" s="24"/>
      <c r="ZO433" s="24"/>
      <c r="ZP433" s="24"/>
      <c r="ZQ433" s="24"/>
      <c r="ZR433" s="24"/>
      <c r="ZS433" s="24"/>
      <c r="ZT433" s="24"/>
      <c r="ZU433" s="24"/>
      <c r="ZV433" s="24"/>
      <c r="ZW433" s="24"/>
      <c r="ZX433" s="24"/>
      <c r="ZY433" s="24"/>
      <c r="ZZ433" s="24"/>
      <c r="AAA433" s="24"/>
      <c r="AAB433" s="24"/>
      <c r="AAF433" s="3"/>
      <c r="AAG433" s="31"/>
      <c r="AAH433" s="5"/>
      <c r="AAI433" s="9"/>
      <c r="AAL433" s="2"/>
      <c r="AAO433" s="24"/>
      <c r="AAP433" s="24"/>
      <c r="AAQ433" s="31"/>
      <c r="AAR433" s="24"/>
      <c r="AAS433" s="24"/>
      <c r="AAT433" s="24"/>
      <c r="AAU433" s="24"/>
      <c r="AAV433" s="24"/>
      <c r="AAW433" s="24"/>
      <c r="AAX433" s="24"/>
      <c r="AAY433" s="24"/>
      <c r="AAZ433" s="24"/>
      <c r="ABA433" s="24"/>
      <c r="ABB433" s="24"/>
      <c r="ABC433" s="24"/>
      <c r="ABD433" s="24"/>
      <c r="ABE433" s="24"/>
      <c r="ABF433" s="24"/>
      <c r="ABJ433" s="3"/>
      <c r="ABK433" s="31"/>
      <c r="ABL433" s="5"/>
      <c r="ABM433" s="9"/>
      <c r="ABP433" s="2"/>
      <c r="ABS433" s="24"/>
      <c r="ABT433" s="24"/>
      <c r="ABU433" s="31"/>
      <c r="ABV433" s="24"/>
      <c r="ABW433" s="24"/>
      <c r="ABX433" s="24"/>
      <c r="ABY433" s="24"/>
      <c r="ABZ433" s="24"/>
      <c r="ACA433" s="24"/>
      <c r="ACB433" s="24"/>
      <c r="ACC433" s="24"/>
      <c r="ACD433" s="24"/>
      <c r="ACE433" s="24"/>
      <c r="ACF433" s="24"/>
      <c r="ACG433" s="24"/>
      <c r="ACH433" s="24"/>
      <c r="ACI433" s="24"/>
      <c r="ACJ433" s="24"/>
      <c r="ACN433" s="3"/>
      <c r="ACO433" s="31"/>
      <c r="ACP433" s="5"/>
      <c r="ACQ433" s="9"/>
      <c r="ACT433" s="2"/>
      <c r="ACW433" s="24"/>
      <c r="ACX433" s="24"/>
      <c r="ACY433" s="31"/>
      <c r="ACZ433" s="24"/>
      <c r="ADA433" s="24"/>
      <c r="ADB433" s="24"/>
      <c r="ADC433" s="24"/>
      <c r="ADD433" s="24"/>
      <c r="ADE433" s="24"/>
      <c r="ADF433" s="24"/>
      <c r="ADG433" s="24"/>
      <c r="ADH433" s="24"/>
      <c r="ADI433" s="24"/>
      <c r="ADJ433" s="24"/>
      <c r="ADK433" s="24"/>
      <c r="ADL433" s="24"/>
      <c r="ADM433" s="24"/>
      <c r="ADN433" s="24"/>
      <c r="ADR433" s="3"/>
      <c r="ADS433" s="31"/>
      <c r="ADT433" s="5"/>
      <c r="ADU433" s="9"/>
      <c r="ADX433" s="2"/>
      <c r="AEA433" s="24"/>
      <c r="AEB433" s="24"/>
      <c r="AEC433" s="31"/>
      <c r="AED433" s="24"/>
      <c r="AEE433" s="24"/>
      <c r="AEF433" s="24"/>
      <c r="AEG433" s="24"/>
      <c r="AEH433" s="24"/>
      <c r="AEI433" s="24"/>
      <c r="AEJ433" s="24"/>
      <c r="AEK433" s="24"/>
      <c r="AEL433" s="24"/>
      <c r="AEM433" s="24"/>
      <c r="AEN433" s="24"/>
      <c r="AEO433" s="24"/>
      <c r="AEP433" s="24"/>
      <c r="AEQ433" s="24"/>
      <c r="AER433" s="24"/>
      <c r="AEV433" s="3"/>
      <c r="AEW433" s="31"/>
      <c r="AEX433" s="5"/>
      <c r="AEY433" s="9"/>
      <c r="AFB433" s="2"/>
      <c r="AFE433" s="24"/>
      <c r="AFF433" s="24"/>
      <c r="AFG433" s="31"/>
      <c r="AFH433" s="24"/>
      <c r="AFI433" s="24"/>
      <c r="AFJ433" s="24"/>
      <c r="AFK433" s="24"/>
      <c r="AFL433" s="24"/>
      <c r="AFM433" s="24"/>
      <c r="AFN433" s="24"/>
      <c r="AFO433" s="24"/>
      <c r="AFP433" s="24"/>
      <c r="AFQ433" s="24"/>
      <c r="AFR433" s="24"/>
      <c r="AFS433" s="24"/>
      <c r="AFT433" s="24"/>
      <c r="AFU433" s="24"/>
      <c r="AFV433" s="24"/>
      <c r="AFZ433" s="3"/>
      <c r="AGA433" s="31"/>
      <c r="AGB433" s="5"/>
      <c r="AGC433" s="9"/>
      <c r="AGF433" s="2"/>
      <c r="AGI433" s="24"/>
      <c r="AGJ433" s="24"/>
      <c r="AGK433" s="31"/>
      <c r="AGL433" s="24"/>
      <c r="AGM433" s="24"/>
      <c r="AGN433" s="24"/>
      <c r="AGO433" s="24"/>
      <c r="AGP433" s="24"/>
      <c r="AGQ433" s="24"/>
      <c r="AGR433" s="24"/>
      <c r="AGS433" s="24"/>
      <c r="AGT433" s="24"/>
      <c r="AGU433" s="24"/>
      <c r="AGV433" s="24"/>
      <c r="AGW433" s="24"/>
      <c r="AGX433" s="24"/>
      <c r="AGY433" s="24"/>
      <c r="AGZ433" s="24"/>
      <c r="AHD433" s="3"/>
      <c r="AHE433" s="31"/>
      <c r="AHF433" s="5"/>
      <c r="AHG433" s="9"/>
      <c r="AHJ433" s="2"/>
      <c r="AHM433" s="24"/>
      <c r="AHN433" s="24"/>
      <c r="AHO433" s="31"/>
      <c r="AHP433" s="24"/>
      <c r="AHQ433" s="24"/>
      <c r="AHR433" s="24"/>
      <c r="AHS433" s="24"/>
      <c r="AHT433" s="24"/>
      <c r="AHU433" s="24"/>
      <c r="AHV433" s="24"/>
      <c r="AHW433" s="24"/>
      <c r="AHX433" s="24"/>
      <c r="AHY433" s="24"/>
      <c r="AHZ433" s="24"/>
      <c r="AIA433" s="24"/>
      <c r="AIB433" s="24"/>
      <c r="AIC433" s="24"/>
      <c r="AID433" s="24"/>
      <c r="AIH433" s="3"/>
      <c r="AII433" s="31"/>
      <c r="AIJ433" s="5"/>
      <c r="AIK433" s="9"/>
      <c r="AIN433" s="2"/>
      <c r="AIQ433" s="24"/>
      <c r="AIR433" s="24"/>
      <c r="AIS433" s="31"/>
      <c r="AIT433" s="24"/>
      <c r="AIU433" s="24"/>
      <c r="AIV433" s="24"/>
      <c r="AIW433" s="24"/>
      <c r="AIX433" s="24"/>
      <c r="AIY433" s="24"/>
      <c r="AIZ433" s="24"/>
      <c r="AJA433" s="24"/>
      <c r="AJB433" s="24"/>
      <c r="AJC433" s="24"/>
      <c r="AJD433" s="24"/>
      <c r="AJE433" s="24"/>
      <c r="AJF433" s="24"/>
      <c r="AJG433" s="24"/>
      <c r="AJH433" s="24"/>
      <c r="AJL433" s="3"/>
      <c r="AJM433" s="31"/>
      <c r="AJN433" s="5"/>
      <c r="AJO433" s="9"/>
      <c r="AJR433" s="2"/>
      <c r="AJU433" s="24"/>
      <c r="AJV433" s="24"/>
      <c r="AJW433" s="31"/>
      <c r="AJX433" s="24"/>
      <c r="AJY433" s="24"/>
      <c r="AJZ433" s="24"/>
      <c r="AKA433" s="24"/>
      <c r="AKB433" s="24"/>
      <c r="AKC433" s="24"/>
      <c r="AKD433" s="24"/>
      <c r="AKE433" s="24"/>
      <c r="AKF433" s="24"/>
      <c r="AKG433" s="24"/>
      <c r="AKH433" s="24"/>
      <c r="AKI433" s="24"/>
      <c r="AKJ433" s="24"/>
      <c r="AKK433" s="24"/>
      <c r="AKL433" s="24"/>
      <c r="AKP433" s="3"/>
      <c r="AKQ433" s="31"/>
      <c r="AKR433" s="5"/>
      <c r="AKS433" s="9"/>
      <c r="AKV433" s="2"/>
      <c r="AKY433" s="24"/>
      <c r="AKZ433" s="24"/>
      <c r="ALA433" s="31"/>
      <c r="ALB433" s="24"/>
      <c r="ALC433" s="24"/>
      <c r="ALD433" s="24"/>
      <c r="ALE433" s="24"/>
      <c r="ALF433" s="24"/>
      <c r="ALG433" s="24"/>
      <c r="ALH433" s="24"/>
      <c r="ALI433" s="24"/>
      <c r="ALJ433" s="24"/>
      <c r="ALK433" s="24"/>
      <c r="ALL433" s="24"/>
      <c r="ALM433" s="24"/>
      <c r="ALN433" s="24"/>
      <c r="ALO433" s="24"/>
      <c r="ALP433" s="24"/>
      <c r="ALT433" s="3"/>
      <c r="ALU433" s="31"/>
      <c r="ALV433" s="5"/>
      <c r="ALW433" s="9"/>
      <c r="ALZ433" s="2"/>
      <c r="AMC433" s="24"/>
      <c r="AMD433" s="24"/>
      <c r="AME433" s="31"/>
      <c r="AMF433" s="24"/>
      <c r="AMG433" s="24"/>
      <c r="AMH433" s="24"/>
      <c r="AMI433" s="24"/>
      <c r="AMJ433" s="24"/>
      <c r="AMK433" s="24"/>
      <c r="AML433" s="24"/>
      <c r="AMM433" s="24"/>
      <c r="AMN433" s="24"/>
      <c r="AMO433" s="24"/>
      <c r="AMP433" s="24"/>
      <c r="AMQ433" s="24"/>
      <c r="AMR433" s="24"/>
      <c r="AMS433" s="24"/>
      <c r="AMT433" s="24"/>
      <c r="AMX433" s="3"/>
      <c r="AMY433" s="31"/>
      <c r="AMZ433" s="5"/>
      <c r="ANA433" s="9"/>
      <c r="AND433" s="2"/>
      <c r="ANG433" s="24"/>
      <c r="ANH433" s="24"/>
      <c r="ANI433" s="31"/>
      <c r="ANJ433" s="24"/>
      <c r="ANK433" s="24"/>
      <c r="ANL433" s="24"/>
      <c r="ANM433" s="24"/>
      <c r="ANN433" s="24"/>
      <c r="ANO433" s="24"/>
      <c r="ANP433" s="24"/>
      <c r="ANQ433" s="24"/>
      <c r="ANR433" s="24"/>
      <c r="ANS433" s="24"/>
      <c r="ANT433" s="24"/>
      <c r="ANU433" s="24"/>
      <c r="ANV433" s="24"/>
      <c r="ANW433" s="24"/>
      <c r="ANX433" s="24"/>
      <c r="AOB433" s="3"/>
      <c r="AOC433" s="31"/>
      <c r="AOD433" s="5"/>
      <c r="AOE433" s="9"/>
      <c r="AOH433" s="2"/>
      <c r="AOK433" s="24"/>
      <c r="AOL433" s="24"/>
      <c r="AOM433" s="31"/>
      <c r="AON433" s="24"/>
      <c r="AOO433" s="24"/>
      <c r="AOP433" s="24"/>
      <c r="AOQ433" s="24"/>
      <c r="AOR433" s="24"/>
      <c r="AOS433" s="24"/>
      <c r="AOT433" s="24"/>
      <c r="AOU433" s="24"/>
      <c r="AOV433" s="24"/>
      <c r="AOW433" s="24"/>
      <c r="AOX433" s="24"/>
      <c r="AOY433" s="24"/>
      <c r="AOZ433" s="24"/>
      <c r="APA433" s="24"/>
      <c r="APB433" s="24"/>
      <c r="APF433" s="3"/>
      <c r="APG433" s="31"/>
      <c r="APH433" s="5"/>
      <c r="API433" s="9"/>
      <c r="APL433" s="2"/>
      <c r="APO433" s="24"/>
      <c r="APP433" s="24"/>
      <c r="APQ433" s="31"/>
      <c r="APR433" s="24"/>
      <c r="APS433" s="24"/>
      <c r="APT433" s="24"/>
      <c r="APU433" s="24"/>
      <c r="APV433" s="24"/>
      <c r="APW433" s="24"/>
      <c r="APX433" s="24"/>
      <c r="APY433" s="24"/>
      <c r="APZ433" s="24"/>
      <c r="AQA433" s="24"/>
      <c r="AQB433" s="24"/>
      <c r="AQC433" s="24"/>
      <c r="AQD433" s="24"/>
      <c r="AQE433" s="24"/>
      <c r="AQF433" s="24"/>
      <c r="AQJ433" s="3"/>
      <c r="AQK433" s="31"/>
      <c r="AQL433" s="5"/>
      <c r="AQM433" s="9"/>
      <c r="AQP433" s="2"/>
      <c r="AQS433" s="24"/>
      <c r="AQT433" s="24"/>
      <c r="AQU433" s="31"/>
      <c r="AQV433" s="24"/>
      <c r="AQW433" s="24"/>
      <c r="AQX433" s="24"/>
      <c r="AQY433" s="24"/>
      <c r="AQZ433" s="24"/>
      <c r="ARA433" s="24"/>
      <c r="ARB433" s="24"/>
      <c r="ARC433" s="24"/>
      <c r="ARD433" s="24"/>
      <c r="ARE433" s="24"/>
      <c r="ARF433" s="24"/>
      <c r="ARG433" s="24"/>
      <c r="ARH433" s="24"/>
      <c r="ARI433" s="24"/>
      <c r="ARJ433" s="24"/>
      <c r="ARN433" s="3"/>
      <c r="ARO433" s="31"/>
      <c r="ARP433" s="5"/>
      <c r="ARQ433" s="9"/>
      <c r="ART433" s="2"/>
      <c r="ARW433" s="24"/>
      <c r="ARX433" s="24"/>
      <c r="ARY433" s="31"/>
      <c r="ARZ433" s="24"/>
      <c r="ASA433" s="24"/>
      <c r="ASB433" s="24"/>
      <c r="ASC433" s="24"/>
      <c r="ASD433" s="24"/>
      <c r="ASE433" s="24"/>
      <c r="ASF433" s="24"/>
      <c r="ASG433" s="24"/>
      <c r="ASH433" s="24"/>
      <c r="ASI433" s="24"/>
      <c r="ASJ433" s="24"/>
      <c r="ASK433" s="24"/>
      <c r="ASL433" s="24"/>
      <c r="ASM433" s="24"/>
      <c r="ASN433" s="24"/>
      <c r="ASR433" s="3"/>
      <c r="ASS433" s="31"/>
      <c r="AST433" s="5"/>
      <c r="ASU433" s="9"/>
      <c r="ASX433" s="2"/>
      <c r="ATA433" s="24"/>
      <c r="ATB433" s="24"/>
      <c r="ATC433" s="31"/>
      <c r="ATD433" s="24"/>
      <c r="ATE433" s="24"/>
      <c r="ATF433" s="24"/>
      <c r="ATG433" s="24"/>
      <c r="ATH433" s="24"/>
      <c r="ATI433" s="24"/>
      <c r="ATJ433" s="24"/>
      <c r="ATK433" s="24"/>
      <c r="ATL433" s="24"/>
      <c r="ATM433" s="24"/>
      <c r="ATN433" s="24"/>
      <c r="ATO433" s="24"/>
      <c r="ATP433" s="24"/>
      <c r="ATQ433" s="24"/>
      <c r="ATR433" s="24"/>
      <c r="ATV433" s="3"/>
      <c r="ATW433" s="31"/>
      <c r="ATX433" s="5"/>
      <c r="ATY433" s="9"/>
      <c r="AUB433" s="2"/>
      <c r="AUE433" s="24"/>
      <c r="AUF433" s="24"/>
      <c r="AUG433" s="31"/>
      <c r="AUH433" s="24"/>
      <c r="AUI433" s="24"/>
      <c r="AUJ433" s="24"/>
      <c r="AUK433" s="24"/>
      <c r="AUL433" s="24"/>
      <c r="AUM433" s="24"/>
      <c r="AUN433" s="24"/>
      <c r="AUO433" s="24"/>
      <c r="AUP433" s="24"/>
      <c r="AUQ433" s="24"/>
      <c r="AUR433" s="24"/>
      <c r="AUS433" s="24"/>
      <c r="AUT433" s="24"/>
      <c r="AUU433" s="24"/>
      <c r="AUV433" s="24"/>
      <c r="AUZ433" s="3"/>
      <c r="AVA433" s="31"/>
      <c r="AVB433" s="5"/>
      <c r="AVC433" s="9"/>
      <c r="AVF433" s="2"/>
      <c r="AVI433" s="24"/>
      <c r="AVJ433" s="24"/>
      <c r="AVK433" s="31"/>
      <c r="AVL433" s="24"/>
      <c r="AVM433" s="24"/>
      <c r="AVN433" s="24"/>
      <c r="AVO433" s="24"/>
      <c r="AVP433" s="24"/>
      <c r="AVQ433" s="24"/>
      <c r="AVR433" s="24"/>
      <c r="AVS433" s="24"/>
      <c r="AVT433" s="24"/>
      <c r="AVU433" s="24"/>
      <c r="AVV433" s="24"/>
      <c r="AVW433" s="24"/>
      <c r="AVX433" s="24"/>
      <c r="AVY433" s="24"/>
      <c r="AVZ433" s="24"/>
      <c r="AWD433" s="3"/>
      <c r="AWE433" s="31"/>
      <c r="AWF433" s="5"/>
      <c r="AWG433" s="9"/>
      <c r="AWJ433" s="2"/>
      <c r="AWM433" s="24"/>
      <c r="AWN433" s="24"/>
      <c r="AWO433" s="31"/>
      <c r="AWP433" s="24"/>
      <c r="AWQ433" s="24"/>
      <c r="AWR433" s="24"/>
      <c r="AWS433" s="24"/>
      <c r="AWT433" s="24"/>
      <c r="AWU433" s="24"/>
      <c r="AWV433" s="24"/>
      <c r="AWW433" s="24"/>
      <c r="AWX433" s="24"/>
      <c r="AWY433" s="24"/>
      <c r="AWZ433" s="24"/>
      <c r="AXA433" s="24"/>
      <c r="AXB433" s="24"/>
      <c r="AXC433" s="24"/>
      <c r="AXD433" s="24"/>
      <c r="AXH433" s="3"/>
      <c r="AXI433" s="31"/>
      <c r="AXJ433" s="5"/>
      <c r="AXK433" s="9"/>
      <c r="AXN433" s="2"/>
      <c r="AXQ433" s="24"/>
      <c r="AXR433" s="24"/>
      <c r="AXS433" s="31"/>
      <c r="AXT433" s="24"/>
      <c r="AXU433" s="24"/>
      <c r="AXV433" s="24"/>
      <c r="AXW433" s="24"/>
      <c r="AXX433" s="24"/>
      <c r="AXY433" s="24"/>
      <c r="AXZ433" s="24"/>
      <c r="AYA433" s="24"/>
      <c r="AYB433" s="24"/>
      <c r="AYC433" s="24"/>
      <c r="AYD433" s="24"/>
      <c r="AYE433" s="24"/>
      <c r="AYF433" s="24"/>
      <c r="AYG433" s="24"/>
      <c r="AYH433" s="24"/>
      <c r="AYL433" s="3"/>
      <c r="AYM433" s="31"/>
      <c r="AYN433" s="5"/>
      <c r="AYO433" s="9"/>
      <c r="AYR433" s="2"/>
      <c r="AYU433" s="24"/>
      <c r="AYV433" s="24"/>
      <c r="AYW433" s="31"/>
      <c r="AYX433" s="24"/>
      <c r="AYY433" s="24"/>
      <c r="AYZ433" s="24"/>
      <c r="AZA433" s="24"/>
      <c r="AZB433" s="24"/>
      <c r="AZC433" s="24"/>
      <c r="AZD433" s="24"/>
      <c r="AZE433" s="24"/>
      <c r="AZF433" s="24"/>
      <c r="AZG433" s="24"/>
      <c r="AZH433" s="24"/>
      <c r="AZI433" s="24"/>
      <c r="AZJ433" s="24"/>
      <c r="AZK433" s="24"/>
      <c r="AZL433" s="24"/>
      <c r="AZP433" s="3"/>
      <c r="AZQ433" s="31"/>
      <c r="AZR433" s="5"/>
      <c r="AZS433" s="9"/>
      <c r="AZV433" s="2"/>
      <c r="AZY433" s="24"/>
      <c r="AZZ433" s="24"/>
      <c r="BAA433" s="31"/>
      <c r="BAB433" s="24"/>
      <c r="BAC433" s="24"/>
      <c r="BAD433" s="24"/>
      <c r="BAE433" s="24"/>
      <c r="BAF433" s="24"/>
      <c r="BAG433" s="24"/>
      <c r="BAH433" s="24"/>
      <c r="BAI433" s="24"/>
      <c r="BAJ433" s="24"/>
      <c r="BAK433" s="24"/>
      <c r="BAL433" s="24"/>
      <c r="BAM433" s="24"/>
      <c r="BAN433" s="24"/>
      <c r="BAO433" s="24"/>
      <c r="BAP433" s="24"/>
      <c r="BAT433" s="3"/>
      <c r="BAU433" s="31"/>
      <c r="BAV433" s="5"/>
      <c r="BAW433" s="9"/>
      <c r="BAZ433" s="2"/>
      <c r="BBC433" s="24"/>
      <c r="BBD433" s="24"/>
      <c r="BBE433" s="31"/>
      <c r="BBF433" s="24"/>
      <c r="BBG433" s="24"/>
      <c r="BBH433" s="24"/>
      <c r="BBI433" s="24"/>
      <c r="BBJ433" s="24"/>
      <c r="BBK433" s="24"/>
      <c r="BBL433" s="24"/>
      <c r="BBM433" s="24"/>
      <c r="BBN433" s="24"/>
      <c r="BBO433" s="24"/>
      <c r="BBP433" s="24"/>
      <c r="BBQ433" s="24"/>
      <c r="BBR433" s="24"/>
      <c r="BBS433" s="24"/>
      <c r="BBT433" s="24"/>
      <c r="BBX433" s="3"/>
      <c r="BBY433" s="31"/>
      <c r="BBZ433" s="5"/>
      <c r="BCA433" s="9"/>
      <c r="BCD433" s="2"/>
      <c r="BCG433" s="24"/>
      <c r="BCH433" s="24"/>
      <c r="BCI433" s="31"/>
      <c r="BCJ433" s="24"/>
      <c r="BCK433" s="24"/>
      <c r="BCL433" s="24"/>
      <c r="BCM433" s="24"/>
      <c r="BCN433" s="24"/>
      <c r="BCO433" s="24"/>
      <c r="BCP433" s="24"/>
      <c r="BCQ433" s="24"/>
      <c r="BCR433" s="24"/>
      <c r="BCS433" s="24"/>
      <c r="BCT433" s="24"/>
      <c r="BCU433" s="24"/>
      <c r="BCV433" s="24"/>
      <c r="BCW433" s="24"/>
      <c r="BCX433" s="24"/>
      <c r="BDB433" s="3"/>
      <c r="BDC433" s="31"/>
      <c r="BDD433" s="5"/>
      <c r="BDE433" s="9"/>
      <c r="BDH433" s="2"/>
      <c r="BDK433" s="24"/>
      <c r="BDL433" s="24"/>
      <c r="BDM433" s="31"/>
      <c r="BDN433" s="24"/>
      <c r="BDO433" s="24"/>
      <c r="BDP433" s="24"/>
      <c r="BDQ433" s="24"/>
      <c r="BDR433" s="24"/>
      <c r="BDS433" s="24"/>
      <c r="BDT433" s="24"/>
      <c r="BDU433" s="24"/>
      <c r="BDV433" s="24"/>
      <c r="BDW433" s="24"/>
      <c r="BDX433" s="24"/>
      <c r="BDY433" s="24"/>
      <c r="BDZ433" s="24"/>
      <c r="BEA433" s="24"/>
      <c r="BEB433" s="24"/>
      <c r="BEF433" s="3"/>
      <c r="BEG433" s="31"/>
      <c r="BEH433" s="5"/>
      <c r="BEI433" s="9"/>
      <c r="BEL433" s="2"/>
      <c r="BEO433" s="24"/>
      <c r="BEP433" s="24"/>
      <c r="BEQ433" s="31"/>
      <c r="BER433" s="24"/>
      <c r="BES433" s="24"/>
      <c r="BET433" s="24"/>
      <c r="BEU433" s="24"/>
      <c r="BEV433" s="24"/>
      <c r="BEW433" s="24"/>
      <c r="BEX433" s="24"/>
      <c r="BEY433" s="24"/>
      <c r="BEZ433" s="24"/>
      <c r="BFA433" s="24"/>
      <c r="BFB433" s="24"/>
      <c r="BFC433" s="24"/>
      <c r="BFD433" s="24"/>
      <c r="BFE433" s="24"/>
      <c r="BFF433" s="24"/>
      <c r="BFJ433" s="3"/>
      <c r="BFK433" s="31"/>
      <c r="BFL433" s="5"/>
      <c r="BFM433" s="9"/>
      <c r="BFP433" s="2"/>
      <c r="BFS433" s="24"/>
      <c r="BFT433" s="24"/>
      <c r="BFU433" s="31"/>
      <c r="BFV433" s="24"/>
      <c r="BFW433" s="24"/>
      <c r="BFX433" s="24"/>
      <c r="BFY433" s="24"/>
      <c r="BFZ433" s="24"/>
      <c r="BGA433" s="24"/>
      <c r="BGB433" s="24"/>
      <c r="BGC433" s="24"/>
      <c r="BGD433" s="24"/>
      <c r="BGE433" s="24"/>
      <c r="BGF433" s="24"/>
      <c r="BGG433" s="24"/>
      <c r="BGH433" s="24"/>
      <c r="BGI433" s="24"/>
      <c r="BGJ433" s="24"/>
      <c r="BGN433" s="3"/>
      <c r="BGO433" s="31"/>
      <c r="BGP433" s="5"/>
      <c r="BGQ433" s="9"/>
      <c r="BGT433" s="2"/>
      <c r="BGW433" s="24"/>
      <c r="BGX433" s="24"/>
      <c r="BGY433" s="31"/>
      <c r="BGZ433" s="24"/>
      <c r="BHA433" s="24"/>
      <c r="BHB433" s="24"/>
      <c r="BHC433" s="24"/>
      <c r="BHD433" s="24"/>
      <c r="BHE433" s="24"/>
      <c r="BHF433" s="24"/>
      <c r="BHG433" s="24"/>
      <c r="BHH433" s="24"/>
      <c r="BHI433" s="24"/>
      <c r="BHJ433" s="24"/>
      <c r="BHK433" s="24"/>
      <c r="BHL433" s="24"/>
      <c r="BHM433" s="24"/>
      <c r="BHN433" s="24"/>
      <c r="BHR433" s="3"/>
      <c r="BHS433" s="31"/>
      <c r="BHT433" s="5"/>
      <c r="BHU433" s="9"/>
      <c r="BHX433" s="2"/>
      <c r="BIA433" s="24"/>
      <c r="BIB433" s="24"/>
      <c r="BIC433" s="31"/>
      <c r="BID433" s="24"/>
      <c r="BIE433" s="24"/>
      <c r="BIF433" s="24"/>
      <c r="BIG433" s="24"/>
      <c r="BIH433" s="24"/>
      <c r="BII433" s="24"/>
      <c r="BIJ433" s="24"/>
      <c r="BIK433" s="24"/>
      <c r="BIL433" s="24"/>
      <c r="BIM433" s="24"/>
      <c r="BIN433" s="24"/>
      <c r="BIO433" s="24"/>
      <c r="BIP433" s="24"/>
      <c r="BIQ433" s="24"/>
      <c r="BIR433" s="24"/>
      <c r="BIV433" s="3"/>
      <c r="BIW433" s="31"/>
      <c r="BIX433" s="5"/>
      <c r="BIY433" s="9"/>
      <c r="BJB433" s="2"/>
      <c r="BJE433" s="24"/>
      <c r="BJF433" s="24"/>
      <c r="BJG433" s="31"/>
      <c r="BJH433" s="24"/>
      <c r="BJI433" s="24"/>
      <c r="BJJ433" s="24"/>
      <c r="BJK433" s="24"/>
      <c r="BJL433" s="24"/>
      <c r="BJM433" s="24"/>
      <c r="BJN433" s="24"/>
      <c r="BJO433" s="24"/>
      <c r="BJP433" s="24"/>
      <c r="BJQ433" s="24"/>
      <c r="BJR433" s="24"/>
      <c r="BJS433" s="24"/>
      <c r="BJT433" s="24"/>
      <c r="BJU433" s="24"/>
      <c r="BJV433" s="24"/>
      <c r="BJZ433" s="3"/>
      <c r="BKA433" s="31"/>
      <c r="BKB433" s="5"/>
      <c r="BKC433" s="9"/>
      <c r="BKF433" s="2"/>
      <c r="BKI433" s="24"/>
      <c r="BKJ433" s="24"/>
      <c r="BKK433" s="31"/>
      <c r="BKL433" s="24"/>
      <c r="BKM433" s="24"/>
      <c r="BKN433" s="24"/>
      <c r="BKO433" s="24"/>
      <c r="BKP433" s="24"/>
      <c r="BKQ433" s="24"/>
      <c r="BKR433" s="24"/>
      <c r="BKS433" s="24"/>
      <c r="BKT433" s="24"/>
      <c r="BKU433" s="24"/>
      <c r="BKV433" s="24"/>
      <c r="BKW433" s="24"/>
      <c r="BKX433" s="24"/>
      <c r="BKY433" s="24"/>
      <c r="BKZ433" s="24"/>
      <c r="BLD433" s="3"/>
      <c r="BLE433" s="31"/>
      <c r="BLF433" s="5"/>
      <c r="BLG433" s="9"/>
      <c r="BLJ433" s="2"/>
      <c r="BLM433" s="24"/>
      <c r="BLN433" s="24"/>
      <c r="BLO433" s="31"/>
      <c r="BLP433" s="24"/>
      <c r="BLQ433" s="24"/>
      <c r="BLR433" s="24"/>
      <c r="BLS433" s="24"/>
      <c r="BLT433" s="24"/>
      <c r="BLU433" s="24"/>
      <c r="BLV433" s="24"/>
      <c r="BLW433" s="24"/>
      <c r="BLX433" s="24"/>
      <c r="BLY433" s="24"/>
      <c r="BLZ433" s="24"/>
      <c r="BMA433" s="24"/>
      <c r="BMB433" s="24"/>
      <c r="BMC433" s="24"/>
      <c r="BMD433" s="24"/>
      <c r="BMH433" s="3"/>
      <c r="BMI433" s="31"/>
      <c r="BMJ433" s="5"/>
      <c r="BMK433" s="9"/>
      <c r="BMN433" s="2"/>
      <c r="BMQ433" s="24"/>
      <c r="BMR433" s="24"/>
      <c r="BMS433" s="31"/>
      <c r="BMT433" s="24"/>
      <c r="BMU433" s="24"/>
      <c r="BMV433" s="24"/>
      <c r="BMW433" s="24"/>
      <c r="BMX433" s="24"/>
      <c r="BMY433" s="24"/>
      <c r="BMZ433" s="24"/>
      <c r="BNA433" s="24"/>
      <c r="BNB433" s="24"/>
      <c r="BNC433" s="24"/>
      <c r="BND433" s="24"/>
      <c r="BNE433" s="24"/>
      <c r="BNF433" s="24"/>
      <c r="BNG433" s="24"/>
      <c r="BNH433" s="24"/>
      <c r="BNL433" s="3"/>
      <c r="BNM433" s="31"/>
      <c r="BNN433" s="5"/>
      <c r="BNO433" s="9"/>
      <c r="BNR433" s="2"/>
      <c r="BNU433" s="24"/>
      <c r="BNV433" s="24"/>
      <c r="BNW433" s="31"/>
      <c r="BNX433" s="24"/>
      <c r="BNY433" s="24"/>
      <c r="BNZ433" s="24"/>
      <c r="BOA433" s="24"/>
      <c r="BOB433" s="24"/>
      <c r="BOC433" s="24"/>
      <c r="BOD433" s="24"/>
      <c r="BOE433" s="24"/>
      <c r="BOF433" s="24"/>
      <c r="BOG433" s="24"/>
      <c r="BOH433" s="24"/>
      <c r="BOI433" s="24"/>
      <c r="BOJ433" s="24"/>
      <c r="BOK433" s="24"/>
      <c r="BOL433" s="24"/>
      <c r="BOP433" s="3"/>
      <c r="BOQ433" s="31"/>
      <c r="BOR433" s="5"/>
      <c r="BOS433" s="9"/>
      <c r="BOV433" s="2"/>
      <c r="BOY433" s="24"/>
      <c r="BOZ433" s="24"/>
      <c r="BPA433" s="31"/>
      <c r="BPB433" s="24"/>
      <c r="BPC433" s="24"/>
      <c r="BPD433" s="24"/>
      <c r="BPE433" s="24"/>
      <c r="BPF433" s="24"/>
      <c r="BPG433" s="24"/>
      <c r="BPH433" s="24"/>
      <c r="BPI433" s="24"/>
      <c r="BPJ433" s="24"/>
      <c r="BPK433" s="24"/>
      <c r="BPL433" s="24"/>
      <c r="BPM433" s="24"/>
      <c r="BPN433" s="24"/>
      <c r="BPO433" s="24"/>
      <c r="BPP433" s="24"/>
      <c r="BPT433" s="3"/>
      <c r="BPU433" s="31"/>
      <c r="BPV433" s="5"/>
      <c r="BPW433" s="9"/>
      <c r="BPZ433" s="2"/>
      <c r="BQC433" s="24"/>
      <c r="BQD433" s="24"/>
      <c r="BQE433" s="31"/>
      <c r="BQF433" s="24"/>
      <c r="BQG433" s="24"/>
      <c r="BQH433" s="24"/>
      <c r="BQI433" s="24"/>
      <c r="BQJ433" s="24"/>
      <c r="BQK433" s="24"/>
      <c r="BQL433" s="24"/>
      <c r="BQM433" s="24"/>
      <c r="BQN433" s="24"/>
      <c r="BQO433" s="24"/>
      <c r="BQP433" s="24"/>
      <c r="BQQ433" s="24"/>
      <c r="BQR433" s="24"/>
      <c r="BQS433" s="24"/>
      <c r="BQT433" s="24"/>
      <c r="BQX433" s="3"/>
      <c r="BQY433" s="31"/>
      <c r="BQZ433" s="5"/>
      <c r="BRA433" s="9"/>
      <c r="BRD433" s="2"/>
      <c r="BRG433" s="24"/>
      <c r="BRH433" s="24"/>
      <c r="BRI433" s="31"/>
      <c r="BRJ433" s="24"/>
      <c r="BRK433" s="24"/>
      <c r="BRL433" s="24"/>
      <c r="BRM433" s="24"/>
      <c r="BRN433" s="24"/>
      <c r="BRO433" s="24"/>
      <c r="BRP433" s="24"/>
      <c r="BRQ433" s="24"/>
      <c r="BRR433" s="24"/>
      <c r="BRS433" s="24"/>
      <c r="BRT433" s="24"/>
      <c r="BRU433" s="24"/>
      <c r="BRV433" s="24"/>
      <c r="BRW433" s="24"/>
      <c r="BRX433" s="24"/>
      <c r="BSB433" s="3"/>
      <c r="BSC433" s="31"/>
      <c r="BSD433" s="5"/>
      <c r="BSE433" s="9"/>
      <c r="BSH433" s="2"/>
      <c r="BSK433" s="24"/>
      <c r="BSL433" s="24"/>
      <c r="BSM433" s="31"/>
      <c r="BSN433" s="24"/>
      <c r="BSO433" s="24"/>
      <c r="BSP433" s="24"/>
      <c r="BSQ433" s="24"/>
      <c r="BSR433" s="24"/>
      <c r="BSS433" s="24"/>
      <c r="BST433" s="24"/>
      <c r="BSU433" s="24"/>
      <c r="BSV433" s="24"/>
      <c r="BSW433" s="24"/>
      <c r="BSX433" s="24"/>
      <c r="BSY433" s="24"/>
      <c r="BSZ433" s="24"/>
      <c r="BTA433" s="24"/>
      <c r="BTB433" s="24"/>
      <c r="BTF433" s="3"/>
      <c r="BTG433" s="31"/>
      <c r="BTH433" s="5"/>
      <c r="BTI433" s="9"/>
      <c r="BTL433" s="2"/>
      <c r="BTO433" s="24"/>
      <c r="BTP433" s="24"/>
      <c r="BTQ433" s="31"/>
      <c r="BTR433" s="24"/>
      <c r="BTS433" s="24"/>
      <c r="BTT433" s="24"/>
      <c r="BTU433" s="24"/>
      <c r="BTV433" s="24"/>
      <c r="BTW433" s="24"/>
      <c r="BTX433" s="24"/>
      <c r="BTY433" s="24"/>
      <c r="BTZ433" s="24"/>
      <c r="BUA433" s="24"/>
      <c r="BUB433" s="24"/>
      <c r="BUC433" s="24"/>
      <c r="BUD433" s="24"/>
      <c r="BUE433" s="24"/>
      <c r="BUF433" s="24"/>
      <c r="BUJ433" s="3"/>
      <c r="BUK433" s="31"/>
      <c r="BUL433" s="5"/>
      <c r="BUM433" s="9"/>
      <c r="BUP433" s="2"/>
      <c r="BUS433" s="24"/>
      <c r="BUT433" s="24"/>
      <c r="BUU433" s="31"/>
      <c r="BUV433" s="24"/>
      <c r="BUW433" s="24"/>
      <c r="BUX433" s="24"/>
      <c r="BUY433" s="24"/>
      <c r="BUZ433" s="24"/>
      <c r="BVA433" s="24"/>
      <c r="BVB433" s="24"/>
      <c r="BVC433" s="24"/>
      <c r="BVD433" s="24"/>
      <c r="BVE433" s="24"/>
      <c r="BVF433" s="24"/>
      <c r="BVG433" s="24"/>
      <c r="BVH433" s="24"/>
      <c r="BVI433" s="24"/>
      <c r="BVJ433" s="24"/>
      <c r="BVN433" s="3"/>
      <c r="BVO433" s="31"/>
      <c r="BVP433" s="5"/>
      <c r="BVQ433" s="9"/>
      <c r="BVT433" s="2"/>
      <c r="BVW433" s="24"/>
      <c r="BVX433" s="24"/>
      <c r="BVY433" s="31"/>
      <c r="BVZ433" s="24"/>
      <c r="BWA433" s="24"/>
      <c r="BWB433" s="24"/>
      <c r="BWC433" s="24"/>
      <c r="BWD433" s="24"/>
      <c r="BWE433" s="24"/>
      <c r="BWF433" s="24"/>
      <c r="BWG433" s="24"/>
      <c r="BWH433" s="24"/>
      <c r="BWI433" s="24"/>
      <c r="BWJ433" s="24"/>
      <c r="BWK433" s="24"/>
      <c r="BWL433" s="24"/>
      <c r="BWM433" s="24"/>
      <c r="BWN433" s="24"/>
      <c r="BWR433" s="3"/>
      <c r="BWS433" s="31"/>
      <c r="BWT433" s="5"/>
      <c r="BWU433" s="9"/>
      <c r="BWX433" s="2"/>
      <c r="BXA433" s="24"/>
      <c r="BXB433" s="24"/>
      <c r="BXC433" s="31"/>
      <c r="BXD433" s="24"/>
      <c r="BXE433" s="24"/>
      <c r="BXF433" s="24"/>
      <c r="BXG433" s="24"/>
      <c r="BXH433" s="24"/>
      <c r="BXI433" s="24"/>
      <c r="BXJ433" s="24"/>
      <c r="BXK433" s="24"/>
      <c r="BXL433" s="24"/>
      <c r="BXM433" s="24"/>
      <c r="BXN433" s="24"/>
      <c r="BXO433" s="24"/>
      <c r="BXP433" s="24"/>
      <c r="BXQ433" s="24"/>
      <c r="BXR433" s="24"/>
      <c r="BXV433" s="3"/>
      <c r="BXW433" s="31"/>
      <c r="BXX433" s="5"/>
      <c r="BXY433" s="9"/>
      <c r="BYB433" s="2"/>
      <c r="BYE433" s="24"/>
      <c r="BYF433" s="24"/>
      <c r="BYG433" s="31"/>
      <c r="BYH433" s="24"/>
      <c r="BYI433" s="24"/>
      <c r="BYJ433" s="24"/>
      <c r="BYK433" s="24"/>
      <c r="BYL433" s="24"/>
      <c r="BYM433" s="24"/>
      <c r="BYN433" s="24"/>
      <c r="BYO433" s="24"/>
      <c r="BYP433" s="24"/>
      <c r="BYQ433" s="24"/>
      <c r="BYR433" s="24"/>
      <c r="BYS433" s="24"/>
      <c r="BYT433" s="24"/>
      <c r="BYU433" s="24"/>
      <c r="BYV433" s="24"/>
      <c r="BYZ433" s="3"/>
      <c r="BZA433" s="31"/>
      <c r="BZB433" s="5"/>
      <c r="BZC433" s="9"/>
      <c r="BZF433" s="2"/>
      <c r="BZI433" s="24"/>
      <c r="BZJ433" s="24"/>
      <c r="BZK433" s="31"/>
      <c r="BZL433" s="24"/>
      <c r="BZM433" s="24"/>
      <c r="BZN433" s="24"/>
      <c r="BZO433" s="24"/>
      <c r="BZP433" s="24"/>
      <c r="BZQ433" s="24"/>
      <c r="BZR433" s="24"/>
      <c r="BZS433" s="24"/>
      <c r="BZT433" s="24"/>
      <c r="BZU433" s="24"/>
      <c r="BZV433" s="24"/>
      <c r="BZW433" s="24"/>
      <c r="BZX433" s="24"/>
      <c r="BZY433" s="24"/>
      <c r="BZZ433" s="24"/>
      <c r="CAD433" s="3"/>
      <c r="CAE433" s="31"/>
      <c r="CAF433" s="5"/>
      <c r="CAG433" s="9"/>
      <c r="CAJ433" s="2"/>
      <c r="CAM433" s="24"/>
      <c r="CAN433" s="24"/>
      <c r="CAO433" s="31"/>
      <c r="CAP433" s="24"/>
      <c r="CAQ433" s="24"/>
      <c r="CAR433" s="24"/>
      <c r="CAS433" s="24"/>
      <c r="CAT433" s="24"/>
      <c r="CAU433" s="24"/>
      <c r="CAV433" s="24"/>
      <c r="CAW433" s="24"/>
      <c r="CAX433" s="24"/>
      <c r="CAY433" s="24"/>
      <c r="CAZ433" s="24"/>
      <c r="CBA433" s="24"/>
      <c r="CBB433" s="24"/>
      <c r="CBC433" s="24"/>
      <c r="CBD433" s="24"/>
      <c r="CBH433" s="3"/>
      <c r="CBI433" s="31"/>
      <c r="CBJ433" s="5"/>
      <c r="CBK433" s="9"/>
      <c r="CBN433" s="2"/>
      <c r="CBQ433" s="24"/>
      <c r="CBR433" s="24"/>
      <c r="CBS433" s="31"/>
      <c r="CBT433" s="24"/>
      <c r="CBU433" s="24"/>
      <c r="CBV433" s="24"/>
      <c r="CBW433" s="24"/>
      <c r="CBX433" s="24"/>
      <c r="CBY433" s="24"/>
      <c r="CBZ433" s="24"/>
      <c r="CCA433" s="24"/>
      <c r="CCB433" s="24"/>
      <c r="CCC433" s="24"/>
      <c r="CCD433" s="24"/>
      <c r="CCE433" s="24"/>
      <c r="CCF433" s="24"/>
      <c r="CCG433" s="24"/>
      <c r="CCH433" s="24"/>
      <c r="CCL433" s="3"/>
      <c r="CCM433" s="31"/>
      <c r="CCN433" s="5"/>
      <c r="CCO433" s="9"/>
      <c r="CCR433" s="2"/>
      <c r="CCU433" s="24"/>
      <c r="CCV433" s="24"/>
      <c r="CCW433" s="31"/>
      <c r="CCX433" s="24"/>
      <c r="CCY433" s="24"/>
      <c r="CCZ433" s="24"/>
      <c r="CDA433" s="24"/>
      <c r="CDB433" s="24"/>
      <c r="CDC433" s="24"/>
      <c r="CDD433" s="24"/>
      <c r="CDE433" s="24"/>
      <c r="CDF433" s="24"/>
      <c r="CDG433" s="24"/>
      <c r="CDH433" s="24"/>
      <c r="CDI433" s="24"/>
      <c r="CDJ433" s="24"/>
      <c r="CDK433" s="24"/>
      <c r="CDL433" s="24"/>
      <c r="CDP433" s="3"/>
      <c r="CDQ433" s="31"/>
      <c r="CDR433" s="5"/>
      <c r="CDS433" s="9"/>
      <c r="CDV433" s="2"/>
      <c r="CDY433" s="24"/>
      <c r="CDZ433" s="24"/>
      <c r="CEA433" s="31"/>
      <c r="CEB433" s="24"/>
      <c r="CEC433" s="24"/>
      <c r="CED433" s="24"/>
      <c r="CEE433" s="24"/>
      <c r="CEF433" s="24"/>
      <c r="CEG433" s="24"/>
      <c r="CEH433" s="24"/>
      <c r="CEI433" s="24"/>
      <c r="CEJ433" s="24"/>
      <c r="CEK433" s="24"/>
      <c r="CEL433" s="24"/>
      <c r="CEM433" s="24"/>
      <c r="CEN433" s="24"/>
      <c r="CEO433" s="24"/>
      <c r="CEP433" s="24"/>
      <c r="CET433" s="3"/>
      <c r="CEU433" s="31"/>
      <c r="CEV433" s="5"/>
      <c r="CEW433" s="9"/>
      <c r="CEZ433" s="2"/>
      <c r="CFC433" s="24"/>
      <c r="CFD433" s="24"/>
      <c r="CFE433" s="31"/>
      <c r="CFF433" s="24"/>
      <c r="CFG433" s="24"/>
      <c r="CFH433" s="24"/>
      <c r="CFI433" s="24"/>
      <c r="CFJ433" s="24"/>
      <c r="CFK433" s="24"/>
      <c r="CFL433" s="24"/>
      <c r="CFM433" s="24"/>
      <c r="CFN433" s="24"/>
      <c r="CFO433" s="24"/>
      <c r="CFP433" s="24"/>
      <c r="CFQ433" s="24"/>
      <c r="CFR433" s="24"/>
      <c r="CFS433" s="24"/>
      <c r="CFT433" s="24"/>
      <c r="CFX433" s="3"/>
      <c r="CFY433" s="31"/>
      <c r="CFZ433" s="5"/>
      <c r="CGA433" s="9"/>
      <c r="CGD433" s="2"/>
      <c r="CGG433" s="24"/>
      <c r="CGH433" s="24"/>
      <c r="CGI433" s="31"/>
      <c r="CGJ433" s="24"/>
      <c r="CGK433" s="24"/>
      <c r="CGL433" s="24"/>
      <c r="CGM433" s="24"/>
      <c r="CGN433" s="24"/>
      <c r="CGO433" s="24"/>
      <c r="CGP433" s="24"/>
      <c r="CGQ433" s="24"/>
      <c r="CGR433" s="24"/>
      <c r="CGS433" s="24"/>
      <c r="CGT433" s="24"/>
      <c r="CGU433" s="24"/>
      <c r="CGV433" s="24"/>
      <c r="CGW433" s="24"/>
      <c r="CGX433" s="24"/>
      <c r="CHB433" s="3"/>
      <c r="CHC433" s="31"/>
      <c r="CHD433" s="5"/>
      <c r="CHE433" s="9"/>
      <c r="CHH433" s="2"/>
      <c r="CHK433" s="24"/>
      <c r="CHL433" s="24"/>
      <c r="CHM433" s="31"/>
      <c r="CHN433" s="24"/>
      <c r="CHO433" s="24"/>
      <c r="CHP433" s="24"/>
      <c r="CHQ433" s="24"/>
      <c r="CHR433" s="24"/>
      <c r="CHS433" s="24"/>
      <c r="CHT433" s="24"/>
      <c r="CHU433" s="24"/>
      <c r="CHV433" s="24"/>
      <c r="CHW433" s="24"/>
      <c r="CHX433" s="24"/>
      <c r="CHY433" s="24"/>
      <c r="CHZ433" s="24"/>
      <c r="CIA433" s="24"/>
      <c r="CIB433" s="24"/>
      <c r="CIF433" s="3"/>
      <c r="CIG433" s="31"/>
      <c r="CIH433" s="5"/>
      <c r="CII433" s="9"/>
      <c r="CIL433" s="2"/>
      <c r="CIO433" s="24"/>
      <c r="CIP433" s="24"/>
      <c r="CIQ433" s="31"/>
      <c r="CIR433" s="24"/>
      <c r="CIS433" s="24"/>
      <c r="CIT433" s="24"/>
      <c r="CIU433" s="24"/>
      <c r="CIV433" s="24"/>
      <c r="CIW433" s="24"/>
      <c r="CIX433" s="24"/>
      <c r="CIY433" s="24"/>
      <c r="CIZ433" s="24"/>
      <c r="CJA433" s="24"/>
      <c r="CJB433" s="24"/>
      <c r="CJC433" s="24"/>
      <c r="CJD433" s="24"/>
      <c r="CJE433" s="24"/>
      <c r="CJF433" s="24"/>
      <c r="CJJ433" s="3"/>
      <c r="CJK433" s="31"/>
      <c r="CJL433" s="5"/>
      <c r="CJM433" s="9"/>
      <c r="CJP433" s="2"/>
      <c r="CJS433" s="24"/>
      <c r="CJT433" s="24"/>
      <c r="CJU433" s="31"/>
      <c r="CJV433" s="24"/>
      <c r="CJW433" s="24"/>
      <c r="CJX433" s="24"/>
      <c r="CJY433" s="24"/>
      <c r="CJZ433" s="24"/>
      <c r="CKA433" s="24"/>
      <c r="CKB433" s="24"/>
      <c r="CKC433" s="24"/>
      <c r="CKD433" s="24"/>
      <c r="CKE433" s="24"/>
      <c r="CKF433" s="24"/>
      <c r="CKG433" s="24"/>
      <c r="CKH433" s="24"/>
      <c r="CKI433" s="24"/>
      <c r="CKJ433" s="24"/>
      <c r="CKN433" s="3"/>
      <c r="CKO433" s="31"/>
      <c r="CKP433" s="5"/>
      <c r="CKQ433" s="9"/>
      <c r="CKT433" s="2"/>
      <c r="CKW433" s="24"/>
      <c r="CKX433" s="24"/>
      <c r="CKY433" s="31"/>
      <c r="CKZ433" s="24"/>
      <c r="CLA433" s="24"/>
      <c r="CLB433" s="24"/>
      <c r="CLC433" s="24"/>
      <c r="CLD433" s="24"/>
      <c r="CLE433" s="24"/>
      <c r="CLF433" s="24"/>
      <c r="CLG433" s="24"/>
      <c r="CLH433" s="24"/>
      <c r="CLI433" s="24"/>
      <c r="CLJ433" s="24"/>
      <c r="CLK433" s="24"/>
      <c r="CLL433" s="24"/>
      <c r="CLM433" s="24"/>
      <c r="CLN433" s="24"/>
      <c r="CLR433" s="3"/>
      <c r="CLS433" s="31"/>
      <c r="CLT433" s="5"/>
      <c r="CLU433" s="9"/>
      <c r="CLX433" s="2"/>
      <c r="CMA433" s="24"/>
      <c r="CMB433" s="24"/>
      <c r="CMC433" s="31"/>
      <c r="CMD433" s="24"/>
      <c r="CME433" s="24"/>
      <c r="CMF433" s="24"/>
      <c r="CMG433" s="24"/>
      <c r="CMH433" s="24"/>
      <c r="CMI433" s="24"/>
      <c r="CMJ433" s="24"/>
      <c r="CMK433" s="24"/>
      <c r="CML433" s="24"/>
      <c r="CMM433" s="24"/>
      <c r="CMN433" s="24"/>
      <c r="CMO433" s="24"/>
      <c r="CMP433" s="24"/>
      <c r="CMQ433" s="24"/>
      <c r="CMR433" s="24"/>
      <c r="CMV433" s="3"/>
      <c r="CMW433" s="31"/>
      <c r="CMX433" s="5"/>
      <c r="CMY433" s="9"/>
      <c r="CNB433" s="2"/>
      <c r="CNE433" s="24"/>
      <c r="CNF433" s="24"/>
      <c r="CNG433" s="31"/>
      <c r="CNH433" s="24"/>
      <c r="CNI433" s="24"/>
      <c r="CNJ433" s="24"/>
      <c r="CNK433" s="24"/>
      <c r="CNL433" s="24"/>
      <c r="CNM433" s="24"/>
      <c r="CNN433" s="24"/>
      <c r="CNO433" s="24"/>
      <c r="CNP433" s="24"/>
      <c r="CNQ433" s="24"/>
      <c r="CNR433" s="24"/>
      <c r="CNS433" s="24"/>
      <c r="CNT433" s="24"/>
      <c r="CNU433" s="24"/>
      <c r="CNV433" s="24"/>
      <c r="CNZ433" s="3"/>
      <c r="COA433" s="31"/>
      <c r="COB433" s="5"/>
      <c r="COC433" s="9"/>
      <c r="COF433" s="2"/>
      <c r="COI433" s="24"/>
      <c r="COJ433" s="24"/>
      <c r="COK433" s="31"/>
      <c r="COL433" s="24"/>
      <c r="COM433" s="24"/>
      <c r="CON433" s="24"/>
      <c r="COO433" s="24"/>
      <c r="COP433" s="24"/>
      <c r="COQ433" s="24"/>
      <c r="COR433" s="24"/>
      <c r="COS433" s="24"/>
      <c r="COT433" s="24"/>
      <c r="COU433" s="24"/>
      <c r="COV433" s="24"/>
      <c r="COW433" s="24"/>
      <c r="COX433" s="24"/>
      <c r="COY433" s="24"/>
      <c r="COZ433" s="24"/>
      <c r="CPD433" s="3"/>
      <c r="CPE433" s="31"/>
      <c r="CPF433" s="5"/>
      <c r="CPG433" s="9"/>
      <c r="CPJ433" s="2"/>
      <c r="CPM433" s="24"/>
      <c r="CPN433" s="24"/>
      <c r="CPO433" s="31"/>
      <c r="CPP433" s="24"/>
      <c r="CPQ433" s="24"/>
      <c r="CPR433" s="24"/>
      <c r="CPS433" s="24"/>
      <c r="CPT433" s="24"/>
      <c r="CPU433" s="24"/>
      <c r="CPV433" s="24"/>
      <c r="CPW433" s="24"/>
      <c r="CPX433" s="24"/>
      <c r="CPY433" s="24"/>
      <c r="CPZ433" s="24"/>
      <c r="CQA433" s="24"/>
      <c r="CQB433" s="24"/>
      <c r="CQC433" s="24"/>
      <c r="CQD433" s="24"/>
      <c r="CQH433" s="3"/>
      <c r="CQI433" s="31"/>
      <c r="CQJ433" s="5"/>
      <c r="CQK433" s="9"/>
      <c r="CQN433" s="2"/>
      <c r="CQQ433" s="24"/>
      <c r="CQR433" s="24"/>
      <c r="CQS433" s="31"/>
      <c r="CQT433" s="24"/>
      <c r="CQU433" s="24"/>
      <c r="CQV433" s="24"/>
      <c r="CQW433" s="24"/>
      <c r="CQX433" s="24"/>
      <c r="CQY433" s="24"/>
      <c r="CQZ433" s="24"/>
      <c r="CRA433" s="24"/>
      <c r="CRB433" s="24"/>
      <c r="CRC433" s="24"/>
      <c r="CRD433" s="24"/>
      <c r="CRE433" s="24"/>
      <c r="CRF433" s="24"/>
      <c r="CRG433" s="24"/>
      <c r="CRH433" s="24"/>
      <c r="CRL433" s="3"/>
      <c r="CRM433" s="31"/>
      <c r="CRN433" s="5"/>
      <c r="CRO433" s="9"/>
      <c r="CRR433" s="2"/>
      <c r="CRU433" s="24"/>
      <c r="CRV433" s="24"/>
      <c r="CRW433" s="31"/>
      <c r="CRX433" s="24"/>
      <c r="CRY433" s="24"/>
      <c r="CRZ433" s="24"/>
      <c r="CSA433" s="24"/>
      <c r="CSB433" s="24"/>
      <c r="CSC433" s="24"/>
      <c r="CSD433" s="24"/>
      <c r="CSE433" s="24"/>
      <c r="CSF433" s="24"/>
      <c r="CSG433" s="24"/>
      <c r="CSH433" s="24"/>
      <c r="CSI433" s="24"/>
      <c r="CSJ433" s="24"/>
      <c r="CSK433" s="24"/>
      <c r="CSL433" s="24"/>
      <c r="CSP433" s="3"/>
      <c r="CSQ433" s="31"/>
      <c r="CSR433" s="5"/>
      <c r="CSS433" s="9"/>
      <c r="CSV433" s="2"/>
      <c r="CSY433" s="24"/>
      <c r="CSZ433" s="24"/>
      <c r="CTA433" s="31"/>
      <c r="CTB433" s="24"/>
      <c r="CTC433" s="24"/>
      <c r="CTD433" s="24"/>
      <c r="CTE433" s="24"/>
      <c r="CTF433" s="24"/>
      <c r="CTG433" s="24"/>
      <c r="CTH433" s="24"/>
      <c r="CTI433" s="24"/>
      <c r="CTJ433" s="24"/>
      <c r="CTK433" s="24"/>
      <c r="CTL433" s="24"/>
      <c r="CTM433" s="24"/>
      <c r="CTN433" s="24"/>
      <c r="CTO433" s="24"/>
      <c r="CTP433" s="24"/>
      <c r="CTT433" s="3"/>
      <c r="CTU433" s="31"/>
      <c r="CTV433" s="5"/>
      <c r="CTW433" s="9"/>
      <c r="CTZ433" s="2"/>
      <c r="CUC433" s="24"/>
      <c r="CUD433" s="24"/>
      <c r="CUE433" s="31"/>
      <c r="CUF433" s="24"/>
      <c r="CUG433" s="24"/>
      <c r="CUH433" s="24"/>
      <c r="CUI433" s="24"/>
      <c r="CUJ433" s="24"/>
      <c r="CUK433" s="24"/>
      <c r="CUL433" s="24"/>
      <c r="CUM433" s="24"/>
      <c r="CUN433" s="24"/>
      <c r="CUO433" s="24"/>
      <c r="CUP433" s="24"/>
      <c r="CUQ433" s="24"/>
      <c r="CUR433" s="24"/>
      <c r="CUS433" s="24"/>
      <c r="CUT433" s="24"/>
      <c r="CUX433" s="3"/>
      <c r="CUY433" s="31"/>
      <c r="CUZ433" s="5"/>
      <c r="CVA433" s="9"/>
      <c r="CVD433" s="2"/>
      <c r="CVG433" s="24"/>
      <c r="CVH433" s="24"/>
      <c r="CVI433" s="31"/>
      <c r="CVJ433" s="24"/>
      <c r="CVK433" s="24"/>
      <c r="CVL433" s="24"/>
      <c r="CVM433" s="24"/>
      <c r="CVN433" s="24"/>
      <c r="CVO433" s="24"/>
      <c r="CVP433" s="24"/>
      <c r="CVQ433" s="24"/>
      <c r="CVR433" s="24"/>
      <c r="CVS433" s="24"/>
      <c r="CVT433" s="24"/>
      <c r="CVU433" s="24"/>
      <c r="CVV433" s="24"/>
      <c r="CVW433" s="24"/>
      <c r="CVX433" s="24"/>
      <c r="CWB433" s="3"/>
      <c r="CWC433" s="31"/>
      <c r="CWD433" s="5"/>
      <c r="CWE433" s="9"/>
      <c r="CWH433" s="2"/>
      <c r="CWK433" s="24"/>
      <c r="CWL433" s="24"/>
      <c r="CWM433" s="31"/>
      <c r="CWN433" s="24"/>
      <c r="CWO433" s="24"/>
      <c r="CWP433" s="24"/>
      <c r="CWQ433" s="24"/>
      <c r="CWR433" s="24"/>
      <c r="CWS433" s="24"/>
      <c r="CWT433" s="24"/>
      <c r="CWU433" s="24"/>
      <c r="CWV433" s="24"/>
      <c r="CWW433" s="24"/>
      <c r="CWX433" s="24"/>
      <c r="CWY433" s="24"/>
      <c r="CWZ433" s="24"/>
      <c r="CXA433" s="24"/>
      <c r="CXB433" s="24"/>
      <c r="CXF433" s="3"/>
      <c r="CXG433" s="31"/>
      <c r="CXH433" s="5"/>
      <c r="CXI433" s="9"/>
      <c r="CXL433" s="2"/>
      <c r="CXO433" s="24"/>
      <c r="CXP433" s="24"/>
      <c r="CXQ433" s="31"/>
      <c r="CXR433" s="24"/>
      <c r="CXS433" s="24"/>
      <c r="CXT433" s="24"/>
      <c r="CXU433" s="24"/>
      <c r="CXV433" s="24"/>
      <c r="CXW433" s="24"/>
      <c r="CXX433" s="24"/>
      <c r="CXY433" s="24"/>
      <c r="CXZ433" s="24"/>
      <c r="CYA433" s="24"/>
      <c r="CYB433" s="24"/>
      <c r="CYC433" s="24"/>
      <c r="CYD433" s="24"/>
      <c r="CYE433" s="24"/>
      <c r="CYF433" s="24"/>
      <c r="CYJ433" s="3"/>
      <c r="CYK433" s="31"/>
      <c r="CYL433" s="5"/>
      <c r="CYM433" s="9"/>
      <c r="CYP433" s="2"/>
      <c r="CYS433" s="24"/>
      <c r="CYT433" s="24"/>
      <c r="CYU433" s="31"/>
      <c r="CYV433" s="24"/>
      <c r="CYW433" s="24"/>
      <c r="CYX433" s="24"/>
      <c r="CYY433" s="24"/>
      <c r="CYZ433" s="24"/>
      <c r="CZA433" s="24"/>
      <c r="CZB433" s="24"/>
      <c r="CZC433" s="24"/>
      <c r="CZD433" s="24"/>
      <c r="CZE433" s="24"/>
      <c r="CZF433" s="24"/>
      <c r="CZG433" s="24"/>
      <c r="CZH433" s="24"/>
      <c r="CZI433" s="24"/>
      <c r="CZJ433" s="24"/>
      <c r="CZN433" s="3"/>
      <c r="CZO433" s="31"/>
      <c r="CZP433" s="5"/>
      <c r="CZQ433" s="9"/>
      <c r="CZT433" s="2"/>
      <c r="CZW433" s="24"/>
      <c r="CZX433" s="24"/>
      <c r="CZY433" s="31"/>
      <c r="CZZ433" s="24"/>
      <c r="DAA433" s="24"/>
      <c r="DAB433" s="24"/>
      <c r="DAC433" s="24"/>
      <c r="DAD433" s="24"/>
      <c r="DAE433" s="24"/>
      <c r="DAF433" s="24"/>
      <c r="DAG433" s="24"/>
      <c r="DAH433" s="24"/>
      <c r="DAI433" s="24"/>
      <c r="DAJ433" s="24"/>
      <c r="DAK433" s="24"/>
      <c r="DAL433" s="24"/>
      <c r="DAM433" s="24"/>
      <c r="DAN433" s="24"/>
      <c r="DAR433" s="3"/>
      <c r="DAS433" s="31"/>
      <c r="DAT433" s="5"/>
      <c r="DAU433" s="9"/>
      <c r="DAX433" s="2"/>
      <c r="DBA433" s="24"/>
      <c r="DBB433" s="24"/>
      <c r="DBC433" s="31"/>
      <c r="DBD433" s="24"/>
      <c r="DBE433" s="24"/>
      <c r="DBF433" s="24"/>
      <c r="DBG433" s="24"/>
      <c r="DBH433" s="24"/>
      <c r="DBI433" s="24"/>
      <c r="DBJ433" s="24"/>
      <c r="DBK433" s="24"/>
      <c r="DBL433" s="24"/>
      <c r="DBM433" s="24"/>
      <c r="DBN433" s="24"/>
      <c r="DBO433" s="24"/>
      <c r="DBP433" s="24"/>
      <c r="DBQ433" s="24"/>
      <c r="DBR433" s="24"/>
      <c r="DBV433" s="3"/>
      <c r="DBW433" s="31"/>
      <c r="DBX433" s="5"/>
      <c r="DBY433" s="9"/>
      <c r="DCB433" s="2"/>
      <c r="DCE433" s="24"/>
      <c r="DCF433" s="24"/>
      <c r="DCG433" s="31"/>
      <c r="DCH433" s="24"/>
      <c r="DCI433" s="24"/>
      <c r="DCJ433" s="24"/>
      <c r="DCK433" s="24"/>
      <c r="DCL433" s="24"/>
      <c r="DCM433" s="24"/>
      <c r="DCN433" s="24"/>
      <c r="DCO433" s="24"/>
      <c r="DCP433" s="24"/>
      <c r="DCQ433" s="24"/>
      <c r="DCR433" s="24"/>
      <c r="DCS433" s="24"/>
      <c r="DCT433" s="24"/>
      <c r="DCU433" s="24"/>
      <c r="DCV433" s="24"/>
      <c r="DCZ433" s="3"/>
      <c r="DDA433" s="31"/>
      <c r="DDB433" s="5"/>
      <c r="DDC433" s="9"/>
      <c r="DDF433" s="2"/>
      <c r="DDI433" s="24"/>
      <c r="DDJ433" s="24"/>
      <c r="DDK433" s="31"/>
      <c r="DDL433" s="24"/>
      <c r="DDM433" s="24"/>
      <c r="DDN433" s="24"/>
      <c r="DDO433" s="24"/>
      <c r="DDP433" s="24"/>
      <c r="DDQ433" s="24"/>
      <c r="DDR433" s="24"/>
      <c r="DDS433" s="24"/>
      <c r="DDT433" s="24"/>
      <c r="DDU433" s="24"/>
      <c r="DDV433" s="24"/>
      <c r="DDW433" s="24"/>
      <c r="DDX433" s="24"/>
      <c r="DDY433" s="24"/>
      <c r="DDZ433" s="24"/>
      <c r="DED433" s="3"/>
      <c r="DEE433" s="31"/>
      <c r="DEF433" s="5"/>
      <c r="DEG433" s="9"/>
      <c r="DEJ433" s="2"/>
      <c r="DEM433" s="24"/>
      <c r="DEN433" s="24"/>
      <c r="DEO433" s="31"/>
      <c r="DEP433" s="24"/>
      <c r="DEQ433" s="24"/>
      <c r="DER433" s="24"/>
      <c r="DES433" s="24"/>
      <c r="DET433" s="24"/>
      <c r="DEU433" s="24"/>
      <c r="DEV433" s="24"/>
      <c r="DEW433" s="24"/>
      <c r="DEX433" s="24"/>
      <c r="DEY433" s="24"/>
      <c r="DEZ433" s="24"/>
      <c r="DFA433" s="24"/>
      <c r="DFB433" s="24"/>
      <c r="DFC433" s="24"/>
      <c r="DFD433" s="24"/>
      <c r="DFH433" s="3"/>
      <c r="DFI433" s="31"/>
      <c r="DFJ433" s="5"/>
      <c r="DFK433" s="9"/>
      <c r="DFN433" s="2"/>
      <c r="DFQ433" s="24"/>
      <c r="DFR433" s="24"/>
      <c r="DFS433" s="31"/>
      <c r="DFT433" s="24"/>
      <c r="DFU433" s="24"/>
      <c r="DFV433" s="24"/>
      <c r="DFW433" s="24"/>
      <c r="DFX433" s="24"/>
      <c r="DFY433" s="24"/>
      <c r="DFZ433" s="24"/>
      <c r="DGA433" s="24"/>
      <c r="DGB433" s="24"/>
      <c r="DGC433" s="24"/>
      <c r="DGD433" s="24"/>
      <c r="DGE433" s="24"/>
      <c r="DGF433" s="24"/>
      <c r="DGG433" s="24"/>
      <c r="DGH433" s="24"/>
      <c r="DGL433" s="3"/>
      <c r="DGM433" s="31"/>
      <c r="DGN433" s="5"/>
      <c r="DGO433" s="9"/>
      <c r="DGR433" s="2"/>
      <c r="DGU433" s="24"/>
      <c r="DGV433" s="24"/>
      <c r="DGW433" s="31"/>
      <c r="DGX433" s="24"/>
      <c r="DGY433" s="24"/>
      <c r="DGZ433" s="24"/>
      <c r="DHA433" s="24"/>
      <c r="DHB433" s="24"/>
      <c r="DHC433" s="24"/>
      <c r="DHD433" s="24"/>
      <c r="DHE433" s="24"/>
      <c r="DHF433" s="24"/>
      <c r="DHG433" s="24"/>
      <c r="DHH433" s="24"/>
      <c r="DHI433" s="24"/>
      <c r="DHJ433" s="24"/>
      <c r="DHK433" s="24"/>
      <c r="DHL433" s="24"/>
      <c r="DHP433" s="3"/>
      <c r="DHQ433" s="31"/>
      <c r="DHR433" s="5"/>
      <c r="DHS433" s="9"/>
      <c r="DHV433" s="2"/>
      <c r="DHY433" s="24"/>
      <c r="DHZ433" s="24"/>
      <c r="DIA433" s="31"/>
      <c r="DIB433" s="24"/>
      <c r="DIC433" s="24"/>
      <c r="DID433" s="24"/>
      <c r="DIE433" s="24"/>
      <c r="DIF433" s="24"/>
      <c r="DIG433" s="24"/>
      <c r="DIH433" s="24"/>
      <c r="DII433" s="24"/>
      <c r="DIJ433" s="24"/>
      <c r="DIK433" s="24"/>
      <c r="DIL433" s="24"/>
      <c r="DIM433" s="24"/>
      <c r="DIN433" s="24"/>
      <c r="DIO433" s="24"/>
      <c r="DIP433" s="24"/>
      <c r="DIT433" s="3"/>
      <c r="DIU433" s="31"/>
      <c r="DIV433" s="5"/>
      <c r="DIW433" s="9"/>
      <c r="DIZ433" s="2"/>
      <c r="DJC433" s="24"/>
      <c r="DJD433" s="24"/>
      <c r="DJE433" s="31"/>
      <c r="DJF433" s="24"/>
      <c r="DJG433" s="24"/>
      <c r="DJH433" s="24"/>
      <c r="DJI433" s="24"/>
      <c r="DJJ433" s="24"/>
      <c r="DJK433" s="24"/>
      <c r="DJL433" s="24"/>
      <c r="DJM433" s="24"/>
      <c r="DJN433" s="24"/>
      <c r="DJO433" s="24"/>
      <c r="DJP433" s="24"/>
      <c r="DJQ433" s="24"/>
      <c r="DJR433" s="24"/>
      <c r="DJS433" s="24"/>
      <c r="DJT433" s="24"/>
      <c r="DJX433" s="3"/>
      <c r="DJY433" s="31"/>
      <c r="DJZ433" s="5"/>
      <c r="DKA433" s="9"/>
      <c r="DKD433" s="2"/>
      <c r="DKG433" s="24"/>
      <c r="DKH433" s="24"/>
      <c r="DKI433" s="31"/>
      <c r="DKJ433" s="24"/>
      <c r="DKK433" s="24"/>
      <c r="DKL433" s="24"/>
      <c r="DKM433" s="24"/>
      <c r="DKN433" s="24"/>
      <c r="DKO433" s="24"/>
      <c r="DKP433" s="24"/>
      <c r="DKQ433" s="24"/>
      <c r="DKR433" s="24"/>
      <c r="DKS433" s="24"/>
      <c r="DKT433" s="24"/>
      <c r="DKU433" s="24"/>
      <c r="DKV433" s="24"/>
      <c r="DKW433" s="24"/>
      <c r="DKX433" s="24"/>
      <c r="DLB433" s="3"/>
      <c r="DLC433" s="31"/>
      <c r="DLD433" s="5"/>
      <c r="DLE433" s="9"/>
      <c r="DLH433" s="2"/>
      <c r="DLK433" s="24"/>
      <c r="DLL433" s="24"/>
      <c r="DLM433" s="31"/>
      <c r="DLN433" s="24"/>
      <c r="DLO433" s="24"/>
      <c r="DLP433" s="24"/>
      <c r="DLQ433" s="24"/>
      <c r="DLR433" s="24"/>
      <c r="DLS433" s="24"/>
      <c r="DLT433" s="24"/>
      <c r="DLU433" s="24"/>
      <c r="DLV433" s="24"/>
      <c r="DLW433" s="24"/>
      <c r="DLX433" s="24"/>
      <c r="DLY433" s="24"/>
      <c r="DLZ433" s="24"/>
      <c r="DMA433" s="24"/>
      <c r="DMB433" s="24"/>
      <c r="DMF433" s="3"/>
      <c r="DMG433" s="31"/>
      <c r="DMH433" s="5"/>
      <c r="DMI433" s="9"/>
      <c r="DML433" s="2"/>
      <c r="DMO433" s="24"/>
      <c r="DMP433" s="24"/>
      <c r="DMQ433" s="31"/>
      <c r="DMR433" s="24"/>
      <c r="DMS433" s="24"/>
      <c r="DMT433" s="24"/>
      <c r="DMU433" s="24"/>
      <c r="DMV433" s="24"/>
      <c r="DMW433" s="24"/>
      <c r="DMX433" s="24"/>
      <c r="DMY433" s="24"/>
      <c r="DMZ433" s="24"/>
      <c r="DNA433" s="24"/>
      <c r="DNB433" s="24"/>
      <c r="DNC433" s="24"/>
      <c r="DND433" s="24"/>
      <c r="DNE433" s="24"/>
      <c r="DNF433" s="24"/>
      <c r="DNJ433" s="3"/>
      <c r="DNK433" s="31"/>
      <c r="DNL433" s="5"/>
      <c r="DNM433" s="9"/>
      <c r="DNP433" s="2"/>
      <c r="DNS433" s="24"/>
      <c r="DNT433" s="24"/>
      <c r="DNU433" s="31"/>
      <c r="DNV433" s="24"/>
      <c r="DNW433" s="24"/>
      <c r="DNX433" s="24"/>
      <c r="DNY433" s="24"/>
      <c r="DNZ433" s="24"/>
      <c r="DOA433" s="24"/>
      <c r="DOB433" s="24"/>
      <c r="DOC433" s="24"/>
      <c r="DOD433" s="24"/>
      <c r="DOE433" s="24"/>
      <c r="DOF433" s="24"/>
      <c r="DOG433" s="24"/>
      <c r="DOH433" s="24"/>
      <c r="DOI433" s="24"/>
      <c r="DOJ433" s="24"/>
      <c r="DON433" s="3"/>
      <c r="DOO433" s="31"/>
      <c r="DOP433" s="5"/>
      <c r="DOQ433" s="9"/>
      <c r="DOT433" s="2"/>
      <c r="DOW433" s="24"/>
      <c r="DOX433" s="24"/>
      <c r="DOY433" s="31"/>
      <c r="DOZ433" s="24"/>
      <c r="DPA433" s="24"/>
      <c r="DPB433" s="24"/>
      <c r="DPC433" s="24"/>
      <c r="DPD433" s="24"/>
      <c r="DPE433" s="24"/>
      <c r="DPF433" s="24"/>
      <c r="DPG433" s="24"/>
      <c r="DPH433" s="24"/>
      <c r="DPI433" s="24"/>
      <c r="DPJ433" s="24"/>
      <c r="DPK433" s="24"/>
      <c r="DPL433" s="24"/>
      <c r="DPM433" s="24"/>
      <c r="DPN433" s="24"/>
      <c r="DPR433" s="3"/>
      <c r="DPS433" s="31"/>
      <c r="DPT433" s="5"/>
      <c r="DPU433" s="9"/>
      <c r="DPX433" s="2"/>
      <c r="DQA433" s="24"/>
      <c r="DQB433" s="24"/>
      <c r="DQC433" s="31"/>
      <c r="DQD433" s="24"/>
      <c r="DQE433" s="24"/>
      <c r="DQF433" s="24"/>
      <c r="DQG433" s="24"/>
      <c r="DQH433" s="24"/>
      <c r="DQI433" s="24"/>
      <c r="DQJ433" s="24"/>
      <c r="DQK433" s="24"/>
      <c r="DQL433" s="24"/>
      <c r="DQM433" s="24"/>
      <c r="DQN433" s="24"/>
      <c r="DQO433" s="24"/>
      <c r="DQP433" s="24"/>
      <c r="DQQ433" s="24"/>
      <c r="DQR433" s="24"/>
      <c r="DQV433" s="3"/>
      <c r="DQW433" s="31"/>
      <c r="DQX433" s="5"/>
      <c r="DQY433" s="9"/>
      <c r="DRB433" s="2"/>
      <c r="DRE433" s="24"/>
      <c r="DRF433" s="24"/>
      <c r="DRG433" s="31"/>
      <c r="DRH433" s="24"/>
      <c r="DRI433" s="24"/>
      <c r="DRJ433" s="24"/>
      <c r="DRK433" s="24"/>
      <c r="DRL433" s="24"/>
      <c r="DRM433" s="24"/>
      <c r="DRN433" s="24"/>
      <c r="DRO433" s="24"/>
      <c r="DRP433" s="24"/>
      <c r="DRQ433" s="24"/>
      <c r="DRR433" s="24"/>
      <c r="DRS433" s="24"/>
      <c r="DRT433" s="24"/>
      <c r="DRU433" s="24"/>
      <c r="DRV433" s="24"/>
      <c r="DRZ433" s="3"/>
      <c r="DSA433" s="31"/>
      <c r="DSB433" s="5"/>
      <c r="DSC433" s="9"/>
      <c r="DSF433" s="2"/>
      <c r="DSI433" s="24"/>
      <c r="DSJ433" s="24"/>
      <c r="DSK433" s="31"/>
      <c r="DSL433" s="24"/>
      <c r="DSM433" s="24"/>
      <c r="DSN433" s="24"/>
      <c r="DSO433" s="24"/>
      <c r="DSP433" s="24"/>
      <c r="DSQ433" s="24"/>
      <c r="DSR433" s="24"/>
      <c r="DSS433" s="24"/>
      <c r="DST433" s="24"/>
      <c r="DSU433" s="24"/>
      <c r="DSV433" s="24"/>
      <c r="DSW433" s="24"/>
      <c r="DSX433" s="24"/>
      <c r="DSY433" s="24"/>
      <c r="DSZ433" s="24"/>
      <c r="DTD433" s="3"/>
      <c r="DTE433" s="31"/>
      <c r="DTF433" s="5"/>
      <c r="DTG433" s="9"/>
      <c r="DTJ433" s="2"/>
      <c r="DTM433" s="24"/>
      <c r="DTN433" s="24"/>
      <c r="DTO433" s="31"/>
      <c r="DTP433" s="24"/>
      <c r="DTQ433" s="24"/>
      <c r="DTR433" s="24"/>
      <c r="DTS433" s="24"/>
      <c r="DTT433" s="24"/>
      <c r="DTU433" s="24"/>
      <c r="DTV433" s="24"/>
      <c r="DTW433" s="24"/>
      <c r="DTX433" s="24"/>
      <c r="DTY433" s="24"/>
      <c r="DTZ433" s="24"/>
      <c r="DUA433" s="24"/>
      <c r="DUB433" s="24"/>
      <c r="DUC433" s="24"/>
      <c r="DUD433" s="24"/>
      <c r="DUH433" s="3"/>
      <c r="DUI433" s="31"/>
      <c r="DUJ433" s="5"/>
      <c r="DUK433" s="9"/>
      <c r="DUN433" s="2"/>
      <c r="DUQ433" s="24"/>
      <c r="DUR433" s="24"/>
      <c r="DUS433" s="31"/>
      <c r="DUT433" s="24"/>
      <c r="DUU433" s="24"/>
      <c r="DUV433" s="24"/>
      <c r="DUW433" s="24"/>
      <c r="DUX433" s="24"/>
      <c r="DUY433" s="24"/>
      <c r="DUZ433" s="24"/>
      <c r="DVA433" s="24"/>
      <c r="DVB433" s="24"/>
      <c r="DVC433" s="24"/>
      <c r="DVD433" s="24"/>
      <c r="DVE433" s="24"/>
      <c r="DVF433" s="24"/>
      <c r="DVG433" s="24"/>
      <c r="DVH433" s="24"/>
      <c r="DVL433" s="3"/>
      <c r="DVM433" s="31"/>
      <c r="DVN433" s="5"/>
      <c r="DVO433" s="9"/>
      <c r="DVR433" s="2"/>
      <c r="DVU433" s="24"/>
      <c r="DVV433" s="24"/>
      <c r="DVW433" s="31"/>
      <c r="DVX433" s="24"/>
      <c r="DVY433" s="24"/>
      <c r="DVZ433" s="24"/>
      <c r="DWA433" s="24"/>
      <c r="DWB433" s="24"/>
      <c r="DWC433" s="24"/>
      <c r="DWD433" s="24"/>
      <c r="DWE433" s="24"/>
      <c r="DWF433" s="24"/>
      <c r="DWG433" s="24"/>
      <c r="DWH433" s="24"/>
      <c r="DWI433" s="24"/>
      <c r="DWJ433" s="24"/>
      <c r="DWK433" s="24"/>
      <c r="DWL433" s="24"/>
      <c r="DWP433" s="3"/>
      <c r="DWQ433" s="31"/>
      <c r="DWR433" s="5"/>
      <c r="DWS433" s="9"/>
      <c r="DWV433" s="2"/>
      <c r="DWY433" s="24"/>
      <c r="DWZ433" s="24"/>
      <c r="DXA433" s="31"/>
      <c r="DXB433" s="24"/>
      <c r="DXC433" s="24"/>
      <c r="DXD433" s="24"/>
      <c r="DXE433" s="24"/>
      <c r="DXF433" s="24"/>
      <c r="DXG433" s="24"/>
      <c r="DXH433" s="24"/>
      <c r="DXI433" s="24"/>
      <c r="DXJ433" s="24"/>
      <c r="DXK433" s="24"/>
      <c r="DXL433" s="24"/>
      <c r="DXM433" s="24"/>
      <c r="DXN433" s="24"/>
      <c r="DXO433" s="24"/>
      <c r="DXP433" s="24"/>
      <c r="DXT433" s="3"/>
      <c r="DXU433" s="31"/>
      <c r="DXV433" s="5"/>
      <c r="DXW433" s="9"/>
      <c r="DXZ433" s="2"/>
      <c r="DYC433" s="24"/>
      <c r="DYD433" s="24"/>
      <c r="DYE433" s="31"/>
      <c r="DYF433" s="24"/>
      <c r="DYG433" s="24"/>
      <c r="DYH433" s="24"/>
      <c r="DYI433" s="24"/>
      <c r="DYJ433" s="24"/>
      <c r="DYK433" s="24"/>
      <c r="DYL433" s="24"/>
      <c r="DYM433" s="24"/>
      <c r="DYN433" s="24"/>
      <c r="DYO433" s="24"/>
      <c r="DYP433" s="24"/>
      <c r="DYQ433" s="24"/>
      <c r="DYR433" s="24"/>
      <c r="DYS433" s="24"/>
      <c r="DYT433" s="24"/>
      <c r="DYX433" s="3"/>
      <c r="DYY433" s="31"/>
      <c r="DYZ433" s="5"/>
      <c r="DZA433" s="9"/>
      <c r="DZD433" s="2"/>
      <c r="DZG433" s="24"/>
      <c r="DZH433" s="24"/>
      <c r="DZI433" s="31"/>
      <c r="DZJ433" s="24"/>
      <c r="DZK433" s="24"/>
      <c r="DZL433" s="24"/>
      <c r="DZM433" s="24"/>
      <c r="DZN433" s="24"/>
      <c r="DZO433" s="24"/>
      <c r="DZP433" s="24"/>
      <c r="DZQ433" s="24"/>
      <c r="DZR433" s="24"/>
      <c r="DZS433" s="24"/>
      <c r="DZT433" s="24"/>
      <c r="DZU433" s="24"/>
      <c r="DZV433" s="24"/>
      <c r="DZW433" s="24"/>
      <c r="DZX433" s="24"/>
      <c r="EAB433" s="3"/>
      <c r="EAC433" s="31"/>
      <c r="EAD433" s="5"/>
      <c r="EAE433" s="9"/>
      <c r="EAH433" s="2"/>
      <c r="EAK433" s="24"/>
      <c r="EAL433" s="24"/>
      <c r="EAM433" s="31"/>
      <c r="EAN433" s="24"/>
      <c r="EAO433" s="24"/>
      <c r="EAP433" s="24"/>
      <c r="EAQ433" s="24"/>
      <c r="EAR433" s="24"/>
      <c r="EAS433" s="24"/>
      <c r="EAT433" s="24"/>
      <c r="EAU433" s="24"/>
      <c r="EAV433" s="24"/>
      <c r="EAW433" s="24"/>
      <c r="EAX433" s="24"/>
      <c r="EAY433" s="24"/>
      <c r="EAZ433" s="24"/>
      <c r="EBA433" s="24"/>
      <c r="EBB433" s="24"/>
      <c r="EBF433" s="3"/>
      <c r="EBG433" s="31"/>
      <c r="EBH433" s="5"/>
      <c r="EBI433" s="9"/>
      <c r="EBL433" s="2"/>
      <c r="EBO433" s="24"/>
      <c r="EBP433" s="24"/>
      <c r="EBQ433" s="31"/>
      <c r="EBR433" s="24"/>
      <c r="EBS433" s="24"/>
      <c r="EBT433" s="24"/>
      <c r="EBU433" s="24"/>
      <c r="EBV433" s="24"/>
      <c r="EBW433" s="24"/>
      <c r="EBX433" s="24"/>
      <c r="EBY433" s="24"/>
      <c r="EBZ433" s="24"/>
      <c r="ECA433" s="24"/>
      <c r="ECB433" s="24"/>
      <c r="ECC433" s="24"/>
      <c r="ECD433" s="24"/>
      <c r="ECE433" s="24"/>
      <c r="ECF433" s="24"/>
      <c r="ECJ433" s="3"/>
      <c r="ECK433" s="31"/>
      <c r="ECL433" s="5"/>
      <c r="ECM433" s="9"/>
      <c r="ECP433" s="2"/>
      <c r="ECS433" s="24"/>
      <c r="ECT433" s="24"/>
      <c r="ECU433" s="31"/>
      <c r="ECV433" s="24"/>
      <c r="ECW433" s="24"/>
      <c r="ECX433" s="24"/>
      <c r="ECY433" s="24"/>
      <c r="ECZ433" s="24"/>
      <c r="EDA433" s="24"/>
      <c r="EDB433" s="24"/>
      <c r="EDC433" s="24"/>
      <c r="EDD433" s="24"/>
      <c r="EDE433" s="24"/>
      <c r="EDF433" s="24"/>
      <c r="EDG433" s="24"/>
      <c r="EDH433" s="24"/>
      <c r="EDI433" s="24"/>
      <c r="EDJ433" s="24"/>
      <c r="EDN433" s="3"/>
      <c r="EDO433" s="31"/>
      <c r="EDP433" s="5"/>
      <c r="EDQ433" s="9"/>
      <c r="EDT433" s="2"/>
      <c r="EDW433" s="24"/>
      <c r="EDX433" s="24"/>
      <c r="EDY433" s="31"/>
      <c r="EDZ433" s="24"/>
      <c r="EEA433" s="24"/>
      <c r="EEB433" s="24"/>
      <c r="EEC433" s="24"/>
      <c r="EED433" s="24"/>
      <c r="EEE433" s="24"/>
      <c r="EEF433" s="24"/>
      <c r="EEG433" s="24"/>
      <c r="EEH433" s="24"/>
      <c r="EEI433" s="24"/>
      <c r="EEJ433" s="24"/>
      <c r="EEK433" s="24"/>
      <c r="EEL433" s="24"/>
      <c r="EEM433" s="24"/>
      <c r="EEN433" s="24"/>
      <c r="EER433" s="3"/>
      <c r="EES433" s="31"/>
      <c r="EET433" s="5"/>
      <c r="EEU433" s="9"/>
      <c r="EEX433" s="2"/>
      <c r="EFA433" s="24"/>
      <c r="EFB433" s="24"/>
      <c r="EFC433" s="31"/>
      <c r="EFD433" s="24"/>
      <c r="EFE433" s="24"/>
      <c r="EFF433" s="24"/>
      <c r="EFG433" s="24"/>
      <c r="EFH433" s="24"/>
      <c r="EFI433" s="24"/>
      <c r="EFJ433" s="24"/>
      <c r="EFK433" s="24"/>
      <c r="EFL433" s="24"/>
      <c r="EFM433" s="24"/>
      <c r="EFN433" s="24"/>
      <c r="EFO433" s="24"/>
      <c r="EFP433" s="24"/>
      <c r="EFQ433" s="24"/>
      <c r="EFR433" s="24"/>
      <c r="EFV433" s="3"/>
      <c r="EFW433" s="31"/>
      <c r="EFX433" s="5"/>
      <c r="EFY433" s="9"/>
      <c r="EGB433" s="2"/>
      <c r="EGE433" s="24"/>
      <c r="EGF433" s="24"/>
      <c r="EGG433" s="31"/>
      <c r="EGH433" s="24"/>
      <c r="EGI433" s="24"/>
      <c r="EGJ433" s="24"/>
      <c r="EGK433" s="24"/>
      <c r="EGL433" s="24"/>
      <c r="EGM433" s="24"/>
      <c r="EGN433" s="24"/>
      <c r="EGO433" s="24"/>
      <c r="EGP433" s="24"/>
      <c r="EGQ433" s="24"/>
      <c r="EGR433" s="24"/>
      <c r="EGS433" s="24"/>
      <c r="EGT433" s="24"/>
      <c r="EGU433" s="24"/>
      <c r="EGV433" s="24"/>
      <c r="EGZ433" s="3"/>
      <c r="EHA433" s="31"/>
      <c r="EHB433" s="5"/>
      <c r="EHC433" s="9"/>
      <c r="EHF433" s="2"/>
      <c r="EHI433" s="24"/>
      <c r="EHJ433" s="24"/>
      <c r="EHK433" s="31"/>
      <c r="EHL433" s="24"/>
      <c r="EHM433" s="24"/>
      <c r="EHN433" s="24"/>
      <c r="EHO433" s="24"/>
      <c r="EHP433" s="24"/>
      <c r="EHQ433" s="24"/>
      <c r="EHR433" s="24"/>
      <c r="EHS433" s="24"/>
      <c r="EHT433" s="24"/>
      <c r="EHU433" s="24"/>
      <c r="EHV433" s="24"/>
      <c r="EHW433" s="24"/>
      <c r="EHX433" s="24"/>
      <c r="EHY433" s="24"/>
      <c r="EHZ433" s="24"/>
      <c r="EID433" s="3"/>
      <c r="EIE433" s="31"/>
      <c r="EIF433" s="5"/>
      <c r="EIG433" s="9"/>
      <c r="EIJ433" s="2"/>
      <c r="EIM433" s="24"/>
      <c r="EIN433" s="24"/>
      <c r="EIO433" s="31"/>
      <c r="EIP433" s="24"/>
      <c r="EIQ433" s="24"/>
      <c r="EIR433" s="24"/>
      <c r="EIS433" s="24"/>
      <c r="EIT433" s="24"/>
      <c r="EIU433" s="24"/>
      <c r="EIV433" s="24"/>
      <c r="EIW433" s="24"/>
      <c r="EIX433" s="24"/>
      <c r="EIY433" s="24"/>
      <c r="EIZ433" s="24"/>
      <c r="EJA433" s="24"/>
      <c r="EJB433" s="24"/>
      <c r="EJC433" s="24"/>
      <c r="EJD433" s="24"/>
      <c r="EJH433" s="3"/>
      <c r="EJI433" s="31"/>
      <c r="EJJ433" s="5"/>
      <c r="EJK433" s="9"/>
      <c r="EJN433" s="2"/>
      <c r="EJQ433" s="24"/>
      <c r="EJR433" s="24"/>
      <c r="EJS433" s="31"/>
      <c r="EJT433" s="24"/>
      <c r="EJU433" s="24"/>
      <c r="EJV433" s="24"/>
      <c r="EJW433" s="24"/>
      <c r="EJX433" s="24"/>
      <c r="EJY433" s="24"/>
      <c r="EJZ433" s="24"/>
      <c r="EKA433" s="24"/>
      <c r="EKB433" s="24"/>
      <c r="EKC433" s="24"/>
      <c r="EKD433" s="24"/>
      <c r="EKE433" s="24"/>
      <c r="EKF433" s="24"/>
      <c r="EKG433" s="24"/>
      <c r="EKH433" s="24"/>
      <c r="EKL433" s="3"/>
      <c r="EKM433" s="31"/>
      <c r="EKN433" s="5"/>
      <c r="EKO433" s="9"/>
      <c r="EKR433" s="2"/>
      <c r="EKU433" s="24"/>
      <c r="EKV433" s="24"/>
      <c r="EKW433" s="31"/>
      <c r="EKX433" s="24"/>
      <c r="EKY433" s="24"/>
      <c r="EKZ433" s="24"/>
      <c r="ELA433" s="24"/>
      <c r="ELB433" s="24"/>
      <c r="ELC433" s="24"/>
      <c r="ELD433" s="24"/>
      <c r="ELE433" s="24"/>
      <c r="ELF433" s="24"/>
      <c r="ELG433" s="24"/>
      <c r="ELH433" s="24"/>
      <c r="ELI433" s="24"/>
      <c r="ELJ433" s="24"/>
      <c r="ELK433" s="24"/>
      <c r="ELL433" s="24"/>
      <c r="ELP433" s="3"/>
      <c r="ELQ433" s="31"/>
      <c r="ELR433" s="5"/>
      <c r="ELS433" s="9"/>
      <c r="ELV433" s="2"/>
      <c r="ELY433" s="24"/>
      <c r="ELZ433" s="24"/>
      <c r="EMA433" s="31"/>
      <c r="EMB433" s="24"/>
      <c r="EMC433" s="24"/>
      <c r="EMD433" s="24"/>
      <c r="EME433" s="24"/>
      <c r="EMF433" s="24"/>
      <c r="EMG433" s="24"/>
      <c r="EMH433" s="24"/>
      <c r="EMI433" s="24"/>
      <c r="EMJ433" s="24"/>
      <c r="EMK433" s="24"/>
      <c r="EML433" s="24"/>
      <c r="EMM433" s="24"/>
      <c r="EMN433" s="24"/>
      <c r="EMO433" s="24"/>
      <c r="EMP433" s="24"/>
      <c r="EMT433" s="3"/>
      <c r="EMU433" s="31"/>
      <c r="EMV433" s="5"/>
      <c r="EMW433" s="9"/>
      <c r="EMZ433" s="2"/>
      <c r="ENC433" s="24"/>
      <c r="END433" s="24"/>
      <c r="ENE433" s="31"/>
      <c r="ENF433" s="24"/>
      <c r="ENG433" s="24"/>
      <c r="ENH433" s="24"/>
      <c r="ENI433" s="24"/>
      <c r="ENJ433" s="24"/>
      <c r="ENK433" s="24"/>
      <c r="ENL433" s="24"/>
      <c r="ENM433" s="24"/>
      <c r="ENN433" s="24"/>
      <c r="ENO433" s="24"/>
      <c r="ENP433" s="24"/>
      <c r="ENQ433" s="24"/>
      <c r="ENR433" s="24"/>
      <c r="ENS433" s="24"/>
      <c r="ENT433" s="24"/>
      <c r="ENX433" s="3"/>
      <c r="ENY433" s="31"/>
      <c r="ENZ433" s="5"/>
      <c r="EOA433" s="9"/>
      <c r="EOD433" s="2"/>
      <c r="EOG433" s="24"/>
      <c r="EOH433" s="24"/>
      <c r="EOI433" s="31"/>
      <c r="EOJ433" s="24"/>
      <c r="EOK433" s="24"/>
      <c r="EOL433" s="24"/>
      <c r="EOM433" s="24"/>
      <c r="EON433" s="24"/>
      <c r="EOO433" s="24"/>
      <c r="EOP433" s="24"/>
      <c r="EOQ433" s="24"/>
      <c r="EOR433" s="24"/>
      <c r="EOS433" s="24"/>
      <c r="EOT433" s="24"/>
      <c r="EOU433" s="24"/>
      <c r="EOV433" s="24"/>
      <c r="EOW433" s="24"/>
      <c r="EOX433" s="24"/>
      <c r="EPB433" s="3"/>
      <c r="EPC433" s="31"/>
      <c r="EPD433" s="5"/>
      <c r="EPE433" s="9"/>
      <c r="EPH433" s="2"/>
      <c r="EPK433" s="24"/>
      <c r="EPL433" s="24"/>
      <c r="EPM433" s="31"/>
      <c r="EPN433" s="24"/>
      <c r="EPO433" s="24"/>
      <c r="EPP433" s="24"/>
      <c r="EPQ433" s="24"/>
      <c r="EPR433" s="24"/>
      <c r="EPS433" s="24"/>
      <c r="EPT433" s="24"/>
      <c r="EPU433" s="24"/>
      <c r="EPV433" s="24"/>
      <c r="EPW433" s="24"/>
      <c r="EPX433" s="24"/>
      <c r="EPY433" s="24"/>
      <c r="EPZ433" s="24"/>
      <c r="EQA433" s="24"/>
      <c r="EQB433" s="24"/>
      <c r="EQF433" s="3"/>
      <c r="EQG433" s="31"/>
      <c r="EQH433" s="5"/>
      <c r="EQI433" s="9"/>
      <c r="EQL433" s="2"/>
      <c r="EQO433" s="24"/>
      <c r="EQP433" s="24"/>
      <c r="EQQ433" s="31"/>
      <c r="EQR433" s="24"/>
      <c r="EQS433" s="24"/>
      <c r="EQT433" s="24"/>
      <c r="EQU433" s="24"/>
      <c r="EQV433" s="24"/>
      <c r="EQW433" s="24"/>
      <c r="EQX433" s="24"/>
      <c r="EQY433" s="24"/>
      <c r="EQZ433" s="24"/>
      <c r="ERA433" s="24"/>
      <c r="ERB433" s="24"/>
      <c r="ERC433" s="24"/>
      <c r="ERD433" s="24"/>
      <c r="ERE433" s="24"/>
      <c r="ERF433" s="24"/>
      <c r="ERJ433" s="3"/>
      <c r="ERK433" s="31"/>
      <c r="ERL433" s="5"/>
      <c r="ERM433" s="9"/>
      <c r="ERP433" s="2"/>
      <c r="ERS433" s="24"/>
      <c r="ERT433" s="24"/>
      <c r="ERU433" s="31"/>
      <c r="ERV433" s="24"/>
      <c r="ERW433" s="24"/>
      <c r="ERX433" s="24"/>
      <c r="ERY433" s="24"/>
      <c r="ERZ433" s="24"/>
      <c r="ESA433" s="24"/>
      <c r="ESB433" s="24"/>
      <c r="ESC433" s="24"/>
      <c r="ESD433" s="24"/>
      <c r="ESE433" s="24"/>
      <c r="ESF433" s="24"/>
      <c r="ESG433" s="24"/>
      <c r="ESH433" s="24"/>
      <c r="ESI433" s="24"/>
      <c r="ESJ433" s="24"/>
      <c r="ESN433" s="3"/>
      <c r="ESO433" s="31"/>
      <c r="ESP433" s="5"/>
      <c r="ESQ433" s="9"/>
      <c r="EST433" s="2"/>
      <c r="ESW433" s="24"/>
      <c r="ESX433" s="24"/>
      <c r="ESY433" s="31"/>
      <c r="ESZ433" s="24"/>
      <c r="ETA433" s="24"/>
      <c r="ETB433" s="24"/>
      <c r="ETC433" s="24"/>
      <c r="ETD433" s="24"/>
      <c r="ETE433" s="24"/>
      <c r="ETF433" s="24"/>
      <c r="ETG433" s="24"/>
      <c r="ETH433" s="24"/>
      <c r="ETI433" s="24"/>
      <c r="ETJ433" s="24"/>
      <c r="ETK433" s="24"/>
      <c r="ETL433" s="24"/>
      <c r="ETM433" s="24"/>
      <c r="ETN433" s="24"/>
      <c r="ETR433" s="3"/>
      <c r="ETS433" s="31"/>
      <c r="ETT433" s="5"/>
      <c r="ETU433" s="9"/>
      <c r="ETX433" s="2"/>
      <c r="EUA433" s="24"/>
      <c r="EUB433" s="24"/>
      <c r="EUC433" s="31"/>
      <c r="EUD433" s="24"/>
      <c r="EUE433" s="24"/>
      <c r="EUF433" s="24"/>
      <c r="EUG433" s="24"/>
      <c r="EUH433" s="24"/>
      <c r="EUI433" s="24"/>
      <c r="EUJ433" s="24"/>
      <c r="EUK433" s="24"/>
      <c r="EUL433" s="24"/>
      <c r="EUM433" s="24"/>
      <c r="EUN433" s="24"/>
      <c r="EUO433" s="24"/>
      <c r="EUP433" s="24"/>
      <c r="EUQ433" s="24"/>
      <c r="EUR433" s="24"/>
      <c r="EUV433" s="3"/>
      <c r="EUW433" s="31"/>
      <c r="EUX433" s="5"/>
      <c r="EUY433" s="9"/>
      <c r="EVB433" s="2"/>
      <c r="EVE433" s="24"/>
      <c r="EVF433" s="24"/>
      <c r="EVG433" s="31"/>
      <c r="EVH433" s="24"/>
      <c r="EVI433" s="24"/>
      <c r="EVJ433" s="24"/>
      <c r="EVK433" s="24"/>
      <c r="EVL433" s="24"/>
      <c r="EVM433" s="24"/>
      <c r="EVN433" s="24"/>
      <c r="EVO433" s="24"/>
      <c r="EVP433" s="24"/>
      <c r="EVQ433" s="24"/>
      <c r="EVR433" s="24"/>
      <c r="EVS433" s="24"/>
      <c r="EVT433" s="24"/>
      <c r="EVU433" s="24"/>
      <c r="EVV433" s="24"/>
      <c r="EVZ433" s="3"/>
      <c r="EWA433" s="31"/>
      <c r="EWB433" s="5"/>
      <c r="EWC433" s="9"/>
      <c r="EWF433" s="2"/>
      <c r="EWI433" s="24"/>
      <c r="EWJ433" s="24"/>
      <c r="EWK433" s="31"/>
      <c r="EWL433" s="24"/>
      <c r="EWM433" s="24"/>
      <c r="EWN433" s="24"/>
      <c r="EWO433" s="24"/>
      <c r="EWP433" s="24"/>
      <c r="EWQ433" s="24"/>
      <c r="EWR433" s="24"/>
      <c r="EWS433" s="24"/>
      <c r="EWT433" s="24"/>
      <c r="EWU433" s="24"/>
      <c r="EWV433" s="24"/>
      <c r="EWW433" s="24"/>
      <c r="EWX433" s="24"/>
      <c r="EWY433" s="24"/>
      <c r="EWZ433" s="24"/>
      <c r="EXD433" s="3"/>
      <c r="EXE433" s="31"/>
      <c r="EXF433" s="5"/>
      <c r="EXG433" s="9"/>
      <c r="EXJ433" s="2"/>
      <c r="EXM433" s="24"/>
      <c r="EXN433" s="24"/>
      <c r="EXO433" s="31"/>
      <c r="EXP433" s="24"/>
      <c r="EXQ433" s="24"/>
      <c r="EXR433" s="24"/>
      <c r="EXS433" s="24"/>
      <c r="EXT433" s="24"/>
      <c r="EXU433" s="24"/>
      <c r="EXV433" s="24"/>
      <c r="EXW433" s="24"/>
      <c r="EXX433" s="24"/>
      <c r="EXY433" s="24"/>
      <c r="EXZ433" s="24"/>
      <c r="EYA433" s="24"/>
      <c r="EYB433" s="24"/>
      <c r="EYC433" s="24"/>
      <c r="EYD433" s="24"/>
      <c r="EYH433" s="3"/>
      <c r="EYI433" s="31"/>
      <c r="EYJ433" s="5"/>
      <c r="EYK433" s="9"/>
      <c r="EYN433" s="2"/>
      <c r="EYQ433" s="24"/>
      <c r="EYR433" s="24"/>
      <c r="EYS433" s="31"/>
      <c r="EYT433" s="24"/>
      <c r="EYU433" s="24"/>
      <c r="EYV433" s="24"/>
      <c r="EYW433" s="24"/>
      <c r="EYX433" s="24"/>
      <c r="EYY433" s="24"/>
      <c r="EYZ433" s="24"/>
      <c r="EZA433" s="24"/>
      <c r="EZB433" s="24"/>
      <c r="EZC433" s="24"/>
      <c r="EZD433" s="24"/>
      <c r="EZE433" s="24"/>
      <c r="EZF433" s="24"/>
      <c r="EZG433" s="24"/>
      <c r="EZH433" s="24"/>
      <c r="EZL433" s="3"/>
      <c r="EZM433" s="31"/>
      <c r="EZN433" s="5"/>
      <c r="EZO433" s="9"/>
      <c r="EZR433" s="2"/>
      <c r="EZU433" s="24"/>
      <c r="EZV433" s="24"/>
      <c r="EZW433" s="31"/>
      <c r="EZX433" s="24"/>
      <c r="EZY433" s="24"/>
      <c r="EZZ433" s="24"/>
      <c r="FAA433" s="24"/>
      <c r="FAB433" s="24"/>
      <c r="FAC433" s="24"/>
      <c r="FAD433" s="24"/>
      <c r="FAE433" s="24"/>
      <c r="FAF433" s="24"/>
      <c r="FAG433" s="24"/>
      <c r="FAH433" s="24"/>
      <c r="FAI433" s="24"/>
      <c r="FAJ433" s="24"/>
      <c r="FAK433" s="24"/>
      <c r="FAL433" s="24"/>
      <c r="FAP433" s="3"/>
      <c r="FAQ433" s="31"/>
      <c r="FAR433" s="5"/>
      <c r="FAS433" s="9"/>
      <c r="FAV433" s="2"/>
      <c r="FAY433" s="24"/>
      <c r="FAZ433" s="24"/>
      <c r="FBA433" s="31"/>
      <c r="FBB433" s="24"/>
      <c r="FBC433" s="24"/>
      <c r="FBD433" s="24"/>
      <c r="FBE433" s="24"/>
      <c r="FBF433" s="24"/>
      <c r="FBG433" s="24"/>
      <c r="FBH433" s="24"/>
      <c r="FBI433" s="24"/>
      <c r="FBJ433" s="24"/>
      <c r="FBK433" s="24"/>
      <c r="FBL433" s="24"/>
      <c r="FBM433" s="24"/>
      <c r="FBN433" s="24"/>
      <c r="FBO433" s="24"/>
      <c r="FBP433" s="24"/>
      <c r="FBT433" s="3"/>
      <c r="FBU433" s="31"/>
      <c r="FBV433" s="5"/>
      <c r="FBW433" s="9"/>
      <c r="FBZ433" s="2"/>
      <c r="FCC433" s="24"/>
      <c r="FCD433" s="24"/>
      <c r="FCE433" s="31"/>
      <c r="FCF433" s="24"/>
      <c r="FCG433" s="24"/>
      <c r="FCH433" s="24"/>
      <c r="FCI433" s="24"/>
      <c r="FCJ433" s="24"/>
      <c r="FCK433" s="24"/>
      <c r="FCL433" s="24"/>
      <c r="FCM433" s="24"/>
      <c r="FCN433" s="24"/>
      <c r="FCO433" s="24"/>
      <c r="FCP433" s="24"/>
      <c r="FCQ433" s="24"/>
      <c r="FCR433" s="24"/>
      <c r="FCS433" s="24"/>
      <c r="FCT433" s="24"/>
      <c r="FCX433" s="3"/>
      <c r="FCY433" s="31"/>
      <c r="FCZ433" s="5"/>
      <c r="FDA433" s="9"/>
      <c r="FDD433" s="2"/>
      <c r="FDG433" s="24"/>
      <c r="FDH433" s="24"/>
      <c r="FDI433" s="31"/>
      <c r="FDJ433" s="24"/>
      <c r="FDK433" s="24"/>
      <c r="FDL433" s="24"/>
      <c r="FDM433" s="24"/>
      <c r="FDN433" s="24"/>
      <c r="FDO433" s="24"/>
      <c r="FDP433" s="24"/>
      <c r="FDQ433" s="24"/>
      <c r="FDR433" s="24"/>
      <c r="FDS433" s="24"/>
      <c r="FDT433" s="24"/>
      <c r="FDU433" s="24"/>
      <c r="FDV433" s="24"/>
      <c r="FDW433" s="24"/>
      <c r="FDX433" s="24"/>
      <c r="FEB433" s="3"/>
      <c r="FEC433" s="31"/>
      <c r="FED433" s="5"/>
      <c r="FEE433" s="9"/>
      <c r="FEH433" s="2"/>
      <c r="FEK433" s="24"/>
      <c r="FEL433" s="24"/>
      <c r="FEM433" s="31"/>
      <c r="FEN433" s="24"/>
      <c r="FEO433" s="24"/>
      <c r="FEP433" s="24"/>
      <c r="FEQ433" s="24"/>
      <c r="FER433" s="24"/>
      <c r="FES433" s="24"/>
      <c r="FET433" s="24"/>
      <c r="FEU433" s="24"/>
      <c r="FEV433" s="24"/>
      <c r="FEW433" s="24"/>
      <c r="FEX433" s="24"/>
      <c r="FEY433" s="24"/>
      <c r="FEZ433" s="24"/>
      <c r="FFA433" s="24"/>
      <c r="FFB433" s="24"/>
      <c r="FFF433" s="3"/>
      <c r="FFG433" s="31"/>
      <c r="FFH433" s="5"/>
      <c r="FFI433" s="9"/>
      <c r="FFL433" s="2"/>
      <c r="FFO433" s="24"/>
      <c r="FFP433" s="24"/>
      <c r="FFQ433" s="31"/>
      <c r="FFR433" s="24"/>
      <c r="FFS433" s="24"/>
      <c r="FFT433" s="24"/>
      <c r="FFU433" s="24"/>
      <c r="FFV433" s="24"/>
      <c r="FFW433" s="24"/>
      <c r="FFX433" s="24"/>
      <c r="FFY433" s="24"/>
      <c r="FFZ433" s="24"/>
      <c r="FGA433" s="24"/>
      <c r="FGB433" s="24"/>
      <c r="FGC433" s="24"/>
      <c r="FGD433" s="24"/>
      <c r="FGE433" s="24"/>
      <c r="FGF433" s="24"/>
      <c r="FGJ433" s="3"/>
      <c r="FGK433" s="31"/>
      <c r="FGL433" s="5"/>
      <c r="FGM433" s="9"/>
      <c r="FGP433" s="2"/>
      <c r="FGS433" s="24"/>
      <c r="FGT433" s="24"/>
      <c r="FGU433" s="31"/>
      <c r="FGV433" s="24"/>
      <c r="FGW433" s="24"/>
      <c r="FGX433" s="24"/>
      <c r="FGY433" s="24"/>
      <c r="FGZ433" s="24"/>
      <c r="FHA433" s="24"/>
      <c r="FHB433" s="24"/>
      <c r="FHC433" s="24"/>
      <c r="FHD433" s="24"/>
      <c r="FHE433" s="24"/>
      <c r="FHF433" s="24"/>
      <c r="FHG433" s="24"/>
      <c r="FHH433" s="24"/>
      <c r="FHI433" s="24"/>
      <c r="FHJ433" s="24"/>
      <c r="FHN433" s="3"/>
      <c r="FHO433" s="31"/>
      <c r="FHP433" s="5"/>
      <c r="FHQ433" s="9"/>
      <c r="FHT433" s="2"/>
      <c r="FHW433" s="24"/>
      <c r="FHX433" s="24"/>
      <c r="FHY433" s="31"/>
      <c r="FHZ433" s="24"/>
      <c r="FIA433" s="24"/>
      <c r="FIB433" s="24"/>
      <c r="FIC433" s="24"/>
      <c r="FID433" s="24"/>
      <c r="FIE433" s="24"/>
      <c r="FIF433" s="24"/>
      <c r="FIG433" s="24"/>
      <c r="FIH433" s="24"/>
      <c r="FII433" s="24"/>
      <c r="FIJ433" s="24"/>
      <c r="FIK433" s="24"/>
      <c r="FIL433" s="24"/>
      <c r="FIM433" s="24"/>
      <c r="FIN433" s="24"/>
      <c r="FIR433" s="3"/>
      <c r="FIS433" s="31"/>
      <c r="FIT433" s="5"/>
      <c r="FIU433" s="9"/>
      <c r="FIX433" s="2"/>
      <c r="FJA433" s="24"/>
      <c r="FJB433" s="24"/>
      <c r="FJC433" s="31"/>
      <c r="FJD433" s="24"/>
      <c r="FJE433" s="24"/>
      <c r="FJF433" s="24"/>
      <c r="FJG433" s="24"/>
      <c r="FJH433" s="24"/>
      <c r="FJI433" s="24"/>
      <c r="FJJ433" s="24"/>
      <c r="FJK433" s="24"/>
      <c r="FJL433" s="24"/>
      <c r="FJM433" s="24"/>
      <c r="FJN433" s="24"/>
      <c r="FJO433" s="24"/>
      <c r="FJP433" s="24"/>
      <c r="FJQ433" s="24"/>
      <c r="FJR433" s="24"/>
      <c r="FJV433" s="3"/>
      <c r="FJW433" s="31"/>
      <c r="FJX433" s="5"/>
      <c r="FJY433" s="9"/>
      <c r="FKB433" s="2"/>
      <c r="FKE433" s="24"/>
      <c r="FKF433" s="24"/>
      <c r="FKG433" s="31"/>
      <c r="FKH433" s="24"/>
      <c r="FKI433" s="24"/>
      <c r="FKJ433" s="24"/>
      <c r="FKK433" s="24"/>
      <c r="FKL433" s="24"/>
      <c r="FKM433" s="24"/>
      <c r="FKN433" s="24"/>
      <c r="FKO433" s="24"/>
      <c r="FKP433" s="24"/>
      <c r="FKQ433" s="24"/>
      <c r="FKR433" s="24"/>
      <c r="FKS433" s="24"/>
      <c r="FKT433" s="24"/>
      <c r="FKU433" s="24"/>
      <c r="FKV433" s="24"/>
      <c r="FKZ433" s="3"/>
      <c r="FLA433" s="31"/>
      <c r="FLB433" s="5"/>
      <c r="FLC433" s="9"/>
      <c r="FLF433" s="2"/>
      <c r="FLI433" s="24"/>
      <c r="FLJ433" s="24"/>
      <c r="FLK433" s="31"/>
      <c r="FLL433" s="24"/>
      <c r="FLM433" s="24"/>
      <c r="FLN433" s="24"/>
      <c r="FLO433" s="24"/>
      <c r="FLP433" s="24"/>
      <c r="FLQ433" s="24"/>
      <c r="FLR433" s="24"/>
      <c r="FLS433" s="24"/>
      <c r="FLT433" s="24"/>
      <c r="FLU433" s="24"/>
      <c r="FLV433" s="24"/>
      <c r="FLW433" s="24"/>
      <c r="FLX433" s="24"/>
      <c r="FLY433" s="24"/>
      <c r="FLZ433" s="24"/>
      <c r="FMD433" s="3"/>
      <c r="FME433" s="31"/>
      <c r="FMF433" s="5"/>
      <c r="FMG433" s="9"/>
      <c r="FMJ433" s="2"/>
      <c r="FMM433" s="24"/>
      <c r="FMN433" s="24"/>
      <c r="FMO433" s="31"/>
      <c r="FMP433" s="24"/>
      <c r="FMQ433" s="24"/>
      <c r="FMR433" s="24"/>
      <c r="FMS433" s="24"/>
      <c r="FMT433" s="24"/>
      <c r="FMU433" s="24"/>
      <c r="FMV433" s="24"/>
      <c r="FMW433" s="24"/>
      <c r="FMX433" s="24"/>
      <c r="FMY433" s="24"/>
      <c r="FMZ433" s="24"/>
      <c r="FNA433" s="24"/>
      <c r="FNB433" s="24"/>
      <c r="FNC433" s="24"/>
      <c r="FND433" s="24"/>
      <c r="FNH433" s="3"/>
      <c r="FNI433" s="31"/>
      <c r="FNJ433" s="5"/>
      <c r="FNK433" s="9"/>
      <c r="FNN433" s="2"/>
      <c r="FNQ433" s="24"/>
      <c r="FNR433" s="24"/>
      <c r="FNS433" s="31"/>
      <c r="FNT433" s="24"/>
      <c r="FNU433" s="24"/>
      <c r="FNV433" s="24"/>
      <c r="FNW433" s="24"/>
      <c r="FNX433" s="24"/>
      <c r="FNY433" s="24"/>
      <c r="FNZ433" s="24"/>
      <c r="FOA433" s="24"/>
      <c r="FOB433" s="24"/>
      <c r="FOC433" s="24"/>
      <c r="FOD433" s="24"/>
      <c r="FOE433" s="24"/>
      <c r="FOF433" s="24"/>
      <c r="FOG433" s="24"/>
      <c r="FOH433" s="24"/>
      <c r="FOL433" s="3"/>
      <c r="FOM433" s="31"/>
      <c r="FON433" s="5"/>
      <c r="FOO433" s="9"/>
      <c r="FOR433" s="2"/>
      <c r="FOU433" s="24"/>
      <c r="FOV433" s="24"/>
      <c r="FOW433" s="31"/>
      <c r="FOX433" s="24"/>
      <c r="FOY433" s="24"/>
      <c r="FOZ433" s="24"/>
      <c r="FPA433" s="24"/>
      <c r="FPB433" s="24"/>
      <c r="FPC433" s="24"/>
      <c r="FPD433" s="24"/>
      <c r="FPE433" s="24"/>
      <c r="FPF433" s="24"/>
      <c r="FPG433" s="24"/>
      <c r="FPH433" s="24"/>
      <c r="FPI433" s="24"/>
      <c r="FPJ433" s="24"/>
      <c r="FPK433" s="24"/>
      <c r="FPL433" s="24"/>
      <c r="FPP433" s="3"/>
      <c r="FPQ433" s="31"/>
      <c r="FPR433" s="5"/>
      <c r="FPS433" s="9"/>
      <c r="FPV433" s="2"/>
      <c r="FPY433" s="24"/>
      <c r="FPZ433" s="24"/>
      <c r="FQA433" s="31"/>
      <c r="FQB433" s="24"/>
      <c r="FQC433" s="24"/>
      <c r="FQD433" s="24"/>
      <c r="FQE433" s="24"/>
      <c r="FQF433" s="24"/>
      <c r="FQG433" s="24"/>
      <c r="FQH433" s="24"/>
      <c r="FQI433" s="24"/>
      <c r="FQJ433" s="24"/>
      <c r="FQK433" s="24"/>
      <c r="FQL433" s="24"/>
      <c r="FQM433" s="24"/>
      <c r="FQN433" s="24"/>
      <c r="FQO433" s="24"/>
      <c r="FQP433" s="24"/>
      <c r="FQT433" s="3"/>
      <c r="FQU433" s="31"/>
      <c r="FQV433" s="5"/>
      <c r="FQW433" s="9"/>
      <c r="FQZ433" s="2"/>
      <c r="FRC433" s="24"/>
      <c r="FRD433" s="24"/>
      <c r="FRE433" s="31"/>
      <c r="FRF433" s="24"/>
      <c r="FRG433" s="24"/>
      <c r="FRH433" s="24"/>
      <c r="FRI433" s="24"/>
      <c r="FRJ433" s="24"/>
      <c r="FRK433" s="24"/>
      <c r="FRL433" s="24"/>
      <c r="FRM433" s="24"/>
      <c r="FRN433" s="24"/>
      <c r="FRO433" s="24"/>
      <c r="FRP433" s="24"/>
      <c r="FRQ433" s="24"/>
      <c r="FRR433" s="24"/>
      <c r="FRS433" s="24"/>
      <c r="FRT433" s="24"/>
      <c r="FRX433" s="3"/>
      <c r="FRY433" s="31"/>
      <c r="FRZ433" s="5"/>
      <c r="FSA433" s="9"/>
      <c r="FSD433" s="2"/>
      <c r="FSG433" s="24"/>
      <c r="FSH433" s="24"/>
      <c r="FSI433" s="31"/>
      <c r="FSJ433" s="24"/>
      <c r="FSK433" s="24"/>
      <c r="FSL433" s="24"/>
      <c r="FSM433" s="24"/>
      <c r="FSN433" s="24"/>
      <c r="FSO433" s="24"/>
      <c r="FSP433" s="24"/>
      <c r="FSQ433" s="24"/>
      <c r="FSR433" s="24"/>
      <c r="FSS433" s="24"/>
      <c r="FST433" s="24"/>
      <c r="FSU433" s="24"/>
      <c r="FSV433" s="24"/>
      <c r="FSW433" s="24"/>
      <c r="FSX433" s="24"/>
      <c r="FTB433" s="3"/>
      <c r="FTC433" s="31"/>
      <c r="FTD433" s="5"/>
      <c r="FTE433" s="9"/>
      <c r="FTH433" s="2"/>
      <c r="FTK433" s="24"/>
      <c r="FTL433" s="24"/>
      <c r="FTM433" s="31"/>
      <c r="FTN433" s="24"/>
      <c r="FTO433" s="24"/>
      <c r="FTP433" s="24"/>
      <c r="FTQ433" s="24"/>
      <c r="FTR433" s="24"/>
      <c r="FTS433" s="24"/>
      <c r="FTT433" s="24"/>
      <c r="FTU433" s="24"/>
      <c r="FTV433" s="24"/>
      <c r="FTW433" s="24"/>
      <c r="FTX433" s="24"/>
      <c r="FTY433" s="24"/>
      <c r="FTZ433" s="24"/>
      <c r="FUA433" s="24"/>
      <c r="FUB433" s="24"/>
      <c r="FUF433" s="3"/>
      <c r="FUG433" s="31"/>
      <c r="FUH433" s="5"/>
      <c r="FUI433" s="9"/>
      <c r="FUL433" s="2"/>
      <c r="FUO433" s="24"/>
      <c r="FUP433" s="24"/>
      <c r="FUQ433" s="31"/>
      <c r="FUR433" s="24"/>
      <c r="FUS433" s="24"/>
      <c r="FUT433" s="24"/>
      <c r="FUU433" s="24"/>
      <c r="FUV433" s="24"/>
      <c r="FUW433" s="24"/>
      <c r="FUX433" s="24"/>
      <c r="FUY433" s="24"/>
      <c r="FUZ433" s="24"/>
      <c r="FVA433" s="24"/>
      <c r="FVB433" s="24"/>
      <c r="FVC433" s="24"/>
      <c r="FVD433" s="24"/>
      <c r="FVE433" s="24"/>
      <c r="FVF433" s="24"/>
      <c r="FVJ433" s="3"/>
      <c r="FVK433" s="31"/>
      <c r="FVL433" s="5"/>
      <c r="FVM433" s="9"/>
      <c r="FVP433" s="2"/>
      <c r="FVS433" s="24"/>
      <c r="FVT433" s="24"/>
      <c r="FVU433" s="31"/>
      <c r="FVV433" s="24"/>
      <c r="FVW433" s="24"/>
      <c r="FVX433" s="24"/>
      <c r="FVY433" s="24"/>
      <c r="FVZ433" s="24"/>
      <c r="FWA433" s="24"/>
      <c r="FWB433" s="24"/>
      <c r="FWC433" s="24"/>
      <c r="FWD433" s="24"/>
      <c r="FWE433" s="24"/>
      <c r="FWF433" s="24"/>
      <c r="FWG433" s="24"/>
      <c r="FWH433" s="24"/>
      <c r="FWI433" s="24"/>
      <c r="FWJ433" s="24"/>
      <c r="FWN433" s="3"/>
      <c r="FWO433" s="31"/>
      <c r="FWP433" s="5"/>
      <c r="FWQ433" s="9"/>
      <c r="FWT433" s="2"/>
      <c r="FWW433" s="24"/>
      <c r="FWX433" s="24"/>
      <c r="FWY433" s="31"/>
      <c r="FWZ433" s="24"/>
      <c r="FXA433" s="24"/>
      <c r="FXB433" s="24"/>
      <c r="FXC433" s="24"/>
      <c r="FXD433" s="24"/>
      <c r="FXE433" s="24"/>
      <c r="FXF433" s="24"/>
      <c r="FXG433" s="24"/>
      <c r="FXH433" s="24"/>
      <c r="FXI433" s="24"/>
      <c r="FXJ433" s="24"/>
      <c r="FXK433" s="24"/>
      <c r="FXL433" s="24"/>
      <c r="FXM433" s="24"/>
      <c r="FXN433" s="24"/>
      <c r="FXR433" s="3"/>
      <c r="FXS433" s="31"/>
      <c r="FXT433" s="5"/>
      <c r="FXU433" s="9"/>
      <c r="FXX433" s="2"/>
      <c r="FYA433" s="24"/>
      <c r="FYB433" s="24"/>
      <c r="FYC433" s="31"/>
      <c r="FYD433" s="24"/>
      <c r="FYE433" s="24"/>
      <c r="FYF433" s="24"/>
      <c r="FYG433" s="24"/>
      <c r="FYH433" s="24"/>
      <c r="FYI433" s="24"/>
      <c r="FYJ433" s="24"/>
      <c r="FYK433" s="24"/>
      <c r="FYL433" s="24"/>
      <c r="FYM433" s="24"/>
      <c r="FYN433" s="24"/>
      <c r="FYO433" s="24"/>
      <c r="FYP433" s="24"/>
      <c r="FYQ433" s="24"/>
      <c r="FYR433" s="24"/>
      <c r="FYV433" s="3"/>
      <c r="FYW433" s="31"/>
      <c r="FYX433" s="5"/>
      <c r="FYY433" s="9"/>
      <c r="FZB433" s="2"/>
      <c r="FZE433" s="24"/>
      <c r="FZF433" s="24"/>
      <c r="FZG433" s="31"/>
      <c r="FZH433" s="24"/>
      <c r="FZI433" s="24"/>
      <c r="FZJ433" s="24"/>
      <c r="FZK433" s="24"/>
      <c r="FZL433" s="24"/>
      <c r="FZM433" s="24"/>
      <c r="FZN433" s="24"/>
      <c r="FZO433" s="24"/>
      <c r="FZP433" s="24"/>
      <c r="FZQ433" s="24"/>
      <c r="FZR433" s="24"/>
      <c r="FZS433" s="24"/>
      <c r="FZT433" s="24"/>
      <c r="FZU433" s="24"/>
      <c r="FZV433" s="24"/>
      <c r="FZZ433" s="3"/>
      <c r="GAA433" s="31"/>
      <c r="GAB433" s="5"/>
      <c r="GAC433" s="9"/>
      <c r="GAF433" s="2"/>
      <c r="GAI433" s="24"/>
      <c r="GAJ433" s="24"/>
      <c r="GAK433" s="31"/>
      <c r="GAL433" s="24"/>
      <c r="GAM433" s="24"/>
      <c r="GAN433" s="24"/>
      <c r="GAO433" s="24"/>
      <c r="GAP433" s="24"/>
      <c r="GAQ433" s="24"/>
      <c r="GAR433" s="24"/>
      <c r="GAS433" s="24"/>
      <c r="GAT433" s="24"/>
      <c r="GAU433" s="24"/>
      <c r="GAV433" s="24"/>
      <c r="GAW433" s="24"/>
      <c r="GAX433" s="24"/>
      <c r="GAY433" s="24"/>
      <c r="GAZ433" s="24"/>
      <c r="GBD433" s="3"/>
      <c r="GBE433" s="31"/>
      <c r="GBF433" s="5"/>
      <c r="GBG433" s="9"/>
      <c r="GBJ433" s="2"/>
      <c r="GBM433" s="24"/>
      <c r="GBN433" s="24"/>
      <c r="GBO433" s="31"/>
      <c r="GBP433" s="24"/>
      <c r="GBQ433" s="24"/>
      <c r="GBR433" s="24"/>
      <c r="GBS433" s="24"/>
      <c r="GBT433" s="24"/>
      <c r="GBU433" s="24"/>
      <c r="GBV433" s="24"/>
      <c r="GBW433" s="24"/>
      <c r="GBX433" s="24"/>
      <c r="GBY433" s="24"/>
      <c r="GBZ433" s="24"/>
      <c r="GCA433" s="24"/>
      <c r="GCB433" s="24"/>
      <c r="GCC433" s="24"/>
      <c r="GCD433" s="24"/>
      <c r="GCH433" s="3"/>
      <c r="GCI433" s="31"/>
      <c r="GCJ433" s="5"/>
      <c r="GCK433" s="9"/>
      <c r="GCN433" s="2"/>
      <c r="GCQ433" s="24"/>
      <c r="GCR433" s="24"/>
      <c r="GCS433" s="31"/>
      <c r="GCT433" s="24"/>
      <c r="GCU433" s="24"/>
      <c r="GCV433" s="24"/>
      <c r="GCW433" s="24"/>
      <c r="GCX433" s="24"/>
      <c r="GCY433" s="24"/>
      <c r="GCZ433" s="24"/>
      <c r="GDA433" s="24"/>
      <c r="GDB433" s="24"/>
      <c r="GDC433" s="24"/>
      <c r="GDD433" s="24"/>
      <c r="GDE433" s="24"/>
      <c r="GDF433" s="24"/>
      <c r="GDG433" s="24"/>
      <c r="GDH433" s="24"/>
      <c r="GDL433" s="3"/>
      <c r="GDM433" s="31"/>
      <c r="GDN433" s="5"/>
      <c r="GDO433" s="9"/>
      <c r="GDR433" s="2"/>
      <c r="GDU433" s="24"/>
      <c r="GDV433" s="24"/>
      <c r="GDW433" s="31"/>
      <c r="GDX433" s="24"/>
      <c r="GDY433" s="24"/>
      <c r="GDZ433" s="24"/>
      <c r="GEA433" s="24"/>
      <c r="GEB433" s="24"/>
      <c r="GEC433" s="24"/>
      <c r="GED433" s="24"/>
      <c r="GEE433" s="24"/>
      <c r="GEF433" s="24"/>
      <c r="GEG433" s="24"/>
      <c r="GEH433" s="24"/>
      <c r="GEI433" s="24"/>
      <c r="GEJ433" s="24"/>
      <c r="GEK433" s="24"/>
      <c r="GEL433" s="24"/>
      <c r="GEP433" s="3"/>
      <c r="GEQ433" s="31"/>
      <c r="GER433" s="5"/>
      <c r="GES433" s="9"/>
      <c r="GEV433" s="2"/>
      <c r="GEY433" s="24"/>
      <c r="GEZ433" s="24"/>
      <c r="GFA433" s="31"/>
      <c r="GFB433" s="24"/>
      <c r="GFC433" s="24"/>
      <c r="GFD433" s="24"/>
      <c r="GFE433" s="24"/>
      <c r="GFF433" s="24"/>
      <c r="GFG433" s="24"/>
      <c r="GFH433" s="24"/>
      <c r="GFI433" s="24"/>
      <c r="GFJ433" s="24"/>
      <c r="GFK433" s="24"/>
      <c r="GFL433" s="24"/>
      <c r="GFM433" s="24"/>
      <c r="GFN433" s="24"/>
      <c r="GFO433" s="24"/>
      <c r="GFP433" s="24"/>
      <c r="GFT433" s="3"/>
      <c r="GFU433" s="31"/>
      <c r="GFV433" s="5"/>
      <c r="GFW433" s="9"/>
      <c r="GFZ433" s="2"/>
      <c r="GGC433" s="24"/>
      <c r="GGD433" s="24"/>
      <c r="GGE433" s="31"/>
      <c r="GGF433" s="24"/>
      <c r="GGG433" s="24"/>
      <c r="GGH433" s="24"/>
      <c r="GGI433" s="24"/>
      <c r="GGJ433" s="24"/>
      <c r="GGK433" s="24"/>
      <c r="GGL433" s="24"/>
      <c r="GGM433" s="24"/>
      <c r="GGN433" s="24"/>
      <c r="GGO433" s="24"/>
      <c r="GGP433" s="24"/>
      <c r="GGQ433" s="24"/>
      <c r="GGR433" s="24"/>
      <c r="GGS433" s="24"/>
      <c r="GGT433" s="24"/>
      <c r="GGX433" s="3"/>
      <c r="GGY433" s="31"/>
      <c r="GGZ433" s="5"/>
      <c r="GHA433" s="9"/>
      <c r="GHD433" s="2"/>
      <c r="GHG433" s="24"/>
      <c r="GHH433" s="24"/>
      <c r="GHI433" s="31"/>
      <c r="GHJ433" s="24"/>
      <c r="GHK433" s="24"/>
      <c r="GHL433" s="24"/>
      <c r="GHM433" s="24"/>
      <c r="GHN433" s="24"/>
      <c r="GHO433" s="24"/>
      <c r="GHP433" s="24"/>
      <c r="GHQ433" s="24"/>
      <c r="GHR433" s="24"/>
      <c r="GHS433" s="24"/>
      <c r="GHT433" s="24"/>
      <c r="GHU433" s="24"/>
      <c r="GHV433" s="24"/>
      <c r="GHW433" s="24"/>
      <c r="GHX433" s="24"/>
      <c r="GIB433" s="3"/>
      <c r="GIC433" s="31"/>
      <c r="GID433" s="5"/>
      <c r="GIE433" s="9"/>
      <c r="GIH433" s="2"/>
      <c r="GIK433" s="24"/>
      <c r="GIL433" s="24"/>
      <c r="GIM433" s="31"/>
      <c r="GIN433" s="24"/>
      <c r="GIO433" s="24"/>
      <c r="GIP433" s="24"/>
      <c r="GIQ433" s="24"/>
      <c r="GIR433" s="24"/>
      <c r="GIS433" s="24"/>
      <c r="GIT433" s="24"/>
      <c r="GIU433" s="24"/>
      <c r="GIV433" s="24"/>
      <c r="GIW433" s="24"/>
      <c r="GIX433" s="24"/>
      <c r="GIY433" s="24"/>
      <c r="GIZ433" s="24"/>
      <c r="GJA433" s="24"/>
      <c r="GJB433" s="24"/>
      <c r="GJF433" s="3"/>
      <c r="GJG433" s="31"/>
      <c r="GJH433" s="5"/>
      <c r="GJI433" s="9"/>
      <c r="GJL433" s="2"/>
      <c r="GJO433" s="24"/>
      <c r="GJP433" s="24"/>
      <c r="GJQ433" s="31"/>
      <c r="GJR433" s="24"/>
      <c r="GJS433" s="24"/>
      <c r="GJT433" s="24"/>
      <c r="GJU433" s="24"/>
      <c r="GJV433" s="24"/>
      <c r="GJW433" s="24"/>
      <c r="GJX433" s="24"/>
      <c r="GJY433" s="24"/>
      <c r="GJZ433" s="24"/>
      <c r="GKA433" s="24"/>
      <c r="GKB433" s="24"/>
      <c r="GKC433" s="24"/>
      <c r="GKD433" s="24"/>
      <c r="GKE433" s="24"/>
      <c r="GKF433" s="24"/>
      <c r="GKJ433" s="3"/>
      <c r="GKK433" s="31"/>
      <c r="GKL433" s="5"/>
      <c r="GKM433" s="9"/>
      <c r="GKP433" s="2"/>
      <c r="GKS433" s="24"/>
      <c r="GKT433" s="24"/>
      <c r="GKU433" s="31"/>
      <c r="GKV433" s="24"/>
      <c r="GKW433" s="24"/>
      <c r="GKX433" s="24"/>
      <c r="GKY433" s="24"/>
      <c r="GKZ433" s="24"/>
      <c r="GLA433" s="24"/>
      <c r="GLB433" s="24"/>
      <c r="GLC433" s="24"/>
      <c r="GLD433" s="24"/>
      <c r="GLE433" s="24"/>
      <c r="GLF433" s="24"/>
      <c r="GLG433" s="24"/>
      <c r="GLH433" s="24"/>
      <c r="GLI433" s="24"/>
      <c r="GLJ433" s="24"/>
      <c r="GLN433" s="3"/>
      <c r="GLO433" s="31"/>
      <c r="GLP433" s="5"/>
      <c r="GLQ433" s="9"/>
      <c r="GLT433" s="2"/>
      <c r="GLW433" s="24"/>
      <c r="GLX433" s="24"/>
      <c r="GLY433" s="31"/>
      <c r="GLZ433" s="24"/>
      <c r="GMA433" s="24"/>
      <c r="GMB433" s="24"/>
      <c r="GMC433" s="24"/>
      <c r="GMD433" s="24"/>
      <c r="GME433" s="24"/>
      <c r="GMF433" s="24"/>
      <c r="GMG433" s="24"/>
      <c r="GMH433" s="24"/>
      <c r="GMI433" s="24"/>
      <c r="GMJ433" s="24"/>
      <c r="GMK433" s="24"/>
      <c r="GML433" s="24"/>
      <c r="GMM433" s="24"/>
      <c r="GMN433" s="24"/>
      <c r="GMR433" s="3"/>
      <c r="GMS433" s="31"/>
      <c r="GMT433" s="5"/>
      <c r="GMU433" s="9"/>
      <c r="GMX433" s="2"/>
      <c r="GNA433" s="24"/>
      <c r="GNB433" s="24"/>
      <c r="GNC433" s="31"/>
      <c r="GND433" s="24"/>
      <c r="GNE433" s="24"/>
      <c r="GNF433" s="24"/>
      <c r="GNG433" s="24"/>
      <c r="GNH433" s="24"/>
      <c r="GNI433" s="24"/>
      <c r="GNJ433" s="24"/>
      <c r="GNK433" s="24"/>
      <c r="GNL433" s="24"/>
      <c r="GNM433" s="24"/>
      <c r="GNN433" s="24"/>
      <c r="GNO433" s="24"/>
      <c r="GNP433" s="24"/>
      <c r="GNQ433" s="24"/>
      <c r="GNR433" s="24"/>
      <c r="GNV433" s="3"/>
      <c r="GNW433" s="31"/>
      <c r="GNX433" s="5"/>
      <c r="GNY433" s="9"/>
      <c r="GOB433" s="2"/>
      <c r="GOE433" s="24"/>
      <c r="GOF433" s="24"/>
      <c r="GOG433" s="31"/>
      <c r="GOH433" s="24"/>
      <c r="GOI433" s="24"/>
      <c r="GOJ433" s="24"/>
      <c r="GOK433" s="24"/>
      <c r="GOL433" s="24"/>
      <c r="GOM433" s="24"/>
      <c r="GON433" s="24"/>
      <c r="GOO433" s="24"/>
      <c r="GOP433" s="24"/>
      <c r="GOQ433" s="24"/>
      <c r="GOR433" s="24"/>
      <c r="GOS433" s="24"/>
      <c r="GOT433" s="24"/>
      <c r="GOU433" s="24"/>
      <c r="GOV433" s="24"/>
      <c r="GOZ433" s="3"/>
      <c r="GPA433" s="31"/>
      <c r="GPB433" s="5"/>
      <c r="GPC433" s="9"/>
      <c r="GPF433" s="2"/>
      <c r="GPI433" s="24"/>
      <c r="GPJ433" s="24"/>
      <c r="GPK433" s="31"/>
      <c r="GPL433" s="24"/>
      <c r="GPM433" s="24"/>
      <c r="GPN433" s="24"/>
      <c r="GPO433" s="24"/>
      <c r="GPP433" s="24"/>
      <c r="GPQ433" s="24"/>
      <c r="GPR433" s="24"/>
      <c r="GPS433" s="24"/>
      <c r="GPT433" s="24"/>
      <c r="GPU433" s="24"/>
      <c r="GPV433" s="24"/>
      <c r="GPW433" s="24"/>
      <c r="GPX433" s="24"/>
      <c r="GPY433" s="24"/>
      <c r="GPZ433" s="24"/>
      <c r="GQD433" s="3"/>
      <c r="GQE433" s="31"/>
      <c r="GQF433" s="5"/>
      <c r="GQG433" s="9"/>
      <c r="GQJ433" s="2"/>
      <c r="GQM433" s="24"/>
      <c r="GQN433" s="24"/>
      <c r="GQO433" s="31"/>
      <c r="GQP433" s="24"/>
      <c r="GQQ433" s="24"/>
      <c r="GQR433" s="24"/>
      <c r="GQS433" s="24"/>
      <c r="GQT433" s="24"/>
      <c r="GQU433" s="24"/>
      <c r="GQV433" s="24"/>
      <c r="GQW433" s="24"/>
      <c r="GQX433" s="24"/>
      <c r="GQY433" s="24"/>
      <c r="GQZ433" s="24"/>
      <c r="GRA433" s="24"/>
      <c r="GRB433" s="24"/>
      <c r="GRC433" s="24"/>
      <c r="GRD433" s="24"/>
      <c r="GRH433" s="3"/>
      <c r="GRI433" s="31"/>
      <c r="GRJ433" s="5"/>
      <c r="GRK433" s="9"/>
      <c r="GRN433" s="2"/>
      <c r="GRQ433" s="24"/>
      <c r="GRR433" s="24"/>
      <c r="GRS433" s="31"/>
      <c r="GRT433" s="24"/>
      <c r="GRU433" s="24"/>
      <c r="GRV433" s="24"/>
      <c r="GRW433" s="24"/>
      <c r="GRX433" s="24"/>
      <c r="GRY433" s="24"/>
      <c r="GRZ433" s="24"/>
      <c r="GSA433" s="24"/>
      <c r="GSB433" s="24"/>
      <c r="GSC433" s="24"/>
      <c r="GSD433" s="24"/>
      <c r="GSE433" s="24"/>
      <c r="GSF433" s="24"/>
      <c r="GSG433" s="24"/>
      <c r="GSH433" s="24"/>
      <c r="GSL433" s="3"/>
      <c r="GSM433" s="31"/>
      <c r="GSN433" s="5"/>
      <c r="GSO433" s="9"/>
      <c r="GSR433" s="2"/>
      <c r="GSU433" s="24"/>
      <c r="GSV433" s="24"/>
      <c r="GSW433" s="31"/>
      <c r="GSX433" s="24"/>
      <c r="GSY433" s="24"/>
      <c r="GSZ433" s="24"/>
      <c r="GTA433" s="24"/>
      <c r="GTB433" s="24"/>
      <c r="GTC433" s="24"/>
      <c r="GTD433" s="24"/>
      <c r="GTE433" s="24"/>
      <c r="GTF433" s="24"/>
      <c r="GTG433" s="24"/>
      <c r="GTH433" s="24"/>
      <c r="GTI433" s="24"/>
      <c r="GTJ433" s="24"/>
      <c r="GTK433" s="24"/>
      <c r="GTL433" s="24"/>
      <c r="GTP433" s="3"/>
      <c r="GTQ433" s="31"/>
      <c r="GTR433" s="5"/>
      <c r="GTS433" s="9"/>
      <c r="GTV433" s="2"/>
      <c r="GTY433" s="24"/>
      <c r="GTZ433" s="24"/>
      <c r="GUA433" s="31"/>
      <c r="GUB433" s="24"/>
      <c r="GUC433" s="24"/>
      <c r="GUD433" s="24"/>
      <c r="GUE433" s="24"/>
      <c r="GUF433" s="24"/>
      <c r="GUG433" s="24"/>
      <c r="GUH433" s="24"/>
      <c r="GUI433" s="24"/>
      <c r="GUJ433" s="24"/>
      <c r="GUK433" s="24"/>
      <c r="GUL433" s="24"/>
      <c r="GUM433" s="24"/>
      <c r="GUN433" s="24"/>
      <c r="GUO433" s="24"/>
      <c r="GUP433" s="24"/>
      <c r="GUT433" s="3"/>
      <c r="GUU433" s="31"/>
      <c r="GUV433" s="5"/>
      <c r="GUW433" s="9"/>
      <c r="GUZ433" s="2"/>
      <c r="GVC433" s="24"/>
      <c r="GVD433" s="24"/>
      <c r="GVE433" s="31"/>
      <c r="GVF433" s="24"/>
      <c r="GVG433" s="24"/>
      <c r="GVH433" s="24"/>
      <c r="GVI433" s="24"/>
      <c r="GVJ433" s="24"/>
      <c r="GVK433" s="24"/>
      <c r="GVL433" s="24"/>
      <c r="GVM433" s="24"/>
      <c r="GVN433" s="24"/>
      <c r="GVO433" s="24"/>
      <c r="GVP433" s="24"/>
      <c r="GVQ433" s="24"/>
      <c r="GVR433" s="24"/>
      <c r="GVS433" s="24"/>
      <c r="GVT433" s="24"/>
      <c r="GVX433" s="3"/>
      <c r="GVY433" s="31"/>
      <c r="GVZ433" s="5"/>
      <c r="GWA433" s="9"/>
      <c r="GWD433" s="2"/>
      <c r="GWG433" s="24"/>
      <c r="GWH433" s="24"/>
      <c r="GWI433" s="31"/>
      <c r="GWJ433" s="24"/>
      <c r="GWK433" s="24"/>
      <c r="GWL433" s="24"/>
      <c r="GWM433" s="24"/>
      <c r="GWN433" s="24"/>
      <c r="GWO433" s="24"/>
      <c r="GWP433" s="24"/>
      <c r="GWQ433" s="24"/>
      <c r="GWR433" s="24"/>
      <c r="GWS433" s="24"/>
      <c r="GWT433" s="24"/>
      <c r="GWU433" s="24"/>
      <c r="GWV433" s="24"/>
      <c r="GWW433" s="24"/>
      <c r="GWX433" s="24"/>
      <c r="GXB433" s="3"/>
      <c r="GXC433" s="31"/>
      <c r="GXD433" s="5"/>
      <c r="GXE433" s="9"/>
      <c r="GXH433" s="2"/>
      <c r="GXK433" s="24"/>
      <c r="GXL433" s="24"/>
      <c r="GXM433" s="31"/>
      <c r="GXN433" s="24"/>
      <c r="GXO433" s="24"/>
      <c r="GXP433" s="24"/>
      <c r="GXQ433" s="24"/>
      <c r="GXR433" s="24"/>
      <c r="GXS433" s="24"/>
      <c r="GXT433" s="24"/>
      <c r="GXU433" s="24"/>
      <c r="GXV433" s="24"/>
      <c r="GXW433" s="24"/>
      <c r="GXX433" s="24"/>
      <c r="GXY433" s="24"/>
      <c r="GXZ433" s="24"/>
      <c r="GYA433" s="24"/>
      <c r="GYB433" s="24"/>
      <c r="GYF433" s="3"/>
      <c r="GYG433" s="31"/>
      <c r="GYH433" s="5"/>
      <c r="GYI433" s="9"/>
      <c r="GYL433" s="2"/>
      <c r="GYO433" s="24"/>
      <c r="GYP433" s="24"/>
      <c r="GYQ433" s="31"/>
      <c r="GYR433" s="24"/>
      <c r="GYS433" s="24"/>
      <c r="GYT433" s="24"/>
      <c r="GYU433" s="24"/>
      <c r="GYV433" s="24"/>
      <c r="GYW433" s="24"/>
      <c r="GYX433" s="24"/>
      <c r="GYY433" s="24"/>
      <c r="GYZ433" s="24"/>
      <c r="GZA433" s="24"/>
      <c r="GZB433" s="24"/>
      <c r="GZC433" s="24"/>
      <c r="GZD433" s="24"/>
      <c r="GZE433" s="24"/>
      <c r="GZF433" s="24"/>
      <c r="GZJ433" s="3"/>
      <c r="GZK433" s="31"/>
      <c r="GZL433" s="5"/>
      <c r="GZM433" s="9"/>
      <c r="GZP433" s="2"/>
      <c r="GZS433" s="24"/>
      <c r="GZT433" s="24"/>
      <c r="GZU433" s="31"/>
      <c r="GZV433" s="24"/>
      <c r="GZW433" s="24"/>
      <c r="GZX433" s="24"/>
      <c r="GZY433" s="24"/>
      <c r="GZZ433" s="24"/>
      <c r="HAA433" s="24"/>
      <c r="HAB433" s="24"/>
      <c r="HAC433" s="24"/>
      <c r="HAD433" s="24"/>
      <c r="HAE433" s="24"/>
      <c r="HAF433" s="24"/>
      <c r="HAG433" s="24"/>
      <c r="HAH433" s="24"/>
      <c r="HAI433" s="24"/>
      <c r="HAJ433" s="24"/>
      <c r="HAN433" s="3"/>
      <c r="HAO433" s="31"/>
      <c r="HAP433" s="5"/>
      <c r="HAQ433" s="9"/>
      <c r="HAT433" s="2"/>
      <c r="HAW433" s="24"/>
      <c r="HAX433" s="24"/>
      <c r="HAY433" s="31"/>
      <c r="HAZ433" s="24"/>
      <c r="HBA433" s="24"/>
      <c r="HBB433" s="24"/>
      <c r="HBC433" s="24"/>
      <c r="HBD433" s="24"/>
      <c r="HBE433" s="24"/>
      <c r="HBF433" s="24"/>
      <c r="HBG433" s="24"/>
      <c r="HBH433" s="24"/>
      <c r="HBI433" s="24"/>
      <c r="HBJ433" s="24"/>
      <c r="HBK433" s="24"/>
      <c r="HBL433" s="24"/>
      <c r="HBM433" s="24"/>
      <c r="HBN433" s="24"/>
      <c r="HBR433" s="3"/>
      <c r="HBS433" s="31"/>
      <c r="HBT433" s="5"/>
      <c r="HBU433" s="9"/>
      <c r="HBX433" s="2"/>
      <c r="HCA433" s="24"/>
      <c r="HCB433" s="24"/>
      <c r="HCC433" s="31"/>
      <c r="HCD433" s="24"/>
      <c r="HCE433" s="24"/>
      <c r="HCF433" s="24"/>
      <c r="HCG433" s="24"/>
      <c r="HCH433" s="24"/>
      <c r="HCI433" s="24"/>
      <c r="HCJ433" s="24"/>
      <c r="HCK433" s="24"/>
      <c r="HCL433" s="24"/>
      <c r="HCM433" s="24"/>
      <c r="HCN433" s="24"/>
      <c r="HCO433" s="24"/>
      <c r="HCP433" s="24"/>
      <c r="HCQ433" s="24"/>
      <c r="HCR433" s="24"/>
      <c r="HCV433" s="3"/>
      <c r="HCW433" s="31"/>
      <c r="HCX433" s="5"/>
      <c r="HCY433" s="9"/>
      <c r="HDB433" s="2"/>
      <c r="HDE433" s="24"/>
      <c r="HDF433" s="24"/>
      <c r="HDG433" s="31"/>
      <c r="HDH433" s="24"/>
      <c r="HDI433" s="24"/>
      <c r="HDJ433" s="24"/>
      <c r="HDK433" s="24"/>
      <c r="HDL433" s="24"/>
      <c r="HDM433" s="24"/>
      <c r="HDN433" s="24"/>
      <c r="HDO433" s="24"/>
      <c r="HDP433" s="24"/>
      <c r="HDQ433" s="24"/>
      <c r="HDR433" s="24"/>
      <c r="HDS433" s="24"/>
      <c r="HDT433" s="24"/>
      <c r="HDU433" s="24"/>
      <c r="HDV433" s="24"/>
      <c r="HDZ433" s="3"/>
      <c r="HEA433" s="31"/>
      <c r="HEB433" s="5"/>
      <c r="HEC433" s="9"/>
      <c r="HEF433" s="2"/>
      <c r="HEI433" s="24"/>
      <c r="HEJ433" s="24"/>
      <c r="HEK433" s="31"/>
      <c r="HEL433" s="24"/>
      <c r="HEM433" s="24"/>
      <c r="HEN433" s="24"/>
      <c r="HEO433" s="24"/>
      <c r="HEP433" s="24"/>
      <c r="HEQ433" s="24"/>
      <c r="HER433" s="24"/>
      <c r="HES433" s="24"/>
      <c r="HET433" s="24"/>
      <c r="HEU433" s="24"/>
      <c r="HEV433" s="24"/>
      <c r="HEW433" s="24"/>
      <c r="HEX433" s="24"/>
      <c r="HEY433" s="24"/>
      <c r="HEZ433" s="24"/>
      <c r="HFD433" s="3"/>
      <c r="HFE433" s="31"/>
      <c r="HFF433" s="5"/>
      <c r="HFG433" s="9"/>
      <c r="HFJ433" s="2"/>
      <c r="HFM433" s="24"/>
      <c r="HFN433" s="24"/>
      <c r="HFO433" s="31"/>
      <c r="HFP433" s="24"/>
      <c r="HFQ433" s="24"/>
      <c r="HFR433" s="24"/>
      <c r="HFS433" s="24"/>
      <c r="HFT433" s="24"/>
      <c r="HFU433" s="24"/>
      <c r="HFV433" s="24"/>
      <c r="HFW433" s="24"/>
      <c r="HFX433" s="24"/>
      <c r="HFY433" s="24"/>
      <c r="HFZ433" s="24"/>
      <c r="HGA433" s="24"/>
      <c r="HGB433" s="24"/>
      <c r="HGC433" s="24"/>
      <c r="HGD433" s="24"/>
      <c r="HGH433" s="3"/>
      <c r="HGI433" s="31"/>
      <c r="HGJ433" s="5"/>
      <c r="HGK433" s="9"/>
      <c r="HGN433" s="2"/>
      <c r="HGQ433" s="24"/>
      <c r="HGR433" s="24"/>
      <c r="HGS433" s="31"/>
      <c r="HGT433" s="24"/>
      <c r="HGU433" s="24"/>
      <c r="HGV433" s="24"/>
      <c r="HGW433" s="24"/>
      <c r="HGX433" s="24"/>
      <c r="HGY433" s="24"/>
      <c r="HGZ433" s="24"/>
      <c r="HHA433" s="24"/>
      <c r="HHB433" s="24"/>
      <c r="HHC433" s="24"/>
      <c r="HHD433" s="24"/>
      <c r="HHE433" s="24"/>
      <c r="HHF433" s="24"/>
      <c r="HHG433" s="24"/>
      <c r="HHH433" s="24"/>
      <c r="HHL433" s="3"/>
      <c r="HHM433" s="31"/>
      <c r="HHN433" s="5"/>
      <c r="HHO433" s="9"/>
      <c r="HHR433" s="2"/>
      <c r="HHU433" s="24"/>
      <c r="HHV433" s="24"/>
      <c r="HHW433" s="31"/>
      <c r="HHX433" s="24"/>
      <c r="HHY433" s="24"/>
      <c r="HHZ433" s="24"/>
      <c r="HIA433" s="24"/>
      <c r="HIB433" s="24"/>
      <c r="HIC433" s="24"/>
      <c r="HID433" s="24"/>
      <c r="HIE433" s="24"/>
      <c r="HIF433" s="24"/>
      <c r="HIG433" s="24"/>
      <c r="HIH433" s="24"/>
      <c r="HII433" s="24"/>
      <c r="HIJ433" s="24"/>
      <c r="HIK433" s="24"/>
      <c r="HIL433" s="24"/>
      <c r="HIP433" s="3"/>
      <c r="HIQ433" s="31"/>
      <c r="HIR433" s="5"/>
      <c r="HIS433" s="9"/>
      <c r="HIV433" s="2"/>
      <c r="HIY433" s="24"/>
      <c r="HIZ433" s="24"/>
      <c r="HJA433" s="31"/>
      <c r="HJB433" s="24"/>
      <c r="HJC433" s="24"/>
      <c r="HJD433" s="24"/>
      <c r="HJE433" s="24"/>
      <c r="HJF433" s="24"/>
      <c r="HJG433" s="24"/>
      <c r="HJH433" s="24"/>
      <c r="HJI433" s="24"/>
      <c r="HJJ433" s="24"/>
      <c r="HJK433" s="24"/>
      <c r="HJL433" s="24"/>
      <c r="HJM433" s="24"/>
      <c r="HJN433" s="24"/>
      <c r="HJO433" s="24"/>
      <c r="HJP433" s="24"/>
      <c r="HJT433" s="3"/>
      <c r="HJU433" s="31"/>
      <c r="HJV433" s="5"/>
      <c r="HJW433" s="9"/>
      <c r="HJZ433" s="2"/>
      <c r="HKC433" s="24"/>
      <c r="HKD433" s="24"/>
      <c r="HKE433" s="31"/>
      <c r="HKF433" s="24"/>
      <c r="HKG433" s="24"/>
      <c r="HKH433" s="24"/>
      <c r="HKI433" s="24"/>
      <c r="HKJ433" s="24"/>
      <c r="HKK433" s="24"/>
      <c r="HKL433" s="24"/>
      <c r="HKM433" s="24"/>
      <c r="HKN433" s="24"/>
      <c r="HKO433" s="24"/>
      <c r="HKP433" s="24"/>
      <c r="HKQ433" s="24"/>
      <c r="HKR433" s="24"/>
      <c r="HKS433" s="24"/>
      <c r="HKT433" s="24"/>
      <c r="HKX433" s="3"/>
      <c r="HKY433" s="31"/>
      <c r="HKZ433" s="5"/>
      <c r="HLA433" s="9"/>
      <c r="HLD433" s="2"/>
      <c r="HLG433" s="24"/>
      <c r="HLH433" s="24"/>
      <c r="HLI433" s="31"/>
      <c r="HLJ433" s="24"/>
      <c r="HLK433" s="24"/>
      <c r="HLL433" s="24"/>
      <c r="HLM433" s="24"/>
      <c r="HLN433" s="24"/>
      <c r="HLO433" s="24"/>
      <c r="HLP433" s="24"/>
      <c r="HLQ433" s="24"/>
      <c r="HLR433" s="24"/>
      <c r="HLS433" s="24"/>
      <c r="HLT433" s="24"/>
      <c r="HLU433" s="24"/>
      <c r="HLV433" s="24"/>
      <c r="HLW433" s="24"/>
      <c r="HLX433" s="24"/>
      <c r="HMB433" s="3"/>
      <c r="HMC433" s="31"/>
      <c r="HMD433" s="5"/>
      <c r="HME433" s="9"/>
      <c r="HMH433" s="2"/>
      <c r="HMK433" s="24"/>
      <c r="HML433" s="24"/>
      <c r="HMM433" s="31"/>
      <c r="HMN433" s="24"/>
      <c r="HMO433" s="24"/>
      <c r="HMP433" s="24"/>
      <c r="HMQ433" s="24"/>
      <c r="HMR433" s="24"/>
      <c r="HMS433" s="24"/>
      <c r="HMT433" s="24"/>
      <c r="HMU433" s="24"/>
      <c r="HMV433" s="24"/>
      <c r="HMW433" s="24"/>
      <c r="HMX433" s="24"/>
      <c r="HMY433" s="24"/>
      <c r="HMZ433" s="24"/>
      <c r="HNA433" s="24"/>
      <c r="HNB433" s="24"/>
      <c r="HNF433" s="3"/>
      <c r="HNG433" s="31"/>
      <c r="HNH433" s="5"/>
      <c r="HNI433" s="9"/>
      <c r="HNL433" s="2"/>
      <c r="HNO433" s="24"/>
      <c r="HNP433" s="24"/>
      <c r="HNQ433" s="31"/>
      <c r="HNR433" s="24"/>
      <c r="HNS433" s="24"/>
      <c r="HNT433" s="24"/>
      <c r="HNU433" s="24"/>
      <c r="HNV433" s="24"/>
      <c r="HNW433" s="24"/>
      <c r="HNX433" s="24"/>
      <c r="HNY433" s="24"/>
      <c r="HNZ433" s="24"/>
      <c r="HOA433" s="24"/>
      <c r="HOB433" s="24"/>
      <c r="HOC433" s="24"/>
      <c r="HOD433" s="24"/>
      <c r="HOE433" s="24"/>
      <c r="HOF433" s="24"/>
      <c r="HOJ433" s="3"/>
      <c r="HOK433" s="31"/>
      <c r="HOL433" s="5"/>
      <c r="HOM433" s="9"/>
      <c r="HOP433" s="2"/>
      <c r="HOS433" s="24"/>
      <c r="HOT433" s="24"/>
      <c r="HOU433" s="31"/>
      <c r="HOV433" s="24"/>
      <c r="HOW433" s="24"/>
      <c r="HOX433" s="24"/>
      <c r="HOY433" s="24"/>
      <c r="HOZ433" s="24"/>
      <c r="HPA433" s="24"/>
      <c r="HPB433" s="24"/>
      <c r="HPC433" s="24"/>
      <c r="HPD433" s="24"/>
      <c r="HPE433" s="24"/>
      <c r="HPF433" s="24"/>
      <c r="HPG433" s="24"/>
      <c r="HPH433" s="24"/>
      <c r="HPI433" s="24"/>
      <c r="HPJ433" s="24"/>
      <c r="HPN433" s="3"/>
      <c r="HPO433" s="31"/>
      <c r="HPP433" s="5"/>
      <c r="HPQ433" s="9"/>
      <c r="HPT433" s="2"/>
      <c r="HPW433" s="24"/>
      <c r="HPX433" s="24"/>
      <c r="HPY433" s="31"/>
      <c r="HPZ433" s="24"/>
      <c r="HQA433" s="24"/>
      <c r="HQB433" s="24"/>
      <c r="HQC433" s="24"/>
      <c r="HQD433" s="24"/>
      <c r="HQE433" s="24"/>
      <c r="HQF433" s="24"/>
      <c r="HQG433" s="24"/>
      <c r="HQH433" s="24"/>
      <c r="HQI433" s="24"/>
      <c r="HQJ433" s="24"/>
      <c r="HQK433" s="24"/>
      <c r="HQL433" s="24"/>
      <c r="HQM433" s="24"/>
      <c r="HQN433" s="24"/>
      <c r="HQR433" s="3"/>
      <c r="HQS433" s="31"/>
      <c r="HQT433" s="5"/>
      <c r="HQU433" s="9"/>
      <c r="HQX433" s="2"/>
      <c r="HRA433" s="24"/>
      <c r="HRB433" s="24"/>
      <c r="HRC433" s="31"/>
      <c r="HRD433" s="24"/>
      <c r="HRE433" s="24"/>
      <c r="HRF433" s="24"/>
      <c r="HRG433" s="24"/>
      <c r="HRH433" s="24"/>
      <c r="HRI433" s="24"/>
      <c r="HRJ433" s="24"/>
      <c r="HRK433" s="24"/>
      <c r="HRL433" s="24"/>
      <c r="HRM433" s="24"/>
      <c r="HRN433" s="24"/>
      <c r="HRO433" s="24"/>
      <c r="HRP433" s="24"/>
      <c r="HRQ433" s="24"/>
      <c r="HRR433" s="24"/>
      <c r="HRV433" s="3"/>
      <c r="HRW433" s="31"/>
      <c r="HRX433" s="5"/>
      <c r="HRY433" s="9"/>
      <c r="HSB433" s="2"/>
      <c r="HSE433" s="24"/>
      <c r="HSF433" s="24"/>
      <c r="HSG433" s="31"/>
      <c r="HSH433" s="24"/>
      <c r="HSI433" s="24"/>
      <c r="HSJ433" s="24"/>
      <c r="HSK433" s="24"/>
      <c r="HSL433" s="24"/>
      <c r="HSM433" s="24"/>
      <c r="HSN433" s="24"/>
      <c r="HSO433" s="24"/>
      <c r="HSP433" s="24"/>
      <c r="HSQ433" s="24"/>
      <c r="HSR433" s="24"/>
      <c r="HSS433" s="24"/>
      <c r="HST433" s="24"/>
      <c r="HSU433" s="24"/>
      <c r="HSV433" s="24"/>
      <c r="HSZ433" s="3"/>
      <c r="HTA433" s="31"/>
      <c r="HTB433" s="5"/>
      <c r="HTC433" s="9"/>
      <c r="HTF433" s="2"/>
      <c r="HTI433" s="24"/>
      <c r="HTJ433" s="24"/>
      <c r="HTK433" s="31"/>
      <c r="HTL433" s="24"/>
      <c r="HTM433" s="24"/>
      <c r="HTN433" s="24"/>
      <c r="HTO433" s="24"/>
      <c r="HTP433" s="24"/>
      <c r="HTQ433" s="24"/>
      <c r="HTR433" s="24"/>
      <c r="HTS433" s="24"/>
      <c r="HTT433" s="24"/>
      <c r="HTU433" s="24"/>
      <c r="HTV433" s="24"/>
      <c r="HTW433" s="24"/>
      <c r="HTX433" s="24"/>
      <c r="HTY433" s="24"/>
      <c r="HTZ433" s="24"/>
      <c r="HUD433" s="3"/>
      <c r="HUE433" s="31"/>
      <c r="HUF433" s="5"/>
      <c r="HUG433" s="9"/>
      <c r="HUJ433" s="2"/>
      <c r="HUM433" s="24"/>
      <c r="HUN433" s="24"/>
      <c r="HUO433" s="31"/>
      <c r="HUP433" s="24"/>
      <c r="HUQ433" s="24"/>
      <c r="HUR433" s="24"/>
      <c r="HUS433" s="24"/>
      <c r="HUT433" s="24"/>
      <c r="HUU433" s="24"/>
      <c r="HUV433" s="24"/>
      <c r="HUW433" s="24"/>
      <c r="HUX433" s="24"/>
      <c r="HUY433" s="24"/>
      <c r="HUZ433" s="24"/>
      <c r="HVA433" s="24"/>
      <c r="HVB433" s="24"/>
      <c r="HVC433" s="24"/>
      <c r="HVD433" s="24"/>
      <c r="HVH433" s="3"/>
      <c r="HVI433" s="31"/>
      <c r="HVJ433" s="5"/>
      <c r="HVK433" s="9"/>
      <c r="HVN433" s="2"/>
      <c r="HVQ433" s="24"/>
      <c r="HVR433" s="24"/>
      <c r="HVS433" s="31"/>
      <c r="HVT433" s="24"/>
      <c r="HVU433" s="24"/>
      <c r="HVV433" s="24"/>
      <c r="HVW433" s="24"/>
      <c r="HVX433" s="24"/>
      <c r="HVY433" s="24"/>
      <c r="HVZ433" s="24"/>
      <c r="HWA433" s="24"/>
      <c r="HWB433" s="24"/>
      <c r="HWC433" s="24"/>
      <c r="HWD433" s="24"/>
      <c r="HWE433" s="24"/>
      <c r="HWF433" s="24"/>
      <c r="HWG433" s="24"/>
      <c r="HWH433" s="24"/>
      <c r="HWL433" s="3"/>
      <c r="HWM433" s="31"/>
      <c r="HWN433" s="5"/>
      <c r="HWO433" s="9"/>
      <c r="HWR433" s="2"/>
      <c r="HWU433" s="24"/>
      <c r="HWV433" s="24"/>
      <c r="HWW433" s="31"/>
      <c r="HWX433" s="24"/>
      <c r="HWY433" s="24"/>
      <c r="HWZ433" s="24"/>
      <c r="HXA433" s="24"/>
      <c r="HXB433" s="24"/>
      <c r="HXC433" s="24"/>
      <c r="HXD433" s="24"/>
      <c r="HXE433" s="24"/>
      <c r="HXF433" s="24"/>
      <c r="HXG433" s="24"/>
      <c r="HXH433" s="24"/>
      <c r="HXI433" s="24"/>
      <c r="HXJ433" s="24"/>
      <c r="HXK433" s="24"/>
      <c r="HXL433" s="24"/>
      <c r="HXP433" s="3"/>
      <c r="HXQ433" s="31"/>
      <c r="HXR433" s="5"/>
      <c r="HXS433" s="9"/>
      <c r="HXV433" s="2"/>
      <c r="HXY433" s="24"/>
      <c r="HXZ433" s="24"/>
      <c r="HYA433" s="31"/>
      <c r="HYB433" s="24"/>
      <c r="HYC433" s="24"/>
      <c r="HYD433" s="24"/>
      <c r="HYE433" s="24"/>
      <c r="HYF433" s="24"/>
      <c r="HYG433" s="24"/>
      <c r="HYH433" s="24"/>
      <c r="HYI433" s="24"/>
      <c r="HYJ433" s="24"/>
      <c r="HYK433" s="24"/>
      <c r="HYL433" s="24"/>
      <c r="HYM433" s="24"/>
      <c r="HYN433" s="24"/>
      <c r="HYO433" s="24"/>
      <c r="HYP433" s="24"/>
      <c r="HYT433" s="3"/>
      <c r="HYU433" s="31"/>
      <c r="HYV433" s="5"/>
      <c r="HYW433" s="9"/>
      <c r="HYZ433" s="2"/>
      <c r="HZC433" s="24"/>
      <c r="HZD433" s="24"/>
      <c r="HZE433" s="31"/>
      <c r="HZF433" s="24"/>
      <c r="HZG433" s="24"/>
      <c r="HZH433" s="24"/>
      <c r="HZI433" s="24"/>
      <c r="HZJ433" s="24"/>
      <c r="HZK433" s="24"/>
      <c r="HZL433" s="24"/>
      <c r="HZM433" s="24"/>
      <c r="HZN433" s="24"/>
      <c r="HZO433" s="24"/>
      <c r="HZP433" s="24"/>
      <c r="HZQ433" s="24"/>
      <c r="HZR433" s="24"/>
      <c r="HZS433" s="24"/>
      <c r="HZT433" s="24"/>
      <c r="HZX433" s="3"/>
      <c r="HZY433" s="31"/>
      <c r="HZZ433" s="5"/>
      <c r="IAA433" s="9"/>
      <c r="IAD433" s="2"/>
      <c r="IAG433" s="24"/>
      <c r="IAH433" s="24"/>
      <c r="IAI433" s="31"/>
      <c r="IAJ433" s="24"/>
      <c r="IAK433" s="24"/>
      <c r="IAL433" s="24"/>
      <c r="IAM433" s="24"/>
      <c r="IAN433" s="24"/>
      <c r="IAO433" s="24"/>
      <c r="IAP433" s="24"/>
      <c r="IAQ433" s="24"/>
      <c r="IAR433" s="24"/>
      <c r="IAS433" s="24"/>
      <c r="IAT433" s="24"/>
      <c r="IAU433" s="24"/>
      <c r="IAV433" s="24"/>
      <c r="IAW433" s="24"/>
      <c r="IAX433" s="24"/>
      <c r="IBB433" s="3"/>
      <c r="IBC433" s="31"/>
      <c r="IBD433" s="5"/>
      <c r="IBE433" s="9"/>
      <c r="IBH433" s="2"/>
      <c r="IBK433" s="24"/>
      <c r="IBL433" s="24"/>
      <c r="IBM433" s="31"/>
      <c r="IBN433" s="24"/>
      <c r="IBO433" s="24"/>
      <c r="IBP433" s="24"/>
      <c r="IBQ433" s="24"/>
      <c r="IBR433" s="24"/>
      <c r="IBS433" s="24"/>
      <c r="IBT433" s="24"/>
      <c r="IBU433" s="24"/>
      <c r="IBV433" s="24"/>
      <c r="IBW433" s="24"/>
      <c r="IBX433" s="24"/>
      <c r="IBY433" s="24"/>
      <c r="IBZ433" s="24"/>
      <c r="ICA433" s="24"/>
      <c r="ICB433" s="24"/>
      <c r="ICF433" s="3"/>
      <c r="ICG433" s="31"/>
      <c r="ICH433" s="5"/>
      <c r="ICI433" s="9"/>
      <c r="ICL433" s="2"/>
      <c r="ICO433" s="24"/>
      <c r="ICP433" s="24"/>
      <c r="ICQ433" s="31"/>
      <c r="ICR433" s="24"/>
      <c r="ICS433" s="24"/>
      <c r="ICT433" s="24"/>
      <c r="ICU433" s="24"/>
      <c r="ICV433" s="24"/>
      <c r="ICW433" s="24"/>
      <c r="ICX433" s="24"/>
      <c r="ICY433" s="24"/>
      <c r="ICZ433" s="24"/>
      <c r="IDA433" s="24"/>
      <c r="IDB433" s="24"/>
      <c r="IDC433" s="24"/>
      <c r="IDD433" s="24"/>
      <c r="IDE433" s="24"/>
      <c r="IDF433" s="24"/>
      <c r="IDJ433" s="3"/>
      <c r="IDK433" s="31"/>
      <c r="IDL433" s="5"/>
      <c r="IDM433" s="9"/>
      <c r="IDP433" s="2"/>
      <c r="IDS433" s="24"/>
      <c r="IDT433" s="24"/>
      <c r="IDU433" s="31"/>
      <c r="IDV433" s="24"/>
      <c r="IDW433" s="24"/>
      <c r="IDX433" s="24"/>
      <c r="IDY433" s="24"/>
      <c r="IDZ433" s="24"/>
      <c r="IEA433" s="24"/>
      <c r="IEB433" s="24"/>
      <c r="IEC433" s="24"/>
      <c r="IED433" s="24"/>
      <c r="IEE433" s="24"/>
      <c r="IEF433" s="24"/>
      <c r="IEG433" s="24"/>
      <c r="IEH433" s="24"/>
      <c r="IEI433" s="24"/>
      <c r="IEJ433" s="24"/>
      <c r="IEN433" s="3"/>
      <c r="IEO433" s="31"/>
      <c r="IEP433" s="5"/>
      <c r="IEQ433" s="9"/>
      <c r="IET433" s="2"/>
      <c r="IEW433" s="24"/>
      <c r="IEX433" s="24"/>
      <c r="IEY433" s="31"/>
      <c r="IEZ433" s="24"/>
      <c r="IFA433" s="24"/>
      <c r="IFB433" s="24"/>
      <c r="IFC433" s="24"/>
      <c r="IFD433" s="24"/>
      <c r="IFE433" s="24"/>
      <c r="IFF433" s="24"/>
      <c r="IFG433" s="24"/>
      <c r="IFH433" s="24"/>
      <c r="IFI433" s="24"/>
      <c r="IFJ433" s="24"/>
      <c r="IFK433" s="24"/>
      <c r="IFL433" s="24"/>
      <c r="IFM433" s="24"/>
      <c r="IFN433" s="24"/>
      <c r="IFR433" s="3"/>
      <c r="IFS433" s="31"/>
      <c r="IFT433" s="5"/>
      <c r="IFU433" s="9"/>
      <c r="IFX433" s="2"/>
      <c r="IGA433" s="24"/>
      <c r="IGB433" s="24"/>
      <c r="IGC433" s="31"/>
      <c r="IGD433" s="24"/>
      <c r="IGE433" s="24"/>
      <c r="IGF433" s="24"/>
      <c r="IGG433" s="24"/>
      <c r="IGH433" s="24"/>
      <c r="IGI433" s="24"/>
      <c r="IGJ433" s="24"/>
      <c r="IGK433" s="24"/>
      <c r="IGL433" s="24"/>
      <c r="IGM433" s="24"/>
      <c r="IGN433" s="24"/>
      <c r="IGO433" s="24"/>
      <c r="IGP433" s="24"/>
      <c r="IGQ433" s="24"/>
      <c r="IGR433" s="24"/>
      <c r="IGV433" s="3"/>
      <c r="IGW433" s="31"/>
      <c r="IGX433" s="5"/>
      <c r="IGY433" s="9"/>
      <c r="IHB433" s="2"/>
      <c r="IHE433" s="24"/>
      <c r="IHF433" s="24"/>
      <c r="IHG433" s="31"/>
      <c r="IHH433" s="24"/>
      <c r="IHI433" s="24"/>
      <c r="IHJ433" s="24"/>
      <c r="IHK433" s="24"/>
      <c r="IHL433" s="24"/>
      <c r="IHM433" s="24"/>
      <c r="IHN433" s="24"/>
      <c r="IHO433" s="24"/>
      <c r="IHP433" s="24"/>
      <c r="IHQ433" s="24"/>
      <c r="IHR433" s="24"/>
      <c r="IHS433" s="24"/>
      <c r="IHT433" s="24"/>
      <c r="IHU433" s="24"/>
      <c r="IHV433" s="24"/>
      <c r="IHZ433" s="3"/>
      <c r="IIA433" s="31"/>
      <c r="IIB433" s="5"/>
      <c r="IIC433" s="9"/>
      <c r="IIF433" s="2"/>
      <c r="III433" s="24"/>
      <c r="IIJ433" s="24"/>
      <c r="IIK433" s="31"/>
      <c r="IIL433" s="24"/>
      <c r="IIM433" s="24"/>
      <c r="IIN433" s="24"/>
      <c r="IIO433" s="24"/>
      <c r="IIP433" s="24"/>
      <c r="IIQ433" s="24"/>
      <c r="IIR433" s="24"/>
      <c r="IIS433" s="24"/>
      <c r="IIT433" s="24"/>
      <c r="IIU433" s="24"/>
      <c r="IIV433" s="24"/>
      <c r="IIW433" s="24"/>
      <c r="IIX433" s="24"/>
      <c r="IIY433" s="24"/>
      <c r="IIZ433" s="24"/>
      <c r="IJD433" s="3"/>
      <c r="IJE433" s="31"/>
      <c r="IJF433" s="5"/>
      <c r="IJG433" s="9"/>
      <c r="IJJ433" s="2"/>
      <c r="IJM433" s="24"/>
      <c r="IJN433" s="24"/>
      <c r="IJO433" s="31"/>
      <c r="IJP433" s="24"/>
      <c r="IJQ433" s="24"/>
      <c r="IJR433" s="24"/>
      <c r="IJS433" s="24"/>
      <c r="IJT433" s="24"/>
      <c r="IJU433" s="24"/>
      <c r="IJV433" s="24"/>
      <c r="IJW433" s="24"/>
      <c r="IJX433" s="24"/>
      <c r="IJY433" s="24"/>
      <c r="IJZ433" s="24"/>
      <c r="IKA433" s="24"/>
      <c r="IKB433" s="24"/>
      <c r="IKC433" s="24"/>
      <c r="IKD433" s="24"/>
      <c r="IKH433" s="3"/>
      <c r="IKI433" s="31"/>
      <c r="IKJ433" s="5"/>
      <c r="IKK433" s="9"/>
      <c r="IKN433" s="2"/>
      <c r="IKQ433" s="24"/>
      <c r="IKR433" s="24"/>
      <c r="IKS433" s="31"/>
      <c r="IKT433" s="24"/>
      <c r="IKU433" s="24"/>
      <c r="IKV433" s="24"/>
      <c r="IKW433" s="24"/>
      <c r="IKX433" s="24"/>
      <c r="IKY433" s="24"/>
      <c r="IKZ433" s="24"/>
      <c r="ILA433" s="24"/>
      <c r="ILB433" s="24"/>
      <c r="ILC433" s="24"/>
      <c r="ILD433" s="24"/>
      <c r="ILE433" s="24"/>
      <c r="ILF433" s="24"/>
      <c r="ILG433" s="24"/>
      <c r="ILH433" s="24"/>
      <c r="ILL433" s="3"/>
      <c r="ILM433" s="31"/>
      <c r="ILN433" s="5"/>
      <c r="ILO433" s="9"/>
      <c r="ILR433" s="2"/>
      <c r="ILU433" s="24"/>
      <c r="ILV433" s="24"/>
      <c r="ILW433" s="31"/>
      <c r="ILX433" s="24"/>
      <c r="ILY433" s="24"/>
      <c r="ILZ433" s="24"/>
      <c r="IMA433" s="24"/>
      <c r="IMB433" s="24"/>
      <c r="IMC433" s="24"/>
      <c r="IMD433" s="24"/>
      <c r="IME433" s="24"/>
      <c r="IMF433" s="24"/>
      <c r="IMG433" s="24"/>
      <c r="IMH433" s="24"/>
      <c r="IMI433" s="24"/>
      <c r="IMJ433" s="24"/>
      <c r="IMK433" s="24"/>
      <c r="IML433" s="24"/>
      <c r="IMP433" s="3"/>
      <c r="IMQ433" s="31"/>
      <c r="IMR433" s="5"/>
      <c r="IMS433" s="9"/>
      <c r="IMV433" s="2"/>
      <c r="IMY433" s="24"/>
      <c r="IMZ433" s="24"/>
      <c r="INA433" s="31"/>
      <c r="INB433" s="24"/>
      <c r="INC433" s="24"/>
      <c r="IND433" s="24"/>
      <c r="INE433" s="24"/>
      <c r="INF433" s="24"/>
      <c r="ING433" s="24"/>
      <c r="INH433" s="24"/>
      <c r="INI433" s="24"/>
      <c r="INJ433" s="24"/>
      <c r="INK433" s="24"/>
      <c r="INL433" s="24"/>
      <c r="INM433" s="24"/>
      <c r="INN433" s="24"/>
      <c r="INO433" s="24"/>
      <c r="INP433" s="24"/>
      <c r="INT433" s="3"/>
      <c r="INU433" s="31"/>
      <c r="INV433" s="5"/>
      <c r="INW433" s="9"/>
      <c r="INZ433" s="2"/>
      <c r="IOC433" s="24"/>
      <c r="IOD433" s="24"/>
      <c r="IOE433" s="31"/>
      <c r="IOF433" s="24"/>
      <c r="IOG433" s="24"/>
      <c r="IOH433" s="24"/>
      <c r="IOI433" s="24"/>
      <c r="IOJ433" s="24"/>
      <c r="IOK433" s="24"/>
      <c r="IOL433" s="24"/>
      <c r="IOM433" s="24"/>
      <c r="ION433" s="24"/>
      <c r="IOO433" s="24"/>
      <c r="IOP433" s="24"/>
      <c r="IOQ433" s="24"/>
      <c r="IOR433" s="24"/>
      <c r="IOS433" s="24"/>
      <c r="IOT433" s="24"/>
      <c r="IOX433" s="3"/>
      <c r="IOY433" s="31"/>
      <c r="IOZ433" s="5"/>
      <c r="IPA433" s="9"/>
      <c r="IPD433" s="2"/>
      <c r="IPG433" s="24"/>
      <c r="IPH433" s="24"/>
      <c r="IPI433" s="31"/>
      <c r="IPJ433" s="24"/>
      <c r="IPK433" s="24"/>
      <c r="IPL433" s="24"/>
      <c r="IPM433" s="24"/>
      <c r="IPN433" s="24"/>
      <c r="IPO433" s="24"/>
      <c r="IPP433" s="24"/>
      <c r="IPQ433" s="24"/>
      <c r="IPR433" s="24"/>
      <c r="IPS433" s="24"/>
      <c r="IPT433" s="24"/>
      <c r="IPU433" s="24"/>
      <c r="IPV433" s="24"/>
      <c r="IPW433" s="24"/>
      <c r="IPX433" s="24"/>
      <c r="IQB433" s="3"/>
      <c r="IQC433" s="31"/>
      <c r="IQD433" s="5"/>
      <c r="IQE433" s="9"/>
      <c r="IQH433" s="2"/>
      <c r="IQK433" s="24"/>
      <c r="IQL433" s="24"/>
      <c r="IQM433" s="31"/>
      <c r="IQN433" s="24"/>
      <c r="IQO433" s="24"/>
      <c r="IQP433" s="24"/>
      <c r="IQQ433" s="24"/>
      <c r="IQR433" s="24"/>
      <c r="IQS433" s="24"/>
      <c r="IQT433" s="24"/>
      <c r="IQU433" s="24"/>
      <c r="IQV433" s="24"/>
      <c r="IQW433" s="24"/>
      <c r="IQX433" s="24"/>
      <c r="IQY433" s="24"/>
      <c r="IQZ433" s="24"/>
      <c r="IRA433" s="24"/>
      <c r="IRB433" s="24"/>
      <c r="IRF433" s="3"/>
      <c r="IRG433" s="31"/>
      <c r="IRH433" s="5"/>
      <c r="IRI433" s="9"/>
      <c r="IRL433" s="2"/>
      <c r="IRO433" s="24"/>
      <c r="IRP433" s="24"/>
      <c r="IRQ433" s="31"/>
      <c r="IRR433" s="24"/>
      <c r="IRS433" s="24"/>
      <c r="IRT433" s="24"/>
      <c r="IRU433" s="24"/>
      <c r="IRV433" s="24"/>
      <c r="IRW433" s="24"/>
      <c r="IRX433" s="24"/>
      <c r="IRY433" s="24"/>
      <c r="IRZ433" s="24"/>
      <c r="ISA433" s="24"/>
      <c r="ISB433" s="24"/>
      <c r="ISC433" s="24"/>
      <c r="ISD433" s="24"/>
      <c r="ISE433" s="24"/>
      <c r="ISF433" s="24"/>
      <c r="ISJ433" s="3"/>
      <c r="ISK433" s="31"/>
      <c r="ISL433" s="5"/>
      <c r="ISM433" s="9"/>
      <c r="ISP433" s="2"/>
      <c r="ISS433" s="24"/>
      <c r="IST433" s="24"/>
      <c r="ISU433" s="31"/>
      <c r="ISV433" s="24"/>
      <c r="ISW433" s="24"/>
      <c r="ISX433" s="24"/>
      <c r="ISY433" s="24"/>
      <c r="ISZ433" s="24"/>
      <c r="ITA433" s="24"/>
      <c r="ITB433" s="24"/>
      <c r="ITC433" s="24"/>
      <c r="ITD433" s="24"/>
      <c r="ITE433" s="24"/>
      <c r="ITF433" s="24"/>
      <c r="ITG433" s="24"/>
      <c r="ITH433" s="24"/>
      <c r="ITI433" s="24"/>
      <c r="ITJ433" s="24"/>
      <c r="ITN433" s="3"/>
      <c r="ITO433" s="31"/>
      <c r="ITP433" s="5"/>
      <c r="ITQ433" s="9"/>
      <c r="ITT433" s="2"/>
      <c r="ITW433" s="24"/>
      <c r="ITX433" s="24"/>
      <c r="ITY433" s="31"/>
      <c r="ITZ433" s="24"/>
      <c r="IUA433" s="24"/>
      <c r="IUB433" s="24"/>
      <c r="IUC433" s="24"/>
      <c r="IUD433" s="24"/>
      <c r="IUE433" s="24"/>
      <c r="IUF433" s="24"/>
      <c r="IUG433" s="24"/>
      <c r="IUH433" s="24"/>
      <c r="IUI433" s="24"/>
      <c r="IUJ433" s="24"/>
      <c r="IUK433" s="24"/>
      <c r="IUL433" s="24"/>
      <c r="IUM433" s="24"/>
      <c r="IUN433" s="24"/>
      <c r="IUR433" s="3"/>
      <c r="IUS433" s="31"/>
      <c r="IUT433" s="5"/>
      <c r="IUU433" s="9"/>
      <c r="IUX433" s="2"/>
      <c r="IVA433" s="24"/>
      <c r="IVB433" s="24"/>
      <c r="IVC433" s="31"/>
      <c r="IVD433" s="24"/>
      <c r="IVE433" s="24"/>
      <c r="IVF433" s="24"/>
      <c r="IVG433" s="24"/>
      <c r="IVH433" s="24"/>
      <c r="IVI433" s="24"/>
      <c r="IVJ433" s="24"/>
      <c r="IVK433" s="24"/>
      <c r="IVL433" s="24"/>
      <c r="IVM433" s="24"/>
      <c r="IVN433" s="24"/>
      <c r="IVO433" s="24"/>
      <c r="IVP433" s="24"/>
      <c r="IVQ433" s="24"/>
      <c r="IVR433" s="24"/>
      <c r="IVV433" s="3"/>
      <c r="IVW433" s="31"/>
      <c r="IVX433" s="5"/>
      <c r="IVY433" s="9"/>
      <c r="IWB433" s="2"/>
      <c r="IWE433" s="24"/>
      <c r="IWF433" s="24"/>
      <c r="IWG433" s="31"/>
      <c r="IWH433" s="24"/>
      <c r="IWI433" s="24"/>
      <c r="IWJ433" s="24"/>
      <c r="IWK433" s="24"/>
      <c r="IWL433" s="24"/>
      <c r="IWM433" s="24"/>
      <c r="IWN433" s="24"/>
      <c r="IWO433" s="24"/>
      <c r="IWP433" s="24"/>
      <c r="IWQ433" s="24"/>
      <c r="IWR433" s="24"/>
      <c r="IWS433" s="24"/>
      <c r="IWT433" s="24"/>
      <c r="IWU433" s="24"/>
      <c r="IWV433" s="24"/>
      <c r="IWZ433" s="3"/>
      <c r="IXA433" s="31"/>
      <c r="IXB433" s="5"/>
      <c r="IXC433" s="9"/>
      <c r="IXF433" s="2"/>
      <c r="IXI433" s="24"/>
      <c r="IXJ433" s="24"/>
      <c r="IXK433" s="31"/>
      <c r="IXL433" s="24"/>
      <c r="IXM433" s="24"/>
      <c r="IXN433" s="24"/>
      <c r="IXO433" s="24"/>
      <c r="IXP433" s="24"/>
      <c r="IXQ433" s="24"/>
      <c r="IXR433" s="24"/>
      <c r="IXS433" s="24"/>
      <c r="IXT433" s="24"/>
      <c r="IXU433" s="24"/>
      <c r="IXV433" s="24"/>
      <c r="IXW433" s="24"/>
      <c r="IXX433" s="24"/>
      <c r="IXY433" s="24"/>
      <c r="IXZ433" s="24"/>
      <c r="IYD433" s="3"/>
      <c r="IYE433" s="31"/>
      <c r="IYF433" s="5"/>
      <c r="IYG433" s="9"/>
      <c r="IYJ433" s="2"/>
      <c r="IYM433" s="24"/>
      <c r="IYN433" s="24"/>
      <c r="IYO433" s="31"/>
      <c r="IYP433" s="24"/>
      <c r="IYQ433" s="24"/>
      <c r="IYR433" s="24"/>
      <c r="IYS433" s="24"/>
      <c r="IYT433" s="24"/>
      <c r="IYU433" s="24"/>
      <c r="IYV433" s="24"/>
      <c r="IYW433" s="24"/>
      <c r="IYX433" s="24"/>
      <c r="IYY433" s="24"/>
      <c r="IYZ433" s="24"/>
      <c r="IZA433" s="24"/>
      <c r="IZB433" s="24"/>
      <c r="IZC433" s="24"/>
      <c r="IZD433" s="24"/>
      <c r="IZH433" s="3"/>
      <c r="IZI433" s="31"/>
      <c r="IZJ433" s="5"/>
      <c r="IZK433" s="9"/>
      <c r="IZN433" s="2"/>
      <c r="IZQ433" s="24"/>
      <c r="IZR433" s="24"/>
      <c r="IZS433" s="31"/>
      <c r="IZT433" s="24"/>
      <c r="IZU433" s="24"/>
      <c r="IZV433" s="24"/>
      <c r="IZW433" s="24"/>
      <c r="IZX433" s="24"/>
      <c r="IZY433" s="24"/>
      <c r="IZZ433" s="24"/>
      <c r="JAA433" s="24"/>
      <c r="JAB433" s="24"/>
      <c r="JAC433" s="24"/>
      <c r="JAD433" s="24"/>
      <c r="JAE433" s="24"/>
      <c r="JAF433" s="24"/>
      <c r="JAG433" s="24"/>
      <c r="JAH433" s="24"/>
      <c r="JAL433" s="3"/>
      <c r="JAM433" s="31"/>
      <c r="JAN433" s="5"/>
      <c r="JAO433" s="9"/>
      <c r="JAR433" s="2"/>
      <c r="JAU433" s="24"/>
      <c r="JAV433" s="24"/>
      <c r="JAW433" s="31"/>
      <c r="JAX433" s="24"/>
      <c r="JAY433" s="24"/>
      <c r="JAZ433" s="24"/>
      <c r="JBA433" s="24"/>
      <c r="JBB433" s="24"/>
      <c r="JBC433" s="24"/>
      <c r="JBD433" s="24"/>
      <c r="JBE433" s="24"/>
      <c r="JBF433" s="24"/>
      <c r="JBG433" s="24"/>
      <c r="JBH433" s="24"/>
      <c r="JBI433" s="24"/>
      <c r="JBJ433" s="24"/>
      <c r="JBK433" s="24"/>
      <c r="JBL433" s="24"/>
      <c r="JBP433" s="3"/>
      <c r="JBQ433" s="31"/>
      <c r="JBR433" s="5"/>
      <c r="JBS433" s="9"/>
      <c r="JBV433" s="2"/>
      <c r="JBY433" s="24"/>
      <c r="JBZ433" s="24"/>
      <c r="JCA433" s="31"/>
      <c r="JCB433" s="24"/>
      <c r="JCC433" s="24"/>
      <c r="JCD433" s="24"/>
      <c r="JCE433" s="24"/>
      <c r="JCF433" s="24"/>
      <c r="JCG433" s="24"/>
      <c r="JCH433" s="24"/>
      <c r="JCI433" s="24"/>
      <c r="JCJ433" s="24"/>
      <c r="JCK433" s="24"/>
      <c r="JCL433" s="24"/>
      <c r="JCM433" s="24"/>
      <c r="JCN433" s="24"/>
      <c r="JCO433" s="24"/>
      <c r="JCP433" s="24"/>
      <c r="JCT433" s="3"/>
      <c r="JCU433" s="31"/>
      <c r="JCV433" s="5"/>
      <c r="JCW433" s="9"/>
      <c r="JCZ433" s="2"/>
      <c r="JDC433" s="24"/>
      <c r="JDD433" s="24"/>
      <c r="JDE433" s="31"/>
      <c r="JDF433" s="24"/>
      <c r="JDG433" s="24"/>
      <c r="JDH433" s="24"/>
      <c r="JDI433" s="24"/>
      <c r="JDJ433" s="24"/>
      <c r="JDK433" s="24"/>
      <c r="JDL433" s="24"/>
      <c r="JDM433" s="24"/>
      <c r="JDN433" s="24"/>
      <c r="JDO433" s="24"/>
      <c r="JDP433" s="24"/>
      <c r="JDQ433" s="24"/>
      <c r="JDR433" s="24"/>
      <c r="JDS433" s="24"/>
      <c r="JDT433" s="24"/>
      <c r="JDX433" s="3"/>
      <c r="JDY433" s="31"/>
      <c r="JDZ433" s="5"/>
      <c r="JEA433" s="9"/>
      <c r="JED433" s="2"/>
      <c r="JEG433" s="24"/>
      <c r="JEH433" s="24"/>
      <c r="JEI433" s="31"/>
      <c r="JEJ433" s="24"/>
      <c r="JEK433" s="24"/>
      <c r="JEL433" s="24"/>
      <c r="JEM433" s="24"/>
      <c r="JEN433" s="24"/>
      <c r="JEO433" s="24"/>
      <c r="JEP433" s="24"/>
      <c r="JEQ433" s="24"/>
      <c r="JER433" s="24"/>
      <c r="JES433" s="24"/>
      <c r="JET433" s="24"/>
      <c r="JEU433" s="24"/>
      <c r="JEV433" s="24"/>
      <c r="JEW433" s="24"/>
      <c r="JEX433" s="24"/>
      <c r="JFB433" s="3"/>
      <c r="JFC433" s="31"/>
      <c r="JFD433" s="5"/>
      <c r="JFE433" s="9"/>
      <c r="JFH433" s="2"/>
      <c r="JFK433" s="24"/>
      <c r="JFL433" s="24"/>
      <c r="JFM433" s="31"/>
      <c r="JFN433" s="24"/>
      <c r="JFO433" s="24"/>
      <c r="JFP433" s="24"/>
      <c r="JFQ433" s="24"/>
      <c r="JFR433" s="24"/>
      <c r="JFS433" s="24"/>
      <c r="JFT433" s="24"/>
      <c r="JFU433" s="24"/>
      <c r="JFV433" s="24"/>
      <c r="JFW433" s="24"/>
      <c r="JFX433" s="24"/>
      <c r="JFY433" s="24"/>
      <c r="JFZ433" s="24"/>
      <c r="JGA433" s="24"/>
      <c r="JGB433" s="24"/>
      <c r="JGF433" s="3"/>
      <c r="JGG433" s="31"/>
      <c r="JGH433" s="5"/>
      <c r="JGI433" s="9"/>
      <c r="JGL433" s="2"/>
      <c r="JGO433" s="24"/>
      <c r="JGP433" s="24"/>
      <c r="JGQ433" s="31"/>
      <c r="JGR433" s="24"/>
      <c r="JGS433" s="24"/>
      <c r="JGT433" s="24"/>
      <c r="JGU433" s="24"/>
      <c r="JGV433" s="24"/>
      <c r="JGW433" s="24"/>
      <c r="JGX433" s="24"/>
      <c r="JGY433" s="24"/>
      <c r="JGZ433" s="24"/>
      <c r="JHA433" s="24"/>
      <c r="JHB433" s="24"/>
      <c r="JHC433" s="24"/>
      <c r="JHD433" s="24"/>
      <c r="JHE433" s="24"/>
      <c r="JHF433" s="24"/>
      <c r="JHJ433" s="3"/>
      <c r="JHK433" s="31"/>
      <c r="JHL433" s="5"/>
      <c r="JHM433" s="9"/>
      <c r="JHP433" s="2"/>
      <c r="JHS433" s="24"/>
      <c r="JHT433" s="24"/>
      <c r="JHU433" s="31"/>
      <c r="JHV433" s="24"/>
      <c r="JHW433" s="24"/>
      <c r="JHX433" s="24"/>
      <c r="JHY433" s="24"/>
      <c r="JHZ433" s="24"/>
      <c r="JIA433" s="24"/>
      <c r="JIB433" s="24"/>
      <c r="JIC433" s="24"/>
      <c r="JID433" s="24"/>
      <c r="JIE433" s="24"/>
      <c r="JIF433" s="24"/>
      <c r="JIG433" s="24"/>
      <c r="JIH433" s="24"/>
      <c r="JII433" s="24"/>
      <c r="JIJ433" s="24"/>
      <c r="JIN433" s="3"/>
      <c r="JIO433" s="31"/>
      <c r="JIP433" s="5"/>
      <c r="JIQ433" s="9"/>
      <c r="JIT433" s="2"/>
      <c r="JIW433" s="24"/>
      <c r="JIX433" s="24"/>
      <c r="JIY433" s="31"/>
      <c r="JIZ433" s="24"/>
      <c r="JJA433" s="24"/>
      <c r="JJB433" s="24"/>
      <c r="JJC433" s="24"/>
      <c r="JJD433" s="24"/>
      <c r="JJE433" s="24"/>
      <c r="JJF433" s="24"/>
      <c r="JJG433" s="24"/>
      <c r="JJH433" s="24"/>
      <c r="JJI433" s="24"/>
      <c r="JJJ433" s="24"/>
      <c r="JJK433" s="24"/>
      <c r="JJL433" s="24"/>
      <c r="JJM433" s="24"/>
      <c r="JJN433" s="24"/>
      <c r="JJR433" s="3"/>
      <c r="JJS433" s="31"/>
      <c r="JJT433" s="5"/>
      <c r="JJU433" s="9"/>
      <c r="JJX433" s="2"/>
      <c r="JKA433" s="24"/>
      <c r="JKB433" s="24"/>
      <c r="JKC433" s="31"/>
      <c r="JKD433" s="24"/>
      <c r="JKE433" s="24"/>
      <c r="JKF433" s="24"/>
      <c r="JKG433" s="24"/>
      <c r="JKH433" s="24"/>
      <c r="JKI433" s="24"/>
      <c r="JKJ433" s="24"/>
      <c r="JKK433" s="24"/>
      <c r="JKL433" s="24"/>
      <c r="JKM433" s="24"/>
      <c r="JKN433" s="24"/>
      <c r="JKO433" s="24"/>
      <c r="JKP433" s="24"/>
      <c r="JKQ433" s="24"/>
      <c r="JKR433" s="24"/>
      <c r="JKV433" s="3"/>
      <c r="JKW433" s="31"/>
      <c r="JKX433" s="5"/>
      <c r="JKY433" s="9"/>
      <c r="JLB433" s="2"/>
      <c r="JLE433" s="24"/>
      <c r="JLF433" s="24"/>
      <c r="JLG433" s="31"/>
      <c r="JLH433" s="24"/>
      <c r="JLI433" s="24"/>
      <c r="JLJ433" s="24"/>
      <c r="JLK433" s="24"/>
      <c r="JLL433" s="24"/>
      <c r="JLM433" s="24"/>
      <c r="JLN433" s="24"/>
      <c r="JLO433" s="24"/>
      <c r="JLP433" s="24"/>
      <c r="JLQ433" s="24"/>
      <c r="JLR433" s="24"/>
      <c r="JLS433" s="24"/>
      <c r="JLT433" s="24"/>
      <c r="JLU433" s="24"/>
      <c r="JLV433" s="24"/>
      <c r="JLZ433" s="3"/>
      <c r="JMA433" s="31"/>
      <c r="JMB433" s="5"/>
      <c r="JMC433" s="9"/>
      <c r="JMF433" s="2"/>
      <c r="JMI433" s="24"/>
      <c r="JMJ433" s="24"/>
      <c r="JMK433" s="31"/>
      <c r="JML433" s="24"/>
      <c r="JMM433" s="24"/>
      <c r="JMN433" s="24"/>
      <c r="JMO433" s="24"/>
      <c r="JMP433" s="24"/>
      <c r="JMQ433" s="24"/>
      <c r="JMR433" s="24"/>
      <c r="JMS433" s="24"/>
      <c r="JMT433" s="24"/>
      <c r="JMU433" s="24"/>
      <c r="JMV433" s="24"/>
      <c r="JMW433" s="24"/>
      <c r="JMX433" s="24"/>
      <c r="JMY433" s="24"/>
      <c r="JMZ433" s="24"/>
      <c r="JND433" s="3"/>
      <c r="JNE433" s="31"/>
      <c r="JNF433" s="5"/>
      <c r="JNG433" s="9"/>
      <c r="JNJ433" s="2"/>
      <c r="JNM433" s="24"/>
      <c r="JNN433" s="24"/>
      <c r="JNO433" s="31"/>
      <c r="JNP433" s="24"/>
      <c r="JNQ433" s="24"/>
      <c r="JNR433" s="24"/>
      <c r="JNS433" s="24"/>
      <c r="JNT433" s="24"/>
      <c r="JNU433" s="24"/>
      <c r="JNV433" s="24"/>
      <c r="JNW433" s="24"/>
      <c r="JNX433" s="24"/>
      <c r="JNY433" s="24"/>
      <c r="JNZ433" s="24"/>
      <c r="JOA433" s="24"/>
      <c r="JOB433" s="24"/>
      <c r="JOC433" s="24"/>
      <c r="JOD433" s="24"/>
      <c r="JOH433" s="3"/>
      <c r="JOI433" s="31"/>
      <c r="JOJ433" s="5"/>
      <c r="JOK433" s="9"/>
      <c r="JON433" s="2"/>
      <c r="JOQ433" s="24"/>
      <c r="JOR433" s="24"/>
      <c r="JOS433" s="31"/>
      <c r="JOT433" s="24"/>
      <c r="JOU433" s="24"/>
      <c r="JOV433" s="24"/>
      <c r="JOW433" s="24"/>
      <c r="JOX433" s="24"/>
      <c r="JOY433" s="24"/>
      <c r="JOZ433" s="24"/>
      <c r="JPA433" s="24"/>
      <c r="JPB433" s="24"/>
      <c r="JPC433" s="24"/>
      <c r="JPD433" s="24"/>
      <c r="JPE433" s="24"/>
      <c r="JPF433" s="24"/>
      <c r="JPG433" s="24"/>
      <c r="JPH433" s="24"/>
      <c r="JPL433" s="3"/>
      <c r="JPM433" s="31"/>
      <c r="JPN433" s="5"/>
      <c r="JPO433" s="9"/>
      <c r="JPR433" s="2"/>
      <c r="JPU433" s="24"/>
      <c r="JPV433" s="24"/>
      <c r="JPW433" s="31"/>
      <c r="JPX433" s="24"/>
      <c r="JPY433" s="24"/>
      <c r="JPZ433" s="24"/>
      <c r="JQA433" s="24"/>
      <c r="JQB433" s="24"/>
      <c r="JQC433" s="24"/>
      <c r="JQD433" s="24"/>
      <c r="JQE433" s="24"/>
      <c r="JQF433" s="24"/>
      <c r="JQG433" s="24"/>
      <c r="JQH433" s="24"/>
      <c r="JQI433" s="24"/>
      <c r="JQJ433" s="24"/>
      <c r="JQK433" s="24"/>
      <c r="JQL433" s="24"/>
      <c r="JQP433" s="3"/>
      <c r="JQQ433" s="31"/>
      <c r="JQR433" s="5"/>
      <c r="JQS433" s="9"/>
      <c r="JQV433" s="2"/>
      <c r="JQY433" s="24"/>
      <c r="JQZ433" s="24"/>
      <c r="JRA433" s="31"/>
      <c r="JRB433" s="24"/>
      <c r="JRC433" s="24"/>
      <c r="JRD433" s="24"/>
      <c r="JRE433" s="24"/>
      <c r="JRF433" s="24"/>
      <c r="JRG433" s="24"/>
      <c r="JRH433" s="24"/>
      <c r="JRI433" s="24"/>
      <c r="JRJ433" s="24"/>
      <c r="JRK433" s="24"/>
      <c r="JRL433" s="24"/>
      <c r="JRM433" s="24"/>
      <c r="JRN433" s="24"/>
      <c r="JRO433" s="24"/>
      <c r="JRP433" s="24"/>
      <c r="JRT433" s="3"/>
      <c r="JRU433" s="31"/>
      <c r="JRV433" s="5"/>
      <c r="JRW433" s="9"/>
      <c r="JRZ433" s="2"/>
      <c r="JSC433" s="24"/>
      <c r="JSD433" s="24"/>
      <c r="JSE433" s="31"/>
      <c r="JSF433" s="24"/>
      <c r="JSG433" s="24"/>
      <c r="JSH433" s="24"/>
      <c r="JSI433" s="24"/>
      <c r="JSJ433" s="24"/>
      <c r="JSK433" s="24"/>
      <c r="JSL433" s="24"/>
      <c r="JSM433" s="24"/>
      <c r="JSN433" s="24"/>
      <c r="JSO433" s="24"/>
      <c r="JSP433" s="24"/>
      <c r="JSQ433" s="24"/>
      <c r="JSR433" s="24"/>
      <c r="JSS433" s="24"/>
      <c r="JST433" s="24"/>
      <c r="JSX433" s="3"/>
      <c r="JSY433" s="31"/>
      <c r="JSZ433" s="5"/>
      <c r="JTA433" s="9"/>
      <c r="JTD433" s="2"/>
      <c r="JTG433" s="24"/>
      <c r="JTH433" s="24"/>
      <c r="JTI433" s="31"/>
      <c r="JTJ433" s="24"/>
      <c r="JTK433" s="24"/>
      <c r="JTL433" s="24"/>
      <c r="JTM433" s="24"/>
      <c r="JTN433" s="24"/>
      <c r="JTO433" s="24"/>
      <c r="JTP433" s="24"/>
      <c r="JTQ433" s="24"/>
      <c r="JTR433" s="24"/>
      <c r="JTS433" s="24"/>
      <c r="JTT433" s="24"/>
      <c r="JTU433" s="24"/>
      <c r="JTV433" s="24"/>
      <c r="JTW433" s="24"/>
      <c r="JTX433" s="24"/>
      <c r="JUB433" s="3"/>
      <c r="JUC433" s="31"/>
      <c r="JUD433" s="5"/>
      <c r="JUE433" s="9"/>
      <c r="JUH433" s="2"/>
      <c r="JUK433" s="24"/>
      <c r="JUL433" s="24"/>
      <c r="JUM433" s="31"/>
      <c r="JUN433" s="24"/>
      <c r="JUO433" s="24"/>
      <c r="JUP433" s="24"/>
      <c r="JUQ433" s="24"/>
      <c r="JUR433" s="24"/>
      <c r="JUS433" s="24"/>
      <c r="JUT433" s="24"/>
      <c r="JUU433" s="24"/>
      <c r="JUV433" s="24"/>
      <c r="JUW433" s="24"/>
      <c r="JUX433" s="24"/>
      <c r="JUY433" s="24"/>
      <c r="JUZ433" s="24"/>
      <c r="JVA433" s="24"/>
      <c r="JVB433" s="24"/>
      <c r="JVF433" s="3"/>
      <c r="JVG433" s="31"/>
      <c r="JVH433" s="5"/>
      <c r="JVI433" s="9"/>
      <c r="JVL433" s="2"/>
      <c r="JVO433" s="24"/>
      <c r="JVP433" s="24"/>
      <c r="JVQ433" s="31"/>
      <c r="JVR433" s="24"/>
      <c r="JVS433" s="24"/>
      <c r="JVT433" s="24"/>
      <c r="JVU433" s="24"/>
      <c r="JVV433" s="24"/>
      <c r="JVW433" s="24"/>
      <c r="JVX433" s="24"/>
      <c r="JVY433" s="24"/>
      <c r="JVZ433" s="24"/>
      <c r="JWA433" s="24"/>
      <c r="JWB433" s="24"/>
      <c r="JWC433" s="24"/>
      <c r="JWD433" s="24"/>
      <c r="JWE433" s="24"/>
      <c r="JWF433" s="24"/>
      <c r="JWJ433" s="3"/>
      <c r="JWK433" s="31"/>
      <c r="JWL433" s="5"/>
      <c r="JWM433" s="9"/>
      <c r="JWP433" s="2"/>
      <c r="JWS433" s="24"/>
      <c r="JWT433" s="24"/>
      <c r="JWU433" s="31"/>
      <c r="JWV433" s="24"/>
      <c r="JWW433" s="24"/>
      <c r="JWX433" s="24"/>
      <c r="JWY433" s="24"/>
      <c r="JWZ433" s="24"/>
      <c r="JXA433" s="24"/>
      <c r="JXB433" s="24"/>
      <c r="JXC433" s="24"/>
      <c r="JXD433" s="24"/>
      <c r="JXE433" s="24"/>
      <c r="JXF433" s="24"/>
      <c r="JXG433" s="24"/>
      <c r="JXH433" s="24"/>
      <c r="JXI433" s="24"/>
      <c r="JXJ433" s="24"/>
      <c r="JXN433" s="3"/>
      <c r="JXO433" s="31"/>
      <c r="JXP433" s="5"/>
      <c r="JXQ433" s="9"/>
      <c r="JXT433" s="2"/>
      <c r="JXW433" s="24"/>
      <c r="JXX433" s="24"/>
      <c r="JXY433" s="31"/>
      <c r="JXZ433" s="24"/>
      <c r="JYA433" s="24"/>
      <c r="JYB433" s="24"/>
      <c r="JYC433" s="24"/>
      <c r="JYD433" s="24"/>
      <c r="JYE433" s="24"/>
      <c r="JYF433" s="24"/>
      <c r="JYG433" s="24"/>
      <c r="JYH433" s="24"/>
      <c r="JYI433" s="24"/>
      <c r="JYJ433" s="24"/>
      <c r="JYK433" s="24"/>
      <c r="JYL433" s="24"/>
      <c r="JYM433" s="24"/>
      <c r="JYN433" s="24"/>
      <c r="JYR433" s="3"/>
      <c r="JYS433" s="31"/>
      <c r="JYT433" s="5"/>
      <c r="JYU433" s="9"/>
      <c r="JYX433" s="2"/>
      <c r="JZA433" s="24"/>
      <c r="JZB433" s="24"/>
      <c r="JZC433" s="31"/>
      <c r="JZD433" s="24"/>
      <c r="JZE433" s="24"/>
      <c r="JZF433" s="24"/>
      <c r="JZG433" s="24"/>
      <c r="JZH433" s="24"/>
      <c r="JZI433" s="24"/>
      <c r="JZJ433" s="24"/>
      <c r="JZK433" s="24"/>
      <c r="JZL433" s="24"/>
      <c r="JZM433" s="24"/>
      <c r="JZN433" s="24"/>
      <c r="JZO433" s="24"/>
      <c r="JZP433" s="24"/>
      <c r="JZQ433" s="24"/>
      <c r="JZR433" s="24"/>
      <c r="JZV433" s="3"/>
      <c r="JZW433" s="31"/>
      <c r="JZX433" s="5"/>
      <c r="JZY433" s="9"/>
      <c r="KAB433" s="2"/>
      <c r="KAE433" s="24"/>
      <c r="KAF433" s="24"/>
      <c r="KAG433" s="31"/>
      <c r="KAH433" s="24"/>
      <c r="KAI433" s="24"/>
      <c r="KAJ433" s="24"/>
      <c r="KAK433" s="24"/>
      <c r="KAL433" s="24"/>
      <c r="KAM433" s="24"/>
      <c r="KAN433" s="24"/>
      <c r="KAO433" s="24"/>
      <c r="KAP433" s="24"/>
      <c r="KAQ433" s="24"/>
      <c r="KAR433" s="24"/>
      <c r="KAS433" s="24"/>
      <c r="KAT433" s="24"/>
      <c r="KAU433" s="24"/>
      <c r="KAV433" s="24"/>
      <c r="KAZ433" s="3"/>
      <c r="KBA433" s="31"/>
      <c r="KBB433" s="5"/>
      <c r="KBC433" s="9"/>
      <c r="KBF433" s="2"/>
      <c r="KBI433" s="24"/>
      <c r="KBJ433" s="24"/>
      <c r="KBK433" s="31"/>
      <c r="KBL433" s="24"/>
      <c r="KBM433" s="24"/>
      <c r="KBN433" s="24"/>
      <c r="KBO433" s="24"/>
      <c r="KBP433" s="24"/>
      <c r="KBQ433" s="24"/>
      <c r="KBR433" s="24"/>
      <c r="KBS433" s="24"/>
      <c r="KBT433" s="24"/>
      <c r="KBU433" s="24"/>
      <c r="KBV433" s="24"/>
      <c r="KBW433" s="24"/>
      <c r="KBX433" s="24"/>
      <c r="KBY433" s="24"/>
      <c r="KBZ433" s="24"/>
      <c r="KCD433" s="3"/>
      <c r="KCE433" s="31"/>
      <c r="KCF433" s="5"/>
      <c r="KCG433" s="9"/>
      <c r="KCJ433" s="2"/>
      <c r="KCM433" s="24"/>
      <c r="KCN433" s="24"/>
      <c r="KCO433" s="31"/>
      <c r="KCP433" s="24"/>
      <c r="KCQ433" s="24"/>
      <c r="KCR433" s="24"/>
      <c r="KCS433" s="24"/>
      <c r="KCT433" s="24"/>
      <c r="KCU433" s="24"/>
      <c r="KCV433" s="24"/>
      <c r="KCW433" s="24"/>
      <c r="KCX433" s="24"/>
      <c r="KCY433" s="24"/>
      <c r="KCZ433" s="24"/>
      <c r="KDA433" s="24"/>
      <c r="KDB433" s="24"/>
      <c r="KDC433" s="24"/>
      <c r="KDD433" s="24"/>
      <c r="KDH433" s="3"/>
      <c r="KDI433" s="31"/>
      <c r="KDJ433" s="5"/>
      <c r="KDK433" s="9"/>
      <c r="KDN433" s="2"/>
      <c r="KDQ433" s="24"/>
      <c r="KDR433" s="24"/>
      <c r="KDS433" s="31"/>
      <c r="KDT433" s="24"/>
      <c r="KDU433" s="24"/>
      <c r="KDV433" s="24"/>
      <c r="KDW433" s="24"/>
      <c r="KDX433" s="24"/>
      <c r="KDY433" s="24"/>
      <c r="KDZ433" s="24"/>
      <c r="KEA433" s="24"/>
      <c r="KEB433" s="24"/>
      <c r="KEC433" s="24"/>
      <c r="KED433" s="24"/>
      <c r="KEE433" s="24"/>
      <c r="KEF433" s="24"/>
      <c r="KEG433" s="24"/>
      <c r="KEH433" s="24"/>
      <c r="KEL433" s="3"/>
      <c r="KEM433" s="31"/>
      <c r="KEN433" s="5"/>
      <c r="KEO433" s="9"/>
      <c r="KER433" s="2"/>
      <c r="KEU433" s="24"/>
      <c r="KEV433" s="24"/>
      <c r="KEW433" s="31"/>
      <c r="KEX433" s="24"/>
      <c r="KEY433" s="24"/>
      <c r="KEZ433" s="24"/>
      <c r="KFA433" s="24"/>
      <c r="KFB433" s="24"/>
      <c r="KFC433" s="24"/>
      <c r="KFD433" s="24"/>
      <c r="KFE433" s="24"/>
      <c r="KFF433" s="24"/>
      <c r="KFG433" s="24"/>
      <c r="KFH433" s="24"/>
      <c r="KFI433" s="24"/>
      <c r="KFJ433" s="24"/>
      <c r="KFK433" s="24"/>
      <c r="KFL433" s="24"/>
      <c r="KFP433" s="3"/>
      <c r="KFQ433" s="31"/>
      <c r="KFR433" s="5"/>
      <c r="KFS433" s="9"/>
      <c r="KFV433" s="2"/>
      <c r="KFY433" s="24"/>
      <c r="KFZ433" s="24"/>
      <c r="KGA433" s="31"/>
      <c r="KGB433" s="24"/>
      <c r="KGC433" s="24"/>
      <c r="KGD433" s="24"/>
      <c r="KGE433" s="24"/>
      <c r="KGF433" s="24"/>
      <c r="KGG433" s="24"/>
      <c r="KGH433" s="24"/>
      <c r="KGI433" s="24"/>
      <c r="KGJ433" s="24"/>
      <c r="KGK433" s="24"/>
      <c r="KGL433" s="24"/>
      <c r="KGM433" s="24"/>
      <c r="KGN433" s="24"/>
      <c r="KGO433" s="24"/>
      <c r="KGP433" s="24"/>
      <c r="KGT433" s="3"/>
      <c r="KGU433" s="31"/>
      <c r="KGV433" s="5"/>
      <c r="KGW433" s="9"/>
      <c r="KGZ433" s="2"/>
      <c r="KHC433" s="24"/>
      <c r="KHD433" s="24"/>
      <c r="KHE433" s="31"/>
      <c r="KHF433" s="24"/>
      <c r="KHG433" s="24"/>
      <c r="KHH433" s="24"/>
      <c r="KHI433" s="24"/>
      <c r="KHJ433" s="24"/>
      <c r="KHK433" s="24"/>
      <c r="KHL433" s="24"/>
      <c r="KHM433" s="24"/>
      <c r="KHN433" s="24"/>
      <c r="KHO433" s="24"/>
      <c r="KHP433" s="24"/>
      <c r="KHQ433" s="24"/>
      <c r="KHR433" s="24"/>
      <c r="KHS433" s="24"/>
      <c r="KHT433" s="24"/>
      <c r="KHX433" s="3"/>
      <c r="KHY433" s="31"/>
      <c r="KHZ433" s="5"/>
      <c r="KIA433" s="9"/>
      <c r="KID433" s="2"/>
      <c r="KIG433" s="24"/>
      <c r="KIH433" s="24"/>
      <c r="KII433" s="31"/>
      <c r="KIJ433" s="24"/>
      <c r="KIK433" s="24"/>
      <c r="KIL433" s="24"/>
      <c r="KIM433" s="24"/>
      <c r="KIN433" s="24"/>
      <c r="KIO433" s="24"/>
      <c r="KIP433" s="24"/>
      <c r="KIQ433" s="24"/>
      <c r="KIR433" s="24"/>
      <c r="KIS433" s="24"/>
      <c r="KIT433" s="24"/>
      <c r="KIU433" s="24"/>
      <c r="KIV433" s="24"/>
      <c r="KIW433" s="24"/>
      <c r="KIX433" s="24"/>
      <c r="KJB433" s="3"/>
      <c r="KJC433" s="31"/>
      <c r="KJD433" s="5"/>
      <c r="KJE433" s="9"/>
      <c r="KJH433" s="2"/>
      <c r="KJK433" s="24"/>
      <c r="KJL433" s="24"/>
      <c r="KJM433" s="31"/>
      <c r="KJN433" s="24"/>
      <c r="KJO433" s="24"/>
      <c r="KJP433" s="24"/>
      <c r="KJQ433" s="24"/>
      <c r="KJR433" s="24"/>
      <c r="KJS433" s="24"/>
      <c r="KJT433" s="24"/>
      <c r="KJU433" s="24"/>
      <c r="KJV433" s="24"/>
      <c r="KJW433" s="24"/>
      <c r="KJX433" s="24"/>
      <c r="KJY433" s="24"/>
      <c r="KJZ433" s="24"/>
      <c r="KKA433" s="24"/>
      <c r="KKB433" s="24"/>
      <c r="KKF433" s="3"/>
      <c r="KKG433" s="31"/>
      <c r="KKH433" s="5"/>
      <c r="KKI433" s="9"/>
      <c r="KKL433" s="2"/>
      <c r="KKO433" s="24"/>
      <c r="KKP433" s="24"/>
      <c r="KKQ433" s="31"/>
      <c r="KKR433" s="24"/>
      <c r="KKS433" s="24"/>
      <c r="KKT433" s="24"/>
      <c r="KKU433" s="24"/>
      <c r="KKV433" s="24"/>
      <c r="KKW433" s="24"/>
      <c r="KKX433" s="24"/>
      <c r="KKY433" s="24"/>
      <c r="KKZ433" s="24"/>
      <c r="KLA433" s="24"/>
      <c r="KLB433" s="24"/>
      <c r="KLC433" s="24"/>
      <c r="KLD433" s="24"/>
      <c r="KLE433" s="24"/>
      <c r="KLF433" s="24"/>
      <c r="KLJ433" s="3"/>
      <c r="KLK433" s="31"/>
      <c r="KLL433" s="5"/>
      <c r="KLM433" s="9"/>
      <c r="KLP433" s="2"/>
      <c r="KLS433" s="24"/>
      <c r="KLT433" s="24"/>
      <c r="KLU433" s="31"/>
      <c r="KLV433" s="24"/>
      <c r="KLW433" s="24"/>
      <c r="KLX433" s="24"/>
      <c r="KLY433" s="24"/>
      <c r="KLZ433" s="24"/>
      <c r="KMA433" s="24"/>
      <c r="KMB433" s="24"/>
      <c r="KMC433" s="24"/>
      <c r="KMD433" s="24"/>
      <c r="KME433" s="24"/>
      <c r="KMF433" s="24"/>
      <c r="KMG433" s="24"/>
      <c r="KMH433" s="24"/>
      <c r="KMI433" s="24"/>
      <c r="KMJ433" s="24"/>
      <c r="KMN433" s="3"/>
      <c r="KMO433" s="31"/>
      <c r="KMP433" s="5"/>
      <c r="KMQ433" s="9"/>
      <c r="KMT433" s="2"/>
      <c r="KMW433" s="24"/>
      <c r="KMX433" s="24"/>
      <c r="KMY433" s="31"/>
      <c r="KMZ433" s="24"/>
      <c r="KNA433" s="24"/>
      <c r="KNB433" s="24"/>
      <c r="KNC433" s="24"/>
      <c r="KND433" s="24"/>
      <c r="KNE433" s="24"/>
      <c r="KNF433" s="24"/>
      <c r="KNG433" s="24"/>
      <c r="KNH433" s="24"/>
      <c r="KNI433" s="24"/>
      <c r="KNJ433" s="24"/>
      <c r="KNK433" s="24"/>
      <c r="KNL433" s="24"/>
      <c r="KNM433" s="24"/>
      <c r="KNN433" s="24"/>
      <c r="KNR433" s="3"/>
      <c r="KNS433" s="31"/>
      <c r="KNT433" s="5"/>
      <c r="KNU433" s="9"/>
      <c r="KNX433" s="2"/>
      <c r="KOA433" s="24"/>
      <c r="KOB433" s="24"/>
      <c r="KOC433" s="31"/>
      <c r="KOD433" s="24"/>
      <c r="KOE433" s="24"/>
      <c r="KOF433" s="24"/>
      <c r="KOG433" s="24"/>
      <c r="KOH433" s="24"/>
      <c r="KOI433" s="24"/>
      <c r="KOJ433" s="24"/>
      <c r="KOK433" s="24"/>
      <c r="KOL433" s="24"/>
      <c r="KOM433" s="24"/>
      <c r="KON433" s="24"/>
      <c r="KOO433" s="24"/>
      <c r="KOP433" s="24"/>
      <c r="KOQ433" s="24"/>
      <c r="KOR433" s="24"/>
      <c r="KOV433" s="3"/>
      <c r="KOW433" s="31"/>
      <c r="KOX433" s="5"/>
      <c r="KOY433" s="9"/>
      <c r="KPB433" s="2"/>
      <c r="KPE433" s="24"/>
      <c r="KPF433" s="24"/>
      <c r="KPG433" s="31"/>
      <c r="KPH433" s="24"/>
      <c r="KPI433" s="24"/>
      <c r="KPJ433" s="24"/>
      <c r="KPK433" s="24"/>
      <c r="KPL433" s="24"/>
      <c r="KPM433" s="24"/>
      <c r="KPN433" s="24"/>
      <c r="KPO433" s="24"/>
      <c r="KPP433" s="24"/>
      <c r="KPQ433" s="24"/>
      <c r="KPR433" s="24"/>
      <c r="KPS433" s="24"/>
      <c r="KPT433" s="24"/>
      <c r="KPU433" s="24"/>
      <c r="KPV433" s="24"/>
      <c r="KPZ433" s="3"/>
      <c r="KQA433" s="31"/>
      <c r="KQB433" s="5"/>
      <c r="KQC433" s="9"/>
      <c r="KQF433" s="2"/>
      <c r="KQI433" s="24"/>
      <c r="KQJ433" s="24"/>
      <c r="KQK433" s="31"/>
      <c r="KQL433" s="24"/>
      <c r="KQM433" s="24"/>
      <c r="KQN433" s="24"/>
      <c r="KQO433" s="24"/>
      <c r="KQP433" s="24"/>
      <c r="KQQ433" s="24"/>
      <c r="KQR433" s="24"/>
      <c r="KQS433" s="24"/>
      <c r="KQT433" s="24"/>
      <c r="KQU433" s="24"/>
      <c r="KQV433" s="24"/>
      <c r="KQW433" s="24"/>
      <c r="KQX433" s="24"/>
      <c r="KQY433" s="24"/>
      <c r="KQZ433" s="24"/>
      <c r="KRD433" s="3"/>
      <c r="KRE433" s="31"/>
      <c r="KRF433" s="5"/>
      <c r="KRG433" s="9"/>
      <c r="KRJ433" s="2"/>
      <c r="KRM433" s="24"/>
      <c r="KRN433" s="24"/>
      <c r="KRO433" s="31"/>
      <c r="KRP433" s="24"/>
      <c r="KRQ433" s="24"/>
      <c r="KRR433" s="24"/>
      <c r="KRS433" s="24"/>
      <c r="KRT433" s="24"/>
      <c r="KRU433" s="24"/>
      <c r="KRV433" s="24"/>
      <c r="KRW433" s="24"/>
      <c r="KRX433" s="24"/>
      <c r="KRY433" s="24"/>
      <c r="KRZ433" s="24"/>
      <c r="KSA433" s="24"/>
      <c r="KSB433" s="24"/>
      <c r="KSC433" s="24"/>
      <c r="KSD433" s="24"/>
      <c r="KSH433" s="3"/>
      <c r="KSI433" s="31"/>
      <c r="KSJ433" s="5"/>
      <c r="KSK433" s="9"/>
      <c r="KSN433" s="2"/>
      <c r="KSQ433" s="24"/>
      <c r="KSR433" s="24"/>
      <c r="KSS433" s="31"/>
      <c r="KST433" s="24"/>
      <c r="KSU433" s="24"/>
      <c r="KSV433" s="24"/>
      <c r="KSW433" s="24"/>
      <c r="KSX433" s="24"/>
      <c r="KSY433" s="24"/>
      <c r="KSZ433" s="24"/>
      <c r="KTA433" s="24"/>
      <c r="KTB433" s="24"/>
      <c r="KTC433" s="24"/>
      <c r="KTD433" s="24"/>
      <c r="KTE433" s="24"/>
      <c r="KTF433" s="24"/>
      <c r="KTG433" s="24"/>
      <c r="KTH433" s="24"/>
      <c r="KTL433" s="3"/>
      <c r="KTM433" s="31"/>
      <c r="KTN433" s="5"/>
      <c r="KTO433" s="9"/>
      <c r="KTR433" s="2"/>
      <c r="KTU433" s="24"/>
      <c r="KTV433" s="24"/>
      <c r="KTW433" s="31"/>
      <c r="KTX433" s="24"/>
      <c r="KTY433" s="24"/>
      <c r="KTZ433" s="24"/>
      <c r="KUA433" s="24"/>
      <c r="KUB433" s="24"/>
      <c r="KUC433" s="24"/>
      <c r="KUD433" s="24"/>
      <c r="KUE433" s="24"/>
      <c r="KUF433" s="24"/>
      <c r="KUG433" s="24"/>
      <c r="KUH433" s="24"/>
      <c r="KUI433" s="24"/>
      <c r="KUJ433" s="24"/>
      <c r="KUK433" s="24"/>
      <c r="KUL433" s="24"/>
      <c r="KUP433" s="3"/>
      <c r="KUQ433" s="31"/>
      <c r="KUR433" s="5"/>
      <c r="KUS433" s="9"/>
      <c r="KUV433" s="2"/>
      <c r="KUY433" s="24"/>
      <c r="KUZ433" s="24"/>
      <c r="KVA433" s="31"/>
      <c r="KVB433" s="24"/>
      <c r="KVC433" s="24"/>
      <c r="KVD433" s="24"/>
      <c r="KVE433" s="24"/>
      <c r="KVF433" s="24"/>
      <c r="KVG433" s="24"/>
      <c r="KVH433" s="24"/>
      <c r="KVI433" s="24"/>
      <c r="KVJ433" s="24"/>
      <c r="KVK433" s="24"/>
      <c r="KVL433" s="24"/>
      <c r="KVM433" s="24"/>
      <c r="KVN433" s="24"/>
      <c r="KVO433" s="24"/>
      <c r="KVP433" s="24"/>
      <c r="KVT433" s="3"/>
      <c r="KVU433" s="31"/>
      <c r="KVV433" s="5"/>
      <c r="KVW433" s="9"/>
      <c r="KVZ433" s="2"/>
      <c r="KWC433" s="24"/>
      <c r="KWD433" s="24"/>
      <c r="KWE433" s="31"/>
      <c r="KWF433" s="24"/>
      <c r="KWG433" s="24"/>
      <c r="KWH433" s="24"/>
      <c r="KWI433" s="24"/>
      <c r="KWJ433" s="24"/>
      <c r="KWK433" s="24"/>
      <c r="KWL433" s="24"/>
      <c r="KWM433" s="24"/>
      <c r="KWN433" s="24"/>
      <c r="KWO433" s="24"/>
      <c r="KWP433" s="24"/>
      <c r="KWQ433" s="24"/>
      <c r="KWR433" s="24"/>
      <c r="KWS433" s="24"/>
      <c r="KWT433" s="24"/>
      <c r="KWX433" s="3"/>
      <c r="KWY433" s="31"/>
      <c r="KWZ433" s="5"/>
      <c r="KXA433" s="9"/>
      <c r="KXD433" s="2"/>
      <c r="KXG433" s="24"/>
      <c r="KXH433" s="24"/>
      <c r="KXI433" s="31"/>
      <c r="KXJ433" s="24"/>
      <c r="KXK433" s="24"/>
      <c r="KXL433" s="24"/>
      <c r="KXM433" s="24"/>
      <c r="KXN433" s="24"/>
      <c r="KXO433" s="24"/>
      <c r="KXP433" s="24"/>
      <c r="KXQ433" s="24"/>
      <c r="KXR433" s="24"/>
      <c r="KXS433" s="24"/>
      <c r="KXT433" s="24"/>
      <c r="KXU433" s="24"/>
      <c r="KXV433" s="24"/>
      <c r="KXW433" s="24"/>
      <c r="KXX433" s="24"/>
      <c r="KYB433" s="3"/>
      <c r="KYC433" s="31"/>
      <c r="KYD433" s="5"/>
      <c r="KYE433" s="9"/>
      <c r="KYH433" s="2"/>
      <c r="KYK433" s="24"/>
      <c r="KYL433" s="24"/>
      <c r="KYM433" s="31"/>
      <c r="KYN433" s="24"/>
      <c r="KYO433" s="24"/>
      <c r="KYP433" s="24"/>
      <c r="KYQ433" s="24"/>
      <c r="KYR433" s="24"/>
      <c r="KYS433" s="24"/>
      <c r="KYT433" s="24"/>
      <c r="KYU433" s="24"/>
      <c r="KYV433" s="24"/>
      <c r="KYW433" s="24"/>
      <c r="KYX433" s="24"/>
      <c r="KYY433" s="24"/>
      <c r="KYZ433" s="24"/>
      <c r="KZA433" s="24"/>
      <c r="KZB433" s="24"/>
      <c r="KZF433" s="3"/>
      <c r="KZG433" s="31"/>
      <c r="KZH433" s="5"/>
      <c r="KZI433" s="9"/>
      <c r="KZL433" s="2"/>
      <c r="KZO433" s="24"/>
      <c r="KZP433" s="24"/>
      <c r="KZQ433" s="31"/>
      <c r="KZR433" s="24"/>
      <c r="KZS433" s="24"/>
      <c r="KZT433" s="24"/>
      <c r="KZU433" s="24"/>
      <c r="KZV433" s="24"/>
      <c r="KZW433" s="24"/>
      <c r="KZX433" s="24"/>
      <c r="KZY433" s="24"/>
      <c r="KZZ433" s="24"/>
      <c r="LAA433" s="24"/>
      <c r="LAB433" s="24"/>
      <c r="LAC433" s="24"/>
      <c r="LAD433" s="24"/>
      <c r="LAE433" s="24"/>
      <c r="LAF433" s="24"/>
      <c r="LAJ433" s="3"/>
      <c r="LAK433" s="31"/>
      <c r="LAL433" s="5"/>
      <c r="LAM433" s="9"/>
      <c r="LAP433" s="2"/>
      <c r="LAS433" s="24"/>
      <c r="LAT433" s="24"/>
      <c r="LAU433" s="31"/>
      <c r="LAV433" s="24"/>
      <c r="LAW433" s="24"/>
      <c r="LAX433" s="24"/>
      <c r="LAY433" s="24"/>
      <c r="LAZ433" s="24"/>
      <c r="LBA433" s="24"/>
      <c r="LBB433" s="24"/>
      <c r="LBC433" s="24"/>
      <c r="LBD433" s="24"/>
      <c r="LBE433" s="24"/>
      <c r="LBF433" s="24"/>
      <c r="LBG433" s="24"/>
      <c r="LBH433" s="24"/>
      <c r="LBI433" s="24"/>
      <c r="LBJ433" s="24"/>
      <c r="LBN433" s="3"/>
      <c r="LBO433" s="31"/>
      <c r="LBP433" s="5"/>
      <c r="LBQ433" s="9"/>
      <c r="LBT433" s="2"/>
      <c r="LBW433" s="24"/>
      <c r="LBX433" s="24"/>
      <c r="LBY433" s="31"/>
      <c r="LBZ433" s="24"/>
      <c r="LCA433" s="24"/>
      <c r="LCB433" s="24"/>
      <c r="LCC433" s="24"/>
      <c r="LCD433" s="24"/>
      <c r="LCE433" s="24"/>
      <c r="LCF433" s="24"/>
      <c r="LCG433" s="24"/>
      <c r="LCH433" s="24"/>
      <c r="LCI433" s="24"/>
      <c r="LCJ433" s="24"/>
      <c r="LCK433" s="24"/>
      <c r="LCL433" s="24"/>
      <c r="LCM433" s="24"/>
      <c r="LCN433" s="24"/>
      <c r="LCR433" s="3"/>
      <c r="LCS433" s="31"/>
      <c r="LCT433" s="5"/>
      <c r="LCU433" s="9"/>
      <c r="LCX433" s="2"/>
      <c r="LDA433" s="24"/>
      <c r="LDB433" s="24"/>
      <c r="LDC433" s="31"/>
      <c r="LDD433" s="24"/>
      <c r="LDE433" s="24"/>
      <c r="LDF433" s="24"/>
      <c r="LDG433" s="24"/>
      <c r="LDH433" s="24"/>
      <c r="LDI433" s="24"/>
      <c r="LDJ433" s="24"/>
      <c r="LDK433" s="24"/>
      <c r="LDL433" s="24"/>
      <c r="LDM433" s="24"/>
      <c r="LDN433" s="24"/>
      <c r="LDO433" s="24"/>
      <c r="LDP433" s="24"/>
      <c r="LDQ433" s="24"/>
      <c r="LDR433" s="24"/>
      <c r="LDV433" s="3"/>
      <c r="LDW433" s="31"/>
      <c r="LDX433" s="5"/>
      <c r="LDY433" s="9"/>
      <c r="LEB433" s="2"/>
      <c r="LEE433" s="24"/>
      <c r="LEF433" s="24"/>
      <c r="LEG433" s="31"/>
      <c r="LEH433" s="24"/>
      <c r="LEI433" s="24"/>
      <c r="LEJ433" s="24"/>
      <c r="LEK433" s="24"/>
      <c r="LEL433" s="24"/>
      <c r="LEM433" s="24"/>
      <c r="LEN433" s="24"/>
      <c r="LEO433" s="24"/>
      <c r="LEP433" s="24"/>
      <c r="LEQ433" s="24"/>
      <c r="LER433" s="24"/>
      <c r="LES433" s="24"/>
      <c r="LET433" s="24"/>
      <c r="LEU433" s="24"/>
      <c r="LEV433" s="24"/>
      <c r="LEZ433" s="3"/>
      <c r="LFA433" s="31"/>
      <c r="LFB433" s="5"/>
      <c r="LFC433" s="9"/>
      <c r="LFF433" s="2"/>
      <c r="LFI433" s="24"/>
      <c r="LFJ433" s="24"/>
      <c r="LFK433" s="31"/>
      <c r="LFL433" s="24"/>
      <c r="LFM433" s="24"/>
      <c r="LFN433" s="24"/>
      <c r="LFO433" s="24"/>
      <c r="LFP433" s="24"/>
      <c r="LFQ433" s="24"/>
      <c r="LFR433" s="24"/>
      <c r="LFS433" s="24"/>
      <c r="LFT433" s="24"/>
      <c r="LFU433" s="24"/>
      <c r="LFV433" s="24"/>
      <c r="LFW433" s="24"/>
      <c r="LFX433" s="24"/>
      <c r="LFY433" s="24"/>
      <c r="LFZ433" s="24"/>
      <c r="LGD433" s="3"/>
      <c r="LGE433" s="31"/>
      <c r="LGF433" s="5"/>
      <c r="LGG433" s="9"/>
      <c r="LGJ433" s="2"/>
      <c r="LGM433" s="24"/>
      <c r="LGN433" s="24"/>
      <c r="LGO433" s="31"/>
      <c r="LGP433" s="24"/>
      <c r="LGQ433" s="24"/>
      <c r="LGR433" s="24"/>
      <c r="LGS433" s="24"/>
      <c r="LGT433" s="24"/>
      <c r="LGU433" s="24"/>
      <c r="LGV433" s="24"/>
      <c r="LGW433" s="24"/>
      <c r="LGX433" s="24"/>
      <c r="LGY433" s="24"/>
      <c r="LGZ433" s="24"/>
      <c r="LHA433" s="24"/>
      <c r="LHB433" s="24"/>
      <c r="LHC433" s="24"/>
      <c r="LHD433" s="24"/>
      <c r="LHH433" s="3"/>
      <c r="LHI433" s="31"/>
      <c r="LHJ433" s="5"/>
      <c r="LHK433" s="9"/>
      <c r="LHN433" s="2"/>
      <c r="LHQ433" s="24"/>
      <c r="LHR433" s="24"/>
      <c r="LHS433" s="31"/>
      <c r="LHT433" s="24"/>
      <c r="LHU433" s="24"/>
      <c r="LHV433" s="24"/>
      <c r="LHW433" s="24"/>
      <c r="LHX433" s="24"/>
      <c r="LHY433" s="24"/>
      <c r="LHZ433" s="24"/>
      <c r="LIA433" s="24"/>
      <c r="LIB433" s="24"/>
      <c r="LIC433" s="24"/>
      <c r="LID433" s="24"/>
      <c r="LIE433" s="24"/>
      <c r="LIF433" s="24"/>
      <c r="LIG433" s="24"/>
      <c r="LIH433" s="24"/>
      <c r="LIL433" s="3"/>
      <c r="LIM433" s="31"/>
      <c r="LIN433" s="5"/>
      <c r="LIO433" s="9"/>
      <c r="LIR433" s="2"/>
      <c r="LIU433" s="24"/>
      <c r="LIV433" s="24"/>
      <c r="LIW433" s="31"/>
      <c r="LIX433" s="24"/>
      <c r="LIY433" s="24"/>
      <c r="LIZ433" s="24"/>
      <c r="LJA433" s="24"/>
      <c r="LJB433" s="24"/>
      <c r="LJC433" s="24"/>
      <c r="LJD433" s="24"/>
      <c r="LJE433" s="24"/>
      <c r="LJF433" s="24"/>
      <c r="LJG433" s="24"/>
      <c r="LJH433" s="24"/>
      <c r="LJI433" s="24"/>
      <c r="LJJ433" s="24"/>
      <c r="LJK433" s="24"/>
      <c r="LJL433" s="24"/>
      <c r="LJP433" s="3"/>
      <c r="LJQ433" s="31"/>
      <c r="LJR433" s="5"/>
      <c r="LJS433" s="9"/>
      <c r="LJV433" s="2"/>
      <c r="LJY433" s="24"/>
      <c r="LJZ433" s="24"/>
      <c r="LKA433" s="31"/>
      <c r="LKB433" s="24"/>
      <c r="LKC433" s="24"/>
      <c r="LKD433" s="24"/>
      <c r="LKE433" s="24"/>
      <c r="LKF433" s="24"/>
      <c r="LKG433" s="24"/>
      <c r="LKH433" s="24"/>
      <c r="LKI433" s="24"/>
      <c r="LKJ433" s="24"/>
      <c r="LKK433" s="24"/>
      <c r="LKL433" s="24"/>
      <c r="LKM433" s="24"/>
      <c r="LKN433" s="24"/>
      <c r="LKO433" s="24"/>
      <c r="LKP433" s="24"/>
      <c r="LKT433" s="3"/>
      <c r="LKU433" s="31"/>
      <c r="LKV433" s="5"/>
      <c r="LKW433" s="9"/>
      <c r="LKZ433" s="2"/>
      <c r="LLC433" s="24"/>
      <c r="LLD433" s="24"/>
      <c r="LLE433" s="31"/>
      <c r="LLF433" s="24"/>
      <c r="LLG433" s="24"/>
      <c r="LLH433" s="24"/>
      <c r="LLI433" s="24"/>
      <c r="LLJ433" s="24"/>
      <c r="LLK433" s="24"/>
      <c r="LLL433" s="24"/>
      <c r="LLM433" s="24"/>
      <c r="LLN433" s="24"/>
      <c r="LLO433" s="24"/>
      <c r="LLP433" s="24"/>
      <c r="LLQ433" s="24"/>
      <c r="LLR433" s="24"/>
      <c r="LLS433" s="24"/>
      <c r="LLT433" s="24"/>
      <c r="LLX433" s="3"/>
      <c r="LLY433" s="31"/>
      <c r="LLZ433" s="5"/>
      <c r="LMA433" s="9"/>
      <c r="LMD433" s="2"/>
      <c r="LMG433" s="24"/>
      <c r="LMH433" s="24"/>
      <c r="LMI433" s="31"/>
      <c r="LMJ433" s="24"/>
      <c r="LMK433" s="24"/>
      <c r="LML433" s="24"/>
      <c r="LMM433" s="24"/>
      <c r="LMN433" s="24"/>
      <c r="LMO433" s="24"/>
      <c r="LMP433" s="24"/>
      <c r="LMQ433" s="24"/>
      <c r="LMR433" s="24"/>
      <c r="LMS433" s="24"/>
      <c r="LMT433" s="24"/>
      <c r="LMU433" s="24"/>
      <c r="LMV433" s="24"/>
      <c r="LMW433" s="24"/>
      <c r="LMX433" s="24"/>
      <c r="LNB433" s="3"/>
      <c r="LNC433" s="31"/>
      <c r="LND433" s="5"/>
      <c r="LNE433" s="9"/>
      <c r="LNH433" s="2"/>
      <c r="LNK433" s="24"/>
      <c r="LNL433" s="24"/>
      <c r="LNM433" s="31"/>
      <c r="LNN433" s="24"/>
      <c r="LNO433" s="24"/>
      <c r="LNP433" s="24"/>
      <c r="LNQ433" s="24"/>
      <c r="LNR433" s="24"/>
      <c r="LNS433" s="24"/>
      <c r="LNT433" s="24"/>
      <c r="LNU433" s="24"/>
      <c r="LNV433" s="24"/>
      <c r="LNW433" s="24"/>
      <c r="LNX433" s="24"/>
      <c r="LNY433" s="24"/>
      <c r="LNZ433" s="24"/>
      <c r="LOA433" s="24"/>
      <c r="LOB433" s="24"/>
      <c r="LOF433" s="3"/>
      <c r="LOG433" s="31"/>
      <c r="LOH433" s="5"/>
      <c r="LOI433" s="9"/>
      <c r="LOL433" s="2"/>
      <c r="LOO433" s="24"/>
      <c r="LOP433" s="24"/>
      <c r="LOQ433" s="31"/>
      <c r="LOR433" s="24"/>
      <c r="LOS433" s="24"/>
      <c r="LOT433" s="24"/>
      <c r="LOU433" s="24"/>
      <c r="LOV433" s="24"/>
      <c r="LOW433" s="24"/>
      <c r="LOX433" s="24"/>
      <c r="LOY433" s="24"/>
      <c r="LOZ433" s="24"/>
      <c r="LPA433" s="24"/>
      <c r="LPB433" s="24"/>
      <c r="LPC433" s="24"/>
      <c r="LPD433" s="24"/>
      <c r="LPE433" s="24"/>
      <c r="LPF433" s="24"/>
      <c r="LPJ433" s="3"/>
      <c r="LPK433" s="31"/>
      <c r="LPL433" s="5"/>
      <c r="LPM433" s="9"/>
      <c r="LPP433" s="2"/>
      <c r="LPS433" s="24"/>
      <c r="LPT433" s="24"/>
      <c r="LPU433" s="31"/>
      <c r="LPV433" s="24"/>
      <c r="LPW433" s="24"/>
      <c r="LPX433" s="24"/>
      <c r="LPY433" s="24"/>
      <c r="LPZ433" s="24"/>
      <c r="LQA433" s="24"/>
      <c r="LQB433" s="24"/>
      <c r="LQC433" s="24"/>
      <c r="LQD433" s="24"/>
      <c r="LQE433" s="24"/>
      <c r="LQF433" s="24"/>
      <c r="LQG433" s="24"/>
      <c r="LQH433" s="24"/>
      <c r="LQI433" s="24"/>
      <c r="LQJ433" s="24"/>
      <c r="LQN433" s="3"/>
      <c r="LQO433" s="31"/>
      <c r="LQP433" s="5"/>
      <c r="LQQ433" s="9"/>
      <c r="LQT433" s="2"/>
      <c r="LQW433" s="24"/>
      <c r="LQX433" s="24"/>
      <c r="LQY433" s="31"/>
      <c r="LQZ433" s="24"/>
      <c r="LRA433" s="24"/>
      <c r="LRB433" s="24"/>
      <c r="LRC433" s="24"/>
      <c r="LRD433" s="24"/>
      <c r="LRE433" s="24"/>
      <c r="LRF433" s="24"/>
      <c r="LRG433" s="24"/>
      <c r="LRH433" s="24"/>
      <c r="LRI433" s="24"/>
      <c r="LRJ433" s="24"/>
      <c r="LRK433" s="24"/>
      <c r="LRL433" s="24"/>
      <c r="LRM433" s="24"/>
      <c r="LRN433" s="24"/>
      <c r="LRR433" s="3"/>
      <c r="LRS433" s="31"/>
      <c r="LRT433" s="5"/>
      <c r="LRU433" s="9"/>
      <c r="LRX433" s="2"/>
      <c r="LSA433" s="24"/>
      <c r="LSB433" s="24"/>
      <c r="LSC433" s="31"/>
      <c r="LSD433" s="24"/>
      <c r="LSE433" s="24"/>
      <c r="LSF433" s="24"/>
      <c r="LSG433" s="24"/>
      <c r="LSH433" s="24"/>
      <c r="LSI433" s="24"/>
      <c r="LSJ433" s="24"/>
      <c r="LSK433" s="24"/>
      <c r="LSL433" s="24"/>
      <c r="LSM433" s="24"/>
      <c r="LSN433" s="24"/>
      <c r="LSO433" s="24"/>
      <c r="LSP433" s="24"/>
      <c r="LSQ433" s="24"/>
      <c r="LSR433" s="24"/>
      <c r="LSV433" s="3"/>
      <c r="LSW433" s="31"/>
      <c r="LSX433" s="5"/>
      <c r="LSY433" s="9"/>
      <c r="LTB433" s="2"/>
      <c r="LTE433" s="24"/>
      <c r="LTF433" s="24"/>
      <c r="LTG433" s="31"/>
      <c r="LTH433" s="24"/>
      <c r="LTI433" s="24"/>
      <c r="LTJ433" s="24"/>
      <c r="LTK433" s="24"/>
      <c r="LTL433" s="24"/>
      <c r="LTM433" s="24"/>
      <c r="LTN433" s="24"/>
      <c r="LTO433" s="24"/>
      <c r="LTP433" s="24"/>
      <c r="LTQ433" s="24"/>
      <c r="LTR433" s="24"/>
      <c r="LTS433" s="24"/>
      <c r="LTT433" s="24"/>
      <c r="LTU433" s="24"/>
      <c r="LTV433" s="24"/>
      <c r="LTZ433" s="3"/>
      <c r="LUA433" s="31"/>
      <c r="LUB433" s="5"/>
      <c r="LUC433" s="9"/>
      <c r="LUF433" s="2"/>
      <c r="LUI433" s="24"/>
      <c r="LUJ433" s="24"/>
      <c r="LUK433" s="31"/>
      <c r="LUL433" s="24"/>
      <c r="LUM433" s="24"/>
      <c r="LUN433" s="24"/>
      <c r="LUO433" s="24"/>
      <c r="LUP433" s="24"/>
      <c r="LUQ433" s="24"/>
      <c r="LUR433" s="24"/>
      <c r="LUS433" s="24"/>
      <c r="LUT433" s="24"/>
      <c r="LUU433" s="24"/>
      <c r="LUV433" s="24"/>
      <c r="LUW433" s="24"/>
      <c r="LUX433" s="24"/>
      <c r="LUY433" s="24"/>
      <c r="LUZ433" s="24"/>
      <c r="LVD433" s="3"/>
      <c r="LVE433" s="31"/>
      <c r="LVF433" s="5"/>
      <c r="LVG433" s="9"/>
      <c r="LVJ433" s="2"/>
      <c r="LVM433" s="24"/>
      <c r="LVN433" s="24"/>
      <c r="LVO433" s="31"/>
      <c r="LVP433" s="24"/>
      <c r="LVQ433" s="24"/>
      <c r="LVR433" s="24"/>
      <c r="LVS433" s="24"/>
      <c r="LVT433" s="24"/>
      <c r="LVU433" s="24"/>
      <c r="LVV433" s="24"/>
      <c r="LVW433" s="24"/>
      <c r="LVX433" s="24"/>
      <c r="LVY433" s="24"/>
      <c r="LVZ433" s="24"/>
      <c r="LWA433" s="24"/>
      <c r="LWB433" s="24"/>
      <c r="LWC433" s="24"/>
      <c r="LWD433" s="24"/>
      <c r="LWH433" s="3"/>
      <c r="LWI433" s="31"/>
      <c r="LWJ433" s="5"/>
      <c r="LWK433" s="9"/>
      <c r="LWN433" s="2"/>
      <c r="LWQ433" s="24"/>
      <c r="LWR433" s="24"/>
      <c r="LWS433" s="31"/>
      <c r="LWT433" s="24"/>
      <c r="LWU433" s="24"/>
      <c r="LWV433" s="24"/>
      <c r="LWW433" s="24"/>
      <c r="LWX433" s="24"/>
      <c r="LWY433" s="24"/>
      <c r="LWZ433" s="24"/>
      <c r="LXA433" s="24"/>
      <c r="LXB433" s="24"/>
      <c r="LXC433" s="24"/>
      <c r="LXD433" s="24"/>
      <c r="LXE433" s="24"/>
      <c r="LXF433" s="24"/>
      <c r="LXG433" s="24"/>
      <c r="LXH433" s="24"/>
      <c r="LXL433" s="3"/>
      <c r="LXM433" s="31"/>
      <c r="LXN433" s="5"/>
      <c r="LXO433" s="9"/>
      <c r="LXR433" s="2"/>
      <c r="LXU433" s="24"/>
      <c r="LXV433" s="24"/>
      <c r="LXW433" s="31"/>
      <c r="LXX433" s="24"/>
      <c r="LXY433" s="24"/>
      <c r="LXZ433" s="24"/>
      <c r="LYA433" s="24"/>
      <c r="LYB433" s="24"/>
      <c r="LYC433" s="24"/>
      <c r="LYD433" s="24"/>
      <c r="LYE433" s="24"/>
      <c r="LYF433" s="24"/>
      <c r="LYG433" s="24"/>
      <c r="LYH433" s="24"/>
      <c r="LYI433" s="24"/>
      <c r="LYJ433" s="24"/>
      <c r="LYK433" s="24"/>
      <c r="LYL433" s="24"/>
      <c r="LYP433" s="3"/>
      <c r="LYQ433" s="31"/>
      <c r="LYR433" s="5"/>
      <c r="LYS433" s="9"/>
      <c r="LYV433" s="2"/>
      <c r="LYY433" s="24"/>
      <c r="LYZ433" s="24"/>
      <c r="LZA433" s="31"/>
      <c r="LZB433" s="24"/>
      <c r="LZC433" s="24"/>
      <c r="LZD433" s="24"/>
      <c r="LZE433" s="24"/>
      <c r="LZF433" s="24"/>
      <c r="LZG433" s="24"/>
      <c r="LZH433" s="24"/>
      <c r="LZI433" s="24"/>
      <c r="LZJ433" s="24"/>
      <c r="LZK433" s="24"/>
      <c r="LZL433" s="24"/>
      <c r="LZM433" s="24"/>
      <c r="LZN433" s="24"/>
      <c r="LZO433" s="24"/>
      <c r="LZP433" s="24"/>
      <c r="LZT433" s="3"/>
      <c r="LZU433" s="31"/>
      <c r="LZV433" s="5"/>
      <c r="LZW433" s="9"/>
      <c r="LZZ433" s="2"/>
      <c r="MAC433" s="24"/>
      <c r="MAD433" s="24"/>
      <c r="MAE433" s="31"/>
      <c r="MAF433" s="24"/>
      <c r="MAG433" s="24"/>
      <c r="MAH433" s="24"/>
      <c r="MAI433" s="24"/>
      <c r="MAJ433" s="24"/>
      <c r="MAK433" s="24"/>
      <c r="MAL433" s="24"/>
      <c r="MAM433" s="24"/>
      <c r="MAN433" s="24"/>
      <c r="MAO433" s="24"/>
      <c r="MAP433" s="24"/>
      <c r="MAQ433" s="24"/>
      <c r="MAR433" s="24"/>
      <c r="MAS433" s="24"/>
      <c r="MAT433" s="24"/>
      <c r="MAX433" s="3"/>
      <c r="MAY433" s="31"/>
      <c r="MAZ433" s="5"/>
      <c r="MBA433" s="9"/>
      <c r="MBD433" s="2"/>
      <c r="MBG433" s="24"/>
      <c r="MBH433" s="24"/>
      <c r="MBI433" s="31"/>
      <c r="MBJ433" s="24"/>
      <c r="MBK433" s="24"/>
      <c r="MBL433" s="24"/>
      <c r="MBM433" s="24"/>
      <c r="MBN433" s="24"/>
      <c r="MBO433" s="24"/>
      <c r="MBP433" s="24"/>
      <c r="MBQ433" s="24"/>
      <c r="MBR433" s="24"/>
      <c r="MBS433" s="24"/>
      <c r="MBT433" s="24"/>
      <c r="MBU433" s="24"/>
      <c r="MBV433" s="24"/>
      <c r="MBW433" s="24"/>
      <c r="MBX433" s="24"/>
      <c r="MCB433" s="3"/>
      <c r="MCC433" s="31"/>
      <c r="MCD433" s="5"/>
      <c r="MCE433" s="9"/>
      <c r="MCH433" s="2"/>
      <c r="MCK433" s="24"/>
      <c r="MCL433" s="24"/>
      <c r="MCM433" s="31"/>
      <c r="MCN433" s="24"/>
      <c r="MCO433" s="24"/>
      <c r="MCP433" s="24"/>
      <c r="MCQ433" s="24"/>
      <c r="MCR433" s="24"/>
      <c r="MCS433" s="24"/>
      <c r="MCT433" s="24"/>
      <c r="MCU433" s="24"/>
      <c r="MCV433" s="24"/>
      <c r="MCW433" s="24"/>
      <c r="MCX433" s="24"/>
      <c r="MCY433" s="24"/>
      <c r="MCZ433" s="24"/>
      <c r="MDA433" s="24"/>
      <c r="MDB433" s="24"/>
      <c r="MDF433" s="3"/>
      <c r="MDG433" s="31"/>
      <c r="MDH433" s="5"/>
      <c r="MDI433" s="9"/>
      <c r="MDL433" s="2"/>
      <c r="MDO433" s="24"/>
      <c r="MDP433" s="24"/>
      <c r="MDQ433" s="31"/>
      <c r="MDR433" s="24"/>
      <c r="MDS433" s="24"/>
      <c r="MDT433" s="24"/>
      <c r="MDU433" s="24"/>
      <c r="MDV433" s="24"/>
      <c r="MDW433" s="24"/>
      <c r="MDX433" s="24"/>
      <c r="MDY433" s="24"/>
      <c r="MDZ433" s="24"/>
      <c r="MEA433" s="24"/>
      <c r="MEB433" s="24"/>
      <c r="MEC433" s="24"/>
      <c r="MED433" s="24"/>
      <c r="MEE433" s="24"/>
      <c r="MEF433" s="24"/>
      <c r="MEJ433" s="3"/>
      <c r="MEK433" s="31"/>
      <c r="MEL433" s="5"/>
      <c r="MEM433" s="9"/>
      <c r="MEP433" s="2"/>
      <c r="MES433" s="24"/>
      <c r="MET433" s="24"/>
      <c r="MEU433" s="31"/>
      <c r="MEV433" s="24"/>
      <c r="MEW433" s="24"/>
      <c r="MEX433" s="24"/>
      <c r="MEY433" s="24"/>
      <c r="MEZ433" s="24"/>
      <c r="MFA433" s="24"/>
      <c r="MFB433" s="24"/>
      <c r="MFC433" s="24"/>
      <c r="MFD433" s="24"/>
      <c r="MFE433" s="24"/>
      <c r="MFF433" s="24"/>
      <c r="MFG433" s="24"/>
      <c r="MFH433" s="24"/>
      <c r="MFI433" s="24"/>
      <c r="MFJ433" s="24"/>
      <c r="MFN433" s="3"/>
      <c r="MFO433" s="31"/>
      <c r="MFP433" s="5"/>
      <c r="MFQ433" s="9"/>
      <c r="MFT433" s="2"/>
      <c r="MFW433" s="24"/>
      <c r="MFX433" s="24"/>
      <c r="MFY433" s="31"/>
      <c r="MFZ433" s="24"/>
      <c r="MGA433" s="24"/>
      <c r="MGB433" s="24"/>
      <c r="MGC433" s="24"/>
      <c r="MGD433" s="24"/>
      <c r="MGE433" s="24"/>
      <c r="MGF433" s="24"/>
      <c r="MGG433" s="24"/>
      <c r="MGH433" s="24"/>
      <c r="MGI433" s="24"/>
      <c r="MGJ433" s="24"/>
      <c r="MGK433" s="24"/>
      <c r="MGL433" s="24"/>
      <c r="MGM433" s="24"/>
      <c r="MGN433" s="24"/>
      <c r="MGR433" s="3"/>
      <c r="MGS433" s="31"/>
      <c r="MGT433" s="5"/>
      <c r="MGU433" s="9"/>
      <c r="MGX433" s="2"/>
      <c r="MHA433" s="24"/>
      <c r="MHB433" s="24"/>
      <c r="MHC433" s="31"/>
      <c r="MHD433" s="24"/>
      <c r="MHE433" s="24"/>
      <c r="MHF433" s="24"/>
      <c r="MHG433" s="24"/>
      <c r="MHH433" s="24"/>
      <c r="MHI433" s="24"/>
      <c r="MHJ433" s="24"/>
      <c r="MHK433" s="24"/>
      <c r="MHL433" s="24"/>
      <c r="MHM433" s="24"/>
      <c r="MHN433" s="24"/>
      <c r="MHO433" s="24"/>
      <c r="MHP433" s="24"/>
      <c r="MHQ433" s="24"/>
      <c r="MHR433" s="24"/>
      <c r="MHV433" s="3"/>
      <c r="MHW433" s="31"/>
      <c r="MHX433" s="5"/>
      <c r="MHY433" s="9"/>
      <c r="MIB433" s="2"/>
      <c r="MIE433" s="24"/>
      <c r="MIF433" s="24"/>
      <c r="MIG433" s="31"/>
      <c r="MIH433" s="24"/>
      <c r="MII433" s="24"/>
      <c r="MIJ433" s="24"/>
      <c r="MIK433" s="24"/>
      <c r="MIL433" s="24"/>
      <c r="MIM433" s="24"/>
      <c r="MIN433" s="24"/>
      <c r="MIO433" s="24"/>
      <c r="MIP433" s="24"/>
      <c r="MIQ433" s="24"/>
      <c r="MIR433" s="24"/>
      <c r="MIS433" s="24"/>
      <c r="MIT433" s="24"/>
      <c r="MIU433" s="24"/>
      <c r="MIV433" s="24"/>
      <c r="MIZ433" s="3"/>
      <c r="MJA433" s="31"/>
      <c r="MJB433" s="5"/>
      <c r="MJC433" s="9"/>
      <c r="MJF433" s="2"/>
      <c r="MJI433" s="24"/>
      <c r="MJJ433" s="24"/>
      <c r="MJK433" s="31"/>
      <c r="MJL433" s="24"/>
      <c r="MJM433" s="24"/>
      <c r="MJN433" s="24"/>
      <c r="MJO433" s="24"/>
      <c r="MJP433" s="24"/>
      <c r="MJQ433" s="24"/>
      <c r="MJR433" s="24"/>
      <c r="MJS433" s="24"/>
      <c r="MJT433" s="24"/>
      <c r="MJU433" s="24"/>
      <c r="MJV433" s="24"/>
      <c r="MJW433" s="24"/>
      <c r="MJX433" s="24"/>
      <c r="MJY433" s="24"/>
      <c r="MJZ433" s="24"/>
      <c r="MKD433" s="3"/>
      <c r="MKE433" s="31"/>
      <c r="MKF433" s="5"/>
      <c r="MKG433" s="9"/>
      <c r="MKJ433" s="2"/>
      <c r="MKM433" s="24"/>
      <c r="MKN433" s="24"/>
      <c r="MKO433" s="31"/>
      <c r="MKP433" s="24"/>
      <c r="MKQ433" s="24"/>
      <c r="MKR433" s="24"/>
      <c r="MKS433" s="24"/>
      <c r="MKT433" s="24"/>
      <c r="MKU433" s="24"/>
      <c r="MKV433" s="24"/>
      <c r="MKW433" s="24"/>
      <c r="MKX433" s="24"/>
      <c r="MKY433" s="24"/>
      <c r="MKZ433" s="24"/>
      <c r="MLA433" s="24"/>
      <c r="MLB433" s="24"/>
      <c r="MLC433" s="24"/>
      <c r="MLD433" s="24"/>
      <c r="MLH433" s="3"/>
      <c r="MLI433" s="31"/>
      <c r="MLJ433" s="5"/>
      <c r="MLK433" s="9"/>
      <c r="MLN433" s="2"/>
      <c r="MLQ433" s="24"/>
      <c r="MLR433" s="24"/>
      <c r="MLS433" s="31"/>
      <c r="MLT433" s="24"/>
      <c r="MLU433" s="24"/>
      <c r="MLV433" s="24"/>
      <c r="MLW433" s="24"/>
      <c r="MLX433" s="24"/>
      <c r="MLY433" s="24"/>
      <c r="MLZ433" s="24"/>
      <c r="MMA433" s="24"/>
      <c r="MMB433" s="24"/>
      <c r="MMC433" s="24"/>
      <c r="MMD433" s="24"/>
      <c r="MME433" s="24"/>
      <c r="MMF433" s="24"/>
      <c r="MMG433" s="24"/>
      <c r="MMH433" s="24"/>
      <c r="MML433" s="3"/>
      <c r="MMM433" s="31"/>
      <c r="MMN433" s="5"/>
      <c r="MMO433" s="9"/>
      <c r="MMR433" s="2"/>
      <c r="MMU433" s="24"/>
      <c r="MMV433" s="24"/>
      <c r="MMW433" s="31"/>
      <c r="MMX433" s="24"/>
      <c r="MMY433" s="24"/>
      <c r="MMZ433" s="24"/>
      <c r="MNA433" s="24"/>
      <c r="MNB433" s="24"/>
      <c r="MNC433" s="24"/>
      <c r="MND433" s="24"/>
      <c r="MNE433" s="24"/>
      <c r="MNF433" s="24"/>
      <c r="MNG433" s="24"/>
      <c r="MNH433" s="24"/>
      <c r="MNI433" s="24"/>
      <c r="MNJ433" s="24"/>
      <c r="MNK433" s="24"/>
      <c r="MNL433" s="24"/>
      <c r="MNP433" s="3"/>
      <c r="MNQ433" s="31"/>
      <c r="MNR433" s="5"/>
      <c r="MNS433" s="9"/>
      <c r="MNV433" s="2"/>
      <c r="MNY433" s="24"/>
      <c r="MNZ433" s="24"/>
      <c r="MOA433" s="31"/>
      <c r="MOB433" s="24"/>
      <c r="MOC433" s="24"/>
      <c r="MOD433" s="24"/>
      <c r="MOE433" s="24"/>
      <c r="MOF433" s="24"/>
      <c r="MOG433" s="24"/>
      <c r="MOH433" s="24"/>
      <c r="MOI433" s="24"/>
      <c r="MOJ433" s="24"/>
      <c r="MOK433" s="24"/>
      <c r="MOL433" s="24"/>
      <c r="MOM433" s="24"/>
      <c r="MON433" s="24"/>
      <c r="MOO433" s="24"/>
      <c r="MOP433" s="24"/>
      <c r="MOT433" s="3"/>
      <c r="MOU433" s="31"/>
      <c r="MOV433" s="5"/>
      <c r="MOW433" s="9"/>
      <c r="MOZ433" s="2"/>
      <c r="MPC433" s="24"/>
      <c r="MPD433" s="24"/>
      <c r="MPE433" s="31"/>
      <c r="MPF433" s="24"/>
      <c r="MPG433" s="24"/>
      <c r="MPH433" s="24"/>
      <c r="MPI433" s="24"/>
      <c r="MPJ433" s="24"/>
      <c r="MPK433" s="24"/>
      <c r="MPL433" s="24"/>
      <c r="MPM433" s="24"/>
      <c r="MPN433" s="24"/>
      <c r="MPO433" s="24"/>
      <c r="MPP433" s="24"/>
      <c r="MPQ433" s="24"/>
      <c r="MPR433" s="24"/>
      <c r="MPS433" s="24"/>
      <c r="MPT433" s="24"/>
      <c r="MPX433" s="3"/>
      <c r="MPY433" s="31"/>
      <c r="MPZ433" s="5"/>
      <c r="MQA433" s="9"/>
      <c r="MQD433" s="2"/>
      <c r="MQG433" s="24"/>
      <c r="MQH433" s="24"/>
      <c r="MQI433" s="31"/>
      <c r="MQJ433" s="24"/>
      <c r="MQK433" s="24"/>
      <c r="MQL433" s="24"/>
      <c r="MQM433" s="24"/>
      <c r="MQN433" s="24"/>
      <c r="MQO433" s="24"/>
      <c r="MQP433" s="24"/>
      <c r="MQQ433" s="24"/>
      <c r="MQR433" s="24"/>
      <c r="MQS433" s="24"/>
      <c r="MQT433" s="24"/>
      <c r="MQU433" s="24"/>
      <c r="MQV433" s="24"/>
      <c r="MQW433" s="24"/>
      <c r="MQX433" s="24"/>
      <c r="MRB433" s="3"/>
      <c r="MRC433" s="31"/>
      <c r="MRD433" s="5"/>
      <c r="MRE433" s="9"/>
      <c r="MRH433" s="2"/>
      <c r="MRK433" s="24"/>
      <c r="MRL433" s="24"/>
      <c r="MRM433" s="31"/>
      <c r="MRN433" s="24"/>
      <c r="MRO433" s="24"/>
      <c r="MRP433" s="24"/>
      <c r="MRQ433" s="24"/>
      <c r="MRR433" s="24"/>
      <c r="MRS433" s="24"/>
      <c r="MRT433" s="24"/>
      <c r="MRU433" s="24"/>
      <c r="MRV433" s="24"/>
      <c r="MRW433" s="24"/>
      <c r="MRX433" s="24"/>
      <c r="MRY433" s="24"/>
      <c r="MRZ433" s="24"/>
      <c r="MSA433" s="24"/>
      <c r="MSB433" s="24"/>
      <c r="MSF433" s="3"/>
      <c r="MSG433" s="31"/>
      <c r="MSH433" s="5"/>
      <c r="MSI433" s="9"/>
      <c r="MSL433" s="2"/>
      <c r="MSO433" s="24"/>
      <c r="MSP433" s="24"/>
      <c r="MSQ433" s="31"/>
      <c r="MSR433" s="24"/>
      <c r="MSS433" s="24"/>
      <c r="MST433" s="24"/>
      <c r="MSU433" s="24"/>
      <c r="MSV433" s="24"/>
      <c r="MSW433" s="24"/>
      <c r="MSX433" s="24"/>
      <c r="MSY433" s="24"/>
      <c r="MSZ433" s="24"/>
      <c r="MTA433" s="24"/>
      <c r="MTB433" s="24"/>
      <c r="MTC433" s="24"/>
      <c r="MTD433" s="24"/>
      <c r="MTE433" s="24"/>
      <c r="MTF433" s="24"/>
      <c r="MTJ433" s="3"/>
      <c r="MTK433" s="31"/>
      <c r="MTL433" s="5"/>
      <c r="MTM433" s="9"/>
      <c r="MTP433" s="2"/>
      <c r="MTS433" s="24"/>
      <c r="MTT433" s="24"/>
      <c r="MTU433" s="31"/>
      <c r="MTV433" s="24"/>
      <c r="MTW433" s="24"/>
      <c r="MTX433" s="24"/>
      <c r="MTY433" s="24"/>
      <c r="MTZ433" s="24"/>
      <c r="MUA433" s="24"/>
      <c r="MUB433" s="24"/>
      <c r="MUC433" s="24"/>
      <c r="MUD433" s="24"/>
      <c r="MUE433" s="24"/>
      <c r="MUF433" s="24"/>
      <c r="MUG433" s="24"/>
      <c r="MUH433" s="24"/>
      <c r="MUI433" s="24"/>
      <c r="MUJ433" s="24"/>
      <c r="MUN433" s="3"/>
      <c r="MUO433" s="31"/>
      <c r="MUP433" s="5"/>
      <c r="MUQ433" s="9"/>
      <c r="MUT433" s="2"/>
      <c r="MUW433" s="24"/>
      <c r="MUX433" s="24"/>
      <c r="MUY433" s="31"/>
      <c r="MUZ433" s="24"/>
      <c r="MVA433" s="24"/>
      <c r="MVB433" s="24"/>
      <c r="MVC433" s="24"/>
      <c r="MVD433" s="24"/>
      <c r="MVE433" s="24"/>
      <c r="MVF433" s="24"/>
      <c r="MVG433" s="24"/>
      <c r="MVH433" s="24"/>
      <c r="MVI433" s="24"/>
      <c r="MVJ433" s="24"/>
      <c r="MVK433" s="24"/>
      <c r="MVL433" s="24"/>
      <c r="MVM433" s="24"/>
      <c r="MVN433" s="24"/>
      <c r="MVR433" s="3"/>
      <c r="MVS433" s="31"/>
      <c r="MVT433" s="5"/>
      <c r="MVU433" s="9"/>
      <c r="MVX433" s="2"/>
      <c r="MWA433" s="24"/>
      <c r="MWB433" s="24"/>
      <c r="MWC433" s="31"/>
      <c r="MWD433" s="24"/>
      <c r="MWE433" s="24"/>
      <c r="MWF433" s="24"/>
      <c r="MWG433" s="24"/>
      <c r="MWH433" s="24"/>
      <c r="MWI433" s="24"/>
      <c r="MWJ433" s="24"/>
      <c r="MWK433" s="24"/>
      <c r="MWL433" s="24"/>
      <c r="MWM433" s="24"/>
      <c r="MWN433" s="24"/>
      <c r="MWO433" s="24"/>
      <c r="MWP433" s="24"/>
      <c r="MWQ433" s="24"/>
      <c r="MWR433" s="24"/>
      <c r="MWV433" s="3"/>
      <c r="MWW433" s="31"/>
      <c r="MWX433" s="5"/>
      <c r="MWY433" s="9"/>
      <c r="MXB433" s="2"/>
      <c r="MXE433" s="24"/>
      <c r="MXF433" s="24"/>
      <c r="MXG433" s="31"/>
      <c r="MXH433" s="24"/>
      <c r="MXI433" s="24"/>
      <c r="MXJ433" s="24"/>
      <c r="MXK433" s="24"/>
      <c r="MXL433" s="24"/>
      <c r="MXM433" s="24"/>
      <c r="MXN433" s="24"/>
      <c r="MXO433" s="24"/>
      <c r="MXP433" s="24"/>
      <c r="MXQ433" s="24"/>
      <c r="MXR433" s="24"/>
      <c r="MXS433" s="24"/>
      <c r="MXT433" s="24"/>
      <c r="MXU433" s="24"/>
      <c r="MXV433" s="24"/>
      <c r="MXZ433" s="3"/>
      <c r="MYA433" s="31"/>
      <c r="MYB433" s="5"/>
      <c r="MYC433" s="9"/>
      <c r="MYF433" s="2"/>
      <c r="MYI433" s="24"/>
      <c r="MYJ433" s="24"/>
      <c r="MYK433" s="31"/>
      <c r="MYL433" s="24"/>
      <c r="MYM433" s="24"/>
      <c r="MYN433" s="24"/>
      <c r="MYO433" s="24"/>
      <c r="MYP433" s="24"/>
      <c r="MYQ433" s="24"/>
      <c r="MYR433" s="24"/>
      <c r="MYS433" s="24"/>
      <c r="MYT433" s="24"/>
      <c r="MYU433" s="24"/>
      <c r="MYV433" s="24"/>
      <c r="MYW433" s="24"/>
      <c r="MYX433" s="24"/>
      <c r="MYY433" s="24"/>
      <c r="MYZ433" s="24"/>
      <c r="MZD433" s="3"/>
      <c r="MZE433" s="31"/>
      <c r="MZF433" s="5"/>
      <c r="MZG433" s="9"/>
      <c r="MZJ433" s="2"/>
      <c r="MZM433" s="24"/>
      <c r="MZN433" s="24"/>
      <c r="MZO433" s="31"/>
      <c r="MZP433" s="24"/>
      <c r="MZQ433" s="24"/>
      <c r="MZR433" s="24"/>
      <c r="MZS433" s="24"/>
      <c r="MZT433" s="24"/>
      <c r="MZU433" s="24"/>
      <c r="MZV433" s="24"/>
      <c r="MZW433" s="24"/>
      <c r="MZX433" s="24"/>
      <c r="MZY433" s="24"/>
      <c r="MZZ433" s="24"/>
      <c r="NAA433" s="24"/>
      <c r="NAB433" s="24"/>
      <c r="NAC433" s="24"/>
      <c r="NAD433" s="24"/>
      <c r="NAH433" s="3"/>
      <c r="NAI433" s="31"/>
      <c r="NAJ433" s="5"/>
      <c r="NAK433" s="9"/>
      <c r="NAN433" s="2"/>
      <c r="NAQ433" s="24"/>
      <c r="NAR433" s="24"/>
      <c r="NAS433" s="31"/>
      <c r="NAT433" s="24"/>
      <c r="NAU433" s="24"/>
      <c r="NAV433" s="24"/>
      <c r="NAW433" s="24"/>
      <c r="NAX433" s="24"/>
      <c r="NAY433" s="24"/>
      <c r="NAZ433" s="24"/>
      <c r="NBA433" s="24"/>
      <c r="NBB433" s="24"/>
      <c r="NBC433" s="24"/>
      <c r="NBD433" s="24"/>
      <c r="NBE433" s="24"/>
      <c r="NBF433" s="24"/>
      <c r="NBG433" s="24"/>
      <c r="NBH433" s="24"/>
      <c r="NBL433" s="3"/>
      <c r="NBM433" s="31"/>
      <c r="NBN433" s="5"/>
      <c r="NBO433" s="9"/>
      <c r="NBR433" s="2"/>
      <c r="NBU433" s="24"/>
      <c r="NBV433" s="24"/>
      <c r="NBW433" s="31"/>
      <c r="NBX433" s="24"/>
      <c r="NBY433" s="24"/>
      <c r="NBZ433" s="24"/>
      <c r="NCA433" s="24"/>
      <c r="NCB433" s="24"/>
      <c r="NCC433" s="24"/>
      <c r="NCD433" s="24"/>
      <c r="NCE433" s="24"/>
      <c r="NCF433" s="24"/>
      <c r="NCG433" s="24"/>
      <c r="NCH433" s="24"/>
      <c r="NCI433" s="24"/>
      <c r="NCJ433" s="24"/>
      <c r="NCK433" s="24"/>
      <c r="NCL433" s="24"/>
      <c r="NCP433" s="3"/>
      <c r="NCQ433" s="31"/>
      <c r="NCR433" s="5"/>
      <c r="NCS433" s="9"/>
      <c r="NCV433" s="2"/>
      <c r="NCY433" s="24"/>
      <c r="NCZ433" s="24"/>
      <c r="NDA433" s="31"/>
      <c r="NDB433" s="24"/>
      <c r="NDC433" s="24"/>
      <c r="NDD433" s="24"/>
      <c r="NDE433" s="24"/>
      <c r="NDF433" s="24"/>
      <c r="NDG433" s="24"/>
      <c r="NDH433" s="24"/>
      <c r="NDI433" s="24"/>
      <c r="NDJ433" s="24"/>
      <c r="NDK433" s="24"/>
      <c r="NDL433" s="24"/>
      <c r="NDM433" s="24"/>
      <c r="NDN433" s="24"/>
      <c r="NDO433" s="24"/>
      <c r="NDP433" s="24"/>
      <c r="NDT433" s="3"/>
      <c r="NDU433" s="31"/>
      <c r="NDV433" s="5"/>
      <c r="NDW433" s="9"/>
      <c r="NDZ433" s="2"/>
      <c r="NEC433" s="24"/>
      <c r="NED433" s="24"/>
      <c r="NEE433" s="31"/>
      <c r="NEF433" s="24"/>
      <c r="NEG433" s="24"/>
      <c r="NEH433" s="24"/>
      <c r="NEI433" s="24"/>
      <c r="NEJ433" s="24"/>
      <c r="NEK433" s="24"/>
      <c r="NEL433" s="24"/>
      <c r="NEM433" s="24"/>
      <c r="NEN433" s="24"/>
      <c r="NEO433" s="24"/>
      <c r="NEP433" s="24"/>
      <c r="NEQ433" s="24"/>
      <c r="NER433" s="24"/>
      <c r="NES433" s="24"/>
      <c r="NET433" s="24"/>
      <c r="NEX433" s="3"/>
      <c r="NEY433" s="31"/>
      <c r="NEZ433" s="5"/>
      <c r="NFA433" s="9"/>
      <c r="NFD433" s="2"/>
      <c r="NFG433" s="24"/>
      <c r="NFH433" s="24"/>
      <c r="NFI433" s="31"/>
      <c r="NFJ433" s="24"/>
      <c r="NFK433" s="24"/>
      <c r="NFL433" s="24"/>
      <c r="NFM433" s="24"/>
      <c r="NFN433" s="24"/>
      <c r="NFO433" s="24"/>
      <c r="NFP433" s="24"/>
      <c r="NFQ433" s="24"/>
      <c r="NFR433" s="24"/>
      <c r="NFS433" s="24"/>
      <c r="NFT433" s="24"/>
      <c r="NFU433" s="24"/>
      <c r="NFV433" s="24"/>
      <c r="NFW433" s="24"/>
      <c r="NFX433" s="24"/>
      <c r="NGB433" s="3"/>
      <c r="NGC433" s="31"/>
      <c r="NGD433" s="5"/>
      <c r="NGE433" s="9"/>
      <c r="NGH433" s="2"/>
      <c r="NGK433" s="24"/>
      <c r="NGL433" s="24"/>
      <c r="NGM433" s="31"/>
      <c r="NGN433" s="24"/>
      <c r="NGO433" s="24"/>
      <c r="NGP433" s="24"/>
      <c r="NGQ433" s="24"/>
      <c r="NGR433" s="24"/>
      <c r="NGS433" s="24"/>
      <c r="NGT433" s="24"/>
      <c r="NGU433" s="24"/>
      <c r="NGV433" s="24"/>
      <c r="NGW433" s="24"/>
      <c r="NGX433" s="24"/>
      <c r="NGY433" s="24"/>
      <c r="NGZ433" s="24"/>
      <c r="NHA433" s="24"/>
      <c r="NHB433" s="24"/>
      <c r="NHF433" s="3"/>
      <c r="NHG433" s="31"/>
      <c r="NHH433" s="5"/>
      <c r="NHI433" s="9"/>
      <c r="NHL433" s="2"/>
      <c r="NHO433" s="24"/>
      <c r="NHP433" s="24"/>
      <c r="NHQ433" s="31"/>
      <c r="NHR433" s="24"/>
      <c r="NHS433" s="24"/>
      <c r="NHT433" s="24"/>
      <c r="NHU433" s="24"/>
      <c r="NHV433" s="24"/>
      <c r="NHW433" s="24"/>
      <c r="NHX433" s="24"/>
      <c r="NHY433" s="24"/>
      <c r="NHZ433" s="24"/>
      <c r="NIA433" s="24"/>
      <c r="NIB433" s="24"/>
      <c r="NIC433" s="24"/>
      <c r="NID433" s="24"/>
      <c r="NIE433" s="24"/>
      <c r="NIF433" s="24"/>
      <c r="NIJ433" s="3"/>
      <c r="NIK433" s="31"/>
      <c r="NIL433" s="5"/>
      <c r="NIM433" s="9"/>
      <c r="NIP433" s="2"/>
      <c r="NIS433" s="24"/>
      <c r="NIT433" s="24"/>
      <c r="NIU433" s="31"/>
      <c r="NIV433" s="24"/>
      <c r="NIW433" s="24"/>
      <c r="NIX433" s="24"/>
      <c r="NIY433" s="24"/>
      <c r="NIZ433" s="24"/>
      <c r="NJA433" s="24"/>
      <c r="NJB433" s="24"/>
      <c r="NJC433" s="24"/>
      <c r="NJD433" s="24"/>
      <c r="NJE433" s="24"/>
      <c r="NJF433" s="24"/>
      <c r="NJG433" s="24"/>
      <c r="NJH433" s="24"/>
      <c r="NJI433" s="24"/>
      <c r="NJJ433" s="24"/>
      <c r="NJN433" s="3"/>
      <c r="NJO433" s="31"/>
      <c r="NJP433" s="5"/>
      <c r="NJQ433" s="9"/>
      <c r="NJT433" s="2"/>
      <c r="NJW433" s="24"/>
      <c r="NJX433" s="24"/>
      <c r="NJY433" s="31"/>
      <c r="NJZ433" s="24"/>
      <c r="NKA433" s="24"/>
      <c r="NKB433" s="24"/>
      <c r="NKC433" s="24"/>
      <c r="NKD433" s="24"/>
      <c r="NKE433" s="24"/>
      <c r="NKF433" s="24"/>
      <c r="NKG433" s="24"/>
      <c r="NKH433" s="24"/>
      <c r="NKI433" s="24"/>
      <c r="NKJ433" s="24"/>
      <c r="NKK433" s="24"/>
      <c r="NKL433" s="24"/>
      <c r="NKM433" s="24"/>
      <c r="NKN433" s="24"/>
      <c r="NKR433" s="3"/>
      <c r="NKS433" s="31"/>
      <c r="NKT433" s="5"/>
      <c r="NKU433" s="9"/>
      <c r="NKX433" s="2"/>
      <c r="NLA433" s="24"/>
      <c r="NLB433" s="24"/>
      <c r="NLC433" s="31"/>
      <c r="NLD433" s="24"/>
      <c r="NLE433" s="24"/>
      <c r="NLF433" s="24"/>
      <c r="NLG433" s="24"/>
      <c r="NLH433" s="24"/>
      <c r="NLI433" s="24"/>
      <c r="NLJ433" s="24"/>
      <c r="NLK433" s="24"/>
      <c r="NLL433" s="24"/>
      <c r="NLM433" s="24"/>
      <c r="NLN433" s="24"/>
      <c r="NLO433" s="24"/>
      <c r="NLP433" s="24"/>
      <c r="NLQ433" s="24"/>
      <c r="NLR433" s="24"/>
      <c r="NLV433" s="3"/>
      <c r="NLW433" s="31"/>
      <c r="NLX433" s="5"/>
      <c r="NLY433" s="9"/>
      <c r="NMB433" s="2"/>
      <c r="NME433" s="24"/>
      <c r="NMF433" s="24"/>
      <c r="NMG433" s="31"/>
      <c r="NMH433" s="24"/>
      <c r="NMI433" s="24"/>
      <c r="NMJ433" s="24"/>
      <c r="NMK433" s="24"/>
      <c r="NML433" s="24"/>
      <c r="NMM433" s="24"/>
      <c r="NMN433" s="24"/>
      <c r="NMO433" s="24"/>
      <c r="NMP433" s="24"/>
      <c r="NMQ433" s="24"/>
      <c r="NMR433" s="24"/>
      <c r="NMS433" s="24"/>
      <c r="NMT433" s="24"/>
      <c r="NMU433" s="24"/>
      <c r="NMV433" s="24"/>
      <c r="NMZ433" s="3"/>
      <c r="NNA433" s="31"/>
      <c r="NNB433" s="5"/>
      <c r="NNC433" s="9"/>
      <c r="NNF433" s="2"/>
      <c r="NNI433" s="24"/>
      <c r="NNJ433" s="24"/>
      <c r="NNK433" s="31"/>
      <c r="NNL433" s="24"/>
      <c r="NNM433" s="24"/>
      <c r="NNN433" s="24"/>
      <c r="NNO433" s="24"/>
      <c r="NNP433" s="24"/>
      <c r="NNQ433" s="24"/>
      <c r="NNR433" s="24"/>
      <c r="NNS433" s="24"/>
      <c r="NNT433" s="24"/>
      <c r="NNU433" s="24"/>
      <c r="NNV433" s="24"/>
      <c r="NNW433" s="24"/>
      <c r="NNX433" s="24"/>
      <c r="NNY433" s="24"/>
      <c r="NNZ433" s="24"/>
      <c r="NOD433" s="3"/>
      <c r="NOE433" s="31"/>
      <c r="NOF433" s="5"/>
      <c r="NOG433" s="9"/>
      <c r="NOJ433" s="2"/>
      <c r="NOM433" s="24"/>
      <c r="NON433" s="24"/>
      <c r="NOO433" s="31"/>
      <c r="NOP433" s="24"/>
      <c r="NOQ433" s="24"/>
      <c r="NOR433" s="24"/>
      <c r="NOS433" s="24"/>
      <c r="NOT433" s="24"/>
      <c r="NOU433" s="24"/>
      <c r="NOV433" s="24"/>
      <c r="NOW433" s="24"/>
      <c r="NOX433" s="24"/>
      <c r="NOY433" s="24"/>
      <c r="NOZ433" s="24"/>
      <c r="NPA433" s="24"/>
      <c r="NPB433" s="24"/>
      <c r="NPC433" s="24"/>
      <c r="NPD433" s="24"/>
      <c r="NPH433" s="3"/>
      <c r="NPI433" s="31"/>
      <c r="NPJ433" s="5"/>
      <c r="NPK433" s="9"/>
      <c r="NPN433" s="2"/>
      <c r="NPQ433" s="24"/>
      <c r="NPR433" s="24"/>
      <c r="NPS433" s="31"/>
      <c r="NPT433" s="24"/>
      <c r="NPU433" s="24"/>
      <c r="NPV433" s="24"/>
      <c r="NPW433" s="24"/>
      <c r="NPX433" s="24"/>
      <c r="NPY433" s="24"/>
      <c r="NPZ433" s="24"/>
      <c r="NQA433" s="24"/>
      <c r="NQB433" s="24"/>
      <c r="NQC433" s="24"/>
      <c r="NQD433" s="24"/>
      <c r="NQE433" s="24"/>
      <c r="NQF433" s="24"/>
      <c r="NQG433" s="24"/>
      <c r="NQH433" s="24"/>
      <c r="NQL433" s="3"/>
      <c r="NQM433" s="31"/>
      <c r="NQN433" s="5"/>
      <c r="NQO433" s="9"/>
      <c r="NQR433" s="2"/>
      <c r="NQU433" s="24"/>
      <c r="NQV433" s="24"/>
      <c r="NQW433" s="31"/>
      <c r="NQX433" s="24"/>
      <c r="NQY433" s="24"/>
      <c r="NQZ433" s="24"/>
      <c r="NRA433" s="24"/>
      <c r="NRB433" s="24"/>
      <c r="NRC433" s="24"/>
      <c r="NRD433" s="24"/>
      <c r="NRE433" s="24"/>
      <c r="NRF433" s="24"/>
      <c r="NRG433" s="24"/>
      <c r="NRH433" s="24"/>
      <c r="NRI433" s="24"/>
      <c r="NRJ433" s="24"/>
      <c r="NRK433" s="24"/>
      <c r="NRL433" s="24"/>
      <c r="NRP433" s="3"/>
      <c r="NRQ433" s="31"/>
      <c r="NRR433" s="5"/>
      <c r="NRS433" s="9"/>
      <c r="NRV433" s="2"/>
      <c r="NRY433" s="24"/>
      <c r="NRZ433" s="24"/>
      <c r="NSA433" s="31"/>
      <c r="NSB433" s="24"/>
      <c r="NSC433" s="24"/>
      <c r="NSD433" s="24"/>
      <c r="NSE433" s="24"/>
      <c r="NSF433" s="24"/>
      <c r="NSG433" s="24"/>
      <c r="NSH433" s="24"/>
      <c r="NSI433" s="24"/>
      <c r="NSJ433" s="24"/>
      <c r="NSK433" s="24"/>
      <c r="NSL433" s="24"/>
      <c r="NSM433" s="24"/>
      <c r="NSN433" s="24"/>
      <c r="NSO433" s="24"/>
      <c r="NSP433" s="24"/>
      <c r="NST433" s="3"/>
      <c r="NSU433" s="31"/>
      <c r="NSV433" s="5"/>
      <c r="NSW433" s="9"/>
      <c r="NSZ433" s="2"/>
      <c r="NTC433" s="24"/>
      <c r="NTD433" s="24"/>
      <c r="NTE433" s="31"/>
      <c r="NTF433" s="24"/>
      <c r="NTG433" s="24"/>
      <c r="NTH433" s="24"/>
      <c r="NTI433" s="24"/>
      <c r="NTJ433" s="24"/>
      <c r="NTK433" s="24"/>
      <c r="NTL433" s="24"/>
      <c r="NTM433" s="24"/>
      <c r="NTN433" s="24"/>
      <c r="NTO433" s="24"/>
      <c r="NTP433" s="24"/>
      <c r="NTQ433" s="24"/>
      <c r="NTR433" s="24"/>
      <c r="NTS433" s="24"/>
      <c r="NTT433" s="24"/>
      <c r="NTX433" s="3"/>
      <c r="NTY433" s="31"/>
      <c r="NTZ433" s="5"/>
      <c r="NUA433" s="9"/>
      <c r="NUD433" s="2"/>
      <c r="NUG433" s="24"/>
      <c r="NUH433" s="24"/>
      <c r="NUI433" s="31"/>
      <c r="NUJ433" s="24"/>
      <c r="NUK433" s="24"/>
      <c r="NUL433" s="24"/>
      <c r="NUM433" s="24"/>
      <c r="NUN433" s="24"/>
      <c r="NUO433" s="24"/>
      <c r="NUP433" s="24"/>
      <c r="NUQ433" s="24"/>
      <c r="NUR433" s="24"/>
      <c r="NUS433" s="24"/>
      <c r="NUT433" s="24"/>
      <c r="NUU433" s="24"/>
      <c r="NUV433" s="24"/>
      <c r="NUW433" s="24"/>
      <c r="NUX433" s="24"/>
      <c r="NVB433" s="3"/>
      <c r="NVC433" s="31"/>
      <c r="NVD433" s="5"/>
      <c r="NVE433" s="9"/>
      <c r="NVH433" s="2"/>
      <c r="NVK433" s="24"/>
      <c r="NVL433" s="24"/>
      <c r="NVM433" s="31"/>
      <c r="NVN433" s="24"/>
      <c r="NVO433" s="24"/>
      <c r="NVP433" s="24"/>
      <c r="NVQ433" s="24"/>
      <c r="NVR433" s="24"/>
      <c r="NVS433" s="24"/>
      <c r="NVT433" s="24"/>
      <c r="NVU433" s="24"/>
      <c r="NVV433" s="24"/>
      <c r="NVW433" s="24"/>
      <c r="NVX433" s="24"/>
      <c r="NVY433" s="24"/>
      <c r="NVZ433" s="24"/>
      <c r="NWA433" s="24"/>
      <c r="NWB433" s="24"/>
      <c r="NWF433" s="3"/>
      <c r="NWG433" s="31"/>
      <c r="NWH433" s="5"/>
      <c r="NWI433" s="9"/>
      <c r="NWL433" s="2"/>
      <c r="NWO433" s="24"/>
      <c r="NWP433" s="24"/>
      <c r="NWQ433" s="31"/>
      <c r="NWR433" s="24"/>
      <c r="NWS433" s="24"/>
      <c r="NWT433" s="24"/>
      <c r="NWU433" s="24"/>
      <c r="NWV433" s="24"/>
      <c r="NWW433" s="24"/>
      <c r="NWX433" s="24"/>
      <c r="NWY433" s="24"/>
      <c r="NWZ433" s="24"/>
      <c r="NXA433" s="24"/>
      <c r="NXB433" s="24"/>
      <c r="NXC433" s="24"/>
      <c r="NXD433" s="24"/>
      <c r="NXE433" s="24"/>
      <c r="NXF433" s="24"/>
      <c r="NXJ433" s="3"/>
      <c r="NXK433" s="31"/>
      <c r="NXL433" s="5"/>
      <c r="NXM433" s="9"/>
      <c r="NXP433" s="2"/>
      <c r="NXS433" s="24"/>
      <c r="NXT433" s="24"/>
      <c r="NXU433" s="31"/>
      <c r="NXV433" s="24"/>
      <c r="NXW433" s="24"/>
      <c r="NXX433" s="24"/>
      <c r="NXY433" s="24"/>
      <c r="NXZ433" s="24"/>
      <c r="NYA433" s="24"/>
      <c r="NYB433" s="24"/>
      <c r="NYC433" s="24"/>
      <c r="NYD433" s="24"/>
      <c r="NYE433" s="24"/>
      <c r="NYF433" s="24"/>
      <c r="NYG433" s="24"/>
      <c r="NYH433" s="24"/>
      <c r="NYI433" s="24"/>
      <c r="NYJ433" s="24"/>
      <c r="NYN433" s="3"/>
      <c r="NYO433" s="31"/>
      <c r="NYP433" s="5"/>
      <c r="NYQ433" s="9"/>
      <c r="NYT433" s="2"/>
      <c r="NYW433" s="24"/>
      <c r="NYX433" s="24"/>
      <c r="NYY433" s="31"/>
      <c r="NYZ433" s="24"/>
      <c r="NZA433" s="24"/>
      <c r="NZB433" s="24"/>
      <c r="NZC433" s="24"/>
      <c r="NZD433" s="24"/>
      <c r="NZE433" s="24"/>
      <c r="NZF433" s="24"/>
      <c r="NZG433" s="24"/>
      <c r="NZH433" s="24"/>
      <c r="NZI433" s="24"/>
      <c r="NZJ433" s="24"/>
      <c r="NZK433" s="24"/>
      <c r="NZL433" s="24"/>
      <c r="NZM433" s="24"/>
      <c r="NZN433" s="24"/>
      <c r="NZR433" s="3"/>
      <c r="NZS433" s="31"/>
      <c r="NZT433" s="5"/>
      <c r="NZU433" s="9"/>
      <c r="NZX433" s="2"/>
      <c r="OAA433" s="24"/>
      <c r="OAB433" s="24"/>
      <c r="OAC433" s="31"/>
      <c r="OAD433" s="24"/>
      <c r="OAE433" s="24"/>
      <c r="OAF433" s="24"/>
      <c r="OAG433" s="24"/>
      <c r="OAH433" s="24"/>
      <c r="OAI433" s="24"/>
      <c r="OAJ433" s="24"/>
      <c r="OAK433" s="24"/>
      <c r="OAL433" s="24"/>
      <c r="OAM433" s="24"/>
      <c r="OAN433" s="24"/>
      <c r="OAO433" s="24"/>
      <c r="OAP433" s="24"/>
      <c r="OAQ433" s="24"/>
      <c r="OAR433" s="24"/>
      <c r="OAV433" s="3"/>
      <c r="OAW433" s="31"/>
      <c r="OAX433" s="5"/>
      <c r="OAY433" s="9"/>
      <c r="OBB433" s="2"/>
      <c r="OBE433" s="24"/>
      <c r="OBF433" s="24"/>
      <c r="OBG433" s="31"/>
      <c r="OBH433" s="24"/>
      <c r="OBI433" s="24"/>
      <c r="OBJ433" s="24"/>
      <c r="OBK433" s="24"/>
      <c r="OBL433" s="24"/>
      <c r="OBM433" s="24"/>
      <c r="OBN433" s="24"/>
      <c r="OBO433" s="24"/>
      <c r="OBP433" s="24"/>
      <c r="OBQ433" s="24"/>
      <c r="OBR433" s="24"/>
      <c r="OBS433" s="24"/>
      <c r="OBT433" s="24"/>
      <c r="OBU433" s="24"/>
      <c r="OBV433" s="24"/>
      <c r="OBZ433" s="3"/>
      <c r="OCA433" s="31"/>
      <c r="OCB433" s="5"/>
      <c r="OCC433" s="9"/>
      <c r="OCF433" s="2"/>
      <c r="OCI433" s="24"/>
      <c r="OCJ433" s="24"/>
      <c r="OCK433" s="31"/>
      <c r="OCL433" s="24"/>
      <c r="OCM433" s="24"/>
      <c r="OCN433" s="24"/>
      <c r="OCO433" s="24"/>
      <c r="OCP433" s="24"/>
      <c r="OCQ433" s="24"/>
      <c r="OCR433" s="24"/>
      <c r="OCS433" s="24"/>
      <c r="OCT433" s="24"/>
      <c r="OCU433" s="24"/>
      <c r="OCV433" s="24"/>
      <c r="OCW433" s="24"/>
      <c r="OCX433" s="24"/>
      <c r="OCY433" s="24"/>
      <c r="OCZ433" s="24"/>
      <c r="ODD433" s="3"/>
      <c r="ODE433" s="31"/>
      <c r="ODF433" s="5"/>
      <c r="ODG433" s="9"/>
      <c r="ODJ433" s="2"/>
      <c r="ODM433" s="24"/>
      <c r="ODN433" s="24"/>
      <c r="ODO433" s="31"/>
      <c r="ODP433" s="24"/>
      <c r="ODQ433" s="24"/>
      <c r="ODR433" s="24"/>
      <c r="ODS433" s="24"/>
      <c r="ODT433" s="24"/>
      <c r="ODU433" s="24"/>
      <c r="ODV433" s="24"/>
      <c r="ODW433" s="24"/>
      <c r="ODX433" s="24"/>
      <c r="ODY433" s="24"/>
      <c r="ODZ433" s="24"/>
      <c r="OEA433" s="24"/>
      <c r="OEB433" s="24"/>
      <c r="OEC433" s="24"/>
      <c r="OED433" s="24"/>
      <c r="OEH433" s="3"/>
      <c r="OEI433" s="31"/>
      <c r="OEJ433" s="5"/>
      <c r="OEK433" s="9"/>
      <c r="OEN433" s="2"/>
      <c r="OEQ433" s="24"/>
      <c r="OER433" s="24"/>
      <c r="OES433" s="31"/>
      <c r="OET433" s="24"/>
      <c r="OEU433" s="24"/>
      <c r="OEV433" s="24"/>
      <c r="OEW433" s="24"/>
      <c r="OEX433" s="24"/>
      <c r="OEY433" s="24"/>
      <c r="OEZ433" s="24"/>
      <c r="OFA433" s="24"/>
      <c r="OFB433" s="24"/>
      <c r="OFC433" s="24"/>
      <c r="OFD433" s="24"/>
      <c r="OFE433" s="24"/>
      <c r="OFF433" s="24"/>
      <c r="OFG433" s="24"/>
      <c r="OFH433" s="24"/>
      <c r="OFL433" s="3"/>
      <c r="OFM433" s="31"/>
      <c r="OFN433" s="5"/>
      <c r="OFO433" s="9"/>
      <c r="OFR433" s="2"/>
      <c r="OFU433" s="24"/>
      <c r="OFV433" s="24"/>
      <c r="OFW433" s="31"/>
      <c r="OFX433" s="24"/>
      <c r="OFY433" s="24"/>
      <c r="OFZ433" s="24"/>
      <c r="OGA433" s="24"/>
      <c r="OGB433" s="24"/>
      <c r="OGC433" s="24"/>
      <c r="OGD433" s="24"/>
      <c r="OGE433" s="24"/>
      <c r="OGF433" s="24"/>
      <c r="OGG433" s="24"/>
      <c r="OGH433" s="24"/>
      <c r="OGI433" s="24"/>
      <c r="OGJ433" s="24"/>
      <c r="OGK433" s="24"/>
      <c r="OGL433" s="24"/>
      <c r="OGP433" s="3"/>
      <c r="OGQ433" s="31"/>
      <c r="OGR433" s="5"/>
      <c r="OGS433" s="9"/>
      <c r="OGV433" s="2"/>
      <c r="OGY433" s="24"/>
      <c r="OGZ433" s="24"/>
      <c r="OHA433" s="31"/>
      <c r="OHB433" s="24"/>
      <c r="OHC433" s="24"/>
      <c r="OHD433" s="24"/>
      <c r="OHE433" s="24"/>
      <c r="OHF433" s="24"/>
      <c r="OHG433" s="24"/>
      <c r="OHH433" s="24"/>
      <c r="OHI433" s="24"/>
      <c r="OHJ433" s="24"/>
      <c r="OHK433" s="24"/>
      <c r="OHL433" s="24"/>
      <c r="OHM433" s="24"/>
      <c r="OHN433" s="24"/>
      <c r="OHO433" s="24"/>
      <c r="OHP433" s="24"/>
      <c r="OHT433" s="3"/>
      <c r="OHU433" s="31"/>
      <c r="OHV433" s="5"/>
      <c r="OHW433" s="9"/>
      <c r="OHZ433" s="2"/>
      <c r="OIC433" s="24"/>
      <c r="OID433" s="24"/>
      <c r="OIE433" s="31"/>
      <c r="OIF433" s="24"/>
      <c r="OIG433" s="24"/>
      <c r="OIH433" s="24"/>
      <c r="OII433" s="24"/>
      <c r="OIJ433" s="24"/>
      <c r="OIK433" s="24"/>
      <c r="OIL433" s="24"/>
      <c r="OIM433" s="24"/>
      <c r="OIN433" s="24"/>
      <c r="OIO433" s="24"/>
      <c r="OIP433" s="24"/>
      <c r="OIQ433" s="24"/>
      <c r="OIR433" s="24"/>
      <c r="OIS433" s="24"/>
      <c r="OIT433" s="24"/>
      <c r="OIX433" s="3"/>
      <c r="OIY433" s="31"/>
      <c r="OIZ433" s="5"/>
      <c r="OJA433" s="9"/>
      <c r="OJD433" s="2"/>
      <c r="OJG433" s="24"/>
      <c r="OJH433" s="24"/>
      <c r="OJI433" s="31"/>
      <c r="OJJ433" s="24"/>
      <c r="OJK433" s="24"/>
      <c r="OJL433" s="24"/>
      <c r="OJM433" s="24"/>
      <c r="OJN433" s="24"/>
      <c r="OJO433" s="24"/>
      <c r="OJP433" s="24"/>
      <c r="OJQ433" s="24"/>
      <c r="OJR433" s="24"/>
      <c r="OJS433" s="24"/>
      <c r="OJT433" s="24"/>
      <c r="OJU433" s="24"/>
      <c r="OJV433" s="24"/>
      <c r="OJW433" s="24"/>
      <c r="OJX433" s="24"/>
      <c r="OKB433" s="3"/>
      <c r="OKC433" s="31"/>
      <c r="OKD433" s="5"/>
      <c r="OKE433" s="9"/>
      <c r="OKH433" s="2"/>
      <c r="OKK433" s="24"/>
      <c r="OKL433" s="24"/>
      <c r="OKM433" s="31"/>
      <c r="OKN433" s="24"/>
      <c r="OKO433" s="24"/>
      <c r="OKP433" s="24"/>
      <c r="OKQ433" s="24"/>
      <c r="OKR433" s="24"/>
      <c r="OKS433" s="24"/>
      <c r="OKT433" s="24"/>
      <c r="OKU433" s="24"/>
      <c r="OKV433" s="24"/>
      <c r="OKW433" s="24"/>
      <c r="OKX433" s="24"/>
      <c r="OKY433" s="24"/>
      <c r="OKZ433" s="24"/>
      <c r="OLA433" s="24"/>
      <c r="OLB433" s="24"/>
      <c r="OLF433" s="3"/>
      <c r="OLG433" s="31"/>
      <c r="OLH433" s="5"/>
      <c r="OLI433" s="9"/>
      <c r="OLL433" s="2"/>
      <c r="OLO433" s="24"/>
      <c r="OLP433" s="24"/>
      <c r="OLQ433" s="31"/>
      <c r="OLR433" s="24"/>
      <c r="OLS433" s="24"/>
      <c r="OLT433" s="24"/>
      <c r="OLU433" s="24"/>
      <c r="OLV433" s="24"/>
      <c r="OLW433" s="24"/>
      <c r="OLX433" s="24"/>
      <c r="OLY433" s="24"/>
      <c r="OLZ433" s="24"/>
      <c r="OMA433" s="24"/>
      <c r="OMB433" s="24"/>
      <c r="OMC433" s="24"/>
      <c r="OMD433" s="24"/>
      <c r="OME433" s="24"/>
      <c r="OMF433" s="24"/>
      <c r="OMJ433" s="3"/>
      <c r="OMK433" s="31"/>
      <c r="OML433" s="5"/>
      <c r="OMM433" s="9"/>
      <c r="OMP433" s="2"/>
      <c r="OMS433" s="24"/>
      <c r="OMT433" s="24"/>
      <c r="OMU433" s="31"/>
      <c r="OMV433" s="24"/>
      <c r="OMW433" s="24"/>
      <c r="OMX433" s="24"/>
      <c r="OMY433" s="24"/>
      <c r="OMZ433" s="24"/>
      <c r="ONA433" s="24"/>
      <c r="ONB433" s="24"/>
      <c r="ONC433" s="24"/>
      <c r="OND433" s="24"/>
      <c r="ONE433" s="24"/>
      <c r="ONF433" s="24"/>
      <c r="ONG433" s="24"/>
      <c r="ONH433" s="24"/>
      <c r="ONI433" s="24"/>
      <c r="ONJ433" s="24"/>
      <c r="ONN433" s="3"/>
      <c r="ONO433" s="31"/>
      <c r="ONP433" s="5"/>
      <c r="ONQ433" s="9"/>
      <c r="ONT433" s="2"/>
      <c r="ONW433" s="24"/>
      <c r="ONX433" s="24"/>
      <c r="ONY433" s="31"/>
      <c r="ONZ433" s="24"/>
      <c r="OOA433" s="24"/>
      <c r="OOB433" s="24"/>
      <c r="OOC433" s="24"/>
      <c r="OOD433" s="24"/>
      <c r="OOE433" s="24"/>
      <c r="OOF433" s="24"/>
      <c r="OOG433" s="24"/>
      <c r="OOH433" s="24"/>
      <c r="OOI433" s="24"/>
      <c r="OOJ433" s="24"/>
      <c r="OOK433" s="24"/>
      <c r="OOL433" s="24"/>
      <c r="OOM433" s="24"/>
      <c r="OON433" s="24"/>
      <c r="OOR433" s="3"/>
      <c r="OOS433" s="31"/>
      <c r="OOT433" s="5"/>
      <c r="OOU433" s="9"/>
      <c r="OOX433" s="2"/>
      <c r="OPA433" s="24"/>
      <c r="OPB433" s="24"/>
      <c r="OPC433" s="31"/>
      <c r="OPD433" s="24"/>
      <c r="OPE433" s="24"/>
      <c r="OPF433" s="24"/>
      <c r="OPG433" s="24"/>
      <c r="OPH433" s="24"/>
      <c r="OPI433" s="24"/>
      <c r="OPJ433" s="24"/>
      <c r="OPK433" s="24"/>
      <c r="OPL433" s="24"/>
      <c r="OPM433" s="24"/>
      <c r="OPN433" s="24"/>
      <c r="OPO433" s="24"/>
      <c r="OPP433" s="24"/>
      <c r="OPQ433" s="24"/>
      <c r="OPR433" s="24"/>
      <c r="OPV433" s="3"/>
      <c r="OPW433" s="31"/>
      <c r="OPX433" s="5"/>
      <c r="OPY433" s="9"/>
      <c r="OQB433" s="2"/>
      <c r="OQE433" s="24"/>
      <c r="OQF433" s="24"/>
      <c r="OQG433" s="31"/>
      <c r="OQH433" s="24"/>
      <c r="OQI433" s="24"/>
      <c r="OQJ433" s="24"/>
      <c r="OQK433" s="24"/>
      <c r="OQL433" s="24"/>
      <c r="OQM433" s="24"/>
      <c r="OQN433" s="24"/>
      <c r="OQO433" s="24"/>
      <c r="OQP433" s="24"/>
      <c r="OQQ433" s="24"/>
      <c r="OQR433" s="24"/>
      <c r="OQS433" s="24"/>
      <c r="OQT433" s="24"/>
      <c r="OQU433" s="24"/>
      <c r="OQV433" s="24"/>
      <c r="OQZ433" s="3"/>
      <c r="ORA433" s="31"/>
      <c r="ORB433" s="5"/>
      <c r="ORC433" s="9"/>
      <c r="ORF433" s="2"/>
      <c r="ORI433" s="24"/>
      <c r="ORJ433" s="24"/>
      <c r="ORK433" s="31"/>
      <c r="ORL433" s="24"/>
      <c r="ORM433" s="24"/>
      <c r="ORN433" s="24"/>
      <c r="ORO433" s="24"/>
      <c r="ORP433" s="24"/>
      <c r="ORQ433" s="24"/>
      <c r="ORR433" s="24"/>
      <c r="ORS433" s="24"/>
      <c r="ORT433" s="24"/>
      <c r="ORU433" s="24"/>
      <c r="ORV433" s="24"/>
      <c r="ORW433" s="24"/>
      <c r="ORX433" s="24"/>
      <c r="ORY433" s="24"/>
      <c r="ORZ433" s="24"/>
      <c r="OSD433" s="3"/>
      <c r="OSE433" s="31"/>
      <c r="OSF433" s="5"/>
      <c r="OSG433" s="9"/>
      <c r="OSJ433" s="2"/>
      <c r="OSM433" s="24"/>
      <c r="OSN433" s="24"/>
      <c r="OSO433" s="31"/>
      <c r="OSP433" s="24"/>
      <c r="OSQ433" s="24"/>
      <c r="OSR433" s="24"/>
      <c r="OSS433" s="24"/>
      <c r="OST433" s="24"/>
      <c r="OSU433" s="24"/>
      <c r="OSV433" s="24"/>
      <c r="OSW433" s="24"/>
      <c r="OSX433" s="24"/>
      <c r="OSY433" s="24"/>
      <c r="OSZ433" s="24"/>
      <c r="OTA433" s="24"/>
      <c r="OTB433" s="24"/>
      <c r="OTC433" s="24"/>
      <c r="OTD433" s="24"/>
      <c r="OTH433" s="3"/>
      <c r="OTI433" s="31"/>
      <c r="OTJ433" s="5"/>
      <c r="OTK433" s="9"/>
      <c r="OTN433" s="2"/>
      <c r="OTQ433" s="24"/>
      <c r="OTR433" s="24"/>
      <c r="OTS433" s="31"/>
      <c r="OTT433" s="24"/>
      <c r="OTU433" s="24"/>
      <c r="OTV433" s="24"/>
      <c r="OTW433" s="24"/>
      <c r="OTX433" s="24"/>
      <c r="OTY433" s="24"/>
      <c r="OTZ433" s="24"/>
      <c r="OUA433" s="24"/>
      <c r="OUB433" s="24"/>
      <c r="OUC433" s="24"/>
      <c r="OUD433" s="24"/>
      <c r="OUE433" s="24"/>
      <c r="OUF433" s="24"/>
      <c r="OUG433" s="24"/>
      <c r="OUH433" s="24"/>
      <c r="OUL433" s="3"/>
      <c r="OUM433" s="31"/>
      <c r="OUN433" s="5"/>
      <c r="OUO433" s="9"/>
      <c r="OUR433" s="2"/>
      <c r="OUU433" s="24"/>
      <c r="OUV433" s="24"/>
      <c r="OUW433" s="31"/>
      <c r="OUX433" s="24"/>
      <c r="OUY433" s="24"/>
      <c r="OUZ433" s="24"/>
      <c r="OVA433" s="24"/>
      <c r="OVB433" s="24"/>
      <c r="OVC433" s="24"/>
      <c r="OVD433" s="24"/>
      <c r="OVE433" s="24"/>
      <c r="OVF433" s="24"/>
      <c r="OVG433" s="24"/>
      <c r="OVH433" s="24"/>
      <c r="OVI433" s="24"/>
      <c r="OVJ433" s="24"/>
      <c r="OVK433" s="24"/>
      <c r="OVL433" s="24"/>
      <c r="OVP433" s="3"/>
      <c r="OVQ433" s="31"/>
      <c r="OVR433" s="5"/>
      <c r="OVS433" s="9"/>
      <c r="OVV433" s="2"/>
      <c r="OVY433" s="24"/>
      <c r="OVZ433" s="24"/>
      <c r="OWA433" s="31"/>
      <c r="OWB433" s="24"/>
      <c r="OWC433" s="24"/>
      <c r="OWD433" s="24"/>
      <c r="OWE433" s="24"/>
      <c r="OWF433" s="24"/>
      <c r="OWG433" s="24"/>
      <c r="OWH433" s="24"/>
      <c r="OWI433" s="24"/>
      <c r="OWJ433" s="24"/>
      <c r="OWK433" s="24"/>
      <c r="OWL433" s="24"/>
      <c r="OWM433" s="24"/>
      <c r="OWN433" s="24"/>
      <c r="OWO433" s="24"/>
      <c r="OWP433" s="24"/>
      <c r="OWT433" s="3"/>
      <c r="OWU433" s="31"/>
      <c r="OWV433" s="5"/>
      <c r="OWW433" s="9"/>
      <c r="OWZ433" s="2"/>
      <c r="OXC433" s="24"/>
      <c r="OXD433" s="24"/>
      <c r="OXE433" s="31"/>
      <c r="OXF433" s="24"/>
      <c r="OXG433" s="24"/>
      <c r="OXH433" s="24"/>
      <c r="OXI433" s="24"/>
      <c r="OXJ433" s="24"/>
      <c r="OXK433" s="24"/>
      <c r="OXL433" s="24"/>
      <c r="OXM433" s="24"/>
      <c r="OXN433" s="24"/>
      <c r="OXO433" s="24"/>
      <c r="OXP433" s="24"/>
      <c r="OXQ433" s="24"/>
      <c r="OXR433" s="24"/>
      <c r="OXS433" s="24"/>
      <c r="OXT433" s="24"/>
      <c r="OXX433" s="3"/>
      <c r="OXY433" s="31"/>
      <c r="OXZ433" s="5"/>
      <c r="OYA433" s="9"/>
      <c r="OYD433" s="2"/>
      <c r="OYG433" s="24"/>
      <c r="OYH433" s="24"/>
      <c r="OYI433" s="31"/>
      <c r="OYJ433" s="24"/>
      <c r="OYK433" s="24"/>
      <c r="OYL433" s="24"/>
      <c r="OYM433" s="24"/>
      <c r="OYN433" s="24"/>
      <c r="OYO433" s="24"/>
      <c r="OYP433" s="24"/>
      <c r="OYQ433" s="24"/>
      <c r="OYR433" s="24"/>
      <c r="OYS433" s="24"/>
      <c r="OYT433" s="24"/>
      <c r="OYU433" s="24"/>
      <c r="OYV433" s="24"/>
      <c r="OYW433" s="24"/>
      <c r="OYX433" s="24"/>
      <c r="OZB433" s="3"/>
      <c r="OZC433" s="31"/>
      <c r="OZD433" s="5"/>
      <c r="OZE433" s="9"/>
      <c r="OZH433" s="2"/>
      <c r="OZK433" s="24"/>
      <c r="OZL433" s="24"/>
      <c r="OZM433" s="31"/>
      <c r="OZN433" s="24"/>
      <c r="OZO433" s="24"/>
      <c r="OZP433" s="24"/>
      <c r="OZQ433" s="24"/>
      <c r="OZR433" s="24"/>
      <c r="OZS433" s="24"/>
      <c r="OZT433" s="24"/>
      <c r="OZU433" s="24"/>
      <c r="OZV433" s="24"/>
      <c r="OZW433" s="24"/>
      <c r="OZX433" s="24"/>
      <c r="OZY433" s="24"/>
      <c r="OZZ433" s="24"/>
      <c r="PAA433" s="24"/>
      <c r="PAB433" s="24"/>
      <c r="PAF433" s="3"/>
      <c r="PAG433" s="31"/>
      <c r="PAH433" s="5"/>
      <c r="PAI433" s="9"/>
      <c r="PAL433" s="2"/>
      <c r="PAO433" s="24"/>
      <c r="PAP433" s="24"/>
      <c r="PAQ433" s="31"/>
      <c r="PAR433" s="24"/>
      <c r="PAS433" s="24"/>
      <c r="PAT433" s="24"/>
      <c r="PAU433" s="24"/>
      <c r="PAV433" s="24"/>
      <c r="PAW433" s="24"/>
      <c r="PAX433" s="24"/>
      <c r="PAY433" s="24"/>
      <c r="PAZ433" s="24"/>
      <c r="PBA433" s="24"/>
      <c r="PBB433" s="24"/>
      <c r="PBC433" s="24"/>
      <c r="PBD433" s="24"/>
      <c r="PBE433" s="24"/>
      <c r="PBF433" s="24"/>
      <c r="PBJ433" s="3"/>
      <c r="PBK433" s="31"/>
      <c r="PBL433" s="5"/>
      <c r="PBM433" s="9"/>
      <c r="PBP433" s="2"/>
      <c r="PBS433" s="24"/>
      <c r="PBT433" s="24"/>
      <c r="PBU433" s="31"/>
      <c r="PBV433" s="24"/>
      <c r="PBW433" s="24"/>
      <c r="PBX433" s="24"/>
      <c r="PBY433" s="24"/>
      <c r="PBZ433" s="24"/>
      <c r="PCA433" s="24"/>
      <c r="PCB433" s="24"/>
      <c r="PCC433" s="24"/>
      <c r="PCD433" s="24"/>
      <c r="PCE433" s="24"/>
      <c r="PCF433" s="24"/>
      <c r="PCG433" s="24"/>
      <c r="PCH433" s="24"/>
      <c r="PCI433" s="24"/>
      <c r="PCJ433" s="24"/>
      <c r="PCN433" s="3"/>
      <c r="PCO433" s="31"/>
      <c r="PCP433" s="5"/>
      <c r="PCQ433" s="9"/>
      <c r="PCT433" s="2"/>
      <c r="PCW433" s="24"/>
      <c r="PCX433" s="24"/>
      <c r="PCY433" s="31"/>
      <c r="PCZ433" s="24"/>
      <c r="PDA433" s="24"/>
      <c r="PDB433" s="24"/>
      <c r="PDC433" s="24"/>
      <c r="PDD433" s="24"/>
      <c r="PDE433" s="24"/>
      <c r="PDF433" s="24"/>
      <c r="PDG433" s="24"/>
      <c r="PDH433" s="24"/>
      <c r="PDI433" s="24"/>
      <c r="PDJ433" s="24"/>
      <c r="PDK433" s="24"/>
      <c r="PDL433" s="24"/>
      <c r="PDM433" s="24"/>
      <c r="PDN433" s="24"/>
      <c r="PDR433" s="3"/>
      <c r="PDS433" s="31"/>
      <c r="PDT433" s="5"/>
      <c r="PDU433" s="9"/>
      <c r="PDX433" s="2"/>
      <c r="PEA433" s="24"/>
      <c r="PEB433" s="24"/>
      <c r="PEC433" s="31"/>
      <c r="PED433" s="24"/>
      <c r="PEE433" s="24"/>
      <c r="PEF433" s="24"/>
      <c r="PEG433" s="24"/>
      <c r="PEH433" s="24"/>
      <c r="PEI433" s="24"/>
      <c r="PEJ433" s="24"/>
      <c r="PEK433" s="24"/>
      <c r="PEL433" s="24"/>
      <c r="PEM433" s="24"/>
      <c r="PEN433" s="24"/>
      <c r="PEO433" s="24"/>
      <c r="PEP433" s="24"/>
      <c r="PEQ433" s="24"/>
      <c r="PER433" s="24"/>
      <c r="PEV433" s="3"/>
      <c r="PEW433" s="31"/>
      <c r="PEX433" s="5"/>
      <c r="PEY433" s="9"/>
      <c r="PFB433" s="2"/>
      <c r="PFE433" s="24"/>
      <c r="PFF433" s="24"/>
      <c r="PFG433" s="31"/>
      <c r="PFH433" s="24"/>
      <c r="PFI433" s="24"/>
      <c r="PFJ433" s="24"/>
      <c r="PFK433" s="24"/>
      <c r="PFL433" s="24"/>
      <c r="PFM433" s="24"/>
      <c r="PFN433" s="24"/>
      <c r="PFO433" s="24"/>
      <c r="PFP433" s="24"/>
      <c r="PFQ433" s="24"/>
      <c r="PFR433" s="24"/>
      <c r="PFS433" s="24"/>
      <c r="PFT433" s="24"/>
      <c r="PFU433" s="24"/>
      <c r="PFV433" s="24"/>
      <c r="PFZ433" s="3"/>
      <c r="PGA433" s="31"/>
      <c r="PGB433" s="5"/>
      <c r="PGC433" s="9"/>
      <c r="PGF433" s="2"/>
      <c r="PGI433" s="24"/>
      <c r="PGJ433" s="24"/>
      <c r="PGK433" s="31"/>
      <c r="PGL433" s="24"/>
      <c r="PGM433" s="24"/>
      <c r="PGN433" s="24"/>
      <c r="PGO433" s="24"/>
      <c r="PGP433" s="24"/>
      <c r="PGQ433" s="24"/>
      <c r="PGR433" s="24"/>
      <c r="PGS433" s="24"/>
      <c r="PGT433" s="24"/>
      <c r="PGU433" s="24"/>
      <c r="PGV433" s="24"/>
      <c r="PGW433" s="24"/>
      <c r="PGX433" s="24"/>
      <c r="PGY433" s="24"/>
      <c r="PGZ433" s="24"/>
      <c r="PHD433" s="3"/>
      <c r="PHE433" s="31"/>
      <c r="PHF433" s="5"/>
      <c r="PHG433" s="9"/>
      <c r="PHJ433" s="2"/>
      <c r="PHM433" s="24"/>
      <c r="PHN433" s="24"/>
      <c r="PHO433" s="31"/>
      <c r="PHP433" s="24"/>
      <c r="PHQ433" s="24"/>
      <c r="PHR433" s="24"/>
      <c r="PHS433" s="24"/>
      <c r="PHT433" s="24"/>
      <c r="PHU433" s="24"/>
      <c r="PHV433" s="24"/>
      <c r="PHW433" s="24"/>
      <c r="PHX433" s="24"/>
      <c r="PHY433" s="24"/>
      <c r="PHZ433" s="24"/>
      <c r="PIA433" s="24"/>
      <c r="PIB433" s="24"/>
      <c r="PIC433" s="24"/>
      <c r="PID433" s="24"/>
      <c r="PIH433" s="3"/>
      <c r="PII433" s="31"/>
      <c r="PIJ433" s="5"/>
      <c r="PIK433" s="9"/>
      <c r="PIN433" s="2"/>
      <c r="PIQ433" s="24"/>
      <c r="PIR433" s="24"/>
      <c r="PIS433" s="31"/>
      <c r="PIT433" s="24"/>
      <c r="PIU433" s="24"/>
      <c r="PIV433" s="24"/>
      <c r="PIW433" s="24"/>
      <c r="PIX433" s="24"/>
      <c r="PIY433" s="24"/>
      <c r="PIZ433" s="24"/>
      <c r="PJA433" s="24"/>
      <c r="PJB433" s="24"/>
      <c r="PJC433" s="24"/>
      <c r="PJD433" s="24"/>
      <c r="PJE433" s="24"/>
      <c r="PJF433" s="24"/>
      <c r="PJG433" s="24"/>
      <c r="PJH433" s="24"/>
      <c r="PJL433" s="3"/>
      <c r="PJM433" s="31"/>
      <c r="PJN433" s="5"/>
      <c r="PJO433" s="9"/>
      <c r="PJR433" s="2"/>
      <c r="PJU433" s="24"/>
      <c r="PJV433" s="24"/>
      <c r="PJW433" s="31"/>
      <c r="PJX433" s="24"/>
      <c r="PJY433" s="24"/>
      <c r="PJZ433" s="24"/>
      <c r="PKA433" s="24"/>
      <c r="PKB433" s="24"/>
      <c r="PKC433" s="24"/>
      <c r="PKD433" s="24"/>
      <c r="PKE433" s="24"/>
      <c r="PKF433" s="24"/>
      <c r="PKG433" s="24"/>
      <c r="PKH433" s="24"/>
      <c r="PKI433" s="24"/>
      <c r="PKJ433" s="24"/>
      <c r="PKK433" s="24"/>
      <c r="PKL433" s="24"/>
      <c r="PKP433" s="3"/>
      <c r="PKQ433" s="31"/>
      <c r="PKR433" s="5"/>
      <c r="PKS433" s="9"/>
      <c r="PKV433" s="2"/>
      <c r="PKY433" s="24"/>
      <c r="PKZ433" s="24"/>
      <c r="PLA433" s="31"/>
      <c r="PLB433" s="24"/>
      <c r="PLC433" s="24"/>
      <c r="PLD433" s="24"/>
      <c r="PLE433" s="24"/>
      <c r="PLF433" s="24"/>
      <c r="PLG433" s="24"/>
      <c r="PLH433" s="24"/>
      <c r="PLI433" s="24"/>
      <c r="PLJ433" s="24"/>
      <c r="PLK433" s="24"/>
      <c r="PLL433" s="24"/>
      <c r="PLM433" s="24"/>
      <c r="PLN433" s="24"/>
      <c r="PLO433" s="24"/>
      <c r="PLP433" s="24"/>
      <c r="PLT433" s="3"/>
      <c r="PLU433" s="31"/>
      <c r="PLV433" s="5"/>
      <c r="PLW433" s="9"/>
      <c r="PLZ433" s="2"/>
      <c r="PMC433" s="24"/>
      <c r="PMD433" s="24"/>
      <c r="PME433" s="31"/>
      <c r="PMF433" s="24"/>
      <c r="PMG433" s="24"/>
      <c r="PMH433" s="24"/>
      <c r="PMI433" s="24"/>
      <c r="PMJ433" s="24"/>
      <c r="PMK433" s="24"/>
      <c r="PML433" s="24"/>
      <c r="PMM433" s="24"/>
      <c r="PMN433" s="24"/>
      <c r="PMO433" s="24"/>
      <c r="PMP433" s="24"/>
      <c r="PMQ433" s="24"/>
      <c r="PMR433" s="24"/>
      <c r="PMS433" s="24"/>
      <c r="PMT433" s="24"/>
      <c r="PMX433" s="3"/>
      <c r="PMY433" s="31"/>
      <c r="PMZ433" s="5"/>
      <c r="PNA433" s="9"/>
      <c r="PND433" s="2"/>
      <c r="PNG433" s="24"/>
      <c r="PNH433" s="24"/>
      <c r="PNI433" s="31"/>
      <c r="PNJ433" s="24"/>
      <c r="PNK433" s="24"/>
      <c r="PNL433" s="24"/>
      <c r="PNM433" s="24"/>
      <c r="PNN433" s="24"/>
      <c r="PNO433" s="24"/>
      <c r="PNP433" s="24"/>
      <c r="PNQ433" s="24"/>
      <c r="PNR433" s="24"/>
      <c r="PNS433" s="24"/>
      <c r="PNT433" s="24"/>
      <c r="PNU433" s="24"/>
      <c r="PNV433" s="24"/>
      <c r="PNW433" s="24"/>
      <c r="PNX433" s="24"/>
      <c r="POB433" s="3"/>
      <c r="POC433" s="31"/>
      <c r="POD433" s="5"/>
      <c r="POE433" s="9"/>
      <c r="POH433" s="2"/>
      <c r="POK433" s="24"/>
      <c r="POL433" s="24"/>
      <c r="POM433" s="31"/>
      <c r="PON433" s="24"/>
      <c r="POO433" s="24"/>
      <c r="POP433" s="24"/>
      <c r="POQ433" s="24"/>
      <c r="POR433" s="24"/>
      <c r="POS433" s="24"/>
      <c r="POT433" s="24"/>
      <c r="POU433" s="24"/>
      <c r="POV433" s="24"/>
      <c r="POW433" s="24"/>
      <c r="POX433" s="24"/>
      <c r="POY433" s="24"/>
      <c r="POZ433" s="24"/>
      <c r="PPA433" s="24"/>
      <c r="PPB433" s="24"/>
      <c r="PPF433" s="3"/>
      <c r="PPG433" s="31"/>
      <c r="PPH433" s="5"/>
      <c r="PPI433" s="9"/>
      <c r="PPL433" s="2"/>
      <c r="PPO433" s="24"/>
      <c r="PPP433" s="24"/>
      <c r="PPQ433" s="31"/>
      <c r="PPR433" s="24"/>
      <c r="PPS433" s="24"/>
      <c r="PPT433" s="24"/>
      <c r="PPU433" s="24"/>
      <c r="PPV433" s="24"/>
      <c r="PPW433" s="24"/>
      <c r="PPX433" s="24"/>
      <c r="PPY433" s="24"/>
      <c r="PPZ433" s="24"/>
      <c r="PQA433" s="24"/>
      <c r="PQB433" s="24"/>
      <c r="PQC433" s="24"/>
      <c r="PQD433" s="24"/>
      <c r="PQE433" s="24"/>
      <c r="PQF433" s="24"/>
      <c r="PQJ433" s="3"/>
      <c r="PQK433" s="31"/>
      <c r="PQL433" s="5"/>
      <c r="PQM433" s="9"/>
      <c r="PQP433" s="2"/>
      <c r="PQS433" s="24"/>
      <c r="PQT433" s="24"/>
      <c r="PQU433" s="31"/>
      <c r="PQV433" s="24"/>
      <c r="PQW433" s="24"/>
      <c r="PQX433" s="24"/>
      <c r="PQY433" s="24"/>
      <c r="PQZ433" s="24"/>
      <c r="PRA433" s="24"/>
      <c r="PRB433" s="24"/>
      <c r="PRC433" s="24"/>
      <c r="PRD433" s="24"/>
      <c r="PRE433" s="24"/>
      <c r="PRF433" s="24"/>
      <c r="PRG433" s="24"/>
      <c r="PRH433" s="24"/>
      <c r="PRI433" s="24"/>
      <c r="PRJ433" s="24"/>
      <c r="PRN433" s="3"/>
      <c r="PRO433" s="31"/>
      <c r="PRP433" s="5"/>
      <c r="PRQ433" s="9"/>
      <c r="PRT433" s="2"/>
      <c r="PRW433" s="24"/>
      <c r="PRX433" s="24"/>
      <c r="PRY433" s="31"/>
      <c r="PRZ433" s="24"/>
      <c r="PSA433" s="24"/>
      <c r="PSB433" s="24"/>
      <c r="PSC433" s="24"/>
      <c r="PSD433" s="24"/>
      <c r="PSE433" s="24"/>
      <c r="PSF433" s="24"/>
      <c r="PSG433" s="24"/>
      <c r="PSH433" s="24"/>
      <c r="PSI433" s="24"/>
      <c r="PSJ433" s="24"/>
      <c r="PSK433" s="24"/>
      <c r="PSL433" s="24"/>
      <c r="PSM433" s="24"/>
      <c r="PSN433" s="24"/>
      <c r="PSR433" s="3"/>
      <c r="PSS433" s="31"/>
      <c r="PST433" s="5"/>
      <c r="PSU433" s="9"/>
      <c r="PSX433" s="2"/>
      <c r="PTA433" s="24"/>
      <c r="PTB433" s="24"/>
      <c r="PTC433" s="31"/>
      <c r="PTD433" s="24"/>
      <c r="PTE433" s="24"/>
      <c r="PTF433" s="24"/>
      <c r="PTG433" s="24"/>
      <c r="PTH433" s="24"/>
      <c r="PTI433" s="24"/>
      <c r="PTJ433" s="24"/>
      <c r="PTK433" s="24"/>
      <c r="PTL433" s="24"/>
      <c r="PTM433" s="24"/>
      <c r="PTN433" s="24"/>
      <c r="PTO433" s="24"/>
      <c r="PTP433" s="24"/>
      <c r="PTQ433" s="24"/>
      <c r="PTR433" s="24"/>
      <c r="PTV433" s="3"/>
      <c r="PTW433" s="31"/>
      <c r="PTX433" s="5"/>
      <c r="PTY433" s="9"/>
      <c r="PUB433" s="2"/>
      <c r="PUE433" s="24"/>
      <c r="PUF433" s="24"/>
      <c r="PUG433" s="31"/>
      <c r="PUH433" s="24"/>
      <c r="PUI433" s="24"/>
      <c r="PUJ433" s="24"/>
      <c r="PUK433" s="24"/>
      <c r="PUL433" s="24"/>
      <c r="PUM433" s="24"/>
      <c r="PUN433" s="24"/>
      <c r="PUO433" s="24"/>
      <c r="PUP433" s="24"/>
      <c r="PUQ433" s="24"/>
      <c r="PUR433" s="24"/>
      <c r="PUS433" s="24"/>
      <c r="PUT433" s="24"/>
      <c r="PUU433" s="24"/>
      <c r="PUV433" s="24"/>
      <c r="PUZ433" s="3"/>
      <c r="PVA433" s="31"/>
      <c r="PVB433" s="5"/>
      <c r="PVC433" s="9"/>
      <c r="PVF433" s="2"/>
      <c r="PVI433" s="24"/>
      <c r="PVJ433" s="24"/>
      <c r="PVK433" s="31"/>
      <c r="PVL433" s="24"/>
      <c r="PVM433" s="24"/>
      <c r="PVN433" s="24"/>
      <c r="PVO433" s="24"/>
      <c r="PVP433" s="24"/>
      <c r="PVQ433" s="24"/>
      <c r="PVR433" s="24"/>
      <c r="PVS433" s="24"/>
      <c r="PVT433" s="24"/>
      <c r="PVU433" s="24"/>
      <c r="PVV433" s="24"/>
      <c r="PVW433" s="24"/>
      <c r="PVX433" s="24"/>
      <c r="PVY433" s="24"/>
      <c r="PVZ433" s="24"/>
      <c r="PWD433" s="3"/>
      <c r="PWE433" s="31"/>
      <c r="PWF433" s="5"/>
      <c r="PWG433" s="9"/>
      <c r="PWJ433" s="2"/>
      <c r="PWM433" s="24"/>
      <c r="PWN433" s="24"/>
      <c r="PWO433" s="31"/>
      <c r="PWP433" s="24"/>
      <c r="PWQ433" s="24"/>
      <c r="PWR433" s="24"/>
      <c r="PWS433" s="24"/>
      <c r="PWT433" s="24"/>
      <c r="PWU433" s="24"/>
      <c r="PWV433" s="24"/>
      <c r="PWW433" s="24"/>
      <c r="PWX433" s="24"/>
      <c r="PWY433" s="24"/>
      <c r="PWZ433" s="24"/>
      <c r="PXA433" s="24"/>
      <c r="PXB433" s="24"/>
      <c r="PXC433" s="24"/>
      <c r="PXD433" s="24"/>
      <c r="PXH433" s="3"/>
      <c r="PXI433" s="31"/>
      <c r="PXJ433" s="5"/>
      <c r="PXK433" s="9"/>
      <c r="PXN433" s="2"/>
      <c r="PXQ433" s="24"/>
      <c r="PXR433" s="24"/>
      <c r="PXS433" s="31"/>
      <c r="PXT433" s="24"/>
      <c r="PXU433" s="24"/>
      <c r="PXV433" s="24"/>
      <c r="PXW433" s="24"/>
      <c r="PXX433" s="24"/>
      <c r="PXY433" s="24"/>
      <c r="PXZ433" s="24"/>
      <c r="PYA433" s="24"/>
      <c r="PYB433" s="24"/>
      <c r="PYC433" s="24"/>
      <c r="PYD433" s="24"/>
      <c r="PYE433" s="24"/>
      <c r="PYF433" s="24"/>
      <c r="PYG433" s="24"/>
      <c r="PYH433" s="24"/>
      <c r="PYL433" s="3"/>
      <c r="PYM433" s="31"/>
      <c r="PYN433" s="5"/>
      <c r="PYO433" s="9"/>
      <c r="PYR433" s="2"/>
      <c r="PYU433" s="24"/>
      <c r="PYV433" s="24"/>
      <c r="PYW433" s="31"/>
      <c r="PYX433" s="24"/>
      <c r="PYY433" s="24"/>
      <c r="PYZ433" s="24"/>
      <c r="PZA433" s="24"/>
      <c r="PZB433" s="24"/>
      <c r="PZC433" s="24"/>
      <c r="PZD433" s="24"/>
      <c r="PZE433" s="24"/>
      <c r="PZF433" s="24"/>
      <c r="PZG433" s="24"/>
      <c r="PZH433" s="24"/>
      <c r="PZI433" s="24"/>
      <c r="PZJ433" s="24"/>
      <c r="PZK433" s="24"/>
      <c r="PZL433" s="24"/>
      <c r="PZP433" s="3"/>
      <c r="PZQ433" s="31"/>
      <c r="PZR433" s="5"/>
      <c r="PZS433" s="9"/>
      <c r="PZV433" s="2"/>
      <c r="PZY433" s="24"/>
      <c r="PZZ433" s="24"/>
      <c r="QAA433" s="31"/>
      <c r="QAB433" s="24"/>
      <c r="QAC433" s="24"/>
      <c r="QAD433" s="24"/>
      <c r="QAE433" s="24"/>
      <c r="QAF433" s="24"/>
      <c r="QAG433" s="24"/>
      <c r="QAH433" s="24"/>
      <c r="QAI433" s="24"/>
      <c r="QAJ433" s="24"/>
      <c r="QAK433" s="24"/>
      <c r="QAL433" s="24"/>
      <c r="QAM433" s="24"/>
      <c r="QAN433" s="24"/>
      <c r="QAO433" s="24"/>
      <c r="QAP433" s="24"/>
      <c r="QAT433" s="3"/>
      <c r="QAU433" s="31"/>
      <c r="QAV433" s="5"/>
      <c r="QAW433" s="9"/>
      <c r="QAZ433" s="2"/>
      <c r="QBC433" s="24"/>
      <c r="QBD433" s="24"/>
      <c r="QBE433" s="31"/>
      <c r="QBF433" s="24"/>
      <c r="QBG433" s="24"/>
      <c r="QBH433" s="24"/>
      <c r="QBI433" s="24"/>
      <c r="QBJ433" s="24"/>
      <c r="QBK433" s="24"/>
      <c r="QBL433" s="24"/>
      <c r="QBM433" s="24"/>
      <c r="QBN433" s="24"/>
      <c r="QBO433" s="24"/>
      <c r="QBP433" s="24"/>
      <c r="QBQ433" s="24"/>
      <c r="QBR433" s="24"/>
      <c r="QBS433" s="24"/>
      <c r="QBT433" s="24"/>
      <c r="QBX433" s="3"/>
      <c r="QBY433" s="31"/>
      <c r="QBZ433" s="5"/>
      <c r="QCA433" s="9"/>
      <c r="QCD433" s="2"/>
      <c r="QCG433" s="24"/>
      <c r="QCH433" s="24"/>
      <c r="QCI433" s="31"/>
      <c r="QCJ433" s="24"/>
      <c r="QCK433" s="24"/>
      <c r="QCL433" s="24"/>
      <c r="QCM433" s="24"/>
      <c r="QCN433" s="24"/>
      <c r="QCO433" s="24"/>
      <c r="QCP433" s="24"/>
      <c r="QCQ433" s="24"/>
      <c r="QCR433" s="24"/>
      <c r="QCS433" s="24"/>
      <c r="QCT433" s="24"/>
      <c r="QCU433" s="24"/>
      <c r="QCV433" s="24"/>
      <c r="QCW433" s="24"/>
      <c r="QCX433" s="24"/>
      <c r="QDB433" s="3"/>
      <c r="QDC433" s="31"/>
      <c r="QDD433" s="5"/>
      <c r="QDE433" s="9"/>
      <c r="QDH433" s="2"/>
      <c r="QDK433" s="24"/>
      <c r="QDL433" s="24"/>
      <c r="QDM433" s="31"/>
      <c r="QDN433" s="24"/>
      <c r="QDO433" s="24"/>
      <c r="QDP433" s="24"/>
      <c r="QDQ433" s="24"/>
      <c r="QDR433" s="24"/>
      <c r="QDS433" s="24"/>
      <c r="QDT433" s="24"/>
      <c r="QDU433" s="24"/>
      <c r="QDV433" s="24"/>
      <c r="QDW433" s="24"/>
      <c r="QDX433" s="24"/>
      <c r="QDY433" s="24"/>
      <c r="QDZ433" s="24"/>
      <c r="QEA433" s="24"/>
      <c r="QEB433" s="24"/>
      <c r="QEF433" s="3"/>
      <c r="QEG433" s="31"/>
      <c r="QEH433" s="5"/>
      <c r="QEI433" s="9"/>
      <c r="QEL433" s="2"/>
      <c r="QEO433" s="24"/>
      <c r="QEP433" s="24"/>
      <c r="QEQ433" s="31"/>
      <c r="QER433" s="24"/>
      <c r="QES433" s="24"/>
      <c r="QET433" s="24"/>
      <c r="QEU433" s="24"/>
      <c r="QEV433" s="24"/>
      <c r="QEW433" s="24"/>
      <c r="QEX433" s="24"/>
      <c r="QEY433" s="24"/>
      <c r="QEZ433" s="24"/>
      <c r="QFA433" s="24"/>
      <c r="QFB433" s="24"/>
      <c r="QFC433" s="24"/>
      <c r="QFD433" s="24"/>
      <c r="QFE433" s="24"/>
      <c r="QFF433" s="24"/>
      <c r="QFJ433" s="3"/>
      <c r="QFK433" s="31"/>
      <c r="QFL433" s="5"/>
      <c r="QFM433" s="9"/>
      <c r="QFP433" s="2"/>
      <c r="QFS433" s="24"/>
      <c r="QFT433" s="24"/>
      <c r="QFU433" s="31"/>
      <c r="QFV433" s="24"/>
      <c r="QFW433" s="24"/>
      <c r="QFX433" s="24"/>
      <c r="QFY433" s="24"/>
      <c r="QFZ433" s="24"/>
      <c r="QGA433" s="24"/>
      <c r="QGB433" s="24"/>
      <c r="QGC433" s="24"/>
      <c r="QGD433" s="24"/>
      <c r="QGE433" s="24"/>
      <c r="QGF433" s="24"/>
      <c r="QGG433" s="24"/>
      <c r="QGH433" s="24"/>
      <c r="QGI433" s="24"/>
      <c r="QGJ433" s="24"/>
      <c r="QGN433" s="3"/>
      <c r="QGO433" s="31"/>
      <c r="QGP433" s="5"/>
      <c r="QGQ433" s="9"/>
      <c r="QGT433" s="2"/>
      <c r="QGW433" s="24"/>
      <c r="QGX433" s="24"/>
      <c r="QGY433" s="31"/>
      <c r="QGZ433" s="24"/>
      <c r="QHA433" s="24"/>
      <c r="QHB433" s="24"/>
      <c r="QHC433" s="24"/>
      <c r="QHD433" s="24"/>
      <c r="QHE433" s="24"/>
      <c r="QHF433" s="24"/>
      <c r="QHG433" s="24"/>
      <c r="QHH433" s="24"/>
      <c r="QHI433" s="24"/>
      <c r="QHJ433" s="24"/>
      <c r="QHK433" s="24"/>
      <c r="QHL433" s="24"/>
      <c r="QHM433" s="24"/>
      <c r="QHN433" s="24"/>
      <c r="QHR433" s="3"/>
      <c r="QHS433" s="31"/>
      <c r="QHT433" s="5"/>
      <c r="QHU433" s="9"/>
      <c r="QHX433" s="2"/>
      <c r="QIA433" s="24"/>
      <c r="QIB433" s="24"/>
      <c r="QIC433" s="31"/>
      <c r="QID433" s="24"/>
      <c r="QIE433" s="24"/>
      <c r="QIF433" s="24"/>
      <c r="QIG433" s="24"/>
      <c r="QIH433" s="24"/>
      <c r="QII433" s="24"/>
      <c r="QIJ433" s="24"/>
      <c r="QIK433" s="24"/>
      <c r="QIL433" s="24"/>
      <c r="QIM433" s="24"/>
      <c r="QIN433" s="24"/>
      <c r="QIO433" s="24"/>
      <c r="QIP433" s="24"/>
      <c r="QIQ433" s="24"/>
      <c r="QIR433" s="24"/>
      <c r="QIV433" s="3"/>
      <c r="QIW433" s="31"/>
      <c r="QIX433" s="5"/>
      <c r="QIY433" s="9"/>
      <c r="QJB433" s="2"/>
      <c r="QJE433" s="24"/>
      <c r="QJF433" s="24"/>
      <c r="QJG433" s="31"/>
      <c r="QJH433" s="24"/>
      <c r="QJI433" s="24"/>
      <c r="QJJ433" s="24"/>
      <c r="QJK433" s="24"/>
      <c r="QJL433" s="24"/>
      <c r="QJM433" s="24"/>
      <c r="QJN433" s="24"/>
      <c r="QJO433" s="24"/>
      <c r="QJP433" s="24"/>
      <c r="QJQ433" s="24"/>
      <c r="QJR433" s="24"/>
      <c r="QJS433" s="24"/>
      <c r="QJT433" s="24"/>
      <c r="QJU433" s="24"/>
      <c r="QJV433" s="24"/>
      <c r="QJZ433" s="3"/>
      <c r="QKA433" s="31"/>
      <c r="QKB433" s="5"/>
      <c r="QKC433" s="9"/>
      <c r="QKF433" s="2"/>
      <c r="QKI433" s="24"/>
      <c r="QKJ433" s="24"/>
      <c r="QKK433" s="31"/>
      <c r="QKL433" s="24"/>
      <c r="QKM433" s="24"/>
      <c r="QKN433" s="24"/>
      <c r="QKO433" s="24"/>
      <c r="QKP433" s="24"/>
      <c r="QKQ433" s="24"/>
      <c r="QKR433" s="24"/>
      <c r="QKS433" s="24"/>
      <c r="QKT433" s="24"/>
      <c r="QKU433" s="24"/>
      <c r="QKV433" s="24"/>
      <c r="QKW433" s="24"/>
      <c r="QKX433" s="24"/>
      <c r="QKY433" s="24"/>
      <c r="QKZ433" s="24"/>
      <c r="QLD433" s="3"/>
      <c r="QLE433" s="31"/>
      <c r="QLF433" s="5"/>
      <c r="QLG433" s="9"/>
      <c r="QLJ433" s="2"/>
      <c r="QLM433" s="24"/>
      <c r="QLN433" s="24"/>
      <c r="QLO433" s="31"/>
      <c r="QLP433" s="24"/>
      <c r="QLQ433" s="24"/>
      <c r="QLR433" s="24"/>
      <c r="QLS433" s="24"/>
      <c r="QLT433" s="24"/>
      <c r="QLU433" s="24"/>
      <c r="QLV433" s="24"/>
      <c r="QLW433" s="24"/>
      <c r="QLX433" s="24"/>
      <c r="QLY433" s="24"/>
      <c r="QLZ433" s="24"/>
      <c r="QMA433" s="24"/>
      <c r="QMB433" s="24"/>
      <c r="QMC433" s="24"/>
      <c r="QMD433" s="24"/>
      <c r="QMH433" s="3"/>
      <c r="QMI433" s="31"/>
      <c r="QMJ433" s="5"/>
      <c r="QMK433" s="9"/>
      <c r="QMN433" s="2"/>
      <c r="QMQ433" s="24"/>
      <c r="QMR433" s="24"/>
      <c r="QMS433" s="31"/>
      <c r="QMT433" s="24"/>
      <c r="QMU433" s="24"/>
      <c r="QMV433" s="24"/>
      <c r="QMW433" s="24"/>
      <c r="QMX433" s="24"/>
      <c r="QMY433" s="24"/>
      <c r="QMZ433" s="24"/>
      <c r="QNA433" s="24"/>
      <c r="QNB433" s="24"/>
      <c r="QNC433" s="24"/>
      <c r="QND433" s="24"/>
      <c r="QNE433" s="24"/>
      <c r="QNF433" s="24"/>
      <c r="QNG433" s="24"/>
      <c r="QNH433" s="24"/>
      <c r="QNL433" s="3"/>
      <c r="QNM433" s="31"/>
      <c r="QNN433" s="5"/>
      <c r="QNO433" s="9"/>
      <c r="QNR433" s="2"/>
      <c r="QNU433" s="24"/>
      <c r="QNV433" s="24"/>
      <c r="QNW433" s="31"/>
      <c r="QNX433" s="24"/>
      <c r="QNY433" s="24"/>
      <c r="QNZ433" s="24"/>
      <c r="QOA433" s="24"/>
      <c r="QOB433" s="24"/>
      <c r="QOC433" s="24"/>
      <c r="QOD433" s="24"/>
      <c r="QOE433" s="24"/>
      <c r="QOF433" s="24"/>
      <c r="QOG433" s="24"/>
      <c r="QOH433" s="24"/>
      <c r="QOI433" s="24"/>
      <c r="QOJ433" s="24"/>
      <c r="QOK433" s="24"/>
      <c r="QOL433" s="24"/>
      <c r="QOP433" s="3"/>
      <c r="QOQ433" s="31"/>
      <c r="QOR433" s="5"/>
      <c r="QOS433" s="9"/>
      <c r="QOV433" s="2"/>
      <c r="QOY433" s="24"/>
      <c r="QOZ433" s="24"/>
      <c r="QPA433" s="31"/>
      <c r="QPB433" s="24"/>
      <c r="QPC433" s="24"/>
      <c r="QPD433" s="24"/>
      <c r="QPE433" s="24"/>
      <c r="QPF433" s="24"/>
      <c r="QPG433" s="24"/>
      <c r="QPH433" s="24"/>
      <c r="QPI433" s="24"/>
      <c r="QPJ433" s="24"/>
      <c r="QPK433" s="24"/>
      <c r="QPL433" s="24"/>
      <c r="QPM433" s="24"/>
      <c r="QPN433" s="24"/>
      <c r="QPO433" s="24"/>
      <c r="QPP433" s="24"/>
      <c r="QPT433" s="3"/>
      <c r="QPU433" s="31"/>
      <c r="QPV433" s="5"/>
      <c r="QPW433" s="9"/>
      <c r="QPZ433" s="2"/>
      <c r="QQC433" s="24"/>
      <c r="QQD433" s="24"/>
      <c r="QQE433" s="31"/>
      <c r="QQF433" s="24"/>
      <c r="QQG433" s="24"/>
      <c r="QQH433" s="24"/>
      <c r="QQI433" s="24"/>
      <c r="QQJ433" s="24"/>
      <c r="QQK433" s="24"/>
      <c r="QQL433" s="24"/>
      <c r="QQM433" s="24"/>
      <c r="QQN433" s="24"/>
      <c r="QQO433" s="24"/>
      <c r="QQP433" s="24"/>
      <c r="QQQ433" s="24"/>
      <c r="QQR433" s="24"/>
      <c r="QQS433" s="24"/>
      <c r="QQT433" s="24"/>
      <c r="QQX433" s="3"/>
      <c r="QQY433" s="31"/>
      <c r="QQZ433" s="5"/>
      <c r="QRA433" s="9"/>
      <c r="QRD433" s="2"/>
      <c r="QRG433" s="24"/>
      <c r="QRH433" s="24"/>
      <c r="QRI433" s="31"/>
      <c r="QRJ433" s="24"/>
      <c r="QRK433" s="24"/>
      <c r="QRL433" s="24"/>
      <c r="QRM433" s="24"/>
      <c r="QRN433" s="24"/>
      <c r="QRO433" s="24"/>
      <c r="QRP433" s="24"/>
      <c r="QRQ433" s="24"/>
      <c r="QRR433" s="24"/>
      <c r="QRS433" s="24"/>
      <c r="QRT433" s="24"/>
      <c r="QRU433" s="24"/>
      <c r="QRV433" s="24"/>
      <c r="QRW433" s="24"/>
      <c r="QRX433" s="24"/>
      <c r="QSB433" s="3"/>
      <c r="QSC433" s="31"/>
      <c r="QSD433" s="5"/>
      <c r="QSE433" s="9"/>
      <c r="QSH433" s="2"/>
      <c r="QSK433" s="24"/>
      <c r="QSL433" s="24"/>
      <c r="QSM433" s="31"/>
      <c r="QSN433" s="24"/>
      <c r="QSO433" s="24"/>
      <c r="QSP433" s="24"/>
      <c r="QSQ433" s="24"/>
      <c r="QSR433" s="24"/>
      <c r="QSS433" s="24"/>
      <c r="QST433" s="24"/>
      <c r="QSU433" s="24"/>
      <c r="QSV433" s="24"/>
      <c r="QSW433" s="24"/>
      <c r="QSX433" s="24"/>
      <c r="QSY433" s="24"/>
      <c r="QSZ433" s="24"/>
      <c r="QTA433" s="24"/>
      <c r="QTB433" s="24"/>
      <c r="QTF433" s="3"/>
      <c r="QTG433" s="31"/>
      <c r="QTH433" s="5"/>
      <c r="QTI433" s="9"/>
      <c r="QTL433" s="2"/>
      <c r="QTO433" s="24"/>
      <c r="QTP433" s="24"/>
      <c r="QTQ433" s="31"/>
      <c r="QTR433" s="24"/>
      <c r="QTS433" s="24"/>
      <c r="QTT433" s="24"/>
      <c r="QTU433" s="24"/>
      <c r="QTV433" s="24"/>
      <c r="QTW433" s="24"/>
      <c r="QTX433" s="24"/>
      <c r="QTY433" s="24"/>
      <c r="QTZ433" s="24"/>
      <c r="QUA433" s="24"/>
      <c r="QUB433" s="24"/>
      <c r="QUC433" s="24"/>
      <c r="QUD433" s="24"/>
      <c r="QUE433" s="24"/>
      <c r="QUF433" s="24"/>
      <c r="QUJ433" s="3"/>
      <c r="QUK433" s="31"/>
      <c r="QUL433" s="5"/>
      <c r="QUM433" s="9"/>
      <c r="QUP433" s="2"/>
      <c r="QUS433" s="24"/>
      <c r="QUT433" s="24"/>
      <c r="QUU433" s="31"/>
      <c r="QUV433" s="24"/>
      <c r="QUW433" s="24"/>
      <c r="QUX433" s="24"/>
      <c r="QUY433" s="24"/>
      <c r="QUZ433" s="24"/>
      <c r="QVA433" s="24"/>
      <c r="QVB433" s="24"/>
      <c r="QVC433" s="24"/>
      <c r="QVD433" s="24"/>
      <c r="QVE433" s="24"/>
      <c r="QVF433" s="24"/>
      <c r="QVG433" s="24"/>
      <c r="QVH433" s="24"/>
      <c r="QVI433" s="24"/>
      <c r="QVJ433" s="24"/>
      <c r="QVN433" s="3"/>
      <c r="QVO433" s="31"/>
      <c r="QVP433" s="5"/>
      <c r="QVQ433" s="9"/>
      <c r="QVT433" s="2"/>
      <c r="QVW433" s="24"/>
      <c r="QVX433" s="24"/>
      <c r="QVY433" s="31"/>
      <c r="QVZ433" s="24"/>
      <c r="QWA433" s="24"/>
      <c r="QWB433" s="24"/>
      <c r="QWC433" s="24"/>
      <c r="QWD433" s="24"/>
      <c r="QWE433" s="24"/>
      <c r="QWF433" s="24"/>
      <c r="QWG433" s="24"/>
      <c r="QWH433" s="24"/>
      <c r="QWI433" s="24"/>
      <c r="QWJ433" s="24"/>
      <c r="QWK433" s="24"/>
      <c r="QWL433" s="24"/>
      <c r="QWM433" s="24"/>
      <c r="QWN433" s="24"/>
      <c r="QWR433" s="3"/>
      <c r="QWS433" s="31"/>
      <c r="QWT433" s="5"/>
      <c r="QWU433" s="9"/>
      <c r="QWX433" s="2"/>
      <c r="QXA433" s="24"/>
      <c r="QXB433" s="24"/>
      <c r="QXC433" s="31"/>
      <c r="QXD433" s="24"/>
      <c r="QXE433" s="24"/>
      <c r="QXF433" s="24"/>
      <c r="QXG433" s="24"/>
      <c r="QXH433" s="24"/>
      <c r="QXI433" s="24"/>
      <c r="QXJ433" s="24"/>
      <c r="QXK433" s="24"/>
      <c r="QXL433" s="24"/>
      <c r="QXM433" s="24"/>
      <c r="QXN433" s="24"/>
      <c r="QXO433" s="24"/>
      <c r="QXP433" s="24"/>
      <c r="QXQ433" s="24"/>
      <c r="QXR433" s="24"/>
      <c r="QXV433" s="3"/>
      <c r="QXW433" s="31"/>
      <c r="QXX433" s="5"/>
      <c r="QXY433" s="9"/>
      <c r="QYB433" s="2"/>
      <c r="QYE433" s="24"/>
      <c r="QYF433" s="24"/>
      <c r="QYG433" s="31"/>
      <c r="QYH433" s="24"/>
      <c r="QYI433" s="24"/>
      <c r="QYJ433" s="24"/>
      <c r="QYK433" s="24"/>
      <c r="QYL433" s="24"/>
      <c r="QYM433" s="24"/>
      <c r="QYN433" s="24"/>
      <c r="QYO433" s="24"/>
      <c r="QYP433" s="24"/>
      <c r="QYQ433" s="24"/>
      <c r="QYR433" s="24"/>
      <c r="QYS433" s="24"/>
      <c r="QYT433" s="24"/>
      <c r="QYU433" s="24"/>
      <c r="QYV433" s="24"/>
      <c r="QYZ433" s="3"/>
      <c r="QZA433" s="31"/>
      <c r="QZB433" s="5"/>
      <c r="QZC433" s="9"/>
      <c r="QZF433" s="2"/>
      <c r="QZI433" s="24"/>
      <c r="QZJ433" s="24"/>
      <c r="QZK433" s="31"/>
      <c r="QZL433" s="24"/>
      <c r="QZM433" s="24"/>
      <c r="QZN433" s="24"/>
      <c r="QZO433" s="24"/>
      <c r="QZP433" s="24"/>
      <c r="QZQ433" s="24"/>
      <c r="QZR433" s="24"/>
      <c r="QZS433" s="24"/>
      <c r="QZT433" s="24"/>
      <c r="QZU433" s="24"/>
      <c r="QZV433" s="24"/>
      <c r="QZW433" s="24"/>
      <c r="QZX433" s="24"/>
      <c r="QZY433" s="24"/>
      <c r="QZZ433" s="24"/>
      <c r="RAD433" s="3"/>
      <c r="RAE433" s="31"/>
      <c r="RAF433" s="5"/>
      <c r="RAG433" s="9"/>
      <c r="RAJ433" s="2"/>
      <c r="RAM433" s="24"/>
      <c r="RAN433" s="24"/>
      <c r="RAO433" s="31"/>
      <c r="RAP433" s="24"/>
      <c r="RAQ433" s="24"/>
      <c r="RAR433" s="24"/>
      <c r="RAS433" s="24"/>
      <c r="RAT433" s="24"/>
      <c r="RAU433" s="24"/>
      <c r="RAV433" s="24"/>
      <c r="RAW433" s="24"/>
      <c r="RAX433" s="24"/>
      <c r="RAY433" s="24"/>
      <c r="RAZ433" s="24"/>
      <c r="RBA433" s="24"/>
      <c r="RBB433" s="24"/>
      <c r="RBC433" s="24"/>
      <c r="RBD433" s="24"/>
      <c r="RBH433" s="3"/>
      <c r="RBI433" s="31"/>
      <c r="RBJ433" s="5"/>
      <c r="RBK433" s="9"/>
      <c r="RBN433" s="2"/>
      <c r="RBQ433" s="24"/>
      <c r="RBR433" s="24"/>
      <c r="RBS433" s="31"/>
      <c r="RBT433" s="24"/>
      <c r="RBU433" s="24"/>
      <c r="RBV433" s="24"/>
      <c r="RBW433" s="24"/>
      <c r="RBX433" s="24"/>
      <c r="RBY433" s="24"/>
      <c r="RBZ433" s="24"/>
      <c r="RCA433" s="24"/>
      <c r="RCB433" s="24"/>
      <c r="RCC433" s="24"/>
      <c r="RCD433" s="24"/>
      <c r="RCE433" s="24"/>
      <c r="RCF433" s="24"/>
      <c r="RCG433" s="24"/>
      <c r="RCH433" s="24"/>
      <c r="RCL433" s="3"/>
      <c r="RCM433" s="31"/>
      <c r="RCN433" s="5"/>
      <c r="RCO433" s="9"/>
      <c r="RCR433" s="2"/>
      <c r="RCU433" s="24"/>
      <c r="RCV433" s="24"/>
      <c r="RCW433" s="31"/>
      <c r="RCX433" s="24"/>
      <c r="RCY433" s="24"/>
      <c r="RCZ433" s="24"/>
      <c r="RDA433" s="24"/>
      <c r="RDB433" s="24"/>
      <c r="RDC433" s="24"/>
      <c r="RDD433" s="24"/>
      <c r="RDE433" s="24"/>
      <c r="RDF433" s="24"/>
      <c r="RDG433" s="24"/>
      <c r="RDH433" s="24"/>
      <c r="RDI433" s="24"/>
      <c r="RDJ433" s="24"/>
      <c r="RDK433" s="24"/>
      <c r="RDL433" s="24"/>
      <c r="RDP433" s="3"/>
      <c r="RDQ433" s="31"/>
      <c r="RDR433" s="5"/>
      <c r="RDS433" s="9"/>
      <c r="RDV433" s="2"/>
      <c r="RDY433" s="24"/>
      <c r="RDZ433" s="24"/>
      <c r="REA433" s="31"/>
      <c r="REB433" s="24"/>
      <c r="REC433" s="24"/>
      <c r="RED433" s="24"/>
      <c r="REE433" s="24"/>
      <c r="REF433" s="24"/>
      <c r="REG433" s="24"/>
      <c r="REH433" s="24"/>
      <c r="REI433" s="24"/>
      <c r="REJ433" s="24"/>
      <c r="REK433" s="24"/>
      <c r="REL433" s="24"/>
      <c r="REM433" s="24"/>
      <c r="REN433" s="24"/>
      <c r="REO433" s="24"/>
      <c r="REP433" s="24"/>
      <c r="RET433" s="3"/>
      <c r="REU433" s="31"/>
      <c r="REV433" s="5"/>
      <c r="REW433" s="9"/>
      <c r="REZ433" s="2"/>
      <c r="RFC433" s="24"/>
      <c r="RFD433" s="24"/>
      <c r="RFE433" s="31"/>
      <c r="RFF433" s="24"/>
      <c r="RFG433" s="24"/>
      <c r="RFH433" s="24"/>
      <c r="RFI433" s="24"/>
      <c r="RFJ433" s="24"/>
      <c r="RFK433" s="24"/>
      <c r="RFL433" s="24"/>
      <c r="RFM433" s="24"/>
      <c r="RFN433" s="24"/>
      <c r="RFO433" s="24"/>
      <c r="RFP433" s="24"/>
      <c r="RFQ433" s="24"/>
      <c r="RFR433" s="24"/>
      <c r="RFS433" s="24"/>
      <c r="RFT433" s="24"/>
      <c r="RFX433" s="3"/>
      <c r="RFY433" s="31"/>
      <c r="RFZ433" s="5"/>
      <c r="RGA433" s="9"/>
      <c r="RGD433" s="2"/>
      <c r="RGG433" s="24"/>
      <c r="RGH433" s="24"/>
      <c r="RGI433" s="31"/>
      <c r="RGJ433" s="24"/>
      <c r="RGK433" s="24"/>
      <c r="RGL433" s="24"/>
      <c r="RGM433" s="24"/>
      <c r="RGN433" s="24"/>
      <c r="RGO433" s="24"/>
      <c r="RGP433" s="24"/>
      <c r="RGQ433" s="24"/>
      <c r="RGR433" s="24"/>
      <c r="RGS433" s="24"/>
      <c r="RGT433" s="24"/>
      <c r="RGU433" s="24"/>
      <c r="RGV433" s="24"/>
      <c r="RGW433" s="24"/>
      <c r="RGX433" s="24"/>
      <c r="RHB433" s="3"/>
      <c r="RHC433" s="31"/>
      <c r="RHD433" s="5"/>
      <c r="RHE433" s="9"/>
      <c r="RHH433" s="2"/>
      <c r="RHK433" s="24"/>
      <c r="RHL433" s="24"/>
      <c r="RHM433" s="31"/>
      <c r="RHN433" s="24"/>
      <c r="RHO433" s="24"/>
      <c r="RHP433" s="24"/>
      <c r="RHQ433" s="24"/>
      <c r="RHR433" s="24"/>
      <c r="RHS433" s="24"/>
      <c r="RHT433" s="24"/>
      <c r="RHU433" s="24"/>
      <c r="RHV433" s="24"/>
      <c r="RHW433" s="24"/>
      <c r="RHX433" s="24"/>
      <c r="RHY433" s="24"/>
      <c r="RHZ433" s="24"/>
      <c r="RIA433" s="24"/>
      <c r="RIB433" s="24"/>
      <c r="RIF433" s="3"/>
      <c r="RIG433" s="31"/>
      <c r="RIH433" s="5"/>
      <c r="RII433" s="9"/>
      <c r="RIL433" s="2"/>
      <c r="RIO433" s="24"/>
      <c r="RIP433" s="24"/>
      <c r="RIQ433" s="31"/>
      <c r="RIR433" s="24"/>
      <c r="RIS433" s="24"/>
      <c r="RIT433" s="24"/>
      <c r="RIU433" s="24"/>
      <c r="RIV433" s="24"/>
      <c r="RIW433" s="24"/>
      <c r="RIX433" s="24"/>
      <c r="RIY433" s="24"/>
      <c r="RIZ433" s="24"/>
      <c r="RJA433" s="24"/>
      <c r="RJB433" s="24"/>
      <c r="RJC433" s="24"/>
      <c r="RJD433" s="24"/>
      <c r="RJE433" s="24"/>
      <c r="RJF433" s="24"/>
      <c r="RJJ433" s="3"/>
      <c r="RJK433" s="31"/>
      <c r="RJL433" s="5"/>
      <c r="RJM433" s="9"/>
      <c r="RJP433" s="2"/>
      <c r="RJS433" s="24"/>
      <c r="RJT433" s="24"/>
      <c r="RJU433" s="31"/>
      <c r="RJV433" s="24"/>
      <c r="RJW433" s="24"/>
      <c r="RJX433" s="24"/>
      <c r="RJY433" s="24"/>
      <c r="RJZ433" s="24"/>
      <c r="RKA433" s="24"/>
      <c r="RKB433" s="24"/>
      <c r="RKC433" s="24"/>
      <c r="RKD433" s="24"/>
      <c r="RKE433" s="24"/>
      <c r="RKF433" s="24"/>
      <c r="RKG433" s="24"/>
      <c r="RKH433" s="24"/>
      <c r="RKI433" s="24"/>
      <c r="RKJ433" s="24"/>
      <c r="RKN433" s="3"/>
      <c r="RKO433" s="31"/>
      <c r="RKP433" s="5"/>
      <c r="RKQ433" s="9"/>
      <c r="RKT433" s="2"/>
      <c r="RKW433" s="24"/>
      <c r="RKX433" s="24"/>
      <c r="RKY433" s="31"/>
      <c r="RKZ433" s="24"/>
      <c r="RLA433" s="24"/>
      <c r="RLB433" s="24"/>
      <c r="RLC433" s="24"/>
      <c r="RLD433" s="24"/>
      <c r="RLE433" s="24"/>
      <c r="RLF433" s="24"/>
      <c r="RLG433" s="24"/>
      <c r="RLH433" s="24"/>
      <c r="RLI433" s="24"/>
      <c r="RLJ433" s="24"/>
      <c r="RLK433" s="24"/>
      <c r="RLL433" s="24"/>
      <c r="RLM433" s="24"/>
      <c r="RLN433" s="24"/>
      <c r="RLR433" s="3"/>
      <c r="RLS433" s="31"/>
      <c r="RLT433" s="5"/>
      <c r="RLU433" s="9"/>
      <c r="RLX433" s="2"/>
      <c r="RMA433" s="24"/>
      <c r="RMB433" s="24"/>
      <c r="RMC433" s="31"/>
      <c r="RMD433" s="24"/>
      <c r="RME433" s="24"/>
      <c r="RMF433" s="24"/>
      <c r="RMG433" s="24"/>
      <c r="RMH433" s="24"/>
      <c r="RMI433" s="24"/>
      <c r="RMJ433" s="24"/>
      <c r="RMK433" s="24"/>
      <c r="RML433" s="24"/>
      <c r="RMM433" s="24"/>
      <c r="RMN433" s="24"/>
      <c r="RMO433" s="24"/>
      <c r="RMP433" s="24"/>
      <c r="RMQ433" s="24"/>
      <c r="RMR433" s="24"/>
      <c r="RMV433" s="3"/>
      <c r="RMW433" s="31"/>
      <c r="RMX433" s="5"/>
      <c r="RMY433" s="9"/>
      <c r="RNB433" s="2"/>
      <c r="RNE433" s="24"/>
      <c r="RNF433" s="24"/>
      <c r="RNG433" s="31"/>
      <c r="RNH433" s="24"/>
      <c r="RNI433" s="24"/>
      <c r="RNJ433" s="24"/>
      <c r="RNK433" s="24"/>
      <c r="RNL433" s="24"/>
      <c r="RNM433" s="24"/>
      <c r="RNN433" s="24"/>
      <c r="RNO433" s="24"/>
      <c r="RNP433" s="24"/>
      <c r="RNQ433" s="24"/>
      <c r="RNR433" s="24"/>
      <c r="RNS433" s="24"/>
      <c r="RNT433" s="24"/>
      <c r="RNU433" s="24"/>
      <c r="RNV433" s="24"/>
      <c r="RNZ433" s="3"/>
      <c r="ROA433" s="31"/>
      <c r="ROB433" s="5"/>
      <c r="ROC433" s="9"/>
      <c r="ROF433" s="2"/>
      <c r="ROI433" s="24"/>
      <c r="ROJ433" s="24"/>
      <c r="ROK433" s="31"/>
      <c r="ROL433" s="24"/>
      <c r="ROM433" s="24"/>
      <c r="RON433" s="24"/>
      <c r="ROO433" s="24"/>
      <c r="ROP433" s="24"/>
      <c r="ROQ433" s="24"/>
      <c r="ROR433" s="24"/>
      <c r="ROS433" s="24"/>
      <c r="ROT433" s="24"/>
      <c r="ROU433" s="24"/>
      <c r="ROV433" s="24"/>
      <c r="ROW433" s="24"/>
      <c r="ROX433" s="24"/>
      <c r="ROY433" s="24"/>
      <c r="ROZ433" s="24"/>
      <c r="RPD433" s="3"/>
      <c r="RPE433" s="31"/>
      <c r="RPF433" s="5"/>
      <c r="RPG433" s="9"/>
      <c r="RPJ433" s="2"/>
      <c r="RPM433" s="24"/>
      <c r="RPN433" s="24"/>
      <c r="RPO433" s="31"/>
      <c r="RPP433" s="24"/>
      <c r="RPQ433" s="24"/>
      <c r="RPR433" s="24"/>
      <c r="RPS433" s="24"/>
      <c r="RPT433" s="24"/>
      <c r="RPU433" s="24"/>
      <c r="RPV433" s="24"/>
      <c r="RPW433" s="24"/>
      <c r="RPX433" s="24"/>
      <c r="RPY433" s="24"/>
      <c r="RPZ433" s="24"/>
      <c r="RQA433" s="24"/>
      <c r="RQB433" s="24"/>
      <c r="RQC433" s="24"/>
      <c r="RQD433" s="24"/>
      <c r="RQH433" s="3"/>
      <c r="RQI433" s="31"/>
      <c r="RQJ433" s="5"/>
      <c r="RQK433" s="9"/>
      <c r="RQN433" s="2"/>
      <c r="RQQ433" s="24"/>
      <c r="RQR433" s="24"/>
      <c r="RQS433" s="31"/>
      <c r="RQT433" s="24"/>
      <c r="RQU433" s="24"/>
      <c r="RQV433" s="24"/>
      <c r="RQW433" s="24"/>
      <c r="RQX433" s="24"/>
      <c r="RQY433" s="24"/>
      <c r="RQZ433" s="24"/>
      <c r="RRA433" s="24"/>
      <c r="RRB433" s="24"/>
      <c r="RRC433" s="24"/>
      <c r="RRD433" s="24"/>
      <c r="RRE433" s="24"/>
      <c r="RRF433" s="24"/>
      <c r="RRG433" s="24"/>
      <c r="RRH433" s="24"/>
      <c r="RRL433" s="3"/>
      <c r="RRM433" s="31"/>
      <c r="RRN433" s="5"/>
      <c r="RRO433" s="9"/>
      <c r="RRR433" s="2"/>
      <c r="RRU433" s="24"/>
      <c r="RRV433" s="24"/>
      <c r="RRW433" s="31"/>
      <c r="RRX433" s="24"/>
      <c r="RRY433" s="24"/>
      <c r="RRZ433" s="24"/>
      <c r="RSA433" s="24"/>
      <c r="RSB433" s="24"/>
      <c r="RSC433" s="24"/>
      <c r="RSD433" s="24"/>
      <c r="RSE433" s="24"/>
      <c r="RSF433" s="24"/>
      <c r="RSG433" s="24"/>
      <c r="RSH433" s="24"/>
      <c r="RSI433" s="24"/>
      <c r="RSJ433" s="24"/>
      <c r="RSK433" s="24"/>
      <c r="RSL433" s="24"/>
      <c r="RSP433" s="3"/>
      <c r="RSQ433" s="31"/>
      <c r="RSR433" s="5"/>
      <c r="RSS433" s="9"/>
      <c r="RSV433" s="2"/>
      <c r="RSY433" s="24"/>
      <c r="RSZ433" s="24"/>
      <c r="RTA433" s="31"/>
      <c r="RTB433" s="24"/>
      <c r="RTC433" s="24"/>
      <c r="RTD433" s="24"/>
      <c r="RTE433" s="24"/>
      <c r="RTF433" s="24"/>
      <c r="RTG433" s="24"/>
      <c r="RTH433" s="24"/>
      <c r="RTI433" s="24"/>
      <c r="RTJ433" s="24"/>
      <c r="RTK433" s="24"/>
      <c r="RTL433" s="24"/>
      <c r="RTM433" s="24"/>
      <c r="RTN433" s="24"/>
      <c r="RTO433" s="24"/>
      <c r="RTP433" s="24"/>
      <c r="RTT433" s="3"/>
      <c r="RTU433" s="31"/>
      <c r="RTV433" s="5"/>
      <c r="RTW433" s="9"/>
      <c r="RTZ433" s="2"/>
      <c r="RUC433" s="24"/>
      <c r="RUD433" s="24"/>
      <c r="RUE433" s="31"/>
      <c r="RUF433" s="24"/>
      <c r="RUG433" s="24"/>
      <c r="RUH433" s="24"/>
      <c r="RUI433" s="24"/>
      <c r="RUJ433" s="24"/>
      <c r="RUK433" s="24"/>
      <c r="RUL433" s="24"/>
      <c r="RUM433" s="24"/>
      <c r="RUN433" s="24"/>
      <c r="RUO433" s="24"/>
      <c r="RUP433" s="24"/>
      <c r="RUQ433" s="24"/>
      <c r="RUR433" s="24"/>
      <c r="RUS433" s="24"/>
      <c r="RUT433" s="24"/>
      <c r="RUX433" s="3"/>
      <c r="RUY433" s="31"/>
      <c r="RUZ433" s="5"/>
      <c r="RVA433" s="9"/>
      <c r="RVD433" s="2"/>
      <c r="RVG433" s="24"/>
      <c r="RVH433" s="24"/>
      <c r="RVI433" s="31"/>
      <c r="RVJ433" s="24"/>
      <c r="RVK433" s="24"/>
      <c r="RVL433" s="24"/>
      <c r="RVM433" s="24"/>
      <c r="RVN433" s="24"/>
      <c r="RVO433" s="24"/>
      <c r="RVP433" s="24"/>
      <c r="RVQ433" s="24"/>
      <c r="RVR433" s="24"/>
      <c r="RVS433" s="24"/>
      <c r="RVT433" s="24"/>
      <c r="RVU433" s="24"/>
      <c r="RVV433" s="24"/>
      <c r="RVW433" s="24"/>
      <c r="RVX433" s="24"/>
      <c r="RWB433" s="3"/>
      <c r="RWC433" s="31"/>
      <c r="RWD433" s="5"/>
      <c r="RWE433" s="9"/>
      <c r="RWH433" s="2"/>
      <c r="RWK433" s="24"/>
      <c r="RWL433" s="24"/>
      <c r="RWM433" s="31"/>
      <c r="RWN433" s="24"/>
      <c r="RWO433" s="24"/>
      <c r="RWP433" s="24"/>
      <c r="RWQ433" s="24"/>
      <c r="RWR433" s="24"/>
      <c r="RWS433" s="24"/>
      <c r="RWT433" s="24"/>
      <c r="RWU433" s="24"/>
      <c r="RWV433" s="24"/>
      <c r="RWW433" s="24"/>
      <c r="RWX433" s="24"/>
      <c r="RWY433" s="24"/>
      <c r="RWZ433" s="24"/>
      <c r="RXA433" s="24"/>
      <c r="RXB433" s="24"/>
      <c r="RXF433" s="3"/>
      <c r="RXG433" s="31"/>
      <c r="RXH433" s="5"/>
      <c r="RXI433" s="9"/>
      <c r="RXL433" s="2"/>
      <c r="RXO433" s="24"/>
      <c r="RXP433" s="24"/>
      <c r="RXQ433" s="31"/>
      <c r="RXR433" s="24"/>
      <c r="RXS433" s="24"/>
      <c r="RXT433" s="24"/>
      <c r="RXU433" s="24"/>
      <c r="RXV433" s="24"/>
      <c r="RXW433" s="24"/>
      <c r="RXX433" s="24"/>
      <c r="RXY433" s="24"/>
      <c r="RXZ433" s="24"/>
      <c r="RYA433" s="24"/>
      <c r="RYB433" s="24"/>
      <c r="RYC433" s="24"/>
      <c r="RYD433" s="24"/>
      <c r="RYE433" s="24"/>
      <c r="RYF433" s="24"/>
      <c r="RYJ433" s="3"/>
      <c r="RYK433" s="31"/>
      <c r="RYL433" s="5"/>
      <c r="RYM433" s="9"/>
      <c r="RYP433" s="2"/>
      <c r="RYS433" s="24"/>
      <c r="RYT433" s="24"/>
      <c r="RYU433" s="31"/>
      <c r="RYV433" s="24"/>
      <c r="RYW433" s="24"/>
      <c r="RYX433" s="24"/>
      <c r="RYY433" s="24"/>
      <c r="RYZ433" s="24"/>
      <c r="RZA433" s="24"/>
      <c r="RZB433" s="24"/>
      <c r="RZC433" s="24"/>
      <c r="RZD433" s="24"/>
      <c r="RZE433" s="24"/>
      <c r="RZF433" s="24"/>
      <c r="RZG433" s="24"/>
      <c r="RZH433" s="24"/>
      <c r="RZI433" s="24"/>
      <c r="RZJ433" s="24"/>
      <c r="RZN433" s="3"/>
      <c r="RZO433" s="31"/>
      <c r="RZP433" s="5"/>
      <c r="RZQ433" s="9"/>
      <c r="RZT433" s="2"/>
      <c r="RZW433" s="24"/>
      <c r="RZX433" s="24"/>
      <c r="RZY433" s="31"/>
      <c r="RZZ433" s="24"/>
      <c r="SAA433" s="24"/>
      <c r="SAB433" s="24"/>
      <c r="SAC433" s="24"/>
      <c r="SAD433" s="24"/>
      <c r="SAE433" s="24"/>
      <c r="SAF433" s="24"/>
      <c r="SAG433" s="24"/>
      <c r="SAH433" s="24"/>
      <c r="SAI433" s="24"/>
      <c r="SAJ433" s="24"/>
      <c r="SAK433" s="24"/>
      <c r="SAL433" s="24"/>
      <c r="SAM433" s="24"/>
      <c r="SAN433" s="24"/>
      <c r="SAR433" s="3"/>
      <c r="SAS433" s="31"/>
      <c r="SAT433" s="5"/>
      <c r="SAU433" s="9"/>
      <c r="SAX433" s="2"/>
      <c r="SBA433" s="24"/>
      <c r="SBB433" s="24"/>
      <c r="SBC433" s="31"/>
      <c r="SBD433" s="24"/>
      <c r="SBE433" s="24"/>
      <c r="SBF433" s="24"/>
      <c r="SBG433" s="24"/>
      <c r="SBH433" s="24"/>
      <c r="SBI433" s="24"/>
      <c r="SBJ433" s="24"/>
      <c r="SBK433" s="24"/>
      <c r="SBL433" s="24"/>
      <c r="SBM433" s="24"/>
      <c r="SBN433" s="24"/>
      <c r="SBO433" s="24"/>
      <c r="SBP433" s="24"/>
      <c r="SBQ433" s="24"/>
      <c r="SBR433" s="24"/>
      <c r="SBV433" s="3"/>
      <c r="SBW433" s="31"/>
      <c r="SBX433" s="5"/>
      <c r="SBY433" s="9"/>
      <c r="SCB433" s="2"/>
      <c r="SCE433" s="24"/>
      <c r="SCF433" s="24"/>
      <c r="SCG433" s="31"/>
      <c r="SCH433" s="24"/>
      <c r="SCI433" s="24"/>
      <c r="SCJ433" s="24"/>
      <c r="SCK433" s="24"/>
      <c r="SCL433" s="24"/>
      <c r="SCM433" s="24"/>
      <c r="SCN433" s="24"/>
      <c r="SCO433" s="24"/>
      <c r="SCP433" s="24"/>
      <c r="SCQ433" s="24"/>
      <c r="SCR433" s="24"/>
      <c r="SCS433" s="24"/>
      <c r="SCT433" s="24"/>
      <c r="SCU433" s="24"/>
      <c r="SCV433" s="24"/>
      <c r="SCZ433" s="3"/>
      <c r="SDA433" s="31"/>
      <c r="SDB433" s="5"/>
      <c r="SDC433" s="9"/>
      <c r="SDF433" s="2"/>
      <c r="SDI433" s="24"/>
      <c r="SDJ433" s="24"/>
      <c r="SDK433" s="31"/>
      <c r="SDL433" s="24"/>
      <c r="SDM433" s="24"/>
      <c r="SDN433" s="24"/>
      <c r="SDO433" s="24"/>
      <c r="SDP433" s="24"/>
      <c r="SDQ433" s="24"/>
      <c r="SDR433" s="24"/>
      <c r="SDS433" s="24"/>
      <c r="SDT433" s="24"/>
      <c r="SDU433" s="24"/>
      <c r="SDV433" s="24"/>
      <c r="SDW433" s="24"/>
      <c r="SDX433" s="24"/>
      <c r="SDY433" s="24"/>
      <c r="SDZ433" s="24"/>
      <c r="SED433" s="3"/>
      <c r="SEE433" s="31"/>
      <c r="SEF433" s="5"/>
      <c r="SEG433" s="9"/>
      <c r="SEJ433" s="2"/>
      <c r="SEM433" s="24"/>
      <c r="SEN433" s="24"/>
      <c r="SEO433" s="31"/>
      <c r="SEP433" s="24"/>
      <c r="SEQ433" s="24"/>
      <c r="SER433" s="24"/>
      <c r="SES433" s="24"/>
      <c r="SET433" s="24"/>
      <c r="SEU433" s="24"/>
      <c r="SEV433" s="24"/>
      <c r="SEW433" s="24"/>
      <c r="SEX433" s="24"/>
      <c r="SEY433" s="24"/>
      <c r="SEZ433" s="24"/>
      <c r="SFA433" s="24"/>
      <c r="SFB433" s="24"/>
      <c r="SFC433" s="24"/>
      <c r="SFD433" s="24"/>
      <c r="SFH433" s="3"/>
      <c r="SFI433" s="31"/>
      <c r="SFJ433" s="5"/>
      <c r="SFK433" s="9"/>
      <c r="SFN433" s="2"/>
      <c r="SFQ433" s="24"/>
      <c r="SFR433" s="24"/>
      <c r="SFS433" s="31"/>
      <c r="SFT433" s="24"/>
      <c r="SFU433" s="24"/>
      <c r="SFV433" s="24"/>
      <c r="SFW433" s="24"/>
      <c r="SFX433" s="24"/>
      <c r="SFY433" s="24"/>
      <c r="SFZ433" s="24"/>
      <c r="SGA433" s="24"/>
      <c r="SGB433" s="24"/>
      <c r="SGC433" s="24"/>
      <c r="SGD433" s="24"/>
      <c r="SGE433" s="24"/>
      <c r="SGF433" s="24"/>
      <c r="SGG433" s="24"/>
      <c r="SGH433" s="24"/>
      <c r="SGL433" s="3"/>
      <c r="SGM433" s="31"/>
      <c r="SGN433" s="5"/>
      <c r="SGO433" s="9"/>
      <c r="SGR433" s="2"/>
      <c r="SGU433" s="24"/>
      <c r="SGV433" s="24"/>
      <c r="SGW433" s="31"/>
      <c r="SGX433" s="24"/>
      <c r="SGY433" s="24"/>
      <c r="SGZ433" s="24"/>
      <c r="SHA433" s="24"/>
      <c r="SHB433" s="24"/>
      <c r="SHC433" s="24"/>
      <c r="SHD433" s="24"/>
      <c r="SHE433" s="24"/>
      <c r="SHF433" s="24"/>
      <c r="SHG433" s="24"/>
      <c r="SHH433" s="24"/>
      <c r="SHI433" s="24"/>
      <c r="SHJ433" s="24"/>
      <c r="SHK433" s="24"/>
      <c r="SHL433" s="24"/>
      <c r="SHP433" s="3"/>
      <c r="SHQ433" s="31"/>
      <c r="SHR433" s="5"/>
      <c r="SHS433" s="9"/>
      <c r="SHV433" s="2"/>
      <c r="SHY433" s="24"/>
      <c r="SHZ433" s="24"/>
      <c r="SIA433" s="31"/>
      <c r="SIB433" s="24"/>
      <c r="SIC433" s="24"/>
      <c r="SID433" s="24"/>
      <c r="SIE433" s="24"/>
      <c r="SIF433" s="24"/>
      <c r="SIG433" s="24"/>
      <c r="SIH433" s="24"/>
      <c r="SII433" s="24"/>
      <c r="SIJ433" s="24"/>
      <c r="SIK433" s="24"/>
      <c r="SIL433" s="24"/>
      <c r="SIM433" s="24"/>
      <c r="SIN433" s="24"/>
      <c r="SIO433" s="24"/>
      <c r="SIP433" s="24"/>
      <c r="SIT433" s="3"/>
      <c r="SIU433" s="31"/>
      <c r="SIV433" s="5"/>
      <c r="SIW433" s="9"/>
      <c r="SIZ433" s="2"/>
      <c r="SJC433" s="24"/>
      <c r="SJD433" s="24"/>
      <c r="SJE433" s="31"/>
      <c r="SJF433" s="24"/>
      <c r="SJG433" s="24"/>
      <c r="SJH433" s="24"/>
      <c r="SJI433" s="24"/>
      <c r="SJJ433" s="24"/>
      <c r="SJK433" s="24"/>
      <c r="SJL433" s="24"/>
      <c r="SJM433" s="24"/>
      <c r="SJN433" s="24"/>
      <c r="SJO433" s="24"/>
      <c r="SJP433" s="24"/>
      <c r="SJQ433" s="24"/>
      <c r="SJR433" s="24"/>
      <c r="SJS433" s="24"/>
      <c r="SJT433" s="24"/>
      <c r="SJX433" s="3"/>
      <c r="SJY433" s="31"/>
      <c r="SJZ433" s="5"/>
      <c r="SKA433" s="9"/>
      <c r="SKD433" s="2"/>
      <c r="SKG433" s="24"/>
      <c r="SKH433" s="24"/>
      <c r="SKI433" s="31"/>
      <c r="SKJ433" s="24"/>
      <c r="SKK433" s="24"/>
      <c r="SKL433" s="24"/>
      <c r="SKM433" s="24"/>
      <c r="SKN433" s="24"/>
      <c r="SKO433" s="24"/>
      <c r="SKP433" s="24"/>
      <c r="SKQ433" s="24"/>
      <c r="SKR433" s="24"/>
      <c r="SKS433" s="24"/>
      <c r="SKT433" s="24"/>
      <c r="SKU433" s="24"/>
      <c r="SKV433" s="24"/>
      <c r="SKW433" s="24"/>
      <c r="SKX433" s="24"/>
      <c r="SLB433" s="3"/>
      <c r="SLC433" s="31"/>
      <c r="SLD433" s="5"/>
      <c r="SLE433" s="9"/>
      <c r="SLH433" s="2"/>
      <c r="SLK433" s="24"/>
      <c r="SLL433" s="24"/>
      <c r="SLM433" s="31"/>
      <c r="SLN433" s="24"/>
      <c r="SLO433" s="24"/>
      <c r="SLP433" s="24"/>
      <c r="SLQ433" s="24"/>
      <c r="SLR433" s="24"/>
      <c r="SLS433" s="24"/>
      <c r="SLT433" s="24"/>
      <c r="SLU433" s="24"/>
      <c r="SLV433" s="24"/>
      <c r="SLW433" s="24"/>
      <c r="SLX433" s="24"/>
      <c r="SLY433" s="24"/>
      <c r="SLZ433" s="24"/>
      <c r="SMA433" s="24"/>
      <c r="SMB433" s="24"/>
      <c r="SMF433" s="3"/>
      <c r="SMG433" s="31"/>
      <c r="SMH433" s="5"/>
      <c r="SMI433" s="9"/>
      <c r="SML433" s="2"/>
      <c r="SMO433" s="24"/>
      <c r="SMP433" s="24"/>
      <c r="SMQ433" s="31"/>
      <c r="SMR433" s="24"/>
      <c r="SMS433" s="24"/>
      <c r="SMT433" s="24"/>
      <c r="SMU433" s="24"/>
      <c r="SMV433" s="24"/>
      <c r="SMW433" s="24"/>
      <c r="SMX433" s="24"/>
      <c r="SMY433" s="24"/>
      <c r="SMZ433" s="24"/>
      <c r="SNA433" s="24"/>
      <c r="SNB433" s="24"/>
      <c r="SNC433" s="24"/>
      <c r="SND433" s="24"/>
      <c r="SNE433" s="24"/>
      <c r="SNF433" s="24"/>
      <c r="SNJ433" s="3"/>
      <c r="SNK433" s="31"/>
      <c r="SNL433" s="5"/>
      <c r="SNM433" s="9"/>
      <c r="SNP433" s="2"/>
      <c r="SNS433" s="24"/>
      <c r="SNT433" s="24"/>
      <c r="SNU433" s="31"/>
      <c r="SNV433" s="24"/>
      <c r="SNW433" s="24"/>
      <c r="SNX433" s="24"/>
      <c r="SNY433" s="24"/>
      <c r="SNZ433" s="24"/>
      <c r="SOA433" s="24"/>
      <c r="SOB433" s="24"/>
      <c r="SOC433" s="24"/>
      <c r="SOD433" s="24"/>
      <c r="SOE433" s="24"/>
      <c r="SOF433" s="24"/>
      <c r="SOG433" s="24"/>
      <c r="SOH433" s="24"/>
      <c r="SOI433" s="24"/>
      <c r="SOJ433" s="24"/>
      <c r="SON433" s="3"/>
      <c r="SOO433" s="31"/>
      <c r="SOP433" s="5"/>
      <c r="SOQ433" s="9"/>
      <c r="SOT433" s="2"/>
      <c r="SOW433" s="24"/>
      <c r="SOX433" s="24"/>
      <c r="SOY433" s="31"/>
      <c r="SOZ433" s="24"/>
      <c r="SPA433" s="24"/>
      <c r="SPB433" s="24"/>
      <c r="SPC433" s="24"/>
      <c r="SPD433" s="24"/>
      <c r="SPE433" s="24"/>
      <c r="SPF433" s="24"/>
      <c r="SPG433" s="24"/>
      <c r="SPH433" s="24"/>
      <c r="SPI433" s="24"/>
      <c r="SPJ433" s="24"/>
      <c r="SPK433" s="24"/>
      <c r="SPL433" s="24"/>
      <c r="SPM433" s="24"/>
      <c r="SPN433" s="24"/>
      <c r="SPR433" s="3"/>
      <c r="SPS433" s="31"/>
      <c r="SPT433" s="5"/>
      <c r="SPU433" s="9"/>
      <c r="SPX433" s="2"/>
      <c r="SQA433" s="24"/>
      <c r="SQB433" s="24"/>
      <c r="SQC433" s="31"/>
      <c r="SQD433" s="24"/>
      <c r="SQE433" s="24"/>
      <c r="SQF433" s="24"/>
      <c r="SQG433" s="24"/>
      <c r="SQH433" s="24"/>
      <c r="SQI433" s="24"/>
      <c r="SQJ433" s="24"/>
      <c r="SQK433" s="24"/>
      <c r="SQL433" s="24"/>
      <c r="SQM433" s="24"/>
      <c r="SQN433" s="24"/>
      <c r="SQO433" s="24"/>
      <c r="SQP433" s="24"/>
      <c r="SQQ433" s="24"/>
      <c r="SQR433" s="24"/>
      <c r="SQV433" s="3"/>
      <c r="SQW433" s="31"/>
      <c r="SQX433" s="5"/>
      <c r="SQY433" s="9"/>
      <c r="SRB433" s="2"/>
      <c r="SRE433" s="24"/>
      <c r="SRF433" s="24"/>
      <c r="SRG433" s="31"/>
      <c r="SRH433" s="24"/>
      <c r="SRI433" s="24"/>
      <c r="SRJ433" s="24"/>
      <c r="SRK433" s="24"/>
      <c r="SRL433" s="24"/>
      <c r="SRM433" s="24"/>
      <c r="SRN433" s="24"/>
      <c r="SRO433" s="24"/>
      <c r="SRP433" s="24"/>
      <c r="SRQ433" s="24"/>
      <c r="SRR433" s="24"/>
      <c r="SRS433" s="24"/>
      <c r="SRT433" s="24"/>
      <c r="SRU433" s="24"/>
      <c r="SRV433" s="24"/>
      <c r="SRZ433" s="3"/>
      <c r="SSA433" s="31"/>
      <c r="SSB433" s="5"/>
      <c r="SSC433" s="9"/>
      <c r="SSF433" s="2"/>
      <c r="SSI433" s="24"/>
      <c r="SSJ433" s="24"/>
      <c r="SSK433" s="31"/>
      <c r="SSL433" s="24"/>
      <c r="SSM433" s="24"/>
      <c r="SSN433" s="24"/>
      <c r="SSO433" s="24"/>
      <c r="SSP433" s="24"/>
      <c r="SSQ433" s="24"/>
      <c r="SSR433" s="24"/>
      <c r="SSS433" s="24"/>
      <c r="SST433" s="24"/>
      <c r="SSU433" s="24"/>
      <c r="SSV433" s="24"/>
      <c r="SSW433" s="24"/>
      <c r="SSX433" s="24"/>
      <c r="SSY433" s="24"/>
      <c r="SSZ433" s="24"/>
      <c r="STD433" s="3"/>
      <c r="STE433" s="31"/>
      <c r="STF433" s="5"/>
      <c r="STG433" s="9"/>
      <c r="STJ433" s="2"/>
      <c r="STM433" s="24"/>
      <c r="STN433" s="24"/>
      <c r="STO433" s="31"/>
      <c r="STP433" s="24"/>
      <c r="STQ433" s="24"/>
      <c r="STR433" s="24"/>
      <c r="STS433" s="24"/>
      <c r="STT433" s="24"/>
      <c r="STU433" s="24"/>
      <c r="STV433" s="24"/>
      <c r="STW433" s="24"/>
      <c r="STX433" s="24"/>
      <c r="STY433" s="24"/>
      <c r="STZ433" s="24"/>
      <c r="SUA433" s="24"/>
      <c r="SUB433" s="24"/>
      <c r="SUC433" s="24"/>
      <c r="SUD433" s="24"/>
      <c r="SUH433" s="3"/>
      <c r="SUI433" s="31"/>
      <c r="SUJ433" s="5"/>
      <c r="SUK433" s="9"/>
      <c r="SUN433" s="2"/>
      <c r="SUQ433" s="24"/>
      <c r="SUR433" s="24"/>
      <c r="SUS433" s="31"/>
      <c r="SUT433" s="24"/>
      <c r="SUU433" s="24"/>
      <c r="SUV433" s="24"/>
      <c r="SUW433" s="24"/>
      <c r="SUX433" s="24"/>
      <c r="SUY433" s="24"/>
      <c r="SUZ433" s="24"/>
      <c r="SVA433" s="24"/>
      <c r="SVB433" s="24"/>
      <c r="SVC433" s="24"/>
      <c r="SVD433" s="24"/>
      <c r="SVE433" s="24"/>
      <c r="SVF433" s="24"/>
      <c r="SVG433" s="24"/>
      <c r="SVH433" s="24"/>
      <c r="SVL433" s="3"/>
      <c r="SVM433" s="31"/>
      <c r="SVN433" s="5"/>
      <c r="SVO433" s="9"/>
      <c r="SVR433" s="2"/>
      <c r="SVU433" s="24"/>
      <c r="SVV433" s="24"/>
      <c r="SVW433" s="31"/>
      <c r="SVX433" s="24"/>
      <c r="SVY433" s="24"/>
      <c r="SVZ433" s="24"/>
      <c r="SWA433" s="24"/>
      <c r="SWB433" s="24"/>
      <c r="SWC433" s="24"/>
      <c r="SWD433" s="24"/>
      <c r="SWE433" s="24"/>
      <c r="SWF433" s="24"/>
      <c r="SWG433" s="24"/>
      <c r="SWH433" s="24"/>
      <c r="SWI433" s="24"/>
      <c r="SWJ433" s="24"/>
      <c r="SWK433" s="24"/>
      <c r="SWL433" s="24"/>
      <c r="SWP433" s="3"/>
      <c r="SWQ433" s="31"/>
      <c r="SWR433" s="5"/>
      <c r="SWS433" s="9"/>
      <c r="SWV433" s="2"/>
      <c r="SWY433" s="24"/>
      <c r="SWZ433" s="24"/>
      <c r="SXA433" s="31"/>
      <c r="SXB433" s="24"/>
      <c r="SXC433" s="24"/>
      <c r="SXD433" s="24"/>
      <c r="SXE433" s="24"/>
      <c r="SXF433" s="24"/>
      <c r="SXG433" s="24"/>
      <c r="SXH433" s="24"/>
      <c r="SXI433" s="24"/>
      <c r="SXJ433" s="24"/>
      <c r="SXK433" s="24"/>
      <c r="SXL433" s="24"/>
      <c r="SXM433" s="24"/>
      <c r="SXN433" s="24"/>
      <c r="SXO433" s="24"/>
      <c r="SXP433" s="24"/>
      <c r="SXT433" s="3"/>
      <c r="SXU433" s="31"/>
      <c r="SXV433" s="5"/>
      <c r="SXW433" s="9"/>
      <c r="SXZ433" s="2"/>
      <c r="SYC433" s="24"/>
      <c r="SYD433" s="24"/>
      <c r="SYE433" s="31"/>
      <c r="SYF433" s="24"/>
      <c r="SYG433" s="24"/>
      <c r="SYH433" s="24"/>
      <c r="SYI433" s="24"/>
      <c r="SYJ433" s="24"/>
      <c r="SYK433" s="24"/>
      <c r="SYL433" s="24"/>
      <c r="SYM433" s="24"/>
      <c r="SYN433" s="24"/>
      <c r="SYO433" s="24"/>
      <c r="SYP433" s="24"/>
      <c r="SYQ433" s="24"/>
      <c r="SYR433" s="24"/>
      <c r="SYS433" s="24"/>
      <c r="SYT433" s="24"/>
      <c r="SYX433" s="3"/>
      <c r="SYY433" s="31"/>
      <c r="SYZ433" s="5"/>
      <c r="SZA433" s="9"/>
      <c r="SZD433" s="2"/>
      <c r="SZG433" s="24"/>
      <c r="SZH433" s="24"/>
      <c r="SZI433" s="31"/>
      <c r="SZJ433" s="24"/>
      <c r="SZK433" s="24"/>
      <c r="SZL433" s="24"/>
      <c r="SZM433" s="24"/>
      <c r="SZN433" s="24"/>
      <c r="SZO433" s="24"/>
      <c r="SZP433" s="24"/>
      <c r="SZQ433" s="24"/>
      <c r="SZR433" s="24"/>
      <c r="SZS433" s="24"/>
      <c r="SZT433" s="24"/>
      <c r="SZU433" s="24"/>
      <c r="SZV433" s="24"/>
      <c r="SZW433" s="24"/>
      <c r="SZX433" s="24"/>
      <c r="TAB433" s="3"/>
      <c r="TAC433" s="31"/>
      <c r="TAD433" s="5"/>
      <c r="TAE433" s="9"/>
      <c r="TAH433" s="2"/>
      <c r="TAK433" s="24"/>
      <c r="TAL433" s="24"/>
      <c r="TAM433" s="31"/>
      <c r="TAN433" s="24"/>
      <c r="TAO433" s="24"/>
      <c r="TAP433" s="24"/>
      <c r="TAQ433" s="24"/>
      <c r="TAR433" s="24"/>
      <c r="TAS433" s="24"/>
      <c r="TAT433" s="24"/>
      <c r="TAU433" s="24"/>
      <c r="TAV433" s="24"/>
      <c r="TAW433" s="24"/>
      <c r="TAX433" s="24"/>
      <c r="TAY433" s="24"/>
      <c r="TAZ433" s="24"/>
      <c r="TBA433" s="24"/>
      <c r="TBB433" s="24"/>
      <c r="TBF433" s="3"/>
      <c r="TBG433" s="31"/>
      <c r="TBH433" s="5"/>
      <c r="TBI433" s="9"/>
      <c r="TBL433" s="2"/>
      <c r="TBO433" s="24"/>
      <c r="TBP433" s="24"/>
      <c r="TBQ433" s="31"/>
      <c r="TBR433" s="24"/>
      <c r="TBS433" s="24"/>
      <c r="TBT433" s="24"/>
      <c r="TBU433" s="24"/>
      <c r="TBV433" s="24"/>
      <c r="TBW433" s="24"/>
      <c r="TBX433" s="24"/>
      <c r="TBY433" s="24"/>
      <c r="TBZ433" s="24"/>
      <c r="TCA433" s="24"/>
      <c r="TCB433" s="24"/>
      <c r="TCC433" s="24"/>
      <c r="TCD433" s="24"/>
      <c r="TCE433" s="24"/>
      <c r="TCF433" s="24"/>
      <c r="TCJ433" s="3"/>
      <c r="TCK433" s="31"/>
      <c r="TCL433" s="5"/>
      <c r="TCM433" s="9"/>
      <c r="TCP433" s="2"/>
      <c r="TCS433" s="24"/>
      <c r="TCT433" s="24"/>
      <c r="TCU433" s="31"/>
      <c r="TCV433" s="24"/>
      <c r="TCW433" s="24"/>
      <c r="TCX433" s="24"/>
      <c r="TCY433" s="24"/>
      <c r="TCZ433" s="24"/>
      <c r="TDA433" s="24"/>
      <c r="TDB433" s="24"/>
      <c r="TDC433" s="24"/>
      <c r="TDD433" s="24"/>
      <c r="TDE433" s="24"/>
      <c r="TDF433" s="24"/>
      <c r="TDG433" s="24"/>
      <c r="TDH433" s="24"/>
      <c r="TDI433" s="24"/>
      <c r="TDJ433" s="24"/>
      <c r="TDN433" s="3"/>
      <c r="TDO433" s="31"/>
      <c r="TDP433" s="5"/>
      <c r="TDQ433" s="9"/>
      <c r="TDT433" s="2"/>
      <c r="TDW433" s="24"/>
      <c r="TDX433" s="24"/>
      <c r="TDY433" s="31"/>
      <c r="TDZ433" s="24"/>
      <c r="TEA433" s="24"/>
      <c r="TEB433" s="24"/>
      <c r="TEC433" s="24"/>
      <c r="TED433" s="24"/>
      <c r="TEE433" s="24"/>
      <c r="TEF433" s="24"/>
      <c r="TEG433" s="24"/>
      <c r="TEH433" s="24"/>
      <c r="TEI433" s="24"/>
      <c r="TEJ433" s="24"/>
      <c r="TEK433" s="24"/>
      <c r="TEL433" s="24"/>
      <c r="TEM433" s="24"/>
      <c r="TEN433" s="24"/>
      <c r="TER433" s="3"/>
      <c r="TES433" s="31"/>
      <c r="TET433" s="5"/>
      <c r="TEU433" s="9"/>
      <c r="TEX433" s="2"/>
      <c r="TFA433" s="24"/>
      <c r="TFB433" s="24"/>
      <c r="TFC433" s="31"/>
      <c r="TFD433" s="24"/>
      <c r="TFE433" s="24"/>
      <c r="TFF433" s="24"/>
      <c r="TFG433" s="24"/>
      <c r="TFH433" s="24"/>
      <c r="TFI433" s="24"/>
      <c r="TFJ433" s="24"/>
      <c r="TFK433" s="24"/>
      <c r="TFL433" s="24"/>
      <c r="TFM433" s="24"/>
      <c r="TFN433" s="24"/>
      <c r="TFO433" s="24"/>
      <c r="TFP433" s="24"/>
      <c r="TFQ433" s="24"/>
      <c r="TFR433" s="24"/>
      <c r="TFV433" s="3"/>
      <c r="TFW433" s="31"/>
      <c r="TFX433" s="5"/>
      <c r="TFY433" s="9"/>
      <c r="TGB433" s="2"/>
      <c r="TGE433" s="24"/>
      <c r="TGF433" s="24"/>
      <c r="TGG433" s="31"/>
      <c r="TGH433" s="24"/>
      <c r="TGI433" s="24"/>
      <c r="TGJ433" s="24"/>
      <c r="TGK433" s="24"/>
      <c r="TGL433" s="24"/>
      <c r="TGM433" s="24"/>
      <c r="TGN433" s="24"/>
      <c r="TGO433" s="24"/>
      <c r="TGP433" s="24"/>
      <c r="TGQ433" s="24"/>
      <c r="TGR433" s="24"/>
      <c r="TGS433" s="24"/>
      <c r="TGT433" s="24"/>
      <c r="TGU433" s="24"/>
      <c r="TGV433" s="24"/>
      <c r="TGZ433" s="3"/>
      <c r="THA433" s="31"/>
      <c r="THB433" s="5"/>
      <c r="THC433" s="9"/>
      <c r="THF433" s="2"/>
      <c r="THI433" s="24"/>
      <c r="THJ433" s="24"/>
      <c r="THK433" s="31"/>
      <c r="THL433" s="24"/>
      <c r="THM433" s="24"/>
      <c r="THN433" s="24"/>
      <c r="THO433" s="24"/>
      <c r="THP433" s="24"/>
      <c r="THQ433" s="24"/>
      <c r="THR433" s="24"/>
      <c r="THS433" s="24"/>
      <c r="THT433" s="24"/>
      <c r="THU433" s="24"/>
      <c r="THV433" s="24"/>
      <c r="THW433" s="24"/>
      <c r="THX433" s="24"/>
      <c r="THY433" s="24"/>
      <c r="THZ433" s="24"/>
      <c r="TID433" s="3"/>
      <c r="TIE433" s="31"/>
      <c r="TIF433" s="5"/>
      <c r="TIG433" s="9"/>
      <c r="TIJ433" s="2"/>
      <c r="TIM433" s="24"/>
      <c r="TIN433" s="24"/>
      <c r="TIO433" s="31"/>
      <c r="TIP433" s="24"/>
      <c r="TIQ433" s="24"/>
      <c r="TIR433" s="24"/>
      <c r="TIS433" s="24"/>
      <c r="TIT433" s="24"/>
      <c r="TIU433" s="24"/>
      <c r="TIV433" s="24"/>
      <c r="TIW433" s="24"/>
      <c r="TIX433" s="24"/>
      <c r="TIY433" s="24"/>
      <c r="TIZ433" s="24"/>
      <c r="TJA433" s="24"/>
      <c r="TJB433" s="24"/>
      <c r="TJC433" s="24"/>
      <c r="TJD433" s="24"/>
      <c r="TJH433" s="3"/>
      <c r="TJI433" s="31"/>
      <c r="TJJ433" s="5"/>
      <c r="TJK433" s="9"/>
      <c r="TJN433" s="2"/>
      <c r="TJQ433" s="24"/>
      <c r="TJR433" s="24"/>
      <c r="TJS433" s="31"/>
      <c r="TJT433" s="24"/>
      <c r="TJU433" s="24"/>
      <c r="TJV433" s="24"/>
      <c r="TJW433" s="24"/>
      <c r="TJX433" s="24"/>
      <c r="TJY433" s="24"/>
      <c r="TJZ433" s="24"/>
      <c r="TKA433" s="24"/>
      <c r="TKB433" s="24"/>
      <c r="TKC433" s="24"/>
      <c r="TKD433" s="24"/>
      <c r="TKE433" s="24"/>
      <c r="TKF433" s="24"/>
      <c r="TKG433" s="24"/>
      <c r="TKH433" s="24"/>
      <c r="TKL433" s="3"/>
      <c r="TKM433" s="31"/>
      <c r="TKN433" s="5"/>
      <c r="TKO433" s="9"/>
      <c r="TKR433" s="2"/>
      <c r="TKU433" s="24"/>
      <c r="TKV433" s="24"/>
      <c r="TKW433" s="31"/>
      <c r="TKX433" s="24"/>
      <c r="TKY433" s="24"/>
      <c r="TKZ433" s="24"/>
      <c r="TLA433" s="24"/>
      <c r="TLB433" s="24"/>
      <c r="TLC433" s="24"/>
      <c r="TLD433" s="24"/>
      <c r="TLE433" s="24"/>
      <c r="TLF433" s="24"/>
      <c r="TLG433" s="24"/>
      <c r="TLH433" s="24"/>
      <c r="TLI433" s="24"/>
      <c r="TLJ433" s="24"/>
      <c r="TLK433" s="24"/>
      <c r="TLL433" s="24"/>
      <c r="TLP433" s="3"/>
      <c r="TLQ433" s="31"/>
      <c r="TLR433" s="5"/>
      <c r="TLS433" s="9"/>
      <c r="TLV433" s="2"/>
      <c r="TLY433" s="24"/>
      <c r="TLZ433" s="24"/>
      <c r="TMA433" s="31"/>
      <c r="TMB433" s="24"/>
      <c r="TMC433" s="24"/>
      <c r="TMD433" s="24"/>
      <c r="TME433" s="24"/>
      <c r="TMF433" s="24"/>
      <c r="TMG433" s="24"/>
      <c r="TMH433" s="24"/>
      <c r="TMI433" s="24"/>
      <c r="TMJ433" s="24"/>
      <c r="TMK433" s="24"/>
      <c r="TML433" s="24"/>
      <c r="TMM433" s="24"/>
      <c r="TMN433" s="24"/>
      <c r="TMO433" s="24"/>
      <c r="TMP433" s="24"/>
      <c r="TMT433" s="3"/>
      <c r="TMU433" s="31"/>
      <c r="TMV433" s="5"/>
      <c r="TMW433" s="9"/>
      <c r="TMZ433" s="2"/>
      <c r="TNC433" s="24"/>
      <c r="TND433" s="24"/>
      <c r="TNE433" s="31"/>
      <c r="TNF433" s="24"/>
      <c r="TNG433" s="24"/>
      <c r="TNH433" s="24"/>
      <c r="TNI433" s="24"/>
      <c r="TNJ433" s="24"/>
      <c r="TNK433" s="24"/>
      <c r="TNL433" s="24"/>
      <c r="TNM433" s="24"/>
      <c r="TNN433" s="24"/>
      <c r="TNO433" s="24"/>
      <c r="TNP433" s="24"/>
      <c r="TNQ433" s="24"/>
      <c r="TNR433" s="24"/>
      <c r="TNS433" s="24"/>
      <c r="TNT433" s="24"/>
      <c r="TNX433" s="3"/>
      <c r="TNY433" s="31"/>
      <c r="TNZ433" s="5"/>
      <c r="TOA433" s="9"/>
      <c r="TOD433" s="2"/>
      <c r="TOG433" s="24"/>
      <c r="TOH433" s="24"/>
      <c r="TOI433" s="31"/>
      <c r="TOJ433" s="24"/>
      <c r="TOK433" s="24"/>
      <c r="TOL433" s="24"/>
      <c r="TOM433" s="24"/>
      <c r="TON433" s="24"/>
      <c r="TOO433" s="24"/>
      <c r="TOP433" s="24"/>
      <c r="TOQ433" s="24"/>
      <c r="TOR433" s="24"/>
      <c r="TOS433" s="24"/>
      <c r="TOT433" s="24"/>
      <c r="TOU433" s="24"/>
      <c r="TOV433" s="24"/>
      <c r="TOW433" s="24"/>
      <c r="TOX433" s="24"/>
      <c r="TPB433" s="3"/>
      <c r="TPC433" s="31"/>
      <c r="TPD433" s="5"/>
      <c r="TPE433" s="9"/>
      <c r="TPH433" s="2"/>
      <c r="TPK433" s="24"/>
      <c r="TPL433" s="24"/>
      <c r="TPM433" s="31"/>
      <c r="TPN433" s="24"/>
      <c r="TPO433" s="24"/>
      <c r="TPP433" s="24"/>
      <c r="TPQ433" s="24"/>
      <c r="TPR433" s="24"/>
      <c r="TPS433" s="24"/>
      <c r="TPT433" s="24"/>
      <c r="TPU433" s="24"/>
      <c r="TPV433" s="24"/>
      <c r="TPW433" s="24"/>
      <c r="TPX433" s="24"/>
      <c r="TPY433" s="24"/>
      <c r="TPZ433" s="24"/>
      <c r="TQA433" s="24"/>
      <c r="TQB433" s="24"/>
      <c r="TQF433" s="3"/>
      <c r="TQG433" s="31"/>
      <c r="TQH433" s="5"/>
      <c r="TQI433" s="9"/>
      <c r="TQL433" s="2"/>
      <c r="TQO433" s="24"/>
      <c r="TQP433" s="24"/>
      <c r="TQQ433" s="31"/>
      <c r="TQR433" s="24"/>
      <c r="TQS433" s="24"/>
      <c r="TQT433" s="24"/>
      <c r="TQU433" s="24"/>
      <c r="TQV433" s="24"/>
      <c r="TQW433" s="24"/>
      <c r="TQX433" s="24"/>
      <c r="TQY433" s="24"/>
      <c r="TQZ433" s="24"/>
      <c r="TRA433" s="24"/>
      <c r="TRB433" s="24"/>
      <c r="TRC433" s="24"/>
      <c r="TRD433" s="24"/>
      <c r="TRE433" s="24"/>
      <c r="TRF433" s="24"/>
      <c r="TRJ433" s="3"/>
      <c r="TRK433" s="31"/>
      <c r="TRL433" s="5"/>
      <c r="TRM433" s="9"/>
      <c r="TRP433" s="2"/>
      <c r="TRS433" s="24"/>
      <c r="TRT433" s="24"/>
      <c r="TRU433" s="31"/>
      <c r="TRV433" s="24"/>
      <c r="TRW433" s="24"/>
      <c r="TRX433" s="24"/>
      <c r="TRY433" s="24"/>
      <c r="TRZ433" s="24"/>
      <c r="TSA433" s="24"/>
      <c r="TSB433" s="24"/>
      <c r="TSC433" s="24"/>
      <c r="TSD433" s="24"/>
      <c r="TSE433" s="24"/>
      <c r="TSF433" s="24"/>
      <c r="TSG433" s="24"/>
      <c r="TSH433" s="24"/>
      <c r="TSI433" s="24"/>
      <c r="TSJ433" s="24"/>
      <c r="TSN433" s="3"/>
      <c r="TSO433" s="31"/>
      <c r="TSP433" s="5"/>
      <c r="TSQ433" s="9"/>
      <c r="TST433" s="2"/>
      <c r="TSW433" s="24"/>
      <c r="TSX433" s="24"/>
      <c r="TSY433" s="31"/>
      <c r="TSZ433" s="24"/>
      <c r="TTA433" s="24"/>
      <c r="TTB433" s="24"/>
      <c r="TTC433" s="24"/>
      <c r="TTD433" s="24"/>
      <c r="TTE433" s="24"/>
      <c r="TTF433" s="24"/>
      <c r="TTG433" s="24"/>
      <c r="TTH433" s="24"/>
      <c r="TTI433" s="24"/>
      <c r="TTJ433" s="24"/>
      <c r="TTK433" s="24"/>
      <c r="TTL433" s="24"/>
      <c r="TTM433" s="24"/>
      <c r="TTN433" s="24"/>
      <c r="TTR433" s="3"/>
      <c r="TTS433" s="31"/>
      <c r="TTT433" s="5"/>
      <c r="TTU433" s="9"/>
      <c r="TTX433" s="2"/>
      <c r="TUA433" s="24"/>
      <c r="TUB433" s="24"/>
      <c r="TUC433" s="31"/>
      <c r="TUD433" s="24"/>
      <c r="TUE433" s="24"/>
      <c r="TUF433" s="24"/>
      <c r="TUG433" s="24"/>
      <c r="TUH433" s="24"/>
      <c r="TUI433" s="24"/>
      <c r="TUJ433" s="24"/>
      <c r="TUK433" s="24"/>
      <c r="TUL433" s="24"/>
      <c r="TUM433" s="24"/>
      <c r="TUN433" s="24"/>
      <c r="TUO433" s="24"/>
      <c r="TUP433" s="24"/>
      <c r="TUQ433" s="24"/>
      <c r="TUR433" s="24"/>
      <c r="TUV433" s="3"/>
      <c r="TUW433" s="31"/>
      <c r="TUX433" s="5"/>
      <c r="TUY433" s="9"/>
      <c r="TVB433" s="2"/>
      <c r="TVE433" s="24"/>
      <c r="TVF433" s="24"/>
      <c r="TVG433" s="31"/>
      <c r="TVH433" s="24"/>
      <c r="TVI433" s="24"/>
      <c r="TVJ433" s="24"/>
      <c r="TVK433" s="24"/>
      <c r="TVL433" s="24"/>
      <c r="TVM433" s="24"/>
      <c r="TVN433" s="24"/>
      <c r="TVO433" s="24"/>
      <c r="TVP433" s="24"/>
      <c r="TVQ433" s="24"/>
      <c r="TVR433" s="24"/>
      <c r="TVS433" s="24"/>
      <c r="TVT433" s="24"/>
      <c r="TVU433" s="24"/>
      <c r="TVV433" s="24"/>
      <c r="TVZ433" s="3"/>
      <c r="TWA433" s="31"/>
      <c r="TWB433" s="5"/>
      <c r="TWC433" s="9"/>
      <c r="TWF433" s="2"/>
      <c r="TWI433" s="24"/>
      <c r="TWJ433" s="24"/>
      <c r="TWK433" s="31"/>
      <c r="TWL433" s="24"/>
      <c r="TWM433" s="24"/>
      <c r="TWN433" s="24"/>
      <c r="TWO433" s="24"/>
      <c r="TWP433" s="24"/>
      <c r="TWQ433" s="24"/>
      <c r="TWR433" s="24"/>
      <c r="TWS433" s="24"/>
      <c r="TWT433" s="24"/>
      <c r="TWU433" s="24"/>
      <c r="TWV433" s="24"/>
      <c r="TWW433" s="24"/>
      <c r="TWX433" s="24"/>
      <c r="TWY433" s="24"/>
      <c r="TWZ433" s="24"/>
      <c r="TXD433" s="3"/>
      <c r="TXE433" s="31"/>
      <c r="TXF433" s="5"/>
      <c r="TXG433" s="9"/>
      <c r="TXJ433" s="2"/>
      <c r="TXM433" s="24"/>
      <c r="TXN433" s="24"/>
      <c r="TXO433" s="31"/>
      <c r="TXP433" s="24"/>
      <c r="TXQ433" s="24"/>
      <c r="TXR433" s="24"/>
      <c r="TXS433" s="24"/>
      <c r="TXT433" s="24"/>
      <c r="TXU433" s="24"/>
      <c r="TXV433" s="24"/>
      <c r="TXW433" s="24"/>
      <c r="TXX433" s="24"/>
      <c r="TXY433" s="24"/>
      <c r="TXZ433" s="24"/>
      <c r="TYA433" s="24"/>
      <c r="TYB433" s="24"/>
      <c r="TYC433" s="24"/>
      <c r="TYD433" s="24"/>
      <c r="TYH433" s="3"/>
      <c r="TYI433" s="31"/>
      <c r="TYJ433" s="5"/>
      <c r="TYK433" s="9"/>
      <c r="TYN433" s="2"/>
      <c r="TYQ433" s="24"/>
      <c r="TYR433" s="24"/>
      <c r="TYS433" s="31"/>
      <c r="TYT433" s="24"/>
      <c r="TYU433" s="24"/>
      <c r="TYV433" s="24"/>
      <c r="TYW433" s="24"/>
      <c r="TYX433" s="24"/>
      <c r="TYY433" s="24"/>
      <c r="TYZ433" s="24"/>
      <c r="TZA433" s="24"/>
      <c r="TZB433" s="24"/>
      <c r="TZC433" s="24"/>
      <c r="TZD433" s="24"/>
      <c r="TZE433" s="24"/>
      <c r="TZF433" s="24"/>
      <c r="TZG433" s="24"/>
      <c r="TZH433" s="24"/>
      <c r="TZL433" s="3"/>
      <c r="TZM433" s="31"/>
      <c r="TZN433" s="5"/>
      <c r="TZO433" s="9"/>
      <c r="TZR433" s="2"/>
      <c r="TZU433" s="24"/>
      <c r="TZV433" s="24"/>
      <c r="TZW433" s="31"/>
      <c r="TZX433" s="24"/>
      <c r="TZY433" s="24"/>
      <c r="TZZ433" s="24"/>
      <c r="UAA433" s="24"/>
      <c r="UAB433" s="24"/>
      <c r="UAC433" s="24"/>
      <c r="UAD433" s="24"/>
      <c r="UAE433" s="24"/>
      <c r="UAF433" s="24"/>
      <c r="UAG433" s="24"/>
      <c r="UAH433" s="24"/>
      <c r="UAI433" s="24"/>
      <c r="UAJ433" s="24"/>
      <c r="UAK433" s="24"/>
      <c r="UAL433" s="24"/>
      <c r="UAP433" s="3"/>
      <c r="UAQ433" s="31"/>
      <c r="UAR433" s="5"/>
      <c r="UAS433" s="9"/>
      <c r="UAV433" s="2"/>
      <c r="UAY433" s="24"/>
      <c r="UAZ433" s="24"/>
      <c r="UBA433" s="31"/>
      <c r="UBB433" s="24"/>
      <c r="UBC433" s="24"/>
      <c r="UBD433" s="24"/>
      <c r="UBE433" s="24"/>
      <c r="UBF433" s="24"/>
      <c r="UBG433" s="24"/>
      <c r="UBH433" s="24"/>
      <c r="UBI433" s="24"/>
      <c r="UBJ433" s="24"/>
      <c r="UBK433" s="24"/>
      <c r="UBL433" s="24"/>
      <c r="UBM433" s="24"/>
      <c r="UBN433" s="24"/>
      <c r="UBO433" s="24"/>
      <c r="UBP433" s="24"/>
      <c r="UBT433" s="3"/>
      <c r="UBU433" s="31"/>
      <c r="UBV433" s="5"/>
      <c r="UBW433" s="9"/>
      <c r="UBZ433" s="2"/>
      <c r="UCC433" s="24"/>
      <c r="UCD433" s="24"/>
      <c r="UCE433" s="31"/>
      <c r="UCF433" s="24"/>
      <c r="UCG433" s="24"/>
      <c r="UCH433" s="24"/>
      <c r="UCI433" s="24"/>
      <c r="UCJ433" s="24"/>
      <c r="UCK433" s="24"/>
      <c r="UCL433" s="24"/>
      <c r="UCM433" s="24"/>
      <c r="UCN433" s="24"/>
      <c r="UCO433" s="24"/>
      <c r="UCP433" s="24"/>
      <c r="UCQ433" s="24"/>
      <c r="UCR433" s="24"/>
      <c r="UCS433" s="24"/>
      <c r="UCT433" s="24"/>
      <c r="UCX433" s="3"/>
      <c r="UCY433" s="31"/>
      <c r="UCZ433" s="5"/>
      <c r="UDA433" s="9"/>
      <c r="UDD433" s="2"/>
      <c r="UDG433" s="24"/>
      <c r="UDH433" s="24"/>
      <c r="UDI433" s="31"/>
      <c r="UDJ433" s="24"/>
      <c r="UDK433" s="24"/>
      <c r="UDL433" s="24"/>
      <c r="UDM433" s="24"/>
      <c r="UDN433" s="24"/>
      <c r="UDO433" s="24"/>
      <c r="UDP433" s="24"/>
      <c r="UDQ433" s="24"/>
      <c r="UDR433" s="24"/>
      <c r="UDS433" s="24"/>
      <c r="UDT433" s="24"/>
      <c r="UDU433" s="24"/>
      <c r="UDV433" s="24"/>
      <c r="UDW433" s="24"/>
      <c r="UDX433" s="24"/>
      <c r="UEB433" s="3"/>
      <c r="UEC433" s="31"/>
      <c r="UED433" s="5"/>
      <c r="UEE433" s="9"/>
      <c r="UEH433" s="2"/>
      <c r="UEK433" s="24"/>
      <c r="UEL433" s="24"/>
      <c r="UEM433" s="31"/>
      <c r="UEN433" s="24"/>
      <c r="UEO433" s="24"/>
      <c r="UEP433" s="24"/>
      <c r="UEQ433" s="24"/>
      <c r="UER433" s="24"/>
      <c r="UES433" s="24"/>
      <c r="UET433" s="24"/>
      <c r="UEU433" s="24"/>
      <c r="UEV433" s="24"/>
      <c r="UEW433" s="24"/>
      <c r="UEX433" s="24"/>
      <c r="UEY433" s="24"/>
      <c r="UEZ433" s="24"/>
      <c r="UFA433" s="24"/>
      <c r="UFB433" s="24"/>
      <c r="UFF433" s="3"/>
      <c r="UFG433" s="31"/>
      <c r="UFH433" s="5"/>
      <c r="UFI433" s="9"/>
      <c r="UFL433" s="2"/>
      <c r="UFO433" s="24"/>
      <c r="UFP433" s="24"/>
      <c r="UFQ433" s="31"/>
      <c r="UFR433" s="24"/>
      <c r="UFS433" s="24"/>
      <c r="UFT433" s="24"/>
      <c r="UFU433" s="24"/>
      <c r="UFV433" s="24"/>
      <c r="UFW433" s="24"/>
      <c r="UFX433" s="24"/>
      <c r="UFY433" s="24"/>
      <c r="UFZ433" s="24"/>
      <c r="UGA433" s="24"/>
      <c r="UGB433" s="24"/>
      <c r="UGC433" s="24"/>
      <c r="UGD433" s="24"/>
      <c r="UGE433" s="24"/>
      <c r="UGF433" s="24"/>
      <c r="UGJ433" s="3"/>
      <c r="UGK433" s="31"/>
      <c r="UGL433" s="5"/>
      <c r="UGM433" s="9"/>
      <c r="UGP433" s="2"/>
      <c r="UGS433" s="24"/>
      <c r="UGT433" s="24"/>
      <c r="UGU433" s="31"/>
      <c r="UGV433" s="24"/>
      <c r="UGW433" s="24"/>
      <c r="UGX433" s="24"/>
      <c r="UGY433" s="24"/>
      <c r="UGZ433" s="24"/>
      <c r="UHA433" s="24"/>
      <c r="UHB433" s="24"/>
      <c r="UHC433" s="24"/>
      <c r="UHD433" s="24"/>
      <c r="UHE433" s="24"/>
      <c r="UHF433" s="24"/>
      <c r="UHG433" s="24"/>
      <c r="UHH433" s="24"/>
      <c r="UHI433" s="24"/>
      <c r="UHJ433" s="24"/>
      <c r="UHN433" s="3"/>
      <c r="UHO433" s="31"/>
      <c r="UHP433" s="5"/>
      <c r="UHQ433" s="9"/>
      <c r="UHT433" s="2"/>
      <c r="UHW433" s="24"/>
      <c r="UHX433" s="24"/>
      <c r="UHY433" s="31"/>
      <c r="UHZ433" s="24"/>
      <c r="UIA433" s="24"/>
      <c r="UIB433" s="24"/>
      <c r="UIC433" s="24"/>
      <c r="UID433" s="24"/>
      <c r="UIE433" s="24"/>
      <c r="UIF433" s="24"/>
      <c r="UIG433" s="24"/>
      <c r="UIH433" s="24"/>
      <c r="UII433" s="24"/>
      <c r="UIJ433" s="24"/>
      <c r="UIK433" s="24"/>
      <c r="UIL433" s="24"/>
      <c r="UIM433" s="24"/>
      <c r="UIN433" s="24"/>
      <c r="UIR433" s="3"/>
      <c r="UIS433" s="31"/>
      <c r="UIT433" s="5"/>
      <c r="UIU433" s="9"/>
      <c r="UIX433" s="2"/>
      <c r="UJA433" s="24"/>
      <c r="UJB433" s="24"/>
      <c r="UJC433" s="31"/>
      <c r="UJD433" s="24"/>
      <c r="UJE433" s="24"/>
      <c r="UJF433" s="24"/>
      <c r="UJG433" s="24"/>
      <c r="UJH433" s="24"/>
      <c r="UJI433" s="24"/>
      <c r="UJJ433" s="24"/>
      <c r="UJK433" s="24"/>
      <c r="UJL433" s="24"/>
      <c r="UJM433" s="24"/>
      <c r="UJN433" s="24"/>
      <c r="UJO433" s="24"/>
      <c r="UJP433" s="24"/>
      <c r="UJQ433" s="24"/>
      <c r="UJR433" s="24"/>
      <c r="UJV433" s="3"/>
      <c r="UJW433" s="31"/>
      <c r="UJX433" s="5"/>
      <c r="UJY433" s="9"/>
      <c r="UKB433" s="2"/>
      <c r="UKE433" s="24"/>
      <c r="UKF433" s="24"/>
      <c r="UKG433" s="31"/>
      <c r="UKH433" s="24"/>
      <c r="UKI433" s="24"/>
      <c r="UKJ433" s="24"/>
      <c r="UKK433" s="24"/>
      <c r="UKL433" s="24"/>
      <c r="UKM433" s="24"/>
      <c r="UKN433" s="24"/>
      <c r="UKO433" s="24"/>
      <c r="UKP433" s="24"/>
      <c r="UKQ433" s="24"/>
      <c r="UKR433" s="24"/>
      <c r="UKS433" s="24"/>
      <c r="UKT433" s="24"/>
      <c r="UKU433" s="24"/>
      <c r="UKV433" s="24"/>
      <c r="UKZ433" s="3"/>
      <c r="ULA433" s="31"/>
      <c r="ULB433" s="5"/>
      <c r="ULC433" s="9"/>
      <c r="ULF433" s="2"/>
      <c r="ULI433" s="24"/>
      <c r="ULJ433" s="24"/>
      <c r="ULK433" s="31"/>
      <c r="ULL433" s="24"/>
      <c r="ULM433" s="24"/>
      <c r="ULN433" s="24"/>
      <c r="ULO433" s="24"/>
      <c r="ULP433" s="24"/>
      <c r="ULQ433" s="24"/>
      <c r="ULR433" s="24"/>
      <c r="ULS433" s="24"/>
      <c r="ULT433" s="24"/>
      <c r="ULU433" s="24"/>
      <c r="ULV433" s="24"/>
      <c r="ULW433" s="24"/>
      <c r="ULX433" s="24"/>
      <c r="ULY433" s="24"/>
      <c r="ULZ433" s="24"/>
      <c r="UMD433" s="3"/>
      <c r="UME433" s="31"/>
      <c r="UMF433" s="5"/>
      <c r="UMG433" s="9"/>
      <c r="UMJ433" s="2"/>
      <c r="UMM433" s="24"/>
      <c r="UMN433" s="24"/>
      <c r="UMO433" s="31"/>
      <c r="UMP433" s="24"/>
      <c r="UMQ433" s="24"/>
      <c r="UMR433" s="24"/>
      <c r="UMS433" s="24"/>
      <c r="UMT433" s="24"/>
      <c r="UMU433" s="24"/>
      <c r="UMV433" s="24"/>
      <c r="UMW433" s="24"/>
      <c r="UMX433" s="24"/>
      <c r="UMY433" s="24"/>
      <c r="UMZ433" s="24"/>
      <c r="UNA433" s="24"/>
      <c r="UNB433" s="24"/>
      <c r="UNC433" s="24"/>
      <c r="UND433" s="24"/>
      <c r="UNH433" s="3"/>
      <c r="UNI433" s="31"/>
      <c r="UNJ433" s="5"/>
      <c r="UNK433" s="9"/>
      <c r="UNN433" s="2"/>
      <c r="UNQ433" s="24"/>
      <c r="UNR433" s="24"/>
      <c r="UNS433" s="31"/>
      <c r="UNT433" s="24"/>
      <c r="UNU433" s="24"/>
      <c r="UNV433" s="24"/>
      <c r="UNW433" s="24"/>
      <c r="UNX433" s="24"/>
      <c r="UNY433" s="24"/>
      <c r="UNZ433" s="24"/>
      <c r="UOA433" s="24"/>
      <c r="UOB433" s="24"/>
      <c r="UOC433" s="24"/>
      <c r="UOD433" s="24"/>
      <c r="UOE433" s="24"/>
      <c r="UOF433" s="24"/>
      <c r="UOG433" s="24"/>
      <c r="UOH433" s="24"/>
      <c r="UOL433" s="3"/>
      <c r="UOM433" s="31"/>
      <c r="UON433" s="5"/>
      <c r="UOO433" s="9"/>
      <c r="UOR433" s="2"/>
      <c r="UOU433" s="24"/>
      <c r="UOV433" s="24"/>
      <c r="UOW433" s="31"/>
      <c r="UOX433" s="24"/>
      <c r="UOY433" s="24"/>
      <c r="UOZ433" s="24"/>
      <c r="UPA433" s="24"/>
      <c r="UPB433" s="24"/>
      <c r="UPC433" s="24"/>
      <c r="UPD433" s="24"/>
      <c r="UPE433" s="24"/>
      <c r="UPF433" s="24"/>
      <c r="UPG433" s="24"/>
      <c r="UPH433" s="24"/>
      <c r="UPI433" s="24"/>
      <c r="UPJ433" s="24"/>
      <c r="UPK433" s="24"/>
      <c r="UPL433" s="24"/>
      <c r="UPP433" s="3"/>
      <c r="UPQ433" s="31"/>
      <c r="UPR433" s="5"/>
      <c r="UPS433" s="9"/>
      <c r="UPV433" s="2"/>
      <c r="UPY433" s="24"/>
      <c r="UPZ433" s="24"/>
      <c r="UQA433" s="31"/>
      <c r="UQB433" s="24"/>
      <c r="UQC433" s="24"/>
      <c r="UQD433" s="24"/>
      <c r="UQE433" s="24"/>
      <c r="UQF433" s="24"/>
      <c r="UQG433" s="24"/>
      <c r="UQH433" s="24"/>
      <c r="UQI433" s="24"/>
      <c r="UQJ433" s="24"/>
      <c r="UQK433" s="24"/>
      <c r="UQL433" s="24"/>
      <c r="UQM433" s="24"/>
      <c r="UQN433" s="24"/>
      <c r="UQO433" s="24"/>
      <c r="UQP433" s="24"/>
      <c r="UQT433" s="3"/>
      <c r="UQU433" s="31"/>
      <c r="UQV433" s="5"/>
      <c r="UQW433" s="9"/>
      <c r="UQZ433" s="2"/>
      <c r="URC433" s="24"/>
      <c r="URD433" s="24"/>
      <c r="URE433" s="31"/>
      <c r="URF433" s="24"/>
      <c r="URG433" s="24"/>
      <c r="URH433" s="24"/>
      <c r="URI433" s="24"/>
      <c r="URJ433" s="24"/>
      <c r="URK433" s="24"/>
      <c r="URL433" s="24"/>
      <c r="URM433" s="24"/>
      <c r="URN433" s="24"/>
      <c r="URO433" s="24"/>
      <c r="URP433" s="24"/>
      <c r="URQ433" s="24"/>
      <c r="URR433" s="24"/>
      <c r="URS433" s="24"/>
      <c r="URT433" s="24"/>
      <c r="URX433" s="3"/>
      <c r="URY433" s="31"/>
      <c r="URZ433" s="5"/>
      <c r="USA433" s="9"/>
      <c r="USD433" s="2"/>
      <c r="USG433" s="24"/>
      <c r="USH433" s="24"/>
      <c r="USI433" s="31"/>
      <c r="USJ433" s="24"/>
      <c r="USK433" s="24"/>
      <c r="USL433" s="24"/>
      <c r="USM433" s="24"/>
      <c r="USN433" s="24"/>
      <c r="USO433" s="24"/>
      <c r="USP433" s="24"/>
      <c r="USQ433" s="24"/>
      <c r="USR433" s="24"/>
      <c r="USS433" s="24"/>
      <c r="UST433" s="24"/>
      <c r="USU433" s="24"/>
      <c r="USV433" s="24"/>
      <c r="USW433" s="24"/>
      <c r="USX433" s="24"/>
      <c r="UTB433" s="3"/>
      <c r="UTC433" s="31"/>
      <c r="UTD433" s="5"/>
      <c r="UTE433" s="9"/>
      <c r="UTH433" s="2"/>
      <c r="UTK433" s="24"/>
      <c r="UTL433" s="24"/>
      <c r="UTM433" s="31"/>
      <c r="UTN433" s="24"/>
      <c r="UTO433" s="24"/>
      <c r="UTP433" s="24"/>
      <c r="UTQ433" s="24"/>
      <c r="UTR433" s="24"/>
      <c r="UTS433" s="24"/>
      <c r="UTT433" s="24"/>
      <c r="UTU433" s="24"/>
      <c r="UTV433" s="24"/>
      <c r="UTW433" s="24"/>
      <c r="UTX433" s="24"/>
      <c r="UTY433" s="24"/>
      <c r="UTZ433" s="24"/>
      <c r="UUA433" s="24"/>
      <c r="UUB433" s="24"/>
      <c r="UUF433" s="3"/>
      <c r="UUG433" s="31"/>
      <c r="UUH433" s="5"/>
      <c r="UUI433" s="9"/>
      <c r="UUL433" s="2"/>
      <c r="UUO433" s="24"/>
      <c r="UUP433" s="24"/>
      <c r="UUQ433" s="31"/>
      <c r="UUR433" s="24"/>
      <c r="UUS433" s="24"/>
      <c r="UUT433" s="24"/>
      <c r="UUU433" s="24"/>
      <c r="UUV433" s="24"/>
      <c r="UUW433" s="24"/>
      <c r="UUX433" s="24"/>
      <c r="UUY433" s="24"/>
      <c r="UUZ433" s="24"/>
      <c r="UVA433" s="24"/>
      <c r="UVB433" s="24"/>
      <c r="UVC433" s="24"/>
      <c r="UVD433" s="24"/>
      <c r="UVE433" s="24"/>
      <c r="UVF433" s="24"/>
      <c r="UVJ433" s="3"/>
      <c r="UVK433" s="31"/>
      <c r="UVL433" s="5"/>
      <c r="UVM433" s="9"/>
      <c r="UVP433" s="2"/>
      <c r="UVS433" s="24"/>
      <c r="UVT433" s="24"/>
      <c r="UVU433" s="31"/>
      <c r="UVV433" s="24"/>
      <c r="UVW433" s="24"/>
      <c r="UVX433" s="24"/>
      <c r="UVY433" s="24"/>
      <c r="UVZ433" s="24"/>
      <c r="UWA433" s="24"/>
      <c r="UWB433" s="24"/>
      <c r="UWC433" s="24"/>
      <c r="UWD433" s="24"/>
      <c r="UWE433" s="24"/>
      <c r="UWF433" s="24"/>
      <c r="UWG433" s="24"/>
      <c r="UWH433" s="24"/>
      <c r="UWI433" s="24"/>
      <c r="UWJ433" s="24"/>
      <c r="UWN433" s="3"/>
      <c r="UWO433" s="31"/>
      <c r="UWP433" s="5"/>
      <c r="UWQ433" s="9"/>
      <c r="UWT433" s="2"/>
      <c r="UWW433" s="24"/>
      <c r="UWX433" s="24"/>
      <c r="UWY433" s="31"/>
      <c r="UWZ433" s="24"/>
      <c r="UXA433" s="24"/>
      <c r="UXB433" s="24"/>
      <c r="UXC433" s="24"/>
      <c r="UXD433" s="24"/>
      <c r="UXE433" s="24"/>
      <c r="UXF433" s="24"/>
      <c r="UXG433" s="24"/>
      <c r="UXH433" s="24"/>
      <c r="UXI433" s="24"/>
      <c r="UXJ433" s="24"/>
      <c r="UXK433" s="24"/>
      <c r="UXL433" s="24"/>
      <c r="UXM433" s="24"/>
      <c r="UXN433" s="24"/>
      <c r="UXR433" s="3"/>
      <c r="UXS433" s="31"/>
      <c r="UXT433" s="5"/>
      <c r="UXU433" s="9"/>
      <c r="UXX433" s="2"/>
      <c r="UYA433" s="24"/>
      <c r="UYB433" s="24"/>
      <c r="UYC433" s="31"/>
      <c r="UYD433" s="24"/>
      <c r="UYE433" s="24"/>
      <c r="UYF433" s="24"/>
      <c r="UYG433" s="24"/>
      <c r="UYH433" s="24"/>
      <c r="UYI433" s="24"/>
      <c r="UYJ433" s="24"/>
      <c r="UYK433" s="24"/>
      <c r="UYL433" s="24"/>
      <c r="UYM433" s="24"/>
      <c r="UYN433" s="24"/>
      <c r="UYO433" s="24"/>
      <c r="UYP433" s="24"/>
      <c r="UYQ433" s="24"/>
      <c r="UYR433" s="24"/>
      <c r="UYV433" s="3"/>
      <c r="UYW433" s="31"/>
      <c r="UYX433" s="5"/>
      <c r="UYY433" s="9"/>
      <c r="UZB433" s="2"/>
      <c r="UZE433" s="24"/>
      <c r="UZF433" s="24"/>
      <c r="UZG433" s="31"/>
      <c r="UZH433" s="24"/>
      <c r="UZI433" s="24"/>
      <c r="UZJ433" s="24"/>
      <c r="UZK433" s="24"/>
      <c r="UZL433" s="24"/>
      <c r="UZM433" s="24"/>
      <c r="UZN433" s="24"/>
      <c r="UZO433" s="24"/>
      <c r="UZP433" s="24"/>
      <c r="UZQ433" s="24"/>
      <c r="UZR433" s="24"/>
      <c r="UZS433" s="24"/>
      <c r="UZT433" s="24"/>
      <c r="UZU433" s="24"/>
      <c r="UZV433" s="24"/>
      <c r="UZZ433" s="3"/>
      <c r="VAA433" s="31"/>
      <c r="VAB433" s="5"/>
      <c r="VAC433" s="9"/>
      <c r="VAF433" s="2"/>
      <c r="VAI433" s="24"/>
      <c r="VAJ433" s="24"/>
      <c r="VAK433" s="31"/>
      <c r="VAL433" s="24"/>
      <c r="VAM433" s="24"/>
      <c r="VAN433" s="24"/>
      <c r="VAO433" s="24"/>
      <c r="VAP433" s="24"/>
      <c r="VAQ433" s="24"/>
      <c r="VAR433" s="24"/>
      <c r="VAS433" s="24"/>
      <c r="VAT433" s="24"/>
      <c r="VAU433" s="24"/>
      <c r="VAV433" s="24"/>
      <c r="VAW433" s="24"/>
      <c r="VAX433" s="24"/>
      <c r="VAY433" s="24"/>
      <c r="VAZ433" s="24"/>
      <c r="VBD433" s="3"/>
      <c r="VBE433" s="31"/>
      <c r="VBF433" s="5"/>
      <c r="VBG433" s="9"/>
      <c r="VBJ433" s="2"/>
      <c r="VBM433" s="24"/>
      <c r="VBN433" s="24"/>
      <c r="VBO433" s="31"/>
      <c r="VBP433" s="24"/>
      <c r="VBQ433" s="24"/>
      <c r="VBR433" s="24"/>
      <c r="VBS433" s="24"/>
      <c r="VBT433" s="24"/>
      <c r="VBU433" s="24"/>
      <c r="VBV433" s="24"/>
      <c r="VBW433" s="24"/>
      <c r="VBX433" s="24"/>
      <c r="VBY433" s="24"/>
      <c r="VBZ433" s="24"/>
      <c r="VCA433" s="24"/>
      <c r="VCB433" s="24"/>
      <c r="VCC433" s="24"/>
      <c r="VCD433" s="24"/>
      <c r="VCH433" s="3"/>
      <c r="VCI433" s="31"/>
      <c r="VCJ433" s="5"/>
      <c r="VCK433" s="9"/>
      <c r="VCN433" s="2"/>
      <c r="VCQ433" s="24"/>
      <c r="VCR433" s="24"/>
      <c r="VCS433" s="31"/>
      <c r="VCT433" s="24"/>
      <c r="VCU433" s="24"/>
      <c r="VCV433" s="24"/>
      <c r="VCW433" s="24"/>
      <c r="VCX433" s="24"/>
      <c r="VCY433" s="24"/>
      <c r="VCZ433" s="24"/>
      <c r="VDA433" s="24"/>
      <c r="VDB433" s="24"/>
      <c r="VDC433" s="24"/>
      <c r="VDD433" s="24"/>
      <c r="VDE433" s="24"/>
      <c r="VDF433" s="24"/>
      <c r="VDG433" s="24"/>
      <c r="VDH433" s="24"/>
      <c r="VDL433" s="3"/>
      <c r="VDM433" s="31"/>
      <c r="VDN433" s="5"/>
      <c r="VDO433" s="9"/>
      <c r="VDR433" s="2"/>
      <c r="VDU433" s="24"/>
      <c r="VDV433" s="24"/>
      <c r="VDW433" s="31"/>
      <c r="VDX433" s="24"/>
      <c r="VDY433" s="24"/>
      <c r="VDZ433" s="24"/>
      <c r="VEA433" s="24"/>
      <c r="VEB433" s="24"/>
      <c r="VEC433" s="24"/>
      <c r="VED433" s="24"/>
      <c r="VEE433" s="24"/>
      <c r="VEF433" s="24"/>
      <c r="VEG433" s="24"/>
      <c r="VEH433" s="24"/>
      <c r="VEI433" s="24"/>
      <c r="VEJ433" s="24"/>
      <c r="VEK433" s="24"/>
      <c r="VEL433" s="24"/>
      <c r="VEP433" s="3"/>
      <c r="VEQ433" s="31"/>
      <c r="VER433" s="5"/>
      <c r="VES433" s="9"/>
      <c r="VEV433" s="2"/>
      <c r="VEY433" s="24"/>
      <c r="VEZ433" s="24"/>
      <c r="VFA433" s="31"/>
      <c r="VFB433" s="24"/>
      <c r="VFC433" s="24"/>
      <c r="VFD433" s="24"/>
      <c r="VFE433" s="24"/>
      <c r="VFF433" s="24"/>
      <c r="VFG433" s="24"/>
      <c r="VFH433" s="24"/>
      <c r="VFI433" s="24"/>
      <c r="VFJ433" s="24"/>
      <c r="VFK433" s="24"/>
      <c r="VFL433" s="24"/>
      <c r="VFM433" s="24"/>
      <c r="VFN433" s="24"/>
      <c r="VFO433" s="24"/>
      <c r="VFP433" s="24"/>
      <c r="VFT433" s="3"/>
      <c r="VFU433" s="31"/>
      <c r="VFV433" s="5"/>
      <c r="VFW433" s="9"/>
      <c r="VFZ433" s="2"/>
      <c r="VGC433" s="24"/>
      <c r="VGD433" s="24"/>
      <c r="VGE433" s="31"/>
      <c r="VGF433" s="24"/>
      <c r="VGG433" s="24"/>
      <c r="VGH433" s="24"/>
      <c r="VGI433" s="24"/>
      <c r="VGJ433" s="24"/>
      <c r="VGK433" s="24"/>
      <c r="VGL433" s="24"/>
      <c r="VGM433" s="24"/>
      <c r="VGN433" s="24"/>
      <c r="VGO433" s="24"/>
      <c r="VGP433" s="24"/>
      <c r="VGQ433" s="24"/>
      <c r="VGR433" s="24"/>
      <c r="VGS433" s="24"/>
      <c r="VGT433" s="24"/>
      <c r="VGX433" s="3"/>
      <c r="VGY433" s="31"/>
      <c r="VGZ433" s="5"/>
      <c r="VHA433" s="9"/>
      <c r="VHD433" s="2"/>
      <c r="VHG433" s="24"/>
      <c r="VHH433" s="24"/>
      <c r="VHI433" s="31"/>
      <c r="VHJ433" s="24"/>
      <c r="VHK433" s="24"/>
      <c r="VHL433" s="24"/>
      <c r="VHM433" s="24"/>
      <c r="VHN433" s="24"/>
      <c r="VHO433" s="24"/>
      <c r="VHP433" s="24"/>
      <c r="VHQ433" s="24"/>
      <c r="VHR433" s="24"/>
      <c r="VHS433" s="24"/>
      <c r="VHT433" s="24"/>
      <c r="VHU433" s="24"/>
      <c r="VHV433" s="24"/>
      <c r="VHW433" s="24"/>
      <c r="VHX433" s="24"/>
      <c r="VIB433" s="3"/>
      <c r="VIC433" s="31"/>
      <c r="VID433" s="5"/>
      <c r="VIE433" s="9"/>
      <c r="VIH433" s="2"/>
      <c r="VIK433" s="24"/>
      <c r="VIL433" s="24"/>
      <c r="VIM433" s="31"/>
      <c r="VIN433" s="24"/>
      <c r="VIO433" s="24"/>
      <c r="VIP433" s="24"/>
      <c r="VIQ433" s="24"/>
      <c r="VIR433" s="24"/>
      <c r="VIS433" s="24"/>
      <c r="VIT433" s="24"/>
      <c r="VIU433" s="24"/>
      <c r="VIV433" s="24"/>
      <c r="VIW433" s="24"/>
      <c r="VIX433" s="24"/>
      <c r="VIY433" s="24"/>
      <c r="VIZ433" s="24"/>
      <c r="VJA433" s="24"/>
      <c r="VJB433" s="24"/>
      <c r="VJF433" s="3"/>
      <c r="VJG433" s="31"/>
      <c r="VJH433" s="5"/>
      <c r="VJI433" s="9"/>
      <c r="VJL433" s="2"/>
      <c r="VJO433" s="24"/>
      <c r="VJP433" s="24"/>
      <c r="VJQ433" s="31"/>
      <c r="VJR433" s="24"/>
      <c r="VJS433" s="24"/>
      <c r="VJT433" s="24"/>
      <c r="VJU433" s="24"/>
      <c r="VJV433" s="24"/>
      <c r="VJW433" s="24"/>
      <c r="VJX433" s="24"/>
      <c r="VJY433" s="24"/>
      <c r="VJZ433" s="24"/>
      <c r="VKA433" s="24"/>
      <c r="VKB433" s="24"/>
      <c r="VKC433" s="24"/>
      <c r="VKD433" s="24"/>
      <c r="VKE433" s="24"/>
      <c r="VKF433" s="24"/>
      <c r="VKJ433" s="3"/>
      <c r="VKK433" s="31"/>
      <c r="VKL433" s="5"/>
      <c r="VKM433" s="9"/>
      <c r="VKP433" s="2"/>
      <c r="VKS433" s="24"/>
      <c r="VKT433" s="24"/>
      <c r="VKU433" s="31"/>
      <c r="VKV433" s="24"/>
      <c r="VKW433" s="24"/>
      <c r="VKX433" s="24"/>
      <c r="VKY433" s="24"/>
      <c r="VKZ433" s="24"/>
      <c r="VLA433" s="24"/>
      <c r="VLB433" s="24"/>
      <c r="VLC433" s="24"/>
      <c r="VLD433" s="24"/>
      <c r="VLE433" s="24"/>
      <c r="VLF433" s="24"/>
      <c r="VLG433" s="24"/>
      <c r="VLH433" s="24"/>
      <c r="VLI433" s="24"/>
      <c r="VLJ433" s="24"/>
      <c r="VLN433" s="3"/>
      <c r="VLO433" s="31"/>
      <c r="VLP433" s="5"/>
      <c r="VLQ433" s="9"/>
      <c r="VLT433" s="2"/>
      <c r="VLW433" s="24"/>
      <c r="VLX433" s="24"/>
      <c r="VLY433" s="31"/>
      <c r="VLZ433" s="24"/>
      <c r="VMA433" s="24"/>
      <c r="VMB433" s="24"/>
      <c r="VMC433" s="24"/>
      <c r="VMD433" s="24"/>
      <c r="VME433" s="24"/>
      <c r="VMF433" s="24"/>
      <c r="VMG433" s="24"/>
      <c r="VMH433" s="24"/>
      <c r="VMI433" s="24"/>
      <c r="VMJ433" s="24"/>
      <c r="VMK433" s="24"/>
      <c r="VML433" s="24"/>
      <c r="VMM433" s="24"/>
      <c r="VMN433" s="24"/>
      <c r="VMR433" s="3"/>
      <c r="VMS433" s="31"/>
      <c r="VMT433" s="5"/>
      <c r="VMU433" s="9"/>
      <c r="VMX433" s="2"/>
      <c r="VNA433" s="24"/>
      <c r="VNB433" s="24"/>
      <c r="VNC433" s="31"/>
      <c r="VND433" s="24"/>
      <c r="VNE433" s="24"/>
      <c r="VNF433" s="24"/>
      <c r="VNG433" s="24"/>
      <c r="VNH433" s="24"/>
      <c r="VNI433" s="24"/>
      <c r="VNJ433" s="24"/>
      <c r="VNK433" s="24"/>
      <c r="VNL433" s="24"/>
      <c r="VNM433" s="24"/>
      <c r="VNN433" s="24"/>
      <c r="VNO433" s="24"/>
      <c r="VNP433" s="24"/>
      <c r="VNQ433" s="24"/>
      <c r="VNR433" s="24"/>
      <c r="VNV433" s="3"/>
      <c r="VNW433" s="31"/>
      <c r="VNX433" s="5"/>
      <c r="VNY433" s="9"/>
      <c r="VOB433" s="2"/>
      <c r="VOE433" s="24"/>
      <c r="VOF433" s="24"/>
      <c r="VOG433" s="31"/>
      <c r="VOH433" s="24"/>
      <c r="VOI433" s="24"/>
      <c r="VOJ433" s="24"/>
      <c r="VOK433" s="24"/>
      <c r="VOL433" s="24"/>
      <c r="VOM433" s="24"/>
      <c r="VON433" s="24"/>
      <c r="VOO433" s="24"/>
      <c r="VOP433" s="24"/>
      <c r="VOQ433" s="24"/>
      <c r="VOR433" s="24"/>
      <c r="VOS433" s="24"/>
      <c r="VOT433" s="24"/>
      <c r="VOU433" s="24"/>
      <c r="VOV433" s="24"/>
      <c r="VOZ433" s="3"/>
      <c r="VPA433" s="31"/>
      <c r="VPB433" s="5"/>
      <c r="VPC433" s="9"/>
      <c r="VPF433" s="2"/>
      <c r="VPI433" s="24"/>
      <c r="VPJ433" s="24"/>
      <c r="VPK433" s="31"/>
      <c r="VPL433" s="24"/>
      <c r="VPM433" s="24"/>
      <c r="VPN433" s="24"/>
      <c r="VPO433" s="24"/>
      <c r="VPP433" s="24"/>
      <c r="VPQ433" s="24"/>
      <c r="VPR433" s="24"/>
      <c r="VPS433" s="24"/>
      <c r="VPT433" s="24"/>
      <c r="VPU433" s="24"/>
      <c r="VPV433" s="24"/>
      <c r="VPW433" s="24"/>
      <c r="VPX433" s="24"/>
      <c r="VPY433" s="24"/>
      <c r="VPZ433" s="24"/>
      <c r="VQD433" s="3"/>
      <c r="VQE433" s="31"/>
      <c r="VQF433" s="5"/>
      <c r="VQG433" s="9"/>
      <c r="VQJ433" s="2"/>
      <c r="VQM433" s="24"/>
      <c r="VQN433" s="24"/>
      <c r="VQO433" s="31"/>
      <c r="VQP433" s="24"/>
      <c r="VQQ433" s="24"/>
      <c r="VQR433" s="24"/>
      <c r="VQS433" s="24"/>
      <c r="VQT433" s="24"/>
      <c r="VQU433" s="24"/>
      <c r="VQV433" s="24"/>
      <c r="VQW433" s="24"/>
      <c r="VQX433" s="24"/>
      <c r="VQY433" s="24"/>
      <c r="VQZ433" s="24"/>
      <c r="VRA433" s="24"/>
      <c r="VRB433" s="24"/>
      <c r="VRC433" s="24"/>
      <c r="VRD433" s="24"/>
      <c r="VRH433" s="3"/>
      <c r="VRI433" s="31"/>
      <c r="VRJ433" s="5"/>
      <c r="VRK433" s="9"/>
      <c r="VRN433" s="2"/>
      <c r="VRQ433" s="24"/>
      <c r="VRR433" s="24"/>
      <c r="VRS433" s="31"/>
      <c r="VRT433" s="24"/>
      <c r="VRU433" s="24"/>
      <c r="VRV433" s="24"/>
      <c r="VRW433" s="24"/>
      <c r="VRX433" s="24"/>
      <c r="VRY433" s="24"/>
      <c r="VRZ433" s="24"/>
      <c r="VSA433" s="24"/>
      <c r="VSB433" s="24"/>
      <c r="VSC433" s="24"/>
      <c r="VSD433" s="24"/>
      <c r="VSE433" s="24"/>
      <c r="VSF433" s="24"/>
      <c r="VSG433" s="24"/>
      <c r="VSH433" s="24"/>
      <c r="VSL433" s="3"/>
      <c r="VSM433" s="31"/>
      <c r="VSN433" s="5"/>
      <c r="VSO433" s="9"/>
      <c r="VSR433" s="2"/>
      <c r="VSU433" s="24"/>
      <c r="VSV433" s="24"/>
      <c r="VSW433" s="31"/>
      <c r="VSX433" s="24"/>
      <c r="VSY433" s="24"/>
      <c r="VSZ433" s="24"/>
      <c r="VTA433" s="24"/>
      <c r="VTB433" s="24"/>
      <c r="VTC433" s="24"/>
      <c r="VTD433" s="24"/>
      <c r="VTE433" s="24"/>
      <c r="VTF433" s="24"/>
      <c r="VTG433" s="24"/>
      <c r="VTH433" s="24"/>
      <c r="VTI433" s="24"/>
      <c r="VTJ433" s="24"/>
      <c r="VTK433" s="24"/>
      <c r="VTL433" s="24"/>
      <c r="VTP433" s="3"/>
      <c r="VTQ433" s="31"/>
      <c r="VTR433" s="5"/>
      <c r="VTS433" s="9"/>
      <c r="VTV433" s="2"/>
      <c r="VTY433" s="24"/>
      <c r="VTZ433" s="24"/>
      <c r="VUA433" s="31"/>
      <c r="VUB433" s="24"/>
      <c r="VUC433" s="24"/>
      <c r="VUD433" s="24"/>
      <c r="VUE433" s="24"/>
      <c r="VUF433" s="24"/>
      <c r="VUG433" s="24"/>
      <c r="VUH433" s="24"/>
      <c r="VUI433" s="24"/>
      <c r="VUJ433" s="24"/>
      <c r="VUK433" s="24"/>
      <c r="VUL433" s="24"/>
      <c r="VUM433" s="24"/>
      <c r="VUN433" s="24"/>
      <c r="VUO433" s="24"/>
      <c r="VUP433" s="24"/>
      <c r="VUT433" s="3"/>
      <c r="VUU433" s="31"/>
      <c r="VUV433" s="5"/>
      <c r="VUW433" s="9"/>
      <c r="VUZ433" s="2"/>
      <c r="VVC433" s="24"/>
      <c r="VVD433" s="24"/>
      <c r="VVE433" s="31"/>
      <c r="VVF433" s="24"/>
      <c r="VVG433" s="24"/>
      <c r="VVH433" s="24"/>
      <c r="VVI433" s="24"/>
      <c r="VVJ433" s="24"/>
      <c r="VVK433" s="24"/>
      <c r="VVL433" s="24"/>
      <c r="VVM433" s="24"/>
      <c r="VVN433" s="24"/>
      <c r="VVO433" s="24"/>
      <c r="VVP433" s="24"/>
      <c r="VVQ433" s="24"/>
      <c r="VVR433" s="24"/>
      <c r="VVS433" s="24"/>
      <c r="VVT433" s="24"/>
      <c r="VVX433" s="3"/>
      <c r="VVY433" s="31"/>
      <c r="VVZ433" s="5"/>
      <c r="VWA433" s="9"/>
      <c r="VWD433" s="2"/>
      <c r="VWG433" s="24"/>
      <c r="VWH433" s="24"/>
      <c r="VWI433" s="31"/>
      <c r="VWJ433" s="24"/>
      <c r="VWK433" s="24"/>
      <c r="VWL433" s="24"/>
      <c r="VWM433" s="24"/>
      <c r="VWN433" s="24"/>
      <c r="VWO433" s="24"/>
      <c r="VWP433" s="24"/>
      <c r="VWQ433" s="24"/>
      <c r="VWR433" s="24"/>
      <c r="VWS433" s="24"/>
      <c r="VWT433" s="24"/>
      <c r="VWU433" s="24"/>
      <c r="VWV433" s="24"/>
      <c r="VWW433" s="24"/>
      <c r="VWX433" s="24"/>
      <c r="VXB433" s="3"/>
      <c r="VXC433" s="31"/>
      <c r="VXD433" s="5"/>
      <c r="VXE433" s="9"/>
      <c r="VXH433" s="2"/>
      <c r="VXK433" s="24"/>
      <c r="VXL433" s="24"/>
      <c r="VXM433" s="31"/>
      <c r="VXN433" s="24"/>
      <c r="VXO433" s="24"/>
      <c r="VXP433" s="24"/>
      <c r="VXQ433" s="24"/>
      <c r="VXR433" s="24"/>
      <c r="VXS433" s="24"/>
      <c r="VXT433" s="24"/>
      <c r="VXU433" s="24"/>
      <c r="VXV433" s="24"/>
      <c r="VXW433" s="24"/>
      <c r="VXX433" s="24"/>
      <c r="VXY433" s="24"/>
      <c r="VXZ433" s="24"/>
      <c r="VYA433" s="24"/>
      <c r="VYB433" s="24"/>
      <c r="VYF433" s="3"/>
      <c r="VYG433" s="31"/>
      <c r="VYH433" s="5"/>
      <c r="VYI433" s="9"/>
      <c r="VYL433" s="2"/>
      <c r="VYO433" s="24"/>
      <c r="VYP433" s="24"/>
      <c r="VYQ433" s="31"/>
      <c r="VYR433" s="24"/>
      <c r="VYS433" s="24"/>
      <c r="VYT433" s="24"/>
      <c r="VYU433" s="24"/>
      <c r="VYV433" s="24"/>
      <c r="VYW433" s="24"/>
      <c r="VYX433" s="24"/>
      <c r="VYY433" s="24"/>
      <c r="VYZ433" s="24"/>
      <c r="VZA433" s="24"/>
      <c r="VZB433" s="24"/>
      <c r="VZC433" s="24"/>
      <c r="VZD433" s="24"/>
      <c r="VZE433" s="24"/>
      <c r="VZF433" s="24"/>
      <c r="VZJ433" s="3"/>
      <c r="VZK433" s="31"/>
      <c r="VZL433" s="5"/>
      <c r="VZM433" s="9"/>
      <c r="VZP433" s="2"/>
      <c r="VZS433" s="24"/>
      <c r="VZT433" s="24"/>
      <c r="VZU433" s="31"/>
      <c r="VZV433" s="24"/>
      <c r="VZW433" s="24"/>
      <c r="VZX433" s="24"/>
      <c r="VZY433" s="24"/>
      <c r="VZZ433" s="24"/>
      <c r="WAA433" s="24"/>
      <c r="WAB433" s="24"/>
      <c r="WAC433" s="24"/>
      <c r="WAD433" s="24"/>
      <c r="WAE433" s="24"/>
      <c r="WAF433" s="24"/>
      <c r="WAG433" s="24"/>
      <c r="WAH433" s="24"/>
      <c r="WAI433" s="24"/>
      <c r="WAJ433" s="24"/>
      <c r="WAN433" s="3"/>
      <c r="WAO433" s="31"/>
      <c r="WAP433" s="5"/>
      <c r="WAQ433" s="9"/>
      <c r="WAT433" s="2"/>
      <c r="WAW433" s="24"/>
      <c r="WAX433" s="24"/>
      <c r="WAY433" s="31"/>
      <c r="WAZ433" s="24"/>
      <c r="WBA433" s="24"/>
      <c r="WBB433" s="24"/>
      <c r="WBC433" s="24"/>
      <c r="WBD433" s="24"/>
      <c r="WBE433" s="24"/>
      <c r="WBF433" s="24"/>
      <c r="WBG433" s="24"/>
      <c r="WBH433" s="24"/>
      <c r="WBI433" s="24"/>
      <c r="WBJ433" s="24"/>
      <c r="WBK433" s="24"/>
      <c r="WBL433" s="24"/>
      <c r="WBM433" s="24"/>
      <c r="WBN433" s="24"/>
      <c r="WBR433" s="3"/>
      <c r="WBS433" s="31"/>
      <c r="WBT433" s="5"/>
      <c r="WBU433" s="9"/>
      <c r="WBX433" s="2"/>
      <c r="WCA433" s="24"/>
      <c r="WCB433" s="24"/>
      <c r="WCC433" s="31"/>
      <c r="WCD433" s="24"/>
      <c r="WCE433" s="24"/>
      <c r="WCF433" s="24"/>
      <c r="WCG433" s="24"/>
      <c r="WCH433" s="24"/>
      <c r="WCI433" s="24"/>
      <c r="WCJ433" s="24"/>
      <c r="WCK433" s="24"/>
      <c r="WCL433" s="24"/>
      <c r="WCM433" s="24"/>
      <c r="WCN433" s="24"/>
      <c r="WCO433" s="24"/>
      <c r="WCP433" s="24"/>
      <c r="WCQ433" s="24"/>
      <c r="WCR433" s="24"/>
      <c r="WCV433" s="3"/>
      <c r="WCW433" s="31"/>
      <c r="WCX433" s="5"/>
      <c r="WCY433" s="9"/>
      <c r="WDB433" s="2"/>
      <c r="WDE433" s="24"/>
      <c r="WDF433" s="24"/>
      <c r="WDG433" s="31"/>
      <c r="WDH433" s="24"/>
      <c r="WDI433" s="24"/>
      <c r="WDJ433" s="24"/>
      <c r="WDK433" s="24"/>
      <c r="WDL433" s="24"/>
      <c r="WDM433" s="24"/>
      <c r="WDN433" s="24"/>
      <c r="WDO433" s="24"/>
      <c r="WDP433" s="24"/>
      <c r="WDQ433" s="24"/>
      <c r="WDR433" s="24"/>
      <c r="WDS433" s="24"/>
      <c r="WDT433" s="24"/>
      <c r="WDU433" s="24"/>
      <c r="WDV433" s="24"/>
      <c r="WDZ433" s="3"/>
      <c r="WEA433" s="31"/>
      <c r="WEB433" s="5"/>
      <c r="WEC433" s="9"/>
      <c r="WEF433" s="2"/>
      <c r="WEI433" s="24"/>
      <c r="WEJ433" s="24"/>
      <c r="WEK433" s="31"/>
      <c r="WEL433" s="24"/>
      <c r="WEM433" s="24"/>
      <c r="WEN433" s="24"/>
      <c r="WEO433" s="24"/>
      <c r="WEP433" s="24"/>
      <c r="WEQ433" s="24"/>
      <c r="WER433" s="24"/>
      <c r="WES433" s="24"/>
      <c r="WET433" s="24"/>
      <c r="WEU433" s="24"/>
      <c r="WEV433" s="24"/>
      <c r="WEW433" s="24"/>
      <c r="WEX433" s="24"/>
      <c r="WEY433" s="24"/>
      <c r="WEZ433" s="24"/>
      <c r="WFD433" s="3"/>
      <c r="WFE433" s="31"/>
      <c r="WFF433" s="5"/>
      <c r="WFG433" s="9"/>
      <c r="WFJ433" s="2"/>
      <c r="WFM433" s="24"/>
      <c r="WFN433" s="24"/>
      <c r="WFO433" s="31"/>
      <c r="WFP433" s="24"/>
      <c r="WFQ433" s="24"/>
      <c r="WFR433" s="24"/>
      <c r="WFS433" s="24"/>
      <c r="WFT433" s="24"/>
      <c r="WFU433" s="24"/>
      <c r="WFV433" s="24"/>
      <c r="WFW433" s="24"/>
      <c r="WFX433" s="24"/>
      <c r="WFY433" s="24"/>
      <c r="WFZ433" s="24"/>
      <c r="WGA433" s="24"/>
      <c r="WGB433" s="24"/>
      <c r="WGC433" s="24"/>
      <c r="WGD433" s="24"/>
      <c r="WGH433" s="3"/>
      <c r="WGI433" s="31"/>
      <c r="WGJ433" s="5"/>
      <c r="WGK433" s="9"/>
      <c r="WGN433" s="2"/>
      <c r="WGQ433" s="24"/>
      <c r="WGR433" s="24"/>
      <c r="WGS433" s="31"/>
      <c r="WGT433" s="24"/>
      <c r="WGU433" s="24"/>
      <c r="WGV433" s="24"/>
      <c r="WGW433" s="24"/>
      <c r="WGX433" s="24"/>
      <c r="WGY433" s="24"/>
      <c r="WGZ433" s="24"/>
      <c r="WHA433" s="24"/>
      <c r="WHB433" s="24"/>
      <c r="WHC433" s="24"/>
      <c r="WHD433" s="24"/>
      <c r="WHE433" s="24"/>
      <c r="WHF433" s="24"/>
      <c r="WHG433" s="24"/>
      <c r="WHH433" s="24"/>
      <c r="WHL433" s="3"/>
      <c r="WHM433" s="31"/>
      <c r="WHN433" s="5"/>
      <c r="WHO433" s="9"/>
      <c r="WHR433" s="2"/>
      <c r="WHU433" s="24"/>
      <c r="WHV433" s="24"/>
      <c r="WHW433" s="31"/>
      <c r="WHX433" s="24"/>
      <c r="WHY433" s="24"/>
      <c r="WHZ433" s="24"/>
      <c r="WIA433" s="24"/>
      <c r="WIB433" s="24"/>
      <c r="WIC433" s="24"/>
      <c r="WID433" s="24"/>
      <c r="WIE433" s="24"/>
      <c r="WIF433" s="24"/>
      <c r="WIG433" s="24"/>
      <c r="WIH433" s="24"/>
      <c r="WII433" s="24"/>
      <c r="WIJ433" s="24"/>
      <c r="WIK433" s="24"/>
      <c r="WIL433" s="24"/>
      <c r="WIP433" s="3"/>
      <c r="WIQ433" s="31"/>
      <c r="WIR433" s="5"/>
      <c r="WIS433" s="9"/>
      <c r="WIV433" s="2"/>
      <c r="WIY433" s="24"/>
      <c r="WIZ433" s="24"/>
      <c r="WJA433" s="31"/>
      <c r="WJB433" s="24"/>
      <c r="WJC433" s="24"/>
      <c r="WJD433" s="24"/>
      <c r="WJE433" s="24"/>
      <c r="WJF433" s="24"/>
      <c r="WJG433" s="24"/>
      <c r="WJH433" s="24"/>
      <c r="WJI433" s="24"/>
      <c r="WJJ433" s="24"/>
      <c r="WJK433" s="24"/>
      <c r="WJL433" s="24"/>
      <c r="WJM433" s="24"/>
      <c r="WJN433" s="24"/>
      <c r="WJO433" s="24"/>
      <c r="WJP433" s="24"/>
      <c r="WJT433" s="3"/>
      <c r="WJU433" s="31"/>
      <c r="WJV433" s="5"/>
      <c r="WJW433" s="9"/>
      <c r="WJZ433" s="2"/>
      <c r="WKC433" s="24"/>
      <c r="WKD433" s="24"/>
      <c r="WKE433" s="31"/>
      <c r="WKF433" s="24"/>
      <c r="WKG433" s="24"/>
      <c r="WKH433" s="24"/>
      <c r="WKI433" s="24"/>
      <c r="WKJ433" s="24"/>
      <c r="WKK433" s="24"/>
      <c r="WKL433" s="24"/>
      <c r="WKM433" s="24"/>
      <c r="WKN433" s="24"/>
      <c r="WKO433" s="24"/>
      <c r="WKP433" s="24"/>
      <c r="WKQ433" s="24"/>
      <c r="WKR433" s="24"/>
      <c r="WKS433" s="24"/>
      <c r="WKT433" s="24"/>
      <c r="WKX433" s="3"/>
      <c r="WKY433" s="31"/>
      <c r="WKZ433" s="5"/>
      <c r="WLA433" s="9"/>
      <c r="WLD433" s="2"/>
      <c r="WLG433" s="24"/>
      <c r="WLH433" s="24"/>
      <c r="WLI433" s="31"/>
      <c r="WLJ433" s="24"/>
      <c r="WLK433" s="24"/>
      <c r="WLL433" s="24"/>
      <c r="WLM433" s="24"/>
      <c r="WLN433" s="24"/>
      <c r="WLO433" s="24"/>
      <c r="WLP433" s="24"/>
      <c r="WLQ433" s="24"/>
      <c r="WLR433" s="24"/>
      <c r="WLS433" s="24"/>
      <c r="WLT433" s="24"/>
      <c r="WLU433" s="24"/>
      <c r="WLV433" s="24"/>
      <c r="WLW433" s="24"/>
      <c r="WLX433" s="24"/>
      <c r="WMB433" s="3"/>
      <c r="WMC433" s="31"/>
      <c r="WMD433" s="5"/>
      <c r="WME433" s="9"/>
      <c r="WMH433" s="2"/>
      <c r="WMK433" s="24"/>
      <c r="WML433" s="24"/>
      <c r="WMM433" s="31"/>
      <c r="WMN433" s="24"/>
      <c r="WMO433" s="24"/>
      <c r="WMP433" s="24"/>
      <c r="WMQ433" s="24"/>
      <c r="WMR433" s="24"/>
      <c r="WMS433" s="24"/>
      <c r="WMT433" s="24"/>
      <c r="WMU433" s="24"/>
      <c r="WMV433" s="24"/>
      <c r="WMW433" s="24"/>
      <c r="WMX433" s="24"/>
      <c r="WMY433" s="24"/>
      <c r="WMZ433" s="24"/>
      <c r="WNA433" s="24"/>
      <c r="WNB433" s="24"/>
      <c r="WNF433" s="3"/>
      <c r="WNG433" s="31"/>
      <c r="WNH433" s="5"/>
      <c r="WNI433" s="9"/>
      <c r="WNL433" s="2"/>
      <c r="WNO433" s="24"/>
      <c r="WNP433" s="24"/>
      <c r="WNQ433" s="31"/>
      <c r="WNR433" s="24"/>
      <c r="WNS433" s="24"/>
      <c r="WNT433" s="24"/>
      <c r="WNU433" s="24"/>
      <c r="WNV433" s="24"/>
      <c r="WNW433" s="24"/>
      <c r="WNX433" s="24"/>
      <c r="WNY433" s="24"/>
      <c r="WNZ433" s="24"/>
      <c r="WOA433" s="24"/>
      <c r="WOB433" s="24"/>
      <c r="WOC433" s="24"/>
      <c r="WOD433" s="24"/>
      <c r="WOE433" s="24"/>
      <c r="WOF433" s="24"/>
      <c r="WOJ433" s="3"/>
      <c r="WOK433" s="31"/>
      <c r="WOL433" s="5"/>
      <c r="WOM433" s="9"/>
      <c r="WOP433" s="2"/>
      <c r="WOS433" s="24"/>
      <c r="WOT433" s="24"/>
      <c r="WOU433" s="31"/>
      <c r="WOV433" s="24"/>
      <c r="WOW433" s="24"/>
      <c r="WOX433" s="24"/>
      <c r="WOY433" s="24"/>
      <c r="WOZ433" s="24"/>
      <c r="WPA433" s="24"/>
      <c r="WPB433" s="24"/>
      <c r="WPC433" s="24"/>
      <c r="WPD433" s="24"/>
      <c r="WPE433" s="24"/>
      <c r="WPF433" s="24"/>
      <c r="WPG433" s="24"/>
      <c r="WPH433" s="24"/>
      <c r="WPI433" s="24"/>
      <c r="WPJ433" s="24"/>
      <c r="WPN433" s="3"/>
      <c r="WPO433" s="31"/>
      <c r="WPP433" s="5"/>
      <c r="WPQ433" s="9"/>
      <c r="WPT433" s="2"/>
      <c r="WPW433" s="24"/>
      <c r="WPX433" s="24"/>
      <c r="WPY433" s="31"/>
      <c r="WPZ433" s="24"/>
      <c r="WQA433" s="24"/>
      <c r="WQB433" s="24"/>
      <c r="WQC433" s="24"/>
      <c r="WQD433" s="24"/>
      <c r="WQE433" s="24"/>
      <c r="WQF433" s="24"/>
      <c r="WQG433" s="24"/>
      <c r="WQH433" s="24"/>
      <c r="WQI433" s="24"/>
      <c r="WQJ433" s="24"/>
      <c r="WQK433" s="24"/>
      <c r="WQL433" s="24"/>
      <c r="WQM433" s="24"/>
      <c r="WQN433" s="24"/>
      <c r="WQR433" s="3"/>
      <c r="WQS433" s="31"/>
      <c r="WQT433" s="5"/>
      <c r="WQU433" s="9"/>
      <c r="WQX433" s="2"/>
      <c r="WRA433" s="24"/>
      <c r="WRB433" s="24"/>
      <c r="WRC433" s="31"/>
      <c r="WRD433" s="24"/>
      <c r="WRE433" s="24"/>
      <c r="WRF433" s="24"/>
      <c r="WRG433" s="24"/>
      <c r="WRH433" s="24"/>
      <c r="WRI433" s="24"/>
      <c r="WRJ433" s="24"/>
      <c r="WRK433" s="24"/>
      <c r="WRL433" s="24"/>
      <c r="WRM433" s="24"/>
      <c r="WRN433" s="24"/>
      <c r="WRO433" s="24"/>
      <c r="WRP433" s="24"/>
      <c r="WRQ433" s="24"/>
      <c r="WRR433" s="24"/>
      <c r="WRV433" s="3"/>
      <c r="WRW433" s="31"/>
      <c r="WRX433" s="5"/>
      <c r="WRY433" s="9"/>
      <c r="WSB433" s="2"/>
      <c r="WSE433" s="24"/>
      <c r="WSF433" s="24"/>
      <c r="WSG433" s="31"/>
      <c r="WSH433" s="24"/>
      <c r="WSI433" s="24"/>
      <c r="WSJ433" s="24"/>
      <c r="WSK433" s="24"/>
      <c r="WSL433" s="24"/>
      <c r="WSM433" s="24"/>
      <c r="WSN433" s="24"/>
      <c r="WSO433" s="24"/>
      <c r="WSP433" s="24"/>
      <c r="WSQ433" s="24"/>
      <c r="WSR433" s="24"/>
      <c r="WSS433" s="24"/>
      <c r="WST433" s="24"/>
      <c r="WSU433" s="24"/>
      <c r="WSV433" s="24"/>
      <c r="WSZ433" s="3"/>
      <c r="WTA433" s="31"/>
      <c r="WTB433" s="5"/>
      <c r="WTC433" s="9"/>
      <c r="WTF433" s="2"/>
      <c r="WTI433" s="24"/>
      <c r="WTJ433" s="24"/>
      <c r="WTK433" s="31"/>
      <c r="WTL433" s="24"/>
      <c r="WTM433" s="24"/>
      <c r="WTN433" s="24"/>
      <c r="WTO433" s="24"/>
      <c r="WTP433" s="24"/>
      <c r="WTQ433" s="24"/>
      <c r="WTR433" s="24"/>
      <c r="WTS433" s="24"/>
      <c r="WTT433" s="24"/>
      <c r="WTU433" s="24"/>
      <c r="WTV433" s="24"/>
      <c r="WTW433" s="24"/>
      <c r="WTX433" s="24"/>
      <c r="WTY433" s="24"/>
      <c r="WTZ433" s="24"/>
      <c r="WUD433" s="3"/>
      <c r="WUE433" s="31"/>
      <c r="WUF433" s="5"/>
      <c r="WUG433" s="9"/>
      <c r="WUJ433" s="2"/>
      <c r="WUM433" s="24"/>
      <c r="WUN433" s="24"/>
      <c r="WUO433" s="31"/>
      <c r="WUP433" s="24"/>
      <c r="WUQ433" s="24"/>
      <c r="WUR433" s="24"/>
      <c r="WUS433" s="24"/>
      <c r="WUT433" s="24"/>
      <c r="WUU433" s="24"/>
      <c r="WUV433" s="24"/>
      <c r="WUW433" s="24"/>
      <c r="WUX433" s="24"/>
      <c r="WUY433" s="24"/>
      <c r="WUZ433" s="24"/>
      <c r="WVA433" s="24"/>
      <c r="WVB433" s="24"/>
      <c r="WVC433" s="24"/>
      <c r="WVD433" s="24"/>
      <c r="WVH433" s="3"/>
      <c r="WVI433" s="31"/>
      <c r="WVJ433" s="5"/>
      <c r="WVK433" s="9"/>
      <c r="WVN433" s="2"/>
      <c r="WVQ433" s="24"/>
      <c r="WVR433" s="24"/>
      <c r="WVS433" s="31"/>
      <c r="WVT433" s="24"/>
      <c r="WVU433" s="24"/>
      <c r="WVV433" s="24"/>
      <c r="WVW433" s="24"/>
      <c r="WVX433" s="24"/>
      <c r="WVY433" s="24"/>
      <c r="WVZ433" s="24"/>
      <c r="WWA433" s="24"/>
      <c r="WWB433" s="24"/>
      <c r="WWC433" s="24"/>
      <c r="WWD433" s="24"/>
      <c r="WWE433" s="24"/>
      <c r="WWF433" s="24"/>
      <c r="WWG433" s="24"/>
      <c r="WWH433" s="24"/>
      <c r="WWL433" s="3"/>
      <c r="WWM433" s="31"/>
      <c r="WWN433" s="5"/>
      <c r="WWO433" s="9"/>
      <c r="WWR433" s="2"/>
      <c r="WWU433" s="24"/>
      <c r="WWV433" s="24"/>
      <c r="WWW433" s="31"/>
      <c r="WWX433" s="24"/>
      <c r="WWY433" s="24"/>
      <c r="WWZ433" s="24"/>
      <c r="WXA433" s="24"/>
      <c r="WXB433" s="24"/>
      <c r="WXC433" s="24"/>
      <c r="WXD433" s="24"/>
      <c r="WXE433" s="24"/>
      <c r="WXF433" s="24"/>
      <c r="WXG433" s="24"/>
      <c r="WXH433" s="24"/>
      <c r="WXI433" s="24"/>
      <c r="WXJ433" s="24"/>
      <c r="WXK433" s="24"/>
      <c r="WXL433" s="24"/>
      <c r="WXP433" s="3"/>
      <c r="WXQ433" s="31"/>
      <c r="WXR433" s="5"/>
      <c r="WXS433" s="9"/>
      <c r="WXV433" s="2"/>
      <c r="WXY433" s="24"/>
      <c r="WXZ433" s="24"/>
      <c r="WYA433" s="31"/>
      <c r="WYB433" s="24"/>
      <c r="WYC433" s="24"/>
      <c r="WYD433" s="24"/>
      <c r="WYE433" s="24"/>
      <c r="WYF433" s="24"/>
      <c r="WYG433" s="24"/>
      <c r="WYH433" s="24"/>
      <c r="WYI433" s="24"/>
      <c r="WYJ433" s="24"/>
      <c r="WYK433" s="24"/>
      <c r="WYL433" s="24"/>
      <c r="WYM433" s="24"/>
      <c r="WYN433" s="24"/>
      <c r="WYO433" s="24"/>
      <c r="WYP433" s="24"/>
      <c r="WYT433" s="3"/>
      <c r="WYU433" s="31"/>
      <c r="WYV433" s="5"/>
      <c r="WYW433" s="9"/>
      <c r="WYZ433" s="2"/>
      <c r="WZC433" s="24"/>
      <c r="WZD433" s="24"/>
      <c r="WZE433" s="31"/>
      <c r="WZF433" s="24"/>
      <c r="WZG433" s="24"/>
      <c r="WZH433" s="24"/>
      <c r="WZI433" s="24"/>
      <c r="WZJ433" s="24"/>
      <c r="WZK433" s="24"/>
      <c r="WZL433" s="24"/>
      <c r="WZM433" s="24"/>
      <c r="WZN433" s="24"/>
      <c r="WZO433" s="24"/>
      <c r="WZP433" s="24"/>
      <c r="WZQ433" s="24"/>
      <c r="WZR433" s="24"/>
      <c r="WZS433" s="24"/>
      <c r="WZT433" s="24"/>
      <c r="WZX433" s="3"/>
      <c r="WZY433" s="31"/>
      <c r="WZZ433" s="5"/>
      <c r="XAA433" s="9"/>
      <c r="XAD433" s="2"/>
      <c r="XAG433" s="24"/>
      <c r="XAH433" s="24"/>
      <c r="XAI433" s="31"/>
      <c r="XAJ433" s="24"/>
      <c r="XAK433" s="24"/>
      <c r="XAL433" s="24"/>
      <c r="XAM433" s="24"/>
      <c r="XAN433" s="24"/>
      <c r="XAO433" s="24"/>
      <c r="XAP433" s="24"/>
      <c r="XAQ433" s="24"/>
      <c r="XAR433" s="24"/>
      <c r="XAS433" s="24"/>
      <c r="XAT433" s="24"/>
      <c r="XAU433" s="24"/>
      <c r="XAV433" s="24"/>
      <c r="XAW433" s="24"/>
      <c r="XAX433" s="24"/>
      <c r="XBB433" s="3"/>
      <c r="XBC433" s="31"/>
      <c r="XBD433" s="5"/>
      <c r="XBE433" s="9"/>
      <c r="XBH433" s="2"/>
      <c r="XBK433" s="24"/>
      <c r="XBL433" s="24"/>
      <c r="XBM433" s="31"/>
      <c r="XBN433" s="24"/>
      <c r="XBO433" s="24"/>
      <c r="XBP433" s="24"/>
      <c r="XBQ433" s="24"/>
      <c r="XBR433" s="24"/>
      <c r="XBS433" s="24"/>
      <c r="XBT433" s="24"/>
      <c r="XBU433" s="24"/>
      <c r="XBV433" s="24"/>
      <c r="XBW433" s="24"/>
      <c r="XBX433" s="24"/>
      <c r="XBY433" s="24"/>
      <c r="XBZ433" s="24"/>
      <c r="XCA433" s="24"/>
      <c r="XCB433" s="24"/>
      <c r="XCF433" s="3"/>
      <c r="XCG433" s="31"/>
      <c r="XCH433" s="5"/>
      <c r="XCI433" s="9"/>
      <c r="XCL433" s="2"/>
      <c r="XCO433" s="24"/>
      <c r="XCP433" s="24"/>
      <c r="XCQ433" s="31"/>
      <c r="XCR433" s="24"/>
      <c r="XCS433" s="24"/>
      <c r="XCT433" s="24"/>
      <c r="XCU433" s="24"/>
      <c r="XCV433" s="24"/>
      <c r="XCW433" s="24"/>
      <c r="XCX433" s="24"/>
      <c r="XCY433" s="24"/>
      <c r="XCZ433" s="24"/>
      <c r="XDA433" s="24"/>
      <c r="XDB433" s="24"/>
      <c r="XDC433" s="24"/>
      <c r="XDD433" s="24"/>
      <c r="XDE433" s="24"/>
      <c r="XDF433" s="24"/>
      <c r="XDJ433" s="3"/>
      <c r="XDK433" s="31"/>
      <c r="XDL433" s="5"/>
      <c r="XDM433" s="9"/>
      <c r="XDP433" s="2"/>
      <c r="XDS433" s="24"/>
      <c r="XDT433" s="24"/>
      <c r="XDU433" s="31"/>
      <c r="XDV433" s="24"/>
      <c r="XDW433" s="24"/>
      <c r="XDX433" s="24"/>
      <c r="XDY433" s="24"/>
      <c r="XDZ433" s="24"/>
      <c r="XEA433" s="24"/>
      <c r="XEB433" s="24"/>
      <c r="XEC433" s="24"/>
      <c r="XED433" s="24"/>
      <c r="XEE433" s="24"/>
      <c r="XEF433" s="24"/>
      <c r="XEG433" s="24"/>
      <c r="XEH433" s="24"/>
      <c r="XEI433" s="24"/>
      <c r="XEJ433" s="24"/>
      <c r="XEN433" s="3"/>
      <c r="XEO433" s="31"/>
      <c r="XEP433" s="5"/>
      <c r="XEQ433" s="9"/>
    </row>
    <row r="434" spans="1:4094 4098:6144 6147:11264 11268:13311 13314:14334 14337:16371" ht="15" hidden="1" customHeight="1" outlineLevel="1" x14ac:dyDescent="0.2">
      <c r="A434" s="3">
        <v>44680</v>
      </c>
      <c r="B434" s="19">
        <v>1500</v>
      </c>
      <c r="C434" s="5" t="s">
        <v>309</v>
      </c>
      <c r="D434" s="9" t="s">
        <v>2140</v>
      </c>
      <c r="E434"/>
      <c r="G434" s="2">
        <f>B434</f>
        <v>1500</v>
      </c>
      <c r="Z434" s="20">
        <f t="shared" ref="Z434:Z465" si="22">SUM(E434:Y434)</f>
        <v>1500</v>
      </c>
      <c r="AA434" s="20" t="str">
        <f t="shared" si="20"/>
        <v>446801500</v>
      </c>
      <c r="AB434" t="s">
        <v>2212</v>
      </c>
      <c r="AC434" t="s">
        <v>2244</v>
      </c>
      <c r="AD434" t="s">
        <v>2209</v>
      </c>
    </row>
    <row r="435" spans="1:4094 4098:6144 6147:11264 11268:13311 13314:14334 14337:16371" ht="15" hidden="1" customHeight="1" outlineLevel="1" x14ac:dyDescent="0.2">
      <c r="A435" s="3">
        <v>44680</v>
      </c>
      <c r="B435" s="19">
        <v>1693.76</v>
      </c>
      <c r="C435" s="5" t="s">
        <v>1270</v>
      </c>
      <c r="D435" s="9" t="s">
        <v>432</v>
      </c>
      <c r="E435"/>
      <c r="F435" s="20">
        <f>B435</f>
        <v>1693.76</v>
      </c>
      <c r="Z435" s="20">
        <f t="shared" si="22"/>
        <v>1693.76</v>
      </c>
      <c r="AA435" s="20" t="str">
        <f t="shared" si="20"/>
        <v>446801693,76</v>
      </c>
      <c r="AB435" t="s">
        <v>2208</v>
      </c>
      <c r="AC435" t="s">
        <v>2245</v>
      </c>
      <c r="AD435" t="s">
        <v>2263</v>
      </c>
    </row>
    <row r="436" spans="1:4094 4098:6144 6147:11264 11268:13311 13314:14334 14337:16371" ht="15" hidden="1" customHeight="1" outlineLevel="1" x14ac:dyDescent="0.2">
      <c r="A436" s="3">
        <v>44680</v>
      </c>
      <c r="B436" s="19">
        <v>25000</v>
      </c>
      <c r="C436" s="5" t="s">
        <v>327</v>
      </c>
      <c r="D436" s="9" t="s">
        <v>1504</v>
      </c>
      <c r="E436"/>
      <c r="O436" s="19">
        <v>25000</v>
      </c>
      <c r="Z436" s="20">
        <f t="shared" si="22"/>
        <v>25000</v>
      </c>
      <c r="AA436" s="20" t="str">
        <f t="shared" si="20"/>
        <v>4468025000</v>
      </c>
      <c r="AB436" t="s">
        <v>2213</v>
      </c>
      <c r="AC436" t="s">
        <v>2248</v>
      </c>
      <c r="AD436" t="s">
        <v>2213</v>
      </c>
    </row>
    <row r="437" spans="1:4094 4098:6144 6147:11264 11268:13311 13314:14334 14337:16371" ht="15" hidden="1" customHeight="1" outlineLevel="1" x14ac:dyDescent="0.2">
      <c r="A437" s="3">
        <v>44680</v>
      </c>
      <c r="B437" s="19">
        <v>1338.5</v>
      </c>
      <c r="C437" s="5" t="s">
        <v>1270</v>
      </c>
      <c r="D437" s="9" t="s">
        <v>432</v>
      </c>
      <c r="E437" s="2"/>
      <c r="F437" s="20">
        <f>B437</f>
        <v>1338.5</v>
      </c>
      <c r="Z437" s="20">
        <f t="shared" si="22"/>
        <v>1338.5</v>
      </c>
      <c r="AA437" s="20" t="str">
        <f t="shared" si="20"/>
        <v>446801338,5</v>
      </c>
      <c r="AB437" t="s">
        <v>2208</v>
      </c>
      <c r="AC437" t="s">
        <v>2245</v>
      </c>
      <c r="AD437" t="s">
        <v>2263</v>
      </c>
    </row>
    <row r="438" spans="1:4094 4098:6144 6147:11264 11268:13311 13314:14334 14337:16371" ht="15" hidden="1" customHeight="1" outlineLevel="1" x14ac:dyDescent="0.2">
      <c r="A438" s="3">
        <v>44680</v>
      </c>
      <c r="B438" s="19">
        <v>262.56</v>
      </c>
      <c r="C438" s="5" t="s">
        <v>7</v>
      </c>
      <c r="D438" s="9" t="s">
        <v>1280</v>
      </c>
      <c r="E438" s="19">
        <v>262.56</v>
      </c>
      <c r="Z438" s="20">
        <f t="shared" si="22"/>
        <v>262.56</v>
      </c>
      <c r="AA438" s="20" t="str">
        <f t="shared" si="20"/>
        <v>44680262,56</v>
      </c>
      <c r="AB438" t="s">
        <v>2204</v>
      </c>
      <c r="AC438" t="s">
        <v>2245</v>
      </c>
      <c r="AD438" t="s">
        <v>2262</v>
      </c>
    </row>
    <row r="439" spans="1:4094 4098:6144 6147:11264 11268:13311 13314:14334 14337:16371" ht="15" hidden="1" customHeight="1" outlineLevel="1" x14ac:dyDescent="0.2">
      <c r="A439" s="3">
        <v>44679</v>
      </c>
      <c r="B439" s="19">
        <v>35000</v>
      </c>
      <c r="C439" s="5" t="s">
        <v>306</v>
      </c>
      <c r="D439" s="9" t="s">
        <v>1505</v>
      </c>
      <c r="E439"/>
      <c r="O439" s="19">
        <v>35000</v>
      </c>
      <c r="Z439" s="20">
        <f t="shared" si="22"/>
        <v>35000</v>
      </c>
      <c r="AA439" s="20" t="str">
        <f t="shared" si="20"/>
        <v>4467935000</v>
      </c>
      <c r="AB439" t="s">
        <v>2213</v>
      </c>
      <c r="AC439" t="s">
        <v>2248</v>
      </c>
      <c r="AD439" t="s">
        <v>2213</v>
      </c>
    </row>
    <row r="440" spans="1:4094 4098:6144 6147:11264 11268:13311 13314:14334 14337:16371" ht="15" hidden="1" customHeight="1" outlineLevel="1" x14ac:dyDescent="0.2">
      <c r="A440" s="3">
        <v>44676</v>
      </c>
      <c r="B440" s="19">
        <v>75000</v>
      </c>
      <c r="C440" s="5" t="s">
        <v>28</v>
      </c>
      <c r="D440" s="9" t="s">
        <v>1506</v>
      </c>
      <c r="E440"/>
      <c r="V440" s="19">
        <v>75000</v>
      </c>
      <c r="Z440" s="20">
        <f t="shared" si="22"/>
        <v>75000</v>
      </c>
      <c r="AA440" s="20" t="str">
        <f t="shared" si="20"/>
        <v>4467675000</v>
      </c>
      <c r="AB440" t="s">
        <v>2236</v>
      </c>
      <c r="AC440" t="s">
        <v>2248</v>
      </c>
      <c r="AD440" t="s">
        <v>2236</v>
      </c>
    </row>
    <row r="441" spans="1:4094 4098:6144 6147:11264 11268:13311 13314:14334 14337:16371" ht="15" hidden="1" customHeight="1" outlineLevel="1" x14ac:dyDescent="0.2">
      <c r="A441" s="3">
        <v>44673</v>
      </c>
      <c r="B441" s="19">
        <v>5000</v>
      </c>
      <c r="C441" s="5" t="s">
        <v>47</v>
      </c>
      <c r="D441" s="9" t="s">
        <v>1507</v>
      </c>
      <c r="E441"/>
      <c r="P441" s="19">
        <v>5000</v>
      </c>
      <c r="Q441" s="19"/>
      <c r="Z441" s="20">
        <f t="shared" si="22"/>
        <v>5000</v>
      </c>
      <c r="AA441" s="20" t="str">
        <f t="shared" si="20"/>
        <v>446735000</v>
      </c>
      <c r="AB441" t="s">
        <v>2224</v>
      </c>
      <c r="AC441" t="s">
        <v>2248</v>
      </c>
      <c r="AD441" t="s">
        <v>2427</v>
      </c>
    </row>
    <row r="442" spans="1:4094 4098:6144 6147:11264 11268:13311 13314:14334 14337:16371" ht="15" hidden="1" customHeight="1" outlineLevel="1" x14ac:dyDescent="0.2">
      <c r="A442" s="3">
        <v>44673</v>
      </c>
      <c r="B442" s="19">
        <v>900</v>
      </c>
      <c r="C442" s="5" t="s">
        <v>437</v>
      </c>
      <c r="D442" s="9" t="s">
        <v>1508</v>
      </c>
      <c r="E442"/>
      <c r="G442" s="4">
        <v>900</v>
      </c>
      <c r="Z442" s="20">
        <f t="shared" si="22"/>
        <v>900</v>
      </c>
      <c r="AA442" s="20" t="str">
        <f t="shared" si="20"/>
        <v>44673900</v>
      </c>
      <c r="AB442" t="s">
        <v>2232</v>
      </c>
      <c r="AC442" t="s">
        <v>2244</v>
      </c>
      <c r="AD442" t="s">
        <v>2209</v>
      </c>
    </row>
    <row r="443" spans="1:4094 4098:6144 6147:11264 11268:13311 13314:14334 14337:16371" ht="15" hidden="1" customHeight="1" outlineLevel="1" x14ac:dyDescent="0.2">
      <c r="A443" s="3">
        <v>44673</v>
      </c>
      <c r="B443" s="19">
        <v>4200</v>
      </c>
      <c r="C443" s="5" t="s">
        <v>4</v>
      </c>
      <c r="D443" s="9" t="s">
        <v>1509</v>
      </c>
      <c r="E443"/>
      <c r="I443" s="4">
        <v>4200</v>
      </c>
      <c r="Z443" s="20">
        <f t="shared" si="22"/>
        <v>4200</v>
      </c>
      <c r="AA443" s="20" t="str">
        <f t="shared" si="20"/>
        <v>446734200</v>
      </c>
      <c r="AB443" t="s">
        <v>2241</v>
      </c>
      <c r="AC443" t="s">
        <v>2246</v>
      </c>
      <c r="AD443" t="s">
        <v>2266</v>
      </c>
    </row>
    <row r="444" spans="1:4094 4098:6144 6147:11264 11268:13311 13314:14334 14337:16371" ht="15" hidden="1" customHeight="1" outlineLevel="1" x14ac:dyDescent="0.2">
      <c r="A444" s="3">
        <v>44673</v>
      </c>
      <c r="B444" s="19">
        <v>4697.3999999999996</v>
      </c>
      <c r="C444" s="5" t="s">
        <v>1268</v>
      </c>
      <c r="D444" s="9" t="s">
        <v>432</v>
      </c>
      <c r="E444"/>
      <c r="F444" s="20">
        <f>B444</f>
        <v>4697.3999999999996</v>
      </c>
      <c r="Z444" s="20">
        <f t="shared" si="22"/>
        <v>4697.3999999999996</v>
      </c>
      <c r="AA444" s="20" t="str">
        <f t="shared" si="20"/>
        <v>446734697,4</v>
      </c>
      <c r="AB444" t="s">
        <v>2208</v>
      </c>
      <c r="AC444" t="s">
        <v>2245</v>
      </c>
      <c r="AD444" t="s">
        <v>2263</v>
      </c>
    </row>
    <row r="445" spans="1:4094 4098:6144 6147:11264 11268:13311 13314:14334 14337:16371" ht="15" hidden="1" customHeight="1" outlineLevel="1" x14ac:dyDescent="0.2">
      <c r="A445" s="3">
        <v>44673</v>
      </c>
      <c r="B445" s="19">
        <v>5190.2</v>
      </c>
      <c r="C445" s="5" t="s">
        <v>1269</v>
      </c>
      <c r="D445" s="9" t="s">
        <v>432</v>
      </c>
      <c r="E445"/>
      <c r="F445" s="20">
        <f>B445</f>
        <v>5190.2</v>
      </c>
      <c r="Z445" s="20">
        <f t="shared" si="22"/>
        <v>5190.2</v>
      </c>
      <c r="AA445" s="20" t="str">
        <f t="shared" si="20"/>
        <v>446735190,2</v>
      </c>
      <c r="AB445" t="s">
        <v>2208</v>
      </c>
      <c r="AC445" t="s">
        <v>2245</v>
      </c>
      <c r="AD445" t="s">
        <v>2263</v>
      </c>
    </row>
    <row r="446" spans="1:4094 4098:6144 6147:11264 11268:13311 13314:14334 14337:16371" ht="15" hidden="1" customHeight="1" outlineLevel="1" x14ac:dyDescent="0.2">
      <c r="A446" s="3">
        <v>44670</v>
      </c>
      <c r="B446" s="19">
        <v>1803.71</v>
      </c>
      <c r="C446" s="5" t="s">
        <v>441</v>
      </c>
      <c r="D446" s="9" t="s">
        <v>432</v>
      </c>
      <c r="E446"/>
      <c r="F446" s="20">
        <f>B446</f>
        <v>1803.71</v>
      </c>
      <c r="Z446" s="20">
        <f t="shared" si="22"/>
        <v>1803.71</v>
      </c>
      <c r="AA446" s="20" t="str">
        <f t="shared" si="20"/>
        <v>446701803,71</v>
      </c>
      <c r="AB446" t="s">
        <v>2208</v>
      </c>
      <c r="AC446" t="s">
        <v>2245</v>
      </c>
      <c r="AD446" t="s">
        <v>2263</v>
      </c>
    </row>
    <row r="447" spans="1:4094 4098:6144 6147:11264 11268:13311 13314:14334 14337:16371" ht="15" hidden="1" customHeight="1" outlineLevel="1" x14ac:dyDescent="0.2">
      <c r="A447" s="3">
        <v>44670</v>
      </c>
      <c r="B447" s="19">
        <v>98973.31</v>
      </c>
      <c r="C447" s="5" t="s">
        <v>1225</v>
      </c>
      <c r="D447" s="9" t="s">
        <v>1510</v>
      </c>
      <c r="E447"/>
      <c r="T447" s="19">
        <v>98973.31</v>
      </c>
      <c r="Z447" s="20">
        <f t="shared" si="22"/>
        <v>98973.31</v>
      </c>
      <c r="AA447" s="20" t="str">
        <f t="shared" si="20"/>
        <v>4467098973,31</v>
      </c>
      <c r="AB447" t="s">
        <v>2235</v>
      </c>
      <c r="AC447" t="s">
        <v>2248</v>
      </c>
      <c r="AD447" t="s">
        <v>2235</v>
      </c>
    </row>
    <row r="448" spans="1:4094 4098:6144 6147:11264 11268:13311 13314:14334 14337:16371" ht="15" hidden="1" customHeight="1" outlineLevel="1" x14ac:dyDescent="0.2">
      <c r="A448" s="3">
        <v>44669</v>
      </c>
      <c r="B448" s="19">
        <v>35000</v>
      </c>
      <c r="C448" s="5" t="s">
        <v>306</v>
      </c>
      <c r="D448" s="9" t="s">
        <v>1511</v>
      </c>
      <c r="E448"/>
      <c r="O448" s="19">
        <v>35000</v>
      </c>
      <c r="Z448" s="20">
        <f t="shared" si="22"/>
        <v>35000</v>
      </c>
      <c r="AA448" s="20" t="str">
        <f t="shared" si="20"/>
        <v>4466935000</v>
      </c>
      <c r="AB448" t="s">
        <v>2213</v>
      </c>
      <c r="AC448" t="s">
        <v>2248</v>
      </c>
      <c r="AD448" t="s">
        <v>2213</v>
      </c>
    </row>
    <row r="449" spans="1:30" ht="15" hidden="1" customHeight="1" outlineLevel="1" x14ac:dyDescent="0.2">
      <c r="A449" s="3">
        <v>44669</v>
      </c>
      <c r="B449" s="19">
        <v>10000</v>
      </c>
      <c r="C449" s="5" t="s">
        <v>1211</v>
      </c>
      <c r="D449" s="9" t="s">
        <v>1512</v>
      </c>
      <c r="E449"/>
      <c r="K449" s="19">
        <v>10000</v>
      </c>
      <c r="Z449" s="20">
        <f t="shared" si="22"/>
        <v>10000</v>
      </c>
      <c r="AA449" s="20" t="str">
        <f t="shared" si="20"/>
        <v>4466910000</v>
      </c>
      <c r="AB449" t="s">
        <v>2240</v>
      </c>
      <c r="AC449" t="s">
        <v>2248</v>
      </c>
      <c r="AD449" t="s">
        <v>2267</v>
      </c>
    </row>
    <row r="450" spans="1:30" ht="15" hidden="1" customHeight="1" outlineLevel="1" x14ac:dyDescent="0.2">
      <c r="A450" s="3">
        <v>44666</v>
      </c>
      <c r="B450" s="19">
        <v>22500</v>
      </c>
      <c r="C450" s="5" t="s">
        <v>392</v>
      </c>
      <c r="D450" s="9" t="s">
        <v>444</v>
      </c>
      <c r="E450"/>
      <c r="R450" s="19">
        <v>22500</v>
      </c>
      <c r="Z450" s="20">
        <f t="shared" si="22"/>
        <v>22500</v>
      </c>
      <c r="AA450" s="20" t="str">
        <f t="shared" si="20"/>
        <v>4466622500</v>
      </c>
      <c r="AB450" t="s">
        <v>2229</v>
      </c>
      <c r="AC450" t="s">
        <v>2276</v>
      </c>
      <c r="AD450" t="s">
        <v>2276</v>
      </c>
    </row>
    <row r="451" spans="1:30" ht="15" hidden="1" customHeight="1" outlineLevel="1" x14ac:dyDescent="0.2">
      <c r="A451" s="3">
        <v>44666</v>
      </c>
      <c r="B451" s="19">
        <v>160</v>
      </c>
      <c r="C451" s="5" t="s">
        <v>7</v>
      </c>
      <c r="D451" s="9" t="s">
        <v>445</v>
      </c>
      <c r="E451" s="20">
        <f>B451</f>
        <v>160</v>
      </c>
      <c r="Z451" s="20">
        <f t="shared" si="22"/>
        <v>160</v>
      </c>
      <c r="AA451" s="20" t="str">
        <f t="shared" si="20"/>
        <v>44666160</v>
      </c>
      <c r="AB451" t="s">
        <v>2204</v>
      </c>
      <c r="AC451" t="s">
        <v>2245</v>
      </c>
      <c r="AD451" t="s">
        <v>2262</v>
      </c>
    </row>
    <row r="452" spans="1:30" ht="15" hidden="1" customHeight="1" outlineLevel="1" x14ac:dyDescent="0.2">
      <c r="A452" s="3">
        <v>44666</v>
      </c>
      <c r="B452" s="19">
        <v>30000</v>
      </c>
      <c r="C452" s="5" t="s">
        <v>309</v>
      </c>
      <c r="D452" s="9" t="s">
        <v>1513</v>
      </c>
      <c r="E452"/>
      <c r="G452" s="2">
        <f>B452</f>
        <v>30000</v>
      </c>
      <c r="Z452" s="20">
        <f t="shared" si="22"/>
        <v>30000</v>
      </c>
      <c r="AA452" s="20" t="str">
        <f t="shared" ref="AA452:AA515" si="23">A452&amp;B452</f>
        <v>4466630000</v>
      </c>
      <c r="AB452" t="s">
        <v>2209</v>
      </c>
      <c r="AC452" t="s">
        <v>2244</v>
      </c>
      <c r="AD452" t="s">
        <v>2209</v>
      </c>
    </row>
    <row r="453" spans="1:30" ht="15" hidden="1" customHeight="1" outlineLevel="1" x14ac:dyDescent="0.2">
      <c r="A453" s="3">
        <v>44666</v>
      </c>
      <c r="B453" s="19">
        <v>5100</v>
      </c>
      <c r="C453" s="5" t="s">
        <v>7</v>
      </c>
      <c r="D453" s="9" t="s">
        <v>1514</v>
      </c>
      <c r="E453"/>
      <c r="G453" s="2">
        <f>B453</f>
        <v>5100</v>
      </c>
      <c r="Z453" s="20">
        <f t="shared" si="22"/>
        <v>5100</v>
      </c>
      <c r="AA453" s="20" t="str">
        <f t="shared" si="23"/>
        <v>446665100</v>
      </c>
      <c r="AB453" t="s">
        <v>2212</v>
      </c>
      <c r="AC453" t="s">
        <v>2244</v>
      </c>
      <c r="AD453" t="s">
        <v>2209</v>
      </c>
    </row>
    <row r="454" spans="1:30" ht="15" hidden="1" customHeight="1" outlineLevel="1" x14ac:dyDescent="0.2">
      <c r="A454" s="3">
        <v>44666</v>
      </c>
      <c r="B454" s="19">
        <v>32000</v>
      </c>
      <c r="C454" s="5" t="s">
        <v>7</v>
      </c>
      <c r="D454" s="9" t="s">
        <v>2139</v>
      </c>
      <c r="E454"/>
      <c r="G454" s="4">
        <v>32000</v>
      </c>
      <c r="Z454" s="20">
        <f t="shared" si="22"/>
        <v>32000</v>
      </c>
      <c r="AA454" s="20" t="str">
        <f t="shared" si="23"/>
        <v>4466632000</v>
      </c>
      <c r="AB454" t="s">
        <v>2209</v>
      </c>
      <c r="AC454" t="s">
        <v>2244</v>
      </c>
      <c r="AD454" t="s">
        <v>2209</v>
      </c>
    </row>
    <row r="455" spans="1:30" ht="15" hidden="1" customHeight="1" outlineLevel="1" x14ac:dyDescent="0.2">
      <c r="A455" s="3">
        <v>44666</v>
      </c>
      <c r="B455" s="19">
        <v>40000</v>
      </c>
      <c r="C455" s="5" t="s">
        <v>7</v>
      </c>
      <c r="D455" s="9" t="s">
        <v>2139</v>
      </c>
      <c r="E455"/>
      <c r="G455" s="4">
        <v>40000</v>
      </c>
      <c r="Z455" s="20">
        <f t="shared" si="22"/>
        <v>40000</v>
      </c>
      <c r="AA455" s="20" t="str">
        <f t="shared" si="23"/>
        <v>4466640000</v>
      </c>
      <c r="AB455" t="s">
        <v>2209</v>
      </c>
      <c r="AC455" t="s">
        <v>2244</v>
      </c>
      <c r="AD455" t="s">
        <v>2209</v>
      </c>
    </row>
    <row r="456" spans="1:30" ht="15" hidden="1" customHeight="1" outlineLevel="1" x14ac:dyDescent="0.2">
      <c r="A456" s="3">
        <v>44666</v>
      </c>
      <c r="B456" s="19">
        <v>20.399999999999999</v>
      </c>
      <c r="C456" s="5" t="s">
        <v>7</v>
      </c>
      <c r="D456" s="9" t="s">
        <v>450</v>
      </c>
      <c r="E456" s="20">
        <f>B456</f>
        <v>20.399999999999999</v>
      </c>
      <c r="Z456" s="20">
        <f t="shared" si="22"/>
        <v>20.399999999999999</v>
      </c>
      <c r="AA456" s="20" t="str">
        <f t="shared" si="23"/>
        <v>4466620,4</v>
      </c>
      <c r="AB456" t="s">
        <v>2204</v>
      </c>
      <c r="AC456" t="s">
        <v>2245</v>
      </c>
      <c r="AD456" t="s">
        <v>2262</v>
      </c>
    </row>
    <row r="457" spans="1:30" ht="15" hidden="1" customHeight="1" outlineLevel="1" x14ac:dyDescent="0.2">
      <c r="A457" s="3">
        <v>44666</v>
      </c>
      <c r="B457" s="19">
        <v>128</v>
      </c>
      <c r="C457" s="5" t="s">
        <v>7</v>
      </c>
      <c r="D457" s="9" t="s">
        <v>451</v>
      </c>
      <c r="E457" s="20">
        <f>B457</f>
        <v>128</v>
      </c>
      <c r="Z457" s="20">
        <f t="shared" si="22"/>
        <v>128</v>
      </c>
      <c r="AA457" s="20" t="str">
        <f t="shared" si="23"/>
        <v>44666128</v>
      </c>
      <c r="AB457" t="s">
        <v>2204</v>
      </c>
      <c r="AC457" t="s">
        <v>2245</v>
      </c>
      <c r="AD457" t="s">
        <v>2262</v>
      </c>
    </row>
    <row r="458" spans="1:30" ht="15" hidden="1" customHeight="1" outlineLevel="1" x14ac:dyDescent="0.2">
      <c r="A458" s="3">
        <v>44665</v>
      </c>
      <c r="B458" s="19">
        <v>150000</v>
      </c>
      <c r="C458" s="5" t="s">
        <v>1267</v>
      </c>
      <c r="D458" s="9" t="s">
        <v>1515</v>
      </c>
      <c r="E458"/>
      <c r="M458" s="19">
        <v>150000</v>
      </c>
      <c r="Z458" s="20">
        <f t="shared" si="22"/>
        <v>150000</v>
      </c>
      <c r="AA458" s="20" t="str">
        <f t="shared" si="23"/>
        <v>44665150000</v>
      </c>
      <c r="AB458" t="s">
        <v>2202</v>
      </c>
      <c r="AC458" t="s">
        <v>2248</v>
      </c>
      <c r="AD458" t="s">
        <v>2268</v>
      </c>
    </row>
    <row r="459" spans="1:30" ht="15" hidden="1" customHeight="1" outlineLevel="1" x14ac:dyDescent="0.2">
      <c r="A459" s="3">
        <v>44664</v>
      </c>
      <c r="B459" s="19">
        <v>2500</v>
      </c>
      <c r="C459" s="5" t="s">
        <v>399</v>
      </c>
      <c r="D459" s="9" t="s">
        <v>1516</v>
      </c>
      <c r="E459"/>
      <c r="R459" s="19">
        <v>2500</v>
      </c>
      <c r="Z459" s="20">
        <f t="shared" si="22"/>
        <v>2500</v>
      </c>
      <c r="AA459" s="20" t="str">
        <f t="shared" si="23"/>
        <v>446642500</v>
      </c>
      <c r="AB459" t="s">
        <v>2281</v>
      </c>
      <c r="AC459" t="s">
        <v>2276</v>
      </c>
      <c r="AD459" t="s">
        <v>2276</v>
      </c>
    </row>
    <row r="460" spans="1:30" ht="15" hidden="1" customHeight="1" outlineLevel="1" x14ac:dyDescent="0.2">
      <c r="A460" s="3">
        <v>44664</v>
      </c>
      <c r="B460" s="19">
        <v>3600</v>
      </c>
      <c r="C460" s="5" t="s">
        <v>437</v>
      </c>
      <c r="D460" s="9" t="s">
        <v>1517</v>
      </c>
      <c r="E460"/>
      <c r="G460" s="4">
        <v>3600</v>
      </c>
      <c r="Z460" s="20">
        <f t="shared" si="22"/>
        <v>3600</v>
      </c>
      <c r="AA460" s="20" t="str">
        <f t="shared" si="23"/>
        <v>446643600</v>
      </c>
      <c r="AB460" t="s">
        <v>2232</v>
      </c>
      <c r="AC460" t="s">
        <v>2244</v>
      </c>
      <c r="AD460" t="s">
        <v>2209</v>
      </c>
    </row>
    <row r="461" spans="1:30" ht="15" hidden="1" customHeight="1" outlineLevel="1" x14ac:dyDescent="0.2">
      <c r="A461" s="3">
        <v>44664</v>
      </c>
      <c r="B461" s="19">
        <v>9432.24</v>
      </c>
      <c r="C461" s="5" t="s">
        <v>455</v>
      </c>
      <c r="D461" s="9" t="s">
        <v>1518</v>
      </c>
      <c r="E461"/>
      <c r="N461" s="19">
        <v>9432.24</v>
      </c>
      <c r="Z461" s="20">
        <f t="shared" si="22"/>
        <v>9432.24</v>
      </c>
      <c r="AA461" s="20" t="str">
        <f t="shared" si="23"/>
        <v>446649432,24</v>
      </c>
      <c r="AB461" t="s">
        <v>2233</v>
      </c>
      <c r="AC461" t="s">
        <v>2248</v>
      </c>
      <c r="AD461" t="s">
        <v>2269</v>
      </c>
    </row>
    <row r="462" spans="1:30" ht="15" hidden="1" customHeight="1" outlineLevel="1" x14ac:dyDescent="0.2">
      <c r="A462" s="3">
        <v>44664</v>
      </c>
      <c r="B462" s="19">
        <v>7000</v>
      </c>
      <c r="C462" s="5" t="s">
        <v>1211</v>
      </c>
      <c r="D462" s="9" t="s">
        <v>1519</v>
      </c>
      <c r="E462"/>
      <c r="K462" s="19">
        <v>7000</v>
      </c>
      <c r="Z462" s="20">
        <f t="shared" si="22"/>
        <v>7000</v>
      </c>
      <c r="AA462" s="20" t="str">
        <f t="shared" si="23"/>
        <v>446647000</v>
      </c>
      <c r="AB462" t="s">
        <v>2240</v>
      </c>
      <c r="AC462" t="s">
        <v>2248</v>
      </c>
      <c r="AD462" t="s">
        <v>2267</v>
      </c>
    </row>
    <row r="463" spans="1:30" ht="15" hidden="1" customHeight="1" outlineLevel="1" x14ac:dyDescent="0.2">
      <c r="A463" s="3">
        <v>44664</v>
      </c>
      <c r="B463" s="19">
        <v>3000</v>
      </c>
      <c r="C463" s="5" t="s">
        <v>458</v>
      </c>
      <c r="D463" s="9" t="s">
        <v>1520</v>
      </c>
      <c r="E463"/>
      <c r="J463" s="19">
        <v>3000</v>
      </c>
      <c r="Z463" s="20">
        <f t="shared" si="22"/>
        <v>3000</v>
      </c>
      <c r="AA463" s="20" t="str">
        <f t="shared" si="23"/>
        <v>446643000</v>
      </c>
      <c r="AB463" t="s">
        <v>2220</v>
      </c>
      <c r="AC463" t="s">
        <v>2245</v>
      </c>
      <c r="AD463" t="s">
        <v>2272</v>
      </c>
    </row>
    <row r="464" spans="1:30" ht="15" hidden="1" customHeight="1" outlineLevel="1" x14ac:dyDescent="0.2">
      <c r="A464" s="3">
        <v>44663</v>
      </c>
      <c r="B464" s="19">
        <v>14386.7</v>
      </c>
      <c r="C464" s="5" t="s">
        <v>1207</v>
      </c>
      <c r="D464" s="9" t="s">
        <v>158</v>
      </c>
      <c r="E464"/>
      <c r="F464" s="19">
        <v>14386.7</v>
      </c>
      <c r="Z464" s="20">
        <f t="shared" si="22"/>
        <v>14386.7</v>
      </c>
      <c r="AA464" s="20" t="str">
        <f t="shared" si="23"/>
        <v>4466314386,7</v>
      </c>
      <c r="AB464" t="s">
        <v>2206</v>
      </c>
      <c r="AC464" t="s">
        <v>2244</v>
      </c>
      <c r="AD464" t="s">
        <v>2209</v>
      </c>
    </row>
    <row r="465" spans="1:30" ht="15" hidden="1" customHeight="1" outlineLevel="1" x14ac:dyDescent="0.2">
      <c r="A465" s="3">
        <v>44663</v>
      </c>
      <c r="B465" s="19">
        <v>36968.5</v>
      </c>
      <c r="C465" s="5" t="s">
        <v>1207</v>
      </c>
      <c r="D465" s="9" t="s">
        <v>154</v>
      </c>
      <c r="E465"/>
      <c r="F465" s="19">
        <v>36968.5</v>
      </c>
      <c r="Z465" s="20">
        <f t="shared" si="22"/>
        <v>36968.5</v>
      </c>
      <c r="AA465" s="20" t="str">
        <f t="shared" si="23"/>
        <v>4466336968,5</v>
      </c>
      <c r="AB465" t="s">
        <v>2206</v>
      </c>
      <c r="AC465" t="s">
        <v>2244</v>
      </c>
      <c r="AD465" t="s">
        <v>2209</v>
      </c>
    </row>
    <row r="466" spans="1:30" ht="15" hidden="1" customHeight="1" outlineLevel="1" x14ac:dyDescent="0.2">
      <c r="A466" s="3">
        <v>44663</v>
      </c>
      <c r="B466" s="19">
        <v>46996.88</v>
      </c>
      <c r="C466" s="5" t="s">
        <v>24</v>
      </c>
      <c r="D466" s="9" t="s">
        <v>1521</v>
      </c>
      <c r="E466"/>
      <c r="U466" s="19">
        <v>46996.88</v>
      </c>
      <c r="Z466" s="20">
        <f t="shared" ref="Z466:Z494" si="24">SUM(E466:Y466)</f>
        <v>46996.88</v>
      </c>
      <c r="AA466" s="20" t="str">
        <f t="shared" si="23"/>
        <v>4466346996,88</v>
      </c>
      <c r="AB466" t="s">
        <v>2203</v>
      </c>
      <c r="AC466" t="s">
        <v>2248</v>
      </c>
      <c r="AD466" t="s">
        <v>2273</v>
      </c>
    </row>
    <row r="467" spans="1:30" ht="15" hidden="1" customHeight="1" outlineLevel="1" x14ac:dyDescent="0.2">
      <c r="A467" s="3">
        <v>44663</v>
      </c>
      <c r="B467" s="19">
        <v>572.69000000000005</v>
      </c>
      <c r="C467" s="5" t="s">
        <v>1222</v>
      </c>
      <c r="D467" s="9" t="s">
        <v>1304</v>
      </c>
      <c r="E467"/>
      <c r="F467" s="19">
        <v>572.69000000000005</v>
      </c>
      <c r="Z467" s="20">
        <f t="shared" si="24"/>
        <v>572.69000000000005</v>
      </c>
      <c r="AA467" s="20" t="str">
        <f t="shared" si="23"/>
        <v>44663572,69</v>
      </c>
      <c r="AB467" t="s">
        <v>2206</v>
      </c>
      <c r="AC467" t="s">
        <v>2244</v>
      </c>
      <c r="AD467" t="s">
        <v>2209</v>
      </c>
    </row>
    <row r="468" spans="1:30" ht="15" hidden="1" customHeight="1" outlineLevel="1" x14ac:dyDescent="0.2">
      <c r="A468" s="3">
        <v>44663</v>
      </c>
      <c r="B468" s="19">
        <v>3933</v>
      </c>
      <c r="C468" s="5" t="s">
        <v>461</v>
      </c>
      <c r="D468" s="9" t="s">
        <v>1522</v>
      </c>
      <c r="E468"/>
      <c r="G468" s="4">
        <v>3933</v>
      </c>
      <c r="Z468" s="20">
        <f t="shared" si="24"/>
        <v>3933</v>
      </c>
      <c r="AA468" s="20" t="str">
        <f t="shared" si="23"/>
        <v>446633933</v>
      </c>
      <c r="AB468" t="s">
        <v>2213</v>
      </c>
      <c r="AC468" t="s">
        <v>2248</v>
      </c>
      <c r="AD468" t="s">
        <v>2213</v>
      </c>
    </row>
    <row r="469" spans="1:30" ht="15" hidden="1" customHeight="1" outlineLevel="1" x14ac:dyDescent="0.2">
      <c r="A469" s="3">
        <v>44663</v>
      </c>
      <c r="B469" s="19">
        <v>8390.36</v>
      </c>
      <c r="C469" s="5" t="s">
        <v>25</v>
      </c>
      <c r="D469" s="9" t="s">
        <v>1523</v>
      </c>
      <c r="E469"/>
      <c r="K469" s="19">
        <v>8390.36</v>
      </c>
      <c r="Z469" s="20">
        <f t="shared" si="24"/>
        <v>8390.36</v>
      </c>
      <c r="AA469" s="20" t="str">
        <f t="shared" si="23"/>
        <v>446638390,36</v>
      </c>
      <c r="AB469" t="s">
        <v>2221</v>
      </c>
      <c r="AC469" t="s">
        <v>2248</v>
      </c>
      <c r="AD469" t="s">
        <v>2267</v>
      </c>
    </row>
    <row r="470" spans="1:30" ht="15" hidden="1" customHeight="1" outlineLevel="1" x14ac:dyDescent="0.2">
      <c r="A470" s="3">
        <v>44662</v>
      </c>
      <c r="B470" s="19">
        <v>36004</v>
      </c>
      <c r="C470" s="5" t="s">
        <v>309</v>
      </c>
      <c r="D470" s="9" t="s">
        <v>1524</v>
      </c>
      <c r="E470"/>
      <c r="G470" s="4">
        <v>36004</v>
      </c>
      <c r="Z470" s="20">
        <f t="shared" si="24"/>
        <v>36004</v>
      </c>
      <c r="AA470" s="20" t="str">
        <f t="shared" si="23"/>
        <v>4466236004</v>
      </c>
      <c r="AB470" t="s">
        <v>2209</v>
      </c>
      <c r="AC470" t="s">
        <v>2244</v>
      </c>
      <c r="AD470" t="s">
        <v>2209</v>
      </c>
    </row>
    <row r="471" spans="1:30" ht="15" hidden="1" customHeight="1" outlineLevel="1" x14ac:dyDescent="0.2">
      <c r="A471" s="3">
        <v>44662</v>
      </c>
      <c r="B471" s="19">
        <v>104812.71</v>
      </c>
      <c r="C471" s="5" t="s">
        <v>28</v>
      </c>
      <c r="D471" s="9" t="s">
        <v>1525</v>
      </c>
      <c r="E471"/>
      <c r="V471" s="19">
        <v>104812.71</v>
      </c>
      <c r="Z471" s="20">
        <f t="shared" si="24"/>
        <v>104812.71</v>
      </c>
      <c r="AA471" s="20" t="str">
        <f t="shared" si="23"/>
        <v>44662104812,71</v>
      </c>
      <c r="AB471" t="s">
        <v>2236</v>
      </c>
      <c r="AC471" t="s">
        <v>2248</v>
      </c>
      <c r="AD471" t="s">
        <v>2236</v>
      </c>
    </row>
    <row r="472" spans="1:30" ht="15" hidden="1" customHeight="1" outlineLevel="1" x14ac:dyDescent="0.2">
      <c r="A472" s="3">
        <v>44662</v>
      </c>
      <c r="B472" s="19">
        <v>50000</v>
      </c>
      <c r="C472" s="5" t="s">
        <v>28</v>
      </c>
      <c r="D472" s="9" t="s">
        <v>1526</v>
      </c>
      <c r="E472"/>
      <c r="V472" s="20">
        <f>B472</f>
        <v>50000</v>
      </c>
      <c r="Z472" s="20">
        <f t="shared" si="24"/>
        <v>50000</v>
      </c>
      <c r="AA472" s="20" t="str">
        <f t="shared" si="23"/>
        <v>4466250000</v>
      </c>
      <c r="AB472" t="s">
        <v>2236</v>
      </c>
      <c r="AC472" t="s">
        <v>2248</v>
      </c>
      <c r="AD472" t="s">
        <v>2236</v>
      </c>
    </row>
    <row r="473" spans="1:30" ht="15" hidden="1" customHeight="1" outlineLevel="1" x14ac:dyDescent="0.2">
      <c r="A473" s="3">
        <v>44662</v>
      </c>
      <c r="B473" s="19">
        <v>4031.36</v>
      </c>
      <c r="C473" s="5" t="s">
        <v>7</v>
      </c>
      <c r="D473" s="9" t="s">
        <v>1282</v>
      </c>
      <c r="E473"/>
      <c r="I473" s="4">
        <v>4031.36</v>
      </c>
      <c r="Z473" s="20">
        <f t="shared" si="24"/>
        <v>4031.36</v>
      </c>
      <c r="AA473" s="20" t="str">
        <f t="shared" si="23"/>
        <v>446624031,36</v>
      </c>
      <c r="AB473" t="s">
        <v>2426</v>
      </c>
      <c r="AC473" t="s">
        <v>2248</v>
      </c>
      <c r="AD473" t="s">
        <v>2427</v>
      </c>
    </row>
    <row r="474" spans="1:30" ht="15" hidden="1" customHeight="1" outlineLevel="1" x14ac:dyDescent="0.2">
      <c r="A474" s="3">
        <v>44662</v>
      </c>
      <c r="B474" s="19">
        <v>150000</v>
      </c>
      <c r="C474" s="5" t="s">
        <v>28</v>
      </c>
      <c r="D474" s="9" t="s">
        <v>1527</v>
      </c>
      <c r="E474"/>
      <c r="V474" s="19">
        <v>150000</v>
      </c>
      <c r="Z474" s="20">
        <f t="shared" si="24"/>
        <v>150000</v>
      </c>
      <c r="AA474" s="20" t="str">
        <f t="shared" si="23"/>
        <v>44662150000</v>
      </c>
      <c r="AB474" t="s">
        <v>2236</v>
      </c>
      <c r="AC474" t="s">
        <v>2248</v>
      </c>
      <c r="AD474" t="s">
        <v>2236</v>
      </c>
    </row>
    <row r="475" spans="1:30" ht="15" hidden="1" customHeight="1" outlineLevel="1" x14ac:dyDescent="0.2">
      <c r="A475" s="3">
        <v>44659</v>
      </c>
      <c r="B475" s="19">
        <v>25000</v>
      </c>
      <c r="C475" s="5" t="s">
        <v>327</v>
      </c>
      <c r="D475" s="9" t="s">
        <v>1528</v>
      </c>
      <c r="E475"/>
      <c r="O475" s="19">
        <v>25000</v>
      </c>
      <c r="Z475" s="20">
        <f t="shared" si="24"/>
        <v>25000</v>
      </c>
      <c r="AA475" s="20" t="str">
        <f t="shared" si="23"/>
        <v>4465925000</v>
      </c>
      <c r="AB475" t="s">
        <v>2213</v>
      </c>
      <c r="AC475" t="s">
        <v>2248</v>
      </c>
      <c r="AD475" t="s">
        <v>2213</v>
      </c>
    </row>
    <row r="476" spans="1:30" ht="15" hidden="1" customHeight="1" outlineLevel="1" x14ac:dyDescent="0.2">
      <c r="A476" s="3">
        <v>44659</v>
      </c>
      <c r="B476" s="19">
        <v>100000</v>
      </c>
      <c r="C476" s="5" t="s">
        <v>28</v>
      </c>
      <c r="D476" s="9" t="s">
        <v>1529</v>
      </c>
      <c r="E476"/>
      <c r="V476" s="19">
        <v>100000</v>
      </c>
      <c r="Z476" s="20">
        <f t="shared" si="24"/>
        <v>100000</v>
      </c>
      <c r="AA476" s="20" t="str">
        <f t="shared" si="23"/>
        <v>44659100000</v>
      </c>
      <c r="AB476" t="s">
        <v>2236</v>
      </c>
      <c r="AC476" t="s">
        <v>2248</v>
      </c>
      <c r="AD476" t="s">
        <v>2236</v>
      </c>
    </row>
    <row r="477" spans="1:30" ht="15" hidden="1" customHeight="1" outlineLevel="1" x14ac:dyDescent="0.2">
      <c r="A477" s="3">
        <v>44659</v>
      </c>
      <c r="B477" s="19">
        <v>9432.24</v>
      </c>
      <c r="C477" s="5" t="s">
        <v>112</v>
      </c>
      <c r="D477" s="9" t="s">
        <v>1530</v>
      </c>
      <c r="E477"/>
      <c r="N477" s="19">
        <v>9432.24</v>
      </c>
      <c r="Z477" s="20">
        <f t="shared" si="24"/>
        <v>9432.24</v>
      </c>
      <c r="AA477" s="20" t="str">
        <f t="shared" si="23"/>
        <v>446599432,24</v>
      </c>
      <c r="AB477" t="s">
        <v>2233</v>
      </c>
      <c r="AC477" t="s">
        <v>2248</v>
      </c>
      <c r="AD477" t="s">
        <v>2269</v>
      </c>
    </row>
    <row r="478" spans="1:30" ht="15" hidden="1" customHeight="1" outlineLevel="1" x14ac:dyDescent="0.2">
      <c r="A478" s="3">
        <v>44659</v>
      </c>
      <c r="B478" s="19">
        <v>40000</v>
      </c>
      <c r="C478" s="5" t="s">
        <v>32</v>
      </c>
      <c r="D478" s="9" t="s">
        <v>370</v>
      </c>
      <c r="E478"/>
      <c r="N478" s="19">
        <v>40000</v>
      </c>
      <c r="Z478" s="20">
        <f t="shared" si="24"/>
        <v>40000</v>
      </c>
      <c r="AA478" s="20" t="str">
        <f t="shared" si="23"/>
        <v>4465940000</v>
      </c>
      <c r="AB478" t="s">
        <v>2222</v>
      </c>
      <c r="AC478" t="s">
        <v>2248</v>
      </c>
      <c r="AD478" t="s">
        <v>2269</v>
      </c>
    </row>
    <row r="479" spans="1:30" ht="15" hidden="1" customHeight="1" outlineLevel="1" x14ac:dyDescent="0.2">
      <c r="A479" s="3">
        <v>44659</v>
      </c>
      <c r="B479" s="19">
        <v>10000</v>
      </c>
      <c r="C479" s="5" t="s">
        <v>1211</v>
      </c>
      <c r="D479" s="9" t="s">
        <v>1531</v>
      </c>
      <c r="E479"/>
      <c r="K479" s="19">
        <v>10000</v>
      </c>
      <c r="Z479" s="20">
        <f t="shared" si="24"/>
        <v>10000</v>
      </c>
      <c r="AA479" s="20" t="str">
        <f t="shared" si="23"/>
        <v>4465910000</v>
      </c>
      <c r="AB479" t="s">
        <v>2240</v>
      </c>
      <c r="AC479" t="s">
        <v>2248</v>
      </c>
      <c r="AD479" t="s">
        <v>2267</v>
      </c>
    </row>
    <row r="480" spans="1:30" ht="15" hidden="1" customHeight="1" outlineLevel="1" x14ac:dyDescent="0.2">
      <c r="A480" s="3">
        <v>44659</v>
      </c>
      <c r="B480" s="19">
        <v>34806.5</v>
      </c>
      <c r="C480" s="5" t="s">
        <v>1207</v>
      </c>
      <c r="D480" s="9" t="s">
        <v>473</v>
      </c>
      <c r="E480"/>
      <c r="F480" s="20">
        <f>B480</f>
        <v>34806.5</v>
      </c>
      <c r="Z480" s="20">
        <f t="shared" si="24"/>
        <v>34806.5</v>
      </c>
      <c r="AA480" s="20" t="str">
        <f t="shared" si="23"/>
        <v>4465934806,5</v>
      </c>
      <c r="AB480" t="s">
        <v>2205</v>
      </c>
      <c r="AC480" t="s">
        <v>2244</v>
      </c>
      <c r="AD480" t="s">
        <v>2209</v>
      </c>
    </row>
    <row r="481" spans="1:4094 4098:6144 6147:11264 11268:13311 13314:14334 14337:16371" ht="15" hidden="1" customHeight="1" outlineLevel="1" x14ac:dyDescent="0.2">
      <c r="A481" s="3">
        <v>44659</v>
      </c>
      <c r="B481" s="19">
        <v>2734</v>
      </c>
      <c r="C481" s="5" t="s">
        <v>1207</v>
      </c>
      <c r="D481" s="9" t="s">
        <v>474</v>
      </c>
      <c r="E481"/>
      <c r="S481" s="19">
        <v>2734</v>
      </c>
      <c r="Z481" s="20">
        <f t="shared" si="24"/>
        <v>2734</v>
      </c>
      <c r="AA481" s="20" t="str">
        <f t="shared" si="23"/>
        <v>446592734</v>
      </c>
      <c r="AB481" t="s">
        <v>2211</v>
      </c>
      <c r="AC481" t="s">
        <v>2245</v>
      </c>
      <c r="AD481" t="s">
        <v>2263</v>
      </c>
    </row>
    <row r="482" spans="1:4094 4098:6144 6147:11264 11268:13311 13314:14334 14337:16371" ht="15" hidden="1" customHeight="1" outlineLevel="1" x14ac:dyDescent="0.2">
      <c r="A482" s="3">
        <v>44658</v>
      </c>
      <c r="B482" s="19">
        <v>70000</v>
      </c>
      <c r="C482" s="5" t="s">
        <v>253</v>
      </c>
      <c r="D482" s="9" t="s">
        <v>1532</v>
      </c>
      <c r="E482"/>
      <c r="M482" s="19">
        <v>70000</v>
      </c>
      <c r="Z482" s="20">
        <f t="shared" si="24"/>
        <v>70000</v>
      </c>
      <c r="AA482" s="20" t="str">
        <f t="shared" si="23"/>
        <v>4465870000</v>
      </c>
      <c r="AB482" t="s">
        <v>2202</v>
      </c>
      <c r="AC482" t="s">
        <v>2248</v>
      </c>
      <c r="AD482" t="s">
        <v>2268</v>
      </c>
    </row>
    <row r="483" spans="1:4094 4098:6144 6147:11264 11268:13311 13314:14334 14337:16371" ht="15" hidden="1" customHeight="1" outlineLevel="1" x14ac:dyDescent="0.2">
      <c r="A483" s="3">
        <v>44656</v>
      </c>
      <c r="B483" s="19">
        <v>200</v>
      </c>
      <c r="C483" s="5" t="s">
        <v>7</v>
      </c>
      <c r="D483" s="9" t="s">
        <v>476</v>
      </c>
      <c r="E483" s="19">
        <v>200</v>
      </c>
      <c r="Z483" s="20">
        <f t="shared" si="24"/>
        <v>200</v>
      </c>
      <c r="AA483" s="20" t="str">
        <f t="shared" si="23"/>
        <v>44656200</v>
      </c>
      <c r="AB483" t="s">
        <v>2204</v>
      </c>
      <c r="AC483" t="s">
        <v>2245</v>
      </c>
      <c r="AD483" t="s">
        <v>2262</v>
      </c>
    </row>
    <row r="484" spans="1:4094 4098:6144 6147:11264 11268:13311 13314:14334 14337:16371" ht="15" hidden="1" customHeight="1" outlineLevel="1" x14ac:dyDescent="0.2">
      <c r="A484" s="3">
        <v>44656</v>
      </c>
      <c r="B484" s="19">
        <v>50000</v>
      </c>
      <c r="C484" s="6" t="s">
        <v>1211</v>
      </c>
      <c r="D484" s="9" t="s">
        <v>1533</v>
      </c>
      <c r="E484"/>
      <c r="L484" s="19">
        <v>50000</v>
      </c>
      <c r="Z484" s="20">
        <f t="shared" si="24"/>
        <v>50000</v>
      </c>
      <c r="AA484" s="20" t="str">
        <f t="shared" si="23"/>
        <v>4465650000</v>
      </c>
      <c r="AB484" t="s">
        <v>2201</v>
      </c>
      <c r="AC484" t="s">
        <v>2248</v>
      </c>
      <c r="AD484" t="s">
        <v>2265</v>
      </c>
    </row>
    <row r="485" spans="1:4094 4098:6144 6147:11264 11268:13311 13314:14334 14337:16371" ht="15" hidden="1" customHeight="1" outlineLevel="1" x14ac:dyDescent="0.2">
      <c r="A485" s="3">
        <v>44656</v>
      </c>
      <c r="B485" s="19">
        <v>50000</v>
      </c>
      <c r="C485" s="5" t="s">
        <v>32</v>
      </c>
      <c r="D485" s="9" t="s">
        <v>1534</v>
      </c>
      <c r="E485"/>
      <c r="N485" s="19">
        <v>50000</v>
      </c>
      <c r="Z485" s="20">
        <f t="shared" si="24"/>
        <v>50000</v>
      </c>
      <c r="AA485" s="20" t="str">
        <f t="shared" si="23"/>
        <v>4465650000</v>
      </c>
      <c r="AB485" t="s">
        <v>2222</v>
      </c>
      <c r="AC485" t="s">
        <v>2248</v>
      </c>
      <c r="AD485" t="s">
        <v>2269</v>
      </c>
    </row>
    <row r="486" spans="1:4094 4098:6144 6147:11264 11268:13311 13314:14334 14337:16371" ht="15" hidden="1" customHeight="1" outlineLevel="1" x14ac:dyDescent="0.2">
      <c r="A486" s="3">
        <v>44656</v>
      </c>
      <c r="B486" s="19">
        <v>50001</v>
      </c>
      <c r="C486" s="5" t="s">
        <v>7</v>
      </c>
      <c r="D486" s="9" t="s">
        <v>1535</v>
      </c>
      <c r="E486"/>
      <c r="G486" s="4">
        <v>50001</v>
      </c>
      <c r="Z486" s="20">
        <f t="shared" si="24"/>
        <v>50001</v>
      </c>
      <c r="AA486" s="20" t="str">
        <f t="shared" si="23"/>
        <v>4465650001</v>
      </c>
      <c r="AB486" t="s">
        <v>2209</v>
      </c>
      <c r="AC486" t="s">
        <v>2244</v>
      </c>
      <c r="AD486" t="s">
        <v>2209</v>
      </c>
    </row>
    <row r="487" spans="1:4094 4098:6144 6147:11264 11268:13311 13314:14334 14337:16371" ht="15" hidden="1" customHeight="1" outlineLevel="1" x14ac:dyDescent="0.2">
      <c r="A487" s="3">
        <v>44655</v>
      </c>
      <c r="B487" s="19">
        <v>15000</v>
      </c>
      <c r="C487" s="5" t="s">
        <v>32</v>
      </c>
      <c r="D487" s="9" t="s">
        <v>1534</v>
      </c>
      <c r="E487"/>
      <c r="N487" s="19">
        <v>15000</v>
      </c>
      <c r="Z487" s="20">
        <f t="shared" si="24"/>
        <v>15000</v>
      </c>
      <c r="AA487" s="20" t="str">
        <f t="shared" si="23"/>
        <v>4465515000</v>
      </c>
      <c r="AB487" t="s">
        <v>2222</v>
      </c>
      <c r="AC487" t="s">
        <v>2248</v>
      </c>
      <c r="AD487" t="s">
        <v>2269</v>
      </c>
    </row>
    <row r="488" spans="1:4094 4098:6144 6147:11264 11268:13311 13314:14334 14337:16371" ht="15" hidden="1" customHeight="1" outlineLevel="1" x14ac:dyDescent="0.2">
      <c r="A488" s="3">
        <v>44655</v>
      </c>
      <c r="B488" s="19">
        <v>38200</v>
      </c>
      <c r="C488" s="5" t="s">
        <v>480</v>
      </c>
      <c r="D488" s="9" t="s">
        <v>1536</v>
      </c>
      <c r="E488"/>
      <c r="Q488" s="19">
        <v>38200</v>
      </c>
      <c r="Z488" s="20">
        <f t="shared" si="24"/>
        <v>38200</v>
      </c>
      <c r="AA488" s="20" t="str">
        <f t="shared" si="23"/>
        <v>4465538200</v>
      </c>
      <c r="AB488" t="s">
        <v>2225</v>
      </c>
      <c r="AC488" t="s">
        <v>2225</v>
      </c>
      <c r="AD488" t="s">
        <v>2270</v>
      </c>
    </row>
    <row r="489" spans="1:4094 4098:6144 6147:11264 11268:13311 13314:14334 14337:16371" ht="15" hidden="1" customHeight="1" outlineLevel="1" x14ac:dyDescent="0.2">
      <c r="A489" s="3">
        <v>44655</v>
      </c>
      <c r="B489" s="19">
        <v>248.21</v>
      </c>
      <c r="C489" s="5" t="s">
        <v>7</v>
      </c>
      <c r="D489" s="9" t="s">
        <v>482</v>
      </c>
      <c r="E489" s="20">
        <f>B489</f>
        <v>248.21</v>
      </c>
      <c r="Z489" s="20">
        <f t="shared" si="24"/>
        <v>248.21</v>
      </c>
      <c r="AA489" s="20" t="str">
        <f t="shared" si="23"/>
        <v>44655248,21</v>
      </c>
      <c r="AB489" t="s">
        <v>2204</v>
      </c>
      <c r="AC489" t="s">
        <v>2245</v>
      </c>
      <c r="AD489" t="s">
        <v>2262</v>
      </c>
    </row>
    <row r="490" spans="1:4094 4098:6144 6147:11264 11268:13311 13314:14334 14337:16371" ht="15" hidden="1" customHeight="1" outlineLevel="1" x14ac:dyDescent="0.2">
      <c r="A490" s="3">
        <v>44655</v>
      </c>
      <c r="B490" s="19">
        <v>300</v>
      </c>
      <c r="C490" s="5" t="s">
        <v>7</v>
      </c>
      <c r="D490" s="9" t="s">
        <v>1317</v>
      </c>
      <c r="E490" s="20">
        <f>B490</f>
        <v>300</v>
      </c>
      <c r="Z490" s="20">
        <f t="shared" si="24"/>
        <v>300</v>
      </c>
      <c r="AA490" s="20" t="str">
        <f t="shared" si="23"/>
        <v>44655300</v>
      </c>
      <c r="AB490" t="s">
        <v>2204</v>
      </c>
      <c r="AC490" t="s">
        <v>2245</v>
      </c>
      <c r="AD490" t="s">
        <v>2262</v>
      </c>
    </row>
    <row r="491" spans="1:4094 4098:6144 6147:11264 11268:13311 13314:14334 14337:16371" ht="15" hidden="1" customHeight="1" outlineLevel="1" x14ac:dyDescent="0.2">
      <c r="A491" s="3">
        <v>44655</v>
      </c>
      <c r="B491" s="19">
        <v>20000</v>
      </c>
      <c r="C491" s="5" t="s">
        <v>7</v>
      </c>
      <c r="D491" s="9" t="s">
        <v>1318</v>
      </c>
      <c r="E491"/>
      <c r="I491" s="2">
        <f>B491</f>
        <v>20000</v>
      </c>
      <c r="Z491" s="20">
        <f t="shared" si="24"/>
        <v>20000</v>
      </c>
      <c r="AA491" s="20" t="str">
        <f t="shared" si="23"/>
        <v>4465520000</v>
      </c>
      <c r="AB491" t="s">
        <v>2238</v>
      </c>
      <c r="AC491" t="s">
        <v>2246</v>
      </c>
      <c r="AD491" t="s">
        <v>2266</v>
      </c>
    </row>
    <row r="492" spans="1:4094 4098:6144 6147:11264 11268:13311 13314:14334 14337:16371" ht="15" hidden="1" customHeight="1" outlineLevel="1" x14ac:dyDescent="0.2">
      <c r="A492" s="3">
        <v>44655</v>
      </c>
      <c r="B492" s="19">
        <v>62052</v>
      </c>
      <c r="C492" s="5" t="s">
        <v>7</v>
      </c>
      <c r="D492" s="9" t="s">
        <v>1537</v>
      </c>
      <c r="E492"/>
      <c r="G492" s="2">
        <f>B492</f>
        <v>62052</v>
      </c>
      <c r="Z492" s="20">
        <f t="shared" si="24"/>
        <v>62052</v>
      </c>
      <c r="AA492" s="20" t="str">
        <f t="shared" si="23"/>
        <v>4465562052</v>
      </c>
      <c r="AB492" t="s">
        <v>2209</v>
      </c>
      <c r="AC492" t="s">
        <v>2244</v>
      </c>
      <c r="AD492" t="s">
        <v>2209</v>
      </c>
    </row>
    <row r="493" spans="1:4094 4098:6144 6147:11264 11268:13311 13314:14334 14337:16371" ht="15" hidden="1" customHeight="1" outlineLevel="1" x14ac:dyDescent="0.2">
      <c r="A493" s="3">
        <v>44652</v>
      </c>
      <c r="B493" s="19">
        <v>990</v>
      </c>
      <c r="C493" s="5" t="s">
        <v>7</v>
      </c>
      <c r="D493" s="9" t="s">
        <v>1538</v>
      </c>
      <c r="E493" s="20">
        <f>B493</f>
        <v>990</v>
      </c>
      <c r="Z493" s="20">
        <f t="shared" si="24"/>
        <v>990</v>
      </c>
      <c r="AA493" s="20" t="str">
        <f t="shared" si="23"/>
        <v>44652990</v>
      </c>
      <c r="AB493" t="s">
        <v>2204</v>
      </c>
      <c r="AC493" t="s">
        <v>2245</v>
      </c>
      <c r="AD493" t="s">
        <v>2262</v>
      </c>
    </row>
    <row r="494" spans="1:4094 4098:6144 6147:11264 11268:13311 13314:14334 14337:16371" ht="15" hidden="1" customHeight="1" outlineLevel="1" x14ac:dyDescent="0.2">
      <c r="A494" s="3">
        <v>44652</v>
      </c>
      <c r="B494" s="19">
        <v>3000</v>
      </c>
      <c r="C494" s="5" t="s">
        <v>1207</v>
      </c>
      <c r="D494" s="9" t="s">
        <v>342</v>
      </c>
      <c r="E494"/>
      <c r="F494" s="20">
        <f>B494</f>
        <v>3000</v>
      </c>
      <c r="Z494" s="20">
        <f t="shared" si="24"/>
        <v>3000</v>
      </c>
      <c r="AA494" s="20" t="str">
        <f t="shared" si="23"/>
        <v>446523000</v>
      </c>
      <c r="AB494" t="s">
        <v>2208</v>
      </c>
      <c r="AC494" t="s">
        <v>2245</v>
      </c>
      <c r="AD494" t="s">
        <v>2263</v>
      </c>
    </row>
    <row r="495" spans="1:4094 4098:6144 6147:11264 11268:13311 13314:14334 14337:16371" ht="15" customHeight="1" collapsed="1" x14ac:dyDescent="0.2">
      <c r="A495" s="55"/>
      <c r="B495" s="28">
        <f>SUM(B434:B494)</f>
        <v>1649060.2299999997</v>
      </c>
      <c r="C495" s="56"/>
      <c r="D495" s="57"/>
      <c r="E495" s="41"/>
      <c r="F495" s="41"/>
      <c r="G495" s="58"/>
      <c r="H495" s="41"/>
      <c r="I495" s="41"/>
      <c r="J495" s="43"/>
      <c r="K495" s="43"/>
      <c r="L495" s="28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1"/>
      <c r="AC495" s="41"/>
      <c r="AD495" s="41"/>
      <c r="AE495" s="3"/>
      <c r="AF495" s="31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V495" s="3"/>
      <c r="AW495" s="31"/>
      <c r="AX495" s="5"/>
      <c r="AY495" s="9"/>
      <c r="BB495" s="2"/>
      <c r="BE495" s="24"/>
      <c r="BF495" s="24"/>
      <c r="BG495" s="31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Z495" s="3"/>
      <c r="CA495" s="31"/>
      <c r="CB495" s="5"/>
      <c r="CC495" s="9"/>
      <c r="CF495" s="2"/>
      <c r="CI495" s="24"/>
      <c r="CJ495" s="24"/>
      <c r="CK495" s="31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D495" s="3"/>
      <c r="DE495" s="31"/>
      <c r="DF495" s="5"/>
      <c r="DG495" s="9"/>
      <c r="DJ495" s="2"/>
      <c r="DM495" s="24"/>
      <c r="DN495" s="24"/>
      <c r="DO495" s="31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H495" s="3"/>
      <c r="EI495" s="31"/>
      <c r="EJ495" s="5"/>
      <c r="EK495" s="9"/>
      <c r="EN495" s="2"/>
      <c r="EQ495" s="24"/>
      <c r="ER495" s="24"/>
      <c r="ES495" s="31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L495" s="3"/>
      <c r="FM495" s="31"/>
      <c r="FN495" s="5"/>
      <c r="FO495" s="9"/>
      <c r="FR495" s="2"/>
      <c r="FU495" s="24"/>
      <c r="FV495" s="24"/>
      <c r="FW495" s="31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P495" s="3"/>
      <c r="GQ495" s="31"/>
      <c r="GR495" s="5"/>
      <c r="GS495" s="9"/>
      <c r="GV495" s="2"/>
      <c r="GY495" s="24"/>
      <c r="GZ495" s="24"/>
      <c r="HA495" s="31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T495" s="3"/>
      <c r="HU495" s="31"/>
      <c r="HV495" s="5"/>
      <c r="HW495" s="9"/>
      <c r="HZ495" s="2"/>
      <c r="IC495" s="24"/>
      <c r="ID495" s="24"/>
      <c r="IE495" s="31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X495" s="3"/>
      <c r="IY495" s="31"/>
      <c r="IZ495" s="5"/>
      <c r="JA495" s="9"/>
      <c r="JD495" s="2"/>
      <c r="JG495" s="24"/>
      <c r="JH495" s="24"/>
      <c r="JI495" s="31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KB495" s="3"/>
      <c r="KC495" s="31"/>
      <c r="KD495" s="5"/>
      <c r="KE495" s="9"/>
      <c r="KH495" s="2"/>
      <c r="KK495" s="24"/>
      <c r="KL495" s="24"/>
      <c r="KM495" s="31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F495" s="3"/>
      <c r="LG495" s="31"/>
      <c r="LH495" s="5"/>
      <c r="LI495" s="9"/>
      <c r="LL495" s="2"/>
      <c r="LO495" s="24"/>
      <c r="LP495" s="24"/>
      <c r="LQ495" s="31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J495" s="3"/>
      <c r="MK495" s="31"/>
      <c r="ML495" s="5"/>
      <c r="MM495" s="9"/>
      <c r="MP495" s="2"/>
      <c r="MS495" s="24"/>
      <c r="MT495" s="24"/>
      <c r="MU495" s="31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N495" s="3"/>
      <c r="NO495" s="31"/>
      <c r="NP495" s="5"/>
      <c r="NQ495" s="9"/>
      <c r="NT495" s="2"/>
      <c r="NW495" s="24"/>
      <c r="NX495" s="24"/>
      <c r="NY495" s="31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R495" s="3"/>
      <c r="OS495" s="31"/>
      <c r="OT495" s="5"/>
      <c r="OU495" s="9"/>
      <c r="OX495" s="2"/>
      <c r="PA495" s="24"/>
      <c r="PB495" s="24"/>
      <c r="PC495" s="31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V495" s="3"/>
      <c r="PW495" s="31"/>
      <c r="PX495" s="5"/>
      <c r="PY495" s="9"/>
      <c r="QB495" s="2"/>
      <c r="QE495" s="24"/>
      <c r="QF495" s="24"/>
      <c r="QG495" s="31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Z495" s="3"/>
      <c r="RA495" s="31"/>
      <c r="RB495" s="5"/>
      <c r="RC495" s="9"/>
      <c r="RF495" s="2"/>
      <c r="RI495" s="24"/>
      <c r="RJ495" s="24"/>
      <c r="RK495" s="31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D495" s="3"/>
      <c r="SE495" s="31"/>
      <c r="SF495" s="5"/>
      <c r="SG495" s="9"/>
      <c r="SJ495" s="2"/>
      <c r="SM495" s="24"/>
      <c r="SN495" s="24"/>
      <c r="SO495" s="31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H495" s="3"/>
      <c r="TI495" s="31"/>
      <c r="TJ495" s="5"/>
      <c r="TK495" s="9"/>
      <c r="TN495" s="2"/>
      <c r="TQ495" s="24"/>
      <c r="TR495" s="24"/>
      <c r="TS495" s="31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L495" s="3"/>
      <c r="UM495" s="31"/>
      <c r="UN495" s="5"/>
      <c r="UO495" s="9"/>
      <c r="UR495" s="2"/>
      <c r="UU495" s="24"/>
      <c r="UV495" s="24"/>
      <c r="UW495" s="31"/>
      <c r="UX495" s="24"/>
      <c r="UY495" s="24"/>
      <c r="UZ495" s="24"/>
      <c r="VA495" s="24"/>
      <c r="VB495" s="24"/>
      <c r="VC495" s="24"/>
      <c r="VD495" s="24"/>
      <c r="VE495" s="24"/>
      <c r="VF495" s="24"/>
      <c r="VG495" s="24"/>
      <c r="VH495" s="24"/>
      <c r="VI495" s="24"/>
      <c r="VJ495" s="24"/>
      <c r="VK495" s="24"/>
      <c r="VL495" s="24"/>
      <c r="VP495" s="3"/>
      <c r="VQ495" s="31"/>
      <c r="VR495" s="5"/>
      <c r="VS495" s="9"/>
      <c r="VV495" s="2"/>
      <c r="VY495" s="24"/>
      <c r="VZ495" s="24"/>
      <c r="WA495" s="31"/>
      <c r="WB495" s="24"/>
      <c r="WC495" s="24"/>
      <c r="WD495" s="24"/>
      <c r="WE495" s="24"/>
      <c r="WF495" s="24"/>
      <c r="WG495" s="24"/>
      <c r="WH495" s="24"/>
      <c r="WI495" s="24"/>
      <c r="WJ495" s="24"/>
      <c r="WK495" s="24"/>
      <c r="WL495" s="24"/>
      <c r="WM495" s="24"/>
      <c r="WN495" s="24"/>
      <c r="WO495" s="24"/>
      <c r="WP495" s="24"/>
      <c r="WT495" s="3"/>
      <c r="WU495" s="31"/>
      <c r="WV495" s="5"/>
      <c r="WW495" s="9"/>
      <c r="WZ495" s="2"/>
      <c r="XC495" s="24"/>
      <c r="XD495" s="24"/>
      <c r="XE495" s="31"/>
      <c r="XF495" s="24"/>
      <c r="XG495" s="24"/>
      <c r="XH495" s="24"/>
      <c r="XI495" s="24"/>
      <c r="XJ495" s="24"/>
      <c r="XK495" s="24"/>
      <c r="XL495" s="24"/>
      <c r="XM495" s="24"/>
      <c r="XN495" s="24"/>
      <c r="XO495" s="24"/>
      <c r="XP495" s="24"/>
      <c r="XQ495" s="24"/>
      <c r="XR495" s="24"/>
      <c r="XS495" s="24"/>
      <c r="XT495" s="24"/>
      <c r="XX495" s="3"/>
      <c r="XY495" s="31"/>
      <c r="XZ495" s="5"/>
      <c r="YA495" s="9"/>
      <c r="YD495" s="2"/>
      <c r="YG495" s="24"/>
      <c r="YH495" s="24"/>
      <c r="YI495" s="31"/>
      <c r="YJ495" s="24"/>
      <c r="YK495" s="24"/>
      <c r="YL495" s="24"/>
      <c r="YM495" s="24"/>
      <c r="YN495" s="24"/>
      <c r="YO495" s="24"/>
      <c r="YP495" s="24"/>
      <c r="YQ495" s="24"/>
      <c r="YR495" s="24"/>
      <c r="YS495" s="24"/>
      <c r="YT495" s="24"/>
      <c r="YU495" s="24"/>
      <c r="YV495" s="24"/>
      <c r="YW495" s="24"/>
      <c r="YX495" s="24"/>
      <c r="ZB495" s="3"/>
      <c r="ZC495" s="31"/>
      <c r="ZD495" s="5"/>
      <c r="ZE495" s="9"/>
      <c r="ZH495" s="2"/>
      <c r="ZK495" s="24"/>
      <c r="ZL495" s="24"/>
      <c r="ZM495" s="31"/>
      <c r="ZN495" s="24"/>
      <c r="ZO495" s="24"/>
      <c r="ZP495" s="24"/>
      <c r="ZQ495" s="24"/>
      <c r="ZR495" s="24"/>
      <c r="ZS495" s="24"/>
      <c r="ZT495" s="24"/>
      <c r="ZU495" s="24"/>
      <c r="ZV495" s="24"/>
      <c r="ZW495" s="24"/>
      <c r="ZX495" s="24"/>
      <c r="ZY495" s="24"/>
      <c r="ZZ495" s="24"/>
      <c r="AAA495" s="24"/>
      <c r="AAB495" s="24"/>
      <c r="AAF495" s="3"/>
      <c r="AAG495" s="31"/>
      <c r="AAH495" s="5"/>
      <c r="AAI495" s="9"/>
      <c r="AAL495" s="2"/>
      <c r="AAO495" s="24"/>
      <c r="AAP495" s="24"/>
      <c r="AAQ495" s="31"/>
      <c r="AAR495" s="24"/>
      <c r="AAS495" s="24"/>
      <c r="AAT495" s="24"/>
      <c r="AAU495" s="24"/>
      <c r="AAV495" s="24"/>
      <c r="AAW495" s="24"/>
      <c r="AAX495" s="24"/>
      <c r="AAY495" s="24"/>
      <c r="AAZ495" s="24"/>
      <c r="ABA495" s="24"/>
      <c r="ABB495" s="24"/>
      <c r="ABC495" s="24"/>
      <c r="ABD495" s="24"/>
      <c r="ABE495" s="24"/>
      <c r="ABF495" s="24"/>
      <c r="ABJ495" s="3"/>
      <c r="ABK495" s="31"/>
      <c r="ABL495" s="5"/>
      <c r="ABM495" s="9"/>
      <c r="ABP495" s="2"/>
      <c r="ABS495" s="24"/>
      <c r="ABT495" s="24"/>
      <c r="ABU495" s="31"/>
      <c r="ABV495" s="24"/>
      <c r="ABW495" s="24"/>
      <c r="ABX495" s="24"/>
      <c r="ABY495" s="24"/>
      <c r="ABZ495" s="24"/>
      <c r="ACA495" s="24"/>
      <c r="ACB495" s="24"/>
      <c r="ACC495" s="24"/>
      <c r="ACD495" s="24"/>
      <c r="ACE495" s="24"/>
      <c r="ACF495" s="24"/>
      <c r="ACG495" s="24"/>
      <c r="ACH495" s="24"/>
      <c r="ACI495" s="24"/>
      <c r="ACJ495" s="24"/>
      <c r="ACN495" s="3"/>
      <c r="ACO495" s="31"/>
      <c r="ACP495" s="5"/>
      <c r="ACQ495" s="9"/>
      <c r="ACT495" s="2"/>
      <c r="ACW495" s="24"/>
      <c r="ACX495" s="24"/>
      <c r="ACY495" s="31"/>
      <c r="ACZ495" s="24"/>
      <c r="ADA495" s="24"/>
      <c r="ADB495" s="24"/>
      <c r="ADC495" s="24"/>
      <c r="ADD495" s="24"/>
      <c r="ADE495" s="24"/>
      <c r="ADF495" s="24"/>
      <c r="ADG495" s="24"/>
      <c r="ADH495" s="24"/>
      <c r="ADI495" s="24"/>
      <c r="ADJ495" s="24"/>
      <c r="ADK495" s="24"/>
      <c r="ADL495" s="24"/>
      <c r="ADM495" s="24"/>
      <c r="ADN495" s="24"/>
      <c r="ADR495" s="3"/>
      <c r="ADS495" s="31"/>
      <c r="ADT495" s="5"/>
      <c r="ADU495" s="9"/>
      <c r="ADX495" s="2"/>
      <c r="AEA495" s="24"/>
      <c r="AEB495" s="24"/>
      <c r="AEC495" s="31"/>
      <c r="AED495" s="24"/>
      <c r="AEE495" s="24"/>
      <c r="AEF495" s="24"/>
      <c r="AEG495" s="24"/>
      <c r="AEH495" s="24"/>
      <c r="AEI495" s="24"/>
      <c r="AEJ495" s="24"/>
      <c r="AEK495" s="24"/>
      <c r="AEL495" s="24"/>
      <c r="AEM495" s="24"/>
      <c r="AEN495" s="24"/>
      <c r="AEO495" s="24"/>
      <c r="AEP495" s="24"/>
      <c r="AEQ495" s="24"/>
      <c r="AER495" s="24"/>
      <c r="AEV495" s="3"/>
      <c r="AEW495" s="31"/>
      <c r="AEX495" s="5"/>
      <c r="AEY495" s="9"/>
      <c r="AFB495" s="2"/>
      <c r="AFE495" s="24"/>
      <c r="AFF495" s="24"/>
      <c r="AFG495" s="31"/>
      <c r="AFH495" s="24"/>
      <c r="AFI495" s="24"/>
      <c r="AFJ495" s="24"/>
      <c r="AFK495" s="24"/>
      <c r="AFL495" s="24"/>
      <c r="AFM495" s="24"/>
      <c r="AFN495" s="24"/>
      <c r="AFO495" s="24"/>
      <c r="AFP495" s="24"/>
      <c r="AFQ495" s="24"/>
      <c r="AFR495" s="24"/>
      <c r="AFS495" s="24"/>
      <c r="AFT495" s="24"/>
      <c r="AFU495" s="24"/>
      <c r="AFV495" s="24"/>
      <c r="AFZ495" s="3"/>
      <c r="AGA495" s="31"/>
      <c r="AGB495" s="5"/>
      <c r="AGC495" s="9"/>
      <c r="AGF495" s="2"/>
      <c r="AGI495" s="24"/>
      <c r="AGJ495" s="24"/>
      <c r="AGK495" s="31"/>
      <c r="AGL495" s="24"/>
      <c r="AGM495" s="24"/>
      <c r="AGN495" s="24"/>
      <c r="AGO495" s="24"/>
      <c r="AGP495" s="24"/>
      <c r="AGQ495" s="24"/>
      <c r="AGR495" s="24"/>
      <c r="AGS495" s="24"/>
      <c r="AGT495" s="24"/>
      <c r="AGU495" s="24"/>
      <c r="AGV495" s="24"/>
      <c r="AGW495" s="24"/>
      <c r="AGX495" s="24"/>
      <c r="AGY495" s="24"/>
      <c r="AGZ495" s="24"/>
      <c r="AHD495" s="3"/>
      <c r="AHE495" s="31"/>
      <c r="AHF495" s="5"/>
      <c r="AHG495" s="9"/>
      <c r="AHJ495" s="2"/>
      <c r="AHM495" s="24"/>
      <c r="AHN495" s="24"/>
      <c r="AHO495" s="31"/>
      <c r="AHP495" s="24"/>
      <c r="AHQ495" s="24"/>
      <c r="AHR495" s="24"/>
      <c r="AHS495" s="24"/>
      <c r="AHT495" s="24"/>
      <c r="AHU495" s="24"/>
      <c r="AHV495" s="24"/>
      <c r="AHW495" s="24"/>
      <c r="AHX495" s="24"/>
      <c r="AHY495" s="24"/>
      <c r="AHZ495" s="24"/>
      <c r="AIA495" s="24"/>
      <c r="AIB495" s="24"/>
      <c r="AIC495" s="24"/>
      <c r="AID495" s="24"/>
      <c r="AIH495" s="3"/>
      <c r="AII495" s="31"/>
      <c r="AIJ495" s="5"/>
      <c r="AIK495" s="9"/>
      <c r="AIN495" s="2"/>
      <c r="AIQ495" s="24"/>
      <c r="AIR495" s="24"/>
      <c r="AIS495" s="31"/>
      <c r="AIT495" s="24"/>
      <c r="AIU495" s="24"/>
      <c r="AIV495" s="24"/>
      <c r="AIW495" s="24"/>
      <c r="AIX495" s="24"/>
      <c r="AIY495" s="24"/>
      <c r="AIZ495" s="24"/>
      <c r="AJA495" s="24"/>
      <c r="AJB495" s="24"/>
      <c r="AJC495" s="24"/>
      <c r="AJD495" s="24"/>
      <c r="AJE495" s="24"/>
      <c r="AJF495" s="24"/>
      <c r="AJG495" s="24"/>
      <c r="AJH495" s="24"/>
      <c r="AJL495" s="3"/>
      <c r="AJM495" s="31"/>
      <c r="AJN495" s="5"/>
      <c r="AJO495" s="9"/>
      <c r="AJR495" s="2"/>
      <c r="AJU495" s="24"/>
      <c r="AJV495" s="24"/>
      <c r="AJW495" s="31"/>
      <c r="AJX495" s="24"/>
      <c r="AJY495" s="24"/>
      <c r="AJZ495" s="24"/>
      <c r="AKA495" s="24"/>
      <c r="AKB495" s="24"/>
      <c r="AKC495" s="24"/>
      <c r="AKD495" s="24"/>
      <c r="AKE495" s="24"/>
      <c r="AKF495" s="24"/>
      <c r="AKG495" s="24"/>
      <c r="AKH495" s="24"/>
      <c r="AKI495" s="24"/>
      <c r="AKJ495" s="24"/>
      <c r="AKK495" s="24"/>
      <c r="AKL495" s="24"/>
      <c r="AKP495" s="3"/>
      <c r="AKQ495" s="31"/>
      <c r="AKR495" s="5"/>
      <c r="AKS495" s="9"/>
      <c r="AKV495" s="2"/>
      <c r="AKY495" s="24"/>
      <c r="AKZ495" s="24"/>
      <c r="ALA495" s="31"/>
      <c r="ALB495" s="24"/>
      <c r="ALC495" s="24"/>
      <c r="ALD495" s="24"/>
      <c r="ALE495" s="24"/>
      <c r="ALF495" s="24"/>
      <c r="ALG495" s="24"/>
      <c r="ALH495" s="24"/>
      <c r="ALI495" s="24"/>
      <c r="ALJ495" s="24"/>
      <c r="ALK495" s="24"/>
      <c r="ALL495" s="24"/>
      <c r="ALM495" s="24"/>
      <c r="ALN495" s="24"/>
      <c r="ALO495" s="24"/>
      <c r="ALP495" s="24"/>
      <c r="ALT495" s="3"/>
      <c r="ALU495" s="31"/>
      <c r="ALV495" s="5"/>
      <c r="ALW495" s="9"/>
      <c r="ALZ495" s="2"/>
      <c r="AMC495" s="24"/>
      <c r="AMD495" s="24"/>
      <c r="AME495" s="31"/>
      <c r="AMF495" s="24"/>
      <c r="AMG495" s="24"/>
      <c r="AMH495" s="24"/>
      <c r="AMI495" s="24"/>
      <c r="AMJ495" s="24"/>
      <c r="AMK495" s="24"/>
      <c r="AML495" s="24"/>
      <c r="AMM495" s="24"/>
      <c r="AMN495" s="24"/>
      <c r="AMO495" s="24"/>
      <c r="AMP495" s="24"/>
      <c r="AMQ495" s="24"/>
      <c r="AMR495" s="24"/>
      <c r="AMS495" s="24"/>
      <c r="AMT495" s="24"/>
      <c r="AMX495" s="3"/>
      <c r="AMY495" s="31"/>
      <c r="AMZ495" s="5"/>
      <c r="ANA495" s="9"/>
      <c r="AND495" s="2"/>
      <c r="ANG495" s="24"/>
      <c r="ANH495" s="24"/>
      <c r="ANI495" s="31"/>
      <c r="ANJ495" s="24"/>
      <c r="ANK495" s="24"/>
      <c r="ANL495" s="24"/>
      <c r="ANM495" s="24"/>
      <c r="ANN495" s="24"/>
      <c r="ANO495" s="24"/>
      <c r="ANP495" s="24"/>
      <c r="ANQ495" s="24"/>
      <c r="ANR495" s="24"/>
      <c r="ANS495" s="24"/>
      <c r="ANT495" s="24"/>
      <c r="ANU495" s="24"/>
      <c r="ANV495" s="24"/>
      <c r="ANW495" s="24"/>
      <c r="ANX495" s="24"/>
      <c r="AOB495" s="3"/>
      <c r="AOC495" s="31"/>
      <c r="AOD495" s="5"/>
      <c r="AOE495" s="9"/>
      <c r="AOH495" s="2"/>
      <c r="AOK495" s="24"/>
      <c r="AOL495" s="24"/>
      <c r="AOM495" s="31"/>
      <c r="AON495" s="24"/>
      <c r="AOO495" s="24"/>
      <c r="AOP495" s="24"/>
      <c r="AOQ495" s="24"/>
      <c r="AOR495" s="24"/>
      <c r="AOS495" s="24"/>
      <c r="AOT495" s="24"/>
      <c r="AOU495" s="24"/>
      <c r="AOV495" s="24"/>
      <c r="AOW495" s="24"/>
      <c r="AOX495" s="24"/>
      <c r="AOY495" s="24"/>
      <c r="AOZ495" s="24"/>
      <c r="APA495" s="24"/>
      <c r="APB495" s="24"/>
      <c r="APF495" s="3"/>
      <c r="APG495" s="31"/>
      <c r="APH495" s="5"/>
      <c r="API495" s="9"/>
      <c r="APL495" s="2"/>
      <c r="APO495" s="24"/>
      <c r="APP495" s="24"/>
      <c r="APQ495" s="31"/>
      <c r="APR495" s="24"/>
      <c r="APS495" s="24"/>
      <c r="APT495" s="24"/>
      <c r="APU495" s="24"/>
      <c r="APV495" s="24"/>
      <c r="APW495" s="24"/>
      <c r="APX495" s="24"/>
      <c r="APY495" s="24"/>
      <c r="APZ495" s="24"/>
      <c r="AQA495" s="24"/>
      <c r="AQB495" s="24"/>
      <c r="AQC495" s="24"/>
      <c r="AQD495" s="24"/>
      <c r="AQE495" s="24"/>
      <c r="AQF495" s="24"/>
      <c r="AQJ495" s="3"/>
      <c r="AQK495" s="31"/>
      <c r="AQL495" s="5"/>
      <c r="AQM495" s="9"/>
      <c r="AQP495" s="2"/>
      <c r="AQS495" s="24"/>
      <c r="AQT495" s="24"/>
      <c r="AQU495" s="31"/>
      <c r="AQV495" s="24"/>
      <c r="AQW495" s="24"/>
      <c r="AQX495" s="24"/>
      <c r="AQY495" s="24"/>
      <c r="AQZ495" s="24"/>
      <c r="ARA495" s="24"/>
      <c r="ARB495" s="24"/>
      <c r="ARC495" s="24"/>
      <c r="ARD495" s="24"/>
      <c r="ARE495" s="24"/>
      <c r="ARF495" s="24"/>
      <c r="ARG495" s="24"/>
      <c r="ARH495" s="24"/>
      <c r="ARI495" s="24"/>
      <c r="ARJ495" s="24"/>
      <c r="ARN495" s="3"/>
      <c r="ARO495" s="31"/>
      <c r="ARP495" s="5"/>
      <c r="ARQ495" s="9"/>
      <c r="ART495" s="2"/>
      <c r="ARW495" s="24"/>
      <c r="ARX495" s="24"/>
      <c r="ARY495" s="31"/>
      <c r="ARZ495" s="24"/>
      <c r="ASA495" s="24"/>
      <c r="ASB495" s="24"/>
      <c r="ASC495" s="24"/>
      <c r="ASD495" s="24"/>
      <c r="ASE495" s="24"/>
      <c r="ASF495" s="24"/>
      <c r="ASG495" s="24"/>
      <c r="ASH495" s="24"/>
      <c r="ASI495" s="24"/>
      <c r="ASJ495" s="24"/>
      <c r="ASK495" s="24"/>
      <c r="ASL495" s="24"/>
      <c r="ASM495" s="24"/>
      <c r="ASN495" s="24"/>
      <c r="ASR495" s="3"/>
      <c r="ASS495" s="31"/>
      <c r="AST495" s="5"/>
      <c r="ASU495" s="9"/>
      <c r="ASX495" s="2"/>
      <c r="ATA495" s="24"/>
      <c r="ATB495" s="24"/>
      <c r="ATC495" s="31"/>
      <c r="ATD495" s="24"/>
      <c r="ATE495" s="24"/>
      <c r="ATF495" s="24"/>
      <c r="ATG495" s="24"/>
      <c r="ATH495" s="24"/>
      <c r="ATI495" s="24"/>
      <c r="ATJ495" s="24"/>
      <c r="ATK495" s="24"/>
      <c r="ATL495" s="24"/>
      <c r="ATM495" s="24"/>
      <c r="ATN495" s="24"/>
      <c r="ATO495" s="24"/>
      <c r="ATP495" s="24"/>
      <c r="ATQ495" s="24"/>
      <c r="ATR495" s="24"/>
      <c r="ATV495" s="3"/>
      <c r="ATW495" s="31"/>
      <c r="ATX495" s="5"/>
      <c r="ATY495" s="9"/>
      <c r="AUB495" s="2"/>
      <c r="AUE495" s="24"/>
      <c r="AUF495" s="24"/>
      <c r="AUG495" s="31"/>
      <c r="AUH495" s="24"/>
      <c r="AUI495" s="24"/>
      <c r="AUJ495" s="24"/>
      <c r="AUK495" s="24"/>
      <c r="AUL495" s="24"/>
      <c r="AUM495" s="24"/>
      <c r="AUN495" s="24"/>
      <c r="AUO495" s="24"/>
      <c r="AUP495" s="24"/>
      <c r="AUQ495" s="24"/>
      <c r="AUR495" s="24"/>
      <c r="AUS495" s="24"/>
      <c r="AUT495" s="24"/>
      <c r="AUU495" s="24"/>
      <c r="AUV495" s="24"/>
      <c r="AUZ495" s="3"/>
      <c r="AVA495" s="31"/>
      <c r="AVB495" s="5"/>
      <c r="AVC495" s="9"/>
      <c r="AVF495" s="2"/>
      <c r="AVI495" s="24"/>
      <c r="AVJ495" s="24"/>
      <c r="AVK495" s="31"/>
      <c r="AVL495" s="24"/>
      <c r="AVM495" s="24"/>
      <c r="AVN495" s="24"/>
      <c r="AVO495" s="24"/>
      <c r="AVP495" s="24"/>
      <c r="AVQ495" s="24"/>
      <c r="AVR495" s="24"/>
      <c r="AVS495" s="24"/>
      <c r="AVT495" s="24"/>
      <c r="AVU495" s="24"/>
      <c r="AVV495" s="24"/>
      <c r="AVW495" s="24"/>
      <c r="AVX495" s="24"/>
      <c r="AVY495" s="24"/>
      <c r="AVZ495" s="24"/>
      <c r="AWD495" s="3"/>
      <c r="AWE495" s="31"/>
      <c r="AWF495" s="5"/>
      <c r="AWG495" s="9"/>
      <c r="AWJ495" s="2"/>
      <c r="AWM495" s="24"/>
      <c r="AWN495" s="24"/>
      <c r="AWO495" s="31"/>
      <c r="AWP495" s="24"/>
      <c r="AWQ495" s="24"/>
      <c r="AWR495" s="24"/>
      <c r="AWS495" s="24"/>
      <c r="AWT495" s="24"/>
      <c r="AWU495" s="24"/>
      <c r="AWV495" s="24"/>
      <c r="AWW495" s="24"/>
      <c r="AWX495" s="24"/>
      <c r="AWY495" s="24"/>
      <c r="AWZ495" s="24"/>
      <c r="AXA495" s="24"/>
      <c r="AXB495" s="24"/>
      <c r="AXC495" s="24"/>
      <c r="AXD495" s="24"/>
      <c r="AXH495" s="3"/>
      <c r="AXI495" s="31"/>
      <c r="AXJ495" s="5"/>
      <c r="AXK495" s="9"/>
      <c r="AXN495" s="2"/>
      <c r="AXQ495" s="24"/>
      <c r="AXR495" s="24"/>
      <c r="AXS495" s="31"/>
      <c r="AXT495" s="24"/>
      <c r="AXU495" s="24"/>
      <c r="AXV495" s="24"/>
      <c r="AXW495" s="24"/>
      <c r="AXX495" s="24"/>
      <c r="AXY495" s="24"/>
      <c r="AXZ495" s="24"/>
      <c r="AYA495" s="24"/>
      <c r="AYB495" s="24"/>
      <c r="AYC495" s="24"/>
      <c r="AYD495" s="24"/>
      <c r="AYE495" s="24"/>
      <c r="AYF495" s="24"/>
      <c r="AYG495" s="24"/>
      <c r="AYH495" s="24"/>
      <c r="AYL495" s="3"/>
      <c r="AYM495" s="31"/>
      <c r="AYN495" s="5"/>
      <c r="AYO495" s="9"/>
      <c r="AYR495" s="2"/>
      <c r="AYU495" s="24"/>
      <c r="AYV495" s="24"/>
      <c r="AYW495" s="31"/>
      <c r="AYX495" s="24"/>
      <c r="AYY495" s="24"/>
      <c r="AYZ495" s="24"/>
      <c r="AZA495" s="24"/>
      <c r="AZB495" s="24"/>
      <c r="AZC495" s="24"/>
      <c r="AZD495" s="24"/>
      <c r="AZE495" s="24"/>
      <c r="AZF495" s="24"/>
      <c r="AZG495" s="24"/>
      <c r="AZH495" s="24"/>
      <c r="AZI495" s="24"/>
      <c r="AZJ495" s="24"/>
      <c r="AZK495" s="24"/>
      <c r="AZL495" s="24"/>
      <c r="AZP495" s="3"/>
      <c r="AZQ495" s="31"/>
      <c r="AZR495" s="5"/>
      <c r="AZS495" s="9"/>
      <c r="AZV495" s="2"/>
      <c r="AZY495" s="24"/>
      <c r="AZZ495" s="24"/>
      <c r="BAA495" s="31"/>
      <c r="BAB495" s="24"/>
      <c r="BAC495" s="24"/>
      <c r="BAD495" s="24"/>
      <c r="BAE495" s="24"/>
      <c r="BAF495" s="24"/>
      <c r="BAG495" s="24"/>
      <c r="BAH495" s="24"/>
      <c r="BAI495" s="24"/>
      <c r="BAJ495" s="24"/>
      <c r="BAK495" s="24"/>
      <c r="BAL495" s="24"/>
      <c r="BAM495" s="24"/>
      <c r="BAN495" s="24"/>
      <c r="BAO495" s="24"/>
      <c r="BAP495" s="24"/>
      <c r="BAT495" s="3"/>
      <c r="BAU495" s="31"/>
      <c r="BAV495" s="5"/>
      <c r="BAW495" s="9"/>
      <c r="BAZ495" s="2"/>
      <c r="BBC495" s="24"/>
      <c r="BBD495" s="24"/>
      <c r="BBE495" s="31"/>
      <c r="BBF495" s="24"/>
      <c r="BBG495" s="24"/>
      <c r="BBH495" s="24"/>
      <c r="BBI495" s="24"/>
      <c r="BBJ495" s="24"/>
      <c r="BBK495" s="24"/>
      <c r="BBL495" s="24"/>
      <c r="BBM495" s="24"/>
      <c r="BBN495" s="24"/>
      <c r="BBO495" s="24"/>
      <c r="BBP495" s="24"/>
      <c r="BBQ495" s="24"/>
      <c r="BBR495" s="24"/>
      <c r="BBS495" s="24"/>
      <c r="BBT495" s="24"/>
      <c r="BBX495" s="3"/>
      <c r="BBY495" s="31"/>
      <c r="BBZ495" s="5"/>
      <c r="BCA495" s="9"/>
      <c r="BCD495" s="2"/>
      <c r="BCG495" s="24"/>
      <c r="BCH495" s="24"/>
      <c r="BCI495" s="31"/>
      <c r="BCJ495" s="24"/>
      <c r="BCK495" s="24"/>
      <c r="BCL495" s="24"/>
      <c r="BCM495" s="24"/>
      <c r="BCN495" s="24"/>
      <c r="BCO495" s="24"/>
      <c r="BCP495" s="24"/>
      <c r="BCQ495" s="24"/>
      <c r="BCR495" s="24"/>
      <c r="BCS495" s="24"/>
      <c r="BCT495" s="24"/>
      <c r="BCU495" s="24"/>
      <c r="BCV495" s="24"/>
      <c r="BCW495" s="24"/>
      <c r="BCX495" s="24"/>
      <c r="BDB495" s="3"/>
      <c r="BDC495" s="31"/>
      <c r="BDD495" s="5"/>
      <c r="BDE495" s="9"/>
      <c r="BDH495" s="2"/>
      <c r="BDK495" s="24"/>
      <c r="BDL495" s="24"/>
      <c r="BDM495" s="31"/>
      <c r="BDN495" s="24"/>
      <c r="BDO495" s="24"/>
      <c r="BDP495" s="24"/>
      <c r="BDQ495" s="24"/>
      <c r="BDR495" s="24"/>
      <c r="BDS495" s="24"/>
      <c r="BDT495" s="24"/>
      <c r="BDU495" s="24"/>
      <c r="BDV495" s="24"/>
      <c r="BDW495" s="24"/>
      <c r="BDX495" s="24"/>
      <c r="BDY495" s="24"/>
      <c r="BDZ495" s="24"/>
      <c r="BEA495" s="24"/>
      <c r="BEB495" s="24"/>
      <c r="BEF495" s="3"/>
      <c r="BEG495" s="31"/>
      <c r="BEH495" s="5"/>
      <c r="BEI495" s="9"/>
      <c r="BEL495" s="2"/>
      <c r="BEO495" s="24"/>
      <c r="BEP495" s="24"/>
      <c r="BEQ495" s="31"/>
      <c r="BER495" s="24"/>
      <c r="BES495" s="24"/>
      <c r="BET495" s="24"/>
      <c r="BEU495" s="24"/>
      <c r="BEV495" s="24"/>
      <c r="BEW495" s="24"/>
      <c r="BEX495" s="24"/>
      <c r="BEY495" s="24"/>
      <c r="BEZ495" s="24"/>
      <c r="BFA495" s="24"/>
      <c r="BFB495" s="24"/>
      <c r="BFC495" s="24"/>
      <c r="BFD495" s="24"/>
      <c r="BFE495" s="24"/>
      <c r="BFF495" s="24"/>
      <c r="BFJ495" s="3"/>
      <c r="BFK495" s="31"/>
      <c r="BFL495" s="5"/>
      <c r="BFM495" s="9"/>
      <c r="BFP495" s="2"/>
      <c r="BFS495" s="24"/>
      <c r="BFT495" s="24"/>
      <c r="BFU495" s="31"/>
      <c r="BFV495" s="24"/>
      <c r="BFW495" s="24"/>
      <c r="BFX495" s="24"/>
      <c r="BFY495" s="24"/>
      <c r="BFZ495" s="24"/>
      <c r="BGA495" s="24"/>
      <c r="BGB495" s="24"/>
      <c r="BGC495" s="24"/>
      <c r="BGD495" s="24"/>
      <c r="BGE495" s="24"/>
      <c r="BGF495" s="24"/>
      <c r="BGG495" s="24"/>
      <c r="BGH495" s="24"/>
      <c r="BGI495" s="24"/>
      <c r="BGJ495" s="24"/>
      <c r="BGN495" s="3"/>
      <c r="BGO495" s="31"/>
      <c r="BGP495" s="5"/>
      <c r="BGQ495" s="9"/>
      <c r="BGT495" s="2"/>
      <c r="BGW495" s="24"/>
      <c r="BGX495" s="24"/>
      <c r="BGY495" s="31"/>
      <c r="BGZ495" s="24"/>
      <c r="BHA495" s="24"/>
      <c r="BHB495" s="24"/>
      <c r="BHC495" s="24"/>
      <c r="BHD495" s="24"/>
      <c r="BHE495" s="24"/>
      <c r="BHF495" s="24"/>
      <c r="BHG495" s="24"/>
      <c r="BHH495" s="24"/>
      <c r="BHI495" s="24"/>
      <c r="BHJ495" s="24"/>
      <c r="BHK495" s="24"/>
      <c r="BHL495" s="24"/>
      <c r="BHM495" s="24"/>
      <c r="BHN495" s="24"/>
      <c r="BHR495" s="3"/>
      <c r="BHS495" s="31"/>
      <c r="BHT495" s="5"/>
      <c r="BHU495" s="9"/>
      <c r="BHX495" s="2"/>
      <c r="BIA495" s="24"/>
      <c r="BIB495" s="24"/>
      <c r="BIC495" s="31"/>
      <c r="BID495" s="24"/>
      <c r="BIE495" s="24"/>
      <c r="BIF495" s="24"/>
      <c r="BIG495" s="24"/>
      <c r="BIH495" s="24"/>
      <c r="BII495" s="24"/>
      <c r="BIJ495" s="24"/>
      <c r="BIK495" s="24"/>
      <c r="BIL495" s="24"/>
      <c r="BIM495" s="24"/>
      <c r="BIN495" s="24"/>
      <c r="BIO495" s="24"/>
      <c r="BIP495" s="24"/>
      <c r="BIQ495" s="24"/>
      <c r="BIR495" s="24"/>
      <c r="BIV495" s="3"/>
      <c r="BIW495" s="31"/>
      <c r="BIX495" s="5"/>
      <c r="BIY495" s="9"/>
      <c r="BJB495" s="2"/>
      <c r="BJE495" s="24"/>
      <c r="BJF495" s="24"/>
      <c r="BJG495" s="31"/>
      <c r="BJH495" s="24"/>
      <c r="BJI495" s="24"/>
      <c r="BJJ495" s="24"/>
      <c r="BJK495" s="24"/>
      <c r="BJL495" s="24"/>
      <c r="BJM495" s="24"/>
      <c r="BJN495" s="24"/>
      <c r="BJO495" s="24"/>
      <c r="BJP495" s="24"/>
      <c r="BJQ495" s="24"/>
      <c r="BJR495" s="24"/>
      <c r="BJS495" s="24"/>
      <c r="BJT495" s="24"/>
      <c r="BJU495" s="24"/>
      <c r="BJV495" s="24"/>
      <c r="BJZ495" s="3"/>
      <c r="BKA495" s="31"/>
      <c r="BKB495" s="5"/>
      <c r="BKC495" s="9"/>
      <c r="BKF495" s="2"/>
      <c r="BKI495" s="24"/>
      <c r="BKJ495" s="24"/>
      <c r="BKK495" s="31"/>
      <c r="BKL495" s="24"/>
      <c r="BKM495" s="24"/>
      <c r="BKN495" s="24"/>
      <c r="BKO495" s="24"/>
      <c r="BKP495" s="24"/>
      <c r="BKQ495" s="24"/>
      <c r="BKR495" s="24"/>
      <c r="BKS495" s="24"/>
      <c r="BKT495" s="24"/>
      <c r="BKU495" s="24"/>
      <c r="BKV495" s="24"/>
      <c r="BKW495" s="24"/>
      <c r="BKX495" s="24"/>
      <c r="BKY495" s="24"/>
      <c r="BKZ495" s="24"/>
      <c r="BLD495" s="3"/>
      <c r="BLE495" s="31"/>
      <c r="BLF495" s="5"/>
      <c r="BLG495" s="9"/>
      <c r="BLJ495" s="2"/>
      <c r="BLM495" s="24"/>
      <c r="BLN495" s="24"/>
      <c r="BLO495" s="31"/>
      <c r="BLP495" s="24"/>
      <c r="BLQ495" s="24"/>
      <c r="BLR495" s="24"/>
      <c r="BLS495" s="24"/>
      <c r="BLT495" s="24"/>
      <c r="BLU495" s="24"/>
      <c r="BLV495" s="24"/>
      <c r="BLW495" s="24"/>
      <c r="BLX495" s="24"/>
      <c r="BLY495" s="24"/>
      <c r="BLZ495" s="24"/>
      <c r="BMA495" s="24"/>
      <c r="BMB495" s="24"/>
      <c r="BMC495" s="24"/>
      <c r="BMD495" s="24"/>
      <c r="BMH495" s="3"/>
      <c r="BMI495" s="31"/>
      <c r="BMJ495" s="5"/>
      <c r="BMK495" s="9"/>
      <c r="BMN495" s="2"/>
      <c r="BMQ495" s="24"/>
      <c r="BMR495" s="24"/>
      <c r="BMS495" s="31"/>
      <c r="BMT495" s="24"/>
      <c r="BMU495" s="24"/>
      <c r="BMV495" s="24"/>
      <c r="BMW495" s="24"/>
      <c r="BMX495" s="24"/>
      <c r="BMY495" s="24"/>
      <c r="BMZ495" s="24"/>
      <c r="BNA495" s="24"/>
      <c r="BNB495" s="24"/>
      <c r="BNC495" s="24"/>
      <c r="BND495" s="24"/>
      <c r="BNE495" s="24"/>
      <c r="BNF495" s="24"/>
      <c r="BNG495" s="24"/>
      <c r="BNH495" s="24"/>
      <c r="BNL495" s="3"/>
      <c r="BNM495" s="31"/>
      <c r="BNN495" s="5"/>
      <c r="BNO495" s="9"/>
      <c r="BNR495" s="2"/>
      <c r="BNU495" s="24"/>
      <c r="BNV495" s="24"/>
      <c r="BNW495" s="31"/>
      <c r="BNX495" s="24"/>
      <c r="BNY495" s="24"/>
      <c r="BNZ495" s="24"/>
      <c r="BOA495" s="24"/>
      <c r="BOB495" s="24"/>
      <c r="BOC495" s="24"/>
      <c r="BOD495" s="24"/>
      <c r="BOE495" s="24"/>
      <c r="BOF495" s="24"/>
      <c r="BOG495" s="24"/>
      <c r="BOH495" s="24"/>
      <c r="BOI495" s="24"/>
      <c r="BOJ495" s="24"/>
      <c r="BOK495" s="24"/>
      <c r="BOL495" s="24"/>
      <c r="BOP495" s="3"/>
      <c r="BOQ495" s="31"/>
      <c r="BOR495" s="5"/>
      <c r="BOS495" s="9"/>
      <c r="BOV495" s="2"/>
      <c r="BOY495" s="24"/>
      <c r="BOZ495" s="24"/>
      <c r="BPA495" s="31"/>
      <c r="BPB495" s="24"/>
      <c r="BPC495" s="24"/>
      <c r="BPD495" s="24"/>
      <c r="BPE495" s="24"/>
      <c r="BPF495" s="24"/>
      <c r="BPG495" s="24"/>
      <c r="BPH495" s="24"/>
      <c r="BPI495" s="24"/>
      <c r="BPJ495" s="24"/>
      <c r="BPK495" s="24"/>
      <c r="BPL495" s="24"/>
      <c r="BPM495" s="24"/>
      <c r="BPN495" s="24"/>
      <c r="BPO495" s="24"/>
      <c r="BPP495" s="24"/>
      <c r="BPT495" s="3"/>
      <c r="BPU495" s="31"/>
      <c r="BPV495" s="5"/>
      <c r="BPW495" s="9"/>
      <c r="BPZ495" s="2"/>
      <c r="BQC495" s="24"/>
      <c r="BQD495" s="24"/>
      <c r="BQE495" s="31"/>
      <c r="BQF495" s="24"/>
      <c r="BQG495" s="24"/>
      <c r="BQH495" s="24"/>
      <c r="BQI495" s="24"/>
      <c r="BQJ495" s="24"/>
      <c r="BQK495" s="24"/>
      <c r="BQL495" s="24"/>
      <c r="BQM495" s="24"/>
      <c r="BQN495" s="24"/>
      <c r="BQO495" s="24"/>
      <c r="BQP495" s="24"/>
      <c r="BQQ495" s="24"/>
      <c r="BQR495" s="24"/>
      <c r="BQS495" s="24"/>
      <c r="BQT495" s="24"/>
      <c r="BQX495" s="3"/>
      <c r="BQY495" s="31"/>
      <c r="BQZ495" s="5"/>
      <c r="BRA495" s="9"/>
      <c r="BRD495" s="2"/>
      <c r="BRG495" s="24"/>
      <c r="BRH495" s="24"/>
      <c r="BRI495" s="31"/>
      <c r="BRJ495" s="24"/>
      <c r="BRK495" s="24"/>
      <c r="BRL495" s="24"/>
      <c r="BRM495" s="24"/>
      <c r="BRN495" s="24"/>
      <c r="BRO495" s="24"/>
      <c r="BRP495" s="24"/>
      <c r="BRQ495" s="24"/>
      <c r="BRR495" s="24"/>
      <c r="BRS495" s="24"/>
      <c r="BRT495" s="24"/>
      <c r="BRU495" s="24"/>
      <c r="BRV495" s="24"/>
      <c r="BRW495" s="24"/>
      <c r="BRX495" s="24"/>
      <c r="BSB495" s="3"/>
      <c r="BSC495" s="31"/>
      <c r="BSD495" s="5"/>
      <c r="BSE495" s="9"/>
      <c r="BSH495" s="2"/>
      <c r="BSK495" s="24"/>
      <c r="BSL495" s="24"/>
      <c r="BSM495" s="31"/>
      <c r="BSN495" s="24"/>
      <c r="BSO495" s="24"/>
      <c r="BSP495" s="24"/>
      <c r="BSQ495" s="24"/>
      <c r="BSR495" s="24"/>
      <c r="BSS495" s="24"/>
      <c r="BST495" s="24"/>
      <c r="BSU495" s="24"/>
      <c r="BSV495" s="24"/>
      <c r="BSW495" s="24"/>
      <c r="BSX495" s="24"/>
      <c r="BSY495" s="24"/>
      <c r="BSZ495" s="24"/>
      <c r="BTA495" s="24"/>
      <c r="BTB495" s="24"/>
      <c r="BTF495" s="3"/>
      <c r="BTG495" s="31"/>
      <c r="BTH495" s="5"/>
      <c r="BTI495" s="9"/>
      <c r="BTL495" s="2"/>
      <c r="BTO495" s="24"/>
      <c r="BTP495" s="24"/>
      <c r="BTQ495" s="31"/>
      <c r="BTR495" s="24"/>
      <c r="BTS495" s="24"/>
      <c r="BTT495" s="24"/>
      <c r="BTU495" s="24"/>
      <c r="BTV495" s="24"/>
      <c r="BTW495" s="24"/>
      <c r="BTX495" s="24"/>
      <c r="BTY495" s="24"/>
      <c r="BTZ495" s="24"/>
      <c r="BUA495" s="24"/>
      <c r="BUB495" s="24"/>
      <c r="BUC495" s="24"/>
      <c r="BUD495" s="24"/>
      <c r="BUE495" s="24"/>
      <c r="BUF495" s="24"/>
      <c r="BUJ495" s="3"/>
      <c r="BUK495" s="31"/>
      <c r="BUL495" s="5"/>
      <c r="BUM495" s="9"/>
      <c r="BUP495" s="2"/>
      <c r="BUS495" s="24"/>
      <c r="BUT495" s="24"/>
      <c r="BUU495" s="31"/>
      <c r="BUV495" s="24"/>
      <c r="BUW495" s="24"/>
      <c r="BUX495" s="24"/>
      <c r="BUY495" s="24"/>
      <c r="BUZ495" s="24"/>
      <c r="BVA495" s="24"/>
      <c r="BVB495" s="24"/>
      <c r="BVC495" s="24"/>
      <c r="BVD495" s="24"/>
      <c r="BVE495" s="24"/>
      <c r="BVF495" s="24"/>
      <c r="BVG495" s="24"/>
      <c r="BVH495" s="24"/>
      <c r="BVI495" s="24"/>
      <c r="BVJ495" s="24"/>
      <c r="BVN495" s="3"/>
      <c r="BVO495" s="31"/>
      <c r="BVP495" s="5"/>
      <c r="BVQ495" s="9"/>
      <c r="BVT495" s="2"/>
      <c r="BVW495" s="24"/>
      <c r="BVX495" s="24"/>
      <c r="BVY495" s="31"/>
      <c r="BVZ495" s="24"/>
      <c r="BWA495" s="24"/>
      <c r="BWB495" s="24"/>
      <c r="BWC495" s="24"/>
      <c r="BWD495" s="24"/>
      <c r="BWE495" s="24"/>
      <c r="BWF495" s="24"/>
      <c r="BWG495" s="24"/>
      <c r="BWH495" s="24"/>
      <c r="BWI495" s="24"/>
      <c r="BWJ495" s="24"/>
      <c r="BWK495" s="24"/>
      <c r="BWL495" s="24"/>
      <c r="BWM495" s="24"/>
      <c r="BWN495" s="24"/>
      <c r="BWR495" s="3"/>
      <c r="BWS495" s="31"/>
      <c r="BWT495" s="5"/>
      <c r="BWU495" s="9"/>
      <c r="BWX495" s="2"/>
      <c r="BXA495" s="24"/>
      <c r="BXB495" s="24"/>
      <c r="BXC495" s="31"/>
      <c r="BXD495" s="24"/>
      <c r="BXE495" s="24"/>
      <c r="BXF495" s="24"/>
      <c r="BXG495" s="24"/>
      <c r="BXH495" s="24"/>
      <c r="BXI495" s="24"/>
      <c r="BXJ495" s="24"/>
      <c r="BXK495" s="24"/>
      <c r="BXL495" s="24"/>
      <c r="BXM495" s="24"/>
      <c r="BXN495" s="24"/>
      <c r="BXO495" s="24"/>
      <c r="BXP495" s="24"/>
      <c r="BXQ495" s="24"/>
      <c r="BXR495" s="24"/>
      <c r="BXV495" s="3"/>
      <c r="BXW495" s="31"/>
      <c r="BXX495" s="5"/>
      <c r="BXY495" s="9"/>
      <c r="BYB495" s="2"/>
      <c r="BYE495" s="24"/>
      <c r="BYF495" s="24"/>
      <c r="BYG495" s="31"/>
      <c r="BYH495" s="24"/>
      <c r="BYI495" s="24"/>
      <c r="BYJ495" s="24"/>
      <c r="BYK495" s="24"/>
      <c r="BYL495" s="24"/>
      <c r="BYM495" s="24"/>
      <c r="BYN495" s="24"/>
      <c r="BYO495" s="24"/>
      <c r="BYP495" s="24"/>
      <c r="BYQ495" s="24"/>
      <c r="BYR495" s="24"/>
      <c r="BYS495" s="24"/>
      <c r="BYT495" s="24"/>
      <c r="BYU495" s="24"/>
      <c r="BYV495" s="24"/>
      <c r="BYZ495" s="3"/>
      <c r="BZA495" s="31"/>
      <c r="BZB495" s="5"/>
      <c r="BZC495" s="9"/>
      <c r="BZF495" s="2"/>
      <c r="BZI495" s="24"/>
      <c r="BZJ495" s="24"/>
      <c r="BZK495" s="31"/>
      <c r="BZL495" s="24"/>
      <c r="BZM495" s="24"/>
      <c r="BZN495" s="24"/>
      <c r="BZO495" s="24"/>
      <c r="BZP495" s="24"/>
      <c r="BZQ495" s="24"/>
      <c r="BZR495" s="24"/>
      <c r="BZS495" s="24"/>
      <c r="BZT495" s="24"/>
      <c r="BZU495" s="24"/>
      <c r="BZV495" s="24"/>
      <c r="BZW495" s="24"/>
      <c r="BZX495" s="24"/>
      <c r="BZY495" s="24"/>
      <c r="BZZ495" s="24"/>
      <c r="CAD495" s="3"/>
      <c r="CAE495" s="31"/>
      <c r="CAF495" s="5"/>
      <c r="CAG495" s="9"/>
      <c r="CAJ495" s="2"/>
      <c r="CAM495" s="24"/>
      <c r="CAN495" s="24"/>
      <c r="CAO495" s="31"/>
      <c r="CAP495" s="24"/>
      <c r="CAQ495" s="24"/>
      <c r="CAR495" s="24"/>
      <c r="CAS495" s="24"/>
      <c r="CAT495" s="24"/>
      <c r="CAU495" s="24"/>
      <c r="CAV495" s="24"/>
      <c r="CAW495" s="24"/>
      <c r="CAX495" s="24"/>
      <c r="CAY495" s="24"/>
      <c r="CAZ495" s="24"/>
      <c r="CBA495" s="24"/>
      <c r="CBB495" s="24"/>
      <c r="CBC495" s="24"/>
      <c r="CBD495" s="24"/>
      <c r="CBH495" s="3"/>
      <c r="CBI495" s="31"/>
      <c r="CBJ495" s="5"/>
      <c r="CBK495" s="9"/>
      <c r="CBN495" s="2"/>
      <c r="CBQ495" s="24"/>
      <c r="CBR495" s="24"/>
      <c r="CBS495" s="31"/>
      <c r="CBT495" s="24"/>
      <c r="CBU495" s="24"/>
      <c r="CBV495" s="24"/>
      <c r="CBW495" s="24"/>
      <c r="CBX495" s="24"/>
      <c r="CBY495" s="24"/>
      <c r="CBZ495" s="24"/>
      <c r="CCA495" s="24"/>
      <c r="CCB495" s="24"/>
      <c r="CCC495" s="24"/>
      <c r="CCD495" s="24"/>
      <c r="CCE495" s="24"/>
      <c r="CCF495" s="24"/>
      <c r="CCG495" s="24"/>
      <c r="CCH495" s="24"/>
      <c r="CCL495" s="3"/>
      <c r="CCM495" s="31"/>
      <c r="CCN495" s="5"/>
      <c r="CCO495" s="9"/>
      <c r="CCR495" s="2"/>
      <c r="CCU495" s="24"/>
      <c r="CCV495" s="24"/>
      <c r="CCW495" s="31"/>
      <c r="CCX495" s="24"/>
      <c r="CCY495" s="24"/>
      <c r="CCZ495" s="24"/>
      <c r="CDA495" s="24"/>
      <c r="CDB495" s="24"/>
      <c r="CDC495" s="24"/>
      <c r="CDD495" s="24"/>
      <c r="CDE495" s="24"/>
      <c r="CDF495" s="24"/>
      <c r="CDG495" s="24"/>
      <c r="CDH495" s="24"/>
      <c r="CDI495" s="24"/>
      <c r="CDJ495" s="24"/>
      <c r="CDK495" s="24"/>
      <c r="CDL495" s="24"/>
      <c r="CDP495" s="3"/>
      <c r="CDQ495" s="31"/>
      <c r="CDR495" s="5"/>
      <c r="CDS495" s="9"/>
      <c r="CDV495" s="2"/>
      <c r="CDY495" s="24"/>
      <c r="CDZ495" s="24"/>
      <c r="CEA495" s="31"/>
      <c r="CEB495" s="24"/>
      <c r="CEC495" s="24"/>
      <c r="CED495" s="24"/>
      <c r="CEE495" s="24"/>
      <c r="CEF495" s="24"/>
      <c r="CEG495" s="24"/>
      <c r="CEH495" s="24"/>
      <c r="CEI495" s="24"/>
      <c r="CEJ495" s="24"/>
      <c r="CEK495" s="24"/>
      <c r="CEL495" s="24"/>
      <c r="CEM495" s="24"/>
      <c r="CEN495" s="24"/>
      <c r="CEO495" s="24"/>
      <c r="CEP495" s="24"/>
      <c r="CET495" s="3"/>
      <c r="CEU495" s="31"/>
      <c r="CEV495" s="5"/>
      <c r="CEW495" s="9"/>
      <c r="CEZ495" s="2"/>
      <c r="CFC495" s="24"/>
      <c r="CFD495" s="24"/>
      <c r="CFE495" s="31"/>
      <c r="CFF495" s="24"/>
      <c r="CFG495" s="24"/>
      <c r="CFH495" s="24"/>
      <c r="CFI495" s="24"/>
      <c r="CFJ495" s="24"/>
      <c r="CFK495" s="24"/>
      <c r="CFL495" s="24"/>
      <c r="CFM495" s="24"/>
      <c r="CFN495" s="24"/>
      <c r="CFO495" s="24"/>
      <c r="CFP495" s="24"/>
      <c r="CFQ495" s="24"/>
      <c r="CFR495" s="24"/>
      <c r="CFS495" s="24"/>
      <c r="CFT495" s="24"/>
      <c r="CFX495" s="3"/>
      <c r="CFY495" s="31"/>
      <c r="CFZ495" s="5"/>
      <c r="CGA495" s="9"/>
      <c r="CGD495" s="2"/>
      <c r="CGG495" s="24"/>
      <c r="CGH495" s="24"/>
      <c r="CGI495" s="31"/>
      <c r="CGJ495" s="24"/>
      <c r="CGK495" s="24"/>
      <c r="CGL495" s="24"/>
      <c r="CGM495" s="24"/>
      <c r="CGN495" s="24"/>
      <c r="CGO495" s="24"/>
      <c r="CGP495" s="24"/>
      <c r="CGQ495" s="24"/>
      <c r="CGR495" s="24"/>
      <c r="CGS495" s="24"/>
      <c r="CGT495" s="24"/>
      <c r="CGU495" s="24"/>
      <c r="CGV495" s="24"/>
      <c r="CGW495" s="24"/>
      <c r="CGX495" s="24"/>
      <c r="CHB495" s="3"/>
      <c r="CHC495" s="31"/>
      <c r="CHD495" s="5"/>
      <c r="CHE495" s="9"/>
      <c r="CHH495" s="2"/>
      <c r="CHK495" s="24"/>
      <c r="CHL495" s="24"/>
      <c r="CHM495" s="31"/>
      <c r="CHN495" s="24"/>
      <c r="CHO495" s="24"/>
      <c r="CHP495" s="24"/>
      <c r="CHQ495" s="24"/>
      <c r="CHR495" s="24"/>
      <c r="CHS495" s="24"/>
      <c r="CHT495" s="24"/>
      <c r="CHU495" s="24"/>
      <c r="CHV495" s="24"/>
      <c r="CHW495" s="24"/>
      <c r="CHX495" s="24"/>
      <c r="CHY495" s="24"/>
      <c r="CHZ495" s="24"/>
      <c r="CIA495" s="24"/>
      <c r="CIB495" s="24"/>
      <c r="CIF495" s="3"/>
      <c r="CIG495" s="31"/>
      <c r="CIH495" s="5"/>
      <c r="CII495" s="9"/>
      <c r="CIL495" s="2"/>
      <c r="CIO495" s="24"/>
      <c r="CIP495" s="24"/>
      <c r="CIQ495" s="31"/>
      <c r="CIR495" s="24"/>
      <c r="CIS495" s="24"/>
      <c r="CIT495" s="24"/>
      <c r="CIU495" s="24"/>
      <c r="CIV495" s="24"/>
      <c r="CIW495" s="24"/>
      <c r="CIX495" s="24"/>
      <c r="CIY495" s="24"/>
      <c r="CIZ495" s="24"/>
      <c r="CJA495" s="24"/>
      <c r="CJB495" s="24"/>
      <c r="CJC495" s="24"/>
      <c r="CJD495" s="24"/>
      <c r="CJE495" s="24"/>
      <c r="CJF495" s="24"/>
      <c r="CJJ495" s="3"/>
      <c r="CJK495" s="31"/>
      <c r="CJL495" s="5"/>
      <c r="CJM495" s="9"/>
      <c r="CJP495" s="2"/>
      <c r="CJS495" s="24"/>
      <c r="CJT495" s="24"/>
      <c r="CJU495" s="31"/>
      <c r="CJV495" s="24"/>
      <c r="CJW495" s="24"/>
      <c r="CJX495" s="24"/>
      <c r="CJY495" s="24"/>
      <c r="CJZ495" s="24"/>
      <c r="CKA495" s="24"/>
      <c r="CKB495" s="24"/>
      <c r="CKC495" s="24"/>
      <c r="CKD495" s="24"/>
      <c r="CKE495" s="24"/>
      <c r="CKF495" s="24"/>
      <c r="CKG495" s="24"/>
      <c r="CKH495" s="24"/>
      <c r="CKI495" s="24"/>
      <c r="CKJ495" s="24"/>
      <c r="CKN495" s="3"/>
      <c r="CKO495" s="31"/>
      <c r="CKP495" s="5"/>
      <c r="CKQ495" s="9"/>
      <c r="CKT495" s="2"/>
      <c r="CKW495" s="24"/>
      <c r="CKX495" s="24"/>
      <c r="CKY495" s="31"/>
      <c r="CKZ495" s="24"/>
      <c r="CLA495" s="24"/>
      <c r="CLB495" s="24"/>
      <c r="CLC495" s="24"/>
      <c r="CLD495" s="24"/>
      <c r="CLE495" s="24"/>
      <c r="CLF495" s="24"/>
      <c r="CLG495" s="24"/>
      <c r="CLH495" s="24"/>
      <c r="CLI495" s="24"/>
      <c r="CLJ495" s="24"/>
      <c r="CLK495" s="24"/>
      <c r="CLL495" s="24"/>
      <c r="CLM495" s="24"/>
      <c r="CLN495" s="24"/>
      <c r="CLR495" s="3"/>
      <c r="CLS495" s="31"/>
      <c r="CLT495" s="5"/>
      <c r="CLU495" s="9"/>
      <c r="CLX495" s="2"/>
      <c r="CMA495" s="24"/>
      <c r="CMB495" s="24"/>
      <c r="CMC495" s="31"/>
      <c r="CMD495" s="24"/>
      <c r="CME495" s="24"/>
      <c r="CMF495" s="24"/>
      <c r="CMG495" s="24"/>
      <c r="CMH495" s="24"/>
      <c r="CMI495" s="24"/>
      <c r="CMJ495" s="24"/>
      <c r="CMK495" s="24"/>
      <c r="CML495" s="24"/>
      <c r="CMM495" s="24"/>
      <c r="CMN495" s="24"/>
      <c r="CMO495" s="24"/>
      <c r="CMP495" s="24"/>
      <c r="CMQ495" s="24"/>
      <c r="CMR495" s="24"/>
      <c r="CMV495" s="3"/>
      <c r="CMW495" s="31"/>
      <c r="CMX495" s="5"/>
      <c r="CMY495" s="9"/>
      <c r="CNB495" s="2"/>
      <c r="CNE495" s="24"/>
      <c r="CNF495" s="24"/>
      <c r="CNG495" s="31"/>
      <c r="CNH495" s="24"/>
      <c r="CNI495" s="24"/>
      <c r="CNJ495" s="24"/>
      <c r="CNK495" s="24"/>
      <c r="CNL495" s="24"/>
      <c r="CNM495" s="24"/>
      <c r="CNN495" s="24"/>
      <c r="CNO495" s="24"/>
      <c r="CNP495" s="24"/>
      <c r="CNQ495" s="24"/>
      <c r="CNR495" s="24"/>
      <c r="CNS495" s="24"/>
      <c r="CNT495" s="24"/>
      <c r="CNU495" s="24"/>
      <c r="CNV495" s="24"/>
      <c r="CNZ495" s="3"/>
      <c r="COA495" s="31"/>
      <c r="COB495" s="5"/>
      <c r="COC495" s="9"/>
      <c r="COF495" s="2"/>
      <c r="COI495" s="24"/>
      <c r="COJ495" s="24"/>
      <c r="COK495" s="31"/>
      <c r="COL495" s="24"/>
      <c r="COM495" s="24"/>
      <c r="CON495" s="24"/>
      <c r="COO495" s="24"/>
      <c r="COP495" s="24"/>
      <c r="COQ495" s="24"/>
      <c r="COR495" s="24"/>
      <c r="COS495" s="24"/>
      <c r="COT495" s="24"/>
      <c r="COU495" s="24"/>
      <c r="COV495" s="24"/>
      <c r="COW495" s="24"/>
      <c r="COX495" s="24"/>
      <c r="COY495" s="24"/>
      <c r="COZ495" s="24"/>
      <c r="CPD495" s="3"/>
      <c r="CPE495" s="31"/>
      <c r="CPF495" s="5"/>
      <c r="CPG495" s="9"/>
      <c r="CPJ495" s="2"/>
      <c r="CPM495" s="24"/>
      <c r="CPN495" s="24"/>
      <c r="CPO495" s="31"/>
      <c r="CPP495" s="24"/>
      <c r="CPQ495" s="24"/>
      <c r="CPR495" s="24"/>
      <c r="CPS495" s="24"/>
      <c r="CPT495" s="24"/>
      <c r="CPU495" s="24"/>
      <c r="CPV495" s="24"/>
      <c r="CPW495" s="24"/>
      <c r="CPX495" s="24"/>
      <c r="CPY495" s="24"/>
      <c r="CPZ495" s="24"/>
      <c r="CQA495" s="24"/>
      <c r="CQB495" s="24"/>
      <c r="CQC495" s="24"/>
      <c r="CQD495" s="24"/>
      <c r="CQH495" s="3"/>
      <c r="CQI495" s="31"/>
      <c r="CQJ495" s="5"/>
      <c r="CQK495" s="9"/>
      <c r="CQN495" s="2"/>
      <c r="CQQ495" s="24"/>
      <c r="CQR495" s="24"/>
      <c r="CQS495" s="31"/>
      <c r="CQT495" s="24"/>
      <c r="CQU495" s="24"/>
      <c r="CQV495" s="24"/>
      <c r="CQW495" s="24"/>
      <c r="CQX495" s="24"/>
      <c r="CQY495" s="24"/>
      <c r="CQZ495" s="24"/>
      <c r="CRA495" s="24"/>
      <c r="CRB495" s="24"/>
      <c r="CRC495" s="24"/>
      <c r="CRD495" s="24"/>
      <c r="CRE495" s="24"/>
      <c r="CRF495" s="24"/>
      <c r="CRG495" s="24"/>
      <c r="CRH495" s="24"/>
      <c r="CRL495" s="3"/>
      <c r="CRM495" s="31"/>
      <c r="CRN495" s="5"/>
      <c r="CRO495" s="9"/>
      <c r="CRR495" s="2"/>
      <c r="CRU495" s="24"/>
      <c r="CRV495" s="24"/>
      <c r="CRW495" s="31"/>
      <c r="CRX495" s="24"/>
      <c r="CRY495" s="24"/>
      <c r="CRZ495" s="24"/>
      <c r="CSA495" s="24"/>
      <c r="CSB495" s="24"/>
      <c r="CSC495" s="24"/>
      <c r="CSD495" s="24"/>
      <c r="CSE495" s="24"/>
      <c r="CSF495" s="24"/>
      <c r="CSG495" s="24"/>
      <c r="CSH495" s="24"/>
      <c r="CSI495" s="24"/>
      <c r="CSJ495" s="24"/>
      <c r="CSK495" s="24"/>
      <c r="CSL495" s="24"/>
      <c r="CSP495" s="3"/>
      <c r="CSQ495" s="31"/>
      <c r="CSR495" s="5"/>
      <c r="CSS495" s="9"/>
      <c r="CSV495" s="2"/>
      <c r="CSY495" s="24"/>
      <c r="CSZ495" s="24"/>
      <c r="CTA495" s="31"/>
      <c r="CTB495" s="24"/>
      <c r="CTC495" s="24"/>
      <c r="CTD495" s="24"/>
      <c r="CTE495" s="24"/>
      <c r="CTF495" s="24"/>
      <c r="CTG495" s="24"/>
      <c r="CTH495" s="24"/>
      <c r="CTI495" s="24"/>
      <c r="CTJ495" s="24"/>
      <c r="CTK495" s="24"/>
      <c r="CTL495" s="24"/>
      <c r="CTM495" s="24"/>
      <c r="CTN495" s="24"/>
      <c r="CTO495" s="24"/>
      <c r="CTP495" s="24"/>
      <c r="CTT495" s="3"/>
      <c r="CTU495" s="31"/>
      <c r="CTV495" s="5"/>
      <c r="CTW495" s="9"/>
      <c r="CTZ495" s="2"/>
      <c r="CUC495" s="24"/>
      <c r="CUD495" s="24"/>
      <c r="CUE495" s="31"/>
      <c r="CUF495" s="24"/>
      <c r="CUG495" s="24"/>
      <c r="CUH495" s="24"/>
      <c r="CUI495" s="24"/>
      <c r="CUJ495" s="24"/>
      <c r="CUK495" s="24"/>
      <c r="CUL495" s="24"/>
      <c r="CUM495" s="24"/>
      <c r="CUN495" s="24"/>
      <c r="CUO495" s="24"/>
      <c r="CUP495" s="24"/>
      <c r="CUQ495" s="24"/>
      <c r="CUR495" s="24"/>
      <c r="CUS495" s="24"/>
      <c r="CUT495" s="24"/>
      <c r="CUX495" s="3"/>
      <c r="CUY495" s="31"/>
      <c r="CUZ495" s="5"/>
      <c r="CVA495" s="9"/>
      <c r="CVD495" s="2"/>
      <c r="CVG495" s="24"/>
      <c r="CVH495" s="24"/>
      <c r="CVI495" s="31"/>
      <c r="CVJ495" s="24"/>
      <c r="CVK495" s="24"/>
      <c r="CVL495" s="24"/>
      <c r="CVM495" s="24"/>
      <c r="CVN495" s="24"/>
      <c r="CVO495" s="24"/>
      <c r="CVP495" s="24"/>
      <c r="CVQ495" s="24"/>
      <c r="CVR495" s="24"/>
      <c r="CVS495" s="24"/>
      <c r="CVT495" s="24"/>
      <c r="CVU495" s="24"/>
      <c r="CVV495" s="24"/>
      <c r="CVW495" s="24"/>
      <c r="CVX495" s="24"/>
      <c r="CWB495" s="3"/>
      <c r="CWC495" s="31"/>
      <c r="CWD495" s="5"/>
      <c r="CWE495" s="9"/>
      <c r="CWH495" s="2"/>
      <c r="CWK495" s="24"/>
      <c r="CWL495" s="24"/>
      <c r="CWM495" s="31"/>
      <c r="CWN495" s="24"/>
      <c r="CWO495" s="24"/>
      <c r="CWP495" s="24"/>
      <c r="CWQ495" s="24"/>
      <c r="CWR495" s="24"/>
      <c r="CWS495" s="24"/>
      <c r="CWT495" s="24"/>
      <c r="CWU495" s="24"/>
      <c r="CWV495" s="24"/>
      <c r="CWW495" s="24"/>
      <c r="CWX495" s="24"/>
      <c r="CWY495" s="24"/>
      <c r="CWZ495" s="24"/>
      <c r="CXA495" s="24"/>
      <c r="CXB495" s="24"/>
      <c r="CXF495" s="3"/>
      <c r="CXG495" s="31"/>
      <c r="CXH495" s="5"/>
      <c r="CXI495" s="9"/>
      <c r="CXL495" s="2"/>
      <c r="CXO495" s="24"/>
      <c r="CXP495" s="24"/>
      <c r="CXQ495" s="31"/>
      <c r="CXR495" s="24"/>
      <c r="CXS495" s="24"/>
      <c r="CXT495" s="24"/>
      <c r="CXU495" s="24"/>
      <c r="CXV495" s="24"/>
      <c r="CXW495" s="24"/>
      <c r="CXX495" s="24"/>
      <c r="CXY495" s="24"/>
      <c r="CXZ495" s="24"/>
      <c r="CYA495" s="24"/>
      <c r="CYB495" s="24"/>
      <c r="CYC495" s="24"/>
      <c r="CYD495" s="24"/>
      <c r="CYE495" s="24"/>
      <c r="CYF495" s="24"/>
      <c r="CYJ495" s="3"/>
      <c r="CYK495" s="31"/>
      <c r="CYL495" s="5"/>
      <c r="CYM495" s="9"/>
      <c r="CYP495" s="2"/>
      <c r="CYS495" s="24"/>
      <c r="CYT495" s="24"/>
      <c r="CYU495" s="31"/>
      <c r="CYV495" s="24"/>
      <c r="CYW495" s="24"/>
      <c r="CYX495" s="24"/>
      <c r="CYY495" s="24"/>
      <c r="CYZ495" s="24"/>
      <c r="CZA495" s="24"/>
      <c r="CZB495" s="24"/>
      <c r="CZC495" s="24"/>
      <c r="CZD495" s="24"/>
      <c r="CZE495" s="24"/>
      <c r="CZF495" s="24"/>
      <c r="CZG495" s="24"/>
      <c r="CZH495" s="24"/>
      <c r="CZI495" s="24"/>
      <c r="CZJ495" s="24"/>
      <c r="CZN495" s="3"/>
      <c r="CZO495" s="31"/>
      <c r="CZP495" s="5"/>
      <c r="CZQ495" s="9"/>
      <c r="CZT495" s="2"/>
      <c r="CZW495" s="24"/>
      <c r="CZX495" s="24"/>
      <c r="CZY495" s="31"/>
      <c r="CZZ495" s="24"/>
      <c r="DAA495" s="24"/>
      <c r="DAB495" s="24"/>
      <c r="DAC495" s="24"/>
      <c r="DAD495" s="24"/>
      <c r="DAE495" s="24"/>
      <c r="DAF495" s="24"/>
      <c r="DAG495" s="24"/>
      <c r="DAH495" s="24"/>
      <c r="DAI495" s="24"/>
      <c r="DAJ495" s="24"/>
      <c r="DAK495" s="24"/>
      <c r="DAL495" s="24"/>
      <c r="DAM495" s="24"/>
      <c r="DAN495" s="24"/>
      <c r="DAR495" s="3"/>
      <c r="DAS495" s="31"/>
      <c r="DAT495" s="5"/>
      <c r="DAU495" s="9"/>
      <c r="DAX495" s="2"/>
      <c r="DBA495" s="24"/>
      <c r="DBB495" s="24"/>
      <c r="DBC495" s="31"/>
      <c r="DBD495" s="24"/>
      <c r="DBE495" s="24"/>
      <c r="DBF495" s="24"/>
      <c r="DBG495" s="24"/>
      <c r="DBH495" s="24"/>
      <c r="DBI495" s="24"/>
      <c r="DBJ495" s="24"/>
      <c r="DBK495" s="24"/>
      <c r="DBL495" s="24"/>
      <c r="DBM495" s="24"/>
      <c r="DBN495" s="24"/>
      <c r="DBO495" s="24"/>
      <c r="DBP495" s="24"/>
      <c r="DBQ495" s="24"/>
      <c r="DBR495" s="24"/>
      <c r="DBV495" s="3"/>
      <c r="DBW495" s="31"/>
      <c r="DBX495" s="5"/>
      <c r="DBY495" s="9"/>
      <c r="DCB495" s="2"/>
      <c r="DCE495" s="24"/>
      <c r="DCF495" s="24"/>
      <c r="DCG495" s="31"/>
      <c r="DCH495" s="24"/>
      <c r="DCI495" s="24"/>
      <c r="DCJ495" s="24"/>
      <c r="DCK495" s="24"/>
      <c r="DCL495" s="24"/>
      <c r="DCM495" s="24"/>
      <c r="DCN495" s="24"/>
      <c r="DCO495" s="24"/>
      <c r="DCP495" s="24"/>
      <c r="DCQ495" s="24"/>
      <c r="DCR495" s="24"/>
      <c r="DCS495" s="24"/>
      <c r="DCT495" s="24"/>
      <c r="DCU495" s="24"/>
      <c r="DCV495" s="24"/>
      <c r="DCZ495" s="3"/>
      <c r="DDA495" s="31"/>
      <c r="DDB495" s="5"/>
      <c r="DDC495" s="9"/>
      <c r="DDF495" s="2"/>
      <c r="DDI495" s="24"/>
      <c r="DDJ495" s="24"/>
      <c r="DDK495" s="31"/>
      <c r="DDL495" s="24"/>
      <c r="DDM495" s="24"/>
      <c r="DDN495" s="24"/>
      <c r="DDO495" s="24"/>
      <c r="DDP495" s="24"/>
      <c r="DDQ495" s="24"/>
      <c r="DDR495" s="24"/>
      <c r="DDS495" s="24"/>
      <c r="DDT495" s="24"/>
      <c r="DDU495" s="24"/>
      <c r="DDV495" s="24"/>
      <c r="DDW495" s="24"/>
      <c r="DDX495" s="24"/>
      <c r="DDY495" s="24"/>
      <c r="DDZ495" s="24"/>
      <c r="DED495" s="3"/>
      <c r="DEE495" s="31"/>
      <c r="DEF495" s="5"/>
      <c r="DEG495" s="9"/>
      <c r="DEJ495" s="2"/>
      <c r="DEM495" s="24"/>
      <c r="DEN495" s="24"/>
      <c r="DEO495" s="31"/>
      <c r="DEP495" s="24"/>
      <c r="DEQ495" s="24"/>
      <c r="DER495" s="24"/>
      <c r="DES495" s="24"/>
      <c r="DET495" s="24"/>
      <c r="DEU495" s="24"/>
      <c r="DEV495" s="24"/>
      <c r="DEW495" s="24"/>
      <c r="DEX495" s="24"/>
      <c r="DEY495" s="24"/>
      <c r="DEZ495" s="24"/>
      <c r="DFA495" s="24"/>
      <c r="DFB495" s="24"/>
      <c r="DFC495" s="24"/>
      <c r="DFD495" s="24"/>
      <c r="DFH495" s="3"/>
      <c r="DFI495" s="31"/>
      <c r="DFJ495" s="5"/>
      <c r="DFK495" s="9"/>
      <c r="DFN495" s="2"/>
      <c r="DFQ495" s="24"/>
      <c r="DFR495" s="24"/>
      <c r="DFS495" s="31"/>
      <c r="DFT495" s="24"/>
      <c r="DFU495" s="24"/>
      <c r="DFV495" s="24"/>
      <c r="DFW495" s="24"/>
      <c r="DFX495" s="24"/>
      <c r="DFY495" s="24"/>
      <c r="DFZ495" s="24"/>
      <c r="DGA495" s="24"/>
      <c r="DGB495" s="24"/>
      <c r="DGC495" s="24"/>
      <c r="DGD495" s="24"/>
      <c r="DGE495" s="24"/>
      <c r="DGF495" s="24"/>
      <c r="DGG495" s="24"/>
      <c r="DGH495" s="24"/>
      <c r="DGL495" s="3"/>
      <c r="DGM495" s="31"/>
      <c r="DGN495" s="5"/>
      <c r="DGO495" s="9"/>
      <c r="DGR495" s="2"/>
      <c r="DGU495" s="24"/>
      <c r="DGV495" s="24"/>
      <c r="DGW495" s="31"/>
      <c r="DGX495" s="24"/>
      <c r="DGY495" s="24"/>
      <c r="DGZ495" s="24"/>
      <c r="DHA495" s="24"/>
      <c r="DHB495" s="24"/>
      <c r="DHC495" s="24"/>
      <c r="DHD495" s="24"/>
      <c r="DHE495" s="24"/>
      <c r="DHF495" s="24"/>
      <c r="DHG495" s="24"/>
      <c r="DHH495" s="24"/>
      <c r="DHI495" s="24"/>
      <c r="DHJ495" s="24"/>
      <c r="DHK495" s="24"/>
      <c r="DHL495" s="24"/>
      <c r="DHP495" s="3"/>
      <c r="DHQ495" s="31"/>
      <c r="DHR495" s="5"/>
      <c r="DHS495" s="9"/>
      <c r="DHV495" s="2"/>
      <c r="DHY495" s="24"/>
      <c r="DHZ495" s="24"/>
      <c r="DIA495" s="31"/>
      <c r="DIB495" s="24"/>
      <c r="DIC495" s="24"/>
      <c r="DID495" s="24"/>
      <c r="DIE495" s="24"/>
      <c r="DIF495" s="24"/>
      <c r="DIG495" s="24"/>
      <c r="DIH495" s="24"/>
      <c r="DII495" s="24"/>
      <c r="DIJ495" s="24"/>
      <c r="DIK495" s="24"/>
      <c r="DIL495" s="24"/>
      <c r="DIM495" s="24"/>
      <c r="DIN495" s="24"/>
      <c r="DIO495" s="24"/>
      <c r="DIP495" s="24"/>
      <c r="DIT495" s="3"/>
      <c r="DIU495" s="31"/>
      <c r="DIV495" s="5"/>
      <c r="DIW495" s="9"/>
      <c r="DIZ495" s="2"/>
      <c r="DJC495" s="24"/>
      <c r="DJD495" s="24"/>
      <c r="DJE495" s="31"/>
      <c r="DJF495" s="24"/>
      <c r="DJG495" s="24"/>
      <c r="DJH495" s="24"/>
      <c r="DJI495" s="24"/>
      <c r="DJJ495" s="24"/>
      <c r="DJK495" s="24"/>
      <c r="DJL495" s="24"/>
      <c r="DJM495" s="24"/>
      <c r="DJN495" s="24"/>
      <c r="DJO495" s="24"/>
      <c r="DJP495" s="24"/>
      <c r="DJQ495" s="24"/>
      <c r="DJR495" s="24"/>
      <c r="DJS495" s="24"/>
      <c r="DJT495" s="24"/>
      <c r="DJX495" s="3"/>
      <c r="DJY495" s="31"/>
      <c r="DJZ495" s="5"/>
      <c r="DKA495" s="9"/>
      <c r="DKD495" s="2"/>
      <c r="DKG495" s="24"/>
      <c r="DKH495" s="24"/>
      <c r="DKI495" s="31"/>
      <c r="DKJ495" s="24"/>
      <c r="DKK495" s="24"/>
      <c r="DKL495" s="24"/>
      <c r="DKM495" s="24"/>
      <c r="DKN495" s="24"/>
      <c r="DKO495" s="24"/>
      <c r="DKP495" s="24"/>
      <c r="DKQ495" s="24"/>
      <c r="DKR495" s="24"/>
      <c r="DKS495" s="24"/>
      <c r="DKT495" s="24"/>
      <c r="DKU495" s="24"/>
      <c r="DKV495" s="24"/>
      <c r="DKW495" s="24"/>
      <c r="DKX495" s="24"/>
      <c r="DLB495" s="3"/>
      <c r="DLC495" s="31"/>
      <c r="DLD495" s="5"/>
      <c r="DLE495" s="9"/>
      <c r="DLH495" s="2"/>
      <c r="DLK495" s="24"/>
      <c r="DLL495" s="24"/>
      <c r="DLM495" s="31"/>
      <c r="DLN495" s="24"/>
      <c r="DLO495" s="24"/>
      <c r="DLP495" s="24"/>
      <c r="DLQ495" s="24"/>
      <c r="DLR495" s="24"/>
      <c r="DLS495" s="24"/>
      <c r="DLT495" s="24"/>
      <c r="DLU495" s="24"/>
      <c r="DLV495" s="24"/>
      <c r="DLW495" s="24"/>
      <c r="DLX495" s="24"/>
      <c r="DLY495" s="24"/>
      <c r="DLZ495" s="24"/>
      <c r="DMA495" s="24"/>
      <c r="DMB495" s="24"/>
      <c r="DMF495" s="3"/>
      <c r="DMG495" s="31"/>
      <c r="DMH495" s="5"/>
      <c r="DMI495" s="9"/>
      <c r="DML495" s="2"/>
      <c r="DMO495" s="24"/>
      <c r="DMP495" s="24"/>
      <c r="DMQ495" s="31"/>
      <c r="DMR495" s="24"/>
      <c r="DMS495" s="24"/>
      <c r="DMT495" s="24"/>
      <c r="DMU495" s="24"/>
      <c r="DMV495" s="24"/>
      <c r="DMW495" s="24"/>
      <c r="DMX495" s="24"/>
      <c r="DMY495" s="24"/>
      <c r="DMZ495" s="24"/>
      <c r="DNA495" s="24"/>
      <c r="DNB495" s="24"/>
      <c r="DNC495" s="24"/>
      <c r="DND495" s="24"/>
      <c r="DNE495" s="24"/>
      <c r="DNF495" s="24"/>
      <c r="DNJ495" s="3"/>
      <c r="DNK495" s="31"/>
      <c r="DNL495" s="5"/>
      <c r="DNM495" s="9"/>
      <c r="DNP495" s="2"/>
      <c r="DNS495" s="24"/>
      <c r="DNT495" s="24"/>
      <c r="DNU495" s="31"/>
      <c r="DNV495" s="24"/>
      <c r="DNW495" s="24"/>
      <c r="DNX495" s="24"/>
      <c r="DNY495" s="24"/>
      <c r="DNZ495" s="24"/>
      <c r="DOA495" s="24"/>
      <c r="DOB495" s="24"/>
      <c r="DOC495" s="24"/>
      <c r="DOD495" s="24"/>
      <c r="DOE495" s="24"/>
      <c r="DOF495" s="24"/>
      <c r="DOG495" s="24"/>
      <c r="DOH495" s="24"/>
      <c r="DOI495" s="24"/>
      <c r="DOJ495" s="24"/>
      <c r="DON495" s="3"/>
      <c r="DOO495" s="31"/>
      <c r="DOP495" s="5"/>
      <c r="DOQ495" s="9"/>
      <c r="DOT495" s="2"/>
      <c r="DOW495" s="24"/>
      <c r="DOX495" s="24"/>
      <c r="DOY495" s="31"/>
      <c r="DOZ495" s="24"/>
      <c r="DPA495" s="24"/>
      <c r="DPB495" s="24"/>
      <c r="DPC495" s="24"/>
      <c r="DPD495" s="24"/>
      <c r="DPE495" s="24"/>
      <c r="DPF495" s="24"/>
      <c r="DPG495" s="24"/>
      <c r="DPH495" s="24"/>
      <c r="DPI495" s="24"/>
      <c r="DPJ495" s="24"/>
      <c r="DPK495" s="24"/>
      <c r="DPL495" s="24"/>
      <c r="DPM495" s="24"/>
      <c r="DPN495" s="24"/>
      <c r="DPR495" s="3"/>
      <c r="DPS495" s="31"/>
      <c r="DPT495" s="5"/>
      <c r="DPU495" s="9"/>
      <c r="DPX495" s="2"/>
      <c r="DQA495" s="24"/>
      <c r="DQB495" s="24"/>
      <c r="DQC495" s="31"/>
      <c r="DQD495" s="24"/>
      <c r="DQE495" s="24"/>
      <c r="DQF495" s="24"/>
      <c r="DQG495" s="24"/>
      <c r="DQH495" s="24"/>
      <c r="DQI495" s="24"/>
      <c r="DQJ495" s="24"/>
      <c r="DQK495" s="24"/>
      <c r="DQL495" s="24"/>
      <c r="DQM495" s="24"/>
      <c r="DQN495" s="24"/>
      <c r="DQO495" s="24"/>
      <c r="DQP495" s="24"/>
      <c r="DQQ495" s="24"/>
      <c r="DQR495" s="24"/>
      <c r="DQV495" s="3"/>
      <c r="DQW495" s="31"/>
      <c r="DQX495" s="5"/>
      <c r="DQY495" s="9"/>
      <c r="DRB495" s="2"/>
      <c r="DRE495" s="24"/>
      <c r="DRF495" s="24"/>
      <c r="DRG495" s="31"/>
      <c r="DRH495" s="24"/>
      <c r="DRI495" s="24"/>
      <c r="DRJ495" s="24"/>
      <c r="DRK495" s="24"/>
      <c r="DRL495" s="24"/>
      <c r="DRM495" s="24"/>
      <c r="DRN495" s="24"/>
      <c r="DRO495" s="24"/>
      <c r="DRP495" s="24"/>
      <c r="DRQ495" s="24"/>
      <c r="DRR495" s="24"/>
      <c r="DRS495" s="24"/>
      <c r="DRT495" s="24"/>
      <c r="DRU495" s="24"/>
      <c r="DRV495" s="24"/>
      <c r="DRZ495" s="3"/>
      <c r="DSA495" s="31"/>
      <c r="DSB495" s="5"/>
      <c r="DSC495" s="9"/>
      <c r="DSF495" s="2"/>
      <c r="DSI495" s="24"/>
      <c r="DSJ495" s="24"/>
      <c r="DSK495" s="31"/>
      <c r="DSL495" s="24"/>
      <c r="DSM495" s="24"/>
      <c r="DSN495" s="24"/>
      <c r="DSO495" s="24"/>
      <c r="DSP495" s="24"/>
      <c r="DSQ495" s="24"/>
      <c r="DSR495" s="24"/>
      <c r="DSS495" s="24"/>
      <c r="DST495" s="24"/>
      <c r="DSU495" s="24"/>
      <c r="DSV495" s="24"/>
      <c r="DSW495" s="24"/>
      <c r="DSX495" s="24"/>
      <c r="DSY495" s="24"/>
      <c r="DSZ495" s="24"/>
      <c r="DTD495" s="3"/>
      <c r="DTE495" s="31"/>
      <c r="DTF495" s="5"/>
      <c r="DTG495" s="9"/>
      <c r="DTJ495" s="2"/>
      <c r="DTM495" s="24"/>
      <c r="DTN495" s="24"/>
      <c r="DTO495" s="31"/>
      <c r="DTP495" s="24"/>
      <c r="DTQ495" s="24"/>
      <c r="DTR495" s="24"/>
      <c r="DTS495" s="24"/>
      <c r="DTT495" s="24"/>
      <c r="DTU495" s="24"/>
      <c r="DTV495" s="24"/>
      <c r="DTW495" s="24"/>
      <c r="DTX495" s="24"/>
      <c r="DTY495" s="24"/>
      <c r="DTZ495" s="24"/>
      <c r="DUA495" s="24"/>
      <c r="DUB495" s="24"/>
      <c r="DUC495" s="24"/>
      <c r="DUD495" s="24"/>
      <c r="DUH495" s="3"/>
      <c r="DUI495" s="31"/>
      <c r="DUJ495" s="5"/>
      <c r="DUK495" s="9"/>
      <c r="DUN495" s="2"/>
      <c r="DUQ495" s="24"/>
      <c r="DUR495" s="24"/>
      <c r="DUS495" s="31"/>
      <c r="DUT495" s="24"/>
      <c r="DUU495" s="24"/>
      <c r="DUV495" s="24"/>
      <c r="DUW495" s="24"/>
      <c r="DUX495" s="24"/>
      <c r="DUY495" s="24"/>
      <c r="DUZ495" s="24"/>
      <c r="DVA495" s="24"/>
      <c r="DVB495" s="24"/>
      <c r="DVC495" s="24"/>
      <c r="DVD495" s="24"/>
      <c r="DVE495" s="24"/>
      <c r="DVF495" s="24"/>
      <c r="DVG495" s="24"/>
      <c r="DVH495" s="24"/>
      <c r="DVL495" s="3"/>
      <c r="DVM495" s="31"/>
      <c r="DVN495" s="5"/>
      <c r="DVO495" s="9"/>
      <c r="DVR495" s="2"/>
      <c r="DVU495" s="24"/>
      <c r="DVV495" s="24"/>
      <c r="DVW495" s="31"/>
      <c r="DVX495" s="24"/>
      <c r="DVY495" s="24"/>
      <c r="DVZ495" s="24"/>
      <c r="DWA495" s="24"/>
      <c r="DWB495" s="24"/>
      <c r="DWC495" s="24"/>
      <c r="DWD495" s="24"/>
      <c r="DWE495" s="24"/>
      <c r="DWF495" s="24"/>
      <c r="DWG495" s="24"/>
      <c r="DWH495" s="24"/>
      <c r="DWI495" s="24"/>
      <c r="DWJ495" s="24"/>
      <c r="DWK495" s="24"/>
      <c r="DWL495" s="24"/>
      <c r="DWP495" s="3"/>
      <c r="DWQ495" s="31"/>
      <c r="DWR495" s="5"/>
      <c r="DWS495" s="9"/>
      <c r="DWV495" s="2"/>
      <c r="DWY495" s="24"/>
      <c r="DWZ495" s="24"/>
      <c r="DXA495" s="31"/>
      <c r="DXB495" s="24"/>
      <c r="DXC495" s="24"/>
      <c r="DXD495" s="24"/>
      <c r="DXE495" s="24"/>
      <c r="DXF495" s="24"/>
      <c r="DXG495" s="24"/>
      <c r="DXH495" s="24"/>
      <c r="DXI495" s="24"/>
      <c r="DXJ495" s="24"/>
      <c r="DXK495" s="24"/>
      <c r="DXL495" s="24"/>
      <c r="DXM495" s="24"/>
      <c r="DXN495" s="24"/>
      <c r="DXO495" s="24"/>
      <c r="DXP495" s="24"/>
      <c r="DXT495" s="3"/>
      <c r="DXU495" s="31"/>
      <c r="DXV495" s="5"/>
      <c r="DXW495" s="9"/>
      <c r="DXZ495" s="2"/>
      <c r="DYC495" s="24"/>
      <c r="DYD495" s="24"/>
      <c r="DYE495" s="31"/>
      <c r="DYF495" s="24"/>
      <c r="DYG495" s="24"/>
      <c r="DYH495" s="24"/>
      <c r="DYI495" s="24"/>
      <c r="DYJ495" s="24"/>
      <c r="DYK495" s="24"/>
      <c r="DYL495" s="24"/>
      <c r="DYM495" s="24"/>
      <c r="DYN495" s="24"/>
      <c r="DYO495" s="24"/>
      <c r="DYP495" s="24"/>
      <c r="DYQ495" s="24"/>
      <c r="DYR495" s="24"/>
      <c r="DYS495" s="24"/>
      <c r="DYT495" s="24"/>
      <c r="DYX495" s="3"/>
      <c r="DYY495" s="31"/>
      <c r="DYZ495" s="5"/>
      <c r="DZA495" s="9"/>
      <c r="DZD495" s="2"/>
      <c r="DZG495" s="24"/>
      <c r="DZH495" s="24"/>
      <c r="DZI495" s="31"/>
      <c r="DZJ495" s="24"/>
      <c r="DZK495" s="24"/>
      <c r="DZL495" s="24"/>
      <c r="DZM495" s="24"/>
      <c r="DZN495" s="24"/>
      <c r="DZO495" s="24"/>
      <c r="DZP495" s="24"/>
      <c r="DZQ495" s="24"/>
      <c r="DZR495" s="24"/>
      <c r="DZS495" s="24"/>
      <c r="DZT495" s="24"/>
      <c r="DZU495" s="24"/>
      <c r="DZV495" s="24"/>
      <c r="DZW495" s="24"/>
      <c r="DZX495" s="24"/>
      <c r="EAB495" s="3"/>
      <c r="EAC495" s="31"/>
      <c r="EAD495" s="5"/>
      <c r="EAE495" s="9"/>
      <c r="EAH495" s="2"/>
      <c r="EAK495" s="24"/>
      <c r="EAL495" s="24"/>
      <c r="EAM495" s="31"/>
      <c r="EAN495" s="24"/>
      <c r="EAO495" s="24"/>
      <c r="EAP495" s="24"/>
      <c r="EAQ495" s="24"/>
      <c r="EAR495" s="24"/>
      <c r="EAS495" s="24"/>
      <c r="EAT495" s="24"/>
      <c r="EAU495" s="24"/>
      <c r="EAV495" s="24"/>
      <c r="EAW495" s="24"/>
      <c r="EAX495" s="24"/>
      <c r="EAY495" s="24"/>
      <c r="EAZ495" s="24"/>
      <c r="EBA495" s="24"/>
      <c r="EBB495" s="24"/>
      <c r="EBF495" s="3"/>
      <c r="EBG495" s="31"/>
      <c r="EBH495" s="5"/>
      <c r="EBI495" s="9"/>
      <c r="EBL495" s="2"/>
      <c r="EBO495" s="24"/>
      <c r="EBP495" s="24"/>
      <c r="EBQ495" s="31"/>
      <c r="EBR495" s="24"/>
      <c r="EBS495" s="24"/>
      <c r="EBT495" s="24"/>
      <c r="EBU495" s="24"/>
      <c r="EBV495" s="24"/>
      <c r="EBW495" s="24"/>
      <c r="EBX495" s="24"/>
      <c r="EBY495" s="24"/>
      <c r="EBZ495" s="24"/>
      <c r="ECA495" s="24"/>
      <c r="ECB495" s="24"/>
      <c r="ECC495" s="24"/>
      <c r="ECD495" s="24"/>
      <c r="ECE495" s="24"/>
      <c r="ECF495" s="24"/>
      <c r="ECJ495" s="3"/>
      <c r="ECK495" s="31"/>
      <c r="ECL495" s="5"/>
      <c r="ECM495" s="9"/>
      <c r="ECP495" s="2"/>
      <c r="ECS495" s="24"/>
      <c r="ECT495" s="24"/>
      <c r="ECU495" s="31"/>
      <c r="ECV495" s="24"/>
      <c r="ECW495" s="24"/>
      <c r="ECX495" s="24"/>
      <c r="ECY495" s="24"/>
      <c r="ECZ495" s="24"/>
      <c r="EDA495" s="24"/>
      <c r="EDB495" s="24"/>
      <c r="EDC495" s="24"/>
      <c r="EDD495" s="24"/>
      <c r="EDE495" s="24"/>
      <c r="EDF495" s="24"/>
      <c r="EDG495" s="24"/>
      <c r="EDH495" s="24"/>
      <c r="EDI495" s="24"/>
      <c r="EDJ495" s="24"/>
      <c r="EDN495" s="3"/>
      <c r="EDO495" s="31"/>
      <c r="EDP495" s="5"/>
      <c r="EDQ495" s="9"/>
      <c r="EDT495" s="2"/>
      <c r="EDW495" s="24"/>
      <c r="EDX495" s="24"/>
      <c r="EDY495" s="31"/>
      <c r="EDZ495" s="24"/>
      <c r="EEA495" s="24"/>
      <c r="EEB495" s="24"/>
      <c r="EEC495" s="24"/>
      <c r="EED495" s="24"/>
      <c r="EEE495" s="24"/>
      <c r="EEF495" s="24"/>
      <c r="EEG495" s="24"/>
      <c r="EEH495" s="24"/>
      <c r="EEI495" s="24"/>
      <c r="EEJ495" s="24"/>
      <c r="EEK495" s="24"/>
      <c r="EEL495" s="24"/>
      <c r="EEM495" s="24"/>
      <c r="EEN495" s="24"/>
      <c r="EER495" s="3"/>
      <c r="EES495" s="31"/>
      <c r="EET495" s="5"/>
      <c r="EEU495" s="9"/>
      <c r="EEX495" s="2"/>
      <c r="EFA495" s="24"/>
      <c r="EFB495" s="24"/>
      <c r="EFC495" s="31"/>
      <c r="EFD495" s="24"/>
      <c r="EFE495" s="24"/>
      <c r="EFF495" s="24"/>
      <c r="EFG495" s="24"/>
      <c r="EFH495" s="24"/>
      <c r="EFI495" s="24"/>
      <c r="EFJ495" s="24"/>
      <c r="EFK495" s="24"/>
      <c r="EFL495" s="24"/>
      <c r="EFM495" s="24"/>
      <c r="EFN495" s="24"/>
      <c r="EFO495" s="24"/>
      <c r="EFP495" s="24"/>
      <c r="EFQ495" s="24"/>
      <c r="EFR495" s="24"/>
      <c r="EFV495" s="3"/>
      <c r="EFW495" s="31"/>
      <c r="EFX495" s="5"/>
      <c r="EFY495" s="9"/>
      <c r="EGB495" s="2"/>
      <c r="EGE495" s="24"/>
      <c r="EGF495" s="24"/>
      <c r="EGG495" s="31"/>
      <c r="EGH495" s="24"/>
      <c r="EGI495" s="24"/>
      <c r="EGJ495" s="24"/>
      <c r="EGK495" s="24"/>
      <c r="EGL495" s="24"/>
      <c r="EGM495" s="24"/>
      <c r="EGN495" s="24"/>
      <c r="EGO495" s="24"/>
      <c r="EGP495" s="24"/>
      <c r="EGQ495" s="24"/>
      <c r="EGR495" s="24"/>
      <c r="EGS495" s="24"/>
      <c r="EGT495" s="24"/>
      <c r="EGU495" s="24"/>
      <c r="EGV495" s="24"/>
      <c r="EGZ495" s="3"/>
      <c r="EHA495" s="31"/>
      <c r="EHB495" s="5"/>
      <c r="EHC495" s="9"/>
      <c r="EHF495" s="2"/>
      <c r="EHI495" s="24"/>
      <c r="EHJ495" s="24"/>
      <c r="EHK495" s="31"/>
      <c r="EHL495" s="24"/>
      <c r="EHM495" s="24"/>
      <c r="EHN495" s="24"/>
      <c r="EHO495" s="24"/>
      <c r="EHP495" s="24"/>
      <c r="EHQ495" s="24"/>
      <c r="EHR495" s="24"/>
      <c r="EHS495" s="24"/>
      <c r="EHT495" s="24"/>
      <c r="EHU495" s="24"/>
      <c r="EHV495" s="24"/>
      <c r="EHW495" s="24"/>
      <c r="EHX495" s="24"/>
      <c r="EHY495" s="24"/>
      <c r="EHZ495" s="24"/>
      <c r="EID495" s="3"/>
      <c r="EIE495" s="31"/>
      <c r="EIF495" s="5"/>
      <c r="EIG495" s="9"/>
      <c r="EIJ495" s="2"/>
      <c r="EIM495" s="24"/>
      <c r="EIN495" s="24"/>
      <c r="EIO495" s="31"/>
      <c r="EIP495" s="24"/>
      <c r="EIQ495" s="24"/>
      <c r="EIR495" s="24"/>
      <c r="EIS495" s="24"/>
      <c r="EIT495" s="24"/>
      <c r="EIU495" s="24"/>
      <c r="EIV495" s="24"/>
      <c r="EIW495" s="24"/>
      <c r="EIX495" s="24"/>
      <c r="EIY495" s="24"/>
      <c r="EIZ495" s="24"/>
      <c r="EJA495" s="24"/>
      <c r="EJB495" s="24"/>
      <c r="EJC495" s="24"/>
      <c r="EJD495" s="24"/>
      <c r="EJH495" s="3"/>
      <c r="EJI495" s="31"/>
      <c r="EJJ495" s="5"/>
      <c r="EJK495" s="9"/>
      <c r="EJN495" s="2"/>
      <c r="EJQ495" s="24"/>
      <c r="EJR495" s="24"/>
      <c r="EJS495" s="31"/>
      <c r="EJT495" s="24"/>
      <c r="EJU495" s="24"/>
      <c r="EJV495" s="24"/>
      <c r="EJW495" s="24"/>
      <c r="EJX495" s="24"/>
      <c r="EJY495" s="24"/>
      <c r="EJZ495" s="24"/>
      <c r="EKA495" s="24"/>
      <c r="EKB495" s="24"/>
      <c r="EKC495" s="24"/>
      <c r="EKD495" s="24"/>
      <c r="EKE495" s="24"/>
      <c r="EKF495" s="24"/>
      <c r="EKG495" s="24"/>
      <c r="EKH495" s="24"/>
      <c r="EKL495" s="3"/>
      <c r="EKM495" s="31"/>
      <c r="EKN495" s="5"/>
      <c r="EKO495" s="9"/>
      <c r="EKR495" s="2"/>
      <c r="EKU495" s="24"/>
      <c r="EKV495" s="24"/>
      <c r="EKW495" s="31"/>
      <c r="EKX495" s="24"/>
      <c r="EKY495" s="24"/>
      <c r="EKZ495" s="24"/>
      <c r="ELA495" s="24"/>
      <c r="ELB495" s="24"/>
      <c r="ELC495" s="24"/>
      <c r="ELD495" s="24"/>
      <c r="ELE495" s="24"/>
      <c r="ELF495" s="24"/>
      <c r="ELG495" s="24"/>
      <c r="ELH495" s="24"/>
      <c r="ELI495" s="24"/>
      <c r="ELJ495" s="24"/>
      <c r="ELK495" s="24"/>
      <c r="ELL495" s="24"/>
      <c r="ELP495" s="3"/>
      <c r="ELQ495" s="31"/>
      <c r="ELR495" s="5"/>
      <c r="ELS495" s="9"/>
      <c r="ELV495" s="2"/>
      <c r="ELY495" s="24"/>
      <c r="ELZ495" s="24"/>
      <c r="EMA495" s="31"/>
      <c r="EMB495" s="24"/>
      <c r="EMC495" s="24"/>
      <c r="EMD495" s="24"/>
      <c r="EME495" s="24"/>
      <c r="EMF495" s="24"/>
      <c r="EMG495" s="24"/>
      <c r="EMH495" s="24"/>
      <c r="EMI495" s="24"/>
      <c r="EMJ495" s="24"/>
      <c r="EMK495" s="24"/>
      <c r="EML495" s="24"/>
      <c r="EMM495" s="24"/>
      <c r="EMN495" s="24"/>
      <c r="EMO495" s="24"/>
      <c r="EMP495" s="24"/>
      <c r="EMT495" s="3"/>
      <c r="EMU495" s="31"/>
      <c r="EMV495" s="5"/>
      <c r="EMW495" s="9"/>
      <c r="EMZ495" s="2"/>
      <c r="ENC495" s="24"/>
      <c r="END495" s="24"/>
      <c r="ENE495" s="31"/>
      <c r="ENF495" s="24"/>
      <c r="ENG495" s="24"/>
      <c r="ENH495" s="24"/>
      <c r="ENI495" s="24"/>
      <c r="ENJ495" s="24"/>
      <c r="ENK495" s="24"/>
      <c r="ENL495" s="24"/>
      <c r="ENM495" s="24"/>
      <c r="ENN495" s="24"/>
      <c r="ENO495" s="24"/>
      <c r="ENP495" s="24"/>
      <c r="ENQ495" s="24"/>
      <c r="ENR495" s="24"/>
      <c r="ENS495" s="24"/>
      <c r="ENT495" s="24"/>
      <c r="ENX495" s="3"/>
      <c r="ENY495" s="31"/>
      <c r="ENZ495" s="5"/>
      <c r="EOA495" s="9"/>
      <c r="EOD495" s="2"/>
      <c r="EOG495" s="24"/>
      <c r="EOH495" s="24"/>
      <c r="EOI495" s="31"/>
      <c r="EOJ495" s="24"/>
      <c r="EOK495" s="24"/>
      <c r="EOL495" s="24"/>
      <c r="EOM495" s="24"/>
      <c r="EON495" s="24"/>
      <c r="EOO495" s="24"/>
      <c r="EOP495" s="24"/>
      <c r="EOQ495" s="24"/>
      <c r="EOR495" s="24"/>
      <c r="EOS495" s="24"/>
      <c r="EOT495" s="24"/>
      <c r="EOU495" s="24"/>
      <c r="EOV495" s="24"/>
      <c r="EOW495" s="24"/>
      <c r="EOX495" s="24"/>
      <c r="EPB495" s="3"/>
      <c r="EPC495" s="31"/>
      <c r="EPD495" s="5"/>
      <c r="EPE495" s="9"/>
      <c r="EPH495" s="2"/>
      <c r="EPK495" s="24"/>
      <c r="EPL495" s="24"/>
      <c r="EPM495" s="31"/>
      <c r="EPN495" s="24"/>
      <c r="EPO495" s="24"/>
      <c r="EPP495" s="24"/>
      <c r="EPQ495" s="24"/>
      <c r="EPR495" s="24"/>
      <c r="EPS495" s="24"/>
      <c r="EPT495" s="24"/>
      <c r="EPU495" s="24"/>
      <c r="EPV495" s="24"/>
      <c r="EPW495" s="24"/>
      <c r="EPX495" s="24"/>
      <c r="EPY495" s="24"/>
      <c r="EPZ495" s="24"/>
      <c r="EQA495" s="24"/>
      <c r="EQB495" s="24"/>
      <c r="EQF495" s="3"/>
      <c r="EQG495" s="31"/>
      <c r="EQH495" s="5"/>
      <c r="EQI495" s="9"/>
      <c r="EQL495" s="2"/>
      <c r="EQO495" s="24"/>
      <c r="EQP495" s="24"/>
      <c r="EQQ495" s="31"/>
      <c r="EQR495" s="24"/>
      <c r="EQS495" s="24"/>
      <c r="EQT495" s="24"/>
      <c r="EQU495" s="24"/>
      <c r="EQV495" s="24"/>
      <c r="EQW495" s="24"/>
      <c r="EQX495" s="24"/>
      <c r="EQY495" s="24"/>
      <c r="EQZ495" s="24"/>
      <c r="ERA495" s="24"/>
      <c r="ERB495" s="24"/>
      <c r="ERC495" s="24"/>
      <c r="ERD495" s="24"/>
      <c r="ERE495" s="24"/>
      <c r="ERF495" s="24"/>
      <c r="ERJ495" s="3"/>
      <c r="ERK495" s="31"/>
      <c r="ERL495" s="5"/>
      <c r="ERM495" s="9"/>
      <c r="ERP495" s="2"/>
      <c r="ERS495" s="24"/>
      <c r="ERT495" s="24"/>
      <c r="ERU495" s="31"/>
      <c r="ERV495" s="24"/>
      <c r="ERW495" s="24"/>
      <c r="ERX495" s="24"/>
      <c r="ERY495" s="24"/>
      <c r="ERZ495" s="24"/>
      <c r="ESA495" s="24"/>
      <c r="ESB495" s="24"/>
      <c r="ESC495" s="24"/>
      <c r="ESD495" s="24"/>
      <c r="ESE495" s="24"/>
      <c r="ESF495" s="24"/>
      <c r="ESG495" s="24"/>
      <c r="ESH495" s="24"/>
      <c r="ESI495" s="24"/>
      <c r="ESJ495" s="24"/>
      <c r="ESN495" s="3"/>
      <c r="ESO495" s="31"/>
      <c r="ESP495" s="5"/>
      <c r="ESQ495" s="9"/>
      <c r="EST495" s="2"/>
      <c r="ESW495" s="24"/>
      <c r="ESX495" s="24"/>
      <c r="ESY495" s="31"/>
      <c r="ESZ495" s="24"/>
      <c r="ETA495" s="24"/>
      <c r="ETB495" s="24"/>
      <c r="ETC495" s="24"/>
      <c r="ETD495" s="24"/>
      <c r="ETE495" s="24"/>
      <c r="ETF495" s="24"/>
      <c r="ETG495" s="24"/>
      <c r="ETH495" s="24"/>
      <c r="ETI495" s="24"/>
      <c r="ETJ495" s="24"/>
      <c r="ETK495" s="24"/>
      <c r="ETL495" s="24"/>
      <c r="ETM495" s="24"/>
      <c r="ETN495" s="24"/>
      <c r="ETR495" s="3"/>
      <c r="ETS495" s="31"/>
      <c r="ETT495" s="5"/>
      <c r="ETU495" s="9"/>
      <c r="ETX495" s="2"/>
      <c r="EUA495" s="24"/>
      <c r="EUB495" s="24"/>
      <c r="EUC495" s="31"/>
      <c r="EUD495" s="24"/>
      <c r="EUE495" s="24"/>
      <c r="EUF495" s="24"/>
      <c r="EUG495" s="24"/>
      <c r="EUH495" s="24"/>
      <c r="EUI495" s="24"/>
      <c r="EUJ495" s="24"/>
      <c r="EUK495" s="24"/>
      <c r="EUL495" s="24"/>
      <c r="EUM495" s="24"/>
      <c r="EUN495" s="24"/>
      <c r="EUO495" s="24"/>
      <c r="EUP495" s="24"/>
      <c r="EUQ495" s="24"/>
      <c r="EUR495" s="24"/>
      <c r="EUV495" s="3"/>
      <c r="EUW495" s="31"/>
      <c r="EUX495" s="5"/>
      <c r="EUY495" s="9"/>
      <c r="EVB495" s="2"/>
      <c r="EVE495" s="24"/>
      <c r="EVF495" s="24"/>
      <c r="EVG495" s="31"/>
      <c r="EVH495" s="24"/>
      <c r="EVI495" s="24"/>
      <c r="EVJ495" s="24"/>
      <c r="EVK495" s="24"/>
      <c r="EVL495" s="24"/>
      <c r="EVM495" s="24"/>
      <c r="EVN495" s="24"/>
      <c r="EVO495" s="24"/>
      <c r="EVP495" s="24"/>
      <c r="EVQ495" s="24"/>
      <c r="EVR495" s="24"/>
      <c r="EVS495" s="24"/>
      <c r="EVT495" s="24"/>
      <c r="EVU495" s="24"/>
      <c r="EVV495" s="24"/>
      <c r="EVZ495" s="3"/>
      <c r="EWA495" s="31"/>
      <c r="EWB495" s="5"/>
      <c r="EWC495" s="9"/>
      <c r="EWF495" s="2"/>
      <c r="EWI495" s="24"/>
      <c r="EWJ495" s="24"/>
      <c r="EWK495" s="31"/>
      <c r="EWL495" s="24"/>
      <c r="EWM495" s="24"/>
      <c r="EWN495" s="24"/>
      <c r="EWO495" s="24"/>
      <c r="EWP495" s="24"/>
      <c r="EWQ495" s="24"/>
      <c r="EWR495" s="24"/>
      <c r="EWS495" s="24"/>
      <c r="EWT495" s="24"/>
      <c r="EWU495" s="24"/>
      <c r="EWV495" s="24"/>
      <c r="EWW495" s="24"/>
      <c r="EWX495" s="24"/>
      <c r="EWY495" s="24"/>
      <c r="EWZ495" s="24"/>
      <c r="EXD495" s="3"/>
      <c r="EXE495" s="31"/>
      <c r="EXF495" s="5"/>
      <c r="EXG495" s="9"/>
      <c r="EXJ495" s="2"/>
      <c r="EXM495" s="24"/>
      <c r="EXN495" s="24"/>
      <c r="EXO495" s="31"/>
      <c r="EXP495" s="24"/>
      <c r="EXQ495" s="24"/>
      <c r="EXR495" s="24"/>
      <c r="EXS495" s="24"/>
      <c r="EXT495" s="24"/>
      <c r="EXU495" s="24"/>
      <c r="EXV495" s="24"/>
      <c r="EXW495" s="24"/>
      <c r="EXX495" s="24"/>
      <c r="EXY495" s="24"/>
      <c r="EXZ495" s="24"/>
      <c r="EYA495" s="24"/>
      <c r="EYB495" s="24"/>
      <c r="EYC495" s="24"/>
      <c r="EYD495" s="24"/>
      <c r="EYH495" s="3"/>
      <c r="EYI495" s="31"/>
      <c r="EYJ495" s="5"/>
      <c r="EYK495" s="9"/>
      <c r="EYN495" s="2"/>
      <c r="EYQ495" s="24"/>
      <c r="EYR495" s="24"/>
      <c r="EYS495" s="31"/>
      <c r="EYT495" s="24"/>
      <c r="EYU495" s="24"/>
      <c r="EYV495" s="24"/>
      <c r="EYW495" s="24"/>
      <c r="EYX495" s="24"/>
      <c r="EYY495" s="24"/>
      <c r="EYZ495" s="24"/>
      <c r="EZA495" s="24"/>
      <c r="EZB495" s="24"/>
      <c r="EZC495" s="24"/>
      <c r="EZD495" s="24"/>
      <c r="EZE495" s="24"/>
      <c r="EZF495" s="24"/>
      <c r="EZG495" s="24"/>
      <c r="EZH495" s="24"/>
      <c r="EZL495" s="3"/>
      <c r="EZM495" s="31"/>
      <c r="EZN495" s="5"/>
      <c r="EZO495" s="9"/>
      <c r="EZR495" s="2"/>
      <c r="EZU495" s="24"/>
      <c r="EZV495" s="24"/>
      <c r="EZW495" s="31"/>
      <c r="EZX495" s="24"/>
      <c r="EZY495" s="24"/>
      <c r="EZZ495" s="24"/>
      <c r="FAA495" s="24"/>
      <c r="FAB495" s="24"/>
      <c r="FAC495" s="24"/>
      <c r="FAD495" s="24"/>
      <c r="FAE495" s="24"/>
      <c r="FAF495" s="24"/>
      <c r="FAG495" s="24"/>
      <c r="FAH495" s="24"/>
      <c r="FAI495" s="24"/>
      <c r="FAJ495" s="24"/>
      <c r="FAK495" s="24"/>
      <c r="FAL495" s="24"/>
      <c r="FAP495" s="3"/>
      <c r="FAQ495" s="31"/>
      <c r="FAR495" s="5"/>
      <c r="FAS495" s="9"/>
      <c r="FAV495" s="2"/>
      <c r="FAY495" s="24"/>
      <c r="FAZ495" s="24"/>
      <c r="FBA495" s="31"/>
      <c r="FBB495" s="24"/>
      <c r="FBC495" s="24"/>
      <c r="FBD495" s="24"/>
      <c r="FBE495" s="24"/>
      <c r="FBF495" s="24"/>
      <c r="FBG495" s="24"/>
      <c r="FBH495" s="24"/>
      <c r="FBI495" s="24"/>
      <c r="FBJ495" s="24"/>
      <c r="FBK495" s="24"/>
      <c r="FBL495" s="24"/>
      <c r="FBM495" s="24"/>
      <c r="FBN495" s="24"/>
      <c r="FBO495" s="24"/>
      <c r="FBP495" s="24"/>
      <c r="FBT495" s="3"/>
      <c r="FBU495" s="31"/>
      <c r="FBV495" s="5"/>
      <c r="FBW495" s="9"/>
      <c r="FBZ495" s="2"/>
      <c r="FCC495" s="24"/>
      <c r="FCD495" s="24"/>
      <c r="FCE495" s="31"/>
      <c r="FCF495" s="24"/>
      <c r="FCG495" s="24"/>
      <c r="FCH495" s="24"/>
      <c r="FCI495" s="24"/>
      <c r="FCJ495" s="24"/>
      <c r="FCK495" s="24"/>
      <c r="FCL495" s="24"/>
      <c r="FCM495" s="24"/>
      <c r="FCN495" s="24"/>
      <c r="FCO495" s="24"/>
      <c r="FCP495" s="24"/>
      <c r="FCQ495" s="24"/>
      <c r="FCR495" s="24"/>
      <c r="FCS495" s="24"/>
      <c r="FCT495" s="24"/>
      <c r="FCX495" s="3"/>
      <c r="FCY495" s="31"/>
      <c r="FCZ495" s="5"/>
      <c r="FDA495" s="9"/>
      <c r="FDD495" s="2"/>
      <c r="FDG495" s="24"/>
      <c r="FDH495" s="24"/>
      <c r="FDI495" s="31"/>
      <c r="FDJ495" s="24"/>
      <c r="FDK495" s="24"/>
      <c r="FDL495" s="24"/>
      <c r="FDM495" s="24"/>
      <c r="FDN495" s="24"/>
      <c r="FDO495" s="24"/>
      <c r="FDP495" s="24"/>
      <c r="FDQ495" s="24"/>
      <c r="FDR495" s="24"/>
      <c r="FDS495" s="24"/>
      <c r="FDT495" s="24"/>
      <c r="FDU495" s="24"/>
      <c r="FDV495" s="24"/>
      <c r="FDW495" s="24"/>
      <c r="FDX495" s="24"/>
      <c r="FEB495" s="3"/>
      <c r="FEC495" s="31"/>
      <c r="FED495" s="5"/>
      <c r="FEE495" s="9"/>
      <c r="FEH495" s="2"/>
      <c r="FEK495" s="24"/>
      <c r="FEL495" s="24"/>
      <c r="FEM495" s="31"/>
      <c r="FEN495" s="24"/>
      <c r="FEO495" s="24"/>
      <c r="FEP495" s="24"/>
      <c r="FEQ495" s="24"/>
      <c r="FER495" s="24"/>
      <c r="FES495" s="24"/>
      <c r="FET495" s="24"/>
      <c r="FEU495" s="24"/>
      <c r="FEV495" s="24"/>
      <c r="FEW495" s="24"/>
      <c r="FEX495" s="24"/>
      <c r="FEY495" s="24"/>
      <c r="FEZ495" s="24"/>
      <c r="FFA495" s="24"/>
      <c r="FFB495" s="24"/>
      <c r="FFF495" s="3"/>
      <c r="FFG495" s="31"/>
      <c r="FFH495" s="5"/>
      <c r="FFI495" s="9"/>
      <c r="FFL495" s="2"/>
      <c r="FFO495" s="24"/>
      <c r="FFP495" s="24"/>
      <c r="FFQ495" s="31"/>
      <c r="FFR495" s="24"/>
      <c r="FFS495" s="24"/>
      <c r="FFT495" s="24"/>
      <c r="FFU495" s="24"/>
      <c r="FFV495" s="24"/>
      <c r="FFW495" s="24"/>
      <c r="FFX495" s="24"/>
      <c r="FFY495" s="24"/>
      <c r="FFZ495" s="24"/>
      <c r="FGA495" s="24"/>
      <c r="FGB495" s="24"/>
      <c r="FGC495" s="24"/>
      <c r="FGD495" s="24"/>
      <c r="FGE495" s="24"/>
      <c r="FGF495" s="24"/>
      <c r="FGJ495" s="3"/>
      <c r="FGK495" s="31"/>
      <c r="FGL495" s="5"/>
      <c r="FGM495" s="9"/>
      <c r="FGP495" s="2"/>
      <c r="FGS495" s="24"/>
      <c r="FGT495" s="24"/>
      <c r="FGU495" s="31"/>
      <c r="FGV495" s="24"/>
      <c r="FGW495" s="24"/>
      <c r="FGX495" s="24"/>
      <c r="FGY495" s="24"/>
      <c r="FGZ495" s="24"/>
      <c r="FHA495" s="24"/>
      <c r="FHB495" s="24"/>
      <c r="FHC495" s="24"/>
      <c r="FHD495" s="24"/>
      <c r="FHE495" s="24"/>
      <c r="FHF495" s="24"/>
      <c r="FHG495" s="24"/>
      <c r="FHH495" s="24"/>
      <c r="FHI495" s="24"/>
      <c r="FHJ495" s="24"/>
      <c r="FHN495" s="3"/>
      <c r="FHO495" s="31"/>
      <c r="FHP495" s="5"/>
      <c r="FHQ495" s="9"/>
      <c r="FHT495" s="2"/>
      <c r="FHW495" s="24"/>
      <c r="FHX495" s="24"/>
      <c r="FHY495" s="31"/>
      <c r="FHZ495" s="24"/>
      <c r="FIA495" s="24"/>
      <c r="FIB495" s="24"/>
      <c r="FIC495" s="24"/>
      <c r="FID495" s="24"/>
      <c r="FIE495" s="24"/>
      <c r="FIF495" s="24"/>
      <c r="FIG495" s="24"/>
      <c r="FIH495" s="24"/>
      <c r="FII495" s="24"/>
      <c r="FIJ495" s="24"/>
      <c r="FIK495" s="24"/>
      <c r="FIL495" s="24"/>
      <c r="FIM495" s="24"/>
      <c r="FIN495" s="24"/>
      <c r="FIR495" s="3"/>
      <c r="FIS495" s="31"/>
      <c r="FIT495" s="5"/>
      <c r="FIU495" s="9"/>
      <c r="FIX495" s="2"/>
      <c r="FJA495" s="24"/>
      <c r="FJB495" s="24"/>
      <c r="FJC495" s="31"/>
      <c r="FJD495" s="24"/>
      <c r="FJE495" s="24"/>
      <c r="FJF495" s="24"/>
      <c r="FJG495" s="24"/>
      <c r="FJH495" s="24"/>
      <c r="FJI495" s="24"/>
      <c r="FJJ495" s="24"/>
      <c r="FJK495" s="24"/>
      <c r="FJL495" s="24"/>
      <c r="FJM495" s="24"/>
      <c r="FJN495" s="24"/>
      <c r="FJO495" s="24"/>
      <c r="FJP495" s="24"/>
      <c r="FJQ495" s="24"/>
      <c r="FJR495" s="24"/>
      <c r="FJV495" s="3"/>
      <c r="FJW495" s="31"/>
      <c r="FJX495" s="5"/>
      <c r="FJY495" s="9"/>
      <c r="FKB495" s="2"/>
      <c r="FKE495" s="24"/>
      <c r="FKF495" s="24"/>
      <c r="FKG495" s="31"/>
      <c r="FKH495" s="24"/>
      <c r="FKI495" s="24"/>
      <c r="FKJ495" s="24"/>
      <c r="FKK495" s="24"/>
      <c r="FKL495" s="24"/>
      <c r="FKM495" s="24"/>
      <c r="FKN495" s="24"/>
      <c r="FKO495" s="24"/>
      <c r="FKP495" s="24"/>
      <c r="FKQ495" s="24"/>
      <c r="FKR495" s="24"/>
      <c r="FKS495" s="24"/>
      <c r="FKT495" s="24"/>
      <c r="FKU495" s="24"/>
      <c r="FKV495" s="24"/>
      <c r="FKZ495" s="3"/>
      <c r="FLA495" s="31"/>
      <c r="FLB495" s="5"/>
      <c r="FLC495" s="9"/>
      <c r="FLF495" s="2"/>
      <c r="FLI495" s="24"/>
      <c r="FLJ495" s="24"/>
      <c r="FLK495" s="31"/>
      <c r="FLL495" s="24"/>
      <c r="FLM495" s="24"/>
      <c r="FLN495" s="24"/>
      <c r="FLO495" s="24"/>
      <c r="FLP495" s="24"/>
      <c r="FLQ495" s="24"/>
      <c r="FLR495" s="24"/>
      <c r="FLS495" s="24"/>
      <c r="FLT495" s="24"/>
      <c r="FLU495" s="24"/>
      <c r="FLV495" s="24"/>
      <c r="FLW495" s="24"/>
      <c r="FLX495" s="24"/>
      <c r="FLY495" s="24"/>
      <c r="FLZ495" s="24"/>
      <c r="FMD495" s="3"/>
      <c r="FME495" s="31"/>
      <c r="FMF495" s="5"/>
      <c r="FMG495" s="9"/>
      <c r="FMJ495" s="2"/>
      <c r="FMM495" s="24"/>
      <c r="FMN495" s="24"/>
      <c r="FMO495" s="31"/>
      <c r="FMP495" s="24"/>
      <c r="FMQ495" s="24"/>
      <c r="FMR495" s="24"/>
      <c r="FMS495" s="24"/>
      <c r="FMT495" s="24"/>
      <c r="FMU495" s="24"/>
      <c r="FMV495" s="24"/>
      <c r="FMW495" s="24"/>
      <c r="FMX495" s="24"/>
      <c r="FMY495" s="24"/>
      <c r="FMZ495" s="24"/>
      <c r="FNA495" s="24"/>
      <c r="FNB495" s="24"/>
      <c r="FNC495" s="24"/>
      <c r="FND495" s="24"/>
      <c r="FNH495" s="3"/>
      <c r="FNI495" s="31"/>
      <c r="FNJ495" s="5"/>
      <c r="FNK495" s="9"/>
      <c r="FNN495" s="2"/>
      <c r="FNQ495" s="24"/>
      <c r="FNR495" s="24"/>
      <c r="FNS495" s="31"/>
      <c r="FNT495" s="24"/>
      <c r="FNU495" s="24"/>
      <c r="FNV495" s="24"/>
      <c r="FNW495" s="24"/>
      <c r="FNX495" s="24"/>
      <c r="FNY495" s="24"/>
      <c r="FNZ495" s="24"/>
      <c r="FOA495" s="24"/>
      <c r="FOB495" s="24"/>
      <c r="FOC495" s="24"/>
      <c r="FOD495" s="24"/>
      <c r="FOE495" s="24"/>
      <c r="FOF495" s="24"/>
      <c r="FOG495" s="24"/>
      <c r="FOH495" s="24"/>
      <c r="FOL495" s="3"/>
      <c r="FOM495" s="31"/>
      <c r="FON495" s="5"/>
      <c r="FOO495" s="9"/>
      <c r="FOR495" s="2"/>
      <c r="FOU495" s="24"/>
      <c r="FOV495" s="24"/>
      <c r="FOW495" s="31"/>
      <c r="FOX495" s="24"/>
      <c r="FOY495" s="24"/>
      <c r="FOZ495" s="24"/>
      <c r="FPA495" s="24"/>
      <c r="FPB495" s="24"/>
      <c r="FPC495" s="24"/>
      <c r="FPD495" s="24"/>
      <c r="FPE495" s="24"/>
      <c r="FPF495" s="24"/>
      <c r="FPG495" s="24"/>
      <c r="FPH495" s="24"/>
      <c r="FPI495" s="24"/>
      <c r="FPJ495" s="24"/>
      <c r="FPK495" s="24"/>
      <c r="FPL495" s="24"/>
      <c r="FPP495" s="3"/>
      <c r="FPQ495" s="31"/>
      <c r="FPR495" s="5"/>
      <c r="FPS495" s="9"/>
      <c r="FPV495" s="2"/>
      <c r="FPY495" s="24"/>
      <c r="FPZ495" s="24"/>
      <c r="FQA495" s="31"/>
      <c r="FQB495" s="24"/>
      <c r="FQC495" s="24"/>
      <c r="FQD495" s="24"/>
      <c r="FQE495" s="24"/>
      <c r="FQF495" s="24"/>
      <c r="FQG495" s="24"/>
      <c r="FQH495" s="24"/>
      <c r="FQI495" s="24"/>
      <c r="FQJ495" s="24"/>
      <c r="FQK495" s="24"/>
      <c r="FQL495" s="24"/>
      <c r="FQM495" s="24"/>
      <c r="FQN495" s="24"/>
      <c r="FQO495" s="24"/>
      <c r="FQP495" s="24"/>
      <c r="FQT495" s="3"/>
      <c r="FQU495" s="31"/>
      <c r="FQV495" s="5"/>
      <c r="FQW495" s="9"/>
      <c r="FQZ495" s="2"/>
      <c r="FRC495" s="24"/>
      <c r="FRD495" s="24"/>
      <c r="FRE495" s="31"/>
      <c r="FRF495" s="24"/>
      <c r="FRG495" s="24"/>
      <c r="FRH495" s="24"/>
      <c r="FRI495" s="24"/>
      <c r="FRJ495" s="24"/>
      <c r="FRK495" s="24"/>
      <c r="FRL495" s="24"/>
      <c r="FRM495" s="24"/>
      <c r="FRN495" s="24"/>
      <c r="FRO495" s="24"/>
      <c r="FRP495" s="24"/>
      <c r="FRQ495" s="24"/>
      <c r="FRR495" s="24"/>
      <c r="FRS495" s="24"/>
      <c r="FRT495" s="24"/>
      <c r="FRX495" s="3"/>
      <c r="FRY495" s="31"/>
      <c r="FRZ495" s="5"/>
      <c r="FSA495" s="9"/>
      <c r="FSD495" s="2"/>
      <c r="FSG495" s="24"/>
      <c r="FSH495" s="24"/>
      <c r="FSI495" s="31"/>
      <c r="FSJ495" s="24"/>
      <c r="FSK495" s="24"/>
      <c r="FSL495" s="24"/>
      <c r="FSM495" s="24"/>
      <c r="FSN495" s="24"/>
      <c r="FSO495" s="24"/>
      <c r="FSP495" s="24"/>
      <c r="FSQ495" s="24"/>
      <c r="FSR495" s="24"/>
      <c r="FSS495" s="24"/>
      <c r="FST495" s="24"/>
      <c r="FSU495" s="24"/>
      <c r="FSV495" s="24"/>
      <c r="FSW495" s="24"/>
      <c r="FSX495" s="24"/>
      <c r="FTB495" s="3"/>
      <c r="FTC495" s="31"/>
      <c r="FTD495" s="5"/>
      <c r="FTE495" s="9"/>
      <c r="FTH495" s="2"/>
      <c r="FTK495" s="24"/>
      <c r="FTL495" s="24"/>
      <c r="FTM495" s="31"/>
      <c r="FTN495" s="24"/>
      <c r="FTO495" s="24"/>
      <c r="FTP495" s="24"/>
      <c r="FTQ495" s="24"/>
      <c r="FTR495" s="24"/>
      <c r="FTS495" s="24"/>
      <c r="FTT495" s="24"/>
      <c r="FTU495" s="24"/>
      <c r="FTV495" s="24"/>
      <c r="FTW495" s="24"/>
      <c r="FTX495" s="24"/>
      <c r="FTY495" s="24"/>
      <c r="FTZ495" s="24"/>
      <c r="FUA495" s="24"/>
      <c r="FUB495" s="24"/>
      <c r="FUF495" s="3"/>
      <c r="FUG495" s="31"/>
      <c r="FUH495" s="5"/>
      <c r="FUI495" s="9"/>
      <c r="FUL495" s="2"/>
      <c r="FUO495" s="24"/>
      <c r="FUP495" s="24"/>
      <c r="FUQ495" s="31"/>
      <c r="FUR495" s="24"/>
      <c r="FUS495" s="24"/>
      <c r="FUT495" s="24"/>
      <c r="FUU495" s="24"/>
      <c r="FUV495" s="24"/>
      <c r="FUW495" s="24"/>
      <c r="FUX495" s="24"/>
      <c r="FUY495" s="24"/>
      <c r="FUZ495" s="24"/>
      <c r="FVA495" s="24"/>
      <c r="FVB495" s="24"/>
      <c r="FVC495" s="24"/>
      <c r="FVD495" s="24"/>
      <c r="FVE495" s="24"/>
      <c r="FVF495" s="24"/>
      <c r="FVJ495" s="3"/>
      <c r="FVK495" s="31"/>
      <c r="FVL495" s="5"/>
      <c r="FVM495" s="9"/>
      <c r="FVP495" s="2"/>
      <c r="FVS495" s="24"/>
      <c r="FVT495" s="24"/>
      <c r="FVU495" s="31"/>
      <c r="FVV495" s="24"/>
      <c r="FVW495" s="24"/>
      <c r="FVX495" s="24"/>
      <c r="FVY495" s="24"/>
      <c r="FVZ495" s="24"/>
      <c r="FWA495" s="24"/>
      <c r="FWB495" s="24"/>
      <c r="FWC495" s="24"/>
      <c r="FWD495" s="24"/>
      <c r="FWE495" s="24"/>
      <c r="FWF495" s="24"/>
      <c r="FWG495" s="24"/>
      <c r="FWH495" s="24"/>
      <c r="FWI495" s="24"/>
      <c r="FWJ495" s="24"/>
      <c r="FWN495" s="3"/>
      <c r="FWO495" s="31"/>
      <c r="FWP495" s="5"/>
      <c r="FWQ495" s="9"/>
      <c r="FWT495" s="2"/>
      <c r="FWW495" s="24"/>
      <c r="FWX495" s="24"/>
      <c r="FWY495" s="31"/>
      <c r="FWZ495" s="24"/>
      <c r="FXA495" s="24"/>
      <c r="FXB495" s="24"/>
      <c r="FXC495" s="24"/>
      <c r="FXD495" s="24"/>
      <c r="FXE495" s="24"/>
      <c r="FXF495" s="24"/>
      <c r="FXG495" s="24"/>
      <c r="FXH495" s="24"/>
      <c r="FXI495" s="24"/>
      <c r="FXJ495" s="24"/>
      <c r="FXK495" s="24"/>
      <c r="FXL495" s="24"/>
      <c r="FXM495" s="24"/>
      <c r="FXN495" s="24"/>
      <c r="FXR495" s="3"/>
      <c r="FXS495" s="31"/>
      <c r="FXT495" s="5"/>
      <c r="FXU495" s="9"/>
      <c r="FXX495" s="2"/>
      <c r="FYA495" s="24"/>
      <c r="FYB495" s="24"/>
      <c r="FYC495" s="31"/>
      <c r="FYD495" s="24"/>
      <c r="FYE495" s="24"/>
      <c r="FYF495" s="24"/>
      <c r="FYG495" s="24"/>
      <c r="FYH495" s="24"/>
      <c r="FYI495" s="24"/>
      <c r="FYJ495" s="24"/>
      <c r="FYK495" s="24"/>
      <c r="FYL495" s="24"/>
      <c r="FYM495" s="24"/>
      <c r="FYN495" s="24"/>
      <c r="FYO495" s="24"/>
      <c r="FYP495" s="24"/>
      <c r="FYQ495" s="24"/>
      <c r="FYR495" s="24"/>
      <c r="FYV495" s="3"/>
      <c r="FYW495" s="31"/>
      <c r="FYX495" s="5"/>
      <c r="FYY495" s="9"/>
      <c r="FZB495" s="2"/>
      <c r="FZE495" s="24"/>
      <c r="FZF495" s="24"/>
      <c r="FZG495" s="31"/>
      <c r="FZH495" s="24"/>
      <c r="FZI495" s="24"/>
      <c r="FZJ495" s="24"/>
      <c r="FZK495" s="24"/>
      <c r="FZL495" s="24"/>
      <c r="FZM495" s="24"/>
      <c r="FZN495" s="24"/>
      <c r="FZO495" s="24"/>
      <c r="FZP495" s="24"/>
      <c r="FZQ495" s="24"/>
      <c r="FZR495" s="24"/>
      <c r="FZS495" s="24"/>
      <c r="FZT495" s="24"/>
      <c r="FZU495" s="24"/>
      <c r="FZV495" s="24"/>
      <c r="FZZ495" s="3"/>
      <c r="GAA495" s="31"/>
      <c r="GAB495" s="5"/>
      <c r="GAC495" s="9"/>
      <c r="GAF495" s="2"/>
      <c r="GAI495" s="24"/>
      <c r="GAJ495" s="24"/>
      <c r="GAK495" s="31"/>
      <c r="GAL495" s="24"/>
      <c r="GAM495" s="24"/>
      <c r="GAN495" s="24"/>
      <c r="GAO495" s="24"/>
      <c r="GAP495" s="24"/>
      <c r="GAQ495" s="24"/>
      <c r="GAR495" s="24"/>
      <c r="GAS495" s="24"/>
      <c r="GAT495" s="24"/>
      <c r="GAU495" s="24"/>
      <c r="GAV495" s="24"/>
      <c r="GAW495" s="24"/>
      <c r="GAX495" s="24"/>
      <c r="GAY495" s="24"/>
      <c r="GAZ495" s="24"/>
      <c r="GBD495" s="3"/>
      <c r="GBE495" s="31"/>
      <c r="GBF495" s="5"/>
      <c r="GBG495" s="9"/>
      <c r="GBJ495" s="2"/>
      <c r="GBM495" s="24"/>
      <c r="GBN495" s="24"/>
      <c r="GBO495" s="31"/>
      <c r="GBP495" s="24"/>
      <c r="GBQ495" s="24"/>
      <c r="GBR495" s="24"/>
      <c r="GBS495" s="24"/>
      <c r="GBT495" s="24"/>
      <c r="GBU495" s="24"/>
      <c r="GBV495" s="24"/>
      <c r="GBW495" s="24"/>
      <c r="GBX495" s="24"/>
      <c r="GBY495" s="24"/>
      <c r="GBZ495" s="24"/>
      <c r="GCA495" s="24"/>
      <c r="GCB495" s="24"/>
      <c r="GCC495" s="24"/>
      <c r="GCD495" s="24"/>
      <c r="GCH495" s="3"/>
      <c r="GCI495" s="31"/>
      <c r="GCJ495" s="5"/>
      <c r="GCK495" s="9"/>
      <c r="GCN495" s="2"/>
      <c r="GCQ495" s="24"/>
      <c r="GCR495" s="24"/>
      <c r="GCS495" s="31"/>
      <c r="GCT495" s="24"/>
      <c r="GCU495" s="24"/>
      <c r="GCV495" s="24"/>
      <c r="GCW495" s="24"/>
      <c r="GCX495" s="24"/>
      <c r="GCY495" s="24"/>
      <c r="GCZ495" s="24"/>
      <c r="GDA495" s="24"/>
      <c r="GDB495" s="24"/>
      <c r="GDC495" s="24"/>
      <c r="GDD495" s="24"/>
      <c r="GDE495" s="24"/>
      <c r="GDF495" s="24"/>
      <c r="GDG495" s="24"/>
      <c r="GDH495" s="24"/>
      <c r="GDL495" s="3"/>
      <c r="GDM495" s="31"/>
      <c r="GDN495" s="5"/>
      <c r="GDO495" s="9"/>
      <c r="GDR495" s="2"/>
      <c r="GDU495" s="24"/>
      <c r="GDV495" s="24"/>
      <c r="GDW495" s="31"/>
      <c r="GDX495" s="24"/>
      <c r="GDY495" s="24"/>
      <c r="GDZ495" s="24"/>
      <c r="GEA495" s="24"/>
      <c r="GEB495" s="24"/>
      <c r="GEC495" s="24"/>
      <c r="GED495" s="24"/>
      <c r="GEE495" s="24"/>
      <c r="GEF495" s="24"/>
      <c r="GEG495" s="24"/>
      <c r="GEH495" s="24"/>
      <c r="GEI495" s="24"/>
      <c r="GEJ495" s="24"/>
      <c r="GEK495" s="24"/>
      <c r="GEL495" s="24"/>
      <c r="GEP495" s="3"/>
      <c r="GEQ495" s="31"/>
      <c r="GER495" s="5"/>
      <c r="GES495" s="9"/>
      <c r="GEV495" s="2"/>
      <c r="GEY495" s="24"/>
      <c r="GEZ495" s="24"/>
      <c r="GFA495" s="31"/>
      <c r="GFB495" s="24"/>
      <c r="GFC495" s="24"/>
      <c r="GFD495" s="24"/>
      <c r="GFE495" s="24"/>
      <c r="GFF495" s="24"/>
      <c r="GFG495" s="24"/>
      <c r="GFH495" s="24"/>
      <c r="GFI495" s="24"/>
      <c r="GFJ495" s="24"/>
      <c r="GFK495" s="24"/>
      <c r="GFL495" s="24"/>
      <c r="GFM495" s="24"/>
      <c r="GFN495" s="24"/>
      <c r="GFO495" s="24"/>
      <c r="GFP495" s="24"/>
      <c r="GFT495" s="3"/>
      <c r="GFU495" s="31"/>
      <c r="GFV495" s="5"/>
      <c r="GFW495" s="9"/>
      <c r="GFZ495" s="2"/>
      <c r="GGC495" s="24"/>
      <c r="GGD495" s="24"/>
      <c r="GGE495" s="31"/>
      <c r="GGF495" s="24"/>
      <c r="GGG495" s="24"/>
      <c r="GGH495" s="24"/>
      <c r="GGI495" s="24"/>
      <c r="GGJ495" s="24"/>
      <c r="GGK495" s="24"/>
      <c r="GGL495" s="24"/>
      <c r="GGM495" s="24"/>
      <c r="GGN495" s="24"/>
      <c r="GGO495" s="24"/>
      <c r="GGP495" s="24"/>
      <c r="GGQ495" s="24"/>
      <c r="GGR495" s="24"/>
      <c r="GGS495" s="24"/>
      <c r="GGT495" s="24"/>
      <c r="GGX495" s="3"/>
      <c r="GGY495" s="31"/>
      <c r="GGZ495" s="5"/>
      <c r="GHA495" s="9"/>
      <c r="GHD495" s="2"/>
      <c r="GHG495" s="24"/>
      <c r="GHH495" s="24"/>
      <c r="GHI495" s="31"/>
      <c r="GHJ495" s="24"/>
      <c r="GHK495" s="24"/>
      <c r="GHL495" s="24"/>
      <c r="GHM495" s="24"/>
      <c r="GHN495" s="24"/>
      <c r="GHO495" s="24"/>
      <c r="GHP495" s="24"/>
      <c r="GHQ495" s="24"/>
      <c r="GHR495" s="24"/>
      <c r="GHS495" s="24"/>
      <c r="GHT495" s="24"/>
      <c r="GHU495" s="24"/>
      <c r="GHV495" s="24"/>
      <c r="GHW495" s="24"/>
      <c r="GHX495" s="24"/>
      <c r="GIB495" s="3"/>
      <c r="GIC495" s="31"/>
      <c r="GID495" s="5"/>
      <c r="GIE495" s="9"/>
      <c r="GIH495" s="2"/>
      <c r="GIK495" s="24"/>
      <c r="GIL495" s="24"/>
      <c r="GIM495" s="31"/>
      <c r="GIN495" s="24"/>
      <c r="GIO495" s="24"/>
      <c r="GIP495" s="24"/>
      <c r="GIQ495" s="24"/>
      <c r="GIR495" s="24"/>
      <c r="GIS495" s="24"/>
      <c r="GIT495" s="24"/>
      <c r="GIU495" s="24"/>
      <c r="GIV495" s="24"/>
      <c r="GIW495" s="24"/>
      <c r="GIX495" s="24"/>
      <c r="GIY495" s="24"/>
      <c r="GIZ495" s="24"/>
      <c r="GJA495" s="24"/>
      <c r="GJB495" s="24"/>
      <c r="GJF495" s="3"/>
      <c r="GJG495" s="31"/>
      <c r="GJH495" s="5"/>
      <c r="GJI495" s="9"/>
      <c r="GJL495" s="2"/>
      <c r="GJO495" s="24"/>
      <c r="GJP495" s="24"/>
      <c r="GJQ495" s="31"/>
      <c r="GJR495" s="24"/>
      <c r="GJS495" s="24"/>
      <c r="GJT495" s="24"/>
      <c r="GJU495" s="24"/>
      <c r="GJV495" s="24"/>
      <c r="GJW495" s="24"/>
      <c r="GJX495" s="24"/>
      <c r="GJY495" s="24"/>
      <c r="GJZ495" s="24"/>
      <c r="GKA495" s="24"/>
      <c r="GKB495" s="24"/>
      <c r="GKC495" s="24"/>
      <c r="GKD495" s="24"/>
      <c r="GKE495" s="24"/>
      <c r="GKF495" s="24"/>
      <c r="GKJ495" s="3"/>
      <c r="GKK495" s="31"/>
      <c r="GKL495" s="5"/>
      <c r="GKM495" s="9"/>
      <c r="GKP495" s="2"/>
      <c r="GKS495" s="24"/>
      <c r="GKT495" s="24"/>
      <c r="GKU495" s="31"/>
      <c r="GKV495" s="24"/>
      <c r="GKW495" s="24"/>
      <c r="GKX495" s="24"/>
      <c r="GKY495" s="24"/>
      <c r="GKZ495" s="24"/>
      <c r="GLA495" s="24"/>
      <c r="GLB495" s="24"/>
      <c r="GLC495" s="24"/>
      <c r="GLD495" s="24"/>
      <c r="GLE495" s="24"/>
      <c r="GLF495" s="24"/>
      <c r="GLG495" s="24"/>
      <c r="GLH495" s="24"/>
      <c r="GLI495" s="24"/>
      <c r="GLJ495" s="24"/>
      <c r="GLN495" s="3"/>
      <c r="GLO495" s="31"/>
      <c r="GLP495" s="5"/>
      <c r="GLQ495" s="9"/>
      <c r="GLT495" s="2"/>
      <c r="GLW495" s="24"/>
      <c r="GLX495" s="24"/>
      <c r="GLY495" s="31"/>
      <c r="GLZ495" s="24"/>
      <c r="GMA495" s="24"/>
      <c r="GMB495" s="24"/>
      <c r="GMC495" s="24"/>
      <c r="GMD495" s="24"/>
      <c r="GME495" s="24"/>
      <c r="GMF495" s="24"/>
      <c r="GMG495" s="24"/>
      <c r="GMH495" s="24"/>
      <c r="GMI495" s="24"/>
      <c r="GMJ495" s="24"/>
      <c r="GMK495" s="24"/>
      <c r="GML495" s="24"/>
      <c r="GMM495" s="24"/>
      <c r="GMN495" s="24"/>
      <c r="GMR495" s="3"/>
      <c r="GMS495" s="31"/>
      <c r="GMT495" s="5"/>
      <c r="GMU495" s="9"/>
      <c r="GMX495" s="2"/>
      <c r="GNA495" s="24"/>
      <c r="GNB495" s="24"/>
      <c r="GNC495" s="31"/>
      <c r="GND495" s="24"/>
      <c r="GNE495" s="24"/>
      <c r="GNF495" s="24"/>
      <c r="GNG495" s="24"/>
      <c r="GNH495" s="24"/>
      <c r="GNI495" s="24"/>
      <c r="GNJ495" s="24"/>
      <c r="GNK495" s="24"/>
      <c r="GNL495" s="24"/>
      <c r="GNM495" s="24"/>
      <c r="GNN495" s="24"/>
      <c r="GNO495" s="24"/>
      <c r="GNP495" s="24"/>
      <c r="GNQ495" s="24"/>
      <c r="GNR495" s="24"/>
      <c r="GNV495" s="3"/>
      <c r="GNW495" s="31"/>
      <c r="GNX495" s="5"/>
      <c r="GNY495" s="9"/>
      <c r="GOB495" s="2"/>
      <c r="GOE495" s="24"/>
      <c r="GOF495" s="24"/>
      <c r="GOG495" s="31"/>
      <c r="GOH495" s="24"/>
      <c r="GOI495" s="24"/>
      <c r="GOJ495" s="24"/>
      <c r="GOK495" s="24"/>
      <c r="GOL495" s="24"/>
      <c r="GOM495" s="24"/>
      <c r="GON495" s="24"/>
      <c r="GOO495" s="24"/>
      <c r="GOP495" s="24"/>
      <c r="GOQ495" s="24"/>
      <c r="GOR495" s="24"/>
      <c r="GOS495" s="24"/>
      <c r="GOT495" s="24"/>
      <c r="GOU495" s="24"/>
      <c r="GOV495" s="24"/>
      <c r="GOZ495" s="3"/>
      <c r="GPA495" s="31"/>
      <c r="GPB495" s="5"/>
      <c r="GPC495" s="9"/>
      <c r="GPF495" s="2"/>
      <c r="GPI495" s="24"/>
      <c r="GPJ495" s="24"/>
      <c r="GPK495" s="31"/>
      <c r="GPL495" s="24"/>
      <c r="GPM495" s="24"/>
      <c r="GPN495" s="24"/>
      <c r="GPO495" s="24"/>
      <c r="GPP495" s="24"/>
      <c r="GPQ495" s="24"/>
      <c r="GPR495" s="24"/>
      <c r="GPS495" s="24"/>
      <c r="GPT495" s="24"/>
      <c r="GPU495" s="24"/>
      <c r="GPV495" s="24"/>
      <c r="GPW495" s="24"/>
      <c r="GPX495" s="24"/>
      <c r="GPY495" s="24"/>
      <c r="GPZ495" s="24"/>
      <c r="GQD495" s="3"/>
      <c r="GQE495" s="31"/>
      <c r="GQF495" s="5"/>
      <c r="GQG495" s="9"/>
      <c r="GQJ495" s="2"/>
      <c r="GQM495" s="24"/>
      <c r="GQN495" s="24"/>
      <c r="GQO495" s="31"/>
      <c r="GQP495" s="24"/>
      <c r="GQQ495" s="24"/>
      <c r="GQR495" s="24"/>
      <c r="GQS495" s="24"/>
      <c r="GQT495" s="24"/>
      <c r="GQU495" s="24"/>
      <c r="GQV495" s="24"/>
      <c r="GQW495" s="24"/>
      <c r="GQX495" s="24"/>
      <c r="GQY495" s="24"/>
      <c r="GQZ495" s="24"/>
      <c r="GRA495" s="24"/>
      <c r="GRB495" s="24"/>
      <c r="GRC495" s="24"/>
      <c r="GRD495" s="24"/>
      <c r="GRH495" s="3"/>
      <c r="GRI495" s="31"/>
      <c r="GRJ495" s="5"/>
      <c r="GRK495" s="9"/>
      <c r="GRN495" s="2"/>
      <c r="GRQ495" s="24"/>
      <c r="GRR495" s="24"/>
      <c r="GRS495" s="31"/>
      <c r="GRT495" s="24"/>
      <c r="GRU495" s="24"/>
      <c r="GRV495" s="24"/>
      <c r="GRW495" s="24"/>
      <c r="GRX495" s="24"/>
      <c r="GRY495" s="24"/>
      <c r="GRZ495" s="24"/>
      <c r="GSA495" s="24"/>
      <c r="GSB495" s="24"/>
      <c r="GSC495" s="24"/>
      <c r="GSD495" s="24"/>
      <c r="GSE495" s="24"/>
      <c r="GSF495" s="24"/>
      <c r="GSG495" s="24"/>
      <c r="GSH495" s="24"/>
      <c r="GSL495" s="3"/>
      <c r="GSM495" s="31"/>
      <c r="GSN495" s="5"/>
      <c r="GSO495" s="9"/>
      <c r="GSR495" s="2"/>
      <c r="GSU495" s="24"/>
      <c r="GSV495" s="24"/>
      <c r="GSW495" s="31"/>
      <c r="GSX495" s="24"/>
      <c r="GSY495" s="24"/>
      <c r="GSZ495" s="24"/>
      <c r="GTA495" s="24"/>
      <c r="GTB495" s="24"/>
      <c r="GTC495" s="24"/>
      <c r="GTD495" s="24"/>
      <c r="GTE495" s="24"/>
      <c r="GTF495" s="24"/>
      <c r="GTG495" s="24"/>
      <c r="GTH495" s="24"/>
      <c r="GTI495" s="24"/>
      <c r="GTJ495" s="24"/>
      <c r="GTK495" s="24"/>
      <c r="GTL495" s="24"/>
      <c r="GTP495" s="3"/>
      <c r="GTQ495" s="31"/>
      <c r="GTR495" s="5"/>
      <c r="GTS495" s="9"/>
      <c r="GTV495" s="2"/>
      <c r="GTY495" s="24"/>
      <c r="GTZ495" s="24"/>
      <c r="GUA495" s="31"/>
      <c r="GUB495" s="24"/>
      <c r="GUC495" s="24"/>
      <c r="GUD495" s="24"/>
      <c r="GUE495" s="24"/>
      <c r="GUF495" s="24"/>
      <c r="GUG495" s="24"/>
      <c r="GUH495" s="24"/>
      <c r="GUI495" s="24"/>
      <c r="GUJ495" s="24"/>
      <c r="GUK495" s="24"/>
      <c r="GUL495" s="24"/>
      <c r="GUM495" s="24"/>
      <c r="GUN495" s="24"/>
      <c r="GUO495" s="24"/>
      <c r="GUP495" s="24"/>
      <c r="GUT495" s="3"/>
      <c r="GUU495" s="31"/>
      <c r="GUV495" s="5"/>
      <c r="GUW495" s="9"/>
      <c r="GUZ495" s="2"/>
      <c r="GVC495" s="24"/>
      <c r="GVD495" s="24"/>
      <c r="GVE495" s="31"/>
      <c r="GVF495" s="24"/>
      <c r="GVG495" s="24"/>
      <c r="GVH495" s="24"/>
      <c r="GVI495" s="24"/>
      <c r="GVJ495" s="24"/>
      <c r="GVK495" s="24"/>
      <c r="GVL495" s="24"/>
      <c r="GVM495" s="24"/>
      <c r="GVN495" s="24"/>
      <c r="GVO495" s="24"/>
      <c r="GVP495" s="24"/>
      <c r="GVQ495" s="24"/>
      <c r="GVR495" s="24"/>
      <c r="GVS495" s="24"/>
      <c r="GVT495" s="24"/>
      <c r="GVX495" s="3"/>
      <c r="GVY495" s="31"/>
      <c r="GVZ495" s="5"/>
      <c r="GWA495" s="9"/>
      <c r="GWD495" s="2"/>
      <c r="GWG495" s="24"/>
      <c r="GWH495" s="24"/>
      <c r="GWI495" s="31"/>
      <c r="GWJ495" s="24"/>
      <c r="GWK495" s="24"/>
      <c r="GWL495" s="24"/>
      <c r="GWM495" s="24"/>
      <c r="GWN495" s="24"/>
      <c r="GWO495" s="24"/>
      <c r="GWP495" s="24"/>
      <c r="GWQ495" s="24"/>
      <c r="GWR495" s="24"/>
      <c r="GWS495" s="24"/>
      <c r="GWT495" s="24"/>
      <c r="GWU495" s="24"/>
      <c r="GWV495" s="24"/>
      <c r="GWW495" s="24"/>
      <c r="GWX495" s="24"/>
      <c r="GXB495" s="3"/>
      <c r="GXC495" s="31"/>
      <c r="GXD495" s="5"/>
      <c r="GXE495" s="9"/>
      <c r="GXH495" s="2"/>
      <c r="GXK495" s="24"/>
      <c r="GXL495" s="24"/>
      <c r="GXM495" s="31"/>
      <c r="GXN495" s="24"/>
      <c r="GXO495" s="24"/>
      <c r="GXP495" s="24"/>
      <c r="GXQ495" s="24"/>
      <c r="GXR495" s="24"/>
      <c r="GXS495" s="24"/>
      <c r="GXT495" s="24"/>
      <c r="GXU495" s="24"/>
      <c r="GXV495" s="24"/>
      <c r="GXW495" s="24"/>
      <c r="GXX495" s="24"/>
      <c r="GXY495" s="24"/>
      <c r="GXZ495" s="24"/>
      <c r="GYA495" s="24"/>
      <c r="GYB495" s="24"/>
      <c r="GYF495" s="3"/>
      <c r="GYG495" s="31"/>
      <c r="GYH495" s="5"/>
      <c r="GYI495" s="9"/>
      <c r="GYL495" s="2"/>
      <c r="GYO495" s="24"/>
      <c r="GYP495" s="24"/>
      <c r="GYQ495" s="31"/>
      <c r="GYR495" s="24"/>
      <c r="GYS495" s="24"/>
      <c r="GYT495" s="24"/>
      <c r="GYU495" s="24"/>
      <c r="GYV495" s="24"/>
      <c r="GYW495" s="24"/>
      <c r="GYX495" s="24"/>
      <c r="GYY495" s="24"/>
      <c r="GYZ495" s="24"/>
      <c r="GZA495" s="24"/>
      <c r="GZB495" s="24"/>
      <c r="GZC495" s="24"/>
      <c r="GZD495" s="24"/>
      <c r="GZE495" s="24"/>
      <c r="GZF495" s="24"/>
      <c r="GZJ495" s="3"/>
      <c r="GZK495" s="31"/>
      <c r="GZL495" s="5"/>
      <c r="GZM495" s="9"/>
      <c r="GZP495" s="2"/>
      <c r="GZS495" s="24"/>
      <c r="GZT495" s="24"/>
      <c r="GZU495" s="31"/>
      <c r="GZV495" s="24"/>
      <c r="GZW495" s="24"/>
      <c r="GZX495" s="24"/>
      <c r="GZY495" s="24"/>
      <c r="GZZ495" s="24"/>
      <c r="HAA495" s="24"/>
      <c r="HAB495" s="24"/>
      <c r="HAC495" s="24"/>
      <c r="HAD495" s="24"/>
      <c r="HAE495" s="24"/>
      <c r="HAF495" s="24"/>
      <c r="HAG495" s="24"/>
      <c r="HAH495" s="24"/>
      <c r="HAI495" s="24"/>
      <c r="HAJ495" s="24"/>
      <c r="HAN495" s="3"/>
      <c r="HAO495" s="31"/>
      <c r="HAP495" s="5"/>
      <c r="HAQ495" s="9"/>
      <c r="HAT495" s="2"/>
      <c r="HAW495" s="24"/>
      <c r="HAX495" s="24"/>
      <c r="HAY495" s="31"/>
      <c r="HAZ495" s="24"/>
      <c r="HBA495" s="24"/>
      <c r="HBB495" s="24"/>
      <c r="HBC495" s="24"/>
      <c r="HBD495" s="24"/>
      <c r="HBE495" s="24"/>
      <c r="HBF495" s="24"/>
      <c r="HBG495" s="24"/>
      <c r="HBH495" s="24"/>
      <c r="HBI495" s="24"/>
      <c r="HBJ495" s="24"/>
      <c r="HBK495" s="24"/>
      <c r="HBL495" s="24"/>
      <c r="HBM495" s="24"/>
      <c r="HBN495" s="24"/>
      <c r="HBR495" s="3"/>
      <c r="HBS495" s="31"/>
      <c r="HBT495" s="5"/>
      <c r="HBU495" s="9"/>
      <c r="HBX495" s="2"/>
      <c r="HCA495" s="24"/>
      <c r="HCB495" s="24"/>
      <c r="HCC495" s="31"/>
      <c r="HCD495" s="24"/>
      <c r="HCE495" s="24"/>
      <c r="HCF495" s="24"/>
      <c r="HCG495" s="24"/>
      <c r="HCH495" s="24"/>
      <c r="HCI495" s="24"/>
      <c r="HCJ495" s="24"/>
      <c r="HCK495" s="24"/>
      <c r="HCL495" s="24"/>
      <c r="HCM495" s="24"/>
      <c r="HCN495" s="24"/>
      <c r="HCO495" s="24"/>
      <c r="HCP495" s="24"/>
      <c r="HCQ495" s="24"/>
      <c r="HCR495" s="24"/>
      <c r="HCV495" s="3"/>
      <c r="HCW495" s="31"/>
      <c r="HCX495" s="5"/>
      <c r="HCY495" s="9"/>
      <c r="HDB495" s="2"/>
      <c r="HDE495" s="24"/>
      <c r="HDF495" s="24"/>
      <c r="HDG495" s="31"/>
      <c r="HDH495" s="24"/>
      <c r="HDI495" s="24"/>
      <c r="HDJ495" s="24"/>
      <c r="HDK495" s="24"/>
      <c r="HDL495" s="24"/>
      <c r="HDM495" s="24"/>
      <c r="HDN495" s="24"/>
      <c r="HDO495" s="24"/>
      <c r="HDP495" s="24"/>
      <c r="HDQ495" s="24"/>
      <c r="HDR495" s="24"/>
      <c r="HDS495" s="24"/>
      <c r="HDT495" s="24"/>
      <c r="HDU495" s="24"/>
      <c r="HDV495" s="24"/>
      <c r="HDZ495" s="3"/>
      <c r="HEA495" s="31"/>
      <c r="HEB495" s="5"/>
      <c r="HEC495" s="9"/>
      <c r="HEF495" s="2"/>
      <c r="HEI495" s="24"/>
      <c r="HEJ495" s="24"/>
      <c r="HEK495" s="31"/>
      <c r="HEL495" s="24"/>
      <c r="HEM495" s="24"/>
      <c r="HEN495" s="24"/>
      <c r="HEO495" s="24"/>
      <c r="HEP495" s="24"/>
      <c r="HEQ495" s="24"/>
      <c r="HER495" s="24"/>
      <c r="HES495" s="24"/>
      <c r="HET495" s="24"/>
      <c r="HEU495" s="24"/>
      <c r="HEV495" s="24"/>
      <c r="HEW495" s="24"/>
      <c r="HEX495" s="24"/>
      <c r="HEY495" s="24"/>
      <c r="HEZ495" s="24"/>
      <c r="HFD495" s="3"/>
      <c r="HFE495" s="31"/>
      <c r="HFF495" s="5"/>
      <c r="HFG495" s="9"/>
      <c r="HFJ495" s="2"/>
      <c r="HFM495" s="24"/>
      <c r="HFN495" s="24"/>
      <c r="HFO495" s="31"/>
      <c r="HFP495" s="24"/>
      <c r="HFQ495" s="24"/>
      <c r="HFR495" s="24"/>
      <c r="HFS495" s="24"/>
      <c r="HFT495" s="24"/>
      <c r="HFU495" s="24"/>
      <c r="HFV495" s="24"/>
      <c r="HFW495" s="24"/>
      <c r="HFX495" s="24"/>
      <c r="HFY495" s="24"/>
      <c r="HFZ495" s="24"/>
      <c r="HGA495" s="24"/>
      <c r="HGB495" s="24"/>
      <c r="HGC495" s="24"/>
      <c r="HGD495" s="24"/>
      <c r="HGH495" s="3"/>
      <c r="HGI495" s="31"/>
      <c r="HGJ495" s="5"/>
      <c r="HGK495" s="9"/>
      <c r="HGN495" s="2"/>
      <c r="HGQ495" s="24"/>
      <c r="HGR495" s="24"/>
      <c r="HGS495" s="31"/>
      <c r="HGT495" s="24"/>
      <c r="HGU495" s="24"/>
      <c r="HGV495" s="24"/>
      <c r="HGW495" s="24"/>
      <c r="HGX495" s="24"/>
      <c r="HGY495" s="24"/>
      <c r="HGZ495" s="24"/>
      <c r="HHA495" s="24"/>
      <c r="HHB495" s="24"/>
      <c r="HHC495" s="24"/>
      <c r="HHD495" s="24"/>
      <c r="HHE495" s="24"/>
      <c r="HHF495" s="24"/>
      <c r="HHG495" s="24"/>
      <c r="HHH495" s="24"/>
      <c r="HHL495" s="3"/>
      <c r="HHM495" s="31"/>
      <c r="HHN495" s="5"/>
      <c r="HHO495" s="9"/>
      <c r="HHR495" s="2"/>
      <c r="HHU495" s="24"/>
      <c r="HHV495" s="24"/>
      <c r="HHW495" s="31"/>
      <c r="HHX495" s="24"/>
      <c r="HHY495" s="24"/>
      <c r="HHZ495" s="24"/>
      <c r="HIA495" s="24"/>
      <c r="HIB495" s="24"/>
      <c r="HIC495" s="24"/>
      <c r="HID495" s="24"/>
      <c r="HIE495" s="24"/>
      <c r="HIF495" s="24"/>
      <c r="HIG495" s="24"/>
      <c r="HIH495" s="24"/>
      <c r="HII495" s="24"/>
      <c r="HIJ495" s="24"/>
      <c r="HIK495" s="24"/>
      <c r="HIL495" s="24"/>
      <c r="HIP495" s="3"/>
      <c r="HIQ495" s="31"/>
      <c r="HIR495" s="5"/>
      <c r="HIS495" s="9"/>
      <c r="HIV495" s="2"/>
      <c r="HIY495" s="24"/>
      <c r="HIZ495" s="24"/>
      <c r="HJA495" s="31"/>
      <c r="HJB495" s="24"/>
      <c r="HJC495" s="24"/>
      <c r="HJD495" s="24"/>
      <c r="HJE495" s="24"/>
      <c r="HJF495" s="24"/>
      <c r="HJG495" s="24"/>
      <c r="HJH495" s="24"/>
      <c r="HJI495" s="24"/>
      <c r="HJJ495" s="24"/>
      <c r="HJK495" s="24"/>
      <c r="HJL495" s="24"/>
      <c r="HJM495" s="24"/>
      <c r="HJN495" s="24"/>
      <c r="HJO495" s="24"/>
      <c r="HJP495" s="24"/>
      <c r="HJT495" s="3"/>
      <c r="HJU495" s="31"/>
      <c r="HJV495" s="5"/>
      <c r="HJW495" s="9"/>
      <c r="HJZ495" s="2"/>
      <c r="HKC495" s="24"/>
      <c r="HKD495" s="24"/>
      <c r="HKE495" s="31"/>
      <c r="HKF495" s="24"/>
      <c r="HKG495" s="24"/>
      <c r="HKH495" s="24"/>
      <c r="HKI495" s="24"/>
      <c r="HKJ495" s="24"/>
      <c r="HKK495" s="24"/>
      <c r="HKL495" s="24"/>
      <c r="HKM495" s="24"/>
      <c r="HKN495" s="24"/>
      <c r="HKO495" s="24"/>
      <c r="HKP495" s="24"/>
      <c r="HKQ495" s="24"/>
      <c r="HKR495" s="24"/>
      <c r="HKS495" s="24"/>
      <c r="HKT495" s="24"/>
      <c r="HKX495" s="3"/>
      <c r="HKY495" s="31"/>
      <c r="HKZ495" s="5"/>
      <c r="HLA495" s="9"/>
      <c r="HLD495" s="2"/>
      <c r="HLG495" s="24"/>
      <c r="HLH495" s="24"/>
      <c r="HLI495" s="31"/>
      <c r="HLJ495" s="24"/>
      <c r="HLK495" s="24"/>
      <c r="HLL495" s="24"/>
      <c r="HLM495" s="24"/>
      <c r="HLN495" s="24"/>
      <c r="HLO495" s="24"/>
      <c r="HLP495" s="24"/>
      <c r="HLQ495" s="24"/>
      <c r="HLR495" s="24"/>
      <c r="HLS495" s="24"/>
      <c r="HLT495" s="24"/>
      <c r="HLU495" s="24"/>
      <c r="HLV495" s="24"/>
      <c r="HLW495" s="24"/>
      <c r="HLX495" s="24"/>
      <c r="HMB495" s="3"/>
      <c r="HMC495" s="31"/>
      <c r="HMD495" s="5"/>
      <c r="HME495" s="9"/>
      <c r="HMH495" s="2"/>
      <c r="HMK495" s="24"/>
      <c r="HML495" s="24"/>
      <c r="HMM495" s="31"/>
      <c r="HMN495" s="24"/>
      <c r="HMO495" s="24"/>
      <c r="HMP495" s="24"/>
      <c r="HMQ495" s="24"/>
      <c r="HMR495" s="24"/>
      <c r="HMS495" s="24"/>
      <c r="HMT495" s="24"/>
      <c r="HMU495" s="24"/>
      <c r="HMV495" s="24"/>
      <c r="HMW495" s="24"/>
      <c r="HMX495" s="24"/>
      <c r="HMY495" s="24"/>
      <c r="HMZ495" s="24"/>
      <c r="HNA495" s="24"/>
      <c r="HNB495" s="24"/>
      <c r="HNF495" s="3"/>
      <c r="HNG495" s="31"/>
      <c r="HNH495" s="5"/>
      <c r="HNI495" s="9"/>
      <c r="HNL495" s="2"/>
      <c r="HNO495" s="24"/>
      <c r="HNP495" s="24"/>
      <c r="HNQ495" s="31"/>
      <c r="HNR495" s="24"/>
      <c r="HNS495" s="24"/>
      <c r="HNT495" s="24"/>
      <c r="HNU495" s="24"/>
      <c r="HNV495" s="24"/>
      <c r="HNW495" s="24"/>
      <c r="HNX495" s="24"/>
      <c r="HNY495" s="24"/>
      <c r="HNZ495" s="24"/>
      <c r="HOA495" s="24"/>
      <c r="HOB495" s="24"/>
      <c r="HOC495" s="24"/>
      <c r="HOD495" s="24"/>
      <c r="HOE495" s="24"/>
      <c r="HOF495" s="24"/>
      <c r="HOJ495" s="3"/>
      <c r="HOK495" s="31"/>
      <c r="HOL495" s="5"/>
      <c r="HOM495" s="9"/>
      <c r="HOP495" s="2"/>
      <c r="HOS495" s="24"/>
      <c r="HOT495" s="24"/>
      <c r="HOU495" s="31"/>
      <c r="HOV495" s="24"/>
      <c r="HOW495" s="24"/>
      <c r="HOX495" s="24"/>
      <c r="HOY495" s="24"/>
      <c r="HOZ495" s="24"/>
      <c r="HPA495" s="24"/>
      <c r="HPB495" s="24"/>
      <c r="HPC495" s="24"/>
      <c r="HPD495" s="24"/>
      <c r="HPE495" s="24"/>
      <c r="HPF495" s="24"/>
      <c r="HPG495" s="24"/>
      <c r="HPH495" s="24"/>
      <c r="HPI495" s="24"/>
      <c r="HPJ495" s="24"/>
      <c r="HPN495" s="3"/>
      <c r="HPO495" s="31"/>
      <c r="HPP495" s="5"/>
      <c r="HPQ495" s="9"/>
      <c r="HPT495" s="2"/>
      <c r="HPW495" s="24"/>
      <c r="HPX495" s="24"/>
      <c r="HPY495" s="31"/>
      <c r="HPZ495" s="24"/>
      <c r="HQA495" s="24"/>
      <c r="HQB495" s="24"/>
      <c r="HQC495" s="24"/>
      <c r="HQD495" s="24"/>
      <c r="HQE495" s="24"/>
      <c r="HQF495" s="24"/>
      <c r="HQG495" s="24"/>
      <c r="HQH495" s="24"/>
      <c r="HQI495" s="24"/>
      <c r="HQJ495" s="24"/>
      <c r="HQK495" s="24"/>
      <c r="HQL495" s="24"/>
      <c r="HQM495" s="24"/>
      <c r="HQN495" s="24"/>
      <c r="HQR495" s="3"/>
      <c r="HQS495" s="31"/>
      <c r="HQT495" s="5"/>
      <c r="HQU495" s="9"/>
      <c r="HQX495" s="2"/>
      <c r="HRA495" s="24"/>
      <c r="HRB495" s="24"/>
      <c r="HRC495" s="31"/>
      <c r="HRD495" s="24"/>
      <c r="HRE495" s="24"/>
      <c r="HRF495" s="24"/>
      <c r="HRG495" s="24"/>
      <c r="HRH495" s="24"/>
      <c r="HRI495" s="24"/>
      <c r="HRJ495" s="24"/>
      <c r="HRK495" s="24"/>
      <c r="HRL495" s="24"/>
      <c r="HRM495" s="24"/>
      <c r="HRN495" s="24"/>
      <c r="HRO495" s="24"/>
      <c r="HRP495" s="24"/>
      <c r="HRQ495" s="24"/>
      <c r="HRR495" s="24"/>
      <c r="HRV495" s="3"/>
      <c r="HRW495" s="31"/>
      <c r="HRX495" s="5"/>
      <c r="HRY495" s="9"/>
      <c r="HSB495" s="2"/>
      <c r="HSE495" s="24"/>
      <c r="HSF495" s="24"/>
      <c r="HSG495" s="31"/>
      <c r="HSH495" s="24"/>
      <c r="HSI495" s="24"/>
      <c r="HSJ495" s="24"/>
      <c r="HSK495" s="24"/>
      <c r="HSL495" s="24"/>
      <c r="HSM495" s="24"/>
      <c r="HSN495" s="24"/>
      <c r="HSO495" s="24"/>
      <c r="HSP495" s="24"/>
      <c r="HSQ495" s="24"/>
      <c r="HSR495" s="24"/>
      <c r="HSS495" s="24"/>
      <c r="HST495" s="24"/>
      <c r="HSU495" s="24"/>
      <c r="HSV495" s="24"/>
      <c r="HSZ495" s="3"/>
      <c r="HTA495" s="31"/>
      <c r="HTB495" s="5"/>
      <c r="HTC495" s="9"/>
      <c r="HTF495" s="2"/>
      <c r="HTI495" s="24"/>
      <c r="HTJ495" s="24"/>
      <c r="HTK495" s="31"/>
      <c r="HTL495" s="24"/>
      <c r="HTM495" s="24"/>
      <c r="HTN495" s="24"/>
      <c r="HTO495" s="24"/>
      <c r="HTP495" s="24"/>
      <c r="HTQ495" s="24"/>
      <c r="HTR495" s="24"/>
      <c r="HTS495" s="24"/>
      <c r="HTT495" s="24"/>
      <c r="HTU495" s="24"/>
      <c r="HTV495" s="24"/>
      <c r="HTW495" s="24"/>
      <c r="HTX495" s="24"/>
      <c r="HTY495" s="24"/>
      <c r="HTZ495" s="24"/>
      <c r="HUD495" s="3"/>
      <c r="HUE495" s="31"/>
      <c r="HUF495" s="5"/>
      <c r="HUG495" s="9"/>
      <c r="HUJ495" s="2"/>
      <c r="HUM495" s="24"/>
      <c r="HUN495" s="24"/>
      <c r="HUO495" s="31"/>
      <c r="HUP495" s="24"/>
      <c r="HUQ495" s="24"/>
      <c r="HUR495" s="24"/>
      <c r="HUS495" s="24"/>
      <c r="HUT495" s="24"/>
      <c r="HUU495" s="24"/>
      <c r="HUV495" s="24"/>
      <c r="HUW495" s="24"/>
      <c r="HUX495" s="24"/>
      <c r="HUY495" s="24"/>
      <c r="HUZ495" s="24"/>
      <c r="HVA495" s="24"/>
      <c r="HVB495" s="24"/>
      <c r="HVC495" s="24"/>
      <c r="HVD495" s="24"/>
      <c r="HVH495" s="3"/>
      <c r="HVI495" s="31"/>
      <c r="HVJ495" s="5"/>
      <c r="HVK495" s="9"/>
      <c r="HVN495" s="2"/>
      <c r="HVQ495" s="24"/>
      <c r="HVR495" s="24"/>
      <c r="HVS495" s="31"/>
      <c r="HVT495" s="24"/>
      <c r="HVU495" s="24"/>
      <c r="HVV495" s="24"/>
      <c r="HVW495" s="24"/>
      <c r="HVX495" s="24"/>
      <c r="HVY495" s="24"/>
      <c r="HVZ495" s="24"/>
      <c r="HWA495" s="24"/>
      <c r="HWB495" s="24"/>
      <c r="HWC495" s="24"/>
      <c r="HWD495" s="24"/>
      <c r="HWE495" s="24"/>
      <c r="HWF495" s="24"/>
      <c r="HWG495" s="24"/>
      <c r="HWH495" s="24"/>
      <c r="HWL495" s="3"/>
      <c r="HWM495" s="31"/>
      <c r="HWN495" s="5"/>
      <c r="HWO495" s="9"/>
      <c r="HWR495" s="2"/>
      <c r="HWU495" s="24"/>
      <c r="HWV495" s="24"/>
      <c r="HWW495" s="31"/>
      <c r="HWX495" s="24"/>
      <c r="HWY495" s="24"/>
      <c r="HWZ495" s="24"/>
      <c r="HXA495" s="24"/>
      <c r="HXB495" s="24"/>
      <c r="HXC495" s="24"/>
      <c r="HXD495" s="24"/>
      <c r="HXE495" s="24"/>
      <c r="HXF495" s="24"/>
      <c r="HXG495" s="24"/>
      <c r="HXH495" s="24"/>
      <c r="HXI495" s="24"/>
      <c r="HXJ495" s="24"/>
      <c r="HXK495" s="24"/>
      <c r="HXL495" s="24"/>
      <c r="HXP495" s="3"/>
      <c r="HXQ495" s="31"/>
      <c r="HXR495" s="5"/>
      <c r="HXS495" s="9"/>
      <c r="HXV495" s="2"/>
      <c r="HXY495" s="24"/>
      <c r="HXZ495" s="24"/>
      <c r="HYA495" s="31"/>
      <c r="HYB495" s="24"/>
      <c r="HYC495" s="24"/>
      <c r="HYD495" s="24"/>
      <c r="HYE495" s="24"/>
      <c r="HYF495" s="24"/>
      <c r="HYG495" s="24"/>
      <c r="HYH495" s="24"/>
      <c r="HYI495" s="24"/>
      <c r="HYJ495" s="24"/>
      <c r="HYK495" s="24"/>
      <c r="HYL495" s="24"/>
      <c r="HYM495" s="24"/>
      <c r="HYN495" s="24"/>
      <c r="HYO495" s="24"/>
      <c r="HYP495" s="24"/>
      <c r="HYT495" s="3"/>
      <c r="HYU495" s="31"/>
      <c r="HYV495" s="5"/>
      <c r="HYW495" s="9"/>
      <c r="HYZ495" s="2"/>
      <c r="HZC495" s="24"/>
      <c r="HZD495" s="24"/>
      <c r="HZE495" s="31"/>
      <c r="HZF495" s="24"/>
      <c r="HZG495" s="24"/>
      <c r="HZH495" s="24"/>
      <c r="HZI495" s="24"/>
      <c r="HZJ495" s="24"/>
      <c r="HZK495" s="24"/>
      <c r="HZL495" s="24"/>
      <c r="HZM495" s="24"/>
      <c r="HZN495" s="24"/>
      <c r="HZO495" s="24"/>
      <c r="HZP495" s="24"/>
      <c r="HZQ495" s="24"/>
      <c r="HZR495" s="24"/>
      <c r="HZS495" s="24"/>
      <c r="HZT495" s="24"/>
      <c r="HZX495" s="3"/>
      <c r="HZY495" s="31"/>
      <c r="HZZ495" s="5"/>
      <c r="IAA495" s="9"/>
      <c r="IAD495" s="2"/>
      <c r="IAG495" s="24"/>
      <c r="IAH495" s="24"/>
      <c r="IAI495" s="31"/>
      <c r="IAJ495" s="24"/>
      <c r="IAK495" s="24"/>
      <c r="IAL495" s="24"/>
      <c r="IAM495" s="24"/>
      <c r="IAN495" s="24"/>
      <c r="IAO495" s="24"/>
      <c r="IAP495" s="24"/>
      <c r="IAQ495" s="24"/>
      <c r="IAR495" s="24"/>
      <c r="IAS495" s="24"/>
      <c r="IAT495" s="24"/>
      <c r="IAU495" s="24"/>
      <c r="IAV495" s="24"/>
      <c r="IAW495" s="24"/>
      <c r="IAX495" s="24"/>
      <c r="IBB495" s="3"/>
      <c r="IBC495" s="31"/>
      <c r="IBD495" s="5"/>
      <c r="IBE495" s="9"/>
      <c r="IBH495" s="2"/>
      <c r="IBK495" s="24"/>
      <c r="IBL495" s="24"/>
      <c r="IBM495" s="31"/>
      <c r="IBN495" s="24"/>
      <c r="IBO495" s="24"/>
      <c r="IBP495" s="24"/>
      <c r="IBQ495" s="24"/>
      <c r="IBR495" s="24"/>
      <c r="IBS495" s="24"/>
      <c r="IBT495" s="24"/>
      <c r="IBU495" s="24"/>
      <c r="IBV495" s="24"/>
      <c r="IBW495" s="24"/>
      <c r="IBX495" s="24"/>
      <c r="IBY495" s="24"/>
      <c r="IBZ495" s="24"/>
      <c r="ICA495" s="24"/>
      <c r="ICB495" s="24"/>
      <c r="ICF495" s="3"/>
      <c r="ICG495" s="31"/>
      <c r="ICH495" s="5"/>
      <c r="ICI495" s="9"/>
      <c r="ICL495" s="2"/>
      <c r="ICO495" s="24"/>
      <c r="ICP495" s="24"/>
      <c r="ICQ495" s="31"/>
      <c r="ICR495" s="24"/>
      <c r="ICS495" s="24"/>
      <c r="ICT495" s="24"/>
      <c r="ICU495" s="24"/>
      <c r="ICV495" s="24"/>
      <c r="ICW495" s="24"/>
      <c r="ICX495" s="24"/>
      <c r="ICY495" s="24"/>
      <c r="ICZ495" s="24"/>
      <c r="IDA495" s="24"/>
      <c r="IDB495" s="24"/>
      <c r="IDC495" s="24"/>
      <c r="IDD495" s="24"/>
      <c r="IDE495" s="24"/>
      <c r="IDF495" s="24"/>
      <c r="IDJ495" s="3"/>
      <c r="IDK495" s="31"/>
      <c r="IDL495" s="5"/>
      <c r="IDM495" s="9"/>
      <c r="IDP495" s="2"/>
      <c r="IDS495" s="24"/>
      <c r="IDT495" s="24"/>
      <c r="IDU495" s="31"/>
      <c r="IDV495" s="24"/>
      <c r="IDW495" s="24"/>
      <c r="IDX495" s="24"/>
      <c r="IDY495" s="24"/>
      <c r="IDZ495" s="24"/>
      <c r="IEA495" s="24"/>
      <c r="IEB495" s="24"/>
      <c r="IEC495" s="24"/>
      <c r="IED495" s="24"/>
      <c r="IEE495" s="24"/>
      <c r="IEF495" s="24"/>
      <c r="IEG495" s="24"/>
      <c r="IEH495" s="24"/>
      <c r="IEI495" s="24"/>
      <c r="IEJ495" s="24"/>
      <c r="IEN495" s="3"/>
      <c r="IEO495" s="31"/>
      <c r="IEP495" s="5"/>
      <c r="IEQ495" s="9"/>
      <c r="IET495" s="2"/>
      <c r="IEW495" s="24"/>
      <c r="IEX495" s="24"/>
      <c r="IEY495" s="31"/>
      <c r="IEZ495" s="24"/>
      <c r="IFA495" s="24"/>
      <c r="IFB495" s="24"/>
      <c r="IFC495" s="24"/>
      <c r="IFD495" s="24"/>
      <c r="IFE495" s="24"/>
      <c r="IFF495" s="24"/>
      <c r="IFG495" s="24"/>
      <c r="IFH495" s="24"/>
      <c r="IFI495" s="24"/>
      <c r="IFJ495" s="24"/>
      <c r="IFK495" s="24"/>
      <c r="IFL495" s="24"/>
      <c r="IFM495" s="24"/>
      <c r="IFN495" s="24"/>
      <c r="IFR495" s="3"/>
      <c r="IFS495" s="31"/>
      <c r="IFT495" s="5"/>
      <c r="IFU495" s="9"/>
      <c r="IFX495" s="2"/>
      <c r="IGA495" s="24"/>
      <c r="IGB495" s="24"/>
      <c r="IGC495" s="31"/>
      <c r="IGD495" s="24"/>
      <c r="IGE495" s="24"/>
      <c r="IGF495" s="24"/>
      <c r="IGG495" s="24"/>
      <c r="IGH495" s="24"/>
      <c r="IGI495" s="24"/>
      <c r="IGJ495" s="24"/>
      <c r="IGK495" s="24"/>
      <c r="IGL495" s="24"/>
      <c r="IGM495" s="24"/>
      <c r="IGN495" s="24"/>
      <c r="IGO495" s="24"/>
      <c r="IGP495" s="24"/>
      <c r="IGQ495" s="24"/>
      <c r="IGR495" s="24"/>
      <c r="IGV495" s="3"/>
      <c r="IGW495" s="31"/>
      <c r="IGX495" s="5"/>
      <c r="IGY495" s="9"/>
      <c r="IHB495" s="2"/>
      <c r="IHE495" s="24"/>
      <c r="IHF495" s="24"/>
      <c r="IHG495" s="31"/>
      <c r="IHH495" s="24"/>
      <c r="IHI495" s="24"/>
      <c r="IHJ495" s="24"/>
      <c r="IHK495" s="24"/>
      <c r="IHL495" s="24"/>
      <c r="IHM495" s="24"/>
      <c r="IHN495" s="24"/>
      <c r="IHO495" s="24"/>
      <c r="IHP495" s="24"/>
      <c r="IHQ495" s="24"/>
      <c r="IHR495" s="24"/>
      <c r="IHS495" s="24"/>
      <c r="IHT495" s="24"/>
      <c r="IHU495" s="24"/>
      <c r="IHV495" s="24"/>
      <c r="IHZ495" s="3"/>
      <c r="IIA495" s="31"/>
      <c r="IIB495" s="5"/>
      <c r="IIC495" s="9"/>
      <c r="IIF495" s="2"/>
      <c r="III495" s="24"/>
      <c r="IIJ495" s="24"/>
      <c r="IIK495" s="31"/>
      <c r="IIL495" s="24"/>
      <c r="IIM495" s="24"/>
      <c r="IIN495" s="24"/>
      <c r="IIO495" s="24"/>
      <c r="IIP495" s="24"/>
      <c r="IIQ495" s="24"/>
      <c r="IIR495" s="24"/>
      <c r="IIS495" s="24"/>
      <c r="IIT495" s="24"/>
      <c r="IIU495" s="24"/>
      <c r="IIV495" s="24"/>
      <c r="IIW495" s="24"/>
      <c r="IIX495" s="24"/>
      <c r="IIY495" s="24"/>
      <c r="IIZ495" s="24"/>
      <c r="IJD495" s="3"/>
      <c r="IJE495" s="31"/>
      <c r="IJF495" s="5"/>
      <c r="IJG495" s="9"/>
      <c r="IJJ495" s="2"/>
      <c r="IJM495" s="24"/>
      <c r="IJN495" s="24"/>
      <c r="IJO495" s="31"/>
      <c r="IJP495" s="24"/>
      <c r="IJQ495" s="24"/>
      <c r="IJR495" s="24"/>
      <c r="IJS495" s="24"/>
      <c r="IJT495" s="24"/>
      <c r="IJU495" s="24"/>
      <c r="IJV495" s="24"/>
      <c r="IJW495" s="24"/>
      <c r="IJX495" s="24"/>
      <c r="IJY495" s="24"/>
      <c r="IJZ495" s="24"/>
      <c r="IKA495" s="24"/>
      <c r="IKB495" s="24"/>
      <c r="IKC495" s="24"/>
      <c r="IKD495" s="24"/>
      <c r="IKH495" s="3"/>
      <c r="IKI495" s="31"/>
      <c r="IKJ495" s="5"/>
      <c r="IKK495" s="9"/>
      <c r="IKN495" s="2"/>
      <c r="IKQ495" s="24"/>
      <c r="IKR495" s="24"/>
      <c r="IKS495" s="31"/>
      <c r="IKT495" s="24"/>
      <c r="IKU495" s="24"/>
      <c r="IKV495" s="24"/>
      <c r="IKW495" s="24"/>
      <c r="IKX495" s="24"/>
      <c r="IKY495" s="24"/>
      <c r="IKZ495" s="24"/>
      <c r="ILA495" s="24"/>
      <c r="ILB495" s="24"/>
      <c r="ILC495" s="24"/>
      <c r="ILD495" s="24"/>
      <c r="ILE495" s="24"/>
      <c r="ILF495" s="24"/>
      <c r="ILG495" s="24"/>
      <c r="ILH495" s="24"/>
      <c r="ILL495" s="3"/>
      <c r="ILM495" s="31"/>
      <c r="ILN495" s="5"/>
      <c r="ILO495" s="9"/>
      <c r="ILR495" s="2"/>
      <c r="ILU495" s="24"/>
      <c r="ILV495" s="24"/>
      <c r="ILW495" s="31"/>
      <c r="ILX495" s="24"/>
      <c r="ILY495" s="24"/>
      <c r="ILZ495" s="24"/>
      <c r="IMA495" s="24"/>
      <c r="IMB495" s="24"/>
      <c r="IMC495" s="24"/>
      <c r="IMD495" s="24"/>
      <c r="IME495" s="24"/>
      <c r="IMF495" s="24"/>
      <c r="IMG495" s="24"/>
      <c r="IMH495" s="24"/>
      <c r="IMI495" s="24"/>
      <c r="IMJ495" s="24"/>
      <c r="IMK495" s="24"/>
      <c r="IML495" s="24"/>
      <c r="IMP495" s="3"/>
      <c r="IMQ495" s="31"/>
      <c r="IMR495" s="5"/>
      <c r="IMS495" s="9"/>
      <c r="IMV495" s="2"/>
      <c r="IMY495" s="24"/>
      <c r="IMZ495" s="24"/>
      <c r="INA495" s="31"/>
      <c r="INB495" s="24"/>
      <c r="INC495" s="24"/>
      <c r="IND495" s="24"/>
      <c r="INE495" s="24"/>
      <c r="INF495" s="24"/>
      <c r="ING495" s="24"/>
      <c r="INH495" s="24"/>
      <c r="INI495" s="24"/>
      <c r="INJ495" s="24"/>
      <c r="INK495" s="24"/>
      <c r="INL495" s="24"/>
      <c r="INM495" s="24"/>
      <c r="INN495" s="24"/>
      <c r="INO495" s="24"/>
      <c r="INP495" s="24"/>
      <c r="INT495" s="3"/>
      <c r="INU495" s="31"/>
      <c r="INV495" s="5"/>
      <c r="INW495" s="9"/>
      <c r="INZ495" s="2"/>
      <c r="IOC495" s="24"/>
      <c r="IOD495" s="24"/>
      <c r="IOE495" s="31"/>
      <c r="IOF495" s="24"/>
      <c r="IOG495" s="24"/>
      <c r="IOH495" s="24"/>
      <c r="IOI495" s="24"/>
      <c r="IOJ495" s="24"/>
      <c r="IOK495" s="24"/>
      <c r="IOL495" s="24"/>
      <c r="IOM495" s="24"/>
      <c r="ION495" s="24"/>
      <c r="IOO495" s="24"/>
      <c r="IOP495" s="24"/>
      <c r="IOQ495" s="24"/>
      <c r="IOR495" s="24"/>
      <c r="IOS495" s="24"/>
      <c r="IOT495" s="24"/>
      <c r="IOX495" s="3"/>
      <c r="IOY495" s="31"/>
      <c r="IOZ495" s="5"/>
      <c r="IPA495" s="9"/>
      <c r="IPD495" s="2"/>
      <c r="IPG495" s="24"/>
      <c r="IPH495" s="24"/>
      <c r="IPI495" s="31"/>
      <c r="IPJ495" s="24"/>
      <c r="IPK495" s="24"/>
      <c r="IPL495" s="24"/>
      <c r="IPM495" s="24"/>
      <c r="IPN495" s="24"/>
      <c r="IPO495" s="24"/>
      <c r="IPP495" s="24"/>
      <c r="IPQ495" s="24"/>
      <c r="IPR495" s="24"/>
      <c r="IPS495" s="24"/>
      <c r="IPT495" s="24"/>
      <c r="IPU495" s="24"/>
      <c r="IPV495" s="24"/>
      <c r="IPW495" s="24"/>
      <c r="IPX495" s="24"/>
      <c r="IQB495" s="3"/>
      <c r="IQC495" s="31"/>
      <c r="IQD495" s="5"/>
      <c r="IQE495" s="9"/>
      <c r="IQH495" s="2"/>
      <c r="IQK495" s="24"/>
      <c r="IQL495" s="24"/>
      <c r="IQM495" s="31"/>
      <c r="IQN495" s="24"/>
      <c r="IQO495" s="24"/>
      <c r="IQP495" s="24"/>
      <c r="IQQ495" s="24"/>
      <c r="IQR495" s="24"/>
      <c r="IQS495" s="24"/>
      <c r="IQT495" s="24"/>
      <c r="IQU495" s="24"/>
      <c r="IQV495" s="24"/>
      <c r="IQW495" s="24"/>
      <c r="IQX495" s="24"/>
      <c r="IQY495" s="24"/>
      <c r="IQZ495" s="24"/>
      <c r="IRA495" s="24"/>
      <c r="IRB495" s="24"/>
      <c r="IRF495" s="3"/>
      <c r="IRG495" s="31"/>
      <c r="IRH495" s="5"/>
      <c r="IRI495" s="9"/>
      <c r="IRL495" s="2"/>
      <c r="IRO495" s="24"/>
      <c r="IRP495" s="24"/>
      <c r="IRQ495" s="31"/>
      <c r="IRR495" s="24"/>
      <c r="IRS495" s="24"/>
      <c r="IRT495" s="24"/>
      <c r="IRU495" s="24"/>
      <c r="IRV495" s="24"/>
      <c r="IRW495" s="24"/>
      <c r="IRX495" s="24"/>
      <c r="IRY495" s="24"/>
      <c r="IRZ495" s="24"/>
      <c r="ISA495" s="24"/>
      <c r="ISB495" s="24"/>
      <c r="ISC495" s="24"/>
      <c r="ISD495" s="24"/>
      <c r="ISE495" s="24"/>
      <c r="ISF495" s="24"/>
      <c r="ISJ495" s="3"/>
      <c r="ISK495" s="31"/>
      <c r="ISL495" s="5"/>
      <c r="ISM495" s="9"/>
      <c r="ISP495" s="2"/>
      <c r="ISS495" s="24"/>
      <c r="IST495" s="24"/>
      <c r="ISU495" s="31"/>
      <c r="ISV495" s="24"/>
      <c r="ISW495" s="24"/>
      <c r="ISX495" s="24"/>
      <c r="ISY495" s="24"/>
      <c r="ISZ495" s="24"/>
      <c r="ITA495" s="24"/>
      <c r="ITB495" s="24"/>
      <c r="ITC495" s="24"/>
      <c r="ITD495" s="24"/>
      <c r="ITE495" s="24"/>
      <c r="ITF495" s="24"/>
      <c r="ITG495" s="24"/>
      <c r="ITH495" s="24"/>
      <c r="ITI495" s="24"/>
      <c r="ITJ495" s="24"/>
      <c r="ITN495" s="3"/>
      <c r="ITO495" s="31"/>
      <c r="ITP495" s="5"/>
      <c r="ITQ495" s="9"/>
      <c r="ITT495" s="2"/>
      <c r="ITW495" s="24"/>
      <c r="ITX495" s="24"/>
      <c r="ITY495" s="31"/>
      <c r="ITZ495" s="24"/>
      <c r="IUA495" s="24"/>
      <c r="IUB495" s="24"/>
      <c r="IUC495" s="24"/>
      <c r="IUD495" s="24"/>
      <c r="IUE495" s="24"/>
      <c r="IUF495" s="24"/>
      <c r="IUG495" s="24"/>
      <c r="IUH495" s="24"/>
      <c r="IUI495" s="24"/>
      <c r="IUJ495" s="24"/>
      <c r="IUK495" s="24"/>
      <c r="IUL495" s="24"/>
      <c r="IUM495" s="24"/>
      <c r="IUN495" s="24"/>
      <c r="IUR495" s="3"/>
      <c r="IUS495" s="31"/>
      <c r="IUT495" s="5"/>
      <c r="IUU495" s="9"/>
      <c r="IUX495" s="2"/>
      <c r="IVA495" s="24"/>
      <c r="IVB495" s="24"/>
      <c r="IVC495" s="31"/>
      <c r="IVD495" s="24"/>
      <c r="IVE495" s="24"/>
      <c r="IVF495" s="24"/>
      <c r="IVG495" s="24"/>
      <c r="IVH495" s="24"/>
      <c r="IVI495" s="24"/>
      <c r="IVJ495" s="24"/>
      <c r="IVK495" s="24"/>
      <c r="IVL495" s="24"/>
      <c r="IVM495" s="24"/>
      <c r="IVN495" s="24"/>
      <c r="IVO495" s="24"/>
      <c r="IVP495" s="24"/>
      <c r="IVQ495" s="24"/>
      <c r="IVR495" s="24"/>
      <c r="IVV495" s="3"/>
      <c r="IVW495" s="31"/>
      <c r="IVX495" s="5"/>
      <c r="IVY495" s="9"/>
      <c r="IWB495" s="2"/>
      <c r="IWE495" s="24"/>
      <c r="IWF495" s="24"/>
      <c r="IWG495" s="31"/>
      <c r="IWH495" s="24"/>
      <c r="IWI495" s="24"/>
      <c r="IWJ495" s="24"/>
      <c r="IWK495" s="24"/>
      <c r="IWL495" s="24"/>
      <c r="IWM495" s="24"/>
      <c r="IWN495" s="24"/>
      <c r="IWO495" s="24"/>
      <c r="IWP495" s="24"/>
      <c r="IWQ495" s="24"/>
      <c r="IWR495" s="24"/>
      <c r="IWS495" s="24"/>
      <c r="IWT495" s="24"/>
      <c r="IWU495" s="24"/>
      <c r="IWV495" s="24"/>
      <c r="IWZ495" s="3"/>
      <c r="IXA495" s="31"/>
      <c r="IXB495" s="5"/>
      <c r="IXC495" s="9"/>
      <c r="IXF495" s="2"/>
      <c r="IXI495" s="24"/>
      <c r="IXJ495" s="24"/>
      <c r="IXK495" s="31"/>
      <c r="IXL495" s="24"/>
      <c r="IXM495" s="24"/>
      <c r="IXN495" s="24"/>
      <c r="IXO495" s="24"/>
      <c r="IXP495" s="24"/>
      <c r="IXQ495" s="24"/>
      <c r="IXR495" s="24"/>
      <c r="IXS495" s="24"/>
      <c r="IXT495" s="24"/>
      <c r="IXU495" s="24"/>
      <c r="IXV495" s="24"/>
      <c r="IXW495" s="24"/>
      <c r="IXX495" s="24"/>
      <c r="IXY495" s="24"/>
      <c r="IXZ495" s="24"/>
      <c r="IYD495" s="3"/>
      <c r="IYE495" s="31"/>
      <c r="IYF495" s="5"/>
      <c r="IYG495" s="9"/>
      <c r="IYJ495" s="2"/>
      <c r="IYM495" s="24"/>
      <c r="IYN495" s="24"/>
      <c r="IYO495" s="31"/>
      <c r="IYP495" s="24"/>
      <c r="IYQ495" s="24"/>
      <c r="IYR495" s="24"/>
      <c r="IYS495" s="24"/>
      <c r="IYT495" s="24"/>
      <c r="IYU495" s="24"/>
      <c r="IYV495" s="24"/>
      <c r="IYW495" s="24"/>
      <c r="IYX495" s="24"/>
      <c r="IYY495" s="24"/>
      <c r="IYZ495" s="24"/>
      <c r="IZA495" s="24"/>
      <c r="IZB495" s="24"/>
      <c r="IZC495" s="24"/>
      <c r="IZD495" s="24"/>
      <c r="IZH495" s="3"/>
      <c r="IZI495" s="31"/>
      <c r="IZJ495" s="5"/>
      <c r="IZK495" s="9"/>
      <c r="IZN495" s="2"/>
      <c r="IZQ495" s="24"/>
      <c r="IZR495" s="24"/>
      <c r="IZS495" s="31"/>
      <c r="IZT495" s="24"/>
      <c r="IZU495" s="24"/>
      <c r="IZV495" s="24"/>
      <c r="IZW495" s="24"/>
      <c r="IZX495" s="24"/>
      <c r="IZY495" s="24"/>
      <c r="IZZ495" s="24"/>
      <c r="JAA495" s="24"/>
      <c r="JAB495" s="24"/>
      <c r="JAC495" s="24"/>
      <c r="JAD495" s="24"/>
      <c r="JAE495" s="24"/>
      <c r="JAF495" s="24"/>
      <c r="JAG495" s="24"/>
      <c r="JAH495" s="24"/>
      <c r="JAL495" s="3"/>
      <c r="JAM495" s="31"/>
      <c r="JAN495" s="5"/>
      <c r="JAO495" s="9"/>
      <c r="JAR495" s="2"/>
      <c r="JAU495" s="24"/>
      <c r="JAV495" s="24"/>
      <c r="JAW495" s="31"/>
      <c r="JAX495" s="24"/>
      <c r="JAY495" s="24"/>
      <c r="JAZ495" s="24"/>
      <c r="JBA495" s="24"/>
      <c r="JBB495" s="24"/>
      <c r="JBC495" s="24"/>
      <c r="JBD495" s="24"/>
      <c r="JBE495" s="24"/>
      <c r="JBF495" s="24"/>
      <c r="JBG495" s="24"/>
      <c r="JBH495" s="24"/>
      <c r="JBI495" s="24"/>
      <c r="JBJ495" s="24"/>
      <c r="JBK495" s="24"/>
      <c r="JBL495" s="24"/>
      <c r="JBP495" s="3"/>
      <c r="JBQ495" s="31"/>
      <c r="JBR495" s="5"/>
      <c r="JBS495" s="9"/>
      <c r="JBV495" s="2"/>
      <c r="JBY495" s="24"/>
      <c r="JBZ495" s="24"/>
      <c r="JCA495" s="31"/>
      <c r="JCB495" s="24"/>
      <c r="JCC495" s="24"/>
      <c r="JCD495" s="24"/>
      <c r="JCE495" s="24"/>
      <c r="JCF495" s="24"/>
      <c r="JCG495" s="24"/>
      <c r="JCH495" s="24"/>
      <c r="JCI495" s="24"/>
      <c r="JCJ495" s="24"/>
      <c r="JCK495" s="24"/>
      <c r="JCL495" s="24"/>
      <c r="JCM495" s="24"/>
      <c r="JCN495" s="24"/>
      <c r="JCO495" s="24"/>
      <c r="JCP495" s="24"/>
      <c r="JCT495" s="3"/>
      <c r="JCU495" s="31"/>
      <c r="JCV495" s="5"/>
      <c r="JCW495" s="9"/>
      <c r="JCZ495" s="2"/>
      <c r="JDC495" s="24"/>
      <c r="JDD495" s="24"/>
      <c r="JDE495" s="31"/>
      <c r="JDF495" s="24"/>
      <c r="JDG495" s="24"/>
      <c r="JDH495" s="24"/>
      <c r="JDI495" s="24"/>
      <c r="JDJ495" s="24"/>
      <c r="JDK495" s="24"/>
      <c r="JDL495" s="24"/>
      <c r="JDM495" s="24"/>
      <c r="JDN495" s="24"/>
      <c r="JDO495" s="24"/>
      <c r="JDP495" s="24"/>
      <c r="JDQ495" s="24"/>
      <c r="JDR495" s="24"/>
      <c r="JDS495" s="24"/>
      <c r="JDT495" s="24"/>
      <c r="JDX495" s="3"/>
      <c r="JDY495" s="31"/>
      <c r="JDZ495" s="5"/>
      <c r="JEA495" s="9"/>
      <c r="JED495" s="2"/>
      <c r="JEG495" s="24"/>
      <c r="JEH495" s="24"/>
      <c r="JEI495" s="31"/>
      <c r="JEJ495" s="24"/>
      <c r="JEK495" s="24"/>
      <c r="JEL495" s="24"/>
      <c r="JEM495" s="24"/>
      <c r="JEN495" s="24"/>
      <c r="JEO495" s="24"/>
      <c r="JEP495" s="24"/>
      <c r="JEQ495" s="24"/>
      <c r="JER495" s="24"/>
      <c r="JES495" s="24"/>
      <c r="JET495" s="24"/>
      <c r="JEU495" s="24"/>
      <c r="JEV495" s="24"/>
      <c r="JEW495" s="24"/>
      <c r="JEX495" s="24"/>
      <c r="JFB495" s="3"/>
      <c r="JFC495" s="31"/>
      <c r="JFD495" s="5"/>
      <c r="JFE495" s="9"/>
      <c r="JFH495" s="2"/>
      <c r="JFK495" s="24"/>
      <c r="JFL495" s="24"/>
      <c r="JFM495" s="31"/>
      <c r="JFN495" s="24"/>
      <c r="JFO495" s="24"/>
      <c r="JFP495" s="24"/>
      <c r="JFQ495" s="24"/>
      <c r="JFR495" s="24"/>
      <c r="JFS495" s="24"/>
      <c r="JFT495" s="24"/>
      <c r="JFU495" s="24"/>
      <c r="JFV495" s="24"/>
      <c r="JFW495" s="24"/>
      <c r="JFX495" s="24"/>
      <c r="JFY495" s="24"/>
      <c r="JFZ495" s="24"/>
      <c r="JGA495" s="24"/>
      <c r="JGB495" s="24"/>
      <c r="JGF495" s="3"/>
      <c r="JGG495" s="31"/>
      <c r="JGH495" s="5"/>
      <c r="JGI495" s="9"/>
      <c r="JGL495" s="2"/>
      <c r="JGO495" s="24"/>
      <c r="JGP495" s="24"/>
      <c r="JGQ495" s="31"/>
      <c r="JGR495" s="24"/>
      <c r="JGS495" s="24"/>
      <c r="JGT495" s="24"/>
      <c r="JGU495" s="24"/>
      <c r="JGV495" s="24"/>
      <c r="JGW495" s="24"/>
      <c r="JGX495" s="24"/>
      <c r="JGY495" s="24"/>
      <c r="JGZ495" s="24"/>
      <c r="JHA495" s="24"/>
      <c r="JHB495" s="24"/>
      <c r="JHC495" s="24"/>
      <c r="JHD495" s="24"/>
      <c r="JHE495" s="24"/>
      <c r="JHF495" s="24"/>
      <c r="JHJ495" s="3"/>
      <c r="JHK495" s="31"/>
      <c r="JHL495" s="5"/>
      <c r="JHM495" s="9"/>
      <c r="JHP495" s="2"/>
      <c r="JHS495" s="24"/>
      <c r="JHT495" s="24"/>
      <c r="JHU495" s="31"/>
      <c r="JHV495" s="24"/>
      <c r="JHW495" s="24"/>
      <c r="JHX495" s="24"/>
      <c r="JHY495" s="24"/>
      <c r="JHZ495" s="24"/>
      <c r="JIA495" s="24"/>
      <c r="JIB495" s="24"/>
      <c r="JIC495" s="24"/>
      <c r="JID495" s="24"/>
      <c r="JIE495" s="24"/>
      <c r="JIF495" s="24"/>
      <c r="JIG495" s="24"/>
      <c r="JIH495" s="24"/>
      <c r="JII495" s="24"/>
      <c r="JIJ495" s="24"/>
      <c r="JIN495" s="3"/>
      <c r="JIO495" s="31"/>
      <c r="JIP495" s="5"/>
      <c r="JIQ495" s="9"/>
      <c r="JIT495" s="2"/>
      <c r="JIW495" s="24"/>
      <c r="JIX495" s="24"/>
      <c r="JIY495" s="31"/>
      <c r="JIZ495" s="24"/>
      <c r="JJA495" s="24"/>
      <c r="JJB495" s="24"/>
      <c r="JJC495" s="24"/>
      <c r="JJD495" s="24"/>
      <c r="JJE495" s="24"/>
      <c r="JJF495" s="24"/>
      <c r="JJG495" s="24"/>
      <c r="JJH495" s="24"/>
      <c r="JJI495" s="24"/>
      <c r="JJJ495" s="24"/>
      <c r="JJK495" s="24"/>
      <c r="JJL495" s="24"/>
      <c r="JJM495" s="24"/>
      <c r="JJN495" s="24"/>
      <c r="JJR495" s="3"/>
      <c r="JJS495" s="31"/>
      <c r="JJT495" s="5"/>
      <c r="JJU495" s="9"/>
      <c r="JJX495" s="2"/>
      <c r="JKA495" s="24"/>
      <c r="JKB495" s="24"/>
      <c r="JKC495" s="31"/>
      <c r="JKD495" s="24"/>
      <c r="JKE495" s="24"/>
      <c r="JKF495" s="24"/>
      <c r="JKG495" s="24"/>
      <c r="JKH495" s="24"/>
      <c r="JKI495" s="24"/>
      <c r="JKJ495" s="24"/>
      <c r="JKK495" s="24"/>
      <c r="JKL495" s="24"/>
      <c r="JKM495" s="24"/>
      <c r="JKN495" s="24"/>
      <c r="JKO495" s="24"/>
      <c r="JKP495" s="24"/>
      <c r="JKQ495" s="24"/>
      <c r="JKR495" s="24"/>
      <c r="JKV495" s="3"/>
      <c r="JKW495" s="31"/>
      <c r="JKX495" s="5"/>
      <c r="JKY495" s="9"/>
      <c r="JLB495" s="2"/>
      <c r="JLE495" s="24"/>
      <c r="JLF495" s="24"/>
      <c r="JLG495" s="31"/>
      <c r="JLH495" s="24"/>
      <c r="JLI495" s="24"/>
      <c r="JLJ495" s="24"/>
      <c r="JLK495" s="24"/>
      <c r="JLL495" s="24"/>
      <c r="JLM495" s="24"/>
      <c r="JLN495" s="24"/>
      <c r="JLO495" s="24"/>
      <c r="JLP495" s="24"/>
      <c r="JLQ495" s="24"/>
      <c r="JLR495" s="24"/>
      <c r="JLS495" s="24"/>
      <c r="JLT495" s="24"/>
      <c r="JLU495" s="24"/>
      <c r="JLV495" s="24"/>
      <c r="JLZ495" s="3"/>
      <c r="JMA495" s="31"/>
      <c r="JMB495" s="5"/>
      <c r="JMC495" s="9"/>
      <c r="JMF495" s="2"/>
      <c r="JMI495" s="24"/>
      <c r="JMJ495" s="24"/>
      <c r="JMK495" s="31"/>
      <c r="JML495" s="24"/>
      <c r="JMM495" s="24"/>
      <c r="JMN495" s="24"/>
      <c r="JMO495" s="24"/>
      <c r="JMP495" s="24"/>
      <c r="JMQ495" s="24"/>
      <c r="JMR495" s="24"/>
      <c r="JMS495" s="24"/>
      <c r="JMT495" s="24"/>
      <c r="JMU495" s="24"/>
      <c r="JMV495" s="24"/>
      <c r="JMW495" s="24"/>
      <c r="JMX495" s="24"/>
      <c r="JMY495" s="24"/>
      <c r="JMZ495" s="24"/>
      <c r="JND495" s="3"/>
      <c r="JNE495" s="31"/>
      <c r="JNF495" s="5"/>
      <c r="JNG495" s="9"/>
      <c r="JNJ495" s="2"/>
      <c r="JNM495" s="24"/>
      <c r="JNN495" s="24"/>
      <c r="JNO495" s="31"/>
      <c r="JNP495" s="24"/>
      <c r="JNQ495" s="24"/>
      <c r="JNR495" s="24"/>
      <c r="JNS495" s="24"/>
      <c r="JNT495" s="24"/>
      <c r="JNU495" s="24"/>
      <c r="JNV495" s="24"/>
      <c r="JNW495" s="24"/>
      <c r="JNX495" s="24"/>
      <c r="JNY495" s="24"/>
      <c r="JNZ495" s="24"/>
      <c r="JOA495" s="24"/>
      <c r="JOB495" s="24"/>
      <c r="JOC495" s="24"/>
      <c r="JOD495" s="24"/>
      <c r="JOH495" s="3"/>
      <c r="JOI495" s="31"/>
      <c r="JOJ495" s="5"/>
      <c r="JOK495" s="9"/>
      <c r="JON495" s="2"/>
      <c r="JOQ495" s="24"/>
      <c r="JOR495" s="24"/>
      <c r="JOS495" s="31"/>
      <c r="JOT495" s="24"/>
      <c r="JOU495" s="24"/>
      <c r="JOV495" s="24"/>
      <c r="JOW495" s="24"/>
      <c r="JOX495" s="24"/>
      <c r="JOY495" s="24"/>
      <c r="JOZ495" s="24"/>
      <c r="JPA495" s="24"/>
      <c r="JPB495" s="24"/>
      <c r="JPC495" s="24"/>
      <c r="JPD495" s="24"/>
      <c r="JPE495" s="24"/>
      <c r="JPF495" s="24"/>
      <c r="JPG495" s="24"/>
      <c r="JPH495" s="24"/>
      <c r="JPL495" s="3"/>
      <c r="JPM495" s="31"/>
      <c r="JPN495" s="5"/>
      <c r="JPO495" s="9"/>
      <c r="JPR495" s="2"/>
      <c r="JPU495" s="24"/>
      <c r="JPV495" s="24"/>
      <c r="JPW495" s="31"/>
      <c r="JPX495" s="24"/>
      <c r="JPY495" s="24"/>
      <c r="JPZ495" s="24"/>
      <c r="JQA495" s="24"/>
      <c r="JQB495" s="24"/>
      <c r="JQC495" s="24"/>
      <c r="JQD495" s="24"/>
      <c r="JQE495" s="24"/>
      <c r="JQF495" s="24"/>
      <c r="JQG495" s="24"/>
      <c r="JQH495" s="24"/>
      <c r="JQI495" s="24"/>
      <c r="JQJ495" s="24"/>
      <c r="JQK495" s="24"/>
      <c r="JQL495" s="24"/>
      <c r="JQP495" s="3"/>
      <c r="JQQ495" s="31"/>
      <c r="JQR495" s="5"/>
      <c r="JQS495" s="9"/>
      <c r="JQV495" s="2"/>
      <c r="JQY495" s="24"/>
      <c r="JQZ495" s="24"/>
      <c r="JRA495" s="31"/>
      <c r="JRB495" s="24"/>
      <c r="JRC495" s="24"/>
      <c r="JRD495" s="24"/>
      <c r="JRE495" s="24"/>
      <c r="JRF495" s="24"/>
      <c r="JRG495" s="24"/>
      <c r="JRH495" s="24"/>
      <c r="JRI495" s="24"/>
      <c r="JRJ495" s="24"/>
      <c r="JRK495" s="24"/>
      <c r="JRL495" s="24"/>
      <c r="JRM495" s="24"/>
      <c r="JRN495" s="24"/>
      <c r="JRO495" s="24"/>
      <c r="JRP495" s="24"/>
      <c r="JRT495" s="3"/>
      <c r="JRU495" s="31"/>
      <c r="JRV495" s="5"/>
      <c r="JRW495" s="9"/>
      <c r="JRZ495" s="2"/>
      <c r="JSC495" s="24"/>
      <c r="JSD495" s="24"/>
      <c r="JSE495" s="31"/>
      <c r="JSF495" s="24"/>
      <c r="JSG495" s="24"/>
      <c r="JSH495" s="24"/>
      <c r="JSI495" s="24"/>
      <c r="JSJ495" s="24"/>
      <c r="JSK495" s="24"/>
      <c r="JSL495" s="24"/>
      <c r="JSM495" s="24"/>
      <c r="JSN495" s="24"/>
      <c r="JSO495" s="24"/>
      <c r="JSP495" s="24"/>
      <c r="JSQ495" s="24"/>
      <c r="JSR495" s="24"/>
      <c r="JSS495" s="24"/>
      <c r="JST495" s="24"/>
      <c r="JSX495" s="3"/>
      <c r="JSY495" s="31"/>
      <c r="JSZ495" s="5"/>
      <c r="JTA495" s="9"/>
      <c r="JTD495" s="2"/>
      <c r="JTG495" s="24"/>
      <c r="JTH495" s="24"/>
      <c r="JTI495" s="31"/>
      <c r="JTJ495" s="24"/>
      <c r="JTK495" s="24"/>
      <c r="JTL495" s="24"/>
      <c r="JTM495" s="24"/>
      <c r="JTN495" s="24"/>
      <c r="JTO495" s="24"/>
      <c r="JTP495" s="24"/>
      <c r="JTQ495" s="24"/>
      <c r="JTR495" s="24"/>
      <c r="JTS495" s="24"/>
      <c r="JTT495" s="24"/>
      <c r="JTU495" s="24"/>
      <c r="JTV495" s="24"/>
      <c r="JTW495" s="24"/>
      <c r="JTX495" s="24"/>
      <c r="JUB495" s="3"/>
      <c r="JUC495" s="31"/>
      <c r="JUD495" s="5"/>
      <c r="JUE495" s="9"/>
      <c r="JUH495" s="2"/>
      <c r="JUK495" s="24"/>
      <c r="JUL495" s="24"/>
      <c r="JUM495" s="31"/>
      <c r="JUN495" s="24"/>
      <c r="JUO495" s="24"/>
      <c r="JUP495" s="24"/>
      <c r="JUQ495" s="24"/>
      <c r="JUR495" s="24"/>
      <c r="JUS495" s="24"/>
      <c r="JUT495" s="24"/>
      <c r="JUU495" s="24"/>
      <c r="JUV495" s="24"/>
      <c r="JUW495" s="24"/>
      <c r="JUX495" s="24"/>
      <c r="JUY495" s="24"/>
      <c r="JUZ495" s="24"/>
      <c r="JVA495" s="24"/>
      <c r="JVB495" s="24"/>
      <c r="JVF495" s="3"/>
      <c r="JVG495" s="31"/>
      <c r="JVH495" s="5"/>
      <c r="JVI495" s="9"/>
      <c r="JVL495" s="2"/>
      <c r="JVO495" s="24"/>
      <c r="JVP495" s="24"/>
      <c r="JVQ495" s="31"/>
      <c r="JVR495" s="24"/>
      <c r="JVS495" s="24"/>
      <c r="JVT495" s="24"/>
      <c r="JVU495" s="24"/>
      <c r="JVV495" s="24"/>
      <c r="JVW495" s="24"/>
      <c r="JVX495" s="24"/>
      <c r="JVY495" s="24"/>
      <c r="JVZ495" s="24"/>
      <c r="JWA495" s="24"/>
      <c r="JWB495" s="24"/>
      <c r="JWC495" s="24"/>
      <c r="JWD495" s="24"/>
      <c r="JWE495" s="24"/>
      <c r="JWF495" s="24"/>
      <c r="JWJ495" s="3"/>
      <c r="JWK495" s="31"/>
      <c r="JWL495" s="5"/>
      <c r="JWM495" s="9"/>
      <c r="JWP495" s="2"/>
      <c r="JWS495" s="24"/>
      <c r="JWT495" s="24"/>
      <c r="JWU495" s="31"/>
      <c r="JWV495" s="24"/>
      <c r="JWW495" s="24"/>
      <c r="JWX495" s="24"/>
      <c r="JWY495" s="24"/>
      <c r="JWZ495" s="24"/>
      <c r="JXA495" s="24"/>
      <c r="JXB495" s="24"/>
      <c r="JXC495" s="24"/>
      <c r="JXD495" s="24"/>
      <c r="JXE495" s="24"/>
      <c r="JXF495" s="24"/>
      <c r="JXG495" s="24"/>
      <c r="JXH495" s="24"/>
      <c r="JXI495" s="24"/>
      <c r="JXJ495" s="24"/>
      <c r="JXN495" s="3"/>
      <c r="JXO495" s="31"/>
      <c r="JXP495" s="5"/>
      <c r="JXQ495" s="9"/>
      <c r="JXT495" s="2"/>
      <c r="JXW495" s="24"/>
      <c r="JXX495" s="24"/>
      <c r="JXY495" s="31"/>
      <c r="JXZ495" s="24"/>
      <c r="JYA495" s="24"/>
      <c r="JYB495" s="24"/>
      <c r="JYC495" s="24"/>
      <c r="JYD495" s="24"/>
      <c r="JYE495" s="24"/>
      <c r="JYF495" s="24"/>
      <c r="JYG495" s="24"/>
      <c r="JYH495" s="24"/>
      <c r="JYI495" s="24"/>
      <c r="JYJ495" s="24"/>
      <c r="JYK495" s="24"/>
      <c r="JYL495" s="24"/>
      <c r="JYM495" s="24"/>
      <c r="JYN495" s="24"/>
      <c r="JYR495" s="3"/>
      <c r="JYS495" s="31"/>
      <c r="JYT495" s="5"/>
      <c r="JYU495" s="9"/>
      <c r="JYX495" s="2"/>
      <c r="JZA495" s="24"/>
      <c r="JZB495" s="24"/>
      <c r="JZC495" s="31"/>
      <c r="JZD495" s="24"/>
      <c r="JZE495" s="24"/>
      <c r="JZF495" s="24"/>
      <c r="JZG495" s="24"/>
      <c r="JZH495" s="24"/>
      <c r="JZI495" s="24"/>
      <c r="JZJ495" s="24"/>
      <c r="JZK495" s="24"/>
      <c r="JZL495" s="24"/>
      <c r="JZM495" s="24"/>
      <c r="JZN495" s="24"/>
      <c r="JZO495" s="24"/>
      <c r="JZP495" s="24"/>
      <c r="JZQ495" s="24"/>
      <c r="JZR495" s="24"/>
      <c r="JZV495" s="3"/>
      <c r="JZW495" s="31"/>
      <c r="JZX495" s="5"/>
      <c r="JZY495" s="9"/>
      <c r="KAB495" s="2"/>
      <c r="KAE495" s="24"/>
      <c r="KAF495" s="24"/>
      <c r="KAG495" s="31"/>
      <c r="KAH495" s="24"/>
      <c r="KAI495" s="24"/>
      <c r="KAJ495" s="24"/>
      <c r="KAK495" s="24"/>
      <c r="KAL495" s="24"/>
      <c r="KAM495" s="24"/>
      <c r="KAN495" s="24"/>
      <c r="KAO495" s="24"/>
      <c r="KAP495" s="24"/>
      <c r="KAQ495" s="24"/>
      <c r="KAR495" s="24"/>
      <c r="KAS495" s="24"/>
      <c r="KAT495" s="24"/>
      <c r="KAU495" s="24"/>
      <c r="KAV495" s="24"/>
      <c r="KAZ495" s="3"/>
      <c r="KBA495" s="31"/>
      <c r="KBB495" s="5"/>
      <c r="KBC495" s="9"/>
      <c r="KBF495" s="2"/>
      <c r="KBI495" s="24"/>
      <c r="KBJ495" s="24"/>
      <c r="KBK495" s="31"/>
      <c r="KBL495" s="24"/>
      <c r="KBM495" s="24"/>
      <c r="KBN495" s="24"/>
      <c r="KBO495" s="24"/>
      <c r="KBP495" s="24"/>
      <c r="KBQ495" s="24"/>
      <c r="KBR495" s="24"/>
      <c r="KBS495" s="24"/>
      <c r="KBT495" s="24"/>
      <c r="KBU495" s="24"/>
      <c r="KBV495" s="24"/>
      <c r="KBW495" s="24"/>
      <c r="KBX495" s="24"/>
      <c r="KBY495" s="24"/>
      <c r="KBZ495" s="24"/>
      <c r="KCD495" s="3"/>
      <c r="KCE495" s="31"/>
      <c r="KCF495" s="5"/>
      <c r="KCG495" s="9"/>
      <c r="KCJ495" s="2"/>
      <c r="KCM495" s="24"/>
      <c r="KCN495" s="24"/>
      <c r="KCO495" s="31"/>
      <c r="KCP495" s="24"/>
      <c r="KCQ495" s="24"/>
      <c r="KCR495" s="24"/>
      <c r="KCS495" s="24"/>
      <c r="KCT495" s="24"/>
      <c r="KCU495" s="24"/>
      <c r="KCV495" s="24"/>
      <c r="KCW495" s="24"/>
      <c r="KCX495" s="24"/>
      <c r="KCY495" s="24"/>
      <c r="KCZ495" s="24"/>
      <c r="KDA495" s="24"/>
      <c r="KDB495" s="24"/>
      <c r="KDC495" s="24"/>
      <c r="KDD495" s="24"/>
      <c r="KDH495" s="3"/>
      <c r="KDI495" s="31"/>
      <c r="KDJ495" s="5"/>
      <c r="KDK495" s="9"/>
      <c r="KDN495" s="2"/>
      <c r="KDQ495" s="24"/>
      <c r="KDR495" s="24"/>
      <c r="KDS495" s="31"/>
      <c r="KDT495" s="24"/>
      <c r="KDU495" s="24"/>
      <c r="KDV495" s="24"/>
      <c r="KDW495" s="24"/>
      <c r="KDX495" s="24"/>
      <c r="KDY495" s="24"/>
      <c r="KDZ495" s="24"/>
      <c r="KEA495" s="24"/>
      <c r="KEB495" s="24"/>
      <c r="KEC495" s="24"/>
      <c r="KED495" s="24"/>
      <c r="KEE495" s="24"/>
      <c r="KEF495" s="24"/>
      <c r="KEG495" s="24"/>
      <c r="KEH495" s="24"/>
      <c r="KEL495" s="3"/>
      <c r="KEM495" s="31"/>
      <c r="KEN495" s="5"/>
      <c r="KEO495" s="9"/>
      <c r="KER495" s="2"/>
      <c r="KEU495" s="24"/>
      <c r="KEV495" s="24"/>
      <c r="KEW495" s="31"/>
      <c r="KEX495" s="24"/>
      <c r="KEY495" s="24"/>
      <c r="KEZ495" s="24"/>
      <c r="KFA495" s="24"/>
      <c r="KFB495" s="24"/>
      <c r="KFC495" s="24"/>
      <c r="KFD495" s="24"/>
      <c r="KFE495" s="24"/>
      <c r="KFF495" s="24"/>
      <c r="KFG495" s="24"/>
      <c r="KFH495" s="24"/>
      <c r="KFI495" s="24"/>
      <c r="KFJ495" s="24"/>
      <c r="KFK495" s="24"/>
      <c r="KFL495" s="24"/>
      <c r="KFP495" s="3"/>
      <c r="KFQ495" s="31"/>
      <c r="KFR495" s="5"/>
      <c r="KFS495" s="9"/>
      <c r="KFV495" s="2"/>
      <c r="KFY495" s="24"/>
      <c r="KFZ495" s="24"/>
      <c r="KGA495" s="31"/>
      <c r="KGB495" s="24"/>
      <c r="KGC495" s="24"/>
      <c r="KGD495" s="24"/>
      <c r="KGE495" s="24"/>
      <c r="KGF495" s="24"/>
      <c r="KGG495" s="24"/>
      <c r="KGH495" s="24"/>
      <c r="KGI495" s="24"/>
      <c r="KGJ495" s="24"/>
      <c r="KGK495" s="24"/>
      <c r="KGL495" s="24"/>
      <c r="KGM495" s="24"/>
      <c r="KGN495" s="24"/>
      <c r="KGO495" s="24"/>
      <c r="KGP495" s="24"/>
      <c r="KGT495" s="3"/>
      <c r="KGU495" s="31"/>
      <c r="KGV495" s="5"/>
      <c r="KGW495" s="9"/>
      <c r="KGZ495" s="2"/>
      <c r="KHC495" s="24"/>
      <c r="KHD495" s="24"/>
      <c r="KHE495" s="31"/>
      <c r="KHF495" s="24"/>
      <c r="KHG495" s="24"/>
      <c r="KHH495" s="24"/>
      <c r="KHI495" s="24"/>
      <c r="KHJ495" s="24"/>
      <c r="KHK495" s="24"/>
      <c r="KHL495" s="24"/>
      <c r="KHM495" s="24"/>
      <c r="KHN495" s="24"/>
      <c r="KHO495" s="24"/>
      <c r="KHP495" s="24"/>
      <c r="KHQ495" s="24"/>
      <c r="KHR495" s="24"/>
      <c r="KHS495" s="24"/>
      <c r="KHT495" s="24"/>
      <c r="KHX495" s="3"/>
      <c r="KHY495" s="31"/>
      <c r="KHZ495" s="5"/>
      <c r="KIA495" s="9"/>
      <c r="KID495" s="2"/>
      <c r="KIG495" s="24"/>
      <c r="KIH495" s="24"/>
      <c r="KII495" s="31"/>
      <c r="KIJ495" s="24"/>
      <c r="KIK495" s="24"/>
      <c r="KIL495" s="24"/>
      <c r="KIM495" s="24"/>
      <c r="KIN495" s="24"/>
      <c r="KIO495" s="24"/>
      <c r="KIP495" s="24"/>
      <c r="KIQ495" s="24"/>
      <c r="KIR495" s="24"/>
      <c r="KIS495" s="24"/>
      <c r="KIT495" s="24"/>
      <c r="KIU495" s="24"/>
      <c r="KIV495" s="24"/>
      <c r="KIW495" s="24"/>
      <c r="KIX495" s="24"/>
      <c r="KJB495" s="3"/>
      <c r="KJC495" s="31"/>
      <c r="KJD495" s="5"/>
      <c r="KJE495" s="9"/>
      <c r="KJH495" s="2"/>
      <c r="KJK495" s="24"/>
      <c r="KJL495" s="24"/>
      <c r="KJM495" s="31"/>
      <c r="KJN495" s="24"/>
      <c r="KJO495" s="24"/>
      <c r="KJP495" s="24"/>
      <c r="KJQ495" s="24"/>
      <c r="KJR495" s="24"/>
      <c r="KJS495" s="24"/>
      <c r="KJT495" s="24"/>
      <c r="KJU495" s="24"/>
      <c r="KJV495" s="24"/>
      <c r="KJW495" s="24"/>
      <c r="KJX495" s="24"/>
      <c r="KJY495" s="24"/>
      <c r="KJZ495" s="24"/>
      <c r="KKA495" s="24"/>
      <c r="KKB495" s="24"/>
      <c r="KKF495" s="3"/>
      <c r="KKG495" s="31"/>
      <c r="KKH495" s="5"/>
      <c r="KKI495" s="9"/>
      <c r="KKL495" s="2"/>
      <c r="KKO495" s="24"/>
      <c r="KKP495" s="24"/>
      <c r="KKQ495" s="31"/>
      <c r="KKR495" s="24"/>
      <c r="KKS495" s="24"/>
      <c r="KKT495" s="24"/>
      <c r="KKU495" s="24"/>
      <c r="KKV495" s="24"/>
      <c r="KKW495" s="24"/>
      <c r="KKX495" s="24"/>
      <c r="KKY495" s="24"/>
      <c r="KKZ495" s="24"/>
      <c r="KLA495" s="24"/>
      <c r="KLB495" s="24"/>
      <c r="KLC495" s="24"/>
      <c r="KLD495" s="24"/>
      <c r="KLE495" s="24"/>
      <c r="KLF495" s="24"/>
      <c r="KLJ495" s="3"/>
      <c r="KLK495" s="31"/>
      <c r="KLL495" s="5"/>
      <c r="KLM495" s="9"/>
      <c r="KLP495" s="2"/>
      <c r="KLS495" s="24"/>
      <c r="KLT495" s="24"/>
      <c r="KLU495" s="31"/>
      <c r="KLV495" s="24"/>
      <c r="KLW495" s="24"/>
      <c r="KLX495" s="24"/>
      <c r="KLY495" s="24"/>
      <c r="KLZ495" s="24"/>
      <c r="KMA495" s="24"/>
      <c r="KMB495" s="24"/>
      <c r="KMC495" s="24"/>
      <c r="KMD495" s="24"/>
      <c r="KME495" s="24"/>
      <c r="KMF495" s="24"/>
      <c r="KMG495" s="24"/>
      <c r="KMH495" s="24"/>
      <c r="KMI495" s="24"/>
      <c r="KMJ495" s="24"/>
      <c r="KMN495" s="3"/>
      <c r="KMO495" s="31"/>
      <c r="KMP495" s="5"/>
      <c r="KMQ495" s="9"/>
      <c r="KMT495" s="2"/>
      <c r="KMW495" s="24"/>
      <c r="KMX495" s="24"/>
      <c r="KMY495" s="31"/>
      <c r="KMZ495" s="24"/>
      <c r="KNA495" s="24"/>
      <c r="KNB495" s="24"/>
      <c r="KNC495" s="24"/>
      <c r="KND495" s="24"/>
      <c r="KNE495" s="24"/>
      <c r="KNF495" s="24"/>
      <c r="KNG495" s="24"/>
      <c r="KNH495" s="24"/>
      <c r="KNI495" s="24"/>
      <c r="KNJ495" s="24"/>
      <c r="KNK495" s="24"/>
      <c r="KNL495" s="24"/>
      <c r="KNM495" s="24"/>
      <c r="KNN495" s="24"/>
      <c r="KNR495" s="3"/>
      <c r="KNS495" s="31"/>
      <c r="KNT495" s="5"/>
      <c r="KNU495" s="9"/>
      <c r="KNX495" s="2"/>
      <c r="KOA495" s="24"/>
      <c r="KOB495" s="24"/>
      <c r="KOC495" s="31"/>
      <c r="KOD495" s="24"/>
      <c r="KOE495" s="24"/>
      <c r="KOF495" s="24"/>
      <c r="KOG495" s="24"/>
      <c r="KOH495" s="24"/>
      <c r="KOI495" s="24"/>
      <c r="KOJ495" s="24"/>
      <c r="KOK495" s="24"/>
      <c r="KOL495" s="24"/>
      <c r="KOM495" s="24"/>
      <c r="KON495" s="24"/>
      <c r="KOO495" s="24"/>
      <c r="KOP495" s="24"/>
      <c r="KOQ495" s="24"/>
      <c r="KOR495" s="24"/>
      <c r="KOV495" s="3"/>
      <c r="KOW495" s="31"/>
      <c r="KOX495" s="5"/>
      <c r="KOY495" s="9"/>
      <c r="KPB495" s="2"/>
      <c r="KPE495" s="24"/>
      <c r="KPF495" s="24"/>
      <c r="KPG495" s="31"/>
      <c r="KPH495" s="24"/>
      <c r="KPI495" s="24"/>
      <c r="KPJ495" s="24"/>
      <c r="KPK495" s="24"/>
      <c r="KPL495" s="24"/>
      <c r="KPM495" s="24"/>
      <c r="KPN495" s="24"/>
      <c r="KPO495" s="24"/>
      <c r="KPP495" s="24"/>
      <c r="KPQ495" s="24"/>
      <c r="KPR495" s="24"/>
      <c r="KPS495" s="24"/>
      <c r="KPT495" s="24"/>
      <c r="KPU495" s="24"/>
      <c r="KPV495" s="24"/>
      <c r="KPZ495" s="3"/>
      <c r="KQA495" s="31"/>
      <c r="KQB495" s="5"/>
      <c r="KQC495" s="9"/>
      <c r="KQF495" s="2"/>
      <c r="KQI495" s="24"/>
      <c r="KQJ495" s="24"/>
      <c r="KQK495" s="31"/>
      <c r="KQL495" s="24"/>
      <c r="KQM495" s="24"/>
      <c r="KQN495" s="24"/>
      <c r="KQO495" s="24"/>
      <c r="KQP495" s="24"/>
      <c r="KQQ495" s="24"/>
      <c r="KQR495" s="24"/>
      <c r="KQS495" s="24"/>
      <c r="KQT495" s="24"/>
      <c r="KQU495" s="24"/>
      <c r="KQV495" s="24"/>
      <c r="KQW495" s="24"/>
      <c r="KQX495" s="24"/>
      <c r="KQY495" s="24"/>
      <c r="KQZ495" s="24"/>
      <c r="KRD495" s="3"/>
      <c r="KRE495" s="31"/>
      <c r="KRF495" s="5"/>
      <c r="KRG495" s="9"/>
      <c r="KRJ495" s="2"/>
      <c r="KRM495" s="24"/>
      <c r="KRN495" s="24"/>
      <c r="KRO495" s="31"/>
      <c r="KRP495" s="24"/>
      <c r="KRQ495" s="24"/>
      <c r="KRR495" s="24"/>
      <c r="KRS495" s="24"/>
      <c r="KRT495" s="24"/>
      <c r="KRU495" s="24"/>
      <c r="KRV495" s="24"/>
      <c r="KRW495" s="24"/>
      <c r="KRX495" s="24"/>
      <c r="KRY495" s="24"/>
      <c r="KRZ495" s="24"/>
      <c r="KSA495" s="24"/>
      <c r="KSB495" s="24"/>
      <c r="KSC495" s="24"/>
      <c r="KSD495" s="24"/>
      <c r="KSH495" s="3"/>
      <c r="KSI495" s="31"/>
      <c r="KSJ495" s="5"/>
      <c r="KSK495" s="9"/>
      <c r="KSN495" s="2"/>
      <c r="KSQ495" s="24"/>
      <c r="KSR495" s="24"/>
      <c r="KSS495" s="31"/>
      <c r="KST495" s="24"/>
      <c r="KSU495" s="24"/>
      <c r="KSV495" s="24"/>
      <c r="KSW495" s="24"/>
      <c r="KSX495" s="24"/>
      <c r="KSY495" s="24"/>
      <c r="KSZ495" s="24"/>
      <c r="KTA495" s="24"/>
      <c r="KTB495" s="24"/>
      <c r="KTC495" s="24"/>
      <c r="KTD495" s="24"/>
      <c r="KTE495" s="24"/>
      <c r="KTF495" s="24"/>
      <c r="KTG495" s="24"/>
      <c r="KTH495" s="24"/>
      <c r="KTL495" s="3"/>
      <c r="KTM495" s="31"/>
      <c r="KTN495" s="5"/>
      <c r="KTO495" s="9"/>
      <c r="KTR495" s="2"/>
      <c r="KTU495" s="24"/>
      <c r="KTV495" s="24"/>
      <c r="KTW495" s="31"/>
      <c r="KTX495" s="24"/>
      <c r="KTY495" s="24"/>
      <c r="KTZ495" s="24"/>
      <c r="KUA495" s="24"/>
      <c r="KUB495" s="24"/>
      <c r="KUC495" s="24"/>
      <c r="KUD495" s="24"/>
      <c r="KUE495" s="24"/>
      <c r="KUF495" s="24"/>
      <c r="KUG495" s="24"/>
      <c r="KUH495" s="24"/>
      <c r="KUI495" s="24"/>
      <c r="KUJ495" s="24"/>
      <c r="KUK495" s="24"/>
      <c r="KUL495" s="24"/>
      <c r="KUP495" s="3"/>
      <c r="KUQ495" s="31"/>
      <c r="KUR495" s="5"/>
      <c r="KUS495" s="9"/>
      <c r="KUV495" s="2"/>
      <c r="KUY495" s="24"/>
      <c r="KUZ495" s="24"/>
      <c r="KVA495" s="31"/>
      <c r="KVB495" s="24"/>
      <c r="KVC495" s="24"/>
      <c r="KVD495" s="24"/>
      <c r="KVE495" s="24"/>
      <c r="KVF495" s="24"/>
      <c r="KVG495" s="24"/>
      <c r="KVH495" s="24"/>
      <c r="KVI495" s="24"/>
      <c r="KVJ495" s="24"/>
      <c r="KVK495" s="24"/>
      <c r="KVL495" s="24"/>
      <c r="KVM495" s="24"/>
      <c r="KVN495" s="24"/>
      <c r="KVO495" s="24"/>
      <c r="KVP495" s="24"/>
      <c r="KVT495" s="3"/>
      <c r="KVU495" s="31"/>
      <c r="KVV495" s="5"/>
      <c r="KVW495" s="9"/>
      <c r="KVZ495" s="2"/>
      <c r="KWC495" s="24"/>
      <c r="KWD495" s="24"/>
      <c r="KWE495" s="31"/>
      <c r="KWF495" s="24"/>
      <c r="KWG495" s="24"/>
      <c r="KWH495" s="24"/>
      <c r="KWI495" s="24"/>
      <c r="KWJ495" s="24"/>
      <c r="KWK495" s="24"/>
      <c r="KWL495" s="24"/>
      <c r="KWM495" s="24"/>
      <c r="KWN495" s="24"/>
      <c r="KWO495" s="24"/>
      <c r="KWP495" s="24"/>
      <c r="KWQ495" s="24"/>
      <c r="KWR495" s="24"/>
      <c r="KWS495" s="24"/>
      <c r="KWT495" s="24"/>
      <c r="KWX495" s="3"/>
      <c r="KWY495" s="31"/>
      <c r="KWZ495" s="5"/>
      <c r="KXA495" s="9"/>
      <c r="KXD495" s="2"/>
      <c r="KXG495" s="24"/>
      <c r="KXH495" s="24"/>
      <c r="KXI495" s="31"/>
      <c r="KXJ495" s="24"/>
      <c r="KXK495" s="24"/>
      <c r="KXL495" s="24"/>
      <c r="KXM495" s="24"/>
      <c r="KXN495" s="24"/>
      <c r="KXO495" s="24"/>
      <c r="KXP495" s="24"/>
      <c r="KXQ495" s="24"/>
      <c r="KXR495" s="24"/>
      <c r="KXS495" s="24"/>
      <c r="KXT495" s="24"/>
      <c r="KXU495" s="24"/>
      <c r="KXV495" s="24"/>
      <c r="KXW495" s="24"/>
      <c r="KXX495" s="24"/>
      <c r="KYB495" s="3"/>
      <c r="KYC495" s="31"/>
      <c r="KYD495" s="5"/>
      <c r="KYE495" s="9"/>
      <c r="KYH495" s="2"/>
      <c r="KYK495" s="24"/>
      <c r="KYL495" s="24"/>
      <c r="KYM495" s="31"/>
      <c r="KYN495" s="24"/>
      <c r="KYO495" s="24"/>
      <c r="KYP495" s="24"/>
      <c r="KYQ495" s="24"/>
      <c r="KYR495" s="24"/>
      <c r="KYS495" s="24"/>
      <c r="KYT495" s="24"/>
      <c r="KYU495" s="24"/>
      <c r="KYV495" s="24"/>
      <c r="KYW495" s="24"/>
      <c r="KYX495" s="24"/>
      <c r="KYY495" s="24"/>
      <c r="KYZ495" s="24"/>
      <c r="KZA495" s="24"/>
      <c r="KZB495" s="24"/>
      <c r="KZF495" s="3"/>
      <c r="KZG495" s="31"/>
      <c r="KZH495" s="5"/>
      <c r="KZI495" s="9"/>
      <c r="KZL495" s="2"/>
      <c r="KZO495" s="24"/>
      <c r="KZP495" s="24"/>
      <c r="KZQ495" s="31"/>
      <c r="KZR495" s="24"/>
      <c r="KZS495" s="24"/>
      <c r="KZT495" s="24"/>
      <c r="KZU495" s="24"/>
      <c r="KZV495" s="24"/>
      <c r="KZW495" s="24"/>
      <c r="KZX495" s="24"/>
      <c r="KZY495" s="24"/>
      <c r="KZZ495" s="24"/>
      <c r="LAA495" s="24"/>
      <c r="LAB495" s="24"/>
      <c r="LAC495" s="24"/>
      <c r="LAD495" s="24"/>
      <c r="LAE495" s="24"/>
      <c r="LAF495" s="24"/>
      <c r="LAJ495" s="3"/>
      <c r="LAK495" s="31"/>
      <c r="LAL495" s="5"/>
      <c r="LAM495" s="9"/>
      <c r="LAP495" s="2"/>
      <c r="LAS495" s="24"/>
      <c r="LAT495" s="24"/>
      <c r="LAU495" s="31"/>
      <c r="LAV495" s="24"/>
      <c r="LAW495" s="24"/>
      <c r="LAX495" s="24"/>
      <c r="LAY495" s="24"/>
      <c r="LAZ495" s="24"/>
      <c r="LBA495" s="24"/>
      <c r="LBB495" s="24"/>
      <c r="LBC495" s="24"/>
      <c r="LBD495" s="24"/>
      <c r="LBE495" s="24"/>
      <c r="LBF495" s="24"/>
      <c r="LBG495" s="24"/>
      <c r="LBH495" s="24"/>
      <c r="LBI495" s="24"/>
      <c r="LBJ495" s="24"/>
      <c r="LBN495" s="3"/>
      <c r="LBO495" s="31"/>
      <c r="LBP495" s="5"/>
      <c r="LBQ495" s="9"/>
      <c r="LBT495" s="2"/>
      <c r="LBW495" s="24"/>
      <c r="LBX495" s="24"/>
      <c r="LBY495" s="31"/>
      <c r="LBZ495" s="24"/>
      <c r="LCA495" s="24"/>
      <c r="LCB495" s="24"/>
      <c r="LCC495" s="24"/>
      <c r="LCD495" s="24"/>
      <c r="LCE495" s="24"/>
      <c r="LCF495" s="24"/>
      <c r="LCG495" s="24"/>
      <c r="LCH495" s="24"/>
      <c r="LCI495" s="24"/>
      <c r="LCJ495" s="24"/>
      <c r="LCK495" s="24"/>
      <c r="LCL495" s="24"/>
      <c r="LCM495" s="24"/>
      <c r="LCN495" s="24"/>
      <c r="LCR495" s="3"/>
      <c r="LCS495" s="31"/>
      <c r="LCT495" s="5"/>
      <c r="LCU495" s="9"/>
      <c r="LCX495" s="2"/>
      <c r="LDA495" s="24"/>
      <c r="LDB495" s="24"/>
      <c r="LDC495" s="31"/>
      <c r="LDD495" s="24"/>
      <c r="LDE495" s="24"/>
      <c r="LDF495" s="24"/>
      <c r="LDG495" s="24"/>
      <c r="LDH495" s="24"/>
      <c r="LDI495" s="24"/>
      <c r="LDJ495" s="24"/>
      <c r="LDK495" s="24"/>
      <c r="LDL495" s="24"/>
      <c r="LDM495" s="24"/>
      <c r="LDN495" s="24"/>
      <c r="LDO495" s="24"/>
      <c r="LDP495" s="24"/>
      <c r="LDQ495" s="24"/>
      <c r="LDR495" s="24"/>
      <c r="LDV495" s="3"/>
      <c r="LDW495" s="31"/>
      <c r="LDX495" s="5"/>
      <c r="LDY495" s="9"/>
      <c r="LEB495" s="2"/>
      <c r="LEE495" s="24"/>
      <c r="LEF495" s="24"/>
      <c r="LEG495" s="31"/>
      <c r="LEH495" s="24"/>
      <c r="LEI495" s="24"/>
      <c r="LEJ495" s="24"/>
      <c r="LEK495" s="24"/>
      <c r="LEL495" s="24"/>
      <c r="LEM495" s="24"/>
      <c r="LEN495" s="24"/>
      <c r="LEO495" s="24"/>
      <c r="LEP495" s="24"/>
      <c r="LEQ495" s="24"/>
      <c r="LER495" s="24"/>
      <c r="LES495" s="24"/>
      <c r="LET495" s="24"/>
      <c r="LEU495" s="24"/>
      <c r="LEV495" s="24"/>
      <c r="LEZ495" s="3"/>
      <c r="LFA495" s="31"/>
      <c r="LFB495" s="5"/>
      <c r="LFC495" s="9"/>
      <c r="LFF495" s="2"/>
      <c r="LFI495" s="24"/>
      <c r="LFJ495" s="24"/>
      <c r="LFK495" s="31"/>
      <c r="LFL495" s="24"/>
      <c r="LFM495" s="24"/>
      <c r="LFN495" s="24"/>
      <c r="LFO495" s="24"/>
      <c r="LFP495" s="24"/>
      <c r="LFQ495" s="24"/>
      <c r="LFR495" s="24"/>
      <c r="LFS495" s="24"/>
      <c r="LFT495" s="24"/>
      <c r="LFU495" s="24"/>
      <c r="LFV495" s="24"/>
      <c r="LFW495" s="24"/>
      <c r="LFX495" s="24"/>
      <c r="LFY495" s="24"/>
      <c r="LFZ495" s="24"/>
      <c r="LGD495" s="3"/>
      <c r="LGE495" s="31"/>
      <c r="LGF495" s="5"/>
      <c r="LGG495" s="9"/>
      <c r="LGJ495" s="2"/>
      <c r="LGM495" s="24"/>
      <c r="LGN495" s="24"/>
      <c r="LGO495" s="31"/>
      <c r="LGP495" s="24"/>
      <c r="LGQ495" s="24"/>
      <c r="LGR495" s="24"/>
      <c r="LGS495" s="24"/>
      <c r="LGT495" s="24"/>
      <c r="LGU495" s="24"/>
      <c r="LGV495" s="24"/>
      <c r="LGW495" s="24"/>
      <c r="LGX495" s="24"/>
      <c r="LGY495" s="24"/>
      <c r="LGZ495" s="24"/>
      <c r="LHA495" s="24"/>
      <c r="LHB495" s="24"/>
      <c r="LHC495" s="24"/>
      <c r="LHD495" s="24"/>
      <c r="LHH495" s="3"/>
      <c r="LHI495" s="31"/>
      <c r="LHJ495" s="5"/>
      <c r="LHK495" s="9"/>
      <c r="LHN495" s="2"/>
      <c r="LHQ495" s="24"/>
      <c r="LHR495" s="24"/>
      <c r="LHS495" s="31"/>
      <c r="LHT495" s="24"/>
      <c r="LHU495" s="24"/>
      <c r="LHV495" s="24"/>
      <c r="LHW495" s="24"/>
      <c r="LHX495" s="24"/>
      <c r="LHY495" s="24"/>
      <c r="LHZ495" s="24"/>
      <c r="LIA495" s="24"/>
      <c r="LIB495" s="24"/>
      <c r="LIC495" s="24"/>
      <c r="LID495" s="24"/>
      <c r="LIE495" s="24"/>
      <c r="LIF495" s="24"/>
      <c r="LIG495" s="24"/>
      <c r="LIH495" s="24"/>
      <c r="LIL495" s="3"/>
      <c r="LIM495" s="31"/>
      <c r="LIN495" s="5"/>
      <c r="LIO495" s="9"/>
      <c r="LIR495" s="2"/>
      <c r="LIU495" s="24"/>
      <c r="LIV495" s="24"/>
      <c r="LIW495" s="31"/>
      <c r="LIX495" s="24"/>
      <c r="LIY495" s="24"/>
      <c r="LIZ495" s="24"/>
      <c r="LJA495" s="24"/>
      <c r="LJB495" s="24"/>
      <c r="LJC495" s="24"/>
      <c r="LJD495" s="24"/>
      <c r="LJE495" s="24"/>
      <c r="LJF495" s="24"/>
      <c r="LJG495" s="24"/>
      <c r="LJH495" s="24"/>
      <c r="LJI495" s="24"/>
      <c r="LJJ495" s="24"/>
      <c r="LJK495" s="24"/>
      <c r="LJL495" s="24"/>
      <c r="LJP495" s="3"/>
      <c r="LJQ495" s="31"/>
      <c r="LJR495" s="5"/>
      <c r="LJS495" s="9"/>
      <c r="LJV495" s="2"/>
      <c r="LJY495" s="24"/>
      <c r="LJZ495" s="24"/>
      <c r="LKA495" s="31"/>
      <c r="LKB495" s="24"/>
      <c r="LKC495" s="24"/>
      <c r="LKD495" s="24"/>
      <c r="LKE495" s="24"/>
      <c r="LKF495" s="24"/>
      <c r="LKG495" s="24"/>
      <c r="LKH495" s="24"/>
      <c r="LKI495" s="24"/>
      <c r="LKJ495" s="24"/>
      <c r="LKK495" s="24"/>
      <c r="LKL495" s="24"/>
      <c r="LKM495" s="24"/>
      <c r="LKN495" s="24"/>
      <c r="LKO495" s="24"/>
      <c r="LKP495" s="24"/>
      <c r="LKT495" s="3"/>
      <c r="LKU495" s="31"/>
      <c r="LKV495" s="5"/>
      <c r="LKW495" s="9"/>
      <c r="LKZ495" s="2"/>
      <c r="LLC495" s="24"/>
      <c r="LLD495" s="24"/>
      <c r="LLE495" s="31"/>
      <c r="LLF495" s="24"/>
      <c r="LLG495" s="24"/>
      <c r="LLH495" s="24"/>
      <c r="LLI495" s="24"/>
      <c r="LLJ495" s="24"/>
      <c r="LLK495" s="24"/>
      <c r="LLL495" s="24"/>
      <c r="LLM495" s="24"/>
      <c r="LLN495" s="24"/>
      <c r="LLO495" s="24"/>
      <c r="LLP495" s="24"/>
      <c r="LLQ495" s="24"/>
      <c r="LLR495" s="24"/>
      <c r="LLS495" s="24"/>
      <c r="LLT495" s="24"/>
      <c r="LLX495" s="3"/>
      <c r="LLY495" s="31"/>
      <c r="LLZ495" s="5"/>
      <c r="LMA495" s="9"/>
      <c r="LMD495" s="2"/>
      <c r="LMG495" s="24"/>
      <c r="LMH495" s="24"/>
      <c r="LMI495" s="31"/>
      <c r="LMJ495" s="24"/>
      <c r="LMK495" s="24"/>
      <c r="LML495" s="24"/>
      <c r="LMM495" s="24"/>
      <c r="LMN495" s="24"/>
      <c r="LMO495" s="24"/>
      <c r="LMP495" s="24"/>
      <c r="LMQ495" s="24"/>
      <c r="LMR495" s="24"/>
      <c r="LMS495" s="24"/>
      <c r="LMT495" s="24"/>
      <c r="LMU495" s="24"/>
      <c r="LMV495" s="24"/>
      <c r="LMW495" s="24"/>
      <c r="LMX495" s="24"/>
      <c r="LNB495" s="3"/>
      <c r="LNC495" s="31"/>
      <c r="LND495" s="5"/>
      <c r="LNE495" s="9"/>
      <c r="LNH495" s="2"/>
      <c r="LNK495" s="24"/>
      <c r="LNL495" s="24"/>
      <c r="LNM495" s="31"/>
      <c r="LNN495" s="24"/>
      <c r="LNO495" s="24"/>
      <c r="LNP495" s="24"/>
      <c r="LNQ495" s="24"/>
      <c r="LNR495" s="24"/>
      <c r="LNS495" s="24"/>
      <c r="LNT495" s="24"/>
      <c r="LNU495" s="24"/>
      <c r="LNV495" s="24"/>
      <c r="LNW495" s="24"/>
      <c r="LNX495" s="24"/>
      <c r="LNY495" s="24"/>
      <c r="LNZ495" s="24"/>
      <c r="LOA495" s="24"/>
      <c r="LOB495" s="24"/>
      <c r="LOF495" s="3"/>
      <c r="LOG495" s="31"/>
      <c r="LOH495" s="5"/>
      <c r="LOI495" s="9"/>
      <c r="LOL495" s="2"/>
      <c r="LOO495" s="24"/>
      <c r="LOP495" s="24"/>
      <c r="LOQ495" s="31"/>
      <c r="LOR495" s="24"/>
      <c r="LOS495" s="24"/>
      <c r="LOT495" s="24"/>
      <c r="LOU495" s="24"/>
      <c r="LOV495" s="24"/>
      <c r="LOW495" s="24"/>
      <c r="LOX495" s="24"/>
      <c r="LOY495" s="24"/>
      <c r="LOZ495" s="24"/>
      <c r="LPA495" s="24"/>
      <c r="LPB495" s="24"/>
      <c r="LPC495" s="24"/>
      <c r="LPD495" s="24"/>
      <c r="LPE495" s="24"/>
      <c r="LPF495" s="24"/>
      <c r="LPJ495" s="3"/>
      <c r="LPK495" s="31"/>
      <c r="LPL495" s="5"/>
      <c r="LPM495" s="9"/>
      <c r="LPP495" s="2"/>
      <c r="LPS495" s="24"/>
      <c r="LPT495" s="24"/>
      <c r="LPU495" s="31"/>
      <c r="LPV495" s="24"/>
      <c r="LPW495" s="24"/>
      <c r="LPX495" s="24"/>
      <c r="LPY495" s="24"/>
      <c r="LPZ495" s="24"/>
      <c r="LQA495" s="24"/>
      <c r="LQB495" s="24"/>
      <c r="LQC495" s="24"/>
      <c r="LQD495" s="24"/>
      <c r="LQE495" s="24"/>
      <c r="LQF495" s="24"/>
      <c r="LQG495" s="24"/>
      <c r="LQH495" s="24"/>
      <c r="LQI495" s="24"/>
      <c r="LQJ495" s="24"/>
      <c r="LQN495" s="3"/>
      <c r="LQO495" s="31"/>
      <c r="LQP495" s="5"/>
      <c r="LQQ495" s="9"/>
      <c r="LQT495" s="2"/>
      <c r="LQW495" s="24"/>
      <c r="LQX495" s="24"/>
      <c r="LQY495" s="31"/>
      <c r="LQZ495" s="24"/>
      <c r="LRA495" s="24"/>
      <c r="LRB495" s="24"/>
      <c r="LRC495" s="24"/>
      <c r="LRD495" s="24"/>
      <c r="LRE495" s="24"/>
      <c r="LRF495" s="24"/>
      <c r="LRG495" s="24"/>
      <c r="LRH495" s="24"/>
      <c r="LRI495" s="24"/>
      <c r="LRJ495" s="24"/>
      <c r="LRK495" s="24"/>
      <c r="LRL495" s="24"/>
      <c r="LRM495" s="24"/>
      <c r="LRN495" s="24"/>
      <c r="LRR495" s="3"/>
      <c r="LRS495" s="31"/>
      <c r="LRT495" s="5"/>
      <c r="LRU495" s="9"/>
      <c r="LRX495" s="2"/>
      <c r="LSA495" s="24"/>
      <c r="LSB495" s="24"/>
      <c r="LSC495" s="31"/>
      <c r="LSD495" s="24"/>
      <c r="LSE495" s="24"/>
      <c r="LSF495" s="24"/>
      <c r="LSG495" s="24"/>
      <c r="LSH495" s="24"/>
      <c r="LSI495" s="24"/>
      <c r="LSJ495" s="24"/>
      <c r="LSK495" s="24"/>
      <c r="LSL495" s="24"/>
      <c r="LSM495" s="24"/>
      <c r="LSN495" s="24"/>
      <c r="LSO495" s="24"/>
      <c r="LSP495" s="24"/>
      <c r="LSQ495" s="24"/>
      <c r="LSR495" s="24"/>
      <c r="LSV495" s="3"/>
      <c r="LSW495" s="31"/>
      <c r="LSX495" s="5"/>
      <c r="LSY495" s="9"/>
      <c r="LTB495" s="2"/>
      <c r="LTE495" s="24"/>
      <c r="LTF495" s="24"/>
      <c r="LTG495" s="31"/>
      <c r="LTH495" s="24"/>
      <c r="LTI495" s="24"/>
      <c r="LTJ495" s="24"/>
      <c r="LTK495" s="24"/>
      <c r="LTL495" s="24"/>
      <c r="LTM495" s="24"/>
      <c r="LTN495" s="24"/>
      <c r="LTO495" s="24"/>
      <c r="LTP495" s="24"/>
      <c r="LTQ495" s="24"/>
      <c r="LTR495" s="24"/>
      <c r="LTS495" s="24"/>
      <c r="LTT495" s="24"/>
      <c r="LTU495" s="24"/>
      <c r="LTV495" s="24"/>
      <c r="LTZ495" s="3"/>
      <c r="LUA495" s="31"/>
      <c r="LUB495" s="5"/>
      <c r="LUC495" s="9"/>
      <c r="LUF495" s="2"/>
      <c r="LUI495" s="24"/>
      <c r="LUJ495" s="24"/>
      <c r="LUK495" s="31"/>
      <c r="LUL495" s="24"/>
      <c r="LUM495" s="24"/>
      <c r="LUN495" s="24"/>
      <c r="LUO495" s="24"/>
      <c r="LUP495" s="24"/>
      <c r="LUQ495" s="24"/>
      <c r="LUR495" s="24"/>
      <c r="LUS495" s="24"/>
      <c r="LUT495" s="24"/>
      <c r="LUU495" s="24"/>
      <c r="LUV495" s="24"/>
      <c r="LUW495" s="24"/>
      <c r="LUX495" s="24"/>
      <c r="LUY495" s="24"/>
      <c r="LUZ495" s="24"/>
      <c r="LVD495" s="3"/>
      <c r="LVE495" s="31"/>
      <c r="LVF495" s="5"/>
      <c r="LVG495" s="9"/>
      <c r="LVJ495" s="2"/>
      <c r="LVM495" s="24"/>
      <c r="LVN495" s="24"/>
      <c r="LVO495" s="31"/>
      <c r="LVP495" s="24"/>
      <c r="LVQ495" s="24"/>
      <c r="LVR495" s="24"/>
      <c r="LVS495" s="24"/>
      <c r="LVT495" s="24"/>
      <c r="LVU495" s="24"/>
      <c r="LVV495" s="24"/>
      <c r="LVW495" s="24"/>
      <c r="LVX495" s="24"/>
      <c r="LVY495" s="24"/>
      <c r="LVZ495" s="24"/>
      <c r="LWA495" s="24"/>
      <c r="LWB495" s="24"/>
      <c r="LWC495" s="24"/>
      <c r="LWD495" s="24"/>
      <c r="LWH495" s="3"/>
      <c r="LWI495" s="31"/>
      <c r="LWJ495" s="5"/>
      <c r="LWK495" s="9"/>
      <c r="LWN495" s="2"/>
      <c r="LWQ495" s="24"/>
      <c r="LWR495" s="24"/>
      <c r="LWS495" s="31"/>
      <c r="LWT495" s="24"/>
      <c r="LWU495" s="24"/>
      <c r="LWV495" s="24"/>
      <c r="LWW495" s="24"/>
      <c r="LWX495" s="24"/>
      <c r="LWY495" s="24"/>
      <c r="LWZ495" s="24"/>
      <c r="LXA495" s="24"/>
      <c r="LXB495" s="24"/>
      <c r="LXC495" s="24"/>
      <c r="LXD495" s="24"/>
      <c r="LXE495" s="24"/>
      <c r="LXF495" s="24"/>
      <c r="LXG495" s="24"/>
      <c r="LXH495" s="24"/>
      <c r="LXL495" s="3"/>
      <c r="LXM495" s="31"/>
      <c r="LXN495" s="5"/>
      <c r="LXO495" s="9"/>
      <c r="LXR495" s="2"/>
      <c r="LXU495" s="24"/>
      <c r="LXV495" s="24"/>
      <c r="LXW495" s="31"/>
      <c r="LXX495" s="24"/>
      <c r="LXY495" s="24"/>
      <c r="LXZ495" s="24"/>
      <c r="LYA495" s="24"/>
      <c r="LYB495" s="24"/>
      <c r="LYC495" s="24"/>
      <c r="LYD495" s="24"/>
      <c r="LYE495" s="24"/>
      <c r="LYF495" s="24"/>
      <c r="LYG495" s="24"/>
      <c r="LYH495" s="24"/>
      <c r="LYI495" s="24"/>
      <c r="LYJ495" s="24"/>
      <c r="LYK495" s="24"/>
      <c r="LYL495" s="24"/>
      <c r="LYP495" s="3"/>
      <c r="LYQ495" s="31"/>
      <c r="LYR495" s="5"/>
      <c r="LYS495" s="9"/>
      <c r="LYV495" s="2"/>
      <c r="LYY495" s="24"/>
      <c r="LYZ495" s="24"/>
      <c r="LZA495" s="31"/>
      <c r="LZB495" s="24"/>
      <c r="LZC495" s="24"/>
      <c r="LZD495" s="24"/>
      <c r="LZE495" s="24"/>
      <c r="LZF495" s="24"/>
      <c r="LZG495" s="24"/>
      <c r="LZH495" s="24"/>
      <c r="LZI495" s="24"/>
      <c r="LZJ495" s="24"/>
      <c r="LZK495" s="24"/>
      <c r="LZL495" s="24"/>
      <c r="LZM495" s="24"/>
      <c r="LZN495" s="24"/>
      <c r="LZO495" s="24"/>
      <c r="LZP495" s="24"/>
      <c r="LZT495" s="3"/>
      <c r="LZU495" s="31"/>
      <c r="LZV495" s="5"/>
      <c r="LZW495" s="9"/>
      <c r="LZZ495" s="2"/>
      <c r="MAC495" s="24"/>
      <c r="MAD495" s="24"/>
      <c r="MAE495" s="31"/>
      <c r="MAF495" s="24"/>
      <c r="MAG495" s="24"/>
      <c r="MAH495" s="24"/>
      <c r="MAI495" s="24"/>
      <c r="MAJ495" s="24"/>
      <c r="MAK495" s="24"/>
      <c r="MAL495" s="24"/>
      <c r="MAM495" s="24"/>
      <c r="MAN495" s="24"/>
      <c r="MAO495" s="24"/>
      <c r="MAP495" s="24"/>
      <c r="MAQ495" s="24"/>
      <c r="MAR495" s="24"/>
      <c r="MAS495" s="24"/>
      <c r="MAT495" s="24"/>
      <c r="MAX495" s="3"/>
      <c r="MAY495" s="31"/>
      <c r="MAZ495" s="5"/>
      <c r="MBA495" s="9"/>
      <c r="MBD495" s="2"/>
      <c r="MBG495" s="24"/>
      <c r="MBH495" s="24"/>
      <c r="MBI495" s="31"/>
      <c r="MBJ495" s="24"/>
      <c r="MBK495" s="24"/>
      <c r="MBL495" s="24"/>
      <c r="MBM495" s="24"/>
      <c r="MBN495" s="24"/>
      <c r="MBO495" s="24"/>
      <c r="MBP495" s="24"/>
      <c r="MBQ495" s="24"/>
      <c r="MBR495" s="24"/>
      <c r="MBS495" s="24"/>
      <c r="MBT495" s="24"/>
      <c r="MBU495" s="24"/>
      <c r="MBV495" s="24"/>
      <c r="MBW495" s="24"/>
      <c r="MBX495" s="24"/>
      <c r="MCB495" s="3"/>
      <c r="MCC495" s="31"/>
      <c r="MCD495" s="5"/>
      <c r="MCE495" s="9"/>
      <c r="MCH495" s="2"/>
      <c r="MCK495" s="24"/>
      <c r="MCL495" s="24"/>
      <c r="MCM495" s="31"/>
      <c r="MCN495" s="24"/>
      <c r="MCO495" s="24"/>
      <c r="MCP495" s="24"/>
      <c r="MCQ495" s="24"/>
      <c r="MCR495" s="24"/>
      <c r="MCS495" s="24"/>
      <c r="MCT495" s="24"/>
      <c r="MCU495" s="24"/>
      <c r="MCV495" s="24"/>
      <c r="MCW495" s="24"/>
      <c r="MCX495" s="24"/>
      <c r="MCY495" s="24"/>
      <c r="MCZ495" s="24"/>
      <c r="MDA495" s="24"/>
      <c r="MDB495" s="24"/>
      <c r="MDF495" s="3"/>
      <c r="MDG495" s="31"/>
      <c r="MDH495" s="5"/>
      <c r="MDI495" s="9"/>
      <c r="MDL495" s="2"/>
      <c r="MDO495" s="24"/>
      <c r="MDP495" s="24"/>
      <c r="MDQ495" s="31"/>
      <c r="MDR495" s="24"/>
      <c r="MDS495" s="24"/>
      <c r="MDT495" s="24"/>
      <c r="MDU495" s="24"/>
      <c r="MDV495" s="24"/>
      <c r="MDW495" s="24"/>
      <c r="MDX495" s="24"/>
      <c r="MDY495" s="24"/>
      <c r="MDZ495" s="24"/>
      <c r="MEA495" s="24"/>
      <c r="MEB495" s="24"/>
      <c r="MEC495" s="24"/>
      <c r="MED495" s="24"/>
      <c r="MEE495" s="24"/>
      <c r="MEF495" s="24"/>
      <c r="MEJ495" s="3"/>
      <c r="MEK495" s="31"/>
      <c r="MEL495" s="5"/>
      <c r="MEM495" s="9"/>
      <c r="MEP495" s="2"/>
      <c r="MES495" s="24"/>
      <c r="MET495" s="24"/>
      <c r="MEU495" s="31"/>
      <c r="MEV495" s="24"/>
      <c r="MEW495" s="24"/>
      <c r="MEX495" s="24"/>
      <c r="MEY495" s="24"/>
      <c r="MEZ495" s="24"/>
      <c r="MFA495" s="24"/>
      <c r="MFB495" s="24"/>
      <c r="MFC495" s="24"/>
      <c r="MFD495" s="24"/>
      <c r="MFE495" s="24"/>
      <c r="MFF495" s="24"/>
      <c r="MFG495" s="24"/>
      <c r="MFH495" s="24"/>
      <c r="MFI495" s="24"/>
      <c r="MFJ495" s="24"/>
      <c r="MFN495" s="3"/>
      <c r="MFO495" s="31"/>
      <c r="MFP495" s="5"/>
      <c r="MFQ495" s="9"/>
      <c r="MFT495" s="2"/>
      <c r="MFW495" s="24"/>
      <c r="MFX495" s="24"/>
      <c r="MFY495" s="31"/>
      <c r="MFZ495" s="24"/>
      <c r="MGA495" s="24"/>
      <c r="MGB495" s="24"/>
      <c r="MGC495" s="24"/>
      <c r="MGD495" s="24"/>
      <c r="MGE495" s="24"/>
      <c r="MGF495" s="24"/>
      <c r="MGG495" s="24"/>
      <c r="MGH495" s="24"/>
      <c r="MGI495" s="24"/>
      <c r="MGJ495" s="24"/>
      <c r="MGK495" s="24"/>
      <c r="MGL495" s="24"/>
      <c r="MGM495" s="24"/>
      <c r="MGN495" s="24"/>
      <c r="MGR495" s="3"/>
      <c r="MGS495" s="31"/>
      <c r="MGT495" s="5"/>
      <c r="MGU495" s="9"/>
      <c r="MGX495" s="2"/>
      <c r="MHA495" s="24"/>
      <c r="MHB495" s="24"/>
      <c r="MHC495" s="31"/>
      <c r="MHD495" s="24"/>
      <c r="MHE495" s="24"/>
      <c r="MHF495" s="24"/>
      <c r="MHG495" s="24"/>
      <c r="MHH495" s="24"/>
      <c r="MHI495" s="24"/>
      <c r="MHJ495" s="24"/>
      <c r="MHK495" s="24"/>
      <c r="MHL495" s="24"/>
      <c r="MHM495" s="24"/>
      <c r="MHN495" s="24"/>
      <c r="MHO495" s="24"/>
      <c r="MHP495" s="24"/>
      <c r="MHQ495" s="24"/>
      <c r="MHR495" s="24"/>
      <c r="MHV495" s="3"/>
      <c r="MHW495" s="31"/>
      <c r="MHX495" s="5"/>
      <c r="MHY495" s="9"/>
      <c r="MIB495" s="2"/>
      <c r="MIE495" s="24"/>
      <c r="MIF495" s="24"/>
      <c r="MIG495" s="31"/>
      <c r="MIH495" s="24"/>
      <c r="MII495" s="24"/>
      <c r="MIJ495" s="24"/>
      <c r="MIK495" s="24"/>
      <c r="MIL495" s="24"/>
      <c r="MIM495" s="24"/>
      <c r="MIN495" s="24"/>
      <c r="MIO495" s="24"/>
      <c r="MIP495" s="24"/>
      <c r="MIQ495" s="24"/>
      <c r="MIR495" s="24"/>
      <c r="MIS495" s="24"/>
      <c r="MIT495" s="24"/>
      <c r="MIU495" s="24"/>
      <c r="MIV495" s="24"/>
      <c r="MIZ495" s="3"/>
      <c r="MJA495" s="31"/>
      <c r="MJB495" s="5"/>
      <c r="MJC495" s="9"/>
      <c r="MJF495" s="2"/>
      <c r="MJI495" s="24"/>
      <c r="MJJ495" s="24"/>
      <c r="MJK495" s="31"/>
      <c r="MJL495" s="24"/>
      <c r="MJM495" s="24"/>
      <c r="MJN495" s="24"/>
      <c r="MJO495" s="24"/>
      <c r="MJP495" s="24"/>
      <c r="MJQ495" s="24"/>
      <c r="MJR495" s="24"/>
      <c r="MJS495" s="24"/>
      <c r="MJT495" s="24"/>
      <c r="MJU495" s="24"/>
      <c r="MJV495" s="24"/>
      <c r="MJW495" s="24"/>
      <c r="MJX495" s="24"/>
      <c r="MJY495" s="24"/>
      <c r="MJZ495" s="24"/>
      <c r="MKD495" s="3"/>
      <c r="MKE495" s="31"/>
      <c r="MKF495" s="5"/>
      <c r="MKG495" s="9"/>
      <c r="MKJ495" s="2"/>
      <c r="MKM495" s="24"/>
      <c r="MKN495" s="24"/>
      <c r="MKO495" s="31"/>
      <c r="MKP495" s="24"/>
      <c r="MKQ495" s="24"/>
      <c r="MKR495" s="24"/>
      <c r="MKS495" s="24"/>
      <c r="MKT495" s="24"/>
      <c r="MKU495" s="24"/>
      <c r="MKV495" s="24"/>
      <c r="MKW495" s="24"/>
      <c r="MKX495" s="24"/>
      <c r="MKY495" s="24"/>
      <c r="MKZ495" s="24"/>
      <c r="MLA495" s="24"/>
      <c r="MLB495" s="24"/>
      <c r="MLC495" s="24"/>
      <c r="MLD495" s="24"/>
      <c r="MLH495" s="3"/>
      <c r="MLI495" s="31"/>
      <c r="MLJ495" s="5"/>
      <c r="MLK495" s="9"/>
      <c r="MLN495" s="2"/>
      <c r="MLQ495" s="24"/>
      <c r="MLR495" s="24"/>
      <c r="MLS495" s="31"/>
      <c r="MLT495" s="24"/>
      <c r="MLU495" s="24"/>
      <c r="MLV495" s="24"/>
      <c r="MLW495" s="24"/>
      <c r="MLX495" s="24"/>
      <c r="MLY495" s="24"/>
      <c r="MLZ495" s="24"/>
      <c r="MMA495" s="24"/>
      <c r="MMB495" s="24"/>
      <c r="MMC495" s="24"/>
      <c r="MMD495" s="24"/>
      <c r="MME495" s="24"/>
      <c r="MMF495" s="24"/>
      <c r="MMG495" s="24"/>
      <c r="MMH495" s="24"/>
      <c r="MML495" s="3"/>
      <c r="MMM495" s="31"/>
      <c r="MMN495" s="5"/>
      <c r="MMO495" s="9"/>
      <c r="MMR495" s="2"/>
      <c r="MMU495" s="24"/>
      <c r="MMV495" s="24"/>
      <c r="MMW495" s="31"/>
      <c r="MMX495" s="24"/>
      <c r="MMY495" s="24"/>
      <c r="MMZ495" s="24"/>
      <c r="MNA495" s="24"/>
      <c r="MNB495" s="24"/>
      <c r="MNC495" s="24"/>
      <c r="MND495" s="24"/>
      <c r="MNE495" s="24"/>
      <c r="MNF495" s="24"/>
      <c r="MNG495" s="24"/>
      <c r="MNH495" s="24"/>
      <c r="MNI495" s="24"/>
      <c r="MNJ495" s="24"/>
      <c r="MNK495" s="24"/>
      <c r="MNL495" s="24"/>
      <c r="MNP495" s="3"/>
      <c r="MNQ495" s="31"/>
      <c r="MNR495" s="5"/>
      <c r="MNS495" s="9"/>
      <c r="MNV495" s="2"/>
      <c r="MNY495" s="24"/>
      <c r="MNZ495" s="24"/>
      <c r="MOA495" s="31"/>
      <c r="MOB495" s="24"/>
      <c r="MOC495" s="24"/>
      <c r="MOD495" s="24"/>
      <c r="MOE495" s="24"/>
      <c r="MOF495" s="24"/>
      <c r="MOG495" s="24"/>
      <c r="MOH495" s="24"/>
      <c r="MOI495" s="24"/>
      <c r="MOJ495" s="24"/>
      <c r="MOK495" s="24"/>
      <c r="MOL495" s="24"/>
      <c r="MOM495" s="24"/>
      <c r="MON495" s="24"/>
      <c r="MOO495" s="24"/>
      <c r="MOP495" s="24"/>
      <c r="MOT495" s="3"/>
      <c r="MOU495" s="31"/>
      <c r="MOV495" s="5"/>
      <c r="MOW495" s="9"/>
      <c r="MOZ495" s="2"/>
      <c r="MPC495" s="24"/>
      <c r="MPD495" s="24"/>
      <c r="MPE495" s="31"/>
      <c r="MPF495" s="24"/>
      <c r="MPG495" s="24"/>
      <c r="MPH495" s="24"/>
      <c r="MPI495" s="24"/>
      <c r="MPJ495" s="24"/>
      <c r="MPK495" s="24"/>
      <c r="MPL495" s="24"/>
      <c r="MPM495" s="24"/>
      <c r="MPN495" s="24"/>
      <c r="MPO495" s="24"/>
      <c r="MPP495" s="24"/>
      <c r="MPQ495" s="24"/>
      <c r="MPR495" s="24"/>
      <c r="MPS495" s="24"/>
      <c r="MPT495" s="24"/>
      <c r="MPX495" s="3"/>
      <c r="MPY495" s="31"/>
      <c r="MPZ495" s="5"/>
      <c r="MQA495" s="9"/>
      <c r="MQD495" s="2"/>
      <c r="MQG495" s="24"/>
      <c r="MQH495" s="24"/>
      <c r="MQI495" s="31"/>
      <c r="MQJ495" s="24"/>
      <c r="MQK495" s="24"/>
      <c r="MQL495" s="24"/>
      <c r="MQM495" s="24"/>
      <c r="MQN495" s="24"/>
      <c r="MQO495" s="24"/>
      <c r="MQP495" s="24"/>
      <c r="MQQ495" s="24"/>
      <c r="MQR495" s="24"/>
      <c r="MQS495" s="24"/>
      <c r="MQT495" s="24"/>
      <c r="MQU495" s="24"/>
      <c r="MQV495" s="24"/>
      <c r="MQW495" s="24"/>
      <c r="MQX495" s="24"/>
      <c r="MRB495" s="3"/>
      <c r="MRC495" s="31"/>
      <c r="MRD495" s="5"/>
      <c r="MRE495" s="9"/>
      <c r="MRH495" s="2"/>
      <c r="MRK495" s="24"/>
      <c r="MRL495" s="24"/>
      <c r="MRM495" s="31"/>
      <c r="MRN495" s="24"/>
      <c r="MRO495" s="24"/>
      <c r="MRP495" s="24"/>
      <c r="MRQ495" s="24"/>
      <c r="MRR495" s="24"/>
      <c r="MRS495" s="24"/>
      <c r="MRT495" s="24"/>
      <c r="MRU495" s="24"/>
      <c r="MRV495" s="24"/>
      <c r="MRW495" s="24"/>
      <c r="MRX495" s="24"/>
      <c r="MRY495" s="24"/>
      <c r="MRZ495" s="24"/>
      <c r="MSA495" s="24"/>
      <c r="MSB495" s="24"/>
      <c r="MSF495" s="3"/>
      <c r="MSG495" s="31"/>
      <c r="MSH495" s="5"/>
      <c r="MSI495" s="9"/>
      <c r="MSL495" s="2"/>
      <c r="MSO495" s="24"/>
      <c r="MSP495" s="24"/>
      <c r="MSQ495" s="31"/>
      <c r="MSR495" s="24"/>
      <c r="MSS495" s="24"/>
      <c r="MST495" s="24"/>
      <c r="MSU495" s="24"/>
      <c r="MSV495" s="24"/>
      <c r="MSW495" s="24"/>
      <c r="MSX495" s="24"/>
      <c r="MSY495" s="24"/>
      <c r="MSZ495" s="24"/>
      <c r="MTA495" s="24"/>
      <c r="MTB495" s="24"/>
      <c r="MTC495" s="24"/>
      <c r="MTD495" s="24"/>
      <c r="MTE495" s="24"/>
      <c r="MTF495" s="24"/>
      <c r="MTJ495" s="3"/>
      <c r="MTK495" s="31"/>
      <c r="MTL495" s="5"/>
      <c r="MTM495" s="9"/>
      <c r="MTP495" s="2"/>
      <c r="MTS495" s="24"/>
      <c r="MTT495" s="24"/>
      <c r="MTU495" s="31"/>
      <c r="MTV495" s="24"/>
      <c r="MTW495" s="24"/>
      <c r="MTX495" s="24"/>
      <c r="MTY495" s="24"/>
      <c r="MTZ495" s="24"/>
      <c r="MUA495" s="24"/>
      <c r="MUB495" s="24"/>
      <c r="MUC495" s="24"/>
      <c r="MUD495" s="24"/>
      <c r="MUE495" s="24"/>
      <c r="MUF495" s="24"/>
      <c r="MUG495" s="24"/>
      <c r="MUH495" s="24"/>
      <c r="MUI495" s="24"/>
      <c r="MUJ495" s="24"/>
      <c r="MUN495" s="3"/>
      <c r="MUO495" s="31"/>
      <c r="MUP495" s="5"/>
      <c r="MUQ495" s="9"/>
      <c r="MUT495" s="2"/>
      <c r="MUW495" s="24"/>
      <c r="MUX495" s="24"/>
      <c r="MUY495" s="31"/>
      <c r="MUZ495" s="24"/>
      <c r="MVA495" s="24"/>
      <c r="MVB495" s="24"/>
      <c r="MVC495" s="24"/>
      <c r="MVD495" s="24"/>
      <c r="MVE495" s="24"/>
      <c r="MVF495" s="24"/>
      <c r="MVG495" s="24"/>
      <c r="MVH495" s="24"/>
      <c r="MVI495" s="24"/>
      <c r="MVJ495" s="24"/>
      <c r="MVK495" s="24"/>
      <c r="MVL495" s="24"/>
      <c r="MVM495" s="24"/>
      <c r="MVN495" s="24"/>
      <c r="MVR495" s="3"/>
      <c r="MVS495" s="31"/>
      <c r="MVT495" s="5"/>
      <c r="MVU495" s="9"/>
      <c r="MVX495" s="2"/>
      <c r="MWA495" s="24"/>
      <c r="MWB495" s="24"/>
      <c r="MWC495" s="31"/>
      <c r="MWD495" s="24"/>
      <c r="MWE495" s="24"/>
      <c r="MWF495" s="24"/>
      <c r="MWG495" s="24"/>
      <c r="MWH495" s="24"/>
      <c r="MWI495" s="24"/>
      <c r="MWJ495" s="24"/>
      <c r="MWK495" s="24"/>
      <c r="MWL495" s="24"/>
      <c r="MWM495" s="24"/>
      <c r="MWN495" s="24"/>
      <c r="MWO495" s="24"/>
      <c r="MWP495" s="24"/>
      <c r="MWQ495" s="24"/>
      <c r="MWR495" s="24"/>
      <c r="MWV495" s="3"/>
      <c r="MWW495" s="31"/>
      <c r="MWX495" s="5"/>
      <c r="MWY495" s="9"/>
      <c r="MXB495" s="2"/>
      <c r="MXE495" s="24"/>
      <c r="MXF495" s="24"/>
      <c r="MXG495" s="31"/>
      <c r="MXH495" s="24"/>
      <c r="MXI495" s="24"/>
      <c r="MXJ495" s="24"/>
      <c r="MXK495" s="24"/>
      <c r="MXL495" s="24"/>
      <c r="MXM495" s="24"/>
      <c r="MXN495" s="24"/>
      <c r="MXO495" s="24"/>
      <c r="MXP495" s="24"/>
      <c r="MXQ495" s="24"/>
      <c r="MXR495" s="24"/>
      <c r="MXS495" s="24"/>
      <c r="MXT495" s="24"/>
      <c r="MXU495" s="24"/>
      <c r="MXV495" s="24"/>
      <c r="MXZ495" s="3"/>
      <c r="MYA495" s="31"/>
      <c r="MYB495" s="5"/>
      <c r="MYC495" s="9"/>
      <c r="MYF495" s="2"/>
      <c r="MYI495" s="24"/>
      <c r="MYJ495" s="24"/>
      <c r="MYK495" s="31"/>
      <c r="MYL495" s="24"/>
      <c r="MYM495" s="24"/>
      <c r="MYN495" s="24"/>
      <c r="MYO495" s="24"/>
      <c r="MYP495" s="24"/>
      <c r="MYQ495" s="24"/>
      <c r="MYR495" s="24"/>
      <c r="MYS495" s="24"/>
      <c r="MYT495" s="24"/>
      <c r="MYU495" s="24"/>
      <c r="MYV495" s="24"/>
      <c r="MYW495" s="24"/>
      <c r="MYX495" s="24"/>
      <c r="MYY495" s="24"/>
      <c r="MYZ495" s="24"/>
      <c r="MZD495" s="3"/>
      <c r="MZE495" s="31"/>
      <c r="MZF495" s="5"/>
      <c r="MZG495" s="9"/>
      <c r="MZJ495" s="2"/>
      <c r="MZM495" s="24"/>
      <c r="MZN495" s="24"/>
      <c r="MZO495" s="31"/>
      <c r="MZP495" s="24"/>
      <c r="MZQ495" s="24"/>
      <c r="MZR495" s="24"/>
      <c r="MZS495" s="24"/>
      <c r="MZT495" s="24"/>
      <c r="MZU495" s="24"/>
      <c r="MZV495" s="24"/>
      <c r="MZW495" s="24"/>
      <c r="MZX495" s="24"/>
      <c r="MZY495" s="24"/>
      <c r="MZZ495" s="24"/>
      <c r="NAA495" s="24"/>
      <c r="NAB495" s="24"/>
      <c r="NAC495" s="24"/>
      <c r="NAD495" s="24"/>
      <c r="NAH495" s="3"/>
      <c r="NAI495" s="31"/>
      <c r="NAJ495" s="5"/>
      <c r="NAK495" s="9"/>
      <c r="NAN495" s="2"/>
      <c r="NAQ495" s="24"/>
      <c r="NAR495" s="24"/>
      <c r="NAS495" s="31"/>
      <c r="NAT495" s="24"/>
      <c r="NAU495" s="24"/>
      <c r="NAV495" s="24"/>
      <c r="NAW495" s="24"/>
      <c r="NAX495" s="24"/>
      <c r="NAY495" s="24"/>
      <c r="NAZ495" s="24"/>
      <c r="NBA495" s="24"/>
      <c r="NBB495" s="24"/>
      <c r="NBC495" s="24"/>
      <c r="NBD495" s="24"/>
      <c r="NBE495" s="24"/>
      <c r="NBF495" s="24"/>
      <c r="NBG495" s="24"/>
      <c r="NBH495" s="24"/>
      <c r="NBL495" s="3"/>
      <c r="NBM495" s="31"/>
      <c r="NBN495" s="5"/>
      <c r="NBO495" s="9"/>
      <c r="NBR495" s="2"/>
      <c r="NBU495" s="24"/>
      <c r="NBV495" s="24"/>
      <c r="NBW495" s="31"/>
      <c r="NBX495" s="24"/>
      <c r="NBY495" s="24"/>
      <c r="NBZ495" s="24"/>
      <c r="NCA495" s="24"/>
      <c r="NCB495" s="24"/>
      <c r="NCC495" s="24"/>
      <c r="NCD495" s="24"/>
      <c r="NCE495" s="24"/>
      <c r="NCF495" s="24"/>
      <c r="NCG495" s="24"/>
      <c r="NCH495" s="24"/>
      <c r="NCI495" s="24"/>
      <c r="NCJ495" s="24"/>
      <c r="NCK495" s="24"/>
      <c r="NCL495" s="24"/>
      <c r="NCP495" s="3"/>
      <c r="NCQ495" s="31"/>
      <c r="NCR495" s="5"/>
      <c r="NCS495" s="9"/>
      <c r="NCV495" s="2"/>
      <c r="NCY495" s="24"/>
      <c r="NCZ495" s="24"/>
      <c r="NDA495" s="31"/>
      <c r="NDB495" s="24"/>
      <c r="NDC495" s="24"/>
      <c r="NDD495" s="24"/>
      <c r="NDE495" s="24"/>
      <c r="NDF495" s="24"/>
      <c r="NDG495" s="24"/>
      <c r="NDH495" s="24"/>
      <c r="NDI495" s="24"/>
      <c r="NDJ495" s="24"/>
      <c r="NDK495" s="24"/>
      <c r="NDL495" s="24"/>
      <c r="NDM495" s="24"/>
      <c r="NDN495" s="24"/>
      <c r="NDO495" s="24"/>
      <c r="NDP495" s="24"/>
      <c r="NDT495" s="3"/>
      <c r="NDU495" s="31"/>
      <c r="NDV495" s="5"/>
      <c r="NDW495" s="9"/>
      <c r="NDZ495" s="2"/>
      <c r="NEC495" s="24"/>
      <c r="NED495" s="24"/>
      <c r="NEE495" s="31"/>
      <c r="NEF495" s="24"/>
      <c r="NEG495" s="24"/>
      <c r="NEH495" s="24"/>
      <c r="NEI495" s="24"/>
      <c r="NEJ495" s="24"/>
      <c r="NEK495" s="24"/>
      <c r="NEL495" s="24"/>
      <c r="NEM495" s="24"/>
      <c r="NEN495" s="24"/>
      <c r="NEO495" s="24"/>
      <c r="NEP495" s="24"/>
      <c r="NEQ495" s="24"/>
      <c r="NER495" s="24"/>
      <c r="NES495" s="24"/>
      <c r="NET495" s="24"/>
      <c r="NEX495" s="3"/>
      <c r="NEY495" s="31"/>
      <c r="NEZ495" s="5"/>
      <c r="NFA495" s="9"/>
      <c r="NFD495" s="2"/>
      <c r="NFG495" s="24"/>
      <c r="NFH495" s="24"/>
      <c r="NFI495" s="31"/>
      <c r="NFJ495" s="24"/>
      <c r="NFK495" s="24"/>
      <c r="NFL495" s="24"/>
      <c r="NFM495" s="24"/>
      <c r="NFN495" s="24"/>
      <c r="NFO495" s="24"/>
      <c r="NFP495" s="24"/>
      <c r="NFQ495" s="24"/>
      <c r="NFR495" s="24"/>
      <c r="NFS495" s="24"/>
      <c r="NFT495" s="24"/>
      <c r="NFU495" s="24"/>
      <c r="NFV495" s="24"/>
      <c r="NFW495" s="24"/>
      <c r="NFX495" s="24"/>
      <c r="NGB495" s="3"/>
      <c r="NGC495" s="31"/>
      <c r="NGD495" s="5"/>
      <c r="NGE495" s="9"/>
      <c r="NGH495" s="2"/>
      <c r="NGK495" s="24"/>
      <c r="NGL495" s="24"/>
      <c r="NGM495" s="31"/>
      <c r="NGN495" s="24"/>
      <c r="NGO495" s="24"/>
      <c r="NGP495" s="24"/>
      <c r="NGQ495" s="24"/>
      <c r="NGR495" s="24"/>
      <c r="NGS495" s="24"/>
      <c r="NGT495" s="24"/>
      <c r="NGU495" s="24"/>
      <c r="NGV495" s="24"/>
      <c r="NGW495" s="24"/>
      <c r="NGX495" s="24"/>
      <c r="NGY495" s="24"/>
      <c r="NGZ495" s="24"/>
      <c r="NHA495" s="24"/>
      <c r="NHB495" s="24"/>
      <c r="NHF495" s="3"/>
      <c r="NHG495" s="31"/>
      <c r="NHH495" s="5"/>
      <c r="NHI495" s="9"/>
      <c r="NHL495" s="2"/>
      <c r="NHO495" s="24"/>
      <c r="NHP495" s="24"/>
      <c r="NHQ495" s="31"/>
      <c r="NHR495" s="24"/>
      <c r="NHS495" s="24"/>
      <c r="NHT495" s="24"/>
      <c r="NHU495" s="24"/>
      <c r="NHV495" s="24"/>
      <c r="NHW495" s="24"/>
      <c r="NHX495" s="24"/>
      <c r="NHY495" s="24"/>
      <c r="NHZ495" s="24"/>
      <c r="NIA495" s="24"/>
      <c r="NIB495" s="24"/>
      <c r="NIC495" s="24"/>
      <c r="NID495" s="24"/>
      <c r="NIE495" s="24"/>
      <c r="NIF495" s="24"/>
      <c r="NIJ495" s="3"/>
      <c r="NIK495" s="31"/>
      <c r="NIL495" s="5"/>
      <c r="NIM495" s="9"/>
      <c r="NIP495" s="2"/>
      <c r="NIS495" s="24"/>
      <c r="NIT495" s="24"/>
      <c r="NIU495" s="31"/>
      <c r="NIV495" s="24"/>
      <c r="NIW495" s="24"/>
      <c r="NIX495" s="24"/>
      <c r="NIY495" s="24"/>
      <c r="NIZ495" s="24"/>
      <c r="NJA495" s="24"/>
      <c r="NJB495" s="24"/>
      <c r="NJC495" s="24"/>
      <c r="NJD495" s="24"/>
      <c r="NJE495" s="24"/>
      <c r="NJF495" s="24"/>
      <c r="NJG495" s="24"/>
      <c r="NJH495" s="24"/>
      <c r="NJI495" s="24"/>
      <c r="NJJ495" s="24"/>
      <c r="NJN495" s="3"/>
      <c r="NJO495" s="31"/>
      <c r="NJP495" s="5"/>
      <c r="NJQ495" s="9"/>
      <c r="NJT495" s="2"/>
      <c r="NJW495" s="24"/>
      <c r="NJX495" s="24"/>
      <c r="NJY495" s="31"/>
      <c r="NJZ495" s="24"/>
      <c r="NKA495" s="24"/>
      <c r="NKB495" s="24"/>
      <c r="NKC495" s="24"/>
      <c r="NKD495" s="24"/>
      <c r="NKE495" s="24"/>
      <c r="NKF495" s="24"/>
      <c r="NKG495" s="24"/>
      <c r="NKH495" s="24"/>
      <c r="NKI495" s="24"/>
      <c r="NKJ495" s="24"/>
      <c r="NKK495" s="24"/>
      <c r="NKL495" s="24"/>
      <c r="NKM495" s="24"/>
      <c r="NKN495" s="24"/>
      <c r="NKR495" s="3"/>
      <c r="NKS495" s="31"/>
      <c r="NKT495" s="5"/>
      <c r="NKU495" s="9"/>
      <c r="NKX495" s="2"/>
      <c r="NLA495" s="24"/>
      <c r="NLB495" s="24"/>
      <c r="NLC495" s="31"/>
      <c r="NLD495" s="24"/>
      <c r="NLE495" s="24"/>
      <c r="NLF495" s="24"/>
      <c r="NLG495" s="24"/>
      <c r="NLH495" s="24"/>
      <c r="NLI495" s="24"/>
      <c r="NLJ495" s="24"/>
      <c r="NLK495" s="24"/>
      <c r="NLL495" s="24"/>
      <c r="NLM495" s="24"/>
      <c r="NLN495" s="24"/>
      <c r="NLO495" s="24"/>
      <c r="NLP495" s="24"/>
      <c r="NLQ495" s="24"/>
      <c r="NLR495" s="24"/>
      <c r="NLV495" s="3"/>
      <c r="NLW495" s="31"/>
      <c r="NLX495" s="5"/>
      <c r="NLY495" s="9"/>
      <c r="NMB495" s="2"/>
      <c r="NME495" s="24"/>
      <c r="NMF495" s="24"/>
      <c r="NMG495" s="31"/>
      <c r="NMH495" s="24"/>
      <c r="NMI495" s="24"/>
      <c r="NMJ495" s="24"/>
      <c r="NMK495" s="24"/>
      <c r="NML495" s="24"/>
      <c r="NMM495" s="24"/>
      <c r="NMN495" s="24"/>
      <c r="NMO495" s="24"/>
      <c r="NMP495" s="24"/>
      <c r="NMQ495" s="24"/>
      <c r="NMR495" s="24"/>
      <c r="NMS495" s="24"/>
      <c r="NMT495" s="24"/>
      <c r="NMU495" s="24"/>
      <c r="NMV495" s="24"/>
      <c r="NMZ495" s="3"/>
      <c r="NNA495" s="31"/>
      <c r="NNB495" s="5"/>
      <c r="NNC495" s="9"/>
      <c r="NNF495" s="2"/>
      <c r="NNI495" s="24"/>
      <c r="NNJ495" s="24"/>
      <c r="NNK495" s="31"/>
      <c r="NNL495" s="24"/>
      <c r="NNM495" s="24"/>
      <c r="NNN495" s="24"/>
      <c r="NNO495" s="24"/>
      <c r="NNP495" s="24"/>
      <c r="NNQ495" s="24"/>
      <c r="NNR495" s="24"/>
      <c r="NNS495" s="24"/>
      <c r="NNT495" s="24"/>
      <c r="NNU495" s="24"/>
      <c r="NNV495" s="24"/>
      <c r="NNW495" s="24"/>
      <c r="NNX495" s="24"/>
      <c r="NNY495" s="24"/>
      <c r="NNZ495" s="24"/>
      <c r="NOD495" s="3"/>
      <c r="NOE495" s="31"/>
      <c r="NOF495" s="5"/>
      <c r="NOG495" s="9"/>
      <c r="NOJ495" s="2"/>
      <c r="NOM495" s="24"/>
      <c r="NON495" s="24"/>
      <c r="NOO495" s="31"/>
      <c r="NOP495" s="24"/>
      <c r="NOQ495" s="24"/>
      <c r="NOR495" s="24"/>
      <c r="NOS495" s="24"/>
      <c r="NOT495" s="24"/>
      <c r="NOU495" s="24"/>
      <c r="NOV495" s="24"/>
      <c r="NOW495" s="24"/>
      <c r="NOX495" s="24"/>
      <c r="NOY495" s="24"/>
      <c r="NOZ495" s="24"/>
      <c r="NPA495" s="24"/>
      <c r="NPB495" s="24"/>
      <c r="NPC495" s="24"/>
      <c r="NPD495" s="24"/>
      <c r="NPH495" s="3"/>
      <c r="NPI495" s="31"/>
      <c r="NPJ495" s="5"/>
      <c r="NPK495" s="9"/>
      <c r="NPN495" s="2"/>
      <c r="NPQ495" s="24"/>
      <c r="NPR495" s="24"/>
      <c r="NPS495" s="31"/>
      <c r="NPT495" s="24"/>
      <c r="NPU495" s="24"/>
      <c r="NPV495" s="24"/>
      <c r="NPW495" s="24"/>
      <c r="NPX495" s="24"/>
      <c r="NPY495" s="24"/>
      <c r="NPZ495" s="24"/>
      <c r="NQA495" s="24"/>
      <c r="NQB495" s="24"/>
      <c r="NQC495" s="24"/>
      <c r="NQD495" s="24"/>
      <c r="NQE495" s="24"/>
      <c r="NQF495" s="24"/>
      <c r="NQG495" s="24"/>
      <c r="NQH495" s="24"/>
      <c r="NQL495" s="3"/>
      <c r="NQM495" s="31"/>
      <c r="NQN495" s="5"/>
      <c r="NQO495" s="9"/>
      <c r="NQR495" s="2"/>
      <c r="NQU495" s="24"/>
      <c r="NQV495" s="24"/>
      <c r="NQW495" s="31"/>
      <c r="NQX495" s="24"/>
      <c r="NQY495" s="24"/>
      <c r="NQZ495" s="24"/>
      <c r="NRA495" s="24"/>
      <c r="NRB495" s="24"/>
      <c r="NRC495" s="24"/>
      <c r="NRD495" s="24"/>
      <c r="NRE495" s="24"/>
      <c r="NRF495" s="24"/>
      <c r="NRG495" s="24"/>
      <c r="NRH495" s="24"/>
      <c r="NRI495" s="24"/>
      <c r="NRJ495" s="24"/>
      <c r="NRK495" s="24"/>
      <c r="NRL495" s="24"/>
      <c r="NRP495" s="3"/>
      <c r="NRQ495" s="31"/>
      <c r="NRR495" s="5"/>
      <c r="NRS495" s="9"/>
      <c r="NRV495" s="2"/>
      <c r="NRY495" s="24"/>
      <c r="NRZ495" s="24"/>
      <c r="NSA495" s="31"/>
      <c r="NSB495" s="24"/>
      <c r="NSC495" s="24"/>
      <c r="NSD495" s="24"/>
      <c r="NSE495" s="24"/>
      <c r="NSF495" s="24"/>
      <c r="NSG495" s="24"/>
      <c r="NSH495" s="24"/>
      <c r="NSI495" s="24"/>
      <c r="NSJ495" s="24"/>
      <c r="NSK495" s="24"/>
      <c r="NSL495" s="24"/>
      <c r="NSM495" s="24"/>
      <c r="NSN495" s="24"/>
      <c r="NSO495" s="24"/>
      <c r="NSP495" s="24"/>
      <c r="NST495" s="3"/>
      <c r="NSU495" s="31"/>
      <c r="NSV495" s="5"/>
      <c r="NSW495" s="9"/>
      <c r="NSZ495" s="2"/>
      <c r="NTC495" s="24"/>
      <c r="NTD495" s="24"/>
      <c r="NTE495" s="31"/>
      <c r="NTF495" s="24"/>
      <c r="NTG495" s="24"/>
      <c r="NTH495" s="24"/>
      <c r="NTI495" s="24"/>
      <c r="NTJ495" s="24"/>
      <c r="NTK495" s="24"/>
      <c r="NTL495" s="24"/>
      <c r="NTM495" s="24"/>
      <c r="NTN495" s="24"/>
      <c r="NTO495" s="24"/>
      <c r="NTP495" s="24"/>
      <c r="NTQ495" s="24"/>
      <c r="NTR495" s="24"/>
      <c r="NTS495" s="24"/>
      <c r="NTT495" s="24"/>
      <c r="NTX495" s="3"/>
      <c r="NTY495" s="31"/>
      <c r="NTZ495" s="5"/>
      <c r="NUA495" s="9"/>
      <c r="NUD495" s="2"/>
      <c r="NUG495" s="24"/>
      <c r="NUH495" s="24"/>
      <c r="NUI495" s="31"/>
      <c r="NUJ495" s="24"/>
      <c r="NUK495" s="24"/>
      <c r="NUL495" s="24"/>
      <c r="NUM495" s="24"/>
      <c r="NUN495" s="24"/>
      <c r="NUO495" s="24"/>
      <c r="NUP495" s="24"/>
      <c r="NUQ495" s="24"/>
      <c r="NUR495" s="24"/>
      <c r="NUS495" s="24"/>
      <c r="NUT495" s="24"/>
      <c r="NUU495" s="24"/>
      <c r="NUV495" s="24"/>
      <c r="NUW495" s="24"/>
      <c r="NUX495" s="24"/>
      <c r="NVB495" s="3"/>
      <c r="NVC495" s="31"/>
      <c r="NVD495" s="5"/>
      <c r="NVE495" s="9"/>
      <c r="NVH495" s="2"/>
      <c r="NVK495" s="24"/>
      <c r="NVL495" s="24"/>
      <c r="NVM495" s="31"/>
      <c r="NVN495" s="24"/>
      <c r="NVO495" s="24"/>
      <c r="NVP495" s="24"/>
      <c r="NVQ495" s="24"/>
      <c r="NVR495" s="24"/>
      <c r="NVS495" s="24"/>
      <c r="NVT495" s="24"/>
      <c r="NVU495" s="24"/>
      <c r="NVV495" s="24"/>
      <c r="NVW495" s="24"/>
      <c r="NVX495" s="24"/>
      <c r="NVY495" s="24"/>
      <c r="NVZ495" s="24"/>
      <c r="NWA495" s="24"/>
      <c r="NWB495" s="24"/>
      <c r="NWF495" s="3"/>
      <c r="NWG495" s="31"/>
      <c r="NWH495" s="5"/>
      <c r="NWI495" s="9"/>
      <c r="NWL495" s="2"/>
      <c r="NWO495" s="24"/>
      <c r="NWP495" s="24"/>
      <c r="NWQ495" s="31"/>
      <c r="NWR495" s="24"/>
      <c r="NWS495" s="24"/>
      <c r="NWT495" s="24"/>
      <c r="NWU495" s="24"/>
      <c r="NWV495" s="24"/>
      <c r="NWW495" s="24"/>
      <c r="NWX495" s="24"/>
      <c r="NWY495" s="24"/>
      <c r="NWZ495" s="24"/>
      <c r="NXA495" s="24"/>
      <c r="NXB495" s="24"/>
      <c r="NXC495" s="24"/>
      <c r="NXD495" s="24"/>
      <c r="NXE495" s="24"/>
      <c r="NXF495" s="24"/>
      <c r="NXJ495" s="3"/>
      <c r="NXK495" s="31"/>
      <c r="NXL495" s="5"/>
      <c r="NXM495" s="9"/>
      <c r="NXP495" s="2"/>
      <c r="NXS495" s="24"/>
      <c r="NXT495" s="24"/>
      <c r="NXU495" s="31"/>
      <c r="NXV495" s="24"/>
      <c r="NXW495" s="24"/>
      <c r="NXX495" s="24"/>
      <c r="NXY495" s="24"/>
      <c r="NXZ495" s="24"/>
      <c r="NYA495" s="24"/>
      <c r="NYB495" s="24"/>
      <c r="NYC495" s="24"/>
      <c r="NYD495" s="24"/>
      <c r="NYE495" s="24"/>
      <c r="NYF495" s="24"/>
      <c r="NYG495" s="24"/>
      <c r="NYH495" s="24"/>
      <c r="NYI495" s="24"/>
      <c r="NYJ495" s="24"/>
      <c r="NYN495" s="3"/>
      <c r="NYO495" s="31"/>
      <c r="NYP495" s="5"/>
      <c r="NYQ495" s="9"/>
      <c r="NYT495" s="2"/>
      <c r="NYW495" s="24"/>
      <c r="NYX495" s="24"/>
      <c r="NYY495" s="31"/>
      <c r="NYZ495" s="24"/>
      <c r="NZA495" s="24"/>
      <c r="NZB495" s="24"/>
      <c r="NZC495" s="24"/>
      <c r="NZD495" s="24"/>
      <c r="NZE495" s="24"/>
      <c r="NZF495" s="24"/>
      <c r="NZG495" s="24"/>
      <c r="NZH495" s="24"/>
      <c r="NZI495" s="24"/>
      <c r="NZJ495" s="24"/>
      <c r="NZK495" s="24"/>
      <c r="NZL495" s="24"/>
      <c r="NZM495" s="24"/>
      <c r="NZN495" s="24"/>
      <c r="NZR495" s="3"/>
      <c r="NZS495" s="31"/>
      <c r="NZT495" s="5"/>
      <c r="NZU495" s="9"/>
      <c r="NZX495" s="2"/>
      <c r="OAA495" s="24"/>
      <c r="OAB495" s="24"/>
      <c r="OAC495" s="31"/>
      <c r="OAD495" s="24"/>
      <c r="OAE495" s="24"/>
      <c r="OAF495" s="24"/>
      <c r="OAG495" s="24"/>
      <c r="OAH495" s="24"/>
      <c r="OAI495" s="24"/>
      <c r="OAJ495" s="24"/>
      <c r="OAK495" s="24"/>
      <c r="OAL495" s="24"/>
      <c r="OAM495" s="24"/>
      <c r="OAN495" s="24"/>
      <c r="OAO495" s="24"/>
      <c r="OAP495" s="24"/>
      <c r="OAQ495" s="24"/>
      <c r="OAR495" s="24"/>
      <c r="OAV495" s="3"/>
      <c r="OAW495" s="31"/>
      <c r="OAX495" s="5"/>
      <c r="OAY495" s="9"/>
      <c r="OBB495" s="2"/>
      <c r="OBE495" s="24"/>
      <c r="OBF495" s="24"/>
      <c r="OBG495" s="31"/>
      <c r="OBH495" s="24"/>
      <c r="OBI495" s="24"/>
      <c r="OBJ495" s="24"/>
      <c r="OBK495" s="24"/>
      <c r="OBL495" s="24"/>
      <c r="OBM495" s="24"/>
      <c r="OBN495" s="24"/>
      <c r="OBO495" s="24"/>
      <c r="OBP495" s="24"/>
      <c r="OBQ495" s="24"/>
      <c r="OBR495" s="24"/>
      <c r="OBS495" s="24"/>
      <c r="OBT495" s="24"/>
      <c r="OBU495" s="24"/>
      <c r="OBV495" s="24"/>
      <c r="OBZ495" s="3"/>
      <c r="OCA495" s="31"/>
      <c r="OCB495" s="5"/>
      <c r="OCC495" s="9"/>
      <c r="OCF495" s="2"/>
      <c r="OCI495" s="24"/>
      <c r="OCJ495" s="24"/>
      <c r="OCK495" s="31"/>
      <c r="OCL495" s="24"/>
      <c r="OCM495" s="24"/>
      <c r="OCN495" s="24"/>
      <c r="OCO495" s="24"/>
      <c r="OCP495" s="24"/>
      <c r="OCQ495" s="24"/>
      <c r="OCR495" s="24"/>
      <c r="OCS495" s="24"/>
      <c r="OCT495" s="24"/>
      <c r="OCU495" s="24"/>
      <c r="OCV495" s="24"/>
      <c r="OCW495" s="24"/>
      <c r="OCX495" s="24"/>
      <c r="OCY495" s="24"/>
      <c r="OCZ495" s="24"/>
      <c r="ODD495" s="3"/>
      <c r="ODE495" s="31"/>
      <c r="ODF495" s="5"/>
      <c r="ODG495" s="9"/>
      <c r="ODJ495" s="2"/>
      <c r="ODM495" s="24"/>
      <c r="ODN495" s="24"/>
      <c r="ODO495" s="31"/>
      <c r="ODP495" s="24"/>
      <c r="ODQ495" s="24"/>
      <c r="ODR495" s="24"/>
      <c r="ODS495" s="24"/>
      <c r="ODT495" s="24"/>
      <c r="ODU495" s="24"/>
      <c r="ODV495" s="24"/>
      <c r="ODW495" s="24"/>
      <c r="ODX495" s="24"/>
      <c r="ODY495" s="24"/>
      <c r="ODZ495" s="24"/>
      <c r="OEA495" s="24"/>
      <c r="OEB495" s="24"/>
      <c r="OEC495" s="24"/>
      <c r="OED495" s="24"/>
      <c r="OEH495" s="3"/>
      <c r="OEI495" s="31"/>
      <c r="OEJ495" s="5"/>
      <c r="OEK495" s="9"/>
      <c r="OEN495" s="2"/>
      <c r="OEQ495" s="24"/>
      <c r="OER495" s="24"/>
      <c r="OES495" s="31"/>
      <c r="OET495" s="24"/>
      <c r="OEU495" s="24"/>
      <c r="OEV495" s="24"/>
      <c r="OEW495" s="24"/>
      <c r="OEX495" s="24"/>
      <c r="OEY495" s="24"/>
      <c r="OEZ495" s="24"/>
      <c r="OFA495" s="24"/>
      <c r="OFB495" s="24"/>
      <c r="OFC495" s="24"/>
      <c r="OFD495" s="24"/>
      <c r="OFE495" s="24"/>
      <c r="OFF495" s="24"/>
      <c r="OFG495" s="24"/>
      <c r="OFH495" s="24"/>
      <c r="OFL495" s="3"/>
      <c r="OFM495" s="31"/>
      <c r="OFN495" s="5"/>
      <c r="OFO495" s="9"/>
      <c r="OFR495" s="2"/>
      <c r="OFU495" s="24"/>
      <c r="OFV495" s="24"/>
      <c r="OFW495" s="31"/>
      <c r="OFX495" s="24"/>
      <c r="OFY495" s="24"/>
      <c r="OFZ495" s="24"/>
      <c r="OGA495" s="24"/>
      <c r="OGB495" s="24"/>
      <c r="OGC495" s="24"/>
      <c r="OGD495" s="24"/>
      <c r="OGE495" s="24"/>
      <c r="OGF495" s="24"/>
      <c r="OGG495" s="24"/>
      <c r="OGH495" s="24"/>
      <c r="OGI495" s="24"/>
      <c r="OGJ495" s="24"/>
      <c r="OGK495" s="24"/>
      <c r="OGL495" s="24"/>
      <c r="OGP495" s="3"/>
      <c r="OGQ495" s="31"/>
      <c r="OGR495" s="5"/>
      <c r="OGS495" s="9"/>
      <c r="OGV495" s="2"/>
      <c r="OGY495" s="24"/>
      <c r="OGZ495" s="24"/>
      <c r="OHA495" s="31"/>
      <c r="OHB495" s="24"/>
      <c r="OHC495" s="24"/>
      <c r="OHD495" s="24"/>
      <c r="OHE495" s="24"/>
      <c r="OHF495" s="24"/>
      <c r="OHG495" s="24"/>
      <c r="OHH495" s="24"/>
      <c r="OHI495" s="24"/>
      <c r="OHJ495" s="24"/>
      <c r="OHK495" s="24"/>
      <c r="OHL495" s="24"/>
      <c r="OHM495" s="24"/>
      <c r="OHN495" s="24"/>
      <c r="OHO495" s="24"/>
      <c r="OHP495" s="24"/>
      <c r="OHT495" s="3"/>
      <c r="OHU495" s="31"/>
      <c r="OHV495" s="5"/>
      <c r="OHW495" s="9"/>
      <c r="OHZ495" s="2"/>
      <c r="OIC495" s="24"/>
      <c r="OID495" s="24"/>
      <c r="OIE495" s="31"/>
      <c r="OIF495" s="24"/>
      <c r="OIG495" s="24"/>
      <c r="OIH495" s="24"/>
      <c r="OII495" s="24"/>
      <c r="OIJ495" s="24"/>
      <c r="OIK495" s="24"/>
      <c r="OIL495" s="24"/>
      <c r="OIM495" s="24"/>
      <c r="OIN495" s="24"/>
      <c r="OIO495" s="24"/>
      <c r="OIP495" s="24"/>
      <c r="OIQ495" s="24"/>
      <c r="OIR495" s="24"/>
      <c r="OIS495" s="24"/>
      <c r="OIT495" s="24"/>
      <c r="OIX495" s="3"/>
      <c r="OIY495" s="31"/>
      <c r="OIZ495" s="5"/>
      <c r="OJA495" s="9"/>
      <c r="OJD495" s="2"/>
      <c r="OJG495" s="24"/>
      <c r="OJH495" s="24"/>
      <c r="OJI495" s="31"/>
      <c r="OJJ495" s="24"/>
      <c r="OJK495" s="24"/>
      <c r="OJL495" s="24"/>
      <c r="OJM495" s="24"/>
      <c r="OJN495" s="24"/>
      <c r="OJO495" s="24"/>
      <c r="OJP495" s="24"/>
      <c r="OJQ495" s="24"/>
      <c r="OJR495" s="24"/>
      <c r="OJS495" s="24"/>
      <c r="OJT495" s="24"/>
      <c r="OJU495" s="24"/>
      <c r="OJV495" s="24"/>
      <c r="OJW495" s="24"/>
      <c r="OJX495" s="24"/>
      <c r="OKB495" s="3"/>
      <c r="OKC495" s="31"/>
      <c r="OKD495" s="5"/>
      <c r="OKE495" s="9"/>
      <c r="OKH495" s="2"/>
      <c r="OKK495" s="24"/>
      <c r="OKL495" s="24"/>
      <c r="OKM495" s="31"/>
      <c r="OKN495" s="24"/>
      <c r="OKO495" s="24"/>
      <c r="OKP495" s="24"/>
      <c r="OKQ495" s="24"/>
      <c r="OKR495" s="24"/>
      <c r="OKS495" s="24"/>
      <c r="OKT495" s="24"/>
      <c r="OKU495" s="24"/>
      <c r="OKV495" s="24"/>
      <c r="OKW495" s="24"/>
      <c r="OKX495" s="24"/>
      <c r="OKY495" s="24"/>
      <c r="OKZ495" s="24"/>
      <c r="OLA495" s="24"/>
      <c r="OLB495" s="24"/>
      <c r="OLF495" s="3"/>
      <c r="OLG495" s="31"/>
      <c r="OLH495" s="5"/>
      <c r="OLI495" s="9"/>
      <c r="OLL495" s="2"/>
      <c r="OLO495" s="24"/>
      <c r="OLP495" s="24"/>
      <c r="OLQ495" s="31"/>
      <c r="OLR495" s="24"/>
      <c r="OLS495" s="24"/>
      <c r="OLT495" s="24"/>
      <c r="OLU495" s="24"/>
      <c r="OLV495" s="24"/>
      <c r="OLW495" s="24"/>
      <c r="OLX495" s="24"/>
      <c r="OLY495" s="24"/>
      <c r="OLZ495" s="24"/>
      <c r="OMA495" s="24"/>
      <c r="OMB495" s="24"/>
      <c r="OMC495" s="24"/>
      <c r="OMD495" s="24"/>
      <c r="OME495" s="24"/>
      <c r="OMF495" s="24"/>
      <c r="OMJ495" s="3"/>
      <c r="OMK495" s="31"/>
      <c r="OML495" s="5"/>
      <c r="OMM495" s="9"/>
      <c r="OMP495" s="2"/>
      <c r="OMS495" s="24"/>
      <c r="OMT495" s="24"/>
      <c r="OMU495" s="31"/>
      <c r="OMV495" s="24"/>
      <c r="OMW495" s="24"/>
      <c r="OMX495" s="24"/>
      <c r="OMY495" s="24"/>
      <c r="OMZ495" s="24"/>
      <c r="ONA495" s="24"/>
      <c r="ONB495" s="24"/>
      <c r="ONC495" s="24"/>
      <c r="OND495" s="24"/>
      <c r="ONE495" s="24"/>
      <c r="ONF495" s="24"/>
      <c r="ONG495" s="24"/>
      <c r="ONH495" s="24"/>
      <c r="ONI495" s="24"/>
      <c r="ONJ495" s="24"/>
      <c r="ONN495" s="3"/>
      <c r="ONO495" s="31"/>
      <c r="ONP495" s="5"/>
      <c r="ONQ495" s="9"/>
      <c r="ONT495" s="2"/>
      <c r="ONW495" s="24"/>
      <c r="ONX495" s="24"/>
      <c r="ONY495" s="31"/>
      <c r="ONZ495" s="24"/>
      <c r="OOA495" s="24"/>
      <c r="OOB495" s="24"/>
      <c r="OOC495" s="24"/>
      <c r="OOD495" s="24"/>
      <c r="OOE495" s="24"/>
      <c r="OOF495" s="24"/>
      <c r="OOG495" s="24"/>
      <c r="OOH495" s="24"/>
      <c r="OOI495" s="24"/>
      <c r="OOJ495" s="24"/>
      <c r="OOK495" s="24"/>
      <c r="OOL495" s="24"/>
      <c r="OOM495" s="24"/>
      <c r="OON495" s="24"/>
      <c r="OOR495" s="3"/>
      <c r="OOS495" s="31"/>
      <c r="OOT495" s="5"/>
      <c r="OOU495" s="9"/>
      <c r="OOX495" s="2"/>
      <c r="OPA495" s="24"/>
      <c r="OPB495" s="24"/>
      <c r="OPC495" s="31"/>
      <c r="OPD495" s="24"/>
      <c r="OPE495" s="24"/>
      <c r="OPF495" s="24"/>
      <c r="OPG495" s="24"/>
      <c r="OPH495" s="24"/>
      <c r="OPI495" s="24"/>
      <c r="OPJ495" s="24"/>
      <c r="OPK495" s="24"/>
      <c r="OPL495" s="24"/>
      <c r="OPM495" s="24"/>
      <c r="OPN495" s="24"/>
      <c r="OPO495" s="24"/>
      <c r="OPP495" s="24"/>
      <c r="OPQ495" s="24"/>
      <c r="OPR495" s="24"/>
      <c r="OPV495" s="3"/>
      <c r="OPW495" s="31"/>
      <c r="OPX495" s="5"/>
      <c r="OPY495" s="9"/>
      <c r="OQB495" s="2"/>
      <c r="OQE495" s="24"/>
      <c r="OQF495" s="24"/>
      <c r="OQG495" s="31"/>
      <c r="OQH495" s="24"/>
      <c r="OQI495" s="24"/>
      <c r="OQJ495" s="24"/>
      <c r="OQK495" s="24"/>
      <c r="OQL495" s="24"/>
      <c r="OQM495" s="24"/>
      <c r="OQN495" s="24"/>
      <c r="OQO495" s="24"/>
      <c r="OQP495" s="24"/>
      <c r="OQQ495" s="24"/>
      <c r="OQR495" s="24"/>
      <c r="OQS495" s="24"/>
      <c r="OQT495" s="24"/>
      <c r="OQU495" s="24"/>
      <c r="OQV495" s="24"/>
      <c r="OQZ495" s="3"/>
      <c r="ORA495" s="31"/>
      <c r="ORB495" s="5"/>
      <c r="ORC495" s="9"/>
      <c r="ORF495" s="2"/>
      <c r="ORI495" s="24"/>
      <c r="ORJ495" s="24"/>
      <c r="ORK495" s="31"/>
      <c r="ORL495" s="24"/>
      <c r="ORM495" s="24"/>
      <c r="ORN495" s="24"/>
      <c r="ORO495" s="24"/>
      <c r="ORP495" s="24"/>
      <c r="ORQ495" s="24"/>
      <c r="ORR495" s="24"/>
      <c r="ORS495" s="24"/>
      <c r="ORT495" s="24"/>
      <c r="ORU495" s="24"/>
      <c r="ORV495" s="24"/>
      <c r="ORW495" s="24"/>
      <c r="ORX495" s="24"/>
      <c r="ORY495" s="24"/>
      <c r="ORZ495" s="24"/>
      <c r="OSD495" s="3"/>
      <c r="OSE495" s="31"/>
      <c r="OSF495" s="5"/>
      <c r="OSG495" s="9"/>
      <c r="OSJ495" s="2"/>
      <c r="OSM495" s="24"/>
      <c r="OSN495" s="24"/>
      <c r="OSO495" s="31"/>
      <c r="OSP495" s="24"/>
      <c r="OSQ495" s="24"/>
      <c r="OSR495" s="24"/>
      <c r="OSS495" s="24"/>
      <c r="OST495" s="24"/>
      <c r="OSU495" s="24"/>
      <c r="OSV495" s="24"/>
      <c r="OSW495" s="24"/>
      <c r="OSX495" s="24"/>
      <c r="OSY495" s="24"/>
      <c r="OSZ495" s="24"/>
      <c r="OTA495" s="24"/>
      <c r="OTB495" s="24"/>
      <c r="OTC495" s="24"/>
      <c r="OTD495" s="24"/>
      <c r="OTH495" s="3"/>
      <c r="OTI495" s="31"/>
      <c r="OTJ495" s="5"/>
      <c r="OTK495" s="9"/>
      <c r="OTN495" s="2"/>
      <c r="OTQ495" s="24"/>
      <c r="OTR495" s="24"/>
      <c r="OTS495" s="31"/>
      <c r="OTT495" s="24"/>
      <c r="OTU495" s="24"/>
      <c r="OTV495" s="24"/>
      <c r="OTW495" s="24"/>
      <c r="OTX495" s="24"/>
      <c r="OTY495" s="24"/>
      <c r="OTZ495" s="24"/>
      <c r="OUA495" s="24"/>
      <c r="OUB495" s="24"/>
      <c r="OUC495" s="24"/>
      <c r="OUD495" s="24"/>
      <c r="OUE495" s="24"/>
      <c r="OUF495" s="24"/>
      <c r="OUG495" s="24"/>
      <c r="OUH495" s="24"/>
      <c r="OUL495" s="3"/>
      <c r="OUM495" s="31"/>
      <c r="OUN495" s="5"/>
      <c r="OUO495" s="9"/>
      <c r="OUR495" s="2"/>
      <c r="OUU495" s="24"/>
      <c r="OUV495" s="24"/>
      <c r="OUW495" s="31"/>
      <c r="OUX495" s="24"/>
      <c r="OUY495" s="24"/>
      <c r="OUZ495" s="24"/>
      <c r="OVA495" s="24"/>
      <c r="OVB495" s="24"/>
      <c r="OVC495" s="24"/>
      <c r="OVD495" s="24"/>
      <c r="OVE495" s="24"/>
      <c r="OVF495" s="24"/>
      <c r="OVG495" s="24"/>
      <c r="OVH495" s="24"/>
      <c r="OVI495" s="24"/>
      <c r="OVJ495" s="24"/>
      <c r="OVK495" s="24"/>
      <c r="OVL495" s="24"/>
      <c r="OVP495" s="3"/>
      <c r="OVQ495" s="31"/>
      <c r="OVR495" s="5"/>
      <c r="OVS495" s="9"/>
      <c r="OVV495" s="2"/>
      <c r="OVY495" s="24"/>
      <c r="OVZ495" s="24"/>
      <c r="OWA495" s="31"/>
      <c r="OWB495" s="24"/>
      <c r="OWC495" s="24"/>
      <c r="OWD495" s="24"/>
      <c r="OWE495" s="24"/>
      <c r="OWF495" s="24"/>
      <c r="OWG495" s="24"/>
      <c r="OWH495" s="24"/>
      <c r="OWI495" s="24"/>
      <c r="OWJ495" s="24"/>
      <c r="OWK495" s="24"/>
      <c r="OWL495" s="24"/>
      <c r="OWM495" s="24"/>
      <c r="OWN495" s="24"/>
      <c r="OWO495" s="24"/>
      <c r="OWP495" s="24"/>
      <c r="OWT495" s="3"/>
      <c r="OWU495" s="31"/>
      <c r="OWV495" s="5"/>
      <c r="OWW495" s="9"/>
      <c r="OWZ495" s="2"/>
      <c r="OXC495" s="24"/>
      <c r="OXD495" s="24"/>
      <c r="OXE495" s="31"/>
      <c r="OXF495" s="24"/>
      <c r="OXG495" s="24"/>
      <c r="OXH495" s="24"/>
      <c r="OXI495" s="24"/>
      <c r="OXJ495" s="24"/>
      <c r="OXK495" s="24"/>
      <c r="OXL495" s="24"/>
      <c r="OXM495" s="24"/>
      <c r="OXN495" s="24"/>
      <c r="OXO495" s="24"/>
      <c r="OXP495" s="24"/>
      <c r="OXQ495" s="24"/>
      <c r="OXR495" s="24"/>
      <c r="OXS495" s="24"/>
      <c r="OXT495" s="24"/>
      <c r="OXX495" s="3"/>
      <c r="OXY495" s="31"/>
      <c r="OXZ495" s="5"/>
      <c r="OYA495" s="9"/>
      <c r="OYD495" s="2"/>
      <c r="OYG495" s="24"/>
      <c r="OYH495" s="24"/>
      <c r="OYI495" s="31"/>
      <c r="OYJ495" s="24"/>
      <c r="OYK495" s="24"/>
      <c r="OYL495" s="24"/>
      <c r="OYM495" s="24"/>
      <c r="OYN495" s="24"/>
      <c r="OYO495" s="24"/>
      <c r="OYP495" s="24"/>
      <c r="OYQ495" s="24"/>
      <c r="OYR495" s="24"/>
      <c r="OYS495" s="24"/>
      <c r="OYT495" s="24"/>
      <c r="OYU495" s="24"/>
      <c r="OYV495" s="24"/>
      <c r="OYW495" s="24"/>
      <c r="OYX495" s="24"/>
      <c r="OZB495" s="3"/>
      <c r="OZC495" s="31"/>
      <c r="OZD495" s="5"/>
      <c r="OZE495" s="9"/>
      <c r="OZH495" s="2"/>
      <c r="OZK495" s="24"/>
      <c r="OZL495" s="24"/>
      <c r="OZM495" s="31"/>
      <c r="OZN495" s="24"/>
      <c r="OZO495" s="24"/>
      <c r="OZP495" s="24"/>
      <c r="OZQ495" s="24"/>
      <c r="OZR495" s="24"/>
      <c r="OZS495" s="24"/>
      <c r="OZT495" s="24"/>
      <c r="OZU495" s="24"/>
      <c r="OZV495" s="24"/>
      <c r="OZW495" s="24"/>
      <c r="OZX495" s="24"/>
      <c r="OZY495" s="24"/>
      <c r="OZZ495" s="24"/>
      <c r="PAA495" s="24"/>
      <c r="PAB495" s="24"/>
      <c r="PAF495" s="3"/>
      <c r="PAG495" s="31"/>
      <c r="PAH495" s="5"/>
      <c r="PAI495" s="9"/>
      <c r="PAL495" s="2"/>
      <c r="PAO495" s="24"/>
      <c r="PAP495" s="24"/>
      <c r="PAQ495" s="31"/>
      <c r="PAR495" s="24"/>
      <c r="PAS495" s="24"/>
      <c r="PAT495" s="24"/>
      <c r="PAU495" s="24"/>
      <c r="PAV495" s="24"/>
      <c r="PAW495" s="24"/>
      <c r="PAX495" s="24"/>
      <c r="PAY495" s="24"/>
      <c r="PAZ495" s="24"/>
      <c r="PBA495" s="24"/>
      <c r="PBB495" s="24"/>
      <c r="PBC495" s="24"/>
      <c r="PBD495" s="24"/>
      <c r="PBE495" s="24"/>
      <c r="PBF495" s="24"/>
      <c r="PBJ495" s="3"/>
      <c r="PBK495" s="31"/>
      <c r="PBL495" s="5"/>
      <c r="PBM495" s="9"/>
      <c r="PBP495" s="2"/>
      <c r="PBS495" s="24"/>
      <c r="PBT495" s="24"/>
      <c r="PBU495" s="31"/>
      <c r="PBV495" s="24"/>
      <c r="PBW495" s="24"/>
      <c r="PBX495" s="24"/>
      <c r="PBY495" s="24"/>
      <c r="PBZ495" s="24"/>
      <c r="PCA495" s="24"/>
      <c r="PCB495" s="24"/>
      <c r="PCC495" s="24"/>
      <c r="PCD495" s="24"/>
      <c r="PCE495" s="24"/>
      <c r="PCF495" s="24"/>
      <c r="PCG495" s="24"/>
      <c r="PCH495" s="24"/>
      <c r="PCI495" s="24"/>
      <c r="PCJ495" s="24"/>
      <c r="PCN495" s="3"/>
      <c r="PCO495" s="31"/>
      <c r="PCP495" s="5"/>
      <c r="PCQ495" s="9"/>
      <c r="PCT495" s="2"/>
      <c r="PCW495" s="24"/>
      <c r="PCX495" s="24"/>
      <c r="PCY495" s="31"/>
      <c r="PCZ495" s="24"/>
      <c r="PDA495" s="24"/>
      <c r="PDB495" s="24"/>
      <c r="PDC495" s="24"/>
      <c r="PDD495" s="24"/>
      <c r="PDE495" s="24"/>
      <c r="PDF495" s="24"/>
      <c r="PDG495" s="24"/>
      <c r="PDH495" s="24"/>
      <c r="PDI495" s="24"/>
      <c r="PDJ495" s="24"/>
      <c r="PDK495" s="24"/>
      <c r="PDL495" s="24"/>
      <c r="PDM495" s="24"/>
      <c r="PDN495" s="24"/>
      <c r="PDR495" s="3"/>
      <c r="PDS495" s="31"/>
      <c r="PDT495" s="5"/>
      <c r="PDU495" s="9"/>
      <c r="PDX495" s="2"/>
      <c r="PEA495" s="24"/>
      <c r="PEB495" s="24"/>
      <c r="PEC495" s="31"/>
      <c r="PED495" s="24"/>
      <c r="PEE495" s="24"/>
      <c r="PEF495" s="24"/>
      <c r="PEG495" s="24"/>
      <c r="PEH495" s="24"/>
      <c r="PEI495" s="24"/>
      <c r="PEJ495" s="24"/>
      <c r="PEK495" s="24"/>
      <c r="PEL495" s="24"/>
      <c r="PEM495" s="24"/>
      <c r="PEN495" s="24"/>
      <c r="PEO495" s="24"/>
      <c r="PEP495" s="24"/>
      <c r="PEQ495" s="24"/>
      <c r="PER495" s="24"/>
      <c r="PEV495" s="3"/>
      <c r="PEW495" s="31"/>
      <c r="PEX495" s="5"/>
      <c r="PEY495" s="9"/>
      <c r="PFB495" s="2"/>
      <c r="PFE495" s="24"/>
      <c r="PFF495" s="24"/>
      <c r="PFG495" s="31"/>
      <c r="PFH495" s="24"/>
      <c r="PFI495" s="24"/>
      <c r="PFJ495" s="24"/>
      <c r="PFK495" s="24"/>
      <c r="PFL495" s="24"/>
      <c r="PFM495" s="24"/>
      <c r="PFN495" s="24"/>
      <c r="PFO495" s="24"/>
      <c r="PFP495" s="24"/>
      <c r="PFQ495" s="24"/>
      <c r="PFR495" s="24"/>
      <c r="PFS495" s="24"/>
      <c r="PFT495" s="24"/>
      <c r="PFU495" s="24"/>
      <c r="PFV495" s="24"/>
      <c r="PFZ495" s="3"/>
      <c r="PGA495" s="31"/>
      <c r="PGB495" s="5"/>
      <c r="PGC495" s="9"/>
      <c r="PGF495" s="2"/>
      <c r="PGI495" s="24"/>
      <c r="PGJ495" s="24"/>
      <c r="PGK495" s="31"/>
      <c r="PGL495" s="24"/>
      <c r="PGM495" s="24"/>
      <c r="PGN495" s="24"/>
      <c r="PGO495" s="24"/>
      <c r="PGP495" s="24"/>
      <c r="PGQ495" s="24"/>
      <c r="PGR495" s="24"/>
      <c r="PGS495" s="24"/>
      <c r="PGT495" s="24"/>
      <c r="PGU495" s="24"/>
      <c r="PGV495" s="24"/>
      <c r="PGW495" s="24"/>
      <c r="PGX495" s="24"/>
      <c r="PGY495" s="24"/>
      <c r="PGZ495" s="24"/>
      <c r="PHD495" s="3"/>
      <c r="PHE495" s="31"/>
      <c r="PHF495" s="5"/>
      <c r="PHG495" s="9"/>
      <c r="PHJ495" s="2"/>
      <c r="PHM495" s="24"/>
      <c r="PHN495" s="24"/>
      <c r="PHO495" s="31"/>
      <c r="PHP495" s="24"/>
      <c r="PHQ495" s="24"/>
      <c r="PHR495" s="24"/>
      <c r="PHS495" s="24"/>
      <c r="PHT495" s="24"/>
      <c r="PHU495" s="24"/>
      <c r="PHV495" s="24"/>
      <c r="PHW495" s="24"/>
      <c r="PHX495" s="24"/>
      <c r="PHY495" s="24"/>
      <c r="PHZ495" s="24"/>
      <c r="PIA495" s="24"/>
      <c r="PIB495" s="24"/>
      <c r="PIC495" s="24"/>
      <c r="PID495" s="24"/>
      <c r="PIH495" s="3"/>
      <c r="PII495" s="31"/>
      <c r="PIJ495" s="5"/>
      <c r="PIK495" s="9"/>
      <c r="PIN495" s="2"/>
      <c r="PIQ495" s="24"/>
      <c r="PIR495" s="24"/>
      <c r="PIS495" s="31"/>
      <c r="PIT495" s="24"/>
      <c r="PIU495" s="24"/>
      <c r="PIV495" s="24"/>
      <c r="PIW495" s="24"/>
      <c r="PIX495" s="24"/>
      <c r="PIY495" s="24"/>
      <c r="PIZ495" s="24"/>
      <c r="PJA495" s="24"/>
      <c r="PJB495" s="24"/>
      <c r="PJC495" s="24"/>
      <c r="PJD495" s="24"/>
      <c r="PJE495" s="24"/>
      <c r="PJF495" s="24"/>
      <c r="PJG495" s="24"/>
      <c r="PJH495" s="24"/>
      <c r="PJL495" s="3"/>
      <c r="PJM495" s="31"/>
      <c r="PJN495" s="5"/>
      <c r="PJO495" s="9"/>
      <c r="PJR495" s="2"/>
      <c r="PJU495" s="24"/>
      <c r="PJV495" s="24"/>
      <c r="PJW495" s="31"/>
      <c r="PJX495" s="24"/>
      <c r="PJY495" s="24"/>
      <c r="PJZ495" s="24"/>
      <c r="PKA495" s="24"/>
      <c r="PKB495" s="24"/>
      <c r="PKC495" s="24"/>
      <c r="PKD495" s="24"/>
      <c r="PKE495" s="24"/>
      <c r="PKF495" s="24"/>
      <c r="PKG495" s="24"/>
      <c r="PKH495" s="24"/>
      <c r="PKI495" s="24"/>
      <c r="PKJ495" s="24"/>
      <c r="PKK495" s="24"/>
      <c r="PKL495" s="24"/>
      <c r="PKP495" s="3"/>
      <c r="PKQ495" s="31"/>
      <c r="PKR495" s="5"/>
      <c r="PKS495" s="9"/>
      <c r="PKV495" s="2"/>
      <c r="PKY495" s="24"/>
      <c r="PKZ495" s="24"/>
      <c r="PLA495" s="31"/>
      <c r="PLB495" s="24"/>
      <c r="PLC495" s="24"/>
      <c r="PLD495" s="24"/>
      <c r="PLE495" s="24"/>
      <c r="PLF495" s="24"/>
      <c r="PLG495" s="24"/>
      <c r="PLH495" s="24"/>
      <c r="PLI495" s="24"/>
      <c r="PLJ495" s="24"/>
      <c r="PLK495" s="24"/>
      <c r="PLL495" s="24"/>
      <c r="PLM495" s="24"/>
      <c r="PLN495" s="24"/>
      <c r="PLO495" s="24"/>
      <c r="PLP495" s="24"/>
      <c r="PLT495" s="3"/>
      <c r="PLU495" s="31"/>
      <c r="PLV495" s="5"/>
      <c r="PLW495" s="9"/>
      <c r="PLZ495" s="2"/>
      <c r="PMC495" s="24"/>
      <c r="PMD495" s="24"/>
      <c r="PME495" s="31"/>
      <c r="PMF495" s="24"/>
      <c r="PMG495" s="24"/>
      <c r="PMH495" s="24"/>
      <c r="PMI495" s="24"/>
      <c r="PMJ495" s="24"/>
      <c r="PMK495" s="24"/>
      <c r="PML495" s="24"/>
      <c r="PMM495" s="24"/>
      <c r="PMN495" s="24"/>
      <c r="PMO495" s="24"/>
      <c r="PMP495" s="24"/>
      <c r="PMQ495" s="24"/>
      <c r="PMR495" s="24"/>
      <c r="PMS495" s="24"/>
      <c r="PMT495" s="24"/>
      <c r="PMX495" s="3"/>
      <c r="PMY495" s="31"/>
      <c r="PMZ495" s="5"/>
      <c r="PNA495" s="9"/>
      <c r="PND495" s="2"/>
      <c r="PNG495" s="24"/>
      <c r="PNH495" s="24"/>
      <c r="PNI495" s="31"/>
      <c r="PNJ495" s="24"/>
      <c r="PNK495" s="24"/>
      <c r="PNL495" s="24"/>
      <c r="PNM495" s="24"/>
      <c r="PNN495" s="24"/>
      <c r="PNO495" s="24"/>
      <c r="PNP495" s="24"/>
      <c r="PNQ495" s="24"/>
      <c r="PNR495" s="24"/>
      <c r="PNS495" s="24"/>
      <c r="PNT495" s="24"/>
      <c r="PNU495" s="24"/>
      <c r="PNV495" s="24"/>
      <c r="PNW495" s="24"/>
      <c r="PNX495" s="24"/>
      <c r="POB495" s="3"/>
      <c r="POC495" s="31"/>
      <c r="POD495" s="5"/>
      <c r="POE495" s="9"/>
      <c r="POH495" s="2"/>
      <c r="POK495" s="24"/>
      <c r="POL495" s="24"/>
      <c r="POM495" s="31"/>
      <c r="PON495" s="24"/>
      <c r="POO495" s="24"/>
      <c r="POP495" s="24"/>
      <c r="POQ495" s="24"/>
      <c r="POR495" s="24"/>
      <c r="POS495" s="24"/>
      <c r="POT495" s="24"/>
      <c r="POU495" s="24"/>
      <c r="POV495" s="24"/>
      <c r="POW495" s="24"/>
      <c r="POX495" s="24"/>
      <c r="POY495" s="24"/>
      <c r="POZ495" s="24"/>
      <c r="PPA495" s="24"/>
      <c r="PPB495" s="24"/>
      <c r="PPF495" s="3"/>
      <c r="PPG495" s="31"/>
      <c r="PPH495" s="5"/>
      <c r="PPI495" s="9"/>
      <c r="PPL495" s="2"/>
      <c r="PPO495" s="24"/>
      <c r="PPP495" s="24"/>
      <c r="PPQ495" s="31"/>
      <c r="PPR495" s="24"/>
      <c r="PPS495" s="24"/>
      <c r="PPT495" s="24"/>
      <c r="PPU495" s="24"/>
      <c r="PPV495" s="24"/>
      <c r="PPW495" s="24"/>
      <c r="PPX495" s="24"/>
      <c r="PPY495" s="24"/>
      <c r="PPZ495" s="24"/>
      <c r="PQA495" s="24"/>
      <c r="PQB495" s="24"/>
      <c r="PQC495" s="24"/>
      <c r="PQD495" s="24"/>
      <c r="PQE495" s="24"/>
      <c r="PQF495" s="24"/>
      <c r="PQJ495" s="3"/>
      <c r="PQK495" s="31"/>
      <c r="PQL495" s="5"/>
      <c r="PQM495" s="9"/>
      <c r="PQP495" s="2"/>
      <c r="PQS495" s="24"/>
      <c r="PQT495" s="24"/>
      <c r="PQU495" s="31"/>
      <c r="PQV495" s="24"/>
      <c r="PQW495" s="24"/>
      <c r="PQX495" s="24"/>
      <c r="PQY495" s="24"/>
      <c r="PQZ495" s="24"/>
      <c r="PRA495" s="24"/>
      <c r="PRB495" s="24"/>
      <c r="PRC495" s="24"/>
      <c r="PRD495" s="24"/>
      <c r="PRE495" s="24"/>
      <c r="PRF495" s="24"/>
      <c r="PRG495" s="24"/>
      <c r="PRH495" s="24"/>
      <c r="PRI495" s="24"/>
      <c r="PRJ495" s="24"/>
      <c r="PRN495" s="3"/>
      <c r="PRO495" s="31"/>
      <c r="PRP495" s="5"/>
      <c r="PRQ495" s="9"/>
      <c r="PRT495" s="2"/>
      <c r="PRW495" s="24"/>
      <c r="PRX495" s="24"/>
      <c r="PRY495" s="31"/>
      <c r="PRZ495" s="24"/>
      <c r="PSA495" s="24"/>
      <c r="PSB495" s="24"/>
      <c r="PSC495" s="24"/>
      <c r="PSD495" s="24"/>
      <c r="PSE495" s="24"/>
      <c r="PSF495" s="24"/>
      <c r="PSG495" s="24"/>
      <c r="PSH495" s="24"/>
      <c r="PSI495" s="24"/>
      <c r="PSJ495" s="24"/>
      <c r="PSK495" s="24"/>
      <c r="PSL495" s="24"/>
      <c r="PSM495" s="24"/>
      <c r="PSN495" s="24"/>
      <c r="PSR495" s="3"/>
      <c r="PSS495" s="31"/>
      <c r="PST495" s="5"/>
      <c r="PSU495" s="9"/>
      <c r="PSX495" s="2"/>
      <c r="PTA495" s="24"/>
      <c r="PTB495" s="24"/>
      <c r="PTC495" s="31"/>
      <c r="PTD495" s="24"/>
      <c r="PTE495" s="24"/>
      <c r="PTF495" s="24"/>
      <c r="PTG495" s="24"/>
      <c r="PTH495" s="24"/>
      <c r="PTI495" s="24"/>
      <c r="PTJ495" s="24"/>
      <c r="PTK495" s="24"/>
      <c r="PTL495" s="24"/>
      <c r="PTM495" s="24"/>
      <c r="PTN495" s="24"/>
      <c r="PTO495" s="24"/>
      <c r="PTP495" s="24"/>
      <c r="PTQ495" s="24"/>
      <c r="PTR495" s="24"/>
      <c r="PTV495" s="3"/>
      <c r="PTW495" s="31"/>
      <c r="PTX495" s="5"/>
      <c r="PTY495" s="9"/>
      <c r="PUB495" s="2"/>
      <c r="PUE495" s="24"/>
      <c r="PUF495" s="24"/>
      <c r="PUG495" s="31"/>
      <c r="PUH495" s="24"/>
      <c r="PUI495" s="24"/>
      <c r="PUJ495" s="24"/>
      <c r="PUK495" s="24"/>
      <c r="PUL495" s="24"/>
      <c r="PUM495" s="24"/>
      <c r="PUN495" s="24"/>
      <c r="PUO495" s="24"/>
      <c r="PUP495" s="24"/>
      <c r="PUQ495" s="24"/>
      <c r="PUR495" s="24"/>
      <c r="PUS495" s="24"/>
      <c r="PUT495" s="24"/>
      <c r="PUU495" s="24"/>
      <c r="PUV495" s="24"/>
      <c r="PUZ495" s="3"/>
      <c r="PVA495" s="31"/>
      <c r="PVB495" s="5"/>
      <c r="PVC495" s="9"/>
      <c r="PVF495" s="2"/>
      <c r="PVI495" s="24"/>
      <c r="PVJ495" s="24"/>
      <c r="PVK495" s="31"/>
      <c r="PVL495" s="24"/>
      <c r="PVM495" s="24"/>
      <c r="PVN495" s="24"/>
      <c r="PVO495" s="24"/>
      <c r="PVP495" s="24"/>
      <c r="PVQ495" s="24"/>
      <c r="PVR495" s="24"/>
      <c r="PVS495" s="24"/>
      <c r="PVT495" s="24"/>
      <c r="PVU495" s="24"/>
      <c r="PVV495" s="24"/>
      <c r="PVW495" s="24"/>
      <c r="PVX495" s="24"/>
      <c r="PVY495" s="24"/>
      <c r="PVZ495" s="24"/>
      <c r="PWD495" s="3"/>
      <c r="PWE495" s="31"/>
      <c r="PWF495" s="5"/>
      <c r="PWG495" s="9"/>
      <c r="PWJ495" s="2"/>
      <c r="PWM495" s="24"/>
      <c r="PWN495" s="24"/>
      <c r="PWO495" s="31"/>
      <c r="PWP495" s="24"/>
      <c r="PWQ495" s="24"/>
      <c r="PWR495" s="24"/>
      <c r="PWS495" s="24"/>
      <c r="PWT495" s="24"/>
      <c r="PWU495" s="24"/>
      <c r="PWV495" s="24"/>
      <c r="PWW495" s="24"/>
      <c r="PWX495" s="24"/>
      <c r="PWY495" s="24"/>
      <c r="PWZ495" s="24"/>
      <c r="PXA495" s="24"/>
      <c r="PXB495" s="24"/>
      <c r="PXC495" s="24"/>
      <c r="PXD495" s="24"/>
      <c r="PXH495" s="3"/>
      <c r="PXI495" s="31"/>
      <c r="PXJ495" s="5"/>
      <c r="PXK495" s="9"/>
      <c r="PXN495" s="2"/>
      <c r="PXQ495" s="24"/>
      <c r="PXR495" s="24"/>
      <c r="PXS495" s="31"/>
      <c r="PXT495" s="24"/>
      <c r="PXU495" s="24"/>
      <c r="PXV495" s="24"/>
      <c r="PXW495" s="24"/>
      <c r="PXX495" s="24"/>
      <c r="PXY495" s="24"/>
      <c r="PXZ495" s="24"/>
      <c r="PYA495" s="24"/>
      <c r="PYB495" s="24"/>
      <c r="PYC495" s="24"/>
      <c r="PYD495" s="24"/>
      <c r="PYE495" s="24"/>
      <c r="PYF495" s="24"/>
      <c r="PYG495" s="24"/>
      <c r="PYH495" s="24"/>
      <c r="PYL495" s="3"/>
      <c r="PYM495" s="31"/>
      <c r="PYN495" s="5"/>
      <c r="PYO495" s="9"/>
      <c r="PYR495" s="2"/>
      <c r="PYU495" s="24"/>
      <c r="PYV495" s="24"/>
      <c r="PYW495" s="31"/>
      <c r="PYX495" s="24"/>
      <c r="PYY495" s="24"/>
      <c r="PYZ495" s="24"/>
      <c r="PZA495" s="24"/>
      <c r="PZB495" s="24"/>
      <c r="PZC495" s="24"/>
      <c r="PZD495" s="24"/>
      <c r="PZE495" s="24"/>
      <c r="PZF495" s="24"/>
      <c r="PZG495" s="24"/>
      <c r="PZH495" s="24"/>
      <c r="PZI495" s="24"/>
      <c r="PZJ495" s="24"/>
      <c r="PZK495" s="24"/>
      <c r="PZL495" s="24"/>
      <c r="PZP495" s="3"/>
      <c r="PZQ495" s="31"/>
      <c r="PZR495" s="5"/>
      <c r="PZS495" s="9"/>
      <c r="PZV495" s="2"/>
      <c r="PZY495" s="24"/>
      <c r="PZZ495" s="24"/>
      <c r="QAA495" s="31"/>
      <c r="QAB495" s="24"/>
      <c r="QAC495" s="24"/>
      <c r="QAD495" s="24"/>
      <c r="QAE495" s="24"/>
      <c r="QAF495" s="24"/>
      <c r="QAG495" s="24"/>
      <c r="QAH495" s="24"/>
      <c r="QAI495" s="24"/>
      <c r="QAJ495" s="24"/>
      <c r="QAK495" s="24"/>
      <c r="QAL495" s="24"/>
      <c r="QAM495" s="24"/>
      <c r="QAN495" s="24"/>
      <c r="QAO495" s="24"/>
      <c r="QAP495" s="24"/>
      <c r="QAT495" s="3"/>
      <c r="QAU495" s="31"/>
      <c r="QAV495" s="5"/>
      <c r="QAW495" s="9"/>
      <c r="QAZ495" s="2"/>
      <c r="QBC495" s="24"/>
      <c r="QBD495" s="24"/>
      <c r="QBE495" s="31"/>
      <c r="QBF495" s="24"/>
      <c r="QBG495" s="24"/>
      <c r="QBH495" s="24"/>
      <c r="QBI495" s="24"/>
      <c r="QBJ495" s="24"/>
      <c r="QBK495" s="24"/>
      <c r="QBL495" s="24"/>
      <c r="QBM495" s="24"/>
      <c r="QBN495" s="24"/>
      <c r="QBO495" s="24"/>
      <c r="QBP495" s="24"/>
      <c r="QBQ495" s="24"/>
      <c r="QBR495" s="24"/>
      <c r="QBS495" s="24"/>
      <c r="QBT495" s="24"/>
      <c r="QBX495" s="3"/>
      <c r="QBY495" s="31"/>
      <c r="QBZ495" s="5"/>
      <c r="QCA495" s="9"/>
      <c r="QCD495" s="2"/>
      <c r="QCG495" s="24"/>
      <c r="QCH495" s="24"/>
      <c r="QCI495" s="31"/>
      <c r="QCJ495" s="24"/>
      <c r="QCK495" s="24"/>
      <c r="QCL495" s="24"/>
      <c r="QCM495" s="24"/>
      <c r="QCN495" s="24"/>
      <c r="QCO495" s="24"/>
      <c r="QCP495" s="24"/>
      <c r="QCQ495" s="24"/>
      <c r="QCR495" s="24"/>
      <c r="QCS495" s="24"/>
      <c r="QCT495" s="24"/>
      <c r="QCU495" s="24"/>
      <c r="QCV495" s="24"/>
      <c r="QCW495" s="24"/>
      <c r="QCX495" s="24"/>
      <c r="QDB495" s="3"/>
      <c r="QDC495" s="31"/>
      <c r="QDD495" s="5"/>
      <c r="QDE495" s="9"/>
      <c r="QDH495" s="2"/>
      <c r="QDK495" s="24"/>
      <c r="QDL495" s="24"/>
      <c r="QDM495" s="31"/>
      <c r="QDN495" s="24"/>
      <c r="QDO495" s="24"/>
      <c r="QDP495" s="24"/>
      <c r="QDQ495" s="24"/>
      <c r="QDR495" s="24"/>
      <c r="QDS495" s="24"/>
      <c r="QDT495" s="24"/>
      <c r="QDU495" s="24"/>
      <c r="QDV495" s="24"/>
      <c r="QDW495" s="24"/>
      <c r="QDX495" s="24"/>
      <c r="QDY495" s="24"/>
      <c r="QDZ495" s="24"/>
      <c r="QEA495" s="24"/>
      <c r="QEB495" s="24"/>
      <c r="QEF495" s="3"/>
      <c r="QEG495" s="31"/>
      <c r="QEH495" s="5"/>
      <c r="QEI495" s="9"/>
      <c r="QEL495" s="2"/>
      <c r="QEO495" s="24"/>
      <c r="QEP495" s="24"/>
      <c r="QEQ495" s="31"/>
      <c r="QER495" s="24"/>
      <c r="QES495" s="24"/>
      <c r="QET495" s="24"/>
      <c r="QEU495" s="24"/>
      <c r="QEV495" s="24"/>
      <c r="QEW495" s="24"/>
      <c r="QEX495" s="24"/>
      <c r="QEY495" s="24"/>
      <c r="QEZ495" s="24"/>
      <c r="QFA495" s="24"/>
      <c r="QFB495" s="24"/>
      <c r="QFC495" s="24"/>
      <c r="QFD495" s="24"/>
      <c r="QFE495" s="24"/>
      <c r="QFF495" s="24"/>
      <c r="QFJ495" s="3"/>
      <c r="QFK495" s="31"/>
      <c r="QFL495" s="5"/>
      <c r="QFM495" s="9"/>
      <c r="QFP495" s="2"/>
      <c r="QFS495" s="24"/>
      <c r="QFT495" s="24"/>
      <c r="QFU495" s="31"/>
      <c r="QFV495" s="24"/>
      <c r="QFW495" s="24"/>
      <c r="QFX495" s="24"/>
      <c r="QFY495" s="24"/>
      <c r="QFZ495" s="24"/>
      <c r="QGA495" s="24"/>
      <c r="QGB495" s="24"/>
      <c r="QGC495" s="24"/>
      <c r="QGD495" s="24"/>
      <c r="QGE495" s="24"/>
      <c r="QGF495" s="24"/>
      <c r="QGG495" s="24"/>
      <c r="QGH495" s="24"/>
      <c r="QGI495" s="24"/>
      <c r="QGJ495" s="24"/>
      <c r="QGN495" s="3"/>
      <c r="QGO495" s="31"/>
      <c r="QGP495" s="5"/>
      <c r="QGQ495" s="9"/>
      <c r="QGT495" s="2"/>
      <c r="QGW495" s="24"/>
      <c r="QGX495" s="24"/>
      <c r="QGY495" s="31"/>
      <c r="QGZ495" s="24"/>
      <c r="QHA495" s="24"/>
      <c r="QHB495" s="24"/>
      <c r="QHC495" s="24"/>
      <c r="QHD495" s="24"/>
      <c r="QHE495" s="24"/>
      <c r="QHF495" s="24"/>
      <c r="QHG495" s="24"/>
      <c r="QHH495" s="24"/>
      <c r="QHI495" s="24"/>
      <c r="QHJ495" s="24"/>
      <c r="QHK495" s="24"/>
      <c r="QHL495" s="24"/>
      <c r="QHM495" s="24"/>
      <c r="QHN495" s="24"/>
      <c r="QHR495" s="3"/>
      <c r="QHS495" s="31"/>
      <c r="QHT495" s="5"/>
      <c r="QHU495" s="9"/>
      <c r="QHX495" s="2"/>
      <c r="QIA495" s="24"/>
      <c r="QIB495" s="24"/>
      <c r="QIC495" s="31"/>
      <c r="QID495" s="24"/>
      <c r="QIE495" s="24"/>
      <c r="QIF495" s="24"/>
      <c r="QIG495" s="24"/>
      <c r="QIH495" s="24"/>
      <c r="QII495" s="24"/>
      <c r="QIJ495" s="24"/>
      <c r="QIK495" s="24"/>
      <c r="QIL495" s="24"/>
      <c r="QIM495" s="24"/>
      <c r="QIN495" s="24"/>
      <c r="QIO495" s="24"/>
      <c r="QIP495" s="24"/>
      <c r="QIQ495" s="24"/>
      <c r="QIR495" s="24"/>
      <c r="QIV495" s="3"/>
      <c r="QIW495" s="31"/>
      <c r="QIX495" s="5"/>
      <c r="QIY495" s="9"/>
      <c r="QJB495" s="2"/>
      <c r="QJE495" s="24"/>
      <c r="QJF495" s="24"/>
      <c r="QJG495" s="31"/>
      <c r="QJH495" s="24"/>
      <c r="QJI495" s="24"/>
      <c r="QJJ495" s="24"/>
      <c r="QJK495" s="24"/>
      <c r="QJL495" s="24"/>
      <c r="QJM495" s="24"/>
      <c r="QJN495" s="24"/>
      <c r="QJO495" s="24"/>
      <c r="QJP495" s="24"/>
      <c r="QJQ495" s="24"/>
      <c r="QJR495" s="24"/>
      <c r="QJS495" s="24"/>
      <c r="QJT495" s="24"/>
      <c r="QJU495" s="24"/>
      <c r="QJV495" s="24"/>
      <c r="QJZ495" s="3"/>
      <c r="QKA495" s="31"/>
      <c r="QKB495" s="5"/>
      <c r="QKC495" s="9"/>
      <c r="QKF495" s="2"/>
      <c r="QKI495" s="24"/>
      <c r="QKJ495" s="24"/>
      <c r="QKK495" s="31"/>
      <c r="QKL495" s="24"/>
      <c r="QKM495" s="24"/>
      <c r="QKN495" s="24"/>
      <c r="QKO495" s="24"/>
      <c r="QKP495" s="24"/>
      <c r="QKQ495" s="24"/>
      <c r="QKR495" s="24"/>
      <c r="QKS495" s="24"/>
      <c r="QKT495" s="24"/>
      <c r="QKU495" s="24"/>
      <c r="QKV495" s="24"/>
      <c r="QKW495" s="24"/>
      <c r="QKX495" s="24"/>
      <c r="QKY495" s="24"/>
      <c r="QKZ495" s="24"/>
      <c r="QLD495" s="3"/>
      <c r="QLE495" s="31"/>
      <c r="QLF495" s="5"/>
      <c r="QLG495" s="9"/>
      <c r="QLJ495" s="2"/>
      <c r="QLM495" s="24"/>
      <c r="QLN495" s="24"/>
      <c r="QLO495" s="31"/>
      <c r="QLP495" s="24"/>
      <c r="QLQ495" s="24"/>
      <c r="QLR495" s="24"/>
      <c r="QLS495" s="24"/>
      <c r="QLT495" s="24"/>
      <c r="QLU495" s="24"/>
      <c r="QLV495" s="24"/>
      <c r="QLW495" s="24"/>
      <c r="QLX495" s="24"/>
      <c r="QLY495" s="24"/>
      <c r="QLZ495" s="24"/>
      <c r="QMA495" s="24"/>
      <c r="QMB495" s="24"/>
      <c r="QMC495" s="24"/>
      <c r="QMD495" s="24"/>
      <c r="QMH495" s="3"/>
      <c r="QMI495" s="31"/>
      <c r="QMJ495" s="5"/>
      <c r="QMK495" s="9"/>
      <c r="QMN495" s="2"/>
      <c r="QMQ495" s="24"/>
      <c r="QMR495" s="24"/>
      <c r="QMS495" s="31"/>
      <c r="QMT495" s="24"/>
      <c r="QMU495" s="24"/>
      <c r="QMV495" s="24"/>
      <c r="QMW495" s="24"/>
      <c r="QMX495" s="24"/>
      <c r="QMY495" s="24"/>
      <c r="QMZ495" s="24"/>
      <c r="QNA495" s="24"/>
      <c r="QNB495" s="24"/>
      <c r="QNC495" s="24"/>
      <c r="QND495" s="24"/>
      <c r="QNE495" s="24"/>
      <c r="QNF495" s="24"/>
      <c r="QNG495" s="24"/>
      <c r="QNH495" s="24"/>
      <c r="QNL495" s="3"/>
      <c r="QNM495" s="31"/>
      <c r="QNN495" s="5"/>
      <c r="QNO495" s="9"/>
      <c r="QNR495" s="2"/>
      <c r="QNU495" s="24"/>
      <c r="QNV495" s="24"/>
      <c r="QNW495" s="31"/>
      <c r="QNX495" s="24"/>
      <c r="QNY495" s="24"/>
      <c r="QNZ495" s="24"/>
      <c r="QOA495" s="24"/>
      <c r="QOB495" s="24"/>
      <c r="QOC495" s="24"/>
      <c r="QOD495" s="24"/>
      <c r="QOE495" s="24"/>
      <c r="QOF495" s="24"/>
      <c r="QOG495" s="24"/>
      <c r="QOH495" s="24"/>
      <c r="QOI495" s="24"/>
      <c r="QOJ495" s="24"/>
      <c r="QOK495" s="24"/>
      <c r="QOL495" s="24"/>
      <c r="QOP495" s="3"/>
      <c r="QOQ495" s="31"/>
      <c r="QOR495" s="5"/>
      <c r="QOS495" s="9"/>
      <c r="QOV495" s="2"/>
      <c r="QOY495" s="24"/>
      <c r="QOZ495" s="24"/>
      <c r="QPA495" s="31"/>
      <c r="QPB495" s="24"/>
      <c r="QPC495" s="24"/>
      <c r="QPD495" s="24"/>
      <c r="QPE495" s="24"/>
      <c r="QPF495" s="24"/>
      <c r="QPG495" s="24"/>
      <c r="QPH495" s="24"/>
      <c r="QPI495" s="24"/>
      <c r="QPJ495" s="24"/>
      <c r="QPK495" s="24"/>
      <c r="QPL495" s="24"/>
      <c r="QPM495" s="24"/>
      <c r="QPN495" s="24"/>
      <c r="QPO495" s="24"/>
      <c r="QPP495" s="24"/>
      <c r="QPT495" s="3"/>
      <c r="QPU495" s="31"/>
      <c r="QPV495" s="5"/>
      <c r="QPW495" s="9"/>
      <c r="QPZ495" s="2"/>
      <c r="QQC495" s="24"/>
      <c r="QQD495" s="24"/>
      <c r="QQE495" s="31"/>
      <c r="QQF495" s="24"/>
      <c r="QQG495" s="24"/>
      <c r="QQH495" s="24"/>
      <c r="QQI495" s="24"/>
      <c r="QQJ495" s="24"/>
      <c r="QQK495" s="24"/>
      <c r="QQL495" s="24"/>
      <c r="QQM495" s="24"/>
      <c r="QQN495" s="24"/>
      <c r="QQO495" s="24"/>
      <c r="QQP495" s="24"/>
      <c r="QQQ495" s="24"/>
      <c r="QQR495" s="24"/>
      <c r="QQS495" s="24"/>
      <c r="QQT495" s="24"/>
      <c r="QQX495" s="3"/>
      <c r="QQY495" s="31"/>
      <c r="QQZ495" s="5"/>
      <c r="QRA495" s="9"/>
      <c r="QRD495" s="2"/>
      <c r="QRG495" s="24"/>
      <c r="QRH495" s="24"/>
      <c r="QRI495" s="31"/>
      <c r="QRJ495" s="24"/>
      <c r="QRK495" s="24"/>
      <c r="QRL495" s="24"/>
      <c r="QRM495" s="24"/>
      <c r="QRN495" s="24"/>
      <c r="QRO495" s="24"/>
      <c r="QRP495" s="24"/>
      <c r="QRQ495" s="24"/>
      <c r="QRR495" s="24"/>
      <c r="QRS495" s="24"/>
      <c r="QRT495" s="24"/>
      <c r="QRU495" s="24"/>
      <c r="QRV495" s="24"/>
      <c r="QRW495" s="24"/>
      <c r="QRX495" s="24"/>
      <c r="QSB495" s="3"/>
      <c r="QSC495" s="31"/>
      <c r="QSD495" s="5"/>
      <c r="QSE495" s="9"/>
      <c r="QSH495" s="2"/>
      <c r="QSK495" s="24"/>
      <c r="QSL495" s="24"/>
      <c r="QSM495" s="31"/>
      <c r="QSN495" s="24"/>
      <c r="QSO495" s="24"/>
      <c r="QSP495" s="24"/>
      <c r="QSQ495" s="24"/>
      <c r="QSR495" s="24"/>
      <c r="QSS495" s="24"/>
      <c r="QST495" s="24"/>
      <c r="QSU495" s="24"/>
      <c r="QSV495" s="24"/>
      <c r="QSW495" s="24"/>
      <c r="QSX495" s="24"/>
      <c r="QSY495" s="24"/>
      <c r="QSZ495" s="24"/>
      <c r="QTA495" s="24"/>
      <c r="QTB495" s="24"/>
      <c r="QTF495" s="3"/>
      <c r="QTG495" s="31"/>
      <c r="QTH495" s="5"/>
      <c r="QTI495" s="9"/>
      <c r="QTL495" s="2"/>
      <c r="QTO495" s="24"/>
      <c r="QTP495" s="24"/>
      <c r="QTQ495" s="31"/>
      <c r="QTR495" s="24"/>
      <c r="QTS495" s="24"/>
      <c r="QTT495" s="24"/>
      <c r="QTU495" s="24"/>
      <c r="QTV495" s="24"/>
      <c r="QTW495" s="24"/>
      <c r="QTX495" s="24"/>
      <c r="QTY495" s="24"/>
      <c r="QTZ495" s="24"/>
      <c r="QUA495" s="24"/>
      <c r="QUB495" s="24"/>
      <c r="QUC495" s="24"/>
      <c r="QUD495" s="24"/>
      <c r="QUE495" s="24"/>
      <c r="QUF495" s="24"/>
      <c r="QUJ495" s="3"/>
      <c r="QUK495" s="31"/>
      <c r="QUL495" s="5"/>
      <c r="QUM495" s="9"/>
      <c r="QUP495" s="2"/>
      <c r="QUS495" s="24"/>
      <c r="QUT495" s="24"/>
      <c r="QUU495" s="31"/>
      <c r="QUV495" s="24"/>
      <c r="QUW495" s="24"/>
      <c r="QUX495" s="24"/>
      <c r="QUY495" s="24"/>
      <c r="QUZ495" s="24"/>
      <c r="QVA495" s="24"/>
      <c r="QVB495" s="24"/>
      <c r="QVC495" s="24"/>
      <c r="QVD495" s="24"/>
      <c r="QVE495" s="24"/>
      <c r="QVF495" s="24"/>
      <c r="QVG495" s="24"/>
      <c r="QVH495" s="24"/>
      <c r="QVI495" s="24"/>
      <c r="QVJ495" s="24"/>
      <c r="QVN495" s="3"/>
      <c r="QVO495" s="31"/>
      <c r="QVP495" s="5"/>
      <c r="QVQ495" s="9"/>
      <c r="QVT495" s="2"/>
      <c r="QVW495" s="24"/>
      <c r="QVX495" s="24"/>
      <c r="QVY495" s="31"/>
      <c r="QVZ495" s="24"/>
      <c r="QWA495" s="24"/>
      <c r="QWB495" s="24"/>
      <c r="QWC495" s="24"/>
      <c r="QWD495" s="24"/>
      <c r="QWE495" s="24"/>
      <c r="QWF495" s="24"/>
      <c r="QWG495" s="24"/>
      <c r="QWH495" s="24"/>
      <c r="QWI495" s="24"/>
      <c r="QWJ495" s="24"/>
      <c r="QWK495" s="24"/>
      <c r="QWL495" s="24"/>
      <c r="QWM495" s="24"/>
      <c r="QWN495" s="24"/>
      <c r="QWR495" s="3"/>
      <c r="QWS495" s="31"/>
      <c r="QWT495" s="5"/>
      <c r="QWU495" s="9"/>
      <c r="QWX495" s="2"/>
      <c r="QXA495" s="24"/>
      <c r="QXB495" s="24"/>
      <c r="QXC495" s="31"/>
      <c r="QXD495" s="24"/>
      <c r="QXE495" s="24"/>
      <c r="QXF495" s="24"/>
      <c r="QXG495" s="24"/>
      <c r="QXH495" s="24"/>
      <c r="QXI495" s="24"/>
      <c r="QXJ495" s="24"/>
      <c r="QXK495" s="24"/>
      <c r="QXL495" s="24"/>
      <c r="QXM495" s="24"/>
      <c r="QXN495" s="24"/>
      <c r="QXO495" s="24"/>
      <c r="QXP495" s="24"/>
      <c r="QXQ495" s="24"/>
      <c r="QXR495" s="24"/>
      <c r="QXV495" s="3"/>
      <c r="QXW495" s="31"/>
      <c r="QXX495" s="5"/>
      <c r="QXY495" s="9"/>
      <c r="QYB495" s="2"/>
      <c r="QYE495" s="24"/>
      <c r="QYF495" s="24"/>
      <c r="QYG495" s="31"/>
      <c r="QYH495" s="24"/>
      <c r="QYI495" s="24"/>
      <c r="QYJ495" s="24"/>
      <c r="QYK495" s="24"/>
      <c r="QYL495" s="24"/>
      <c r="QYM495" s="24"/>
      <c r="QYN495" s="24"/>
      <c r="QYO495" s="24"/>
      <c r="QYP495" s="24"/>
      <c r="QYQ495" s="24"/>
      <c r="QYR495" s="24"/>
      <c r="QYS495" s="24"/>
      <c r="QYT495" s="24"/>
      <c r="QYU495" s="24"/>
      <c r="QYV495" s="24"/>
      <c r="QYZ495" s="3"/>
      <c r="QZA495" s="31"/>
      <c r="QZB495" s="5"/>
      <c r="QZC495" s="9"/>
      <c r="QZF495" s="2"/>
      <c r="QZI495" s="24"/>
      <c r="QZJ495" s="24"/>
      <c r="QZK495" s="31"/>
      <c r="QZL495" s="24"/>
      <c r="QZM495" s="24"/>
      <c r="QZN495" s="24"/>
      <c r="QZO495" s="24"/>
      <c r="QZP495" s="24"/>
      <c r="QZQ495" s="24"/>
      <c r="QZR495" s="24"/>
      <c r="QZS495" s="24"/>
      <c r="QZT495" s="24"/>
      <c r="QZU495" s="24"/>
      <c r="QZV495" s="24"/>
      <c r="QZW495" s="24"/>
      <c r="QZX495" s="24"/>
      <c r="QZY495" s="24"/>
      <c r="QZZ495" s="24"/>
      <c r="RAD495" s="3"/>
      <c r="RAE495" s="31"/>
      <c r="RAF495" s="5"/>
      <c r="RAG495" s="9"/>
      <c r="RAJ495" s="2"/>
      <c r="RAM495" s="24"/>
      <c r="RAN495" s="24"/>
      <c r="RAO495" s="31"/>
      <c r="RAP495" s="24"/>
      <c r="RAQ495" s="24"/>
      <c r="RAR495" s="24"/>
      <c r="RAS495" s="24"/>
      <c r="RAT495" s="24"/>
      <c r="RAU495" s="24"/>
      <c r="RAV495" s="24"/>
      <c r="RAW495" s="24"/>
      <c r="RAX495" s="24"/>
      <c r="RAY495" s="24"/>
      <c r="RAZ495" s="24"/>
      <c r="RBA495" s="24"/>
      <c r="RBB495" s="24"/>
      <c r="RBC495" s="24"/>
      <c r="RBD495" s="24"/>
      <c r="RBH495" s="3"/>
      <c r="RBI495" s="31"/>
      <c r="RBJ495" s="5"/>
      <c r="RBK495" s="9"/>
      <c r="RBN495" s="2"/>
      <c r="RBQ495" s="24"/>
      <c r="RBR495" s="24"/>
      <c r="RBS495" s="31"/>
      <c r="RBT495" s="24"/>
      <c r="RBU495" s="24"/>
      <c r="RBV495" s="24"/>
      <c r="RBW495" s="24"/>
      <c r="RBX495" s="24"/>
      <c r="RBY495" s="24"/>
      <c r="RBZ495" s="24"/>
      <c r="RCA495" s="24"/>
      <c r="RCB495" s="24"/>
      <c r="RCC495" s="24"/>
      <c r="RCD495" s="24"/>
      <c r="RCE495" s="24"/>
      <c r="RCF495" s="24"/>
      <c r="RCG495" s="24"/>
      <c r="RCH495" s="24"/>
      <c r="RCL495" s="3"/>
      <c r="RCM495" s="31"/>
      <c r="RCN495" s="5"/>
      <c r="RCO495" s="9"/>
      <c r="RCR495" s="2"/>
      <c r="RCU495" s="24"/>
      <c r="RCV495" s="24"/>
      <c r="RCW495" s="31"/>
      <c r="RCX495" s="24"/>
      <c r="RCY495" s="24"/>
      <c r="RCZ495" s="24"/>
      <c r="RDA495" s="24"/>
      <c r="RDB495" s="24"/>
      <c r="RDC495" s="24"/>
      <c r="RDD495" s="24"/>
      <c r="RDE495" s="24"/>
      <c r="RDF495" s="24"/>
      <c r="RDG495" s="24"/>
      <c r="RDH495" s="24"/>
      <c r="RDI495" s="24"/>
      <c r="RDJ495" s="24"/>
      <c r="RDK495" s="24"/>
      <c r="RDL495" s="24"/>
      <c r="RDP495" s="3"/>
      <c r="RDQ495" s="31"/>
      <c r="RDR495" s="5"/>
      <c r="RDS495" s="9"/>
      <c r="RDV495" s="2"/>
      <c r="RDY495" s="24"/>
      <c r="RDZ495" s="24"/>
      <c r="REA495" s="31"/>
      <c r="REB495" s="24"/>
      <c r="REC495" s="24"/>
      <c r="RED495" s="24"/>
      <c r="REE495" s="24"/>
      <c r="REF495" s="24"/>
      <c r="REG495" s="24"/>
      <c r="REH495" s="24"/>
      <c r="REI495" s="24"/>
      <c r="REJ495" s="24"/>
      <c r="REK495" s="24"/>
      <c r="REL495" s="24"/>
      <c r="REM495" s="24"/>
      <c r="REN495" s="24"/>
      <c r="REO495" s="24"/>
      <c r="REP495" s="24"/>
      <c r="RET495" s="3"/>
      <c r="REU495" s="31"/>
      <c r="REV495" s="5"/>
      <c r="REW495" s="9"/>
      <c r="REZ495" s="2"/>
      <c r="RFC495" s="24"/>
      <c r="RFD495" s="24"/>
      <c r="RFE495" s="31"/>
      <c r="RFF495" s="24"/>
      <c r="RFG495" s="24"/>
      <c r="RFH495" s="24"/>
      <c r="RFI495" s="24"/>
      <c r="RFJ495" s="24"/>
      <c r="RFK495" s="24"/>
      <c r="RFL495" s="24"/>
      <c r="RFM495" s="24"/>
      <c r="RFN495" s="24"/>
      <c r="RFO495" s="24"/>
      <c r="RFP495" s="24"/>
      <c r="RFQ495" s="24"/>
      <c r="RFR495" s="24"/>
      <c r="RFS495" s="24"/>
      <c r="RFT495" s="24"/>
      <c r="RFX495" s="3"/>
      <c r="RFY495" s="31"/>
      <c r="RFZ495" s="5"/>
      <c r="RGA495" s="9"/>
      <c r="RGD495" s="2"/>
      <c r="RGG495" s="24"/>
      <c r="RGH495" s="24"/>
      <c r="RGI495" s="31"/>
      <c r="RGJ495" s="24"/>
      <c r="RGK495" s="24"/>
      <c r="RGL495" s="24"/>
      <c r="RGM495" s="24"/>
      <c r="RGN495" s="24"/>
      <c r="RGO495" s="24"/>
      <c r="RGP495" s="24"/>
      <c r="RGQ495" s="24"/>
      <c r="RGR495" s="24"/>
      <c r="RGS495" s="24"/>
      <c r="RGT495" s="24"/>
      <c r="RGU495" s="24"/>
      <c r="RGV495" s="24"/>
      <c r="RGW495" s="24"/>
      <c r="RGX495" s="24"/>
      <c r="RHB495" s="3"/>
      <c r="RHC495" s="31"/>
      <c r="RHD495" s="5"/>
      <c r="RHE495" s="9"/>
      <c r="RHH495" s="2"/>
      <c r="RHK495" s="24"/>
      <c r="RHL495" s="24"/>
      <c r="RHM495" s="31"/>
      <c r="RHN495" s="24"/>
      <c r="RHO495" s="24"/>
      <c r="RHP495" s="24"/>
      <c r="RHQ495" s="24"/>
      <c r="RHR495" s="24"/>
      <c r="RHS495" s="24"/>
      <c r="RHT495" s="24"/>
      <c r="RHU495" s="24"/>
      <c r="RHV495" s="24"/>
      <c r="RHW495" s="24"/>
      <c r="RHX495" s="24"/>
      <c r="RHY495" s="24"/>
      <c r="RHZ495" s="24"/>
      <c r="RIA495" s="24"/>
      <c r="RIB495" s="24"/>
      <c r="RIF495" s="3"/>
      <c r="RIG495" s="31"/>
      <c r="RIH495" s="5"/>
      <c r="RII495" s="9"/>
      <c r="RIL495" s="2"/>
      <c r="RIO495" s="24"/>
      <c r="RIP495" s="24"/>
      <c r="RIQ495" s="31"/>
      <c r="RIR495" s="24"/>
      <c r="RIS495" s="24"/>
      <c r="RIT495" s="24"/>
      <c r="RIU495" s="24"/>
      <c r="RIV495" s="24"/>
      <c r="RIW495" s="24"/>
      <c r="RIX495" s="24"/>
      <c r="RIY495" s="24"/>
      <c r="RIZ495" s="24"/>
      <c r="RJA495" s="24"/>
      <c r="RJB495" s="24"/>
      <c r="RJC495" s="24"/>
      <c r="RJD495" s="24"/>
      <c r="RJE495" s="24"/>
      <c r="RJF495" s="24"/>
      <c r="RJJ495" s="3"/>
      <c r="RJK495" s="31"/>
      <c r="RJL495" s="5"/>
      <c r="RJM495" s="9"/>
      <c r="RJP495" s="2"/>
      <c r="RJS495" s="24"/>
      <c r="RJT495" s="24"/>
      <c r="RJU495" s="31"/>
      <c r="RJV495" s="24"/>
      <c r="RJW495" s="24"/>
      <c r="RJX495" s="24"/>
      <c r="RJY495" s="24"/>
      <c r="RJZ495" s="24"/>
      <c r="RKA495" s="24"/>
      <c r="RKB495" s="24"/>
      <c r="RKC495" s="24"/>
      <c r="RKD495" s="24"/>
      <c r="RKE495" s="24"/>
      <c r="RKF495" s="24"/>
      <c r="RKG495" s="24"/>
      <c r="RKH495" s="24"/>
      <c r="RKI495" s="24"/>
      <c r="RKJ495" s="24"/>
      <c r="RKN495" s="3"/>
      <c r="RKO495" s="31"/>
      <c r="RKP495" s="5"/>
      <c r="RKQ495" s="9"/>
      <c r="RKT495" s="2"/>
      <c r="RKW495" s="24"/>
      <c r="RKX495" s="24"/>
      <c r="RKY495" s="31"/>
      <c r="RKZ495" s="24"/>
      <c r="RLA495" s="24"/>
      <c r="RLB495" s="24"/>
      <c r="RLC495" s="24"/>
      <c r="RLD495" s="24"/>
      <c r="RLE495" s="24"/>
      <c r="RLF495" s="24"/>
      <c r="RLG495" s="24"/>
      <c r="RLH495" s="24"/>
      <c r="RLI495" s="24"/>
      <c r="RLJ495" s="24"/>
      <c r="RLK495" s="24"/>
      <c r="RLL495" s="24"/>
      <c r="RLM495" s="24"/>
      <c r="RLN495" s="24"/>
      <c r="RLR495" s="3"/>
      <c r="RLS495" s="31"/>
      <c r="RLT495" s="5"/>
      <c r="RLU495" s="9"/>
      <c r="RLX495" s="2"/>
      <c r="RMA495" s="24"/>
      <c r="RMB495" s="24"/>
      <c r="RMC495" s="31"/>
      <c r="RMD495" s="24"/>
      <c r="RME495" s="24"/>
      <c r="RMF495" s="24"/>
      <c r="RMG495" s="24"/>
      <c r="RMH495" s="24"/>
      <c r="RMI495" s="24"/>
      <c r="RMJ495" s="24"/>
      <c r="RMK495" s="24"/>
      <c r="RML495" s="24"/>
      <c r="RMM495" s="24"/>
      <c r="RMN495" s="24"/>
      <c r="RMO495" s="24"/>
      <c r="RMP495" s="24"/>
      <c r="RMQ495" s="24"/>
      <c r="RMR495" s="24"/>
      <c r="RMV495" s="3"/>
      <c r="RMW495" s="31"/>
      <c r="RMX495" s="5"/>
      <c r="RMY495" s="9"/>
      <c r="RNB495" s="2"/>
      <c r="RNE495" s="24"/>
      <c r="RNF495" s="24"/>
      <c r="RNG495" s="31"/>
      <c r="RNH495" s="24"/>
      <c r="RNI495" s="24"/>
      <c r="RNJ495" s="24"/>
      <c r="RNK495" s="24"/>
      <c r="RNL495" s="24"/>
      <c r="RNM495" s="24"/>
      <c r="RNN495" s="24"/>
      <c r="RNO495" s="24"/>
      <c r="RNP495" s="24"/>
      <c r="RNQ495" s="24"/>
      <c r="RNR495" s="24"/>
      <c r="RNS495" s="24"/>
      <c r="RNT495" s="24"/>
      <c r="RNU495" s="24"/>
      <c r="RNV495" s="24"/>
      <c r="RNZ495" s="3"/>
      <c r="ROA495" s="31"/>
      <c r="ROB495" s="5"/>
      <c r="ROC495" s="9"/>
      <c r="ROF495" s="2"/>
      <c r="ROI495" s="24"/>
      <c r="ROJ495" s="24"/>
      <c r="ROK495" s="31"/>
      <c r="ROL495" s="24"/>
      <c r="ROM495" s="24"/>
      <c r="RON495" s="24"/>
      <c r="ROO495" s="24"/>
      <c r="ROP495" s="24"/>
      <c r="ROQ495" s="24"/>
      <c r="ROR495" s="24"/>
      <c r="ROS495" s="24"/>
      <c r="ROT495" s="24"/>
      <c r="ROU495" s="24"/>
      <c r="ROV495" s="24"/>
      <c r="ROW495" s="24"/>
      <c r="ROX495" s="24"/>
      <c r="ROY495" s="24"/>
      <c r="ROZ495" s="24"/>
      <c r="RPD495" s="3"/>
      <c r="RPE495" s="31"/>
      <c r="RPF495" s="5"/>
      <c r="RPG495" s="9"/>
      <c r="RPJ495" s="2"/>
      <c r="RPM495" s="24"/>
      <c r="RPN495" s="24"/>
      <c r="RPO495" s="31"/>
      <c r="RPP495" s="24"/>
      <c r="RPQ495" s="24"/>
      <c r="RPR495" s="24"/>
      <c r="RPS495" s="24"/>
      <c r="RPT495" s="24"/>
      <c r="RPU495" s="24"/>
      <c r="RPV495" s="24"/>
      <c r="RPW495" s="24"/>
      <c r="RPX495" s="24"/>
      <c r="RPY495" s="24"/>
      <c r="RPZ495" s="24"/>
      <c r="RQA495" s="24"/>
      <c r="RQB495" s="24"/>
      <c r="RQC495" s="24"/>
      <c r="RQD495" s="24"/>
      <c r="RQH495" s="3"/>
      <c r="RQI495" s="31"/>
      <c r="RQJ495" s="5"/>
      <c r="RQK495" s="9"/>
      <c r="RQN495" s="2"/>
      <c r="RQQ495" s="24"/>
      <c r="RQR495" s="24"/>
      <c r="RQS495" s="31"/>
      <c r="RQT495" s="24"/>
      <c r="RQU495" s="24"/>
      <c r="RQV495" s="24"/>
      <c r="RQW495" s="24"/>
      <c r="RQX495" s="24"/>
      <c r="RQY495" s="24"/>
      <c r="RQZ495" s="24"/>
      <c r="RRA495" s="24"/>
      <c r="RRB495" s="24"/>
      <c r="RRC495" s="24"/>
      <c r="RRD495" s="24"/>
      <c r="RRE495" s="24"/>
      <c r="RRF495" s="24"/>
      <c r="RRG495" s="24"/>
      <c r="RRH495" s="24"/>
      <c r="RRL495" s="3"/>
      <c r="RRM495" s="31"/>
      <c r="RRN495" s="5"/>
      <c r="RRO495" s="9"/>
      <c r="RRR495" s="2"/>
      <c r="RRU495" s="24"/>
      <c r="RRV495" s="24"/>
      <c r="RRW495" s="31"/>
      <c r="RRX495" s="24"/>
      <c r="RRY495" s="24"/>
      <c r="RRZ495" s="24"/>
      <c r="RSA495" s="24"/>
      <c r="RSB495" s="24"/>
      <c r="RSC495" s="24"/>
      <c r="RSD495" s="24"/>
      <c r="RSE495" s="24"/>
      <c r="RSF495" s="24"/>
      <c r="RSG495" s="24"/>
      <c r="RSH495" s="24"/>
      <c r="RSI495" s="24"/>
      <c r="RSJ495" s="24"/>
      <c r="RSK495" s="24"/>
      <c r="RSL495" s="24"/>
      <c r="RSP495" s="3"/>
      <c r="RSQ495" s="31"/>
      <c r="RSR495" s="5"/>
      <c r="RSS495" s="9"/>
      <c r="RSV495" s="2"/>
      <c r="RSY495" s="24"/>
      <c r="RSZ495" s="24"/>
      <c r="RTA495" s="31"/>
      <c r="RTB495" s="24"/>
      <c r="RTC495" s="24"/>
      <c r="RTD495" s="24"/>
      <c r="RTE495" s="24"/>
      <c r="RTF495" s="24"/>
      <c r="RTG495" s="24"/>
      <c r="RTH495" s="24"/>
      <c r="RTI495" s="24"/>
      <c r="RTJ495" s="24"/>
      <c r="RTK495" s="24"/>
      <c r="RTL495" s="24"/>
      <c r="RTM495" s="24"/>
      <c r="RTN495" s="24"/>
      <c r="RTO495" s="24"/>
      <c r="RTP495" s="24"/>
      <c r="RTT495" s="3"/>
      <c r="RTU495" s="31"/>
      <c r="RTV495" s="5"/>
      <c r="RTW495" s="9"/>
      <c r="RTZ495" s="2"/>
      <c r="RUC495" s="24"/>
      <c r="RUD495" s="24"/>
      <c r="RUE495" s="31"/>
      <c r="RUF495" s="24"/>
      <c r="RUG495" s="24"/>
      <c r="RUH495" s="24"/>
      <c r="RUI495" s="24"/>
      <c r="RUJ495" s="24"/>
      <c r="RUK495" s="24"/>
      <c r="RUL495" s="24"/>
      <c r="RUM495" s="24"/>
      <c r="RUN495" s="24"/>
      <c r="RUO495" s="24"/>
      <c r="RUP495" s="24"/>
      <c r="RUQ495" s="24"/>
      <c r="RUR495" s="24"/>
      <c r="RUS495" s="24"/>
      <c r="RUT495" s="24"/>
      <c r="RUX495" s="3"/>
      <c r="RUY495" s="31"/>
      <c r="RUZ495" s="5"/>
      <c r="RVA495" s="9"/>
      <c r="RVD495" s="2"/>
      <c r="RVG495" s="24"/>
      <c r="RVH495" s="24"/>
      <c r="RVI495" s="31"/>
      <c r="RVJ495" s="24"/>
      <c r="RVK495" s="24"/>
      <c r="RVL495" s="24"/>
      <c r="RVM495" s="24"/>
      <c r="RVN495" s="24"/>
      <c r="RVO495" s="24"/>
      <c r="RVP495" s="24"/>
      <c r="RVQ495" s="24"/>
      <c r="RVR495" s="24"/>
      <c r="RVS495" s="24"/>
      <c r="RVT495" s="24"/>
      <c r="RVU495" s="24"/>
      <c r="RVV495" s="24"/>
      <c r="RVW495" s="24"/>
      <c r="RVX495" s="24"/>
      <c r="RWB495" s="3"/>
      <c r="RWC495" s="31"/>
      <c r="RWD495" s="5"/>
      <c r="RWE495" s="9"/>
      <c r="RWH495" s="2"/>
      <c r="RWK495" s="24"/>
      <c r="RWL495" s="24"/>
      <c r="RWM495" s="31"/>
      <c r="RWN495" s="24"/>
      <c r="RWO495" s="24"/>
      <c r="RWP495" s="24"/>
      <c r="RWQ495" s="24"/>
      <c r="RWR495" s="24"/>
      <c r="RWS495" s="24"/>
      <c r="RWT495" s="24"/>
      <c r="RWU495" s="24"/>
      <c r="RWV495" s="24"/>
      <c r="RWW495" s="24"/>
      <c r="RWX495" s="24"/>
      <c r="RWY495" s="24"/>
      <c r="RWZ495" s="24"/>
      <c r="RXA495" s="24"/>
      <c r="RXB495" s="24"/>
      <c r="RXF495" s="3"/>
      <c r="RXG495" s="31"/>
      <c r="RXH495" s="5"/>
      <c r="RXI495" s="9"/>
      <c r="RXL495" s="2"/>
      <c r="RXO495" s="24"/>
      <c r="RXP495" s="24"/>
      <c r="RXQ495" s="31"/>
      <c r="RXR495" s="24"/>
      <c r="RXS495" s="24"/>
      <c r="RXT495" s="24"/>
      <c r="RXU495" s="24"/>
      <c r="RXV495" s="24"/>
      <c r="RXW495" s="24"/>
      <c r="RXX495" s="24"/>
      <c r="RXY495" s="24"/>
      <c r="RXZ495" s="24"/>
      <c r="RYA495" s="24"/>
      <c r="RYB495" s="24"/>
      <c r="RYC495" s="24"/>
      <c r="RYD495" s="24"/>
      <c r="RYE495" s="24"/>
      <c r="RYF495" s="24"/>
      <c r="RYJ495" s="3"/>
      <c r="RYK495" s="31"/>
      <c r="RYL495" s="5"/>
      <c r="RYM495" s="9"/>
      <c r="RYP495" s="2"/>
      <c r="RYS495" s="24"/>
      <c r="RYT495" s="24"/>
      <c r="RYU495" s="31"/>
      <c r="RYV495" s="24"/>
      <c r="RYW495" s="24"/>
      <c r="RYX495" s="24"/>
      <c r="RYY495" s="24"/>
      <c r="RYZ495" s="24"/>
      <c r="RZA495" s="24"/>
      <c r="RZB495" s="24"/>
      <c r="RZC495" s="24"/>
      <c r="RZD495" s="24"/>
      <c r="RZE495" s="24"/>
      <c r="RZF495" s="24"/>
      <c r="RZG495" s="24"/>
      <c r="RZH495" s="24"/>
      <c r="RZI495" s="24"/>
      <c r="RZJ495" s="24"/>
      <c r="RZN495" s="3"/>
      <c r="RZO495" s="31"/>
      <c r="RZP495" s="5"/>
      <c r="RZQ495" s="9"/>
      <c r="RZT495" s="2"/>
      <c r="RZW495" s="24"/>
      <c r="RZX495" s="24"/>
      <c r="RZY495" s="31"/>
      <c r="RZZ495" s="24"/>
      <c r="SAA495" s="24"/>
      <c r="SAB495" s="24"/>
      <c r="SAC495" s="24"/>
      <c r="SAD495" s="24"/>
      <c r="SAE495" s="24"/>
      <c r="SAF495" s="24"/>
      <c r="SAG495" s="24"/>
      <c r="SAH495" s="24"/>
      <c r="SAI495" s="24"/>
      <c r="SAJ495" s="24"/>
      <c r="SAK495" s="24"/>
      <c r="SAL495" s="24"/>
      <c r="SAM495" s="24"/>
      <c r="SAN495" s="24"/>
      <c r="SAR495" s="3"/>
      <c r="SAS495" s="31"/>
      <c r="SAT495" s="5"/>
      <c r="SAU495" s="9"/>
      <c r="SAX495" s="2"/>
      <c r="SBA495" s="24"/>
      <c r="SBB495" s="24"/>
      <c r="SBC495" s="31"/>
      <c r="SBD495" s="24"/>
      <c r="SBE495" s="24"/>
      <c r="SBF495" s="24"/>
      <c r="SBG495" s="24"/>
      <c r="SBH495" s="24"/>
      <c r="SBI495" s="24"/>
      <c r="SBJ495" s="24"/>
      <c r="SBK495" s="24"/>
      <c r="SBL495" s="24"/>
      <c r="SBM495" s="24"/>
      <c r="SBN495" s="24"/>
      <c r="SBO495" s="24"/>
      <c r="SBP495" s="24"/>
      <c r="SBQ495" s="24"/>
      <c r="SBR495" s="24"/>
      <c r="SBV495" s="3"/>
      <c r="SBW495" s="31"/>
      <c r="SBX495" s="5"/>
      <c r="SBY495" s="9"/>
      <c r="SCB495" s="2"/>
      <c r="SCE495" s="24"/>
      <c r="SCF495" s="24"/>
      <c r="SCG495" s="31"/>
      <c r="SCH495" s="24"/>
      <c r="SCI495" s="24"/>
      <c r="SCJ495" s="24"/>
      <c r="SCK495" s="24"/>
      <c r="SCL495" s="24"/>
      <c r="SCM495" s="24"/>
      <c r="SCN495" s="24"/>
      <c r="SCO495" s="24"/>
      <c r="SCP495" s="24"/>
      <c r="SCQ495" s="24"/>
      <c r="SCR495" s="24"/>
      <c r="SCS495" s="24"/>
      <c r="SCT495" s="24"/>
      <c r="SCU495" s="24"/>
      <c r="SCV495" s="24"/>
      <c r="SCZ495" s="3"/>
      <c r="SDA495" s="31"/>
      <c r="SDB495" s="5"/>
      <c r="SDC495" s="9"/>
      <c r="SDF495" s="2"/>
      <c r="SDI495" s="24"/>
      <c r="SDJ495" s="24"/>
      <c r="SDK495" s="31"/>
      <c r="SDL495" s="24"/>
      <c r="SDM495" s="24"/>
      <c r="SDN495" s="24"/>
      <c r="SDO495" s="24"/>
      <c r="SDP495" s="24"/>
      <c r="SDQ495" s="24"/>
      <c r="SDR495" s="24"/>
      <c r="SDS495" s="24"/>
      <c r="SDT495" s="24"/>
      <c r="SDU495" s="24"/>
      <c r="SDV495" s="24"/>
      <c r="SDW495" s="24"/>
      <c r="SDX495" s="24"/>
      <c r="SDY495" s="24"/>
      <c r="SDZ495" s="24"/>
      <c r="SED495" s="3"/>
      <c r="SEE495" s="31"/>
      <c r="SEF495" s="5"/>
      <c r="SEG495" s="9"/>
      <c r="SEJ495" s="2"/>
      <c r="SEM495" s="24"/>
      <c r="SEN495" s="24"/>
      <c r="SEO495" s="31"/>
      <c r="SEP495" s="24"/>
      <c r="SEQ495" s="24"/>
      <c r="SER495" s="24"/>
      <c r="SES495" s="24"/>
      <c r="SET495" s="24"/>
      <c r="SEU495" s="24"/>
      <c r="SEV495" s="24"/>
      <c r="SEW495" s="24"/>
      <c r="SEX495" s="24"/>
      <c r="SEY495" s="24"/>
      <c r="SEZ495" s="24"/>
      <c r="SFA495" s="24"/>
      <c r="SFB495" s="24"/>
      <c r="SFC495" s="24"/>
      <c r="SFD495" s="24"/>
      <c r="SFH495" s="3"/>
      <c r="SFI495" s="31"/>
      <c r="SFJ495" s="5"/>
      <c r="SFK495" s="9"/>
      <c r="SFN495" s="2"/>
      <c r="SFQ495" s="24"/>
      <c r="SFR495" s="24"/>
      <c r="SFS495" s="31"/>
      <c r="SFT495" s="24"/>
      <c r="SFU495" s="24"/>
      <c r="SFV495" s="24"/>
      <c r="SFW495" s="24"/>
      <c r="SFX495" s="24"/>
      <c r="SFY495" s="24"/>
      <c r="SFZ495" s="24"/>
      <c r="SGA495" s="24"/>
      <c r="SGB495" s="24"/>
      <c r="SGC495" s="24"/>
      <c r="SGD495" s="24"/>
      <c r="SGE495" s="24"/>
      <c r="SGF495" s="24"/>
      <c r="SGG495" s="24"/>
      <c r="SGH495" s="24"/>
      <c r="SGL495" s="3"/>
      <c r="SGM495" s="31"/>
      <c r="SGN495" s="5"/>
      <c r="SGO495" s="9"/>
      <c r="SGR495" s="2"/>
      <c r="SGU495" s="24"/>
      <c r="SGV495" s="24"/>
      <c r="SGW495" s="31"/>
      <c r="SGX495" s="24"/>
      <c r="SGY495" s="24"/>
      <c r="SGZ495" s="24"/>
      <c r="SHA495" s="24"/>
      <c r="SHB495" s="24"/>
      <c r="SHC495" s="24"/>
      <c r="SHD495" s="24"/>
      <c r="SHE495" s="24"/>
      <c r="SHF495" s="24"/>
      <c r="SHG495" s="24"/>
      <c r="SHH495" s="24"/>
      <c r="SHI495" s="24"/>
      <c r="SHJ495" s="24"/>
      <c r="SHK495" s="24"/>
      <c r="SHL495" s="24"/>
      <c r="SHP495" s="3"/>
      <c r="SHQ495" s="31"/>
      <c r="SHR495" s="5"/>
      <c r="SHS495" s="9"/>
      <c r="SHV495" s="2"/>
      <c r="SHY495" s="24"/>
      <c r="SHZ495" s="24"/>
      <c r="SIA495" s="31"/>
      <c r="SIB495" s="24"/>
      <c r="SIC495" s="24"/>
      <c r="SID495" s="24"/>
      <c r="SIE495" s="24"/>
      <c r="SIF495" s="24"/>
      <c r="SIG495" s="24"/>
      <c r="SIH495" s="24"/>
      <c r="SII495" s="24"/>
      <c r="SIJ495" s="24"/>
      <c r="SIK495" s="24"/>
      <c r="SIL495" s="24"/>
      <c r="SIM495" s="24"/>
      <c r="SIN495" s="24"/>
      <c r="SIO495" s="24"/>
      <c r="SIP495" s="24"/>
      <c r="SIT495" s="3"/>
      <c r="SIU495" s="31"/>
      <c r="SIV495" s="5"/>
      <c r="SIW495" s="9"/>
      <c r="SIZ495" s="2"/>
      <c r="SJC495" s="24"/>
      <c r="SJD495" s="24"/>
      <c r="SJE495" s="31"/>
      <c r="SJF495" s="24"/>
      <c r="SJG495" s="24"/>
      <c r="SJH495" s="24"/>
      <c r="SJI495" s="24"/>
      <c r="SJJ495" s="24"/>
      <c r="SJK495" s="24"/>
      <c r="SJL495" s="24"/>
      <c r="SJM495" s="24"/>
      <c r="SJN495" s="24"/>
      <c r="SJO495" s="24"/>
      <c r="SJP495" s="24"/>
      <c r="SJQ495" s="24"/>
      <c r="SJR495" s="24"/>
      <c r="SJS495" s="24"/>
      <c r="SJT495" s="24"/>
      <c r="SJX495" s="3"/>
      <c r="SJY495" s="31"/>
      <c r="SJZ495" s="5"/>
      <c r="SKA495" s="9"/>
      <c r="SKD495" s="2"/>
      <c r="SKG495" s="24"/>
      <c r="SKH495" s="24"/>
      <c r="SKI495" s="31"/>
      <c r="SKJ495" s="24"/>
      <c r="SKK495" s="24"/>
      <c r="SKL495" s="24"/>
      <c r="SKM495" s="24"/>
      <c r="SKN495" s="24"/>
      <c r="SKO495" s="24"/>
      <c r="SKP495" s="24"/>
      <c r="SKQ495" s="24"/>
      <c r="SKR495" s="24"/>
      <c r="SKS495" s="24"/>
      <c r="SKT495" s="24"/>
      <c r="SKU495" s="24"/>
      <c r="SKV495" s="24"/>
      <c r="SKW495" s="24"/>
      <c r="SKX495" s="24"/>
      <c r="SLB495" s="3"/>
      <c r="SLC495" s="31"/>
      <c r="SLD495" s="5"/>
      <c r="SLE495" s="9"/>
      <c r="SLH495" s="2"/>
      <c r="SLK495" s="24"/>
      <c r="SLL495" s="24"/>
      <c r="SLM495" s="31"/>
      <c r="SLN495" s="24"/>
      <c r="SLO495" s="24"/>
      <c r="SLP495" s="24"/>
      <c r="SLQ495" s="24"/>
      <c r="SLR495" s="24"/>
      <c r="SLS495" s="24"/>
      <c r="SLT495" s="24"/>
      <c r="SLU495" s="24"/>
      <c r="SLV495" s="24"/>
      <c r="SLW495" s="24"/>
      <c r="SLX495" s="24"/>
      <c r="SLY495" s="24"/>
      <c r="SLZ495" s="24"/>
      <c r="SMA495" s="24"/>
      <c r="SMB495" s="24"/>
      <c r="SMF495" s="3"/>
      <c r="SMG495" s="31"/>
      <c r="SMH495" s="5"/>
      <c r="SMI495" s="9"/>
      <c r="SML495" s="2"/>
      <c r="SMO495" s="24"/>
      <c r="SMP495" s="24"/>
      <c r="SMQ495" s="31"/>
      <c r="SMR495" s="24"/>
      <c r="SMS495" s="24"/>
      <c r="SMT495" s="24"/>
      <c r="SMU495" s="24"/>
      <c r="SMV495" s="24"/>
      <c r="SMW495" s="24"/>
      <c r="SMX495" s="24"/>
      <c r="SMY495" s="24"/>
      <c r="SMZ495" s="24"/>
      <c r="SNA495" s="24"/>
      <c r="SNB495" s="24"/>
      <c r="SNC495" s="24"/>
      <c r="SND495" s="24"/>
      <c r="SNE495" s="24"/>
      <c r="SNF495" s="24"/>
      <c r="SNJ495" s="3"/>
      <c r="SNK495" s="31"/>
      <c r="SNL495" s="5"/>
      <c r="SNM495" s="9"/>
      <c r="SNP495" s="2"/>
      <c r="SNS495" s="24"/>
      <c r="SNT495" s="24"/>
      <c r="SNU495" s="31"/>
      <c r="SNV495" s="24"/>
      <c r="SNW495" s="24"/>
      <c r="SNX495" s="24"/>
      <c r="SNY495" s="24"/>
      <c r="SNZ495" s="24"/>
      <c r="SOA495" s="24"/>
      <c r="SOB495" s="24"/>
      <c r="SOC495" s="24"/>
      <c r="SOD495" s="24"/>
      <c r="SOE495" s="24"/>
      <c r="SOF495" s="24"/>
      <c r="SOG495" s="24"/>
      <c r="SOH495" s="24"/>
      <c r="SOI495" s="24"/>
      <c r="SOJ495" s="24"/>
      <c r="SON495" s="3"/>
      <c r="SOO495" s="31"/>
      <c r="SOP495" s="5"/>
      <c r="SOQ495" s="9"/>
      <c r="SOT495" s="2"/>
      <c r="SOW495" s="24"/>
      <c r="SOX495" s="24"/>
      <c r="SOY495" s="31"/>
      <c r="SOZ495" s="24"/>
      <c r="SPA495" s="24"/>
      <c r="SPB495" s="24"/>
      <c r="SPC495" s="24"/>
      <c r="SPD495" s="24"/>
      <c r="SPE495" s="24"/>
      <c r="SPF495" s="24"/>
      <c r="SPG495" s="24"/>
      <c r="SPH495" s="24"/>
      <c r="SPI495" s="24"/>
      <c r="SPJ495" s="24"/>
      <c r="SPK495" s="24"/>
      <c r="SPL495" s="24"/>
      <c r="SPM495" s="24"/>
      <c r="SPN495" s="24"/>
      <c r="SPR495" s="3"/>
      <c r="SPS495" s="31"/>
      <c r="SPT495" s="5"/>
      <c r="SPU495" s="9"/>
      <c r="SPX495" s="2"/>
      <c r="SQA495" s="24"/>
      <c r="SQB495" s="24"/>
      <c r="SQC495" s="31"/>
      <c r="SQD495" s="24"/>
      <c r="SQE495" s="24"/>
      <c r="SQF495" s="24"/>
      <c r="SQG495" s="24"/>
      <c r="SQH495" s="24"/>
      <c r="SQI495" s="24"/>
      <c r="SQJ495" s="24"/>
      <c r="SQK495" s="24"/>
      <c r="SQL495" s="24"/>
      <c r="SQM495" s="24"/>
      <c r="SQN495" s="24"/>
      <c r="SQO495" s="24"/>
      <c r="SQP495" s="24"/>
      <c r="SQQ495" s="24"/>
      <c r="SQR495" s="24"/>
      <c r="SQV495" s="3"/>
      <c r="SQW495" s="31"/>
      <c r="SQX495" s="5"/>
      <c r="SQY495" s="9"/>
      <c r="SRB495" s="2"/>
      <c r="SRE495" s="24"/>
      <c r="SRF495" s="24"/>
      <c r="SRG495" s="31"/>
      <c r="SRH495" s="24"/>
      <c r="SRI495" s="24"/>
      <c r="SRJ495" s="24"/>
      <c r="SRK495" s="24"/>
      <c r="SRL495" s="24"/>
      <c r="SRM495" s="24"/>
      <c r="SRN495" s="24"/>
      <c r="SRO495" s="24"/>
      <c r="SRP495" s="24"/>
      <c r="SRQ495" s="24"/>
      <c r="SRR495" s="24"/>
      <c r="SRS495" s="24"/>
      <c r="SRT495" s="24"/>
      <c r="SRU495" s="24"/>
      <c r="SRV495" s="24"/>
      <c r="SRZ495" s="3"/>
      <c r="SSA495" s="31"/>
      <c r="SSB495" s="5"/>
      <c r="SSC495" s="9"/>
      <c r="SSF495" s="2"/>
      <c r="SSI495" s="24"/>
      <c r="SSJ495" s="24"/>
      <c r="SSK495" s="31"/>
      <c r="SSL495" s="24"/>
      <c r="SSM495" s="24"/>
      <c r="SSN495" s="24"/>
      <c r="SSO495" s="24"/>
      <c r="SSP495" s="24"/>
      <c r="SSQ495" s="24"/>
      <c r="SSR495" s="24"/>
      <c r="SSS495" s="24"/>
      <c r="SST495" s="24"/>
      <c r="SSU495" s="24"/>
      <c r="SSV495" s="24"/>
      <c r="SSW495" s="24"/>
      <c r="SSX495" s="24"/>
      <c r="SSY495" s="24"/>
      <c r="SSZ495" s="24"/>
      <c r="STD495" s="3"/>
      <c r="STE495" s="31"/>
      <c r="STF495" s="5"/>
      <c r="STG495" s="9"/>
      <c r="STJ495" s="2"/>
      <c r="STM495" s="24"/>
      <c r="STN495" s="24"/>
      <c r="STO495" s="31"/>
      <c r="STP495" s="24"/>
      <c r="STQ495" s="24"/>
      <c r="STR495" s="24"/>
      <c r="STS495" s="24"/>
      <c r="STT495" s="24"/>
      <c r="STU495" s="24"/>
      <c r="STV495" s="24"/>
      <c r="STW495" s="24"/>
      <c r="STX495" s="24"/>
      <c r="STY495" s="24"/>
      <c r="STZ495" s="24"/>
      <c r="SUA495" s="24"/>
      <c r="SUB495" s="24"/>
      <c r="SUC495" s="24"/>
      <c r="SUD495" s="24"/>
      <c r="SUH495" s="3"/>
      <c r="SUI495" s="31"/>
      <c r="SUJ495" s="5"/>
      <c r="SUK495" s="9"/>
      <c r="SUN495" s="2"/>
      <c r="SUQ495" s="24"/>
      <c r="SUR495" s="24"/>
      <c r="SUS495" s="31"/>
      <c r="SUT495" s="24"/>
      <c r="SUU495" s="24"/>
      <c r="SUV495" s="24"/>
      <c r="SUW495" s="24"/>
      <c r="SUX495" s="24"/>
      <c r="SUY495" s="24"/>
      <c r="SUZ495" s="24"/>
      <c r="SVA495" s="24"/>
      <c r="SVB495" s="24"/>
      <c r="SVC495" s="24"/>
      <c r="SVD495" s="24"/>
      <c r="SVE495" s="24"/>
      <c r="SVF495" s="24"/>
      <c r="SVG495" s="24"/>
      <c r="SVH495" s="24"/>
      <c r="SVL495" s="3"/>
      <c r="SVM495" s="31"/>
      <c r="SVN495" s="5"/>
      <c r="SVO495" s="9"/>
      <c r="SVR495" s="2"/>
      <c r="SVU495" s="24"/>
      <c r="SVV495" s="24"/>
      <c r="SVW495" s="31"/>
      <c r="SVX495" s="24"/>
      <c r="SVY495" s="24"/>
      <c r="SVZ495" s="24"/>
      <c r="SWA495" s="24"/>
      <c r="SWB495" s="24"/>
      <c r="SWC495" s="24"/>
      <c r="SWD495" s="24"/>
      <c r="SWE495" s="24"/>
      <c r="SWF495" s="24"/>
      <c r="SWG495" s="24"/>
      <c r="SWH495" s="24"/>
      <c r="SWI495" s="24"/>
      <c r="SWJ495" s="24"/>
      <c r="SWK495" s="24"/>
      <c r="SWL495" s="24"/>
      <c r="SWP495" s="3"/>
      <c r="SWQ495" s="31"/>
      <c r="SWR495" s="5"/>
      <c r="SWS495" s="9"/>
      <c r="SWV495" s="2"/>
      <c r="SWY495" s="24"/>
      <c r="SWZ495" s="24"/>
      <c r="SXA495" s="31"/>
      <c r="SXB495" s="24"/>
      <c r="SXC495" s="24"/>
      <c r="SXD495" s="24"/>
      <c r="SXE495" s="24"/>
      <c r="SXF495" s="24"/>
      <c r="SXG495" s="24"/>
      <c r="SXH495" s="24"/>
      <c r="SXI495" s="24"/>
      <c r="SXJ495" s="24"/>
      <c r="SXK495" s="24"/>
      <c r="SXL495" s="24"/>
      <c r="SXM495" s="24"/>
      <c r="SXN495" s="24"/>
      <c r="SXO495" s="24"/>
      <c r="SXP495" s="24"/>
      <c r="SXT495" s="3"/>
      <c r="SXU495" s="31"/>
      <c r="SXV495" s="5"/>
      <c r="SXW495" s="9"/>
      <c r="SXZ495" s="2"/>
      <c r="SYC495" s="24"/>
      <c r="SYD495" s="24"/>
      <c r="SYE495" s="31"/>
      <c r="SYF495" s="24"/>
      <c r="SYG495" s="24"/>
      <c r="SYH495" s="24"/>
      <c r="SYI495" s="24"/>
      <c r="SYJ495" s="24"/>
      <c r="SYK495" s="24"/>
      <c r="SYL495" s="24"/>
      <c r="SYM495" s="24"/>
      <c r="SYN495" s="24"/>
      <c r="SYO495" s="24"/>
      <c r="SYP495" s="24"/>
      <c r="SYQ495" s="24"/>
      <c r="SYR495" s="24"/>
      <c r="SYS495" s="24"/>
      <c r="SYT495" s="24"/>
      <c r="SYX495" s="3"/>
      <c r="SYY495" s="31"/>
      <c r="SYZ495" s="5"/>
      <c r="SZA495" s="9"/>
      <c r="SZD495" s="2"/>
      <c r="SZG495" s="24"/>
      <c r="SZH495" s="24"/>
      <c r="SZI495" s="31"/>
      <c r="SZJ495" s="24"/>
      <c r="SZK495" s="24"/>
      <c r="SZL495" s="24"/>
      <c r="SZM495" s="24"/>
      <c r="SZN495" s="24"/>
      <c r="SZO495" s="24"/>
      <c r="SZP495" s="24"/>
      <c r="SZQ495" s="24"/>
      <c r="SZR495" s="24"/>
      <c r="SZS495" s="24"/>
      <c r="SZT495" s="24"/>
      <c r="SZU495" s="24"/>
      <c r="SZV495" s="24"/>
      <c r="SZW495" s="24"/>
      <c r="SZX495" s="24"/>
      <c r="TAB495" s="3"/>
      <c r="TAC495" s="31"/>
      <c r="TAD495" s="5"/>
      <c r="TAE495" s="9"/>
      <c r="TAH495" s="2"/>
      <c r="TAK495" s="24"/>
      <c r="TAL495" s="24"/>
      <c r="TAM495" s="31"/>
      <c r="TAN495" s="24"/>
      <c r="TAO495" s="24"/>
      <c r="TAP495" s="24"/>
      <c r="TAQ495" s="24"/>
      <c r="TAR495" s="24"/>
      <c r="TAS495" s="24"/>
      <c r="TAT495" s="24"/>
      <c r="TAU495" s="24"/>
      <c r="TAV495" s="24"/>
      <c r="TAW495" s="24"/>
      <c r="TAX495" s="24"/>
      <c r="TAY495" s="24"/>
      <c r="TAZ495" s="24"/>
      <c r="TBA495" s="24"/>
      <c r="TBB495" s="24"/>
      <c r="TBF495" s="3"/>
      <c r="TBG495" s="31"/>
      <c r="TBH495" s="5"/>
      <c r="TBI495" s="9"/>
      <c r="TBL495" s="2"/>
      <c r="TBO495" s="24"/>
      <c r="TBP495" s="24"/>
      <c r="TBQ495" s="31"/>
      <c r="TBR495" s="24"/>
      <c r="TBS495" s="24"/>
      <c r="TBT495" s="24"/>
      <c r="TBU495" s="24"/>
      <c r="TBV495" s="24"/>
      <c r="TBW495" s="24"/>
      <c r="TBX495" s="24"/>
      <c r="TBY495" s="24"/>
      <c r="TBZ495" s="24"/>
      <c r="TCA495" s="24"/>
      <c r="TCB495" s="24"/>
      <c r="TCC495" s="24"/>
      <c r="TCD495" s="24"/>
      <c r="TCE495" s="24"/>
      <c r="TCF495" s="24"/>
      <c r="TCJ495" s="3"/>
      <c r="TCK495" s="31"/>
      <c r="TCL495" s="5"/>
      <c r="TCM495" s="9"/>
      <c r="TCP495" s="2"/>
      <c r="TCS495" s="24"/>
      <c r="TCT495" s="24"/>
      <c r="TCU495" s="31"/>
      <c r="TCV495" s="24"/>
      <c r="TCW495" s="24"/>
      <c r="TCX495" s="24"/>
      <c r="TCY495" s="24"/>
      <c r="TCZ495" s="24"/>
      <c r="TDA495" s="24"/>
      <c r="TDB495" s="24"/>
      <c r="TDC495" s="24"/>
      <c r="TDD495" s="24"/>
      <c r="TDE495" s="24"/>
      <c r="TDF495" s="24"/>
      <c r="TDG495" s="24"/>
      <c r="TDH495" s="24"/>
      <c r="TDI495" s="24"/>
      <c r="TDJ495" s="24"/>
      <c r="TDN495" s="3"/>
      <c r="TDO495" s="31"/>
      <c r="TDP495" s="5"/>
      <c r="TDQ495" s="9"/>
      <c r="TDT495" s="2"/>
      <c r="TDW495" s="24"/>
      <c r="TDX495" s="24"/>
      <c r="TDY495" s="31"/>
      <c r="TDZ495" s="24"/>
      <c r="TEA495" s="24"/>
      <c r="TEB495" s="24"/>
      <c r="TEC495" s="24"/>
      <c r="TED495" s="24"/>
      <c r="TEE495" s="24"/>
      <c r="TEF495" s="24"/>
      <c r="TEG495" s="24"/>
      <c r="TEH495" s="24"/>
      <c r="TEI495" s="24"/>
      <c r="TEJ495" s="24"/>
      <c r="TEK495" s="24"/>
      <c r="TEL495" s="24"/>
      <c r="TEM495" s="24"/>
      <c r="TEN495" s="24"/>
      <c r="TER495" s="3"/>
      <c r="TES495" s="31"/>
      <c r="TET495" s="5"/>
      <c r="TEU495" s="9"/>
      <c r="TEX495" s="2"/>
      <c r="TFA495" s="24"/>
      <c r="TFB495" s="24"/>
      <c r="TFC495" s="31"/>
      <c r="TFD495" s="24"/>
      <c r="TFE495" s="24"/>
      <c r="TFF495" s="24"/>
      <c r="TFG495" s="24"/>
      <c r="TFH495" s="24"/>
      <c r="TFI495" s="24"/>
      <c r="TFJ495" s="24"/>
      <c r="TFK495" s="24"/>
      <c r="TFL495" s="24"/>
      <c r="TFM495" s="24"/>
      <c r="TFN495" s="24"/>
      <c r="TFO495" s="24"/>
      <c r="TFP495" s="24"/>
      <c r="TFQ495" s="24"/>
      <c r="TFR495" s="24"/>
      <c r="TFV495" s="3"/>
      <c r="TFW495" s="31"/>
      <c r="TFX495" s="5"/>
      <c r="TFY495" s="9"/>
      <c r="TGB495" s="2"/>
      <c r="TGE495" s="24"/>
      <c r="TGF495" s="24"/>
      <c r="TGG495" s="31"/>
      <c r="TGH495" s="24"/>
      <c r="TGI495" s="24"/>
      <c r="TGJ495" s="24"/>
      <c r="TGK495" s="24"/>
      <c r="TGL495" s="24"/>
      <c r="TGM495" s="24"/>
      <c r="TGN495" s="24"/>
      <c r="TGO495" s="24"/>
      <c r="TGP495" s="24"/>
      <c r="TGQ495" s="24"/>
      <c r="TGR495" s="24"/>
      <c r="TGS495" s="24"/>
      <c r="TGT495" s="24"/>
      <c r="TGU495" s="24"/>
      <c r="TGV495" s="24"/>
      <c r="TGZ495" s="3"/>
      <c r="THA495" s="31"/>
      <c r="THB495" s="5"/>
      <c r="THC495" s="9"/>
      <c r="THF495" s="2"/>
      <c r="THI495" s="24"/>
      <c r="THJ495" s="24"/>
      <c r="THK495" s="31"/>
      <c r="THL495" s="24"/>
      <c r="THM495" s="24"/>
      <c r="THN495" s="24"/>
      <c r="THO495" s="24"/>
      <c r="THP495" s="24"/>
      <c r="THQ495" s="24"/>
      <c r="THR495" s="24"/>
      <c r="THS495" s="24"/>
      <c r="THT495" s="24"/>
      <c r="THU495" s="24"/>
      <c r="THV495" s="24"/>
      <c r="THW495" s="24"/>
      <c r="THX495" s="24"/>
      <c r="THY495" s="24"/>
      <c r="THZ495" s="24"/>
      <c r="TID495" s="3"/>
      <c r="TIE495" s="31"/>
      <c r="TIF495" s="5"/>
      <c r="TIG495" s="9"/>
      <c r="TIJ495" s="2"/>
      <c r="TIM495" s="24"/>
      <c r="TIN495" s="24"/>
      <c r="TIO495" s="31"/>
      <c r="TIP495" s="24"/>
      <c r="TIQ495" s="24"/>
      <c r="TIR495" s="24"/>
      <c r="TIS495" s="24"/>
      <c r="TIT495" s="24"/>
      <c r="TIU495" s="24"/>
      <c r="TIV495" s="24"/>
      <c r="TIW495" s="24"/>
      <c r="TIX495" s="24"/>
      <c r="TIY495" s="24"/>
      <c r="TIZ495" s="24"/>
      <c r="TJA495" s="24"/>
      <c r="TJB495" s="24"/>
      <c r="TJC495" s="24"/>
      <c r="TJD495" s="24"/>
      <c r="TJH495" s="3"/>
      <c r="TJI495" s="31"/>
      <c r="TJJ495" s="5"/>
      <c r="TJK495" s="9"/>
      <c r="TJN495" s="2"/>
      <c r="TJQ495" s="24"/>
      <c r="TJR495" s="24"/>
      <c r="TJS495" s="31"/>
      <c r="TJT495" s="24"/>
      <c r="TJU495" s="24"/>
      <c r="TJV495" s="24"/>
      <c r="TJW495" s="24"/>
      <c r="TJX495" s="24"/>
      <c r="TJY495" s="24"/>
      <c r="TJZ495" s="24"/>
      <c r="TKA495" s="24"/>
      <c r="TKB495" s="24"/>
      <c r="TKC495" s="24"/>
      <c r="TKD495" s="24"/>
      <c r="TKE495" s="24"/>
      <c r="TKF495" s="24"/>
      <c r="TKG495" s="24"/>
      <c r="TKH495" s="24"/>
      <c r="TKL495" s="3"/>
      <c r="TKM495" s="31"/>
      <c r="TKN495" s="5"/>
      <c r="TKO495" s="9"/>
      <c r="TKR495" s="2"/>
      <c r="TKU495" s="24"/>
      <c r="TKV495" s="24"/>
      <c r="TKW495" s="31"/>
      <c r="TKX495" s="24"/>
      <c r="TKY495" s="24"/>
      <c r="TKZ495" s="24"/>
      <c r="TLA495" s="24"/>
      <c r="TLB495" s="24"/>
      <c r="TLC495" s="24"/>
      <c r="TLD495" s="24"/>
      <c r="TLE495" s="24"/>
      <c r="TLF495" s="24"/>
      <c r="TLG495" s="24"/>
      <c r="TLH495" s="24"/>
      <c r="TLI495" s="24"/>
      <c r="TLJ495" s="24"/>
      <c r="TLK495" s="24"/>
      <c r="TLL495" s="24"/>
      <c r="TLP495" s="3"/>
      <c r="TLQ495" s="31"/>
      <c r="TLR495" s="5"/>
      <c r="TLS495" s="9"/>
      <c r="TLV495" s="2"/>
      <c r="TLY495" s="24"/>
      <c r="TLZ495" s="24"/>
      <c r="TMA495" s="31"/>
      <c r="TMB495" s="24"/>
      <c r="TMC495" s="24"/>
      <c r="TMD495" s="24"/>
      <c r="TME495" s="24"/>
      <c r="TMF495" s="24"/>
      <c r="TMG495" s="24"/>
      <c r="TMH495" s="24"/>
      <c r="TMI495" s="24"/>
      <c r="TMJ495" s="24"/>
      <c r="TMK495" s="24"/>
      <c r="TML495" s="24"/>
      <c r="TMM495" s="24"/>
      <c r="TMN495" s="24"/>
      <c r="TMO495" s="24"/>
      <c r="TMP495" s="24"/>
      <c r="TMT495" s="3"/>
      <c r="TMU495" s="31"/>
      <c r="TMV495" s="5"/>
      <c r="TMW495" s="9"/>
      <c r="TMZ495" s="2"/>
      <c r="TNC495" s="24"/>
      <c r="TND495" s="24"/>
      <c r="TNE495" s="31"/>
      <c r="TNF495" s="24"/>
      <c r="TNG495" s="24"/>
      <c r="TNH495" s="24"/>
      <c r="TNI495" s="24"/>
      <c r="TNJ495" s="24"/>
      <c r="TNK495" s="24"/>
      <c r="TNL495" s="24"/>
      <c r="TNM495" s="24"/>
      <c r="TNN495" s="24"/>
      <c r="TNO495" s="24"/>
      <c r="TNP495" s="24"/>
      <c r="TNQ495" s="24"/>
      <c r="TNR495" s="24"/>
      <c r="TNS495" s="24"/>
      <c r="TNT495" s="24"/>
      <c r="TNX495" s="3"/>
      <c r="TNY495" s="31"/>
      <c r="TNZ495" s="5"/>
      <c r="TOA495" s="9"/>
      <c r="TOD495" s="2"/>
      <c r="TOG495" s="24"/>
      <c r="TOH495" s="24"/>
      <c r="TOI495" s="31"/>
      <c r="TOJ495" s="24"/>
      <c r="TOK495" s="24"/>
      <c r="TOL495" s="24"/>
      <c r="TOM495" s="24"/>
      <c r="TON495" s="24"/>
      <c r="TOO495" s="24"/>
      <c r="TOP495" s="24"/>
      <c r="TOQ495" s="24"/>
      <c r="TOR495" s="24"/>
      <c r="TOS495" s="24"/>
      <c r="TOT495" s="24"/>
      <c r="TOU495" s="24"/>
      <c r="TOV495" s="24"/>
      <c r="TOW495" s="24"/>
      <c r="TOX495" s="24"/>
      <c r="TPB495" s="3"/>
      <c r="TPC495" s="31"/>
      <c r="TPD495" s="5"/>
      <c r="TPE495" s="9"/>
      <c r="TPH495" s="2"/>
      <c r="TPK495" s="24"/>
      <c r="TPL495" s="24"/>
      <c r="TPM495" s="31"/>
      <c r="TPN495" s="24"/>
      <c r="TPO495" s="24"/>
      <c r="TPP495" s="24"/>
      <c r="TPQ495" s="24"/>
      <c r="TPR495" s="24"/>
      <c r="TPS495" s="24"/>
      <c r="TPT495" s="24"/>
      <c r="TPU495" s="24"/>
      <c r="TPV495" s="24"/>
      <c r="TPW495" s="24"/>
      <c r="TPX495" s="24"/>
      <c r="TPY495" s="24"/>
      <c r="TPZ495" s="24"/>
      <c r="TQA495" s="24"/>
      <c r="TQB495" s="24"/>
      <c r="TQF495" s="3"/>
      <c r="TQG495" s="31"/>
      <c r="TQH495" s="5"/>
      <c r="TQI495" s="9"/>
      <c r="TQL495" s="2"/>
      <c r="TQO495" s="24"/>
      <c r="TQP495" s="24"/>
      <c r="TQQ495" s="31"/>
      <c r="TQR495" s="24"/>
      <c r="TQS495" s="24"/>
      <c r="TQT495" s="24"/>
      <c r="TQU495" s="24"/>
      <c r="TQV495" s="24"/>
      <c r="TQW495" s="24"/>
      <c r="TQX495" s="24"/>
      <c r="TQY495" s="24"/>
      <c r="TQZ495" s="24"/>
      <c r="TRA495" s="24"/>
      <c r="TRB495" s="24"/>
      <c r="TRC495" s="24"/>
      <c r="TRD495" s="24"/>
      <c r="TRE495" s="24"/>
      <c r="TRF495" s="24"/>
      <c r="TRJ495" s="3"/>
      <c r="TRK495" s="31"/>
      <c r="TRL495" s="5"/>
      <c r="TRM495" s="9"/>
      <c r="TRP495" s="2"/>
      <c r="TRS495" s="24"/>
      <c r="TRT495" s="24"/>
      <c r="TRU495" s="31"/>
      <c r="TRV495" s="24"/>
      <c r="TRW495" s="24"/>
      <c r="TRX495" s="24"/>
      <c r="TRY495" s="24"/>
      <c r="TRZ495" s="24"/>
      <c r="TSA495" s="24"/>
      <c r="TSB495" s="24"/>
      <c r="TSC495" s="24"/>
      <c r="TSD495" s="24"/>
      <c r="TSE495" s="24"/>
      <c r="TSF495" s="24"/>
      <c r="TSG495" s="24"/>
      <c r="TSH495" s="24"/>
      <c r="TSI495" s="24"/>
      <c r="TSJ495" s="24"/>
      <c r="TSN495" s="3"/>
      <c r="TSO495" s="31"/>
      <c r="TSP495" s="5"/>
      <c r="TSQ495" s="9"/>
      <c r="TST495" s="2"/>
      <c r="TSW495" s="24"/>
      <c r="TSX495" s="24"/>
      <c r="TSY495" s="31"/>
      <c r="TSZ495" s="24"/>
      <c r="TTA495" s="24"/>
      <c r="TTB495" s="24"/>
      <c r="TTC495" s="24"/>
      <c r="TTD495" s="24"/>
      <c r="TTE495" s="24"/>
      <c r="TTF495" s="24"/>
      <c r="TTG495" s="24"/>
      <c r="TTH495" s="24"/>
      <c r="TTI495" s="24"/>
      <c r="TTJ495" s="24"/>
      <c r="TTK495" s="24"/>
      <c r="TTL495" s="24"/>
      <c r="TTM495" s="24"/>
      <c r="TTN495" s="24"/>
      <c r="TTR495" s="3"/>
      <c r="TTS495" s="31"/>
      <c r="TTT495" s="5"/>
      <c r="TTU495" s="9"/>
      <c r="TTX495" s="2"/>
      <c r="TUA495" s="24"/>
      <c r="TUB495" s="24"/>
      <c r="TUC495" s="31"/>
      <c r="TUD495" s="24"/>
      <c r="TUE495" s="24"/>
      <c r="TUF495" s="24"/>
      <c r="TUG495" s="24"/>
      <c r="TUH495" s="24"/>
      <c r="TUI495" s="24"/>
      <c r="TUJ495" s="24"/>
      <c r="TUK495" s="24"/>
      <c r="TUL495" s="24"/>
      <c r="TUM495" s="24"/>
      <c r="TUN495" s="24"/>
      <c r="TUO495" s="24"/>
      <c r="TUP495" s="24"/>
      <c r="TUQ495" s="24"/>
      <c r="TUR495" s="24"/>
      <c r="TUV495" s="3"/>
      <c r="TUW495" s="31"/>
      <c r="TUX495" s="5"/>
      <c r="TUY495" s="9"/>
      <c r="TVB495" s="2"/>
      <c r="TVE495" s="24"/>
      <c r="TVF495" s="24"/>
      <c r="TVG495" s="31"/>
      <c r="TVH495" s="24"/>
      <c r="TVI495" s="24"/>
      <c r="TVJ495" s="24"/>
      <c r="TVK495" s="24"/>
      <c r="TVL495" s="24"/>
      <c r="TVM495" s="24"/>
      <c r="TVN495" s="24"/>
      <c r="TVO495" s="24"/>
      <c r="TVP495" s="24"/>
      <c r="TVQ495" s="24"/>
      <c r="TVR495" s="24"/>
      <c r="TVS495" s="24"/>
      <c r="TVT495" s="24"/>
      <c r="TVU495" s="24"/>
      <c r="TVV495" s="24"/>
      <c r="TVZ495" s="3"/>
      <c r="TWA495" s="31"/>
      <c r="TWB495" s="5"/>
      <c r="TWC495" s="9"/>
      <c r="TWF495" s="2"/>
      <c r="TWI495" s="24"/>
      <c r="TWJ495" s="24"/>
      <c r="TWK495" s="31"/>
      <c r="TWL495" s="24"/>
      <c r="TWM495" s="24"/>
      <c r="TWN495" s="24"/>
      <c r="TWO495" s="24"/>
      <c r="TWP495" s="24"/>
      <c r="TWQ495" s="24"/>
      <c r="TWR495" s="24"/>
      <c r="TWS495" s="24"/>
      <c r="TWT495" s="24"/>
      <c r="TWU495" s="24"/>
      <c r="TWV495" s="24"/>
      <c r="TWW495" s="24"/>
      <c r="TWX495" s="24"/>
      <c r="TWY495" s="24"/>
      <c r="TWZ495" s="24"/>
      <c r="TXD495" s="3"/>
      <c r="TXE495" s="31"/>
      <c r="TXF495" s="5"/>
      <c r="TXG495" s="9"/>
      <c r="TXJ495" s="2"/>
      <c r="TXM495" s="24"/>
      <c r="TXN495" s="24"/>
      <c r="TXO495" s="31"/>
      <c r="TXP495" s="24"/>
      <c r="TXQ495" s="24"/>
      <c r="TXR495" s="24"/>
      <c r="TXS495" s="24"/>
      <c r="TXT495" s="24"/>
      <c r="TXU495" s="24"/>
      <c r="TXV495" s="24"/>
      <c r="TXW495" s="24"/>
      <c r="TXX495" s="24"/>
      <c r="TXY495" s="24"/>
      <c r="TXZ495" s="24"/>
      <c r="TYA495" s="24"/>
      <c r="TYB495" s="24"/>
      <c r="TYC495" s="24"/>
      <c r="TYD495" s="24"/>
      <c r="TYH495" s="3"/>
      <c r="TYI495" s="31"/>
      <c r="TYJ495" s="5"/>
      <c r="TYK495" s="9"/>
      <c r="TYN495" s="2"/>
      <c r="TYQ495" s="24"/>
      <c r="TYR495" s="24"/>
      <c r="TYS495" s="31"/>
      <c r="TYT495" s="24"/>
      <c r="TYU495" s="24"/>
      <c r="TYV495" s="24"/>
      <c r="TYW495" s="24"/>
      <c r="TYX495" s="24"/>
      <c r="TYY495" s="24"/>
      <c r="TYZ495" s="24"/>
      <c r="TZA495" s="24"/>
      <c r="TZB495" s="24"/>
      <c r="TZC495" s="24"/>
      <c r="TZD495" s="24"/>
      <c r="TZE495" s="24"/>
      <c r="TZF495" s="24"/>
      <c r="TZG495" s="24"/>
      <c r="TZH495" s="24"/>
      <c r="TZL495" s="3"/>
      <c r="TZM495" s="31"/>
      <c r="TZN495" s="5"/>
      <c r="TZO495" s="9"/>
      <c r="TZR495" s="2"/>
      <c r="TZU495" s="24"/>
      <c r="TZV495" s="24"/>
      <c r="TZW495" s="31"/>
      <c r="TZX495" s="24"/>
      <c r="TZY495" s="24"/>
      <c r="TZZ495" s="24"/>
      <c r="UAA495" s="24"/>
      <c r="UAB495" s="24"/>
      <c r="UAC495" s="24"/>
      <c r="UAD495" s="24"/>
      <c r="UAE495" s="24"/>
      <c r="UAF495" s="24"/>
      <c r="UAG495" s="24"/>
      <c r="UAH495" s="24"/>
      <c r="UAI495" s="24"/>
      <c r="UAJ495" s="24"/>
      <c r="UAK495" s="24"/>
      <c r="UAL495" s="24"/>
      <c r="UAP495" s="3"/>
      <c r="UAQ495" s="31"/>
      <c r="UAR495" s="5"/>
      <c r="UAS495" s="9"/>
      <c r="UAV495" s="2"/>
      <c r="UAY495" s="24"/>
      <c r="UAZ495" s="24"/>
      <c r="UBA495" s="31"/>
      <c r="UBB495" s="24"/>
      <c r="UBC495" s="24"/>
      <c r="UBD495" s="24"/>
      <c r="UBE495" s="24"/>
      <c r="UBF495" s="24"/>
      <c r="UBG495" s="24"/>
      <c r="UBH495" s="24"/>
      <c r="UBI495" s="24"/>
      <c r="UBJ495" s="24"/>
      <c r="UBK495" s="24"/>
      <c r="UBL495" s="24"/>
      <c r="UBM495" s="24"/>
      <c r="UBN495" s="24"/>
      <c r="UBO495" s="24"/>
      <c r="UBP495" s="24"/>
      <c r="UBT495" s="3"/>
      <c r="UBU495" s="31"/>
      <c r="UBV495" s="5"/>
      <c r="UBW495" s="9"/>
      <c r="UBZ495" s="2"/>
      <c r="UCC495" s="24"/>
      <c r="UCD495" s="24"/>
      <c r="UCE495" s="31"/>
      <c r="UCF495" s="24"/>
      <c r="UCG495" s="24"/>
      <c r="UCH495" s="24"/>
      <c r="UCI495" s="24"/>
      <c r="UCJ495" s="24"/>
      <c r="UCK495" s="24"/>
      <c r="UCL495" s="24"/>
      <c r="UCM495" s="24"/>
      <c r="UCN495" s="24"/>
      <c r="UCO495" s="24"/>
      <c r="UCP495" s="24"/>
      <c r="UCQ495" s="24"/>
      <c r="UCR495" s="24"/>
      <c r="UCS495" s="24"/>
      <c r="UCT495" s="24"/>
      <c r="UCX495" s="3"/>
      <c r="UCY495" s="31"/>
      <c r="UCZ495" s="5"/>
      <c r="UDA495" s="9"/>
      <c r="UDD495" s="2"/>
      <c r="UDG495" s="24"/>
      <c r="UDH495" s="24"/>
      <c r="UDI495" s="31"/>
      <c r="UDJ495" s="24"/>
      <c r="UDK495" s="24"/>
      <c r="UDL495" s="24"/>
      <c r="UDM495" s="24"/>
      <c r="UDN495" s="24"/>
      <c r="UDO495" s="24"/>
      <c r="UDP495" s="24"/>
      <c r="UDQ495" s="24"/>
      <c r="UDR495" s="24"/>
      <c r="UDS495" s="24"/>
      <c r="UDT495" s="24"/>
      <c r="UDU495" s="24"/>
      <c r="UDV495" s="24"/>
      <c r="UDW495" s="24"/>
      <c r="UDX495" s="24"/>
      <c r="UEB495" s="3"/>
      <c r="UEC495" s="31"/>
      <c r="UED495" s="5"/>
      <c r="UEE495" s="9"/>
      <c r="UEH495" s="2"/>
      <c r="UEK495" s="24"/>
      <c r="UEL495" s="24"/>
      <c r="UEM495" s="31"/>
      <c r="UEN495" s="24"/>
      <c r="UEO495" s="24"/>
      <c r="UEP495" s="24"/>
      <c r="UEQ495" s="24"/>
      <c r="UER495" s="24"/>
      <c r="UES495" s="24"/>
      <c r="UET495" s="24"/>
      <c r="UEU495" s="24"/>
      <c r="UEV495" s="24"/>
      <c r="UEW495" s="24"/>
      <c r="UEX495" s="24"/>
      <c r="UEY495" s="24"/>
      <c r="UEZ495" s="24"/>
      <c r="UFA495" s="24"/>
      <c r="UFB495" s="24"/>
      <c r="UFF495" s="3"/>
      <c r="UFG495" s="31"/>
      <c r="UFH495" s="5"/>
      <c r="UFI495" s="9"/>
      <c r="UFL495" s="2"/>
      <c r="UFO495" s="24"/>
      <c r="UFP495" s="24"/>
      <c r="UFQ495" s="31"/>
      <c r="UFR495" s="24"/>
      <c r="UFS495" s="24"/>
      <c r="UFT495" s="24"/>
      <c r="UFU495" s="24"/>
      <c r="UFV495" s="24"/>
      <c r="UFW495" s="24"/>
      <c r="UFX495" s="24"/>
      <c r="UFY495" s="24"/>
      <c r="UFZ495" s="24"/>
      <c r="UGA495" s="24"/>
      <c r="UGB495" s="24"/>
      <c r="UGC495" s="24"/>
      <c r="UGD495" s="24"/>
      <c r="UGE495" s="24"/>
      <c r="UGF495" s="24"/>
      <c r="UGJ495" s="3"/>
      <c r="UGK495" s="31"/>
      <c r="UGL495" s="5"/>
      <c r="UGM495" s="9"/>
      <c r="UGP495" s="2"/>
      <c r="UGS495" s="24"/>
      <c r="UGT495" s="24"/>
      <c r="UGU495" s="31"/>
      <c r="UGV495" s="24"/>
      <c r="UGW495" s="24"/>
      <c r="UGX495" s="24"/>
      <c r="UGY495" s="24"/>
      <c r="UGZ495" s="24"/>
      <c r="UHA495" s="24"/>
      <c r="UHB495" s="24"/>
      <c r="UHC495" s="24"/>
      <c r="UHD495" s="24"/>
      <c r="UHE495" s="24"/>
      <c r="UHF495" s="24"/>
      <c r="UHG495" s="24"/>
      <c r="UHH495" s="24"/>
      <c r="UHI495" s="24"/>
      <c r="UHJ495" s="24"/>
      <c r="UHN495" s="3"/>
      <c r="UHO495" s="31"/>
      <c r="UHP495" s="5"/>
      <c r="UHQ495" s="9"/>
      <c r="UHT495" s="2"/>
      <c r="UHW495" s="24"/>
      <c r="UHX495" s="24"/>
      <c r="UHY495" s="31"/>
      <c r="UHZ495" s="24"/>
      <c r="UIA495" s="24"/>
      <c r="UIB495" s="24"/>
      <c r="UIC495" s="24"/>
      <c r="UID495" s="24"/>
      <c r="UIE495" s="24"/>
      <c r="UIF495" s="24"/>
      <c r="UIG495" s="24"/>
      <c r="UIH495" s="24"/>
      <c r="UII495" s="24"/>
      <c r="UIJ495" s="24"/>
      <c r="UIK495" s="24"/>
      <c r="UIL495" s="24"/>
      <c r="UIM495" s="24"/>
      <c r="UIN495" s="24"/>
      <c r="UIR495" s="3"/>
      <c r="UIS495" s="31"/>
      <c r="UIT495" s="5"/>
      <c r="UIU495" s="9"/>
      <c r="UIX495" s="2"/>
      <c r="UJA495" s="24"/>
      <c r="UJB495" s="24"/>
      <c r="UJC495" s="31"/>
      <c r="UJD495" s="24"/>
      <c r="UJE495" s="24"/>
      <c r="UJF495" s="24"/>
      <c r="UJG495" s="24"/>
      <c r="UJH495" s="24"/>
      <c r="UJI495" s="24"/>
      <c r="UJJ495" s="24"/>
      <c r="UJK495" s="24"/>
      <c r="UJL495" s="24"/>
      <c r="UJM495" s="24"/>
      <c r="UJN495" s="24"/>
      <c r="UJO495" s="24"/>
      <c r="UJP495" s="24"/>
      <c r="UJQ495" s="24"/>
      <c r="UJR495" s="24"/>
      <c r="UJV495" s="3"/>
      <c r="UJW495" s="31"/>
      <c r="UJX495" s="5"/>
      <c r="UJY495" s="9"/>
      <c r="UKB495" s="2"/>
      <c r="UKE495" s="24"/>
      <c r="UKF495" s="24"/>
      <c r="UKG495" s="31"/>
      <c r="UKH495" s="24"/>
      <c r="UKI495" s="24"/>
      <c r="UKJ495" s="24"/>
      <c r="UKK495" s="24"/>
      <c r="UKL495" s="24"/>
      <c r="UKM495" s="24"/>
      <c r="UKN495" s="24"/>
      <c r="UKO495" s="24"/>
      <c r="UKP495" s="24"/>
      <c r="UKQ495" s="24"/>
      <c r="UKR495" s="24"/>
      <c r="UKS495" s="24"/>
      <c r="UKT495" s="24"/>
      <c r="UKU495" s="24"/>
      <c r="UKV495" s="24"/>
      <c r="UKZ495" s="3"/>
      <c r="ULA495" s="31"/>
      <c r="ULB495" s="5"/>
      <c r="ULC495" s="9"/>
      <c r="ULF495" s="2"/>
      <c r="ULI495" s="24"/>
      <c r="ULJ495" s="24"/>
      <c r="ULK495" s="31"/>
      <c r="ULL495" s="24"/>
      <c r="ULM495" s="24"/>
      <c r="ULN495" s="24"/>
      <c r="ULO495" s="24"/>
      <c r="ULP495" s="24"/>
      <c r="ULQ495" s="24"/>
      <c r="ULR495" s="24"/>
      <c r="ULS495" s="24"/>
      <c r="ULT495" s="24"/>
      <c r="ULU495" s="24"/>
      <c r="ULV495" s="24"/>
      <c r="ULW495" s="24"/>
      <c r="ULX495" s="24"/>
      <c r="ULY495" s="24"/>
      <c r="ULZ495" s="24"/>
      <c r="UMD495" s="3"/>
      <c r="UME495" s="31"/>
      <c r="UMF495" s="5"/>
      <c r="UMG495" s="9"/>
      <c r="UMJ495" s="2"/>
      <c r="UMM495" s="24"/>
      <c r="UMN495" s="24"/>
      <c r="UMO495" s="31"/>
      <c r="UMP495" s="24"/>
      <c r="UMQ495" s="24"/>
      <c r="UMR495" s="24"/>
      <c r="UMS495" s="24"/>
      <c r="UMT495" s="24"/>
      <c r="UMU495" s="24"/>
      <c r="UMV495" s="24"/>
      <c r="UMW495" s="24"/>
      <c r="UMX495" s="24"/>
      <c r="UMY495" s="24"/>
      <c r="UMZ495" s="24"/>
      <c r="UNA495" s="24"/>
      <c r="UNB495" s="24"/>
      <c r="UNC495" s="24"/>
      <c r="UND495" s="24"/>
      <c r="UNH495" s="3"/>
      <c r="UNI495" s="31"/>
      <c r="UNJ495" s="5"/>
      <c r="UNK495" s="9"/>
      <c r="UNN495" s="2"/>
      <c r="UNQ495" s="24"/>
      <c r="UNR495" s="24"/>
      <c r="UNS495" s="31"/>
      <c r="UNT495" s="24"/>
      <c r="UNU495" s="24"/>
      <c r="UNV495" s="24"/>
      <c r="UNW495" s="24"/>
      <c r="UNX495" s="24"/>
      <c r="UNY495" s="24"/>
      <c r="UNZ495" s="24"/>
      <c r="UOA495" s="24"/>
      <c r="UOB495" s="24"/>
      <c r="UOC495" s="24"/>
      <c r="UOD495" s="24"/>
      <c r="UOE495" s="24"/>
      <c r="UOF495" s="24"/>
      <c r="UOG495" s="24"/>
      <c r="UOH495" s="24"/>
      <c r="UOL495" s="3"/>
      <c r="UOM495" s="31"/>
      <c r="UON495" s="5"/>
      <c r="UOO495" s="9"/>
      <c r="UOR495" s="2"/>
      <c r="UOU495" s="24"/>
      <c r="UOV495" s="24"/>
      <c r="UOW495" s="31"/>
      <c r="UOX495" s="24"/>
      <c r="UOY495" s="24"/>
      <c r="UOZ495" s="24"/>
      <c r="UPA495" s="24"/>
      <c r="UPB495" s="24"/>
      <c r="UPC495" s="24"/>
      <c r="UPD495" s="24"/>
      <c r="UPE495" s="24"/>
      <c r="UPF495" s="24"/>
      <c r="UPG495" s="24"/>
      <c r="UPH495" s="24"/>
      <c r="UPI495" s="24"/>
      <c r="UPJ495" s="24"/>
      <c r="UPK495" s="24"/>
      <c r="UPL495" s="24"/>
      <c r="UPP495" s="3"/>
      <c r="UPQ495" s="31"/>
      <c r="UPR495" s="5"/>
      <c r="UPS495" s="9"/>
      <c r="UPV495" s="2"/>
      <c r="UPY495" s="24"/>
      <c r="UPZ495" s="24"/>
      <c r="UQA495" s="31"/>
      <c r="UQB495" s="24"/>
      <c r="UQC495" s="24"/>
      <c r="UQD495" s="24"/>
      <c r="UQE495" s="24"/>
      <c r="UQF495" s="24"/>
      <c r="UQG495" s="24"/>
      <c r="UQH495" s="24"/>
      <c r="UQI495" s="24"/>
      <c r="UQJ495" s="24"/>
      <c r="UQK495" s="24"/>
      <c r="UQL495" s="24"/>
      <c r="UQM495" s="24"/>
      <c r="UQN495" s="24"/>
      <c r="UQO495" s="24"/>
      <c r="UQP495" s="24"/>
      <c r="UQT495" s="3"/>
      <c r="UQU495" s="31"/>
      <c r="UQV495" s="5"/>
      <c r="UQW495" s="9"/>
      <c r="UQZ495" s="2"/>
      <c r="URC495" s="24"/>
      <c r="URD495" s="24"/>
      <c r="URE495" s="31"/>
      <c r="URF495" s="24"/>
      <c r="URG495" s="24"/>
      <c r="URH495" s="24"/>
      <c r="URI495" s="24"/>
      <c r="URJ495" s="24"/>
      <c r="URK495" s="24"/>
      <c r="URL495" s="24"/>
      <c r="URM495" s="24"/>
      <c r="URN495" s="24"/>
      <c r="URO495" s="24"/>
      <c r="URP495" s="24"/>
      <c r="URQ495" s="24"/>
      <c r="URR495" s="24"/>
      <c r="URS495" s="24"/>
      <c r="URT495" s="24"/>
      <c r="URX495" s="3"/>
      <c r="URY495" s="31"/>
      <c r="URZ495" s="5"/>
      <c r="USA495" s="9"/>
      <c r="USD495" s="2"/>
      <c r="USG495" s="24"/>
      <c r="USH495" s="24"/>
      <c r="USI495" s="31"/>
      <c r="USJ495" s="24"/>
      <c r="USK495" s="24"/>
      <c r="USL495" s="24"/>
      <c r="USM495" s="24"/>
      <c r="USN495" s="24"/>
      <c r="USO495" s="24"/>
      <c r="USP495" s="24"/>
      <c r="USQ495" s="24"/>
      <c r="USR495" s="24"/>
      <c r="USS495" s="24"/>
      <c r="UST495" s="24"/>
      <c r="USU495" s="24"/>
      <c r="USV495" s="24"/>
      <c r="USW495" s="24"/>
      <c r="USX495" s="24"/>
      <c r="UTB495" s="3"/>
      <c r="UTC495" s="31"/>
      <c r="UTD495" s="5"/>
      <c r="UTE495" s="9"/>
      <c r="UTH495" s="2"/>
      <c r="UTK495" s="24"/>
      <c r="UTL495" s="24"/>
      <c r="UTM495" s="31"/>
      <c r="UTN495" s="24"/>
      <c r="UTO495" s="24"/>
      <c r="UTP495" s="24"/>
      <c r="UTQ495" s="24"/>
      <c r="UTR495" s="24"/>
      <c r="UTS495" s="24"/>
      <c r="UTT495" s="24"/>
      <c r="UTU495" s="24"/>
      <c r="UTV495" s="24"/>
      <c r="UTW495" s="24"/>
      <c r="UTX495" s="24"/>
      <c r="UTY495" s="24"/>
      <c r="UTZ495" s="24"/>
      <c r="UUA495" s="24"/>
      <c r="UUB495" s="24"/>
      <c r="UUF495" s="3"/>
      <c r="UUG495" s="31"/>
      <c r="UUH495" s="5"/>
      <c r="UUI495" s="9"/>
      <c r="UUL495" s="2"/>
      <c r="UUO495" s="24"/>
      <c r="UUP495" s="24"/>
      <c r="UUQ495" s="31"/>
      <c r="UUR495" s="24"/>
      <c r="UUS495" s="24"/>
      <c r="UUT495" s="24"/>
      <c r="UUU495" s="24"/>
      <c r="UUV495" s="24"/>
      <c r="UUW495" s="24"/>
      <c r="UUX495" s="24"/>
      <c r="UUY495" s="24"/>
      <c r="UUZ495" s="24"/>
      <c r="UVA495" s="24"/>
      <c r="UVB495" s="24"/>
      <c r="UVC495" s="24"/>
      <c r="UVD495" s="24"/>
      <c r="UVE495" s="24"/>
      <c r="UVF495" s="24"/>
      <c r="UVJ495" s="3"/>
      <c r="UVK495" s="31"/>
      <c r="UVL495" s="5"/>
      <c r="UVM495" s="9"/>
      <c r="UVP495" s="2"/>
      <c r="UVS495" s="24"/>
      <c r="UVT495" s="24"/>
      <c r="UVU495" s="31"/>
      <c r="UVV495" s="24"/>
      <c r="UVW495" s="24"/>
      <c r="UVX495" s="24"/>
      <c r="UVY495" s="24"/>
      <c r="UVZ495" s="24"/>
      <c r="UWA495" s="24"/>
      <c r="UWB495" s="24"/>
      <c r="UWC495" s="24"/>
      <c r="UWD495" s="24"/>
      <c r="UWE495" s="24"/>
      <c r="UWF495" s="24"/>
      <c r="UWG495" s="24"/>
      <c r="UWH495" s="24"/>
      <c r="UWI495" s="24"/>
      <c r="UWJ495" s="24"/>
      <c r="UWN495" s="3"/>
      <c r="UWO495" s="31"/>
      <c r="UWP495" s="5"/>
      <c r="UWQ495" s="9"/>
      <c r="UWT495" s="2"/>
      <c r="UWW495" s="24"/>
      <c r="UWX495" s="24"/>
      <c r="UWY495" s="31"/>
      <c r="UWZ495" s="24"/>
      <c r="UXA495" s="24"/>
      <c r="UXB495" s="24"/>
      <c r="UXC495" s="24"/>
      <c r="UXD495" s="24"/>
      <c r="UXE495" s="24"/>
      <c r="UXF495" s="24"/>
      <c r="UXG495" s="24"/>
      <c r="UXH495" s="24"/>
      <c r="UXI495" s="24"/>
      <c r="UXJ495" s="24"/>
      <c r="UXK495" s="24"/>
      <c r="UXL495" s="24"/>
      <c r="UXM495" s="24"/>
      <c r="UXN495" s="24"/>
      <c r="UXR495" s="3"/>
      <c r="UXS495" s="31"/>
      <c r="UXT495" s="5"/>
      <c r="UXU495" s="9"/>
      <c r="UXX495" s="2"/>
      <c r="UYA495" s="24"/>
      <c r="UYB495" s="24"/>
      <c r="UYC495" s="31"/>
      <c r="UYD495" s="24"/>
      <c r="UYE495" s="24"/>
      <c r="UYF495" s="24"/>
      <c r="UYG495" s="24"/>
      <c r="UYH495" s="24"/>
      <c r="UYI495" s="24"/>
      <c r="UYJ495" s="24"/>
      <c r="UYK495" s="24"/>
      <c r="UYL495" s="24"/>
      <c r="UYM495" s="24"/>
      <c r="UYN495" s="24"/>
      <c r="UYO495" s="24"/>
      <c r="UYP495" s="24"/>
      <c r="UYQ495" s="24"/>
      <c r="UYR495" s="24"/>
      <c r="UYV495" s="3"/>
      <c r="UYW495" s="31"/>
      <c r="UYX495" s="5"/>
      <c r="UYY495" s="9"/>
      <c r="UZB495" s="2"/>
      <c r="UZE495" s="24"/>
      <c r="UZF495" s="24"/>
      <c r="UZG495" s="31"/>
      <c r="UZH495" s="24"/>
      <c r="UZI495" s="24"/>
      <c r="UZJ495" s="24"/>
      <c r="UZK495" s="24"/>
      <c r="UZL495" s="24"/>
      <c r="UZM495" s="24"/>
      <c r="UZN495" s="24"/>
      <c r="UZO495" s="24"/>
      <c r="UZP495" s="24"/>
      <c r="UZQ495" s="24"/>
      <c r="UZR495" s="24"/>
      <c r="UZS495" s="24"/>
      <c r="UZT495" s="24"/>
      <c r="UZU495" s="24"/>
      <c r="UZV495" s="24"/>
      <c r="UZZ495" s="3"/>
      <c r="VAA495" s="31"/>
      <c r="VAB495" s="5"/>
      <c r="VAC495" s="9"/>
      <c r="VAF495" s="2"/>
      <c r="VAI495" s="24"/>
      <c r="VAJ495" s="24"/>
      <c r="VAK495" s="31"/>
      <c r="VAL495" s="24"/>
      <c r="VAM495" s="24"/>
      <c r="VAN495" s="24"/>
      <c r="VAO495" s="24"/>
      <c r="VAP495" s="24"/>
      <c r="VAQ495" s="24"/>
      <c r="VAR495" s="24"/>
      <c r="VAS495" s="24"/>
      <c r="VAT495" s="24"/>
      <c r="VAU495" s="24"/>
      <c r="VAV495" s="24"/>
      <c r="VAW495" s="24"/>
      <c r="VAX495" s="24"/>
      <c r="VAY495" s="24"/>
      <c r="VAZ495" s="24"/>
      <c r="VBD495" s="3"/>
      <c r="VBE495" s="31"/>
      <c r="VBF495" s="5"/>
      <c r="VBG495" s="9"/>
      <c r="VBJ495" s="2"/>
      <c r="VBM495" s="24"/>
      <c r="VBN495" s="24"/>
      <c r="VBO495" s="31"/>
      <c r="VBP495" s="24"/>
      <c r="VBQ495" s="24"/>
      <c r="VBR495" s="24"/>
      <c r="VBS495" s="24"/>
      <c r="VBT495" s="24"/>
      <c r="VBU495" s="24"/>
      <c r="VBV495" s="24"/>
      <c r="VBW495" s="24"/>
      <c r="VBX495" s="24"/>
      <c r="VBY495" s="24"/>
      <c r="VBZ495" s="24"/>
      <c r="VCA495" s="24"/>
      <c r="VCB495" s="24"/>
      <c r="VCC495" s="24"/>
      <c r="VCD495" s="24"/>
      <c r="VCH495" s="3"/>
      <c r="VCI495" s="31"/>
      <c r="VCJ495" s="5"/>
      <c r="VCK495" s="9"/>
      <c r="VCN495" s="2"/>
      <c r="VCQ495" s="24"/>
      <c r="VCR495" s="24"/>
      <c r="VCS495" s="31"/>
      <c r="VCT495" s="24"/>
      <c r="VCU495" s="24"/>
      <c r="VCV495" s="24"/>
      <c r="VCW495" s="24"/>
      <c r="VCX495" s="24"/>
      <c r="VCY495" s="24"/>
      <c r="VCZ495" s="24"/>
      <c r="VDA495" s="24"/>
      <c r="VDB495" s="24"/>
      <c r="VDC495" s="24"/>
      <c r="VDD495" s="24"/>
      <c r="VDE495" s="24"/>
      <c r="VDF495" s="24"/>
      <c r="VDG495" s="24"/>
      <c r="VDH495" s="24"/>
      <c r="VDL495" s="3"/>
      <c r="VDM495" s="31"/>
      <c r="VDN495" s="5"/>
      <c r="VDO495" s="9"/>
      <c r="VDR495" s="2"/>
      <c r="VDU495" s="24"/>
      <c r="VDV495" s="24"/>
      <c r="VDW495" s="31"/>
      <c r="VDX495" s="24"/>
      <c r="VDY495" s="24"/>
      <c r="VDZ495" s="24"/>
      <c r="VEA495" s="24"/>
      <c r="VEB495" s="24"/>
      <c r="VEC495" s="24"/>
      <c r="VED495" s="24"/>
      <c r="VEE495" s="24"/>
      <c r="VEF495" s="24"/>
      <c r="VEG495" s="24"/>
      <c r="VEH495" s="24"/>
      <c r="VEI495" s="24"/>
      <c r="VEJ495" s="24"/>
      <c r="VEK495" s="24"/>
      <c r="VEL495" s="24"/>
      <c r="VEP495" s="3"/>
      <c r="VEQ495" s="31"/>
      <c r="VER495" s="5"/>
      <c r="VES495" s="9"/>
      <c r="VEV495" s="2"/>
      <c r="VEY495" s="24"/>
      <c r="VEZ495" s="24"/>
      <c r="VFA495" s="31"/>
      <c r="VFB495" s="24"/>
      <c r="VFC495" s="24"/>
      <c r="VFD495" s="24"/>
      <c r="VFE495" s="24"/>
      <c r="VFF495" s="24"/>
      <c r="VFG495" s="24"/>
      <c r="VFH495" s="24"/>
      <c r="VFI495" s="24"/>
      <c r="VFJ495" s="24"/>
      <c r="VFK495" s="24"/>
      <c r="VFL495" s="24"/>
      <c r="VFM495" s="24"/>
      <c r="VFN495" s="24"/>
      <c r="VFO495" s="24"/>
      <c r="VFP495" s="24"/>
      <c r="VFT495" s="3"/>
      <c r="VFU495" s="31"/>
      <c r="VFV495" s="5"/>
      <c r="VFW495" s="9"/>
      <c r="VFZ495" s="2"/>
      <c r="VGC495" s="24"/>
      <c r="VGD495" s="24"/>
      <c r="VGE495" s="31"/>
      <c r="VGF495" s="24"/>
      <c r="VGG495" s="24"/>
      <c r="VGH495" s="24"/>
      <c r="VGI495" s="24"/>
      <c r="VGJ495" s="24"/>
      <c r="VGK495" s="24"/>
      <c r="VGL495" s="24"/>
      <c r="VGM495" s="24"/>
      <c r="VGN495" s="24"/>
      <c r="VGO495" s="24"/>
      <c r="VGP495" s="24"/>
      <c r="VGQ495" s="24"/>
      <c r="VGR495" s="24"/>
      <c r="VGS495" s="24"/>
      <c r="VGT495" s="24"/>
      <c r="VGX495" s="3"/>
      <c r="VGY495" s="31"/>
      <c r="VGZ495" s="5"/>
      <c r="VHA495" s="9"/>
      <c r="VHD495" s="2"/>
      <c r="VHG495" s="24"/>
      <c r="VHH495" s="24"/>
      <c r="VHI495" s="31"/>
      <c r="VHJ495" s="24"/>
      <c r="VHK495" s="24"/>
      <c r="VHL495" s="24"/>
      <c r="VHM495" s="24"/>
      <c r="VHN495" s="24"/>
      <c r="VHO495" s="24"/>
      <c r="VHP495" s="24"/>
      <c r="VHQ495" s="24"/>
      <c r="VHR495" s="24"/>
      <c r="VHS495" s="24"/>
      <c r="VHT495" s="24"/>
      <c r="VHU495" s="24"/>
      <c r="VHV495" s="24"/>
      <c r="VHW495" s="24"/>
      <c r="VHX495" s="24"/>
      <c r="VIB495" s="3"/>
      <c r="VIC495" s="31"/>
      <c r="VID495" s="5"/>
      <c r="VIE495" s="9"/>
      <c r="VIH495" s="2"/>
      <c r="VIK495" s="24"/>
      <c r="VIL495" s="24"/>
      <c r="VIM495" s="31"/>
      <c r="VIN495" s="24"/>
      <c r="VIO495" s="24"/>
      <c r="VIP495" s="24"/>
      <c r="VIQ495" s="24"/>
      <c r="VIR495" s="24"/>
      <c r="VIS495" s="24"/>
      <c r="VIT495" s="24"/>
      <c r="VIU495" s="24"/>
      <c r="VIV495" s="24"/>
      <c r="VIW495" s="24"/>
      <c r="VIX495" s="24"/>
      <c r="VIY495" s="24"/>
      <c r="VIZ495" s="24"/>
      <c r="VJA495" s="24"/>
      <c r="VJB495" s="24"/>
      <c r="VJF495" s="3"/>
      <c r="VJG495" s="31"/>
      <c r="VJH495" s="5"/>
      <c r="VJI495" s="9"/>
      <c r="VJL495" s="2"/>
      <c r="VJO495" s="24"/>
      <c r="VJP495" s="24"/>
      <c r="VJQ495" s="31"/>
      <c r="VJR495" s="24"/>
      <c r="VJS495" s="24"/>
      <c r="VJT495" s="24"/>
      <c r="VJU495" s="24"/>
      <c r="VJV495" s="24"/>
      <c r="VJW495" s="24"/>
      <c r="VJX495" s="24"/>
      <c r="VJY495" s="24"/>
      <c r="VJZ495" s="24"/>
      <c r="VKA495" s="24"/>
      <c r="VKB495" s="24"/>
      <c r="VKC495" s="24"/>
      <c r="VKD495" s="24"/>
      <c r="VKE495" s="24"/>
      <c r="VKF495" s="24"/>
      <c r="VKJ495" s="3"/>
      <c r="VKK495" s="31"/>
      <c r="VKL495" s="5"/>
      <c r="VKM495" s="9"/>
      <c r="VKP495" s="2"/>
      <c r="VKS495" s="24"/>
      <c r="VKT495" s="24"/>
      <c r="VKU495" s="31"/>
      <c r="VKV495" s="24"/>
      <c r="VKW495" s="24"/>
      <c r="VKX495" s="24"/>
      <c r="VKY495" s="24"/>
      <c r="VKZ495" s="24"/>
      <c r="VLA495" s="24"/>
      <c r="VLB495" s="24"/>
      <c r="VLC495" s="24"/>
      <c r="VLD495" s="24"/>
      <c r="VLE495" s="24"/>
      <c r="VLF495" s="24"/>
      <c r="VLG495" s="24"/>
      <c r="VLH495" s="24"/>
      <c r="VLI495" s="24"/>
      <c r="VLJ495" s="24"/>
      <c r="VLN495" s="3"/>
      <c r="VLO495" s="31"/>
      <c r="VLP495" s="5"/>
      <c r="VLQ495" s="9"/>
      <c r="VLT495" s="2"/>
      <c r="VLW495" s="24"/>
      <c r="VLX495" s="24"/>
      <c r="VLY495" s="31"/>
      <c r="VLZ495" s="24"/>
      <c r="VMA495" s="24"/>
      <c r="VMB495" s="24"/>
      <c r="VMC495" s="24"/>
      <c r="VMD495" s="24"/>
      <c r="VME495" s="24"/>
      <c r="VMF495" s="24"/>
      <c r="VMG495" s="24"/>
      <c r="VMH495" s="24"/>
      <c r="VMI495" s="24"/>
      <c r="VMJ495" s="24"/>
      <c r="VMK495" s="24"/>
      <c r="VML495" s="24"/>
      <c r="VMM495" s="24"/>
      <c r="VMN495" s="24"/>
      <c r="VMR495" s="3"/>
      <c r="VMS495" s="31"/>
      <c r="VMT495" s="5"/>
      <c r="VMU495" s="9"/>
      <c r="VMX495" s="2"/>
      <c r="VNA495" s="24"/>
      <c r="VNB495" s="24"/>
      <c r="VNC495" s="31"/>
      <c r="VND495" s="24"/>
      <c r="VNE495" s="24"/>
      <c r="VNF495" s="24"/>
      <c r="VNG495" s="24"/>
      <c r="VNH495" s="24"/>
      <c r="VNI495" s="24"/>
      <c r="VNJ495" s="24"/>
      <c r="VNK495" s="24"/>
      <c r="VNL495" s="24"/>
      <c r="VNM495" s="24"/>
      <c r="VNN495" s="24"/>
      <c r="VNO495" s="24"/>
      <c r="VNP495" s="24"/>
      <c r="VNQ495" s="24"/>
      <c r="VNR495" s="24"/>
      <c r="VNV495" s="3"/>
      <c r="VNW495" s="31"/>
      <c r="VNX495" s="5"/>
      <c r="VNY495" s="9"/>
      <c r="VOB495" s="2"/>
      <c r="VOE495" s="24"/>
      <c r="VOF495" s="24"/>
      <c r="VOG495" s="31"/>
      <c r="VOH495" s="24"/>
      <c r="VOI495" s="24"/>
      <c r="VOJ495" s="24"/>
      <c r="VOK495" s="24"/>
      <c r="VOL495" s="24"/>
      <c r="VOM495" s="24"/>
      <c r="VON495" s="24"/>
      <c r="VOO495" s="24"/>
      <c r="VOP495" s="24"/>
      <c r="VOQ495" s="24"/>
      <c r="VOR495" s="24"/>
      <c r="VOS495" s="24"/>
      <c r="VOT495" s="24"/>
      <c r="VOU495" s="24"/>
      <c r="VOV495" s="24"/>
      <c r="VOZ495" s="3"/>
      <c r="VPA495" s="31"/>
      <c r="VPB495" s="5"/>
      <c r="VPC495" s="9"/>
      <c r="VPF495" s="2"/>
      <c r="VPI495" s="24"/>
      <c r="VPJ495" s="24"/>
      <c r="VPK495" s="31"/>
      <c r="VPL495" s="24"/>
      <c r="VPM495" s="24"/>
      <c r="VPN495" s="24"/>
      <c r="VPO495" s="24"/>
      <c r="VPP495" s="24"/>
      <c r="VPQ495" s="24"/>
      <c r="VPR495" s="24"/>
      <c r="VPS495" s="24"/>
      <c r="VPT495" s="24"/>
      <c r="VPU495" s="24"/>
      <c r="VPV495" s="24"/>
      <c r="VPW495" s="24"/>
      <c r="VPX495" s="24"/>
      <c r="VPY495" s="24"/>
      <c r="VPZ495" s="24"/>
      <c r="VQD495" s="3"/>
      <c r="VQE495" s="31"/>
      <c r="VQF495" s="5"/>
      <c r="VQG495" s="9"/>
      <c r="VQJ495" s="2"/>
      <c r="VQM495" s="24"/>
      <c r="VQN495" s="24"/>
      <c r="VQO495" s="31"/>
      <c r="VQP495" s="24"/>
      <c r="VQQ495" s="24"/>
      <c r="VQR495" s="24"/>
      <c r="VQS495" s="24"/>
      <c r="VQT495" s="24"/>
      <c r="VQU495" s="24"/>
      <c r="VQV495" s="24"/>
      <c r="VQW495" s="24"/>
      <c r="VQX495" s="24"/>
      <c r="VQY495" s="24"/>
      <c r="VQZ495" s="24"/>
      <c r="VRA495" s="24"/>
      <c r="VRB495" s="24"/>
      <c r="VRC495" s="24"/>
      <c r="VRD495" s="24"/>
      <c r="VRH495" s="3"/>
      <c r="VRI495" s="31"/>
      <c r="VRJ495" s="5"/>
      <c r="VRK495" s="9"/>
      <c r="VRN495" s="2"/>
      <c r="VRQ495" s="24"/>
      <c r="VRR495" s="24"/>
      <c r="VRS495" s="31"/>
      <c r="VRT495" s="24"/>
      <c r="VRU495" s="24"/>
      <c r="VRV495" s="24"/>
      <c r="VRW495" s="24"/>
      <c r="VRX495" s="24"/>
      <c r="VRY495" s="24"/>
      <c r="VRZ495" s="24"/>
      <c r="VSA495" s="24"/>
      <c r="VSB495" s="24"/>
      <c r="VSC495" s="24"/>
      <c r="VSD495" s="24"/>
      <c r="VSE495" s="24"/>
      <c r="VSF495" s="24"/>
      <c r="VSG495" s="24"/>
      <c r="VSH495" s="24"/>
      <c r="VSL495" s="3"/>
      <c r="VSM495" s="31"/>
      <c r="VSN495" s="5"/>
      <c r="VSO495" s="9"/>
      <c r="VSR495" s="2"/>
      <c r="VSU495" s="24"/>
      <c r="VSV495" s="24"/>
      <c r="VSW495" s="31"/>
      <c r="VSX495" s="24"/>
      <c r="VSY495" s="24"/>
      <c r="VSZ495" s="24"/>
      <c r="VTA495" s="24"/>
      <c r="VTB495" s="24"/>
      <c r="VTC495" s="24"/>
      <c r="VTD495" s="24"/>
      <c r="VTE495" s="24"/>
      <c r="VTF495" s="24"/>
      <c r="VTG495" s="24"/>
      <c r="VTH495" s="24"/>
      <c r="VTI495" s="24"/>
      <c r="VTJ495" s="24"/>
      <c r="VTK495" s="24"/>
      <c r="VTL495" s="24"/>
      <c r="VTP495" s="3"/>
      <c r="VTQ495" s="31"/>
      <c r="VTR495" s="5"/>
      <c r="VTS495" s="9"/>
      <c r="VTV495" s="2"/>
      <c r="VTY495" s="24"/>
      <c r="VTZ495" s="24"/>
      <c r="VUA495" s="31"/>
      <c r="VUB495" s="24"/>
      <c r="VUC495" s="24"/>
      <c r="VUD495" s="24"/>
      <c r="VUE495" s="24"/>
      <c r="VUF495" s="24"/>
      <c r="VUG495" s="24"/>
      <c r="VUH495" s="24"/>
      <c r="VUI495" s="24"/>
      <c r="VUJ495" s="24"/>
      <c r="VUK495" s="24"/>
      <c r="VUL495" s="24"/>
      <c r="VUM495" s="24"/>
      <c r="VUN495" s="24"/>
      <c r="VUO495" s="24"/>
      <c r="VUP495" s="24"/>
      <c r="VUT495" s="3"/>
      <c r="VUU495" s="31"/>
      <c r="VUV495" s="5"/>
      <c r="VUW495" s="9"/>
      <c r="VUZ495" s="2"/>
      <c r="VVC495" s="24"/>
      <c r="VVD495" s="24"/>
      <c r="VVE495" s="31"/>
      <c r="VVF495" s="24"/>
      <c r="VVG495" s="24"/>
      <c r="VVH495" s="24"/>
      <c r="VVI495" s="24"/>
      <c r="VVJ495" s="24"/>
      <c r="VVK495" s="24"/>
      <c r="VVL495" s="24"/>
      <c r="VVM495" s="24"/>
      <c r="VVN495" s="24"/>
      <c r="VVO495" s="24"/>
      <c r="VVP495" s="24"/>
      <c r="VVQ495" s="24"/>
      <c r="VVR495" s="24"/>
      <c r="VVS495" s="24"/>
      <c r="VVT495" s="24"/>
      <c r="VVX495" s="3"/>
      <c r="VVY495" s="31"/>
      <c r="VVZ495" s="5"/>
      <c r="VWA495" s="9"/>
      <c r="VWD495" s="2"/>
      <c r="VWG495" s="24"/>
      <c r="VWH495" s="24"/>
      <c r="VWI495" s="31"/>
      <c r="VWJ495" s="24"/>
      <c r="VWK495" s="24"/>
      <c r="VWL495" s="24"/>
      <c r="VWM495" s="24"/>
      <c r="VWN495" s="24"/>
      <c r="VWO495" s="24"/>
      <c r="VWP495" s="24"/>
      <c r="VWQ495" s="24"/>
      <c r="VWR495" s="24"/>
      <c r="VWS495" s="24"/>
      <c r="VWT495" s="24"/>
      <c r="VWU495" s="24"/>
      <c r="VWV495" s="24"/>
      <c r="VWW495" s="24"/>
      <c r="VWX495" s="24"/>
      <c r="VXB495" s="3"/>
      <c r="VXC495" s="31"/>
      <c r="VXD495" s="5"/>
      <c r="VXE495" s="9"/>
      <c r="VXH495" s="2"/>
      <c r="VXK495" s="24"/>
      <c r="VXL495" s="24"/>
      <c r="VXM495" s="31"/>
      <c r="VXN495" s="24"/>
      <c r="VXO495" s="24"/>
      <c r="VXP495" s="24"/>
      <c r="VXQ495" s="24"/>
      <c r="VXR495" s="24"/>
      <c r="VXS495" s="24"/>
      <c r="VXT495" s="24"/>
      <c r="VXU495" s="24"/>
      <c r="VXV495" s="24"/>
      <c r="VXW495" s="24"/>
      <c r="VXX495" s="24"/>
      <c r="VXY495" s="24"/>
      <c r="VXZ495" s="24"/>
      <c r="VYA495" s="24"/>
      <c r="VYB495" s="24"/>
      <c r="VYF495" s="3"/>
      <c r="VYG495" s="31"/>
      <c r="VYH495" s="5"/>
      <c r="VYI495" s="9"/>
      <c r="VYL495" s="2"/>
      <c r="VYO495" s="24"/>
      <c r="VYP495" s="24"/>
      <c r="VYQ495" s="31"/>
      <c r="VYR495" s="24"/>
      <c r="VYS495" s="24"/>
      <c r="VYT495" s="24"/>
      <c r="VYU495" s="24"/>
      <c r="VYV495" s="24"/>
      <c r="VYW495" s="24"/>
      <c r="VYX495" s="24"/>
      <c r="VYY495" s="24"/>
      <c r="VYZ495" s="24"/>
      <c r="VZA495" s="24"/>
      <c r="VZB495" s="24"/>
      <c r="VZC495" s="24"/>
      <c r="VZD495" s="24"/>
      <c r="VZE495" s="24"/>
      <c r="VZF495" s="24"/>
      <c r="VZJ495" s="3"/>
      <c r="VZK495" s="31"/>
      <c r="VZL495" s="5"/>
      <c r="VZM495" s="9"/>
      <c r="VZP495" s="2"/>
      <c r="VZS495" s="24"/>
      <c r="VZT495" s="24"/>
      <c r="VZU495" s="31"/>
      <c r="VZV495" s="24"/>
      <c r="VZW495" s="24"/>
      <c r="VZX495" s="24"/>
      <c r="VZY495" s="24"/>
      <c r="VZZ495" s="24"/>
      <c r="WAA495" s="24"/>
      <c r="WAB495" s="24"/>
      <c r="WAC495" s="24"/>
      <c r="WAD495" s="24"/>
      <c r="WAE495" s="24"/>
      <c r="WAF495" s="24"/>
      <c r="WAG495" s="24"/>
      <c r="WAH495" s="24"/>
      <c r="WAI495" s="24"/>
      <c r="WAJ495" s="24"/>
      <c r="WAN495" s="3"/>
      <c r="WAO495" s="31"/>
      <c r="WAP495" s="5"/>
      <c r="WAQ495" s="9"/>
      <c r="WAT495" s="2"/>
      <c r="WAW495" s="24"/>
      <c r="WAX495" s="24"/>
      <c r="WAY495" s="31"/>
      <c r="WAZ495" s="24"/>
      <c r="WBA495" s="24"/>
      <c r="WBB495" s="24"/>
      <c r="WBC495" s="24"/>
      <c r="WBD495" s="24"/>
      <c r="WBE495" s="24"/>
      <c r="WBF495" s="24"/>
      <c r="WBG495" s="24"/>
      <c r="WBH495" s="24"/>
      <c r="WBI495" s="24"/>
      <c r="WBJ495" s="24"/>
      <c r="WBK495" s="24"/>
      <c r="WBL495" s="24"/>
      <c r="WBM495" s="24"/>
      <c r="WBN495" s="24"/>
      <c r="WBR495" s="3"/>
      <c r="WBS495" s="31"/>
      <c r="WBT495" s="5"/>
      <c r="WBU495" s="9"/>
      <c r="WBX495" s="2"/>
      <c r="WCA495" s="24"/>
      <c r="WCB495" s="24"/>
      <c r="WCC495" s="31"/>
      <c r="WCD495" s="24"/>
      <c r="WCE495" s="24"/>
      <c r="WCF495" s="24"/>
      <c r="WCG495" s="24"/>
      <c r="WCH495" s="24"/>
      <c r="WCI495" s="24"/>
      <c r="WCJ495" s="24"/>
      <c r="WCK495" s="24"/>
      <c r="WCL495" s="24"/>
      <c r="WCM495" s="24"/>
      <c r="WCN495" s="24"/>
      <c r="WCO495" s="24"/>
      <c r="WCP495" s="24"/>
      <c r="WCQ495" s="24"/>
      <c r="WCR495" s="24"/>
      <c r="WCV495" s="3"/>
      <c r="WCW495" s="31"/>
      <c r="WCX495" s="5"/>
      <c r="WCY495" s="9"/>
      <c r="WDB495" s="2"/>
      <c r="WDE495" s="24"/>
      <c r="WDF495" s="24"/>
      <c r="WDG495" s="31"/>
      <c r="WDH495" s="24"/>
      <c r="WDI495" s="24"/>
      <c r="WDJ495" s="24"/>
      <c r="WDK495" s="24"/>
      <c r="WDL495" s="24"/>
      <c r="WDM495" s="24"/>
      <c r="WDN495" s="24"/>
      <c r="WDO495" s="24"/>
      <c r="WDP495" s="24"/>
      <c r="WDQ495" s="24"/>
      <c r="WDR495" s="24"/>
      <c r="WDS495" s="24"/>
      <c r="WDT495" s="24"/>
      <c r="WDU495" s="24"/>
      <c r="WDV495" s="24"/>
      <c r="WDZ495" s="3"/>
      <c r="WEA495" s="31"/>
      <c r="WEB495" s="5"/>
      <c r="WEC495" s="9"/>
      <c r="WEF495" s="2"/>
      <c r="WEI495" s="24"/>
      <c r="WEJ495" s="24"/>
      <c r="WEK495" s="31"/>
      <c r="WEL495" s="24"/>
      <c r="WEM495" s="24"/>
      <c r="WEN495" s="24"/>
      <c r="WEO495" s="24"/>
      <c r="WEP495" s="24"/>
      <c r="WEQ495" s="24"/>
      <c r="WER495" s="24"/>
      <c r="WES495" s="24"/>
      <c r="WET495" s="24"/>
      <c r="WEU495" s="24"/>
      <c r="WEV495" s="24"/>
      <c r="WEW495" s="24"/>
      <c r="WEX495" s="24"/>
      <c r="WEY495" s="24"/>
      <c r="WEZ495" s="24"/>
      <c r="WFD495" s="3"/>
      <c r="WFE495" s="31"/>
      <c r="WFF495" s="5"/>
      <c r="WFG495" s="9"/>
      <c r="WFJ495" s="2"/>
      <c r="WFM495" s="24"/>
      <c r="WFN495" s="24"/>
      <c r="WFO495" s="31"/>
      <c r="WFP495" s="24"/>
      <c r="WFQ495" s="24"/>
      <c r="WFR495" s="24"/>
      <c r="WFS495" s="24"/>
      <c r="WFT495" s="24"/>
      <c r="WFU495" s="24"/>
      <c r="WFV495" s="24"/>
      <c r="WFW495" s="24"/>
      <c r="WFX495" s="24"/>
      <c r="WFY495" s="24"/>
      <c r="WFZ495" s="24"/>
      <c r="WGA495" s="24"/>
      <c r="WGB495" s="24"/>
      <c r="WGC495" s="24"/>
      <c r="WGD495" s="24"/>
      <c r="WGH495" s="3"/>
      <c r="WGI495" s="31"/>
      <c r="WGJ495" s="5"/>
      <c r="WGK495" s="9"/>
      <c r="WGN495" s="2"/>
      <c r="WGQ495" s="24"/>
      <c r="WGR495" s="24"/>
      <c r="WGS495" s="31"/>
      <c r="WGT495" s="24"/>
      <c r="WGU495" s="24"/>
      <c r="WGV495" s="24"/>
      <c r="WGW495" s="24"/>
      <c r="WGX495" s="24"/>
      <c r="WGY495" s="24"/>
      <c r="WGZ495" s="24"/>
      <c r="WHA495" s="24"/>
      <c r="WHB495" s="24"/>
      <c r="WHC495" s="24"/>
      <c r="WHD495" s="24"/>
      <c r="WHE495" s="24"/>
      <c r="WHF495" s="24"/>
      <c r="WHG495" s="24"/>
      <c r="WHH495" s="24"/>
      <c r="WHL495" s="3"/>
      <c r="WHM495" s="31"/>
      <c r="WHN495" s="5"/>
      <c r="WHO495" s="9"/>
      <c r="WHR495" s="2"/>
      <c r="WHU495" s="24"/>
      <c r="WHV495" s="24"/>
      <c r="WHW495" s="31"/>
      <c r="WHX495" s="24"/>
      <c r="WHY495" s="24"/>
      <c r="WHZ495" s="24"/>
      <c r="WIA495" s="24"/>
      <c r="WIB495" s="24"/>
      <c r="WIC495" s="24"/>
      <c r="WID495" s="24"/>
      <c r="WIE495" s="24"/>
      <c r="WIF495" s="24"/>
      <c r="WIG495" s="24"/>
      <c r="WIH495" s="24"/>
      <c r="WII495" s="24"/>
      <c r="WIJ495" s="24"/>
      <c r="WIK495" s="24"/>
      <c r="WIL495" s="24"/>
      <c r="WIP495" s="3"/>
      <c r="WIQ495" s="31"/>
      <c r="WIR495" s="5"/>
      <c r="WIS495" s="9"/>
      <c r="WIV495" s="2"/>
      <c r="WIY495" s="24"/>
      <c r="WIZ495" s="24"/>
      <c r="WJA495" s="31"/>
      <c r="WJB495" s="24"/>
      <c r="WJC495" s="24"/>
      <c r="WJD495" s="24"/>
      <c r="WJE495" s="24"/>
      <c r="WJF495" s="24"/>
      <c r="WJG495" s="24"/>
      <c r="WJH495" s="24"/>
      <c r="WJI495" s="24"/>
      <c r="WJJ495" s="24"/>
      <c r="WJK495" s="24"/>
      <c r="WJL495" s="24"/>
      <c r="WJM495" s="24"/>
      <c r="WJN495" s="24"/>
      <c r="WJO495" s="24"/>
      <c r="WJP495" s="24"/>
      <c r="WJT495" s="3"/>
      <c r="WJU495" s="31"/>
      <c r="WJV495" s="5"/>
      <c r="WJW495" s="9"/>
      <c r="WJZ495" s="2"/>
      <c r="WKC495" s="24"/>
      <c r="WKD495" s="24"/>
      <c r="WKE495" s="31"/>
      <c r="WKF495" s="24"/>
      <c r="WKG495" s="24"/>
      <c r="WKH495" s="24"/>
      <c r="WKI495" s="24"/>
      <c r="WKJ495" s="24"/>
      <c r="WKK495" s="24"/>
      <c r="WKL495" s="24"/>
      <c r="WKM495" s="24"/>
      <c r="WKN495" s="24"/>
      <c r="WKO495" s="24"/>
      <c r="WKP495" s="24"/>
      <c r="WKQ495" s="24"/>
      <c r="WKR495" s="24"/>
      <c r="WKS495" s="24"/>
      <c r="WKT495" s="24"/>
      <c r="WKX495" s="3"/>
      <c r="WKY495" s="31"/>
      <c r="WKZ495" s="5"/>
      <c r="WLA495" s="9"/>
      <c r="WLD495" s="2"/>
      <c r="WLG495" s="24"/>
      <c r="WLH495" s="24"/>
      <c r="WLI495" s="31"/>
      <c r="WLJ495" s="24"/>
      <c r="WLK495" s="24"/>
      <c r="WLL495" s="24"/>
      <c r="WLM495" s="24"/>
      <c r="WLN495" s="24"/>
      <c r="WLO495" s="24"/>
      <c r="WLP495" s="24"/>
      <c r="WLQ495" s="24"/>
      <c r="WLR495" s="24"/>
      <c r="WLS495" s="24"/>
      <c r="WLT495" s="24"/>
      <c r="WLU495" s="24"/>
      <c r="WLV495" s="24"/>
      <c r="WLW495" s="24"/>
      <c r="WLX495" s="24"/>
      <c r="WMB495" s="3"/>
      <c r="WMC495" s="31"/>
      <c r="WMD495" s="5"/>
      <c r="WME495" s="9"/>
      <c r="WMH495" s="2"/>
      <c r="WMK495" s="24"/>
      <c r="WML495" s="24"/>
      <c r="WMM495" s="31"/>
      <c r="WMN495" s="24"/>
      <c r="WMO495" s="24"/>
      <c r="WMP495" s="24"/>
      <c r="WMQ495" s="24"/>
      <c r="WMR495" s="24"/>
      <c r="WMS495" s="24"/>
      <c r="WMT495" s="24"/>
      <c r="WMU495" s="24"/>
      <c r="WMV495" s="24"/>
      <c r="WMW495" s="24"/>
      <c r="WMX495" s="24"/>
      <c r="WMY495" s="24"/>
      <c r="WMZ495" s="24"/>
      <c r="WNA495" s="24"/>
      <c r="WNB495" s="24"/>
      <c r="WNF495" s="3"/>
      <c r="WNG495" s="31"/>
      <c r="WNH495" s="5"/>
      <c r="WNI495" s="9"/>
      <c r="WNL495" s="2"/>
      <c r="WNO495" s="24"/>
      <c r="WNP495" s="24"/>
      <c r="WNQ495" s="31"/>
      <c r="WNR495" s="24"/>
      <c r="WNS495" s="24"/>
      <c r="WNT495" s="24"/>
      <c r="WNU495" s="24"/>
      <c r="WNV495" s="24"/>
      <c r="WNW495" s="24"/>
      <c r="WNX495" s="24"/>
      <c r="WNY495" s="24"/>
      <c r="WNZ495" s="24"/>
      <c r="WOA495" s="24"/>
      <c r="WOB495" s="24"/>
      <c r="WOC495" s="24"/>
      <c r="WOD495" s="24"/>
      <c r="WOE495" s="24"/>
      <c r="WOF495" s="24"/>
      <c r="WOJ495" s="3"/>
      <c r="WOK495" s="31"/>
      <c r="WOL495" s="5"/>
      <c r="WOM495" s="9"/>
      <c r="WOP495" s="2"/>
      <c r="WOS495" s="24"/>
      <c r="WOT495" s="24"/>
      <c r="WOU495" s="31"/>
      <c r="WOV495" s="24"/>
      <c r="WOW495" s="24"/>
      <c r="WOX495" s="24"/>
      <c r="WOY495" s="24"/>
      <c r="WOZ495" s="24"/>
      <c r="WPA495" s="24"/>
      <c r="WPB495" s="24"/>
      <c r="WPC495" s="24"/>
      <c r="WPD495" s="24"/>
      <c r="WPE495" s="24"/>
      <c r="WPF495" s="24"/>
      <c r="WPG495" s="24"/>
      <c r="WPH495" s="24"/>
      <c r="WPI495" s="24"/>
      <c r="WPJ495" s="24"/>
      <c r="WPN495" s="3"/>
      <c r="WPO495" s="31"/>
      <c r="WPP495" s="5"/>
      <c r="WPQ495" s="9"/>
      <c r="WPT495" s="2"/>
      <c r="WPW495" s="24"/>
      <c r="WPX495" s="24"/>
      <c r="WPY495" s="31"/>
      <c r="WPZ495" s="24"/>
      <c r="WQA495" s="24"/>
      <c r="WQB495" s="24"/>
      <c r="WQC495" s="24"/>
      <c r="WQD495" s="24"/>
      <c r="WQE495" s="24"/>
      <c r="WQF495" s="24"/>
      <c r="WQG495" s="24"/>
      <c r="WQH495" s="24"/>
      <c r="WQI495" s="24"/>
      <c r="WQJ495" s="24"/>
      <c r="WQK495" s="24"/>
      <c r="WQL495" s="24"/>
      <c r="WQM495" s="24"/>
      <c r="WQN495" s="24"/>
      <c r="WQR495" s="3"/>
      <c r="WQS495" s="31"/>
      <c r="WQT495" s="5"/>
      <c r="WQU495" s="9"/>
      <c r="WQX495" s="2"/>
      <c r="WRA495" s="24"/>
      <c r="WRB495" s="24"/>
      <c r="WRC495" s="31"/>
      <c r="WRD495" s="24"/>
      <c r="WRE495" s="24"/>
      <c r="WRF495" s="24"/>
      <c r="WRG495" s="24"/>
      <c r="WRH495" s="24"/>
      <c r="WRI495" s="24"/>
      <c r="WRJ495" s="24"/>
      <c r="WRK495" s="24"/>
      <c r="WRL495" s="24"/>
      <c r="WRM495" s="24"/>
      <c r="WRN495" s="24"/>
      <c r="WRO495" s="24"/>
      <c r="WRP495" s="24"/>
      <c r="WRQ495" s="24"/>
      <c r="WRR495" s="24"/>
      <c r="WRV495" s="3"/>
      <c r="WRW495" s="31"/>
      <c r="WRX495" s="5"/>
      <c r="WRY495" s="9"/>
      <c r="WSB495" s="2"/>
      <c r="WSE495" s="24"/>
      <c r="WSF495" s="24"/>
      <c r="WSG495" s="31"/>
      <c r="WSH495" s="24"/>
      <c r="WSI495" s="24"/>
      <c r="WSJ495" s="24"/>
      <c r="WSK495" s="24"/>
      <c r="WSL495" s="24"/>
      <c r="WSM495" s="24"/>
      <c r="WSN495" s="24"/>
      <c r="WSO495" s="24"/>
      <c r="WSP495" s="24"/>
      <c r="WSQ495" s="24"/>
      <c r="WSR495" s="24"/>
      <c r="WSS495" s="24"/>
      <c r="WST495" s="24"/>
      <c r="WSU495" s="24"/>
      <c r="WSV495" s="24"/>
      <c r="WSZ495" s="3"/>
      <c r="WTA495" s="31"/>
      <c r="WTB495" s="5"/>
      <c r="WTC495" s="9"/>
      <c r="WTF495" s="2"/>
      <c r="WTI495" s="24"/>
      <c r="WTJ495" s="24"/>
      <c r="WTK495" s="31"/>
      <c r="WTL495" s="24"/>
      <c r="WTM495" s="24"/>
      <c r="WTN495" s="24"/>
      <c r="WTO495" s="24"/>
      <c r="WTP495" s="24"/>
      <c r="WTQ495" s="24"/>
      <c r="WTR495" s="24"/>
      <c r="WTS495" s="24"/>
      <c r="WTT495" s="24"/>
      <c r="WTU495" s="24"/>
      <c r="WTV495" s="24"/>
      <c r="WTW495" s="24"/>
      <c r="WTX495" s="24"/>
      <c r="WTY495" s="24"/>
      <c r="WTZ495" s="24"/>
      <c r="WUD495" s="3"/>
      <c r="WUE495" s="31"/>
      <c r="WUF495" s="5"/>
      <c r="WUG495" s="9"/>
      <c r="WUJ495" s="2"/>
      <c r="WUM495" s="24"/>
      <c r="WUN495" s="24"/>
      <c r="WUO495" s="31"/>
      <c r="WUP495" s="24"/>
      <c r="WUQ495" s="24"/>
      <c r="WUR495" s="24"/>
      <c r="WUS495" s="24"/>
      <c r="WUT495" s="24"/>
      <c r="WUU495" s="24"/>
      <c r="WUV495" s="24"/>
      <c r="WUW495" s="24"/>
      <c r="WUX495" s="24"/>
      <c r="WUY495" s="24"/>
      <c r="WUZ495" s="24"/>
      <c r="WVA495" s="24"/>
      <c r="WVB495" s="24"/>
      <c r="WVC495" s="24"/>
      <c r="WVD495" s="24"/>
      <c r="WVH495" s="3"/>
      <c r="WVI495" s="31"/>
      <c r="WVJ495" s="5"/>
      <c r="WVK495" s="9"/>
      <c r="WVN495" s="2"/>
      <c r="WVQ495" s="24"/>
      <c r="WVR495" s="24"/>
      <c r="WVS495" s="31"/>
      <c r="WVT495" s="24"/>
      <c r="WVU495" s="24"/>
      <c r="WVV495" s="24"/>
      <c r="WVW495" s="24"/>
      <c r="WVX495" s="24"/>
      <c r="WVY495" s="24"/>
      <c r="WVZ495" s="24"/>
      <c r="WWA495" s="24"/>
      <c r="WWB495" s="24"/>
      <c r="WWC495" s="24"/>
      <c r="WWD495" s="24"/>
      <c r="WWE495" s="24"/>
      <c r="WWF495" s="24"/>
      <c r="WWG495" s="24"/>
      <c r="WWH495" s="24"/>
      <c r="WWL495" s="3"/>
      <c r="WWM495" s="31"/>
      <c r="WWN495" s="5"/>
      <c r="WWO495" s="9"/>
      <c r="WWR495" s="2"/>
      <c r="WWU495" s="24"/>
      <c r="WWV495" s="24"/>
      <c r="WWW495" s="31"/>
      <c r="WWX495" s="24"/>
      <c r="WWY495" s="24"/>
      <c r="WWZ495" s="24"/>
      <c r="WXA495" s="24"/>
      <c r="WXB495" s="24"/>
      <c r="WXC495" s="24"/>
      <c r="WXD495" s="24"/>
      <c r="WXE495" s="24"/>
      <c r="WXF495" s="24"/>
      <c r="WXG495" s="24"/>
      <c r="WXH495" s="24"/>
      <c r="WXI495" s="24"/>
      <c r="WXJ495" s="24"/>
      <c r="WXK495" s="24"/>
      <c r="WXL495" s="24"/>
      <c r="WXP495" s="3"/>
      <c r="WXQ495" s="31"/>
      <c r="WXR495" s="5"/>
      <c r="WXS495" s="9"/>
      <c r="WXV495" s="2"/>
      <c r="WXY495" s="24"/>
      <c r="WXZ495" s="24"/>
      <c r="WYA495" s="31"/>
      <c r="WYB495" s="24"/>
      <c r="WYC495" s="24"/>
      <c r="WYD495" s="24"/>
      <c r="WYE495" s="24"/>
      <c r="WYF495" s="24"/>
      <c r="WYG495" s="24"/>
      <c r="WYH495" s="24"/>
      <c r="WYI495" s="24"/>
      <c r="WYJ495" s="24"/>
      <c r="WYK495" s="24"/>
      <c r="WYL495" s="24"/>
      <c r="WYM495" s="24"/>
      <c r="WYN495" s="24"/>
      <c r="WYO495" s="24"/>
      <c r="WYP495" s="24"/>
      <c r="WYT495" s="3"/>
      <c r="WYU495" s="31"/>
      <c r="WYV495" s="5"/>
      <c r="WYW495" s="9"/>
      <c r="WYZ495" s="2"/>
      <c r="WZC495" s="24"/>
      <c r="WZD495" s="24"/>
      <c r="WZE495" s="31"/>
      <c r="WZF495" s="24"/>
      <c r="WZG495" s="24"/>
      <c r="WZH495" s="24"/>
      <c r="WZI495" s="24"/>
      <c r="WZJ495" s="24"/>
      <c r="WZK495" s="24"/>
      <c r="WZL495" s="24"/>
      <c r="WZM495" s="24"/>
      <c r="WZN495" s="24"/>
      <c r="WZO495" s="24"/>
      <c r="WZP495" s="24"/>
      <c r="WZQ495" s="24"/>
      <c r="WZR495" s="24"/>
      <c r="WZS495" s="24"/>
      <c r="WZT495" s="24"/>
      <c r="WZX495" s="3"/>
      <c r="WZY495" s="31"/>
      <c r="WZZ495" s="5"/>
      <c r="XAA495" s="9"/>
      <c r="XAD495" s="2"/>
      <c r="XAG495" s="24"/>
      <c r="XAH495" s="24"/>
      <c r="XAI495" s="31"/>
      <c r="XAJ495" s="24"/>
      <c r="XAK495" s="24"/>
      <c r="XAL495" s="24"/>
      <c r="XAM495" s="24"/>
      <c r="XAN495" s="24"/>
      <c r="XAO495" s="24"/>
      <c r="XAP495" s="24"/>
      <c r="XAQ495" s="24"/>
      <c r="XAR495" s="24"/>
      <c r="XAS495" s="24"/>
      <c r="XAT495" s="24"/>
      <c r="XAU495" s="24"/>
      <c r="XAV495" s="24"/>
      <c r="XAW495" s="24"/>
      <c r="XAX495" s="24"/>
      <c r="XBB495" s="3"/>
      <c r="XBC495" s="31"/>
      <c r="XBD495" s="5"/>
      <c r="XBE495" s="9"/>
      <c r="XBH495" s="2"/>
      <c r="XBK495" s="24"/>
      <c r="XBL495" s="24"/>
      <c r="XBM495" s="31"/>
      <c r="XBN495" s="24"/>
      <c r="XBO495" s="24"/>
      <c r="XBP495" s="24"/>
      <c r="XBQ495" s="24"/>
      <c r="XBR495" s="24"/>
      <c r="XBS495" s="24"/>
      <c r="XBT495" s="24"/>
      <c r="XBU495" s="24"/>
      <c r="XBV495" s="24"/>
      <c r="XBW495" s="24"/>
      <c r="XBX495" s="24"/>
      <c r="XBY495" s="24"/>
      <c r="XBZ495" s="24"/>
      <c r="XCA495" s="24"/>
      <c r="XCB495" s="24"/>
      <c r="XCF495" s="3"/>
      <c r="XCG495" s="31"/>
      <c r="XCH495" s="5"/>
      <c r="XCI495" s="9"/>
      <c r="XCL495" s="2"/>
      <c r="XCO495" s="24"/>
      <c r="XCP495" s="24"/>
      <c r="XCQ495" s="31"/>
      <c r="XCR495" s="24"/>
      <c r="XCS495" s="24"/>
      <c r="XCT495" s="24"/>
      <c r="XCU495" s="24"/>
      <c r="XCV495" s="24"/>
      <c r="XCW495" s="24"/>
      <c r="XCX495" s="24"/>
      <c r="XCY495" s="24"/>
      <c r="XCZ495" s="24"/>
      <c r="XDA495" s="24"/>
      <c r="XDB495" s="24"/>
      <c r="XDC495" s="24"/>
      <c r="XDD495" s="24"/>
      <c r="XDE495" s="24"/>
      <c r="XDF495" s="24"/>
      <c r="XDJ495" s="3"/>
      <c r="XDK495" s="31"/>
      <c r="XDL495" s="5"/>
      <c r="XDM495" s="9"/>
      <c r="XDP495" s="2"/>
      <c r="XDS495" s="24"/>
      <c r="XDT495" s="24"/>
      <c r="XDU495" s="31"/>
      <c r="XDV495" s="24"/>
      <c r="XDW495" s="24"/>
      <c r="XDX495" s="24"/>
      <c r="XDY495" s="24"/>
      <c r="XDZ495" s="24"/>
      <c r="XEA495" s="24"/>
      <c r="XEB495" s="24"/>
      <c r="XEC495" s="24"/>
      <c r="XED495" s="24"/>
      <c r="XEE495" s="24"/>
      <c r="XEF495" s="24"/>
      <c r="XEG495" s="24"/>
      <c r="XEH495" s="24"/>
      <c r="XEI495" s="24"/>
      <c r="XEJ495" s="24"/>
      <c r="XEN495" s="3"/>
      <c r="XEO495" s="31"/>
      <c r="XEP495" s="5"/>
      <c r="XEQ495" s="9"/>
    </row>
    <row r="496" spans="1:4094 4098:6144 6147:11264 11268:13311 13314:14334 14337:16371" ht="15" hidden="1" customHeight="1" outlineLevel="1" x14ac:dyDescent="0.2">
      <c r="A496" s="3">
        <v>44651</v>
      </c>
      <c r="B496" s="31">
        <v>9550</v>
      </c>
      <c r="C496" s="5" t="s">
        <v>480</v>
      </c>
      <c r="D496" s="9" t="s">
        <v>1536</v>
      </c>
      <c r="E496"/>
      <c r="Q496" s="19">
        <v>9550</v>
      </c>
      <c r="Z496" s="20">
        <f t="shared" ref="Z496:Z527" si="25">SUM(E496:Y496)</f>
        <v>9550</v>
      </c>
      <c r="AA496" s="20" t="str">
        <f t="shared" si="23"/>
        <v>446519550</v>
      </c>
      <c r="AB496" t="s">
        <v>2225</v>
      </c>
      <c r="AC496" t="s">
        <v>2225</v>
      </c>
      <c r="AD496" t="s">
        <v>2270</v>
      </c>
    </row>
    <row r="497" spans="1:30" ht="15" hidden="1" customHeight="1" outlineLevel="1" x14ac:dyDescent="0.2">
      <c r="A497" s="3">
        <v>44651</v>
      </c>
      <c r="B497" s="31">
        <v>950</v>
      </c>
      <c r="C497" s="5" t="s">
        <v>7</v>
      </c>
      <c r="D497" s="9" t="s">
        <v>1283</v>
      </c>
      <c r="E497" s="20">
        <f>B497</f>
        <v>950</v>
      </c>
      <c r="Z497" s="20">
        <f t="shared" si="25"/>
        <v>950</v>
      </c>
      <c r="AA497" s="20" t="str">
        <f t="shared" si="23"/>
        <v>44651950</v>
      </c>
      <c r="AB497" t="s">
        <v>2204</v>
      </c>
      <c r="AC497" t="s">
        <v>2245</v>
      </c>
      <c r="AD497" t="s">
        <v>2262</v>
      </c>
    </row>
    <row r="498" spans="1:30" ht="15" hidden="1" customHeight="1" outlineLevel="1" x14ac:dyDescent="0.2">
      <c r="A498" s="3">
        <v>44650</v>
      </c>
      <c r="B498" s="31">
        <v>25000</v>
      </c>
      <c r="C498" s="5" t="s">
        <v>32</v>
      </c>
      <c r="D498" s="9" t="s">
        <v>1534</v>
      </c>
      <c r="E498"/>
      <c r="N498" s="19">
        <v>25000</v>
      </c>
      <c r="Z498" s="20">
        <f t="shared" si="25"/>
        <v>25000</v>
      </c>
      <c r="AA498" s="20" t="str">
        <f t="shared" si="23"/>
        <v>4465025000</v>
      </c>
      <c r="AB498" t="s">
        <v>2222</v>
      </c>
      <c r="AC498" t="s">
        <v>2248</v>
      </c>
      <c r="AD498" t="s">
        <v>2269</v>
      </c>
    </row>
    <row r="499" spans="1:30" ht="15" hidden="1" customHeight="1" outlineLevel="1" x14ac:dyDescent="0.2">
      <c r="A499" s="3">
        <v>44650</v>
      </c>
      <c r="B499" s="31">
        <v>60000</v>
      </c>
      <c r="C499" s="5" t="s">
        <v>28</v>
      </c>
      <c r="D499" s="9" t="s">
        <v>1527</v>
      </c>
      <c r="E499"/>
      <c r="V499" s="19">
        <v>60000</v>
      </c>
      <c r="Z499" s="20">
        <f t="shared" si="25"/>
        <v>60000</v>
      </c>
      <c r="AA499" s="20" t="str">
        <f t="shared" si="23"/>
        <v>4465060000</v>
      </c>
      <c r="AB499" t="s">
        <v>2236</v>
      </c>
      <c r="AC499" t="s">
        <v>2248</v>
      </c>
      <c r="AD499" t="s">
        <v>2236</v>
      </c>
    </row>
    <row r="500" spans="1:30" ht="15" hidden="1" customHeight="1" outlineLevel="1" x14ac:dyDescent="0.2">
      <c r="A500" s="3">
        <v>44648</v>
      </c>
      <c r="B500" s="31">
        <v>49179.37</v>
      </c>
      <c r="C500" s="5" t="s">
        <v>28</v>
      </c>
      <c r="D500" s="9" t="s">
        <v>1539</v>
      </c>
      <c r="E500"/>
      <c r="V500" s="19">
        <v>49179.37</v>
      </c>
      <c r="Z500" s="20">
        <f t="shared" si="25"/>
        <v>49179.37</v>
      </c>
      <c r="AA500" s="20" t="str">
        <f t="shared" si="23"/>
        <v>4464849179,37</v>
      </c>
      <c r="AB500" t="s">
        <v>2236</v>
      </c>
      <c r="AC500" t="s">
        <v>2248</v>
      </c>
      <c r="AD500" t="s">
        <v>2236</v>
      </c>
    </row>
    <row r="501" spans="1:30" ht="15" hidden="1" customHeight="1" outlineLevel="1" x14ac:dyDescent="0.2">
      <c r="A501" s="3">
        <v>44648</v>
      </c>
      <c r="B501" s="31">
        <v>40000</v>
      </c>
      <c r="C501" s="5" t="s">
        <v>28</v>
      </c>
      <c r="D501" s="9" t="s">
        <v>1527</v>
      </c>
      <c r="E501"/>
      <c r="V501" s="19">
        <v>40000</v>
      </c>
      <c r="Z501" s="20">
        <f t="shared" si="25"/>
        <v>40000</v>
      </c>
      <c r="AA501" s="20" t="str">
        <f t="shared" si="23"/>
        <v>4464840000</v>
      </c>
      <c r="AB501" t="s">
        <v>2236</v>
      </c>
      <c r="AC501" t="s">
        <v>2248</v>
      </c>
      <c r="AD501" t="s">
        <v>2236</v>
      </c>
    </row>
    <row r="502" spans="1:30" ht="15" hidden="1" customHeight="1" outlineLevel="1" x14ac:dyDescent="0.2">
      <c r="A502" s="3">
        <v>44645</v>
      </c>
      <c r="B502" s="31">
        <v>5000</v>
      </c>
      <c r="C502" s="5" t="s">
        <v>47</v>
      </c>
      <c r="D502" s="9" t="s">
        <v>1540</v>
      </c>
      <c r="E502"/>
      <c r="P502" s="19">
        <v>5000</v>
      </c>
      <c r="Z502" s="20">
        <f t="shared" si="25"/>
        <v>5000</v>
      </c>
      <c r="AA502" s="20" t="str">
        <f t="shared" si="23"/>
        <v>446455000</v>
      </c>
      <c r="AB502" t="s">
        <v>2224</v>
      </c>
      <c r="AC502" t="s">
        <v>2248</v>
      </c>
      <c r="AD502" t="s">
        <v>2427</v>
      </c>
    </row>
    <row r="503" spans="1:30" ht="15" hidden="1" customHeight="1" outlineLevel="1" x14ac:dyDescent="0.2">
      <c r="A503" s="3">
        <v>44645</v>
      </c>
      <c r="B503" s="31">
        <v>70000</v>
      </c>
      <c r="C503" s="5" t="s">
        <v>28</v>
      </c>
      <c r="D503" s="9" t="s">
        <v>1539</v>
      </c>
      <c r="E503"/>
      <c r="V503" s="19">
        <v>70000</v>
      </c>
      <c r="Z503" s="20">
        <f t="shared" si="25"/>
        <v>70000</v>
      </c>
      <c r="AA503" s="20" t="str">
        <f t="shared" si="23"/>
        <v>4464570000</v>
      </c>
      <c r="AB503" t="s">
        <v>2236</v>
      </c>
      <c r="AC503" t="s">
        <v>2248</v>
      </c>
      <c r="AD503" t="s">
        <v>2236</v>
      </c>
    </row>
    <row r="504" spans="1:30" ht="15" hidden="1" customHeight="1" outlineLevel="1" x14ac:dyDescent="0.2">
      <c r="A504" s="3">
        <v>44643</v>
      </c>
      <c r="B504" s="31">
        <v>120000</v>
      </c>
      <c r="C504" s="5" t="s">
        <v>28</v>
      </c>
      <c r="D504" s="9" t="s">
        <v>1539</v>
      </c>
      <c r="E504"/>
      <c r="V504" s="20">
        <f>B504</f>
        <v>120000</v>
      </c>
      <c r="Z504" s="20">
        <f t="shared" si="25"/>
        <v>120000</v>
      </c>
      <c r="AA504" s="20" t="str">
        <f t="shared" si="23"/>
        <v>44643120000</v>
      </c>
      <c r="AB504" t="s">
        <v>2236</v>
      </c>
      <c r="AC504" t="s">
        <v>2248</v>
      </c>
      <c r="AD504" t="s">
        <v>2236</v>
      </c>
    </row>
    <row r="505" spans="1:30" ht="15" hidden="1" customHeight="1" outlineLevel="1" x14ac:dyDescent="0.2">
      <c r="A505" s="3">
        <v>44643</v>
      </c>
      <c r="B505" s="31">
        <v>100000</v>
      </c>
      <c r="C505" s="5" t="s">
        <v>32</v>
      </c>
      <c r="D505" s="9" t="s">
        <v>1541</v>
      </c>
      <c r="E505"/>
      <c r="N505" s="19">
        <v>100000</v>
      </c>
      <c r="Z505" s="20">
        <f t="shared" si="25"/>
        <v>100000</v>
      </c>
      <c r="AA505" s="20" t="str">
        <f t="shared" si="23"/>
        <v>44643100000</v>
      </c>
      <c r="AB505" t="s">
        <v>2222</v>
      </c>
      <c r="AC505" t="s">
        <v>2248</v>
      </c>
      <c r="AD505" t="s">
        <v>2269</v>
      </c>
    </row>
    <row r="506" spans="1:30" ht="15" hidden="1" customHeight="1" outlineLevel="1" x14ac:dyDescent="0.2">
      <c r="A506" s="3">
        <v>44643</v>
      </c>
      <c r="B506" s="31">
        <v>35000</v>
      </c>
      <c r="C506" s="5" t="s">
        <v>306</v>
      </c>
      <c r="D506" s="9" t="s">
        <v>1542</v>
      </c>
      <c r="E506"/>
      <c r="O506" s="19">
        <v>35000</v>
      </c>
      <c r="Z506" s="20">
        <f t="shared" si="25"/>
        <v>35000</v>
      </c>
      <c r="AA506" s="20" t="str">
        <f t="shared" si="23"/>
        <v>4464335000</v>
      </c>
      <c r="AB506" t="s">
        <v>2213</v>
      </c>
      <c r="AC506" t="s">
        <v>2248</v>
      </c>
      <c r="AD506" t="s">
        <v>2213</v>
      </c>
    </row>
    <row r="507" spans="1:30" ht="15" hidden="1" customHeight="1" outlineLevel="1" x14ac:dyDescent="0.2">
      <c r="A507" s="3">
        <v>44641</v>
      </c>
      <c r="B507" s="31">
        <v>2500</v>
      </c>
      <c r="C507" s="5" t="s">
        <v>5</v>
      </c>
      <c r="D507" s="9" t="s">
        <v>1543</v>
      </c>
      <c r="E507"/>
      <c r="L507" s="19">
        <v>2500</v>
      </c>
      <c r="Z507" s="20">
        <f t="shared" si="25"/>
        <v>2500</v>
      </c>
      <c r="AA507" s="20" t="str">
        <f t="shared" si="23"/>
        <v>446412500</v>
      </c>
      <c r="AB507" t="s">
        <v>2240</v>
      </c>
      <c r="AC507" t="s">
        <v>2248</v>
      </c>
      <c r="AD507" t="s">
        <v>2267</v>
      </c>
    </row>
    <row r="508" spans="1:30" ht="15" hidden="1" customHeight="1" outlineLevel="1" x14ac:dyDescent="0.2">
      <c r="A508" s="3">
        <v>44641</v>
      </c>
      <c r="B508" s="31">
        <v>8910</v>
      </c>
      <c r="C508" s="5" t="s">
        <v>5</v>
      </c>
      <c r="D508" s="9" t="s">
        <v>1544</v>
      </c>
      <c r="E508"/>
      <c r="L508" s="19">
        <v>8910</v>
      </c>
      <c r="Z508" s="20">
        <f t="shared" si="25"/>
        <v>8910</v>
      </c>
      <c r="AA508" s="20" t="str">
        <f t="shared" si="23"/>
        <v>446418910</v>
      </c>
      <c r="AB508" t="s">
        <v>2240</v>
      </c>
      <c r="AC508" t="s">
        <v>2248</v>
      </c>
      <c r="AD508" t="s">
        <v>2267</v>
      </c>
    </row>
    <row r="509" spans="1:30" ht="15" hidden="1" customHeight="1" outlineLevel="1" x14ac:dyDescent="0.2">
      <c r="A509" s="3">
        <v>44641</v>
      </c>
      <c r="B509" s="31">
        <v>7470.13</v>
      </c>
      <c r="C509" s="5" t="s">
        <v>498</v>
      </c>
      <c r="D509" s="9" t="s">
        <v>1545</v>
      </c>
      <c r="E509"/>
      <c r="K509" s="19">
        <v>7470.13</v>
      </c>
      <c r="Z509" s="20">
        <f t="shared" si="25"/>
        <v>7470.13</v>
      </c>
      <c r="AA509" s="20" t="str">
        <f t="shared" si="23"/>
        <v>446417470,13</v>
      </c>
      <c r="AB509" t="s">
        <v>2221</v>
      </c>
      <c r="AC509" t="s">
        <v>2248</v>
      </c>
      <c r="AD509" t="s">
        <v>2267</v>
      </c>
    </row>
    <row r="510" spans="1:30" ht="15" hidden="1" customHeight="1" outlineLevel="1" x14ac:dyDescent="0.2">
      <c r="A510" s="3">
        <v>44641</v>
      </c>
      <c r="B510" s="31">
        <v>72500</v>
      </c>
      <c r="C510" s="5" t="s">
        <v>500</v>
      </c>
      <c r="D510" s="9" t="s">
        <v>1546</v>
      </c>
      <c r="E510"/>
      <c r="Q510" s="19">
        <v>72500</v>
      </c>
      <c r="Z510" s="20">
        <f t="shared" si="25"/>
        <v>72500</v>
      </c>
      <c r="AA510" s="20" t="str">
        <f t="shared" si="23"/>
        <v>4464172500</v>
      </c>
      <c r="AB510" t="s">
        <v>2201</v>
      </c>
      <c r="AC510" t="s">
        <v>2248</v>
      </c>
      <c r="AD510" t="s">
        <v>2265</v>
      </c>
    </row>
    <row r="511" spans="1:30" ht="15" hidden="1" customHeight="1" outlineLevel="1" x14ac:dyDescent="0.2">
      <c r="A511" s="3">
        <v>44639</v>
      </c>
      <c r="B511" s="31">
        <v>7203.33</v>
      </c>
      <c r="C511" s="5" t="s">
        <v>7</v>
      </c>
      <c r="D511" s="9" t="s">
        <v>1282</v>
      </c>
      <c r="E511"/>
      <c r="I511" s="4">
        <v>7203.33</v>
      </c>
      <c r="Z511" s="20">
        <f t="shared" si="25"/>
        <v>7203.33</v>
      </c>
      <c r="AA511" s="20" t="str">
        <f t="shared" si="23"/>
        <v>446397203,33</v>
      </c>
      <c r="AB511" t="s">
        <v>2426</v>
      </c>
      <c r="AC511" t="s">
        <v>2248</v>
      </c>
      <c r="AD511" t="s">
        <v>2427</v>
      </c>
    </row>
    <row r="512" spans="1:30" ht="15" hidden="1" customHeight="1" outlineLevel="1" x14ac:dyDescent="0.2">
      <c r="A512" s="3">
        <v>44638</v>
      </c>
      <c r="B512" s="31">
        <v>15000</v>
      </c>
      <c r="C512" s="5" t="s">
        <v>503</v>
      </c>
      <c r="D512" s="9" t="s">
        <v>1547</v>
      </c>
      <c r="E512"/>
      <c r="J512" s="19">
        <v>15000</v>
      </c>
      <c r="Q512" s="19"/>
      <c r="Z512" s="20">
        <f t="shared" si="25"/>
        <v>15000</v>
      </c>
      <c r="AA512" s="20" t="str">
        <f t="shared" si="23"/>
        <v>4463815000</v>
      </c>
      <c r="AB512" t="s">
        <v>2220</v>
      </c>
      <c r="AC512" t="s">
        <v>2245</v>
      </c>
      <c r="AD512" t="s">
        <v>2272</v>
      </c>
    </row>
    <row r="513" spans="1:30" ht="15" hidden="1" customHeight="1" outlineLevel="1" x14ac:dyDescent="0.2">
      <c r="A513" s="3">
        <v>44637</v>
      </c>
      <c r="B513" s="31">
        <v>15000</v>
      </c>
      <c r="C513" s="5" t="s">
        <v>458</v>
      </c>
      <c r="D513" s="9" t="s">
        <v>1548</v>
      </c>
      <c r="E513"/>
      <c r="J513" s="19">
        <v>15000</v>
      </c>
      <c r="Z513" s="20">
        <f t="shared" si="25"/>
        <v>15000</v>
      </c>
      <c r="AA513" s="20" t="str">
        <f t="shared" si="23"/>
        <v>4463715000</v>
      </c>
      <c r="AB513" t="s">
        <v>2220</v>
      </c>
      <c r="AC513" t="s">
        <v>2245</v>
      </c>
      <c r="AD513" t="s">
        <v>2272</v>
      </c>
    </row>
    <row r="514" spans="1:30" ht="15" hidden="1" customHeight="1" outlineLevel="1" x14ac:dyDescent="0.2">
      <c r="A514" s="3">
        <v>44636</v>
      </c>
      <c r="B514" s="31">
        <v>128</v>
      </c>
      <c r="C514" s="5" t="s">
        <v>7</v>
      </c>
      <c r="D514" s="9" t="s">
        <v>506</v>
      </c>
      <c r="E514" s="20">
        <f>B514</f>
        <v>128</v>
      </c>
      <c r="Z514" s="20">
        <f t="shared" si="25"/>
        <v>128</v>
      </c>
      <c r="AA514" s="20" t="str">
        <f t="shared" si="23"/>
        <v>44636128</v>
      </c>
      <c r="AB514" t="s">
        <v>2204</v>
      </c>
      <c r="AC514" t="s">
        <v>2245</v>
      </c>
      <c r="AD514" t="s">
        <v>2262</v>
      </c>
    </row>
    <row r="515" spans="1:30" ht="15" hidden="1" customHeight="1" outlineLevel="1" x14ac:dyDescent="0.2">
      <c r="A515" s="3">
        <v>44636</v>
      </c>
      <c r="B515" s="31">
        <v>30000</v>
      </c>
      <c r="C515" s="5" t="s">
        <v>309</v>
      </c>
      <c r="D515" s="9" t="s">
        <v>1549</v>
      </c>
      <c r="E515"/>
      <c r="G515" s="2">
        <f>B515</f>
        <v>30000</v>
      </c>
      <c r="Z515" s="20">
        <f t="shared" si="25"/>
        <v>30000</v>
      </c>
      <c r="AA515" s="20" t="str">
        <f t="shared" si="23"/>
        <v>4463630000</v>
      </c>
      <c r="AB515" t="s">
        <v>2209</v>
      </c>
      <c r="AC515" t="s">
        <v>2244</v>
      </c>
      <c r="AD515" t="s">
        <v>2209</v>
      </c>
    </row>
    <row r="516" spans="1:30" ht="15" hidden="1" customHeight="1" outlineLevel="1" x14ac:dyDescent="0.2">
      <c r="A516" s="3">
        <v>44636</v>
      </c>
      <c r="B516" s="31">
        <v>40000</v>
      </c>
      <c r="C516" s="5" t="s">
        <v>7</v>
      </c>
      <c r="D516" s="9" t="s">
        <v>1550</v>
      </c>
      <c r="E516"/>
      <c r="G516" s="4">
        <v>40000</v>
      </c>
      <c r="Z516" s="20">
        <f t="shared" si="25"/>
        <v>40000</v>
      </c>
      <c r="AA516" s="20" t="str">
        <f t="shared" ref="AA516:AA579" si="26">A516&amp;B516</f>
        <v>4463640000</v>
      </c>
      <c r="AB516" t="s">
        <v>2209</v>
      </c>
      <c r="AC516" t="s">
        <v>2244</v>
      </c>
      <c r="AD516" t="s">
        <v>2209</v>
      </c>
    </row>
    <row r="517" spans="1:30" ht="15" hidden="1" customHeight="1" outlineLevel="1" x14ac:dyDescent="0.2">
      <c r="A517" s="3">
        <v>44636</v>
      </c>
      <c r="B517" s="31">
        <v>20.399999999999999</v>
      </c>
      <c r="C517" s="5" t="s">
        <v>7</v>
      </c>
      <c r="D517" s="9" t="s">
        <v>509</v>
      </c>
      <c r="E517" s="20">
        <f>B517</f>
        <v>20.399999999999999</v>
      </c>
      <c r="Z517" s="20">
        <f t="shared" si="25"/>
        <v>20.399999999999999</v>
      </c>
      <c r="AA517" s="20" t="str">
        <f t="shared" si="26"/>
        <v>4463620,4</v>
      </c>
      <c r="AB517" t="s">
        <v>2204</v>
      </c>
      <c r="AC517" t="s">
        <v>2245</v>
      </c>
      <c r="AD517" t="s">
        <v>2262</v>
      </c>
    </row>
    <row r="518" spans="1:30" ht="15" hidden="1" customHeight="1" outlineLevel="1" x14ac:dyDescent="0.2">
      <c r="A518" s="3">
        <v>44636</v>
      </c>
      <c r="B518" s="31">
        <v>32000</v>
      </c>
      <c r="C518" s="5" t="s">
        <v>7</v>
      </c>
      <c r="D518" s="9" t="s">
        <v>1550</v>
      </c>
      <c r="E518"/>
      <c r="G518" s="2">
        <f>B518</f>
        <v>32000</v>
      </c>
      <c r="Z518" s="20">
        <f t="shared" si="25"/>
        <v>32000</v>
      </c>
      <c r="AA518" s="20" t="str">
        <f t="shared" si="26"/>
        <v>4463632000</v>
      </c>
      <c r="AB518" t="s">
        <v>2209</v>
      </c>
      <c r="AC518" t="s">
        <v>2244</v>
      </c>
      <c r="AD518" t="s">
        <v>2209</v>
      </c>
    </row>
    <row r="519" spans="1:30" ht="15" hidden="1" customHeight="1" outlineLevel="1" x14ac:dyDescent="0.2">
      <c r="A519" s="3">
        <v>44636</v>
      </c>
      <c r="B519" s="31">
        <v>5100</v>
      </c>
      <c r="C519" s="5" t="s">
        <v>7</v>
      </c>
      <c r="D519" s="9" t="s">
        <v>1551</v>
      </c>
      <c r="E519"/>
      <c r="G519" s="2">
        <f>B519</f>
        <v>5100</v>
      </c>
      <c r="Z519" s="20">
        <f t="shared" si="25"/>
        <v>5100</v>
      </c>
      <c r="AA519" s="20" t="str">
        <f t="shared" si="26"/>
        <v>446365100</v>
      </c>
      <c r="AB519" t="s">
        <v>2212</v>
      </c>
      <c r="AC519" t="s">
        <v>2244</v>
      </c>
      <c r="AD519" t="s">
        <v>2209</v>
      </c>
    </row>
    <row r="520" spans="1:30" ht="15" hidden="1" customHeight="1" outlineLevel="1" x14ac:dyDescent="0.2">
      <c r="A520" s="3">
        <v>44636</v>
      </c>
      <c r="B520" s="31">
        <v>913.5</v>
      </c>
      <c r="C520" s="5" t="s">
        <v>7</v>
      </c>
      <c r="D520" s="9" t="s">
        <v>1280</v>
      </c>
      <c r="E520" s="20">
        <f>B520</f>
        <v>913.5</v>
      </c>
      <c r="Z520" s="20">
        <f t="shared" si="25"/>
        <v>913.5</v>
      </c>
      <c r="AA520" s="20" t="str">
        <f t="shared" si="26"/>
        <v>44636913,5</v>
      </c>
      <c r="AB520" t="s">
        <v>2204</v>
      </c>
      <c r="AC520" t="s">
        <v>2245</v>
      </c>
      <c r="AD520" t="s">
        <v>2262</v>
      </c>
    </row>
    <row r="521" spans="1:30" ht="15" hidden="1" customHeight="1" outlineLevel="1" x14ac:dyDescent="0.2">
      <c r="A521" s="3">
        <v>44636</v>
      </c>
      <c r="B521" s="31">
        <v>160</v>
      </c>
      <c r="C521" s="5" t="s">
        <v>7</v>
      </c>
      <c r="D521" s="9" t="s">
        <v>512</v>
      </c>
      <c r="E521" s="20">
        <f>B521</f>
        <v>160</v>
      </c>
      <c r="Z521" s="20">
        <f t="shared" si="25"/>
        <v>160</v>
      </c>
      <c r="AA521" s="20" t="str">
        <f t="shared" si="26"/>
        <v>44636160</v>
      </c>
      <c r="AB521" t="s">
        <v>2204</v>
      </c>
      <c r="AC521" t="s">
        <v>2245</v>
      </c>
      <c r="AD521" t="s">
        <v>2262</v>
      </c>
    </row>
    <row r="522" spans="1:30" ht="15" hidden="1" customHeight="1" outlineLevel="1" x14ac:dyDescent="0.2">
      <c r="A522" s="3">
        <v>44636</v>
      </c>
      <c r="B522" s="31">
        <v>1500</v>
      </c>
      <c r="C522" s="5" t="s">
        <v>309</v>
      </c>
      <c r="D522" s="9" t="s">
        <v>2138</v>
      </c>
      <c r="E522"/>
      <c r="G522" s="2">
        <f>B522</f>
        <v>1500</v>
      </c>
      <c r="Z522" s="20">
        <f t="shared" si="25"/>
        <v>1500</v>
      </c>
      <c r="AA522" s="20" t="str">
        <f t="shared" si="26"/>
        <v>446361500</v>
      </c>
      <c r="AB522" t="s">
        <v>2212</v>
      </c>
      <c r="AC522" t="s">
        <v>2244</v>
      </c>
      <c r="AD522" t="s">
        <v>2209</v>
      </c>
    </row>
    <row r="523" spans="1:30" ht="15" hidden="1" customHeight="1" outlineLevel="1" x14ac:dyDescent="0.2">
      <c r="A523" s="3">
        <v>44634</v>
      </c>
      <c r="B523" s="31">
        <v>60000</v>
      </c>
      <c r="C523" s="5" t="s">
        <v>28</v>
      </c>
      <c r="D523" s="9" t="s">
        <v>1552</v>
      </c>
      <c r="E523"/>
      <c r="V523" s="19">
        <v>60000</v>
      </c>
      <c r="Z523" s="20">
        <f t="shared" si="25"/>
        <v>60000</v>
      </c>
      <c r="AA523" s="20" t="str">
        <f t="shared" si="26"/>
        <v>4463460000</v>
      </c>
      <c r="AB523" t="s">
        <v>2236</v>
      </c>
      <c r="AC523" t="s">
        <v>2248</v>
      </c>
      <c r="AD523" t="s">
        <v>2236</v>
      </c>
    </row>
    <row r="524" spans="1:30" ht="15" hidden="1" customHeight="1" outlineLevel="1" x14ac:dyDescent="0.2">
      <c r="A524" s="3">
        <v>44634</v>
      </c>
      <c r="B524" s="31">
        <v>35000</v>
      </c>
      <c r="C524" s="5" t="s">
        <v>306</v>
      </c>
      <c r="D524" s="9" t="s">
        <v>1542</v>
      </c>
      <c r="E524"/>
      <c r="O524" s="19">
        <v>35000</v>
      </c>
      <c r="Z524" s="20">
        <f t="shared" si="25"/>
        <v>35000</v>
      </c>
      <c r="AA524" s="20" t="str">
        <f t="shared" si="26"/>
        <v>4463435000</v>
      </c>
      <c r="AB524" t="s">
        <v>2213</v>
      </c>
      <c r="AC524" t="s">
        <v>2248</v>
      </c>
      <c r="AD524" t="s">
        <v>2213</v>
      </c>
    </row>
    <row r="525" spans="1:30" ht="15" hidden="1" customHeight="1" outlineLevel="1" x14ac:dyDescent="0.2">
      <c r="A525" s="3">
        <v>44634</v>
      </c>
      <c r="B525" s="31">
        <v>40000</v>
      </c>
      <c r="C525" s="5" t="s">
        <v>32</v>
      </c>
      <c r="D525" s="9" t="s">
        <v>1534</v>
      </c>
      <c r="E525"/>
      <c r="N525" s="19">
        <v>40000</v>
      </c>
      <c r="Z525" s="20">
        <f t="shared" si="25"/>
        <v>40000</v>
      </c>
      <c r="AA525" s="20" t="str">
        <f t="shared" si="26"/>
        <v>4463440000</v>
      </c>
      <c r="AB525" t="s">
        <v>2222</v>
      </c>
      <c r="AC525" t="s">
        <v>2248</v>
      </c>
      <c r="AD525" t="s">
        <v>2269</v>
      </c>
    </row>
    <row r="526" spans="1:30" ht="15" hidden="1" customHeight="1" outlineLevel="1" x14ac:dyDescent="0.2">
      <c r="A526" s="3">
        <v>44634</v>
      </c>
      <c r="B526" s="31">
        <v>553.57000000000005</v>
      </c>
      <c r="C526" s="5" t="s">
        <v>1222</v>
      </c>
      <c r="D526" s="9" t="s">
        <v>1553</v>
      </c>
      <c r="E526"/>
      <c r="F526" s="19">
        <v>553.57000000000005</v>
      </c>
      <c r="Z526" s="20">
        <f t="shared" si="25"/>
        <v>553.57000000000005</v>
      </c>
      <c r="AA526" s="20" t="str">
        <f t="shared" si="26"/>
        <v>44634553,57</v>
      </c>
      <c r="AB526" t="s">
        <v>2206</v>
      </c>
      <c r="AC526" t="s">
        <v>2244</v>
      </c>
      <c r="AD526" t="s">
        <v>2209</v>
      </c>
    </row>
    <row r="527" spans="1:30" ht="15" hidden="1" customHeight="1" outlineLevel="1" x14ac:dyDescent="0.2">
      <c r="A527" s="3">
        <v>44634</v>
      </c>
      <c r="B527" s="31">
        <v>13908.77</v>
      </c>
      <c r="C527" s="5" t="s">
        <v>1207</v>
      </c>
      <c r="D527" s="9" t="s">
        <v>158</v>
      </c>
      <c r="E527"/>
      <c r="F527" s="19">
        <v>13908.77</v>
      </c>
      <c r="Z527" s="20">
        <f t="shared" si="25"/>
        <v>13908.77</v>
      </c>
      <c r="AA527" s="20" t="str">
        <f t="shared" si="26"/>
        <v>4463413908,77</v>
      </c>
      <c r="AB527" t="s">
        <v>2206</v>
      </c>
      <c r="AC527" t="s">
        <v>2244</v>
      </c>
      <c r="AD527" t="s">
        <v>2209</v>
      </c>
    </row>
    <row r="528" spans="1:30" ht="15" hidden="1" customHeight="1" outlineLevel="1" x14ac:dyDescent="0.2">
      <c r="A528" s="3">
        <v>44634</v>
      </c>
      <c r="B528" s="31">
        <v>36012.639999999999</v>
      </c>
      <c r="C528" s="5" t="s">
        <v>1207</v>
      </c>
      <c r="D528" s="9" t="s">
        <v>154</v>
      </c>
      <c r="E528"/>
      <c r="F528" s="19">
        <v>36012.639999999999</v>
      </c>
      <c r="Z528" s="20">
        <f t="shared" ref="Z528:Z559" si="27">SUM(E528:Y528)</f>
        <v>36012.639999999999</v>
      </c>
      <c r="AA528" s="20" t="str">
        <f t="shared" si="26"/>
        <v>4463436012,64</v>
      </c>
      <c r="AB528" t="s">
        <v>2206</v>
      </c>
      <c r="AC528" t="s">
        <v>2244</v>
      </c>
      <c r="AD528" t="s">
        <v>2209</v>
      </c>
    </row>
    <row r="529" spans="1:30" ht="15" hidden="1" customHeight="1" outlineLevel="1" x14ac:dyDescent="0.2">
      <c r="A529" s="3">
        <v>44631</v>
      </c>
      <c r="B529" s="31">
        <v>19000</v>
      </c>
      <c r="C529" s="5" t="s">
        <v>421</v>
      </c>
      <c r="D529" s="9" t="s">
        <v>515</v>
      </c>
      <c r="E529"/>
      <c r="Q529" s="19">
        <v>19000</v>
      </c>
      <c r="Z529" s="20">
        <f t="shared" si="27"/>
        <v>19000</v>
      </c>
      <c r="AA529" s="20" t="str">
        <f t="shared" si="26"/>
        <v>4463119000</v>
      </c>
      <c r="AB529" s="25" t="s">
        <v>2226</v>
      </c>
      <c r="AC529" t="s">
        <v>2225</v>
      </c>
      <c r="AD529" t="s">
        <v>2270</v>
      </c>
    </row>
    <row r="530" spans="1:30" ht="15" hidden="1" customHeight="1" outlineLevel="1" x14ac:dyDescent="0.2">
      <c r="A530" s="3">
        <v>44631</v>
      </c>
      <c r="B530" s="31">
        <v>7500</v>
      </c>
      <c r="C530" s="5" t="s">
        <v>131</v>
      </c>
      <c r="D530" s="9" t="s">
        <v>1554</v>
      </c>
      <c r="E530"/>
      <c r="S530" s="28">
        <v>7500</v>
      </c>
      <c r="Z530" s="20">
        <f t="shared" si="27"/>
        <v>7500</v>
      </c>
      <c r="AA530" s="20" t="str">
        <f t="shared" si="26"/>
        <v>446317500</v>
      </c>
      <c r="AB530" t="s">
        <v>2234</v>
      </c>
      <c r="AC530" t="s">
        <v>2248</v>
      </c>
      <c r="AD530" t="s">
        <v>2271</v>
      </c>
    </row>
    <row r="531" spans="1:30" ht="15" hidden="1" customHeight="1" outlineLevel="1" x14ac:dyDescent="0.2">
      <c r="A531" s="3">
        <v>44631</v>
      </c>
      <c r="B531" s="31">
        <v>50000</v>
      </c>
      <c r="C531" s="5" t="s">
        <v>327</v>
      </c>
      <c r="D531" s="9" t="s">
        <v>1555</v>
      </c>
      <c r="E531"/>
      <c r="O531" s="19">
        <v>50000</v>
      </c>
      <c r="Z531" s="20">
        <f t="shared" si="27"/>
        <v>50000</v>
      </c>
      <c r="AA531" s="20" t="str">
        <f t="shared" si="26"/>
        <v>4463150000</v>
      </c>
      <c r="AB531" t="s">
        <v>2213</v>
      </c>
      <c r="AC531" t="s">
        <v>2248</v>
      </c>
      <c r="AD531" t="s">
        <v>2213</v>
      </c>
    </row>
    <row r="532" spans="1:30" ht="15" hidden="1" customHeight="1" outlineLevel="1" x14ac:dyDescent="0.2">
      <c r="A532" s="3">
        <v>44631</v>
      </c>
      <c r="B532" s="31">
        <v>47750</v>
      </c>
      <c r="C532" s="5" t="s">
        <v>480</v>
      </c>
      <c r="D532" s="9" t="s">
        <v>1556</v>
      </c>
      <c r="E532"/>
      <c r="Q532" s="19">
        <v>47750</v>
      </c>
      <c r="Z532" s="20">
        <f t="shared" si="27"/>
        <v>47750</v>
      </c>
      <c r="AA532" s="20" t="str">
        <f t="shared" si="26"/>
        <v>4463147750</v>
      </c>
      <c r="AB532" t="s">
        <v>2225</v>
      </c>
      <c r="AC532" t="s">
        <v>2225</v>
      </c>
      <c r="AD532" t="s">
        <v>2270</v>
      </c>
    </row>
    <row r="533" spans="1:30" ht="15" hidden="1" customHeight="1" outlineLevel="1" x14ac:dyDescent="0.2">
      <c r="A533" s="3">
        <v>44631</v>
      </c>
      <c r="B533" s="31">
        <v>2000</v>
      </c>
      <c r="C533" s="5" t="s">
        <v>519</v>
      </c>
      <c r="D533" s="9" t="s">
        <v>520</v>
      </c>
      <c r="E533"/>
      <c r="F533" s="19">
        <v>2000</v>
      </c>
      <c r="Z533" s="20">
        <f t="shared" si="27"/>
        <v>2000</v>
      </c>
      <c r="AA533" s="20" t="str">
        <f t="shared" si="26"/>
        <v>446312000</v>
      </c>
      <c r="AB533" t="s">
        <v>2208</v>
      </c>
      <c r="AC533" t="s">
        <v>2245</v>
      </c>
      <c r="AD533" t="s">
        <v>2263</v>
      </c>
    </row>
    <row r="534" spans="1:30" ht="15" hidden="1" customHeight="1" outlineLevel="1" x14ac:dyDescent="0.2">
      <c r="A534" s="3">
        <v>44631</v>
      </c>
      <c r="B534" s="31">
        <v>80000</v>
      </c>
      <c r="C534" s="5" t="s">
        <v>28</v>
      </c>
      <c r="D534" s="9" t="s">
        <v>1557</v>
      </c>
      <c r="E534"/>
      <c r="V534" s="19">
        <v>80000</v>
      </c>
      <c r="Z534" s="20">
        <f t="shared" si="27"/>
        <v>80000</v>
      </c>
      <c r="AA534" s="20" t="str">
        <f t="shared" si="26"/>
        <v>4463180000</v>
      </c>
      <c r="AB534" t="s">
        <v>2236</v>
      </c>
      <c r="AC534" t="s">
        <v>2248</v>
      </c>
      <c r="AD534" t="s">
        <v>2236</v>
      </c>
    </row>
    <row r="535" spans="1:30" ht="15" hidden="1" customHeight="1" outlineLevel="1" x14ac:dyDescent="0.2">
      <c r="A535" s="3">
        <v>44631</v>
      </c>
      <c r="B535" s="31">
        <v>675</v>
      </c>
      <c r="C535" s="5" t="s">
        <v>522</v>
      </c>
      <c r="D535" s="9" t="s">
        <v>520</v>
      </c>
      <c r="E535"/>
      <c r="F535" s="19">
        <v>675</v>
      </c>
      <c r="Z535" s="20">
        <f t="shared" si="27"/>
        <v>675</v>
      </c>
      <c r="AA535" s="20" t="str">
        <f t="shared" si="26"/>
        <v>44631675</v>
      </c>
      <c r="AB535" t="s">
        <v>2208</v>
      </c>
      <c r="AC535" t="s">
        <v>2245</v>
      </c>
      <c r="AD535" t="s">
        <v>2263</v>
      </c>
    </row>
    <row r="536" spans="1:30" ht="15" hidden="1" customHeight="1" outlineLevel="1" x14ac:dyDescent="0.2">
      <c r="A536" s="3">
        <v>44631</v>
      </c>
      <c r="B536" s="31">
        <v>638.23</v>
      </c>
      <c r="C536" s="5" t="s">
        <v>7</v>
      </c>
      <c r="D536" s="9" t="s">
        <v>1294</v>
      </c>
      <c r="E536" s="20">
        <f>B536</f>
        <v>638.23</v>
      </c>
      <c r="Z536" s="20">
        <f t="shared" si="27"/>
        <v>638.23</v>
      </c>
      <c r="AA536" s="20" t="str">
        <f t="shared" si="26"/>
        <v>44631638,23</v>
      </c>
      <c r="AB536" t="s">
        <v>2204</v>
      </c>
      <c r="AC536" t="s">
        <v>2245</v>
      </c>
      <c r="AD536" t="s">
        <v>2262</v>
      </c>
    </row>
    <row r="537" spans="1:30" ht="15" hidden="1" customHeight="1" outlineLevel="1" x14ac:dyDescent="0.2">
      <c r="A537" s="3">
        <v>44631</v>
      </c>
      <c r="B537" s="31">
        <v>17025</v>
      </c>
      <c r="C537" s="5" t="s">
        <v>8</v>
      </c>
      <c r="D537" s="9" t="s">
        <v>1558</v>
      </c>
      <c r="E537"/>
      <c r="S537" s="20">
        <f>B537</f>
        <v>17025</v>
      </c>
      <c r="Z537" s="20">
        <f t="shared" si="27"/>
        <v>17025</v>
      </c>
      <c r="AA537" s="20" t="str">
        <f t="shared" si="26"/>
        <v>4463117025</v>
      </c>
      <c r="AB537" t="s">
        <v>2284</v>
      </c>
      <c r="AC537" t="s">
        <v>2248</v>
      </c>
      <c r="AD537" t="s">
        <v>2271</v>
      </c>
    </row>
    <row r="538" spans="1:30" ht="15" hidden="1" customHeight="1" outlineLevel="1" x14ac:dyDescent="0.2">
      <c r="A538" s="3">
        <v>44631</v>
      </c>
      <c r="B538" s="31">
        <v>50000</v>
      </c>
      <c r="C538" s="5" t="s">
        <v>32</v>
      </c>
      <c r="D538" s="9" t="s">
        <v>1534</v>
      </c>
      <c r="E538"/>
      <c r="N538" s="19">
        <v>50000</v>
      </c>
      <c r="Z538" s="20">
        <f t="shared" si="27"/>
        <v>50000</v>
      </c>
      <c r="AA538" s="20" t="str">
        <f t="shared" si="26"/>
        <v>4463150000</v>
      </c>
      <c r="AB538" t="s">
        <v>2222</v>
      </c>
      <c r="AC538" t="s">
        <v>2248</v>
      </c>
      <c r="AD538" t="s">
        <v>2269</v>
      </c>
    </row>
    <row r="539" spans="1:30" ht="15" hidden="1" customHeight="1" outlineLevel="1" x14ac:dyDescent="0.2">
      <c r="A539" s="3">
        <v>44629</v>
      </c>
      <c r="B539" s="31">
        <v>98973.31</v>
      </c>
      <c r="C539" s="5" t="s">
        <v>1225</v>
      </c>
      <c r="D539" s="9" t="s">
        <v>1559</v>
      </c>
      <c r="E539"/>
      <c r="T539" s="19">
        <v>98973.31</v>
      </c>
      <c r="Z539" s="20">
        <f t="shared" si="27"/>
        <v>98973.31</v>
      </c>
      <c r="AA539" s="20" t="str">
        <f t="shared" si="26"/>
        <v>4462998973,31</v>
      </c>
      <c r="AB539" t="s">
        <v>2235</v>
      </c>
      <c r="AC539" t="s">
        <v>2248</v>
      </c>
      <c r="AD539" t="s">
        <v>2235</v>
      </c>
    </row>
    <row r="540" spans="1:30" ht="15" hidden="1" customHeight="1" outlineLevel="1" x14ac:dyDescent="0.2">
      <c r="A540" s="3">
        <v>44629</v>
      </c>
      <c r="B540" s="31">
        <v>10000</v>
      </c>
      <c r="C540" s="5" t="s">
        <v>7</v>
      </c>
      <c r="D540" s="9" t="s">
        <v>1560</v>
      </c>
      <c r="E540"/>
      <c r="G540" s="4">
        <v>10000</v>
      </c>
      <c r="Z540" s="20">
        <f t="shared" si="27"/>
        <v>10000</v>
      </c>
      <c r="AA540" s="20" t="str">
        <f t="shared" si="26"/>
        <v>4462910000</v>
      </c>
      <c r="AB540" t="s">
        <v>2209</v>
      </c>
      <c r="AC540" t="s">
        <v>2244</v>
      </c>
      <c r="AD540" t="s">
        <v>2209</v>
      </c>
    </row>
    <row r="541" spans="1:30" ht="15" hidden="1" customHeight="1" outlineLevel="1" x14ac:dyDescent="0.2">
      <c r="A541" s="3">
        <v>44629</v>
      </c>
      <c r="B541" s="31">
        <v>100000</v>
      </c>
      <c r="C541" s="5" t="s">
        <v>28</v>
      </c>
      <c r="D541" s="9" t="s">
        <v>1552</v>
      </c>
      <c r="E541"/>
      <c r="V541" s="19">
        <v>100000</v>
      </c>
      <c r="Z541" s="20">
        <f t="shared" si="27"/>
        <v>100000</v>
      </c>
      <c r="AA541" s="20" t="str">
        <f t="shared" si="26"/>
        <v>44629100000</v>
      </c>
      <c r="AB541" t="s">
        <v>2236</v>
      </c>
      <c r="AC541" t="s">
        <v>2248</v>
      </c>
      <c r="AD541" t="s">
        <v>2236</v>
      </c>
    </row>
    <row r="542" spans="1:30" ht="15" hidden="1" customHeight="1" outlineLevel="1" x14ac:dyDescent="0.2">
      <c r="A542" s="3">
        <v>44629</v>
      </c>
      <c r="B542" s="31">
        <v>40</v>
      </c>
      <c r="C542" s="5" t="s">
        <v>7</v>
      </c>
      <c r="D542" s="9" t="s">
        <v>527</v>
      </c>
      <c r="E542" s="19">
        <v>40</v>
      </c>
      <c r="Z542" s="20">
        <f t="shared" si="27"/>
        <v>40</v>
      </c>
      <c r="AA542" s="20" t="str">
        <f t="shared" si="26"/>
        <v>4462940</v>
      </c>
      <c r="AB542" t="s">
        <v>2204</v>
      </c>
      <c r="AC542" t="s">
        <v>2245</v>
      </c>
      <c r="AD542" t="s">
        <v>2262</v>
      </c>
    </row>
    <row r="543" spans="1:30" ht="15" hidden="1" customHeight="1" outlineLevel="1" x14ac:dyDescent="0.2">
      <c r="A543" s="3">
        <v>44625</v>
      </c>
      <c r="B543" s="31">
        <v>50000</v>
      </c>
      <c r="C543" s="5" t="s">
        <v>28</v>
      </c>
      <c r="D543" s="9" t="s">
        <v>1561</v>
      </c>
      <c r="E543"/>
      <c r="V543" s="19">
        <v>50000</v>
      </c>
      <c r="Z543" s="20">
        <f t="shared" si="27"/>
        <v>50000</v>
      </c>
      <c r="AA543" s="20" t="str">
        <f t="shared" si="26"/>
        <v>4462550000</v>
      </c>
      <c r="AB543" t="s">
        <v>2236</v>
      </c>
      <c r="AC543" t="s">
        <v>2248</v>
      </c>
      <c r="AD543" t="s">
        <v>2236</v>
      </c>
    </row>
    <row r="544" spans="1:30" ht="15" hidden="1" customHeight="1" outlineLevel="1" x14ac:dyDescent="0.2">
      <c r="A544" s="3">
        <v>44625</v>
      </c>
      <c r="B544" s="31">
        <v>40000</v>
      </c>
      <c r="C544" s="5" t="s">
        <v>32</v>
      </c>
      <c r="D544" s="9" t="s">
        <v>1562</v>
      </c>
      <c r="E544"/>
      <c r="N544" s="19">
        <v>40000</v>
      </c>
      <c r="Z544" s="20">
        <f t="shared" si="27"/>
        <v>40000</v>
      </c>
      <c r="AA544" s="20" t="str">
        <f t="shared" si="26"/>
        <v>4462540000</v>
      </c>
      <c r="AB544" t="s">
        <v>2222</v>
      </c>
      <c r="AC544" t="s">
        <v>2248</v>
      </c>
      <c r="AD544" t="s">
        <v>2269</v>
      </c>
    </row>
    <row r="545" spans="1:30" ht="15" hidden="1" customHeight="1" outlineLevel="1" x14ac:dyDescent="0.2">
      <c r="A545" s="3">
        <v>44624</v>
      </c>
      <c r="B545" s="31">
        <v>9700</v>
      </c>
      <c r="C545" s="5" t="s">
        <v>188</v>
      </c>
      <c r="D545" s="9" t="s">
        <v>1563</v>
      </c>
      <c r="E545"/>
      <c r="M545" s="19">
        <v>9700</v>
      </c>
      <c r="Z545" s="20">
        <f t="shared" si="27"/>
        <v>9700</v>
      </c>
      <c r="AA545" s="20" t="str">
        <f t="shared" si="26"/>
        <v>446249700</v>
      </c>
      <c r="AB545" t="s">
        <v>2202</v>
      </c>
      <c r="AC545" t="s">
        <v>2248</v>
      </c>
      <c r="AD545" t="s">
        <v>2268</v>
      </c>
    </row>
    <row r="546" spans="1:30" ht="15" hidden="1" customHeight="1" outlineLevel="1" x14ac:dyDescent="0.2">
      <c r="A546" s="3">
        <v>44624</v>
      </c>
      <c r="B546" s="31">
        <v>5000</v>
      </c>
      <c r="C546" s="5" t="s">
        <v>47</v>
      </c>
      <c r="D546" s="9" t="s">
        <v>1564</v>
      </c>
      <c r="E546"/>
      <c r="P546" s="19">
        <v>5000</v>
      </c>
      <c r="Z546" s="20">
        <f t="shared" si="27"/>
        <v>5000</v>
      </c>
      <c r="AA546" s="20" t="str">
        <f t="shared" si="26"/>
        <v>446245000</v>
      </c>
      <c r="AB546" t="s">
        <v>2224</v>
      </c>
      <c r="AC546" t="s">
        <v>2248</v>
      </c>
      <c r="AD546" t="s">
        <v>2427</v>
      </c>
    </row>
    <row r="547" spans="1:30" ht="15" hidden="1" customHeight="1" outlineLevel="1" x14ac:dyDescent="0.2">
      <c r="A547" s="3">
        <v>44624</v>
      </c>
      <c r="B547" s="31">
        <v>190000</v>
      </c>
      <c r="C547" s="5" t="s">
        <v>32</v>
      </c>
      <c r="D547" s="9" t="s">
        <v>1565</v>
      </c>
      <c r="E547"/>
      <c r="N547" s="19">
        <v>190000</v>
      </c>
      <c r="Z547" s="20">
        <f t="shared" si="27"/>
        <v>190000</v>
      </c>
      <c r="AA547" s="20" t="str">
        <f t="shared" si="26"/>
        <v>44624190000</v>
      </c>
      <c r="AB547" t="s">
        <v>2222</v>
      </c>
      <c r="AC547" t="s">
        <v>2248</v>
      </c>
      <c r="AD547" t="s">
        <v>2269</v>
      </c>
    </row>
    <row r="548" spans="1:30" ht="15" hidden="1" customHeight="1" outlineLevel="1" x14ac:dyDescent="0.2">
      <c r="A548" s="3">
        <v>44623</v>
      </c>
      <c r="B548" s="31">
        <v>24.11</v>
      </c>
      <c r="C548" s="5" t="s">
        <v>1207</v>
      </c>
      <c r="D548" s="9" t="s">
        <v>532</v>
      </c>
      <c r="E548"/>
      <c r="S548" s="19">
        <v>24.11</v>
      </c>
      <c r="Z548" s="20">
        <f t="shared" si="27"/>
        <v>24.11</v>
      </c>
      <c r="AA548" s="20" t="str">
        <f t="shared" si="26"/>
        <v>4462324,11</v>
      </c>
      <c r="AB548" t="s">
        <v>2211</v>
      </c>
      <c r="AC548" t="s">
        <v>2245</v>
      </c>
      <c r="AD548" t="s">
        <v>2263</v>
      </c>
    </row>
    <row r="549" spans="1:30" ht="15" hidden="1" customHeight="1" outlineLevel="1" x14ac:dyDescent="0.2">
      <c r="A549" s="3">
        <v>44623</v>
      </c>
      <c r="B549" s="31">
        <v>70000</v>
      </c>
      <c r="C549" s="5" t="s">
        <v>253</v>
      </c>
      <c r="D549" s="9" t="s">
        <v>1566</v>
      </c>
      <c r="E549"/>
      <c r="M549" s="19">
        <v>70000</v>
      </c>
      <c r="Z549" s="20">
        <f t="shared" si="27"/>
        <v>70000</v>
      </c>
      <c r="AA549" s="20" t="str">
        <f t="shared" si="26"/>
        <v>4462370000</v>
      </c>
      <c r="AB549" t="s">
        <v>2202</v>
      </c>
      <c r="AC549" t="s">
        <v>2248</v>
      </c>
      <c r="AD549" t="s">
        <v>2268</v>
      </c>
    </row>
    <row r="550" spans="1:30" ht="15" hidden="1" customHeight="1" outlineLevel="1" x14ac:dyDescent="0.2">
      <c r="A550" s="3">
        <v>44623</v>
      </c>
      <c r="B550" s="31">
        <v>80000</v>
      </c>
      <c r="C550" s="5" t="s">
        <v>28</v>
      </c>
      <c r="D550" s="9" t="s">
        <v>1539</v>
      </c>
      <c r="E550"/>
      <c r="V550" s="19">
        <v>80000</v>
      </c>
      <c r="Z550" s="20">
        <f t="shared" si="27"/>
        <v>80000</v>
      </c>
      <c r="AA550" s="20" t="str">
        <f t="shared" si="26"/>
        <v>4462380000</v>
      </c>
      <c r="AB550" t="s">
        <v>2236</v>
      </c>
      <c r="AC550" t="s">
        <v>2248</v>
      </c>
      <c r="AD550" t="s">
        <v>2236</v>
      </c>
    </row>
    <row r="551" spans="1:30" ht="15" hidden="1" customHeight="1" outlineLevel="1" x14ac:dyDescent="0.2">
      <c r="A551" s="3">
        <v>44623</v>
      </c>
      <c r="B551" s="31">
        <v>36004</v>
      </c>
      <c r="C551" s="5" t="s">
        <v>309</v>
      </c>
      <c r="D551" s="9" t="s">
        <v>1567</v>
      </c>
      <c r="E551"/>
      <c r="G551" s="4">
        <v>36004</v>
      </c>
      <c r="Z551" s="20">
        <f t="shared" si="27"/>
        <v>36004</v>
      </c>
      <c r="AA551" s="20" t="str">
        <f t="shared" si="26"/>
        <v>4462336004</v>
      </c>
      <c r="AB551" t="s">
        <v>2209</v>
      </c>
      <c r="AC551" t="s">
        <v>2244</v>
      </c>
      <c r="AD551" t="s">
        <v>2209</v>
      </c>
    </row>
    <row r="552" spans="1:30" ht="15" hidden="1" customHeight="1" outlineLevel="1" x14ac:dyDescent="0.2">
      <c r="A552" s="3">
        <v>44623</v>
      </c>
      <c r="B552" s="31">
        <v>2146</v>
      </c>
      <c r="C552" s="5" t="s">
        <v>1207</v>
      </c>
      <c r="D552" s="9" t="s">
        <v>535</v>
      </c>
      <c r="E552"/>
      <c r="S552" s="19">
        <v>2146</v>
      </c>
      <c r="Z552" s="20">
        <f t="shared" si="27"/>
        <v>2146</v>
      </c>
      <c r="AA552" s="20" t="str">
        <f t="shared" si="26"/>
        <v>446232146</v>
      </c>
      <c r="AB552" t="s">
        <v>2211</v>
      </c>
      <c r="AC552" t="s">
        <v>2245</v>
      </c>
      <c r="AD552" t="s">
        <v>2263</v>
      </c>
    </row>
    <row r="553" spans="1:30" ht="15" hidden="1" customHeight="1" outlineLevel="1" x14ac:dyDescent="0.2">
      <c r="A553" s="3">
        <v>44622</v>
      </c>
      <c r="B553" s="31">
        <v>36004</v>
      </c>
      <c r="C553" s="5" t="s">
        <v>309</v>
      </c>
      <c r="D553" s="9" t="s">
        <v>1568</v>
      </c>
      <c r="E553"/>
      <c r="G553" s="4">
        <v>36004</v>
      </c>
      <c r="Z553" s="20">
        <f t="shared" si="27"/>
        <v>36004</v>
      </c>
      <c r="AA553" s="20" t="str">
        <f t="shared" si="26"/>
        <v>4462236004</v>
      </c>
      <c r="AB553" t="s">
        <v>2209</v>
      </c>
      <c r="AC553" t="s">
        <v>2244</v>
      </c>
      <c r="AD553" t="s">
        <v>2209</v>
      </c>
    </row>
    <row r="554" spans="1:30" ht="15" hidden="1" customHeight="1" outlineLevel="1" x14ac:dyDescent="0.2">
      <c r="A554" s="3">
        <v>44622</v>
      </c>
      <c r="B554" s="31">
        <v>14386.7</v>
      </c>
      <c r="C554" s="5" t="s">
        <v>1207</v>
      </c>
      <c r="D554" s="9" t="s">
        <v>158</v>
      </c>
      <c r="E554"/>
      <c r="F554" s="19">
        <v>14386.7</v>
      </c>
      <c r="Z554" s="20">
        <f t="shared" si="27"/>
        <v>14386.7</v>
      </c>
      <c r="AA554" s="20" t="str">
        <f t="shared" si="26"/>
        <v>4462214386,7</v>
      </c>
      <c r="AB554" t="s">
        <v>2206</v>
      </c>
      <c r="AC554" t="s">
        <v>2244</v>
      </c>
      <c r="AD554" t="s">
        <v>2209</v>
      </c>
    </row>
    <row r="555" spans="1:30" ht="15" hidden="1" customHeight="1" outlineLevel="1" x14ac:dyDescent="0.2">
      <c r="A555" s="3">
        <v>44622</v>
      </c>
      <c r="B555" s="31">
        <v>36968.5</v>
      </c>
      <c r="C555" s="5" t="s">
        <v>1207</v>
      </c>
      <c r="D555" s="9" t="s">
        <v>154</v>
      </c>
      <c r="E555"/>
      <c r="F555" s="19">
        <v>36968.5</v>
      </c>
      <c r="Z555" s="20">
        <f t="shared" si="27"/>
        <v>36968.5</v>
      </c>
      <c r="AA555" s="20" t="str">
        <f t="shared" si="26"/>
        <v>4462236968,5</v>
      </c>
      <c r="AB555" t="s">
        <v>2206</v>
      </c>
      <c r="AC555" t="s">
        <v>2244</v>
      </c>
      <c r="AD555" t="s">
        <v>2209</v>
      </c>
    </row>
    <row r="556" spans="1:30" ht="15" hidden="1" customHeight="1" outlineLevel="1" x14ac:dyDescent="0.2">
      <c r="A556" s="3">
        <v>44622</v>
      </c>
      <c r="B556" s="31">
        <v>50000</v>
      </c>
      <c r="C556" s="6" t="s">
        <v>1211</v>
      </c>
      <c r="D556" s="9" t="s">
        <v>1569</v>
      </c>
      <c r="E556"/>
      <c r="L556" s="19">
        <v>50000</v>
      </c>
      <c r="Z556" s="20">
        <f t="shared" si="27"/>
        <v>50000</v>
      </c>
      <c r="AA556" s="20" t="str">
        <f t="shared" si="26"/>
        <v>4462250000</v>
      </c>
      <c r="AB556" t="s">
        <v>2201</v>
      </c>
      <c r="AC556" t="s">
        <v>2248</v>
      </c>
      <c r="AD556" t="s">
        <v>2265</v>
      </c>
    </row>
    <row r="557" spans="1:30" ht="15" hidden="1" customHeight="1" outlineLevel="1" x14ac:dyDescent="0.2">
      <c r="A557" s="3">
        <v>44621</v>
      </c>
      <c r="B557" s="31">
        <v>200</v>
      </c>
      <c r="C557" s="5" t="s">
        <v>7</v>
      </c>
      <c r="D557" s="9" t="s">
        <v>538</v>
      </c>
      <c r="E557" s="19">
        <v>200</v>
      </c>
      <c r="Z557" s="20">
        <f t="shared" si="27"/>
        <v>200</v>
      </c>
      <c r="AA557" s="20" t="str">
        <f t="shared" si="26"/>
        <v>44621200</v>
      </c>
      <c r="AB557" t="s">
        <v>2204</v>
      </c>
      <c r="AC557" t="s">
        <v>2245</v>
      </c>
      <c r="AD557" t="s">
        <v>2262</v>
      </c>
    </row>
    <row r="558" spans="1:30" ht="15" hidden="1" customHeight="1" outlineLevel="1" x14ac:dyDescent="0.2">
      <c r="A558" s="3">
        <v>44621</v>
      </c>
      <c r="B558" s="31">
        <v>46045.89</v>
      </c>
      <c r="C558" s="5" t="s">
        <v>7</v>
      </c>
      <c r="D558" s="9" t="s">
        <v>1570</v>
      </c>
      <c r="E558"/>
      <c r="G558" s="4">
        <v>46045.89</v>
      </c>
      <c r="Z558" s="20">
        <f t="shared" si="27"/>
        <v>46045.89</v>
      </c>
      <c r="AA558" s="20" t="str">
        <f t="shared" si="26"/>
        <v>4462146045,89</v>
      </c>
      <c r="AB558" t="s">
        <v>2209</v>
      </c>
      <c r="AC558" t="s">
        <v>2244</v>
      </c>
      <c r="AD558" t="s">
        <v>2209</v>
      </c>
    </row>
    <row r="559" spans="1:30" ht="15" hidden="1" customHeight="1" outlineLevel="1" x14ac:dyDescent="0.2">
      <c r="A559" s="3">
        <v>44621</v>
      </c>
      <c r="B559" s="31">
        <v>184.18</v>
      </c>
      <c r="C559" s="5" t="s">
        <v>7</v>
      </c>
      <c r="D559" s="9" t="s">
        <v>540</v>
      </c>
      <c r="E559" s="19">
        <v>184.18</v>
      </c>
      <c r="Z559" s="20">
        <f t="shared" si="27"/>
        <v>184.18</v>
      </c>
      <c r="AA559" s="20" t="str">
        <f t="shared" si="26"/>
        <v>44621184,18</v>
      </c>
      <c r="AB559" t="s">
        <v>2204</v>
      </c>
      <c r="AC559" t="s">
        <v>2245</v>
      </c>
      <c r="AD559" t="s">
        <v>2262</v>
      </c>
    </row>
    <row r="560" spans="1:30" ht="15" hidden="1" customHeight="1" outlineLevel="1" x14ac:dyDescent="0.2">
      <c r="A560" s="3">
        <v>44621</v>
      </c>
      <c r="B560" s="31">
        <v>50000</v>
      </c>
      <c r="C560" s="5" t="s">
        <v>7</v>
      </c>
      <c r="D560" s="9" t="s">
        <v>1571</v>
      </c>
      <c r="E560"/>
      <c r="G560" s="4">
        <v>50000</v>
      </c>
      <c r="Z560" s="20">
        <f t="shared" ref="Z560:Z561" si="28">SUM(E560:Y560)</f>
        <v>50000</v>
      </c>
      <c r="AA560" s="20" t="str">
        <f t="shared" si="26"/>
        <v>4462150000</v>
      </c>
      <c r="AB560" t="s">
        <v>2209</v>
      </c>
      <c r="AC560" t="s">
        <v>2244</v>
      </c>
      <c r="AD560" t="s">
        <v>2209</v>
      </c>
    </row>
    <row r="561" spans="1:4094 4098:6144 6147:11264 11268:13311 13314:14334 14337:16371" ht="15" hidden="1" customHeight="1" outlineLevel="1" x14ac:dyDescent="0.2">
      <c r="A561" s="3">
        <v>44621</v>
      </c>
      <c r="B561" s="31">
        <v>990</v>
      </c>
      <c r="C561" s="5" t="s">
        <v>7</v>
      </c>
      <c r="D561" s="9" t="s">
        <v>1287</v>
      </c>
      <c r="E561" s="19">
        <v>990</v>
      </c>
      <c r="Z561" s="20">
        <f t="shared" si="28"/>
        <v>990</v>
      </c>
      <c r="AA561" s="20" t="str">
        <f t="shared" si="26"/>
        <v>44621990</v>
      </c>
      <c r="AB561" t="s">
        <v>2204</v>
      </c>
      <c r="AC561" t="s">
        <v>2245</v>
      </c>
      <c r="AD561" t="s">
        <v>2262</v>
      </c>
    </row>
    <row r="562" spans="1:4094 4098:6144 6147:11264 11268:13311 13314:14334 14337:16371" ht="15" customHeight="1" collapsed="1" x14ac:dyDescent="0.2">
      <c r="A562" s="55"/>
      <c r="B562" s="28">
        <f>SUM(B496:B561)</f>
        <v>2139814.63</v>
      </c>
      <c r="C562" s="56"/>
      <c r="D562" s="57"/>
      <c r="E562" s="41"/>
      <c r="F562" s="41"/>
      <c r="G562" s="58"/>
      <c r="H562" s="41"/>
      <c r="I562" s="41"/>
      <c r="J562" s="43"/>
      <c r="K562" s="43"/>
      <c r="L562" s="28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1"/>
      <c r="AC562" s="41"/>
      <c r="AD562" s="41"/>
      <c r="AE562" s="3"/>
      <c r="AF562" s="31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V562" s="3"/>
      <c r="AW562" s="31"/>
      <c r="AX562" s="5"/>
      <c r="AY562" s="9"/>
      <c r="BB562" s="2"/>
      <c r="BE562" s="24"/>
      <c r="BF562" s="24"/>
      <c r="BG562" s="31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Z562" s="3"/>
      <c r="CA562" s="31"/>
      <c r="CB562" s="5"/>
      <c r="CC562" s="9"/>
      <c r="CF562" s="2"/>
      <c r="CI562" s="24"/>
      <c r="CJ562" s="24"/>
      <c r="CK562" s="31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D562" s="3"/>
      <c r="DE562" s="31"/>
      <c r="DF562" s="5"/>
      <c r="DG562" s="9"/>
      <c r="DJ562" s="2"/>
      <c r="DM562" s="24"/>
      <c r="DN562" s="24"/>
      <c r="DO562" s="31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H562" s="3"/>
      <c r="EI562" s="31"/>
      <c r="EJ562" s="5"/>
      <c r="EK562" s="9"/>
      <c r="EN562" s="2"/>
      <c r="EQ562" s="24"/>
      <c r="ER562" s="24"/>
      <c r="ES562" s="31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L562" s="3"/>
      <c r="FM562" s="31"/>
      <c r="FN562" s="5"/>
      <c r="FO562" s="9"/>
      <c r="FR562" s="2"/>
      <c r="FU562" s="24"/>
      <c r="FV562" s="24"/>
      <c r="FW562" s="31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P562" s="3"/>
      <c r="GQ562" s="31"/>
      <c r="GR562" s="5"/>
      <c r="GS562" s="9"/>
      <c r="GV562" s="2"/>
      <c r="GY562" s="24"/>
      <c r="GZ562" s="24"/>
      <c r="HA562" s="31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T562" s="3"/>
      <c r="HU562" s="31"/>
      <c r="HV562" s="5"/>
      <c r="HW562" s="9"/>
      <c r="HZ562" s="2"/>
      <c r="IC562" s="24"/>
      <c r="ID562" s="24"/>
      <c r="IE562" s="31"/>
      <c r="IF562" s="24"/>
      <c r="IG562" s="24"/>
      <c r="IH562" s="24"/>
      <c r="II562" s="24"/>
      <c r="IJ562" s="24"/>
      <c r="IK562" s="24"/>
      <c r="IL562" s="24"/>
      <c r="IM562" s="24"/>
      <c r="IN562" s="24"/>
      <c r="IO562" s="24"/>
      <c r="IP562" s="24"/>
      <c r="IQ562" s="24"/>
      <c r="IR562" s="24"/>
      <c r="IS562" s="24"/>
      <c r="IT562" s="24"/>
      <c r="IX562" s="3"/>
      <c r="IY562" s="31"/>
      <c r="IZ562" s="5"/>
      <c r="JA562" s="9"/>
      <c r="JD562" s="2"/>
      <c r="JG562" s="24"/>
      <c r="JH562" s="24"/>
      <c r="JI562" s="31"/>
      <c r="JJ562" s="24"/>
      <c r="JK562" s="24"/>
      <c r="JL562" s="24"/>
      <c r="JM562" s="24"/>
      <c r="JN562" s="24"/>
      <c r="JO562" s="24"/>
      <c r="JP562" s="24"/>
      <c r="JQ562" s="24"/>
      <c r="JR562" s="24"/>
      <c r="JS562" s="24"/>
      <c r="JT562" s="24"/>
      <c r="JU562" s="24"/>
      <c r="JV562" s="24"/>
      <c r="JW562" s="24"/>
      <c r="JX562" s="24"/>
      <c r="KB562" s="3"/>
      <c r="KC562" s="31"/>
      <c r="KD562" s="5"/>
      <c r="KE562" s="9"/>
      <c r="KH562" s="2"/>
      <c r="KK562" s="24"/>
      <c r="KL562" s="24"/>
      <c r="KM562" s="31"/>
      <c r="KN562" s="24"/>
      <c r="KO562" s="24"/>
      <c r="KP562" s="24"/>
      <c r="KQ562" s="24"/>
      <c r="KR562" s="24"/>
      <c r="KS562" s="24"/>
      <c r="KT562" s="24"/>
      <c r="KU562" s="24"/>
      <c r="KV562" s="24"/>
      <c r="KW562" s="24"/>
      <c r="KX562" s="24"/>
      <c r="KY562" s="24"/>
      <c r="KZ562" s="24"/>
      <c r="LA562" s="24"/>
      <c r="LB562" s="24"/>
      <c r="LF562" s="3"/>
      <c r="LG562" s="31"/>
      <c r="LH562" s="5"/>
      <c r="LI562" s="9"/>
      <c r="LL562" s="2"/>
      <c r="LO562" s="24"/>
      <c r="LP562" s="24"/>
      <c r="LQ562" s="31"/>
      <c r="LR562" s="24"/>
      <c r="LS562" s="24"/>
      <c r="LT562" s="24"/>
      <c r="LU562" s="24"/>
      <c r="LV562" s="24"/>
      <c r="LW562" s="24"/>
      <c r="LX562" s="24"/>
      <c r="LY562" s="24"/>
      <c r="LZ562" s="24"/>
      <c r="MA562" s="24"/>
      <c r="MB562" s="24"/>
      <c r="MC562" s="24"/>
      <c r="MD562" s="24"/>
      <c r="ME562" s="24"/>
      <c r="MF562" s="24"/>
      <c r="MJ562" s="3"/>
      <c r="MK562" s="31"/>
      <c r="ML562" s="5"/>
      <c r="MM562" s="9"/>
      <c r="MP562" s="2"/>
      <c r="MS562" s="24"/>
      <c r="MT562" s="24"/>
      <c r="MU562" s="31"/>
      <c r="MV562" s="24"/>
      <c r="MW562" s="24"/>
      <c r="MX562" s="24"/>
      <c r="MY562" s="24"/>
      <c r="MZ562" s="24"/>
      <c r="NA562" s="24"/>
      <c r="NB562" s="24"/>
      <c r="NC562" s="24"/>
      <c r="ND562" s="24"/>
      <c r="NE562" s="24"/>
      <c r="NF562" s="24"/>
      <c r="NG562" s="24"/>
      <c r="NH562" s="24"/>
      <c r="NI562" s="24"/>
      <c r="NJ562" s="24"/>
      <c r="NN562" s="3"/>
      <c r="NO562" s="31"/>
      <c r="NP562" s="5"/>
      <c r="NQ562" s="9"/>
      <c r="NT562" s="2"/>
      <c r="NW562" s="24"/>
      <c r="NX562" s="24"/>
      <c r="NY562" s="31"/>
      <c r="NZ562" s="24"/>
      <c r="OA562" s="24"/>
      <c r="OB562" s="24"/>
      <c r="OC562" s="24"/>
      <c r="OD562" s="24"/>
      <c r="OE562" s="24"/>
      <c r="OF562" s="24"/>
      <c r="OG562" s="24"/>
      <c r="OH562" s="24"/>
      <c r="OI562" s="24"/>
      <c r="OJ562" s="24"/>
      <c r="OK562" s="24"/>
      <c r="OL562" s="24"/>
      <c r="OM562" s="24"/>
      <c r="ON562" s="24"/>
      <c r="OR562" s="3"/>
      <c r="OS562" s="31"/>
      <c r="OT562" s="5"/>
      <c r="OU562" s="9"/>
      <c r="OX562" s="2"/>
      <c r="PA562" s="24"/>
      <c r="PB562" s="24"/>
      <c r="PC562" s="31"/>
      <c r="PD562" s="24"/>
      <c r="PE562" s="24"/>
      <c r="PF562" s="24"/>
      <c r="PG562" s="24"/>
      <c r="PH562" s="24"/>
      <c r="PI562" s="24"/>
      <c r="PJ562" s="24"/>
      <c r="PK562" s="24"/>
      <c r="PL562" s="24"/>
      <c r="PM562" s="24"/>
      <c r="PN562" s="24"/>
      <c r="PO562" s="24"/>
      <c r="PP562" s="24"/>
      <c r="PQ562" s="24"/>
      <c r="PR562" s="24"/>
      <c r="PV562" s="3"/>
      <c r="PW562" s="31"/>
      <c r="PX562" s="5"/>
      <c r="PY562" s="9"/>
      <c r="QB562" s="2"/>
      <c r="QE562" s="24"/>
      <c r="QF562" s="24"/>
      <c r="QG562" s="31"/>
      <c r="QH562" s="24"/>
      <c r="QI562" s="24"/>
      <c r="QJ562" s="24"/>
      <c r="QK562" s="24"/>
      <c r="QL562" s="24"/>
      <c r="QM562" s="24"/>
      <c r="QN562" s="24"/>
      <c r="QO562" s="24"/>
      <c r="QP562" s="24"/>
      <c r="QQ562" s="24"/>
      <c r="QR562" s="24"/>
      <c r="QS562" s="24"/>
      <c r="QT562" s="24"/>
      <c r="QU562" s="24"/>
      <c r="QV562" s="24"/>
      <c r="QZ562" s="3"/>
      <c r="RA562" s="31"/>
      <c r="RB562" s="5"/>
      <c r="RC562" s="9"/>
      <c r="RF562" s="2"/>
      <c r="RI562" s="24"/>
      <c r="RJ562" s="24"/>
      <c r="RK562" s="31"/>
      <c r="RL562" s="24"/>
      <c r="RM562" s="24"/>
      <c r="RN562" s="24"/>
      <c r="RO562" s="24"/>
      <c r="RP562" s="24"/>
      <c r="RQ562" s="24"/>
      <c r="RR562" s="24"/>
      <c r="RS562" s="24"/>
      <c r="RT562" s="24"/>
      <c r="RU562" s="24"/>
      <c r="RV562" s="24"/>
      <c r="RW562" s="24"/>
      <c r="RX562" s="24"/>
      <c r="RY562" s="24"/>
      <c r="RZ562" s="24"/>
      <c r="SD562" s="3"/>
      <c r="SE562" s="31"/>
      <c r="SF562" s="5"/>
      <c r="SG562" s="9"/>
      <c r="SJ562" s="2"/>
      <c r="SM562" s="24"/>
      <c r="SN562" s="24"/>
      <c r="SO562" s="31"/>
      <c r="SP562" s="24"/>
      <c r="SQ562" s="24"/>
      <c r="SR562" s="24"/>
      <c r="SS562" s="24"/>
      <c r="ST562" s="24"/>
      <c r="SU562" s="24"/>
      <c r="SV562" s="24"/>
      <c r="SW562" s="24"/>
      <c r="SX562" s="24"/>
      <c r="SY562" s="24"/>
      <c r="SZ562" s="24"/>
      <c r="TA562" s="24"/>
      <c r="TB562" s="24"/>
      <c r="TC562" s="24"/>
      <c r="TD562" s="24"/>
      <c r="TH562" s="3"/>
      <c r="TI562" s="31"/>
      <c r="TJ562" s="5"/>
      <c r="TK562" s="9"/>
      <c r="TN562" s="2"/>
      <c r="TQ562" s="24"/>
      <c r="TR562" s="24"/>
      <c r="TS562" s="31"/>
      <c r="TT562" s="24"/>
      <c r="TU562" s="24"/>
      <c r="TV562" s="24"/>
      <c r="TW562" s="24"/>
      <c r="TX562" s="24"/>
      <c r="TY562" s="24"/>
      <c r="TZ562" s="24"/>
      <c r="UA562" s="24"/>
      <c r="UB562" s="24"/>
      <c r="UC562" s="24"/>
      <c r="UD562" s="24"/>
      <c r="UE562" s="24"/>
      <c r="UF562" s="24"/>
      <c r="UG562" s="24"/>
      <c r="UH562" s="24"/>
      <c r="UL562" s="3"/>
      <c r="UM562" s="31"/>
      <c r="UN562" s="5"/>
      <c r="UO562" s="9"/>
      <c r="UR562" s="2"/>
      <c r="UU562" s="24"/>
      <c r="UV562" s="24"/>
      <c r="UW562" s="31"/>
      <c r="UX562" s="24"/>
      <c r="UY562" s="24"/>
      <c r="UZ562" s="24"/>
      <c r="VA562" s="24"/>
      <c r="VB562" s="24"/>
      <c r="VC562" s="24"/>
      <c r="VD562" s="24"/>
      <c r="VE562" s="24"/>
      <c r="VF562" s="24"/>
      <c r="VG562" s="24"/>
      <c r="VH562" s="24"/>
      <c r="VI562" s="24"/>
      <c r="VJ562" s="24"/>
      <c r="VK562" s="24"/>
      <c r="VL562" s="24"/>
      <c r="VP562" s="3"/>
      <c r="VQ562" s="31"/>
      <c r="VR562" s="5"/>
      <c r="VS562" s="9"/>
      <c r="VV562" s="2"/>
      <c r="VY562" s="24"/>
      <c r="VZ562" s="24"/>
      <c r="WA562" s="31"/>
      <c r="WB562" s="24"/>
      <c r="WC562" s="24"/>
      <c r="WD562" s="24"/>
      <c r="WE562" s="24"/>
      <c r="WF562" s="24"/>
      <c r="WG562" s="24"/>
      <c r="WH562" s="24"/>
      <c r="WI562" s="24"/>
      <c r="WJ562" s="24"/>
      <c r="WK562" s="24"/>
      <c r="WL562" s="24"/>
      <c r="WM562" s="24"/>
      <c r="WN562" s="24"/>
      <c r="WO562" s="24"/>
      <c r="WP562" s="24"/>
      <c r="WT562" s="3"/>
      <c r="WU562" s="31"/>
      <c r="WV562" s="5"/>
      <c r="WW562" s="9"/>
      <c r="WZ562" s="2"/>
      <c r="XC562" s="24"/>
      <c r="XD562" s="24"/>
      <c r="XE562" s="31"/>
      <c r="XF562" s="24"/>
      <c r="XG562" s="24"/>
      <c r="XH562" s="24"/>
      <c r="XI562" s="24"/>
      <c r="XJ562" s="24"/>
      <c r="XK562" s="24"/>
      <c r="XL562" s="24"/>
      <c r="XM562" s="24"/>
      <c r="XN562" s="24"/>
      <c r="XO562" s="24"/>
      <c r="XP562" s="24"/>
      <c r="XQ562" s="24"/>
      <c r="XR562" s="24"/>
      <c r="XS562" s="24"/>
      <c r="XT562" s="24"/>
      <c r="XX562" s="3"/>
      <c r="XY562" s="31"/>
      <c r="XZ562" s="5"/>
      <c r="YA562" s="9"/>
      <c r="YD562" s="2"/>
      <c r="YG562" s="24"/>
      <c r="YH562" s="24"/>
      <c r="YI562" s="31"/>
      <c r="YJ562" s="24"/>
      <c r="YK562" s="24"/>
      <c r="YL562" s="24"/>
      <c r="YM562" s="24"/>
      <c r="YN562" s="24"/>
      <c r="YO562" s="24"/>
      <c r="YP562" s="24"/>
      <c r="YQ562" s="24"/>
      <c r="YR562" s="24"/>
      <c r="YS562" s="24"/>
      <c r="YT562" s="24"/>
      <c r="YU562" s="24"/>
      <c r="YV562" s="24"/>
      <c r="YW562" s="24"/>
      <c r="YX562" s="24"/>
      <c r="ZB562" s="3"/>
      <c r="ZC562" s="31"/>
      <c r="ZD562" s="5"/>
      <c r="ZE562" s="9"/>
      <c r="ZH562" s="2"/>
      <c r="ZK562" s="24"/>
      <c r="ZL562" s="24"/>
      <c r="ZM562" s="31"/>
      <c r="ZN562" s="24"/>
      <c r="ZO562" s="24"/>
      <c r="ZP562" s="24"/>
      <c r="ZQ562" s="24"/>
      <c r="ZR562" s="24"/>
      <c r="ZS562" s="24"/>
      <c r="ZT562" s="24"/>
      <c r="ZU562" s="24"/>
      <c r="ZV562" s="24"/>
      <c r="ZW562" s="24"/>
      <c r="ZX562" s="24"/>
      <c r="ZY562" s="24"/>
      <c r="ZZ562" s="24"/>
      <c r="AAA562" s="24"/>
      <c r="AAB562" s="24"/>
      <c r="AAF562" s="3"/>
      <c r="AAG562" s="31"/>
      <c r="AAH562" s="5"/>
      <c r="AAI562" s="9"/>
      <c r="AAL562" s="2"/>
      <c r="AAO562" s="24"/>
      <c r="AAP562" s="24"/>
      <c r="AAQ562" s="31"/>
      <c r="AAR562" s="24"/>
      <c r="AAS562" s="24"/>
      <c r="AAT562" s="24"/>
      <c r="AAU562" s="24"/>
      <c r="AAV562" s="24"/>
      <c r="AAW562" s="24"/>
      <c r="AAX562" s="24"/>
      <c r="AAY562" s="24"/>
      <c r="AAZ562" s="24"/>
      <c r="ABA562" s="24"/>
      <c r="ABB562" s="24"/>
      <c r="ABC562" s="24"/>
      <c r="ABD562" s="24"/>
      <c r="ABE562" s="24"/>
      <c r="ABF562" s="24"/>
      <c r="ABJ562" s="3"/>
      <c r="ABK562" s="31"/>
      <c r="ABL562" s="5"/>
      <c r="ABM562" s="9"/>
      <c r="ABP562" s="2"/>
      <c r="ABS562" s="24"/>
      <c r="ABT562" s="24"/>
      <c r="ABU562" s="31"/>
      <c r="ABV562" s="24"/>
      <c r="ABW562" s="24"/>
      <c r="ABX562" s="24"/>
      <c r="ABY562" s="24"/>
      <c r="ABZ562" s="24"/>
      <c r="ACA562" s="24"/>
      <c r="ACB562" s="24"/>
      <c r="ACC562" s="24"/>
      <c r="ACD562" s="24"/>
      <c r="ACE562" s="24"/>
      <c r="ACF562" s="24"/>
      <c r="ACG562" s="24"/>
      <c r="ACH562" s="24"/>
      <c r="ACI562" s="24"/>
      <c r="ACJ562" s="24"/>
      <c r="ACN562" s="3"/>
      <c r="ACO562" s="31"/>
      <c r="ACP562" s="5"/>
      <c r="ACQ562" s="9"/>
      <c r="ACT562" s="2"/>
      <c r="ACW562" s="24"/>
      <c r="ACX562" s="24"/>
      <c r="ACY562" s="31"/>
      <c r="ACZ562" s="24"/>
      <c r="ADA562" s="24"/>
      <c r="ADB562" s="24"/>
      <c r="ADC562" s="24"/>
      <c r="ADD562" s="24"/>
      <c r="ADE562" s="24"/>
      <c r="ADF562" s="24"/>
      <c r="ADG562" s="24"/>
      <c r="ADH562" s="24"/>
      <c r="ADI562" s="24"/>
      <c r="ADJ562" s="24"/>
      <c r="ADK562" s="24"/>
      <c r="ADL562" s="24"/>
      <c r="ADM562" s="24"/>
      <c r="ADN562" s="24"/>
      <c r="ADR562" s="3"/>
      <c r="ADS562" s="31"/>
      <c r="ADT562" s="5"/>
      <c r="ADU562" s="9"/>
      <c r="ADX562" s="2"/>
      <c r="AEA562" s="24"/>
      <c r="AEB562" s="24"/>
      <c r="AEC562" s="31"/>
      <c r="AED562" s="24"/>
      <c r="AEE562" s="24"/>
      <c r="AEF562" s="24"/>
      <c r="AEG562" s="24"/>
      <c r="AEH562" s="24"/>
      <c r="AEI562" s="24"/>
      <c r="AEJ562" s="24"/>
      <c r="AEK562" s="24"/>
      <c r="AEL562" s="24"/>
      <c r="AEM562" s="24"/>
      <c r="AEN562" s="24"/>
      <c r="AEO562" s="24"/>
      <c r="AEP562" s="24"/>
      <c r="AEQ562" s="24"/>
      <c r="AER562" s="24"/>
      <c r="AEV562" s="3"/>
      <c r="AEW562" s="31"/>
      <c r="AEX562" s="5"/>
      <c r="AEY562" s="9"/>
      <c r="AFB562" s="2"/>
      <c r="AFE562" s="24"/>
      <c r="AFF562" s="24"/>
      <c r="AFG562" s="31"/>
      <c r="AFH562" s="24"/>
      <c r="AFI562" s="24"/>
      <c r="AFJ562" s="24"/>
      <c r="AFK562" s="24"/>
      <c r="AFL562" s="24"/>
      <c r="AFM562" s="24"/>
      <c r="AFN562" s="24"/>
      <c r="AFO562" s="24"/>
      <c r="AFP562" s="24"/>
      <c r="AFQ562" s="24"/>
      <c r="AFR562" s="24"/>
      <c r="AFS562" s="24"/>
      <c r="AFT562" s="24"/>
      <c r="AFU562" s="24"/>
      <c r="AFV562" s="24"/>
      <c r="AFZ562" s="3"/>
      <c r="AGA562" s="31"/>
      <c r="AGB562" s="5"/>
      <c r="AGC562" s="9"/>
      <c r="AGF562" s="2"/>
      <c r="AGI562" s="24"/>
      <c r="AGJ562" s="24"/>
      <c r="AGK562" s="31"/>
      <c r="AGL562" s="24"/>
      <c r="AGM562" s="24"/>
      <c r="AGN562" s="24"/>
      <c r="AGO562" s="24"/>
      <c r="AGP562" s="24"/>
      <c r="AGQ562" s="24"/>
      <c r="AGR562" s="24"/>
      <c r="AGS562" s="24"/>
      <c r="AGT562" s="24"/>
      <c r="AGU562" s="24"/>
      <c r="AGV562" s="24"/>
      <c r="AGW562" s="24"/>
      <c r="AGX562" s="24"/>
      <c r="AGY562" s="24"/>
      <c r="AGZ562" s="24"/>
      <c r="AHD562" s="3"/>
      <c r="AHE562" s="31"/>
      <c r="AHF562" s="5"/>
      <c r="AHG562" s="9"/>
      <c r="AHJ562" s="2"/>
      <c r="AHM562" s="24"/>
      <c r="AHN562" s="24"/>
      <c r="AHO562" s="31"/>
      <c r="AHP562" s="24"/>
      <c r="AHQ562" s="24"/>
      <c r="AHR562" s="24"/>
      <c r="AHS562" s="24"/>
      <c r="AHT562" s="24"/>
      <c r="AHU562" s="24"/>
      <c r="AHV562" s="24"/>
      <c r="AHW562" s="24"/>
      <c r="AHX562" s="24"/>
      <c r="AHY562" s="24"/>
      <c r="AHZ562" s="24"/>
      <c r="AIA562" s="24"/>
      <c r="AIB562" s="24"/>
      <c r="AIC562" s="24"/>
      <c r="AID562" s="24"/>
      <c r="AIH562" s="3"/>
      <c r="AII562" s="31"/>
      <c r="AIJ562" s="5"/>
      <c r="AIK562" s="9"/>
      <c r="AIN562" s="2"/>
      <c r="AIQ562" s="24"/>
      <c r="AIR562" s="24"/>
      <c r="AIS562" s="31"/>
      <c r="AIT562" s="24"/>
      <c r="AIU562" s="24"/>
      <c r="AIV562" s="24"/>
      <c r="AIW562" s="24"/>
      <c r="AIX562" s="24"/>
      <c r="AIY562" s="24"/>
      <c r="AIZ562" s="24"/>
      <c r="AJA562" s="24"/>
      <c r="AJB562" s="24"/>
      <c r="AJC562" s="24"/>
      <c r="AJD562" s="24"/>
      <c r="AJE562" s="24"/>
      <c r="AJF562" s="24"/>
      <c r="AJG562" s="24"/>
      <c r="AJH562" s="24"/>
      <c r="AJL562" s="3"/>
      <c r="AJM562" s="31"/>
      <c r="AJN562" s="5"/>
      <c r="AJO562" s="9"/>
      <c r="AJR562" s="2"/>
      <c r="AJU562" s="24"/>
      <c r="AJV562" s="24"/>
      <c r="AJW562" s="31"/>
      <c r="AJX562" s="24"/>
      <c r="AJY562" s="24"/>
      <c r="AJZ562" s="24"/>
      <c r="AKA562" s="24"/>
      <c r="AKB562" s="24"/>
      <c r="AKC562" s="24"/>
      <c r="AKD562" s="24"/>
      <c r="AKE562" s="24"/>
      <c r="AKF562" s="24"/>
      <c r="AKG562" s="24"/>
      <c r="AKH562" s="24"/>
      <c r="AKI562" s="24"/>
      <c r="AKJ562" s="24"/>
      <c r="AKK562" s="24"/>
      <c r="AKL562" s="24"/>
      <c r="AKP562" s="3"/>
      <c r="AKQ562" s="31"/>
      <c r="AKR562" s="5"/>
      <c r="AKS562" s="9"/>
      <c r="AKV562" s="2"/>
      <c r="AKY562" s="24"/>
      <c r="AKZ562" s="24"/>
      <c r="ALA562" s="31"/>
      <c r="ALB562" s="24"/>
      <c r="ALC562" s="24"/>
      <c r="ALD562" s="24"/>
      <c r="ALE562" s="24"/>
      <c r="ALF562" s="24"/>
      <c r="ALG562" s="24"/>
      <c r="ALH562" s="24"/>
      <c r="ALI562" s="24"/>
      <c r="ALJ562" s="24"/>
      <c r="ALK562" s="24"/>
      <c r="ALL562" s="24"/>
      <c r="ALM562" s="24"/>
      <c r="ALN562" s="24"/>
      <c r="ALO562" s="24"/>
      <c r="ALP562" s="24"/>
      <c r="ALT562" s="3"/>
      <c r="ALU562" s="31"/>
      <c r="ALV562" s="5"/>
      <c r="ALW562" s="9"/>
      <c r="ALZ562" s="2"/>
      <c r="AMC562" s="24"/>
      <c r="AMD562" s="24"/>
      <c r="AME562" s="31"/>
      <c r="AMF562" s="24"/>
      <c r="AMG562" s="24"/>
      <c r="AMH562" s="24"/>
      <c r="AMI562" s="24"/>
      <c r="AMJ562" s="24"/>
      <c r="AMK562" s="24"/>
      <c r="AML562" s="24"/>
      <c r="AMM562" s="24"/>
      <c r="AMN562" s="24"/>
      <c r="AMO562" s="24"/>
      <c r="AMP562" s="24"/>
      <c r="AMQ562" s="24"/>
      <c r="AMR562" s="24"/>
      <c r="AMS562" s="24"/>
      <c r="AMT562" s="24"/>
      <c r="AMX562" s="3"/>
      <c r="AMY562" s="31"/>
      <c r="AMZ562" s="5"/>
      <c r="ANA562" s="9"/>
      <c r="AND562" s="2"/>
      <c r="ANG562" s="24"/>
      <c r="ANH562" s="24"/>
      <c r="ANI562" s="31"/>
      <c r="ANJ562" s="24"/>
      <c r="ANK562" s="24"/>
      <c r="ANL562" s="24"/>
      <c r="ANM562" s="24"/>
      <c r="ANN562" s="24"/>
      <c r="ANO562" s="24"/>
      <c r="ANP562" s="24"/>
      <c r="ANQ562" s="24"/>
      <c r="ANR562" s="24"/>
      <c r="ANS562" s="24"/>
      <c r="ANT562" s="24"/>
      <c r="ANU562" s="24"/>
      <c r="ANV562" s="24"/>
      <c r="ANW562" s="24"/>
      <c r="ANX562" s="24"/>
      <c r="AOB562" s="3"/>
      <c r="AOC562" s="31"/>
      <c r="AOD562" s="5"/>
      <c r="AOE562" s="9"/>
      <c r="AOH562" s="2"/>
      <c r="AOK562" s="24"/>
      <c r="AOL562" s="24"/>
      <c r="AOM562" s="31"/>
      <c r="AON562" s="24"/>
      <c r="AOO562" s="24"/>
      <c r="AOP562" s="24"/>
      <c r="AOQ562" s="24"/>
      <c r="AOR562" s="24"/>
      <c r="AOS562" s="24"/>
      <c r="AOT562" s="24"/>
      <c r="AOU562" s="24"/>
      <c r="AOV562" s="24"/>
      <c r="AOW562" s="24"/>
      <c r="AOX562" s="24"/>
      <c r="AOY562" s="24"/>
      <c r="AOZ562" s="24"/>
      <c r="APA562" s="24"/>
      <c r="APB562" s="24"/>
      <c r="APF562" s="3"/>
      <c r="APG562" s="31"/>
      <c r="APH562" s="5"/>
      <c r="API562" s="9"/>
      <c r="APL562" s="2"/>
      <c r="APO562" s="24"/>
      <c r="APP562" s="24"/>
      <c r="APQ562" s="31"/>
      <c r="APR562" s="24"/>
      <c r="APS562" s="24"/>
      <c r="APT562" s="24"/>
      <c r="APU562" s="24"/>
      <c r="APV562" s="24"/>
      <c r="APW562" s="24"/>
      <c r="APX562" s="24"/>
      <c r="APY562" s="24"/>
      <c r="APZ562" s="24"/>
      <c r="AQA562" s="24"/>
      <c r="AQB562" s="24"/>
      <c r="AQC562" s="24"/>
      <c r="AQD562" s="24"/>
      <c r="AQE562" s="24"/>
      <c r="AQF562" s="24"/>
      <c r="AQJ562" s="3"/>
      <c r="AQK562" s="31"/>
      <c r="AQL562" s="5"/>
      <c r="AQM562" s="9"/>
      <c r="AQP562" s="2"/>
      <c r="AQS562" s="24"/>
      <c r="AQT562" s="24"/>
      <c r="AQU562" s="31"/>
      <c r="AQV562" s="24"/>
      <c r="AQW562" s="24"/>
      <c r="AQX562" s="24"/>
      <c r="AQY562" s="24"/>
      <c r="AQZ562" s="24"/>
      <c r="ARA562" s="24"/>
      <c r="ARB562" s="24"/>
      <c r="ARC562" s="24"/>
      <c r="ARD562" s="24"/>
      <c r="ARE562" s="24"/>
      <c r="ARF562" s="24"/>
      <c r="ARG562" s="24"/>
      <c r="ARH562" s="24"/>
      <c r="ARI562" s="24"/>
      <c r="ARJ562" s="24"/>
      <c r="ARN562" s="3"/>
      <c r="ARO562" s="31"/>
      <c r="ARP562" s="5"/>
      <c r="ARQ562" s="9"/>
      <c r="ART562" s="2"/>
      <c r="ARW562" s="24"/>
      <c r="ARX562" s="24"/>
      <c r="ARY562" s="31"/>
      <c r="ARZ562" s="24"/>
      <c r="ASA562" s="24"/>
      <c r="ASB562" s="24"/>
      <c r="ASC562" s="24"/>
      <c r="ASD562" s="24"/>
      <c r="ASE562" s="24"/>
      <c r="ASF562" s="24"/>
      <c r="ASG562" s="24"/>
      <c r="ASH562" s="24"/>
      <c r="ASI562" s="24"/>
      <c r="ASJ562" s="24"/>
      <c r="ASK562" s="24"/>
      <c r="ASL562" s="24"/>
      <c r="ASM562" s="24"/>
      <c r="ASN562" s="24"/>
      <c r="ASR562" s="3"/>
      <c r="ASS562" s="31"/>
      <c r="AST562" s="5"/>
      <c r="ASU562" s="9"/>
      <c r="ASX562" s="2"/>
      <c r="ATA562" s="24"/>
      <c r="ATB562" s="24"/>
      <c r="ATC562" s="31"/>
      <c r="ATD562" s="24"/>
      <c r="ATE562" s="24"/>
      <c r="ATF562" s="24"/>
      <c r="ATG562" s="24"/>
      <c r="ATH562" s="24"/>
      <c r="ATI562" s="24"/>
      <c r="ATJ562" s="24"/>
      <c r="ATK562" s="24"/>
      <c r="ATL562" s="24"/>
      <c r="ATM562" s="24"/>
      <c r="ATN562" s="24"/>
      <c r="ATO562" s="24"/>
      <c r="ATP562" s="24"/>
      <c r="ATQ562" s="24"/>
      <c r="ATR562" s="24"/>
      <c r="ATV562" s="3"/>
      <c r="ATW562" s="31"/>
      <c r="ATX562" s="5"/>
      <c r="ATY562" s="9"/>
      <c r="AUB562" s="2"/>
      <c r="AUE562" s="24"/>
      <c r="AUF562" s="24"/>
      <c r="AUG562" s="31"/>
      <c r="AUH562" s="24"/>
      <c r="AUI562" s="24"/>
      <c r="AUJ562" s="24"/>
      <c r="AUK562" s="24"/>
      <c r="AUL562" s="24"/>
      <c r="AUM562" s="24"/>
      <c r="AUN562" s="24"/>
      <c r="AUO562" s="24"/>
      <c r="AUP562" s="24"/>
      <c r="AUQ562" s="24"/>
      <c r="AUR562" s="24"/>
      <c r="AUS562" s="24"/>
      <c r="AUT562" s="24"/>
      <c r="AUU562" s="24"/>
      <c r="AUV562" s="24"/>
      <c r="AUZ562" s="3"/>
      <c r="AVA562" s="31"/>
      <c r="AVB562" s="5"/>
      <c r="AVC562" s="9"/>
      <c r="AVF562" s="2"/>
      <c r="AVI562" s="24"/>
      <c r="AVJ562" s="24"/>
      <c r="AVK562" s="31"/>
      <c r="AVL562" s="24"/>
      <c r="AVM562" s="24"/>
      <c r="AVN562" s="24"/>
      <c r="AVO562" s="24"/>
      <c r="AVP562" s="24"/>
      <c r="AVQ562" s="24"/>
      <c r="AVR562" s="24"/>
      <c r="AVS562" s="24"/>
      <c r="AVT562" s="24"/>
      <c r="AVU562" s="24"/>
      <c r="AVV562" s="24"/>
      <c r="AVW562" s="24"/>
      <c r="AVX562" s="24"/>
      <c r="AVY562" s="24"/>
      <c r="AVZ562" s="24"/>
      <c r="AWD562" s="3"/>
      <c r="AWE562" s="31"/>
      <c r="AWF562" s="5"/>
      <c r="AWG562" s="9"/>
      <c r="AWJ562" s="2"/>
      <c r="AWM562" s="24"/>
      <c r="AWN562" s="24"/>
      <c r="AWO562" s="31"/>
      <c r="AWP562" s="24"/>
      <c r="AWQ562" s="24"/>
      <c r="AWR562" s="24"/>
      <c r="AWS562" s="24"/>
      <c r="AWT562" s="24"/>
      <c r="AWU562" s="24"/>
      <c r="AWV562" s="24"/>
      <c r="AWW562" s="24"/>
      <c r="AWX562" s="24"/>
      <c r="AWY562" s="24"/>
      <c r="AWZ562" s="24"/>
      <c r="AXA562" s="24"/>
      <c r="AXB562" s="24"/>
      <c r="AXC562" s="24"/>
      <c r="AXD562" s="24"/>
      <c r="AXH562" s="3"/>
      <c r="AXI562" s="31"/>
      <c r="AXJ562" s="5"/>
      <c r="AXK562" s="9"/>
      <c r="AXN562" s="2"/>
      <c r="AXQ562" s="24"/>
      <c r="AXR562" s="24"/>
      <c r="AXS562" s="31"/>
      <c r="AXT562" s="24"/>
      <c r="AXU562" s="24"/>
      <c r="AXV562" s="24"/>
      <c r="AXW562" s="24"/>
      <c r="AXX562" s="24"/>
      <c r="AXY562" s="24"/>
      <c r="AXZ562" s="24"/>
      <c r="AYA562" s="24"/>
      <c r="AYB562" s="24"/>
      <c r="AYC562" s="24"/>
      <c r="AYD562" s="24"/>
      <c r="AYE562" s="24"/>
      <c r="AYF562" s="24"/>
      <c r="AYG562" s="24"/>
      <c r="AYH562" s="24"/>
      <c r="AYL562" s="3"/>
      <c r="AYM562" s="31"/>
      <c r="AYN562" s="5"/>
      <c r="AYO562" s="9"/>
      <c r="AYR562" s="2"/>
      <c r="AYU562" s="24"/>
      <c r="AYV562" s="24"/>
      <c r="AYW562" s="31"/>
      <c r="AYX562" s="24"/>
      <c r="AYY562" s="24"/>
      <c r="AYZ562" s="24"/>
      <c r="AZA562" s="24"/>
      <c r="AZB562" s="24"/>
      <c r="AZC562" s="24"/>
      <c r="AZD562" s="24"/>
      <c r="AZE562" s="24"/>
      <c r="AZF562" s="24"/>
      <c r="AZG562" s="24"/>
      <c r="AZH562" s="24"/>
      <c r="AZI562" s="24"/>
      <c r="AZJ562" s="24"/>
      <c r="AZK562" s="24"/>
      <c r="AZL562" s="24"/>
      <c r="AZP562" s="3"/>
      <c r="AZQ562" s="31"/>
      <c r="AZR562" s="5"/>
      <c r="AZS562" s="9"/>
      <c r="AZV562" s="2"/>
      <c r="AZY562" s="24"/>
      <c r="AZZ562" s="24"/>
      <c r="BAA562" s="31"/>
      <c r="BAB562" s="24"/>
      <c r="BAC562" s="24"/>
      <c r="BAD562" s="24"/>
      <c r="BAE562" s="24"/>
      <c r="BAF562" s="24"/>
      <c r="BAG562" s="24"/>
      <c r="BAH562" s="24"/>
      <c r="BAI562" s="24"/>
      <c r="BAJ562" s="24"/>
      <c r="BAK562" s="24"/>
      <c r="BAL562" s="24"/>
      <c r="BAM562" s="24"/>
      <c r="BAN562" s="24"/>
      <c r="BAO562" s="24"/>
      <c r="BAP562" s="24"/>
      <c r="BAT562" s="3"/>
      <c r="BAU562" s="31"/>
      <c r="BAV562" s="5"/>
      <c r="BAW562" s="9"/>
      <c r="BAZ562" s="2"/>
      <c r="BBC562" s="24"/>
      <c r="BBD562" s="24"/>
      <c r="BBE562" s="31"/>
      <c r="BBF562" s="24"/>
      <c r="BBG562" s="24"/>
      <c r="BBH562" s="24"/>
      <c r="BBI562" s="24"/>
      <c r="BBJ562" s="24"/>
      <c r="BBK562" s="24"/>
      <c r="BBL562" s="24"/>
      <c r="BBM562" s="24"/>
      <c r="BBN562" s="24"/>
      <c r="BBO562" s="24"/>
      <c r="BBP562" s="24"/>
      <c r="BBQ562" s="24"/>
      <c r="BBR562" s="24"/>
      <c r="BBS562" s="24"/>
      <c r="BBT562" s="24"/>
      <c r="BBX562" s="3"/>
      <c r="BBY562" s="31"/>
      <c r="BBZ562" s="5"/>
      <c r="BCA562" s="9"/>
      <c r="BCD562" s="2"/>
      <c r="BCG562" s="24"/>
      <c r="BCH562" s="24"/>
      <c r="BCI562" s="31"/>
      <c r="BCJ562" s="24"/>
      <c r="BCK562" s="24"/>
      <c r="BCL562" s="24"/>
      <c r="BCM562" s="24"/>
      <c r="BCN562" s="24"/>
      <c r="BCO562" s="24"/>
      <c r="BCP562" s="24"/>
      <c r="BCQ562" s="24"/>
      <c r="BCR562" s="24"/>
      <c r="BCS562" s="24"/>
      <c r="BCT562" s="24"/>
      <c r="BCU562" s="24"/>
      <c r="BCV562" s="24"/>
      <c r="BCW562" s="24"/>
      <c r="BCX562" s="24"/>
      <c r="BDB562" s="3"/>
      <c r="BDC562" s="31"/>
      <c r="BDD562" s="5"/>
      <c r="BDE562" s="9"/>
      <c r="BDH562" s="2"/>
      <c r="BDK562" s="24"/>
      <c r="BDL562" s="24"/>
      <c r="BDM562" s="31"/>
      <c r="BDN562" s="24"/>
      <c r="BDO562" s="24"/>
      <c r="BDP562" s="24"/>
      <c r="BDQ562" s="24"/>
      <c r="BDR562" s="24"/>
      <c r="BDS562" s="24"/>
      <c r="BDT562" s="24"/>
      <c r="BDU562" s="24"/>
      <c r="BDV562" s="24"/>
      <c r="BDW562" s="24"/>
      <c r="BDX562" s="24"/>
      <c r="BDY562" s="24"/>
      <c r="BDZ562" s="24"/>
      <c r="BEA562" s="24"/>
      <c r="BEB562" s="24"/>
      <c r="BEF562" s="3"/>
      <c r="BEG562" s="31"/>
      <c r="BEH562" s="5"/>
      <c r="BEI562" s="9"/>
      <c r="BEL562" s="2"/>
      <c r="BEO562" s="24"/>
      <c r="BEP562" s="24"/>
      <c r="BEQ562" s="31"/>
      <c r="BER562" s="24"/>
      <c r="BES562" s="24"/>
      <c r="BET562" s="24"/>
      <c r="BEU562" s="24"/>
      <c r="BEV562" s="24"/>
      <c r="BEW562" s="24"/>
      <c r="BEX562" s="24"/>
      <c r="BEY562" s="24"/>
      <c r="BEZ562" s="24"/>
      <c r="BFA562" s="24"/>
      <c r="BFB562" s="24"/>
      <c r="BFC562" s="24"/>
      <c r="BFD562" s="24"/>
      <c r="BFE562" s="24"/>
      <c r="BFF562" s="24"/>
      <c r="BFJ562" s="3"/>
      <c r="BFK562" s="31"/>
      <c r="BFL562" s="5"/>
      <c r="BFM562" s="9"/>
      <c r="BFP562" s="2"/>
      <c r="BFS562" s="24"/>
      <c r="BFT562" s="24"/>
      <c r="BFU562" s="31"/>
      <c r="BFV562" s="24"/>
      <c r="BFW562" s="24"/>
      <c r="BFX562" s="24"/>
      <c r="BFY562" s="24"/>
      <c r="BFZ562" s="24"/>
      <c r="BGA562" s="24"/>
      <c r="BGB562" s="24"/>
      <c r="BGC562" s="24"/>
      <c r="BGD562" s="24"/>
      <c r="BGE562" s="24"/>
      <c r="BGF562" s="24"/>
      <c r="BGG562" s="24"/>
      <c r="BGH562" s="24"/>
      <c r="BGI562" s="24"/>
      <c r="BGJ562" s="24"/>
      <c r="BGN562" s="3"/>
      <c r="BGO562" s="31"/>
      <c r="BGP562" s="5"/>
      <c r="BGQ562" s="9"/>
      <c r="BGT562" s="2"/>
      <c r="BGW562" s="24"/>
      <c r="BGX562" s="24"/>
      <c r="BGY562" s="31"/>
      <c r="BGZ562" s="24"/>
      <c r="BHA562" s="24"/>
      <c r="BHB562" s="24"/>
      <c r="BHC562" s="24"/>
      <c r="BHD562" s="24"/>
      <c r="BHE562" s="24"/>
      <c r="BHF562" s="24"/>
      <c r="BHG562" s="24"/>
      <c r="BHH562" s="24"/>
      <c r="BHI562" s="24"/>
      <c r="BHJ562" s="24"/>
      <c r="BHK562" s="24"/>
      <c r="BHL562" s="24"/>
      <c r="BHM562" s="24"/>
      <c r="BHN562" s="24"/>
      <c r="BHR562" s="3"/>
      <c r="BHS562" s="31"/>
      <c r="BHT562" s="5"/>
      <c r="BHU562" s="9"/>
      <c r="BHX562" s="2"/>
      <c r="BIA562" s="24"/>
      <c r="BIB562" s="24"/>
      <c r="BIC562" s="31"/>
      <c r="BID562" s="24"/>
      <c r="BIE562" s="24"/>
      <c r="BIF562" s="24"/>
      <c r="BIG562" s="24"/>
      <c r="BIH562" s="24"/>
      <c r="BII562" s="24"/>
      <c r="BIJ562" s="24"/>
      <c r="BIK562" s="24"/>
      <c r="BIL562" s="24"/>
      <c r="BIM562" s="24"/>
      <c r="BIN562" s="24"/>
      <c r="BIO562" s="24"/>
      <c r="BIP562" s="24"/>
      <c r="BIQ562" s="24"/>
      <c r="BIR562" s="24"/>
      <c r="BIV562" s="3"/>
      <c r="BIW562" s="31"/>
      <c r="BIX562" s="5"/>
      <c r="BIY562" s="9"/>
      <c r="BJB562" s="2"/>
      <c r="BJE562" s="24"/>
      <c r="BJF562" s="24"/>
      <c r="BJG562" s="31"/>
      <c r="BJH562" s="24"/>
      <c r="BJI562" s="24"/>
      <c r="BJJ562" s="24"/>
      <c r="BJK562" s="24"/>
      <c r="BJL562" s="24"/>
      <c r="BJM562" s="24"/>
      <c r="BJN562" s="24"/>
      <c r="BJO562" s="24"/>
      <c r="BJP562" s="24"/>
      <c r="BJQ562" s="24"/>
      <c r="BJR562" s="24"/>
      <c r="BJS562" s="24"/>
      <c r="BJT562" s="24"/>
      <c r="BJU562" s="24"/>
      <c r="BJV562" s="24"/>
      <c r="BJZ562" s="3"/>
      <c r="BKA562" s="31"/>
      <c r="BKB562" s="5"/>
      <c r="BKC562" s="9"/>
      <c r="BKF562" s="2"/>
      <c r="BKI562" s="24"/>
      <c r="BKJ562" s="24"/>
      <c r="BKK562" s="31"/>
      <c r="BKL562" s="24"/>
      <c r="BKM562" s="24"/>
      <c r="BKN562" s="24"/>
      <c r="BKO562" s="24"/>
      <c r="BKP562" s="24"/>
      <c r="BKQ562" s="24"/>
      <c r="BKR562" s="24"/>
      <c r="BKS562" s="24"/>
      <c r="BKT562" s="24"/>
      <c r="BKU562" s="24"/>
      <c r="BKV562" s="24"/>
      <c r="BKW562" s="24"/>
      <c r="BKX562" s="24"/>
      <c r="BKY562" s="24"/>
      <c r="BKZ562" s="24"/>
      <c r="BLD562" s="3"/>
      <c r="BLE562" s="31"/>
      <c r="BLF562" s="5"/>
      <c r="BLG562" s="9"/>
      <c r="BLJ562" s="2"/>
      <c r="BLM562" s="24"/>
      <c r="BLN562" s="24"/>
      <c r="BLO562" s="31"/>
      <c r="BLP562" s="24"/>
      <c r="BLQ562" s="24"/>
      <c r="BLR562" s="24"/>
      <c r="BLS562" s="24"/>
      <c r="BLT562" s="24"/>
      <c r="BLU562" s="24"/>
      <c r="BLV562" s="24"/>
      <c r="BLW562" s="24"/>
      <c r="BLX562" s="24"/>
      <c r="BLY562" s="24"/>
      <c r="BLZ562" s="24"/>
      <c r="BMA562" s="24"/>
      <c r="BMB562" s="24"/>
      <c r="BMC562" s="24"/>
      <c r="BMD562" s="24"/>
      <c r="BMH562" s="3"/>
      <c r="BMI562" s="31"/>
      <c r="BMJ562" s="5"/>
      <c r="BMK562" s="9"/>
      <c r="BMN562" s="2"/>
      <c r="BMQ562" s="24"/>
      <c r="BMR562" s="24"/>
      <c r="BMS562" s="31"/>
      <c r="BMT562" s="24"/>
      <c r="BMU562" s="24"/>
      <c r="BMV562" s="24"/>
      <c r="BMW562" s="24"/>
      <c r="BMX562" s="24"/>
      <c r="BMY562" s="24"/>
      <c r="BMZ562" s="24"/>
      <c r="BNA562" s="24"/>
      <c r="BNB562" s="24"/>
      <c r="BNC562" s="24"/>
      <c r="BND562" s="24"/>
      <c r="BNE562" s="24"/>
      <c r="BNF562" s="24"/>
      <c r="BNG562" s="24"/>
      <c r="BNH562" s="24"/>
      <c r="BNL562" s="3"/>
      <c r="BNM562" s="31"/>
      <c r="BNN562" s="5"/>
      <c r="BNO562" s="9"/>
      <c r="BNR562" s="2"/>
      <c r="BNU562" s="24"/>
      <c r="BNV562" s="24"/>
      <c r="BNW562" s="31"/>
      <c r="BNX562" s="24"/>
      <c r="BNY562" s="24"/>
      <c r="BNZ562" s="24"/>
      <c r="BOA562" s="24"/>
      <c r="BOB562" s="24"/>
      <c r="BOC562" s="24"/>
      <c r="BOD562" s="24"/>
      <c r="BOE562" s="24"/>
      <c r="BOF562" s="24"/>
      <c r="BOG562" s="24"/>
      <c r="BOH562" s="24"/>
      <c r="BOI562" s="24"/>
      <c r="BOJ562" s="24"/>
      <c r="BOK562" s="24"/>
      <c r="BOL562" s="24"/>
      <c r="BOP562" s="3"/>
      <c r="BOQ562" s="31"/>
      <c r="BOR562" s="5"/>
      <c r="BOS562" s="9"/>
      <c r="BOV562" s="2"/>
      <c r="BOY562" s="24"/>
      <c r="BOZ562" s="24"/>
      <c r="BPA562" s="31"/>
      <c r="BPB562" s="24"/>
      <c r="BPC562" s="24"/>
      <c r="BPD562" s="24"/>
      <c r="BPE562" s="24"/>
      <c r="BPF562" s="24"/>
      <c r="BPG562" s="24"/>
      <c r="BPH562" s="24"/>
      <c r="BPI562" s="24"/>
      <c r="BPJ562" s="24"/>
      <c r="BPK562" s="24"/>
      <c r="BPL562" s="24"/>
      <c r="BPM562" s="24"/>
      <c r="BPN562" s="24"/>
      <c r="BPO562" s="24"/>
      <c r="BPP562" s="24"/>
      <c r="BPT562" s="3"/>
      <c r="BPU562" s="31"/>
      <c r="BPV562" s="5"/>
      <c r="BPW562" s="9"/>
      <c r="BPZ562" s="2"/>
      <c r="BQC562" s="24"/>
      <c r="BQD562" s="24"/>
      <c r="BQE562" s="31"/>
      <c r="BQF562" s="24"/>
      <c r="BQG562" s="24"/>
      <c r="BQH562" s="24"/>
      <c r="BQI562" s="24"/>
      <c r="BQJ562" s="24"/>
      <c r="BQK562" s="24"/>
      <c r="BQL562" s="24"/>
      <c r="BQM562" s="24"/>
      <c r="BQN562" s="24"/>
      <c r="BQO562" s="24"/>
      <c r="BQP562" s="24"/>
      <c r="BQQ562" s="24"/>
      <c r="BQR562" s="24"/>
      <c r="BQS562" s="24"/>
      <c r="BQT562" s="24"/>
      <c r="BQX562" s="3"/>
      <c r="BQY562" s="31"/>
      <c r="BQZ562" s="5"/>
      <c r="BRA562" s="9"/>
      <c r="BRD562" s="2"/>
      <c r="BRG562" s="24"/>
      <c r="BRH562" s="24"/>
      <c r="BRI562" s="31"/>
      <c r="BRJ562" s="24"/>
      <c r="BRK562" s="24"/>
      <c r="BRL562" s="24"/>
      <c r="BRM562" s="24"/>
      <c r="BRN562" s="24"/>
      <c r="BRO562" s="24"/>
      <c r="BRP562" s="24"/>
      <c r="BRQ562" s="24"/>
      <c r="BRR562" s="24"/>
      <c r="BRS562" s="24"/>
      <c r="BRT562" s="24"/>
      <c r="BRU562" s="24"/>
      <c r="BRV562" s="24"/>
      <c r="BRW562" s="24"/>
      <c r="BRX562" s="24"/>
      <c r="BSB562" s="3"/>
      <c r="BSC562" s="31"/>
      <c r="BSD562" s="5"/>
      <c r="BSE562" s="9"/>
      <c r="BSH562" s="2"/>
      <c r="BSK562" s="24"/>
      <c r="BSL562" s="24"/>
      <c r="BSM562" s="31"/>
      <c r="BSN562" s="24"/>
      <c r="BSO562" s="24"/>
      <c r="BSP562" s="24"/>
      <c r="BSQ562" s="24"/>
      <c r="BSR562" s="24"/>
      <c r="BSS562" s="24"/>
      <c r="BST562" s="24"/>
      <c r="BSU562" s="24"/>
      <c r="BSV562" s="24"/>
      <c r="BSW562" s="24"/>
      <c r="BSX562" s="24"/>
      <c r="BSY562" s="24"/>
      <c r="BSZ562" s="24"/>
      <c r="BTA562" s="24"/>
      <c r="BTB562" s="24"/>
      <c r="BTF562" s="3"/>
      <c r="BTG562" s="31"/>
      <c r="BTH562" s="5"/>
      <c r="BTI562" s="9"/>
      <c r="BTL562" s="2"/>
      <c r="BTO562" s="24"/>
      <c r="BTP562" s="24"/>
      <c r="BTQ562" s="31"/>
      <c r="BTR562" s="24"/>
      <c r="BTS562" s="24"/>
      <c r="BTT562" s="24"/>
      <c r="BTU562" s="24"/>
      <c r="BTV562" s="24"/>
      <c r="BTW562" s="24"/>
      <c r="BTX562" s="24"/>
      <c r="BTY562" s="24"/>
      <c r="BTZ562" s="24"/>
      <c r="BUA562" s="24"/>
      <c r="BUB562" s="24"/>
      <c r="BUC562" s="24"/>
      <c r="BUD562" s="24"/>
      <c r="BUE562" s="24"/>
      <c r="BUF562" s="24"/>
      <c r="BUJ562" s="3"/>
      <c r="BUK562" s="31"/>
      <c r="BUL562" s="5"/>
      <c r="BUM562" s="9"/>
      <c r="BUP562" s="2"/>
      <c r="BUS562" s="24"/>
      <c r="BUT562" s="24"/>
      <c r="BUU562" s="31"/>
      <c r="BUV562" s="24"/>
      <c r="BUW562" s="24"/>
      <c r="BUX562" s="24"/>
      <c r="BUY562" s="24"/>
      <c r="BUZ562" s="24"/>
      <c r="BVA562" s="24"/>
      <c r="BVB562" s="24"/>
      <c r="BVC562" s="24"/>
      <c r="BVD562" s="24"/>
      <c r="BVE562" s="24"/>
      <c r="BVF562" s="24"/>
      <c r="BVG562" s="24"/>
      <c r="BVH562" s="24"/>
      <c r="BVI562" s="24"/>
      <c r="BVJ562" s="24"/>
      <c r="BVN562" s="3"/>
      <c r="BVO562" s="31"/>
      <c r="BVP562" s="5"/>
      <c r="BVQ562" s="9"/>
      <c r="BVT562" s="2"/>
      <c r="BVW562" s="24"/>
      <c r="BVX562" s="24"/>
      <c r="BVY562" s="31"/>
      <c r="BVZ562" s="24"/>
      <c r="BWA562" s="24"/>
      <c r="BWB562" s="24"/>
      <c r="BWC562" s="24"/>
      <c r="BWD562" s="24"/>
      <c r="BWE562" s="24"/>
      <c r="BWF562" s="24"/>
      <c r="BWG562" s="24"/>
      <c r="BWH562" s="24"/>
      <c r="BWI562" s="24"/>
      <c r="BWJ562" s="24"/>
      <c r="BWK562" s="24"/>
      <c r="BWL562" s="24"/>
      <c r="BWM562" s="24"/>
      <c r="BWN562" s="24"/>
      <c r="BWR562" s="3"/>
      <c r="BWS562" s="31"/>
      <c r="BWT562" s="5"/>
      <c r="BWU562" s="9"/>
      <c r="BWX562" s="2"/>
      <c r="BXA562" s="24"/>
      <c r="BXB562" s="24"/>
      <c r="BXC562" s="31"/>
      <c r="BXD562" s="24"/>
      <c r="BXE562" s="24"/>
      <c r="BXF562" s="24"/>
      <c r="BXG562" s="24"/>
      <c r="BXH562" s="24"/>
      <c r="BXI562" s="24"/>
      <c r="BXJ562" s="24"/>
      <c r="BXK562" s="24"/>
      <c r="BXL562" s="24"/>
      <c r="BXM562" s="24"/>
      <c r="BXN562" s="24"/>
      <c r="BXO562" s="24"/>
      <c r="BXP562" s="24"/>
      <c r="BXQ562" s="24"/>
      <c r="BXR562" s="24"/>
      <c r="BXV562" s="3"/>
      <c r="BXW562" s="31"/>
      <c r="BXX562" s="5"/>
      <c r="BXY562" s="9"/>
      <c r="BYB562" s="2"/>
      <c r="BYE562" s="24"/>
      <c r="BYF562" s="24"/>
      <c r="BYG562" s="31"/>
      <c r="BYH562" s="24"/>
      <c r="BYI562" s="24"/>
      <c r="BYJ562" s="24"/>
      <c r="BYK562" s="24"/>
      <c r="BYL562" s="24"/>
      <c r="BYM562" s="24"/>
      <c r="BYN562" s="24"/>
      <c r="BYO562" s="24"/>
      <c r="BYP562" s="24"/>
      <c r="BYQ562" s="24"/>
      <c r="BYR562" s="24"/>
      <c r="BYS562" s="24"/>
      <c r="BYT562" s="24"/>
      <c r="BYU562" s="24"/>
      <c r="BYV562" s="24"/>
      <c r="BYZ562" s="3"/>
      <c r="BZA562" s="31"/>
      <c r="BZB562" s="5"/>
      <c r="BZC562" s="9"/>
      <c r="BZF562" s="2"/>
      <c r="BZI562" s="24"/>
      <c r="BZJ562" s="24"/>
      <c r="BZK562" s="31"/>
      <c r="BZL562" s="24"/>
      <c r="BZM562" s="24"/>
      <c r="BZN562" s="24"/>
      <c r="BZO562" s="24"/>
      <c r="BZP562" s="24"/>
      <c r="BZQ562" s="24"/>
      <c r="BZR562" s="24"/>
      <c r="BZS562" s="24"/>
      <c r="BZT562" s="24"/>
      <c r="BZU562" s="24"/>
      <c r="BZV562" s="24"/>
      <c r="BZW562" s="24"/>
      <c r="BZX562" s="24"/>
      <c r="BZY562" s="24"/>
      <c r="BZZ562" s="24"/>
      <c r="CAD562" s="3"/>
      <c r="CAE562" s="31"/>
      <c r="CAF562" s="5"/>
      <c r="CAG562" s="9"/>
      <c r="CAJ562" s="2"/>
      <c r="CAM562" s="24"/>
      <c r="CAN562" s="24"/>
      <c r="CAO562" s="31"/>
      <c r="CAP562" s="24"/>
      <c r="CAQ562" s="24"/>
      <c r="CAR562" s="24"/>
      <c r="CAS562" s="24"/>
      <c r="CAT562" s="24"/>
      <c r="CAU562" s="24"/>
      <c r="CAV562" s="24"/>
      <c r="CAW562" s="24"/>
      <c r="CAX562" s="24"/>
      <c r="CAY562" s="24"/>
      <c r="CAZ562" s="24"/>
      <c r="CBA562" s="24"/>
      <c r="CBB562" s="24"/>
      <c r="CBC562" s="24"/>
      <c r="CBD562" s="24"/>
      <c r="CBH562" s="3"/>
      <c r="CBI562" s="31"/>
      <c r="CBJ562" s="5"/>
      <c r="CBK562" s="9"/>
      <c r="CBN562" s="2"/>
      <c r="CBQ562" s="24"/>
      <c r="CBR562" s="24"/>
      <c r="CBS562" s="31"/>
      <c r="CBT562" s="24"/>
      <c r="CBU562" s="24"/>
      <c r="CBV562" s="24"/>
      <c r="CBW562" s="24"/>
      <c r="CBX562" s="24"/>
      <c r="CBY562" s="24"/>
      <c r="CBZ562" s="24"/>
      <c r="CCA562" s="24"/>
      <c r="CCB562" s="24"/>
      <c r="CCC562" s="24"/>
      <c r="CCD562" s="24"/>
      <c r="CCE562" s="24"/>
      <c r="CCF562" s="24"/>
      <c r="CCG562" s="24"/>
      <c r="CCH562" s="24"/>
      <c r="CCL562" s="3"/>
      <c r="CCM562" s="31"/>
      <c r="CCN562" s="5"/>
      <c r="CCO562" s="9"/>
      <c r="CCR562" s="2"/>
      <c r="CCU562" s="24"/>
      <c r="CCV562" s="24"/>
      <c r="CCW562" s="31"/>
      <c r="CCX562" s="24"/>
      <c r="CCY562" s="24"/>
      <c r="CCZ562" s="24"/>
      <c r="CDA562" s="24"/>
      <c r="CDB562" s="24"/>
      <c r="CDC562" s="24"/>
      <c r="CDD562" s="24"/>
      <c r="CDE562" s="24"/>
      <c r="CDF562" s="24"/>
      <c r="CDG562" s="24"/>
      <c r="CDH562" s="24"/>
      <c r="CDI562" s="24"/>
      <c r="CDJ562" s="24"/>
      <c r="CDK562" s="24"/>
      <c r="CDL562" s="24"/>
      <c r="CDP562" s="3"/>
      <c r="CDQ562" s="31"/>
      <c r="CDR562" s="5"/>
      <c r="CDS562" s="9"/>
      <c r="CDV562" s="2"/>
      <c r="CDY562" s="24"/>
      <c r="CDZ562" s="24"/>
      <c r="CEA562" s="31"/>
      <c r="CEB562" s="24"/>
      <c r="CEC562" s="24"/>
      <c r="CED562" s="24"/>
      <c r="CEE562" s="24"/>
      <c r="CEF562" s="24"/>
      <c r="CEG562" s="24"/>
      <c r="CEH562" s="24"/>
      <c r="CEI562" s="24"/>
      <c r="CEJ562" s="24"/>
      <c r="CEK562" s="24"/>
      <c r="CEL562" s="24"/>
      <c r="CEM562" s="24"/>
      <c r="CEN562" s="24"/>
      <c r="CEO562" s="24"/>
      <c r="CEP562" s="24"/>
      <c r="CET562" s="3"/>
      <c r="CEU562" s="31"/>
      <c r="CEV562" s="5"/>
      <c r="CEW562" s="9"/>
      <c r="CEZ562" s="2"/>
      <c r="CFC562" s="24"/>
      <c r="CFD562" s="24"/>
      <c r="CFE562" s="31"/>
      <c r="CFF562" s="24"/>
      <c r="CFG562" s="24"/>
      <c r="CFH562" s="24"/>
      <c r="CFI562" s="24"/>
      <c r="CFJ562" s="24"/>
      <c r="CFK562" s="24"/>
      <c r="CFL562" s="24"/>
      <c r="CFM562" s="24"/>
      <c r="CFN562" s="24"/>
      <c r="CFO562" s="24"/>
      <c r="CFP562" s="24"/>
      <c r="CFQ562" s="24"/>
      <c r="CFR562" s="24"/>
      <c r="CFS562" s="24"/>
      <c r="CFT562" s="24"/>
      <c r="CFX562" s="3"/>
      <c r="CFY562" s="31"/>
      <c r="CFZ562" s="5"/>
      <c r="CGA562" s="9"/>
      <c r="CGD562" s="2"/>
      <c r="CGG562" s="24"/>
      <c r="CGH562" s="24"/>
      <c r="CGI562" s="31"/>
      <c r="CGJ562" s="24"/>
      <c r="CGK562" s="24"/>
      <c r="CGL562" s="24"/>
      <c r="CGM562" s="24"/>
      <c r="CGN562" s="24"/>
      <c r="CGO562" s="24"/>
      <c r="CGP562" s="24"/>
      <c r="CGQ562" s="24"/>
      <c r="CGR562" s="24"/>
      <c r="CGS562" s="24"/>
      <c r="CGT562" s="24"/>
      <c r="CGU562" s="24"/>
      <c r="CGV562" s="24"/>
      <c r="CGW562" s="24"/>
      <c r="CGX562" s="24"/>
      <c r="CHB562" s="3"/>
      <c r="CHC562" s="31"/>
      <c r="CHD562" s="5"/>
      <c r="CHE562" s="9"/>
      <c r="CHH562" s="2"/>
      <c r="CHK562" s="24"/>
      <c r="CHL562" s="24"/>
      <c r="CHM562" s="31"/>
      <c r="CHN562" s="24"/>
      <c r="CHO562" s="24"/>
      <c r="CHP562" s="24"/>
      <c r="CHQ562" s="24"/>
      <c r="CHR562" s="24"/>
      <c r="CHS562" s="24"/>
      <c r="CHT562" s="24"/>
      <c r="CHU562" s="24"/>
      <c r="CHV562" s="24"/>
      <c r="CHW562" s="24"/>
      <c r="CHX562" s="24"/>
      <c r="CHY562" s="24"/>
      <c r="CHZ562" s="24"/>
      <c r="CIA562" s="24"/>
      <c r="CIB562" s="24"/>
      <c r="CIF562" s="3"/>
      <c r="CIG562" s="31"/>
      <c r="CIH562" s="5"/>
      <c r="CII562" s="9"/>
      <c r="CIL562" s="2"/>
      <c r="CIO562" s="24"/>
      <c r="CIP562" s="24"/>
      <c r="CIQ562" s="31"/>
      <c r="CIR562" s="24"/>
      <c r="CIS562" s="24"/>
      <c r="CIT562" s="24"/>
      <c r="CIU562" s="24"/>
      <c r="CIV562" s="24"/>
      <c r="CIW562" s="24"/>
      <c r="CIX562" s="24"/>
      <c r="CIY562" s="24"/>
      <c r="CIZ562" s="24"/>
      <c r="CJA562" s="24"/>
      <c r="CJB562" s="24"/>
      <c r="CJC562" s="24"/>
      <c r="CJD562" s="24"/>
      <c r="CJE562" s="24"/>
      <c r="CJF562" s="24"/>
      <c r="CJJ562" s="3"/>
      <c r="CJK562" s="31"/>
      <c r="CJL562" s="5"/>
      <c r="CJM562" s="9"/>
      <c r="CJP562" s="2"/>
      <c r="CJS562" s="24"/>
      <c r="CJT562" s="24"/>
      <c r="CJU562" s="31"/>
      <c r="CJV562" s="24"/>
      <c r="CJW562" s="24"/>
      <c r="CJX562" s="24"/>
      <c r="CJY562" s="24"/>
      <c r="CJZ562" s="24"/>
      <c r="CKA562" s="24"/>
      <c r="CKB562" s="24"/>
      <c r="CKC562" s="24"/>
      <c r="CKD562" s="24"/>
      <c r="CKE562" s="24"/>
      <c r="CKF562" s="24"/>
      <c r="CKG562" s="24"/>
      <c r="CKH562" s="24"/>
      <c r="CKI562" s="24"/>
      <c r="CKJ562" s="24"/>
      <c r="CKN562" s="3"/>
      <c r="CKO562" s="31"/>
      <c r="CKP562" s="5"/>
      <c r="CKQ562" s="9"/>
      <c r="CKT562" s="2"/>
      <c r="CKW562" s="24"/>
      <c r="CKX562" s="24"/>
      <c r="CKY562" s="31"/>
      <c r="CKZ562" s="24"/>
      <c r="CLA562" s="24"/>
      <c r="CLB562" s="24"/>
      <c r="CLC562" s="24"/>
      <c r="CLD562" s="24"/>
      <c r="CLE562" s="24"/>
      <c r="CLF562" s="24"/>
      <c r="CLG562" s="24"/>
      <c r="CLH562" s="24"/>
      <c r="CLI562" s="24"/>
      <c r="CLJ562" s="24"/>
      <c r="CLK562" s="24"/>
      <c r="CLL562" s="24"/>
      <c r="CLM562" s="24"/>
      <c r="CLN562" s="24"/>
      <c r="CLR562" s="3"/>
      <c r="CLS562" s="31"/>
      <c r="CLT562" s="5"/>
      <c r="CLU562" s="9"/>
      <c r="CLX562" s="2"/>
      <c r="CMA562" s="24"/>
      <c r="CMB562" s="24"/>
      <c r="CMC562" s="31"/>
      <c r="CMD562" s="24"/>
      <c r="CME562" s="24"/>
      <c r="CMF562" s="24"/>
      <c r="CMG562" s="24"/>
      <c r="CMH562" s="24"/>
      <c r="CMI562" s="24"/>
      <c r="CMJ562" s="24"/>
      <c r="CMK562" s="24"/>
      <c r="CML562" s="24"/>
      <c r="CMM562" s="24"/>
      <c r="CMN562" s="24"/>
      <c r="CMO562" s="24"/>
      <c r="CMP562" s="24"/>
      <c r="CMQ562" s="24"/>
      <c r="CMR562" s="24"/>
      <c r="CMV562" s="3"/>
      <c r="CMW562" s="31"/>
      <c r="CMX562" s="5"/>
      <c r="CMY562" s="9"/>
      <c r="CNB562" s="2"/>
      <c r="CNE562" s="24"/>
      <c r="CNF562" s="24"/>
      <c r="CNG562" s="31"/>
      <c r="CNH562" s="24"/>
      <c r="CNI562" s="24"/>
      <c r="CNJ562" s="24"/>
      <c r="CNK562" s="24"/>
      <c r="CNL562" s="24"/>
      <c r="CNM562" s="24"/>
      <c r="CNN562" s="24"/>
      <c r="CNO562" s="24"/>
      <c r="CNP562" s="24"/>
      <c r="CNQ562" s="24"/>
      <c r="CNR562" s="24"/>
      <c r="CNS562" s="24"/>
      <c r="CNT562" s="24"/>
      <c r="CNU562" s="24"/>
      <c r="CNV562" s="24"/>
      <c r="CNZ562" s="3"/>
      <c r="COA562" s="31"/>
      <c r="COB562" s="5"/>
      <c r="COC562" s="9"/>
      <c r="COF562" s="2"/>
      <c r="COI562" s="24"/>
      <c r="COJ562" s="24"/>
      <c r="COK562" s="31"/>
      <c r="COL562" s="24"/>
      <c r="COM562" s="24"/>
      <c r="CON562" s="24"/>
      <c r="COO562" s="24"/>
      <c r="COP562" s="24"/>
      <c r="COQ562" s="24"/>
      <c r="COR562" s="24"/>
      <c r="COS562" s="24"/>
      <c r="COT562" s="24"/>
      <c r="COU562" s="24"/>
      <c r="COV562" s="24"/>
      <c r="COW562" s="24"/>
      <c r="COX562" s="24"/>
      <c r="COY562" s="24"/>
      <c r="COZ562" s="24"/>
      <c r="CPD562" s="3"/>
      <c r="CPE562" s="31"/>
      <c r="CPF562" s="5"/>
      <c r="CPG562" s="9"/>
      <c r="CPJ562" s="2"/>
      <c r="CPM562" s="24"/>
      <c r="CPN562" s="24"/>
      <c r="CPO562" s="31"/>
      <c r="CPP562" s="24"/>
      <c r="CPQ562" s="24"/>
      <c r="CPR562" s="24"/>
      <c r="CPS562" s="24"/>
      <c r="CPT562" s="24"/>
      <c r="CPU562" s="24"/>
      <c r="CPV562" s="24"/>
      <c r="CPW562" s="24"/>
      <c r="CPX562" s="24"/>
      <c r="CPY562" s="24"/>
      <c r="CPZ562" s="24"/>
      <c r="CQA562" s="24"/>
      <c r="CQB562" s="24"/>
      <c r="CQC562" s="24"/>
      <c r="CQD562" s="24"/>
      <c r="CQH562" s="3"/>
      <c r="CQI562" s="31"/>
      <c r="CQJ562" s="5"/>
      <c r="CQK562" s="9"/>
      <c r="CQN562" s="2"/>
      <c r="CQQ562" s="24"/>
      <c r="CQR562" s="24"/>
      <c r="CQS562" s="31"/>
      <c r="CQT562" s="24"/>
      <c r="CQU562" s="24"/>
      <c r="CQV562" s="24"/>
      <c r="CQW562" s="24"/>
      <c r="CQX562" s="24"/>
      <c r="CQY562" s="24"/>
      <c r="CQZ562" s="24"/>
      <c r="CRA562" s="24"/>
      <c r="CRB562" s="24"/>
      <c r="CRC562" s="24"/>
      <c r="CRD562" s="24"/>
      <c r="CRE562" s="24"/>
      <c r="CRF562" s="24"/>
      <c r="CRG562" s="24"/>
      <c r="CRH562" s="24"/>
      <c r="CRL562" s="3"/>
      <c r="CRM562" s="31"/>
      <c r="CRN562" s="5"/>
      <c r="CRO562" s="9"/>
      <c r="CRR562" s="2"/>
      <c r="CRU562" s="24"/>
      <c r="CRV562" s="24"/>
      <c r="CRW562" s="31"/>
      <c r="CRX562" s="24"/>
      <c r="CRY562" s="24"/>
      <c r="CRZ562" s="24"/>
      <c r="CSA562" s="24"/>
      <c r="CSB562" s="24"/>
      <c r="CSC562" s="24"/>
      <c r="CSD562" s="24"/>
      <c r="CSE562" s="24"/>
      <c r="CSF562" s="24"/>
      <c r="CSG562" s="24"/>
      <c r="CSH562" s="24"/>
      <c r="CSI562" s="24"/>
      <c r="CSJ562" s="24"/>
      <c r="CSK562" s="24"/>
      <c r="CSL562" s="24"/>
      <c r="CSP562" s="3"/>
      <c r="CSQ562" s="31"/>
      <c r="CSR562" s="5"/>
      <c r="CSS562" s="9"/>
      <c r="CSV562" s="2"/>
      <c r="CSY562" s="24"/>
      <c r="CSZ562" s="24"/>
      <c r="CTA562" s="31"/>
      <c r="CTB562" s="24"/>
      <c r="CTC562" s="24"/>
      <c r="CTD562" s="24"/>
      <c r="CTE562" s="24"/>
      <c r="CTF562" s="24"/>
      <c r="CTG562" s="24"/>
      <c r="CTH562" s="24"/>
      <c r="CTI562" s="24"/>
      <c r="CTJ562" s="24"/>
      <c r="CTK562" s="24"/>
      <c r="CTL562" s="24"/>
      <c r="CTM562" s="24"/>
      <c r="CTN562" s="24"/>
      <c r="CTO562" s="24"/>
      <c r="CTP562" s="24"/>
      <c r="CTT562" s="3"/>
      <c r="CTU562" s="31"/>
      <c r="CTV562" s="5"/>
      <c r="CTW562" s="9"/>
      <c r="CTZ562" s="2"/>
      <c r="CUC562" s="24"/>
      <c r="CUD562" s="24"/>
      <c r="CUE562" s="31"/>
      <c r="CUF562" s="24"/>
      <c r="CUG562" s="24"/>
      <c r="CUH562" s="24"/>
      <c r="CUI562" s="24"/>
      <c r="CUJ562" s="24"/>
      <c r="CUK562" s="24"/>
      <c r="CUL562" s="24"/>
      <c r="CUM562" s="24"/>
      <c r="CUN562" s="24"/>
      <c r="CUO562" s="24"/>
      <c r="CUP562" s="24"/>
      <c r="CUQ562" s="24"/>
      <c r="CUR562" s="24"/>
      <c r="CUS562" s="24"/>
      <c r="CUT562" s="24"/>
      <c r="CUX562" s="3"/>
      <c r="CUY562" s="31"/>
      <c r="CUZ562" s="5"/>
      <c r="CVA562" s="9"/>
      <c r="CVD562" s="2"/>
      <c r="CVG562" s="24"/>
      <c r="CVH562" s="24"/>
      <c r="CVI562" s="31"/>
      <c r="CVJ562" s="24"/>
      <c r="CVK562" s="24"/>
      <c r="CVL562" s="24"/>
      <c r="CVM562" s="24"/>
      <c r="CVN562" s="24"/>
      <c r="CVO562" s="24"/>
      <c r="CVP562" s="24"/>
      <c r="CVQ562" s="24"/>
      <c r="CVR562" s="24"/>
      <c r="CVS562" s="24"/>
      <c r="CVT562" s="24"/>
      <c r="CVU562" s="24"/>
      <c r="CVV562" s="24"/>
      <c r="CVW562" s="24"/>
      <c r="CVX562" s="24"/>
      <c r="CWB562" s="3"/>
      <c r="CWC562" s="31"/>
      <c r="CWD562" s="5"/>
      <c r="CWE562" s="9"/>
      <c r="CWH562" s="2"/>
      <c r="CWK562" s="24"/>
      <c r="CWL562" s="24"/>
      <c r="CWM562" s="31"/>
      <c r="CWN562" s="24"/>
      <c r="CWO562" s="24"/>
      <c r="CWP562" s="24"/>
      <c r="CWQ562" s="24"/>
      <c r="CWR562" s="24"/>
      <c r="CWS562" s="24"/>
      <c r="CWT562" s="24"/>
      <c r="CWU562" s="24"/>
      <c r="CWV562" s="24"/>
      <c r="CWW562" s="24"/>
      <c r="CWX562" s="24"/>
      <c r="CWY562" s="24"/>
      <c r="CWZ562" s="24"/>
      <c r="CXA562" s="24"/>
      <c r="CXB562" s="24"/>
      <c r="CXF562" s="3"/>
      <c r="CXG562" s="31"/>
      <c r="CXH562" s="5"/>
      <c r="CXI562" s="9"/>
      <c r="CXL562" s="2"/>
      <c r="CXO562" s="24"/>
      <c r="CXP562" s="24"/>
      <c r="CXQ562" s="31"/>
      <c r="CXR562" s="24"/>
      <c r="CXS562" s="24"/>
      <c r="CXT562" s="24"/>
      <c r="CXU562" s="24"/>
      <c r="CXV562" s="24"/>
      <c r="CXW562" s="24"/>
      <c r="CXX562" s="24"/>
      <c r="CXY562" s="24"/>
      <c r="CXZ562" s="24"/>
      <c r="CYA562" s="24"/>
      <c r="CYB562" s="24"/>
      <c r="CYC562" s="24"/>
      <c r="CYD562" s="24"/>
      <c r="CYE562" s="24"/>
      <c r="CYF562" s="24"/>
      <c r="CYJ562" s="3"/>
      <c r="CYK562" s="31"/>
      <c r="CYL562" s="5"/>
      <c r="CYM562" s="9"/>
      <c r="CYP562" s="2"/>
      <c r="CYS562" s="24"/>
      <c r="CYT562" s="24"/>
      <c r="CYU562" s="31"/>
      <c r="CYV562" s="24"/>
      <c r="CYW562" s="24"/>
      <c r="CYX562" s="24"/>
      <c r="CYY562" s="24"/>
      <c r="CYZ562" s="24"/>
      <c r="CZA562" s="24"/>
      <c r="CZB562" s="24"/>
      <c r="CZC562" s="24"/>
      <c r="CZD562" s="24"/>
      <c r="CZE562" s="24"/>
      <c r="CZF562" s="24"/>
      <c r="CZG562" s="24"/>
      <c r="CZH562" s="24"/>
      <c r="CZI562" s="24"/>
      <c r="CZJ562" s="24"/>
      <c r="CZN562" s="3"/>
      <c r="CZO562" s="31"/>
      <c r="CZP562" s="5"/>
      <c r="CZQ562" s="9"/>
      <c r="CZT562" s="2"/>
      <c r="CZW562" s="24"/>
      <c r="CZX562" s="24"/>
      <c r="CZY562" s="31"/>
      <c r="CZZ562" s="24"/>
      <c r="DAA562" s="24"/>
      <c r="DAB562" s="24"/>
      <c r="DAC562" s="24"/>
      <c r="DAD562" s="24"/>
      <c r="DAE562" s="24"/>
      <c r="DAF562" s="24"/>
      <c r="DAG562" s="24"/>
      <c r="DAH562" s="24"/>
      <c r="DAI562" s="24"/>
      <c r="DAJ562" s="24"/>
      <c r="DAK562" s="24"/>
      <c r="DAL562" s="24"/>
      <c r="DAM562" s="24"/>
      <c r="DAN562" s="24"/>
      <c r="DAR562" s="3"/>
      <c r="DAS562" s="31"/>
      <c r="DAT562" s="5"/>
      <c r="DAU562" s="9"/>
      <c r="DAX562" s="2"/>
      <c r="DBA562" s="24"/>
      <c r="DBB562" s="24"/>
      <c r="DBC562" s="31"/>
      <c r="DBD562" s="24"/>
      <c r="DBE562" s="24"/>
      <c r="DBF562" s="24"/>
      <c r="DBG562" s="24"/>
      <c r="DBH562" s="24"/>
      <c r="DBI562" s="24"/>
      <c r="DBJ562" s="24"/>
      <c r="DBK562" s="24"/>
      <c r="DBL562" s="24"/>
      <c r="DBM562" s="24"/>
      <c r="DBN562" s="24"/>
      <c r="DBO562" s="24"/>
      <c r="DBP562" s="24"/>
      <c r="DBQ562" s="24"/>
      <c r="DBR562" s="24"/>
      <c r="DBV562" s="3"/>
      <c r="DBW562" s="31"/>
      <c r="DBX562" s="5"/>
      <c r="DBY562" s="9"/>
      <c r="DCB562" s="2"/>
      <c r="DCE562" s="24"/>
      <c r="DCF562" s="24"/>
      <c r="DCG562" s="31"/>
      <c r="DCH562" s="24"/>
      <c r="DCI562" s="24"/>
      <c r="DCJ562" s="24"/>
      <c r="DCK562" s="24"/>
      <c r="DCL562" s="24"/>
      <c r="DCM562" s="24"/>
      <c r="DCN562" s="24"/>
      <c r="DCO562" s="24"/>
      <c r="DCP562" s="24"/>
      <c r="DCQ562" s="24"/>
      <c r="DCR562" s="24"/>
      <c r="DCS562" s="24"/>
      <c r="DCT562" s="24"/>
      <c r="DCU562" s="24"/>
      <c r="DCV562" s="24"/>
      <c r="DCZ562" s="3"/>
      <c r="DDA562" s="31"/>
      <c r="DDB562" s="5"/>
      <c r="DDC562" s="9"/>
      <c r="DDF562" s="2"/>
      <c r="DDI562" s="24"/>
      <c r="DDJ562" s="24"/>
      <c r="DDK562" s="31"/>
      <c r="DDL562" s="24"/>
      <c r="DDM562" s="24"/>
      <c r="DDN562" s="24"/>
      <c r="DDO562" s="24"/>
      <c r="DDP562" s="24"/>
      <c r="DDQ562" s="24"/>
      <c r="DDR562" s="24"/>
      <c r="DDS562" s="24"/>
      <c r="DDT562" s="24"/>
      <c r="DDU562" s="24"/>
      <c r="DDV562" s="24"/>
      <c r="DDW562" s="24"/>
      <c r="DDX562" s="24"/>
      <c r="DDY562" s="24"/>
      <c r="DDZ562" s="24"/>
      <c r="DED562" s="3"/>
      <c r="DEE562" s="31"/>
      <c r="DEF562" s="5"/>
      <c r="DEG562" s="9"/>
      <c r="DEJ562" s="2"/>
      <c r="DEM562" s="24"/>
      <c r="DEN562" s="24"/>
      <c r="DEO562" s="31"/>
      <c r="DEP562" s="24"/>
      <c r="DEQ562" s="24"/>
      <c r="DER562" s="24"/>
      <c r="DES562" s="24"/>
      <c r="DET562" s="24"/>
      <c r="DEU562" s="24"/>
      <c r="DEV562" s="24"/>
      <c r="DEW562" s="24"/>
      <c r="DEX562" s="24"/>
      <c r="DEY562" s="24"/>
      <c r="DEZ562" s="24"/>
      <c r="DFA562" s="24"/>
      <c r="DFB562" s="24"/>
      <c r="DFC562" s="24"/>
      <c r="DFD562" s="24"/>
      <c r="DFH562" s="3"/>
      <c r="DFI562" s="31"/>
      <c r="DFJ562" s="5"/>
      <c r="DFK562" s="9"/>
      <c r="DFN562" s="2"/>
      <c r="DFQ562" s="24"/>
      <c r="DFR562" s="24"/>
      <c r="DFS562" s="31"/>
      <c r="DFT562" s="24"/>
      <c r="DFU562" s="24"/>
      <c r="DFV562" s="24"/>
      <c r="DFW562" s="24"/>
      <c r="DFX562" s="24"/>
      <c r="DFY562" s="24"/>
      <c r="DFZ562" s="24"/>
      <c r="DGA562" s="24"/>
      <c r="DGB562" s="24"/>
      <c r="DGC562" s="24"/>
      <c r="DGD562" s="24"/>
      <c r="DGE562" s="24"/>
      <c r="DGF562" s="24"/>
      <c r="DGG562" s="24"/>
      <c r="DGH562" s="24"/>
      <c r="DGL562" s="3"/>
      <c r="DGM562" s="31"/>
      <c r="DGN562" s="5"/>
      <c r="DGO562" s="9"/>
      <c r="DGR562" s="2"/>
      <c r="DGU562" s="24"/>
      <c r="DGV562" s="24"/>
      <c r="DGW562" s="31"/>
      <c r="DGX562" s="24"/>
      <c r="DGY562" s="24"/>
      <c r="DGZ562" s="24"/>
      <c r="DHA562" s="24"/>
      <c r="DHB562" s="24"/>
      <c r="DHC562" s="24"/>
      <c r="DHD562" s="24"/>
      <c r="DHE562" s="24"/>
      <c r="DHF562" s="24"/>
      <c r="DHG562" s="24"/>
      <c r="DHH562" s="24"/>
      <c r="DHI562" s="24"/>
      <c r="DHJ562" s="24"/>
      <c r="DHK562" s="24"/>
      <c r="DHL562" s="24"/>
      <c r="DHP562" s="3"/>
      <c r="DHQ562" s="31"/>
      <c r="DHR562" s="5"/>
      <c r="DHS562" s="9"/>
      <c r="DHV562" s="2"/>
      <c r="DHY562" s="24"/>
      <c r="DHZ562" s="24"/>
      <c r="DIA562" s="31"/>
      <c r="DIB562" s="24"/>
      <c r="DIC562" s="24"/>
      <c r="DID562" s="24"/>
      <c r="DIE562" s="24"/>
      <c r="DIF562" s="24"/>
      <c r="DIG562" s="24"/>
      <c r="DIH562" s="24"/>
      <c r="DII562" s="24"/>
      <c r="DIJ562" s="24"/>
      <c r="DIK562" s="24"/>
      <c r="DIL562" s="24"/>
      <c r="DIM562" s="24"/>
      <c r="DIN562" s="24"/>
      <c r="DIO562" s="24"/>
      <c r="DIP562" s="24"/>
      <c r="DIT562" s="3"/>
      <c r="DIU562" s="31"/>
      <c r="DIV562" s="5"/>
      <c r="DIW562" s="9"/>
      <c r="DIZ562" s="2"/>
      <c r="DJC562" s="24"/>
      <c r="DJD562" s="24"/>
      <c r="DJE562" s="31"/>
      <c r="DJF562" s="24"/>
      <c r="DJG562" s="24"/>
      <c r="DJH562" s="24"/>
      <c r="DJI562" s="24"/>
      <c r="DJJ562" s="24"/>
      <c r="DJK562" s="24"/>
      <c r="DJL562" s="24"/>
      <c r="DJM562" s="24"/>
      <c r="DJN562" s="24"/>
      <c r="DJO562" s="24"/>
      <c r="DJP562" s="24"/>
      <c r="DJQ562" s="24"/>
      <c r="DJR562" s="24"/>
      <c r="DJS562" s="24"/>
      <c r="DJT562" s="24"/>
      <c r="DJX562" s="3"/>
      <c r="DJY562" s="31"/>
      <c r="DJZ562" s="5"/>
      <c r="DKA562" s="9"/>
      <c r="DKD562" s="2"/>
      <c r="DKG562" s="24"/>
      <c r="DKH562" s="24"/>
      <c r="DKI562" s="31"/>
      <c r="DKJ562" s="24"/>
      <c r="DKK562" s="24"/>
      <c r="DKL562" s="24"/>
      <c r="DKM562" s="24"/>
      <c r="DKN562" s="24"/>
      <c r="DKO562" s="24"/>
      <c r="DKP562" s="24"/>
      <c r="DKQ562" s="24"/>
      <c r="DKR562" s="24"/>
      <c r="DKS562" s="24"/>
      <c r="DKT562" s="24"/>
      <c r="DKU562" s="24"/>
      <c r="DKV562" s="24"/>
      <c r="DKW562" s="24"/>
      <c r="DKX562" s="24"/>
      <c r="DLB562" s="3"/>
      <c r="DLC562" s="31"/>
      <c r="DLD562" s="5"/>
      <c r="DLE562" s="9"/>
      <c r="DLH562" s="2"/>
      <c r="DLK562" s="24"/>
      <c r="DLL562" s="24"/>
      <c r="DLM562" s="31"/>
      <c r="DLN562" s="24"/>
      <c r="DLO562" s="24"/>
      <c r="DLP562" s="24"/>
      <c r="DLQ562" s="24"/>
      <c r="DLR562" s="24"/>
      <c r="DLS562" s="24"/>
      <c r="DLT562" s="24"/>
      <c r="DLU562" s="24"/>
      <c r="DLV562" s="24"/>
      <c r="DLW562" s="24"/>
      <c r="DLX562" s="24"/>
      <c r="DLY562" s="24"/>
      <c r="DLZ562" s="24"/>
      <c r="DMA562" s="24"/>
      <c r="DMB562" s="24"/>
      <c r="DMF562" s="3"/>
      <c r="DMG562" s="31"/>
      <c r="DMH562" s="5"/>
      <c r="DMI562" s="9"/>
      <c r="DML562" s="2"/>
      <c r="DMO562" s="24"/>
      <c r="DMP562" s="24"/>
      <c r="DMQ562" s="31"/>
      <c r="DMR562" s="24"/>
      <c r="DMS562" s="24"/>
      <c r="DMT562" s="24"/>
      <c r="DMU562" s="24"/>
      <c r="DMV562" s="24"/>
      <c r="DMW562" s="24"/>
      <c r="DMX562" s="24"/>
      <c r="DMY562" s="24"/>
      <c r="DMZ562" s="24"/>
      <c r="DNA562" s="24"/>
      <c r="DNB562" s="24"/>
      <c r="DNC562" s="24"/>
      <c r="DND562" s="24"/>
      <c r="DNE562" s="24"/>
      <c r="DNF562" s="24"/>
      <c r="DNJ562" s="3"/>
      <c r="DNK562" s="31"/>
      <c r="DNL562" s="5"/>
      <c r="DNM562" s="9"/>
      <c r="DNP562" s="2"/>
      <c r="DNS562" s="24"/>
      <c r="DNT562" s="24"/>
      <c r="DNU562" s="31"/>
      <c r="DNV562" s="24"/>
      <c r="DNW562" s="24"/>
      <c r="DNX562" s="24"/>
      <c r="DNY562" s="24"/>
      <c r="DNZ562" s="24"/>
      <c r="DOA562" s="24"/>
      <c r="DOB562" s="24"/>
      <c r="DOC562" s="24"/>
      <c r="DOD562" s="24"/>
      <c r="DOE562" s="24"/>
      <c r="DOF562" s="24"/>
      <c r="DOG562" s="24"/>
      <c r="DOH562" s="24"/>
      <c r="DOI562" s="24"/>
      <c r="DOJ562" s="24"/>
      <c r="DON562" s="3"/>
      <c r="DOO562" s="31"/>
      <c r="DOP562" s="5"/>
      <c r="DOQ562" s="9"/>
      <c r="DOT562" s="2"/>
      <c r="DOW562" s="24"/>
      <c r="DOX562" s="24"/>
      <c r="DOY562" s="31"/>
      <c r="DOZ562" s="24"/>
      <c r="DPA562" s="24"/>
      <c r="DPB562" s="24"/>
      <c r="DPC562" s="24"/>
      <c r="DPD562" s="24"/>
      <c r="DPE562" s="24"/>
      <c r="DPF562" s="24"/>
      <c r="DPG562" s="24"/>
      <c r="DPH562" s="24"/>
      <c r="DPI562" s="24"/>
      <c r="DPJ562" s="24"/>
      <c r="DPK562" s="24"/>
      <c r="DPL562" s="24"/>
      <c r="DPM562" s="24"/>
      <c r="DPN562" s="24"/>
      <c r="DPR562" s="3"/>
      <c r="DPS562" s="31"/>
      <c r="DPT562" s="5"/>
      <c r="DPU562" s="9"/>
      <c r="DPX562" s="2"/>
      <c r="DQA562" s="24"/>
      <c r="DQB562" s="24"/>
      <c r="DQC562" s="31"/>
      <c r="DQD562" s="24"/>
      <c r="DQE562" s="24"/>
      <c r="DQF562" s="24"/>
      <c r="DQG562" s="24"/>
      <c r="DQH562" s="24"/>
      <c r="DQI562" s="24"/>
      <c r="DQJ562" s="24"/>
      <c r="DQK562" s="24"/>
      <c r="DQL562" s="24"/>
      <c r="DQM562" s="24"/>
      <c r="DQN562" s="24"/>
      <c r="DQO562" s="24"/>
      <c r="DQP562" s="24"/>
      <c r="DQQ562" s="24"/>
      <c r="DQR562" s="24"/>
      <c r="DQV562" s="3"/>
      <c r="DQW562" s="31"/>
      <c r="DQX562" s="5"/>
      <c r="DQY562" s="9"/>
      <c r="DRB562" s="2"/>
      <c r="DRE562" s="24"/>
      <c r="DRF562" s="24"/>
      <c r="DRG562" s="31"/>
      <c r="DRH562" s="24"/>
      <c r="DRI562" s="24"/>
      <c r="DRJ562" s="24"/>
      <c r="DRK562" s="24"/>
      <c r="DRL562" s="24"/>
      <c r="DRM562" s="24"/>
      <c r="DRN562" s="24"/>
      <c r="DRO562" s="24"/>
      <c r="DRP562" s="24"/>
      <c r="DRQ562" s="24"/>
      <c r="DRR562" s="24"/>
      <c r="DRS562" s="24"/>
      <c r="DRT562" s="24"/>
      <c r="DRU562" s="24"/>
      <c r="DRV562" s="24"/>
      <c r="DRZ562" s="3"/>
      <c r="DSA562" s="31"/>
      <c r="DSB562" s="5"/>
      <c r="DSC562" s="9"/>
      <c r="DSF562" s="2"/>
      <c r="DSI562" s="24"/>
      <c r="DSJ562" s="24"/>
      <c r="DSK562" s="31"/>
      <c r="DSL562" s="24"/>
      <c r="DSM562" s="24"/>
      <c r="DSN562" s="24"/>
      <c r="DSO562" s="24"/>
      <c r="DSP562" s="24"/>
      <c r="DSQ562" s="24"/>
      <c r="DSR562" s="24"/>
      <c r="DSS562" s="24"/>
      <c r="DST562" s="24"/>
      <c r="DSU562" s="24"/>
      <c r="DSV562" s="24"/>
      <c r="DSW562" s="24"/>
      <c r="DSX562" s="24"/>
      <c r="DSY562" s="24"/>
      <c r="DSZ562" s="24"/>
      <c r="DTD562" s="3"/>
      <c r="DTE562" s="31"/>
      <c r="DTF562" s="5"/>
      <c r="DTG562" s="9"/>
      <c r="DTJ562" s="2"/>
      <c r="DTM562" s="24"/>
      <c r="DTN562" s="24"/>
      <c r="DTO562" s="31"/>
      <c r="DTP562" s="24"/>
      <c r="DTQ562" s="24"/>
      <c r="DTR562" s="24"/>
      <c r="DTS562" s="24"/>
      <c r="DTT562" s="24"/>
      <c r="DTU562" s="24"/>
      <c r="DTV562" s="24"/>
      <c r="DTW562" s="24"/>
      <c r="DTX562" s="24"/>
      <c r="DTY562" s="24"/>
      <c r="DTZ562" s="24"/>
      <c r="DUA562" s="24"/>
      <c r="DUB562" s="24"/>
      <c r="DUC562" s="24"/>
      <c r="DUD562" s="24"/>
      <c r="DUH562" s="3"/>
      <c r="DUI562" s="31"/>
      <c r="DUJ562" s="5"/>
      <c r="DUK562" s="9"/>
      <c r="DUN562" s="2"/>
      <c r="DUQ562" s="24"/>
      <c r="DUR562" s="24"/>
      <c r="DUS562" s="31"/>
      <c r="DUT562" s="24"/>
      <c r="DUU562" s="24"/>
      <c r="DUV562" s="24"/>
      <c r="DUW562" s="24"/>
      <c r="DUX562" s="24"/>
      <c r="DUY562" s="24"/>
      <c r="DUZ562" s="24"/>
      <c r="DVA562" s="24"/>
      <c r="DVB562" s="24"/>
      <c r="DVC562" s="24"/>
      <c r="DVD562" s="24"/>
      <c r="DVE562" s="24"/>
      <c r="DVF562" s="24"/>
      <c r="DVG562" s="24"/>
      <c r="DVH562" s="24"/>
      <c r="DVL562" s="3"/>
      <c r="DVM562" s="31"/>
      <c r="DVN562" s="5"/>
      <c r="DVO562" s="9"/>
      <c r="DVR562" s="2"/>
      <c r="DVU562" s="24"/>
      <c r="DVV562" s="24"/>
      <c r="DVW562" s="31"/>
      <c r="DVX562" s="24"/>
      <c r="DVY562" s="24"/>
      <c r="DVZ562" s="24"/>
      <c r="DWA562" s="24"/>
      <c r="DWB562" s="24"/>
      <c r="DWC562" s="24"/>
      <c r="DWD562" s="24"/>
      <c r="DWE562" s="24"/>
      <c r="DWF562" s="24"/>
      <c r="DWG562" s="24"/>
      <c r="DWH562" s="24"/>
      <c r="DWI562" s="24"/>
      <c r="DWJ562" s="24"/>
      <c r="DWK562" s="24"/>
      <c r="DWL562" s="24"/>
      <c r="DWP562" s="3"/>
      <c r="DWQ562" s="31"/>
      <c r="DWR562" s="5"/>
      <c r="DWS562" s="9"/>
      <c r="DWV562" s="2"/>
      <c r="DWY562" s="24"/>
      <c r="DWZ562" s="24"/>
      <c r="DXA562" s="31"/>
      <c r="DXB562" s="24"/>
      <c r="DXC562" s="24"/>
      <c r="DXD562" s="24"/>
      <c r="DXE562" s="24"/>
      <c r="DXF562" s="24"/>
      <c r="DXG562" s="24"/>
      <c r="DXH562" s="24"/>
      <c r="DXI562" s="24"/>
      <c r="DXJ562" s="24"/>
      <c r="DXK562" s="24"/>
      <c r="DXL562" s="24"/>
      <c r="DXM562" s="24"/>
      <c r="DXN562" s="24"/>
      <c r="DXO562" s="24"/>
      <c r="DXP562" s="24"/>
      <c r="DXT562" s="3"/>
      <c r="DXU562" s="31"/>
      <c r="DXV562" s="5"/>
      <c r="DXW562" s="9"/>
      <c r="DXZ562" s="2"/>
      <c r="DYC562" s="24"/>
      <c r="DYD562" s="24"/>
      <c r="DYE562" s="31"/>
      <c r="DYF562" s="24"/>
      <c r="DYG562" s="24"/>
      <c r="DYH562" s="24"/>
      <c r="DYI562" s="24"/>
      <c r="DYJ562" s="24"/>
      <c r="DYK562" s="24"/>
      <c r="DYL562" s="24"/>
      <c r="DYM562" s="24"/>
      <c r="DYN562" s="24"/>
      <c r="DYO562" s="24"/>
      <c r="DYP562" s="24"/>
      <c r="DYQ562" s="24"/>
      <c r="DYR562" s="24"/>
      <c r="DYS562" s="24"/>
      <c r="DYT562" s="24"/>
      <c r="DYX562" s="3"/>
      <c r="DYY562" s="31"/>
      <c r="DYZ562" s="5"/>
      <c r="DZA562" s="9"/>
      <c r="DZD562" s="2"/>
      <c r="DZG562" s="24"/>
      <c r="DZH562" s="24"/>
      <c r="DZI562" s="31"/>
      <c r="DZJ562" s="24"/>
      <c r="DZK562" s="24"/>
      <c r="DZL562" s="24"/>
      <c r="DZM562" s="24"/>
      <c r="DZN562" s="24"/>
      <c r="DZO562" s="24"/>
      <c r="DZP562" s="24"/>
      <c r="DZQ562" s="24"/>
      <c r="DZR562" s="24"/>
      <c r="DZS562" s="24"/>
      <c r="DZT562" s="24"/>
      <c r="DZU562" s="24"/>
      <c r="DZV562" s="24"/>
      <c r="DZW562" s="24"/>
      <c r="DZX562" s="24"/>
      <c r="EAB562" s="3"/>
      <c r="EAC562" s="31"/>
      <c r="EAD562" s="5"/>
      <c r="EAE562" s="9"/>
      <c r="EAH562" s="2"/>
      <c r="EAK562" s="24"/>
      <c r="EAL562" s="24"/>
      <c r="EAM562" s="31"/>
      <c r="EAN562" s="24"/>
      <c r="EAO562" s="24"/>
      <c r="EAP562" s="24"/>
      <c r="EAQ562" s="24"/>
      <c r="EAR562" s="24"/>
      <c r="EAS562" s="24"/>
      <c r="EAT562" s="24"/>
      <c r="EAU562" s="24"/>
      <c r="EAV562" s="24"/>
      <c r="EAW562" s="24"/>
      <c r="EAX562" s="24"/>
      <c r="EAY562" s="24"/>
      <c r="EAZ562" s="24"/>
      <c r="EBA562" s="24"/>
      <c r="EBB562" s="24"/>
      <c r="EBF562" s="3"/>
      <c r="EBG562" s="31"/>
      <c r="EBH562" s="5"/>
      <c r="EBI562" s="9"/>
      <c r="EBL562" s="2"/>
      <c r="EBO562" s="24"/>
      <c r="EBP562" s="24"/>
      <c r="EBQ562" s="31"/>
      <c r="EBR562" s="24"/>
      <c r="EBS562" s="24"/>
      <c r="EBT562" s="24"/>
      <c r="EBU562" s="24"/>
      <c r="EBV562" s="24"/>
      <c r="EBW562" s="24"/>
      <c r="EBX562" s="24"/>
      <c r="EBY562" s="24"/>
      <c r="EBZ562" s="24"/>
      <c r="ECA562" s="24"/>
      <c r="ECB562" s="24"/>
      <c r="ECC562" s="24"/>
      <c r="ECD562" s="24"/>
      <c r="ECE562" s="24"/>
      <c r="ECF562" s="24"/>
      <c r="ECJ562" s="3"/>
      <c r="ECK562" s="31"/>
      <c r="ECL562" s="5"/>
      <c r="ECM562" s="9"/>
      <c r="ECP562" s="2"/>
      <c r="ECS562" s="24"/>
      <c r="ECT562" s="24"/>
      <c r="ECU562" s="31"/>
      <c r="ECV562" s="24"/>
      <c r="ECW562" s="24"/>
      <c r="ECX562" s="24"/>
      <c r="ECY562" s="24"/>
      <c r="ECZ562" s="24"/>
      <c r="EDA562" s="24"/>
      <c r="EDB562" s="24"/>
      <c r="EDC562" s="24"/>
      <c r="EDD562" s="24"/>
      <c r="EDE562" s="24"/>
      <c r="EDF562" s="24"/>
      <c r="EDG562" s="24"/>
      <c r="EDH562" s="24"/>
      <c r="EDI562" s="24"/>
      <c r="EDJ562" s="24"/>
      <c r="EDN562" s="3"/>
      <c r="EDO562" s="31"/>
      <c r="EDP562" s="5"/>
      <c r="EDQ562" s="9"/>
      <c r="EDT562" s="2"/>
      <c r="EDW562" s="24"/>
      <c r="EDX562" s="24"/>
      <c r="EDY562" s="31"/>
      <c r="EDZ562" s="24"/>
      <c r="EEA562" s="24"/>
      <c r="EEB562" s="24"/>
      <c r="EEC562" s="24"/>
      <c r="EED562" s="24"/>
      <c r="EEE562" s="24"/>
      <c r="EEF562" s="24"/>
      <c r="EEG562" s="24"/>
      <c r="EEH562" s="24"/>
      <c r="EEI562" s="24"/>
      <c r="EEJ562" s="24"/>
      <c r="EEK562" s="24"/>
      <c r="EEL562" s="24"/>
      <c r="EEM562" s="24"/>
      <c r="EEN562" s="24"/>
      <c r="EER562" s="3"/>
      <c r="EES562" s="31"/>
      <c r="EET562" s="5"/>
      <c r="EEU562" s="9"/>
      <c r="EEX562" s="2"/>
      <c r="EFA562" s="24"/>
      <c r="EFB562" s="24"/>
      <c r="EFC562" s="31"/>
      <c r="EFD562" s="24"/>
      <c r="EFE562" s="24"/>
      <c r="EFF562" s="24"/>
      <c r="EFG562" s="24"/>
      <c r="EFH562" s="24"/>
      <c r="EFI562" s="24"/>
      <c r="EFJ562" s="24"/>
      <c r="EFK562" s="24"/>
      <c r="EFL562" s="24"/>
      <c r="EFM562" s="24"/>
      <c r="EFN562" s="24"/>
      <c r="EFO562" s="24"/>
      <c r="EFP562" s="24"/>
      <c r="EFQ562" s="24"/>
      <c r="EFR562" s="24"/>
      <c r="EFV562" s="3"/>
      <c r="EFW562" s="31"/>
      <c r="EFX562" s="5"/>
      <c r="EFY562" s="9"/>
      <c r="EGB562" s="2"/>
      <c r="EGE562" s="24"/>
      <c r="EGF562" s="24"/>
      <c r="EGG562" s="31"/>
      <c r="EGH562" s="24"/>
      <c r="EGI562" s="24"/>
      <c r="EGJ562" s="24"/>
      <c r="EGK562" s="24"/>
      <c r="EGL562" s="24"/>
      <c r="EGM562" s="24"/>
      <c r="EGN562" s="24"/>
      <c r="EGO562" s="24"/>
      <c r="EGP562" s="24"/>
      <c r="EGQ562" s="24"/>
      <c r="EGR562" s="24"/>
      <c r="EGS562" s="24"/>
      <c r="EGT562" s="24"/>
      <c r="EGU562" s="24"/>
      <c r="EGV562" s="24"/>
      <c r="EGZ562" s="3"/>
      <c r="EHA562" s="31"/>
      <c r="EHB562" s="5"/>
      <c r="EHC562" s="9"/>
      <c r="EHF562" s="2"/>
      <c r="EHI562" s="24"/>
      <c r="EHJ562" s="24"/>
      <c r="EHK562" s="31"/>
      <c r="EHL562" s="24"/>
      <c r="EHM562" s="24"/>
      <c r="EHN562" s="24"/>
      <c r="EHO562" s="24"/>
      <c r="EHP562" s="24"/>
      <c r="EHQ562" s="24"/>
      <c r="EHR562" s="24"/>
      <c r="EHS562" s="24"/>
      <c r="EHT562" s="24"/>
      <c r="EHU562" s="24"/>
      <c r="EHV562" s="24"/>
      <c r="EHW562" s="24"/>
      <c r="EHX562" s="24"/>
      <c r="EHY562" s="24"/>
      <c r="EHZ562" s="24"/>
      <c r="EID562" s="3"/>
      <c r="EIE562" s="31"/>
      <c r="EIF562" s="5"/>
      <c r="EIG562" s="9"/>
      <c r="EIJ562" s="2"/>
      <c r="EIM562" s="24"/>
      <c r="EIN562" s="24"/>
      <c r="EIO562" s="31"/>
      <c r="EIP562" s="24"/>
      <c r="EIQ562" s="24"/>
      <c r="EIR562" s="24"/>
      <c r="EIS562" s="24"/>
      <c r="EIT562" s="24"/>
      <c r="EIU562" s="24"/>
      <c r="EIV562" s="24"/>
      <c r="EIW562" s="24"/>
      <c r="EIX562" s="24"/>
      <c r="EIY562" s="24"/>
      <c r="EIZ562" s="24"/>
      <c r="EJA562" s="24"/>
      <c r="EJB562" s="24"/>
      <c r="EJC562" s="24"/>
      <c r="EJD562" s="24"/>
      <c r="EJH562" s="3"/>
      <c r="EJI562" s="31"/>
      <c r="EJJ562" s="5"/>
      <c r="EJK562" s="9"/>
      <c r="EJN562" s="2"/>
      <c r="EJQ562" s="24"/>
      <c r="EJR562" s="24"/>
      <c r="EJS562" s="31"/>
      <c r="EJT562" s="24"/>
      <c r="EJU562" s="24"/>
      <c r="EJV562" s="24"/>
      <c r="EJW562" s="24"/>
      <c r="EJX562" s="24"/>
      <c r="EJY562" s="24"/>
      <c r="EJZ562" s="24"/>
      <c r="EKA562" s="24"/>
      <c r="EKB562" s="24"/>
      <c r="EKC562" s="24"/>
      <c r="EKD562" s="24"/>
      <c r="EKE562" s="24"/>
      <c r="EKF562" s="24"/>
      <c r="EKG562" s="24"/>
      <c r="EKH562" s="24"/>
      <c r="EKL562" s="3"/>
      <c r="EKM562" s="31"/>
      <c r="EKN562" s="5"/>
      <c r="EKO562" s="9"/>
      <c r="EKR562" s="2"/>
      <c r="EKU562" s="24"/>
      <c r="EKV562" s="24"/>
      <c r="EKW562" s="31"/>
      <c r="EKX562" s="24"/>
      <c r="EKY562" s="24"/>
      <c r="EKZ562" s="24"/>
      <c r="ELA562" s="24"/>
      <c r="ELB562" s="24"/>
      <c r="ELC562" s="24"/>
      <c r="ELD562" s="24"/>
      <c r="ELE562" s="24"/>
      <c r="ELF562" s="24"/>
      <c r="ELG562" s="24"/>
      <c r="ELH562" s="24"/>
      <c r="ELI562" s="24"/>
      <c r="ELJ562" s="24"/>
      <c r="ELK562" s="24"/>
      <c r="ELL562" s="24"/>
      <c r="ELP562" s="3"/>
      <c r="ELQ562" s="31"/>
      <c r="ELR562" s="5"/>
      <c r="ELS562" s="9"/>
      <c r="ELV562" s="2"/>
      <c r="ELY562" s="24"/>
      <c r="ELZ562" s="24"/>
      <c r="EMA562" s="31"/>
      <c r="EMB562" s="24"/>
      <c r="EMC562" s="24"/>
      <c r="EMD562" s="24"/>
      <c r="EME562" s="24"/>
      <c r="EMF562" s="24"/>
      <c r="EMG562" s="24"/>
      <c r="EMH562" s="24"/>
      <c r="EMI562" s="24"/>
      <c r="EMJ562" s="24"/>
      <c r="EMK562" s="24"/>
      <c r="EML562" s="24"/>
      <c r="EMM562" s="24"/>
      <c r="EMN562" s="24"/>
      <c r="EMO562" s="24"/>
      <c r="EMP562" s="24"/>
      <c r="EMT562" s="3"/>
      <c r="EMU562" s="31"/>
      <c r="EMV562" s="5"/>
      <c r="EMW562" s="9"/>
      <c r="EMZ562" s="2"/>
      <c r="ENC562" s="24"/>
      <c r="END562" s="24"/>
      <c r="ENE562" s="31"/>
      <c r="ENF562" s="24"/>
      <c r="ENG562" s="24"/>
      <c r="ENH562" s="24"/>
      <c r="ENI562" s="24"/>
      <c r="ENJ562" s="24"/>
      <c r="ENK562" s="24"/>
      <c r="ENL562" s="24"/>
      <c r="ENM562" s="24"/>
      <c r="ENN562" s="24"/>
      <c r="ENO562" s="24"/>
      <c r="ENP562" s="24"/>
      <c r="ENQ562" s="24"/>
      <c r="ENR562" s="24"/>
      <c r="ENS562" s="24"/>
      <c r="ENT562" s="24"/>
      <c r="ENX562" s="3"/>
      <c r="ENY562" s="31"/>
      <c r="ENZ562" s="5"/>
      <c r="EOA562" s="9"/>
      <c r="EOD562" s="2"/>
      <c r="EOG562" s="24"/>
      <c r="EOH562" s="24"/>
      <c r="EOI562" s="31"/>
      <c r="EOJ562" s="24"/>
      <c r="EOK562" s="24"/>
      <c r="EOL562" s="24"/>
      <c r="EOM562" s="24"/>
      <c r="EON562" s="24"/>
      <c r="EOO562" s="24"/>
      <c r="EOP562" s="24"/>
      <c r="EOQ562" s="24"/>
      <c r="EOR562" s="24"/>
      <c r="EOS562" s="24"/>
      <c r="EOT562" s="24"/>
      <c r="EOU562" s="24"/>
      <c r="EOV562" s="24"/>
      <c r="EOW562" s="24"/>
      <c r="EOX562" s="24"/>
      <c r="EPB562" s="3"/>
      <c r="EPC562" s="31"/>
      <c r="EPD562" s="5"/>
      <c r="EPE562" s="9"/>
      <c r="EPH562" s="2"/>
      <c r="EPK562" s="24"/>
      <c r="EPL562" s="24"/>
      <c r="EPM562" s="31"/>
      <c r="EPN562" s="24"/>
      <c r="EPO562" s="24"/>
      <c r="EPP562" s="24"/>
      <c r="EPQ562" s="24"/>
      <c r="EPR562" s="24"/>
      <c r="EPS562" s="24"/>
      <c r="EPT562" s="24"/>
      <c r="EPU562" s="24"/>
      <c r="EPV562" s="24"/>
      <c r="EPW562" s="24"/>
      <c r="EPX562" s="24"/>
      <c r="EPY562" s="24"/>
      <c r="EPZ562" s="24"/>
      <c r="EQA562" s="24"/>
      <c r="EQB562" s="24"/>
      <c r="EQF562" s="3"/>
      <c r="EQG562" s="31"/>
      <c r="EQH562" s="5"/>
      <c r="EQI562" s="9"/>
      <c r="EQL562" s="2"/>
      <c r="EQO562" s="24"/>
      <c r="EQP562" s="24"/>
      <c r="EQQ562" s="31"/>
      <c r="EQR562" s="24"/>
      <c r="EQS562" s="24"/>
      <c r="EQT562" s="24"/>
      <c r="EQU562" s="24"/>
      <c r="EQV562" s="24"/>
      <c r="EQW562" s="24"/>
      <c r="EQX562" s="24"/>
      <c r="EQY562" s="24"/>
      <c r="EQZ562" s="24"/>
      <c r="ERA562" s="24"/>
      <c r="ERB562" s="24"/>
      <c r="ERC562" s="24"/>
      <c r="ERD562" s="24"/>
      <c r="ERE562" s="24"/>
      <c r="ERF562" s="24"/>
      <c r="ERJ562" s="3"/>
      <c r="ERK562" s="31"/>
      <c r="ERL562" s="5"/>
      <c r="ERM562" s="9"/>
      <c r="ERP562" s="2"/>
      <c r="ERS562" s="24"/>
      <c r="ERT562" s="24"/>
      <c r="ERU562" s="31"/>
      <c r="ERV562" s="24"/>
      <c r="ERW562" s="24"/>
      <c r="ERX562" s="24"/>
      <c r="ERY562" s="24"/>
      <c r="ERZ562" s="24"/>
      <c r="ESA562" s="24"/>
      <c r="ESB562" s="24"/>
      <c r="ESC562" s="24"/>
      <c r="ESD562" s="24"/>
      <c r="ESE562" s="24"/>
      <c r="ESF562" s="24"/>
      <c r="ESG562" s="24"/>
      <c r="ESH562" s="24"/>
      <c r="ESI562" s="24"/>
      <c r="ESJ562" s="24"/>
      <c r="ESN562" s="3"/>
      <c r="ESO562" s="31"/>
      <c r="ESP562" s="5"/>
      <c r="ESQ562" s="9"/>
      <c r="EST562" s="2"/>
      <c r="ESW562" s="24"/>
      <c r="ESX562" s="24"/>
      <c r="ESY562" s="31"/>
      <c r="ESZ562" s="24"/>
      <c r="ETA562" s="24"/>
      <c r="ETB562" s="24"/>
      <c r="ETC562" s="24"/>
      <c r="ETD562" s="24"/>
      <c r="ETE562" s="24"/>
      <c r="ETF562" s="24"/>
      <c r="ETG562" s="24"/>
      <c r="ETH562" s="24"/>
      <c r="ETI562" s="24"/>
      <c r="ETJ562" s="24"/>
      <c r="ETK562" s="24"/>
      <c r="ETL562" s="24"/>
      <c r="ETM562" s="24"/>
      <c r="ETN562" s="24"/>
      <c r="ETR562" s="3"/>
      <c r="ETS562" s="31"/>
      <c r="ETT562" s="5"/>
      <c r="ETU562" s="9"/>
      <c r="ETX562" s="2"/>
      <c r="EUA562" s="24"/>
      <c r="EUB562" s="24"/>
      <c r="EUC562" s="31"/>
      <c r="EUD562" s="24"/>
      <c r="EUE562" s="24"/>
      <c r="EUF562" s="24"/>
      <c r="EUG562" s="24"/>
      <c r="EUH562" s="24"/>
      <c r="EUI562" s="24"/>
      <c r="EUJ562" s="24"/>
      <c r="EUK562" s="24"/>
      <c r="EUL562" s="24"/>
      <c r="EUM562" s="24"/>
      <c r="EUN562" s="24"/>
      <c r="EUO562" s="24"/>
      <c r="EUP562" s="24"/>
      <c r="EUQ562" s="24"/>
      <c r="EUR562" s="24"/>
      <c r="EUV562" s="3"/>
      <c r="EUW562" s="31"/>
      <c r="EUX562" s="5"/>
      <c r="EUY562" s="9"/>
      <c r="EVB562" s="2"/>
      <c r="EVE562" s="24"/>
      <c r="EVF562" s="24"/>
      <c r="EVG562" s="31"/>
      <c r="EVH562" s="24"/>
      <c r="EVI562" s="24"/>
      <c r="EVJ562" s="24"/>
      <c r="EVK562" s="24"/>
      <c r="EVL562" s="24"/>
      <c r="EVM562" s="24"/>
      <c r="EVN562" s="24"/>
      <c r="EVO562" s="24"/>
      <c r="EVP562" s="24"/>
      <c r="EVQ562" s="24"/>
      <c r="EVR562" s="24"/>
      <c r="EVS562" s="24"/>
      <c r="EVT562" s="24"/>
      <c r="EVU562" s="24"/>
      <c r="EVV562" s="24"/>
      <c r="EVZ562" s="3"/>
      <c r="EWA562" s="31"/>
      <c r="EWB562" s="5"/>
      <c r="EWC562" s="9"/>
      <c r="EWF562" s="2"/>
      <c r="EWI562" s="24"/>
      <c r="EWJ562" s="24"/>
      <c r="EWK562" s="31"/>
      <c r="EWL562" s="24"/>
      <c r="EWM562" s="24"/>
      <c r="EWN562" s="24"/>
      <c r="EWO562" s="24"/>
      <c r="EWP562" s="24"/>
      <c r="EWQ562" s="24"/>
      <c r="EWR562" s="24"/>
      <c r="EWS562" s="24"/>
      <c r="EWT562" s="24"/>
      <c r="EWU562" s="24"/>
      <c r="EWV562" s="24"/>
      <c r="EWW562" s="24"/>
      <c r="EWX562" s="24"/>
      <c r="EWY562" s="24"/>
      <c r="EWZ562" s="24"/>
      <c r="EXD562" s="3"/>
      <c r="EXE562" s="31"/>
      <c r="EXF562" s="5"/>
      <c r="EXG562" s="9"/>
      <c r="EXJ562" s="2"/>
      <c r="EXM562" s="24"/>
      <c r="EXN562" s="24"/>
      <c r="EXO562" s="31"/>
      <c r="EXP562" s="24"/>
      <c r="EXQ562" s="24"/>
      <c r="EXR562" s="24"/>
      <c r="EXS562" s="24"/>
      <c r="EXT562" s="24"/>
      <c r="EXU562" s="24"/>
      <c r="EXV562" s="24"/>
      <c r="EXW562" s="24"/>
      <c r="EXX562" s="24"/>
      <c r="EXY562" s="24"/>
      <c r="EXZ562" s="24"/>
      <c r="EYA562" s="24"/>
      <c r="EYB562" s="24"/>
      <c r="EYC562" s="24"/>
      <c r="EYD562" s="24"/>
      <c r="EYH562" s="3"/>
      <c r="EYI562" s="31"/>
      <c r="EYJ562" s="5"/>
      <c r="EYK562" s="9"/>
      <c r="EYN562" s="2"/>
      <c r="EYQ562" s="24"/>
      <c r="EYR562" s="24"/>
      <c r="EYS562" s="31"/>
      <c r="EYT562" s="24"/>
      <c r="EYU562" s="24"/>
      <c r="EYV562" s="24"/>
      <c r="EYW562" s="24"/>
      <c r="EYX562" s="24"/>
      <c r="EYY562" s="24"/>
      <c r="EYZ562" s="24"/>
      <c r="EZA562" s="24"/>
      <c r="EZB562" s="24"/>
      <c r="EZC562" s="24"/>
      <c r="EZD562" s="24"/>
      <c r="EZE562" s="24"/>
      <c r="EZF562" s="24"/>
      <c r="EZG562" s="24"/>
      <c r="EZH562" s="24"/>
      <c r="EZL562" s="3"/>
      <c r="EZM562" s="31"/>
      <c r="EZN562" s="5"/>
      <c r="EZO562" s="9"/>
      <c r="EZR562" s="2"/>
      <c r="EZU562" s="24"/>
      <c r="EZV562" s="24"/>
      <c r="EZW562" s="31"/>
      <c r="EZX562" s="24"/>
      <c r="EZY562" s="24"/>
      <c r="EZZ562" s="24"/>
      <c r="FAA562" s="24"/>
      <c r="FAB562" s="24"/>
      <c r="FAC562" s="24"/>
      <c r="FAD562" s="24"/>
      <c r="FAE562" s="24"/>
      <c r="FAF562" s="24"/>
      <c r="FAG562" s="24"/>
      <c r="FAH562" s="24"/>
      <c r="FAI562" s="24"/>
      <c r="FAJ562" s="24"/>
      <c r="FAK562" s="24"/>
      <c r="FAL562" s="24"/>
      <c r="FAP562" s="3"/>
      <c r="FAQ562" s="31"/>
      <c r="FAR562" s="5"/>
      <c r="FAS562" s="9"/>
      <c r="FAV562" s="2"/>
      <c r="FAY562" s="24"/>
      <c r="FAZ562" s="24"/>
      <c r="FBA562" s="31"/>
      <c r="FBB562" s="24"/>
      <c r="FBC562" s="24"/>
      <c r="FBD562" s="24"/>
      <c r="FBE562" s="24"/>
      <c r="FBF562" s="24"/>
      <c r="FBG562" s="24"/>
      <c r="FBH562" s="24"/>
      <c r="FBI562" s="24"/>
      <c r="FBJ562" s="24"/>
      <c r="FBK562" s="24"/>
      <c r="FBL562" s="24"/>
      <c r="FBM562" s="24"/>
      <c r="FBN562" s="24"/>
      <c r="FBO562" s="24"/>
      <c r="FBP562" s="24"/>
      <c r="FBT562" s="3"/>
      <c r="FBU562" s="31"/>
      <c r="FBV562" s="5"/>
      <c r="FBW562" s="9"/>
      <c r="FBZ562" s="2"/>
      <c r="FCC562" s="24"/>
      <c r="FCD562" s="24"/>
      <c r="FCE562" s="31"/>
      <c r="FCF562" s="24"/>
      <c r="FCG562" s="24"/>
      <c r="FCH562" s="24"/>
      <c r="FCI562" s="24"/>
      <c r="FCJ562" s="24"/>
      <c r="FCK562" s="24"/>
      <c r="FCL562" s="24"/>
      <c r="FCM562" s="24"/>
      <c r="FCN562" s="24"/>
      <c r="FCO562" s="24"/>
      <c r="FCP562" s="24"/>
      <c r="FCQ562" s="24"/>
      <c r="FCR562" s="24"/>
      <c r="FCS562" s="24"/>
      <c r="FCT562" s="24"/>
      <c r="FCX562" s="3"/>
      <c r="FCY562" s="31"/>
      <c r="FCZ562" s="5"/>
      <c r="FDA562" s="9"/>
      <c r="FDD562" s="2"/>
      <c r="FDG562" s="24"/>
      <c r="FDH562" s="24"/>
      <c r="FDI562" s="31"/>
      <c r="FDJ562" s="24"/>
      <c r="FDK562" s="24"/>
      <c r="FDL562" s="24"/>
      <c r="FDM562" s="24"/>
      <c r="FDN562" s="24"/>
      <c r="FDO562" s="24"/>
      <c r="FDP562" s="24"/>
      <c r="FDQ562" s="24"/>
      <c r="FDR562" s="24"/>
      <c r="FDS562" s="24"/>
      <c r="FDT562" s="24"/>
      <c r="FDU562" s="24"/>
      <c r="FDV562" s="24"/>
      <c r="FDW562" s="24"/>
      <c r="FDX562" s="24"/>
      <c r="FEB562" s="3"/>
      <c r="FEC562" s="31"/>
      <c r="FED562" s="5"/>
      <c r="FEE562" s="9"/>
      <c r="FEH562" s="2"/>
      <c r="FEK562" s="24"/>
      <c r="FEL562" s="24"/>
      <c r="FEM562" s="31"/>
      <c r="FEN562" s="24"/>
      <c r="FEO562" s="24"/>
      <c r="FEP562" s="24"/>
      <c r="FEQ562" s="24"/>
      <c r="FER562" s="24"/>
      <c r="FES562" s="24"/>
      <c r="FET562" s="24"/>
      <c r="FEU562" s="24"/>
      <c r="FEV562" s="24"/>
      <c r="FEW562" s="24"/>
      <c r="FEX562" s="24"/>
      <c r="FEY562" s="24"/>
      <c r="FEZ562" s="24"/>
      <c r="FFA562" s="24"/>
      <c r="FFB562" s="24"/>
      <c r="FFF562" s="3"/>
      <c r="FFG562" s="31"/>
      <c r="FFH562" s="5"/>
      <c r="FFI562" s="9"/>
      <c r="FFL562" s="2"/>
      <c r="FFO562" s="24"/>
      <c r="FFP562" s="24"/>
      <c r="FFQ562" s="31"/>
      <c r="FFR562" s="24"/>
      <c r="FFS562" s="24"/>
      <c r="FFT562" s="24"/>
      <c r="FFU562" s="24"/>
      <c r="FFV562" s="24"/>
      <c r="FFW562" s="24"/>
      <c r="FFX562" s="24"/>
      <c r="FFY562" s="24"/>
      <c r="FFZ562" s="24"/>
      <c r="FGA562" s="24"/>
      <c r="FGB562" s="24"/>
      <c r="FGC562" s="24"/>
      <c r="FGD562" s="24"/>
      <c r="FGE562" s="24"/>
      <c r="FGF562" s="24"/>
      <c r="FGJ562" s="3"/>
      <c r="FGK562" s="31"/>
      <c r="FGL562" s="5"/>
      <c r="FGM562" s="9"/>
      <c r="FGP562" s="2"/>
      <c r="FGS562" s="24"/>
      <c r="FGT562" s="24"/>
      <c r="FGU562" s="31"/>
      <c r="FGV562" s="24"/>
      <c r="FGW562" s="24"/>
      <c r="FGX562" s="24"/>
      <c r="FGY562" s="24"/>
      <c r="FGZ562" s="24"/>
      <c r="FHA562" s="24"/>
      <c r="FHB562" s="24"/>
      <c r="FHC562" s="24"/>
      <c r="FHD562" s="24"/>
      <c r="FHE562" s="24"/>
      <c r="FHF562" s="24"/>
      <c r="FHG562" s="24"/>
      <c r="FHH562" s="24"/>
      <c r="FHI562" s="24"/>
      <c r="FHJ562" s="24"/>
      <c r="FHN562" s="3"/>
      <c r="FHO562" s="31"/>
      <c r="FHP562" s="5"/>
      <c r="FHQ562" s="9"/>
      <c r="FHT562" s="2"/>
      <c r="FHW562" s="24"/>
      <c r="FHX562" s="24"/>
      <c r="FHY562" s="31"/>
      <c r="FHZ562" s="24"/>
      <c r="FIA562" s="24"/>
      <c r="FIB562" s="24"/>
      <c r="FIC562" s="24"/>
      <c r="FID562" s="24"/>
      <c r="FIE562" s="24"/>
      <c r="FIF562" s="24"/>
      <c r="FIG562" s="24"/>
      <c r="FIH562" s="24"/>
      <c r="FII562" s="24"/>
      <c r="FIJ562" s="24"/>
      <c r="FIK562" s="24"/>
      <c r="FIL562" s="24"/>
      <c r="FIM562" s="24"/>
      <c r="FIN562" s="24"/>
      <c r="FIR562" s="3"/>
      <c r="FIS562" s="31"/>
      <c r="FIT562" s="5"/>
      <c r="FIU562" s="9"/>
      <c r="FIX562" s="2"/>
      <c r="FJA562" s="24"/>
      <c r="FJB562" s="24"/>
      <c r="FJC562" s="31"/>
      <c r="FJD562" s="24"/>
      <c r="FJE562" s="24"/>
      <c r="FJF562" s="24"/>
      <c r="FJG562" s="24"/>
      <c r="FJH562" s="24"/>
      <c r="FJI562" s="24"/>
      <c r="FJJ562" s="24"/>
      <c r="FJK562" s="24"/>
      <c r="FJL562" s="24"/>
      <c r="FJM562" s="24"/>
      <c r="FJN562" s="24"/>
      <c r="FJO562" s="24"/>
      <c r="FJP562" s="24"/>
      <c r="FJQ562" s="24"/>
      <c r="FJR562" s="24"/>
      <c r="FJV562" s="3"/>
      <c r="FJW562" s="31"/>
      <c r="FJX562" s="5"/>
      <c r="FJY562" s="9"/>
      <c r="FKB562" s="2"/>
      <c r="FKE562" s="24"/>
      <c r="FKF562" s="24"/>
      <c r="FKG562" s="31"/>
      <c r="FKH562" s="24"/>
      <c r="FKI562" s="24"/>
      <c r="FKJ562" s="24"/>
      <c r="FKK562" s="24"/>
      <c r="FKL562" s="24"/>
      <c r="FKM562" s="24"/>
      <c r="FKN562" s="24"/>
      <c r="FKO562" s="24"/>
      <c r="FKP562" s="24"/>
      <c r="FKQ562" s="24"/>
      <c r="FKR562" s="24"/>
      <c r="FKS562" s="24"/>
      <c r="FKT562" s="24"/>
      <c r="FKU562" s="24"/>
      <c r="FKV562" s="24"/>
      <c r="FKZ562" s="3"/>
      <c r="FLA562" s="31"/>
      <c r="FLB562" s="5"/>
      <c r="FLC562" s="9"/>
      <c r="FLF562" s="2"/>
      <c r="FLI562" s="24"/>
      <c r="FLJ562" s="24"/>
      <c r="FLK562" s="31"/>
      <c r="FLL562" s="24"/>
      <c r="FLM562" s="24"/>
      <c r="FLN562" s="24"/>
      <c r="FLO562" s="24"/>
      <c r="FLP562" s="24"/>
      <c r="FLQ562" s="24"/>
      <c r="FLR562" s="24"/>
      <c r="FLS562" s="24"/>
      <c r="FLT562" s="24"/>
      <c r="FLU562" s="24"/>
      <c r="FLV562" s="24"/>
      <c r="FLW562" s="24"/>
      <c r="FLX562" s="24"/>
      <c r="FLY562" s="24"/>
      <c r="FLZ562" s="24"/>
      <c r="FMD562" s="3"/>
      <c r="FME562" s="31"/>
      <c r="FMF562" s="5"/>
      <c r="FMG562" s="9"/>
      <c r="FMJ562" s="2"/>
      <c r="FMM562" s="24"/>
      <c r="FMN562" s="24"/>
      <c r="FMO562" s="31"/>
      <c r="FMP562" s="24"/>
      <c r="FMQ562" s="24"/>
      <c r="FMR562" s="24"/>
      <c r="FMS562" s="24"/>
      <c r="FMT562" s="24"/>
      <c r="FMU562" s="24"/>
      <c r="FMV562" s="24"/>
      <c r="FMW562" s="24"/>
      <c r="FMX562" s="24"/>
      <c r="FMY562" s="24"/>
      <c r="FMZ562" s="24"/>
      <c r="FNA562" s="24"/>
      <c r="FNB562" s="24"/>
      <c r="FNC562" s="24"/>
      <c r="FND562" s="24"/>
      <c r="FNH562" s="3"/>
      <c r="FNI562" s="31"/>
      <c r="FNJ562" s="5"/>
      <c r="FNK562" s="9"/>
      <c r="FNN562" s="2"/>
      <c r="FNQ562" s="24"/>
      <c r="FNR562" s="24"/>
      <c r="FNS562" s="31"/>
      <c r="FNT562" s="24"/>
      <c r="FNU562" s="24"/>
      <c r="FNV562" s="24"/>
      <c r="FNW562" s="24"/>
      <c r="FNX562" s="24"/>
      <c r="FNY562" s="24"/>
      <c r="FNZ562" s="24"/>
      <c r="FOA562" s="24"/>
      <c r="FOB562" s="24"/>
      <c r="FOC562" s="24"/>
      <c r="FOD562" s="24"/>
      <c r="FOE562" s="24"/>
      <c r="FOF562" s="24"/>
      <c r="FOG562" s="24"/>
      <c r="FOH562" s="24"/>
      <c r="FOL562" s="3"/>
      <c r="FOM562" s="31"/>
      <c r="FON562" s="5"/>
      <c r="FOO562" s="9"/>
      <c r="FOR562" s="2"/>
      <c r="FOU562" s="24"/>
      <c r="FOV562" s="24"/>
      <c r="FOW562" s="31"/>
      <c r="FOX562" s="24"/>
      <c r="FOY562" s="24"/>
      <c r="FOZ562" s="24"/>
      <c r="FPA562" s="24"/>
      <c r="FPB562" s="24"/>
      <c r="FPC562" s="24"/>
      <c r="FPD562" s="24"/>
      <c r="FPE562" s="24"/>
      <c r="FPF562" s="24"/>
      <c r="FPG562" s="24"/>
      <c r="FPH562" s="24"/>
      <c r="FPI562" s="24"/>
      <c r="FPJ562" s="24"/>
      <c r="FPK562" s="24"/>
      <c r="FPL562" s="24"/>
      <c r="FPP562" s="3"/>
      <c r="FPQ562" s="31"/>
      <c r="FPR562" s="5"/>
      <c r="FPS562" s="9"/>
      <c r="FPV562" s="2"/>
      <c r="FPY562" s="24"/>
      <c r="FPZ562" s="24"/>
      <c r="FQA562" s="31"/>
      <c r="FQB562" s="24"/>
      <c r="FQC562" s="24"/>
      <c r="FQD562" s="24"/>
      <c r="FQE562" s="24"/>
      <c r="FQF562" s="24"/>
      <c r="FQG562" s="24"/>
      <c r="FQH562" s="24"/>
      <c r="FQI562" s="24"/>
      <c r="FQJ562" s="24"/>
      <c r="FQK562" s="24"/>
      <c r="FQL562" s="24"/>
      <c r="FQM562" s="24"/>
      <c r="FQN562" s="24"/>
      <c r="FQO562" s="24"/>
      <c r="FQP562" s="24"/>
      <c r="FQT562" s="3"/>
      <c r="FQU562" s="31"/>
      <c r="FQV562" s="5"/>
      <c r="FQW562" s="9"/>
      <c r="FQZ562" s="2"/>
      <c r="FRC562" s="24"/>
      <c r="FRD562" s="24"/>
      <c r="FRE562" s="31"/>
      <c r="FRF562" s="24"/>
      <c r="FRG562" s="24"/>
      <c r="FRH562" s="24"/>
      <c r="FRI562" s="24"/>
      <c r="FRJ562" s="24"/>
      <c r="FRK562" s="24"/>
      <c r="FRL562" s="24"/>
      <c r="FRM562" s="24"/>
      <c r="FRN562" s="24"/>
      <c r="FRO562" s="24"/>
      <c r="FRP562" s="24"/>
      <c r="FRQ562" s="24"/>
      <c r="FRR562" s="24"/>
      <c r="FRS562" s="24"/>
      <c r="FRT562" s="24"/>
      <c r="FRX562" s="3"/>
      <c r="FRY562" s="31"/>
      <c r="FRZ562" s="5"/>
      <c r="FSA562" s="9"/>
      <c r="FSD562" s="2"/>
      <c r="FSG562" s="24"/>
      <c r="FSH562" s="24"/>
      <c r="FSI562" s="31"/>
      <c r="FSJ562" s="24"/>
      <c r="FSK562" s="24"/>
      <c r="FSL562" s="24"/>
      <c r="FSM562" s="24"/>
      <c r="FSN562" s="24"/>
      <c r="FSO562" s="24"/>
      <c r="FSP562" s="24"/>
      <c r="FSQ562" s="24"/>
      <c r="FSR562" s="24"/>
      <c r="FSS562" s="24"/>
      <c r="FST562" s="24"/>
      <c r="FSU562" s="24"/>
      <c r="FSV562" s="24"/>
      <c r="FSW562" s="24"/>
      <c r="FSX562" s="24"/>
      <c r="FTB562" s="3"/>
      <c r="FTC562" s="31"/>
      <c r="FTD562" s="5"/>
      <c r="FTE562" s="9"/>
      <c r="FTH562" s="2"/>
      <c r="FTK562" s="24"/>
      <c r="FTL562" s="24"/>
      <c r="FTM562" s="31"/>
      <c r="FTN562" s="24"/>
      <c r="FTO562" s="24"/>
      <c r="FTP562" s="24"/>
      <c r="FTQ562" s="24"/>
      <c r="FTR562" s="24"/>
      <c r="FTS562" s="24"/>
      <c r="FTT562" s="24"/>
      <c r="FTU562" s="24"/>
      <c r="FTV562" s="24"/>
      <c r="FTW562" s="24"/>
      <c r="FTX562" s="24"/>
      <c r="FTY562" s="24"/>
      <c r="FTZ562" s="24"/>
      <c r="FUA562" s="24"/>
      <c r="FUB562" s="24"/>
      <c r="FUF562" s="3"/>
      <c r="FUG562" s="31"/>
      <c r="FUH562" s="5"/>
      <c r="FUI562" s="9"/>
      <c r="FUL562" s="2"/>
      <c r="FUO562" s="24"/>
      <c r="FUP562" s="24"/>
      <c r="FUQ562" s="31"/>
      <c r="FUR562" s="24"/>
      <c r="FUS562" s="24"/>
      <c r="FUT562" s="24"/>
      <c r="FUU562" s="24"/>
      <c r="FUV562" s="24"/>
      <c r="FUW562" s="24"/>
      <c r="FUX562" s="24"/>
      <c r="FUY562" s="24"/>
      <c r="FUZ562" s="24"/>
      <c r="FVA562" s="24"/>
      <c r="FVB562" s="24"/>
      <c r="FVC562" s="24"/>
      <c r="FVD562" s="24"/>
      <c r="FVE562" s="24"/>
      <c r="FVF562" s="24"/>
      <c r="FVJ562" s="3"/>
      <c r="FVK562" s="31"/>
      <c r="FVL562" s="5"/>
      <c r="FVM562" s="9"/>
      <c r="FVP562" s="2"/>
      <c r="FVS562" s="24"/>
      <c r="FVT562" s="24"/>
      <c r="FVU562" s="31"/>
      <c r="FVV562" s="24"/>
      <c r="FVW562" s="24"/>
      <c r="FVX562" s="24"/>
      <c r="FVY562" s="24"/>
      <c r="FVZ562" s="24"/>
      <c r="FWA562" s="24"/>
      <c r="FWB562" s="24"/>
      <c r="FWC562" s="24"/>
      <c r="FWD562" s="24"/>
      <c r="FWE562" s="24"/>
      <c r="FWF562" s="24"/>
      <c r="FWG562" s="24"/>
      <c r="FWH562" s="24"/>
      <c r="FWI562" s="24"/>
      <c r="FWJ562" s="24"/>
      <c r="FWN562" s="3"/>
      <c r="FWO562" s="31"/>
      <c r="FWP562" s="5"/>
      <c r="FWQ562" s="9"/>
      <c r="FWT562" s="2"/>
      <c r="FWW562" s="24"/>
      <c r="FWX562" s="24"/>
      <c r="FWY562" s="31"/>
      <c r="FWZ562" s="24"/>
      <c r="FXA562" s="24"/>
      <c r="FXB562" s="24"/>
      <c r="FXC562" s="24"/>
      <c r="FXD562" s="24"/>
      <c r="FXE562" s="24"/>
      <c r="FXF562" s="24"/>
      <c r="FXG562" s="24"/>
      <c r="FXH562" s="24"/>
      <c r="FXI562" s="24"/>
      <c r="FXJ562" s="24"/>
      <c r="FXK562" s="24"/>
      <c r="FXL562" s="24"/>
      <c r="FXM562" s="24"/>
      <c r="FXN562" s="24"/>
      <c r="FXR562" s="3"/>
      <c r="FXS562" s="31"/>
      <c r="FXT562" s="5"/>
      <c r="FXU562" s="9"/>
      <c r="FXX562" s="2"/>
      <c r="FYA562" s="24"/>
      <c r="FYB562" s="24"/>
      <c r="FYC562" s="31"/>
      <c r="FYD562" s="24"/>
      <c r="FYE562" s="24"/>
      <c r="FYF562" s="24"/>
      <c r="FYG562" s="24"/>
      <c r="FYH562" s="24"/>
      <c r="FYI562" s="24"/>
      <c r="FYJ562" s="24"/>
      <c r="FYK562" s="24"/>
      <c r="FYL562" s="24"/>
      <c r="FYM562" s="24"/>
      <c r="FYN562" s="24"/>
      <c r="FYO562" s="24"/>
      <c r="FYP562" s="24"/>
      <c r="FYQ562" s="24"/>
      <c r="FYR562" s="24"/>
      <c r="FYV562" s="3"/>
      <c r="FYW562" s="31"/>
      <c r="FYX562" s="5"/>
      <c r="FYY562" s="9"/>
      <c r="FZB562" s="2"/>
      <c r="FZE562" s="24"/>
      <c r="FZF562" s="24"/>
      <c r="FZG562" s="31"/>
      <c r="FZH562" s="24"/>
      <c r="FZI562" s="24"/>
      <c r="FZJ562" s="24"/>
      <c r="FZK562" s="24"/>
      <c r="FZL562" s="24"/>
      <c r="FZM562" s="24"/>
      <c r="FZN562" s="24"/>
      <c r="FZO562" s="24"/>
      <c r="FZP562" s="24"/>
      <c r="FZQ562" s="24"/>
      <c r="FZR562" s="24"/>
      <c r="FZS562" s="24"/>
      <c r="FZT562" s="24"/>
      <c r="FZU562" s="24"/>
      <c r="FZV562" s="24"/>
      <c r="FZZ562" s="3"/>
      <c r="GAA562" s="31"/>
      <c r="GAB562" s="5"/>
      <c r="GAC562" s="9"/>
      <c r="GAF562" s="2"/>
      <c r="GAI562" s="24"/>
      <c r="GAJ562" s="24"/>
      <c r="GAK562" s="31"/>
      <c r="GAL562" s="24"/>
      <c r="GAM562" s="24"/>
      <c r="GAN562" s="24"/>
      <c r="GAO562" s="24"/>
      <c r="GAP562" s="24"/>
      <c r="GAQ562" s="24"/>
      <c r="GAR562" s="24"/>
      <c r="GAS562" s="24"/>
      <c r="GAT562" s="24"/>
      <c r="GAU562" s="24"/>
      <c r="GAV562" s="24"/>
      <c r="GAW562" s="24"/>
      <c r="GAX562" s="24"/>
      <c r="GAY562" s="24"/>
      <c r="GAZ562" s="24"/>
      <c r="GBD562" s="3"/>
      <c r="GBE562" s="31"/>
      <c r="GBF562" s="5"/>
      <c r="GBG562" s="9"/>
      <c r="GBJ562" s="2"/>
      <c r="GBM562" s="24"/>
      <c r="GBN562" s="24"/>
      <c r="GBO562" s="31"/>
      <c r="GBP562" s="24"/>
      <c r="GBQ562" s="24"/>
      <c r="GBR562" s="24"/>
      <c r="GBS562" s="24"/>
      <c r="GBT562" s="24"/>
      <c r="GBU562" s="24"/>
      <c r="GBV562" s="24"/>
      <c r="GBW562" s="24"/>
      <c r="GBX562" s="24"/>
      <c r="GBY562" s="24"/>
      <c r="GBZ562" s="24"/>
      <c r="GCA562" s="24"/>
      <c r="GCB562" s="24"/>
      <c r="GCC562" s="24"/>
      <c r="GCD562" s="24"/>
      <c r="GCH562" s="3"/>
      <c r="GCI562" s="31"/>
      <c r="GCJ562" s="5"/>
      <c r="GCK562" s="9"/>
      <c r="GCN562" s="2"/>
      <c r="GCQ562" s="24"/>
      <c r="GCR562" s="24"/>
      <c r="GCS562" s="31"/>
      <c r="GCT562" s="24"/>
      <c r="GCU562" s="24"/>
      <c r="GCV562" s="24"/>
      <c r="GCW562" s="24"/>
      <c r="GCX562" s="24"/>
      <c r="GCY562" s="24"/>
      <c r="GCZ562" s="24"/>
      <c r="GDA562" s="24"/>
      <c r="GDB562" s="24"/>
      <c r="GDC562" s="24"/>
      <c r="GDD562" s="24"/>
      <c r="GDE562" s="24"/>
      <c r="GDF562" s="24"/>
      <c r="GDG562" s="24"/>
      <c r="GDH562" s="24"/>
      <c r="GDL562" s="3"/>
      <c r="GDM562" s="31"/>
      <c r="GDN562" s="5"/>
      <c r="GDO562" s="9"/>
      <c r="GDR562" s="2"/>
      <c r="GDU562" s="24"/>
      <c r="GDV562" s="24"/>
      <c r="GDW562" s="31"/>
      <c r="GDX562" s="24"/>
      <c r="GDY562" s="24"/>
      <c r="GDZ562" s="24"/>
      <c r="GEA562" s="24"/>
      <c r="GEB562" s="24"/>
      <c r="GEC562" s="24"/>
      <c r="GED562" s="24"/>
      <c r="GEE562" s="24"/>
      <c r="GEF562" s="24"/>
      <c r="GEG562" s="24"/>
      <c r="GEH562" s="24"/>
      <c r="GEI562" s="24"/>
      <c r="GEJ562" s="24"/>
      <c r="GEK562" s="24"/>
      <c r="GEL562" s="24"/>
      <c r="GEP562" s="3"/>
      <c r="GEQ562" s="31"/>
      <c r="GER562" s="5"/>
      <c r="GES562" s="9"/>
      <c r="GEV562" s="2"/>
      <c r="GEY562" s="24"/>
      <c r="GEZ562" s="24"/>
      <c r="GFA562" s="31"/>
      <c r="GFB562" s="24"/>
      <c r="GFC562" s="24"/>
      <c r="GFD562" s="24"/>
      <c r="GFE562" s="24"/>
      <c r="GFF562" s="24"/>
      <c r="GFG562" s="24"/>
      <c r="GFH562" s="24"/>
      <c r="GFI562" s="24"/>
      <c r="GFJ562" s="24"/>
      <c r="GFK562" s="24"/>
      <c r="GFL562" s="24"/>
      <c r="GFM562" s="24"/>
      <c r="GFN562" s="24"/>
      <c r="GFO562" s="24"/>
      <c r="GFP562" s="24"/>
      <c r="GFT562" s="3"/>
      <c r="GFU562" s="31"/>
      <c r="GFV562" s="5"/>
      <c r="GFW562" s="9"/>
      <c r="GFZ562" s="2"/>
      <c r="GGC562" s="24"/>
      <c r="GGD562" s="24"/>
      <c r="GGE562" s="31"/>
      <c r="GGF562" s="24"/>
      <c r="GGG562" s="24"/>
      <c r="GGH562" s="24"/>
      <c r="GGI562" s="24"/>
      <c r="GGJ562" s="24"/>
      <c r="GGK562" s="24"/>
      <c r="GGL562" s="24"/>
      <c r="GGM562" s="24"/>
      <c r="GGN562" s="24"/>
      <c r="GGO562" s="24"/>
      <c r="GGP562" s="24"/>
      <c r="GGQ562" s="24"/>
      <c r="GGR562" s="24"/>
      <c r="GGS562" s="24"/>
      <c r="GGT562" s="24"/>
      <c r="GGX562" s="3"/>
      <c r="GGY562" s="31"/>
      <c r="GGZ562" s="5"/>
      <c r="GHA562" s="9"/>
      <c r="GHD562" s="2"/>
      <c r="GHG562" s="24"/>
      <c r="GHH562" s="24"/>
      <c r="GHI562" s="31"/>
      <c r="GHJ562" s="24"/>
      <c r="GHK562" s="24"/>
      <c r="GHL562" s="24"/>
      <c r="GHM562" s="24"/>
      <c r="GHN562" s="24"/>
      <c r="GHO562" s="24"/>
      <c r="GHP562" s="24"/>
      <c r="GHQ562" s="24"/>
      <c r="GHR562" s="24"/>
      <c r="GHS562" s="24"/>
      <c r="GHT562" s="24"/>
      <c r="GHU562" s="24"/>
      <c r="GHV562" s="24"/>
      <c r="GHW562" s="24"/>
      <c r="GHX562" s="24"/>
      <c r="GIB562" s="3"/>
      <c r="GIC562" s="31"/>
      <c r="GID562" s="5"/>
      <c r="GIE562" s="9"/>
      <c r="GIH562" s="2"/>
      <c r="GIK562" s="24"/>
      <c r="GIL562" s="24"/>
      <c r="GIM562" s="31"/>
      <c r="GIN562" s="24"/>
      <c r="GIO562" s="24"/>
      <c r="GIP562" s="24"/>
      <c r="GIQ562" s="24"/>
      <c r="GIR562" s="24"/>
      <c r="GIS562" s="24"/>
      <c r="GIT562" s="24"/>
      <c r="GIU562" s="24"/>
      <c r="GIV562" s="24"/>
      <c r="GIW562" s="24"/>
      <c r="GIX562" s="24"/>
      <c r="GIY562" s="24"/>
      <c r="GIZ562" s="24"/>
      <c r="GJA562" s="24"/>
      <c r="GJB562" s="24"/>
      <c r="GJF562" s="3"/>
      <c r="GJG562" s="31"/>
      <c r="GJH562" s="5"/>
      <c r="GJI562" s="9"/>
      <c r="GJL562" s="2"/>
      <c r="GJO562" s="24"/>
      <c r="GJP562" s="24"/>
      <c r="GJQ562" s="31"/>
      <c r="GJR562" s="24"/>
      <c r="GJS562" s="24"/>
      <c r="GJT562" s="24"/>
      <c r="GJU562" s="24"/>
      <c r="GJV562" s="24"/>
      <c r="GJW562" s="24"/>
      <c r="GJX562" s="24"/>
      <c r="GJY562" s="24"/>
      <c r="GJZ562" s="24"/>
      <c r="GKA562" s="24"/>
      <c r="GKB562" s="24"/>
      <c r="GKC562" s="24"/>
      <c r="GKD562" s="24"/>
      <c r="GKE562" s="24"/>
      <c r="GKF562" s="24"/>
      <c r="GKJ562" s="3"/>
      <c r="GKK562" s="31"/>
      <c r="GKL562" s="5"/>
      <c r="GKM562" s="9"/>
      <c r="GKP562" s="2"/>
      <c r="GKS562" s="24"/>
      <c r="GKT562" s="24"/>
      <c r="GKU562" s="31"/>
      <c r="GKV562" s="24"/>
      <c r="GKW562" s="24"/>
      <c r="GKX562" s="24"/>
      <c r="GKY562" s="24"/>
      <c r="GKZ562" s="24"/>
      <c r="GLA562" s="24"/>
      <c r="GLB562" s="24"/>
      <c r="GLC562" s="24"/>
      <c r="GLD562" s="24"/>
      <c r="GLE562" s="24"/>
      <c r="GLF562" s="24"/>
      <c r="GLG562" s="24"/>
      <c r="GLH562" s="24"/>
      <c r="GLI562" s="24"/>
      <c r="GLJ562" s="24"/>
      <c r="GLN562" s="3"/>
      <c r="GLO562" s="31"/>
      <c r="GLP562" s="5"/>
      <c r="GLQ562" s="9"/>
      <c r="GLT562" s="2"/>
      <c r="GLW562" s="24"/>
      <c r="GLX562" s="24"/>
      <c r="GLY562" s="31"/>
      <c r="GLZ562" s="24"/>
      <c r="GMA562" s="24"/>
      <c r="GMB562" s="24"/>
      <c r="GMC562" s="24"/>
      <c r="GMD562" s="24"/>
      <c r="GME562" s="24"/>
      <c r="GMF562" s="24"/>
      <c r="GMG562" s="24"/>
      <c r="GMH562" s="24"/>
      <c r="GMI562" s="24"/>
      <c r="GMJ562" s="24"/>
      <c r="GMK562" s="24"/>
      <c r="GML562" s="24"/>
      <c r="GMM562" s="24"/>
      <c r="GMN562" s="24"/>
      <c r="GMR562" s="3"/>
      <c r="GMS562" s="31"/>
      <c r="GMT562" s="5"/>
      <c r="GMU562" s="9"/>
      <c r="GMX562" s="2"/>
      <c r="GNA562" s="24"/>
      <c r="GNB562" s="24"/>
      <c r="GNC562" s="31"/>
      <c r="GND562" s="24"/>
      <c r="GNE562" s="24"/>
      <c r="GNF562" s="24"/>
      <c r="GNG562" s="24"/>
      <c r="GNH562" s="24"/>
      <c r="GNI562" s="24"/>
      <c r="GNJ562" s="24"/>
      <c r="GNK562" s="24"/>
      <c r="GNL562" s="24"/>
      <c r="GNM562" s="24"/>
      <c r="GNN562" s="24"/>
      <c r="GNO562" s="24"/>
      <c r="GNP562" s="24"/>
      <c r="GNQ562" s="24"/>
      <c r="GNR562" s="24"/>
      <c r="GNV562" s="3"/>
      <c r="GNW562" s="31"/>
      <c r="GNX562" s="5"/>
      <c r="GNY562" s="9"/>
      <c r="GOB562" s="2"/>
      <c r="GOE562" s="24"/>
      <c r="GOF562" s="24"/>
      <c r="GOG562" s="31"/>
      <c r="GOH562" s="24"/>
      <c r="GOI562" s="24"/>
      <c r="GOJ562" s="24"/>
      <c r="GOK562" s="24"/>
      <c r="GOL562" s="24"/>
      <c r="GOM562" s="24"/>
      <c r="GON562" s="24"/>
      <c r="GOO562" s="24"/>
      <c r="GOP562" s="24"/>
      <c r="GOQ562" s="24"/>
      <c r="GOR562" s="24"/>
      <c r="GOS562" s="24"/>
      <c r="GOT562" s="24"/>
      <c r="GOU562" s="24"/>
      <c r="GOV562" s="24"/>
      <c r="GOZ562" s="3"/>
      <c r="GPA562" s="31"/>
      <c r="GPB562" s="5"/>
      <c r="GPC562" s="9"/>
      <c r="GPF562" s="2"/>
      <c r="GPI562" s="24"/>
      <c r="GPJ562" s="24"/>
      <c r="GPK562" s="31"/>
      <c r="GPL562" s="24"/>
      <c r="GPM562" s="24"/>
      <c r="GPN562" s="24"/>
      <c r="GPO562" s="24"/>
      <c r="GPP562" s="24"/>
      <c r="GPQ562" s="24"/>
      <c r="GPR562" s="24"/>
      <c r="GPS562" s="24"/>
      <c r="GPT562" s="24"/>
      <c r="GPU562" s="24"/>
      <c r="GPV562" s="24"/>
      <c r="GPW562" s="24"/>
      <c r="GPX562" s="24"/>
      <c r="GPY562" s="24"/>
      <c r="GPZ562" s="24"/>
      <c r="GQD562" s="3"/>
      <c r="GQE562" s="31"/>
      <c r="GQF562" s="5"/>
      <c r="GQG562" s="9"/>
      <c r="GQJ562" s="2"/>
      <c r="GQM562" s="24"/>
      <c r="GQN562" s="24"/>
      <c r="GQO562" s="31"/>
      <c r="GQP562" s="24"/>
      <c r="GQQ562" s="24"/>
      <c r="GQR562" s="24"/>
      <c r="GQS562" s="24"/>
      <c r="GQT562" s="24"/>
      <c r="GQU562" s="24"/>
      <c r="GQV562" s="24"/>
      <c r="GQW562" s="24"/>
      <c r="GQX562" s="24"/>
      <c r="GQY562" s="24"/>
      <c r="GQZ562" s="24"/>
      <c r="GRA562" s="24"/>
      <c r="GRB562" s="24"/>
      <c r="GRC562" s="24"/>
      <c r="GRD562" s="24"/>
      <c r="GRH562" s="3"/>
      <c r="GRI562" s="31"/>
      <c r="GRJ562" s="5"/>
      <c r="GRK562" s="9"/>
      <c r="GRN562" s="2"/>
      <c r="GRQ562" s="24"/>
      <c r="GRR562" s="24"/>
      <c r="GRS562" s="31"/>
      <c r="GRT562" s="24"/>
      <c r="GRU562" s="24"/>
      <c r="GRV562" s="24"/>
      <c r="GRW562" s="24"/>
      <c r="GRX562" s="24"/>
      <c r="GRY562" s="24"/>
      <c r="GRZ562" s="24"/>
      <c r="GSA562" s="24"/>
      <c r="GSB562" s="24"/>
      <c r="GSC562" s="24"/>
      <c r="GSD562" s="24"/>
      <c r="GSE562" s="24"/>
      <c r="GSF562" s="24"/>
      <c r="GSG562" s="24"/>
      <c r="GSH562" s="24"/>
      <c r="GSL562" s="3"/>
      <c r="GSM562" s="31"/>
      <c r="GSN562" s="5"/>
      <c r="GSO562" s="9"/>
      <c r="GSR562" s="2"/>
      <c r="GSU562" s="24"/>
      <c r="GSV562" s="24"/>
      <c r="GSW562" s="31"/>
      <c r="GSX562" s="24"/>
      <c r="GSY562" s="24"/>
      <c r="GSZ562" s="24"/>
      <c r="GTA562" s="24"/>
      <c r="GTB562" s="24"/>
      <c r="GTC562" s="24"/>
      <c r="GTD562" s="24"/>
      <c r="GTE562" s="24"/>
      <c r="GTF562" s="24"/>
      <c r="GTG562" s="24"/>
      <c r="GTH562" s="24"/>
      <c r="GTI562" s="24"/>
      <c r="GTJ562" s="24"/>
      <c r="GTK562" s="24"/>
      <c r="GTL562" s="24"/>
      <c r="GTP562" s="3"/>
      <c r="GTQ562" s="31"/>
      <c r="GTR562" s="5"/>
      <c r="GTS562" s="9"/>
      <c r="GTV562" s="2"/>
      <c r="GTY562" s="24"/>
      <c r="GTZ562" s="24"/>
      <c r="GUA562" s="31"/>
      <c r="GUB562" s="24"/>
      <c r="GUC562" s="24"/>
      <c r="GUD562" s="24"/>
      <c r="GUE562" s="24"/>
      <c r="GUF562" s="24"/>
      <c r="GUG562" s="24"/>
      <c r="GUH562" s="24"/>
      <c r="GUI562" s="24"/>
      <c r="GUJ562" s="24"/>
      <c r="GUK562" s="24"/>
      <c r="GUL562" s="24"/>
      <c r="GUM562" s="24"/>
      <c r="GUN562" s="24"/>
      <c r="GUO562" s="24"/>
      <c r="GUP562" s="24"/>
      <c r="GUT562" s="3"/>
      <c r="GUU562" s="31"/>
      <c r="GUV562" s="5"/>
      <c r="GUW562" s="9"/>
      <c r="GUZ562" s="2"/>
      <c r="GVC562" s="24"/>
      <c r="GVD562" s="24"/>
      <c r="GVE562" s="31"/>
      <c r="GVF562" s="24"/>
      <c r="GVG562" s="24"/>
      <c r="GVH562" s="24"/>
      <c r="GVI562" s="24"/>
      <c r="GVJ562" s="24"/>
      <c r="GVK562" s="24"/>
      <c r="GVL562" s="24"/>
      <c r="GVM562" s="24"/>
      <c r="GVN562" s="24"/>
      <c r="GVO562" s="24"/>
      <c r="GVP562" s="24"/>
      <c r="GVQ562" s="24"/>
      <c r="GVR562" s="24"/>
      <c r="GVS562" s="24"/>
      <c r="GVT562" s="24"/>
      <c r="GVX562" s="3"/>
      <c r="GVY562" s="31"/>
      <c r="GVZ562" s="5"/>
      <c r="GWA562" s="9"/>
      <c r="GWD562" s="2"/>
      <c r="GWG562" s="24"/>
      <c r="GWH562" s="24"/>
      <c r="GWI562" s="31"/>
      <c r="GWJ562" s="24"/>
      <c r="GWK562" s="24"/>
      <c r="GWL562" s="24"/>
      <c r="GWM562" s="24"/>
      <c r="GWN562" s="24"/>
      <c r="GWO562" s="24"/>
      <c r="GWP562" s="24"/>
      <c r="GWQ562" s="24"/>
      <c r="GWR562" s="24"/>
      <c r="GWS562" s="24"/>
      <c r="GWT562" s="24"/>
      <c r="GWU562" s="24"/>
      <c r="GWV562" s="24"/>
      <c r="GWW562" s="24"/>
      <c r="GWX562" s="24"/>
      <c r="GXB562" s="3"/>
      <c r="GXC562" s="31"/>
      <c r="GXD562" s="5"/>
      <c r="GXE562" s="9"/>
      <c r="GXH562" s="2"/>
      <c r="GXK562" s="24"/>
      <c r="GXL562" s="24"/>
      <c r="GXM562" s="31"/>
      <c r="GXN562" s="24"/>
      <c r="GXO562" s="24"/>
      <c r="GXP562" s="24"/>
      <c r="GXQ562" s="24"/>
      <c r="GXR562" s="24"/>
      <c r="GXS562" s="24"/>
      <c r="GXT562" s="24"/>
      <c r="GXU562" s="24"/>
      <c r="GXV562" s="24"/>
      <c r="GXW562" s="24"/>
      <c r="GXX562" s="24"/>
      <c r="GXY562" s="24"/>
      <c r="GXZ562" s="24"/>
      <c r="GYA562" s="24"/>
      <c r="GYB562" s="24"/>
      <c r="GYF562" s="3"/>
      <c r="GYG562" s="31"/>
      <c r="GYH562" s="5"/>
      <c r="GYI562" s="9"/>
      <c r="GYL562" s="2"/>
      <c r="GYO562" s="24"/>
      <c r="GYP562" s="24"/>
      <c r="GYQ562" s="31"/>
      <c r="GYR562" s="24"/>
      <c r="GYS562" s="24"/>
      <c r="GYT562" s="24"/>
      <c r="GYU562" s="24"/>
      <c r="GYV562" s="24"/>
      <c r="GYW562" s="24"/>
      <c r="GYX562" s="24"/>
      <c r="GYY562" s="24"/>
      <c r="GYZ562" s="24"/>
      <c r="GZA562" s="24"/>
      <c r="GZB562" s="24"/>
      <c r="GZC562" s="24"/>
      <c r="GZD562" s="24"/>
      <c r="GZE562" s="24"/>
      <c r="GZF562" s="24"/>
      <c r="GZJ562" s="3"/>
      <c r="GZK562" s="31"/>
      <c r="GZL562" s="5"/>
      <c r="GZM562" s="9"/>
      <c r="GZP562" s="2"/>
      <c r="GZS562" s="24"/>
      <c r="GZT562" s="24"/>
      <c r="GZU562" s="31"/>
      <c r="GZV562" s="24"/>
      <c r="GZW562" s="24"/>
      <c r="GZX562" s="24"/>
      <c r="GZY562" s="24"/>
      <c r="GZZ562" s="24"/>
      <c r="HAA562" s="24"/>
      <c r="HAB562" s="24"/>
      <c r="HAC562" s="24"/>
      <c r="HAD562" s="24"/>
      <c r="HAE562" s="24"/>
      <c r="HAF562" s="24"/>
      <c r="HAG562" s="24"/>
      <c r="HAH562" s="24"/>
      <c r="HAI562" s="24"/>
      <c r="HAJ562" s="24"/>
      <c r="HAN562" s="3"/>
      <c r="HAO562" s="31"/>
      <c r="HAP562" s="5"/>
      <c r="HAQ562" s="9"/>
      <c r="HAT562" s="2"/>
      <c r="HAW562" s="24"/>
      <c r="HAX562" s="24"/>
      <c r="HAY562" s="31"/>
      <c r="HAZ562" s="24"/>
      <c r="HBA562" s="24"/>
      <c r="HBB562" s="24"/>
      <c r="HBC562" s="24"/>
      <c r="HBD562" s="24"/>
      <c r="HBE562" s="24"/>
      <c r="HBF562" s="24"/>
      <c r="HBG562" s="24"/>
      <c r="HBH562" s="24"/>
      <c r="HBI562" s="24"/>
      <c r="HBJ562" s="24"/>
      <c r="HBK562" s="24"/>
      <c r="HBL562" s="24"/>
      <c r="HBM562" s="24"/>
      <c r="HBN562" s="24"/>
      <c r="HBR562" s="3"/>
      <c r="HBS562" s="31"/>
      <c r="HBT562" s="5"/>
      <c r="HBU562" s="9"/>
      <c r="HBX562" s="2"/>
      <c r="HCA562" s="24"/>
      <c r="HCB562" s="24"/>
      <c r="HCC562" s="31"/>
      <c r="HCD562" s="24"/>
      <c r="HCE562" s="24"/>
      <c r="HCF562" s="24"/>
      <c r="HCG562" s="24"/>
      <c r="HCH562" s="24"/>
      <c r="HCI562" s="24"/>
      <c r="HCJ562" s="24"/>
      <c r="HCK562" s="24"/>
      <c r="HCL562" s="24"/>
      <c r="HCM562" s="24"/>
      <c r="HCN562" s="24"/>
      <c r="HCO562" s="24"/>
      <c r="HCP562" s="24"/>
      <c r="HCQ562" s="24"/>
      <c r="HCR562" s="24"/>
      <c r="HCV562" s="3"/>
      <c r="HCW562" s="31"/>
      <c r="HCX562" s="5"/>
      <c r="HCY562" s="9"/>
      <c r="HDB562" s="2"/>
      <c r="HDE562" s="24"/>
      <c r="HDF562" s="24"/>
      <c r="HDG562" s="31"/>
      <c r="HDH562" s="24"/>
      <c r="HDI562" s="24"/>
      <c r="HDJ562" s="24"/>
      <c r="HDK562" s="24"/>
      <c r="HDL562" s="24"/>
      <c r="HDM562" s="24"/>
      <c r="HDN562" s="24"/>
      <c r="HDO562" s="24"/>
      <c r="HDP562" s="24"/>
      <c r="HDQ562" s="24"/>
      <c r="HDR562" s="24"/>
      <c r="HDS562" s="24"/>
      <c r="HDT562" s="24"/>
      <c r="HDU562" s="24"/>
      <c r="HDV562" s="24"/>
      <c r="HDZ562" s="3"/>
      <c r="HEA562" s="31"/>
      <c r="HEB562" s="5"/>
      <c r="HEC562" s="9"/>
      <c r="HEF562" s="2"/>
      <c r="HEI562" s="24"/>
      <c r="HEJ562" s="24"/>
      <c r="HEK562" s="31"/>
      <c r="HEL562" s="24"/>
      <c r="HEM562" s="24"/>
      <c r="HEN562" s="24"/>
      <c r="HEO562" s="24"/>
      <c r="HEP562" s="24"/>
      <c r="HEQ562" s="24"/>
      <c r="HER562" s="24"/>
      <c r="HES562" s="24"/>
      <c r="HET562" s="24"/>
      <c r="HEU562" s="24"/>
      <c r="HEV562" s="24"/>
      <c r="HEW562" s="24"/>
      <c r="HEX562" s="24"/>
      <c r="HEY562" s="24"/>
      <c r="HEZ562" s="24"/>
      <c r="HFD562" s="3"/>
      <c r="HFE562" s="31"/>
      <c r="HFF562" s="5"/>
      <c r="HFG562" s="9"/>
      <c r="HFJ562" s="2"/>
      <c r="HFM562" s="24"/>
      <c r="HFN562" s="24"/>
      <c r="HFO562" s="31"/>
      <c r="HFP562" s="24"/>
      <c r="HFQ562" s="24"/>
      <c r="HFR562" s="24"/>
      <c r="HFS562" s="24"/>
      <c r="HFT562" s="24"/>
      <c r="HFU562" s="24"/>
      <c r="HFV562" s="24"/>
      <c r="HFW562" s="24"/>
      <c r="HFX562" s="24"/>
      <c r="HFY562" s="24"/>
      <c r="HFZ562" s="24"/>
      <c r="HGA562" s="24"/>
      <c r="HGB562" s="24"/>
      <c r="HGC562" s="24"/>
      <c r="HGD562" s="24"/>
      <c r="HGH562" s="3"/>
      <c r="HGI562" s="31"/>
      <c r="HGJ562" s="5"/>
      <c r="HGK562" s="9"/>
      <c r="HGN562" s="2"/>
      <c r="HGQ562" s="24"/>
      <c r="HGR562" s="24"/>
      <c r="HGS562" s="31"/>
      <c r="HGT562" s="24"/>
      <c r="HGU562" s="24"/>
      <c r="HGV562" s="24"/>
      <c r="HGW562" s="24"/>
      <c r="HGX562" s="24"/>
      <c r="HGY562" s="24"/>
      <c r="HGZ562" s="24"/>
      <c r="HHA562" s="24"/>
      <c r="HHB562" s="24"/>
      <c r="HHC562" s="24"/>
      <c r="HHD562" s="24"/>
      <c r="HHE562" s="24"/>
      <c r="HHF562" s="24"/>
      <c r="HHG562" s="24"/>
      <c r="HHH562" s="24"/>
      <c r="HHL562" s="3"/>
      <c r="HHM562" s="31"/>
      <c r="HHN562" s="5"/>
      <c r="HHO562" s="9"/>
      <c r="HHR562" s="2"/>
      <c r="HHU562" s="24"/>
      <c r="HHV562" s="24"/>
      <c r="HHW562" s="31"/>
      <c r="HHX562" s="24"/>
      <c r="HHY562" s="24"/>
      <c r="HHZ562" s="24"/>
      <c r="HIA562" s="24"/>
      <c r="HIB562" s="24"/>
      <c r="HIC562" s="24"/>
      <c r="HID562" s="24"/>
      <c r="HIE562" s="24"/>
      <c r="HIF562" s="24"/>
      <c r="HIG562" s="24"/>
      <c r="HIH562" s="24"/>
      <c r="HII562" s="24"/>
      <c r="HIJ562" s="24"/>
      <c r="HIK562" s="24"/>
      <c r="HIL562" s="24"/>
      <c r="HIP562" s="3"/>
      <c r="HIQ562" s="31"/>
      <c r="HIR562" s="5"/>
      <c r="HIS562" s="9"/>
      <c r="HIV562" s="2"/>
      <c r="HIY562" s="24"/>
      <c r="HIZ562" s="24"/>
      <c r="HJA562" s="31"/>
      <c r="HJB562" s="24"/>
      <c r="HJC562" s="24"/>
      <c r="HJD562" s="24"/>
      <c r="HJE562" s="24"/>
      <c r="HJF562" s="24"/>
      <c r="HJG562" s="24"/>
      <c r="HJH562" s="24"/>
      <c r="HJI562" s="24"/>
      <c r="HJJ562" s="24"/>
      <c r="HJK562" s="24"/>
      <c r="HJL562" s="24"/>
      <c r="HJM562" s="24"/>
      <c r="HJN562" s="24"/>
      <c r="HJO562" s="24"/>
      <c r="HJP562" s="24"/>
      <c r="HJT562" s="3"/>
      <c r="HJU562" s="31"/>
      <c r="HJV562" s="5"/>
      <c r="HJW562" s="9"/>
      <c r="HJZ562" s="2"/>
      <c r="HKC562" s="24"/>
      <c r="HKD562" s="24"/>
      <c r="HKE562" s="31"/>
      <c r="HKF562" s="24"/>
      <c r="HKG562" s="24"/>
      <c r="HKH562" s="24"/>
      <c r="HKI562" s="24"/>
      <c r="HKJ562" s="24"/>
      <c r="HKK562" s="24"/>
      <c r="HKL562" s="24"/>
      <c r="HKM562" s="24"/>
      <c r="HKN562" s="24"/>
      <c r="HKO562" s="24"/>
      <c r="HKP562" s="24"/>
      <c r="HKQ562" s="24"/>
      <c r="HKR562" s="24"/>
      <c r="HKS562" s="24"/>
      <c r="HKT562" s="24"/>
      <c r="HKX562" s="3"/>
      <c r="HKY562" s="31"/>
      <c r="HKZ562" s="5"/>
      <c r="HLA562" s="9"/>
      <c r="HLD562" s="2"/>
      <c r="HLG562" s="24"/>
      <c r="HLH562" s="24"/>
      <c r="HLI562" s="31"/>
      <c r="HLJ562" s="24"/>
      <c r="HLK562" s="24"/>
      <c r="HLL562" s="24"/>
      <c r="HLM562" s="24"/>
      <c r="HLN562" s="24"/>
      <c r="HLO562" s="24"/>
      <c r="HLP562" s="24"/>
      <c r="HLQ562" s="24"/>
      <c r="HLR562" s="24"/>
      <c r="HLS562" s="24"/>
      <c r="HLT562" s="24"/>
      <c r="HLU562" s="24"/>
      <c r="HLV562" s="24"/>
      <c r="HLW562" s="24"/>
      <c r="HLX562" s="24"/>
      <c r="HMB562" s="3"/>
      <c r="HMC562" s="31"/>
      <c r="HMD562" s="5"/>
      <c r="HME562" s="9"/>
      <c r="HMH562" s="2"/>
      <c r="HMK562" s="24"/>
      <c r="HML562" s="24"/>
      <c r="HMM562" s="31"/>
      <c r="HMN562" s="24"/>
      <c r="HMO562" s="24"/>
      <c r="HMP562" s="24"/>
      <c r="HMQ562" s="24"/>
      <c r="HMR562" s="24"/>
      <c r="HMS562" s="24"/>
      <c r="HMT562" s="24"/>
      <c r="HMU562" s="24"/>
      <c r="HMV562" s="24"/>
      <c r="HMW562" s="24"/>
      <c r="HMX562" s="24"/>
      <c r="HMY562" s="24"/>
      <c r="HMZ562" s="24"/>
      <c r="HNA562" s="24"/>
      <c r="HNB562" s="24"/>
      <c r="HNF562" s="3"/>
      <c r="HNG562" s="31"/>
      <c r="HNH562" s="5"/>
      <c r="HNI562" s="9"/>
      <c r="HNL562" s="2"/>
      <c r="HNO562" s="24"/>
      <c r="HNP562" s="24"/>
      <c r="HNQ562" s="31"/>
      <c r="HNR562" s="24"/>
      <c r="HNS562" s="24"/>
      <c r="HNT562" s="24"/>
      <c r="HNU562" s="24"/>
      <c r="HNV562" s="24"/>
      <c r="HNW562" s="24"/>
      <c r="HNX562" s="24"/>
      <c r="HNY562" s="24"/>
      <c r="HNZ562" s="24"/>
      <c r="HOA562" s="24"/>
      <c r="HOB562" s="24"/>
      <c r="HOC562" s="24"/>
      <c r="HOD562" s="24"/>
      <c r="HOE562" s="24"/>
      <c r="HOF562" s="24"/>
      <c r="HOJ562" s="3"/>
      <c r="HOK562" s="31"/>
      <c r="HOL562" s="5"/>
      <c r="HOM562" s="9"/>
      <c r="HOP562" s="2"/>
      <c r="HOS562" s="24"/>
      <c r="HOT562" s="24"/>
      <c r="HOU562" s="31"/>
      <c r="HOV562" s="24"/>
      <c r="HOW562" s="24"/>
      <c r="HOX562" s="24"/>
      <c r="HOY562" s="24"/>
      <c r="HOZ562" s="24"/>
      <c r="HPA562" s="24"/>
      <c r="HPB562" s="24"/>
      <c r="HPC562" s="24"/>
      <c r="HPD562" s="24"/>
      <c r="HPE562" s="24"/>
      <c r="HPF562" s="24"/>
      <c r="HPG562" s="24"/>
      <c r="HPH562" s="24"/>
      <c r="HPI562" s="24"/>
      <c r="HPJ562" s="24"/>
      <c r="HPN562" s="3"/>
      <c r="HPO562" s="31"/>
      <c r="HPP562" s="5"/>
      <c r="HPQ562" s="9"/>
      <c r="HPT562" s="2"/>
      <c r="HPW562" s="24"/>
      <c r="HPX562" s="24"/>
      <c r="HPY562" s="31"/>
      <c r="HPZ562" s="24"/>
      <c r="HQA562" s="24"/>
      <c r="HQB562" s="24"/>
      <c r="HQC562" s="24"/>
      <c r="HQD562" s="24"/>
      <c r="HQE562" s="24"/>
      <c r="HQF562" s="24"/>
      <c r="HQG562" s="24"/>
      <c r="HQH562" s="24"/>
      <c r="HQI562" s="24"/>
      <c r="HQJ562" s="24"/>
      <c r="HQK562" s="24"/>
      <c r="HQL562" s="24"/>
      <c r="HQM562" s="24"/>
      <c r="HQN562" s="24"/>
      <c r="HQR562" s="3"/>
      <c r="HQS562" s="31"/>
      <c r="HQT562" s="5"/>
      <c r="HQU562" s="9"/>
      <c r="HQX562" s="2"/>
      <c r="HRA562" s="24"/>
      <c r="HRB562" s="24"/>
      <c r="HRC562" s="31"/>
      <c r="HRD562" s="24"/>
      <c r="HRE562" s="24"/>
      <c r="HRF562" s="24"/>
      <c r="HRG562" s="24"/>
      <c r="HRH562" s="24"/>
      <c r="HRI562" s="24"/>
      <c r="HRJ562" s="24"/>
      <c r="HRK562" s="24"/>
      <c r="HRL562" s="24"/>
      <c r="HRM562" s="24"/>
      <c r="HRN562" s="24"/>
      <c r="HRO562" s="24"/>
      <c r="HRP562" s="24"/>
      <c r="HRQ562" s="24"/>
      <c r="HRR562" s="24"/>
      <c r="HRV562" s="3"/>
      <c r="HRW562" s="31"/>
      <c r="HRX562" s="5"/>
      <c r="HRY562" s="9"/>
      <c r="HSB562" s="2"/>
      <c r="HSE562" s="24"/>
      <c r="HSF562" s="24"/>
      <c r="HSG562" s="31"/>
      <c r="HSH562" s="24"/>
      <c r="HSI562" s="24"/>
      <c r="HSJ562" s="24"/>
      <c r="HSK562" s="24"/>
      <c r="HSL562" s="24"/>
      <c r="HSM562" s="24"/>
      <c r="HSN562" s="24"/>
      <c r="HSO562" s="24"/>
      <c r="HSP562" s="24"/>
      <c r="HSQ562" s="24"/>
      <c r="HSR562" s="24"/>
      <c r="HSS562" s="24"/>
      <c r="HST562" s="24"/>
      <c r="HSU562" s="24"/>
      <c r="HSV562" s="24"/>
      <c r="HSZ562" s="3"/>
      <c r="HTA562" s="31"/>
      <c r="HTB562" s="5"/>
      <c r="HTC562" s="9"/>
      <c r="HTF562" s="2"/>
      <c r="HTI562" s="24"/>
      <c r="HTJ562" s="24"/>
      <c r="HTK562" s="31"/>
      <c r="HTL562" s="24"/>
      <c r="HTM562" s="24"/>
      <c r="HTN562" s="24"/>
      <c r="HTO562" s="24"/>
      <c r="HTP562" s="24"/>
      <c r="HTQ562" s="24"/>
      <c r="HTR562" s="24"/>
      <c r="HTS562" s="24"/>
      <c r="HTT562" s="24"/>
      <c r="HTU562" s="24"/>
      <c r="HTV562" s="24"/>
      <c r="HTW562" s="24"/>
      <c r="HTX562" s="24"/>
      <c r="HTY562" s="24"/>
      <c r="HTZ562" s="24"/>
      <c r="HUD562" s="3"/>
      <c r="HUE562" s="31"/>
      <c r="HUF562" s="5"/>
      <c r="HUG562" s="9"/>
      <c r="HUJ562" s="2"/>
      <c r="HUM562" s="24"/>
      <c r="HUN562" s="24"/>
      <c r="HUO562" s="31"/>
      <c r="HUP562" s="24"/>
      <c r="HUQ562" s="24"/>
      <c r="HUR562" s="24"/>
      <c r="HUS562" s="24"/>
      <c r="HUT562" s="24"/>
      <c r="HUU562" s="24"/>
      <c r="HUV562" s="24"/>
      <c r="HUW562" s="24"/>
      <c r="HUX562" s="24"/>
      <c r="HUY562" s="24"/>
      <c r="HUZ562" s="24"/>
      <c r="HVA562" s="24"/>
      <c r="HVB562" s="24"/>
      <c r="HVC562" s="24"/>
      <c r="HVD562" s="24"/>
      <c r="HVH562" s="3"/>
      <c r="HVI562" s="31"/>
      <c r="HVJ562" s="5"/>
      <c r="HVK562" s="9"/>
      <c r="HVN562" s="2"/>
      <c r="HVQ562" s="24"/>
      <c r="HVR562" s="24"/>
      <c r="HVS562" s="31"/>
      <c r="HVT562" s="24"/>
      <c r="HVU562" s="24"/>
      <c r="HVV562" s="24"/>
      <c r="HVW562" s="24"/>
      <c r="HVX562" s="24"/>
      <c r="HVY562" s="24"/>
      <c r="HVZ562" s="24"/>
      <c r="HWA562" s="24"/>
      <c r="HWB562" s="24"/>
      <c r="HWC562" s="24"/>
      <c r="HWD562" s="24"/>
      <c r="HWE562" s="24"/>
      <c r="HWF562" s="24"/>
      <c r="HWG562" s="24"/>
      <c r="HWH562" s="24"/>
      <c r="HWL562" s="3"/>
      <c r="HWM562" s="31"/>
      <c r="HWN562" s="5"/>
      <c r="HWO562" s="9"/>
      <c r="HWR562" s="2"/>
      <c r="HWU562" s="24"/>
      <c r="HWV562" s="24"/>
      <c r="HWW562" s="31"/>
      <c r="HWX562" s="24"/>
      <c r="HWY562" s="24"/>
      <c r="HWZ562" s="24"/>
      <c r="HXA562" s="24"/>
      <c r="HXB562" s="24"/>
      <c r="HXC562" s="24"/>
      <c r="HXD562" s="24"/>
      <c r="HXE562" s="24"/>
      <c r="HXF562" s="24"/>
      <c r="HXG562" s="24"/>
      <c r="HXH562" s="24"/>
      <c r="HXI562" s="24"/>
      <c r="HXJ562" s="24"/>
      <c r="HXK562" s="24"/>
      <c r="HXL562" s="24"/>
      <c r="HXP562" s="3"/>
      <c r="HXQ562" s="31"/>
      <c r="HXR562" s="5"/>
      <c r="HXS562" s="9"/>
      <c r="HXV562" s="2"/>
      <c r="HXY562" s="24"/>
      <c r="HXZ562" s="24"/>
      <c r="HYA562" s="31"/>
      <c r="HYB562" s="24"/>
      <c r="HYC562" s="24"/>
      <c r="HYD562" s="24"/>
      <c r="HYE562" s="24"/>
      <c r="HYF562" s="24"/>
      <c r="HYG562" s="24"/>
      <c r="HYH562" s="24"/>
      <c r="HYI562" s="24"/>
      <c r="HYJ562" s="24"/>
      <c r="HYK562" s="24"/>
      <c r="HYL562" s="24"/>
      <c r="HYM562" s="24"/>
      <c r="HYN562" s="24"/>
      <c r="HYO562" s="24"/>
      <c r="HYP562" s="24"/>
      <c r="HYT562" s="3"/>
      <c r="HYU562" s="31"/>
      <c r="HYV562" s="5"/>
      <c r="HYW562" s="9"/>
      <c r="HYZ562" s="2"/>
      <c r="HZC562" s="24"/>
      <c r="HZD562" s="24"/>
      <c r="HZE562" s="31"/>
      <c r="HZF562" s="24"/>
      <c r="HZG562" s="24"/>
      <c r="HZH562" s="24"/>
      <c r="HZI562" s="24"/>
      <c r="HZJ562" s="24"/>
      <c r="HZK562" s="24"/>
      <c r="HZL562" s="24"/>
      <c r="HZM562" s="24"/>
      <c r="HZN562" s="24"/>
      <c r="HZO562" s="24"/>
      <c r="HZP562" s="24"/>
      <c r="HZQ562" s="24"/>
      <c r="HZR562" s="24"/>
      <c r="HZS562" s="24"/>
      <c r="HZT562" s="24"/>
      <c r="HZX562" s="3"/>
      <c r="HZY562" s="31"/>
      <c r="HZZ562" s="5"/>
      <c r="IAA562" s="9"/>
      <c r="IAD562" s="2"/>
      <c r="IAG562" s="24"/>
      <c r="IAH562" s="24"/>
      <c r="IAI562" s="31"/>
      <c r="IAJ562" s="24"/>
      <c r="IAK562" s="24"/>
      <c r="IAL562" s="24"/>
      <c r="IAM562" s="24"/>
      <c r="IAN562" s="24"/>
      <c r="IAO562" s="24"/>
      <c r="IAP562" s="24"/>
      <c r="IAQ562" s="24"/>
      <c r="IAR562" s="24"/>
      <c r="IAS562" s="24"/>
      <c r="IAT562" s="24"/>
      <c r="IAU562" s="24"/>
      <c r="IAV562" s="24"/>
      <c r="IAW562" s="24"/>
      <c r="IAX562" s="24"/>
      <c r="IBB562" s="3"/>
      <c r="IBC562" s="31"/>
      <c r="IBD562" s="5"/>
      <c r="IBE562" s="9"/>
      <c r="IBH562" s="2"/>
      <c r="IBK562" s="24"/>
      <c r="IBL562" s="24"/>
      <c r="IBM562" s="31"/>
      <c r="IBN562" s="24"/>
      <c r="IBO562" s="24"/>
      <c r="IBP562" s="24"/>
      <c r="IBQ562" s="24"/>
      <c r="IBR562" s="24"/>
      <c r="IBS562" s="24"/>
      <c r="IBT562" s="24"/>
      <c r="IBU562" s="24"/>
      <c r="IBV562" s="24"/>
      <c r="IBW562" s="24"/>
      <c r="IBX562" s="24"/>
      <c r="IBY562" s="24"/>
      <c r="IBZ562" s="24"/>
      <c r="ICA562" s="24"/>
      <c r="ICB562" s="24"/>
      <c r="ICF562" s="3"/>
      <c r="ICG562" s="31"/>
      <c r="ICH562" s="5"/>
      <c r="ICI562" s="9"/>
      <c r="ICL562" s="2"/>
      <c r="ICO562" s="24"/>
      <c r="ICP562" s="24"/>
      <c r="ICQ562" s="31"/>
      <c r="ICR562" s="24"/>
      <c r="ICS562" s="24"/>
      <c r="ICT562" s="24"/>
      <c r="ICU562" s="24"/>
      <c r="ICV562" s="24"/>
      <c r="ICW562" s="24"/>
      <c r="ICX562" s="24"/>
      <c r="ICY562" s="24"/>
      <c r="ICZ562" s="24"/>
      <c r="IDA562" s="24"/>
      <c r="IDB562" s="24"/>
      <c r="IDC562" s="24"/>
      <c r="IDD562" s="24"/>
      <c r="IDE562" s="24"/>
      <c r="IDF562" s="24"/>
      <c r="IDJ562" s="3"/>
      <c r="IDK562" s="31"/>
      <c r="IDL562" s="5"/>
      <c r="IDM562" s="9"/>
      <c r="IDP562" s="2"/>
      <c r="IDS562" s="24"/>
      <c r="IDT562" s="24"/>
      <c r="IDU562" s="31"/>
      <c r="IDV562" s="24"/>
      <c r="IDW562" s="24"/>
      <c r="IDX562" s="24"/>
      <c r="IDY562" s="24"/>
      <c r="IDZ562" s="24"/>
      <c r="IEA562" s="24"/>
      <c r="IEB562" s="24"/>
      <c r="IEC562" s="24"/>
      <c r="IED562" s="24"/>
      <c r="IEE562" s="24"/>
      <c r="IEF562" s="24"/>
      <c r="IEG562" s="24"/>
      <c r="IEH562" s="24"/>
      <c r="IEI562" s="24"/>
      <c r="IEJ562" s="24"/>
      <c r="IEN562" s="3"/>
      <c r="IEO562" s="31"/>
      <c r="IEP562" s="5"/>
      <c r="IEQ562" s="9"/>
      <c r="IET562" s="2"/>
      <c r="IEW562" s="24"/>
      <c r="IEX562" s="24"/>
      <c r="IEY562" s="31"/>
      <c r="IEZ562" s="24"/>
      <c r="IFA562" s="24"/>
      <c r="IFB562" s="24"/>
      <c r="IFC562" s="24"/>
      <c r="IFD562" s="24"/>
      <c r="IFE562" s="24"/>
      <c r="IFF562" s="24"/>
      <c r="IFG562" s="24"/>
      <c r="IFH562" s="24"/>
      <c r="IFI562" s="24"/>
      <c r="IFJ562" s="24"/>
      <c r="IFK562" s="24"/>
      <c r="IFL562" s="24"/>
      <c r="IFM562" s="24"/>
      <c r="IFN562" s="24"/>
      <c r="IFR562" s="3"/>
      <c r="IFS562" s="31"/>
      <c r="IFT562" s="5"/>
      <c r="IFU562" s="9"/>
      <c r="IFX562" s="2"/>
      <c r="IGA562" s="24"/>
      <c r="IGB562" s="24"/>
      <c r="IGC562" s="31"/>
      <c r="IGD562" s="24"/>
      <c r="IGE562" s="24"/>
      <c r="IGF562" s="24"/>
      <c r="IGG562" s="24"/>
      <c r="IGH562" s="24"/>
      <c r="IGI562" s="24"/>
      <c r="IGJ562" s="24"/>
      <c r="IGK562" s="24"/>
      <c r="IGL562" s="24"/>
      <c r="IGM562" s="24"/>
      <c r="IGN562" s="24"/>
      <c r="IGO562" s="24"/>
      <c r="IGP562" s="24"/>
      <c r="IGQ562" s="24"/>
      <c r="IGR562" s="24"/>
      <c r="IGV562" s="3"/>
      <c r="IGW562" s="31"/>
      <c r="IGX562" s="5"/>
      <c r="IGY562" s="9"/>
      <c r="IHB562" s="2"/>
      <c r="IHE562" s="24"/>
      <c r="IHF562" s="24"/>
      <c r="IHG562" s="31"/>
      <c r="IHH562" s="24"/>
      <c r="IHI562" s="24"/>
      <c r="IHJ562" s="24"/>
      <c r="IHK562" s="24"/>
      <c r="IHL562" s="24"/>
      <c r="IHM562" s="24"/>
      <c r="IHN562" s="24"/>
      <c r="IHO562" s="24"/>
      <c r="IHP562" s="24"/>
      <c r="IHQ562" s="24"/>
      <c r="IHR562" s="24"/>
      <c r="IHS562" s="24"/>
      <c r="IHT562" s="24"/>
      <c r="IHU562" s="24"/>
      <c r="IHV562" s="24"/>
      <c r="IHZ562" s="3"/>
      <c r="IIA562" s="31"/>
      <c r="IIB562" s="5"/>
      <c r="IIC562" s="9"/>
      <c r="IIF562" s="2"/>
      <c r="III562" s="24"/>
      <c r="IIJ562" s="24"/>
      <c r="IIK562" s="31"/>
      <c r="IIL562" s="24"/>
      <c r="IIM562" s="24"/>
      <c r="IIN562" s="24"/>
      <c r="IIO562" s="24"/>
      <c r="IIP562" s="24"/>
      <c r="IIQ562" s="24"/>
      <c r="IIR562" s="24"/>
      <c r="IIS562" s="24"/>
      <c r="IIT562" s="24"/>
      <c r="IIU562" s="24"/>
      <c r="IIV562" s="24"/>
      <c r="IIW562" s="24"/>
      <c r="IIX562" s="24"/>
      <c r="IIY562" s="24"/>
      <c r="IIZ562" s="24"/>
      <c r="IJD562" s="3"/>
      <c r="IJE562" s="31"/>
      <c r="IJF562" s="5"/>
      <c r="IJG562" s="9"/>
      <c r="IJJ562" s="2"/>
      <c r="IJM562" s="24"/>
      <c r="IJN562" s="24"/>
      <c r="IJO562" s="31"/>
      <c r="IJP562" s="24"/>
      <c r="IJQ562" s="24"/>
      <c r="IJR562" s="24"/>
      <c r="IJS562" s="24"/>
      <c r="IJT562" s="24"/>
      <c r="IJU562" s="24"/>
      <c r="IJV562" s="24"/>
      <c r="IJW562" s="24"/>
      <c r="IJX562" s="24"/>
      <c r="IJY562" s="24"/>
      <c r="IJZ562" s="24"/>
      <c r="IKA562" s="24"/>
      <c r="IKB562" s="24"/>
      <c r="IKC562" s="24"/>
      <c r="IKD562" s="24"/>
      <c r="IKH562" s="3"/>
      <c r="IKI562" s="31"/>
      <c r="IKJ562" s="5"/>
      <c r="IKK562" s="9"/>
      <c r="IKN562" s="2"/>
      <c r="IKQ562" s="24"/>
      <c r="IKR562" s="24"/>
      <c r="IKS562" s="31"/>
      <c r="IKT562" s="24"/>
      <c r="IKU562" s="24"/>
      <c r="IKV562" s="24"/>
      <c r="IKW562" s="24"/>
      <c r="IKX562" s="24"/>
      <c r="IKY562" s="24"/>
      <c r="IKZ562" s="24"/>
      <c r="ILA562" s="24"/>
      <c r="ILB562" s="24"/>
      <c r="ILC562" s="24"/>
      <c r="ILD562" s="24"/>
      <c r="ILE562" s="24"/>
      <c r="ILF562" s="24"/>
      <c r="ILG562" s="24"/>
      <c r="ILH562" s="24"/>
      <c r="ILL562" s="3"/>
      <c r="ILM562" s="31"/>
      <c r="ILN562" s="5"/>
      <c r="ILO562" s="9"/>
      <c r="ILR562" s="2"/>
      <c r="ILU562" s="24"/>
      <c r="ILV562" s="24"/>
      <c r="ILW562" s="31"/>
      <c r="ILX562" s="24"/>
      <c r="ILY562" s="24"/>
      <c r="ILZ562" s="24"/>
      <c r="IMA562" s="24"/>
      <c r="IMB562" s="24"/>
      <c r="IMC562" s="24"/>
      <c r="IMD562" s="24"/>
      <c r="IME562" s="24"/>
      <c r="IMF562" s="24"/>
      <c r="IMG562" s="24"/>
      <c r="IMH562" s="24"/>
      <c r="IMI562" s="24"/>
      <c r="IMJ562" s="24"/>
      <c r="IMK562" s="24"/>
      <c r="IML562" s="24"/>
      <c r="IMP562" s="3"/>
      <c r="IMQ562" s="31"/>
      <c r="IMR562" s="5"/>
      <c r="IMS562" s="9"/>
      <c r="IMV562" s="2"/>
      <c r="IMY562" s="24"/>
      <c r="IMZ562" s="24"/>
      <c r="INA562" s="31"/>
      <c r="INB562" s="24"/>
      <c r="INC562" s="24"/>
      <c r="IND562" s="24"/>
      <c r="INE562" s="24"/>
      <c r="INF562" s="24"/>
      <c r="ING562" s="24"/>
      <c r="INH562" s="24"/>
      <c r="INI562" s="24"/>
      <c r="INJ562" s="24"/>
      <c r="INK562" s="24"/>
      <c r="INL562" s="24"/>
      <c r="INM562" s="24"/>
      <c r="INN562" s="24"/>
      <c r="INO562" s="24"/>
      <c r="INP562" s="24"/>
      <c r="INT562" s="3"/>
      <c r="INU562" s="31"/>
      <c r="INV562" s="5"/>
      <c r="INW562" s="9"/>
      <c r="INZ562" s="2"/>
      <c r="IOC562" s="24"/>
      <c r="IOD562" s="24"/>
      <c r="IOE562" s="31"/>
      <c r="IOF562" s="24"/>
      <c r="IOG562" s="24"/>
      <c r="IOH562" s="24"/>
      <c r="IOI562" s="24"/>
      <c r="IOJ562" s="24"/>
      <c r="IOK562" s="24"/>
      <c r="IOL562" s="24"/>
      <c r="IOM562" s="24"/>
      <c r="ION562" s="24"/>
      <c r="IOO562" s="24"/>
      <c r="IOP562" s="24"/>
      <c r="IOQ562" s="24"/>
      <c r="IOR562" s="24"/>
      <c r="IOS562" s="24"/>
      <c r="IOT562" s="24"/>
      <c r="IOX562" s="3"/>
      <c r="IOY562" s="31"/>
      <c r="IOZ562" s="5"/>
      <c r="IPA562" s="9"/>
      <c r="IPD562" s="2"/>
      <c r="IPG562" s="24"/>
      <c r="IPH562" s="24"/>
      <c r="IPI562" s="31"/>
      <c r="IPJ562" s="24"/>
      <c r="IPK562" s="24"/>
      <c r="IPL562" s="24"/>
      <c r="IPM562" s="24"/>
      <c r="IPN562" s="24"/>
      <c r="IPO562" s="24"/>
      <c r="IPP562" s="24"/>
      <c r="IPQ562" s="24"/>
      <c r="IPR562" s="24"/>
      <c r="IPS562" s="24"/>
      <c r="IPT562" s="24"/>
      <c r="IPU562" s="24"/>
      <c r="IPV562" s="24"/>
      <c r="IPW562" s="24"/>
      <c r="IPX562" s="24"/>
      <c r="IQB562" s="3"/>
      <c r="IQC562" s="31"/>
      <c r="IQD562" s="5"/>
      <c r="IQE562" s="9"/>
      <c r="IQH562" s="2"/>
      <c r="IQK562" s="24"/>
      <c r="IQL562" s="24"/>
      <c r="IQM562" s="31"/>
      <c r="IQN562" s="24"/>
      <c r="IQO562" s="24"/>
      <c r="IQP562" s="24"/>
      <c r="IQQ562" s="24"/>
      <c r="IQR562" s="24"/>
      <c r="IQS562" s="24"/>
      <c r="IQT562" s="24"/>
      <c r="IQU562" s="24"/>
      <c r="IQV562" s="24"/>
      <c r="IQW562" s="24"/>
      <c r="IQX562" s="24"/>
      <c r="IQY562" s="24"/>
      <c r="IQZ562" s="24"/>
      <c r="IRA562" s="24"/>
      <c r="IRB562" s="24"/>
      <c r="IRF562" s="3"/>
      <c r="IRG562" s="31"/>
      <c r="IRH562" s="5"/>
      <c r="IRI562" s="9"/>
      <c r="IRL562" s="2"/>
      <c r="IRO562" s="24"/>
      <c r="IRP562" s="24"/>
      <c r="IRQ562" s="31"/>
      <c r="IRR562" s="24"/>
      <c r="IRS562" s="24"/>
      <c r="IRT562" s="24"/>
      <c r="IRU562" s="24"/>
      <c r="IRV562" s="24"/>
      <c r="IRW562" s="24"/>
      <c r="IRX562" s="24"/>
      <c r="IRY562" s="24"/>
      <c r="IRZ562" s="24"/>
      <c r="ISA562" s="24"/>
      <c r="ISB562" s="24"/>
      <c r="ISC562" s="24"/>
      <c r="ISD562" s="24"/>
      <c r="ISE562" s="24"/>
      <c r="ISF562" s="24"/>
      <c r="ISJ562" s="3"/>
      <c r="ISK562" s="31"/>
      <c r="ISL562" s="5"/>
      <c r="ISM562" s="9"/>
      <c r="ISP562" s="2"/>
      <c r="ISS562" s="24"/>
      <c r="IST562" s="24"/>
      <c r="ISU562" s="31"/>
      <c r="ISV562" s="24"/>
      <c r="ISW562" s="24"/>
      <c r="ISX562" s="24"/>
      <c r="ISY562" s="24"/>
      <c r="ISZ562" s="24"/>
      <c r="ITA562" s="24"/>
      <c r="ITB562" s="24"/>
      <c r="ITC562" s="24"/>
      <c r="ITD562" s="24"/>
      <c r="ITE562" s="24"/>
      <c r="ITF562" s="24"/>
      <c r="ITG562" s="24"/>
      <c r="ITH562" s="24"/>
      <c r="ITI562" s="24"/>
      <c r="ITJ562" s="24"/>
      <c r="ITN562" s="3"/>
      <c r="ITO562" s="31"/>
      <c r="ITP562" s="5"/>
      <c r="ITQ562" s="9"/>
      <c r="ITT562" s="2"/>
      <c r="ITW562" s="24"/>
      <c r="ITX562" s="24"/>
      <c r="ITY562" s="31"/>
      <c r="ITZ562" s="24"/>
      <c r="IUA562" s="24"/>
      <c r="IUB562" s="24"/>
      <c r="IUC562" s="24"/>
      <c r="IUD562" s="24"/>
      <c r="IUE562" s="24"/>
      <c r="IUF562" s="24"/>
      <c r="IUG562" s="24"/>
      <c r="IUH562" s="24"/>
      <c r="IUI562" s="24"/>
      <c r="IUJ562" s="24"/>
      <c r="IUK562" s="24"/>
      <c r="IUL562" s="24"/>
      <c r="IUM562" s="24"/>
      <c r="IUN562" s="24"/>
      <c r="IUR562" s="3"/>
      <c r="IUS562" s="31"/>
      <c r="IUT562" s="5"/>
      <c r="IUU562" s="9"/>
      <c r="IUX562" s="2"/>
      <c r="IVA562" s="24"/>
      <c r="IVB562" s="24"/>
      <c r="IVC562" s="31"/>
      <c r="IVD562" s="24"/>
      <c r="IVE562" s="24"/>
      <c r="IVF562" s="24"/>
      <c r="IVG562" s="24"/>
      <c r="IVH562" s="24"/>
      <c r="IVI562" s="24"/>
      <c r="IVJ562" s="24"/>
      <c r="IVK562" s="24"/>
      <c r="IVL562" s="24"/>
      <c r="IVM562" s="24"/>
      <c r="IVN562" s="24"/>
      <c r="IVO562" s="24"/>
      <c r="IVP562" s="24"/>
      <c r="IVQ562" s="24"/>
      <c r="IVR562" s="24"/>
      <c r="IVV562" s="3"/>
      <c r="IVW562" s="31"/>
      <c r="IVX562" s="5"/>
      <c r="IVY562" s="9"/>
      <c r="IWB562" s="2"/>
      <c r="IWE562" s="24"/>
      <c r="IWF562" s="24"/>
      <c r="IWG562" s="31"/>
      <c r="IWH562" s="24"/>
      <c r="IWI562" s="24"/>
      <c r="IWJ562" s="24"/>
      <c r="IWK562" s="24"/>
      <c r="IWL562" s="24"/>
      <c r="IWM562" s="24"/>
      <c r="IWN562" s="24"/>
      <c r="IWO562" s="24"/>
      <c r="IWP562" s="24"/>
      <c r="IWQ562" s="24"/>
      <c r="IWR562" s="24"/>
      <c r="IWS562" s="24"/>
      <c r="IWT562" s="24"/>
      <c r="IWU562" s="24"/>
      <c r="IWV562" s="24"/>
      <c r="IWZ562" s="3"/>
      <c r="IXA562" s="31"/>
      <c r="IXB562" s="5"/>
      <c r="IXC562" s="9"/>
      <c r="IXF562" s="2"/>
      <c r="IXI562" s="24"/>
      <c r="IXJ562" s="24"/>
      <c r="IXK562" s="31"/>
      <c r="IXL562" s="24"/>
      <c r="IXM562" s="24"/>
      <c r="IXN562" s="24"/>
      <c r="IXO562" s="24"/>
      <c r="IXP562" s="24"/>
      <c r="IXQ562" s="24"/>
      <c r="IXR562" s="24"/>
      <c r="IXS562" s="24"/>
      <c r="IXT562" s="24"/>
      <c r="IXU562" s="24"/>
      <c r="IXV562" s="24"/>
      <c r="IXW562" s="24"/>
      <c r="IXX562" s="24"/>
      <c r="IXY562" s="24"/>
      <c r="IXZ562" s="24"/>
      <c r="IYD562" s="3"/>
      <c r="IYE562" s="31"/>
      <c r="IYF562" s="5"/>
      <c r="IYG562" s="9"/>
      <c r="IYJ562" s="2"/>
      <c r="IYM562" s="24"/>
      <c r="IYN562" s="24"/>
      <c r="IYO562" s="31"/>
      <c r="IYP562" s="24"/>
      <c r="IYQ562" s="24"/>
      <c r="IYR562" s="24"/>
      <c r="IYS562" s="24"/>
      <c r="IYT562" s="24"/>
      <c r="IYU562" s="24"/>
      <c r="IYV562" s="24"/>
      <c r="IYW562" s="24"/>
      <c r="IYX562" s="24"/>
      <c r="IYY562" s="24"/>
      <c r="IYZ562" s="24"/>
      <c r="IZA562" s="24"/>
      <c r="IZB562" s="24"/>
      <c r="IZC562" s="24"/>
      <c r="IZD562" s="24"/>
      <c r="IZH562" s="3"/>
      <c r="IZI562" s="31"/>
      <c r="IZJ562" s="5"/>
      <c r="IZK562" s="9"/>
      <c r="IZN562" s="2"/>
      <c r="IZQ562" s="24"/>
      <c r="IZR562" s="24"/>
      <c r="IZS562" s="31"/>
      <c r="IZT562" s="24"/>
      <c r="IZU562" s="24"/>
      <c r="IZV562" s="24"/>
      <c r="IZW562" s="24"/>
      <c r="IZX562" s="24"/>
      <c r="IZY562" s="24"/>
      <c r="IZZ562" s="24"/>
      <c r="JAA562" s="24"/>
      <c r="JAB562" s="24"/>
      <c r="JAC562" s="24"/>
      <c r="JAD562" s="24"/>
      <c r="JAE562" s="24"/>
      <c r="JAF562" s="24"/>
      <c r="JAG562" s="24"/>
      <c r="JAH562" s="24"/>
      <c r="JAL562" s="3"/>
      <c r="JAM562" s="31"/>
      <c r="JAN562" s="5"/>
      <c r="JAO562" s="9"/>
      <c r="JAR562" s="2"/>
      <c r="JAU562" s="24"/>
      <c r="JAV562" s="24"/>
      <c r="JAW562" s="31"/>
      <c r="JAX562" s="24"/>
      <c r="JAY562" s="24"/>
      <c r="JAZ562" s="24"/>
      <c r="JBA562" s="24"/>
      <c r="JBB562" s="24"/>
      <c r="JBC562" s="24"/>
      <c r="JBD562" s="24"/>
      <c r="JBE562" s="24"/>
      <c r="JBF562" s="24"/>
      <c r="JBG562" s="24"/>
      <c r="JBH562" s="24"/>
      <c r="JBI562" s="24"/>
      <c r="JBJ562" s="24"/>
      <c r="JBK562" s="24"/>
      <c r="JBL562" s="24"/>
      <c r="JBP562" s="3"/>
      <c r="JBQ562" s="31"/>
      <c r="JBR562" s="5"/>
      <c r="JBS562" s="9"/>
      <c r="JBV562" s="2"/>
      <c r="JBY562" s="24"/>
      <c r="JBZ562" s="24"/>
      <c r="JCA562" s="31"/>
      <c r="JCB562" s="24"/>
      <c r="JCC562" s="24"/>
      <c r="JCD562" s="24"/>
      <c r="JCE562" s="24"/>
      <c r="JCF562" s="24"/>
      <c r="JCG562" s="24"/>
      <c r="JCH562" s="24"/>
      <c r="JCI562" s="24"/>
      <c r="JCJ562" s="24"/>
      <c r="JCK562" s="24"/>
      <c r="JCL562" s="24"/>
      <c r="JCM562" s="24"/>
      <c r="JCN562" s="24"/>
      <c r="JCO562" s="24"/>
      <c r="JCP562" s="24"/>
      <c r="JCT562" s="3"/>
      <c r="JCU562" s="31"/>
      <c r="JCV562" s="5"/>
      <c r="JCW562" s="9"/>
      <c r="JCZ562" s="2"/>
      <c r="JDC562" s="24"/>
      <c r="JDD562" s="24"/>
      <c r="JDE562" s="31"/>
      <c r="JDF562" s="24"/>
      <c r="JDG562" s="24"/>
      <c r="JDH562" s="24"/>
      <c r="JDI562" s="24"/>
      <c r="JDJ562" s="24"/>
      <c r="JDK562" s="24"/>
      <c r="JDL562" s="24"/>
      <c r="JDM562" s="24"/>
      <c r="JDN562" s="24"/>
      <c r="JDO562" s="24"/>
      <c r="JDP562" s="24"/>
      <c r="JDQ562" s="24"/>
      <c r="JDR562" s="24"/>
      <c r="JDS562" s="24"/>
      <c r="JDT562" s="24"/>
      <c r="JDX562" s="3"/>
      <c r="JDY562" s="31"/>
      <c r="JDZ562" s="5"/>
      <c r="JEA562" s="9"/>
      <c r="JED562" s="2"/>
      <c r="JEG562" s="24"/>
      <c r="JEH562" s="24"/>
      <c r="JEI562" s="31"/>
      <c r="JEJ562" s="24"/>
      <c r="JEK562" s="24"/>
      <c r="JEL562" s="24"/>
      <c r="JEM562" s="24"/>
      <c r="JEN562" s="24"/>
      <c r="JEO562" s="24"/>
      <c r="JEP562" s="24"/>
      <c r="JEQ562" s="24"/>
      <c r="JER562" s="24"/>
      <c r="JES562" s="24"/>
      <c r="JET562" s="24"/>
      <c r="JEU562" s="24"/>
      <c r="JEV562" s="24"/>
      <c r="JEW562" s="24"/>
      <c r="JEX562" s="24"/>
      <c r="JFB562" s="3"/>
      <c r="JFC562" s="31"/>
      <c r="JFD562" s="5"/>
      <c r="JFE562" s="9"/>
      <c r="JFH562" s="2"/>
      <c r="JFK562" s="24"/>
      <c r="JFL562" s="24"/>
      <c r="JFM562" s="31"/>
      <c r="JFN562" s="24"/>
      <c r="JFO562" s="24"/>
      <c r="JFP562" s="24"/>
      <c r="JFQ562" s="24"/>
      <c r="JFR562" s="24"/>
      <c r="JFS562" s="24"/>
      <c r="JFT562" s="24"/>
      <c r="JFU562" s="24"/>
      <c r="JFV562" s="24"/>
      <c r="JFW562" s="24"/>
      <c r="JFX562" s="24"/>
      <c r="JFY562" s="24"/>
      <c r="JFZ562" s="24"/>
      <c r="JGA562" s="24"/>
      <c r="JGB562" s="24"/>
      <c r="JGF562" s="3"/>
      <c r="JGG562" s="31"/>
      <c r="JGH562" s="5"/>
      <c r="JGI562" s="9"/>
      <c r="JGL562" s="2"/>
      <c r="JGO562" s="24"/>
      <c r="JGP562" s="24"/>
      <c r="JGQ562" s="31"/>
      <c r="JGR562" s="24"/>
      <c r="JGS562" s="24"/>
      <c r="JGT562" s="24"/>
      <c r="JGU562" s="24"/>
      <c r="JGV562" s="24"/>
      <c r="JGW562" s="24"/>
      <c r="JGX562" s="24"/>
      <c r="JGY562" s="24"/>
      <c r="JGZ562" s="24"/>
      <c r="JHA562" s="24"/>
      <c r="JHB562" s="24"/>
      <c r="JHC562" s="24"/>
      <c r="JHD562" s="24"/>
      <c r="JHE562" s="24"/>
      <c r="JHF562" s="24"/>
      <c r="JHJ562" s="3"/>
      <c r="JHK562" s="31"/>
      <c r="JHL562" s="5"/>
      <c r="JHM562" s="9"/>
      <c r="JHP562" s="2"/>
      <c r="JHS562" s="24"/>
      <c r="JHT562" s="24"/>
      <c r="JHU562" s="31"/>
      <c r="JHV562" s="24"/>
      <c r="JHW562" s="24"/>
      <c r="JHX562" s="24"/>
      <c r="JHY562" s="24"/>
      <c r="JHZ562" s="24"/>
      <c r="JIA562" s="24"/>
      <c r="JIB562" s="24"/>
      <c r="JIC562" s="24"/>
      <c r="JID562" s="24"/>
      <c r="JIE562" s="24"/>
      <c r="JIF562" s="24"/>
      <c r="JIG562" s="24"/>
      <c r="JIH562" s="24"/>
      <c r="JII562" s="24"/>
      <c r="JIJ562" s="24"/>
      <c r="JIN562" s="3"/>
      <c r="JIO562" s="31"/>
      <c r="JIP562" s="5"/>
      <c r="JIQ562" s="9"/>
      <c r="JIT562" s="2"/>
      <c r="JIW562" s="24"/>
      <c r="JIX562" s="24"/>
      <c r="JIY562" s="31"/>
      <c r="JIZ562" s="24"/>
      <c r="JJA562" s="24"/>
      <c r="JJB562" s="24"/>
      <c r="JJC562" s="24"/>
      <c r="JJD562" s="24"/>
      <c r="JJE562" s="24"/>
      <c r="JJF562" s="24"/>
      <c r="JJG562" s="24"/>
      <c r="JJH562" s="24"/>
      <c r="JJI562" s="24"/>
      <c r="JJJ562" s="24"/>
      <c r="JJK562" s="24"/>
      <c r="JJL562" s="24"/>
      <c r="JJM562" s="24"/>
      <c r="JJN562" s="24"/>
      <c r="JJR562" s="3"/>
      <c r="JJS562" s="31"/>
      <c r="JJT562" s="5"/>
      <c r="JJU562" s="9"/>
      <c r="JJX562" s="2"/>
      <c r="JKA562" s="24"/>
      <c r="JKB562" s="24"/>
      <c r="JKC562" s="31"/>
      <c r="JKD562" s="24"/>
      <c r="JKE562" s="24"/>
      <c r="JKF562" s="24"/>
      <c r="JKG562" s="24"/>
      <c r="JKH562" s="24"/>
      <c r="JKI562" s="24"/>
      <c r="JKJ562" s="24"/>
      <c r="JKK562" s="24"/>
      <c r="JKL562" s="24"/>
      <c r="JKM562" s="24"/>
      <c r="JKN562" s="24"/>
      <c r="JKO562" s="24"/>
      <c r="JKP562" s="24"/>
      <c r="JKQ562" s="24"/>
      <c r="JKR562" s="24"/>
      <c r="JKV562" s="3"/>
      <c r="JKW562" s="31"/>
      <c r="JKX562" s="5"/>
      <c r="JKY562" s="9"/>
      <c r="JLB562" s="2"/>
      <c r="JLE562" s="24"/>
      <c r="JLF562" s="24"/>
      <c r="JLG562" s="31"/>
      <c r="JLH562" s="24"/>
      <c r="JLI562" s="24"/>
      <c r="JLJ562" s="24"/>
      <c r="JLK562" s="24"/>
      <c r="JLL562" s="24"/>
      <c r="JLM562" s="24"/>
      <c r="JLN562" s="24"/>
      <c r="JLO562" s="24"/>
      <c r="JLP562" s="24"/>
      <c r="JLQ562" s="24"/>
      <c r="JLR562" s="24"/>
      <c r="JLS562" s="24"/>
      <c r="JLT562" s="24"/>
      <c r="JLU562" s="24"/>
      <c r="JLV562" s="24"/>
      <c r="JLZ562" s="3"/>
      <c r="JMA562" s="31"/>
      <c r="JMB562" s="5"/>
      <c r="JMC562" s="9"/>
      <c r="JMF562" s="2"/>
      <c r="JMI562" s="24"/>
      <c r="JMJ562" s="24"/>
      <c r="JMK562" s="31"/>
      <c r="JML562" s="24"/>
      <c r="JMM562" s="24"/>
      <c r="JMN562" s="24"/>
      <c r="JMO562" s="24"/>
      <c r="JMP562" s="24"/>
      <c r="JMQ562" s="24"/>
      <c r="JMR562" s="24"/>
      <c r="JMS562" s="24"/>
      <c r="JMT562" s="24"/>
      <c r="JMU562" s="24"/>
      <c r="JMV562" s="24"/>
      <c r="JMW562" s="24"/>
      <c r="JMX562" s="24"/>
      <c r="JMY562" s="24"/>
      <c r="JMZ562" s="24"/>
      <c r="JND562" s="3"/>
      <c r="JNE562" s="31"/>
      <c r="JNF562" s="5"/>
      <c r="JNG562" s="9"/>
      <c r="JNJ562" s="2"/>
      <c r="JNM562" s="24"/>
      <c r="JNN562" s="24"/>
      <c r="JNO562" s="31"/>
      <c r="JNP562" s="24"/>
      <c r="JNQ562" s="24"/>
      <c r="JNR562" s="24"/>
      <c r="JNS562" s="24"/>
      <c r="JNT562" s="24"/>
      <c r="JNU562" s="24"/>
      <c r="JNV562" s="24"/>
      <c r="JNW562" s="24"/>
      <c r="JNX562" s="24"/>
      <c r="JNY562" s="24"/>
      <c r="JNZ562" s="24"/>
      <c r="JOA562" s="24"/>
      <c r="JOB562" s="24"/>
      <c r="JOC562" s="24"/>
      <c r="JOD562" s="24"/>
      <c r="JOH562" s="3"/>
      <c r="JOI562" s="31"/>
      <c r="JOJ562" s="5"/>
      <c r="JOK562" s="9"/>
      <c r="JON562" s="2"/>
      <c r="JOQ562" s="24"/>
      <c r="JOR562" s="24"/>
      <c r="JOS562" s="31"/>
      <c r="JOT562" s="24"/>
      <c r="JOU562" s="24"/>
      <c r="JOV562" s="24"/>
      <c r="JOW562" s="24"/>
      <c r="JOX562" s="24"/>
      <c r="JOY562" s="24"/>
      <c r="JOZ562" s="24"/>
      <c r="JPA562" s="24"/>
      <c r="JPB562" s="24"/>
      <c r="JPC562" s="24"/>
      <c r="JPD562" s="24"/>
      <c r="JPE562" s="24"/>
      <c r="JPF562" s="24"/>
      <c r="JPG562" s="24"/>
      <c r="JPH562" s="24"/>
      <c r="JPL562" s="3"/>
      <c r="JPM562" s="31"/>
      <c r="JPN562" s="5"/>
      <c r="JPO562" s="9"/>
      <c r="JPR562" s="2"/>
      <c r="JPU562" s="24"/>
      <c r="JPV562" s="24"/>
      <c r="JPW562" s="31"/>
      <c r="JPX562" s="24"/>
      <c r="JPY562" s="24"/>
      <c r="JPZ562" s="24"/>
      <c r="JQA562" s="24"/>
      <c r="JQB562" s="24"/>
      <c r="JQC562" s="24"/>
      <c r="JQD562" s="24"/>
      <c r="JQE562" s="24"/>
      <c r="JQF562" s="24"/>
      <c r="JQG562" s="24"/>
      <c r="JQH562" s="24"/>
      <c r="JQI562" s="24"/>
      <c r="JQJ562" s="24"/>
      <c r="JQK562" s="24"/>
      <c r="JQL562" s="24"/>
      <c r="JQP562" s="3"/>
      <c r="JQQ562" s="31"/>
      <c r="JQR562" s="5"/>
      <c r="JQS562" s="9"/>
      <c r="JQV562" s="2"/>
      <c r="JQY562" s="24"/>
      <c r="JQZ562" s="24"/>
      <c r="JRA562" s="31"/>
      <c r="JRB562" s="24"/>
      <c r="JRC562" s="24"/>
      <c r="JRD562" s="24"/>
      <c r="JRE562" s="24"/>
      <c r="JRF562" s="24"/>
      <c r="JRG562" s="24"/>
      <c r="JRH562" s="24"/>
      <c r="JRI562" s="24"/>
      <c r="JRJ562" s="24"/>
      <c r="JRK562" s="24"/>
      <c r="JRL562" s="24"/>
      <c r="JRM562" s="24"/>
      <c r="JRN562" s="24"/>
      <c r="JRO562" s="24"/>
      <c r="JRP562" s="24"/>
      <c r="JRT562" s="3"/>
      <c r="JRU562" s="31"/>
      <c r="JRV562" s="5"/>
      <c r="JRW562" s="9"/>
      <c r="JRZ562" s="2"/>
      <c r="JSC562" s="24"/>
      <c r="JSD562" s="24"/>
      <c r="JSE562" s="31"/>
      <c r="JSF562" s="24"/>
      <c r="JSG562" s="24"/>
      <c r="JSH562" s="24"/>
      <c r="JSI562" s="24"/>
      <c r="JSJ562" s="24"/>
      <c r="JSK562" s="24"/>
      <c r="JSL562" s="24"/>
      <c r="JSM562" s="24"/>
      <c r="JSN562" s="24"/>
      <c r="JSO562" s="24"/>
      <c r="JSP562" s="24"/>
      <c r="JSQ562" s="24"/>
      <c r="JSR562" s="24"/>
      <c r="JSS562" s="24"/>
      <c r="JST562" s="24"/>
      <c r="JSX562" s="3"/>
      <c r="JSY562" s="31"/>
      <c r="JSZ562" s="5"/>
      <c r="JTA562" s="9"/>
      <c r="JTD562" s="2"/>
      <c r="JTG562" s="24"/>
      <c r="JTH562" s="24"/>
      <c r="JTI562" s="31"/>
      <c r="JTJ562" s="24"/>
      <c r="JTK562" s="24"/>
      <c r="JTL562" s="24"/>
      <c r="JTM562" s="24"/>
      <c r="JTN562" s="24"/>
      <c r="JTO562" s="24"/>
      <c r="JTP562" s="24"/>
      <c r="JTQ562" s="24"/>
      <c r="JTR562" s="24"/>
      <c r="JTS562" s="24"/>
      <c r="JTT562" s="24"/>
      <c r="JTU562" s="24"/>
      <c r="JTV562" s="24"/>
      <c r="JTW562" s="24"/>
      <c r="JTX562" s="24"/>
      <c r="JUB562" s="3"/>
      <c r="JUC562" s="31"/>
      <c r="JUD562" s="5"/>
      <c r="JUE562" s="9"/>
      <c r="JUH562" s="2"/>
      <c r="JUK562" s="24"/>
      <c r="JUL562" s="24"/>
      <c r="JUM562" s="31"/>
      <c r="JUN562" s="24"/>
      <c r="JUO562" s="24"/>
      <c r="JUP562" s="24"/>
      <c r="JUQ562" s="24"/>
      <c r="JUR562" s="24"/>
      <c r="JUS562" s="24"/>
      <c r="JUT562" s="24"/>
      <c r="JUU562" s="24"/>
      <c r="JUV562" s="24"/>
      <c r="JUW562" s="24"/>
      <c r="JUX562" s="24"/>
      <c r="JUY562" s="24"/>
      <c r="JUZ562" s="24"/>
      <c r="JVA562" s="24"/>
      <c r="JVB562" s="24"/>
      <c r="JVF562" s="3"/>
      <c r="JVG562" s="31"/>
      <c r="JVH562" s="5"/>
      <c r="JVI562" s="9"/>
      <c r="JVL562" s="2"/>
      <c r="JVO562" s="24"/>
      <c r="JVP562" s="24"/>
      <c r="JVQ562" s="31"/>
      <c r="JVR562" s="24"/>
      <c r="JVS562" s="24"/>
      <c r="JVT562" s="24"/>
      <c r="JVU562" s="24"/>
      <c r="JVV562" s="24"/>
      <c r="JVW562" s="24"/>
      <c r="JVX562" s="24"/>
      <c r="JVY562" s="24"/>
      <c r="JVZ562" s="24"/>
      <c r="JWA562" s="24"/>
      <c r="JWB562" s="24"/>
      <c r="JWC562" s="24"/>
      <c r="JWD562" s="24"/>
      <c r="JWE562" s="24"/>
      <c r="JWF562" s="24"/>
      <c r="JWJ562" s="3"/>
      <c r="JWK562" s="31"/>
      <c r="JWL562" s="5"/>
      <c r="JWM562" s="9"/>
      <c r="JWP562" s="2"/>
      <c r="JWS562" s="24"/>
      <c r="JWT562" s="24"/>
      <c r="JWU562" s="31"/>
      <c r="JWV562" s="24"/>
      <c r="JWW562" s="24"/>
      <c r="JWX562" s="24"/>
      <c r="JWY562" s="24"/>
      <c r="JWZ562" s="24"/>
      <c r="JXA562" s="24"/>
      <c r="JXB562" s="24"/>
      <c r="JXC562" s="24"/>
      <c r="JXD562" s="24"/>
      <c r="JXE562" s="24"/>
      <c r="JXF562" s="24"/>
      <c r="JXG562" s="24"/>
      <c r="JXH562" s="24"/>
      <c r="JXI562" s="24"/>
      <c r="JXJ562" s="24"/>
      <c r="JXN562" s="3"/>
      <c r="JXO562" s="31"/>
      <c r="JXP562" s="5"/>
      <c r="JXQ562" s="9"/>
      <c r="JXT562" s="2"/>
      <c r="JXW562" s="24"/>
      <c r="JXX562" s="24"/>
      <c r="JXY562" s="31"/>
      <c r="JXZ562" s="24"/>
      <c r="JYA562" s="24"/>
      <c r="JYB562" s="24"/>
      <c r="JYC562" s="24"/>
      <c r="JYD562" s="24"/>
      <c r="JYE562" s="24"/>
      <c r="JYF562" s="24"/>
      <c r="JYG562" s="24"/>
      <c r="JYH562" s="24"/>
      <c r="JYI562" s="24"/>
      <c r="JYJ562" s="24"/>
      <c r="JYK562" s="24"/>
      <c r="JYL562" s="24"/>
      <c r="JYM562" s="24"/>
      <c r="JYN562" s="24"/>
      <c r="JYR562" s="3"/>
      <c r="JYS562" s="31"/>
      <c r="JYT562" s="5"/>
      <c r="JYU562" s="9"/>
      <c r="JYX562" s="2"/>
      <c r="JZA562" s="24"/>
      <c r="JZB562" s="24"/>
      <c r="JZC562" s="31"/>
      <c r="JZD562" s="24"/>
      <c r="JZE562" s="24"/>
      <c r="JZF562" s="24"/>
      <c r="JZG562" s="24"/>
      <c r="JZH562" s="24"/>
      <c r="JZI562" s="24"/>
      <c r="JZJ562" s="24"/>
      <c r="JZK562" s="24"/>
      <c r="JZL562" s="24"/>
      <c r="JZM562" s="24"/>
      <c r="JZN562" s="24"/>
      <c r="JZO562" s="24"/>
      <c r="JZP562" s="24"/>
      <c r="JZQ562" s="24"/>
      <c r="JZR562" s="24"/>
      <c r="JZV562" s="3"/>
      <c r="JZW562" s="31"/>
      <c r="JZX562" s="5"/>
      <c r="JZY562" s="9"/>
      <c r="KAB562" s="2"/>
      <c r="KAE562" s="24"/>
      <c r="KAF562" s="24"/>
      <c r="KAG562" s="31"/>
      <c r="KAH562" s="24"/>
      <c r="KAI562" s="24"/>
      <c r="KAJ562" s="24"/>
      <c r="KAK562" s="24"/>
      <c r="KAL562" s="24"/>
      <c r="KAM562" s="24"/>
      <c r="KAN562" s="24"/>
      <c r="KAO562" s="24"/>
      <c r="KAP562" s="24"/>
      <c r="KAQ562" s="24"/>
      <c r="KAR562" s="24"/>
      <c r="KAS562" s="24"/>
      <c r="KAT562" s="24"/>
      <c r="KAU562" s="24"/>
      <c r="KAV562" s="24"/>
      <c r="KAZ562" s="3"/>
      <c r="KBA562" s="31"/>
      <c r="KBB562" s="5"/>
      <c r="KBC562" s="9"/>
      <c r="KBF562" s="2"/>
      <c r="KBI562" s="24"/>
      <c r="KBJ562" s="24"/>
      <c r="KBK562" s="31"/>
      <c r="KBL562" s="24"/>
      <c r="KBM562" s="24"/>
      <c r="KBN562" s="24"/>
      <c r="KBO562" s="24"/>
      <c r="KBP562" s="24"/>
      <c r="KBQ562" s="24"/>
      <c r="KBR562" s="24"/>
      <c r="KBS562" s="24"/>
      <c r="KBT562" s="24"/>
      <c r="KBU562" s="24"/>
      <c r="KBV562" s="24"/>
      <c r="KBW562" s="24"/>
      <c r="KBX562" s="24"/>
      <c r="KBY562" s="24"/>
      <c r="KBZ562" s="24"/>
      <c r="KCD562" s="3"/>
      <c r="KCE562" s="31"/>
      <c r="KCF562" s="5"/>
      <c r="KCG562" s="9"/>
      <c r="KCJ562" s="2"/>
      <c r="KCM562" s="24"/>
      <c r="KCN562" s="24"/>
      <c r="KCO562" s="31"/>
      <c r="KCP562" s="24"/>
      <c r="KCQ562" s="24"/>
      <c r="KCR562" s="24"/>
      <c r="KCS562" s="24"/>
      <c r="KCT562" s="24"/>
      <c r="KCU562" s="24"/>
      <c r="KCV562" s="24"/>
      <c r="KCW562" s="24"/>
      <c r="KCX562" s="24"/>
      <c r="KCY562" s="24"/>
      <c r="KCZ562" s="24"/>
      <c r="KDA562" s="24"/>
      <c r="KDB562" s="24"/>
      <c r="KDC562" s="24"/>
      <c r="KDD562" s="24"/>
      <c r="KDH562" s="3"/>
      <c r="KDI562" s="31"/>
      <c r="KDJ562" s="5"/>
      <c r="KDK562" s="9"/>
      <c r="KDN562" s="2"/>
      <c r="KDQ562" s="24"/>
      <c r="KDR562" s="24"/>
      <c r="KDS562" s="31"/>
      <c r="KDT562" s="24"/>
      <c r="KDU562" s="24"/>
      <c r="KDV562" s="24"/>
      <c r="KDW562" s="24"/>
      <c r="KDX562" s="24"/>
      <c r="KDY562" s="24"/>
      <c r="KDZ562" s="24"/>
      <c r="KEA562" s="24"/>
      <c r="KEB562" s="24"/>
      <c r="KEC562" s="24"/>
      <c r="KED562" s="24"/>
      <c r="KEE562" s="24"/>
      <c r="KEF562" s="24"/>
      <c r="KEG562" s="24"/>
      <c r="KEH562" s="24"/>
      <c r="KEL562" s="3"/>
      <c r="KEM562" s="31"/>
      <c r="KEN562" s="5"/>
      <c r="KEO562" s="9"/>
      <c r="KER562" s="2"/>
      <c r="KEU562" s="24"/>
      <c r="KEV562" s="24"/>
      <c r="KEW562" s="31"/>
      <c r="KEX562" s="24"/>
      <c r="KEY562" s="24"/>
      <c r="KEZ562" s="24"/>
      <c r="KFA562" s="24"/>
      <c r="KFB562" s="24"/>
      <c r="KFC562" s="24"/>
      <c r="KFD562" s="24"/>
      <c r="KFE562" s="24"/>
      <c r="KFF562" s="24"/>
      <c r="KFG562" s="24"/>
      <c r="KFH562" s="24"/>
      <c r="KFI562" s="24"/>
      <c r="KFJ562" s="24"/>
      <c r="KFK562" s="24"/>
      <c r="KFL562" s="24"/>
      <c r="KFP562" s="3"/>
      <c r="KFQ562" s="31"/>
      <c r="KFR562" s="5"/>
      <c r="KFS562" s="9"/>
      <c r="KFV562" s="2"/>
      <c r="KFY562" s="24"/>
      <c r="KFZ562" s="24"/>
      <c r="KGA562" s="31"/>
      <c r="KGB562" s="24"/>
      <c r="KGC562" s="24"/>
      <c r="KGD562" s="24"/>
      <c r="KGE562" s="24"/>
      <c r="KGF562" s="24"/>
      <c r="KGG562" s="24"/>
      <c r="KGH562" s="24"/>
      <c r="KGI562" s="24"/>
      <c r="KGJ562" s="24"/>
      <c r="KGK562" s="24"/>
      <c r="KGL562" s="24"/>
      <c r="KGM562" s="24"/>
      <c r="KGN562" s="24"/>
      <c r="KGO562" s="24"/>
      <c r="KGP562" s="24"/>
      <c r="KGT562" s="3"/>
      <c r="KGU562" s="31"/>
      <c r="KGV562" s="5"/>
      <c r="KGW562" s="9"/>
      <c r="KGZ562" s="2"/>
      <c r="KHC562" s="24"/>
      <c r="KHD562" s="24"/>
      <c r="KHE562" s="31"/>
      <c r="KHF562" s="24"/>
      <c r="KHG562" s="24"/>
      <c r="KHH562" s="24"/>
      <c r="KHI562" s="24"/>
      <c r="KHJ562" s="24"/>
      <c r="KHK562" s="24"/>
      <c r="KHL562" s="24"/>
      <c r="KHM562" s="24"/>
      <c r="KHN562" s="24"/>
      <c r="KHO562" s="24"/>
      <c r="KHP562" s="24"/>
      <c r="KHQ562" s="24"/>
      <c r="KHR562" s="24"/>
      <c r="KHS562" s="24"/>
      <c r="KHT562" s="24"/>
      <c r="KHX562" s="3"/>
      <c r="KHY562" s="31"/>
      <c r="KHZ562" s="5"/>
      <c r="KIA562" s="9"/>
      <c r="KID562" s="2"/>
      <c r="KIG562" s="24"/>
      <c r="KIH562" s="24"/>
      <c r="KII562" s="31"/>
      <c r="KIJ562" s="24"/>
      <c r="KIK562" s="24"/>
      <c r="KIL562" s="24"/>
      <c r="KIM562" s="24"/>
      <c r="KIN562" s="24"/>
      <c r="KIO562" s="24"/>
      <c r="KIP562" s="24"/>
      <c r="KIQ562" s="24"/>
      <c r="KIR562" s="24"/>
      <c r="KIS562" s="24"/>
      <c r="KIT562" s="24"/>
      <c r="KIU562" s="24"/>
      <c r="KIV562" s="24"/>
      <c r="KIW562" s="24"/>
      <c r="KIX562" s="24"/>
      <c r="KJB562" s="3"/>
      <c r="KJC562" s="31"/>
      <c r="KJD562" s="5"/>
      <c r="KJE562" s="9"/>
      <c r="KJH562" s="2"/>
      <c r="KJK562" s="24"/>
      <c r="KJL562" s="24"/>
      <c r="KJM562" s="31"/>
      <c r="KJN562" s="24"/>
      <c r="KJO562" s="24"/>
      <c r="KJP562" s="24"/>
      <c r="KJQ562" s="24"/>
      <c r="KJR562" s="24"/>
      <c r="KJS562" s="24"/>
      <c r="KJT562" s="24"/>
      <c r="KJU562" s="24"/>
      <c r="KJV562" s="24"/>
      <c r="KJW562" s="24"/>
      <c r="KJX562" s="24"/>
      <c r="KJY562" s="24"/>
      <c r="KJZ562" s="24"/>
      <c r="KKA562" s="24"/>
      <c r="KKB562" s="24"/>
      <c r="KKF562" s="3"/>
      <c r="KKG562" s="31"/>
      <c r="KKH562" s="5"/>
      <c r="KKI562" s="9"/>
      <c r="KKL562" s="2"/>
      <c r="KKO562" s="24"/>
      <c r="KKP562" s="24"/>
      <c r="KKQ562" s="31"/>
      <c r="KKR562" s="24"/>
      <c r="KKS562" s="24"/>
      <c r="KKT562" s="24"/>
      <c r="KKU562" s="24"/>
      <c r="KKV562" s="24"/>
      <c r="KKW562" s="24"/>
      <c r="KKX562" s="24"/>
      <c r="KKY562" s="24"/>
      <c r="KKZ562" s="24"/>
      <c r="KLA562" s="24"/>
      <c r="KLB562" s="24"/>
      <c r="KLC562" s="24"/>
      <c r="KLD562" s="24"/>
      <c r="KLE562" s="24"/>
      <c r="KLF562" s="24"/>
      <c r="KLJ562" s="3"/>
      <c r="KLK562" s="31"/>
      <c r="KLL562" s="5"/>
      <c r="KLM562" s="9"/>
      <c r="KLP562" s="2"/>
      <c r="KLS562" s="24"/>
      <c r="KLT562" s="24"/>
      <c r="KLU562" s="31"/>
      <c r="KLV562" s="24"/>
      <c r="KLW562" s="24"/>
      <c r="KLX562" s="24"/>
      <c r="KLY562" s="24"/>
      <c r="KLZ562" s="24"/>
      <c r="KMA562" s="24"/>
      <c r="KMB562" s="24"/>
      <c r="KMC562" s="24"/>
      <c r="KMD562" s="24"/>
      <c r="KME562" s="24"/>
      <c r="KMF562" s="24"/>
      <c r="KMG562" s="24"/>
      <c r="KMH562" s="24"/>
      <c r="KMI562" s="24"/>
      <c r="KMJ562" s="24"/>
      <c r="KMN562" s="3"/>
      <c r="KMO562" s="31"/>
      <c r="KMP562" s="5"/>
      <c r="KMQ562" s="9"/>
      <c r="KMT562" s="2"/>
      <c r="KMW562" s="24"/>
      <c r="KMX562" s="24"/>
      <c r="KMY562" s="31"/>
      <c r="KMZ562" s="24"/>
      <c r="KNA562" s="24"/>
      <c r="KNB562" s="24"/>
      <c r="KNC562" s="24"/>
      <c r="KND562" s="24"/>
      <c r="KNE562" s="24"/>
      <c r="KNF562" s="24"/>
      <c r="KNG562" s="24"/>
      <c r="KNH562" s="24"/>
      <c r="KNI562" s="24"/>
      <c r="KNJ562" s="24"/>
      <c r="KNK562" s="24"/>
      <c r="KNL562" s="24"/>
      <c r="KNM562" s="24"/>
      <c r="KNN562" s="24"/>
      <c r="KNR562" s="3"/>
      <c r="KNS562" s="31"/>
      <c r="KNT562" s="5"/>
      <c r="KNU562" s="9"/>
      <c r="KNX562" s="2"/>
      <c r="KOA562" s="24"/>
      <c r="KOB562" s="24"/>
      <c r="KOC562" s="31"/>
      <c r="KOD562" s="24"/>
      <c r="KOE562" s="24"/>
      <c r="KOF562" s="24"/>
      <c r="KOG562" s="24"/>
      <c r="KOH562" s="24"/>
      <c r="KOI562" s="24"/>
      <c r="KOJ562" s="24"/>
      <c r="KOK562" s="24"/>
      <c r="KOL562" s="24"/>
      <c r="KOM562" s="24"/>
      <c r="KON562" s="24"/>
      <c r="KOO562" s="24"/>
      <c r="KOP562" s="24"/>
      <c r="KOQ562" s="24"/>
      <c r="KOR562" s="24"/>
      <c r="KOV562" s="3"/>
      <c r="KOW562" s="31"/>
      <c r="KOX562" s="5"/>
      <c r="KOY562" s="9"/>
      <c r="KPB562" s="2"/>
      <c r="KPE562" s="24"/>
      <c r="KPF562" s="24"/>
      <c r="KPG562" s="31"/>
      <c r="KPH562" s="24"/>
      <c r="KPI562" s="24"/>
      <c r="KPJ562" s="24"/>
      <c r="KPK562" s="24"/>
      <c r="KPL562" s="24"/>
      <c r="KPM562" s="24"/>
      <c r="KPN562" s="24"/>
      <c r="KPO562" s="24"/>
      <c r="KPP562" s="24"/>
      <c r="KPQ562" s="24"/>
      <c r="KPR562" s="24"/>
      <c r="KPS562" s="24"/>
      <c r="KPT562" s="24"/>
      <c r="KPU562" s="24"/>
      <c r="KPV562" s="24"/>
      <c r="KPZ562" s="3"/>
      <c r="KQA562" s="31"/>
      <c r="KQB562" s="5"/>
      <c r="KQC562" s="9"/>
      <c r="KQF562" s="2"/>
      <c r="KQI562" s="24"/>
      <c r="KQJ562" s="24"/>
      <c r="KQK562" s="31"/>
      <c r="KQL562" s="24"/>
      <c r="KQM562" s="24"/>
      <c r="KQN562" s="24"/>
      <c r="KQO562" s="24"/>
      <c r="KQP562" s="24"/>
      <c r="KQQ562" s="24"/>
      <c r="KQR562" s="24"/>
      <c r="KQS562" s="24"/>
      <c r="KQT562" s="24"/>
      <c r="KQU562" s="24"/>
      <c r="KQV562" s="24"/>
      <c r="KQW562" s="24"/>
      <c r="KQX562" s="24"/>
      <c r="KQY562" s="24"/>
      <c r="KQZ562" s="24"/>
      <c r="KRD562" s="3"/>
      <c r="KRE562" s="31"/>
      <c r="KRF562" s="5"/>
      <c r="KRG562" s="9"/>
      <c r="KRJ562" s="2"/>
      <c r="KRM562" s="24"/>
      <c r="KRN562" s="24"/>
      <c r="KRO562" s="31"/>
      <c r="KRP562" s="24"/>
      <c r="KRQ562" s="24"/>
      <c r="KRR562" s="24"/>
      <c r="KRS562" s="24"/>
      <c r="KRT562" s="24"/>
      <c r="KRU562" s="24"/>
      <c r="KRV562" s="24"/>
      <c r="KRW562" s="24"/>
      <c r="KRX562" s="24"/>
      <c r="KRY562" s="24"/>
      <c r="KRZ562" s="24"/>
      <c r="KSA562" s="24"/>
      <c r="KSB562" s="24"/>
      <c r="KSC562" s="24"/>
      <c r="KSD562" s="24"/>
      <c r="KSH562" s="3"/>
      <c r="KSI562" s="31"/>
      <c r="KSJ562" s="5"/>
      <c r="KSK562" s="9"/>
      <c r="KSN562" s="2"/>
      <c r="KSQ562" s="24"/>
      <c r="KSR562" s="24"/>
      <c r="KSS562" s="31"/>
      <c r="KST562" s="24"/>
      <c r="KSU562" s="24"/>
      <c r="KSV562" s="24"/>
      <c r="KSW562" s="24"/>
      <c r="KSX562" s="24"/>
      <c r="KSY562" s="24"/>
      <c r="KSZ562" s="24"/>
      <c r="KTA562" s="24"/>
      <c r="KTB562" s="24"/>
      <c r="KTC562" s="24"/>
      <c r="KTD562" s="24"/>
      <c r="KTE562" s="24"/>
      <c r="KTF562" s="24"/>
      <c r="KTG562" s="24"/>
      <c r="KTH562" s="24"/>
      <c r="KTL562" s="3"/>
      <c r="KTM562" s="31"/>
      <c r="KTN562" s="5"/>
      <c r="KTO562" s="9"/>
      <c r="KTR562" s="2"/>
      <c r="KTU562" s="24"/>
      <c r="KTV562" s="24"/>
      <c r="KTW562" s="31"/>
      <c r="KTX562" s="24"/>
      <c r="KTY562" s="24"/>
      <c r="KTZ562" s="24"/>
      <c r="KUA562" s="24"/>
      <c r="KUB562" s="24"/>
      <c r="KUC562" s="24"/>
      <c r="KUD562" s="24"/>
      <c r="KUE562" s="24"/>
      <c r="KUF562" s="24"/>
      <c r="KUG562" s="24"/>
      <c r="KUH562" s="24"/>
      <c r="KUI562" s="24"/>
      <c r="KUJ562" s="24"/>
      <c r="KUK562" s="24"/>
      <c r="KUL562" s="24"/>
      <c r="KUP562" s="3"/>
      <c r="KUQ562" s="31"/>
      <c r="KUR562" s="5"/>
      <c r="KUS562" s="9"/>
      <c r="KUV562" s="2"/>
      <c r="KUY562" s="24"/>
      <c r="KUZ562" s="24"/>
      <c r="KVA562" s="31"/>
      <c r="KVB562" s="24"/>
      <c r="KVC562" s="24"/>
      <c r="KVD562" s="24"/>
      <c r="KVE562" s="24"/>
      <c r="KVF562" s="24"/>
      <c r="KVG562" s="24"/>
      <c r="KVH562" s="24"/>
      <c r="KVI562" s="24"/>
      <c r="KVJ562" s="24"/>
      <c r="KVK562" s="24"/>
      <c r="KVL562" s="24"/>
      <c r="KVM562" s="24"/>
      <c r="KVN562" s="24"/>
      <c r="KVO562" s="24"/>
      <c r="KVP562" s="24"/>
      <c r="KVT562" s="3"/>
      <c r="KVU562" s="31"/>
      <c r="KVV562" s="5"/>
      <c r="KVW562" s="9"/>
      <c r="KVZ562" s="2"/>
      <c r="KWC562" s="24"/>
      <c r="KWD562" s="24"/>
      <c r="KWE562" s="31"/>
      <c r="KWF562" s="24"/>
      <c r="KWG562" s="24"/>
      <c r="KWH562" s="24"/>
      <c r="KWI562" s="24"/>
      <c r="KWJ562" s="24"/>
      <c r="KWK562" s="24"/>
      <c r="KWL562" s="24"/>
      <c r="KWM562" s="24"/>
      <c r="KWN562" s="24"/>
      <c r="KWO562" s="24"/>
      <c r="KWP562" s="24"/>
      <c r="KWQ562" s="24"/>
      <c r="KWR562" s="24"/>
      <c r="KWS562" s="24"/>
      <c r="KWT562" s="24"/>
      <c r="KWX562" s="3"/>
      <c r="KWY562" s="31"/>
      <c r="KWZ562" s="5"/>
      <c r="KXA562" s="9"/>
      <c r="KXD562" s="2"/>
      <c r="KXG562" s="24"/>
      <c r="KXH562" s="24"/>
      <c r="KXI562" s="31"/>
      <c r="KXJ562" s="24"/>
      <c r="KXK562" s="24"/>
      <c r="KXL562" s="24"/>
      <c r="KXM562" s="24"/>
      <c r="KXN562" s="24"/>
      <c r="KXO562" s="24"/>
      <c r="KXP562" s="24"/>
      <c r="KXQ562" s="24"/>
      <c r="KXR562" s="24"/>
      <c r="KXS562" s="24"/>
      <c r="KXT562" s="24"/>
      <c r="KXU562" s="24"/>
      <c r="KXV562" s="24"/>
      <c r="KXW562" s="24"/>
      <c r="KXX562" s="24"/>
      <c r="KYB562" s="3"/>
      <c r="KYC562" s="31"/>
      <c r="KYD562" s="5"/>
      <c r="KYE562" s="9"/>
      <c r="KYH562" s="2"/>
      <c r="KYK562" s="24"/>
      <c r="KYL562" s="24"/>
      <c r="KYM562" s="31"/>
      <c r="KYN562" s="24"/>
      <c r="KYO562" s="24"/>
      <c r="KYP562" s="24"/>
      <c r="KYQ562" s="24"/>
      <c r="KYR562" s="24"/>
      <c r="KYS562" s="24"/>
      <c r="KYT562" s="24"/>
      <c r="KYU562" s="24"/>
      <c r="KYV562" s="24"/>
      <c r="KYW562" s="24"/>
      <c r="KYX562" s="24"/>
      <c r="KYY562" s="24"/>
      <c r="KYZ562" s="24"/>
      <c r="KZA562" s="24"/>
      <c r="KZB562" s="24"/>
      <c r="KZF562" s="3"/>
      <c r="KZG562" s="31"/>
      <c r="KZH562" s="5"/>
      <c r="KZI562" s="9"/>
      <c r="KZL562" s="2"/>
      <c r="KZO562" s="24"/>
      <c r="KZP562" s="24"/>
      <c r="KZQ562" s="31"/>
      <c r="KZR562" s="24"/>
      <c r="KZS562" s="24"/>
      <c r="KZT562" s="24"/>
      <c r="KZU562" s="24"/>
      <c r="KZV562" s="24"/>
      <c r="KZW562" s="24"/>
      <c r="KZX562" s="24"/>
      <c r="KZY562" s="24"/>
      <c r="KZZ562" s="24"/>
      <c r="LAA562" s="24"/>
      <c r="LAB562" s="24"/>
      <c r="LAC562" s="24"/>
      <c r="LAD562" s="24"/>
      <c r="LAE562" s="24"/>
      <c r="LAF562" s="24"/>
      <c r="LAJ562" s="3"/>
      <c r="LAK562" s="31"/>
      <c r="LAL562" s="5"/>
      <c r="LAM562" s="9"/>
      <c r="LAP562" s="2"/>
      <c r="LAS562" s="24"/>
      <c r="LAT562" s="24"/>
      <c r="LAU562" s="31"/>
      <c r="LAV562" s="24"/>
      <c r="LAW562" s="24"/>
      <c r="LAX562" s="24"/>
      <c r="LAY562" s="24"/>
      <c r="LAZ562" s="24"/>
      <c r="LBA562" s="24"/>
      <c r="LBB562" s="24"/>
      <c r="LBC562" s="24"/>
      <c r="LBD562" s="24"/>
      <c r="LBE562" s="24"/>
      <c r="LBF562" s="24"/>
      <c r="LBG562" s="24"/>
      <c r="LBH562" s="24"/>
      <c r="LBI562" s="24"/>
      <c r="LBJ562" s="24"/>
      <c r="LBN562" s="3"/>
      <c r="LBO562" s="31"/>
      <c r="LBP562" s="5"/>
      <c r="LBQ562" s="9"/>
      <c r="LBT562" s="2"/>
      <c r="LBW562" s="24"/>
      <c r="LBX562" s="24"/>
      <c r="LBY562" s="31"/>
      <c r="LBZ562" s="24"/>
      <c r="LCA562" s="24"/>
      <c r="LCB562" s="24"/>
      <c r="LCC562" s="24"/>
      <c r="LCD562" s="24"/>
      <c r="LCE562" s="24"/>
      <c r="LCF562" s="24"/>
      <c r="LCG562" s="24"/>
      <c r="LCH562" s="24"/>
      <c r="LCI562" s="24"/>
      <c r="LCJ562" s="24"/>
      <c r="LCK562" s="24"/>
      <c r="LCL562" s="24"/>
      <c r="LCM562" s="24"/>
      <c r="LCN562" s="24"/>
      <c r="LCR562" s="3"/>
      <c r="LCS562" s="31"/>
      <c r="LCT562" s="5"/>
      <c r="LCU562" s="9"/>
      <c r="LCX562" s="2"/>
      <c r="LDA562" s="24"/>
      <c r="LDB562" s="24"/>
      <c r="LDC562" s="31"/>
      <c r="LDD562" s="24"/>
      <c r="LDE562" s="24"/>
      <c r="LDF562" s="24"/>
      <c r="LDG562" s="24"/>
      <c r="LDH562" s="24"/>
      <c r="LDI562" s="24"/>
      <c r="LDJ562" s="24"/>
      <c r="LDK562" s="24"/>
      <c r="LDL562" s="24"/>
      <c r="LDM562" s="24"/>
      <c r="LDN562" s="24"/>
      <c r="LDO562" s="24"/>
      <c r="LDP562" s="24"/>
      <c r="LDQ562" s="24"/>
      <c r="LDR562" s="24"/>
      <c r="LDV562" s="3"/>
      <c r="LDW562" s="31"/>
      <c r="LDX562" s="5"/>
      <c r="LDY562" s="9"/>
      <c r="LEB562" s="2"/>
      <c r="LEE562" s="24"/>
      <c r="LEF562" s="24"/>
      <c r="LEG562" s="31"/>
      <c r="LEH562" s="24"/>
      <c r="LEI562" s="24"/>
      <c r="LEJ562" s="24"/>
      <c r="LEK562" s="24"/>
      <c r="LEL562" s="24"/>
      <c r="LEM562" s="24"/>
      <c r="LEN562" s="24"/>
      <c r="LEO562" s="24"/>
      <c r="LEP562" s="24"/>
      <c r="LEQ562" s="24"/>
      <c r="LER562" s="24"/>
      <c r="LES562" s="24"/>
      <c r="LET562" s="24"/>
      <c r="LEU562" s="24"/>
      <c r="LEV562" s="24"/>
      <c r="LEZ562" s="3"/>
      <c r="LFA562" s="31"/>
      <c r="LFB562" s="5"/>
      <c r="LFC562" s="9"/>
      <c r="LFF562" s="2"/>
      <c r="LFI562" s="24"/>
      <c r="LFJ562" s="24"/>
      <c r="LFK562" s="31"/>
      <c r="LFL562" s="24"/>
      <c r="LFM562" s="24"/>
      <c r="LFN562" s="24"/>
      <c r="LFO562" s="24"/>
      <c r="LFP562" s="24"/>
      <c r="LFQ562" s="24"/>
      <c r="LFR562" s="24"/>
      <c r="LFS562" s="24"/>
      <c r="LFT562" s="24"/>
      <c r="LFU562" s="24"/>
      <c r="LFV562" s="24"/>
      <c r="LFW562" s="24"/>
      <c r="LFX562" s="24"/>
      <c r="LFY562" s="24"/>
      <c r="LFZ562" s="24"/>
      <c r="LGD562" s="3"/>
      <c r="LGE562" s="31"/>
      <c r="LGF562" s="5"/>
      <c r="LGG562" s="9"/>
      <c r="LGJ562" s="2"/>
      <c r="LGM562" s="24"/>
      <c r="LGN562" s="24"/>
      <c r="LGO562" s="31"/>
      <c r="LGP562" s="24"/>
      <c r="LGQ562" s="24"/>
      <c r="LGR562" s="24"/>
      <c r="LGS562" s="24"/>
      <c r="LGT562" s="24"/>
      <c r="LGU562" s="24"/>
      <c r="LGV562" s="24"/>
      <c r="LGW562" s="24"/>
      <c r="LGX562" s="24"/>
      <c r="LGY562" s="24"/>
      <c r="LGZ562" s="24"/>
      <c r="LHA562" s="24"/>
      <c r="LHB562" s="24"/>
      <c r="LHC562" s="24"/>
      <c r="LHD562" s="24"/>
      <c r="LHH562" s="3"/>
      <c r="LHI562" s="31"/>
      <c r="LHJ562" s="5"/>
      <c r="LHK562" s="9"/>
      <c r="LHN562" s="2"/>
      <c r="LHQ562" s="24"/>
      <c r="LHR562" s="24"/>
      <c r="LHS562" s="31"/>
      <c r="LHT562" s="24"/>
      <c r="LHU562" s="24"/>
      <c r="LHV562" s="24"/>
      <c r="LHW562" s="24"/>
      <c r="LHX562" s="24"/>
      <c r="LHY562" s="24"/>
      <c r="LHZ562" s="24"/>
      <c r="LIA562" s="24"/>
      <c r="LIB562" s="24"/>
      <c r="LIC562" s="24"/>
      <c r="LID562" s="24"/>
      <c r="LIE562" s="24"/>
      <c r="LIF562" s="24"/>
      <c r="LIG562" s="24"/>
      <c r="LIH562" s="24"/>
      <c r="LIL562" s="3"/>
      <c r="LIM562" s="31"/>
      <c r="LIN562" s="5"/>
      <c r="LIO562" s="9"/>
      <c r="LIR562" s="2"/>
      <c r="LIU562" s="24"/>
      <c r="LIV562" s="24"/>
      <c r="LIW562" s="31"/>
      <c r="LIX562" s="24"/>
      <c r="LIY562" s="24"/>
      <c r="LIZ562" s="24"/>
      <c r="LJA562" s="24"/>
      <c r="LJB562" s="24"/>
      <c r="LJC562" s="24"/>
      <c r="LJD562" s="24"/>
      <c r="LJE562" s="24"/>
      <c r="LJF562" s="24"/>
      <c r="LJG562" s="24"/>
      <c r="LJH562" s="24"/>
      <c r="LJI562" s="24"/>
      <c r="LJJ562" s="24"/>
      <c r="LJK562" s="24"/>
      <c r="LJL562" s="24"/>
      <c r="LJP562" s="3"/>
      <c r="LJQ562" s="31"/>
      <c r="LJR562" s="5"/>
      <c r="LJS562" s="9"/>
      <c r="LJV562" s="2"/>
      <c r="LJY562" s="24"/>
      <c r="LJZ562" s="24"/>
      <c r="LKA562" s="31"/>
      <c r="LKB562" s="24"/>
      <c r="LKC562" s="24"/>
      <c r="LKD562" s="24"/>
      <c r="LKE562" s="24"/>
      <c r="LKF562" s="24"/>
      <c r="LKG562" s="24"/>
      <c r="LKH562" s="24"/>
      <c r="LKI562" s="24"/>
      <c r="LKJ562" s="24"/>
      <c r="LKK562" s="24"/>
      <c r="LKL562" s="24"/>
      <c r="LKM562" s="24"/>
      <c r="LKN562" s="24"/>
      <c r="LKO562" s="24"/>
      <c r="LKP562" s="24"/>
      <c r="LKT562" s="3"/>
      <c r="LKU562" s="31"/>
      <c r="LKV562" s="5"/>
      <c r="LKW562" s="9"/>
      <c r="LKZ562" s="2"/>
      <c r="LLC562" s="24"/>
      <c r="LLD562" s="24"/>
      <c r="LLE562" s="31"/>
      <c r="LLF562" s="24"/>
      <c r="LLG562" s="24"/>
      <c r="LLH562" s="24"/>
      <c r="LLI562" s="24"/>
      <c r="LLJ562" s="24"/>
      <c r="LLK562" s="24"/>
      <c r="LLL562" s="24"/>
      <c r="LLM562" s="24"/>
      <c r="LLN562" s="24"/>
      <c r="LLO562" s="24"/>
      <c r="LLP562" s="24"/>
      <c r="LLQ562" s="24"/>
      <c r="LLR562" s="24"/>
      <c r="LLS562" s="24"/>
      <c r="LLT562" s="24"/>
      <c r="LLX562" s="3"/>
      <c r="LLY562" s="31"/>
      <c r="LLZ562" s="5"/>
      <c r="LMA562" s="9"/>
      <c r="LMD562" s="2"/>
      <c r="LMG562" s="24"/>
      <c r="LMH562" s="24"/>
      <c r="LMI562" s="31"/>
      <c r="LMJ562" s="24"/>
      <c r="LMK562" s="24"/>
      <c r="LML562" s="24"/>
      <c r="LMM562" s="24"/>
      <c r="LMN562" s="24"/>
      <c r="LMO562" s="24"/>
      <c r="LMP562" s="24"/>
      <c r="LMQ562" s="24"/>
      <c r="LMR562" s="24"/>
      <c r="LMS562" s="24"/>
      <c r="LMT562" s="24"/>
      <c r="LMU562" s="24"/>
      <c r="LMV562" s="24"/>
      <c r="LMW562" s="24"/>
      <c r="LMX562" s="24"/>
      <c r="LNB562" s="3"/>
      <c r="LNC562" s="31"/>
      <c r="LND562" s="5"/>
      <c r="LNE562" s="9"/>
      <c r="LNH562" s="2"/>
      <c r="LNK562" s="24"/>
      <c r="LNL562" s="24"/>
      <c r="LNM562" s="31"/>
      <c r="LNN562" s="24"/>
      <c r="LNO562" s="24"/>
      <c r="LNP562" s="24"/>
      <c r="LNQ562" s="24"/>
      <c r="LNR562" s="24"/>
      <c r="LNS562" s="24"/>
      <c r="LNT562" s="24"/>
      <c r="LNU562" s="24"/>
      <c r="LNV562" s="24"/>
      <c r="LNW562" s="24"/>
      <c r="LNX562" s="24"/>
      <c r="LNY562" s="24"/>
      <c r="LNZ562" s="24"/>
      <c r="LOA562" s="24"/>
      <c r="LOB562" s="24"/>
      <c r="LOF562" s="3"/>
      <c r="LOG562" s="31"/>
      <c r="LOH562" s="5"/>
      <c r="LOI562" s="9"/>
      <c r="LOL562" s="2"/>
      <c r="LOO562" s="24"/>
      <c r="LOP562" s="24"/>
      <c r="LOQ562" s="31"/>
      <c r="LOR562" s="24"/>
      <c r="LOS562" s="24"/>
      <c r="LOT562" s="24"/>
      <c r="LOU562" s="24"/>
      <c r="LOV562" s="24"/>
      <c r="LOW562" s="24"/>
      <c r="LOX562" s="24"/>
      <c r="LOY562" s="24"/>
      <c r="LOZ562" s="24"/>
      <c r="LPA562" s="24"/>
      <c r="LPB562" s="24"/>
      <c r="LPC562" s="24"/>
      <c r="LPD562" s="24"/>
      <c r="LPE562" s="24"/>
      <c r="LPF562" s="24"/>
      <c r="LPJ562" s="3"/>
      <c r="LPK562" s="31"/>
      <c r="LPL562" s="5"/>
      <c r="LPM562" s="9"/>
      <c r="LPP562" s="2"/>
      <c r="LPS562" s="24"/>
      <c r="LPT562" s="24"/>
      <c r="LPU562" s="31"/>
      <c r="LPV562" s="24"/>
      <c r="LPW562" s="24"/>
      <c r="LPX562" s="24"/>
      <c r="LPY562" s="24"/>
      <c r="LPZ562" s="24"/>
      <c r="LQA562" s="24"/>
      <c r="LQB562" s="24"/>
      <c r="LQC562" s="24"/>
      <c r="LQD562" s="24"/>
      <c r="LQE562" s="24"/>
      <c r="LQF562" s="24"/>
      <c r="LQG562" s="24"/>
      <c r="LQH562" s="24"/>
      <c r="LQI562" s="24"/>
      <c r="LQJ562" s="24"/>
      <c r="LQN562" s="3"/>
      <c r="LQO562" s="31"/>
      <c r="LQP562" s="5"/>
      <c r="LQQ562" s="9"/>
      <c r="LQT562" s="2"/>
      <c r="LQW562" s="24"/>
      <c r="LQX562" s="24"/>
      <c r="LQY562" s="31"/>
      <c r="LQZ562" s="24"/>
      <c r="LRA562" s="24"/>
      <c r="LRB562" s="24"/>
      <c r="LRC562" s="24"/>
      <c r="LRD562" s="24"/>
      <c r="LRE562" s="24"/>
      <c r="LRF562" s="24"/>
      <c r="LRG562" s="24"/>
      <c r="LRH562" s="24"/>
      <c r="LRI562" s="24"/>
      <c r="LRJ562" s="24"/>
      <c r="LRK562" s="24"/>
      <c r="LRL562" s="24"/>
      <c r="LRM562" s="24"/>
      <c r="LRN562" s="24"/>
      <c r="LRR562" s="3"/>
      <c r="LRS562" s="31"/>
      <c r="LRT562" s="5"/>
      <c r="LRU562" s="9"/>
      <c r="LRX562" s="2"/>
      <c r="LSA562" s="24"/>
      <c r="LSB562" s="24"/>
      <c r="LSC562" s="31"/>
      <c r="LSD562" s="24"/>
      <c r="LSE562" s="24"/>
      <c r="LSF562" s="24"/>
      <c r="LSG562" s="24"/>
      <c r="LSH562" s="24"/>
      <c r="LSI562" s="24"/>
      <c r="LSJ562" s="24"/>
      <c r="LSK562" s="24"/>
      <c r="LSL562" s="24"/>
      <c r="LSM562" s="24"/>
      <c r="LSN562" s="24"/>
      <c r="LSO562" s="24"/>
      <c r="LSP562" s="24"/>
      <c r="LSQ562" s="24"/>
      <c r="LSR562" s="24"/>
      <c r="LSV562" s="3"/>
      <c r="LSW562" s="31"/>
      <c r="LSX562" s="5"/>
      <c r="LSY562" s="9"/>
      <c r="LTB562" s="2"/>
      <c r="LTE562" s="24"/>
      <c r="LTF562" s="24"/>
      <c r="LTG562" s="31"/>
      <c r="LTH562" s="24"/>
      <c r="LTI562" s="24"/>
      <c r="LTJ562" s="24"/>
      <c r="LTK562" s="24"/>
      <c r="LTL562" s="24"/>
      <c r="LTM562" s="24"/>
      <c r="LTN562" s="24"/>
      <c r="LTO562" s="24"/>
      <c r="LTP562" s="24"/>
      <c r="LTQ562" s="24"/>
      <c r="LTR562" s="24"/>
      <c r="LTS562" s="24"/>
      <c r="LTT562" s="24"/>
      <c r="LTU562" s="24"/>
      <c r="LTV562" s="24"/>
      <c r="LTZ562" s="3"/>
      <c r="LUA562" s="31"/>
      <c r="LUB562" s="5"/>
      <c r="LUC562" s="9"/>
      <c r="LUF562" s="2"/>
      <c r="LUI562" s="24"/>
      <c r="LUJ562" s="24"/>
      <c r="LUK562" s="31"/>
      <c r="LUL562" s="24"/>
      <c r="LUM562" s="24"/>
      <c r="LUN562" s="24"/>
      <c r="LUO562" s="24"/>
      <c r="LUP562" s="24"/>
      <c r="LUQ562" s="24"/>
      <c r="LUR562" s="24"/>
      <c r="LUS562" s="24"/>
      <c r="LUT562" s="24"/>
      <c r="LUU562" s="24"/>
      <c r="LUV562" s="24"/>
      <c r="LUW562" s="24"/>
      <c r="LUX562" s="24"/>
      <c r="LUY562" s="24"/>
      <c r="LUZ562" s="24"/>
      <c r="LVD562" s="3"/>
      <c r="LVE562" s="31"/>
      <c r="LVF562" s="5"/>
      <c r="LVG562" s="9"/>
      <c r="LVJ562" s="2"/>
      <c r="LVM562" s="24"/>
      <c r="LVN562" s="24"/>
      <c r="LVO562" s="31"/>
      <c r="LVP562" s="24"/>
      <c r="LVQ562" s="24"/>
      <c r="LVR562" s="24"/>
      <c r="LVS562" s="24"/>
      <c r="LVT562" s="24"/>
      <c r="LVU562" s="24"/>
      <c r="LVV562" s="24"/>
      <c r="LVW562" s="24"/>
      <c r="LVX562" s="24"/>
      <c r="LVY562" s="24"/>
      <c r="LVZ562" s="24"/>
      <c r="LWA562" s="24"/>
      <c r="LWB562" s="24"/>
      <c r="LWC562" s="24"/>
      <c r="LWD562" s="24"/>
      <c r="LWH562" s="3"/>
      <c r="LWI562" s="31"/>
      <c r="LWJ562" s="5"/>
      <c r="LWK562" s="9"/>
      <c r="LWN562" s="2"/>
      <c r="LWQ562" s="24"/>
      <c r="LWR562" s="24"/>
      <c r="LWS562" s="31"/>
      <c r="LWT562" s="24"/>
      <c r="LWU562" s="24"/>
      <c r="LWV562" s="24"/>
      <c r="LWW562" s="24"/>
      <c r="LWX562" s="24"/>
      <c r="LWY562" s="24"/>
      <c r="LWZ562" s="24"/>
      <c r="LXA562" s="24"/>
      <c r="LXB562" s="24"/>
      <c r="LXC562" s="24"/>
      <c r="LXD562" s="24"/>
      <c r="LXE562" s="24"/>
      <c r="LXF562" s="24"/>
      <c r="LXG562" s="24"/>
      <c r="LXH562" s="24"/>
      <c r="LXL562" s="3"/>
      <c r="LXM562" s="31"/>
      <c r="LXN562" s="5"/>
      <c r="LXO562" s="9"/>
      <c r="LXR562" s="2"/>
      <c r="LXU562" s="24"/>
      <c r="LXV562" s="24"/>
      <c r="LXW562" s="31"/>
      <c r="LXX562" s="24"/>
      <c r="LXY562" s="24"/>
      <c r="LXZ562" s="24"/>
      <c r="LYA562" s="24"/>
      <c r="LYB562" s="24"/>
      <c r="LYC562" s="24"/>
      <c r="LYD562" s="24"/>
      <c r="LYE562" s="24"/>
      <c r="LYF562" s="24"/>
      <c r="LYG562" s="24"/>
      <c r="LYH562" s="24"/>
      <c r="LYI562" s="24"/>
      <c r="LYJ562" s="24"/>
      <c r="LYK562" s="24"/>
      <c r="LYL562" s="24"/>
      <c r="LYP562" s="3"/>
      <c r="LYQ562" s="31"/>
      <c r="LYR562" s="5"/>
      <c r="LYS562" s="9"/>
      <c r="LYV562" s="2"/>
      <c r="LYY562" s="24"/>
      <c r="LYZ562" s="24"/>
      <c r="LZA562" s="31"/>
      <c r="LZB562" s="24"/>
      <c r="LZC562" s="24"/>
      <c r="LZD562" s="24"/>
      <c r="LZE562" s="24"/>
      <c r="LZF562" s="24"/>
      <c r="LZG562" s="24"/>
      <c r="LZH562" s="24"/>
      <c r="LZI562" s="24"/>
      <c r="LZJ562" s="24"/>
      <c r="LZK562" s="24"/>
      <c r="LZL562" s="24"/>
      <c r="LZM562" s="24"/>
      <c r="LZN562" s="24"/>
      <c r="LZO562" s="24"/>
      <c r="LZP562" s="24"/>
      <c r="LZT562" s="3"/>
      <c r="LZU562" s="31"/>
      <c r="LZV562" s="5"/>
      <c r="LZW562" s="9"/>
      <c r="LZZ562" s="2"/>
      <c r="MAC562" s="24"/>
      <c r="MAD562" s="24"/>
      <c r="MAE562" s="31"/>
      <c r="MAF562" s="24"/>
      <c r="MAG562" s="24"/>
      <c r="MAH562" s="24"/>
      <c r="MAI562" s="24"/>
      <c r="MAJ562" s="24"/>
      <c r="MAK562" s="24"/>
      <c r="MAL562" s="24"/>
      <c r="MAM562" s="24"/>
      <c r="MAN562" s="24"/>
      <c r="MAO562" s="24"/>
      <c r="MAP562" s="24"/>
      <c r="MAQ562" s="24"/>
      <c r="MAR562" s="24"/>
      <c r="MAS562" s="24"/>
      <c r="MAT562" s="24"/>
      <c r="MAX562" s="3"/>
      <c r="MAY562" s="31"/>
      <c r="MAZ562" s="5"/>
      <c r="MBA562" s="9"/>
      <c r="MBD562" s="2"/>
      <c r="MBG562" s="24"/>
      <c r="MBH562" s="24"/>
      <c r="MBI562" s="31"/>
      <c r="MBJ562" s="24"/>
      <c r="MBK562" s="24"/>
      <c r="MBL562" s="24"/>
      <c r="MBM562" s="24"/>
      <c r="MBN562" s="24"/>
      <c r="MBO562" s="24"/>
      <c r="MBP562" s="24"/>
      <c r="MBQ562" s="24"/>
      <c r="MBR562" s="24"/>
      <c r="MBS562" s="24"/>
      <c r="MBT562" s="24"/>
      <c r="MBU562" s="24"/>
      <c r="MBV562" s="24"/>
      <c r="MBW562" s="24"/>
      <c r="MBX562" s="24"/>
      <c r="MCB562" s="3"/>
      <c r="MCC562" s="31"/>
      <c r="MCD562" s="5"/>
      <c r="MCE562" s="9"/>
      <c r="MCH562" s="2"/>
      <c r="MCK562" s="24"/>
      <c r="MCL562" s="24"/>
      <c r="MCM562" s="31"/>
      <c r="MCN562" s="24"/>
      <c r="MCO562" s="24"/>
      <c r="MCP562" s="24"/>
      <c r="MCQ562" s="24"/>
      <c r="MCR562" s="24"/>
      <c r="MCS562" s="24"/>
      <c r="MCT562" s="24"/>
      <c r="MCU562" s="24"/>
      <c r="MCV562" s="24"/>
      <c r="MCW562" s="24"/>
      <c r="MCX562" s="24"/>
      <c r="MCY562" s="24"/>
      <c r="MCZ562" s="24"/>
      <c r="MDA562" s="24"/>
      <c r="MDB562" s="24"/>
      <c r="MDF562" s="3"/>
      <c r="MDG562" s="31"/>
      <c r="MDH562" s="5"/>
      <c r="MDI562" s="9"/>
      <c r="MDL562" s="2"/>
      <c r="MDO562" s="24"/>
      <c r="MDP562" s="24"/>
      <c r="MDQ562" s="31"/>
      <c r="MDR562" s="24"/>
      <c r="MDS562" s="24"/>
      <c r="MDT562" s="24"/>
      <c r="MDU562" s="24"/>
      <c r="MDV562" s="24"/>
      <c r="MDW562" s="24"/>
      <c r="MDX562" s="24"/>
      <c r="MDY562" s="24"/>
      <c r="MDZ562" s="24"/>
      <c r="MEA562" s="24"/>
      <c r="MEB562" s="24"/>
      <c r="MEC562" s="24"/>
      <c r="MED562" s="24"/>
      <c r="MEE562" s="24"/>
      <c r="MEF562" s="24"/>
      <c r="MEJ562" s="3"/>
      <c r="MEK562" s="31"/>
      <c r="MEL562" s="5"/>
      <c r="MEM562" s="9"/>
      <c r="MEP562" s="2"/>
      <c r="MES562" s="24"/>
      <c r="MET562" s="24"/>
      <c r="MEU562" s="31"/>
      <c r="MEV562" s="24"/>
      <c r="MEW562" s="24"/>
      <c r="MEX562" s="24"/>
      <c r="MEY562" s="24"/>
      <c r="MEZ562" s="24"/>
      <c r="MFA562" s="24"/>
      <c r="MFB562" s="24"/>
      <c r="MFC562" s="24"/>
      <c r="MFD562" s="24"/>
      <c r="MFE562" s="24"/>
      <c r="MFF562" s="24"/>
      <c r="MFG562" s="24"/>
      <c r="MFH562" s="24"/>
      <c r="MFI562" s="24"/>
      <c r="MFJ562" s="24"/>
      <c r="MFN562" s="3"/>
      <c r="MFO562" s="31"/>
      <c r="MFP562" s="5"/>
      <c r="MFQ562" s="9"/>
      <c r="MFT562" s="2"/>
      <c r="MFW562" s="24"/>
      <c r="MFX562" s="24"/>
      <c r="MFY562" s="31"/>
      <c r="MFZ562" s="24"/>
      <c r="MGA562" s="24"/>
      <c r="MGB562" s="24"/>
      <c r="MGC562" s="24"/>
      <c r="MGD562" s="24"/>
      <c r="MGE562" s="24"/>
      <c r="MGF562" s="24"/>
      <c r="MGG562" s="24"/>
      <c r="MGH562" s="24"/>
      <c r="MGI562" s="24"/>
      <c r="MGJ562" s="24"/>
      <c r="MGK562" s="24"/>
      <c r="MGL562" s="24"/>
      <c r="MGM562" s="24"/>
      <c r="MGN562" s="24"/>
      <c r="MGR562" s="3"/>
      <c r="MGS562" s="31"/>
      <c r="MGT562" s="5"/>
      <c r="MGU562" s="9"/>
      <c r="MGX562" s="2"/>
      <c r="MHA562" s="24"/>
      <c r="MHB562" s="24"/>
      <c r="MHC562" s="31"/>
      <c r="MHD562" s="24"/>
      <c r="MHE562" s="24"/>
      <c r="MHF562" s="24"/>
      <c r="MHG562" s="24"/>
      <c r="MHH562" s="24"/>
      <c r="MHI562" s="24"/>
      <c r="MHJ562" s="24"/>
      <c r="MHK562" s="24"/>
      <c r="MHL562" s="24"/>
      <c r="MHM562" s="24"/>
      <c r="MHN562" s="24"/>
      <c r="MHO562" s="24"/>
      <c r="MHP562" s="24"/>
      <c r="MHQ562" s="24"/>
      <c r="MHR562" s="24"/>
      <c r="MHV562" s="3"/>
      <c r="MHW562" s="31"/>
      <c r="MHX562" s="5"/>
      <c r="MHY562" s="9"/>
      <c r="MIB562" s="2"/>
      <c r="MIE562" s="24"/>
      <c r="MIF562" s="24"/>
      <c r="MIG562" s="31"/>
      <c r="MIH562" s="24"/>
      <c r="MII562" s="24"/>
      <c r="MIJ562" s="24"/>
      <c r="MIK562" s="24"/>
      <c r="MIL562" s="24"/>
      <c r="MIM562" s="24"/>
      <c r="MIN562" s="24"/>
      <c r="MIO562" s="24"/>
      <c r="MIP562" s="24"/>
      <c r="MIQ562" s="24"/>
      <c r="MIR562" s="24"/>
      <c r="MIS562" s="24"/>
      <c r="MIT562" s="24"/>
      <c r="MIU562" s="24"/>
      <c r="MIV562" s="24"/>
      <c r="MIZ562" s="3"/>
      <c r="MJA562" s="31"/>
      <c r="MJB562" s="5"/>
      <c r="MJC562" s="9"/>
      <c r="MJF562" s="2"/>
      <c r="MJI562" s="24"/>
      <c r="MJJ562" s="24"/>
      <c r="MJK562" s="31"/>
      <c r="MJL562" s="24"/>
      <c r="MJM562" s="24"/>
      <c r="MJN562" s="24"/>
      <c r="MJO562" s="24"/>
      <c r="MJP562" s="24"/>
      <c r="MJQ562" s="24"/>
      <c r="MJR562" s="24"/>
      <c r="MJS562" s="24"/>
      <c r="MJT562" s="24"/>
      <c r="MJU562" s="24"/>
      <c r="MJV562" s="24"/>
      <c r="MJW562" s="24"/>
      <c r="MJX562" s="24"/>
      <c r="MJY562" s="24"/>
      <c r="MJZ562" s="24"/>
      <c r="MKD562" s="3"/>
      <c r="MKE562" s="31"/>
      <c r="MKF562" s="5"/>
      <c r="MKG562" s="9"/>
      <c r="MKJ562" s="2"/>
      <c r="MKM562" s="24"/>
      <c r="MKN562" s="24"/>
      <c r="MKO562" s="31"/>
      <c r="MKP562" s="24"/>
      <c r="MKQ562" s="24"/>
      <c r="MKR562" s="24"/>
      <c r="MKS562" s="24"/>
      <c r="MKT562" s="24"/>
      <c r="MKU562" s="24"/>
      <c r="MKV562" s="24"/>
      <c r="MKW562" s="24"/>
      <c r="MKX562" s="24"/>
      <c r="MKY562" s="24"/>
      <c r="MKZ562" s="24"/>
      <c r="MLA562" s="24"/>
      <c r="MLB562" s="24"/>
      <c r="MLC562" s="24"/>
      <c r="MLD562" s="24"/>
      <c r="MLH562" s="3"/>
      <c r="MLI562" s="31"/>
      <c r="MLJ562" s="5"/>
      <c r="MLK562" s="9"/>
      <c r="MLN562" s="2"/>
      <c r="MLQ562" s="24"/>
      <c r="MLR562" s="24"/>
      <c r="MLS562" s="31"/>
      <c r="MLT562" s="24"/>
      <c r="MLU562" s="24"/>
      <c r="MLV562" s="24"/>
      <c r="MLW562" s="24"/>
      <c r="MLX562" s="24"/>
      <c r="MLY562" s="24"/>
      <c r="MLZ562" s="24"/>
      <c r="MMA562" s="24"/>
      <c r="MMB562" s="24"/>
      <c r="MMC562" s="24"/>
      <c r="MMD562" s="24"/>
      <c r="MME562" s="24"/>
      <c r="MMF562" s="24"/>
      <c r="MMG562" s="24"/>
      <c r="MMH562" s="24"/>
      <c r="MML562" s="3"/>
      <c r="MMM562" s="31"/>
      <c r="MMN562" s="5"/>
      <c r="MMO562" s="9"/>
      <c r="MMR562" s="2"/>
      <c r="MMU562" s="24"/>
      <c r="MMV562" s="24"/>
      <c r="MMW562" s="31"/>
      <c r="MMX562" s="24"/>
      <c r="MMY562" s="24"/>
      <c r="MMZ562" s="24"/>
      <c r="MNA562" s="24"/>
      <c r="MNB562" s="24"/>
      <c r="MNC562" s="24"/>
      <c r="MND562" s="24"/>
      <c r="MNE562" s="24"/>
      <c r="MNF562" s="24"/>
      <c r="MNG562" s="24"/>
      <c r="MNH562" s="24"/>
      <c r="MNI562" s="24"/>
      <c r="MNJ562" s="24"/>
      <c r="MNK562" s="24"/>
      <c r="MNL562" s="24"/>
      <c r="MNP562" s="3"/>
      <c r="MNQ562" s="31"/>
      <c r="MNR562" s="5"/>
      <c r="MNS562" s="9"/>
      <c r="MNV562" s="2"/>
      <c r="MNY562" s="24"/>
      <c r="MNZ562" s="24"/>
      <c r="MOA562" s="31"/>
      <c r="MOB562" s="24"/>
      <c r="MOC562" s="24"/>
      <c r="MOD562" s="24"/>
      <c r="MOE562" s="24"/>
      <c r="MOF562" s="24"/>
      <c r="MOG562" s="24"/>
      <c r="MOH562" s="24"/>
      <c r="MOI562" s="24"/>
      <c r="MOJ562" s="24"/>
      <c r="MOK562" s="24"/>
      <c r="MOL562" s="24"/>
      <c r="MOM562" s="24"/>
      <c r="MON562" s="24"/>
      <c r="MOO562" s="24"/>
      <c r="MOP562" s="24"/>
      <c r="MOT562" s="3"/>
      <c r="MOU562" s="31"/>
      <c r="MOV562" s="5"/>
      <c r="MOW562" s="9"/>
      <c r="MOZ562" s="2"/>
      <c r="MPC562" s="24"/>
      <c r="MPD562" s="24"/>
      <c r="MPE562" s="31"/>
      <c r="MPF562" s="24"/>
      <c r="MPG562" s="24"/>
      <c r="MPH562" s="24"/>
      <c r="MPI562" s="24"/>
      <c r="MPJ562" s="24"/>
      <c r="MPK562" s="24"/>
      <c r="MPL562" s="24"/>
      <c r="MPM562" s="24"/>
      <c r="MPN562" s="24"/>
      <c r="MPO562" s="24"/>
      <c r="MPP562" s="24"/>
      <c r="MPQ562" s="24"/>
      <c r="MPR562" s="24"/>
      <c r="MPS562" s="24"/>
      <c r="MPT562" s="24"/>
      <c r="MPX562" s="3"/>
      <c r="MPY562" s="31"/>
      <c r="MPZ562" s="5"/>
      <c r="MQA562" s="9"/>
      <c r="MQD562" s="2"/>
      <c r="MQG562" s="24"/>
      <c r="MQH562" s="24"/>
      <c r="MQI562" s="31"/>
      <c r="MQJ562" s="24"/>
      <c r="MQK562" s="24"/>
      <c r="MQL562" s="24"/>
      <c r="MQM562" s="24"/>
      <c r="MQN562" s="24"/>
      <c r="MQO562" s="24"/>
      <c r="MQP562" s="24"/>
      <c r="MQQ562" s="24"/>
      <c r="MQR562" s="24"/>
      <c r="MQS562" s="24"/>
      <c r="MQT562" s="24"/>
      <c r="MQU562" s="24"/>
      <c r="MQV562" s="24"/>
      <c r="MQW562" s="24"/>
      <c r="MQX562" s="24"/>
      <c r="MRB562" s="3"/>
      <c r="MRC562" s="31"/>
      <c r="MRD562" s="5"/>
      <c r="MRE562" s="9"/>
      <c r="MRH562" s="2"/>
      <c r="MRK562" s="24"/>
      <c r="MRL562" s="24"/>
      <c r="MRM562" s="31"/>
      <c r="MRN562" s="24"/>
      <c r="MRO562" s="24"/>
      <c r="MRP562" s="24"/>
      <c r="MRQ562" s="24"/>
      <c r="MRR562" s="24"/>
      <c r="MRS562" s="24"/>
      <c r="MRT562" s="24"/>
      <c r="MRU562" s="24"/>
      <c r="MRV562" s="24"/>
      <c r="MRW562" s="24"/>
      <c r="MRX562" s="24"/>
      <c r="MRY562" s="24"/>
      <c r="MRZ562" s="24"/>
      <c r="MSA562" s="24"/>
      <c r="MSB562" s="24"/>
      <c r="MSF562" s="3"/>
      <c r="MSG562" s="31"/>
      <c r="MSH562" s="5"/>
      <c r="MSI562" s="9"/>
      <c r="MSL562" s="2"/>
      <c r="MSO562" s="24"/>
      <c r="MSP562" s="24"/>
      <c r="MSQ562" s="31"/>
      <c r="MSR562" s="24"/>
      <c r="MSS562" s="24"/>
      <c r="MST562" s="24"/>
      <c r="MSU562" s="24"/>
      <c r="MSV562" s="24"/>
      <c r="MSW562" s="24"/>
      <c r="MSX562" s="24"/>
      <c r="MSY562" s="24"/>
      <c r="MSZ562" s="24"/>
      <c r="MTA562" s="24"/>
      <c r="MTB562" s="24"/>
      <c r="MTC562" s="24"/>
      <c r="MTD562" s="24"/>
      <c r="MTE562" s="24"/>
      <c r="MTF562" s="24"/>
      <c r="MTJ562" s="3"/>
      <c r="MTK562" s="31"/>
      <c r="MTL562" s="5"/>
      <c r="MTM562" s="9"/>
      <c r="MTP562" s="2"/>
      <c r="MTS562" s="24"/>
      <c r="MTT562" s="24"/>
      <c r="MTU562" s="31"/>
      <c r="MTV562" s="24"/>
      <c r="MTW562" s="24"/>
      <c r="MTX562" s="24"/>
      <c r="MTY562" s="24"/>
      <c r="MTZ562" s="24"/>
      <c r="MUA562" s="24"/>
      <c r="MUB562" s="24"/>
      <c r="MUC562" s="24"/>
      <c r="MUD562" s="24"/>
      <c r="MUE562" s="24"/>
      <c r="MUF562" s="24"/>
      <c r="MUG562" s="24"/>
      <c r="MUH562" s="24"/>
      <c r="MUI562" s="24"/>
      <c r="MUJ562" s="24"/>
      <c r="MUN562" s="3"/>
      <c r="MUO562" s="31"/>
      <c r="MUP562" s="5"/>
      <c r="MUQ562" s="9"/>
      <c r="MUT562" s="2"/>
      <c r="MUW562" s="24"/>
      <c r="MUX562" s="24"/>
      <c r="MUY562" s="31"/>
      <c r="MUZ562" s="24"/>
      <c r="MVA562" s="24"/>
      <c r="MVB562" s="24"/>
      <c r="MVC562" s="24"/>
      <c r="MVD562" s="24"/>
      <c r="MVE562" s="24"/>
      <c r="MVF562" s="24"/>
      <c r="MVG562" s="24"/>
      <c r="MVH562" s="24"/>
      <c r="MVI562" s="24"/>
      <c r="MVJ562" s="24"/>
      <c r="MVK562" s="24"/>
      <c r="MVL562" s="24"/>
      <c r="MVM562" s="24"/>
      <c r="MVN562" s="24"/>
      <c r="MVR562" s="3"/>
      <c r="MVS562" s="31"/>
      <c r="MVT562" s="5"/>
      <c r="MVU562" s="9"/>
      <c r="MVX562" s="2"/>
      <c r="MWA562" s="24"/>
      <c r="MWB562" s="24"/>
      <c r="MWC562" s="31"/>
      <c r="MWD562" s="24"/>
      <c r="MWE562" s="24"/>
      <c r="MWF562" s="24"/>
      <c r="MWG562" s="24"/>
      <c r="MWH562" s="24"/>
      <c r="MWI562" s="24"/>
      <c r="MWJ562" s="24"/>
      <c r="MWK562" s="24"/>
      <c r="MWL562" s="24"/>
      <c r="MWM562" s="24"/>
      <c r="MWN562" s="24"/>
      <c r="MWO562" s="24"/>
      <c r="MWP562" s="24"/>
      <c r="MWQ562" s="24"/>
      <c r="MWR562" s="24"/>
      <c r="MWV562" s="3"/>
      <c r="MWW562" s="31"/>
      <c r="MWX562" s="5"/>
      <c r="MWY562" s="9"/>
      <c r="MXB562" s="2"/>
      <c r="MXE562" s="24"/>
      <c r="MXF562" s="24"/>
      <c r="MXG562" s="31"/>
      <c r="MXH562" s="24"/>
      <c r="MXI562" s="24"/>
      <c r="MXJ562" s="24"/>
      <c r="MXK562" s="24"/>
      <c r="MXL562" s="24"/>
      <c r="MXM562" s="24"/>
      <c r="MXN562" s="24"/>
      <c r="MXO562" s="24"/>
      <c r="MXP562" s="24"/>
      <c r="MXQ562" s="24"/>
      <c r="MXR562" s="24"/>
      <c r="MXS562" s="24"/>
      <c r="MXT562" s="24"/>
      <c r="MXU562" s="24"/>
      <c r="MXV562" s="24"/>
      <c r="MXZ562" s="3"/>
      <c r="MYA562" s="31"/>
      <c r="MYB562" s="5"/>
      <c r="MYC562" s="9"/>
      <c r="MYF562" s="2"/>
      <c r="MYI562" s="24"/>
      <c r="MYJ562" s="24"/>
      <c r="MYK562" s="31"/>
      <c r="MYL562" s="24"/>
      <c r="MYM562" s="24"/>
      <c r="MYN562" s="24"/>
      <c r="MYO562" s="24"/>
      <c r="MYP562" s="24"/>
      <c r="MYQ562" s="24"/>
      <c r="MYR562" s="24"/>
      <c r="MYS562" s="24"/>
      <c r="MYT562" s="24"/>
      <c r="MYU562" s="24"/>
      <c r="MYV562" s="24"/>
      <c r="MYW562" s="24"/>
      <c r="MYX562" s="24"/>
      <c r="MYY562" s="24"/>
      <c r="MYZ562" s="24"/>
      <c r="MZD562" s="3"/>
      <c r="MZE562" s="31"/>
      <c r="MZF562" s="5"/>
      <c r="MZG562" s="9"/>
      <c r="MZJ562" s="2"/>
      <c r="MZM562" s="24"/>
      <c r="MZN562" s="24"/>
      <c r="MZO562" s="31"/>
      <c r="MZP562" s="24"/>
      <c r="MZQ562" s="24"/>
      <c r="MZR562" s="24"/>
      <c r="MZS562" s="24"/>
      <c r="MZT562" s="24"/>
      <c r="MZU562" s="24"/>
      <c r="MZV562" s="24"/>
      <c r="MZW562" s="24"/>
      <c r="MZX562" s="24"/>
      <c r="MZY562" s="24"/>
      <c r="MZZ562" s="24"/>
      <c r="NAA562" s="24"/>
      <c r="NAB562" s="24"/>
      <c r="NAC562" s="24"/>
      <c r="NAD562" s="24"/>
      <c r="NAH562" s="3"/>
      <c r="NAI562" s="31"/>
      <c r="NAJ562" s="5"/>
      <c r="NAK562" s="9"/>
      <c r="NAN562" s="2"/>
      <c r="NAQ562" s="24"/>
      <c r="NAR562" s="24"/>
      <c r="NAS562" s="31"/>
      <c r="NAT562" s="24"/>
      <c r="NAU562" s="24"/>
      <c r="NAV562" s="24"/>
      <c r="NAW562" s="24"/>
      <c r="NAX562" s="24"/>
      <c r="NAY562" s="24"/>
      <c r="NAZ562" s="24"/>
      <c r="NBA562" s="24"/>
      <c r="NBB562" s="24"/>
      <c r="NBC562" s="24"/>
      <c r="NBD562" s="24"/>
      <c r="NBE562" s="24"/>
      <c r="NBF562" s="24"/>
      <c r="NBG562" s="24"/>
      <c r="NBH562" s="24"/>
      <c r="NBL562" s="3"/>
      <c r="NBM562" s="31"/>
      <c r="NBN562" s="5"/>
      <c r="NBO562" s="9"/>
      <c r="NBR562" s="2"/>
      <c r="NBU562" s="24"/>
      <c r="NBV562" s="24"/>
      <c r="NBW562" s="31"/>
      <c r="NBX562" s="24"/>
      <c r="NBY562" s="24"/>
      <c r="NBZ562" s="24"/>
      <c r="NCA562" s="24"/>
      <c r="NCB562" s="24"/>
      <c r="NCC562" s="24"/>
      <c r="NCD562" s="24"/>
      <c r="NCE562" s="24"/>
      <c r="NCF562" s="24"/>
      <c r="NCG562" s="24"/>
      <c r="NCH562" s="24"/>
      <c r="NCI562" s="24"/>
      <c r="NCJ562" s="24"/>
      <c r="NCK562" s="24"/>
      <c r="NCL562" s="24"/>
      <c r="NCP562" s="3"/>
      <c r="NCQ562" s="31"/>
      <c r="NCR562" s="5"/>
      <c r="NCS562" s="9"/>
      <c r="NCV562" s="2"/>
      <c r="NCY562" s="24"/>
      <c r="NCZ562" s="24"/>
      <c r="NDA562" s="31"/>
      <c r="NDB562" s="24"/>
      <c r="NDC562" s="24"/>
      <c r="NDD562" s="24"/>
      <c r="NDE562" s="24"/>
      <c r="NDF562" s="24"/>
      <c r="NDG562" s="24"/>
      <c r="NDH562" s="24"/>
      <c r="NDI562" s="24"/>
      <c r="NDJ562" s="24"/>
      <c r="NDK562" s="24"/>
      <c r="NDL562" s="24"/>
      <c r="NDM562" s="24"/>
      <c r="NDN562" s="24"/>
      <c r="NDO562" s="24"/>
      <c r="NDP562" s="24"/>
      <c r="NDT562" s="3"/>
      <c r="NDU562" s="31"/>
      <c r="NDV562" s="5"/>
      <c r="NDW562" s="9"/>
      <c r="NDZ562" s="2"/>
      <c r="NEC562" s="24"/>
      <c r="NED562" s="24"/>
      <c r="NEE562" s="31"/>
      <c r="NEF562" s="24"/>
      <c r="NEG562" s="24"/>
      <c r="NEH562" s="24"/>
      <c r="NEI562" s="24"/>
      <c r="NEJ562" s="24"/>
      <c r="NEK562" s="24"/>
      <c r="NEL562" s="24"/>
      <c r="NEM562" s="24"/>
      <c r="NEN562" s="24"/>
      <c r="NEO562" s="24"/>
      <c r="NEP562" s="24"/>
      <c r="NEQ562" s="24"/>
      <c r="NER562" s="24"/>
      <c r="NES562" s="24"/>
      <c r="NET562" s="24"/>
      <c r="NEX562" s="3"/>
      <c r="NEY562" s="31"/>
      <c r="NEZ562" s="5"/>
      <c r="NFA562" s="9"/>
      <c r="NFD562" s="2"/>
      <c r="NFG562" s="24"/>
      <c r="NFH562" s="24"/>
      <c r="NFI562" s="31"/>
      <c r="NFJ562" s="24"/>
      <c r="NFK562" s="24"/>
      <c r="NFL562" s="24"/>
      <c r="NFM562" s="24"/>
      <c r="NFN562" s="24"/>
      <c r="NFO562" s="24"/>
      <c r="NFP562" s="24"/>
      <c r="NFQ562" s="24"/>
      <c r="NFR562" s="24"/>
      <c r="NFS562" s="24"/>
      <c r="NFT562" s="24"/>
      <c r="NFU562" s="24"/>
      <c r="NFV562" s="24"/>
      <c r="NFW562" s="24"/>
      <c r="NFX562" s="24"/>
      <c r="NGB562" s="3"/>
      <c r="NGC562" s="31"/>
      <c r="NGD562" s="5"/>
      <c r="NGE562" s="9"/>
      <c r="NGH562" s="2"/>
      <c r="NGK562" s="24"/>
      <c r="NGL562" s="24"/>
      <c r="NGM562" s="31"/>
      <c r="NGN562" s="24"/>
      <c r="NGO562" s="24"/>
      <c r="NGP562" s="24"/>
      <c r="NGQ562" s="24"/>
      <c r="NGR562" s="24"/>
      <c r="NGS562" s="24"/>
      <c r="NGT562" s="24"/>
      <c r="NGU562" s="24"/>
      <c r="NGV562" s="24"/>
      <c r="NGW562" s="24"/>
      <c r="NGX562" s="24"/>
      <c r="NGY562" s="24"/>
      <c r="NGZ562" s="24"/>
      <c r="NHA562" s="24"/>
      <c r="NHB562" s="24"/>
      <c r="NHF562" s="3"/>
      <c r="NHG562" s="31"/>
      <c r="NHH562" s="5"/>
      <c r="NHI562" s="9"/>
      <c r="NHL562" s="2"/>
      <c r="NHO562" s="24"/>
      <c r="NHP562" s="24"/>
      <c r="NHQ562" s="31"/>
      <c r="NHR562" s="24"/>
      <c r="NHS562" s="24"/>
      <c r="NHT562" s="24"/>
      <c r="NHU562" s="24"/>
      <c r="NHV562" s="24"/>
      <c r="NHW562" s="24"/>
      <c r="NHX562" s="24"/>
      <c r="NHY562" s="24"/>
      <c r="NHZ562" s="24"/>
      <c r="NIA562" s="24"/>
      <c r="NIB562" s="24"/>
      <c r="NIC562" s="24"/>
      <c r="NID562" s="24"/>
      <c r="NIE562" s="24"/>
      <c r="NIF562" s="24"/>
      <c r="NIJ562" s="3"/>
      <c r="NIK562" s="31"/>
      <c r="NIL562" s="5"/>
      <c r="NIM562" s="9"/>
      <c r="NIP562" s="2"/>
      <c r="NIS562" s="24"/>
      <c r="NIT562" s="24"/>
      <c r="NIU562" s="31"/>
      <c r="NIV562" s="24"/>
      <c r="NIW562" s="24"/>
      <c r="NIX562" s="24"/>
      <c r="NIY562" s="24"/>
      <c r="NIZ562" s="24"/>
      <c r="NJA562" s="24"/>
      <c r="NJB562" s="24"/>
      <c r="NJC562" s="24"/>
      <c r="NJD562" s="24"/>
      <c r="NJE562" s="24"/>
      <c r="NJF562" s="24"/>
      <c r="NJG562" s="24"/>
      <c r="NJH562" s="24"/>
      <c r="NJI562" s="24"/>
      <c r="NJJ562" s="24"/>
      <c r="NJN562" s="3"/>
      <c r="NJO562" s="31"/>
      <c r="NJP562" s="5"/>
      <c r="NJQ562" s="9"/>
      <c r="NJT562" s="2"/>
      <c r="NJW562" s="24"/>
      <c r="NJX562" s="24"/>
      <c r="NJY562" s="31"/>
      <c r="NJZ562" s="24"/>
      <c r="NKA562" s="24"/>
      <c r="NKB562" s="24"/>
      <c r="NKC562" s="24"/>
      <c r="NKD562" s="24"/>
      <c r="NKE562" s="24"/>
      <c r="NKF562" s="24"/>
      <c r="NKG562" s="24"/>
      <c r="NKH562" s="24"/>
      <c r="NKI562" s="24"/>
      <c r="NKJ562" s="24"/>
      <c r="NKK562" s="24"/>
      <c r="NKL562" s="24"/>
      <c r="NKM562" s="24"/>
      <c r="NKN562" s="24"/>
      <c r="NKR562" s="3"/>
      <c r="NKS562" s="31"/>
      <c r="NKT562" s="5"/>
      <c r="NKU562" s="9"/>
      <c r="NKX562" s="2"/>
      <c r="NLA562" s="24"/>
      <c r="NLB562" s="24"/>
      <c r="NLC562" s="31"/>
      <c r="NLD562" s="24"/>
      <c r="NLE562" s="24"/>
      <c r="NLF562" s="24"/>
      <c r="NLG562" s="24"/>
      <c r="NLH562" s="24"/>
      <c r="NLI562" s="24"/>
      <c r="NLJ562" s="24"/>
      <c r="NLK562" s="24"/>
      <c r="NLL562" s="24"/>
      <c r="NLM562" s="24"/>
      <c r="NLN562" s="24"/>
      <c r="NLO562" s="24"/>
      <c r="NLP562" s="24"/>
      <c r="NLQ562" s="24"/>
      <c r="NLR562" s="24"/>
      <c r="NLV562" s="3"/>
      <c r="NLW562" s="31"/>
      <c r="NLX562" s="5"/>
      <c r="NLY562" s="9"/>
      <c r="NMB562" s="2"/>
      <c r="NME562" s="24"/>
      <c r="NMF562" s="24"/>
      <c r="NMG562" s="31"/>
      <c r="NMH562" s="24"/>
      <c r="NMI562" s="24"/>
      <c r="NMJ562" s="24"/>
      <c r="NMK562" s="24"/>
      <c r="NML562" s="24"/>
      <c r="NMM562" s="24"/>
      <c r="NMN562" s="24"/>
      <c r="NMO562" s="24"/>
      <c r="NMP562" s="24"/>
      <c r="NMQ562" s="24"/>
      <c r="NMR562" s="24"/>
      <c r="NMS562" s="24"/>
      <c r="NMT562" s="24"/>
      <c r="NMU562" s="24"/>
      <c r="NMV562" s="24"/>
      <c r="NMZ562" s="3"/>
      <c r="NNA562" s="31"/>
      <c r="NNB562" s="5"/>
      <c r="NNC562" s="9"/>
      <c r="NNF562" s="2"/>
      <c r="NNI562" s="24"/>
      <c r="NNJ562" s="24"/>
      <c r="NNK562" s="31"/>
      <c r="NNL562" s="24"/>
      <c r="NNM562" s="24"/>
      <c r="NNN562" s="24"/>
      <c r="NNO562" s="24"/>
      <c r="NNP562" s="24"/>
      <c r="NNQ562" s="24"/>
      <c r="NNR562" s="24"/>
      <c r="NNS562" s="24"/>
      <c r="NNT562" s="24"/>
      <c r="NNU562" s="24"/>
      <c r="NNV562" s="24"/>
      <c r="NNW562" s="24"/>
      <c r="NNX562" s="24"/>
      <c r="NNY562" s="24"/>
      <c r="NNZ562" s="24"/>
      <c r="NOD562" s="3"/>
      <c r="NOE562" s="31"/>
      <c r="NOF562" s="5"/>
      <c r="NOG562" s="9"/>
      <c r="NOJ562" s="2"/>
      <c r="NOM562" s="24"/>
      <c r="NON562" s="24"/>
      <c r="NOO562" s="31"/>
      <c r="NOP562" s="24"/>
      <c r="NOQ562" s="24"/>
      <c r="NOR562" s="24"/>
      <c r="NOS562" s="24"/>
      <c r="NOT562" s="24"/>
      <c r="NOU562" s="24"/>
      <c r="NOV562" s="24"/>
      <c r="NOW562" s="24"/>
      <c r="NOX562" s="24"/>
      <c r="NOY562" s="24"/>
      <c r="NOZ562" s="24"/>
      <c r="NPA562" s="24"/>
      <c r="NPB562" s="24"/>
      <c r="NPC562" s="24"/>
      <c r="NPD562" s="24"/>
      <c r="NPH562" s="3"/>
      <c r="NPI562" s="31"/>
      <c r="NPJ562" s="5"/>
      <c r="NPK562" s="9"/>
      <c r="NPN562" s="2"/>
      <c r="NPQ562" s="24"/>
      <c r="NPR562" s="24"/>
      <c r="NPS562" s="31"/>
      <c r="NPT562" s="24"/>
      <c r="NPU562" s="24"/>
      <c r="NPV562" s="24"/>
      <c r="NPW562" s="24"/>
      <c r="NPX562" s="24"/>
      <c r="NPY562" s="24"/>
      <c r="NPZ562" s="24"/>
      <c r="NQA562" s="24"/>
      <c r="NQB562" s="24"/>
      <c r="NQC562" s="24"/>
      <c r="NQD562" s="24"/>
      <c r="NQE562" s="24"/>
      <c r="NQF562" s="24"/>
      <c r="NQG562" s="24"/>
      <c r="NQH562" s="24"/>
      <c r="NQL562" s="3"/>
      <c r="NQM562" s="31"/>
      <c r="NQN562" s="5"/>
      <c r="NQO562" s="9"/>
      <c r="NQR562" s="2"/>
      <c r="NQU562" s="24"/>
      <c r="NQV562" s="24"/>
      <c r="NQW562" s="31"/>
      <c r="NQX562" s="24"/>
      <c r="NQY562" s="24"/>
      <c r="NQZ562" s="24"/>
      <c r="NRA562" s="24"/>
      <c r="NRB562" s="24"/>
      <c r="NRC562" s="24"/>
      <c r="NRD562" s="24"/>
      <c r="NRE562" s="24"/>
      <c r="NRF562" s="24"/>
      <c r="NRG562" s="24"/>
      <c r="NRH562" s="24"/>
      <c r="NRI562" s="24"/>
      <c r="NRJ562" s="24"/>
      <c r="NRK562" s="24"/>
      <c r="NRL562" s="24"/>
      <c r="NRP562" s="3"/>
      <c r="NRQ562" s="31"/>
      <c r="NRR562" s="5"/>
      <c r="NRS562" s="9"/>
      <c r="NRV562" s="2"/>
      <c r="NRY562" s="24"/>
      <c r="NRZ562" s="24"/>
      <c r="NSA562" s="31"/>
      <c r="NSB562" s="24"/>
      <c r="NSC562" s="24"/>
      <c r="NSD562" s="24"/>
      <c r="NSE562" s="24"/>
      <c r="NSF562" s="24"/>
      <c r="NSG562" s="24"/>
      <c r="NSH562" s="24"/>
      <c r="NSI562" s="24"/>
      <c r="NSJ562" s="24"/>
      <c r="NSK562" s="24"/>
      <c r="NSL562" s="24"/>
      <c r="NSM562" s="24"/>
      <c r="NSN562" s="24"/>
      <c r="NSO562" s="24"/>
      <c r="NSP562" s="24"/>
      <c r="NST562" s="3"/>
      <c r="NSU562" s="31"/>
      <c r="NSV562" s="5"/>
      <c r="NSW562" s="9"/>
      <c r="NSZ562" s="2"/>
      <c r="NTC562" s="24"/>
      <c r="NTD562" s="24"/>
      <c r="NTE562" s="31"/>
      <c r="NTF562" s="24"/>
      <c r="NTG562" s="24"/>
      <c r="NTH562" s="24"/>
      <c r="NTI562" s="24"/>
      <c r="NTJ562" s="24"/>
      <c r="NTK562" s="24"/>
      <c r="NTL562" s="24"/>
      <c r="NTM562" s="24"/>
      <c r="NTN562" s="24"/>
      <c r="NTO562" s="24"/>
      <c r="NTP562" s="24"/>
      <c r="NTQ562" s="24"/>
      <c r="NTR562" s="24"/>
      <c r="NTS562" s="24"/>
      <c r="NTT562" s="24"/>
      <c r="NTX562" s="3"/>
      <c r="NTY562" s="31"/>
      <c r="NTZ562" s="5"/>
      <c r="NUA562" s="9"/>
      <c r="NUD562" s="2"/>
      <c r="NUG562" s="24"/>
      <c r="NUH562" s="24"/>
      <c r="NUI562" s="31"/>
      <c r="NUJ562" s="24"/>
      <c r="NUK562" s="24"/>
      <c r="NUL562" s="24"/>
      <c r="NUM562" s="24"/>
      <c r="NUN562" s="24"/>
      <c r="NUO562" s="24"/>
      <c r="NUP562" s="24"/>
      <c r="NUQ562" s="24"/>
      <c r="NUR562" s="24"/>
      <c r="NUS562" s="24"/>
      <c r="NUT562" s="24"/>
      <c r="NUU562" s="24"/>
      <c r="NUV562" s="24"/>
      <c r="NUW562" s="24"/>
      <c r="NUX562" s="24"/>
      <c r="NVB562" s="3"/>
      <c r="NVC562" s="31"/>
      <c r="NVD562" s="5"/>
      <c r="NVE562" s="9"/>
      <c r="NVH562" s="2"/>
      <c r="NVK562" s="24"/>
      <c r="NVL562" s="24"/>
      <c r="NVM562" s="31"/>
      <c r="NVN562" s="24"/>
      <c r="NVO562" s="24"/>
      <c r="NVP562" s="24"/>
      <c r="NVQ562" s="24"/>
      <c r="NVR562" s="24"/>
      <c r="NVS562" s="24"/>
      <c r="NVT562" s="24"/>
      <c r="NVU562" s="24"/>
      <c r="NVV562" s="24"/>
      <c r="NVW562" s="24"/>
      <c r="NVX562" s="24"/>
      <c r="NVY562" s="24"/>
      <c r="NVZ562" s="24"/>
      <c r="NWA562" s="24"/>
      <c r="NWB562" s="24"/>
      <c r="NWF562" s="3"/>
      <c r="NWG562" s="31"/>
      <c r="NWH562" s="5"/>
      <c r="NWI562" s="9"/>
      <c r="NWL562" s="2"/>
      <c r="NWO562" s="24"/>
      <c r="NWP562" s="24"/>
      <c r="NWQ562" s="31"/>
      <c r="NWR562" s="24"/>
      <c r="NWS562" s="24"/>
      <c r="NWT562" s="24"/>
      <c r="NWU562" s="24"/>
      <c r="NWV562" s="24"/>
      <c r="NWW562" s="24"/>
      <c r="NWX562" s="24"/>
      <c r="NWY562" s="24"/>
      <c r="NWZ562" s="24"/>
      <c r="NXA562" s="24"/>
      <c r="NXB562" s="24"/>
      <c r="NXC562" s="24"/>
      <c r="NXD562" s="24"/>
      <c r="NXE562" s="24"/>
      <c r="NXF562" s="24"/>
      <c r="NXJ562" s="3"/>
      <c r="NXK562" s="31"/>
      <c r="NXL562" s="5"/>
      <c r="NXM562" s="9"/>
      <c r="NXP562" s="2"/>
      <c r="NXS562" s="24"/>
      <c r="NXT562" s="24"/>
      <c r="NXU562" s="31"/>
      <c r="NXV562" s="24"/>
      <c r="NXW562" s="24"/>
      <c r="NXX562" s="24"/>
      <c r="NXY562" s="24"/>
      <c r="NXZ562" s="24"/>
      <c r="NYA562" s="24"/>
      <c r="NYB562" s="24"/>
      <c r="NYC562" s="24"/>
      <c r="NYD562" s="24"/>
      <c r="NYE562" s="24"/>
      <c r="NYF562" s="24"/>
      <c r="NYG562" s="24"/>
      <c r="NYH562" s="24"/>
      <c r="NYI562" s="24"/>
      <c r="NYJ562" s="24"/>
      <c r="NYN562" s="3"/>
      <c r="NYO562" s="31"/>
      <c r="NYP562" s="5"/>
      <c r="NYQ562" s="9"/>
      <c r="NYT562" s="2"/>
      <c r="NYW562" s="24"/>
      <c r="NYX562" s="24"/>
      <c r="NYY562" s="31"/>
      <c r="NYZ562" s="24"/>
      <c r="NZA562" s="24"/>
      <c r="NZB562" s="24"/>
      <c r="NZC562" s="24"/>
      <c r="NZD562" s="24"/>
      <c r="NZE562" s="24"/>
      <c r="NZF562" s="24"/>
      <c r="NZG562" s="24"/>
      <c r="NZH562" s="24"/>
      <c r="NZI562" s="24"/>
      <c r="NZJ562" s="24"/>
      <c r="NZK562" s="24"/>
      <c r="NZL562" s="24"/>
      <c r="NZM562" s="24"/>
      <c r="NZN562" s="24"/>
      <c r="NZR562" s="3"/>
      <c r="NZS562" s="31"/>
      <c r="NZT562" s="5"/>
      <c r="NZU562" s="9"/>
      <c r="NZX562" s="2"/>
      <c r="OAA562" s="24"/>
      <c r="OAB562" s="24"/>
      <c r="OAC562" s="31"/>
      <c r="OAD562" s="24"/>
      <c r="OAE562" s="24"/>
      <c r="OAF562" s="24"/>
      <c r="OAG562" s="24"/>
      <c r="OAH562" s="24"/>
      <c r="OAI562" s="24"/>
      <c r="OAJ562" s="24"/>
      <c r="OAK562" s="24"/>
      <c r="OAL562" s="24"/>
      <c r="OAM562" s="24"/>
      <c r="OAN562" s="24"/>
      <c r="OAO562" s="24"/>
      <c r="OAP562" s="24"/>
      <c r="OAQ562" s="24"/>
      <c r="OAR562" s="24"/>
      <c r="OAV562" s="3"/>
      <c r="OAW562" s="31"/>
      <c r="OAX562" s="5"/>
      <c r="OAY562" s="9"/>
      <c r="OBB562" s="2"/>
      <c r="OBE562" s="24"/>
      <c r="OBF562" s="24"/>
      <c r="OBG562" s="31"/>
      <c r="OBH562" s="24"/>
      <c r="OBI562" s="24"/>
      <c r="OBJ562" s="24"/>
      <c r="OBK562" s="24"/>
      <c r="OBL562" s="24"/>
      <c r="OBM562" s="24"/>
      <c r="OBN562" s="24"/>
      <c r="OBO562" s="24"/>
      <c r="OBP562" s="24"/>
      <c r="OBQ562" s="24"/>
      <c r="OBR562" s="24"/>
      <c r="OBS562" s="24"/>
      <c r="OBT562" s="24"/>
      <c r="OBU562" s="24"/>
      <c r="OBV562" s="24"/>
      <c r="OBZ562" s="3"/>
      <c r="OCA562" s="31"/>
      <c r="OCB562" s="5"/>
      <c r="OCC562" s="9"/>
      <c r="OCF562" s="2"/>
      <c r="OCI562" s="24"/>
      <c r="OCJ562" s="24"/>
      <c r="OCK562" s="31"/>
      <c r="OCL562" s="24"/>
      <c r="OCM562" s="24"/>
      <c r="OCN562" s="24"/>
      <c r="OCO562" s="24"/>
      <c r="OCP562" s="24"/>
      <c r="OCQ562" s="24"/>
      <c r="OCR562" s="24"/>
      <c r="OCS562" s="24"/>
      <c r="OCT562" s="24"/>
      <c r="OCU562" s="24"/>
      <c r="OCV562" s="24"/>
      <c r="OCW562" s="24"/>
      <c r="OCX562" s="24"/>
      <c r="OCY562" s="24"/>
      <c r="OCZ562" s="24"/>
      <c r="ODD562" s="3"/>
      <c r="ODE562" s="31"/>
      <c r="ODF562" s="5"/>
      <c r="ODG562" s="9"/>
      <c r="ODJ562" s="2"/>
      <c r="ODM562" s="24"/>
      <c r="ODN562" s="24"/>
      <c r="ODO562" s="31"/>
      <c r="ODP562" s="24"/>
      <c r="ODQ562" s="24"/>
      <c r="ODR562" s="24"/>
      <c r="ODS562" s="24"/>
      <c r="ODT562" s="24"/>
      <c r="ODU562" s="24"/>
      <c r="ODV562" s="24"/>
      <c r="ODW562" s="24"/>
      <c r="ODX562" s="24"/>
      <c r="ODY562" s="24"/>
      <c r="ODZ562" s="24"/>
      <c r="OEA562" s="24"/>
      <c r="OEB562" s="24"/>
      <c r="OEC562" s="24"/>
      <c r="OED562" s="24"/>
      <c r="OEH562" s="3"/>
      <c r="OEI562" s="31"/>
      <c r="OEJ562" s="5"/>
      <c r="OEK562" s="9"/>
      <c r="OEN562" s="2"/>
      <c r="OEQ562" s="24"/>
      <c r="OER562" s="24"/>
      <c r="OES562" s="31"/>
      <c r="OET562" s="24"/>
      <c r="OEU562" s="24"/>
      <c r="OEV562" s="24"/>
      <c r="OEW562" s="24"/>
      <c r="OEX562" s="24"/>
      <c r="OEY562" s="24"/>
      <c r="OEZ562" s="24"/>
      <c r="OFA562" s="24"/>
      <c r="OFB562" s="24"/>
      <c r="OFC562" s="24"/>
      <c r="OFD562" s="24"/>
      <c r="OFE562" s="24"/>
      <c r="OFF562" s="24"/>
      <c r="OFG562" s="24"/>
      <c r="OFH562" s="24"/>
      <c r="OFL562" s="3"/>
      <c r="OFM562" s="31"/>
      <c r="OFN562" s="5"/>
      <c r="OFO562" s="9"/>
      <c r="OFR562" s="2"/>
      <c r="OFU562" s="24"/>
      <c r="OFV562" s="24"/>
      <c r="OFW562" s="31"/>
      <c r="OFX562" s="24"/>
      <c r="OFY562" s="24"/>
      <c r="OFZ562" s="24"/>
      <c r="OGA562" s="24"/>
      <c r="OGB562" s="24"/>
      <c r="OGC562" s="24"/>
      <c r="OGD562" s="24"/>
      <c r="OGE562" s="24"/>
      <c r="OGF562" s="24"/>
      <c r="OGG562" s="24"/>
      <c r="OGH562" s="24"/>
      <c r="OGI562" s="24"/>
      <c r="OGJ562" s="24"/>
      <c r="OGK562" s="24"/>
      <c r="OGL562" s="24"/>
      <c r="OGP562" s="3"/>
      <c r="OGQ562" s="31"/>
      <c r="OGR562" s="5"/>
      <c r="OGS562" s="9"/>
      <c r="OGV562" s="2"/>
      <c r="OGY562" s="24"/>
      <c r="OGZ562" s="24"/>
      <c r="OHA562" s="31"/>
      <c r="OHB562" s="24"/>
      <c r="OHC562" s="24"/>
      <c r="OHD562" s="24"/>
      <c r="OHE562" s="24"/>
      <c r="OHF562" s="24"/>
      <c r="OHG562" s="24"/>
      <c r="OHH562" s="24"/>
      <c r="OHI562" s="24"/>
      <c r="OHJ562" s="24"/>
      <c r="OHK562" s="24"/>
      <c r="OHL562" s="24"/>
      <c r="OHM562" s="24"/>
      <c r="OHN562" s="24"/>
      <c r="OHO562" s="24"/>
      <c r="OHP562" s="24"/>
      <c r="OHT562" s="3"/>
      <c r="OHU562" s="31"/>
      <c r="OHV562" s="5"/>
      <c r="OHW562" s="9"/>
      <c r="OHZ562" s="2"/>
      <c r="OIC562" s="24"/>
      <c r="OID562" s="24"/>
      <c r="OIE562" s="31"/>
      <c r="OIF562" s="24"/>
      <c r="OIG562" s="24"/>
      <c r="OIH562" s="24"/>
      <c r="OII562" s="24"/>
      <c r="OIJ562" s="24"/>
      <c r="OIK562" s="24"/>
      <c r="OIL562" s="24"/>
      <c r="OIM562" s="24"/>
      <c r="OIN562" s="24"/>
      <c r="OIO562" s="24"/>
      <c r="OIP562" s="24"/>
      <c r="OIQ562" s="24"/>
      <c r="OIR562" s="24"/>
      <c r="OIS562" s="24"/>
      <c r="OIT562" s="24"/>
      <c r="OIX562" s="3"/>
      <c r="OIY562" s="31"/>
      <c r="OIZ562" s="5"/>
      <c r="OJA562" s="9"/>
      <c r="OJD562" s="2"/>
      <c r="OJG562" s="24"/>
      <c r="OJH562" s="24"/>
      <c r="OJI562" s="31"/>
      <c r="OJJ562" s="24"/>
      <c r="OJK562" s="24"/>
      <c r="OJL562" s="24"/>
      <c r="OJM562" s="24"/>
      <c r="OJN562" s="24"/>
      <c r="OJO562" s="24"/>
      <c r="OJP562" s="24"/>
      <c r="OJQ562" s="24"/>
      <c r="OJR562" s="24"/>
      <c r="OJS562" s="24"/>
      <c r="OJT562" s="24"/>
      <c r="OJU562" s="24"/>
      <c r="OJV562" s="24"/>
      <c r="OJW562" s="24"/>
      <c r="OJX562" s="24"/>
      <c r="OKB562" s="3"/>
      <c r="OKC562" s="31"/>
      <c r="OKD562" s="5"/>
      <c r="OKE562" s="9"/>
      <c r="OKH562" s="2"/>
      <c r="OKK562" s="24"/>
      <c r="OKL562" s="24"/>
      <c r="OKM562" s="31"/>
      <c r="OKN562" s="24"/>
      <c r="OKO562" s="24"/>
      <c r="OKP562" s="24"/>
      <c r="OKQ562" s="24"/>
      <c r="OKR562" s="24"/>
      <c r="OKS562" s="24"/>
      <c r="OKT562" s="24"/>
      <c r="OKU562" s="24"/>
      <c r="OKV562" s="24"/>
      <c r="OKW562" s="24"/>
      <c r="OKX562" s="24"/>
      <c r="OKY562" s="24"/>
      <c r="OKZ562" s="24"/>
      <c r="OLA562" s="24"/>
      <c r="OLB562" s="24"/>
      <c r="OLF562" s="3"/>
      <c r="OLG562" s="31"/>
      <c r="OLH562" s="5"/>
      <c r="OLI562" s="9"/>
      <c r="OLL562" s="2"/>
      <c r="OLO562" s="24"/>
      <c r="OLP562" s="24"/>
      <c r="OLQ562" s="31"/>
      <c r="OLR562" s="24"/>
      <c r="OLS562" s="24"/>
      <c r="OLT562" s="24"/>
      <c r="OLU562" s="24"/>
      <c r="OLV562" s="24"/>
      <c r="OLW562" s="24"/>
      <c r="OLX562" s="24"/>
      <c r="OLY562" s="24"/>
      <c r="OLZ562" s="24"/>
      <c r="OMA562" s="24"/>
      <c r="OMB562" s="24"/>
      <c r="OMC562" s="24"/>
      <c r="OMD562" s="24"/>
      <c r="OME562" s="24"/>
      <c r="OMF562" s="24"/>
      <c r="OMJ562" s="3"/>
      <c r="OMK562" s="31"/>
      <c r="OML562" s="5"/>
      <c r="OMM562" s="9"/>
      <c r="OMP562" s="2"/>
      <c r="OMS562" s="24"/>
      <c r="OMT562" s="24"/>
      <c r="OMU562" s="31"/>
      <c r="OMV562" s="24"/>
      <c r="OMW562" s="24"/>
      <c r="OMX562" s="24"/>
      <c r="OMY562" s="24"/>
      <c r="OMZ562" s="24"/>
      <c r="ONA562" s="24"/>
      <c r="ONB562" s="24"/>
      <c r="ONC562" s="24"/>
      <c r="OND562" s="24"/>
      <c r="ONE562" s="24"/>
      <c r="ONF562" s="24"/>
      <c r="ONG562" s="24"/>
      <c r="ONH562" s="24"/>
      <c r="ONI562" s="24"/>
      <c r="ONJ562" s="24"/>
      <c r="ONN562" s="3"/>
      <c r="ONO562" s="31"/>
      <c r="ONP562" s="5"/>
      <c r="ONQ562" s="9"/>
      <c r="ONT562" s="2"/>
      <c r="ONW562" s="24"/>
      <c r="ONX562" s="24"/>
      <c r="ONY562" s="31"/>
      <c r="ONZ562" s="24"/>
      <c r="OOA562" s="24"/>
      <c r="OOB562" s="24"/>
      <c r="OOC562" s="24"/>
      <c r="OOD562" s="24"/>
      <c r="OOE562" s="24"/>
      <c r="OOF562" s="24"/>
      <c r="OOG562" s="24"/>
      <c r="OOH562" s="24"/>
      <c r="OOI562" s="24"/>
      <c r="OOJ562" s="24"/>
      <c r="OOK562" s="24"/>
      <c r="OOL562" s="24"/>
      <c r="OOM562" s="24"/>
      <c r="OON562" s="24"/>
      <c r="OOR562" s="3"/>
      <c r="OOS562" s="31"/>
      <c r="OOT562" s="5"/>
      <c r="OOU562" s="9"/>
      <c r="OOX562" s="2"/>
      <c r="OPA562" s="24"/>
      <c r="OPB562" s="24"/>
      <c r="OPC562" s="31"/>
      <c r="OPD562" s="24"/>
      <c r="OPE562" s="24"/>
      <c r="OPF562" s="24"/>
      <c r="OPG562" s="24"/>
      <c r="OPH562" s="24"/>
      <c r="OPI562" s="24"/>
      <c r="OPJ562" s="24"/>
      <c r="OPK562" s="24"/>
      <c r="OPL562" s="24"/>
      <c r="OPM562" s="24"/>
      <c r="OPN562" s="24"/>
      <c r="OPO562" s="24"/>
      <c r="OPP562" s="24"/>
      <c r="OPQ562" s="24"/>
      <c r="OPR562" s="24"/>
      <c r="OPV562" s="3"/>
      <c r="OPW562" s="31"/>
      <c r="OPX562" s="5"/>
      <c r="OPY562" s="9"/>
      <c r="OQB562" s="2"/>
      <c r="OQE562" s="24"/>
      <c r="OQF562" s="24"/>
      <c r="OQG562" s="31"/>
      <c r="OQH562" s="24"/>
      <c r="OQI562" s="24"/>
      <c r="OQJ562" s="24"/>
      <c r="OQK562" s="24"/>
      <c r="OQL562" s="24"/>
      <c r="OQM562" s="24"/>
      <c r="OQN562" s="24"/>
      <c r="OQO562" s="24"/>
      <c r="OQP562" s="24"/>
      <c r="OQQ562" s="24"/>
      <c r="OQR562" s="24"/>
      <c r="OQS562" s="24"/>
      <c r="OQT562" s="24"/>
      <c r="OQU562" s="24"/>
      <c r="OQV562" s="24"/>
      <c r="OQZ562" s="3"/>
      <c r="ORA562" s="31"/>
      <c r="ORB562" s="5"/>
      <c r="ORC562" s="9"/>
      <c r="ORF562" s="2"/>
      <c r="ORI562" s="24"/>
      <c r="ORJ562" s="24"/>
      <c r="ORK562" s="31"/>
      <c r="ORL562" s="24"/>
      <c r="ORM562" s="24"/>
      <c r="ORN562" s="24"/>
      <c r="ORO562" s="24"/>
      <c r="ORP562" s="24"/>
      <c r="ORQ562" s="24"/>
      <c r="ORR562" s="24"/>
      <c r="ORS562" s="24"/>
      <c r="ORT562" s="24"/>
      <c r="ORU562" s="24"/>
      <c r="ORV562" s="24"/>
      <c r="ORW562" s="24"/>
      <c r="ORX562" s="24"/>
      <c r="ORY562" s="24"/>
      <c r="ORZ562" s="24"/>
      <c r="OSD562" s="3"/>
      <c r="OSE562" s="31"/>
      <c r="OSF562" s="5"/>
      <c r="OSG562" s="9"/>
      <c r="OSJ562" s="2"/>
      <c r="OSM562" s="24"/>
      <c r="OSN562" s="24"/>
      <c r="OSO562" s="31"/>
      <c r="OSP562" s="24"/>
      <c r="OSQ562" s="24"/>
      <c r="OSR562" s="24"/>
      <c r="OSS562" s="24"/>
      <c r="OST562" s="24"/>
      <c r="OSU562" s="24"/>
      <c r="OSV562" s="24"/>
      <c r="OSW562" s="24"/>
      <c r="OSX562" s="24"/>
      <c r="OSY562" s="24"/>
      <c r="OSZ562" s="24"/>
      <c r="OTA562" s="24"/>
      <c r="OTB562" s="24"/>
      <c r="OTC562" s="24"/>
      <c r="OTD562" s="24"/>
      <c r="OTH562" s="3"/>
      <c r="OTI562" s="31"/>
      <c r="OTJ562" s="5"/>
      <c r="OTK562" s="9"/>
      <c r="OTN562" s="2"/>
      <c r="OTQ562" s="24"/>
      <c r="OTR562" s="24"/>
      <c r="OTS562" s="31"/>
      <c r="OTT562" s="24"/>
      <c r="OTU562" s="24"/>
      <c r="OTV562" s="24"/>
      <c r="OTW562" s="24"/>
      <c r="OTX562" s="24"/>
      <c r="OTY562" s="24"/>
      <c r="OTZ562" s="24"/>
      <c r="OUA562" s="24"/>
      <c r="OUB562" s="24"/>
      <c r="OUC562" s="24"/>
      <c r="OUD562" s="24"/>
      <c r="OUE562" s="24"/>
      <c r="OUF562" s="24"/>
      <c r="OUG562" s="24"/>
      <c r="OUH562" s="24"/>
      <c r="OUL562" s="3"/>
      <c r="OUM562" s="31"/>
      <c r="OUN562" s="5"/>
      <c r="OUO562" s="9"/>
      <c r="OUR562" s="2"/>
      <c r="OUU562" s="24"/>
      <c r="OUV562" s="24"/>
      <c r="OUW562" s="31"/>
      <c r="OUX562" s="24"/>
      <c r="OUY562" s="24"/>
      <c r="OUZ562" s="24"/>
      <c r="OVA562" s="24"/>
      <c r="OVB562" s="24"/>
      <c r="OVC562" s="24"/>
      <c r="OVD562" s="24"/>
      <c r="OVE562" s="24"/>
      <c r="OVF562" s="24"/>
      <c r="OVG562" s="24"/>
      <c r="OVH562" s="24"/>
      <c r="OVI562" s="24"/>
      <c r="OVJ562" s="24"/>
      <c r="OVK562" s="24"/>
      <c r="OVL562" s="24"/>
      <c r="OVP562" s="3"/>
      <c r="OVQ562" s="31"/>
      <c r="OVR562" s="5"/>
      <c r="OVS562" s="9"/>
      <c r="OVV562" s="2"/>
      <c r="OVY562" s="24"/>
      <c r="OVZ562" s="24"/>
      <c r="OWA562" s="31"/>
      <c r="OWB562" s="24"/>
      <c r="OWC562" s="24"/>
      <c r="OWD562" s="24"/>
      <c r="OWE562" s="24"/>
      <c r="OWF562" s="24"/>
      <c r="OWG562" s="24"/>
      <c r="OWH562" s="24"/>
      <c r="OWI562" s="24"/>
      <c r="OWJ562" s="24"/>
      <c r="OWK562" s="24"/>
      <c r="OWL562" s="24"/>
      <c r="OWM562" s="24"/>
      <c r="OWN562" s="24"/>
      <c r="OWO562" s="24"/>
      <c r="OWP562" s="24"/>
      <c r="OWT562" s="3"/>
      <c r="OWU562" s="31"/>
      <c r="OWV562" s="5"/>
      <c r="OWW562" s="9"/>
      <c r="OWZ562" s="2"/>
      <c r="OXC562" s="24"/>
      <c r="OXD562" s="24"/>
      <c r="OXE562" s="31"/>
      <c r="OXF562" s="24"/>
      <c r="OXG562" s="24"/>
      <c r="OXH562" s="24"/>
      <c r="OXI562" s="24"/>
      <c r="OXJ562" s="24"/>
      <c r="OXK562" s="24"/>
      <c r="OXL562" s="24"/>
      <c r="OXM562" s="24"/>
      <c r="OXN562" s="24"/>
      <c r="OXO562" s="24"/>
      <c r="OXP562" s="24"/>
      <c r="OXQ562" s="24"/>
      <c r="OXR562" s="24"/>
      <c r="OXS562" s="24"/>
      <c r="OXT562" s="24"/>
      <c r="OXX562" s="3"/>
      <c r="OXY562" s="31"/>
      <c r="OXZ562" s="5"/>
      <c r="OYA562" s="9"/>
      <c r="OYD562" s="2"/>
      <c r="OYG562" s="24"/>
      <c r="OYH562" s="24"/>
      <c r="OYI562" s="31"/>
      <c r="OYJ562" s="24"/>
      <c r="OYK562" s="24"/>
      <c r="OYL562" s="24"/>
      <c r="OYM562" s="24"/>
      <c r="OYN562" s="24"/>
      <c r="OYO562" s="24"/>
      <c r="OYP562" s="24"/>
      <c r="OYQ562" s="24"/>
      <c r="OYR562" s="24"/>
      <c r="OYS562" s="24"/>
      <c r="OYT562" s="24"/>
      <c r="OYU562" s="24"/>
      <c r="OYV562" s="24"/>
      <c r="OYW562" s="24"/>
      <c r="OYX562" s="24"/>
      <c r="OZB562" s="3"/>
      <c r="OZC562" s="31"/>
      <c r="OZD562" s="5"/>
      <c r="OZE562" s="9"/>
      <c r="OZH562" s="2"/>
      <c r="OZK562" s="24"/>
      <c r="OZL562" s="24"/>
      <c r="OZM562" s="31"/>
      <c r="OZN562" s="24"/>
      <c r="OZO562" s="24"/>
      <c r="OZP562" s="24"/>
      <c r="OZQ562" s="24"/>
      <c r="OZR562" s="24"/>
      <c r="OZS562" s="24"/>
      <c r="OZT562" s="24"/>
      <c r="OZU562" s="24"/>
      <c r="OZV562" s="24"/>
      <c r="OZW562" s="24"/>
      <c r="OZX562" s="24"/>
      <c r="OZY562" s="24"/>
      <c r="OZZ562" s="24"/>
      <c r="PAA562" s="24"/>
      <c r="PAB562" s="24"/>
      <c r="PAF562" s="3"/>
      <c r="PAG562" s="31"/>
      <c r="PAH562" s="5"/>
      <c r="PAI562" s="9"/>
      <c r="PAL562" s="2"/>
      <c r="PAO562" s="24"/>
      <c r="PAP562" s="24"/>
      <c r="PAQ562" s="31"/>
      <c r="PAR562" s="24"/>
      <c r="PAS562" s="24"/>
      <c r="PAT562" s="24"/>
      <c r="PAU562" s="24"/>
      <c r="PAV562" s="24"/>
      <c r="PAW562" s="24"/>
      <c r="PAX562" s="24"/>
      <c r="PAY562" s="24"/>
      <c r="PAZ562" s="24"/>
      <c r="PBA562" s="24"/>
      <c r="PBB562" s="24"/>
      <c r="PBC562" s="24"/>
      <c r="PBD562" s="24"/>
      <c r="PBE562" s="24"/>
      <c r="PBF562" s="24"/>
      <c r="PBJ562" s="3"/>
      <c r="PBK562" s="31"/>
      <c r="PBL562" s="5"/>
      <c r="PBM562" s="9"/>
      <c r="PBP562" s="2"/>
      <c r="PBS562" s="24"/>
      <c r="PBT562" s="24"/>
      <c r="PBU562" s="31"/>
      <c r="PBV562" s="24"/>
      <c r="PBW562" s="24"/>
      <c r="PBX562" s="24"/>
      <c r="PBY562" s="24"/>
      <c r="PBZ562" s="24"/>
      <c r="PCA562" s="24"/>
      <c r="PCB562" s="24"/>
      <c r="PCC562" s="24"/>
      <c r="PCD562" s="24"/>
      <c r="PCE562" s="24"/>
      <c r="PCF562" s="24"/>
      <c r="PCG562" s="24"/>
      <c r="PCH562" s="24"/>
      <c r="PCI562" s="24"/>
      <c r="PCJ562" s="24"/>
      <c r="PCN562" s="3"/>
      <c r="PCO562" s="31"/>
      <c r="PCP562" s="5"/>
      <c r="PCQ562" s="9"/>
      <c r="PCT562" s="2"/>
      <c r="PCW562" s="24"/>
      <c r="PCX562" s="24"/>
      <c r="PCY562" s="31"/>
      <c r="PCZ562" s="24"/>
      <c r="PDA562" s="24"/>
      <c r="PDB562" s="24"/>
      <c r="PDC562" s="24"/>
      <c r="PDD562" s="24"/>
      <c r="PDE562" s="24"/>
      <c r="PDF562" s="24"/>
      <c r="PDG562" s="24"/>
      <c r="PDH562" s="24"/>
      <c r="PDI562" s="24"/>
      <c r="PDJ562" s="24"/>
      <c r="PDK562" s="24"/>
      <c r="PDL562" s="24"/>
      <c r="PDM562" s="24"/>
      <c r="PDN562" s="24"/>
      <c r="PDR562" s="3"/>
      <c r="PDS562" s="31"/>
      <c r="PDT562" s="5"/>
      <c r="PDU562" s="9"/>
      <c r="PDX562" s="2"/>
      <c r="PEA562" s="24"/>
      <c r="PEB562" s="24"/>
      <c r="PEC562" s="31"/>
      <c r="PED562" s="24"/>
      <c r="PEE562" s="24"/>
      <c r="PEF562" s="24"/>
      <c r="PEG562" s="24"/>
      <c r="PEH562" s="24"/>
      <c r="PEI562" s="24"/>
      <c r="PEJ562" s="24"/>
      <c r="PEK562" s="24"/>
      <c r="PEL562" s="24"/>
      <c r="PEM562" s="24"/>
      <c r="PEN562" s="24"/>
      <c r="PEO562" s="24"/>
      <c r="PEP562" s="24"/>
      <c r="PEQ562" s="24"/>
      <c r="PER562" s="24"/>
      <c r="PEV562" s="3"/>
      <c r="PEW562" s="31"/>
      <c r="PEX562" s="5"/>
      <c r="PEY562" s="9"/>
      <c r="PFB562" s="2"/>
      <c r="PFE562" s="24"/>
      <c r="PFF562" s="24"/>
      <c r="PFG562" s="31"/>
      <c r="PFH562" s="24"/>
      <c r="PFI562" s="24"/>
      <c r="PFJ562" s="24"/>
      <c r="PFK562" s="24"/>
      <c r="PFL562" s="24"/>
      <c r="PFM562" s="24"/>
      <c r="PFN562" s="24"/>
      <c r="PFO562" s="24"/>
      <c r="PFP562" s="24"/>
      <c r="PFQ562" s="24"/>
      <c r="PFR562" s="24"/>
      <c r="PFS562" s="24"/>
      <c r="PFT562" s="24"/>
      <c r="PFU562" s="24"/>
      <c r="PFV562" s="24"/>
      <c r="PFZ562" s="3"/>
      <c r="PGA562" s="31"/>
      <c r="PGB562" s="5"/>
      <c r="PGC562" s="9"/>
      <c r="PGF562" s="2"/>
      <c r="PGI562" s="24"/>
      <c r="PGJ562" s="24"/>
      <c r="PGK562" s="31"/>
      <c r="PGL562" s="24"/>
      <c r="PGM562" s="24"/>
      <c r="PGN562" s="24"/>
      <c r="PGO562" s="24"/>
      <c r="PGP562" s="24"/>
      <c r="PGQ562" s="24"/>
      <c r="PGR562" s="24"/>
      <c r="PGS562" s="24"/>
      <c r="PGT562" s="24"/>
      <c r="PGU562" s="24"/>
      <c r="PGV562" s="24"/>
      <c r="PGW562" s="24"/>
      <c r="PGX562" s="24"/>
      <c r="PGY562" s="24"/>
      <c r="PGZ562" s="24"/>
      <c r="PHD562" s="3"/>
      <c r="PHE562" s="31"/>
      <c r="PHF562" s="5"/>
      <c r="PHG562" s="9"/>
      <c r="PHJ562" s="2"/>
      <c r="PHM562" s="24"/>
      <c r="PHN562" s="24"/>
      <c r="PHO562" s="31"/>
      <c r="PHP562" s="24"/>
      <c r="PHQ562" s="24"/>
      <c r="PHR562" s="24"/>
      <c r="PHS562" s="24"/>
      <c r="PHT562" s="24"/>
      <c r="PHU562" s="24"/>
      <c r="PHV562" s="24"/>
      <c r="PHW562" s="24"/>
      <c r="PHX562" s="24"/>
      <c r="PHY562" s="24"/>
      <c r="PHZ562" s="24"/>
      <c r="PIA562" s="24"/>
      <c r="PIB562" s="24"/>
      <c r="PIC562" s="24"/>
      <c r="PID562" s="24"/>
      <c r="PIH562" s="3"/>
      <c r="PII562" s="31"/>
      <c r="PIJ562" s="5"/>
      <c r="PIK562" s="9"/>
      <c r="PIN562" s="2"/>
      <c r="PIQ562" s="24"/>
      <c r="PIR562" s="24"/>
      <c r="PIS562" s="31"/>
      <c r="PIT562" s="24"/>
      <c r="PIU562" s="24"/>
      <c r="PIV562" s="24"/>
      <c r="PIW562" s="24"/>
      <c r="PIX562" s="24"/>
      <c r="PIY562" s="24"/>
      <c r="PIZ562" s="24"/>
      <c r="PJA562" s="24"/>
      <c r="PJB562" s="24"/>
      <c r="PJC562" s="24"/>
      <c r="PJD562" s="24"/>
      <c r="PJE562" s="24"/>
      <c r="PJF562" s="24"/>
      <c r="PJG562" s="24"/>
      <c r="PJH562" s="24"/>
      <c r="PJL562" s="3"/>
      <c r="PJM562" s="31"/>
      <c r="PJN562" s="5"/>
      <c r="PJO562" s="9"/>
      <c r="PJR562" s="2"/>
      <c r="PJU562" s="24"/>
      <c r="PJV562" s="24"/>
      <c r="PJW562" s="31"/>
      <c r="PJX562" s="24"/>
      <c r="PJY562" s="24"/>
      <c r="PJZ562" s="24"/>
      <c r="PKA562" s="24"/>
      <c r="PKB562" s="24"/>
      <c r="PKC562" s="24"/>
      <c r="PKD562" s="24"/>
      <c r="PKE562" s="24"/>
      <c r="PKF562" s="24"/>
      <c r="PKG562" s="24"/>
      <c r="PKH562" s="24"/>
      <c r="PKI562" s="24"/>
      <c r="PKJ562" s="24"/>
      <c r="PKK562" s="24"/>
      <c r="PKL562" s="24"/>
      <c r="PKP562" s="3"/>
      <c r="PKQ562" s="31"/>
      <c r="PKR562" s="5"/>
      <c r="PKS562" s="9"/>
      <c r="PKV562" s="2"/>
      <c r="PKY562" s="24"/>
      <c r="PKZ562" s="24"/>
      <c r="PLA562" s="31"/>
      <c r="PLB562" s="24"/>
      <c r="PLC562" s="24"/>
      <c r="PLD562" s="24"/>
      <c r="PLE562" s="24"/>
      <c r="PLF562" s="24"/>
      <c r="PLG562" s="24"/>
      <c r="PLH562" s="24"/>
      <c r="PLI562" s="24"/>
      <c r="PLJ562" s="24"/>
      <c r="PLK562" s="24"/>
      <c r="PLL562" s="24"/>
      <c r="PLM562" s="24"/>
      <c r="PLN562" s="24"/>
      <c r="PLO562" s="24"/>
      <c r="PLP562" s="24"/>
      <c r="PLT562" s="3"/>
      <c r="PLU562" s="31"/>
      <c r="PLV562" s="5"/>
      <c r="PLW562" s="9"/>
      <c r="PLZ562" s="2"/>
      <c r="PMC562" s="24"/>
      <c r="PMD562" s="24"/>
      <c r="PME562" s="31"/>
      <c r="PMF562" s="24"/>
      <c r="PMG562" s="24"/>
      <c r="PMH562" s="24"/>
      <c r="PMI562" s="24"/>
      <c r="PMJ562" s="24"/>
      <c r="PMK562" s="24"/>
      <c r="PML562" s="24"/>
      <c r="PMM562" s="24"/>
      <c r="PMN562" s="24"/>
      <c r="PMO562" s="24"/>
      <c r="PMP562" s="24"/>
      <c r="PMQ562" s="24"/>
      <c r="PMR562" s="24"/>
      <c r="PMS562" s="24"/>
      <c r="PMT562" s="24"/>
      <c r="PMX562" s="3"/>
      <c r="PMY562" s="31"/>
      <c r="PMZ562" s="5"/>
      <c r="PNA562" s="9"/>
      <c r="PND562" s="2"/>
      <c r="PNG562" s="24"/>
      <c r="PNH562" s="24"/>
      <c r="PNI562" s="31"/>
      <c r="PNJ562" s="24"/>
      <c r="PNK562" s="24"/>
      <c r="PNL562" s="24"/>
      <c r="PNM562" s="24"/>
      <c r="PNN562" s="24"/>
      <c r="PNO562" s="24"/>
      <c r="PNP562" s="24"/>
      <c r="PNQ562" s="24"/>
      <c r="PNR562" s="24"/>
      <c r="PNS562" s="24"/>
      <c r="PNT562" s="24"/>
      <c r="PNU562" s="24"/>
      <c r="PNV562" s="24"/>
      <c r="PNW562" s="24"/>
      <c r="PNX562" s="24"/>
      <c r="POB562" s="3"/>
      <c r="POC562" s="31"/>
      <c r="POD562" s="5"/>
      <c r="POE562" s="9"/>
      <c r="POH562" s="2"/>
      <c r="POK562" s="24"/>
      <c r="POL562" s="24"/>
      <c r="POM562" s="31"/>
      <c r="PON562" s="24"/>
      <c r="POO562" s="24"/>
      <c r="POP562" s="24"/>
      <c r="POQ562" s="24"/>
      <c r="POR562" s="24"/>
      <c r="POS562" s="24"/>
      <c r="POT562" s="24"/>
      <c r="POU562" s="24"/>
      <c r="POV562" s="24"/>
      <c r="POW562" s="24"/>
      <c r="POX562" s="24"/>
      <c r="POY562" s="24"/>
      <c r="POZ562" s="24"/>
      <c r="PPA562" s="24"/>
      <c r="PPB562" s="24"/>
      <c r="PPF562" s="3"/>
      <c r="PPG562" s="31"/>
      <c r="PPH562" s="5"/>
      <c r="PPI562" s="9"/>
      <c r="PPL562" s="2"/>
      <c r="PPO562" s="24"/>
      <c r="PPP562" s="24"/>
      <c r="PPQ562" s="31"/>
      <c r="PPR562" s="24"/>
      <c r="PPS562" s="24"/>
      <c r="PPT562" s="24"/>
      <c r="PPU562" s="24"/>
      <c r="PPV562" s="24"/>
      <c r="PPW562" s="24"/>
      <c r="PPX562" s="24"/>
      <c r="PPY562" s="24"/>
      <c r="PPZ562" s="24"/>
      <c r="PQA562" s="24"/>
      <c r="PQB562" s="24"/>
      <c r="PQC562" s="24"/>
      <c r="PQD562" s="24"/>
      <c r="PQE562" s="24"/>
      <c r="PQF562" s="24"/>
      <c r="PQJ562" s="3"/>
      <c r="PQK562" s="31"/>
      <c r="PQL562" s="5"/>
      <c r="PQM562" s="9"/>
      <c r="PQP562" s="2"/>
      <c r="PQS562" s="24"/>
      <c r="PQT562" s="24"/>
      <c r="PQU562" s="31"/>
      <c r="PQV562" s="24"/>
      <c r="PQW562" s="24"/>
      <c r="PQX562" s="24"/>
      <c r="PQY562" s="24"/>
      <c r="PQZ562" s="24"/>
      <c r="PRA562" s="24"/>
      <c r="PRB562" s="24"/>
      <c r="PRC562" s="24"/>
      <c r="PRD562" s="24"/>
      <c r="PRE562" s="24"/>
      <c r="PRF562" s="24"/>
      <c r="PRG562" s="24"/>
      <c r="PRH562" s="24"/>
      <c r="PRI562" s="24"/>
      <c r="PRJ562" s="24"/>
      <c r="PRN562" s="3"/>
      <c r="PRO562" s="31"/>
      <c r="PRP562" s="5"/>
      <c r="PRQ562" s="9"/>
      <c r="PRT562" s="2"/>
      <c r="PRW562" s="24"/>
      <c r="PRX562" s="24"/>
      <c r="PRY562" s="31"/>
      <c r="PRZ562" s="24"/>
      <c r="PSA562" s="24"/>
      <c r="PSB562" s="24"/>
      <c r="PSC562" s="24"/>
      <c r="PSD562" s="24"/>
      <c r="PSE562" s="24"/>
      <c r="PSF562" s="24"/>
      <c r="PSG562" s="24"/>
      <c r="PSH562" s="24"/>
      <c r="PSI562" s="24"/>
      <c r="PSJ562" s="24"/>
      <c r="PSK562" s="24"/>
      <c r="PSL562" s="24"/>
      <c r="PSM562" s="24"/>
      <c r="PSN562" s="24"/>
      <c r="PSR562" s="3"/>
      <c r="PSS562" s="31"/>
      <c r="PST562" s="5"/>
      <c r="PSU562" s="9"/>
      <c r="PSX562" s="2"/>
      <c r="PTA562" s="24"/>
      <c r="PTB562" s="24"/>
      <c r="PTC562" s="31"/>
      <c r="PTD562" s="24"/>
      <c r="PTE562" s="24"/>
      <c r="PTF562" s="24"/>
      <c r="PTG562" s="24"/>
      <c r="PTH562" s="24"/>
      <c r="PTI562" s="24"/>
      <c r="PTJ562" s="24"/>
      <c r="PTK562" s="24"/>
      <c r="PTL562" s="24"/>
      <c r="PTM562" s="24"/>
      <c r="PTN562" s="24"/>
      <c r="PTO562" s="24"/>
      <c r="PTP562" s="24"/>
      <c r="PTQ562" s="24"/>
      <c r="PTR562" s="24"/>
      <c r="PTV562" s="3"/>
      <c r="PTW562" s="31"/>
      <c r="PTX562" s="5"/>
      <c r="PTY562" s="9"/>
      <c r="PUB562" s="2"/>
      <c r="PUE562" s="24"/>
      <c r="PUF562" s="24"/>
      <c r="PUG562" s="31"/>
      <c r="PUH562" s="24"/>
      <c r="PUI562" s="24"/>
      <c r="PUJ562" s="24"/>
      <c r="PUK562" s="24"/>
      <c r="PUL562" s="24"/>
      <c r="PUM562" s="24"/>
      <c r="PUN562" s="24"/>
      <c r="PUO562" s="24"/>
      <c r="PUP562" s="24"/>
      <c r="PUQ562" s="24"/>
      <c r="PUR562" s="24"/>
      <c r="PUS562" s="24"/>
      <c r="PUT562" s="24"/>
      <c r="PUU562" s="24"/>
      <c r="PUV562" s="24"/>
      <c r="PUZ562" s="3"/>
      <c r="PVA562" s="31"/>
      <c r="PVB562" s="5"/>
      <c r="PVC562" s="9"/>
      <c r="PVF562" s="2"/>
      <c r="PVI562" s="24"/>
      <c r="PVJ562" s="24"/>
      <c r="PVK562" s="31"/>
      <c r="PVL562" s="24"/>
      <c r="PVM562" s="24"/>
      <c r="PVN562" s="24"/>
      <c r="PVO562" s="24"/>
      <c r="PVP562" s="24"/>
      <c r="PVQ562" s="24"/>
      <c r="PVR562" s="24"/>
      <c r="PVS562" s="24"/>
      <c r="PVT562" s="24"/>
      <c r="PVU562" s="24"/>
      <c r="PVV562" s="24"/>
      <c r="PVW562" s="24"/>
      <c r="PVX562" s="24"/>
      <c r="PVY562" s="24"/>
      <c r="PVZ562" s="24"/>
      <c r="PWD562" s="3"/>
      <c r="PWE562" s="31"/>
      <c r="PWF562" s="5"/>
      <c r="PWG562" s="9"/>
      <c r="PWJ562" s="2"/>
      <c r="PWM562" s="24"/>
      <c r="PWN562" s="24"/>
      <c r="PWO562" s="31"/>
      <c r="PWP562" s="24"/>
      <c r="PWQ562" s="24"/>
      <c r="PWR562" s="24"/>
      <c r="PWS562" s="24"/>
      <c r="PWT562" s="24"/>
      <c r="PWU562" s="24"/>
      <c r="PWV562" s="24"/>
      <c r="PWW562" s="24"/>
      <c r="PWX562" s="24"/>
      <c r="PWY562" s="24"/>
      <c r="PWZ562" s="24"/>
      <c r="PXA562" s="24"/>
      <c r="PXB562" s="24"/>
      <c r="PXC562" s="24"/>
      <c r="PXD562" s="24"/>
      <c r="PXH562" s="3"/>
      <c r="PXI562" s="31"/>
      <c r="PXJ562" s="5"/>
      <c r="PXK562" s="9"/>
      <c r="PXN562" s="2"/>
      <c r="PXQ562" s="24"/>
      <c r="PXR562" s="24"/>
      <c r="PXS562" s="31"/>
      <c r="PXT562" s="24"/>
      <c r="PXU562" s="24"/>
      <c r="PXV562" s="24"/>
      <c r="PXW562" s="24"/>
      <c r="PXX562" s="24"/>
      <c r="PXY562" s="24"/>
      <c r="PXZ562" s="24"/>
      <c r="PYA562" s="24"/>
      <c r="PYB562" s="24"/>
      <c r="PYC562" s="24"/>
      <c r="PYD562" s="24"/>
      <c r="PYE562" s="24"/>
      <c r="PYF562" s="24"/>
      <c r="PYG562" s="24"/>
      <c r="PYH562" s="24"/>
      <c r="PYL562" s="3"/>
      <c r="PYM562" s="31"/>
      <c r="PYN562" s="5"/>
      <c r="PYO562" s="9"/>
      <c r="PYR562" s="2"/>
      <c r="PYU562" s="24"/>
      <c r="PYV562" s="24"/>
      <c r="PYW562" s="31"/>
      <c r="PYX562" s="24"/>
      <c r="PYY562" s="24"/>
      <c r="PYZ562" s="24"/>
      <c r="PZA562" s="24"/>
      <c r="PZB562" s="24"/>
      <c r="PZC562" s="24"/>
      <c r="PZD562" s="24"/>
      <c r="PZE562" s="24"/>
      <c r="PZF562" s="24"/>
      <c r="PZG562" s="24"/>
      <c r="PZH562" s="24"/>
      <c r="PZI562" s="24"/>
      <c r="PZJ562" s="24"/>
      <c r="PZK562" s="24"/>
      <c r="PZL562" s="24"/>
      <c r="PZP562" s="3"/>
      <c r="PZQ562" s="31"/>
      <c r="PZR562" s="5"/>
      <c r="PZS562" s="9"/>
      <c r="PZV562" s="2"/>
      <c r="PZY562" s="24"/>
      <c r="PZZ562" s="24"/>
      <c r="QAA562" s="31"/>
      <c r="QAB562" s="24"/>
      <c r="QAC562" s="24"/>
      <c r="QAD562" s="24"/>
      <c r="QAE562" s="24"/>
      <c r="QAF562" s="24"/>
      <c r="QAG562" s="24"/>
      <c r="QAH562" s="24"/>
      <c r="QAI562" s="24"/>
      <c r="QAJ562" s="24"/>
      <c r="QAK562" s="24"/>
      <c r="QAL562" s="24"/>
      <c r="QAM562" s="24"/>
      <c r="QAN562" s="24"/>
      <c r="QAO562" s="24"/>
      <c r="QAP562" s="24"/>
      <c r="QAT562" s="3"/>
      <c r="QAU562" s="31"/>
      <c r="QAV562" s="5"/>
      <c r="QAW562" s="9"/>
      <c r="QAZ562" s="2"/>
      <c r="QBC562" s="24"/>
      <c r="QBD562" s="24"/>
      <c r="QBE562" s="31"/>
      <c r="QBF562" s="24"/>
      <c r="QBG562" s="24"/>
      <c r="QBH562" s="24"/>
      <c r="QBI562" s="24"/>
      <c r="QBJ562" s="24"/>
      <c r="QBK562" s="24"/>
      <c r="QBL562" s="24"/>
      <c r="QBM562" s="24"/>
      <c r="QBN562" s="24"/>
      <c r="QBO562" s="24"/>
      <c r="QBP562" s="24"/>
      <c r="QBQ562" s="24"/>
      <c r="QBR562" s="24"/>
      <c r="QBS562" s="24"/>
      <c r="QBT562" s="24"/>
      <c r="QBX562" s="3"/>
      <c r="QBY562" s="31"/>
      <c r="QBZ562" s="5"/>
      <c r="QCA562" s="9"/>
      <c r="QCD562" s="2"/>
      <c r="QCG562" s="24"/>
      <c r="QCH562" s="24"/>
      <c r="QCI562" s="31"/>
      <c r="QCJ562" s="24"/>
      <c r="QCK562" s="24"/>
      <c r="QCL562" s="24"/>
      <c r="QCM562" s="24"/>
      <c r="QCN562" s="24"/>
      <c r="QCO562" s="24"/>
      <c r="QCP562" s="24"/>
      <c r="QCQ562" s="24"/>
      <c r="QCR562" s="24"/>
      <c r="QCS562" s="24"/>
      <c r="QCT562" s="24"/>
      <c r="QCU562" s="24"/>
      <c r="QCV562" s="24"/>
      <c r="QCW562" s="24"/>
      <c r="QCX562" s="24"/>
      <c r="QDB562" s="3"/>
      <c r="QDC562" s="31"/>
      <c r="QDD562" s="5"/>
      <c r="QDE562" s="9"/>
      <c r="QDH562" s="2"/>
      <c r="QDK562" s="24"/>
      <c r="QDL562" s="24"/>
      <c r="QDM562" s="31"/>
      <c r="QDN562" s="24"/>
      <c r="QDO562" s="24"/>
      <c r="QDP562" s="24"/>
      <c r="QDQ562" s="24"/>
      <c r="QDR562" s="24"/>
      <c r="QDS562" s="24"/>
      <c r="QDT562" s="24"/>
      <c r="QDU562" s="24"/>
      <c r="QDV562" s="24"/>
      <c r="QDW562" s="24"/>
      <c r="QDX562" s="24"/>
      <c r="QDY562" s="24"/>
      <c r="QDZ562" s="24"/>
      <c r="QEA562" s="24"/>
      <c r="QEB562" s="24"/>
      <c r="QEF562" s="3"/>
      <c r="QEG562" s="31"/>
      <c r="QEH562" s="5"/>
      <c r="QEI562" s="9"/>
      <c r="QEL562" s="2"/>
      <c r="QEO562" s="24"/>
      <c r="QEP562" s="24"/>
      <c r="QEQ562" s="31"/>
      <c r="QER562" s="24"/>
      <c r="QES562" s="24"/>
      <c r="QET562" s="24"/>
      <c r="QEU562" s="24"/>
      <c r="QEV562" s="24"/>
      <c r="QEW562" s="24"/>
      <c r="QEX562" s="24"/>
      <c r="QEY562" s="24"/>
      <c r="QEZ562" s="24"/>
      <c r="QFA562" s="24"/>
      <c r="QFB562" s="24"/>
      <c r="QFC562" s="24"/>
      <c r="QFD562" s="24"/>
      <c r="QFE562" s="24"/>
      <c r="QFF562" s="24"/>
      <c r="QFJ562" s="3"/>
      <c r="QFK562" s="31"/>
      <c r="QFL562" s="5"/>
      <c r="QFM562" s="9"/>
      <c r="QFP562" s="2"/>
      <c r="QFS562" s="24"/>
      <c r="QFT562" s="24"/>
      <c r="QFU562" s="31"/>
      <c r="QFV562" s="24"/>
      <c r="QFW562" s="24"/>
      <c r="QFX562" s="24"/>
      <c r="QFY562" s="24"/>
      <c r="QFZ562" s="24"/>
      <c r="QGA562" s="24"/>
      <c r="QGB562" s="24"/>
      <c r="QGC562" s="24"/>
      <c r="QGD562" s="24"/>
      <c r="QGE562" s="24"/>
      <c r="QGF562" s="24"/>
      <c r="QGG562" s="24"/>
      <c r="QGH562" s="24"/>
      <c r="QGI562" s="24"/>
      <c r="QGJ562" s="24"/>
      <c r="QGN562" s="3"/>
      <c r="QGO562" s="31"/>
      <c r="QGP562" s="5"/>
      <c r="QGQ562" s="9"/>
      <c r="QGT562" s="2"/>
      <c r="QGW562" s="24"/>
      <c r="QGX562" s="24"/>
      <c r="QGY562" s="31"/>
      <c r="QGZ562" s="24"/>
      <c r="QHA562" s="24"/>
      <c r="QHB562" s="24"/>
      <c r="QHC562" s="24"/>
      <c r="QHD562" s="24"/>
      <c r="QHE562" s="24"/>
      <c r="QHF562" s="24"/>
      <c r="QHG562" s="24"/>
      <c r="QHH562" s="24"/>
      <c r="QHI562" s="24"/>
      <c r="QHJ562" s="24"/>
      <c r="QHK562" s="24"/>
      <c r="QHL562" s="24"/>
      <c r="QHM562" s="24"/>
      <c r="QHN562" s="24"/>
      <c r="QHR562" s="3"/>
      <c r="QHS562" s="31"/>
      <c r="QHT562" s="5"/>
      <c r="QHU562" s="9"/>
      <c r="QHX562" s="2"/>
      <c r="QIA562" s="24"/>
      <c r="QIB562" s="24"/>
      <c r="QIC562" s="31"/>
      <c r="QID562" s="24"/>
      <c r="QIE562" s="24"/>
      <c r="QIF562" s="24"/>
      <c r="QIG562" s="24"/>
      <c r="QIH562" s="24"/>
      <c r="QII562" s="24"/>
      <c r="QIJ562" s="24"/>
      <c r="QIK562" s="24"/>
      <c r="QIL562" s="24"/>
      <c r="QIM562" s="24"/>
      <c r="QIN562" s="24"/>
      <c r="QIO562" s="24"/>
      <c r="QIP562" s="24"/>
      <c r="QIQ562" s="24"/>
      <c r="QIR562" s="24"/>
      <c r="QIV562" s="3"/>
      <c r="QIW562" s="31"/>
      <c r="QIX562" s="5"/>
      <c r="QIY562" s="9"/>
      <c r="QJB562" s="2"/>
      <c r="QJE562" s="24"/>
      <c r="QJF562" s="24"/>
      <c r="QJG562" s="31"/>
      <c r="QJH562" s="24"/>
      <c r="QJI562" s="24"/>
      <c r="QJJ562" s="24"/>
      <c r="QJK562" s="24"/>
      <c r="QJL562" s="24"/>
      <c r="QJM562" s="24"/>
      <c r="QJN562" s="24"/>
      <c r="QJO562" s="24"/>
      <c r="QJP562" s="24"/>
      <c r="QJQ562" s="24"/>
      <c r="QJR562" s="24"/>
      <c r="QJS562" s="24"/>
      <c r="QJT562" s="24"/>
      <c r="QJU562" s="24"/>
      <c r="QJV562" s="24"/>
      <c r="QJZ562" s="3"/>
      <c r="QKA562" s="31"/>
      <c r="QKB562" s="5"/>
      <c r="QKC562" s="9"/>
      <c r="QKF562" s="2"/>
      <c r="QKI562" s="24"/>
      <c r="QKJ562" s="24"/>
      <c r="QKK562" s="31"/>
      <c r="QKL562" s="24"/>
      <c r="QKM562" s="24"/>
      <c r="QKN562" s="24"/>
      <c r="QKO562" s="24"/>
      <c r="QKP562" s="24"/>
      <c r="QKQ562" s="24"/>
      <c r="QKR562" s="24"/>
      <c r="QKS562" s="24"/>
      <c r="QKT562" s="24"/>
      <c r="QKU562" s="24"/>
      <c r="QKV562" s="24"/>
      <c r="QKW562" s="24"/>
      <c r="QKX562" s="24"/>
      <c r="QKY562" s="24"/>
      <c r="QKZ562" s="24"/>
      <c r="QLD562" s="3"/>
      <c r="QLE562" s="31"/>
      <c r="QLF562" s="5"/>
      <c r="QLG562" s="9"/>
      <c r="QLJ562" s="2"/>
      <c r="QLM562" s="24"/>
      <c r="QLN562" s="24"/>
      <c r="QLO562" s="31"/>
      <c r="QLP562" s="24"/>
      <c r="QLQ562" s="24"/>
      <c r="QLR562" s="24"/>
      <c r="QLS562" s="24"/>
      <c r="QLT562" s="24"/>
      <c r="QLU562" s="24"/>
      <c r="QLV562" s="24"/>
      <c r="QLW562" s="24"/>
      <c r="QLX562" s="24"/>
      <c r="QLY562" s="24"/>
      <c r="QLZ562" s="24"/>
      <c r="QMA562" s="24"/>
      <c r="QMB562" s="24"/>
      <c r="QMC562" s="24"/>
      <c r="QMD562" s="24"/>
      <c r="QMH562" s="3"/>
      <c r="QMI562" s="31"/>
      <c r="QMJ562" s="5"/>
      <c r="QMK562" s="9"/>
      <c r="QMN562" s="2"/>
      <c r="QMQ562" s="24"/>
      <c r="QMR562" s="24"/>
      <c r="QMS562" s="31"/>
      <c r="QMT562" s="24"/>
      <c r="QMU562" s="24"/>
      <c r="QMV562" s="24"/>
      <c r="QMW562" s="24"/>
      <c r="QMX562" s="24"/>
      <c r="QMY562" s="24"/>
      <c r="QMZ562" s="24"/>
      <c r="QNA562" s="24"/>
      <c r="QNB562" s="24"/>
      <c r="QNC562" s="24"/>
      <c r="QND562" s="24"/>
      <c r="QNE562" s="24"/>
      <c r="QNF562" s="24"/>
      <c r="QNG562" s="24"/>
      <c r="QNH562" s="24"/>
      <c r="QNL562" s="3"/>
      <c r="QNM562" s="31"/>
      <c r="QNN562" s="5"/>
      <c r="QNO562" s="9"/>
      <c r="QNR562" s="2"/>
      <c r="QNU562" s="24"/>
      <c r="QNV562" s="24"/>
      <c r="QNW562" s="31"/>
      <c r="QNX562" s="24"/>
      <c r="QNY562" s="24"/>
      <c r="QNZ562" s="24"/>
      <c r="QOA562" s="24"/>
      <c r="QOB562" s="24"/>
      <c r="QOC562" s="24"/>
      <c r="QOD562" s="24"/>
      <c r="QOE562" s="24"/>
      <c r="QOF562" s="24"/>
      <c r="QOG562" s="24"/>
      <c r="QOH562" s="24"/>
      <c r="QOI562" s="24"/>
      <c r="QOJ562" s="24"/>
      <c r="QOK562" s="24"/>
      <c r="QOL562" s="24"/>
      <c r="QOP562" s="3"/>
      <c r="QOQ562" s="31"/>
      <c r="QOR562" s="5"/>
      <c r="QOS562" s="9"/>
      <c r="QOV562" s="2"/>
      <c r="QOY562" s="24"/>
      <c r="QOZ562" s="24"/>
      <c r="QPA562" s="31"/>
      <c r="QPB562" s="24"/>
      <c r="QPC562" s="24"/>
      <c r="QPD562" s="24"/>
      <c r="QPE562" s="24"/>
      <c r="QPF562" s="24"/>
      <c r="QPG562" s="24"/>
      <c r="QPH562" s="24"/>
      <c r="QPI562" s="24"/>
      <c r="QPJ562" s="24"/>
      <c r="QPK562" s="24"/>
      <c r="QPL562" s="24"/>
      <c r="QPM562" s="24"/>
      <c r="QPN562" s="24"/>
      <c r="QPO562" s="24"/>
      <c r="QPP562" s="24"/>
      <c r="QPT562" s="3"/>
      <c r="QPU562" s="31"/>
      <c r="QPV562" s="5"/>
      <c r="QPW562" s="9"/>
      <c r="QPZ562" s="2"/>
      <c r="QQC562" s="24"/>
      <c r="QQD562" s="24"/>
      <c r="QQE562" s="31"/>
      <c r="QQF562" s="24"/>
      <c r="QQG562" s="24"/>
      <c r="QQH562" s="24"/>
      <c r="QQI562" s="24"/>
      <c r="QQJ562" s="24"/>
      <c r="QQK562" s="24"/>
      <c r="QQL562" s="24"/>
      <c r="QQM562" s="24"/>
      <c r="QQN562" s="24"/>
      <c r="QQO562" s="24"/>
      <c r="QQP562" s="24"/>
      <c r="QQQ562" s="24"/>
      <c r="QQR562" s="24"/>
      <c r="QQS562" s="24"/>
      <c r="QQT562" s="24"/>
      <c r="QQX562" s="3"/>
      <c r="QQY562" s="31"/>
      <c r="QQZ562" s="5"/>
      <c r="QRA562" s="9"/>
      <c r="QRD562" s="2"/>
      <c r="QRG562" s="24"/>
      <c r="QRH562" s="24"/>
      <c r="QRI562" s="31"/>
      <c r="QRJ562" s="24"/>
      <c r="QRK562" s="24"/>
      <c r="QRL562" s="24"/>
      <c r="QRM562" s="24"/>
      <c r="QRN562" s="24"/>
      <c r="QRO562" s="24"/>
      <c r="QRP562" s="24"/>
      <c r="QRQ562" s="24"/>
      <c r="QRR562" s="24"/>
      <c r="QRS562" s="24"/>
      <c r="QRT562" s="24"/>
      <c r="QRU562" s="24"/>
      <c r="QRV562" s="24"/>
      <c r="QRW562" s="24"/>
      <c r="QRX562" s="24"/>
      <c r="QSB562" s="3"/>
      <c r="QSC562" s="31"/>
      <c r="QSD562" s="5"/>
      <c r="QSE562" s="9"/>
      <c r="QSH562" s="2"/>
      <c r="QSK562" s="24"/>
      <c r="QSL562" s="24"/>
      <c r="QSM562" s="31"/>
      <c r="QSN562" s="24"/>
      <c r="QSO562" s="24"/>
      <c r="QSP562" s="24"/>
      <c r="QSQ562" s="24"/>
      <c r="QSR562" s="24"/>
      <c r="QSS562" s="24"/>
      <c r="QST562" s="24"/>
      <c r="QSU562" s="24"/>
      <c r="QSV562" s="24"/>
      <c r="QSW562" s="24"/>
      <c r="QSX562" s="24"/>
      <c r="QSY562" s="24"/>
      <c r="QSZ562" s="24"/>
      <c r="QTA562" s="24"/>
      <c r="QTB562" s="24"/>
      <c r="QTF562" s="3"/>
      <c r="QTG562" s="31"/>
      <c r="QTH562" s="5"/>
      <c r="QTI562" s="9"/>
      <c r="QTL562" s="2"/>
      <c r="QTO562" s="24"/>
      <c r="QTP562" s="24"/>
      <c r="QTQ562" s="31"/>
      <c r="QTR562" s="24"/>
      <c r="QTS562" s="24"/>
      <c r="QTT562" s="24"/>
      <c r="QTU562" s="24"/>
      <c r="QTV562" s="24"/>
      <c r="QTW562" s="24"/>
      <c r="QTX562" s="24"/>
      <c r="QTY562" s="24"/>
      <c r="QTZ562" s="24"/>
      <c r="QUA562" s="24"/>
      <c r="QUB562" s="24"/>
      <c r="QUC562" s="24"/>
      <c r="QUD562" s="24"/>
      <c r="QUE562" s="24"/>
      <c r="QUF562" s="24"/>
      <c r="QUJ562" s="3"/>
      <c r="QUK562" s="31"/>
      <c r="QUL562" s="5"/>
      <c r="QUM562" s="9"/>
      <c r="QUP562" s="2"/>
      <c r="QUS562" s="24"/>
      <c r="QUT562" s="24"/>
      <c r="QUU562" s="31"/>
      <c r="QUV562" s="24"/>
      <c r="QUW562" s="24"/>
      <c r="QUX562" s="24"/>
      <c r="QUY562" s="24"/>
      <c r="QUZ562" s="24"/>
      <c r="QVA562" s="24"/>
      <c r="QVB562" s="24"/>
      <c r="QVC562" s="24"/>
      <c r="QVD562" s="24"/>
      <c r="QVE562" s="24"/>
      <c r="QVF562" s="24"/>
      <c r="QVG562" s="24"/>
      <c r="QVH562" s="24"/>
      <c r="QVI562" s="24"/>
      <c r="QVJ562" s="24"/>
      <c r="QVN562" s="3"/>
      <c r="QVO562" s="31"/>
      <c r="QVP562" s="5"/>
      <c r="QVQ562" s="9"/>
      <c r="QVT562" s="2"/>
      <c r="QVW562" s="24"/>
      <c r="QVX562" s="24"/>
      <c r="QVY562" s="31"/>
      <c r="QVZ562" s="24"/>
      <c r="QWA562" s="24"/>
      <c r="QWB562" s="24"/>
      <c r="QWC562" s="24"/>
      <c r="QWD562" s="24"/>
      <c r="QWE562" s="24"/>
      <c r="QWF562" s="24"/>
      <c r="QWG562" s="24"/>
      <c r="QWH562" s="24"/>
      <c r="QWI562" s="24"/>
      <c r="QWJ562" s="24"/>
      <c r="QWK562" s="24"/>
      <c r="QWL562" s="24"/>
      <c r="QWM562" s="24"/>
      <c r="QWN562" s="24"/>
      <c r="QWR562" s="3"/>
      <c r="QWS562" s="31"/>
      <c r="QWT562" s="5"/>
      <c r="QWU562" s="9"/>
      <c r="QWX562" s="2"/>
      <c r="QXA562" s="24"/>
      <c r="QXB562" s="24"/>
      <c r="QXC562" s="31"/>
      <c r="QXD562" s="24"/>
      <c r="QXE562" s="24"/>
      <c r="QXF562" s="24"/>
      <c r="QXG562" s="24"/>
      <c r="QXH562" s="24"/>
      <c r="QXI562" s="24"/>
      <c r="QXJ562" s="24"/>
      <c r="QXK562" s="24"/>
      <c r="QXL562" s="24"/>
      <c r="QXM562" s="24"/>
      <c r="QXN562" s="24"/>
      <c r="QXO562" s="24"/>
      <c r="QXP562" s="24"/>
      <c r="QXQ562" s="24"/>
      <c r="QXR562" s="24"/>
      <c r="QXV562" s="3"/>
      <c r="QXW562" s="31"/>
      <c r="QXX562" s="5"/>
      <c r="QXY562" s="9"/>
      <c r="QYB562" s="2"/>
      <c r="QYE562" s="24"/>
      <c r="QYF562" s="24"/>
      <c r="QYG562" s="31"/>
      <c r="QYH562" s="24"/>
      <c r="QYI562" s="24"/>
      <c r="QYJ562" s="24"/>
      <c r="QYK562" s="24"/>
      <c r="QYL562" s="24"/>
      <c r="QYM562" s="24"/>
      <c r="QYN562" s="24"/>
      <c r="QYO562" s="24"/>
      <c r="QYP562" s="24"/>
      <c r="QYQ562" s="24"/>
      <c r="QYR562" s="24"/>
      <c r="QYS562" s="24"/>
      <c r="QYT562" s="24"/>
      <c r="QYU562" s="24"/>
      <c r="QYV562" s="24"/>
      <c r="QYZ562" s="3"/>
      <c r="QZA562" s="31"/>
      <c r="QZB562" s="5"/>
      <c r="QZC562" s="9"/>
      <c r="QZF562" s="2"/>
      <c r="QZI562" s="24"/>
      <c r="QZJ562" s="24"/>
      <c r="QZK562" s="31"/>
      <c r="QZL562" s="24"/>
      <c r="QZM562" s="24"/>
      <c r="QZN562" s="24"/>
      <c r="QZO562" s="24"/>
      <c r="QZP562" s="24"/>
      <c r="QZQ562" s="24"/>
      <c r="QZR562" s="24"/>
      <c r="QZS562" s="24"/>
      <c r="QZT562" s="24"/>
      <c r="QZU562" s="24"/>
      <c r="QZV562" s="24"/>
      <c r="QZW562" s="24"/>
      <c r="QZX562" s="24"/>
      <c r="QZY562" s="24"/>
      <c r="QZZ562" s="24"/>
      <c r="RAD562" s="3"/>
      <c r="RAE562" s="31"/>
      <c r="RAF562" s="5"/>
      <c r="RAG562" s="9"/>
      <c r="RAJ562" s="2"/>
      <c r="RAM562" s="24"/>
      <c r="RAN562" s="24"/>
      <c r="RAO562" s="31"/>
      <c r="RAP562" s="24"/>
      <c r="RAQ562" s="24"/>
      <c r="RAR562" s="24"/>
      <c r="RAS562" s="24"/>
      <c r="RAT562" s="24"/>
      <c r="RAU562" s="24"/>
      <c r="RAV562" s="24"/>
      <c r="RAW562" s="24"/>
      <c r="RAX562" s="24"/>
      <c r="RAY562" s="24"/>
      <c r="RAZ562" s="24"/>
      <c r="RBA562" s="24"/>
      <c r="RBB562" s="24"/>
      <c r="RBC562" s="24"/>
      <c r="RBD562" s="24"/>
      <c r="RBH562" s="3"/>
      <c r="RBI562" s="31"/>
      <c r="RBJ562" s="5"/>
      <c r="RBK562" s="9"/>
      <c r="RBN562" s="2"/>
      <c r="RBQ562" s="24"/>
      <c r="RBR562" s="24"/>
      <c r="RBS562" s="31"/>
      <c r="RBT562" s="24"/>
      <c r="RBU562" s="24"/>
      <c r="RBV562" s="24"/>
      <c r="RBW562" s="24"/>
      <c r="RBX562" s="24"/>
      <c r="RBY562" s="24"/>
      <c r="RBZ562" s="24"/>
      <c r="RCA562" s="24"/>
      <c r="RCB562" s="24"/>
      <c r="RCC562" s="24"/>
      <c r="RCD562" s="24"/>
      <c r="RCE562" s="24"/>
      <c r="RCF562" s="24"/>
      <c r="RCG562" s="24"/>
      <c r="RCH562" s="24"/>
      <c r="RCL562" s="3"/>
      <c r="RCM562" s="31"/>
      <c r="RCN562" s="5"/>
      <c r="RCO562" s="9"/>
      <c r="RCR562" s="2"/>
      <c r="RCU562" s="24"/>
      <c r="RCV562" s="24"/>
      <c r="RCW562" s="31"/>
      <c r="RCX562" s="24"/>
      <c r="RCY562" s="24"/>
      <c r="RCZ562" s="24"/>
      <c r="RDA562" s="24"/>
      <c r="RDB562" s="24"/>
      <c r="RDC562" s="24"/>
      <c r="RDD562" s="24"/>
      <c r="RDE562" s="24"/>
      <c r="RDF562" s="24"/>
      <c r="RDG562" s="24"/>
      <c r="RDH562" s="24"/>
      <c r="RDI562" s="24"/>
      <c r="RDJ562" s="24"/>
      <c r="RDK562" s="24"/>
      <c r="RDL562" s="24"/>
      <c r="RDP562" s="3"/>
      <c r="RDQ562" s="31"/>
      <c r="RDR562" s="5"/>
      <c r="RDS562" s="9"/>
      <c r="RDV562" s="2"/>
      <c r="RDY562" s="24"/>
      <c r="RDZ562" s="24"/>
      <c r="REA562" s="31"/>
      <c r="REB562" s="24"/>
      <c r="REC562" s="24"/>
      <c r="RED562" s="24"/>
      <c r="REE562" s="24"/>
      <c r="REF562" s="24"/>
      <c r="REG562" s="24"/>
      <c r="REH562" s="24"/>
      <c r="REI562" s="24"/>
      <c r="REJ562" s="24"/>
      <c r="REK562" s="24"/>
      <c r="REL562" s="24"/>
      <c r="REM562" s="24"/>
      <c r="REN562" s="24"/>
      <c r="REO562" s="24"/>
      <c r="REP562" s="24"/>
      <c r="RET562" s="3"/>
      <c r="REU562" s="31"/>
      <c r="REV562" s="5"/>
      <c r="REW562" s="9"/>
      <c r="REZ562" s="2"/>
      <c r="RFC562" s="24"/>
      <c r="RFD562" s="24"/>
      <c r="RFE562" s="31"/>
      <c r="RFF562" s="24"/>
      <c r="RFG562" s="24"/>
      <c r="RFH562" s="24"/>
      <c r="RFI562" s="24"/>
      <c r="RFJ562" s="24"/>
      <c r="RFK562" s="24"/>
      <c r="RFL562" s="24"/>
      <c r="RFM562" s="24"/>
      <c r="RFN562" s="24"/>
      <c r="RFO562" s="24"/>
      <c r="RFP562" s="24"/>
      <c r="RFQ562" s="24"/>
      <c r="RFR562" s="24"/>
      <c r="RFS562" s="24"/>
      <c r="RFT562" s="24"/>
      <c r="RFX562" s="3"/>
      <c r="RFY562" s="31"/>
      <c r="RFZ562" s="5"/>
      <c r="RGA562" s="9"/>
      <c r="RGD562" s="2"/>
      <c r="RGG562" s="24"/>
      <c r="RGH562" s="24"/>
      <c r="RGI562" s="31"/>
      <c r="RGJ562" s="24"/>
      <c r="RGK562" s="24"/>
      <c r="RGL562" s="24"/>
      <c r="RGM562" s="24"/>
      <c r="RGN562" s="24"/>
      <c r="RGO562" s="24"/>
      <c r="RGP562" s="24"/>
      <c r="RGQ562" s="24"/>
      <c r="RGR562" s="24"/>
      <c r="RGS562" s="24"/>
      <c r="RGT562" s="24"/>
      <c r="RGU562" s="24"/>
      <c r="RGV562" s="24"/>
      <c r="RGW562" s="24"/>
      <c r="RGX562" s="24"/>
      <c r="RHB562" s="3"/>
      <c r="RHC562" s="31"/>
      <c r="RHD562" s="5"/>
      <c r="RHE562" s="9"/>
      <c r="RHH562" s="2"/>
      <c r="RHK562" s="24"/>
      <c r="RHL562" s="24"/>
      <c r="RHM562" s="31"/>
      <c r="RHN562" s="24"/>
      <c r="RHO562" s="24"/>
      <c r="RHP562" s="24"/>
      <c r="RHQ562" s="24"/>
      <c r="RHR562" s="24"/>
      <c r="RHS562" s="24"/>
      <c r="RHT562" s="24"/>
      <c r="RHU562" s="24"/>
      <c r="RHV562" s="24"/>
      <c r="RHW562" s="24"/>
      <c r="RHX562" s="24"/>
      <c r="RHY562" s="24"/>
      <c r="RHZ562" s="24"/>
      <c r="RIA562" s="24"/>
      <c r="RIB562" s="24"/>
      <c r="RIF562" s="3"/>
      <c r="RIG562" s="31"/>
      <c r="RIH562" s="5"/>
      <c r="RII562" s="9"/>
      <c r="RIL562" s="2"/>
      <c r="RIO562" s="24"/>
      <c r="RIP562" s="24"/>
      <c r="RIQ562" s="31"/>
      <c r="RIR562" s="24"/>
      <c r="RIS562" s="24"/>
      <c r="RIT562" s="24"/>
      <c r="RIU562" s="24"/>
      <c r="RIV562" s="24"/>
      <c r="RIW562" s="24"/>
      <c r="RIX562" s="24"/>
      <c r="RIY562" s="24"/>
      <c r="RIZ562" s="24"/>
      <c r="RJA562" s="24"/>
      <c r="RJB562" s="24"/>
      <c r="RJC562" s="24"/>
      <c r="RJD562" s="24"/>
      <c r="RJE562" s="24"/>
      <c r="RJF562" s="24"/>
      <c r="RJJ562" s="3"/>
      <c r="RJK562" s="31"/>
      <c r="RJL562" s="5"/>
      <c r="RJM562" s="9"/>
      <c r="RJP562" s="2"/>
      <c r="RJS562" s="24"/>
      <c r="RJT562" s="24"/>
      <c r="RJU562" s="31"/>
      <c r="RJV562" s="24"/>
      <c r="RJW562" s="24"/>
      <c r="RJX562" s="24"/>
      <c r="RJY562" s="24"/>
      <c r="RJZ562" s="24"/>
      <c r="RKA562" s="24"/>
      <c r="RKB562" s="24"/>
      <c r="RKC562" s="24"/>
      <c r="RKD562" s="24"/>
      <c r="RKE562" s="24"/>
      <c r="RKF562" s="24"/>
      <c r="RKG562" s="24"/>
      <c r="RKH562" s="24"/>
      <c r="RKI562" s="24"/>
      <c r="RKJ562" s="24"/>
      <c r="RKN562" s="3"/>
      <c r="RKO562" s="31"/>
      <c r="RKP562" s="5"/>
      <c r="RKQ562" s="9"/>
      <c r="RKT562" s="2"/>
      <c r="RKW562" s="24"/>
      <c r="RKX562" s="24"/>
      <c r="RKY562" s="31"/>
      <c r="RKZ562" s="24"/>
      <c r="RLA562" s="24"/>
      <c r="RLB562" s="24"/>
      <c r="RLC562" s="24"/>
      <c r="RLD562" s="24"/>
      <c r="RLE562" s="24"/>
      <c r="RLF562" s="24"/>
      <c r="RLG562" s="24"/>
      <c r="RLH562" s="24"/>
      <c r="RLI562" s="24"/>
      <c r="RLJ562" s="24"/>
      <c r="RLK562" s="24"/>
      <c r="RLL562" s="24"/>
      <c r="RLM562" s="24"/>
      <c r="RLN562" s="24"/>
      <c r="RLR562" s="3"/>
      <c r="RLS562" s="31"/>
      <c r="RLT562" s="5"/>
      <c r="RLU562" s="9"/>
      <c r="RLX562" s="2"/>
      <c r="RMA562" s="24"/>
      <c r="RMB562" s="24"/>
      <c r="RMC562" s="31"/>
      <c r="RMD562" s="24"/>
      <c r="RME562" s="24"/>
      <c r="RMF562" s="24"/>
      <c r="RMG562" s="24"/>
      <c r="RMH562" s="24"/>
      <c r="RMI562" s="24"/>
      <c r="RMJ562" s="24"/>
      <c r="RMK562" s="24"/>
      <c r="RML562" s="24"/>
      <c r="RMM562" s="24"/>
      <c r="RMN562" s="24"/>
      <c r="RMO562" s="24"/>
      <c r="RMP562" s="24"/>
      <c r="RMQ562" s="24"/>
      <c r="RMR562" s="24"/>
      <c r="RMV562" s="3"/>
      <c r="RMW562" s="31"/>
      <c r="RMX562" s="5"/>
      <c r="RMY562" s="9"/>
      <c r="RNB562" s="2"/>
      <c r="RNE562" s="24"/>
      <c r="RNF562" s="24"/>
      <c r="RNG562" s="31"/>
      <c r="RNH562" s="24"/>
      <c r="RNI562" s="24"/>
      <c r="RNJ562" s="24"/>
      <c r="RNK562" s="24"/>
      <c r="RNL562" s="24"/>
      <c r="RNM562" s="24"/>
      <c r="RNN562" s="24"/>
      <c r="RNO562" s="24"/>
      <c r="RNP562" s="24"/>
      <c r="RNQ562" s="24"/>
      <c r="RNR562" s="24"/>
      <c r="RNS562" s="24"/>
      <c r="RNT562" s="24"/>
      <c r="RNU562" s="24"/>
      <c r="RNV562" s="24"/>
      <c r="RNZ562" s="3"/>
      <c r="ROA562" s="31"/>
      <c r="ROB562" s="5"/>
      <c r="ROC562" s="9"/>
      <c r="ROF562" s="2"/>
      <c r="ROI562" s="24"/>
      <c r="ROJ562" s="24"/>
      <c r="ROK562" s="31"/>
      <c r="ROL562" s="24"/>
      <c r="ROM562" s="24"/>
      <c r="RON562" s="24"/>
      <c r="ROO562" s="24"/>
      <c r="ROP562" s="24"/>
      <c r="ROQ562" s="24"/>
      <c r="ROR562" s="24"/>
      <c r="ROS562" s="24"/>
      <c r="ROT562" s="24"/>
      <c r="ROU562" s="24"/>
      <c r="ROV562" s="24"/>
      <c r="ROW562" s="24"/>
      <c r="ROX562" s="24"/>
      <c r="ROY562" s="24"/>
      <c r="ROZ562" s="24"/>
      <c r="RPD562" s="3"/>
      <c r="RPE562" s="31"/>
      <c r="RPF562" s="5"/>
      <c r="RPG562" s="9"/>
      <c r="RPJ562" s="2"/>
      <c r="RPM562" s="24"/>
      <c r="RPN562" s="24"/>
      <c r="RPO562" s="31"/>
      <c r="RPP562" s="24"/>
      <c r="RPQ562" s="24"/>
      <c r="RPR562" s="24"/>
      <c r="RPS562" s="24"/>
      <c r="RPT562" s="24"/>
      <c r="RPU562" s="24"/>
      <c r="RPV562" s="24"/>
      <c r="RPW562" s="24"/>
      <c r="RPX562" s="24"/>
      <c r="RPY562" s="24"/>
      <c r="RPZ562" s="24"/>
      <c r="RQA562" s="24"/>
      <c r="RQB562" s="24"/>
      <c r="RQC562" s="24"/>
      <c r="RQD562" s="24"/>
      <c r="RQH562" s="3"/>
      <c r="RQI562" s="31"/>
      <c r="RQJ562" s="5"/>
      <c r="RQK562" s="9"/>
      <c r="RQN562" s="2"/>
      <c r="RQQ562" s="24"/>
      <c r="RQR562" s="24"/>
      <c r="RQS562" s="31"/>
      <c r="RQT562" s="24"/>
      <c r="RQU562" s="24"/>
      <c r="RQV562" s="24"/>
      <c r="RQW562" s="24"/>
      <c r="RQX562" s="24"/>
      <c r="RQY562" s="24"/>
      <c r="RQZ562" s="24"/>
      <c r="RRA562" s="24"/>
      <c r="RRB562" s="24"/>
      <c r="RRC562" s="24"/>
      <c r="RRD562" s="24"/>
      <c r="RRE562" s="24"/>
      <c r="RRF562" s="24"/>
      <c r="RRG562" s="24"/>
      <c r="RRH562" s="24"/>
      <c r="RRL562" s="3"/>
      <c r="RRM562" s="31"/>
      <c r="RRN562" s="5"/>
      <c r="RRO562" s="9"/>
      <c r="RRR562" s="2"/>
      <c r="RRU562" s="24"/>
      <c r="RRV562" s="24"/>
      <c r="RRW562" s="31"/>
      <c r="RRX562" s="24"/>
      <c r="RRY562" s="24"/>
      <c r="RRZ562" s="24"/>
      <c r="RSA562" s="24"/>
      <c r="RSB562" s="24"/>
      <c r="RSC562" s="24"/>
      <c r="RSD562" s="24"/>
      <c r="RSE562" s="24"/>
      <c r="RSF562" s="24"/>
      <c r="RSG562" s="24"/>
      <c r="RSH562" s="24"/>
      <c r="RSI562" s="24"/>
      <c r="RSJ562" s="24"/>
      <c r="RSK562" s="24"/>
      <c r="RSL562" s="24"/>
      <c r="RSP562" s="3"/>
      <c r="RSQ562" s="31"/>
      <c r="RSR562" s="5"/>
      <c r="RSS562" s="9"/>
      <c r="RSV562" s="2"/>
      <c r="RSY562" s="24"/>
      <c r="RSZ562" s="24"/>
      <c r="RTA562" s="31"/>
      <c r="RTB562" s="24"/>
      <c r="RTC562" s="24"/>
      <c r="RTD562" s="24"/>
      <c r="RTE562" s="24"/>
      <c r="RTF562" s="24"/>
      <c r="RTG562" s="24"/>
      <c r="RTH562" s="24"/>
      <c r="RTI562" s="24"/>
      <c r="RTJ562" s="24"/>
      <c r="RTK562" s="24"/>
      <c r="RTL562" s="24"/>
      <c r="RTM562" s="24"/>
      <c r="RTN562" s="24"/>
      <c r="RTO562" s="24"/>
      <c r="RTP562" s="24"/>
      <c r="RTT562" s="3"/>
      <c r="RTU562" s="31"/>
      <c r="RTV562" s="5"/>
      <c r="RTW562" s="9"/>
      <c r="RTZ562" s="2"/>
      <c r="RUC562" s="24"/>
      <c r="RUD562" s="24"/>
      <c r="RUE562" s="31"/>
      <c r="RUF562" s="24"/>
      <c r="RUG562" s="24"/>
      <c r="RUH562" s="24"/>
      <c r="RUI562" s="24"/>
      <c r="RUJ562" s="24"/>
      <c r="RUK562" s="24"/>
      <c r="RUL562" s="24"/>
      <c r="RUM562" s="24"/>
      <c r="RUN562" s="24"/>
      <c r="RUO562" s="24"/>
      <c r="RUP562" s="24"/>
      <c r="RUQ562" s="24"/>
      <c r="RUR562" s="24"/>
      <c r="RUS562" s="24"/>
      <c r="RUT562" s="24"/>
      <c r="RUX562" s="3"/>
      <c r="RUY562" s="31"/>
      <c r="RUZ562" s="5"/>
      <c r="RVA562" s="9"/>
      <c r="RVD562" s="2"/>
      <c r="RVG562" s="24"/>
      <c r="RVH562" s="24"/>
      <c r="RVI562" s="31"/>
      <c r="RVJ562" s="24"/>
      <c r="RVK562" s="24"/>
      <c r="RVL562" s="24"/>
      <c r="RVM562" s="24"/>
      <c r="RVN562" s="24"/>
      <c r="RVO562" s="24"/>
      <c r="RVP562" s="24"/>
      <c r="RVQ562" s="24"/>
      <c r="RVR562" s="24"/>
      <c r="RVS562" s="24"/>
      <c r="RVT562" s="24"/>
      <c r="RVU562" s="24"/>
      <c r="RVV562" s="24"/>
      <c r="RVW562" s="24"/>
      <c r="RVX562" s="24"/>
      <c r="RWB562" s="3"/>
      <c r="RWC562" s="31"/>
      <c r="RWD562" s="5"/>
      <c r="RWE562" s="9"/>
      <c r="RWH562" s="2"/>
      <c r="RWK562" s="24"/>
      <c r="RWL562" s="24"/>
      <c r="RWM562" s="31"/>
      <c r="RWN562" s="24"/>
      <c r="RWO562" s="24"/>
      <c r="RWP562" s="24"/>
      <c r="RWQ562" s="24"/>
      <c r="RWR562" s="24"/>
      <c r="RWS562" s="24"/>
      <c r="RWT562" s="24"/>
      <c r="RWU562" s="24"/>
      <c r="RWV562" s="24"/>
      <c r="RWW562" s="24"/>
      <c r="RWX562" s="24"/>
      <c r="RWY562" s="24"/>
      <c r="RWZ562" s="24"/>
      <c r="RXA562" s="24"/>
      <c r="RXB562" s="24"/>
      <c r="RXF562" s="3"/>
      <c r="RXG562" s="31"/>
      <c r="RXH562" s="5"/>
      <c r="RXI562" s="9"/>
      <c r="RXL562" s="2"/>
      <c r="RXO562" s="24"/>
      <c r="RXP562" s="24"/>
      <c r="RXQ562" s="31"/>
      <c r="RXR562" s="24"/>
      <c r="RXS562" s="24"/>
      <c r="RXT562" s="24"/>
      <c r="RXU562" s="24"/>
      <c r="RXV562" s="24"/>
      <c r="RXW562" s="24"/>
      <c r="RXX562" s="24"/>
      <c r="RXY562" s="24"/>
      <c r="RXZ562" s="24"/>
      <c r="RYA562" s="24"/>
      <c r="RYB562" s="24"/>
      <c r="RYC562" s="24"/>
      <c r="RYD562" s="24"/>
      <c r="RYE562" s="24"/>
      <c r="RYF562" s="24"/>
      <c r="RYJ562" s="3"/>
      <c r="RYK562" s="31"/>
      <c r="RYL562" s="5"/>
      <c r="RYM562" s="9"/>
      <c r="RYP562" s="2"/>
      <c r="RYS562" s="24"/>
      <c r="RYT562" s="24"/>
      <c r="RYU562" s="31"/>
      <c r="RYV562" s="24"/>
      <c r="RYW562" s="24"/>
      <c r="RYX562" s="24"/>
      <c r="RYY562" s="24"/>
      <c r="RYZ562" s="24"/>
      <c r="RZA562" s="24"/>
      <c r="RZB562" s="24"/>
      <c r="RZC562" s="24"/>
      <c r="RZD562" s="24"/>
      <c r="RZE562" s="24"/>
      <c r="RZF562" s="24"/>
      <c r="RZG562" s="24"/>
      <c r="RZH562" s="24"/>
      <c r="RZI562" s="24"/>
      <c r="RZJ562" s="24"/>
      <c r="RZN562" s="3"/>
      <c r="RZO562" s="31"/>
      <c r="RZP562" s="5"/>
      <c r="RZQ562" s="9"/>
      <c r="RZT562" s="2"/>
      <c r="RZW562" s="24"/>
      <c r="RZX562" s="24"/>
      <c r="RZY562" s="31"/>
      <c r="RZZ562" s="24"/>
      <c r="SAA562" s="24"/>
      <c r="SAB562" s="24"/>
      <c r="SAC562" s="24"/>
      <c r="SAD562" s="24"/>
      <c r="SAE562" s="24"/>
      <c r="SAF562" s="24"/>
      <c r="SAG562" s="24"/>
      <c r="SAH562" s="24"/>
      <c r="SAI562" s="24"/>
      <c r="SAJ562" s="24"/>
      <c r="SAK562" s="24"/>
      <c r="SAL562" s="24"/>
      <c r="SAM562" s="24"/>
      <c r="SAN562" s="24"/>
      <c r="SAR562" s="3"/>
      <c r="SAS562" s="31"/>
      <c r="SAT562" s="5"/>
      <c r="SAU562" s="9"/>
      <c r="SAX562" s="2"/>
      <c r="SBA562" s="24"/>
      <c r="SBB562" s="24"/>
      <c r="SBC562" s="31"/>
      <c r="SBD562" s="24"/>
      <c r="SBE562" s="24"/>
      <c r="SBF562" s="24"/>
      <c r="SBG562" s="24"/>
      <c r="SBH562" s="24"/>
      <c r="SBI562" s="24"/>
      <c r="SBJ562" s="24"/>
      <c r="SBK562" s="24"/>
      <c r="SBL562" s="24"/>
      <c r="SBM562" s="24"/>
      <c r="SBN562" s="24"/>
      <c r="SBO562" s="24"/>
      <c r="SBP562" s="24"/>
      <c r="SBQ562" s="24"/>
      <c r="SBR562" s="24"/>
      <c r="SBV562" s="3"/>
      <c r="SBW562" s="31"/>
      <c r="SBX562" s="5"/>
      <c r="SBY562" s="9"/>
      <c r="SCB562" s="2"/>
      <c r="SCE562" s="24"/>
      <c r="SCF562" s="24"/>
      <c r="SCG562" s="31"/>
      <c r="SCH562" s="24"/>
      <c r="SCI562" s="24"/>
      <c r="SCJ562" s="24"/>
      <c r="SCK562" s="24"/>
      <c r="SCL562" s="24"/>
      <c r="SCM562" s="24"/>
      <c r="SCN562" s="24"/>
      <c r="SCO562" s="24"/>
      <c r="SCP562" s="24"/>
      <c r="SCQ562" s="24"/>
      <c r="SCR562" s="24"/>
      <c r="SCS562" s="24"/>
      <c r="SCT562" s="24"/>
      <c r="SCU562" s="24"/>
      <c r="SCV562" s="24"/>
      <c r="SCZ562" s="3"/>
      <c r="SDA562" s="31"/>
      <c r="SDB562" s="5"/>
      <c r="SDC562" s="9"/>
      <c r="SDF562" s="2"/>
      <c r="SDI562" s="24"/>
      <c r="SDJ562" s="24"/>
      <c r="SDK562" s="31"/>
      <c r="SDL562" s="24"/>
      <c r="SDM562" s="24"/>
      <c r="SDN562" s="24"/>
      <c r="SDO562" s="24"/>
      <c r="SDP562" s="24"/>
      <c r="SDQ562" s="24"/>
      <c r="SDR562" s="24"/>
      <c r="SDS562" s="24"/>
      <c r="SDT562" s="24"/>
      <c r="SDU562" s="24"/>
      <c r="SDV562" s="24"/>
      <c r="SDW562" s="24"/>
      <c r="SDX562" s="24"/>
      <c r="SDY562" s="24"/>
      <c r="SDZ562" s="24"/>
      <c r="SED562" s="3"/>
      <c r="SEE562" s="31"/>
      <c r="SEF562" s="5"/>
      <c r="SEG562" s="9"/>
      <c r="SEJ562" s="2"/>
      <c r="SEM562" s="24"/>
      <c r="SEN562" s="24"/>
      <c r="SEO562" s="31"/>
      <c r="SEP562" s="24"/>
      <c r="SEQ562" s="24"/>
      <c r="SER562" s="24"/>
      <c r="SES562" s="24"/>
      <c r="SET562" s="24"/>
      <c r="SEU562" s="24"/>
      <c r="SEV562" s="24"/>
      <c r="SEW562" s="24"/>
      <c r="SEX562" s="24"/>
      <c r="SEY562" s="24"/>
      <c r="SEZ562" s="24"/>
      <c r="SFA562" s="24"/>
      <c r="SFB562" s="24"/>
      <c r="SFC562" s="24"/>
      <c r="SFD562" s="24"/>
      <c r="SFH562" s="3"/>
      <c r="SFI562" s="31"/>
      <c r="SFJ562" s="5"/>
      <c r="SFK562" s="9"/>
      <c r="SFN562" s="2"/>
      <c r="SFQ562" s="24"/>
      <c r="SFR562" s="24"/>
      <c r="SFS562" s="31"/>
      <c r="SFT562" s="24"/>
      <c r="SFU562" s="24"/>
      <c r="SFV562" s="24"/>
      <c r="SFW562" s="24"/>
      <c r="SFX562" s="24"/>
      <c r="SFY562" s="24"/>
      <c r="SFZ562" s="24"/>
      <c r="SGA562" s="24"/>
      <c r="SGB562" s="24"/>
      <c r="SGC562" s="24"/>
      <c r="SGD562" s="24"/>
      <c r="SGE562" s="24"/>
      <c r="SGF562" s="24"/>
      <c r="SGG562" s="24"/>
      <c r="SGH562" s="24"/>
      <c r="SGL562" s="3"/>
      <c r="SGM562" s="31"/>
      <c r="SGN562" s="5"/>
      <c r="SGO562" s="9"/>
      <c r="SGR562" s="2"/>
      <c r="SGU562" s="24"/>
      <c r="SGV562" s="24"/>
      <c r="SGW562" s="31"/>
      <c r="SGX562" s="24"/>
      <c r="SGY562" s="24"/>
      <c r="SGZ562" s="24"/>
      <c r="SHA562" s="24"/>
      <c r="SHB562" s="24"/>
      <c r="SHC562" s="24"/>
      <c r="SHD562" s="24"/>
      <c r="SHE562" s="24"/>
      <c r="SHF562" s="24"/>
      <c r="SHG562" s="24"/>
      <c r="SHH562" s="24"/>
      <c r="SHI562" s="24"/>
      <c r="SHJ562" s="24"/>
      <c r="SHK562" s="24"/>
      <c r="SHL562" s="24"/>
      <c r="SHP562" s="3"/>
      <c r="SHQ562" s="31"/>
      <c r="SHR562" s="5"/>
      <c r="SHS562" s="9"/>
      <c r="SHV562" s="2"/>
      <c r="SHY562" s="24"/>
      <c r="SHZ562" s="24"/>
      <c r="SIA562" s="31"/>
      <c r="SIB562" s="24"/>
      <c r="SIC562" s="24"/>
      <c r="SID562" s="24"/>
      <c r="SIE562" s="24"/>
      <c r="SIF562" s="24"/>
      <c r="SIG562" s="24"/>
      <c r="SIH562" s="24"/>
      <c r="SII562" s="24"/>
      <c r="SIJ562" s="24"/>
      <c r="SIK562" s="24"/>
      <c r="SIL562" s="24"/>
      <c r="SIM562" s="24"/>
      <c r="SIN562" s="24"/>
      <c r="SIO562" s="24"/>
      <c r="SIP562" s="24"/>
      <c r="SIT562" s="3"/>
      <c r="SIU562" s="31"/>
      <c r="SIV562" s="5"/>
      <c r="SIW562" s="9"/>
      <c r="SIZ562" s="2"/>
      <c r="SJC562" s="24"/>
      <c r="SJD562" s="24"/>
      <c r="SJE562" s="31"/>
      <c r="SJF562" s="24"/>
      <c r="SJG562" s="24"/>
      <c r="SJH562" s="24"/>
      <c r="SJI562" s="24"/>
      <c r="SJJ562" s="24"/>
      <c r="SJK562" s="24"/>
      <c r="SJL562" s="24"/>
      <c r="SJM562" s="24"/>
      <c r="SJN562" s="24"/>
      <c r="SJO562" s="24"/>
      <c r="SJP562" s="24"/>
      <c r="SJQ562" s="24"/>
      <c r="SJR562" s="24"/>
      <c r="SJS562" s="24"/>
      <c r="SJT562" s="24"/>
      <c r="SJX562" s="3"/>
      <c r="SJY562" s="31"/>
      <c r="SJZ562" s="5"/>
      <c r="SKA562" s="9"/>
      <c r="SKD562" s="2"/>
      <c r="SKG562" s="24"/>
      <c r="SKH562" s="24"/>
      <c r="SKI562" s="31"/>
      <c r="SKJ562" s="24"/>
      <c r="SKK562" s="24"/>
      <c r="SKL562" s="24"/>
      <c r="SKM562" s="24"/>
      <c r="SKN562" s="24"/>
      <c r="SKO562" s="24"/>
      <c r="SKP562" s="24"/>
      <c r="SKQ562" s="24"/>
      <c r="SKR562" s="24"/>
      <c r="SKS562" s="24"/>
      <c r="SKT562" s="24"/>
      <c r="SKU562" s="24"/>
      <c r="SKV562" s="24"/>
      <c r="SKW562" s="24"/>
      <c r="SKX562" s="24"/>
      <c r="SLB562" s="3"/>
      <c r="SLC562" s="31"/>
      <c r="SLD562" s="5"/>
      <c r="SLE562" s="9"/>
      <c r="SLH562" s="2"/>
      <c r="SLK562" s="24"/>
      <c r="SLL562" s="24"/>
      <c r="SLM562" s="31"/>
      <c r="SLN562" s="24"/>
      <c r="SLO562" s="24"/>
      <c r="SLP562" s="24"/>
      <c r="SLQ562" s="24"/>
      <c r="SLR562" s="24"/>
      <c r="SLS562" s="24"/>
      <c r="SLT562" s="24"/>
      <c r="SLU562" s="24"/>
      <c r="SLV562" s="24"/>
      <c r="SLW562" s="24"/>
      <c r="SLX562" s="24"/>
      <c r="SLY562" s="24"/>
      <c r="SLZ562" s="24"/>
      <c r="SMA562" s="24"/>
      <c r="SMB562" s="24"/>
      <c r="SMF562" s="3"/>
      <c r="SMG562" s="31"/>
      <c r="SMH562" s="5"/>
      <c r="SMI562" s="9"/>
      <c r="SML562" s="2"/>
      <c r="SMO562" s="24"/>
      <c r="SMP562" s="24"/>
      <c r="SMQ562" s="31"/>
      <c r="SMR562" s="24"/>
      <c r="SMS562" s="24"/>
      <c r="SMT562" s="24"/>
      <c r="SMU562" s="24"/>
      <c r="SMV562" s="24"/>
      <c r="SMW562" s="24"/>
      <c r="SMX562" s="24"/>
      <c r="SMY562" s="24"/>
      <c r="SMZ562" s="24"/>
      <c r="SNA562" s="24"/>
      <c r="SNB562" s="24"/>
      <c r="SNC562" s="24"/>
      <c r="SND562" s="24"/>
      <c r="SNE562" s="24"/>
      <c r="SNF562" s="24"/>
      <c r="SNJ562" s="3"/>
      <c r="SNK562" s="31"/>
      <c r="SNL562" s="5"/>
      <c r="SNM562" s="9"/>
      <c r="SNP562" s="2"/>
      <c r="SNS562" s="24"/>
      <c r="SNT562" s="24"/>
      <c r="SNU562" s="31"/>
      <c r="SNV562" s="24"/>
      <c r="SNW562" s="24"/>
      <c r="SNX562" s="24"/>
      <c r="SNY562" s="24"/>
      <c r="SNZ562" s="24"/>
      <c r="SOA562" s="24"/>
      <c r="SOB562" s="24"/>
      <c r="SOC562" s="24"/>
      <c r="SOD562" s="24"/>
      <c r="SOE562" s="24"/>
      <c r="SOF562" s="24"/>
      <c r="SOG562" s="24"/>
      <c r="SOH562" s="24"/>
      <c r="SOI562" s="24"/>
      <c r="SOJ562" s="24"/>
      <c r="SON562" s="3"/>
      <c r="SOO562" s="31"/>
      <c r="SOP562" s="5"/>
      <c r="SOQ562" s="9"/>
      <c r="SOT562" s="2"/>
      <c r="SOW562" s="24"/>
      <c r="SOX562" s="24"/>
      <c r="SOY562" s="31"/>
      <c r="SOZ562" s="24"/>
      <c r="SPA562" s="24"/>
      <c r="SPB562" s="24"/>
      <c r="SPC562" s="24"/>
      <c r="SPD562" s="24"/>
      <c r="SPE562" s="24"/>
      <c r="SPF562" s="24"/>
      <c r="SPG562" s="24"/>
      <c r="SPH562" s="24"/>
      <c r="SPI562" s="24"/>
      <c r="SPJ562" s="24"/>
      <c r="SPK562" s="24"/>
      <c r="SPL562" s="24"/>
      <c r="SPM562" s="24"/>
      <c r="SPN562" s="24"/>
      <c r="SPR562" s="3"/>
      <c r="SPS562" s="31"/>
      <c r="SPT562" s="5"/>
      <c r="SPU562" s="9"/>
      <c r="SPX562" s="2"/>
      <c r="SQA562" s="24"/>
      <c r="SQB562" s="24"/>
      <c r="SQC562" s="31"/>
      <c r="SQD562" s="24"/>
      <c r="SQE562" s="24"/>
      <c r="SQF562" s="24"/>
      <c r="SQG562" s="24"/>
      <c r="SQH562" s="24"/>
      <c r="SQI562" s="24"/>
      <c r="SQJ562" s="24"/>
      <c r="SQK562" s="24"/>
      <c r="SQL562" s="24"/>
      <c r="SQM562" s="24"/>
      <c r="SQN562" s="24"/>
      <c r="SQO562" s="24"/>
      <c r="SQP562" s="24"/>
      <c r="SQQ562" s="24"/>
      <c r="SQR562" s="24"/>
      <c r="SQV562" s="3"/>
      <c r="SQW562" s="31"/>
      <c r="SQX562" s="5"/>
      <c r="SQY562" s="9"/>
      <c r="SRB562" s="2"/>
      <c r="SRE562" s="24"/>
      <c r="SRF562" s="24"/>
      <c r="SRG562" s="31"/>
      <c r="SRH562" s="24"/>
      <c r="SRI562" s="24"/>
      <c r="SRJ562" s="24"/>
      <c r="SRK562" s="24"/>
      <c r="SRL562" s="24"/>
      <c r="SRM562" s="24"/>
      <c r="SRN562" s="24"/>
      <c r="SRO562" s="24"/>
      <c r="SRP562" s="24"/>
      <c r="SRQ562" s="24"/>
      <c r="SRR562" s="24"/>
      <c r="SRS562" s="24"/>
      <c r="SRT562" s="24"/>
      <c r="SRU562" s="24"/>
      <c r="SRV562" s="24"/>
      <c r="SRZ562" s="3"/>
      <c r="SSA562" s="31"/>
      <c r="SSB562" s="5"/>
      <c r="SSC562" s="9"/>
      <c r="SSF562" s="2"/>
      <c r="SSI562" s="24"/>
      <c r="SSJ562" s="24"/>
      <c r="SSK562" s="31"/>
      <c r="SSL562" s="24"/>
      <c r="SSM562" s="24"/>
      <c r="SSN562" s="24"/>
      <c r="SSO562" s="24"/>
      <c r="SSP562" s="24"/>
      <c r="SSQ562" s="24"/>
      <c r="SSR562" s="24"/>
      <c r="SSS562" s="24"/>
      <c r="SST562" s="24"/>
      <c r="SSU562" s="24"/>
      <c r="SSV562" s="24"/>
      <c r="SSW562" s="24"/>
      <c r="SSX562" s="24"/>
      <c r="SSY562" s="24"/>
      <c r="SSZ562" s="24"/>
      <c r="STD562" s="3"/>
      <c r="STE562" s="31"/>
      <c r="STF562" s="5"/>
      <c r="STG562" s="9"/>
      <c r="STJ562" s="2"/>
      <c r="STM562" s="24"/>
      <c r="STN562" s="24"/>
      <c r="STO562" s="31"/>
      <c r="STP562" s="24"/>
      <c r="STQ562" s="24"/>
      <c r="STR562" s="24"/>
      <c r="STS562" s="24"/>
      <c r="STT562" s="24"/>
      <c r="STU562" s="24"/>
      <c r="STV562" s="24"/>
      <c r="STW562" s="24"/>
      <c r="STX562" s="24"/>
      <c r="STY562" s="24"/>
      <c r="STZ562" s="24"/>
      <c r="SUA562" s="24"/>
      <c r="SUB562" s="24"/>
      <c r="SUC562" s="24"/>
      <c r="SUD562" s="24"/>
      <c r="SUH562" s="3"/>
      <c r="SUI562" s="31"/>
      <c r="SUJ562" s="5"/>
      <c r="SUK562" s="9"/>
      <c r="SUN562" s="2"/>
      <c r="SUQ562" s="24"/>
      <c r="SUR562" s="24"/>
      <c r="SUS562" s="31"/>
      <c r="SUT562" s="24"/>
      <c r="SUU562" s="24"/>
      <c r="SUV562" s="24"/>
      <c r="SUW562" s="24"/>
      <c r="SUX562" s="24"/>
      <c r="SUY562" s="24"/>
      <c r="SUZ562" s="24"/>
      <c r="SVA562" s="24"/>
      <c r="SVB562" s="24"/>
      <c r="SVC562" s="24"/>
      <c r="SVD562" s="24"/>
      <c r="SVE562" s="24"/>
      <c r="SVF562" s="24"/>
      <c r="SVG562" s="24"/>
      <c r="SVH562" s="24"/>
      <c r="SVL562" s="3"/>
      <c r="SVM562" s="31"/>
      <c r="SVN562" s="5"/>
      <c r="SVO562" s="9"/>
      <c r="SVR562" s="2"/>
      <c r="SVU562" s="24"/>
      <c r="SVV562" s="24"/>
      <c r="SVW562" s="31"/>
      <c r="SVX562" s="24"/>
      <c r="SVY562" s="24"/>
      <c r="SVZ562" s="24"/>
      <c r="SWA562" s="24"/>
      <c r="SWB562" s="24"/>
      <c r="SWC562" s="24"/>
      <c r="SWD562" s="24"/>
      <c r="SWE562" s="24"/>
      <c r="SWF562" s="24"/>
      <c r="SWG562" s="24"/>
      <c r="SWH562" s="24"/>
      <c r="SWI562" s="24"/>
      <c r="SWJ562" s="24"/>
      <c r="SWK562" s="24"/>
      <c r="SWL562" s="24"/>
      <c r="SWP562" s="3"/>
      <c r="SWQ562" s="31"/>
      <c r="SWR562" s="5"/>
      <c r="SWS562" s="9"/>
      <c r="SWV562" s="2"/>
      <c r="SWY562" s="24"/>
      <c r="SWZ562" s="24"/>
      <c r="SXA562" s="31"/>
      <c r="SXB562" s="24"/>
      <c r="SXC562" s="24"/>
      <c r="SXD562" s="24"/>
      <c r="SXE562" s="24"/>
      <c r="SXF562" s="24"/>
      <c r="SXG562" s="24"/>
      <c r="SXH562" s="24"/>
      <c r="SXI562" s="24"/>
      <c r="SXJ562" s="24"/>
      <c r="SXK562" s="24"/>
      <c r="SXL562" s="24"/>
      <c r="SXM562" s="24"/>
      <c r="SXN562" s="24"/>
      <c r="SXO562" s="24"/>
      <c r="SXP562" s="24"/>
      <c r="SXT562" s="3"/>
      <c r="SXU562" s="31"/>
      <c r="SXV562" s="5"/>
      <c r="SXW562" s="9"/>
      <c r="SXZ562" s="2"/>
      <c r="SYC562" s="24"/>
      <c r="SYD562" s="24"/>
      <c r="SYE562" s="31"/>
      <c r="SYF562" s="24"/>
      <c r="SYG562" s="24"/>
      <c r="SYH562" s="24"/>
      <c r="SYI562" s="24"/>
      <c r="SYJ562" s="24"/>
      <c r="SYK562" s="24"/>
      <c r="SYL562" s="24"/>
      <c r="SYM562" s="24"/>
      <c r="SYN562" s="24"/>
      <c r="SYO562" s="24"/>
      <c r="SYP562" s="24"/>
      <c r="SYQ562" s="24"/>
      <c r="SYR562" s="24"/>
      <c r="SYS562" s="24"/>
      <c r="SYT562" s="24"/>
      <c r="SYX562" s="3"/>
      <c r="SYY562" s="31"/>
      <c r="SYZ562" s="5"/>
      <c r="SZA562" s="9"/>
      <c r="SZD562" s="2"/>
      <c r="SZG562" s="24"/>
      <c r="SZH562" s="24"/>
      <c r="SZI562" s="31"/>
      <c r="SZJ562" s="24"/>
      <c r="SZK562" s="24"/>
      <c r="SZL562" s="24"/>
      <c r="SZM562" s="24"/>
      <c r="SZN562" s="24"/>
      <c r="SZO562" s="24"/>
      <c r="SZP562" s="24"/>
      <c r="SZQ562" s="24"/>
      <c r="SZR562" s="24"/>
      <c r="SZS562" s="24"/>
      <c r="SZT562" s="24"/>
      <c r="SZU562" s="24"/>
      <c r="SZV562" s="24"/>
      <c r="SZW562" s="24"/>
      <c r="SZX562" s="24"/>
      <c r="TAB562" s="3"/>
      <c r="TAC562" s="31"/>
      <c r="TAD562" s="5"/>
      <c r="TAE562" s="9"/>
      <c r="TAH562" s="2"/>
      <c r="TAK562" s="24"/>
      <c r="TAL562" s="24"/>
      <c r="TAM562" s="31"/>
      <c r="TAN562" s="24"/>
      <c r="TAO562" s="24"/>
      <c r="TAP562" s="24"/>
      <c r="TAQ562" s="24"/>
      <c r="TAR562" s="24"/>
      <c r="TAS562" s="24"/>
      <c r="TAT562" s="24"/>
      <c r="TAU562" s="24"/>
      <c r="TAV562" s="24"/>
      <c r="TAW562" s="24"/>
      <c r="TAX562" s="24"/>
      <c r="TAY562" s="24"/>
      <c r="TAZ562" s="24"/>
      <c r="TBA562" s="24"/>
      <c r="TBB562" s="24"/>
      <c r="TBF562" s="3"/>
      <c r="TBG562" s="31"/>
      <c r="TBH562" s="5"/>
      <c r="TBI562" s="9"/>
      <c r="TBL562" s="2"/>
      <c r="TBO562" s="24"/>
      <c r="TBP562" s="24"/>
      <c r="TBQ562" s="31"/>
      <c r="TBR562" s="24"/>
      <c r="TBS562" s="24"/>
      <c r="TBT562" s="24"/>
      <c r="TBU562" s="24"/>
      <c r="TBV562" s="24"/>
      <c r="TBW562" s="24"/>
      <c r="TBX562" s="24"/>
      <c r="TBY562" s="24"/>
      <c r="TBZ562" s="24"/>
      <c r="TCA562" s="24"/>
      <c r="TCB562" s="24"/>
      <c r="TCC562" s="24"/>
      <c r="TCD562" s="24"/>
      <c r="TCE562" s="24"/>
      <c r="TCF562" s="24"/>
      <c r="TCJ562" s="3"/>
      <c r="TCK562" s="31"/>
      <c r="TCL562" s="5"/>
      <c r="TCM562" s="9"/>
      <c r="TCP562" s="2"/>
      <c r="TCS562" s="24"/>
      <c r="TCT562" s="24"/>
      <c r="TCU562" s="31"/>
      <c r="TCV562" s="24"/>
      <c r="TCW562" s="24"/>
      <c r="TCX562" s="24"/>
      <c r="TCY562" s="24"/>
      <c r="TCZ562" s="24"/>
      <c r="TDA562" s="24"/>
      <c r="TDB562" s="24"/>
      <c r="TDC562" s="24"/>
      <c r="TDD562" s="24"/>
      <c r="TDE562" s="24"/>
      <c r="TDF562" s="24"/>
      <c r="TDG562" s="24"/>
      <c r="TDH562" s="24"/>
      <c r="TDI562" s="24"/>
      <c r="TDJ562" s="24"/>
      <c r="TDN562" s="3"/>
      <c r="TDO562" s="31"/>
      <c r="TDP562" s="5"/>
      <c r="TDQ562" s="9"/>
      <c r="TDT562" s="2"/>
      <c r="TDW562" s="24"/>
      <c r="TDX562" s="24"/>
      <c r="TDY562" s="31"/>
      <c r="TDZ562" s="24"/>
      <c r="TEA562" s="24"/>
      <c r="TEB562" s="24"/>
      <c r="TEC562" s="24"/>
      <c r="TED562" s="24"/>
      <c r="TEE562" s="24"/>
      <c r="TEF562" s="24"/>
      <c r="TEG562" s="24"/>
      <c r="TEH562" s="24"/>
      <c r="TEI562" s="24"/>
      <c r="TEJ562" s="24"/>
      <c r="TEK562" s="24"/>
      <c r="TEL562" s="24"/>
      <c r="TEM562" s="24"/>
      <c r="TEN562" s="24"/>
      <c r="TER562" s="3"/>
      <c r="TES562" s="31"/>
      <c r="TET562" s="5"/>
      <c r="TEU562" s="9"/>
      <c r="TEX562" s="2"/>
      <c r="TFA562" s="24"/>
      <c r="TFB562" s="24"/>
      <c r="TFC562" s="31"/>
      <c r="TFD562" s="24"/>
      <c r="TFE562" s="24"/>
      <c r="TFF562" s="24"/>
      <c r="TFG562" s="24"/>
      <c r="TFH562" s="24"/>
      <c r="TFI562" s="24"/>
      <c r="TFJ562" s="24"/>
      <c r="TFK562" s="24"/>
      <c r="TFL562" s="24"/>
      <c r="TFM562" s="24"/>
      <c r="TFN562" s="24"/>
      <c r="TFO562" s="24"/>
      <c r="TFP562" s="24"/>
      <c r="TFQ562" s="24"/>
      <c r="TFR562" s="24"/>
      <c r="TFV562" s="3"/>
      <c r="TFW562" s="31"/>
      <c r="TFX562" s="5"/>
      <c r="TFY562" s="9"/>
      <c r="TGB562" s="2"/>
      <c r="TGE562" s="24"/>
      <c r="TGF562" s="24"/>
      <c r="TGG562" s="31"/>
      <c r="TGH562" s="24"/>
      <c r="TGI562" s="24"/>
      <c r="TGJ562" s="24"/>
      <c r="TGK562" s="24"/>
      <c r="TGL562" s="24"/>
      <c r="TGM562" s="24"/>
      <c r="TGN562" s="24"/>
      <c r="TGO562" s="24"/>
      <c r="TGP562" s="24"/>
      <c r="TGQ562" s="24"/>
      <c r="TGR562" s="24"/>
      <c r="TGS562" s="24"/>
      <c r="TGT562" s="24"/>
      <c r="TGU562" s="24"/>
      <c r="TGV562" s="24"/>
      <c r="TGZ562" s="3"/>
      <c r="THA562" s="31"/>
      <c r="THB562" s="5"/>
      <c r="THC562" s="9"/>
      <c r="THF562" s="2"/>
      <c r="THI562" s="24"/>
      <c r="THJ562" s="24"/>
      <c r="THK562" s="31"/>
      <c r="THL562" s="24"/>
      <c r="THM562" s="24"/>
      <c r="THN562" s="24"/>
      <c r="THO562" s="24"/>
      <c r="THP562" s="24"/>
      <c r="THQ562" s="24"/>
      <c r="THR562" s="24"/>
      <c r="THS562" s="24"/>
      <c r="THT562" s="24"/>
      <c r="THU562" s="24"/>
      <c r="THV562" s="24"/>
      <c r="THW562" s="24"/>
      <c r="THX562" s="24"/>
      <c r="THY562" s="24"/>
      <c r="THZ562" s="24"/>
      <c r="TID562" s="3"/>
      <c r="TIE562" s="31"/>
      <c r="TIF562" s="5"/>
      <c r="TIG562" s="9"/>
      <c r="TIJ562" s="2"/>
      <c r="TIM562" s="24"/>
      <c r="TIN562" s="24"/>
      <c r="TIO562" s="31"/>
      <c r="TIP562" s="24"/>
      <c r="TIQ562" s="24"/>
      <c r="TIR562" s="24"/>
      <c r="TIS562" s="24"/>
      <c r="TIT562" s="24"/>
      <c r="TIU562" s="24"/>
      <c r="TIV562" s="24"/>
      <c r="TIW562" s="24"/>
      <c r="TIX562" s="24"/>
      <c r="TIY562" s="24"/>
      <c r="TIZ562" s="24"/>
      <c r="TJA562" s="24"/>
      <c r="TJB562" s="24"/>
      <c r="TJC562" s="24"/>
      <c r="TJD562" s="24"/>
      <c r="TJH562" s="3"/>
      <c r="TJI562" s="31"/>
      <c r="TJJ562" s="5"/>
      <c r="TJK562" s="9"/>
      <c r="TJN562" s="2"/>
      <c r="TJQ562" s="24"/>
      <c r="TJR562" s="24"/>
      <c r="TJS562" s="31"/>
      <c r="TJT562" s="24"/>
      <c r="TJU562" s="24"/>
      <c r="TJV562" s="24"/>
      <c r="TJW562" s="24"/>
      <c r="TJX562" s="24"/>
      <c r="TJY562" s="24"/>
      <c r="TJZ562" s="24"/>
      <c r="TKA562" s="24"/>
      <c r="TKB562" s="24"/>
      <c r="TKC562" s="24"/>
      <c r="TKD562" s="24"/>
      <c r="TKE562" s="24"/>
      <c r="TKF562" s="24"/>
      <c r="TKG562" s="24"/>
      <c r="TKH562" s="24"/>
      <c r="TKL562" s="3"/>
      <c r="TKM562" s="31"/>
      <c r="TKN562" s="5"/>
      <c r="TKO562" s="9"/>
      <c r="TKR562" s="2"/>
      <c r="TKU562" s="24"/>
      <c r="TKV562" s="24"/>
      <c r="TKW562" s="31"/>
      <c r="TKX562" s="24"/>
      <c r="TKY562" s="24"/>
      <c r="TKZ562" s="24"/>
      <c r="TLA562" s="24"/>
      <c r="TLB562" s="24"/>
      <c r="TLC562" s="24"/>
      <c r="TLD562" s="24"/>
      <c r="TLE562" s="24"/>
      <c r="TLF562" s="24"/>
      <c r="TLG562" s="24"/>
      <c r="TLH562" s="24"/>
      <c r="TLI562" s="24"/>
      <c r="TLJ562" s="24"/>
      <c r="TLK562" s="24"/>
      <c r="TLL562" s="24"/>
      <c r="TLP562" s="3"/>
      <c r="TLQ562" s="31"/>
      <c r="TLR562" s="5"/>
      <c r="TLS562" s="9"/>
      <c r="TLV562" s="2"/>
      <c r="TLY562" s="24"/>
      <c r="TLZ562" s="24"/>
      <c r="TMA562" s="31"/>
      <c r="TMB562" s="24"/>
      <c r="TMC562" s="24"/>
      <c r="TMD562" s="24"/>
      <c r="TME562" s="24"/>
      <c r="TMF562" s="24"/>
      <c r="TMG562" s="24"/>
      <c r="TMH562" s="24"/>
      <c r="TMI562" s="24"/>
      <c r="TMJ562" s="24"/>
      <c r="TMK562" s="24"/>
      <c r="TML562" s="24"/>
      <c r="TMM562" s="24"/>
      <c r="TMN562" s="24"/>
      <c r="TMO562" s="24"/>
      <c r="TMP562" s="24"/>
      <c r="TMT562" s="3"/>
      <c r="TMU562" s="31"/>
      <c r="TMV562" s="5"/>
      <c r="TMW562" s="9"/>
      <c r="TMZ562" s="2"/>
      <c r="TNC562" s="24"/>
      <c r="TND562" s="24"/>
      <c r="TNE562" s="31"/>
      <c r="TNF562" s="24"/>
      <c r="TNG562" s="24"/>
      <c r="TNH562" s="24"/>
      <c r="TNI562" s="24"/>
      <c r="TNJ562" s="24"/>
      <c r="TNK562" s="24"/>
      <c r="TNL562" s="24"/>
      <c r="TNM562" s="24"/>
      <c r="TNN562" s="24"/>
      <c r="TNO562" s="24"/>
      <c r="TNP562" s="24"/>
      <c r="TNQ562" s="24"/>
      <c r="TNR562" s="24"/>
      <c r="TNS562" s="24"/>
      <c r="TNT562" s="24"/>
      <c r="TNX562" s="3"/>
      <c r="TNY562" s="31"/>
      <c r="TNZ562" s="5"/>
      <c r="TOA562" s="9"/>
      <c r="TOD562" s="2"/>
      <c r="TOG562" s="24"/>
      <c r="TOH562" s="24"/>
      <c r="TOI562" s="31"/>
      <c r="TOJ562" s="24"/>
      <c r="TOK562" s="24"/>
      <c r="TOL562" s="24"/>
      <c r="TOM562" s="24"/>
      <c r="TON562" s="24"/>
      <c r="TOO562" s="24"/>
      <c r="TOP562" s="24"/>
      <c r="TOQ562" s="24"/>
      <c r="TOR562" s="24"/>
      <c r="TOS562" s="24"/>
      <c r="TOT562" s="24"/>
      <c r="TOU562" s="24"/>
      <c r="TOV562" s="24"/>
      <c r="TOW562" s="24"/>
      <c r="TOX562" s="24"/>
      <c r="TPB562" s="3"/>
      <c r="TPC562" s="31"/>
      <c r="TPD562" s="5"/>
      <c r="TPE562" s="9"/>
      <c r="TPH562" s="2"/>
      <c r="TPK562" s="24"/>
      <c r="TPL562" s="24"/>
      <c r="TPM562" s="31"/>
      <c r="TPN562" s="24"/>
      <c r="TPO562" s="24"/>
      <c r="TPP562" s="24"/>
      <c r="TPQ562" s="24"/>
      <c r="TPR562" s="24"/>
      <c r="TPS562" s="24"/>
      <c r="TPT562" s="24"/>
      <c r="TPU562" s="24"/>
      <c r="TPV562" s="24"/>
      <c r="TPW562" s="24"/>
      <c r="TPX562" s="24"/>
      <c r="TPY562" s="24"/>
      <c r="TPZ562" s="24"/>
      <c r="TQA562" s="24"/>
      <c r="TQB562" s="24"/>
      <c r="TQF562" s="3"/>
      <c r="TQG562" s="31"/>
      <c r="TQH562" s="5"/>
      <c r="TQI562" s="9"/>
      <c r="TQL562" s="2"/>
      <c r="TQO562" s="24"/>
      <c r="TQP562" s="24"/>
      <c r="TQQ562" s="31"/>
      <c r="TQR562" s="24"/>
      <c r="TQS562" s="24"/>
      <c r="TQT562" s="24"/>
      <c r="TQU562" s="24"/>
      <c r="TQV562" s="24"/>
      <c r="TQW562" s="24"/>
      <c r="TQX562" s="24"/>
      <c r="TQY562" s="24"/>
      <c r="TQZ562" s="24"/>
      <c r="TRA562" s="24"/>
      <c r="TRB562" s="24"/>
      <c r="TRC562" s="24"/>
      <c r="TRD562" s="24"/>
      <c r="TRE562" s="24"/>
      <c r="TRF562" s="24"/>
      <c r="TRJ562" s="3"/>
      <c r="TRK562" s="31"/>
      <c r="TRL562" s="5"/>
      <c r="TRM562" s="9"/>
      <c r="TRP562" s="2"/>
      <c r="TRS562" s="24"/>
      <c r="TRT562" s="24"/>
      <c r="TRU562" s="31"/>
      <c r="TRV562" s="24"/>
      <c r="TRW562" s="24"/>
      <c r="TRX562" s="24"/>
      <c r="TRY562" s="24"/>
      <c r="TRZ562" s="24"/>
      <c r="TSA562" s="24"/>
      <c r="TSB562" s="24"/>
      <c r="TSC562" s="24"/>
      <c r="TSD562" s="24"/>
      <c r="TSE562" s="24"/>
      <c r="TSF562" s="24"/>
      <c r="TSG562" s="24"/>
      <c r="TSH562" s="24"/>
      <c r="TSI562" s="24"/>
      <c r="TSJ562" s="24"/>
      <c r="TSN562" s="3"/>
      <c r="TSO562" s="31"/>
      <c r="TSP562" s="5"/>
      <c r="TSQ562" s="9"/>
      <c r="TST562" s="2"/>
      <c r="TSW562" s="24"/>
      <c r="TSX562" s="24"/>
      <c r="TSY562" s="31"/>
      <c r="TSZ562" s="24"/>
      <c r="TTA562" s="24"/>
      <c r="TTB562" s="24"/>
      <c r="TTC562" s="24"/>
      <c r="TTD562" s="24"/>
      <c r="TTE562" s="24"/>
      <c r="TTF562" s="24"/>
      <c r="TTG562" s="24"/>
      <c r="TTH562" s="24"/>
      <c r="TTI562" s="24"/>
      <c r="TTJ562" s="24"/>
      <c r="TTK562" s="24"/>
      <c r="TTL562" s="24"/>
      <c r="TTM562" s="24"/>
      <c r="TTN562" s="24"/>
      <c r="TTR562" s="3"/>
      <c r="TTS562" s="31"/>
      <c r="TTT562" s="5"/>
      <c r="TTU562" s="9"/>
      <c r="TTX562" s="2"/>
      <c r="TUA562" s="24"/>
      <c r="TUB562" s="24"/>
      <c r="TUC562" s="31"/>
      <c r="TUD562" s="24"/>
      <c r="TUE562" s="24"/>
      <c r="TUF562" s="24"/>
      <c r="TUG562" s="24"/>
      <c r="TUH562" s="24"/>
      <c r="TUI562" s="24"/>
      <c r="TUJ562" s="24"/>
      <c r="TUK562" s="24"/>
      <c r="TUL562" s="24"/>
      <c r="TUM562" s="24"/>
      <c r="TUN562" s="24"/>
      <c r="TUO562" s="24"/>
      <c r="TUP562" s="24"/>
      <c r="TUQ562" s="24"/>
      <c r="TUR562" s="24"/>
      <c r="TUV562" s="3"/>
      <c r="TUW562" s="31"/>
      <c r="TUX562" s="5"/>
      <c r="TUY562" s="9"/>
      <c r="TVB562" s="2"/>
      <c r="TVE562" s="24"/>
      <c r="TVF562" s="24"/>
      <c r="TVG562" s="31"/>
      <c r="TVH562" s="24"/>
      <c r="TVI562" s="24"/>
      <c r="TVJ562" s="24"/>
      <c r="TVK562" s="24"/>
      <c r="TVL562" s="24"/>
      <c r="TVM562" s="24"/>
      <c r="TVN562" s="24"/>
      <c r="TVO562" s="24"/>
      <c r="TVP562" s="24"/>
      <c r="TVQ562" s="24"/>
      <c r="TVR562" s="24"/>
      <c r="TVS562" s="24"/>
      <c r="TVT562" s="24"/>
      <c r="TVU562" s="24"/>
      <c r="TVV562" s="24"/>
      <c r="TVZ562" s="3"/>
      <c r="TWA562" s="31"/>
      <c r="TWB562" s="5"/>
      <c r="TWC562" s="9"/>
      <c r="TWF562" s="2"/>
      <c r="TWI562" s="24"/>
      <c r="TWJ562" s="24"/>
      <c r="TWK562" s="31"/>
      <c r="TWL562" s="24"/>
      <c r="TWM562" s="24"/>
      <c r="TWN562" s="24"/>
      <c r="TWO562" s="24"/>
      <c r="TWP562" s="24"/>
      <c r="TWQ562" s="24"/>
      <c r="TWR562" s="24"/>
      <c r="TWS562" s="24"/>
      <c r="TWT562" s="24"/>
      <c r="TWU562" s="24"/>
      <c r="TWV562" s="24"/>
      <c r="TWW562" s="24"/>
      <c r="TWX562" s="24"/>
      <c r="TWY562" s="24"/>
      <c r="TWZ562" s="24"/>
      <c r="TXD562" s="3"/>
      <c r="TXE562" s="31"/>
      <c r="TXF562" s="5"/>
      <c r="TXG562" s="9"/>
      <c r="TXJ562" s="2"/>
      <c r="TXM562" s="24"/>
      <c r="TXN562" s="24"/>
      <c r="TXO562" s="31"/>
      <c r="TXP562" s="24"/>
      <c r="TXQ562" s="24"/>
      <c r="TXR562" s="24"/>
      <c r="TXS562" s="24"/>
      <c r="TXT562" s="24"/>
      <c r="TXU562" s="24"/>
      <c r="TXV562" s="24"/>
      <c r="TXW562" s="24"/>
      <c r="TXX562" s="24"/>
      <c r="TXY562" s="24"/>
      <c r="TXZ562" s="24"/>
      <c r="TYA562" s="24"/>
      <c r="TYB562" s="24"/>
      <c r="TYC562" s="24"/>
      <c r="TYD562" s="24"/>
      <c r="TYH562" s="3"/>
      <c r="TYI562" s="31"/>
      <c r="TYJ562" s="5"/>
      <c r="TYK562" s="9"/>
      <c r="TYN562" s="2"/>
      <c r="TYQ562" s="24"/>
      <c r="TYR562" s="24"/>
      <c r="TYS562" s="31"/>
      <c r="TYT562" s="24"/>
      <c r="TYU562" s="24"/>
      <c r="TYV562" s="24"/>
      <c r="TYW562" s="24"/>
      <c r="TYX562" s="24"/>
      <c r="TYY562" s="24"/>
      <c r="TYZ562" s="24"/>
      <c r="TZA562" s="24"/>
      <c r="TZB562" s="24"/>
      <c r="TZC562" s="24"/>
      <c r="TZD562" s="24"/>
      <c r="TZE562" s="24"/>
      <c r="TZF562" s="24"/>
      <c r="TZG562" s="24"/>
      <c r="TZH562" s="24"/>
      <c r="TZL562" s="3"/>
      <c r="TZM562" s="31"/>
      <c r="TZN562" s="5"/>
      <c r="TZO562" s="9"/>
      <c r="TZR562" s="2"/>
      <c r="TZU562" s="24"/>
      <c r="TZV562" s="24"/>
      <c r="TZW562" s="31"/>
      <c r="TZX562" s="24"/>
      <c r="TZY562" s="24"/>
      <c r="TZZ562" s="24"/>
      <c r="UAA562" s="24"/>
      <c r="UAB562" s="24"/>
      <c r="UAC562" s="24"/>
      <c r="UAD562" s="24"/>
      <c r="UAE562" s="24"/>
      <c r="UAF562" s="24"/>
      <c r="UAG562" s="24"/>
      <c r="UAH562" s="24"/>
      <c r="UAI562" s="24"/>
      <c r="UAJ562" s="24"/>
      <c r="UAK562" s="24"/>
      <c r="UAL562" s="24"/>
      <c r="UAP562" s="3"/>
      <c r="UAQ562" s="31"/>
      <c r="UAR562" s="5"/>
      <c r="UAS562" s="9"/>
      <c r="UAV562" s="2"/>
      <c r="UAY562" s="24"/>
      <c r="UAZ562" s="24"/>
      <c r="UBA562" s="31"/>
      <c r="UBB562" s="24"/>
      <c r="UBC562" s="24"/>
      <c r="UBD562" s="24"/>
      <c r="UBE562" s="24"/>
      <c r="UBF562" s="24"/>
      <c r="UBG562" s="24"/>
      <c r="UBH562" s="24"/>
      <c r="UBI562" s="24"/>
      <c r="UBJ562" s="24"/>
      <c r="UBK562" s="24"/>
      <c r="UBL562" s="24"/>
      <c r="UBM562" s="24"/>
      <c r="UBN562" s="24"/>
      <c r="UBO562" s="24"/>
      <c r="UBP562" s="24"/>
      <c r="UBT562" s="3"/>
      <c r="UBU562" s="31"/>
      <c r="UBV562" s="5"/>
      <c r="UBW562" s="9"/>
      <c r="UBZ562" s="2"/>
      <c r="UCC562" s="24"/>
      <c r="UCD562" s="24"/>
      <c r="UCE562" s="31"/>
      <c r="UCF562" s="24"/>
      <c r="UCG562" s="24"/>
      <c r="UCH562" s="24"/>
      <c r="UCI562" s="24"/>
      <c r="UCJ562" s="24"/>
      <c r="UCK562" s="24"/>
      <c r="UCL562" s="24"/>
      <c r="UCM562" s="24"/>
      <c r="UCN562" s="24"/>
      <c r="UCO562" s="24"/>
      <c r="UCP562" s="24"/>
      <c r="UCQ562" s="24"/>
      <c r="UCR562" s="24"/>
      <c r="UCS562" s="24"/>
      <c r="UCT562" s="24"/>
      <c r="UCX562" s="3"/>
      <c r="UCY562" s="31"/>
      <c r="UCZ562" s="5"/>
      <c r="UDA562" s="9"/>
      <c r="UDD562" s="2"/>
      <c r="UDG562" s="24"/>
      <c r="UDH562" s="24"/>
      <c r="UDI562" s="31"/>
      <c r="UDJ562" s="24"/>
      <c r="UDK562" s="24"/>
      <c r="UDL562" s="24"/>
      <c r="UDM562" s="24"/>
      <c r="UDN562" s="24"/>
      <c r="UDO562" s="24"/>
      <c r="UDP562" s="24"/>
      <c r="UDQ562" s="24"/>
      <c r="UDR562" s="24"/>
      <c r="UDS562" s="24"/>
      <c r="UDT562" s="24"/>
      <c r="UDU562" s="24"/>
      <c r="UDV562" s="24"/>
      <c r="UDW562" s="24"/>
      <c r="UDX562" s="24"/>
      <c r="UEB562" s="3"/>
      <c r="UEC562" s="31"/>
      <c r="UED562" s="5"/>
      <c r="UEE562" s="9"/>
      <c r="UEH562" s="2"/>
      <c r="UEK562" s="24"/>
      <c r="UEL562" s="24"/>
      <c r="UEM562" s="31"/>
      <c r="UEN562" s="24"/>
      <c r="UEO562" s="24"/>
      <c r="UEP562" s="24"/>
      <c r="UEQ562" s="24"/>
      <c r="UER562" s="24"/>
      <c r="UES562" s="24"/>
      <c r="UET562" s="24"/>
      <c r="UEU562" s="24"/>
      <c r="UEV562" s="24"/>
      <c r="UEW562" s="24"/>
      <c r="UEX562" s="24"/>
      <c r="UEY562" s="24"/>
      <c r="UEZ562" s="24"/>
      <c r="UFA562" s="24"/>
      <c r="UFB562" s="24"/>
      <c r="UFF562" s="3"/>
      <c r="UFG562" s="31"/>
      <c r="UFH562" s="5"/>
      <c r="UFI562" s="9"/>
      <c r="UFL562" s="2"/>
      <c r="UFO562" s="24"/>
      <c r="UFP562" s="24"/>
      <c r="UFQ562" s="31"/>
      <c r="UFR562" s="24"/>
      <c r="UFS562" s="24"/>
      <c r="UFT562" s="24"/>
      <c r="UFU562" s="24"/>
      <c r="UFV562" s="24"/>
      <c r="UFW562" s="24"/>
      <c r="UFX562" s="24"/>
      <c r="UFY562" s="24"/>
      <c r="UFZ562" s="24"/>
      <c r="UGA562" s="24"/>
      <c r="UGB562" s="24"/>
      <c r="UGC562" s="24"/>
      <c r="UGD562" s="24"/>
      <c r="UGE562" s="24"/>
      <c r="UGF562" s="24"/>
      <c r="UGJ562" s="3"/>
      <c r="UGK562" s="31"/>
      <c r="UGL562" s="5"/>
      <c r="UGM562" s="9"/>
      <c r="UGP562" s="2"/>
      <c r="UGS562" s="24"/>
      <c r="UGT562" s="24"/>
      <c r="UGU562" s="31"/>
      <c r="UGV562" s="24"/>
      <c r="UGW562" s="24"/>
      <c r="UGX562" s="24"/>
      <c r="UGY562" s="24"/>
      <c r="UGZ562" s="24"/>
      <c r="UHA562" s="24"/>
      <c r="UHB562" s="24"/>
      <c r="UHC562" s="24"/>
      <c r="UHD562" s="24"/>
      <c r="UHE562" s="24"/>
      <c r="UHF562" s="24"/>
      <c r="UHG562" s="24"/>
      <c r="UHH562" s="24"/>
      <c r="UHI562" s="24"/>
      <c r="UHJ562" s="24"/>
      <c r="UHN562" s="3"/>
      <c r="UHO562" s="31"/>
      <c r="UHP562" s="5"/>
      <c r="UHQ562" s="9"/>
      <c r="UHT562" s="2"/>
      <c r="UHW562" s="24"/>
      <c r="UHX562" s="24"/>
      <c r="UHY562" s="31"/>
      <c r="UHZ562" s="24"/>
      <c r="UIA562" s="24"/>
      <c r="UIB562" s="24"/>
      <c r="UIC562" s="24"/>
      <c r="UID562" s="24"/>
      <c r="UIE562" s="24"/>
      <c r="UIF562" s="24"/>
      <c r="UIG562" s="24"/>
      <c r="UIH562" s="24"/>
      <c r="UII562" s="24"/>
      <c r="UIJ562" s="24"/>
      <c r="UIK562" s="24"/>
      <c r="UIL562" s="24"/>
      <c r="UIM562" s="24"/>
      <c r="UIN562" s="24"/>
      <c r="UIR562" s="3"/>
      <c r="UIS562" s="31"/>
      <c r="UIT562" s="5"/>
      <c r="UIU562" s="9"/>
      <c r="UIX562" s="2"/>
      <c r="UJA562" s="24"/>
      <c r="UJB562" s="24"/>
      <c r="UJC562" s="31"/>
      <c r="UJD562" s="24"/>
      <c r="UJE562" s="24"/>
      <c r="UJF562" s="24"/>
      <c r="UJG562" s="24"/>
      <c r="UJH562" s="24"/>
      <c r="UJI562" s="24"/>
      <c r="UJJ562" s="24"/>
      <c r="UJK562" s="24"/>
      <c r="UJL562" s="24"/>
      <c r="UJM562" s="24"/>
      <c r="UJN562" s="24"/>
      <c r="UJO562" s="24"/>
      <c r="UJP562" s="24"/>
      <c r="UJQ562" s="24"/>
      <c r="UJR562" s="24"/>
      <c r="UJV562" s="3"/>
      <c r="UJW562" s="31"/>
      <c r="UJX562" s="5"/>
      <c r="UJY562" s="9"/>
      <c r="UKB562" s="2"/>
      <c r="UKE562" s="24"/>
      <c r="UKF562" s="24"/>
      <c r="UKG562" s="31"/>
      <c r="UKH562" s="24"/>
      <c r="UKI562" s="24"/>
      <c r="UKJ562" s="24"/>
      <c r="UKK562" s="24"/>
      <c r="UKL562" s="24"/>
      <c r="UKM562" s="24"/>
      <c r="UKN562" s="24"/>
      <c r="UKO562" s="24"/>
      <c r="UKP562" s="24"/>
      <c r="UKQ562" s="24"/>
      <c r="UKR562" s="24"/>
      <c r="UKS562" s="24"/>
      <c r="UKT562" s="24"/>
      <c r="UKU562" s="24"/>
      <c r="UKV562" s="24"/>
      <c r="UKZ562" s="3"/>
      <c r="ULA562" s="31"/>
      <c r="ULB562" s="5"/>
      <c r="ULC562" s="9"/>
      <c r="ULF562" s="2"/>
      <c r="ULI562" s="24"/>
      <c r="ULJ562" s="24"/>
      <c r="ULK562" s="31"/>
      <c r="ULL562" s="24"/>
      <c r="ULM562" s="24"/>
      <c r="ULN562" s="24"/>
      <c r="ULO562" s="24"/>
      <c r="ULP562" s="24"/>
      <c r="ULQ562" s="24"/>
      <c r="ULR562" s="24"/>
      <c r="ULS562" s="24"/>
      <c r="ULT562" s="24"/>
      <c r="ULU562" s="24"/>
      <c r="ULV562" s="24"/>
      <c r="ULW562" s="24"/>
      <c r="ULX562" s="24"/>
      <c r="ULY562" s="24"/>
      <c r="ULZ562" s="24"/>
      <c r="UMD562" s="3"/>
      <c r="UME562" s="31"/>
      <c r="UMF562" s="5"/>
      <c r="UMG562" s="9"/>
      <c r="UMJ562" s="2"/>
      <c r="UMM562" s="24"/>
      <c r="UMN562" s="24"/>
      <c r="UMO562" s="31"/>
      <c r="UMP562" s="24"/>
      <c r="UMQ562" s="24"/>
      <c r="UMR562" s="24"/>
      <c r="UMS562" s="24"/>
      <c r="UMT562" s="24"/>
      <c r="UMU562" s="24"/>
      <c r="UMV562" s="24"/>
      <c r="UMW562" s="24"/>
      <c r="UMX562" s="24"/>
      <c r="UMY562" s="24"/>
      <c r="UMZ562" s="24"/>
      <c r="UNA562" s="24"/>
      <c r="UNB562" s="24"/>
      <c r="UNC562" s="24"/>
      <c r="UND562" s="24"/>
      <c r="UNH562" s="3"/>
      <c r="UNI562" s="31"/>
      <c r="UNJ562" s="5"/>
      <c r="UNK562" s="9"/>
      <c r="UNN562" s="2"/>
      <c r="UNQ562" s="24"/>
      <c r="UNR562" s="24"/>
      <c r="UNS562" s="31"/>
      <c r="UNT562" s="24"/>
      <c r="UNU562" s="24"/>
      <c r="UNV562" s="24"/>
      <c r="UNW562" s="24"/>
      <c r="UNX562" s="24"/>
      <c r="UNY562" s="24"/>
      <c r="UNZ562" s="24"/>
      <c r="UOA562" s="24"/>
      <c r="UOB562" s="24"/>
      <c r="UOC562" s="24"/>
      <c r="UOD562" s="24"/>
      <c r="UOE562" s="24"/>
      <c r="UOF562" s="24"/>
      <c r="UOG562" s="24"/>
      <c r="UOH562" s="24"/>
      <c r="UOL562" s="3"/>
      <c r="UOM562" s="31"/>
      <c r="UON562" s="5"/>
      <c r="UOO562" s="9"/>
      <c r="UOR562" s="2"/>
      <c r="UOU562" s="24"/>
      <c r="UOV562" s="24"/>
      <c r="UOW562" s="31"/>
      <c r="UOX562" s="24"/>
      <c r="UOY562" s="24"/>
      <c r="UOZ562" s="24"/>
      <c r="UPA562" s="24"/>
      <c r="UPB562" s="24"/>
      <c r="UPC562" s="24"/>
      <c r="UPD562" s="24"/>
      <c r="UPE562" s="24"/>
      <c r="UPF562" s="24"/>
      <c r="UPG562" s="24"/>
      <c r="UPH562" s="24"/>
      <c r="UPI562" s="24"/>
      <c r="UPJ562" s="24"/>
      <c r="UPK562" s="24"/>
      <c r="UPL562" s="24"/>
      <c r="UPP562" s="3"/>
      <c r="UPQ562" s="31"/>
      <c r="UPR562" s="5"/>
      <c r="UPS562" s="9"/>
      <c r="UPV562" s="2"/>
      <c r="UPY562" s="24"/>
      <c r="UPZ562" s="24"/>
      <c r="UQA562" s="31"/>
      <c r="UQB562" s="24"/>
      <c r="UQC562" s="24"/>
      <c r="UQD562" s="24"/>
      <c r="UQE562" s="24"/>
      <c r="UQF562" s="24"/>
      <c r="UQG562" s="24"/>
      <c r="UQH562" s="24"/>
      <c r="UQI562" s="24"/>
      <c r="UQJ562" s="24"/>
      <c r="UQK562" s="24"/>
      <c r="UQL562" s="24"/>
      <c r="UQM562" s="24"/>
      <c r="UQN562" s="24"/>
      <c r="UQO562" s="24"/>
      <c r="UQP562" s="24"/>
      <c r="UQT562" s="3"/>
      <c r="UQU562" s="31"/>
      <c r="UQV562" s="5"/>
      <c r="UQW562" s="9"/>
      <c r="UQZ562" s="2"/>
      <c r="URC562" s="24"/>
      <c r="URD562" s="24"/>
      <c r="URE562" s="31"/>
      <c r="URF562" s="24"/>
      <c r="URG562" s="24"/>
      <c r="URH562" s="24"/>
      <c r="URI562" s="24"/>
      <c r="URJ562" s="24"/>
      <c r="URK562" s="24"/>
      <c r="URL562" s="24"/>
      <c r="URM562" s="24"/>
      <c r="URN562" s="24"/>
      <c r="URO562" s="24"/>
      <c r="URP562" s="24"/>
      <c r="URQ562" s="24"/>
      <c r="URR562" s="24"/>
      <c r="URS562" s="24"/>
      <c r="URT562" s="24"/>
      <c r="URX562" s="3"/>
      <c r="URY562" s="31"/>
      <c r="URZ562" s="5"/>
      <c r="USA562" s="9"/>
      <c r="USD562" s="2"/>
      <c r="USG562" s="24"/>
      <c r="USH562" s="24"/>
      <c r="USI562" s="31"/>
      <c r="USJ562" s="24"/>
      <c r="USK562" s="24"/>
      <c r="USL562" s="24"/>
      <c r="USM562" s="24"/>
      <c r="USN562" s="24"/>
      <c r="USO562" s="24"/>
      <c r="USP562" s="24"/>
      <c r="USQ562" s="24"/>
      <c r="USR562" s="24"/>
      <c r="USS562" s="24"/>
      <c r="UST562" s="24"/>
      <c r="USU562" s="24"/>
      <c r="USV562" s="24"/>
      <c r="USW562" s="24"/>
      <c r="USX562" s="24"/>
      <c r="UTB562" s="3"/>
      <c r="UTC562" s="31"/>
      <c r="UTD562" s="5"/>
      <c r="UTE562" s="9"/>
      <c r="UTH562" s="2"/>
      <c r="UTK562" s="24"/>
      <c r="UTL562" s="24"/>
      <c r="UTM562" s="31"/>
      <c r="UTN562" s="24"/>
      <c r="UTO562" s="24"/>
      <c r="UTP562" s="24"/>
      <c r="UTQ562" s="24"/>
      <c r="UTR562" s="24"/>
      <c r="UTS562" s="24"/>
      <c r="UTT562" s="24"/>
      <c r="UTU562" s="24"/>
      <c r="UTV562" s="24"/>
      <c r="UTW562" s="24"/>
      <c r="UTX562" s="24"/>
      <c r="UTY562" s="24"/>
      <c r="UTZ562" s="24"/>
      <c r="UUA562" s="24"/>
      <c r="UUB562" s="24"/>
      <c r="UUF562" s="3"/>
      <c r="UUG562" s="31"/>
      <c r="UUH562" s="5"/>
      <c r="UUI562" s="9"/>
      <c r="UUL562" s="2"/>
      <c r="UUO562" s="24"/>
      <c r="UUP562" s="24"/>
      <c r="UUQ562" s="31"/>
      <c r="UUR562" s="24"/>
      <c r="UUS562" s="24"/>
      <c r="UUT562" s="24"/>
      <c r="UUU562" s="24"/>
      <c r="UUV562" s="24"/>
      <c r="UUW562" s="24"/>
      <c r="UUX562" s="24"/>
      <c r="UUY562" s="24"/>
      <c r="UUZ562" s="24"/>
      <c r="UVA562" s="24"/>
      <c r="UVB562" s="24"/>
      <c r="UVC562" s="24"/>
      <c r="UVD562" s="24"/>
      <c r="UVE562" s="24"/>
      <c r="UVF562" s="24"/>
      <c r="UVJ562" s="3"/>
      <c r="UVK562" s="31"/>
      <c r="UVL562" s="5"/>
      <c r="UVM562" s="9"/>
      <c r="UVP562" s="2"/>
      <c r="UVS562" s="24"/>
      <c r="UVT562" s="24"/>
      <c r="UVU562" s="31"/>
      <c r="UVV562" s="24"/>
      <c r="UVW562" s="24"/>
      <c r="UVX562" s="24"/>
      <c r="UVY562" s="24"/>
      <c r="UVZ562" s="24"/>
      <c r="UWA562" s="24"/>
      <c r="UWB562" s="24"/>
      <c r="UWC562" s="24"/>
      <c r="UWD562" s="24"/>
      <c r="UWE562" s="24"/>
      <c r="UWF562" s="24"/>
      <c r="UWG562" s="24"/>
      <c r="UWH562" s="24"/>
      <c r="UWI562" s="24"/>
      <c r="UWJ562" s="24"/>
      <c r="UWN562" s="3"/>
      <c r="UWO562" s="31"/>
      <c r="UWP562" s="5"/>
      <c r="UWQ562" s="9"/>
      <c r="UWT562" s="2"/>
      <c r="UWW562" s="24"/>
      <c r="UWX562" s="24"/>
      <c r="UWY562" s="31"/>
      <c r="UWZ562" s="24"/>
      <c r="UXA562" s="24"/>
      <c r="UXB562" s="24"/>
      <c r="UXC562" s="24"/>
      <c r="UXD562" s="24"/>
      <c r="UXE562" s="24"/>
      <c r="UXF562" s="24"/>
      <c r="UXG562" s="24"/>
      <c r="UXH562" s="24"/>
      <c r="UXI562" s="24"/>
      <c r="UXJ562" s="24"/>
      <c r="UXK562" s="24"/>
      <c r="UXL562" s="24"/>
      <c r="UXM562" s="24"/>
      <c r="UXN562" s="24"/>
      <c r="UXR562" s="3"/>
      <c r="UXS562" s="31"/>
      <c r="UXT562" s="5"/>
      <c r="UXU562" s="9"/>
      <c r="UXX562" s="2"/>
      <c r="UYA562" s="24"/>
      <c r="UYB562" s="24"/>
      <c r="UYC562" s="31"/>
      <c r="UYD562" s="24"/>
      <c r="UYE562" s="24"/>
      <c r="UYF562" s="24"/>
      <c r="UYG562" s="24"/>
      <c r="UYH562" s="24"/>
      <c r="UYI562" s="24"/>
      <c r="UYJ562" s="24"/>
      <c r="UYK562" s="24"/>
      <c r="UYL562" s="24"/>
      <c r="UYM562" s="24"/>
      <c r="UYN562" s="24"/>
      <c r="UYO562" s="24"/>
      <c r="UYP562" s="24"/>
      <c r="UYQ562" s="24"/>
      <c r="UYR562" s="24"/>
      <c r="UYV562" s="3"/>
      <c r="UYW562" s="31"/>
      <c r="UYX562" s="5"/>
      <c r="UYY562" s="9"/>
      <c r="UZB562" s="2"/>
      <c r="UZE562" s="24"/>
      <c r="UZF562" s="24"/>
      <c r="UZG562" s="31"/>
      <c r="UZH562" s="24"/>
      <c r="UZI562" s="24"/>
      <c r="UZJ562" s="24"/>
      <c r="UZK562" s="24"/>
      <c r="UZL562" s="24"/>
      <c r="UZM562" s="24"/>
      <c r="UZN562" s="24"/>
      <c r="UZO562" s="24"/>
      <c r="UZP562" s="24"/>
      <c r="UZQ562" s="24"/>
      <c r="UZR562" s="24"/>
      <c r="UZS562" s="24"/>
      <c r="UZT562" s="24"/>
      <c r="UZU562" s="24"/>
      <c r="UZV562" s="24"/>
      <c r="UZZ562" s="3"/>
      <c r="VAA562" s="31"/>
      <c r="VAB562" s="5"/>
      <c r="VAC562" s="9"/>
      <c r="VAF562" s="2"/>
      <c r="VAI562" s="24"/>
      <c r="VAJ562" s="24"/>
      <c r="VAK562" s="31"/>
      <c r="VAL562" s="24"/>
      <c r="VAM562" s="24"/>
      <c r="VAN562" s="24"/>
      <c r="VAO562" s="24"/>
      <c r="VAP562" s="24"/>
      <c r="VAQ562" s="24"/>
      <c r="VAR562" s="24"/>
      <c r="VAS562" s="24"/>
      <c r="VAT562" s="24"/>
      <c r="VAU562" s="24"/>
      <c r="VAV562" s="24"/>
      <c r="VAW562" s="24"/>
      <c r="VAX562" s="24"/>
      <c r="VAY562" s="24"/>
      <c r="VAZ562" s="24"/>
      <c r="VBD562" s="3"/>
      <c r="VBE562" s="31"/>
      <c r="VBF562" s="5"/>
      <c r="VBG562" s="9"/>
      <c r="VBJ562" s="2"/>
      <c r="VBM562" s="24"/>
      <c r="VBN562" s="24"/>
      <c r="VBO562" s="31"/>
      <c r="VBP562" s="24"/>
      <c r="VBQ562" s="24"/>
      <c r="VBR562" s="24"/>
      <c r="VBS562" s="24"/>
      <c r="VBT562" s="24"/>
      <c r="VBU562" s="24"/>
      <c r="VBV562" s="24"/>
      <c r="VBW562" s="24"/>
      <c r="VBX562" s="24"/>
      <c r="VBY562" s="24"/>
      <c r="VBZ562" s="24"/>
      <c r="VCA562" s="24"/>
      <c r="VCB562" s="24"/>
      <c r="VCC562" s="24"/>
      <c r="VCD562" s="24"/>
      <c r="VCH562" s="3"/>
      <c r="VCI562" s="31"/>
      <c r="VCJ562" s="5"/>
      <c r="VCK562" s="9"/>
      <c r="VCN562" s="2"/>
      <c r="VCQ562" s="24"/>
      <c r="VCR562" s="24"/>
      <c r="VCS562" s="31"/>
      <c r="VCT562" s="24"/>
      <c r="VCU562" s="24"/>
      <c r="VCV562" s="24"/>
      <c r="VCW562" s="24"/>
      <c r="VCX562" s="24"/>
      <c r="VCY562" s="24"/>
      <c r="VCZ562" s="24"/>
      <c r="VDA562" s="24"/>
      <c r="VDB562" s="24"/>
      <c r="VDC562" s="24"/>
      <c r="VDD562" s="24"/>
      <c r="VDE562" s="24"/>
      <c r="VDF562" s="24"/>
      <c r="VDG562" s="24"/>
      <c r="VDH562" s="24"/>
      <c r="VDL562" s="3"/>
      <c r="VDM562" s="31"/>
      <c r="VDN562" s="5"/>
      <c r="VDO562" s="9"/>
      <c r="VDR562" s="2"/>
      <c r="VDU562" s="24"/>
      <c r="VDV562" s="24"/>
      <c r="VDW562" s="31"/>
      <c r="VDX562" s="24"/>
      <c r="VDY562" s="24"/>
      <c r="VDZ562" s="24"/>
      <c r="VEA562" s="24"/>
      <c r="VEB562" s="24"/>
      <c r="VEC562" s="24"/>
      <c r="VED562" s="24"/>
      <c r="VEE562" s="24"/>
      <c r="VEF562" s="24"/>
      <c r="VEG562" s="24"/>
      <c r="VEH562" s="24"/>
      <c r="VEI562" s="24"/>
      <c r="VEJ562" s="24"/>
      <c r="VEK562" s="24"/>
      <c r="VEL562" s="24"/>
      <c r="VEP562" s="3"/>
      <c r="VEQ562" s="31"/>
      <c r="VER562" s="5"/>
      <c r="VES562" s="9"/>
      <c r="VEV562" s="2"/>
      <c r="VEY562" s="24"/>
      <c r="VEZ562" s="24"/>
      <c r="VFA562" s="31"/>
      <c r="VFB562" s="24"/>
      <c r="VFC562" s="24"/>
      <c r="VFD562" s="24"/>
      <c r="VFE562" s="24"/>
      <c r="VFF562" s="24"/>
      <c r="VFG562" s="24"/>
      <c r="VFH562" s="24"/>
      <c r="VFI562" s="24"/>
      <c r="VFJ562" s="24"/>
      <c r="VFK562" s="24"/>
      <c r="VFL562" s="24"/>
      <c r="VFM562" s="24"/>
      <c r="VFN562" s="24"/>
      <c r="VFO562" s="24"/>
      <c r="VFP562" s="24"/>
      <c r="VFT562" s="3"/>
      <c r="VFU562" s="31"/>
      <c r="VFV562" s="5"/>
      <c r="VFW562" s="9"/>
      <c r="VFZ562" s="2"/>
      <c r="VGC562" s="24"/>
      <c r="VGD562" s="24"/>
      <c r="VGE562" s="31"/>
      <c r="VGF562" s="24"/>
      <c r="VGG562" s="24"/>
      <c r="VGH562" s="24"/>
      <c r="VGI562" s="24"/>
      <c r="VGJ562" s="24"/>
      <c r="VGK562" s="24"/>
      <c r="VGL562" s="24"/>
      <c r="VGM562" s="24"/>
      <c r="VGN562" s="24"/>
      <c r="VGO562" s="24"/>
      <c r="VGP562" s="24"/>
      <c r="VGQ562" s="24"/>
      <c r="VGR562" s="24"/>
      <c r="VGS562" s="24"/>
      <c r="VGT562" s="24"/>
      <c r="VGX562" s="3"/>
      <c r="VGY562" s="31"/>
      <c r="VGZ562" s="5"/>
      <c r="VHA562" s="9"/>
      <c r="VHD562" s="2"/>
      <c r="VHG562" s="24"/>
      <c r="VHH562" s="24"/>
      <c r="VHI562" s="31"/>
      <c r="VHJ562" s="24"/>
      <c r="VHK562" s="24"/>
      <c r="VHL562" s="24"/>
      <c r="VHM562" s="24"/>
      <c r="VHN562" s="24"/>
      <c r="VHO562" s="24"/>
      <c r="VHP562" s="24"/>
      <c r="VHQ562" s="24"/>
      <c r="VHR562" s="24"/>
      <c r="VHS562" s="24"/>
      <c r="VHT562" s="24"/>
      <c r="VHU562" s="24"/>
      <c r="VHV562" s="24"/>
      <c r="VHW562" s="24"/>
      <c r="VHX562" s="24"/>
      <c r="VIB562" s="3"/>
      <c r="VIC562" s="31"/>
      <c r="VID562" s="5"/>
      <c r="VIE562" s="9"/>
      <c r="VIH562" s="2"/>
      <c r="VIK562" s="24"/>
      <c r="VIL562" s="24"/>
      <c r="VIM562" s="31"/>
      <c r="VIN562" s="24"/>
      <c r="VIO562" s="24"/>
      <c r="VIP562" s="24"/>
      <c r="VIQ562" s="24"/>
      <c r="VIR562" s="24"/>
      <c r="VIS562" s="24"/>
      <c r="VIT562" s="24"/>
      <c r="VIU562" s="24"/>
      <c r="VIV562" s="24"/>
      <c r="VIW562" s="24"/>
      <c r="VIX562" s="24"/>
      <c r="VIY562" s="24"/>
      <c r="VIZ562" s="24"/>
      <c r="VJA562" s="24"/>
      <c r="VJB562" s="24"/>
      <c r="VJF562" s="3"/>
      <c r="VJG562" s="31"/>
      <c r="VJH562" s="5"/>
      <c r="VJI562" s="9"/>
      <c r="VJL562" s="2"/>
      <c r="VJO562" s="24"/>
      <c r="VJP562" s="24"/>
      <c r="VJQ562" s="31"/>
      <c r="VJR562" s="24"/>
      <c r="VJS562" s="24"/>
      <c r="VJT562" s="24"/>
      <c r="VJU562" s="24"/>
      <c r="VJV562" s="24"/>
      <c r="VJW562" s="24"/>
      <c r="VJX562" s="24"/>
      <c r="VJY562" s="24"/>
      <c r="VJZ562" s="24"/>
      <c r="VKA562" s="24"/>
      <c r="VKB562" s="24"/>
      <c r="VKC562" s="24"/>
      <c r="VKD562" s="24"/>
      <c r="VKE562" s="24"/>
      <c r="VKF562" s="24"/>
      <c r="VKJ562" s="3"/>
      <c r="VKK562" s="31"/>
      <c r="VKL562" s="5"/>
      <c r="VKM562" s="9"/>
      <c r="VKP562" s="2"/>
      <c r="VKS562" s="24"/>
      <c r="VKT562" s="24"/>
      <c r="VKU562" s="31"/>
      <c r="VKV562" s="24"/>
      <c r="VKW562" s="24"/>
      <c r="VKX562" s="24"/>
      <c r="VKY562" s="24"/>
      <c r="VKZ562" s="24"/>
      <c r="VLA562" s="24"/>
      <c r="VLB562" s="24"/>
      <c r="VLC562" s="24"/>
      <c r="VLD562" s="24"/>
      <c r="VLE562" s="24"/>
      <c r="VLF562" s="24"/>
      <c r="VLG562" s="24"/>
      <c r="VLH562" s="24"/>
      <c r="VLI562" s="24"/>
      <c r="VLJ562" s="24"/>
      <c r="VLN562" s="3"/>
      <c r="VLO562" s="31"/>
      <c r="VLP562" s="5"/>
      <c r="VLQ562" s="9"/>
      <c r="VLT562" s="2"/>
      <c r="VLW562" s="24"/>
      <c r="VLX562" s="24"/>
      <c r="VLY562" s="31"/>
      <c r="VLZ562" s="24"/>
      <c r="VMA562" s="24"/>
      <c r="VMB562" s="24"/>
      <c r="VMC562" s="24"/>
      <c r="VMD562" s="24"/>
      <c r="VME562" s="24"/>
      <c r="VMF562" s="24"/>
      <c r="VMG562" s="24"/>
      <c r="VMH562" s="24"/>
      <c r="VMI562" s="24"/>
      <c r="VMJ562" s="24"/>
      <c r="VMK562" s="24"/>
      <c r="VML562" s="24"/>
      <c r="VMM562" s="24"/>
      <c r="VMN562" s="24"/>
      <c r="VMR562" s="3"/>
      <c r="VMS562" s="31"/>
      <c r="VMT562" s="5"/>
      <c r="VMU562" s="9"/>
      <c r="VMX562" s="2"/>
      <c r="VNA562" s="24"/>
      <c r="VNB562" s="24"/>
      <c r="VNC562" s="31"/>
      <c r="VND562" s="24"/>
      <c r="VNE562" s="24"/>
      <c r="VNF562" s="24"/>
      <c r="VNG562" s="24"/>
      <c r="VNH562" s="24"/>
      <c r="VNI562" s="24"/>
      <c r="VNJ562" s="24"/>
      <c r="VNK562" s="24"/>
      <c r="VNL562" s="24"/>
      <c r="VNM562" s="24"/>
      <c r="VNN562" s="24"/>
      <c r="VNO562" s="24"/>
      <c r="VNP562" s="24"/>
      <c r="VNQ562" s="24"/>
      <c r="VNR562" s="24"/>
      <c r="VNV562" s="3"/>
      <c r="VNW562" s="31"/>
      <c r="VNX562" s="5"/>
      <c r="VNY562" s="9"/>
      <c r="VOB562" s="2"/>
      <c r="VOE562" s="24"/>
      <c r="VOF562" s="24"/>
      <c r="VOG562" s="31"/>
      <c r="VOH562" s="24"/>
      <c r="VOI562" s="24"/>
      <c r="VOJ562" s="24"/>
      <c r="VOK562" s="24"/>
      <c r="VOL562" s="24"/>
      <c r="VOM562" s="24"/>
      <c r="VON562" s="24"/>
      <c r="VOO562" s="24"/>
      <c r="VOP562" s="24"/>
      <c r="VOQ562" s="24"/>
      <c r="VOR562" s="24"/>
      <c r="VOS562" s="24"/>
      <c r="VOT562" s="24"/>
      <c r="VOU562" s="24"/>
      <c r="VOV562" s="24"/>
      <c r="VOZ562" s="3"/>
      <c r="VPA562" s="31"/>
      <c r="VPB562" s="5"/>
      <c r="VPC562" s="9"/>
      <c r="VPF562" s="2"/>
      <c r="VPI562" s="24"/>
      <c r="VPJ562" s="24"/>
      <c r="VPK562" s="31"/>
      <c r="VPL562" s="24"/>
      <c r="VPM562" s="24"/>
      <c r="VPN562" s="24"/>
      <c r="VPO562" s="24"/>
      <c r="VPP562" s="24"/>
      <c r="VPQ562" s="24"/>
      <c r="VPR562" s="24"/>
      <c r="VPS562" s="24"/>
      <c r="VPT562" s="24"/>
      <c r="VPU562" s="24"/>
      <c r="VPV562" s="24"/>
      <c r="VPW562" s="24"/>
      <c r="VPX562" s="24"/>
      <c r="VPY562" s="24"/>
      <c r="VPZ562" s="24"/>
      <c r="VQD562" s="3"/>
      <c r="VQE562" s="31"/>
      <c r="VQF562" s="5"/>
      <c r="VQG562" s="9"/>
      <c r="VQJ562" s="2"/>
      <c r="VQM562" s="24"/>
      <c r="VQN562" s="24"/>
      <c r="VQO562" s="31"/>
      <c r="VQP562" s="24"/>
      <c r="VQQ562" s="24"/>
      <c r="VQR562" s="24"/>
      <c r="VQS562" s="24"/>
      <c r="VQT562" s="24"/>
      <c r="VQU562" s="24"/>
      <c r="VQV562" s="24"/>
      <c r="VQW562" s="24"/>
      <c r="VQX562" s="24"/>
      <c r="VQY562" s="24"/>
      <c r="VQZ562" s="24"/>
      <c r="VRA562" s="24"/>
      <c r="VRB562" s="24"/>
      <c r="VRC562" s="24"/>
      <c r="VRD562" s="24"/>
      <c r="VRH562" s="3"/>
      <c r="VRI562" s="31"/>
      <c r="VRJ562" s="5"/>
      <c r="VRK562" s="9"/>
      <c r="VRN562" s="2"/>
      <c r="VRQ562" s="24"/>
      <c r="VRR562" s="24"/>
      <c r="VRS562" s="31"/>
      <c r="VRT562" s="24"/>
      <c r="VRU562" s="24"/>
      <c r="VRV562" s="24"/>
      <c r="VRW562" s="24"/>
      <c r="VRX562" s="24"/>
      <c r="VRY562" s="24"/>
      <c r="VRZ562" s="24"/>
      <c r="VSA562" s="24"/>
      <c r="VSB562" s="24"/>
      <c r="VSC562" s="24"/>
      <c r="VSD562" s="24"/>
      <c r="VSE562" s="24"/>
      <c r="VSF562" s="24"/>
      <c r="VSG562" s="24"/>
      <c r="VSH562" s="24"/>
      <c r="VSL562" s="3"/>
      <c r="VSM562" s="31"/>
      <c r="VSN562" s="5"/>
      <c r="VSO562" s="9"/>
      <c r="VSR562" s="2"/>
      <c r="VSU562" s="24"/>
      <c r="VSV562" s="24"/>
      <c r="VSW562" s="31"/>
      <c r="VSX562" s="24"/>
      <c r="VSY562" s="24"/>
      <c r="VSZ562" s="24"/>
      <c r="VTA562" s="24"/>
      <c r="VTB562" s="24"/>
      <c r="VTC562" s="24"/>
      <c r="VTD562" s="24"/>
      <c r="VTE562" s="24"/>
      <c r="VTF562" s="24"/>
      <c r="VTG562" s="24"/>
      <c r="VTH562" s="24"/>
      <c r="VTI562" s="24"/>
      <c r="VTJ562" s="24"/>
      <c r="VTK562" s="24"/>
      <c r="VTL562" s="24"/>
      <c r="VTP562" s="3"/>
      <c r="VTQ562" s="31"/>
      <c r="VTR562" s="5"/>
      <c r="VTS562" s="9"/>
      <c r="VTV562" s="2"/>
      <c r="VTY562" s="24"/>
      <c r="VTZ562" s="24"/>
      <c r="VUA562" s="31"/>
      <c r="VUB562" s="24"/>
      <c r="VUC562" s="24"/>
      <c r="VUD562" s="24"/>
      <c r="VUE562" s="24"/>
      <c r="VUF562" s="24"/>
      <c r="VUG562" s="24"/>
      <c r="VUH562" s="24"/>
      <c r="VUI562" s="24"/>
      <c r="VUJ562" s="24"/>
      <c r="VUK562" s="24"/>
      <c r="VUL562" s="24"/>
      <c r="VUM562" s="24"/>
      <c r="VUN562" s="24"/>
      <c r="VUO562" s="24"/>
      <c r="VUP562" s="24"/>
      <c r="VUT562" s="3"/>
      <c r="VUU562" s="31"/>
      <c r="VUV562" s="5"/>
      <c r="VUW562" s="9"/>
      <c r="VUZ562" s="2"/>
      <c r="VVC562" s="24"/>
      <c r="VVD562" s="24"/>
      <c r="VVE562" s="31"/>
      <c r="VVF562" s="24"/>
      <c r="VVG562" s="24"/>
      <c r="VVH562" s="24"/>
      <c r="VVI562" s="24"/>
      <c r="VVJ562" s="24"/>
      <c r="VVK562" s="24"/>
      <c r="VVL562" s="24"/>
      <c r="VVM562" s="24"/>
      <c r="VVN562" s="24"/>
      <c r="VVO562" s="24"/>
      <c r="VVP562" s="24"/>
      <c r="VVQ562" s="24"/>
      <c r="VVR562" s="24"/>
      <c r="VVS562" s="24"/>
      <c r="VVT562" s="24"/>
      <c r="VVX562" s="3"/>
      <c r="VVY562" s="31"/>
      <c r="VVZ562" s="5"/>
      <c r="VWA562" s="9"/>
      <c r="VWD562" s="2"/>
      <c r="VWG562" s="24"/>
      <c r="VWH562" s="24"/>
      <c r="VWI562" s="31"/>
      <c r="VWJ562" s="24"/>
      <c r="VWK562" s="24"/>
      <c r="VWL562" s="24"/>
      <c r="VWM562" s="24"/>
      <c r="VWN562" s="24"/>
      <c r="VWO562" s="24"/>
      <c r="VWP562" s="24"/>
      <c r="VWQ562" s="24"/>
      <c r="VWR562" s="24"/>
      <c r="VWS562" s="24"/>
      <c r="VWT562" s="24"/>
      <c r="VWU562" s="24"/>
      <c r="VWV562" s="24"/>
      <c r="VWW562" s="24"/>
      <c r="VWX562" s="24"/>
      <c r="VXB562" s="3"/>
      <c r="VXC562" s="31"/>
      <c r="VXD562" s="5"/>
      <c r="VXE562" s="9"/>
      <c r="VXH562" s="2"/>
      <c r="VXK562" s="24"/>
      <c r="VXL562" s="24"/>
      <c r="VXM562" s="31"/>
      <c r="VXN562" s="24"/>
      <c r="VXO562" s="24"/>
      <c r="VXP562" s="24"/>
      <c r="VXQ562" s="24"/>
      <c r="VXR562" s="24"/>
      <c r="VXS562" s="24"/>
      <c r="VXT562" s="24"/>
      <c r="VXU562" s="24"/>
      <c r="VXV562" s="24"/>
      <c r="VXW562" s="24"/>
      <c r="VXX562" s="24"/>
      <c r="VXY562" s="24"/>
      <c r="VXZ562" s="24"/>
      <c r="VYA562" s="24"/>
      <c r="VYB562" s="24"/>
      <c r="VYF562" s="3"/>
      <c r="VYG562" s="31"/>
      <c r="VYH562" s="5"/>
      <c r="VYI562" s="9"/>
      <c r="VYL562" s="2"/>
      <c r="VYO562" s="24"/>
      <c r="VYP562" s="24"/>
      <c r="VYQ562" s="31"/>
      <c r="VYR562" s="24"/>
      <c r="VYS562" s="24"/>
      <c r="VYT562" s="24"/>
      <c r="VYU562" s="24"/>
      <c r="VYV562" s="24"/>
      <c r="VYW562" s="24"/>
      <c r="VYX562" s="24"/>
      <c r="VYY562" s="24"/>
      <c r="VYZ562" s="24"/>
      <c r="VZA562" s="24"/>
      <c r="VZB562" s="24"/>
      <c r="VZC562" s="24"/>
      <c r="VZD562" s="24"/>
      <c r="VZE562" s="24"/>
      <c r="VZF562" s="24"/>
      <c r="VZJ562" s="3"/>
      <c r="VZK562" s="31"/>
      <c r="VZL562" s="5"/>
      <c r="VZM562" s="9"/>
      <c r="VZP562" s="2"/>
      <c r="VZS562" s="24"/>
      <c r="VZT562" s="24"/>
      <c r="VZU562" s="31"/>
      <c r="VZV562" s="24"/>
      <c r="VZW562" s="24"/>
      <c r="VZX562" s="24"/>
      <c r="VZY562" s="24"/>
      <c r="VZZ562" s="24"/>
      <c r="WAA562" s="24"/>
      <c r="WAB562" s="24"/>
      <c r="WAC562" s="24"/>
      <c r="WAD562" s="24"/>
      <c r="WAE562" s="24"/>
      <c r="WAF562" s="24"/>
      <c r="WAG562" s="24"/>
      <c r="WAH562" s="24"/>
      <c r="WAI562" s="24"/>
      <c r="WAJ562" s="24"/>
      <c r="WAN562" s="3"/>
      <c r="WAO562" s="31"/>
      <c r="WAP562" s="5"/>
      <c r="WAQ562" s="9"/>
      <c r="WAT562" s="2"/>
      <c r="WAW562" s="24"/>
      <c r="WAX562" s="24"/>
      <c r="WAY562" s="31"/>
      <c r="WAZ562" s="24"/>
      <c r="WBA562" s="24"/>
      <c r="WBB562" s="24"/>
      <c r="WBC562" s="24"/>
      <c r="WBD562" s="24"/>
      <c r="WBE562" s="24"/>
      <c r="WBF562" s="24"/>
      <c r="WBG562" s="24"/>
      <c r="WBH562" s="24"/>
      <c r="WBI562" s="24"/>
      <c r="WBJ562" s="24"/>
      <c r="WBK562" s="24"/>
      <c r="WBL562" s="24"/>
      <c r="WBM562" s="24"/>
      <c r="WBN562" s="24"/>
      <c r="WBR562" s="3"/>
      <c r="WBS562" s="31"/>
      <c r="WBT562" s="5"/>
      <c r="WBU562" s="9"/>
      <c r="WBX562" s="2"/>
      <c r="WCA562" s="24"/>
      <c r="WCB562" s="24"/>
      <c r="WCC562" s="31"/>
      <c r="WCD562" s="24"/>
      <c r="WCE562" s="24"/>
      <c r="WCF562" s="24"/>
      <c r="WCG562" s="24"/>
      <c r="WCH562" s="24"/>
      <c r="WCI562" s="24"/>
      <c r="WCJ562" s="24"/>
      <c r="WCK562" s="24"/>
      <c r="WCL562" s="24"/>
      <c r="WCM562" s="24"/>
      <c r="WCN562" s="24"/>
      <c r="WCO562" s="24"/>
      <c r="WCP562" s="24"/>
      <c r="WCQ562" s="24"/>
      <c r="WCR562" s="24"/>
      <c r="WCV562" s="3"/>
      <c r="WCW562" s="31"/>
      <c r="WCX562" s="5"/>
      <c r="WCY562" s="9"/>
      <c r="WDB562" s="2"/>
      <c r="WDE562" s="24"/>
      <c r="WDF562" s="24"/>
      <c r="WDG562" s="31"/>
      <c r="WDH562" s="24"/>
      <c r="WDI562" s="24"/>
      <c r="WDJ562" s="24"/>
      <c r="WDK562" s="24"/>
      <c r="WDL562" s="24"/>
      <c r="WDM562" s="24"/>
      <c r="WDN562" s="24"/>
      <c r="WDO562" s="24"/>
      <c r="WDP562" s="24"/>
      <c r="WDQ562" s="24"/>
      <c r="WDR562" s="24"/>
      <c r="WDS562" s="24"/>
      <c r="WDT562" s="24"/>
      <c r="WDU562" s="24"/>
      <c r="WDV562" s="24"/>
      <c r="WDZ562" s="3"/>
      <c r="WEA562" s="31"/>
      <c r="WEB562" s="5"/>
      <c r="WEC562" s="9"/>
      <c r="WEF562" s="2"/>
      <c r="WEI562" s="24"/>
      <c r="WEJ562" s="24"/>
      <c r="WEK562" s="31"/>
      <c r="WEL562" s="24"/>
      <c r="WEM562" s="24"/>
      <c r="WEN562" s="24"/>
      <c r="WEO562" s="24"/>
      <c r="WEP562" s="24"/>
      <c r="WEQ562" s="24"/>
      <c r="WER562" s="24"/>
      <c r="WES562" s="24"/>
      <c r="WET562" s="24"/>
      <c r="WEU562" s="24"/>
      <c r="WEV562" s="24"/>
      <c r="WEW562" s="24"/>
      <c r="WEX562" s="24"/>
      <c r="WEY562" s="24"/>
      <c r="WEZ562" s="24"/>
      <c r="WFD562" s="3"/>
      <c r="WFE562" s="31"/>
      <c r="WFF562" s="5"/>
      <c r="WFG562" s="9"/>
      <c r="WFJ562" s="2"/>
      <c r="WFM562" s="24"/>
      <c r="WFN562" s="24"/>
      <c r="WFO562" s="31"/>
      <c r="WFP562" s="24"/>
      <c r="WFQ562" s="24"/>
      <c r="WFR562" s="24"/>
      <c r="WFS562" s="24"/>
      <c r="WFT562" s="24"/>
      <c r="WFU562" s="24"/>
      <c r="WFV562" s="24"/>
      <c r="WFW562" s="24"/>
      <c r="WFX562" s="24"/>
      <c r="WFY562" s="24"/>
      <c r="WFZ562" s="24"/>
      <c r="WGA562" s="24"/>
      <c r="WGB562" s="24"/>
      <c r="WGC562" s="24"/>
      <c r="WGD562" s="24"/>
      <c r="WGH562" s="3"/>
      <c r="WGI562" s="31"/>
      <c r="WGJ562" s="5"/>
      <c r="WGK562" s="9"/>
      <c r="WGN562" s="2"/>
      <c r="WGQ562" s="24"/>
      <c r="WGR562" s="24"/>
      <c r="WGS562" s="31"/>
      <c r="WGT562" s="24"/>
      <c r="WGU562" s="24"/>
      <c r="WGV562" s="24"/>
      <c r="WGW562" s="24"/>
      <c r="WGX562" s="24"/>
      <c r="WGY562" s="24"/>
      <c r="WGZ562" s="24"/>
      <c r="WHA562" s="24"/>
      <c r="WHB562" s="24"/>
      <c r="WHC562" s="24"/>
      <c r="WHD562" s="24"/>
      <c r="WHE562" s="24"/>
      <c r="WHF562" s="24"/>
      <c r="WHG562" s="24"/>
      <c r="WHH562" s="24"/>
      <c r="WHL562" s="3"/>
      <c r="WHM562" s="31"/>
      <c r="WHN562" s="5"/>
      <c r="WHO562" s="9"/>
      <c r="WHR562" s="2"/>
      <c r="WHU562" s="24"/>
      <c r="WHV562" s="24"/>
      <c r="WHW562" s="31"/>
      <c r="WHX562" s="24"/>
      <c r="WHY562" s="24"/>
      <c r="WHZ562" s="24"/>
      <c r="WIA562" s="24"/>
      <c r="WIB562" s="24"/>
      <c r="WIC562" s="24"/>
      <c r="WID562" s="24"/>
      <c r="WIE562" s="24"/>
      <c r="WIF562" s="24"/>
      <c r="WIG562" s="24"/>
      <c r="WIH562" s="24"/>
      <c r="WII562" s="24"/>
      <c r="WIJ562" s="24"/>
      <c r="WIK562" s="24"/>
      <c r="WIL562" s="24"/>
      <c r="WIP562" s="3"/>
      <c r="WIQ562" s="31"/>
      <c r="WIR562" s="5"/>
      <c r="WIS562" s="9"/>
      <c r="WIV562" s="2"/>
      <c r="WIY562" s="24"/>
      <c r="WIZ562" s="24"/>
      <c r="WJA562" s="31"/>
      <c r="WJB562" s="24"/>
      <c r="WJC562" s="24"/>
      <c r="WJD562" s="24"/>
      <c r="WJE562" s="24"/>
      <c r="WJF562" s="24"/>
      <c r="WJG562" s="24"/>
      <c r="WJH562" s="24"/>
      <c r="WJI562" s="24"/>
      <c r="WJJ562" s="24"/>
      <c r="WJK562" s="24"/>
      <c r="WJL562" s="24"/>
      <c r="WJM562" s="24"/>
      <c r="WJN562" s="24"/>
      <c r="WJO562" s="24"/>
      <c r="WJP562" s="24"/>
      <c r="WJT562" s="3"/>
      <c r="WJU562" s="31"/>
      <c r="WJV562" s="5"/>
      <c r="WJW562" s="9"/>
      <c r="WJZ562" s="2"/>
      <c r="WKC562" s="24"/>
      <c r="WKD562" s="24"/>
      <c r="WKE562" s="31"/>
      <c r="WKF562" s="24"/>
      <c r="WKG562" s="24"/>
      <c r="WKH562" s="24"/>
      <c r="WKI562" s="24"/>
      <c r="WKJ562" s="24"/>
      <c r="WKK562" s="24"/>
      <c r="WKL562" s="24"/>
      <c r="WKM562" s="24"/>
      <c r="WKN562" s="24"/>
      <c r="WKO562" s="24"/>
      <c r="WKP562" s="24"/>
      <c r="WKQ562" s="24"/>
      <c r="WKR562" s="24"/>
      <c r="WKS562" s="24"/>
      <c r="WKT562" s="24"/>
      <c r="WKX562" s="3"/>
      <c r="WKY562" s="31"/>
      <c r="WKZ562" s="5"/>
      <c r="WLA562" s="9"/>
      <c r="WLD562" s="2"/>
      <c r="WLG562" s="24"/>
      <c r="WLH562" s="24"/>
      <c r="WLI562" s="31"/>
      <c r="WLJ562" s="24"/>
      <c r="WLK562" s="24"/>
      <c r="WLL562" s="24"/>
      <c r="WLM562" s="24"/>
      <c r="WLN562" s="24"/>
      <c r="WLO562" s="24"/>
      <c r="WLP562" s="24"/>
      <c r="WLQ562" s="24"/>
      <c r="WLR562" s="24"/>
      <c r="WLS562" s="24"/>
      <c r="WLT562" s="24"/>
      <c r="WLU562" s="24"/>
      <c r="WLV562" s="24"/>
      <c r="WLW562" s="24"/>
      <c r="WLX562" s="24"/>
      <c r="WMB562" s="3"/>
      <c r="WMC562" s="31"/>
      <c r="WMD562" s="5"/>
      <c r="WME562" s="9"/>
      <c r="WMH562" s="2"/>
      <c r="WMK562" s="24"/>
      <c r="WML562" s="24"/>
      <c r="WMM562" s="31"/>
      <c r="WMN562" s="24"/>
      <c r="WMO562" s="24"/>
      <c r="WMP562" s="24"/>
      <c r="WMQ562" s="24"/>
      <c r="WMR562" s="24"/>
      <c r="WMS562" s="24"/>
      <c r="WMT562" s="24"/>
      <c r="WMU562" s="24"/>
      <c r="WMV562" s="24"/>
      <c r="WMW562" s="24"/>
      <c r="WMX562" s="24"/>
      <c r="WMY562" s="24"/>
      <c r="WMZ562" s="24"/>
      <c r="WNA562" s="24"/>
      <c r="WNB562" s="24"/>
      <c r="WNF562" s="3"/>
      <c r="WNG562" s="31"/>
      <c r="WNH562" s="5"/>
      <c r="WNI562" s="9"/>
      <c r="WNL562" s="2"/>
      <c r="WNO562" s="24"/>
      <c r="WNP562" s="24"/>
      <c r="WNQ562" s="31"/>
      <c r="WNR562" s="24"/>
      <c r="WNS562" s="24"/>
      <c r="WNT562" s="24"/>
      <c r="WNU562" s="24"/>
      <c r="WNV562" s="24"/>
      <c r="WNW562" s="24"/>
      <c r="WNX562" s="24"/>
      <c r="WNY562" s="24"/>
      <c r="WNZ562" s="24"/>
      <c r="WOA562" s="24"/>
      <c r="WOB562" s="24"/>
      <c r="WOC562" s="24"/>
      <c r="WOD562" s="24"/>
      <c r="WOE562" s="24"/>
      <c r="WOF562" s="24"/>
      <c r="WOJ562" s="3"/>
      <c r="WOK562" s="31"/>
      <c r="WOL562" s="5"/>
      <c r="WOM562" s="9"/>
      <c r="WOP562" s="2"/>
      <c r="WOS562" s="24"/>
      <c r="WOT562" s="24"/>
      <c r="WOU562" s="31"/>
      <c r="WOV562" s="24"/>
      <c r="WOW562" s="24"/>
      <c r="WOX562" s="24"/>
      <c r="WOY562" s="24"/>
      <c r="WOZ562" s="24"/>
      <c r="WPA562" s="24"/>
      <c r="WPB562" s="24"/>
      <c r="WPC562" s="24"/>
      <c r="WPD562" s="24"/>
      <c r="WPE562" s="24"/>
      <c r="WPF562" s="24"/>
      <c r="WPG562" s="24"/>
      <c r="WPH562" s="24"/>
      <c r="WPI562" s="24"/>
      <c r="WPJ562" s="24"/>
      <c r="WPN562" s="3"/>
      <c r="WPO562" s="31"/>
      <c r="WPP562" s="5"/>
      <c r="WPQ562" s="9"/>
      <c r="WPT562" s="2"/>
      <c r="WPW562" s="24"/>
      <c r="WPX562" s="24"/>
      <c r="WPY562" s="31"/>
      <c r="WPZ562" s="24"/>
      <c r="WQA562" s="24"/>
      <c r="WQB562" s="24"/>
      <c r="WQC562" s="24"/>
      <c r="WQD562" s="24"/>
      <c r="WQE562" s="24"/>
      <c r="WQF562" s="24"/>
      <c r="WQG562" s="24"/>
      <c r="WQH562" s="24"/>
      <c r="WQI562" s="24"/>
      <c r="WQJ562" s="24"/>
      <c r="WQK562" s="24"/>
      <c r="WQL562" s="24"/>
      <c r="WQM562" s="24"/>
      <c r="WQN562" s="24"/>
      <c r="WQR562" s="3"/>
      <c r="WQS562" s="31"/>
      <c r="WQT562" s="5"/>
      <c r="WQU562" s="9"/>
      <c r="WQX562" s="2"/>
      <c r="WRA562" s="24"/>
      <c r="WRB562" s="24"/>
      <c r="WRC562" s="31"/>
      <c r="WRD562" s="24"/>
      <c r="WRE562" s="24"/>
      <c r="WRF562" s="24"/>
      <c r="WRG562" s="24"/>
      <c r="WRH562" s="24"/>
      <c r="WRI562" s="24"/>
      <c r="WRJ562" s="24"/>
      <c r="WRK562" s="24"/>
      <c r="WRL562" s="24"/>
      <c r="WRM562" s="24"/>
      <c r="WRN562" s="24"/>
      <c r="WRO562" s="24"/>
      <c r="WRP562" s="24"/>
      <c r="WRQ562" s="24"/>
      <c r="WRR562" s="24"/>
      <c r="WRV562" s="3"/>
      <c r="WRW562" s="31"/>
      <c r="WRX562" s="5"/>
      <c r="WRY562" s="9"/>
      <c r="WSB562" s="2"/>
      <c r="WSE562" s="24"/>
      <c r="WSF562" s="24"/>
      <c r="WSG562" s="31"/>
      <c r="WSH562" s="24"/>
      <c r="WSI562" s="24"/>
      <c r="WSJ562" s="24"/>
      <c r="WSK562" s="24"/>
      <c r="WSL562" s="24"/>
      <c r="WSM562" s="24"/>
      <c r="WSN562" s="24"/>
      <c r="WSO562" s="24"/>
      <c r="WSP562" s="24"/>
      <c r="WSQ562" s="24"/>
      <c r="WSR562" s="24"/>
      <c r="WSS562" s="24"/>
      <c r="WST562" s="24"/>
      <c r="WSU562" s="24"/>
      <c r="WSV562" s="24"/>
      <c r="WSZ562" s="3"/>
      <c r="WTA562" s="31"/>
      <c r="WTB562" s="5"/>
      <c r="WTC562" s="9"/>
      <c r="WTF562" s="2"/>
      <c r="WTI562" s="24"/>
      <c r="WTJ562" s="24"/>
      <c r="WTK562" s="31"/>
      <c r="WTL562" s="24"/>
      <c r="WTM562" s="24"/>
      <c r="WTN562" s="24"/>
      <c r="WTO562" s="24"/>
      <c r="WTP562" s="24"/>
      <c r="WTQ562" s="24"/>
      <c r="WTR562" s="24"/>
      <c r="WTS562" s="24"/>
      <c r="WTT562" s="24"/>
      <c r="WTU562" s="24"/>
      <c r="WTV562" s="24"/>
      <c r="WTW562" s="24"/>
      <c r="WTX562" s="24"/>
      <c r="WTY562" s="24"/>
      <c r="WTZ562" s="24"/>
      <c r="WUD562" s="3"/>
      <c r="WUE562" s="31"/>
      <c r="WUF562" s="5"/>
      <c r="WUG562" s="9"/>
      <c r="WUJ562" s="2"/>
      <c r="WUM562" s="24"/>
      <c r="WUN562" s="24"/>
      <c r="WUO562" s="31"/>
      <c r="WUP562" s="24"/>
      <c r="WUQ562" s="24"/>
      <c r="WUR562" s="24"/>
      <c r="WUS562" s="24"/>
      <c r="WUT562" s="24"/>
      <c r="WUU562" s="24"/>
      <c r="WUV562" s="24"/>
      <c r="WUW562" s="24"/>
      <c r="WUX562" s="24"/>
      <c r="WUY562" s="24"/>
      <c r="WUZ562" s="24"/>
      <c r="WVA562" s="24"/>
      <c r="WVB562" s="24"/>
      <c r="WVC562" s="24"/>
      <c r="WVD562" s="24"/>
      <c r="WVH562" s="3"/>
      <c r="WVI562" s="31"/>
      <c r="WVJ562" s="5"/>
      <c r="WVK562" s="9"/>
      <c r="WVN562" s="2"/>
      <c r="WVQ562" s="24"/>
      <c r="WVR562" s="24"/>
      <c r="WVS562" s="31"/>
      <c r="WVT562" s="24"/>
      <c r="WVU562" s="24"/>
      <c r="WVV562" s="24"/>
      <c r="WVW562" s="24"/>
      <c r="WVX562" s="24"/>
      <c r="WVY562" s="24"/>
      <c r="WVZ562" s="24"/>
      <c r="WWA562" s="24"/>
      <c r="WWB562" s="24"/>
      <c r="WWC562" s="24"/>
      <c r="WWD562" s="24"/>
      <c r="WWE562" s="24"/>
      <c r="WWF562" s="24"/>
      <c r="WWG562" s="24"/>
      <c r="WWH562" s="24"/>
      <c r="WWL562" s="3"/>
      <c r="WWM562" s="31"/>
      <c r="WWN562" s="5"/>
      <c r="WWO562" s="9"/>
      <c r="WWR562" s="2"/>
      <c r="WWU562" s="24"/>
      <c r="WWV562" s="24"/>
      <c r="WWW562" s="31"/>
      <c r="WWX562" s="24"/>
      <c r="WWY562" s="24"/>
      <c r="WWZ562" s="24"/>
      <c r="WXA562" s="24"/>
      <c r="WXB562" s="24"/>
      <c r="WXC562" s="24"/>
      <c r="WXD562" s="24"/>
      <c r="WXE562" s="24"/>
      <c r="WXF562" s="24"/>
      <c r="WXG562" s="24"/>
      <c r="WXH562" s="24"/>
      <c r="WXI562" s="24"/>
      <c r="WXJ562" s="24"/>
      <c r="WXK562" s="24"/>
      <c r="WXL562" s="24"/>
      <c r="WXP562" s="3"/>
      <c r="WXQ562" s="31"/>
      <c r="WXR562" s="5"/>
      <c r="WXS562" s="9"/>
      <c r="WXV562" s="2"/>
      <c r="WXY562" s="24"/>
      <c r="WXZ562" s="24"/>
      <c r="WYA562" s="31"/>
      <c r="WYB562" s="24"/>
      <c r="WYC562" s="24"/>
      <c r="WYD562" s="24"/>
      <c r="WYE562" s="24"/>
      <c r="WYF562" s="24"/>
      <c r="WYG562" s="24"/>
      <c r="WYH562" s="24"/>
      <c r="WYI562" s="24"/>
      <c r="WYJ562" s="24"/>
      <c r="WYK562" s="24"/>
      <c r="WYL562" s="24"/>
      <c r="WYM562" s="24"/>
      <c r="WYN562" s="24"/>
      <c r="WYO562" s="24"/>
      <c r="WYP562" s="24"/>
      <c r="WYT562" s="3"/>
      <c r="WYU562" s="31"/>
      <c r="WYV562" s="5"/>
      <c r="WYW562" s="9"/>
      <c r="WYZ562" s="2"/>
      <c r="WZC562" s="24"/>
      <c r="WZD562" s="24"/>
      <c r="WZE562" s="31"/>
      <c r="WZF562" s="24"/>
      <c r="WZG562" s="24"/>
      <c r="WZH562" s="24"/>
      <c r="WZI562" s="24"/>
      <c r="WZJ562" s="24"/>
      <c r="WZK562" s="24"/>
      <c r="WZL562" s="24"/>
      <c r="WZM562" s="24"/>
      <c r="WZN562" s="24"/>
      <c r="WZO562" s="24"/>
      <c r="WZP562" s="24"/>
      <c r="WZQ562" s="24"/>
      <c r="WZR562" s="24"/>
      <c r="WZS562" s="24"/>
      <c r="WZT562" s="24"/>
      <c r="WZX562" s="3"/>
      <c r="WZY562" s="31"/>
      <c r="WZZ562" s="5"/>
      <c r="XAA562" s="9"/>
      <c r="XAD562" s="2"/>
      <c r="XAG562" s="24"/>
      <c r="XAH562" s="24"/>
      <c r="XAI562" s="31"/>
      <c r="XAJ562" s="24"/>
      <c r="XAK562" s="24"/>
      <c r="XAL562" s="24"/>
      <c r="XAM562" s="24"/>
      <c r="XAN562" s="24"/>
      <c r="XAO562" s="24"/>
      <c r="XAP562" s="24"/>
      <c r="XAQ562" s="24"/>
      <c r="XAR562" s="24"/>
      <c r="XAS562" s="24"/>
      <c r="XAT562" s="24"/>
      <c r="XAU562" s="24"/>
      <c r="XAV562" s="24"/>
      <c r="XAW562" s="24"/>
      <c r="XAX562" s="24"/>
      <c r="XBB562" s="3"/>
      <c r="XBC562" s="31"/>
      <c r="XBD562" s="5"/>
      <c r="XBE562" s="9"/>
      <c r="XBH562" s="2"/>
      <c r="XBK562" s="24"/>
      <c r="XBL562" s="24"/>
      <c r="XBM562" s="31"/>
      <c r="XBN562" s="24"/>
      <c r="XBO562" s="24"/>
      <c r="XBP562" s="24"/>
      <c r="XBQ562" s="24"/>
      <c r="XBR562" s="24"/>
      <c r="XBS562" s="24"/>
      <c r="XBT562" s="24"/>
      <c r="XBU562" s="24"/>
      <c r="XBV562" s="24"/>
      <c r="XBW562" s="24"/>
      <c r="XBX562" s="24"/>
      <c r="XBY562" s="24"/>
      <c r="XBZ562" s="24"/>
      <c r="XCA562" s="24"/>
      <c r="XCB562" s="24"/>
      <c r="XCF562" s="3"/>
      <c r="XCG562" s="31"/>
      <c r="XCH562" s="5"/>
      <c r="XCI562" s="9"/>
      <c r="XCL562" s="2"/>
      <c r="XCO562" s="24"/>
      <c r="XCP562" s="24"/>
      <c r="XCQ562" s="31"/>
      <c r="XCR562" s="24"/>
      <c r="XCS562" s="24"/>
      <c r="XCT562" s="24"/>
      <c r="XCU562" s="24"/>
      <c r="XCV562" s="24"/>
      <c r="XCW562" s="24"/>
      <c r="XCX562" s="24"/>
      <c r="XCY562" s="24"/>
      <c r="XCZ562" s="24"/>
      <c r="XDA562" s="24"/>
      <c r="XDB562" s="24"/>
      <c r="XDC562" s="24"/>
      <c r="XDD562" s="24"/>
      <c r="XDE562" s="24"/>
      <c r="XDF562" s="24"/>
      <c r="XDJ562" s="3"/>
      <c r="XDK562" s="31"/>
      <c r="XDL562" s="5"/>
      <c r="XDM562" s="9"/>
      <c r="XDP562" s="2"/>
      <c r="XDS562" s="24"/>
      <c r="XDT562" s="24"/>
      <c r="XDU562" s="31"/>
      <c r="XDV562" s="24"/>
      <c r="XDW562" s="24"/>
      <c r="XDX562" s="24"/>
      <c r="XDY562" s="24"/>
      <c r="XDZ562" s="24"/>
      <c r="XEA562" s="24"/>
      <c r="XEB562" s="24"/>
      <c r="XEC562" s="24"/>
      <c r="XED562" s="24"/>
      <c r="XEE562" s="24"/>
      <c r="XEF562" s="24"/>
      <c r="XEG562" s="24"/>
      <c r="XEH562" s="24"/>
      <c r="XEI562" s="24"/>
      <c r="XEJ562" s="24"/>
      <c r="XEN562" s="3"/>
      <c r="XEO562" s="31"/>
      <c r="XEP562" s="5"/>
      <c r="XEQ562" s="9"/>
    </row>
    <row r="563" spans="1:4094 4098:6144 6147:11264 11268:13311 13314:14334 14337:16371" ht="15" hidden="1" customHeight="1" outlineLevel="1" x14ac:dyDescent="0.2">
      <c r="A563" s="3">
        <v>44620</v>
      </c>
      <c r="B563" s="19">
        <v>450</v>
      </c>
      <c r="C563" s="5" t="s">
        <v>7</v>
      </c>
      <c r="D563" s="9" t="s">
        <v>1572</v>
      </c>
      <c r="E563" s="19">
        <v>450</v>
      </c>
      <c r="Z563" s="20">
        <f t="shared" ref="Z563:Z601" si="29">SUM(E563:Y563)</f>
        <v>450</v>
      </c>
      <c r="AA563" s="20" t="str">
        <f t="shared" si="26"/>
        <v>44620450</v>
      </c>
      <c r="AB563" t="s">
        <v>2204</v>
      </c>
      <c r="AC563" t="s">
        <v>2245</v>
      </c>
      <c r="AD563" t="s">
        <v>2262</v>
      </c>
    </row>
    <row r="564" spans="1:4094 4098:6144 6147:11264 11268:13311 13314:14334 14337:16371" ht="15" hidden="1" customHeight="1" outlineLevel="1" x14ac:dyDescent="0.2">
      <c r="A564" s="3">
        <v>44620</v>
      </c>
      <c r="B564" s="19">
        <v>40000</v>
      </c>
      <c r="C564" s="5" t="s">
        <v>306</v>
      </c>
      <c r="D564" s="9" t="s">
        <v>1573</v>
      </c>
      <c r="E564"/>
      <c r="O564" s="19">
        <v>40000</v>
      </c>
      <c r="Z564" s="20">
        <f t="shared" si="29"/>
        <v>40000</v>
      </c>
      <c r="AA564" s="20" t="str">
        <f t="shared" si="26"/>
        <v>4462040000</v>
      </c>
      <c r="AB564" t="s">
        <v>2213</v>
      </c>
      <c r="AC564" t="s">
        <v>2248</v>
      </c>
      <c r="AD564" t="s">
        <v>2213</v>
      </c>
    </row>
    <row r="565" spans="1:4094 4098:6144 6147:11264 11268:13311 13314:14334 14337:16371" ht="15" hidden="1" customHeight="1" outlineLevel="1" x14ac:dyDescent="0.2">
      <c r="A565" s="3">
        <v>44614</v>
      </c>
      <c r="B565" s="19">
        <v>125000</v>
      </c>
      <c r="C565" s="5" t="s">
        <v>545</v>
      </c>
      <c r="D565" s="9" t="s">
        <v>2137</v>
      </c>
      <c r="E565"/>
      <c r="T565" s="19">
        <v>125000</v>
      </c>
      <c r="Z565" s="20">
        <f t="shared" si="29"/>
        <v>125000</v>
      </c>
      <c r="AA565" s="20" t="str">
        <f t="shared" si="26"/>
        <v>44614125000</v>
      </c>
      <c r="AB565" t="s">
        <v>2228</v>
      </c>
      <c r="AC565" t="s">
        <v>2276</v>
      </c>
      <c r="AD565" t="s">
        <v>2276</v>
      </c>
    </row>
    <row r="566" spans="1:4094 4098:6144 6147:11264 11268:13311 13314:14334 14337:16371" ht="15" hidden="1" customHeight="1" outlineLevel="1" x14ac:dyDescent="0.2">
      <c r="A566" s="3">
        <v>44611</v>
      </c>
      <c r="B566" s="19">
        <v>11995.13</v>
      </c>
      <c r="C566" s="5" t="s">
        <v>7</v>
      </c>
      <c r="D566" s="9" t="s">
        <v>1282</v>
      </c>
      <c r="E566"/>
      <c r="I566" s="4">
        <v>11995.13</v>
      </c>
      <c r="Z566" s="20">
        <f t="shared" si="29"/>
        <v>11995.13</v>
      </c>
      <c r="AA566" s="20" t="str">
        <f t="shared" si="26"/>
        <v>4461111995,13</v>
      </c>
      <c r="AB566" t="s">
        <v>2426</v>
      </c>
      <c r="AC566" t="s">
        <v>2248</v>
      </c>
      <c r="AD566" t="s">
        <v>2427</v>
      </c>
    </row>
    <row r="567" spans="1:4094 4098:6144 6147:11264 11268:13311 13314:14334 14337:16371" ht="15" hidden="1" customHeight="1" outlineLevel="1" x14ac:dyDescent="0.2">
      <c r="A567" s="3">
        <v>44610</v>
      </c>
      <c r="B567" s="19">
        <v>30000</v>
      </c>
      <c r="C567" s="5" t="s">
        <v>309</v>
      </c>
      <c r="D567" s="9" t="s">
        <v>1574</v>
      </c>
      <c r="E567"/>
      <c r="G567" s="4">
        <v>30000</v>
      </c>
      <c r="Z567" s="20">
        <f t="shared" si="29"/>
        <v>30000</v>
      </c>
      <c r="AA567" s="20" t="str">
        <f t="shared" si="26"/>
        <v>4461030000</v>
      </c>
      <c r="AB567" t="s">
        <v>2209</v>
      </c>
      <c r="AC567" t="s">
        <v>2244</v>
      </c>
      <c r="AD567" t="s">
        <v>2209</v>
      </c>
    </row>
    <row r="568" spans="1:4094 4098:6144 6147:11264 11268:13311 13314:14334 14337:16371" ht="15" hidden="1" customHeight="1" outlineLevel="1" x14ac:dyDescent="0.2">
      <c r="A568" s="3">
        <v>44610</v>
      </c>
      <c r="B568" s="19">
        <v>15000</v>
      </c>
      <c r="C568" s="5" t="s">
        <v>549</v>
      </c>
      <c r="D568" s="9" t="s">
        <v>1575</v>
      </c>
      <c r="E568"/>
      <c r="O568" s="19">
        <v>15000</v>
      </c>
      <c r="Z568" s="20">
        <f t="shared" si="29"/>
        <v>15000</v>
      </c>
      <c r="AA568" s="20" t="str">
        <f t="shared" si="26"/>
        <v>4461015000</v>
      </c>
      <c r="AB568" t="s">
        <v>2213</v>
      </c>
      <c r="AC568" t="s">
        <v>2248</v>
      </c>
      <c r="AD568" t="s">
        <v>2213</v>
      </c>
    </row>
    <row r="569" spans="1:4094 4098:6144 6147:11264 11268:13311 13314:14334 14337:16371" ht="15" hidden="1" customHeight="1" outlineLevel="1" x14ac:dyDescent="0.2">
      <c r="A569" s="3">
        <v>44610</v>
      </c>
      <c r="B569" s="19">
        <v>1500</v>
      </c>
      <c r="C569" s="5" t="s">
        <v>309</v>
      </c>
      <c r="D569" s="9" t="s">
        <v>1576</v>
      </c>
      <c r="E569"/>
      <c r="G569" s="4">
        <v>1500</v>
      </c>
      <c r="Z569" s="20">
        <f t="shared" si="29"/>
        <v>1500</v>
      </c>
      <c r="AA569" s="20" t="str">
        <f t="shared" si="26"/>
        <v>446101500</v>
      </c>
      <c r="AB569" t="s">
        <v>2212</v>
      </c>
      <c r="AC569" t="s">
        <v>2244</v>
      </c>
      <c r="AD569" t="s">
        <v>2209</v>
      </c>
    </row>
    <row r="570" spans="1:4094 4098:6144 6147:11264 11268:13311 13314:14334 14337:16371" ht="15" hidden="1" customHeight="1" outlineLevel="1" x14ac:dyDescent="0.2">
      <c r="A570" s="3">
        <v>44610</v>
      </c>
      <c r="B570" s="19">
        <v>15000</v>
      </c>
      <c r="C570" s="5" t="s">
        <v>549</v>
      </c>
      <c r="D570" s="9" t="s">
        <v>1577</v>
      </c>
      <c r="E570"/>
      <c r="O570" s="19">
        <v>15000</v>
      </c>
      <c r="Z570" s="20">
        <f t="shared" si="29"/>
        <v>15000</v>
      </c>
      <c r="AA570" s="20" t="str">
        <f t="shared" si="26"/>
        <v>4461015000</v>
      </c>
      <c r="AB570" t="s">
        <v>2213</v>
      </c>
      <c r="AC570" t="s">
        <v>2248</v>
      </c>
      <c r="AD570" t="s">
        <v>2213</v>
      </c>
    </row>
    <row r="571" spans="1:4094 4098:6144 6147:11264 11268:13311 13314:14334 14337:16371" ht="15" hidden="1" customHeight="1" outlineLevel="1" x14ac:dyDescent="0.2">
      <c r="A571" s="3">
        <v>44609</v>
      </c>
      <c r="B571" s="19">
        <v>20000</v>
      </c>
      <c r="C571" s="5" t="s">
        <v>7</v>
      </c>
      <c r="D571" s="9" t="s">
        <v>1316</v>
      </c>
      <c r="E571"/>
      <c r="I571" s="4">
        <v>20000</v>
      </c>
      <c r="Z571" s="20">
        <f t="shared" si="29"/>
        <v>20000</v>
      </c>
      <c r="AA571" s="20" t="str">
        <f t="shared" si="26"/>
        <v>4460920000</v>
      </c>
      <c r="AB571" t="s">
        <v>2238</v>
      </c>
      <c r="AC571" t="s">
        <v>2246</v>
      </c>
      <c r="AD571" t="s">
        <v>2266</v>
      </c>
    </row>
    <row r="572" spans="1:4094 4098:6144 6147:11264 11268:13311 13314:14334 14337:16371" ht="15" hidden="1" customHeight="1" outlineLevel="1" x14ac:dyDescent="0.2">
      <c r="A572" s="3">
        <v>44609</v>
      </c>
      <c r="B572" s="19">
        <v>5100</v>
      </c>
      <c r="C572" s="5" t="s">
        <v>7</v>
      </c>
      <c r="D572" s="9" t="s">
        <v>1578</v>
      </c>
      <c r="E572"/>
      <c r="G572" s="4">
        <v>5100</v>
      </c>
      <c r="Z572" s="20">
        <f t="shared" si="29"/>
        <v>5100</v>
      </c>
      <c r="AA572" s="20" t="str">
        <f t="shared" si="26"/>
        <v>446095100</v>
      </c>
      <c r="AB572" t="s">
        <v>2212</v>
      </c>
      <c r="AC572" t="s">
        <v>2244</v>
      </c>
      <c r="AD572" t="s">
        <v>2209</v>
      </c>
    </row>
    <row r="573" spans="1:4094 4098:6144 6147:11264 11268:13311 13314:14334 14337:16371" ht="15" hidden="1" customHeight="1" outlineLevel="1" x14ac:dyDescent="0.2">
      <c r="A573" s="3">
        <v>44609</v>
      </c>
      <c r="B573" s="19">
        <v>20.399999999999999</v>
      </c>
      <c r="C573" s="5" t="s">
        <v>7</v>
      </c>
      <c r="D573" s="9" t="s">
        <v>555</v>
      </c>
      <c r="E573" s="19">
        <v>20.399999999999999</v>
      </c>
      <c r="Z573" s="20">
        <f t="shared" si="29"/>
        <v>20.399999999999999</v>
      </c>
      <c r="AA573" s="20" t="str">
        <f t="shared" si="26"/>
        <v>4460920,4</v>
      </c>
      <c r="AB573" t="s">
        <v>2204</v>
      </c>
      <c r="AC573" t="s">
        <v>2245</v>
      </c>
      <c r="AD573" t="s">
        <v>2262</v>
      </c>
    </row>
    <row r="574" spans="1:4094 4098:6144 6147:11264 11268:13311 13314:14334 14337:16371" ht="15" hidden="1" customHeight="1" outlineLevel="1" x14ac:dyDescent="0.2">
      <c r="A574" s="3">
        <v>44609</v>
      </c>
      <c r="B574" s="19">
        <v>300</v>
      </c>
      <c r="C574" s="5" t="s">
        <v>7</v>
      </c>
      <c r="D574" s="9" t="s">
        <v>1433</v>
      </c>
      <c r="E574" s="19">
        <v>300</v>
      </c>
      <c r="Z574" s="20">
        <f t="shared" si="29"/>
        <v>300</v>
      </c>
      <c r="AA574" s="20" t="str">
        <f t="shared" si="26"/>
        <v>44609300</v>
      </c>
      <c r="AB574" t="s">
        <v>2204</v>
      </c>
      <c r="AC574" t="s">
        <v>2245</v>
      </c>
      <c r="AD574" t="s">
        <v>2262</v>
      </c>
    </row>
    <row r="575" spans="1:4094 4098:6144 6147:11264 11268:13311 13314:14334 14337:16371" ht="15" hidden="1" customHeight="1" outlineLevel="1" x14ac:dyDescent="0.2">
      <c r="A575" s="3">
        <v>44609</v>
      </c>
      <c r="B575" s="19">
        <v>32000</v>
      </c>
      <c r="C575" s="5" t="s">
        <v>7</v>
      </c>
      <c r="D575" s="9" t="s">
        <v>1579</v>
      </c>
      <c r="E575"/>
      <c r="G575" s="4">
        <v>32000</v>
      </c>
      <c r="Z575" s="20">
        <f t="shared" si="29"/>
        <v>32000</v>
      </c>
      <c r="AA575" s="20" t="str">
        <f t="shared" si="26"/>
        <v>4460932000</v>
      </c>
      <c r="AB575" t="s">
        <v>2209</v>
      </c>
      <c r="AC575" t="s">
        <v>2244</v>
      </c>
      <c r="AD575" t="s">
        <v>2209</v>
      </c>
    </row>
    <row r="576" spans="1:4094 4098:6144 6147:11264 11268:13311 13314:14334 14337:16371" ht="15" hidden="1" customHeight="1" outlineLevel="1" x14ac:dyDescent="0.2">
      <c r="A576" s="3">
        <v>44609</v>
      </c>
      <c r="B576" s="19">
        <v>160</v>
      </c>
      <c r="C576" s="5" t="s">
        <v>7</v>
      </c>
      <c r="D576" s="9" t="s">
        <v>558</v>
      </c>
      <c r="E576" s="19">
        <v>160</v>
      </c>
      <c r="Z576" s="20">
        <f t="shared" si="29"/>
        <v>160</v>
      </c>
      <c r="AA576" s="20" t="str">
        <f t="shared" si="26"/>
        <v>44609160</v>
      </c>
      <c r="AB576" t="s">
        <v>2204</v>
      </c>
      <c r="AC576" t="s">
        <v>2245</v>
      </c>
      <c r="AD576" t="s">
        <v>2262</v>
      </c>
    </row>
    <row r="577" spans="1:30" ht="15" hidden="1" customHeight="1" outlineLevel="1" x14ac:dyDescent="0.2">
      <c r="A577" s="3">
        <v>44609</v>
      </c>
      <c r="B577" s="19">
        <v>128</v>
      </c>
      <c r="C577" s="5" t="s">
        <v>7</v>
      </c>
      <c r="D577" s="9" t="s">
        <v>559</v>
      </c>
      <c r="E577" s="19">
        <v>128</v>
      </c>
      <c r="Z577" s="20">
        <f t="shared" si="29"/>
        <v>128</v>
      </c>
      <c r="AA577" s="20" t="str">
        <f t="shared" si="26"/>
        <v>44609128</v>
      </c>
      <c r="AB577" t="s">
        <v>2204</v>
      </c>
      <c r="AC577" t="s">
        <v>2245</v>
      </c>
      <c r="AD577" t="s">
        <v>2262</v>
      </c>
    </row>
    <row r="578" spans="1:30" ht="15" hidden="1" customHeight="1" outlineLevel="1" x14ac:dyDescent="0.2">
      <c r="A578" s="3">
        <v>44609</v>
      </c>
      <c r="B578" s="19">
        <v>40000</v>
      </c>
      <c r="C578" s="5" t="s">
        <v>7</v>
      </c>
      <c r="D578" s="9" t="s">
        <v>1580</v>
      </c>
      <c r="E578"/>
      <c r="G578" s="4">
        <v>40000</v>
      </c>
      <c r="Z578" s="20">
        <f t="shared" si="29"/>
        <v>40000</v>
      </c>
      <c r="AA578" s="20" t="str">
        <f t="shared" si="26"/>
        <v>4460940000</v>
      </c>
      <c r="AB578" t="s">
        <v>2209</v>
      </c>
      <c r="AC578" t="s">
        <v>2244</v>
      </c>
      <c r="AD578" t="s">
        <v>2209</v>
      </c>
    </row>
    <row r="579" spans="1:30" ht="15" hidden="1" customHeight="1" outlineLevel="1" x14ac:dyDescent="0.2">
      <c r="A579" s="3">
        <v>44608</v>
      </c>
      <c r="B579" s="19">
        <v>70000</v>
      </c>
      <c r="C579" s="5" t="s">
        <v>253</v>
      </c>
      <c r="D579" s="9" t="s">
        <v>1581</v>
      </c>
      <c r="E579"/>
      <c r="M579" s="19">
        <v>70000</v>
      </c>
      <c r="Z579" s="20">
        <f t="shared" si="29"/>
        <v>70000</v>
      </c>
      <c r="AA579" s="20" t="str">
        <f t="shared" si="26"/>
        <v>4460870000</v>
      </c>
      <c r="AB579" t="s">
        <v>2202</v>
      </c>
      <c r="AC579" t="s">
        <v>2248</v>
      </c>
      <c r="AD579" t="s">
        <v>2268</v>
      </c>
    </row>
    <row r="580" spans="1:30" ht="15" hidden="1" customHeight="1" outlineLevel="1" x14ac:dyDescent="0.2">
      <c r="A580" s="3">
        <v>44608</v>
      </c>
      <c r="B580" s="19">
        <v>9000</v>
      </c>
      <c r="C580" s="5" t="s">
        <v>562</v>
      </c>
      <c r="D580" s="9" t="s">
        <v>1582</v>
      </c>
      <c r="E580"/>
      <c r="O580" s="19">
        <v>9000</v>
      </c>
      <c r="Z580" s="20">
        <f t="shared" si="29"/>
        <v>9000</v>
      </c>
      <c r="AA580" s="20" t="str">
        <f t="shared" ref="AA580:AA643" si="30">A580&amp;B580</f>
        <v>446089000</v>
      </c>
      <c r="AB580" t="s">
        <v>2213</v>
      </c>
      <c r="AC580" t="s">
        <v>2248</v>
      </c>
      <c r="AD580" t="s">
        <v>2213</v>
      </c>
    </row>
    <row r="581" spans="1:30" ht="15" hidden="1" customHeight="1" outlineLevel="1" x14ac:dyDescent="0.2">
      <c r="A581" s="3">
        <v>44608</v>
      </c>
      <c r="B581" s="19">
        <v>5000</v>
      </c>
      <c r="C581" s="5" t="s">
        <v>47</v>
      </c>
      <c r="D581" s="9" t="s">
        <v>1583</v>
      </c>
      <c r="E581"/>
      <c r="P581" s="19">
        <v>5000</v>
      </c>
      <c r="Z581" s="20">
        <f t="shared" si="29"/>
        <v>5000</v>
      </c>
      <c r="AA581" s="20" t="str">
        <f t="shared" si="30"/>
        <v>446085000</v>
      </c>
      <c r="AB581" t="s">
        <v>2224</v>
      </c>
      <c r="AC581" t="s">
        <v>2248</v>
      </c>
      <c r="AD581" t="s">
        <v>2427</v>
      </c>
    </row>
    <row r="582" spans="1:30" ht="15" hidden="1" customHeight="1" outlineLevel="1" x14ac:dyDescent="0.2">
      <c r="A582" s="3">
        <v>44608</v>
      </c>
      <c r="B582" s="19">
        <v>9432.24</v>
      </c>
      <c r="C582" s="5" t="s">
        <v>112</v>
      </c>
      <c r="D582" s="9" t="s">
        <v>1350</v>
      </c>
      <c r="E582"/>
      <c r="N582" s="19">
        <v>9432.24</v>
      </c>
      <c r="Z582" s="20">
        <f t="shared" si="29"/>
        <v>9432.24</v>
      </c>
      <c r="AA582" s="20" t="str">
        <f t="shared" si="30"/>
        <v>446089432,24</v>
      </c>
      <c r="AB582" t="s">
        <v>2233</v>
      </c>
      <c r="AC582" t="s">
        <v>2248</v>
      </c>
      <c r="AD582" t="s">
        <v>2269</v>
      </c>
    </row>
    <row r="583" spans="1:30" ht="15" hidden="1" customHeight="1" outlineLevel="1" x14ac:dyDescent="0.2">
      <c r="A583" s="3">
        <v>44607</v>
      </c>
      <c r="B583" s="19">
        <v>572.69000000000005</v>
      </c>
      <c r="C583" s="5" t="s">
        <v>1222</v>
      </c>
      <c r="D583" s="9" t="s">
        <v>1553</v>
      </c>
      <c r="E583"/>
      <c r="F583" s="19">
        <v>572.69000000000005</v>
      </c>
      <c r="Z583" s="20">
        <f t="shared" si="29"/>
        <v>572.69000000000005</v>
      </c>
      <c r="AA583" s="20" t="str">
        <f t="shared" si="30"/>
        <v>44607572,69</v>
      </c>
      <c r="AB583" t="s">
        <v>2206</v>
      </c>
      <c r="AC583" t="s">
        <v>2244</v>
      </c>
      <c r="AD583" t="s">
        <v>2209</v>
      </c>
    </row>
    <row r="584" spans="1:30" ht="15" hidden="1" customHeight="1" outlineLevel="1" x14ac:dyDescent="0.2">
      <c r="A584" s="3">
        <v>44607</v>
      </c>
      <c r="B584" s="19">
        <v>36968.5</v>
      </c>
      <c r="C584" s="5" t="s">
        <v>1207</v>
      </c>
      <c r="D584" s="9" t="s">
        <v>566</v>
      </c>
      <c r="E584"/>
      <c r="F584" s="19">
        <v>36968.5</v>
      </c>
      <c r="Z584" s="20">
        <f t="shared" si="29"/>
        <v>36968.5</v>
      </c>
      <c r="AA584" s="20" t="str">
        <f t="shared" si="30"/>
        <v>4460736968,5</v>
      </c>
      <c r="AB584" t="s">
        <v>2205</v>
      </c>
      <c r="AC584" t="s">
        <v>2244</v>
      </c>
      <c r="AD584" t="s">
        <v>2209</v>
      </c>
    </row>
    <row r="585" spans="1:30" ht="15" hidden="1" customHeight="1" outlineLevel="1" x14ac:dyDescent="0.2">
      <c r="A585" s="3">
        <v>44607</v>
      </c>
      <c r="B585" s="19">
        <v>14386.7</v>
      </c>
      <c r="C585" s="5" t="s">
        <v>1207</v>
      </c>
      <c r="D585" s="9" t="s">
        <v>156</v>
      </c>
      <c r="E585"/>
      <c r="F585" s="19">
        <v>14386.7</v>
      </c>
      <c r="Z585" s="20">
        <f t="shared" si="29"/>
        <v>14386.7</v>
      </c>
      <c r="AA585" s="20" t="str">
        <f t="shared" si="30"/>
        <v>4460714386,7</v>
      </c>
      <c r="AB585" t="s">
        <v>2206</v>
      </c>
      <c r="AC585" t="s">
        <v>2244</v>
      </c>
      <c r="AD585" t="s">
        <v>2209</v>
      </c>
    </row>
    <row r="586" spans="1:30" ht="15" hidden="1" customHeight="1" outlineLevel="1" x14ac:dyDescent="0.2">
      <c r="A586" s="3">
        <v>44607</v>
      </c>
      <c r="B586" s="19">
        <v>2014.05</v>
      </c>
      <c r="C586" s="5" t="s">
        <v>1207</v>
      </c>
      <c r="D586" s="9" t="s">
        <v>156</v>
      </c>
      <c r="E586"/>
      <c r="F586" s="19">
        <v>2014.05</v>
      </c>
      <c r="Z586" s="20">
        <f t="shared" si="29"/>
        <v>2014.05</v>
      </c>
      <c r="AA586" s="20" t="str">
        <f t="shared" si="30"/>
        <v>446072014,05</v>
      </c>
      <c r="AB586" t="s">
        <v>2206</v>
      </c>
      <c r="AC586" t="s">
        <v>2244</v>
      </c>
      <c r="AD586" t="s">
        <v>2209</v>
      </c>
    </row>
    <row r="587" spans="1:30" ht="15" hidden="1" customHeight="1" outlineLevel="1" x14ac:dyDescent="0.2">
      <c r="A587" s="3">
        <v>44606</v>
      </c>
      <c r="B587" s="19">
        <v>90000</v>
      </c>
      <c r="C587" s="5" t="s">
        <v>32</v>
      </c>
      <c r="D587" s="9" t="s">
        <v>1584</v>
      </c>
      <c r="E587"/>
      <c r="N587" s="19">
        <v>90000</v>
      </c>
      <c r="Z587" s="20">
        <f t="shared" si="29"/>
        <v>90000</v>
      </c>
      <c r="AA587" s="20" t="str">
        <f t="shared" si="30"/>
        <v>4460690000</v>
      </c>
      <c r="AB587" t="s">
        <v>2222</v>
      </c>
      <c r="AC587" t="s">
        <v>2248</v>
      </c>
      <c r="AD587" t="s">
        <v>2269</v>
      </c>
    </row>
    <row r="588" spans="1:30" ht="15" hidden="1" customHeight="1" outlineLevel="1" x14ac:dyDescent="0.2">
      <c r="A588" s="3">
        <v>44603</v>
      </c>
      <c r="B588" s="19">
        <v>2500</v>
      </c>
      <c r="C588" s="5" t="s">
        <v>399</v>
      </c>
      <c r="D588" s="9" t="s">
        <v>1585</v>
      </c>
      <c r="E588"/>
      <c r="N588" s="19">
        <v>2500</v>
      </c>
      <c r="Z588" s="20">
        <f t="shared" si="29"/>
        <v>2500</v>
      </c>
      <c r="AA588" s="20" t="str">
        <f t="shared" si="30"/>
        <v>446032500</v>
      </c>
      <c r="AB588" t="s">
        <v>2281</v>
      </c>
      <c r="AC588" t="s">
        <v>2276</v>
      </c>
      <c r="AD588" t="s">
        <v>2276</v>
      </c>
    </row>
    <row r="589" spans="1:30" ht="15" hidden="1" customHeight="1" outlineLevel="1" x14ac:dyDescent="0.2">
      <c r="A589" s="3">
        <v>44603</v>
      </c>
      <c r="B589" s="19">
        <v>125000</v>
      </c>
      <c r="C589" s="5" t="s">
        <v>545</v>
      </c>
      <c r="D589" s="9" t="s">
        <v>1586</v>
      </c>
      <c r="E589"/>
      <c r="R589" s="19">
        <v>125000</v>
      </c>
      <c r="Z589" s="20">
        <f t="shared" si="29"/>
        <v>125000</v>
      </c>
      <c r="AA589" s="20" t="str">
        <f t="shared" si="30"/>
        <v>44603125000</v>
      </c>
      <c r="AB589" t="s">
        <v>2228</v>
      </c>
      <c r="AC589" t="s">
        <v>2276</v>
      </c>
      <c r="AD589" t="s">
        <v>2276</v>
      </c>
    </row>
    <row r="590" spans="1:30" ht="15" hidden="1" customHeight="1" outlineLevel="1" x14ac:dyDescent="0.2">
      <c r="A590" s="3">
        <v>44602</v>
      </c>
      <c r="B590" s="19">
        <v>30000</v>
      </c>
      <c r="C590" s="5" t="s">
        <v>306</v>
      </c>
      <c r="D590" s="9" t="s">
        <v>1573</v>
      </c>
      <c r="E590"/>
      <c r="O590" s="19">
        <v>30000</v>
      </c>
      <c r="Z590" s="20">
        <f t="shared" si="29"/>
        <v>30000</v>
      </c>
      <c r="AA590" s="20" t="str">
        <f t="shared" si="30"/>
        <v>4460230000</v>
      </c>
      <c r="AB590" t="s">
        <v>2213</v>
      </c>
      <c r="AC590" t="s">
        <v>2248</v>
      </c>
      <c r="AD590" t="s">
        <v>2213</v>
      </c>
    </row>
    <row r="591" spans="1:30" ht="15" hidden="1" customHeight="1" outlineLevel="1" x14ac:dyDescent="0.2">
      <c r="A591" s="3">
        <v>44600</v>
      </c>
      <c r="B591" s="19">
        <v>78906.67</v>
      </c>
      <c r="C591" s="5" t="s">
        <v>1225</v>
      </c>
      <c r="D591" s="9" t="s">
        <v>1587</v>
      </c>
      <c r="E591"/>
      <c r="T591" s="19">
        <v>78906.67</v>
      </c>
      <c r="Z591" s="20">
        <f t="shared" si="29"/>
        <v>78906.67</v>
      </c>
      <c r="AA591" s="20" t="str">
        <f t="shared" si="30"/>
        <v>4460078906,67</v>
      </c>
      <c r="AB591" t="s">
        <v>2235</v>
      </c>
      <c r="AC591" t="s">
        <v>2248</v>
      </c>
      <c r="AD591" t="s">
        <v>2235</v>
      </c>
    </row>
    <row r="592" spans="1:30" ht="15" hidden="1" customHeight="1" outlineLevel="1" x14ac:dyDescent="0.2">
      <c r="A592" s="3">
        <v>44600</v>
      </c>
      <c r="B592" s="19">
        <v>7614.02</v>
      </c>
      <c r="C592" s="5" t="s">
        <v>498</v>
      </c>
      <c r="D592" s="9" t="s">
        <v>1588</v>
      </c>
      <c r="E592"/>
      <c r="K592" s="19">
        <v>7614.02</v>
      </c>
      <c r="Z592" s="20">
        <f t="shared" si="29"/>
        <v>7614.02</v>
      </c>
      <c r="AA592" s="20" t="str">
        <f t="shared" si="30"/>
        <v>446007614,02</v>
      </c>
      <c r="AB592" t="s">
        <v>2221</v>
      </c>
      <c r="AC592" t="s">
        <v>2248</v>
      </c>
      <c r="AD592" t="s">
        <v>2267</v>
      </c>
    </row>
    <row r="593" spans="1:4094 4098:6144 6147:11264 11268:13311 13314:14334 14337:16371" ht="15" hidden="1" customHeight="1" outlineLevel="1" x14ac:dyDescent="0.2">
      <c r="A593" s="3">
        <v>44599</v>
      </c>
      <c r="B593" s="19">
        <v>150000</v>
      </c>
      <c r="C593" s="5" t="s">
        <v>1266</v>
      </c>
      <c r="D593" s="9" t="s">
        <v>1589</v>
      </c>
      <c r="E593"/>
      <c r="M593" s="19">
        <v>150000</v>
      </c>
      <c r="Z593" s="20">
        <f t="shared" si="29"/>
        <v>150000</v>
      </c>
      <c r="AA593" s="20" t="str">
        <f t="shared" si="30"/>
        <v>44599150000</v>
      </c>
      <c r="AB593" t="s">
        <v>2202</v>
      </c>
      <c r="AC593" t="s">
        <v>2248</v>
      </c>
      <c r="AD593" t="s">
        <v>2268</v>
      </c>
    </row>
    <row r="594" spans="1:4094 4098:6144 6147:11264 11268:13311 13314:14334 14337:16371" ht="15" hidden="1" customHeight="1" outlineLevel="1" x14ac:dyDescent="0.2">
      <c r="A594" s="3">
        <v>44596</v>
      </c>
      <c r="B594" s="19">
        <v>50001</v>
      </c>
      <c r="C594" s="5" t="s">
        <v>7</v>
      </c>
      <c r="D594" s="9" t="s">
        <v>1590</v>
      </c>
      <c r="E594"/>
      <c r="G594" s="4">
        <v>50001</v>
      </c>
      <c r="Z594" s="20">
        <f t="shared" si="29"/>
        <v>50001</v>
      </c>
      <c r="AA594" s="20" t="str">
        <f t="shared" si="30"/>
        <v>4459650001</v>
      </c>
      <c r="AB594" t="s">
        <v>2209</v>
      </c>
      <c r="AC594" t="s">
        <v>2244</v>
      </c>
      <c r="AD594" t="s">
        <v>2209</v>
      </c>
    </row>
    <row r="595" spans="1:4094 4098:6144 6147:11264 11268:13311 13314:14334 14337:16371" ht="15" hidden="1" customHeight="1" outlineLevel="1" x14ac:dyDescent="0.2">
      <c r="A595" s="3">
        <v>44596</v>
      </c>
      <c r="B595" s="19">
        <v>200</v>
      </c>
      <c r="C595" s="5" t="s">
        <v>7</v>
      </c>
      <c r="D595" s="9" t="s">
        <v>573</v>
      </c>
      <c r="E595" s="19">
        <v>200</v>
      </c>
      <c r="Z595" s="20">
        <f t="shared" si="29"/>
        <v>200</v>
      </c>
      <c r="AA595" s="20" t="str">
        <f t="shared" si="30"/>
        <v>44596200</v>
      </c>
      <c r="AB595" t="s">
        <v>2204</v>
      </c>
      <c r="AC595" t="s">
        <v>2245</v>
      </c>
      <c r="AD595" t="s">
        <v>2262</v>
      </c>
    </row>
    <row r="596" spans="1:4094 4098:6144 6147:11264 11268:13311 13314:14334 14337:16371" ht="15" hidden="1" customHeight="1" outlineLevel="1" x14ac:dyDescent="0.2">
      <c r="A596" s="3">
        <v>44596</v>
      </c>
      <c r="B596" s="19">
        <v>50000</v>
      </c>
      <c r="C596" s="6" t="s">
        <v>1211</v>
      </c>
      <c r="D596" s="9" t="s">
        <v>1591</v>
      </c>
      <c r="E596"/>
      <c r="L596" s="19">
        <v>50000</v>
      </c>
      <c r="Z596" s="20">
        <f t="shared" si="29"/>
        <v>50000</v>
      </c>
      <c r="AA596" s="20" t="str">
        <f t="shared" si="30"/>
        <v>4459650000</v>
      </c>
      <c r="AB596" t="s">
        <v>2201</v>
      </c>
      <c r="AC596" t="s">
        <v>2248</v>
      </c>
      <c r="AD596" t="s">
        <v>2265</v>
      </c>
    </row>
    <row r="597" spans="1:4094 4098:6144 6147:11264 11268:13311 13314:14334 14337:16371" ht="15" hidden="1" customHeight="1" outlineLevel="1" x14ac:dyDescent="0.2">
      <c r="A597" s="3">
        <v>44595</v>
      </c>
      <c r="B597" s="19">
        <v>62052</v>
      </c>
      <c r="C597" s="5" t="s">
        <v>7</v>
      </c>
      <c r="D597" s="9" t="s">
        <v>1592</v>
      </c>
      <c r="E597"/>
      <c r="G597" s="4">
        <v>62052</v>
      </c>
      <c r="Z597" s="20">
        <f t="shared" si="29"/>
        <v>62052</v>
      </c>
      <c r="AA597" s="20" t="str">
        <f t="shared" si="30"/>
        <v>4459562052</v>
      </c>
      <c r="AB597" t="s">
        <v>2209</v>
      </c>
      <c r="AC597" t="s">
        <v>2244</v>
      </c>
      <c r="AD597" t="s">
        <v>2209</v>
      </c>
    </row>
    <row r="598" spans="1:4094 4098:6144 6147:11264 11268:13311 13314:14334 14337:16371" ht="15" hidden="1" customHeight="1" outlineLevel="1" x14ac:dyDescent="0.2">
      <c r="A598" s="3">
        <v>44595</v>
      </c>
      <c r="B598" s="19">
        <v>248.21</v>
      </c>
      <c r="C598" s="5" t="s">
        <v>7</v>
      </c>
      <c r="D598" s="9" t="s">
        <v>576</v>
      </c>
      <c r="E598" s="19">
        <v>248.21</v>
      </c>
      <c r="Z598" s="20">
        <f t="shared" si="29"/>
        <v>248.21</v>
      </c>
      <c r="AA598" s="20" t="str">
        <f t="shared" si="30"/>
        <v>44595248,21</v>
      </c>
      <c r="AB598" t="s">
        <v>2204</v>
      </c>
      <c r="AC598" t="s">
        <v>2245</v>
      </c>
      <c r="AD598" t="s">
        <v>2262</v>
      </c>
    </row>
    <row r="599" spans="1:4094 4098:6144 6147:11264 11268:13311 13314:14334 14337:16371" ht="15" hidden="1" customHeight="1" outlineLevel="1" x14ac:dyDescent="0.2">
      <c r="A599" s="3">
        <v>44594</v>
      </c>
      <c r="B599" s="19">
        <v>39600</v>
      </c>
      <c r="C599" s="6" t="s">
        <v>1264</v>
      </c>
      <c r="D599" s="9" t="s">
        <v>1593</v>
      </c>
      <c r="E599"/>
      <c r="S599" s="19">
        <v>39600</v>
      </c>
      <c r="Z599" s="20">
        <f t="shared" si="29"/>
        <v>39600</v>
      </c>
      <c r="AA599" s="20" t="str">
        <f t="shared" si="30"/>
        <v>4459439600</v>
      </c>
      <c r="AB599" t="s">
        <v>2230</v>
      </c>
      <c r="AC599" t="s">
        <v>2276</v>
      </c>
      <c r="AD599" t="s">
        <v>2276</v>
      </c>
    </row>
    <row r="600" spans="1:4094 4098:6144 6147:11264 11268:13311 13314:14334 14337:16371" ht="15" hidden="1" customHeight="1" outlineLevel="1" x14ac:dyDescent="0.2">
      <c r="A600" s="3">
        <v>44593</v>
      </c>
      <c r="B600" s="19">
        <v>990</v>
      </c>
      <c r="C600" s="5" t="s">
        <v>7</v>
      </c>
      <c r="D600" s="9" t="s">
        <v>1287</v>
      </c>
      <c r="E600" s="19">
        <v>990</v>
      </c>
      <c r="Z600" s="20">
        <f t="shared" si="29"/>
        <v>990</v>
      </c>
      <c r="AA600" s="20" t="str">
        <f t="shared" si="30"/>
        <v>44593990</v>
      </c>
      <c r="AB600" t="s">
        <v>2204</v>
      </c>
      <c r="AC600" t="s">
        <v>2245</v>
      </c>
      <c r="AD600" t="s">
        <v>2262</v>
      </c>
    </row>
    <row r="601" spans="1:4094 4098:6144 6147:11264 11268:13311 13314:14334 14337:16371" ht="15" hidden="1" customHeight="1" outlineLevel="1" x14ac:dyDescent="0.2">
      <c r="A601" s="3">
        <v>44593</v>
      </c>
      <c r="B601" s="19">
        <v>36289</v>
      </c>
      <c r="C601" s="5" t="s">
        <v>1207</v>
      </c>
      <c r="D601" s="9" t="s">
        <v>566</v>
      </c>
      <c r="E601"/>
      <c r="F601" s="19">
        <v>36289</v>
      </c>
      <c r="Z601" s="20">
        <f t="shared" si="29"/>
        <v>36289</v>
      </c>
      <c r="AA601" s="20" t="str">
        <f t="shared" si="30"/>
        <v>4459336289</v>
      </c>
      <c r="AB601" t="s">
        <v>2205</v>
      </c>
      <c r="AC601" t="s">
        <v>2244</v>
      </c>
      <c r="AD601" t="s">
        <v>2209</v>
      </c>
    </row>
    <row r="602" spans="1:4094 4098:6144 6147:11264 11268:13311 13314:14334 14337:16371" ht="15" customHeight="1" collapsed="1" x14ac:dyDescent="0.2">
      <c r="A602" s="55"/>
      <c r="B602" s="28">
        <f>SUM(B563:B601)</f>
        <v>1207428.6099999999</v>
      </c>
      <c r="C602" s="56"/>
      <c r="D602" s="57"/>
      <c r="E602" s="41"/>
      <c r="F602" s="41"/>
      <c r="G602" s="58"/>
      <c r="H602" s="41"/>
      <c r="I602" s="41"/>
      <c r="J602" s="43"/>
      <c r="K602" s="43"/>
      <c r="L602" s="28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1"/>
      <c r="AC602" s="41"/>
      <c r="AD602" s="41"/>
      <c r="AE602" s="3"/>
      <c r="AF602" s="31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V602" s="3"/>
      <c r="AW602" s="31"/>
      <c r="AX602" s="5"/>
      <c r="AY602" s="9"/>
      <c r="BB602" s="2"/>
      <c r="BE602" s="24"/>
      <c r="BF602" s="24"/>
      <c r="BG602" s="31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Z602" s="3"/>
      <c r="CA602" s="31"/>
      <c r="CB602" s="5"/>
      <c r="CC602" s="9"/>
      <c r="CF602" s="2"/>
      <c r="CI602" s="24"/>
      <c r="CJ602" s="24"/>
      <c r="CK602" s="31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D602" s="3"/>
      <c r="DE602" s="31"/>
      <c r="DF602" s="5"/>
      <c r="DG602" s="9"/>
      <c r="DJ602" s="2"/>
      <c r="DM602" s="24"/>
      <c r="DN602" s="24"/>
      <c r="DO602" s="31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H602" s="3"/>
      <c r="EI602" s="31"/>
      <c r="EJ602" s="5"/>
      <c r="EK602" s="9"/>
      <c r="EN602" s="2"/>
      <c r="EQ602" s="24"/>
      <c r="ER602" s="24"/>
      <c r="ES602" s="31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L602" s="3"/>
      <c r="FM602" s="31"/>
      <c r="FN602" s="5"/>
      <c r="FO602" s="9"/>
      <c r="FR602" s="2"/>
      <c r="FU602" s="24"/>
      <c r="FV602" s="24"/>
      <c r="FW602" s="31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P602" s="3"/>
      <c r="GQ602" s="31"/>
      <c r="GR602" s="5"/>
      <c r="GS602" s="9"/>
      <c r="GV602" s="2"/>
      <c r="GY602" s="24"/>
      <c r="GZ602" s="24"/>
      <c r="HA602" s="31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T602" s="3"/>
      <c r="HU602" s="31"/>
      <c r="HV602" s="5"/>
      <c r="HW602" s="9"/>
      <c r="HZ602" s="2"/>
      <c r="IC602" s="24"/>
      <c r="ID602" s="24"/>
      <c r="IE602" s="31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  <c r="IQ602" s="24"/>
      <c r="IR602" s="24"/>
      <c r="IS602" s="24"/>
      <c r="IT602" s="24"/>
      <c r="IX602" s="3"/>
      <c r="IY602" s="31"/>
      <c r="IZ602" s="5"/>
      <c r="JA602" s="9"/>
      <c r="JD602" s="2"/>
      <c r="JG602" s="24"/>
      <c r="JH602" s="24"/>
      <c r="JI602" s="31"/>
      <c r="JJ602" s="24"/>
      <c r="JK602" s="24"/>
      <c r="JL602" s="24"/>
      <c r="JM602" s="24"/>
      <c r="JN602" s="24"/>
      <c r="JO602" s="24"/>
      <c r="JP602" s="24"/>
      <c r="JQ602" s="24"/>
      <c r="JR602" s="24"/>
      <c r="JS602" s="24"/>
      <c r="JT602" s="24"/>
      <c r="JU602" s="24"/>
      <c r="JV602" s="24"/>
      <c r="JW602" s="24"/>
      <c r="JX602" s="24"/>
      <c r="KB602" s="3"/>
      <c r="KC602" s="31"/>
      <c r="KD602" s="5"/>
      <c r="KE602" s="9"/>
      <c r="KH602" s="2"/>
      <c r="KK602" s="24"/>
      <c r="KL602" s="24"/>
      <c r="KM602" s="31"/>
      <c r="KN602" s="24"/>
      <c r="KO602" s="24"/>
      <c r="KP602" s="24"/>
      <c r="KQ602" s="24"/>
      <c r="KR602" s="24"/>
      <c r="KS602" s="24"/>
      <c r="KT602" s="24"/>
      <c r="KU602" s="24"/>
      <c r="KV602" s="24"/>
      <c r="KW602" s="24"/>
      <c r="KX602" s="24"/>
      <c r="KY602" s="24"/>
      <c r="KZ602" s="24"/>
      <c r="LA602" s="24"/>
      <c r="LB602" s="24"/>
      <c r="LF602" s="3"/>
      <c r="LG602" s="31"/>
      <c r="LH602" s="5"/>
      <c r="LI602" s="9"/>
      <c r="LL602" s="2"/>
      <c r="LO602" s="24"/>
      <c r="LP602" s="24"/>
      <c r="LQ602" s="31"/>
      <c r="LR602" s="24"/>
      <c r="LS602" s="24"/>
      <c r="LT602" s="24"/>
      <c r="LU602" s="24"/>
      <c r="LV602" s="24"/>
      <c r="LW602" s="24"/>
      <c r="LX602" s="24"/>
      <c r="LY602" s="24"/>
      <c r="LZ602" s="24"/>
      <c r="MA602" s="24"/>
      <c r="MB602" s="24"/>
      <c r="MC602" s="24"/>
      <c r="MD602" s="24"/>
      <c r="ME602" s="24"/>
      <c r="MF602" s="24"/>
      <c r="MJ602" s="3"/>
      <c r="MK602" s="31"/>
      <c r="ML602" s="5"/>
      <c r="MM602" s="9"/>
      <c r="MP602" s="2"/>
      <c r="MS602" s="24"/>
      <c r="MT602" s="24"/>
      <c r="MU602" s="31"/>
      <c r="MV602" s="24"/>
      <c r="MW602" s="24"/>
      <c r="MX602" s="24"/>
      <c r="MY602" s="24"/>
      <c r="MZ602" s="24"/>
      <c r="NA602" s="24"/>
      <c r="NB602" s="24"/>
      <c r="NC602" s="24"/>
      <c r="ND602" s="24"/>
      <c r="NE602" s="24"/>
      <c r="NF602" s="24"/>
      <c r="NG602" s="24"/>
      <c r="NH602" s="24"/>
      <c r="NI602" s="24"/>
      <c r="NJ602" s="24"/>
      <c r="NN602" s="3"/>
      <c r="NO602" s="31"/>
      <c r="NP602" s="5"/>
      <c r="NQ602" s="9"/>
      <c r="NT602" s="2"/>
      <c r="NW602" s="24"/>
      <c r="NX602" s="24"/>
      <c r="NY602" s="31"/>
      <c r="NZ602" s="24"/>
      <c r="OA602" s="24"/>
      <c r="OB602" s="24"/>
      <c r="OC602" s="24"/>
      <c r="OD602" s="24"/>
      <c r="OE602" s="24"/>
      <c r="OF602" s="24"/>
      <c r="OG602" s="24"/>
      <c r="OH602" s="24"/>
      <c r="OI602" s="24"/>
      <c r="OJ602" s="24"/>
      <c r="OK602" s="24"/>
      <c r="OL602" s="24"/>
      <c r="OM602" s="24"/>
      <c r="ON602" s="24"/>
      <c r="OR602" s="3"/>
      <c r="OS602" s="31"/>
      <c r="OT602" s="5"/>
      <c r="OU602" s="9"/>
      <c r="OX602" s="2"/>
      <c r="PA602" s="24"/>
      <c r="PB602" s="24"/>
      <c r="PC602" s="31"/>
      <c r="PD602" s="24"/>
      <c r="PE602" s="24"/>
      <c r="PF602" s="24"/>
      <c r="PG602" s="24"/>
      <c r="PH602" s="24"/>
      <c r="PI602" s="24"/>
      <c r="PJ602" s="24"/>
      <c r="PK602" s="24"/>
      <c r="PL602" s="24"/>
      <c r="PM602" s="24"/>
      <c r="PN602" s="24"/>
      <c r="PO602" s="24"/>
      <c r="PP602" s="24"/>
      <c r="PQ602" s="24"/>
      <c r="PR602" s="24"/>
      <c r="PV602" s="3"/>
      <c r="PW602" s="31"/>
      <c r="PX602" s="5"/>
      <c r="PY602" s="9"/>
      <c r="QB602" s="2"/>
      <c r="QE602" s="24"/>
      <c r="QF602" s="24"/>
      <c r="QG602" s="31"/>
      <c r="QH602" s="24"/>
      <c r="QI602" s="24"/>
      <c r="QJ602" s="24"/>
      <c r="QK602" s="24"/>
      <c r="QL602" s="24"/>
      <c r="QM602" s="24"/>
      <c r="QN602" s="24"/>
      <c r="QO602" s="24"/>
      <c r="QP602" s="24"/>
      <c r="QQ602" s="24"/>
      <c r="QR602" s="24"/>
      <c r="QS602" s="24"/>
      <c r="QT602" s="24"/>
      <c r="QU602" s="24"/>
      <c r="QV602" s="24"/>
      <c r="QZ602" s="3"/>
      <c r="RA602" s="31"/>
      <c r="RB602" s="5"/>
      <c r="RC602" s="9"/>
      <c r="RF602" s="2"/>
      <c r="RI602" s="24"/>
      <c r="RJ602" s="24"/>
      <c r="RK602" s="31"/>
      <c r="RL602" s="24"/>
      <c r="RM602" s="24"/>
      <c r="RN602" s="24"/>
      <c r="RO602" s="24"/>
      <c r="RP602" s="24"/>
      <c r="RQ602" s="24"/>
      <c r="RR602" s="24"/>
      <c r="RS602" s="24"/>
      <c r="RT602" s="24"/>
      <c r="RU602" s="24"/>
      <c r="RV602" s="24"/>
      <c r="RW602" s="24"/>
      <c r="RX602" s="24"/>
      <c r="RY602" s="24"/>
      <c r="RZ602" s="24"/>
      <c r="SD602" s="3"/>
      <c r="SE602" s="31"/>
      <c r="SF602" s="5"/>
      <c r="SG602" s="9"/>
      <c r="SJ602" s="2"/>
      <c r="SM602" s="24"/>
      <c r="SN602" s="24"/>
      <c r="SO602" s="31"/>
      <c r="SP602" s="24"/>
      <c r="SQ602" s="24"/>
      <c r="SR602" s="24"/>
      <c r="SS602" s="24"/>
      <c r="ST602" s="24"/>
      <c r="SU602" s="24"/>
      <c r="SV602" s="24"/>
      <c r="SW602" s="24"/>
      <c r="SX602" s="24"/>
      <c r="SY602" s="24"/>
      <c r="SZ602" s="24"/>
      <c r="TA602" s="24"/>
      <c r="TB602" s="24"/>
      <c r="TC602" s="24"/>
      <c r="TD602" s="24"/>
      <c r="TH602" s="3"/>
      <c r="TI602" s="31"/>
      <c r="TJ602" s="5"/>
      <c r="TK602" s="9"/>
      <c r="TN602" s="2"/>
      <c r="TQ602" s="24"/>
      <c r="TR602" s="24"/>
      <c r="TS602" s="31"/>
      <c r="TT602" s="24"/>
      <c r="TU602" s="24"/>
      <c r="TV602" s="24"/>
      <c r="TW602" s="24"/>
      <c r="TX602" s="24"/>
      <c r="TY602" s="24"/>
      <c r="TZ602" s="24"/>
      <c r="UA602" s="24"/>
      <c r="UB602" s="24"/>
      <c r="UC602" s="24"/>
      <c r="UD602" s="24"/>
      <c r="UE602" s="24"/>
      <c r="UF602" s="24"/>
      <c r="UG602" s="24"/>
      <c r="UH602" s="24"/>
      <c r="UL602" s="3"/>
      <c r="UM602" s="31"/>
      <c r="UN602" s="5"/>
      <c r="UO602" s="9"/>
      <c r="UR602" s="2"/>
      <c r="UU602" s="24"/>
      <c r="UV602" s="24"/>
      <c r="UW602" s="31"/>
      <c r="UX602" s="24"/>
      <c r="UY602" s="24"/>
      <c r="UZ602" s="24"/>
      <c r="VA602" s="24"/>
      <c r="VB602" s="24"/>
      <c r="VC602" s="24"/>
      <c r="VD602" s="24"/>
      <c r="VE602" s="24"/>
      <c r="VF602" s="24"/>
      <c r="VG602" s="24"/>
      <c r="VH602" s="24"/>
      <c r="VI602" s="24"/>
      <c r="VJ602" s="24"/>
      <c r="VK602" s="24"/>
      <c r="VL602" s="24"/>
      <c r="VP602" s="3"/>
      <c r="VQ602" s="31"/>
      <c r="VR602" s="5"/>
      <c r="VS602" s="9"/>
      <c r="VV602" s="2"/>
      <c r="VY602" s="24"/>
      <c r="VZ602" s="24"/>
      <c r="WA602" s="31"/>
      <c r="WB602" s="24"/>
      <c r="WC602" s="24"/>
      <c r="WD602" s="24"/>
      <c r="WE602" s="24"/>
      <c r="WF602" s="24"/>
      <c r="WG602" s="24"/>
      <c r="WH602" s="24"/>
      <c r="WI602" s="24"/>
      <c r="WJ602" s="24"/>
      <c r="WK602" s="24"/>
      <c r="WL602" s="24"/>
      <c r="WM602" s="24"/>
      <c r="WN602" s="24"/>
      <c r="WO602" s="24"/>
      <c r="WP602" s="24"/>
      <c r="WT602" s="3"/>
      <c r="WU602" s="31"/>
      <c r="WV602" s="5"/>
      <c r="WW602" s="9"/>
      <c r="WZ602" s="2"/>
      <c r="XC602" s="24"/>
      <c r="XD602" s="24"/>
      <c r="XE602" s="31"/>
      <c r="XF602" s="24"/>
      <c r="XG602" s="24"/>
      <c r="XH602" s="24"/>
      <c r="XI602" s="24"/>
      <c r="XJ602" s="24"/>
      <c r="XK602" s="24"/>
      <c r="XL602" s="24"/>
      <c r="XM602" s="24"/>
      <c r="XN602" s="24"/>
      <c r="XO602" s="24"/>
      <c r="XP602" s="24"/>
      <c r="XQ602" s="24"/>
      <c r="XR602" s="24"/>
      <c r="XS602" s="24"/>
      <c r="XT602" s="24"/>
      <c r="XX602" s="3"/>
      <c r="XY602" s="31"/>
      <c r="XZ602" s="5"/>
      <c r="YA602" s="9"/>
      <c r="YD602" s="2"/>
      <c r="YG602" s="24"/>
      <c r="YH602" s="24"/>
      <c r="YI602" s="31"/>
      <c r="YJ602" s="24"/>
      <c r="YK602" s="24"/>
      <c r="YL602" s="24"/>
      <c r="YM602" s="24"/>
      <c r="YN602" s="24"/>
      <c r="YO602" s="24"/>
      <c r="YP602" s="24"/>
      <c r="YQ602" s="24"/>
      <c r="YR602" s="24"/>
      <c r="YS602" s="24"/>
      <c r="YT602" s="24"/>
      <c r="YU602" s="24"/>
      <c r="YV602" s="24"/>
      <c r="YW602" s="24"/>
      <c r="YX602" s="24"/>
      <c r="ZB602" s="3"/>
      <c r="ZC602" s="31"/>
      <c r="ZD602" s="5"/>
      <c r="ZE602" s="9"/>
      <c r="ZH602" s="2"/>
      <c r="ZK602" s="24"/>
      <c r="ZL602" s="24"/>
      <c r="ZM602" s="31"/>
      <c r="ZN602" s="24"/>
      <c r="ZO602" s="24"/>
      <c r="ZP602" s="24"/>
      <c r="ZQ602" s="24"/>
      <c r="ZR602" s="24"/>
      <c r="ZS602" s="24"/>
      <c r="ZT602" s="24"/>
      <c r="ZU602" s="24"/>
      <c r="ZV602" s="24"/>
      <c r="ZW602" s="24"/>
      <c r="ZX602" s="24"/>
      <c r="ZY602" s="24"/>
      <c r="ZZ602" s="24"/>
      <c r="AAA602" s="24"/>
      <c r="AAB602" s="24"/>
      <c r="AAF602" s="3"/>
      <c r="AAG602" s="31"/>
      <c r="AAH602" s="5"/>
      <c r="AAI602" s="9"/>
      <c r="AAL602" s="2"/>
      <c r="AAO602" s="24"/>
      <c r="AAP602" s="24"/>
      <c r="AAQ602" s="31"/>
      <c r="AAR602" s="24"/>
      <c r="AAS602" s="24"/>
      <c r="AAT602" s="24"/>
      <c r="AAU602" s="24"/>
      <c r="AAV602" s="24"/>
      <c r="AAW602" s="24"/>
      <c r="AAX602" s="24"/>
      <c r="AAY602" s="24"/>
      <c r="AAZ602" s="24"/>
      <c r="ABA602" s="24"/>
      <c r="ABB602" s="24"/>
      <c r="ABC602" s="24"/>
      <c r="ABD602" s="24"/>
      <c r="ABE602" s="24"/>
      <c r="ABF602" s="24"/>
      <c r="ABJ602" s="3"/>
      <c r="ABK602" s="31"/>
      <c r="ABL602" s="5"/>
      <c r="ABM602" s="9"/>
      <c r="ABP602" s="2"/>
      <c r="ABS602" s="24"/>
      <c r="ABT602" s="24"/>
      <c r="ABU602" s="31"/>
      <c r="ABV602" s="24"/>
      <c r="ABW602" s="24"/>
      <c r="ABX602" s="24"/>
      <c r="ABY602" s="24"/>
      <c r="ABZ602" s="24"/>
      <c r="ACA602" s="24"/>
      <c r="ACB602" s="24"/>
      <c r="ACC602" s="24"/>
      <c r="ACD602" s="24"/>
      <c r="ACE602" s="24"/>
      <c r="ACF602" s="24"/>
      <c r="ACG602" s="24"/>
      <c r="ACH602" s="24"/>
      <c r="ACI602" s="24"/>
      <c r="ACJ602" s="24"/>
      <c r="ACN602" s="3"/>
      <c r="ACO602" s="31"/>
      <c r="ACP602" s="5"/>
      <c r="ACQ602" s="9"/>
      <c r="ACT602" s="2"/>
      <c r="ACW602" s="24"/>
      <c r="ACX602" s="24"/>
      <c r="ACY602" s="31"/>
      <c r="ACZ602" s="24"/>
      <c r="ADA602" s="24"/>
      <c r="ADB602" s="24"/>
      <c r="ADC602" s="24"/>
      <c r="ADD602" s="24"/>
      <c r="ADE602" s="24"/>
      <c r="ADF602" s="24"/>
      <c r="ADG602" s="24"/>
      <c r="ADH602" s="24"/>
      <c r="ADI602" s="24"/>
      <c r="ADJ602" s="24"/>
      <c r="ADK602" s="24"/>
      <c r="ADL602" s="24"/>
      <c r="ADM602" s="24"/>
      <c r="ADN602" s="24"/>
      <c r="ADR602" s="3"/>
      <c r="ADS602" s="31"/>
      <c r="ADT602" s="5"/>
      <c r="ADU602" s="9"/>
      <c r="ADX602" s="2"/>
      <c r="AEA602" s="24"/>
      <c r="AEB602" s="24"/>
      <c r="AEC602" s="31"/>
      <c r="AED602" s="24"/>
      <c r="AEE602" s="24"/>
      <c r="AEF602" s="24"/>
      <c r="AEG602" s="24"/>
      <c r="AEH602" s="24"/>
      <c r="AEI602" s="24"/>
      <c r="AEJ602" s="24"/>
      <c r="AEK602" s="24"/>
      <c r="AEL602" s="24"/>
      <c r="AEM602" s="24"/>
      <c r="AEN602" s="24"/>
      <c r="AEO602" s="24"/>
      <c r="AEP602" s="24"/>
      <c r="AEQ602" s="24"/>
      <c r="AER602" s="24"/>
      <c r="AEV602" s="3"/>
      <c r="AEW602" s="31"/>
      <c r="AEX602" s="5"/>
      <c r="AEY602" s="9"/>
      <c r="AFB602" s="2"/>
      <c r="AFE602" s="24"/>
      <c r="AFF602" s="24"/>
      <c r="AFG602" s="31"/>
      <c r="AFH602" s="24"/>
      <c r="AFI602" s="24"/>
      <c r="AFJ602" s="24"/>
      <c r="AFK602" s="24"/>
      <c r="AFL602" s="24"/>
      <c r="AFM602" s="24"/>
      <c r="AFN602" s="24"/>
      <c r="AFO602" s="24"/>
      <c r="AFP602" s="24"/>
      <c r="AFQ602" s="24"/>
      <c r="AFR602" s="24"/>
      <c r="AFS602" s="24"/>
      <c r="AFT602" s="24"/>
      <c r="AFU602" s="24"/>
      <c r="AFV602" s="24"/>
      <c r="AFZ602" s="3"/>
      <c r="AGA602" s="31"/>
      <c r="AGB602" s="5"/>
      <c r="AGC602" s="9"/>
      <c r="AGF602" s="2"/>
      <c r="AGI602" s="24"/>
      <c r="AGJ602" s="24"/>
      <c r="AGK602" s="31"/>
      <c r="AGL602" s="24"/>
      <c r="AGM602" s="24"/>
      <c r="AGN602" s="24"/>
      <c r="AGO602" s="24"/>
      <c r="AGP602" s="24"/>
      <c r="AGQ602" s="24"/>
      <c r="AGR602" s="24"/>
      <c r="AGS602" s="24"/>
      <c r="AGT602" s="24"/>
      <c r="AGU602" s="24"/>
      <c r="AGV602" s="24"/>
      <c r="AGW602" s="24"/>
      <c r="AGX602" s="24"/>
      <c r="AGY602" s="24"/>
      <c r="AGZ602" s="24"/>
      <c r="AHD602" s="3"/>
      <c r="AHE602" s="31"/>
      <c r="AHF602" s="5"/>
      <c r="AHG602" s="9"/>
      <c r="AHJ602" s="2"/>
      <c r="AHM602" s="24"/>
      <c r="AHN602" s="24"/>
      <c r="AHO602" s="31"/>
      <c r="AHP602" s="24"/>
      <c r="AHQ602" s="24"/>
      <c r="AHR602" s="24"/>
      <c r="AHS602" s="24"/>
      <c r="AHT602" s="24"/>
      <c r="AHU602" s="24"/>
      <c r="AHV602" s="24"/>
      <c r="AHW602" s="24"/>
      <c r="AHX602" s="24"/>
      <c r="AHY602" s="24"/>
      <c r="AHZ602" s="24"/>
      <c r="AIA602" s="24"/>
      <c r="AIB602" s="24"/>
      <c r="AIC602" s="24"/>
      <c r="AID602" s="24"/>
      <c r="AIH602" s="3"/>
      <c r="AII602" s="31"/>
      <c r="AIJ602" s="5"/>
      <c r="AIK602" s="9"/>
      <c r="AIN602" s="2"/>
      <c r="AIQ602" s="24"/>
      <c r="AIR602" s="24"/>
      <c r="AIS602" s="31"/>
      <c r="AIT602" s="24"/>
      <c r="AIU602" s="24"/>
      <c r="AIV602" s="24"/>
      <c r="AIW602" s="24"/>
      <c r="AIX602" s="24"/>
      <c r="AIY602" s="24"/>
      <c r="AIZ602" s="24"/>
      <c r="AJA602" s="24"/>
      <c r="AJB602" s="24"/>
      <c r="AJC602" s="24"/>
      <c r="AJD602" s="24"/>
      <c r="AJE602" s="24"/>
      <c r="AJF602" s="24"/>
      <c r="AJG602" s="24"/>
      <c r="AJH602" s="24"/>
      <c r="AJL602" s="3"/>
      <c r="AJM602" s="31"/>
      <c r="AJN602" s="5"/>
      <c r="AJO602" s="9"/>
      <c r="AJR602" s="2"/>
      <c r="AJU602" s="24"/>
      <c r="AJV602" s="24"/>
      <c r="AJW602" s="31"/>
      <c r="AJX602" s="24"/>
      <c r="AJY602" s="24"/>
      <c r="AJZ602" s="24"/>
      <c r="AKA602" s="24"/>
      <c r="AKB602" s="24"/>
      <c r="AKC602" s="24"/>
      <c r="AKD602" s="24"/>
      <c r="AKE602" s="24"/>
      <c r="AKF602" s="24"/>
      <c r="AKG602" s="24"/>
      <c r="AKH602" s="24"/>
      <c r="AKI602" s="24"/>
      <c r="AKJ602" s="24"/>
      <c r="AKK602" s="24"/>
      <c r="AKL602" s="24"/>
      <c r="AKP602" s="3"/>
      <c r="AKQ602" s="31"/>
      <c r="AKR602" s="5"/>
      <c r="AKS602" s="9"/>
      <c r="AKV602" s="2"/>
      <c r="AKY602" s="24"/>
      <c r="AKZ602" s="24"/>
      <c r="ALA602" s="31"/>
      <c r="ALB602" s="24"/>
      <c r="ALC602" s="24"/>
      <c r="ALD602" s="24"/>
      <c r="ALE602" s="24"/>
      <c r="ALF602" s="24"/>
      <c r="ALG602" s="24"/>
      <c r="ALH602" s="24"/>
      <c r="ALI602" s="24"/>
      <c r="ALJ602" s="24"/>
      <c r="ALK602" s="24"/>
      <c r="ALL602" s="24"/>
      <c r="ALM602" s="24"/>
      <c r="ALN602" s="24"/>
      <c r="ALO602" s="24"/>
      <c r="ALP602" s="24"/>
      <c r="ALT602" s="3"/>
      <c r="ALU602" s="31"/>
      <c r="ALV602" s="5"/>
      <c r="ALW602" s="9"/>
      <c r="ALZ602" s="2"/>
      <c r="AMC602" s="24"/>
      <c r="AMD602" s="24"/>
      <c r="AME602" s="31"/>
      <c r="AMF602" s="24"/>
      <c r="AMG602" s="24"/>
      <c r="AMH602" s="24"/>
      <c r="AMI602" s="24"/>
      <c r="AMJ602" s="24"/>
      <c r="AMK602" s="24"/>
      <c r="AML602" s="24"/>
      <c r="AMM602" s="24"/>
      <c r="AMN602" s="24"/>
      <c r="AMO602" s="24"/>
      <c r="AMP602" s="24"/>
      <c r="AMQ602" s="24"/>
      <c r="AMR602" s="24"/>
      <c r="AMS602" s="24"/>
      <c r="AMT602" s="24"/>
      <c r="AMX602" s="3"/>
      <c r="AMY602" s="31"/>
      <c r="AMZ602" s="5"/>
      <c r="ANA602" s="9"/>
      <c r="AND602" s="2"/>
      <c r="ANG602" s="24"/>
      <c r="ANH602" s="24"/>
      <c r="ANI602" s="31"/>
      <c r="ANJ602" s="24"/>
      <c r="ANK602" s="24"/>
      <c r="ANL602" s="24"/>
      <c r="ANM602" s="24"/>
      <c r="ANN602" s="24"/>
      <c r="ANO602" s="24"/>
      <c r="ANP602" s="24"/>
      <c r="ANQ602" s="24"/>
      <c r="ANR602" s="24"/>
      <c r="ANS602" s="24"/>
      <c r="ANT602" s="24"/>
      <c r="ANU602" s="24"/>
      <c r="ANV602" s="24"/>
      <c r="ANW602" s="24"/>
      <c r="ANX602" s="24"/>
      <c r="AOB602" s="3"/>
      <c r="AOC602" s="31"/>
      <c r="AOD602" s="5"/>
      <c r="AOE602" s="9"/>
      <c r="AOH602" s="2"/>
      <c r="AOK602" s="24"/>
      <c r="AOL602" s="24"/>
      <c r="AOM602" s="31"/>
      <c r="AON602" s="24"/>
      <c r="AOO602" s="24"/>
      <c r="AOP602" s="24"/>
      <c r="AOQ602" s="24"/>
      <c r="AOR602" s="24"/>
      <c r="AOS602" s="24"/>
      <c r="AOT602" s="24"/>
      <c r="AOU602" s="24"/>
      <c r="AOV602" s="24"/>
      <c r="AOW602" s="24"/>
      <c r="AOX602" s="24"/>
      <c r="AOY602" s="24"/>
      <c r="AOZ602" s="24"/>
      <c r="APA602" s="24"/>
      <c r="APB602" s="24"/>
      <c r="APF602" s="3"/>
      <c r="APG602" s="31"/>
      <c r="APH602" s="5"/>
      <c r="API602" s="9"/>
      <c r="APL602" s="2"/>
      <c r="APO602" s="24"/>
      <c r="APP602" s="24"/>
      <c r="APQ602" s="31"/>
      <c r="APR602" s="24"/>
      <c r="APS602" s="24"/>
      <c r="APT602" s="24"/>
      <c r="APU602" s="24"/>
      <c r="APV602" s="24"/>
      <c r="APW602" s="24"/>
      <c r="APX602" s="24"/>
      <c r="APY602" s="24"/>
      <c r="APZ602" s="24"/>
      <c r="AQA602" s="24"/>
      <c r="AQB602" s="24"/>
      <c r="AQC602" s="24"/>
      <c r="AQD602" s="24"/>
      <c r="AQE602" s="24"/>
      <c r="AQF602" s="24"/>
      <c r="AQJ602" s="3"/>
      <c r="AQK602" s="31"/>
      <c r="AQL602" s="5"/>
      <c r="AQM602" s="9"/>
      <c r="AQP602" s="2"/>
      <c r="AQS602" s="24"/>
      <c r="AQT602" s="24"/>
      <c r="AQU602" s="31"/>
      <c r="AQV602" s="24"/>
      <c r="AQW602" s="24"/>
      <c r="AQX602" s="24"/>
      <c r="AQY602" s="24"/>
      <c r="AQZ602" s="24"/>
      <c r="ARA602" s="24"/>
      <c r="ARB602" s="24"/>
      <c r="ARC602" s="24"/>
      <c r="ARD602" s="24"/>
      <c r="ARE602" s="24"/>
      <c r="ARF602" s="24"/>
      <c r="ARG602" s="24"/>
      <c r="ARH602" s="24"/>
      <c r="ARI602" s="24"/>
      <c r="ARJ602" s="24"/>
      <c r="ARN602" s="3"/>
      <c r="ARO602" s="31"/>
      <c r="ARP602" s="5"/>
      <c r="ARQ602" s="9"/>
      <c r="ART602" s="2"/>
      <c r="ARW602" s="24"/>
      <c r="ARX602" s="24"/>
      <c r="ARY602" s="31"/>
      <c r="ARZ602" s="24"/>
      <c r="ASA602" s="24"/>
      <c r="ASB602" s="24"/>
      <c r="ASC602" s="24"/>
      <c r="ASD602" s="24"/>
      <c r="ASE602" s="24"/>
      <c r="ASF602" s="24"/>
      <c r="ASG602" s="24"/>
      <c r="ASH602" s="24"/>
      <c r="ASI602" s="24"/>
      <c r="ASJ602" s="24"/>
      <c r="ASK602" s="24"/>
      <c r="ASL602" s="24"/>
      <c r="ASM602" s="24"/>
      <c r="ASN602" s="24"/>
      <c r="ASR602" s="3"/>
      <c r="ASS602" s="31"/>
      <c r="AST602" s="5"/>
      <c r="ASU602" s="9"/>
      <c r="ASX602" s="2"/>
      <c r="ATA602" s="24"/>
      <c r="ATB602" s="24"/>
      <c r="ATC602" s="31"/>
      <c r="ATD602" s="24"/>
      <c r="ATE602" s="24"/>
      <c r="ATF602" s="24"/>
      <c r="ATG602" s="24"/>
      <c r="ATH602" s="24"/>
      <c r="ATI602" s="24"/>
      <c r="ATJ602" s="24"/>
      <c r="ATK602" s="24"/>
      <c r="ATL602" s="24"/>
      <c r="ATM602" s="24"/>
      <c r="ATN602" s="24"/>
      <c r="ATO602" s="24"/>
      <c r="ATP602" s="24"/>
      <c r="ATQ602" s="24"/>
      <c r="ATR602" s="24"/>
      <c r="ATV602" s="3"/>
      <c r="ATW602" s="31"/>
      <c r="ATX602" s="5"/>
      <c r="ATY602" s="9"/>
      <c r="AUB602" s="2"/>
      <c r="AUE602" s="24"/>
      <c r="AUF602" s="24"/>
      <c r="AUG602" s="31"/>
      <c r="AUH602" s="24"/>
      <c r="AUI602" s="24"/>
      <c r="AUJ602" s="24"/>
      <c r="AUK602" s="24"/>
      <c r="AUL602" s="24"/>
      <c r="AUM602" s="24"/>
      <c r="AUN602" s="24"/>
      <c r="AUO602" s="24"/>
      <c r="AUP602" s="24"/>
      <c r="AUQ602" s="24"/>
      <c r="AUR602" s="24"/>
      <c r="AUS602" s="24"/>
      <c r="AUT602" s="24"/>
      <c r="AUU602" s="24"/>
      <c r="AUV602" s="24"/>
      <c r="AUZ602" s="3"/>
      <c r="AVA602" s="31"/>
      <c r="AVB602" s="5"/>
      <c r="AVC602" s="9"/>
      <c r="AVF602" s="2"/>
      <c r="AVI602" s="24"/>
      <c r="AVJ602" s="24"/>
      <c r="AVK602" s="31"/>
      <c r="AVL602" s="24"/>
      <c r="AVM602" s="24"/>
      <c r="AVN602" s="24"/>
      <c r="AVO602" s="24"/>
      <c r="AVP602" s="24"/>
      <c r="AVQ602" s="24"/>
      <c r="AVR602" s="24"/>
      <c r="AVS602" s="24"/>
      <c r="AVT602" s="24"/>
      <c r="AVU602" s="24"/>
      <c r="AVV602" s="24"/>
      <c r="AVW602" s="24"/>
      <c r="AVX602" s="24"/>
      <c r="AVY602" s="24"/>
      <c r="AVZ602" s="24"/>
      <c r="AWD602" s="3"/>
      <c r="AWE602" s="31"/>
      <c r="AWF602" s="5"/>
      <c r="AWG602" s="9"/>
      <c r="AWJ602" s="2"/>
      <c r="AWM602" s="24"/>
      <c r="AWN602" s="24"/>
      <c r="AWO602" s="31"/>
      <c r="AWP602" s="24"/>
      <c r="AWQ602" s="24"/>
      <c r="AWR602" s="24"/>
      <c r="AWS602" s="24"/>
      <c r="AWT602" s="24"/>
      <c r="AWU602" s="24"/>
      <c r="AWV602" s="24"/>
      <c r="AWW602" s="24"/>
      <c r="AWX602" s="24"/>
      <c r="AWY602" s="24"/>
      <c r="AWZ602" s="24"/>
      <c r="AXA602" s="24"/>
      <c r="AXB602" s="24"/>
      <c r="AXC602" s="24"/>
      <c r="AXD602" s="24"/>
      <c r="AXH602" s="3"/>
      <c r="AXI602" s="31"/>
      <c r="AXJ602" s="5"/>
      <c r="AXK602" s="9"/>
      <c r="AXN602" s="2"/>
      <c r="AXQ602" s="24"/>
      <c r="AXR602" s="24"/>
      <c r="AXS602" s="31"/>
      <c r="AXT602" s="24"/>
      <c r="AXU602" s="24"/>
      <c r="AXV602" s="24"/>
      <c r="AXW602" s="24"/>
      <c r="AXX602" s="24"/>
      <c r="AXY602" s="24"/>
      <c r="AXZ602" s="24"/>
      <c r="AYA602" s="24"/>
      <c r="AYB602" s="24"/>
      <c r="AYC602" s="24"/>
      <c r="AYD602" s="24"/>
      <c r="AYE602" s="24"/>
      <c r="AYF602" s="24"/>
      <c r="AYG602" s="24"/>
      <c r="AYH602" s="24"/>
      <c r="AYL602" s="3"/>
      <c r="AYM602" s="31"/>
      <c r="AYN602" s="5"/>
      <c r="AYO602" s="9"/>
      <c r="AYR602" s="2"/>
      <c r="AYU602" s="24"/>
      <c r="AYV602" s="24"/>
      <c r="AYW602" s="31"/>
      <c r="AYX602" s="24"/>
      <c r="AYY602" s="24"/>
      <c r="AYZ602" s="24"/>
      <c r="AZA602" s="24"/>
      <c r="AZB602" s="24"/>
      <c r="AZC602" s="24"/>
      <c r="AZD602" s="24"/>
      <c r="AZE602" s="24"/>
      <c r="AZF602" s="24"/>
      <c r="AZG602" s="24"/>
      <c r="AZH602" s="24"/>
      <c r="AZI602" s="24"/>
      <c r="AZJ602" s="24"/>
      <c r="AZK602" s="24"/>
      <c r="AZL602" s="24"/>
      <c r="AZP602" s="3"/>
      <c r="AZQ602" s="31"/>
      <c r="AZR602" s="5"/>
      <c r="AZS602" s="9"/>
      <c r="AZV602" s="2"/>
      <c r="AZY602" s="24"/>
      <c r="AZZ602" s="24"/>
      <c r="BAA602" s="31"/>
      <c r="BAB602" s="24"/>
      <c r="BAC602" s="24"/>
      <c r="BAD602" s="24"/>
      <c r="BAE602" s="24"/>
      <c r="BAF602" s="24"/>
      <c r="BAG602" s="24"/>
      <c r="BAH602" s="24"/>
      <c r="BAI602" s="24"/>
      <c r="BAJ602" s="24"/>
      <c r="BAK602" s="24"/>
      <c r="BAL602" s="24"/>
      <c r="BAM602" s="24"/>
      <c r="BAN602" s="24"/>
      <c r="BAO602" s="24"/>
      <c r="BAP602" s="24"/>
      <c r="BAT602" s="3"/>
      <c r="BAU602" s="31"/>
      <c r="BAV602" s="5"/>
      <c r="BAW602" s="9"/>
      <c r="BAZ602" s="2"/>
      <c r="BBC602" s="24"/>
      <c r="BBD602" s="24"/>
      <c r="BBE602" s="31"/>
      <c r="BBF602" s="24"/>
      <c r="BBG602" s="24"/>
      <c r="BBH602" s="24"/>
      <c r="BBI602" s="24"/>
      <c r="BBJ602" s="24"/>
      <c r="BBK602" s="24"/>
      <c r="BBL602" s="24"/>
      <c r="BBM602" s="24"/>
      <c r="BBN602" s="24"/>
      <c r="BBO602" s="24"/>
      <c r="BBP602" s="24"/>
      <c r="BBQ602" s="24"/>
      <c r="BBR602" s="24"/>
      <c r="BBS602" s="24"/>
      <c r="BBT602" s="24"/>
      <c r="BBX602" s="3"/>
      <c r="BBY602" s="31"/>
      <c r="BBZ602" s="5"/>
      <c r="BCA602" s="9"/>
      <c r="BCD602" s="2"/>
      <c r="BCG602" s="24"/>
      <c r="BCH602" s="24"/>
      <c r="BCI602" s="31"/>
      <c r="BCJ602" s="24"/>
      <c r="BCK602" s="24"/>
      <c r="BCL602" s="24"/>
      <c r="BCM602" s="24"/>
      <c r="BCN602" s="24"/>
      <c r="BCO602" s="24"/>
      <c r="BCP602" s="24"/>
      <c r="BCQ602" s="24"/>
      <c r="BCR602" s="24"/>
      <c r="BCS602" s="24"/>
      <c r="BCT602" s="24"/>
      <c r="BCU602" s="24"/>
      <c r="BCV602" s="24"/>
      <c r="BCW602" s="24"/>
      <c r="BCX602" s="24"/>
      <c r="BDB602" s="3"/>
      <c r="BDC602" s="31"/>
      <c r="BDD602" s="5"/>
      <c r="BDE602" s="9"/>
      <c r="BDH602" s="2"/>
      <c r="BDK602" s="24"/>
      <c r="BDL602" s="24"/>
      <c r="BDM602" s="31"/>
      <c r="BDN602" s="24"/>
      <c r="BDO602" s="24"/>
      <c r="BDP602" s="24"/>
      <c r="BDQ602" s="24"/>
      <c r="BDR602" s="24"/>
      <c r="BDS602" s="24"/>
      <c r="BDT602" s="24"/>
      <c r="BDU602" s="24"/>
      <c r="BDV602" s="24"/>
      <c r="BDW602" s="24"/>
      <c r="BDX602" s="24"/>
      <c r="BDY602" s="24"/>
      <c r="BDZ602" s="24"/>
      <c r="BEA602" s="24"/>
      <c r="BEB602" s="24"/>
      <c r="BEF602" s="3"/>
      <c r="BEG602" s="31"/>
      <c r="BEH602" s="5"/>
      <c r="BEI602" s="9"/>
      <c r="BEL602" s="2"/>
      <c r="BEO602" s="24"/>
      <c r="BEP602" s="24"/>
      <c r="BEQ602" s="31"/>
      <c r="BER602" s="24"/>
      <c r="BES602" s="24"/>
      <c r="BET602" s="24"/>
      <c r="BEU602" s="24"/>
      <c r="BEV602" s="24"/>
      <c r="BEW602" s="24"/>
      <c r="BEX602" s="24"/>
      <c r="BEY602" s="24"/>
      <c r="BEZ602" s="24"/>
      <c r="BFA602" s="24"/>
      <c r="BFB602" s="24"/>
      <c r="BFC602" s="24"/>
      <c r="BFD602" s="24"/>
      <c r="BFE602" s="24"/>
      <c r="BFF602" s="24"/>
      <c r="BFJ602" s="3"/>
      <c r="BFK602" s="31"/>
      <c r="BFL602" s="5"/>
      <c r="BFM602" s="9"/>
      <c r="BFP602" s="2"/>
      <c r="BFS602" s="24"/>
      <c r="BFT602" s="24"/>
      <c r="BFU602" s="31"/>
      <c r="BFV602" s="24"/>
      <c r="BFW602" s="24"/>
      <c r="BFX602" s="24"/>
      <c r="BFY602" s="24"/>
      <c r="BFZ602" s="24"/>
      <c r="BGA602" s="24"/>
      <c r="BGB602" s="24"/>
      <c r="BGC602" s="24"/>
      <c r="BGD602" s="24"/>
      <c r="BGE602" s="24"/>
      <c r="BGF602" s="24"/>
      <c r="BGG602" s="24"/>
      <c r="BGH602" s="24"/>
      <c r="BGI602" s="24"/>
      <c r="BGJ602" s="24"/>
      <c r="BGN602" s="3"/>
      <c r="BGO602" s="31"/>
      <c r="BGP602" s="5"/>
      <c r="BGQ602" s="9"/>
      <c r="BGT602" s="2"/>
      <c r="BGW602" s="24"/>
      <c r="BGX602" s="24"/>
      <c r="BGY602" s="31"/>
      <c r="BGZ602" s="24"/>
      <c r="BHA602" s="24"/>
      <c r="BHB602" s="24"/>
      <c r="BHC602" s="24"/>
      <c r="BHD602" s="24"/>
      <c r="BHE602" s="24"/>
      <c r="BHF602" s="24"/>
      <c r="BHG602" s="24"/>
      <c r="BHH602" s="24"/>
      <c r="BHI602" s="24"/>
      <c r="BHJ602" s="24"/>
      <c r="BHK602" s="24"/>
      <c r="BHL602" s="24"/>
      <c r="BHM602" s="24"/>
      <c r="BHN602" s="24"/>
      <c r="BHR602" s="3"/>
      <c r="BHS602" s="31"/>
      <c r="BHT602" s="5"/>
      <c r="BHU602" s="9"/>
      <c r="BHX602" s="2"/>
      <c r="BIA602" s="24"/>
      <c r="BIB602" s="24"/>
      <c r="BIC602" s="31"/>
      <c r="BID602" s="24"/>
      <c r="BIE602" s="24"/>
      <c r="BIF602" s="24"/>
      <c r="BIG602" s="24"/>
      <c r="BIH602" s="24"/>
      <c r="BII602" s="24"/>
      <c r="BIJ602" s="24"/>
      <c r="BIK602" s="24"/>
      <c r="BIL602" s="24"/>
      <c r="BIM602" s="24"/>
      <c r="BIN602" s="24"/>
      <c r="BIO602" s="24"/>
      <c r="BIP602" s="24"/>
      <c r="BIQ602" s="24"/>
      <c r="BIR602" s="24"/>
      <c r="BIV602" s="3"/>
      <c r="BIW602" s="31"/>
      <c r="BIX602" s="5"/>
      <c r="BIY602" s="9"/>
      <c r="BJB602" s="2"/>
      <c r="BJE602" s="24"/>
      <c r="BJF602" s="24"/>
      <c r="BJG602" s="31"/>
      <c r="BJH602" s="24"/>
      <c r="BJI602" s="24"/>
      <c r="BJJ602" s="24"/>
      <c r="BJK602" s="24"/>
      <c r="BJL602" s="24"/>
      <c r="BJM602" s="24"/>
      <c r="BJN602" s="24"/>
      <c r="BJO602" s="24"/>
      <c r="BJP602" s="24"/>
      <c r="BJQ602" s="24"/>
      <c r="BJR602" s="24"/>
      <c r="BJS602" s="24"/>
      <c r="BJT602" s="24"/>
      <c r="BJU602" s="24"/>
      <c r="BJV602" s="24"/>
      <c r="BJZ602" s="3"/>
      <c r="BKA602" s="31"/>
      <c r="BKB602" s="5"/>
      <c r="BKC602" s="9"/>
      <c r="BKF602" s="2"/>
      <c r="BKI602" s="24"/>
      <c r="BKJ602" s="24"/>
      <c r="BKK602" s="31"/>
      <c r="BKL602" s="24"/>
      <c r="BKM602" s="24"/>
      <c r="BKN602" s="24"/>
      <c r="BKO602" s="24"/>
      <c r="BKP602" s="24"/>
      <c r="BKQ602" s="24"/>
      <c r="BKR602" s="24"/>
      <c r="BKS602" s="24"/>
      <c r="BKT602" s="24"/>
      <c r="BKU602" s="24"/>
      <c r="BKV602" s="24"/>
      <c r="BKW602" s="24"/>
      <c r="BKX602" s="24"/>
      <c r="BKY602" s="24"/>
      <c r="BKZ602" s="24"/>
      <c r="BLD602" s="3"/>
      <c r="BLE602" s="31"/>
      <c r="BLF602" s="5"/>
      <c r="BLG602" s="9"/>
      <c r="BLJ602" s="2"/>
      <c r="BLM602" s="24"/>
      <c r="BLN602" s="24"/>
      <c r="BLO602" s="31"/>
      <c r="BLP602" s="24"/>
      <c r="BLQ602" s="24"/>
      <c r="BLR602" s="24"/>
      <c r="BLS602" s="24"/>
      <c r="BLT602" s="24"/>
      <c r="BLU602" s="24"/>
      <c r="BLV602" s="24"/>
      <c r="BLW602" s="24"/>
      <c r="BLX602" s="24"/>
      <c r="BLY602" s="24"/>
      <c r="BLZ602" s="24"/>
      <c r="BMA602" s="24"/>
      <c r="BMB602" s="24"/>
      <c r="BMC602" s="24"/>
      <c r="BMD602" s="24"/>
      <c r="BMH602" s="3"/>
      <c r="BMI602" s="31"/>
      <c r="BMJ602" s="5"/>
      <c r="BMK602" s="9"/>
      <c r="BMN602" s="2"/>
      <c r="BMQ602" s="24"/>
      <c r="BMR602" s="24"/>
      <c r="BMS602" s="31"/>
      <c r="BMT602" s="24"/>
      <c r="BMU602" s="24"/>
      <c r="BMV602" s="24"/>
      <c r="BMW602" s="24"/>
      <c r="BMX602" s="24"/>
      <c r="BMY602" s="24"/>
      <c r="BMZ602" s="24"/>
      <c r="BNA602" s="24"/>
      <c r="BNB602" s="24"/>
      <c r="BNC602" s="24"/>
      <c r="BND602" s="24"/>
      <c r="BNE602" s="24"/>
      <c r="BNF602" s="24"/>
      <c r="BNG602" s="24"/>
      <c r="BNH602" s="24"/>
      <c r="BNL602" s="3"/>
      <c r="BNM602" s="31"/>
      <c r="BNN602" s="5"/>
      <c r="BNO602" s="9"/>
      <c r="BNR602" s="2"/>
      <c r="BNU602" s="24"/>
      <c r="BNV602" s="24"/>
      <c r="BNW602" s="31"/>
      <c r="BNX602" s="24"/>
      <c r="BNY602" s="24"/>
      <c r="BNZ602" s="24"/>
      <c r="BOA602" s="24"/>
      <c r="BOB602" s="24"/>
      <c r="BOC602" s="24"/>
      <c r="BOD602" s="24"/>
      <c r="BOE602" s="24"/>
      <c r="BOF602" s="24"/>
      <c r="BOG602" s="24"/>
      <c r="BOH602" s="24"/>
      <c r="BOI602" s="24"/>
      <c r="BOJ602" s="24"/>
      <c r="BOK602" s="24"/>
      <c r="BOL602" s="24"/>
      <c r="BOP602" s="3"/>
      <c r="BOQ602" s="31"/>
      <c r="BOR602" s="5"/>
      <c r="BOS602" s="9"/>
      <c r="BOV602" s="2"/>
      <c r="BOY602" s="24"/>
      <c r="BOZ602" s="24"/>
      <c r="BPA602" s="31"/>
      <c r="BPB602" s="24"/>
      <c r="BPC602" s="24"/>
      <c r="BPD602" s="24"/>
      <c r="BPE602" s="24"/>
      <c r="BPF602" s="24"/>
      <c r="BPG602" s="24"/>
      <c r="BPH602" s="24"/>
      <c r="BPI602" s="24"/>
      <c r="BPJ602" s="24"/>
      <c r="BPK602" s="24"/>
      <c r="BPL602" s="24"/>
      <c r="BPM602" s="24"/>
      <c r="BPN602" s="24"/>
      <c r="BPO602" s="24"/>
      <c r="BPP602" s="24"/>
      <c r="BPT602" s="3"/>
      <c r="BPU602" s="31"/>
      <c r="BPV602" s="5"/>
      <c r="BPW602" s="9"/>
      <c r="BPZ602" s="2"/>
      <c r="BQC602" s="24"/>
      <c r="BQD602" s="24"/>
      <c r="BQE602" s="31"/>
      <c r="BQF602" s="24"/>
      <c r="BQG602" s="24"/>
      <c r="BQH602" s="24"/>
      <c r="BQI602" s="24"/>
      <c r="BQJ602" s="24"/>
      <c r="BQK602" s="24"/>
      <c r="BQL602" s="24"/>
      <c r="BQM602" s="24"/>
      <c r="BQN602" s="24"/>
      <c r="BQO602" s="24"/>
      <c r="BQP602" s="24"/>
      <c r="BQQ602" s="24"/>
      <c r="BQR602" s="24"/>
      <c r="BQS602" s="24"/>
      <c r="BQT602" s="24"/>
      <c r="BQX602" s="3"/>
      <c r="BQY602" s="31"/>
      <c r="BQZ602" s="5"/>
      <c r="BRA602" s="9"/>
      <c r="BRD602" s="2"/>
      <c r="BRG602" s="24"/>
      <c r="BRH602" s="24"/>
      <c r="BRI602" s="31"/>
      <c r="BRJ602" s="24"/>
      <c r="BRK602" s="24"/>
      <c r="BRL602" s="24"/>
      <c r="BRM602" s="24"/>
      <c r="BRN602" s="24"/>
      <c r="BRO602" s="24"/>
      <c r="BRP602" s="24"/>
      <c r="BRQ602" s="24"/>
      <c r="BRR602" s="24"/>
      <c r="BRS602" s="24"/>
      <c r="BRT602" s="24"/>
      <c r="BRU602" s="24"/>
      <c r="BRV602" s="24"/>
      <c r="BRW602" s="24"/>
      <c r="BRX602" s="24"/>
      <c r="BSB602" s="3"/>
      <c r="BSC602" s="31"/>
      <c r="BSD602" s="5"/>
      <c r="BSE602" s="9"/>
      <c r="BSH602" s="2"/>
      <c r="BSK602" s="24"/>
      <c r="BSL602" s="24"/>
      <c r="BSM602" s="31"/>
      <c r="BSN602" s="24"/>
      <c r="BSO602" s="24"/>
      <c r="BSP602" s="24"/>
      <c r="BSQ602" s="24"/>
      <c r="BSR602" s="24"/>
      <c r="BSS602" s="24"/>
      <c r="BST602" s="24"/>
      <c r="BSU602" s="24"/>
      <c r="BSV602" s="24"/>
      <c r="BSW602" s="24"/>
      <c r="BSX602" s="24"/>
      <c r="BSY602" s="24"/>
      <c r="BSZ602" s="24"/>
      <c r="BTA602" s="24"/>
      <c r="BTB602" s="24"/>
      <c r="BTF602" s="3"/>
      <c r="BTG602" s="31"/>
      <c r="BTH602" s="5"/>
      <c r="BTI602" s="9"/>
      <c r="BTL602" s="2"/>
      <c r="BTO602" s="24"/>
      <c r="BTP602" s="24"/>
      <c r="BTQ602" s="31"/>
      <c r="BTR602" s="24"/>
      <c r="BTS602" s="24"/>
      <c r="BTT602" s="24"/>
      <c r="BTU602" s="24"/>
      <c r="BTV602" s="24"/>
      <c r="BTW602" s="24"/>
      <c r="BTX602" s="24"/>
      <c r="BTY602" s="24"/>
      <c r="BTZ602" s="24"/>
      <c r="BUA602" s="24"/>
      <c r="BUB602" s="24"/>
      <c r="BUC602" s="24"/>
      <c r="BUD602" s="24"/>
      <c r="BUE602" s="24"/>
      <c r="BUF602" s="24"/>
      <c r="BUJ602" s="3"/>
      <c r="BUK602" s="31"/>
      <c r="BUL602" s="5"/>
      <c r="BUM602" s="9"/>
      <c r="BUP602" s="2"/>
      <c r="BUS602" s="24"/>
      <c r="BUT602" s="24"/>
      <c r="BUU602" s="31"/>
      <c r="BUV602" s="24"/>
      <c r="BUW602" s="24"/>
      <c r="BUX602" s="24"/>
      <c r="BUY602" s="24"/>
      <c r="BUZ602" s="24"/>
      <c r="BVA602" s="24"/>
      <c r="BVB602" s="24"/>
      <c r="BVC602" s="24"/>
      <c r="BVD602" s="24"/>
      <c r="BVE602" s="24"/>
      <c r="BVF602" s="24"/>
      <c r="BVG602" s="24"/>
      <c r="BVH602" s="24"/>
      <c r="BVI602" s="24"/>
      <c r="BVJ602" s="24"/>
      <c r="BVN602" s="3"/>
      <c r="BVO602" s="31"/>
      <c r="BVP602" s="5"/>
      <c r="BVQ602" s="9"/>
      <c r="BVT602" s="2"/>
      <c r="BVW602" s="24"/>
      <c r="BVX602" s="24"/>
      <c r="BVY602" s="31"/>
      <c r="BVZ602" s="24"/>
      <c r="BWA602" s="24"/>
      <c r="BWB602" s="24"/>
      <c r="BWC602" s="24"/>
      <c r="BWD602" s="24"/>
      <c r="BWE602" s="24"/>
      <c r="BWF602" s="24"/>
      <c r="BWG602" s="24"/>
      <c r="BWH602" s="24"/>
      <c r="BWI602" s="24"/>
      <c r="BWJ602" s="24"/>
      <c r="BWK602" s="24"/>
      <c r="BWL602" s="24"/>
      <c r="BWM602" s="24"/>
      <c r="BWN602" s="24"/>
      <c r="BWR602" s="3"/>
      <c r="BWS602" s="31"/>
      <c r="BWT602" s="5"/>
      <c r="BWU602" s="9"/>
      <c r="BWX602" s="2"/>
      <c r="BXA602" s="24"/>
      <c r="BXB602" s="24"/>
      <c r="BXC602" s="31"/>
      <c r="BXD602" s="24"/>
      <c r="BXE602" s="24"/>
      <c r="BXF602" s="24"/>
      <c r="BXG602" s="24"/>
      <c r="BXH602" s="24"/>
      <c r="BXI602" s="24"/>
      <c r="BXJ602" s="24"/>
      <c r="BXK602" s="24"/>
      <c r="BXL602" s="24"/>
      <c r="BXM602" s="24"/>
      <c r="BXN602" s="24"/>
      <c r="BXO602" s="24"/>
      <c r="BXP602" s="24"/>
      <c r="BXQ602" s="24"/>
      <c r="BXR602" s="24"/>
      <c r="BXV602" s="3"/>
      <c r="BXW602" s="31"/>
      <c r="BXX602" s="5"/>
      <c r="BXY602" s="9"/>
      <c r="BYB602" s="2"/>
      <c r="BYE602" s="24"/>
      <c r="BYF602" s="24"/>
      <c r="BYG602" s="31"/>
      <c r="BYH602" s="24"/>
      <c r="BYI602" s="24"/>
      <c r="BYJ602" s="24"/>
      <c r="BYK602" s="24"/>
      <c r="BYL602" s="24"/>
      <c r="BYM602" s="24"/>
      <c r="BYN602" s="24"/>
      <c r="BYO602" s="24"/>
      <c r="BYP602" s="24"/>
      <c r="BYQ602" s="24"/>
      <c r="BYR602" s="24"/>
      <c r="BYS602" s="24"/>
      <c r="BYT602" s="24"/>
      <c r="BYU602" s="24"/>
      <c r="BYV602" s="24"/>
      <c r="BYZ602" s="3"/>
      <c r="BZA602" s="31"/>
      <c r="BZB602" s="5"/>
      <c r="BZC602" s="9"/>
      <c r="BZF602" s="2"/>
      <c r="BZI602" s="24"/>
      <c r="BZJ602" s="24"/>
      <c r="BZK602" s="31"/>
      <c r="BZL602" s="24"/>
      <c r="BZM602" s="24"/>
      <c r="BZN602" s="24"/>
      <c r="BZO602" s="24"/>
      <c r="BZP602" s="24"/>
      <c r="BZQ602" s="24"/>
      <c r="BZR602" s="24"/>
      <c r="BZS602" s="24"/>
      <c r="BZT602" s="24"/>
      <c r="BZU602" s="24"/>
      <c r="BZV602" s="24"/>
      <c r="BZW602" s="24"/>
      <c r="BZX602" s="24"/>
      <c r="BZY602" s="24"/>
      <c r="BZZ602" s="24"/>
      <c r="CAD602" s="3"/>
      <c r="CAE602" s="31"/>
      <c r="CAF602" s="5"/>
      <c r="CAG602" s="9"/>
      <c r="CAJ602" s="2"/>
      <c r="CAM602" s="24"/>
      <c r="CAN602" s="24"/>
      <c r="CAO602" s="31"/>
      <c r="CAP602" s="24"/>
      <c r="CAQ602" s="24"/>
      <c r="CAR602" s="24"/>
      <c r="CAS602" s="24"/>
      <c r="CAT602" s="24"/>
      <c r="CAU602" s="24"/>
      <c r="CAV602" s="24"/>
      <c r="CAW602" s="24"/>
      <c r="CAX602" s="24"/>
      <c r="CAY602" s="24"/>
      <c r="CAZ602" s="24"/>
      <c r="CBA602" s="24"/>
      <c r="CBB602" s="24"/>
      <c r="CBC602" s="24"/>
      <c r="CBD602" s="24"/>
      <c r="CBH602" s="3"/>
      <c r="CBI602" s="31"/>
      <c r="CBJ602" s="5"/>
      <c r="CBK602" s="9"/>
      <c r="CBN602" s="2"/>
      <c r="CBQ602" s="24"/>
      <c r="CBR602" s="24"/>
      <c r="CBS602" s="31"/>
      <c r="CBT602" s="24"/>
      <c r="CBU602" s="24"/>
      <c r="CBV602" s="24"/>
      <c r="CBW602" s="24"/>
      <c r="CBX602" s="24"/>
      <c r="CBY602" s="24"/>
      <c r="CBZ602" s="24"/>
      <c r="CCA602" s="24"/>
      <c r="CCB602" s="24"/>
      <c r="CCC602" s="24"/>
      <c r="CCD602" s="24"/>
      <c r="CCE602" s="24"/>
      <c r="CCF602" s="24"/>
      <c r="CCG602" s="24"/>
      <c r="CCH602" s="24"/>
      <c r="CCL602" s="3"/>
      <c r="CCM602" s="31"/>
      <c r="CCN602" s="5"/>
      <c r="CCO602" s="9"/>
      <c r="CCR602" s="2"/>
      <c r="CCU602" s="24"/>
      <c r="CCV602" s="24"/>
      <c r="CCW602" s="31"/>
      <c r="CCX602" s="24"/>
      <c r="CCY602" s="24"/>
      <c r="CCZ602" s="24"/>
      <c r="CDA602" s="24"/>
      <c r="CDB602" s="24"/>
      <c r="CDC602" s="24"/>
      <c r="CDD602" s="24"/>
      <c r="CDE602" s="24"/>
      <c r="CDF602" s="24"/>
      <c r="CDG602" s="24"/>
      <c r="CDH602" s="24"/>
      <c r="CDI602" s="24"/>
      <c r="CDJ602" s="24"/>
      <c r="CDK602" s="24"/>
      <c r="CDL602" s="24"/>
      <c r="CDP602" s="3"/>
      <c r="CDQ602" s="31"/>
      <c r="CDR602" s="5"/>
      <c r="CDS602" s="9"/>
      <c r="CDV602" s="2"/>
      <c r="CDY602" s="24"/>
      <c r="CDZ602" s="24"/>
      <c r="CEA602" s="31"/>
      <c r="CEB602" s="24"/>
      <c r="CEC602" s="24"/>
      <c r="CED602" s="24"/>
      <c r="CEE602" s="24"/>
      <c r="CEF602" s="24"/>
      <c r="CEG602" s="24"/>
      <c r="CEH602" s="24"/>
      <c r="CEI602" s="24"/>
      <c r="CEJ602" s="24"/>
      <c r="CEK602" s="24"/>
      <c r="CEL602" s="24"/>
      <c r="CEM602" s="24"/>
      <c r="CEN602" s="24"/>
      <c r="CEO602" s="24"/>
      <c r="CEP602" s="24"/>
      <c r="CET602" s="3"/>
      <c r="CEU602" s="31"/>
      <c r="CEV602" s="5"/>
      <c r="CEW602" s="9"/>
      <c r="CEZ602" s="2"/>
      <c r="CFC602" s="24"/>
      <c r="CFD602" s="24"/>
      <c r="CFE602" s="31"/>
      <c r="CFF602" s="24"/>
      <c r="CFG602" s="24"/>
      <c r="CFH602" s="24"/>
      <c r="CFI602" s="24"/>
      <c r="CFJ602" s="24"/>
      <c r="CFK602" s="24"/>
      <c r="CFL602" s="24"/>
      <c r="CFM602" s="24"/>
      <c r="CFN602" s="24"/>
      <c r="CFO602" s="24"/>
      <c r="CFP602" s="24"/>
      <c r="CFQ602" s="24"/>
      <c r="CFR602" s="24"/>
      <c r="CFS602" s="24"/>
      <c r="CFT602" s="24"/>
      <c r="CFX602" s="3"/>
      <c r="CFY602" s="31"/>
      <c r="CFZ602" s="5"/>
      <c r="CGA602" s="9"/>
      <c r="CGD602" s="2"/>
      <c r="CGG602" s="24"/>
      <c r="CGH602" s="24"/>
      <c r="CGI602" s="31"/>
      <c r="CGJ602" s="24"/>
      <c r="CGK602" s="24"/>
      <c r="CGL602" s="24"/>
      <c r="CGM602" s="24"/>
      <c r="CGN602" s="24"/>
      <c r="CGO602" s="24"/>
      <c r="CGP602" s="24"/>
      <c r="CGQ602" s="24"/>
      <c r="CGR602" s="24"/>
      <c r="CGS602" s="24"/>
      <c r="CGT602" s="24"/>
      <c r="CGU602" s="24"/>
      <c r="CGV602" s="24"/>
      <c r="CGW602" s="24"/>
      <c r="CGX602" s="24"/>
      <c r="CHB602" s="3"/>
      <c r="CHC602" s="31"/>
      <c r="CHD602" s="5"/>
      <c r="CHE602" s="9"/>
      <c r="CHH602" s="2"/>
      <c r="CHK602" s="24"/>
      <c r="CHL602" s="24"/>
      <c r="CHM602" s="31"/>
      <c r="CHN602" s="24"/>
      <c r="CHO602" s="24"/>
      <c r="CHP602" s="24"/>
      <c r="CHQ602" s="24"/>
      <c r="CHR602" s="24"/>
      <c r="CHS602" s="24"/>
      <c r="CHT602" s="24"/>
      <c r="CHU602" s="24"/>
      <c r="CHV602" s="24"/>
      <c r="CHW602" s="24"/>
      <c r="CHX602" s="24"/>
      <c r="CHY602" s="24"/>
      <c r="CHZ602" s="24"/>
      <c r="CIA602" s="24"/>
      <c r="CIB602" s="24"/>
      <c r="CIF602" s="3"/>
      <c r="CIG602" s="31"/>
      <c r="CIH602" s="5"/>
      <c r="CII602" s="9"/>
      <c r="CIL602" s="2"/>
      <c r="CIO602" s="24"/>
      <c r="CIP602" s="24"/>
      <c r="CIQ602" s="31"/>
      <c r="CIR602" s="24"/>
      <c r="CIS602" s="24"/>
      <c r="CIT602" s="24"/>
      <c r="CIU602" s="24"/>
      <c r="CIV602" s="24"/>
      <c r="CIW602" s="24"/>
      <c r="CIX602" s="24"/>
      <c r="CIY602" s="24"/>
      <c r="CIZ602" s="24"/>
      <c r="CJA602" s="24"/>
      <c r="CJB602" s="24"/>
      <c r="CJC602" s="24"/>
      <c r="CJD602" s="24"/>
      <c r="CJE602" s="24"/>
      <c r="CJF602" s="24"/>
      <c r="CJJ602" s="3"/>
      <c r="CJK602" s="31"/>
      <c r="CJL602" s="5"/>
      <c r="CJM602" s="9"/>
      <c r="CJP602" s="2"/>
      <c r="CJS602" s="24"/>
      <c r="CJT602" s="24"/>
      <c r="CJU602" s="31"/>
      <c r="CJV602" s="24"/>
      <c r="CJW602" s="24"/>
      <c r="CJX602" s="24"/>
      <c r="CJY602" s="24"/>
      <c r="CJZ602" s="24"/>
      <c r="CKA602" s="24"/>
      <c r="CKB602" s="24"/>
      <c r="CKC602" s="24"/>
      <c r="CKD602" s="24"/>
      <c r="CKE602" s="24"/>
      <c r="CKF602" s="24"/>
      <c r="CKG602" s="24"/>
      <c r="CKH602" s="24"/>
      <c r="CKI602" s="24"/>
      <c r="CKJ602" s="24"/>
      <c r="CKN602" s="3"/>
      <c r="CKO602" s="31"/>
      <c r="CKP602" s="5"/>
      <c r="CKQ602" s="9"/>
      <c r="CKT602" s="2"/>
      <c r="CKW602" s="24"/>
      <c r="CKX602" s="24"/>
      <c r="CKY602" s="31"/>
      <c r="CKZ602" s="24"/>
      <c r="CLA602" s="24"/>
      <c r="CLB602" s="24"/>
      <c r="CLC602" s="24"/>
      <c r="CLD602" s="24"/>
      <c r="CLE602" s="24"/>
      <c r="CLF602" s="24"/>
      <c r="CLG602" s="24"/>
      <c r="CLH602" s="24"/>
      <c r="CLI602" s="24"/>
      <c r="CLJ602" s="24"/>
      <c r="CLK602" s="24"/>
      <c r="CLL602" s="24"/>
      <c r="CLM602" s="24"/>
      <c r="CLN602" s="24"/>
      <c r="CLR602" s="3"/>
      <c r="CLS602" s="31"/>
      <c r="CLT602" s="5"/>
      <c r="CLU602" s="9"/>
      <c r="CLX602" s="2"/>
      <c r="CMA602" s="24"/>
      <c r="CMB602" s="24"/>
      <c r="CMC602" s="31"/>
      <c r="CMD602" s="24"/>
      <c r="CME602" s="24"/>
      <c r="CMF602" s="24"/>
      <c r="CMG602" s="24"/>
      <c r="CMH602" s="24"/>
      <c r="CMI602" s="24"/>
      <c r="CMJ602" s="24"/>
      <c r="CMK602" s="24"/>
      <c r="CML602" s="24"/>
      <c r="CMM602" s="24"/>
      <c r="CMN602" s="24"/>
      <c r="CMO602" s="24"/>
      <c r="CMP602" s="24"/>
      <c r="CMQ602" s="24"/>
      <c r="CMR602" s="24"/>
      <c r="CMV602" s="3"/>
      <c r="CMW602" s="31"/>
      <c r="CMX602" s="5"/>
      <c r="CMY602" s="9"/>
      <c r="CNB602" s="2"/>
      <c r="CNE602" s="24"/>
      <c r="CNF602" s="24"/>
      <c r="CNG602" s="31"/>
      <c r="CNH602" s="24"/>
      <c r="CNI602" s="24"/>
      <c r="CNJ602" s="24"/>
      <c r="CNK602" s="24"/>
      <c r="CNL602" s="24"/>
      <c r="CNM602" s="24"/>
      <c r="CNN602" s="24"/>
      <c r="CNO602" s="24"/>
      <c r="CNP602" s="24"/>
      <c r="CNQ602" s="24"/>
      <c r="CNR602" s="24"/>
      <c r="CNS602" s="24"/>
      <c r="CNT602" s="24"/>
      <c r="CNU602" s="24"/>
      <c r="CNV602" s="24"/>
      <c r="CNZ602" s="3"/>
      <c r="COA602" s="31"/>
      <c r="COB602" s="5"/>
      <c r="COC602" s="9"/>
      <c r="COF602" s="2"/>
      <c r="COI602" s="24"/>
      <c r="COJ602" s="24"/>
      <c r="COK602" s="31"/>
      <c r="COL602" s="24"/>
      <c r="COM602" s="24"/>
      <c r="CON602" s="24"/>
      <c r="COO602" s="24"/>
      <c r="COP602" s="24"/>
      <c r="COQ602" s="24"/>
      <c r="COR602" s="24"/>
      <c r="COS602" s="24"/>
      <c r="COT602" s="24"/>
      <c r="COU602" s="24"/>
      <c r="COV602" s="24"/>
      <c r="COW602" s="24"/>
      <c r="COX602" s="24"/>
      <c r="COY602" s="24"/>
      <c r="COZ602" s="24"/>
      <c r="CPD602" s="3"/>
      <c r="CPE602" s="31"/>
      <c r="CPF602" s="5"/>
      <c r="CPG602" s="9"/>
      <c r="CPJ602" s="2"/>
      <c r="CPM602" s="24"/>
      <c r="CPN602" s="24"/>
      <c r="CPO602" s="31"/>
      <c r="CPP602" s="24"/>
      <c r="CPQ602" s="24"/>
      <c r="CPR602" s="24"/>
      <c r="CPS602" s="24"/>
      <c r="CPT602" s="24"/>
      <c r="CPU602" s="24"/>
      <c r="CPV602" s="24"/>
      <c r="CPW602" s="24"/>
      <c r="CPX602" s="24"/>
      <c r="CPY602" s="24"/>
      <c r="CPZ602" s="24"/>
      <c r="CQA602" s="24"/>
      <c r="CQB602" s="24"/>
      <c r="CQC602" s="24"/>
      <c r="CQD602" s="24"/>
      <c r="CQH602" s="3"/>
      <c r="CQI602" s="31"/>
      <c r="CQJ602" s="5"/>
      <c r="CQK602" s="9"/>
      <c r="CQN602" s="2"/>
      <c r="CQQ602" s="24"/>
      <c r="CQR602" s="24"/>
      <c r="CQS602" s="31"/>
      <c r="CQT602" s="24"/>
      <c r="CQU602" s="24"/>
      <c r="CQV602" s="24"/>
      <c r="CQW602" s="24"/>
      <c r="CQX602" s="24"/>
      <c r="CQY602" s="24"/>
      <c r="CQZ602" s="24"/>
      <c r="CRA602" s="24"/>
      <c r="CRB602" s="24"/>
      <c r="CRC602" s="24"/>
      <c r="CRD602" s="24"/>
      <c r="CRE602" s="24"/>
      <c r="CRF602" s="24"/>
      <c r="CRG602" s="24"/>
      <c r="CRH602" s="24"/>
      <c r="CRL602" s="3"/>
      <c r="CRM602" s="31"/>
      <c r="CRN602" s="5"/>
      <c r="CRO602" s="9"/>
      <c r="CRR602" s="2"/>
      <c r="CRU602" s="24"/>
      <c r="CRV602" s="24"/>
      <c r="CRW602" s="31"/>
      <c r="CRX602" s="24"/>
      <c r="CRY602" s="24"/>
      <c r="CRZ602" s="24"/>
      <c r="CSA602" s="24"/>
      <c r="CSB602" s="24"/>
      <c r="CSC602" s="24"/>
      <c r="CSD602" s="24"/>
      <c r="CSE602" s="24"/>
      <c r="CSF602" s="24"/>
      <c r="CSG602" s="24"/>
      <c r="CSH602" s="24"/>
      <c r="CSI602" s="24"/>
      <c r="CSJ602" s="24"/>
      <c r="CSK602" s="24"/>
      <c r="CSL602" s="24"/>
      <c r="CSP602" s="3"/>
      <c r="CSQ602" s="31"/>
      <c r="CSR602" s="5"/>
      <c r="CSS602" s="9"/>
      <c r="CSV602" s="2"/>
      <c r="CSY602" s="24"/>
      <c r="CSZ602" s="24"/>
      <c r="CTA602" s="31"/>
      <c r="CTB602" s="24"/>
      <c r="CTC602" s="24"/>
      <c r="CTD602" s="24"/>
      <c r="CTE602" s="24"/>
      <c r="CTF602" s="24"/>
      <c r="CTG602" s="24"/>
      <c r="CTH602" s="24"/>
      <c r="CTI602" s="24"/>
      <c r="CTJ602" s="24"/>
      <c r="CTK602" s="24"/>
      <c r="CTL602" s="24"/>
      <c r="CTM602" s="24"/>
      <c r="CTN602" s="24"/>
      <c r="CTO602" s="24"/>
      <c r="CTP602" s="24"/>
      <c r="CTT602" s="3"/>
      <c r="CTU602" s="31"/>
      <c r="CTV602" s="5"/>
      <c r="CTW602" s="9"/>
      <c r="CTZ602" s="2"/>
      <c r="CUC602" s="24"/>
      <c r="CUD602" s="24"/>
      <c r="CUE602" s="31"/>
      <c r="CUF602" s="24"/>
      <c r="CUG602" s="24"/>
      <c r="CUH602" s="24"/>
      <c r="CUI602" s="24"/>
      <c r="CUJ602" s="24"/>
      <c r="CUK602" s="24"/>
      <c r="CUL602" s="24"/>
      <c r="CUM602" s="24"/>
      <c r="CUN602" s="24"/>
      <c r="CUO602" s="24"/>
      <c r="CUP602" s="24"/>
      <c r="CUQ602" s="24"/>
      <c r="CUR602" s="24"/>
      <c r="CUS602" s="24"/>
      <c r="CUT602" s="24"/>
      <c r="CUX602" s="3"/>
      <c r="CUY602" s="31"/>
      <c r="CUZ602" s="5"/>
      <c r="CVA602" s="9"/>
      <c r="CVD602" s="2"/>
      <c r="CVG602" s="24"/>
      <c r="CVH602" s="24"/>
      <c r="CVI602" s="31"/>
      <c r="CVJ602" s="24"/>
      <c r="CVK602" s="24"/>
      <c r="CVL602" s="24"/>
      <c r="CVM602" s="24"/>
      <c r="CVN602" s="24"/>
      <c r="CVO602" s="24"/>
      <c r="CVP602" s="24"/>
      <c r="CVQ602" s="24"/>
      <c r="CVR602" s="24"/>
      <c r="CVS602" s="24"/>
      <c r="CVT602" s="24"/>
      <c r="CVU602" s="24"/>
      <c r="CVV602" s="24"/>
      <c r="CVW602" s="24"/>
      <c r="CVX602" s="24"/>
      <c r="CWB602" s="3"/>
      <c r="CWC602" s="31"/>
      <c r="CWD602" s="5"/>
      <c r="CWE602" s="9"/>
      <c r="CWH602" s="2"/>
      <c r="CWK602" s="24"/>
      <c r="CWL602" s="24"/>
      <c r="CWM602" s="31"/>
      <c r="CWN602" s="24"/>
      <c r="CWO602" s="24"/>
      <c r="CWP602" s="24"/>
      <c r="CWQ602" s="24"/>
      <c r="CWR602" s="24"/>
      <c r="CWS602" s="24"/>
      <c r="CWT602" s="24"/>
      <c r="CWU602" s="24"/>
      <c r="CWV602" s="24"/>
      <c r="CWW602" s="24"/>
      <c r="CWX602" s="24"/>
      <c r="CWY602" s="24"/>
      <c r="CWZ602" s="24"/>
      <c r="CXA602" s="24"/>
      <c r="CXB602" s="24"/>
      <c r="CXF602" s="3"/>
      <c r="CXG602" s="31"/>
      <c r="CXH602" s="5"/>
      <c r="CXI602" s="9"/>
      <c r="CXL602" s="2"/>
      <c r="CXO602" s="24"/>
      <c r="CXP602" s="24"/>
      <c r="CXQ602" s="31"/>
      <c r="CXR602" s="24"/>
      <c r="CXS602" s="24"/>
      <c r="CXT602" s="24"/>
      <c r="CXU602" s="24"/>
      <c r="CXV602" s="24"/>
      <c r="CXW602" s="24"/>
      <c r="CXX602" s="24"/>
      <c r="CXY602" s="24"/>
      <c r="CXZ602" s="24"/>
      <c r="CYA602" s="24"/>
      <c r="CYB602" s="24"/>
      <c r="CYC602" s="24"/>
      <c r="CYD602" s="24"/>
      <c r="CYE602" s="24"/>
      <c r="CYF602" s="24"/>
      <c r="CYJ602" s="3"/>
      <c r="CYK602" s="31"/>
      <c r="CYL602" s="5"/>
      <c r="CYM602" s="9"/>
      <c r="CYP602" s="2"/>
      <c r="CYS602" s="24"/>
      <c r="CYT602" s="24"/>
      <c r="CYU602" s="31"/>
      <c r="CYV602" s="24"/>
      <c r="CYW602" s="24"/>
      <c r="CYX602" s="24"/>
      <c r="CYY602" s="24"/>
      <c r="CYZ602" s="24"/>
      <c r="CZA602" s="24"/>
      <c r="CZB602" s="24"/>
      <c r="CZC602" s="24"/>
      <c r="CZD602" s="24"/>
      <c r="CZE602" s="24"/>
      <c r="CZF602" s="24"/>
      <c r="CZG602" s="24"/>
      <c r="CZH602" s="24"/>
      <c r="CZI602" s="24"/>
      <c r="CZJ602" s="24"/>
      <c r="CZN602" s="3"/>
      <c r="CZO602" s="31"/>
      <c r="CZP602" s="5"/>
      <c r="CZQ602" s="9"/>
      <c r="CZT602" s="2"/>
      <c r="CZW602" s="24"/>
      <c r="CZX602" s="24"/>
      <c r="CZY602" s="31"/>
      <c r="CZZ602" s="24"/>
      <c r="DAA602" s="24"/>
      <c r="DAB602" s="24"/>
      <c r="DAC602" s="24"/>
      <c r="DAD602" s="24"/>
      <c r="DAE602" s="24"/>
      <c r="DAF602" s="24"/>
      <c r="DAG602" s="24"/>
      <c r="DAH602" s="24"/>
      <c r="DAI602" s="24"/>
      <c r="DAJ602" s="24"/>
      <c r="DAK602" s="24"/>
      <c r="DAL602" s="24"/>
      <c r="DAM602" s="24"/>
      <c r="DAN602" s="24"/>
      <c r="DAR602" s="3"/>
      <c r="DAS602" s="31"/>
      <c r="DAT602" s="5"/>
      <c r="DAU602" s="9"/>
      <c r="DAX602" s="2"/>
      <c r="DBA602" s="24"/>
      <c r="DBB602" s="24"/>
      <c r="DBC602" s="31"/>
      <c r="DBD602" s="24"/>
      <c r="DBE602" s="24"/>
      <c r="DBF602" s="24"/>
      <c r="DBG602" s="24"/>
      <c r="DBH602" s="24"/>
      <c r="DBI602" s="24"/>
      <c r="DBJ602" s="24"/>
      <c r="DBK602" s="24"/>
      <c r="DBL602" s="24"/>
      <c r="DBM602" s="24"/>
      <c r="DBN602" s="24"/>
      <c r="DBO602" s="24"/>
      <c r="DBP602" s="24"/>
      <c r="DBQ602" s="24"/>
      <c r="DBR602" s="24"/>
      <c r="DBV602" s="3"/>
      <c r="DBW602" s="31"/>
      <c r="DBX602" s="5"/>
      <c r="DBY602" s="9"/>
      <c r="DCB602" s="2"/>
      <c r="DCE602" s="24"/>
      <c r="DCF602" s="24"/>
      <c r="DCG602" s="31"/>
      <c r="DCH602" s="24"/>
      <c r="DCI602" s="24"/>
      <c r="DCJ602" s="24"/>
      <c r="DCK602" s="24"/>
      <c r="DCL602" s="24"/>
      <c r="DCM602" s="24"/>
      <c r="DCN602" s="24"/>
      <c r="DCO602" s="24"/>
      <c r="DCP602" s="24"/>
      <c r="DCQ602" s="24"/>
      <c r="DCR602" s="24"/>
      <c r="DCS602" s="24"/>
      <c r="DCT602" s="24"/>
      <c r="DCU602" s="24"/>
      <c r="DCV602" s="24"/>
      <c r="DCZ602" s="3"/>
      <c r="DDA602" s="31"/>
      <c r="DDB602" s="5"/>
      <c r="DDC602" s="9"/>
      <c r="DDF602" s="2"/>
      <c r="DDI602" s="24"/>
      <c r="DDJ602" s="24"/>
      <c r="DDK602" s="31"/>
      <c r="DDL602" s="24"/>
      <c r="DDM602" s="24"/>
      <c r="DDN602" s="24"/>
      <c r="DDO602" s="24"/>
      <c r="DDP602" s="24"/>
      <c r="DDQ602" s="24"/>
      <c r="DDR602" s="24"/>
      <c r="DDS602" s="24"/>
      <c r="DDT602" s="24"/>
      <c r="DDU602" s="24"/>
      <c r="DDV602" s="24"/>
      <c r="DDW602" s="24"/>
      <c r="DDX602" s="24"/>
      <c r="DDY602" s="24"/>
      <c r="DDZ602" s="24"/>
      <c r="DED602" s="3"/>
      <c r="DEE602" s="31"/>
      <c r="DEF602" s="5"/>
      <c r="DEG602" s="9"/>
      <c r="DEJ602" s="2"/>
      <c r="DEM602" s="24"/>
      <c r="DEN602" s="24"/>
      <c r="DEO602" s="31"/>
      <c r="DEP602" s="24"/>
      <c r="DEQ602" s="24"/>
      <c r="DER602" s="24"/>
      <c r="DES602" s="24"/>
      <c r="DET602" s="24"/>
      <c r="DEU602" s="24"/>
      <c r="DEV602" s="24"/>
      <c r="DEW602" s="24"/>
      <c r="DEX602" s="24"/>
      <c r="DEY602" s="24"/>
      <c r="DEZ602" s="24"/>
      <c r="DFA602" s="24"/>
      <c r="DFB602" s="24"/>
      <c r="DFC602" s="24"/>
      <c r="DFD602" s="24"/>
      <c r="DFH602" s="3"/>
      <c r="DFI602" s="31"/>
      <c r="DFJ602" s="5"/>
      <c r="DFK602" s="9"/>
      <c r="DFN602" s="2"/>
      <c r="DFQ602" s="24"/>
      <c r="DFR602" s="24"/>
      <c r="DFS602" s="31"/>
      <c r="DFT602" s="24"/>
      <c r="DFU602" s="24"/>
      <c r="DFV602" s="24"/>
      <c r="DFW602" s="24"/>
      <c r="DFX602" s="24"/>
      <c r="DFY602" s="24"/>
      <c r="DFZ602" s="24"/>
      <c r="DGA602" s="24"/>
      <c r="DGB602" s="24"/>
      <c r="DGC602" s="24"/>
      <c r="DGD602" s="24"/>
      <c r="DGE602" s="24"/>
      <c r="DGF602" s="24"/>
      <c r="DGG602" s="24"/>
      <c r="DGH602" s="24"/>
      <c r="DGL602" s="3"/>
      <c r="DGM602" s="31"/>
      <c r="DGN602" s="5"/>
      <c r="DGO602" s="9"/>
      <c r="DGR602" s="2"/>
      <c r="DGU602" s="24"/>
      <c r="DGV602" s="24"/>
      <c r="DGW602" s="31"/>
      <c r="DGX602" s="24"/>
      <c r="DGY602" s="24"/>
      <c r="DGZ602" s="24"/>
      <c r="DHA602" s="24"/>
      <c r="DHB602" s="24"/>
      <c r="DHC602" s="24"/>
      <c r="DHD602" s="24"/>
      <c r="DHE602" s="24"/>
      <c r="DHF602" s="24"/>
      <c r="DHG602" s="24"/>
      <c r="DHH602" s="24"/>
      <c r="DHI602" s="24"/>
      <c r="DHJ602" s="24"/>
      <c r="DHK602" s="24"/>
      <c r="DHL602" s="24"/>
      <c r="DHP602" s="3"/>
      <c r="DHQ602" s="31"/>
      <c r="DHR602" s="5"/>
      <c r="DHS602" s="9"/>
      <c r="DHV602" s="2"/>
      <c r="DHY602" s="24"/>
      <c r="DHZ602" s="24"/>
      <c r="DIA602" s="31"/>
      <c r="DIB602" s="24"/>
      <c r="DIC602" s="24"/>
      <c r="DID602" s="24"/>
      <c r="DIE602" s="24"/>
      <c r="DIF602" s="24"/>
      <c r="DIG602" s="24"/>
      <c r="DIH602" s="24"/>
      <c r="DII602" s="24"/>
      <c r="DIJ602" s="24"/>
      <c r="DIK602" s="24"/>
      <c r="DIL602" s="24"/>
      <c r="DIM602" s="24"/>
      <c r="DIN602" s="24"/>
      <c r="DIO602" s="24"/>
      <c r="DIP602" s="24"/>
      <c r="DIT602" s="3"/>
      <c r="DIU602" s="31"/>
      <c r="DIV602" s="5"/>
      <c r="DIW602" s="9"/>
      <c r="DIZ602" s="2"/>
      <c r="DJC602" s="24"/>
      <c r="DJD602" s="24"/>
      <c r="DJE602" s="31"/>
      <c r="DJF602" s="24"/>
      <c r="DJG602" s="24"/>
      <c r="DJH602" s="24"/>
      <c r="DJI602" s="24"/>
      <c r="DJJ602" s="24"/>
      <c r="DJK602" s="24"/>
      <c r="DJL602" s="24"/>
      <c r="DJM602" s="24"/>
      <c r="DJN602" s="24"/>
      <c r="DJO602" s="24"/>
      <c r="DJP602" s="24"/>
      <c r="DJQ602" s="24"/>
      <c r="DJR602" s="24"/>
      <c r="DJS602" s="24"/>
      <c r="DJT602" s="24"/>
      <c r="DJX602" s="3"/>
      <c r="DJY602" s="31"/>
      <c r="DJZ602" s="5"/>
      <c r="DKA602" s="9"/>
      <c r="DKD602" s="2"/>
      <c r="DKG602" s="24"/>
      <c r="DKH602" s="24"/>
      <c r="DKI602" s="31"/>
      <c r="DKJ602" s="24"/>
      <c r="DKK602" s="24"/>
      <c r="DKL602" s="24"/>
      <c r="DKM602" s="24"/>
      <c r="DKN602" s="24"/>
      <c r="DKO602" s="24"/>
      <c r="DKP602" s="24"/>
      <c r="DKQ602" s="24"/>
      <c r="DKR602" s="24"/>
      <c r="DKS602" s="24"/>
      <c r="DKT602" s="24"/>
      <c r="DKU602" s="24"/>
      <c r="DKV602" s="24"/>
      <c r="DKW602" s="24"/>
      <c r="DKX602" s="24"/>
      <c r="DLB602" s="3"/>
      <c r="DLC602" s="31"/>
      <c r="DLD602" s="5"/>
      <c r="DLE602" s="9"/>
      <c r="DLH602" s="2"/>
      <c r="DLK602" s="24"/>
      <c r="DLL602" s="24"/>
      <c r="DLM602" s="31"/>
      <c r="DLN602" s="24"/>
      <c r="DLO602" s="24"/>
      <c r="DLP602" s="24"/>
      <c r="DLQ602" s="24"/>
      <c r="DLR602" s="24"/>
      <c r="DLS602" s="24"/>
      <c r="DLT602" s="24"/>
      <c r="DLU602" s="24"/>
      <c r="DLV602" s="24"/>
      <c r="DLW602" s="24"/>
      <c r="DLX602" s="24"/>
      <c r="DLY602" s="24"/>
      <c r="DLZ602" s="24"/>
      <c r="DMA602" s="24"/>
      <c r="DMB602" s="24"/>
      <c r="DMF602" s="3"/>
      <c r="DMG602" s="31"/>
      <c r="DMH602" s="5"/>
      <c r="DMI602" s="9"/>
      <c r="DML602" s="2"/>
      <c r="DMO602" s="24"/>
      <c r="DMP602" s="24"/>
      <c r="DMQ602" s="31"/>
      <c r="DMR602" s="24"/>
      <c r="DMS602" s="24"/>
      <c r="DMT602" s="24"/>
      <c r="DMU602" s="24"/>
      <c r="DMV602" s="24"/>
      <c r="DMW602" s="24"/>
      <c r="DMX602" s="24"/>
      <c r="DMY602" s="24"/>
      <c r="DMZ602" s="24"/>
      <c r="DNA602" s="24"/>
      <c r="DNB602" s="24"/>
      <c r="DNC602" s="24"/>
      <c r="DND602" s="24"/>
      <c r="DNE602" s="24"/>
      <c r="DNF602" s="24"/>
      <c r="DNJ602" s="3"/>
      <c r="DNK602" s="31"/>
      <c r="DNL602" s="5"/>
      <c r="DNM602" s="9"/>
      <c r="DNP602" s="2"/>
      <c r="DNS602" s="24"/>
      <c r="DNT602" s="24"/>
      <c r="DNU602" s="31"/>
      <c r="DNV602" s="24"/>
      <c r="DNW602" s="24"/>
      <c r="DNX602" s="24"/>
      <c r="DNY602" s="24"/>
      <c r="DNZ602" s="24"/>
      <c r="DOA602" s="24"/>
      <c r="DOB602" s="24"/>
      <c r="DOC602" s="24"/>
      <c r="DOD602" s="24"/>
      <c r="DOE602" s="24"/>
      <c r="DOF602" s="24"/>
      <c r="DOG602" s="24"/>
      <c r="DOH602" s="24"/>
      <c r="DOI602" s="24"/>
      <c r="DOJ602" s="24"/>
      <c r="DON602" s="3"/>
      <c r="DOO602" s="31"/>
      <c r="DOP602" s="5"/>
      <c r="DOQ602" s="9"/>
      <c r="DOT602" s="2"/>
      <c r="DOW602" s="24"/>
      <c r="DOX602" s="24"/>
      <c r="DOY602" s="31"/>
      <c r="DOZ602" s="24"/>
      <c r="DPA602" s="24"/>
      <c r="DPB602" s="24"/>
      <c r="DPC602" s="24"/>
      <c r="DPD602" s="24"/>
      <c r="DPE602" s="24"/>
      <c r="DPF602" s="24"/>
      <c r="DPG602" s="24"/>
      <c r="DPH602" s="24"/>
      <c r="DPI602" s="24"/>
      <c r="DPJ602" s="24"/>
      <c r="DPK602" s="24"/>
      <c r="DPL602" s="24"/>
      <c r="DPM602" s="24"/>
      <c r="DPN602" s="24"/>
      <c r="DPR602" s="3"/>
      <c r="DPS602" s="31"/>
      <c r="DPT602" s="5"/>
      <c r="DPU602" s="9"/>
      <c r="DPX602" s="2"/>
      <c r="DQA602" s="24"/>
      <c r="DQB602" s="24"/>
      <c r="DQC602" s="31"/>
      <c r="DQD602" s="24"/>
      <c r="DQE602" s="24"/>
      <c r="DQF602" s="24"/>
      <c r="DQG602" s="24"/>
      <c r="DQH602" s="24"/>
      <c r="DQI602" s="24"/>
      <c r="DQJ602" s="24"/>
      <c r="DQK602" s="24"/>
      <c r="DQL602" s="24"/>
      <c r="DQM602" s="24"/>
      <c r="DQN602" s="24"/>
      <c r="DQO602" s="24"/>
      <c r="DQP602" s="24"/>
      <c r="DQQ602" s="24"/>
      <c r="DQR602" s="24"/>
      <c r="DQV602" s="3"/>
      <c r="DQW602" s="31"/>
      <c r="DQX602" s="5"/>
      <c r="DQY602" s="9"/>
      <c r="DRB602" s="2"/>
      <c r="DRE602" s="24"/>
      <c r="DRF602" s="24"/>
      <c r="DRG602" s="31"/>
      <c r="DRH602" s="24"/>
      <c r="DRI602" s="24"/>
      <c r="DRJ602" s="24"/>
      <c r="DRK602" s="24"/>
      <c r="DRL602" s="24"/>
      <c r="DRM602" s="24"/>
      <c r="DRN602" s="24"/>
      <c r="DRO602" s="24"/>
      <c r="DRP602" s="24"/>
      <c r="DRQ602" s="24"/>
      <c r="DRR602" s="24"/>
      <c r="DRS602" s="24"/>
      <c r="DRT602" s="24"/>
      <c r="DRU602" s="24"/>
      <c r="DRV602" s="24"/>
      <c r="DRZ602" s="3"/>
      <c r="DSA602" s="31"/>
      <c r="DSB602" s="5"/>
      <c r="DSC602" s="9"/>
      <c r="DSF602" s="2"/>
      <c r="DSI602" s="24"/>
      <c r="DSJ602" s="24"/>
      <c r="DSK602" s="31"/>
      <c r="DSL602" s="24"/>
      <c r="DSM602" s="24"/>
      <c r="DSN602" s="24"/>
      <c r="DSO602" s="24"/>
      <c r="DSP602" s="24"/>
      <c r="DSQ602" s="24"/>
      <c r="DSR602" s="24"/>
      <c r="DSS602" s="24"/>
      <c r="DST602" s="24"/>
      <c r="DSU602" s="24"/>
      <c r="DSV602" s="24"/>
      <c r="DSW602" s="24"/>
      <c r="DSX602" s="24"/>
      <c r="DSY602" s="24"/>
      <c r="DSZ602" s="24"/>
      <c r="DTD602" s="3"/>
      <c r="DTE602" s="31"/>
      <c r="DTF602" s="5"/>
      <c r="DTG602" s="9"/>
      <c r="DTJ602" s="2"/>
      <c r="DTM602" s="24"/>
      <c r="DTN602" s="24"/>
      <c r="DTO602" s="31"/>
      <c r="DTP602" s="24"/>
      <c r="DTQ602" s="24"/>
      <c r="DTR602" s="24"/>
      <c r="DTS602" s="24"/>
      <c r="DTT602" s="24"/>
      <c r="DTU602" s="24"/>
      <c r="DTV602" s="24"/>
      <c r="DTW602" s="24"/>
      <c r="DTX602" s="24"/>
      <c r="DTY602" s="24"/>
      <c r="DTZ602" s="24"/>
      <c r="DUA602" s="24"/>
      <c r="DUB602" s="24"/>
      <c r="DUC602" s="24"/>
      <c r="DUD602" s="24"/>
      <c r="DUH602" s="3"/>
      <c r="DUI602" s="31"/>
      <c r="DUJ602" s="5"/>
      <c r="DUK602" s="9"/>
      <c r="DUN602" s="2"/>
      <c r="DUQ602" s="24"/>
      <c r="DUR602" s="24"/>
      <c r="DUS602" s="31"/>
      <c r="DUT602" s="24"/>
      <c r="DUU602" s="24"/>
      <c r="DUV602" s="24"/>
      <c r="DUW602" s="24"/>
      <c r="DUX602" s="24"/>
      <c r="DUY602" s="24"/>
      <c r="DUZ602" s="24"/>
      <c r="DVA602" s="24"/>
      <c r="DVB602" s="24"/>
      <c r="DVC602" s="24"/>
      <c r="DVD602" s="24"/>
      <c r="DVE602" s="24"/>
      <c r="DVF602" s="24"/>
      <c r="DVG602" s="24"/>
      <c r="DVH602" s="24"/>
      <c r="DVL602" s="3"/>
      <c r="DVM602" s="31"/>
      <c r="DVN602" s="5"/>
      <c r="DVO602" s="9"/>
      <c r="DVR602" s="2"/>
      <c r="DVU602" s="24"/>
      <c r="DVV602" s="24"/>
      <c r="DVW602" s="31"/>
      <c r="DVX602" s="24"/>
      <c r="DVY602" s="24"/>
      <c r="DVZ602" s="24"/>
      <c r="DWA602" s="24"/>
      <c r="DWB602" s="24"/>
      <c r="DWC602" s="24"/>
      <c r="DWD602" s="24"/>
      <c r="DWE602" s="24"/>
      <c r="DWF602" s="24"/>
      <c r="DWG602" s="24"/>
      <c r="DWH602" s="24"/>
      <c r="DWI602" s="24"/>
      <c r="DWJ602" s="24"/>
      <c r="DWK602" s="24"/>
      <c r="DWL602" s="24"/>
      <c r="DWP602" s="3"/>
      <c r="DWQ602" s="31"/>
      <c r="DWR602" s="5"/>
      <c r="DWS602" s="9"/>
      <c r="DWV602" s="2"/>
      <c r="DWY602" s="24"/>
      <c r="DWZ602" s="24"/>
      <c r="DXA602" s="31"/>
      <c r="DXB602" s="24"/>
      <c r="DXC602" s="24"/>
      <c r="DXD602" s="24"/>
      <c r="DXE602" s="24"/>
      <c r="DXF602" s="24"/>
      <c r="DXG602" s="24"/>
      <c r="DXH602" s="24"/>
      <c r="DXI602" s="24"/>
      <c r="DXJ602" s="24"/>
      <c r="DXK602" s="24"/>
      <c r="DXL602" s="24"/>
      <c r="DXM602" s="24"/>
      <c r="DXN602" s="24"/>
      <c r="DXO602" s="24"/>
      <c r="DXP602" s="24"/>
      <c r="DXT602" s="3"/>
      <c r="DXU602" s="31"/>
      <c r="DXV602" s="5"/>
      <c r="DXW602" s="9"/>
      <c r="DXZ602" s="2"/>
      <c r="DYC602" s="24"/>
      <c r="DYD602" s="24"/>
      <c r="DYE602" s="31"/>
      <c r="DYF602" s="24"/>
      <c r="DYG602" s="24"/>
      <c r="DYH602" s="24"/>
      <c r="DYI602" s="24"/>
      <c r="DYJ602" s="24"/>
      <c r="DYK602" s="24"/>
      <c r="DYL602" s="24"/>
      <c r="DYM602" s="24"/>
      <c r="DYN602" s="24"/>
      <c r="DYO602" s="24"/>
      <c r="DYP602" s="24"/>
      <c r="DYQ602" s="24"/>
      <c r="DYR602" s="24"/>
      <c r="DYS602" s="24"/>
      <c r="DYT602" s="24"/>
      <c r="DYX602" s="3"/>
      <c r="DYY602" s="31"/>
      <c r="DYZ602" s="5"/>
      <c r="DZA602" s="9"/>
      <c r="DZD602" s="2"/>
      <c r="DZG602" s="24"/>
      <c r="DZH602" s="24"/>
      <c r="DZI602" s="31"/>
      <c r="DZJ602" s="24"/>
      <c r="DZK602" s="24"/>
      <c r="DZL602" s="24"/>
      <c r="DZM602" s="24"/>
      <c r="DZN602" s="24"/>
      <c r="DZO602" s="24"/>
      <c r="DZP602" s="24"/>
      <c r="DZQ602" s="24"/>
      <c r="DZR602" s="24"/>
      <c r="DZS602" s="24"/>
      <c r="DZT602" s="24"/>
      <c r="DZU602" s="24"/>
      <c r="DZV602" s="24"/>
      <c r="DZW602" s="24"/>
      <c r="DZX602" s="24"/>
      <c r="EAB602" s="3"/>
      <c r="EAC602" s="31"/>
      <c r="EAD602" s="5"/>
      <c r="EAE602" s="9"/>
      <c r="EAH602" s="2"/>
      <c r="EAK602" s="24"/>
      <c r="EAL602" s="24"/>
      <c r="EAM602" s="31"/>
      <c r="EAN602" s="24"/>
      <c r="EAO602" s="24"/>
      <c r="EAP602" s="24"/>
      <c r="EAQ602" s="24"/>
      <c r="EAR602" s="24"/>
      <c r="EAS602" s="24"/>
      <c r="EAT602" s="24"/>
      <c r="EAU602" s="24"/>
      <c r="EAV602" s="24"/>
      <c r="EAW602" s="24"/>
      <c r="EAX602" s="24"/>
      <c r="EAY602" s="24"/>
      <c r="EAZ602" s="24"/>
      <c r="EBA602" s="24"/>
      <c r="EBB602" s="24"/>
      <c r="EBF602" s="3"/>
      <c r="EBG602" s="31"/>
      <c r="EBH602" s="5"/>
      <c r="EBI602" s="9"/>
      <c r="EBL602" s="2"/>
      <c r="EBO602" s="24"/>
      <c r="EBP602" s="24"/>
      <c r="EBQ602" s="31"/>
      <c r="EBR602" s="24"/>
      <c r="EBS602" s="24"/>
      <c r="EBT602" s="24"/>
      <c r="EBU602" s="24"/>
      <c r="EBV602" s="24"/>
      <c r="EBW602" s="24"/>
      <c r="EBX602" s="24"/>
      <c r="EBY602" s="24"/>
      <c r="EBZ602" s="24"/>
      <c r="ECA602" s="24"/>
      <c r="ECB602" s="24"/>
      <c r="ECC602" s="24"/>
      <c r="ECD602" s="24"/>
      <c r="ECE602" s="24"/>
      <c r="ECF602" s="24"/>
      <c r="ECJ602" s="3"/>
      <c r="ECK602" s="31"/>
      <c r="ECL602" s="5"/>
      <c r="ECM602" s="9"/>
      <c r="ECP602" s="2"/>
      <c r="ECS602" s="24"/>
      <c r="ECT602" s="24"/>
      <c r="ECU602" s="31"/>
      <c r="ECV602" s="24"/>
      <c r="ECW602" s="24"/>
      <c r="ECX602" s="24"/>
      <c r="ECY602" s="24"/>
      <c r="ECZ602" s="24"/>
      <c r="EDA602" s="24"/>
      <c r="EDB602" s="24"/>
      <c r="EDC602" s="24"/>
      <c r="EDD602" s="24"/>
      <c r="EDE602" s="24"/>
      <c r="EDF602" s="24"/>
      <c r="EDG602" s="24"/>
      <c r="EDH602" s="24"/>
      <c r="EDI602" s="24"/>
      <c r="EDJ602" s="24"/>
      <c r="EDN602" s="3"/>
      <c r="EDO602" s="31"/>
      <c r="EDP602" s="5"/>
      <c r="EDQ602" s="9"/>
      <c r="EDT602" s="2"/>
      <c r="EDW602" s="24"/>
      <c r="EDX602" s="24"/>
      <c r="EDY602" s="31"/>
      <c r="EDZ602" s="24"/>
      <c r="EEA602" s="24"/>
      <c r="EEB602" s="24"/>
      <c r="EEC602" s="24"/>
      <c r="EED602" s="24"/>
      <c r="EEE602" s="24"/>
      <c r="EEF602" s="24"/>
      <c r="EEG602" s="24"/>
      <c r="EEH602" s="24"/>
      <c r="EEI602" s="24"/>
      <c r="EEJ602" s="24"/>
      <c r="EEK602" s="24"/>
      <c r="EEL602" s="24"/>
      <c r="EEM602" s="24"/>
      <c r="EEN602" s="24"/>
      <c r="EER602" s="3"/>
      <c r="EES602" s="31"/>
      <c r="EET602" s="5"/>
      <c r="EEU602" s="9"/>
      <c r="EEX602" s="2"/>
      <c r="EFA602" s="24"/>
      <c r="EFB602" s="24"/>
      <c r="EFC602" s="31"/>
      <c r="EFD602" s="24"/>
      <c r="EFE602" s="24"/>
      <c r="EFF602" s="24"/>
      <c r="EFG602" s="24"/>
      <c r="EFH602" s="24"/>
      <c r="EFI602" s="24"/>
      <c r="EFJ602" s="24"/>
      <c r="EFK602" s="24"/>
      <c r="EFL602" s="24"/>
      <c r="EFM602" s="24"/>
      <c r="EFN602" s="24"/>
      <c r="EFO602" s="24"/>
      <c r="EFP602" s="24"/>
      <c r="EFQ602" s="24"/>
      <c r="EFR602" s="24"/>
      <c r="EFV602" s="3"/>
      <c r="EFW602" s="31"/>
      <c r="EFX602" s="5"/>
      <c r="EFY602" s="9"/>
      <c r="EGB602" s="2"/>
      <c r="EGE602" s="24"/>
      <c r="EGF602" s="24"/>
      <c r="EGG602" s="31"/>
      <c r="EGH602" s="24"/>
      <c r="EGI602" s="24"/>
      <c r="EGJ602" s="24"/>
      <c r="EGK602" s="24"/>
      <c r="EGL602" s="24"/>
      <c r="EGM602" s="24"/>
      <c r="EGN602" s="24"/>
      <c r="EGO602" s="24"/>
      <c r="EGP602" s="24"/>
      <c r="EGQ602" s="24"/>
      <c r="EGR602" s="24"/>
      <c r="EGS602" s="24"/>
      <c r="EGT602" s="24"/>
      <c r="EGU602" s="24"/>
      <c r="EGV602" s="24"/>
      <c r="EGZ602" s="3"/>
      <c r="EHA602" s="31"/>
      <c r="EHB602" s="5"/>
      <c r="EHC602" s="9"/>
      <c r="EHF602" s="2"/>
      <c r="EHI602" s="24"/>
      <c r="EHJ602" s="24"/>
      <c r="EHK602" s="31"/>
      <c r="EHL602" s="24"/>
      <c r="EHM602" s="24"/>
      <c r="EHN602" s="24"/>
      <c r="EHO602" s="24"/>
      <c r="EHP602" s="24"/>
      <c r="EHQ602" s="24"/>
      <c r="EHR602" s="24"/>
      <c r="EHS602" s="24"/>
      <c r="EHT602" s="24"/>
      <c r="EHU602" s="24"/>
      <c r="EHV602" s="24"/>
      <c r="EHW602" s="24"/>
      <c r="EHX602" s="24"/>
      <c r="EHY602" s="24"/>
      <c r="EHZ602" s="24"/>
      <c r="EID602" s="3"/>
      <c r="EIE602" s="31"/>
      <c r="EIF602" s="5"/>
      <c r="EIG602" s="9"/>
      <c r="EIJ602" s="2"/>
      <c r="EIM602" s="24"/>
      <c r="EIN602" s="24"/>
      <c r="EIO602" s="31"/>
      <c r="EIP602" s="24"/>
      <c r="EIQ602" s="24"/>
      <c r="EIR602" s="24"/>
      <c r="EIS602" s="24"/>
      <c r="EIT602" s="24"/>
      <c r="EIU602" s="24"/>
      <c r="EIV602" s="24"/>
      <c r="EIW602" s="24"/>
      <c r="EIX602" s="24"/>
      <c r="EIY602" s="24"/>
      <c r="EIZ602" s="24"/>
      <c r="EJA602" s="24"/>
      <c r="EJB602" s="24"/>
      <c r="EJC602" s="24"/>
      <c r="EJD602" s="24"/>
      <c r="EJH602" s="3"/>
      <c r="EJI602" s="31"/>
      <c r="EJJ602" s="5"/>
      <c r="EJK602" s="9"/>
      <c r="EJN602" s="2"/>
      <c r="EJQ602" s="24"/>
      <c r="EJR602" s="24"/>
      <c r="EJS602" s="31"/>
      <c r="EJT602" s="24"/>
      <c r="EJU602" s="24"/>
      <c r="EJV602" s="24"/>
      <c r="EJW602" s="24"/>
      <c r="EJX602" s="24"/>
      <c r="EJY602" s="24"/>
      <c r="EJZ602" s="24"/>
      <c r="EKA602" s="24"/>
      <c r="EKB602" s="24"/>
      <c r="EKC602" s="24"/>
      <c r="EKD602" s="24"/>
      <c r="EKE602" s="24"/>
      <c r="EKF602" s="24"/>
      <c r="EKG602" s="24"/>
      <c r="EKH602" s="24"/>
      <c r="EKL602" s="3"/>
      <c r="EKM602" s="31"/>
      <c r="EKN602" s="5"/>
      <c r="EKO602" s="9"/>
      <c r="EKR602" s="2"/>
      <c r="EKU602" s="24"/>
      <c r="EKV602" s="24"/>
      <c r="EKW602" s="31"/>
      <c r="EKX602" s="24"/>
      <c r="EKY602" s="24"/>
      <c r="EKZ602" s="24"/>
      <c r="ELA602" s="24"/>
      <c r="ELB602" s="24"/>
      <c r="ELC602" s="24"/>
      <c r="ELD602" s="24"/>
      <c r="ELE602" s="24"/>
      <c r="ELF602" s="24"/>
      <c r="ELG602" s="24"/>
      <c r="ELH602" s="24"/>
      <c r="ELI602" s="24"/>
      <c r="ELJ602" s="24"/>
      <c r="ELK602" s="24"/>
      <c r="ELL602" s="24"/>
      <c r="ELP602" s="3"/>
      <c r="ELQ602" s="31"/>
      <c r="ELR602" s="5"/>
      <c r="ELS602" s="9"/>
      <c r="ELV602" s="2"/>
      <c r="ELY602" s="24"/>
      <c r="ELZ602" s="24"/>
      <c r="EMA602" s="31"/>
      <c r="EMB602" s="24"/>
      <c r="EMC602" s="24"/>
      <c r="EMD602" s="24"/>
      <c r="EME602" s="24"/>
      <c r="EMF602" s="24"/>
      <c r="EMG602" s="24"/>
      <c r="EMH602" s="24"/>
      <c r="EMI602" s="24"/>
      <c r="EMJ602" s="24"/>
      <c r="EMK602" s="24"/>
      <c r="EML602" s="24"/>
      <c r="EMM602" s="24"/>
      <c r="EMN602" s="24"/>
      <c r="EMO602" s="24"/>
      <c r="EMP602" s="24"/>
      <c r="EMT602" s="3"/>
      <c r="EMU602" s="31"/>
      <c r="EMV602" s="5"/>
      <c r="EMW602" s="9"/>
      <c r="EMZ602" s="2"/>
      <c r="ENC602" s="24"/>
      <c r="END602" s="24"/>
      <c r="ENE602" s="31"/>
      <c r="ENF602" s="24"/>
      <c r="ENG602" s="24"/>
      <c r="ENH602" s="24"/>
      <c r="ENI602" s="24"/>
      <c r="ENJ602" s="24"/>
      <c r="ENK602" s="24"/>
      <c r="ENL602" s="24"/>
      <c r="ENM602" s="24"/>
      <c r="ENN602" s="24"/>
      <c r="ENO602" s="24"/>
      <c r="ENP602" s="24"/>
      <c r="ENQ602" s="24"/>
      <c r="ENR602" s="24"/>
      <c r="ENS602" s="24"/>
      <c r="ENT602" s="24"/>
      <c r="ENX602" s="3"/>
      <c r="ENY602" s="31"/>
      <c r="ENZ602" s="5"/>
      <c r="EOA602" s="9"/>
      <c r="EOD602" s="2"/>
      <c r="EOG602" s="24"/>
      <c r="EOH602" s="24"/>
      <c r="EOI602" s="31"/>
      <c r="EOJ602" s="24"/>
      <c r="EOK602" s="24"/>
      <c r="EOL602" s="24"/>
      <c r="EOM602" s="24"/>
      <c r="EON602" s="24"/>
      <c r="EOO602" s="24"/>
      <c r="EOP602" s="24"/>
      <c r="EOQ602" s="24"/>
      <c r="EOR602" s="24"/>
      <c r="EOS602" s="24"/>
      <c r="EOT602" s="24"/>
      <c r="EOU602" s="24"/>
      <c r="EOV602" s="24"/>
      <c r="EOW602" s="24"/>
      <c r="EOX602" s="24"/>
      <c r="EPB602" s="3"/>
      <c r="EPC602" s="31"/>
      <c r="EPD602" s="5"/>
      <c r="EPE602" s="9"/>
      <c r="EPH602" s="2"/>
      <c r="EPK602" s="24"/>
      <c r="EPL602" s="24"/>
      <c r="EPM602" s="31"/>
      <c r="EPN602" s="24"/>
      <c r="EPO602" s="24"/>
      <c r="EPP602" s="24"/>
      <c r="EPQ602" s="24"/>
      <c r="EPR602" s="24"/>
      <c r="EPS602" s="24"/>
      <c r="EPT602" s="24"/>
      <c r="EPU602" s="24"/>
      <c r="EPV602" s="24"/>
      <c r="EPW602" s="24"/>
      <c r="EPX602" s="24"/>
      <c r="EPY602" s="24"/>
      <c r="EPZ602" s="24"/>
      <c r="EQA602" s="24"/>
      <c r="EQB602" s="24"/>
      <c r="EQF602" s="3"/>
      <c r="EQG602" s="31"/>
      <c r="EQH602" s="5"/>
      <c r="EQI602" s="9"/>
      <c r="EQL602" s="2"/>
      <c r="EQO602" s="24"/>
      <c r="EQP602" s="24"/>
      <c r="EQQ602" s="31"/>
      <c r="EQR602" s="24"/>
      <c r="EQS602" s="24"/>
      <c r="EQT602" s="24"/>
      <c r="EQU602" s="24"/>
      <c r="EQV602" s="24"/>
      <c r="EQW602" s="24"/>
      <c r="EQX602" s="24"/>
      <c r="EQY602" s="24"/>
      <c r="EQZ602" s="24"/>
      <c r="ERA602" s="24"/>
      <c r="ERB602" s="24"/>
      <c r="ERC602" s="24"/>
      <c r="ERD602" s="24"/>
      <c r="ERE602" s="24"/>
      <c r="ERF602" s="24"/>
      <c r="ERJ602" s="3"/>
      <c r="ERK602" s="31"/>
      <c r="ERL602" s="5"/>
      <c r="ERM602" s="9"/>
      <c r="ERP602" s="2"/>
      <c r="ERS602" s="24"/>
      <c r="ERT602" s="24"/>
      <c r="ERU602" s="31"/>
      <c r="ERV602" s="24"/>
      <c r="ERW602" s="24"/>
      <c r="ERX602" s="24"/>
      <c r="ERY602" s="24"/>
      <c r="ERZ602" s="24"/>
      <c r="ESA602" s="24"/>
      <c r="ESB602" s="24"/>
      <c r="ESC602" s="24"/>
      <c r="ESD602" s="24"/>
      <c r="ESE602" s="24"/>
      <c r="ESF602" s="24"/>
      <c r="ESG602" s="24"/>
      <c r="ESH602" s="24"/>
      <c r="ESI602" s="24"/>
      <c r="ESJ602" s="24"/>
      <c r="ESN602" s="3"/>
      <c r="ESO602" s="31"/>
      <c r="ESP602" s="5"/>
      <c r="ESQ602" s="9"/>
      <c r="EST602" s="2"/>
      <c r="ESW602" s="24"/>
      <c r="ESX602" s="24"/>
      <c r="ESY602" s="31"/>
      <c r="ESZ602" s="24"/>
      <c r="ETA602" s="24"/>
      <c r="ETB602" s="24"/>
      <c r="ETC602" s="24"/>
      <c r="ETD602" s="24"/>
      <c r="ETE602" s="24"/>
      <c r="ETF602" s="24"/>
      <c r="ETG602" s="24"/>
      <c r="ETH602" s="24"/>
      <c r="ETI602" s="24"/>
      <c r="ETJ602" s="24"/>
      <c r="ETK602" s="24"/>
      <c r="ETL602" s="24"/>
      <c r="ETM602" s="24"/>
      <c r="ETN602" s="24"/>
      <c r="ETR602" s="3"/>
      <c r="ETS602" s="31"/>
      <c r="ETT602" s="5"/>
      <c r="ETU602" s="9"/>
      <c r="ETX602" s="2"/>
      <c r="EUA602" s="24"/>
      <c r="EUB602" s="24"/>
      <c r="EUC602" s="31"/>
      <c r="EUD602" s="24"/>
      <c r="EUE602" s="24"/>
      <c r="EUF602" s="24"/>
      <c r="EUG602" s="24"/>
      <c r="EUH602" s="24"/>
      <c r="EUI602" s="24"/>
      <c r="EUJ602" s="24"/>
      <c r="EUK602" s="24"/>
      <c r="EUL602" s="24"/>
      <c r="EUM602" s="24"/>
      <c r="EUN602" s="24"/>
      <c r="EUO602" s="24"/>
      <c r="EUP602" s="24"/>
      <c r="EUQ602" s="24"/>
      <c r="EUR602" s="24"/>
      <c r="EUV602" s="3"/>
      <c r="EUW602" s="31"/>
      <c r="EUX602" s="5"/>
      <c r="EUY602" s="9"/>
      <c r="EVB602" s="2"/>
      <c r="EVE602" s="24"/>
      <c r="EVF602" s="24"/>
      <c r="EVG602" s="31"/>
      <c r="EVH602" s="24"/>
      <c r="EVI602" s="24"/>
      <c r="EVJ602" s="24"/>
      <c r="EVK602" s="24"/>
      <c r="EVL602" s="24"/>
      <c r="EVM602" s="24"/>
      <c r="EVN602" s="24"/>
      <c r="EVO602" s="24"/>
      <c r="EVP602" s="24"/>
      <c r="EVQ602" s="24"/>
      <c r="EVR602" s="24"/>
      <c r="EVS602" s="24"/>
      <c r="EVT602" s="24"/>
      <c r="EVU602" s="24"/>
      <c r="EVV602" s="24"/>
      <c r="EVZ602" s="3"/>
      <c r="EWA602" s="31"/>
      <c r="EWB602" s="5"/>
      <c r="EWC602" s="9"/>
      <c r="EWF602" s="2"/>
      <c r="EWI602" s="24"/>
      <c r="EWJ602" s="24"/>
      <c r="EWK602" s="31"/>
      <c r="EWL602" s="24"/>
      <c r="EWM602" s="24"/>
      <c r="EWN602" s="24"/>
      <c r="EWO602" s="24"/>
      <c r="EWP602" s="24"/>
      <c r="EWQ602" s="24"/>
      <c r="EWR602" s="24"/>
      <c r="EWS602" s="24"/>
      <c r="EWT602" s="24"/>
      <c r="EWU602" s="24"/>
      <c r="EWV602" s="24"/>
      <c r="EWW602" s="24"/>
      <c r="EWX602" s="24"/>
      <c r="EWY602" s="24"/>
      <c r="EWZ602" s="24"/>
      <c r="EXD602" s="3"/>
      <c r="EXE602" s="31"/>
      <c r="EXF602" s="5"/>
      <c r="EXG602" s="9"/>
      <c r="EXJ602" s="2"/>
      <c r="EXM602" s="24"/>
      <c r="EXN602" s="24"/>
      <c r="EXO602" s="31"/>
      <c r="EXP602" s="24"/>
      <c r="EXQ602" s="24"/>
      <c r="EXR602" s="24"/>
      <c r="EXS602" s="24"/>
      <c r="EXT602" s="24"/>
      <c r="EXU602" s="24"/>
      <c r="EXV602" s="24"/>
      <c r="EXW602" s="24"/>
      <c r="EXX602" s="24"/>
      <c r="EXY602" s="24"/>
      <c r="EXZ602" s="24"/>
      <c r="EYA602" s="24"/>
      <c r="EYB602" s="24"/>
      <c r="EYC602" s="24"/>
      <c r="EYD602" s="24"/>
      <c r="EYH602" s="3"/>
      <c r="EYI602" s="31"/>
      <c r="EYJ602" s="5"/>
      <c r="EYK602" s="9"/>
      <c r="EYN602" s="2"/>
      <c r="EYQ602" s="24"/>
      <c r="EYR602" s="24"/>
      <c r="EYS602" s="31"/>
      <c r="EYT602" s="24"/>
      <c r="EYU602" s="24"/>
      <c r="EYV602" s="24"/>
      <c r="EYW602" s="24"/>
      <c r="EYX602" s="24"/>
      <c r="EYY602" s="24"/>
      <c r="EYZ602" s="24"/>
      <c r="EZA602" s="24"/>
      <c r="EZB602" s="24"/>
      <c r="EZC602" s="24"/>
      <c r="EZD602" s="24"/>
      <c r="EZE602" s="24"/>
      <c r="EZF602" s="24"/>
      <c r="EZG602" s="24"/>
      <c r="EZH602" s="24"/>
      <c r="EZL602" s="3"/>
      <c r="EZM602" s="31"/>
      <c r="EZN602" s="5"/>
      <c r="EZO602" s="9"/>
      <c r="EZR602" s="2"/>
      <c r="EZU602" s="24"/>
      <c r="EZV602" s="24"/>
      <c r="EZW602" s="31"/>
      <c r="EZX602" s="24"/>
      <c r="EZY602" s="24"/>
      <c r="EZZ602" s="24"/>
      <c r="FAA602" s="24"/>
      <c r="FAB602" s="24"/>
      <c r="FAC602" s="24"/>
      <c r="FAD602" s="24"/>
      <c r="FAE602" s="24"/>
      <c r="FAF602" s="24"/>
      <c r="FAG602" s="24"/>
      <c r="FAH602" s="24"/>
      <c r="FAI602" s="24"/>
      <c r="FAJ602" s="24"/>
      <c r="FAK602" s="24"/>
      <c r="FAL602" s="24"/>
      <c r="FAP602" s="3"/>
      <c r="FAQ602" s="31"/>
      <c r="FAR602" s="5"/>
      <c r="FAS602" s="9"/>
      <c r="FAV602" s="2"/>
      <c r="FAY602" s="24"/>
      <c r="FAZ602" s="24"/>
      <c r="FBA602" s="31"/>
      <c r="FBB602" s="24"/>
      <c r="FBC602" s="24"/>
      <c r="FBD602" s="24"/>
      <c r="FBE602" s="24"/>
      <c r="FBF602" s="24"/>
      <c r="FBG602" s="24"/>
      <c r="FBH602" s="24"/>
      <c r="FBI602" s="24"/>
      <c r="FBJ602" s="24"/>
      <c r="FBK602" s="24"/>
      <c r="FBL602" s="24"/>
      <c r="FBM602" s="24"/>
      <c r="FBN602" s="24"/>
      <c r="FBO602" s="24"/>
      <c r="FBP602" s="24"/>
      <c r="FBT602" s="3"/>
      <c r="FBU602" s="31"/>
      <c r="FBV602" s="5"/>
      <c r="FBW602" s="9"/>
      <c r="FBZ602" s="2"/>
      <c r="FCC602" s="24"/>
      <c r="FCD602" s="24"/>
      <c r="FCE602" s="31"/>
      <c r="FCF602" s="24"/>
      <c r="FCG602" s="24"/>
      <c r="FCH602" s="24"/>
      <c r="FCI602" s="24"/>
      <c r="FCJ602" s="24"/>
      <c r="FCK602" s="24"/>
      <c r="FCL602" s="24"/>
      <c r="FCM602" s="24"/>
      <c r="FCN602" s="24"/>
      <c r="FCO602" s="24"/>
      <c r="FCP602" s="24"/>
      <c r="FCQ602" s="24"/>
      <c r="FCR602" s="24"/>
      <c r="FCS602" s="24"/>
      <c r="FCT602" s="24"/>
      <c r="FCX602" s="3"/>
      <c r="FCY602" s="31"/>
      <c r="FCZ602" s="5"/>
      <c r="FDA602" s="9"/>
      <c r="FDD602" s="2"/>
      <c r="FDG602" s="24"/>
      <c r="FDH602" s="24"/>
      <c r="FDI602" s="31"/>
      <c r="FDJ602" s="24"/>
      <c r="FDK602" s="24"/>
      <c r="FDL602" s="24"/>
      <c r="FDM602" s="24"/>
      <c r="FDN602" s="24"/>
      <c r="FDO602" s="24"/>
      <c r="FDP602" s="24"/>
      <c r="FDQ602" s="24"/>
      <c r="FDR602" s="24"/>
      <c r="FDS602" s="24"/>
      <c r="FDT602" s="24"/>
      <c r="FDU602" s="24"/>
      <c r="FDV602" s="24"/>
      <c r="FDW602" s="24"/>
      <c r="FDX602" s="24"/>
      <c r="FEB602" s="3"/>
      <c r="FEC602" s="31"/>
      <c r="FED602" s="5"/>
      <c r="FEE602" s="9"/>
      <c r="FEH602" s="2"/>
      <c r="FEK602" s="24"/>
      <c r="FEL602" s="24"/>
      <c r="FEM602" s="31"/>
      <c r="FEN602" s="24"/>
      <c r="FEO602" s="24"/>
      <c r="FEP602" s="24"/>
      <c r="FEQ602" s="24"/>
      <c r="FER602" s="24"/>
      <c r="FES602" s="24"/>
      <c r="FET602" s="24"/>
      <c r="FEU602" s="24"/>
      <c r="FEV602" s="24"/>
      <c r="FEW602" s="24"/>
      <c r="FEX602" s="24"/>
      <c r="FEY602" s="24"/>
      <c r="FEZ602" s="24"/>
      <c r="FFA602" s="24"/>
      <c r="FFB602" s="24"/>
      <c r="FFF602" s="3"/>
      <c r="FFG602" s="31"/>
      <c r="FFH602" s="5"/>
      <c r="FFI602" s="9"/>
      <c r="FFL602" s="2"/>
      <c r="FFO602" s="24"/>
      <c r="FFP602" s="24"/>
      <c r="FFQ602" s="31"/>
      <c r="FFR602" s="24"/>
      <c r="FFS602" s="24"/>
      <c r="FFT602" s="24"/>
      <c r="FFU602" s="24"/>
      <c r="FFV602" s="24"/>
      <c r="FFW602" s="24"/>
      <c r="FFX602" s="24"/>
      <c r="FFY602" s="24"/>
      <c r="FFZ602" s="24"/>
      <c r="FGA602" s="24"/>
      <c r="FGB602" s="24"/>
      <c r="FGC602" s="24"/>
      <c r="FGD602" s="24"/>
      <c r="FGE602" s="24"/>
      <c r="FGF602" s="24"/>
      <c r="FGJ602" s="3"/>
      <c r="FGK602" s="31"/>
      <c r="FGL602" s="5"/>
      <c r="FGM602" s="9"/>
      <c r="FGP602" s="2"/>
      <c r="FGS602" s="24"/>
      <c r="FGT602" s="24"/>
      <c r="FGU602" s="31"/>
      <c r="FGV602" s="24"/>
      <c r="FGW602" s="24"/>
      <c r="FGX602" s="24"/>
      <c r="FGY602" s="24"/>
      <c r="FGZ602" s="24"/>
      <c r="FHA602" s="24"/>
      <c r="FHB602" s="24"/>
      <c r="FHC602" s="24"/>
      <c r="FHD602" s="24"/>
      <c r="FHE602" s="24"/>
      <c r="FHF602" s="24"/>
      <c r="FHG602" s="24"/>
      <c r="FHH602" s="24"/>
      <c r="FHI602" s="24"/>
      <c r="FHJ602" s="24"/>
      <c r="FHN602" s="3"/>
      <c r="FHO602" s="31"/>
      <c r="FHP602" s="5"/>
      <c r="FHQ602" s="9"/>
      <c r="FHT602" s="2"/>
      <c r="FHW602" s="24"/>
      <c r="FHX602" s="24"/>
      <c r="FHY602" s="31"/>
      <c r="FHZ602" s="24"/>
      <c r="FIA602" s="24"/>
      <c r="FIB602" s="24"/>
      <c r="FIC602" s="24"/>
      <c r="FID602" s="24"/>
      <c r="FIE602" s="24"/>
      <c r="FIF602" s="24"/>
      <c r="FIG602" s="24"/>
      <c r="FIH602" s="24"/>
      <c r="FII602" s="24"/>
      <c r="FIJ602" s="24"/>
      <c r="FIK602" s="24"/>
      <c r="FIL602" s="24"/>
      <c r="FIM602" s="24"/>
      <c r="FIN602" s="24"/>
      <c r="FIR602" s="3"/>
      <c r="FIS602" s="31"/>
      <c r="FIT602" s="5"/>
      <c r="FIU602" s="9"/>
      <c r="FIX602" s="2"/>
      <c r="FJA602" s="24"/>
      <c r="FJB602" s="24"/>
      <c r="FJC602" s="31"/>
      <c r="FJD602" s="24"/>
      <c r="FJE602" s="24"/>
      <c r="FJF602" s="24"/>
      <c r="FJG602" s="24"/>
      <c r="FJH602" s="24"/>
      <c r="FJI602" s="24"/>
      <c r="FJJ602" s="24"/>
      <c r="FJK602" s="24"/>
      <c r="FJL602" s="24"/>
      <c r="FJM602" s="24"/>
      <c r="FJN602" s="24"/>
      <c r="FJO602" s="24"/>
      <c r="FJP602" s="24"/>
      <c r="FJQ602" s="24"/>
      <c r="FJR602" s="24"/>
      <c r="FJV602" s="3"/>
      <c r="FJW602" s="31"/>
      <c r="FJX602" s="5"/>
      <c r="FJY602" s="9"/>
      <c r="FKB602" s="2"/>
      <c r="FKE602" s="24"/>
      <c r="FKF602" s="24"/>
      <c r="FKG602" s="31"/>
      <c r="FKH602" s="24"/>
      <c r="FKI602" s="24"/>
      <c r="FKJ602" s="24"/>
      <c r="FKK602" s="24"/>
      <c r="FKL602" s="24"/>
      <c r="FKM602" s="24"/>
      <c r="FKN602" s="24"/>
      <c r="FKO602" s="24"/>
      <c r="FKP602" s="24"/>
      <c r="FKQ602" s="24"/>
      <c r="FKR602" s="24"/>
      <c r="FKS602" s="24"/>
      <c r="FKT602" s="24"/>
      <c r="FKU602" s="24"/>
      <c r="FKV602" s="24"/>
      <c r="FKZ602" s="3"/>
      <c r="FLA602" s="31"/>
      <c r="FLB602" s="5"/>
      <c r="FLC602" s="9"/>
      <c r="FLF602" s="2"/>
      <c r="FLI602" s="24"/>
      <c r="FLJ602" s="24"/>
      <c r="FLK602" s="31"/>
      <c r="FLL602" s="24"/>
      <c r="FLM602" s="24"/>
      <c r="FLN602" s="24"/>
      <c r="FLO602" s="24"/>
      <c r="FLP602" s="24"/>
      <c r="FLQ602" s="24"/>
      <c r="FLR602" s="24"/>
      <c r="FLS602" s="24"/>
      <c r="FLT602" s="24"/>
      <c r="FLU602" s="24"/>
      <c r="FLV602" s="24"/>
      <c r="FLW602" s="24"/>
      <c r="FLX602" s="24"/>
      <c r="FLY602" s="24"/>
      <c r="FLZ602" s="24"/>
      <c r="FMD602" s="3"/>
      <c r="FME602" s="31"/>
      <c r="FMF602" s="5"/>
      <c r="FMG602" s="9"/>
      <c r="FMJ602" s="2"/>
      <c r="FMM602" s="24"/>
      <c r="FMN602" s="24"/>
      <c r="FMO602" s="31"/>
      <c r="FMP602" s="24"/>
      <c r="FMQ602" s="24"/>
      <c r="FMR602" s="24"/>
      <c r="FMS602" s="24"/>
      <c r="FMT602" s="24"/>
      <c r="FMU602" s="24"/>
      <c r="FMV602" s="24"/>
      <c r="FMW602" s="24"/>
      <c r="FMX602" s="24"/>
      <c r="FMY602" s="24"/>
      <c r="FMZ602" s="24"/>
      <c r="FNA602" s="24"/>
      <c r="FNB602" s="24"/>
      <c r="FNC602" s="24"/>
      <c r="FND602" s="24"/>
      <c r="FNH602" s="3"/>
      <c r="FNI602" s="31"/>
      <c r="FNJ602" s="5"/>
      <c r="FNK602" s="9"/>
      <c r="FNN602" s="2"/>
      <c r="FNQ602" s="24"/>
      <c r="FNR602" s="24"/>
      <c r="FNS602" s="31"/>
      <c r="FNT602" s="24"/>
      <c r="FNU602" s="24"/>
      <c r="FNV602" s="24"/>
      <c r="FNW602" s="24"/>
      <c r="FNX602" s="24"/>
      <c r="FNY602" s="24"/>
      <c r="FNZ602" s="24"/>
      <c r="FOA602" s="24"/>
      <c r="FOB602" s="24"/>
      <c r="FOC602" s="24"/>
      <c r="FOD602" s="24"/>
      <c r="FOE602" s="24"/>
      <c r="FOF602" s="24"/>
      <c r="FOG602" s="24"/>
      <c r="FOH602" s="24"/>
      <c r="FOL602" s="3"/>
      <c r="FOM602" s="31"/>
      <c r="FON602" s="5"/>
      <c r="FOO602" s="9"/>
      <c r="FOR602" s="2"/>
      <c r="FOU602" s="24"/>
      <c r="FOV602" s="24"/>
      <c r="FOW602" s="31"/>
      <c r="FOX602" s="24"/>
      <c r="FOY602" s="24"/>
      <c r="FOZ602" s="24"/>
      <c r="FPA602" s="24"/>
      <c r="FPB602" s="24"/>
      <c r="FPC602" s="24"/>
      <c r="FPD602" s="24"/>
      <c r="FPE602" s="24"/>
      <c r="FPF602" s="24"/>
      <c r="FPG602" s="24"/>
      <c r="FPH602" s="24"/>
      <c r="FPI602" s="24"/>
      <c r="FPJ602" s="24"/>
      <c r="FPK602" s="24"/>
      <c r="FPL602" s="24"/>
      <c r="FPP602" s="3"/>
      <c r="FPQ602" s="31"/>
      <c r="FPR602" s="5"/>
      <c r="FPS602" s="9"/>
      <c r="FPV602" s="2"/>
      <c r="FPY602" s="24"/>
      <c r="FPZ602" s="24"/>
      <c r="FQA602" s="31"/>
      <c r="FQB602" s="24"/>
      <c r="FQC602" s="24"/>
      <c r="FQD602" s="24"/>
      <c r="FQE602" s="24"/>
      <c r="FQF602" s="24"/>
      <c r="FQG602" s="24"/>
      <c r="FQH602" s="24"/>
      <c r="FQI602" s="24"/>
      <c r="FQJ602" s="24"/>
      <c r="FQK602" s="24"/>
      <c r="FQL602" s="24"/>
      <c r="FQM602" s="24"/>
      <c r="FQN602" s="24"/>
      <c r="FQO602" s="24"/>
      <c r="FQP602" s="24"/>
      <c r="FQT602" s="3"/>
      <c r="FQU602" s="31"/>
      <c r="FQV602" s="5"/>
      <c r="FQW602" s="9"/>
      <c r="FQZ602" s="2"/>
      <c r="FRC602" s="24"/>
      <c r="FRD602" s="24"/>
      <c r="FRE602" s="31"/>
      <c r="FRF602" s="24"/>
      <c r="FRG602" s="24"/>
      <c r="FRH602" s="24"/>
      <c r="FRI602" s="24"/>
      <c r="FRJ602" s="24"/>
      <c r="FRK602" s="24"/>
      <c r="FRL602" s="24"/>
      <c r="FRM602" s="24"/>
      <c r="FRN602" s="24"/>
      <c r="FRO602" s="24"/>
      <c r="FRP602" s="24"/>
      <c r="FRQ602" s="24"/>
      <c r="FRR602" s="24"/>
      <c r="FRS602" s="24"/>
      <c r="FRT602" s="24"/>
      <c r="FRX602" s="3"/>
      <c r="FRY602" s="31"/>
      <c r="FRZ602" s="5"/>
      <c r="FSA602" s="9"/>
      <c r="FSD602" s="2"/>
      <c r="FSG602" s="24"/>
      <c r="FSH602" s="24"/>
      <c r="FSI602" s="31"/>
      <c r="FSJ602" s="24"/>
      <c r="FSK602" s="24"/>
      <c r="FSL602" s="24"/>
      <c r="FSM602" s="24"/>
      <c r="FSN602" s="24"/>
      <c r="FSO602" s="24"/>
      <c r="FSP602" s="24"/>
      <c r="FSQ602" s="24"/>
      <c r="FSR602" s="24"/>
      <c r="FSS602" s="24"/>
      <c r="FST602" s="24"/>
      <c r="FSU602" s="24"/>
      <c r="FSV602" s="24"/>
      <c r="FSW602" s="24"/>
      <c r="FSX602" s="24"/>
      <c r="FTB602" s="3"/>
      <c r="FTC602" s="31"/>
      <c r="FTD602" s="5"/>
      <c r="FTE602" s="9"/>
      <c r="FTH602" s="2"/>
      <c r="FTK602" s="24"/>
      <c r="FTL602" s="24"/>
      <c r="FTM602" s="31"/>
      <c r="FTN602" s="24"/>
      <c r="FTO602" s="24"/>
      <c r="FTP602" s="24"/>
      <c r="FTQ602" s="24"/>
      <c r="FTR602" s="24"/>
      <c r="FTS602" s="24"/>
      <c r="FTT602" s="24"/>
      <c r="FTU602" s="24"/>
      <c r="FTV602" s="24"/>
      <c r="FTW602" s="24"/>
      <c r="FTX602" s="24"/>
      <c r="FTY602" s="24"/>
      <c r="FTZ602" s="24"/>
      <c r="FUA602" s="24"/>
      <c r="FUB602" s="24"/>
      <c r="FUF602" s="3"/>
      <c r="FUG602" s="31"/>
      <c r="FUH602" s="5"/>
      <c r="FUI602" s="9"/>
      <c r="FUL602" s="2"/>
      <c r="FUO602" s="24"/>
      <c r="FUP602" s="24"/>
      <c r="FUQ602" s="31"/>
      <c r="FUR602" s="24"/>
      <c r="FUS602" s="24"/>
      <c r="FUT602" s="24"/>
      <c r="FUU602" s="24"/>
      <c r="FUV602" s="24"/>
      <c r="FUW602" s="24"/>
      <c r="FUX602" s="24"/>
      <c r="FUY602" s="24"/>
      <c r="FUZ602" s="24"/>
      <c r="FVA602" s="24"/>
      <c r="FVB602" s="24"/>
      <c r="FVC602" s="24"/>
      <c r="FVD602" s="24"/>
      <c r="FVE602" s="24"/>
      <c r="FVF602" s="24"/>
      <c r="FVJ602" s="3"/>
      <c r="FVK602" s="31"/>
      <c r="FVL602" s="5"/>
      <c r="FVM602" s="9"/>
      <c r="FVP602" s="2"/>
      <c r="FVS602" s="24"/>
      <c r="FVT602" s="24"/>
      <c r="FVU602" s="31"/>
      <c r="FVV602" s="24"/>
      <c r="FVW602" s="24"/>
      <c r="FVX602" s="24"/>
      <c r="FVY602" s="24"/>
      <c r="FVZ602" s="24"/>
      <c r="FWA602" s="24"/>
      <c r="FWB602" s="24"/>
      <c r="FWC602" s="24"/>
      <c r="FWD602" s="24"/>
      <c r="FWE602" s="24"/>
      <c r="FWF602" s="24"/>
      <c r="FWG602" s="24"/>
      <c r="FWH602" s="24"/>
      <c r="FWI602" s="24"/>
      <c r="FWJ602" s="24"/>
      <c r="FWN602" s="3"/>
      <c r="FWO602" s="31"/>
      <c r="FWP602" s="5"/>
      <c r="FWQ602" s="9"/>
      <c r="FWT602" s="2"/>
      <c r="FWW602" s="24"/>
      <c r="FWX602" s="24"/>
      <c r="FWY602" s="31"/>
      <c r="FWZ602" s="24"/>
      <c r="FXA602" s="24"/>
      <c r="FXB602" s="24"/>
      <c r="FXC602" s="24"/>
      <c r="FXD602" s="24"/>
      <c r="FXE602" s="24"/>
      <c r="FXF602" s="24"/>
      <c r="FXG602" s="24"/>
      <c r="FXH602" s="24"/>
      <c r="FXI602" s="24"/>
      <c r="FXJ602" s="24"/>
      <c r="FXK602" s="24"/>
      <c r="FXL602" s="24"/>
      <c r="FXM602" s="24"/>
      <c r="FXN602" s="24"/>
      <c r="FXR602" s="3"/>
      <c r="FXS602" s="31"/>
      <c r="FXT602" s="5"/>
      <c r="FXU602" s="9"/>
      <c r="FXX602" s="2"/>
      <c r="FYA602" s="24"/>
      <c r="FYB602" s="24"/>
      <c r="FYC602" s="31"/>
      <c r="FYD602" s="24"/>
      <c r="FYE602" s="24"/>
      <c r="FYF602" s="24"/>
      <c r="FYG602" s="24"/>
      <c r="FYH602" s="24"/>
      <c r="FYI602" s="24"/>
      <c r="FYJ602" s="24"/>
      <c r="FYK602" s="24"/>
      <c r="FYL602" s="24"/>
      <c r="FYM602" s="24"/>
      <c r="FYN602" s="24"/>
      <c r="FYO602" s="24"/>
      <c r="FYP602" s="24"/>
      <c r="FYQ602" s="24"/>
      <c r="FYR602" s="24"/>
      <c r="FYV602" s="3"/>
      <c r="FYW602" s="31"/>
      <c r="FYX602" s="5"/>
      <c r="FYY602" s="9"/>
      <c r="FZB602" s="2"/>
      <c r="FZE602" s="24"/>
      <c r="FZF602" s="24"/>
      <c r="FZG602" s="31"/>
      <c r="FZH602" s="24"/>
      <c r="FZI602" s="24"/>
      <c r="FZJ602" s="24"/>
      <c r="FZK602" s="24"/>
      <c r="FZL602" s="24"/>
      <c r="FZM602" s="24"/>
      <c r="FZN602" s="24"/>
      <c r="FZO602" s="24"/>
      <c r="FZP602" s="24"/>
      <c r="FZQ602" s="24"/>
      <c r="FZR602" s="24"/>
      <c r="FZS602" s="24"/>
      <c r="FZT602" s="24"/>
      <c r="FZU602" s="24"/>
      <c r="FZV602" s="24"/>
      <c r="FZZ602" s="3"/>
      <c r="GAA602" s="31"/>
      <c r="GAB602" s="5"/>
      <c r="GAC602" s="9"/>
      <c r="GAF602" s="2"/>
      <c r="GAI602" s="24"/>
      <c r="GAJ602" s="24"/>
      <c r="GAK602" s="31"/>
      <c r="GAL602" s="24"/>
      <c r="GAM602" s="24"/>
      <c r="GAN602" s="24"/>
      <c r="GAO602" s="24"/>
      <c r="GAP602" s="24"/>
      <c r="GAQ602" s="24"/>
      <c r="GAR602" s="24"/>
      <c r="GAS602" s="24"/>
      <c r="GAT602" s="24"/>
      <c r="GAU602" s="24"/>
      <c r="GAV602" s="24"/>
      <c r="GAW602" s="24"/>
      <c r="GAX602" s="24"/>
      <c r="GAY602" s="24"/>
      <c r="GAZ602" s="24"/>
      <c r="GBD602" s="3"/>
      <c r="GBE602" s="31"/>
      <c r="GBF602" s="5"/>
      <c r="GBG602" s="9"/>
      <c r="GBJ602" s="2"/>
      <c r="GBM602" s="24"/>
      <c r="GBN602" s="24"/>
      <c r="GBO602" s="31"/>
      <c r="GBP602" s="24"/>
      <c r="GBQ602" s="24"/>
      <c r="GBR602" s="24"/>
      <c r="GBS602" s="24"/>
      <c r="GBT602" s="24"/>
      <c r="GBU602" s="24"/>
      <c r="GBV602" s="24"/>
      <c r="GBW602" s="24"/>
      <c r="GBX602" s="24"/>
      <c r="GBY602" s="24"/>
      <c r="GBZ602" s="24"/>
      <c r="GCA602" s="24"/>
      <c r="GCB602" s="24"/>
      <c r="GCC602" s="24"/>
      <c r="GCD602" s="24"/>
      <c r="GCH602" s="3"/>
      <c r="GCI602" s="31"/>
      <c r="GCJ602" s="5"/>
      <c r="GCK602" s="9"/>
      <c r="GCN602" s="2"/>
      <c r="GCQ602" s="24"/>
      <c r="GCR602" s="24"/>
      <c r="GCS602" s="31"/>
      <c r="GCT602" s="24"/>
      <c r="GCU602" s="24"/>
      <c r="GCV602" s="24"/>
      <c r="GCW602" s="24"/>
      <c r="GCX602" s="24"/>
      <c r="GCY602" s="24"/>
      <c r="GCZ602" s="24"/>
      <c r="GDA602" s="24"/>
      <c r="GDB602" s="24"/>
      <c r="GDC602" s="24"/>
      <c r="GDD602" s="24"/>
      <c r="GDE602" s="24"/>
      <c r="GDF602" s="24"/>
      <c r="GDG602" s="24"/>
      <c r="GDH602" s="24"/>
      <c r="GDL602" s="3"/>
      <c r="GDM602" s="31"/>
      <c r="GDN602" s="5"/>
      <c r="GDO602" s="9"/>
      <c r="GDR602" s="2"/>
      <c r="GDU602" s="24"/>
      <c r="GDV602" s="24"/>
      <c r="GDW602" s="31"/>
      <c r="GDX602" s="24"/>
      <c r="GDY602" s="24"/>
      <c r="GDZ602" s="24"/>
      <c r="GEA602" s="24"/>
      <c r="GEB602" s="24"/>
      <c r="GEC602" s="24"/>
      <c r="GED602" s="24"/>
      <c r="GEE602" s="24"/>
      <c r="GEF602" s="24"/>
      <c r="GEG602" s="24"/>
      <c r="GEH602" s="24"/>
      <c r="GEI602" s="24"/>
      <c r="GEJ602" s="24"/>
      <c r="GEK602" s="24"/>
      <c r="GEL602" s="24"/>
      <c r="GEP602" s="3"/>
      <c r="GEQ602" s="31"/>
      <c r="GER602" s="5"/>
      <c r="GES602" s="9"/>
      <c r="GEV602" s="2"/>
      <c r="GEY602" s="24"/>
      <c r="GEZ602" s="24"/>
      <c r="GFA602" s="31"/>
      <c r="GFB602" s="24"/>
      <c r="GFC602" s="24"/>
      <c r="GFD602" s="24"/>
      <c r="GFE602" s="24"/>
      <c r="GFF602" s="24"/>
      <c r="GFG602" s="24"/>
      <c r="GFH602" s="24"/>
      <c r="GFI602" s="24"/>
      <c r="GFJ602" s="24"/>
      <c r="GFK602" s="24"/>
      <c r="GFL602" s="24"/>
      <c r="GFM602" s="24"/>
      <c r="GFN602" s="24"/>
      <c r="GFO602" s="24"/>
      <c r="GFP602" s="24"/>
      <c r="GFT602" s="3"/>
      <c r="GFU602" s="31"/>
      <c r="GFV602" s="5"/>
      <c r="GFW602" s="9"/>
      <c r="GFZ602" s="2"/>
      <c r="GGC602" s="24"/>
      <c r="GGD602" s="24"/>
      <c r="GGE602" s="31"/>
      <c r="GGF602" s="24"/>
      <c r="GGG602" s="24"/>
      <c r="GGH602" s="24"/>
      <c r="GGI602" s="24"/>
      <c r="GGJ602" s="24"/>
      <c r="GGK602" s="24"/>
      <c r="GGL602" s="24"/>
      <c r="GGM602" s="24"/>
      <c r="GGN602" s="24"/>
      <c r="GGO602" s="24"/>
      <c r="GGP602" s="24"/>
      <c r="GGQ602" s="24"/>
      <c r="GGR602" s="24"/>
      <c r="GGS602" s="24"/>
      <c r="GGT602" s="24"/>
      <c r="GGX602" s="3"/>
      <c r="GGY602" s="31"/>
      <c r="GGZ602" s="5"/>
      <c r="GHA602" s="9"/>
      <c r="GHD602" s="2"/>
      <c r="GHG602" s="24"/>
      <c r="GHH602" s="24"/>
      <c r="GHI602" s="31"/>
      <c r="GHJ602" s="24"/>
      <c r="GHK602" s="24"/>
      <c r="GHL602" s="24"/>
      <c r="GHM602" s="24"/>
      <c r="GHN602" s="24"/>
      <c r="GHO602" s="24"/>
      <c r="GHP602" s="24"/>
      <c r="GHQ602" s="24"/>
      <c r="GHR602" s="24"/>
      <c r="GHS602" s="24"/>
      <c r="GHT602" s="24"/>
      <c r="GHU602" s="24"/>
      <c r="GHV602" s="24"/>
      <c r="GHW602" s="24"/>
      <c r="GHX602" s="24"/>
      <c r="GIB602" s="3"/>
      <c r="GIC602" s="31"/>
      <c r="GID602" s="5"/>
      <c r="GIE602" s="9"/>
      <c r="GIH602" s="2"/>
      <c r="GIK602" s="24"/>
      <c r="GIL602" s="24"/>
      <c r="GIM602" s="31"/>
      <c r="GIN602" s="24"/>
      <c r="GIO602" s="24"/>
      <c r="GIP602" s="24"/>
      <c r="GIQ602" s="24"/>
      <c r="GIR602" s="24"/>
      <c r="GIS602" s="24"/>
      <c r="GIT602" s="24"/>
      <c r="GIU602" s="24"/>
      <c r="GIV602" s="24"/>
      <c r="GIW602" s="24"/>
      <c r="GIX602" s="24"/>
      <c r="GIY602" s="24"/>
      <c r="GIZ602" s="24"/>
      <c r="GJA602" s="24"/>
      <c r="GJB602" s="24"/>
      <c r="GJF602" s="3"/>
      <c r="GJG602" s="31"/>
      <c r="GJH602" s="5"/>
      <c r="GJI602" s="9"/>
      <c r="GJL602" s="2"/>
      <c r="GJO602" s="24"/>
      <c r="GJP602" s="24"/>
      <c r="GJQ602" s="31"/>
      <c r="GJR602" s="24"/>
      <c r="GJS602" s="24"/>
      <c r="GJT602" s="24"/>
      <c r="GJU602" s="24"/>
      <c r="GJV602" s="24"/>
      <c r="GJW602" s="24"/>
      <c r="GJX602" s="24"/>
      <c r="GJY602" s="24"/>
      <c r="GJZ602" s="24"/>
      <c r="GKA602" s="24"/>
      <c r="GKB602" s="24"/>
      <c r="GKC602" s="24"/>
      <c r="GKD602" s="24"/>
      <c r="GKE602" s="24"/>
      <c r="GKF602" s="24"/>
      <c r="GKJ602" s="3"/>
      <c r="GKK602" s="31"/>
      <c r="GKL602" s="5"/>
      <c r="GKM602" s="9"/>
      <c r="GKP602" s="2"/>
      <c r="GKS602" s="24"/>
      <c r="GKT602" s="24"/>
      <c r="GKU602" s="31"/>
      <c r="GKV602" s="24"/>
      <c r="GKW602" s="24"/>
      <c r="GKX602" s="24"/>
      <c r="GKY602" s="24"/>
      <c r="GKZ602" s="24"/>
      <c r="GLA602" s="24"/>
      <c r="GLB602" s="24"/>
      <c r="GLC602" s="24"/>
      <c r="GLD602" s="24"/>
      <c r="GLE602" s="24"/>
      <c r="GLF602" s="24"/>
      <c r="GLG602" s="24"/>
      <c r="GLH602" s="24"/>
      <c r="GLI602" s="24"/>
      <c r="GLJ602" s="24"/>
      <c r="GLN602" s="3"/>
      <c r="GLO602" s="31"/>
      <c r="GLP602" s="5"/>
      <c r="GLQ602" s="9"/>
      <c r="GLT602" s="2"/>
      <c r="GLW602" s="24"/>
      <c r="GLX602" s="24"/>
      <c r="GLY602" s="31"/>
      <c r="GLZ602" s="24"/>
      <c r="GMA602" s="24"/>
      <c r="GMB602" s="24"/>
      <c r="GMC602" s="24"/>
      <c r="GMD602" s="24"/>
      <c r="GME602" s="24"/>
      <c r="GMF602" s="24"/>
      <c r="GMG602" s="24"/>
      <c r="GMH602" s="24"/>
      <c r="GMI602" s="24"/>
      <c r="GMJ602" s="24"/>
      <c r="GMK602" s="24"/>
      <c r="GML602" s="24"/>
      <c r="GMM602" s="24"/>
      <c r="GMN602" s="24"/>
      <c r="GMR602" s="3"/>
      <c r="GMS602" s="31"/>
      <c r="GMT602" s="5"/>
      <c r="GMU602" s="9"/>
      <c r="GMX602" s="2"/>
      <c r="GNA602" s="24"/>
      <c r="GNB602" s="24"/>
      <c r="GNC602" s="31"/>
      <c r="GND602" s="24"/>
      <c r="GNE602" s="24"/>
      <c r="GNF602" s="24"/>
      <c r="GNG602" s="24"/>
      <c r="GNH602" s="24"/>
      <c r="GNI602" s="24"/>
      <c r="GNJ602" s="24"/>
      <c r="GNK602" s="24"/>
      <c r="GNL602" s="24"/>
      <c r="GNM602" s="24"/>
      <c r="GNN602" s="24"/>
      <c r="GNO602" s="24"/>
      <c r="GNP602" s="24"/>
      <c r="GNQ602" s="24"/>
      <c r="GNR602" s="24"/>
      <c r="GNV602" s="3"/>
      <c r="GNW602" s="31"/>
      <c r="GNX602" s="5"/>
      <c r="GNY602" s="9"/>
      <c r="GOB602" s="2"/>
      <c r="GOE602" s="24"/>
      <c r="GOF602" s="24"/>
      <c r="GOG602" s="31"/>
      <c r="GOH602" s="24"/>
      <c r="GOI602" s="24"/>
      <c r="GOJ602" s="24"/>
      <c r="GOK602" s="24"/>
      <c r="GOL602" s="24"/>
      <c r="GOM602" s="24"/>
      <c r="GON602" s="24"/>
      <c r="GOO602" s="24"/>
      <c r="GOP602" s="24"/>
      <c r="GOQ602" s="24"/>
      <c r="GOR602" s="24"/>
      <c r="GOS602" s="24"/>
      <c r="GOT602" s="24"/>
      <c r="GOU602" s="24"/>
      <c r="GOV602" s="24"/>
      <c r="GOZ602" s="3"/>
      <c r="GPA602" s="31"/>
      <c r="GPB602" s="5"/>
      <c r="GPC602" s="9"/>
      <c r="GPF602" s="2"/>
      <c r="GPI602" s="24"/>
      <c r="GPJ602" s="24"/>
      <c r="GPK602" s="31"/>
      <c r="GPL602" s="24"/>
      <c r="GPM602" s="24"/>
      <c r="GPN602" s="24"/>
      <c r="GPO602" s="24"/>
      <c r="GPP602" s="24"/>
      <c r="GPQ602" s="24"/>
      <c r="GPR602" s="24"/>
      <c r="GPS602" s="24"/>
      <c r="GPT602" s="24"/>
      <c r="GPU602" s="24"/>
      <c r="GPV602" s="24"/>
      <c r="GPW602" s="24"/>
      <c r="GPX602" s="24"/>
      <c r="GPY602" s="24"/>
      <c r="GPZ602" s="24"/>
      <c r="GQD602" s="3"/>
      <c r="GQE602" s="31"/>
      <c r="GQF602" s="5"/>
      <c r="GQG602" s="9"/>
      <c r="GQJ602" s="2"/>
      <c r="GQM602" s="24"/>
      <c r="GQN602" s="24"/>
      <c r="GQO602" s="31"/>
      <c r="GQP602" s="24"/>
      <c r="GQQ602" s="24"/>
      <c r="GQR602" s="24"/>
      <c r="GQS602" s="24"/>
      <c r="GQT602" s="24"/>
      <c r="GQU602" s="24"/>
      <c r="GQV602" s="24"/>
      <c r="GQW602" s="24"/>
      <c r="GQX602" s="24"/>
      <c r="GQY602" s="24"/>
      <c r="GQZ602" s="24"/>
      <c r="GRA602" s="24"/>
      <c r="GRB602" s="24"/>
      <c r="GRC602" s="24"/>
      <c r="GRD602" s="24"/>
      <c r="GRH602" s="3"/>
      <c r="GRI602" s="31"/>
      <c r="GRJ602" s="5"/>
      <c r="GRK602" s="9"/>
      <c r="GRN602" s="2"/>
      <c r="GRQ602" s="24"/>
      <c r="GRR602" s="24"/>
      <c r="GRS602" s="31"/>
      <c r="GRT602" s="24"/>
      <c r="GRU602" s="24"/>
      <c r="GRV602" s="24"/>
      <c r="GRW602" s="24"/>
      <c r="GRX602" s="24"/>
      <c r="GRY602" s="24"/>
      <c r="GRZ602" s="24"/>
      <c r="GSA602" s="24"/>
      <c r="GSB602" s="24"/>
      <c r="GSC602" s="24"/>
      <c r="GSD602" s="24"/>
      <c r="GSE602" s="24"/>
      <c r="GSF602" s="24"/>
      <c r="GSG602" s="24"/>
      <c r="GSH602" s="24"/>
      <c r="GSL602" s="3"/>
      <c r="GSM602" s="31"/>
      <c r="GSN602" s="5"/>
      <c r="GSO602" s="9"/>
      <c r="GSR602" s="2"/>
      <c r="GSU602" s="24"/>
      <c r="GSV602" s="24"/>
      <c r="GSW602" s="31"/>
      <c r="GSX602" s="24"/>
      <c r="GSY602" s="24"/>
      <c r="GSZ602" s="24"/>
      <c r="GTA602" s="24"/>
      <c r="GTB602" s="24"/>
      <c r="GTC602" s="24"/>
      <c r="GTD602" s="24"/>
      <c r="GTE602" s="24"/>
      <c r="GTF602" s="24"/>
      <c r="GTG602" s="24"/>
      <c r="GTH602" s="24"/>
      <c r="GTI602" s="24"/>
      <c r="GTJ602" s="24"/>
      <c r="GTK602" s="24"/>
      <c r="GTL602" s="24"/>
      <c r="GTP602" s="3"/>
      <c r="GTQ602" s="31"/>
      <c r="GTR602" s="5"/>
      <c r="GTS602" s="9"/>
      <c r="GTV602" s="2"/>
      <c r="GTY602" s="24"/>
      <c r="GTZ602" s="24"/>
      <c r="GUA602" s="31"/>
      <c r="GUB602" s="24"/>
      <c r="GUC602" s="24"/>
      <c r="GUD602" s="24"/>
      <c r="GUE602" s="24"/>
      <c r="GUF602" s="24"/>
      <c r="GUG602" s="24"/>
      <c r="GUH602" s="24"/>
      <c r="GUI602" s="24"/>
      <c r="GUJ602" s="24"/>
      <c r="GUK602" s="24"/>
      <c r="GUL602" s="24"/>
      <c r="GUM602" s="24"/>
      <c r="GUN602" s="24"/>
      <c r="GUO602" s="24"/>
      <c r="GUP602" s="24"/>
      <c r="GUT602" s="3"/>
      <c r="GUU602" s="31"/>
      <c r="GUV602" s="5"/>
      <c r="GUW602" s="9"/>
      <c r="GUZ602" s="2"/>
      <c r="GVC602" s="24"/>
      <c r="GVD602" s="24"/>
      <c r="GVE602" s="31"/>
      <c r="GVF602" s="24"/>
      <c r="GVG602" s="24"/>
      <c r="GVH602" s="24"/>
      <c r="GVI602" s="24"/>
      <c r="GVJ602" s="24"/>
      <c r="GVK602" s="24"/>
      <c r="GVL602" s="24"/>
      <c r="GVM602" s="24"/>
      <c r="GVN602" s="24"/>
      <c r="GVO602" s="24"/>
      <c r="GVP602" s="24"/>
      <c r="GVQ602" s="24"/>
      <c r="GVR602" s="24"/>
      <c r="GVS602" s="24"/>
      <c r="GVT602" s="24"/>
      <c r="GVX602" s="3"/>
      <c r="GVY602" s="31"/>
      <c r="GVZ602" s="5"/>
      <c r="GWA602" s="9"/>
      <c r="GWD602" s="2"/>
      <c r="GWG602" s="24"/>
      <c r="GWH602" s="24"/>
      <c r="GWI602" s="31"/>
      <c r="GWJ602" s="24"/>
      <c r="GWK602" s="24"/>
      <c r="GWL602" s="24"/>
      <c r="GWM602" s="24"/>
      <c r="GWN602" s="24"/>
      <c r="GWO602" s="24"/>
      <c r="GWP602" s="24"/>
      <c r="GWQ602" s="24"/>
      <c r="GWR602" s="24"/>
      <c r="GWS602" s="24"/>
      <c r="GWT602" s="24"/>
      <c r="GWU602" s="24"/>
      <c r="GWV602" s="24"/>
      <c r="GWW602" s="24"/>
      <c r="GWX602" s="24"/>
      <c r="GXB602" s="3"/>
      <c r="GXC602" s="31"/>
      <c r="GXD602" s="5"/>
      <c r="GXE602" s="9"/>
      <c r="GXH602" s="2"/>
      <c r="GXK602" s="24"/>
      <c r="GXL602" s="24"/>
      <c r="GXM602" s="31"/>
      <c r="GXN602" s="24"/>
      <c r="GXO602" s="24"/>
      <c r="GXP602" s="24"/>
      <c r="GXQ602" s="24"/>
      <c r="GXR602" s="24"/>
      <c r="GXS602" s="24"/>
      <c r="GXT602" s="24"/>
      <c r="GXU602" s="24"/>
      <c r="GXV602" s="24"/>
      <c r="GXW602" s="24"/>
      <c r="GXX602" s="24"/>
      <c r="GXY602" s="24"/>
      <c r="GXZ602" s="24"/>
      <c r="GYA602" s="24"/>
      <c r="GYB602" s="24"/>
      <c r="GYF602" s="3"/>
      <c r="GYG602" s="31"/>
      <c r="GYH602" s="5"/>
      <c r="GYI602" s="9"/>
      <c r="GYL602" s="2"/>
      <c r="GYO602" s="24"/>
      <c r="GYP602" s="24"/>
      <c r="GYQ602" s="31"/>
      <c r="GYR602" s="24"/>
      <c r="GYS602" s="24"/>
      <c r="GYT602" s="24"/>
      <c r="GYU602" s="24"/>
      <c r="GYV602" s="24"/>
      <c r="GYW602" s="24"/>
      <c r="GYX602" s="24"/>
      <c r="GYY602" s="24"/>
      <c r="GYZ602" s="24"/>
      <c r="GZA602" s="24"/>
      <c r="GZB602" s="24"/>
      <c r="GZC602" s="24"/>
      <c r="GZD602" s="24"/>
      <c r="GZE602" s="24"/>
      <c r="GZF602" s="24"/>
      <c r="GZJ602" s="3"/>
      <c r="GZK602" s="31"/>
      <c r="GZL602" s="5"/>
      <c r="GZM602" s="9"/>
      <c r="GZP602" s="2"/>
      <c r="GZS602" s="24"/>
      <c r="GZT602" s="24"/>
      <c r="GZU602" s="31"/>
      <c r="GZV602" s="24"/>
      <c r="GZW602" s="24"/>
      <c r="GZX602" s="24"/>
      <c r="GZY602" s="24"/>
      <c r="GZZ602" s="24"/>
      <c r="HAA602" s="24"/>
      <c r="HAB602" s="24"/>
      <c r="HAC602" s="24"/>
      <c r="HAD602" s="24"/>
      <c r="HAE602" s="24"/>
      <c r="HAF602" s="24"/>
      <c r="HAG602" s="24"/>
      <c r="HAH602" s="24"/>
      <c r="HAI602" s="24"/>
      <c r="HAJ602" s="24"/>
      <c r="HAN602" s="3"/>
      <c r="HAO602" s="31"/>
      <c r="HAP602" s="5"/>
      <c r="HAQ602" s="9"/>
      <c r="HAT602" s="2"/>
      <c r="HAW602" s="24"/>
      <c r="HAX602" s="24"/>
      <c r="HAY602" s="31"/>
      <c r="HAZ602" s="24"/>
      <c r="HBA602" s="24"/>
      <c r="HBB602" s="24"/>
      <c r="HBC602" s="24"/>
      <c r="HBD602" s="24"/>
      <c r="HBE602" s="24"/>
      <c r="HBF602" s="24"/>
      <c r="HBG602" s="24"/>
      <c r="HBH602" s="24"/>
      <c r="HBI602" s="24"/>
      <c r="HBJ602" s="24"/>
      <c r="HBK602" s="24"/>
      <c r="HBL602" s="24"/>
      <c r="HBM602" s="24"/>
      <c r="HBN602" s="24"/>
      <c r="HBR602" s="3"/>
      <c r="HBS602" s="31"/>
      <c r="HBT602" s="5"/>
      <c r="HBU602" s="9"/>
      <c r="HBX602" s="2"/>
      <c r="HCA602" s="24"/>
      <c r="HCB602" s="24"/>
      <c r="HCC602" s="31"/>
      <c r="HCD602" s="24"/>
      <c r="HCE602" s="24"/>
      <c r="HCF602" s="24"/>
      <c r="HCG602" s="24"/>
      <c r="HCH602" s="24"/>
      <c r="HCI602" s="24"/>
      <c r="HCJ602" s="24"/>
      <c r="HCK602" s="24"/>
      <c r="HCL602" s="24"/>
      <c r="HCM602" s="24"/>
      <c r="HCN602" s="24"/>
      <c r="HCO602" s="24"/>
      <c r="HCP602" s="24"/>
      <c r="HCQ602" s="24"/>
      <c r="HCR602" s="24"/>
      <c r="HCV602" s="3"/>
      <c r="HCW602" s="31"/>
      <c r="HCX602" s="5"/>
      <c r="HCY602" s="9"/>
      <c r="HDB602" s="2"/>
      <c r="HDE602" s="24"/>
      <c r="HDF602" s="24"/>
      <c r="HDG602" s="31"/>
      <c r="HDH602" s="24"/>
      <c r="HDI602" s="24"/>
      <c r="HDJ602" s="24"/>
      <c r="HDK602" s="24"/>
      <c r="HDL602" s="24"/>
      <c r="HDM602" s="24"/>
      <c r="HDN602" s="24"/>
      <c r="HDO602" s="24"/>
      <c r="HDP602" s="24"/>
      <c r="HDQ602" s="24"/>
      <c r="HDR602" s="24"/>
      <c r="HDS602" s="24"/>
      <c r="HDT602" s="24"/>
      <c r="HDU602" s="24"/>
      <c r="HDV602" s="24"/>
      <c r="HDZ602" s="3"/>
      <c r="HEA602" s="31"/>
      <c r="HEB602" s="5"/>
      <c r="HEC602" s="9"/>
      <c r="HEF602" s="2"/>
      <c r="HEI602" s="24"/>
      <c r="HEJ602" s="24"/>
      <c r="HEK602" s="31"/>
      <c r="HEL602" s="24"/>
      <c r="HEM602" s="24"/>
      <c r="HEN602" s="24"/>
      <c r="HEO602" s="24"/>
      <c r="HEP602" s="24"/>
      <c r="HEQ602" s="24"/>
      <c r="HER602" s="24"/>
      <c r="HES602" s="24"/>
      <c r="HET602" s="24"/>
      <c r="HEU602" s="24"/>
      <c r="HEV602" s="24"/>
      <c r="HEW602" s="24"/>
      <c r="HEX602" s="24"/>
      <c r="HEY602" s="24"/>
      <c r="HEZ602" s="24"/>
      <c r="HFD602" s="3"/>
      <c r="HFE602" s="31"/>
      <c r="HFF602" s="5"/>
      <c r="HFG602" s="9"/>
      <c r="HFJ602" s="2"/>
      <c r="HFM602" s="24"/>
      <c r="HFN602" s="24"/>
      <c r="HFO602" s="31"/>
      <c r="HFP602" s="24"/>
      <c r="HFQ602" s="24"/>
      <c r="HFR602" s="24"/>
      <c r="HFS602" s="24"/>
      <c r="HFT602" s="24"/>
      <c r="HFU602" s="24"/>
      <c r="HFV602" s="24"/>
      <c r="HFW602" s="24"/>
      <c r="HFX602" s="24"/>
      <c r="HFY602" s="24"/>
      <c r="HFZ602" s="24"/>
      <c r="HGA602" s="24"/>
      <c r="HGB602" s="24"/>
      <c r="HGC602" s="24"/>
      <c r="HGD602" s="24"/>
      <c r="HGH602" s="3"/>
      <c r="HGI602" s="31"/>
      <c r="HGJ602" s="5"/>
      <c r="HGK602" s="9"/>
      <c r="HGN602" s="2"/>
      <c r="HGQ602" s="24"/>
      <c r="HGR602" s="24"/>
      <c r="HGS602" s="31"/>
      <c r="HGT602" s="24"/>
      <c r="HGU602" s="24"/>
      <c r="HGV602" s="24"/>
      <c r="HGW602" s="24"/>
      <c r="HGX602" s="24"/>
      <c r="HGY602" s="24"/>
      <c r="HGZ602" s="24"/>
      <c r="HHA602" s="24"/>
      <c r="HHB602" s="24"/>
      <c r="HHC602" s="24"/>
      <c r="HHD602" s="24"/>
      <c r="HHE602" s="24"/>
      <c r="HHF602" s="24"/>
      <c r="HHG602" s="24"/>
      <c r="HHH602" s="24"/>
      <c r="HHL602" s="3"/>
      <c r="HHM602" s="31"/>
      <c r="HHN602" s="5"/>
      <c r="HHO602" s="9"/>
      <c r="HHR602" s="2"/>
      <c r="HHU602" s="24"/>
      <c r="HHV602" s="24"/>
      <c r="HHW602" s="31"/>
      <c r="HHX602" s="24"/>
      <c r="HHY602" s="24"/>
      <c r="HHZ602" s="24"/>
      <c r="HIA602" s="24"/>
      <c r="HIB602" s="24"/>
      <c r="HIC602" s="24"/>
      <c r="HID602" s="24"/>
      <c r="HIE602" s="24"/>
      <c r="HIF602" s="24"/>
      <c r="HIG602" s="24"/>
      <c r="HIH602" s="24"/>
      <c r="HII602" s="24"/>
      <c r="HIJ602" s="24"/>
      <c r="HIK602" s="24"/>
      <c r="HIL602" s="24"/>
      <c r="HIP602" s="3"/>
      <c r="HIQ602" s="31"/>
      <c r="HIR602" s="5"/>
      <c r="HIS602" s="9"/>
      <c r="HIV602" s="2"/>
      <c r="HIY602" s="24"/>
      <c r="HIZ602" s="24"/>
      <c r="HJA602" s="31"/>
      <c r="HJB602" s="24"/>
      <c r="HJC602" s="24"/>
      <c r="HJD602" s="24"/>
      <c r="HJE602" s="24"/>
      <c r="HJF602" s="24"/>
      <c r="HJG602" s="24"/>
      <c r="HJH602" s="24"/>
      <c r="HJI602" s="24"/>
      <c r="HJJ602" s="24"/>
      <c r="HJK602" s="24"/>
      <c r="HJL602" s="24"/>
      <c r="HJM602" s="24"/>
      <c r="HJN602" s="24"/>
      <c r="HJO602" s="24"/>
      <c r="HJP602" s="24"/>
      <c r="HJT602" s="3"/>
      <c r="HJU602" s="31"/>
      <c r="HJV602" s="5"/>
      <c r="HJW602" s="9"/>
      <c r="HJZ602" s="2"/>
      <c r="HKC602" s="24"/>
      <c r="HKD602" s="24"/>
      <c r="HKE602" s="31"/>
      <c r="HKF602" s="24"/>
      <c r="HKG602" s="24"/>
      <c r="HKH602" s="24"/>
      <c r="HKI602" s="24"/>
      <c r="HKJ602" s="24"/>
      <c r="HKK602" s="24"/>
      <c r="HKL602" s="24"/>
      <c r="HKM602" s="24"/>
      <c r="HKN602" s="24"/>
      <c r="HKO602" s="24"/>
      <c r="HKP602" s="24"/>
      <c r="HKQ602" s="24"/>
      <c r="HKR602" s="24"/>
      <c r="HKS602" s="24"/>
      <c r="HKT602" s="24"/>
      <c r="HKX602" s="3"/>
      <c r="HKY602" s="31"/>
      <c r="HKZ602" s="5"/>
      <c r="HLA602" s="9"/>
      <c r="HLD602" s="2"/>
      <c r="HLG602" s="24"/>
      <c r="HLH602" s="24"/>
      <c r="HLI602" s="31"/>
      <c r="HLJ602" s="24"/>
      <c r="HLK602" s="24"/>
      <c r="HLL602" s="24"/>
      <c r="HLM602" s="24"/>
      <c r="HLN602" s="24"/>
      <c r="HLO602" s="24"/>
      <c r="HLP602" s="24"/>
      <c r="HLQ602" s="24"/>
      <c r="HLR602" s="24"/>
      <c r="HLS602" s="24"/>
      <c r="HLT602" s="24"/>
      <c r="HLU602" s="24"/>
      <c r="HLV602" s="24"/>
      <c r="HLW602" s="24"/>
      <c r="HLX602" s="24"/>
      <c r="HMB602" s="3"/>
      <c r="HMC602" s="31"/>
      <c r="HMD602" s="5"/>
      <c r="HME602" s="9"/>
      <c r="HMH602" s="2"/>
      <c r="HMK602" s="24"/>
      <c r="HML602" s="24"/>
      <c r="HMM602" s="31"/>
      <c r="HMN602" s="24"/>
      <c r="HMO602" s="24"/>
      <c r="HMP602" s="24"/>
      <c r="HMQ602" s="24"/>
      <c r="HMR602" s="24"/>
      <c r="HMS602" s="24"/>
      <c r="HMT602" s="24"/>
      <c r="HMU602" s="24"/>
      <c r="HMV602" s="24"/>
      <c r="HMW602" s="24"/>
      <c r="HMX602" s="24"/>
      <c r="HMY602" s="24"/>
      <c r="HMZ602" s="24"/>
      <c r="HNA602" s="24"/>
      <c r="HNB602" s="24"/>
      <c r="HNF602" s="3"/>
      <c r="HNG602" s="31"/>
      <c r="HNH602" s="5"/>
      <c r="HNI602" s="9"/>
      <c r="HNL602" s="2"/>
      <c r="HNO602" s="24"/>
      <c r="HNP602" s="24"/>
      <c r="HNQ602" s="31"/>
      <c r="HNR602" s="24"/>
      <c r="HNS602" s="24"/>
      <c r="HNT602" s="24"/>
      <c r="HNU602" s="24"/>
      <c r="HNV602" s="24"/>
      <c r="HNW602" s="24"/>
      <c r="HNX602" s="24"/>
      <c r="HNY602" s="24"/>
      <c r="HNZ602" s="24"/>
      <c r="HOA602" s="24"/>
      <c r="HOB602" s="24"/>
      <c r="HOC602" s="24"/>
      <c r="HOD602" s="24"/>
      <c r="HOE602" s="24"/>
      <c r="HOF602" s="24"/>
      <c r="HOJ602" s="3"/>
      <c r="HOK602" s="31"/>
      <c r="HOL602" s="5"/>
      <c r="HOM602" s="9"/>
      <c r="HOP602" s="2"/>
      <c r="HOS602" s="24"/>
      <c r="HOT602" s="24"/>
      <c r="HOU602" s="31"/>
      <c r="HOV602" s="24"/>
      <c r="HOW602" s="24"/>
      <c r="HOX602" s="24"/>
      <c r="HOY602" s="24"/>
      <c r="HOZ602" s="24"/>
      <c r="HPA602" s="24"/>
      <c r="HPB602" s="24"/>
      <c r="HPC602" s="24"/>
      <c r="HPD602" s="24"/>
      <c r="HPE602" s="24"/>
      <c r="HPF602" s="24"/>
      <c r="HPG602" s="24"/>
      <c r="HPH602" s="24"/>
      <c r="HPI602" s="24"/>
      <c r="HPJ602" s="24"/>
      <c r="HPN602" s="3"/>
      <c r="HPO602" s="31"/>
      <c r="HPP602" s="5"/>
      <c r="HPQ602" s="9"/>
      <c r="HPT602" s="2"/>
      <c r="HPW602" s="24"/>
      <c r="HPX602" s="24"/>
      <c r="HPY602" s="31"/>
      <c r="HPZ602" s="24"/>
      <c r="HQA602" s="24"/>
      <c r="HQB602" s="24"/>
      <c r="HQC602" s="24"/>
      <c r="HQD602" s="24"/>
      <c r="HQE602" s="24"/>
      <c r="HQF602" s="24"/>
      <c r="HQG602" s="24"/>
      <c r="HQH602" s="24"/>
      <c r="HQI602" s="24"/>
      <c r="HQJ602" s="24"/>
      <c r="HQK602" s="24"/>
      <c r="HQL602" s="24"/>
      <c r="HQM602" s="24"/>
      <c r="HQN602" s="24"/>
      <c r="HQR602" s="3"/>
      <c r="HQS602" s="31"/>
      <c r="HQT602" s="5"/>
      <c r="HQU602" s="9"/>
      <c r="HQX602" s="2"/>
      <c r="HRA602" s="24"/>
      <c r="HRB602" s="24"/>
      <c r="HRC602" s="31"/>
      <c r="HRD602" s="24"/>
      <c r="HRE602" s="24"/>
      <c r="HRF602" s="24"/>
      <c r="HRG602" s="24"/>
      <c r="HRH602" s="24"/>
      <c r="HRI602" s="24"/>
      <c r="HRJ602" s="24"/>
      <c r="HRK602" s="24"/>
      <c r="HRL602" s="24"/>
      <c r="HRM602" s="24"/>
      <c r="HRN602" s="24"/>
      <c r="HRO602" s="24"/>
      <c r="HRP602" s="24"/>
      <c r="HRQ602" s="24"/>
      <c r="HRR602" s="24"/>
      <c r="HRV602" s="3"/>
      <c r="HRW602" s="31"/>
      <c r="HRX602" s="5"/>
      <c r="HRY602" s="9"/>
      <c r="HSB602" s="2"/>
      <c r="HSE602" s="24"/>
      <c r="HSF602" s="24"/>
      <c r="HSG602" s="31"/>
      <c r="HSH602" s="24"/>
      <c r="HSI602" s="24"/>
      <c r="HSJ602" s="24"/>
      <c r="HSK602" s="24"/>
      <c r="HSL602" s="24"/>
      <c r="HSM602" s="24"/>
      <c r="HSN602" s="24"/>
      <c r="HSO602" s="24"/>
      <c r="HSP602" s="24"/>
      <c r="HSQ602" s="24"/>
      <c r="HSR602" s="24"/>
      <c r="HSS602" s="24"/>
      <c r="HST602" s="24"/>
      <c r="HSU602" s="24"/>
      <c r="HSV602" s="24"/>
      <c r="HSZ602" s="3"/>
      <c r="HTA602" s="31"/>
      <c r="HTB602" s="5"/>
      <c r="HTC602" s="9"/>
      <c r="HTF602" s="2"/>
      <c r="HTI602" s="24"/>
      <c r="HTJ602" s="24"/>
      <c r="HTK602" s="31"/>
      <c r="HTL602" s="24"/>
      <c r="HTM602" s="24"/>
      <c r="HTN602" s="24"/>
      <c r="HTO602" s="24"/>
      <c r="HTP602" s="24"/>
      <c r="HTQ602" s="24"/>
      <c r="HTR602" s="24"/>
      <c r="HTS602" s="24"/>
      <c r="HTT602" s="24"/>
      <c r="HTU602" s="24"/>
      <c r="HTV602" s="24"/>
      <c r="HTW602" s="24"/>
      <c r="HTX602" s="24"/>
      <c r="HTY602" s="24"/>
      <c r="HTZ602" s="24"/>
      <c r="HUD602" s="3"/>
      <c r="HUE602" s="31"/>
      <c r="HUF602" s="5"/>
      <c r="HUG602" s="9"/>
      <c r="HUJ602" s="2"/>
      <c r="HUM602" s="24"/>
      <c r="HUN602" s="24"/>
      <c r="HUO602" s="31"/>
      <c r="HUP602" s="24"/>
      <c r="HUQ602" s="24"/>
      <c r="HUR602" s="24"/>
      <c r="HUS602" s="24"/>
      <c r="HUT602" s="24"/>
      <c r="HUU602" s="24"/>
      <c r="HUV602" s="24"/>
      <c r="HUW602" s="24"/>
      <c r="HUX602" s="24"/>
      <c r="HUY602" s="24"/>
      <c r="HUZ602" s="24"/>
      <c r="HVA602" s="24"/>
      <c r="HVB602" s="24"/>
      <c r="HVC602" s="24"/>
      <c r="HVD602" s="24"/>
      <c r="HVH602" s="3"/>
      <c r="HVI602" s="31"/>
      <c r="HVJ602" s="5"/>
      <c r="HVK602" s="9"/>
      <c r="HVN602" s="2"/>
      <c r="HVQ602" s="24"/>
      <c r="HVR602" s="24"/>
      <c r="HVS602" s="31"/>
      <c r="HVT602" s="24"/>
      <c r="HVU602" s="24"/>
      <c r="HVV602" s="24"/>
      <c r="HVW602" s="24"/>
      <c r="HVX602" s="24"/>
      <c r="HVY602" s="24"/>
      <c r="HVZ602" s="24"/>
      <c r="HWA602" s="24"/>
      <c r="HWB602" s="24"/>
      <c r="HWC602" s="24"/>
      <c r="HWD602" s="24"/>
      <c r="HWE602" s="24"/>
      <c r="HWF602" s="24"/>
      <c r="HWG602" s="24"/>
      <c r="HWH602" s="24"/>
      <c r="HWL602" s="3"/>
      <c r="HWM602" s="31"/>
      <c r="HWN602" s="5"/>
      <c r="HWO602" s="9"/>
      <c r="HWR602" s="2"/>
      <c r="HWU602" s="24"/>
      <c r="HWV602" s="24"/>
      <c r="HWW602" s="31"/>
      <c r="HWX602" s="24"/>
      <c r="HWY602" s="24"/>
      <c r="HWZ602" s="24"/>
      <c r="HXA602" s="24"/>
      <c r="HXB602" s="24"/>
      <c r="HXC602" s="24"/>
      <c r="HXD602" s="24"/>
      <c r="HXE602" s="24"/>
      <c r="HXF602" s="24"/>
      <c r="HXG602" s="24"/>
      <c r="HXH602" s="24"/>
      <c r="HXI602" s="24"/>
      <c r="HXJ602" s="24"/>
      <c r="HXK602" s="24"/>
      <c r="HXL602" s="24"/>
      <c r="HXP602" s="3"/>
      <c r="HXQ602" s="31"/>
      <c r="HXR602" s="5"/>
      <c r="HXS602" s="9"/>
      <c r="HXV602" s="2"/>
      <c r="HXY602" s="24"/>
      <c r="HXZ602" s="24"/>
      <c r="HYA602" s="31"/>
      <c r="HYB602" s="24"/>
      <c r="HYC602" s="24"/>
      <c r="HYD602" s="24"/>
      <c r="HYE602" s="24"/>
      <c r="HYF602" s="24"/>
      <c r="HYG602" s="24"/>
      <c r="HYH602" s="24"/>
      <c r="HYI602" s="24"/>
      <c r="HYJ602" s="24"/>
      <c r="HYK602" s="24"/>
      <c r="HYL602" s="24"/>
      <c r="HYM602" s="24"/>
      <c r="HYN602" s="24"/>
      <c r="HYO602" s="24"/>
      <c r="HYP602" s="24"/>
      <c r="HYT602" s="3"/>
      <c r="HYU602" s="31"/>
      <c r="HYV602" s="5"/>
      <c r="HYW602" s="9"/>
      <c r="HYZ602" s="2"/>
      <c r="HZC602" s="24"/>
      <c r="HZD602" s="24"/>
      <c r="HZE602" s="31"/>
      <c r="HZF602" s="24"/>
      <c r="HZG602" s="24"/>
      <c r="HZH602" s="24"/>
      <c r="HZI602" s="24"/>
      <c r="HZJ602" s="24"/>
      <c r="HZK602" s="24"/>
      <c r="HZL602" s="24"/>
      <c r="HZM602" s="24"/>
      <c r="HZN602" s="24"/>
      <c r="HZO602" s="24"/>
      <c r="HZP602" s="24"/>
      <c r="HZQ602" s="24"/>
      <c r="HZR602" s="24"/>
      <c r="HZS602" s="24"/>
      <c r="HZT602" s="24"/>
      <c r="HZX602" s="3"/>
      <c r="HZY602" s="31"/>
      <c r="HZZ602" s="5"/>
      <c r="IAA602" s="9"/>
      <c r="IAD602" s="2"/>
      <c r="IAG602" s="24"/>
      <c r="IAH602" s="24"/>
      <c r="IAI602" s="31"/>
      <c r="IAJ602" s="24"/>
      <c r="IAK602" s="24"/>
      <c r="IAL602" s="24"/>
      <c r="IAM602" s="24"/>
      <c r="IAN602" s="24"/>
      <c r="IAO602" s="24"/>
      <c r="IAP602" s="24"/>
      <c r="IAQ602" s="24"/>
      <c r="IAR602" s="24"/>
      <c r="IAS602" s="24"/>
      <c r="IAT602" s="24"/>
      <c r="IAU602" s="24"/>
      <c r="IAV602" s="24"/>
      <c r="IAW602" s="24"/>
      <c r="IAX602" s="24"/>
      <c r="IBB602" s="3"/>
      <c r="IBC602" s="31"/>
      <c r="IBD602" s="5"/>
      <c r="IBE602" s="9"/>
      <c r="IBH602" s="2"/>
      <c r="IBK602" s="24"/>
      <c r="IBL602" s="24"/>
      <c r="IBM602" s="31"/>
      <c r="IBN602" s="24"/>
      <c r="IBO602" s="24"/>
      <c r="IBP602" s="24"/>
      <c r="IBQ602" s="24"/>
      <c r="IBR602" s="24"/>
      <c r="IBS602" s="24"/>
      <c r="IBT602" s="24"/>
      <c r="IBU602" s="24"/>
      <c r="IBV602" s="24"/>
      <c r="IBW602" s="24"/>
      <c r="IBX602" s="24"/>
      <c r="IBY602" s="24"/>
      <c r="IBZ602" s="24"/>
      <c r="ICA602" s="24"/>
      <c r="ICB602" s="24"/>
      <c r="ICF602" s="3"/>
      <c r="ICG602" s="31"/>
      <c r="ICH602" s="5"/>
      <c r="ICI602" s="9"/>
      <c r="ICL602" s="2"/>
      <c r="ICO602" s="24"/>
      <c r="ICP602" s="24"/>
      <c r="ICQ602" s="31"/>
      <c r="ICR602" s="24"/>
      <c r="ICS602" s="24"/>
      <c r="ICT602" s="24"/>
      <c r="ICU602" s="24"/>
      <c r="ICV602" s="24"/>
      <c r="ICW602" s="24"/>
      <c r="ICX602" s="24"/>
      <c r="ICY602" s="24"/>
      <c r="ICZ602" s="24"/>
      <c r="IDA602" s="24"/>
      <c r="IDB602" s="24"/>
      <c r="IDC602" s="24"/>
      <c r="IDD602" s="24"/>
      <c r="IDE602" s="24"/>
      <c r="IDF602" s="24"/>
      <c r="IDJ602" s="3"/>
      <c r="IDK602" s="31"/>
      <c r="IDL602" s="5"/>
      <c r="IDM602" s="9"/>
      <c r="IDP602" s="2"/>
      <c r="IDS602" s="24"/>
      <c r="IDT602" s="24"/>
      <c r="IDU602" s="31"/>
      <c r="IDV602" s="24"/>
      <c r="IDW602" s="24"/>
      <c r="IDX602" s="24"/>
      <c r="IDY602" s="24"/>
      <c r="IDZ602" s="24"/>
      <c r="IEA602" s="24"/>
      <c r="IEB602" s="24"/>
      <c r="IEC602" s="24"/>
      <c r="IED602" s="24"/>
      <c r="IEE602" s="24"/>
      <c r="IEF602" s="24"/>
      <c r="IEG602" s="24"/>
      <c r="IEH602" s="24"/>
      <c r="IEI602" s="24"/>
      <c r="IEJ602" s="24"/>
      <c r="IEN602" s="3"/>
      <c r="IEO602" s="31"/>
      <c r="IEP602" s="5"/>
      <c r="IEQ602" s="9"/>
      <c r="IET602" s="2"/>
      <c r="IEW602" s="24"/>
      <c r="IEX602" s="24"/>
      <c r="IEY602" s="31"/>
      <c r="IEZ602" s="24"/>
      <c r="IFA602" s="24"/>
      <c r="IFB602" s="24"/>
      <c r="IFC602" s="24"/>
      <c r="IFD602" s="24"/>
      <c r="IFE602" s="24"/>
      <c r="IFF602" s="24"/>
      <c r="IFG602" s="24"/>
      <c r="IFH602" s="24"/>
      <c r="IFI602" s="24"/>
      <c r="IFJ602" s="24"/>
      <c r="IFK602" s="24"/>
      <c r="IFL602" s="24"/>
      <c r="IFM602" s="24"/>
      <c r="IFN602" s="24"/>
      <c r="IFR602" s="3"/>
      <c r="IFS602" s="31"/>
      <c r="IFT602" s="5"/>
      <c r="IFU602" s="9"/>
      <c r="IFX602" s="2"/>
      <c r="IGA602" s="24"/>
      <c r="IGB602" s="24"/>
      <c r="IGC602" s="31"/>
      <c r="IGD602" s="24"/>
      <c r="IGE602" s="24"/>
      <c r="IGF602" s="24"/>
      <c r="IGG602" s="24"/>
      <c r="IGH602" s="24"/>
      <c r="IGI602" s="24"/>
      <c r="IGJ602" s="24"/>
      <c r="IGK602" s="24"/>
      <c r="IGL602" s="24"/>
      <c r="IGM602" s="24"/>
      <c r="IGN602" s="24"/>
      <c r="IGO602" s="24"/>
      <c r="IGP602" s="24"/>
      <c r="IGQ602" s="24"/>
      <c r="IGR602" s="24"/>
      <c r="IGV602" s="3"/>
      <c r="IGW602" s="31"/>
      <c r="IGX602" s="5"/>
      <c r="IGY602" s="9"/>
      <c r="IHB602" s="2"/>
      <c r="IHE602" s="24"/>
      <c r="IHF602" s="24"/>
      <c r="IHG602" s="31"/>
      <c r="IHH602" s="24"/>
      <c r="IHI602" s="24"/>
      <c r="IHJ602" s="24"/>
      <c r="IHK602" s="24"/>
      <c r="IHL602" s="24"/>
      <c r="IHM602" s="24"/>
      <c r="IHN602" s="24"/>
      <c r="IHO602" s="24"/>
      <c r="IHP602" s="24"/>
      <c r="IHQ602" s="24"/>
      <c r="IHR602" s="24"/>
      <c r="IHS602" s="24"/>
      <c r="IHT602" s="24"/>
      <c r="IHU602" s="24"/>
      <c r="IHV602" s="24"/>
      <c r="IHZ602" s="3"/>
      <c r="IIA602" s="31"/>
      <c r="IIB602" s="5"/>
      <c r="IIC602" s="9"/>
      <c r="IIF602" s="2"/>
      <c r="III602" s="24"/>
      <c r="IIJ602" s="24"/>
      <c r="IIK602" s="31"/>
      <c r="IIL602" s="24"/>
      <c r="IIM602" s="24"/>
      <c r="IIN602" s="24"/>
      <c r="IIO602" s="24"/>
      <c r="IIP602" s="24"/>
      <c r="IIQ602" s="24"/>
      <c r="IIR602" s="24"/>
      <c r="IIS602" s="24"/>
      <c r="IIT602" s="24"/>
      <c r="IIU602" s="24"/>
      <c r="IIV602" s="24"/>
      <c r="IIW602" s="24"/>
      <c r="IIX602" s="24"/>
      <c r="IIY602" s="24"/>
      <c r="IIZ602" s="24"/>
      <c r="IJD602" s="3"/>
      <c r="IJE602" s="31"/>
      <c r="IJF602" s="5"/>
      <c r="IJG602" s="9"/>
      <c r="IJJ602" s="2"/>
      <c r="IJM602" s="24"/>
      <c r="IJN602" s="24"/>
      <c r="IJO602" s="31"/>
      <c r="IJP602" s="24"/>
      <c r="IJQ602" s="24"/>
      <c r="IJR602" s="24"/>
      <c r="IJS602" s="24"/>
      <c r="IJT602" s="24"/>
      <c r="IJU602" s="24"/>
      <c r="IJV602" s="24"/>
      <c r="IJW602" s="24"/>
      <c r="IJX602" s="24"/>
      <c r="IJY602" s="24"/>
      <c r="IJZ602" s="24"/>
      <c r="IKA602" s="24"/>
      <c r="IKB602" s="24"/>
      <c r="IKC602" s="24"/>
      <c r="IKD602" s="24"/>
      <c r="IKH602" s="3"/>
      <c r="IKI602" s="31"/>
      <c r="IKJ602" s="5"/>
      <c r="IKK602" s="9"/>
      <c r="IKN602" s="2"/>
      <c r="IKQ602" s="24"/>
      <c r="IKR602" s="24"/>
      <c r="IKS602" s="31"/>
      <c r="IKT602" s="24"/>
      <c r="IKU602" s="24"/>
      <c r="IKV602" s="24"/>
      <c r="IKW602" s="24"/>
      <c r="IKX602" s="24"/>
      <c r="IKY602" s="24"/>
      <c r="IKZ602" s="24"/>
      <c r="ILA602" s="24"/>
      <c r="ILB602" s="24"/>
      <c r="ILC602" s="24"/>
      <c r="ILD602" s="24"/>
      <c r="ILE602" s="24"/>
      <c r="ILF602" s="24"/>
      <c r="ILG602" s="24"/>
      <c r="ILH602" s="24"/>
      <c r="ILL602" s="3"/>
      <c r="ILM602" s="31"/>
      <c r="ILN602" s="5"/>
      <c r="ILO602" s="9"/>
      <c r="ILR602" s="2"/>
      <c r="ILU602" s="24"/>
      <c r="ILV602" s="24"/>
      <c r="ILW602" s="31"/>
      <c r="ILX602" s="24"/>
      <c r="ILY602" s="24"/>
      <c r="ILZ602" s="24"/>
      <c r="IMA602" s="24"/>
      <c r="IMB602" s="24"/>
      <c r="IMC602" s="24"/>
      <c r="IMD602" s="24"/>
      <c r="IME602" s="24"/>
      <c r="IMF602" s="24"/>
      <c r="IMG602" s="24"/>
      <c r="IMH602" s="24"/>
      <c r="IMI602" s="24"/>
      <c r="IMJ602" s="24"/>
      <c r="IMK602" s="24"/>
      <c r="IML602" s="24"/>
      <c r="IMP602" s="3"/>
      <c r="IMQ602" s="31"/>
      <c r="IMR602" s="5"/>
      <c r="IMS602" s="9"/>
      <c r="IMV602" s="2"/>
      <c r="IMY602" s="24"/>
      <c r="IMZ602" s="24"/>
      <c r="INA602" s="31"/>
      <c r="INB602" s="24"/>
      <c r="INC602" s="24"/>
      <c r="IND602" s="24"/>
      <c r="INE602" s="24"/>
      <c r="INF602" s="24"/>
      <c r="ING602" s="24"/>
      <c r="INH602" s="24"/>
      <c r="INI602" s="24"/>
      <c r="INJ602" s="24"/>
      <c r="INK602" s="24"/>
      <c r="INL602" s="24"/>
      <c r="INM602" s="24"/>
      <c r="INN602" s="24"/>
      <c r="INO602" s="24"/>
      <c r="INP602" s="24"/>
      <c r="INT602" s="3"/>
      <c r="INU602" s="31"/>
      <c r="INV602" s="5"/>
      <c r="INW602" s="9"/>
      <c r="INZ602" s="2"/>
      <c r="IOC602" s="24"/>
      <c r="IOD602" s="24"/>
      <c r="IOE602" s="31"/>
      <c r="IOF602" s="24"/>
      <c r="IOG602" s="24"/>
      <c r="IOH602" s="24"/>
      <c r="IOI602" s="24"/>
      <c r="IOJ602" s="24"/>
      <c r="IOK602" s="24"/>
      <c r="IOL602" s="24"/>
      <c r="IOM602" s="24"/>
      <c r="ION602" s="24"/>
      <c r="IOO602" s="24"/>
      <c r="IOP602" s="24"/>
      <c r="IOQ602" s="24"/>
      <c r="IOR602" s="24"/>
      <c r="IOS602" s="24"/>
      <c r="IOT602" s="24"/>
      <c r="IOX602" s="3"/>
      <c r="IOY602" s="31"/>
      <c r="IOZ602" s="5"/>
      <c r="IPA602" s="9"/>
      <c r="IPD602" s="2"/>
      <c r="IPG602" s="24"/>
      <c r="IPH602" s="24"/>
      <c r="IPI602" s="31"/>
      <c r="IPJ602" s="24"/>
      <c r="IPK602" s="24"/>
      <c r="IPL602" s="24"/>
      <c r="IPM602" s="24"/>
      <c r="IPN602" s="24"/>
      <c r="IPO602" s="24"/>
      <c r="IPP602" s="24"/>
      <c r="IPQ602" s="24"/>
      <c r="IPR602" s="24"/>
      <c r="IPS602" s="24"/>
      <c r="IPT602" s="24"/>
      <c r="IPU602" s="24"/>
      <c r="IPV602" s="24"/>
      <c r="IPW602" s="24"/>
      <c r="IPX602" s="24"/>
      <c r="IQB602" s="3"/>
      <c r="IQC602" s="31"/>
      <c r="IQD602" s="5"/>
      <c r="IQE602" s="9"/>
      <c r="IQH602" s="2"/>
      <c r="IQK602" s="24"/>
      <c r="IQL602" s="24"/>
      <c r="IQM602" s="31"/>
      <c r="IQN602" s="24"/>
      <c r="IQO602" s="24"/>
      <c r="IQP602" s="24"/>
      <c r="IQQ602" s="24"/>
      <c r="IQR602" s="24"/>
      <c r="IQS602" s="24"/>
      <c r="IQT602" s="24"/>
      <c r="IQU602" s="24"/>
      <c r="IQV602" s="24"/>
      <c r="IQW602" s="24"/>
      <c r="IQX602" s="24"/>
      <c r="IQY602" s="24"/>
      <c r="IQZ602" s="24"/>
      <c r="IRA602" s="24"/>
      <c r="IRB602" s="24"/>
      <c r="IRF602" s="3"/>
      <c r="IRG602" s="31"/>
      <c r="IRH602" s="5"/>
      <c r="IRI602" s="9"/>
      <c r="IRL602" s="2"/>
      <c r="IRO602" s="24"/>
      <c r="IRP602" s="24"/>
      <c r="IRQ602" s="31"/>
      <c r="IRR602" s="24"/>
      <c r="IRS602" s="24"/>
      <c r="IRT602" s="24"/>
      <c r="IRU602" s="24"/>
      <c r="IRV602" s="24"/>
      <c r="IRW602" s="24"/>
      <c r="IRX602" s="24"/>
      <c r="IRY602" s="24"/>
      <c r="IRZ602" s="24"/>
      <c r="ISA602" s="24"/>
      <c r="ISB602" s="24"/>
      <c r="ISC602" s="24"/>
      <c r="ISD602" s="24"/>
      <c r="ISE602" s="24"/>
      <c r="ISF602" s="24"/>
      <c r="ISJ602" s="3"/>
      <c r="ISK602" s="31"/>
      <c r="ISL602" s="5"/>
      <c r="ISM602" s="9"/>
      <c r="ISP602" s="2"/>
      <c r="ISS602" s="24"/>
      <c r="IST602" s="24"/>
      <c r="ISU602" s="31"/>
      <c r="ISV602" s="24"/>
      <c r="ISW602" s="24"/>
      <c r="ISX602" s="24"/>
      <c r="ISY602" s="24"/>
      <c r="ISZ602" s="24"/>
      <c r="ITA602" s="24"/>
      <c r="ITB602" s="24"/>
      <c r="ITC602" s="24"/>
      <c r="ITD602" s="24"/>
      <c r="ITE602" s="24"/>
      <c r="ITF602" s="24"/>
      <c r="ITG602" s="24"/>
      <c r="ITH602" s="24"/>
      <c r="ITI602" s="24"/>
      <c r="ITJ602" s="24"/>
      <c r="ITN602" s="3"/>
      <c r="ITO602" s="31"/>
      <c r="ITP602" s="5"/>
      <c r="ITQ602" s="9"/>
      <c r="ITT602" s="2"/>
      <c r="ITW602" s="24"/>
      <c r="ITX602" s="24"/>
      <c r="ITY602" s="31"/>
      <c r="ITZ602" s="24"/>
      <c r="IUA602" s="24"/>
      <c r="IUB602" s="24"/>
      <c r="IUC602" s="24"/>
      <c r="IUD602" s="24"/>
      <c r="IUE602" s="24"/>
      <c r="IUF602" s="24"/>
      <c r="IUG602" s="24"/>
      <c r="IUH602" s="24"/>
      <c r="IUI602" s="24"/>
      <c r="IUJ602" s="24"/>
      <c r="IUK602" s="24"/>
      <c r="IUL602" s="24"/>
      <c r="IUM602" s="24"/>
      <c r="IUN602" s="24"/>
      <c r="IUR602" s="3"/>
      <c r="IUS602" s="31"/>
      <c r="IUT602" s="5"/>
      <c r="IUU602" s="9"/>
      <c r="IUX602" s="2"/>
      <c r="IVA602" s="24"/>
      <c r="IVB602" s="24"/>
      <c r="IVC602" s="31"/>
      <c r="IVD602" s="24"/>
      <c r="IVE602" s="24"/>
      <c r="IVF602" s="24"/>
      <c r="IVG602" s="24"/>
      <c r="IVH602" s="24"/>
      <c r="IVI602" s="24"/>
      <c r="IVJ602" s="24"/>
      <c r="IVK602" s="24"/>
      <c r="IVL602" s="24"/>
      <c r="IVM602" s="24"/>
      <c r="IVN602" s="24"/>
      <c r="IVO602" s="24"/>
      <c r="IVP602" s="24"/>
      <c r="IVQ602" s="24"/>
      <c r="IVR602" s="24"/>
      <c r="IVV602" s="3"/>
      <c r="IVW602" s="31"/>
      <c r="IVX602" s="5"/>
      <c r="IVY602" s="9"/>
      <c r="IWB602" s="2"/>
      <c r="IWE602" s="24"/>
      <c r="IWF602" s="24"/>
      <c r="IWG602" s="31"/>
      <c r="IWH602" s="24"/>
      <c r="IWI602" s="24"/>
      <c r="IWJ602" s="24"/>
      <c r="IWK602" s="24"/>
      <c r="IWL602" s="24"/>
      <c r="IWM602" s="24"/>
      <c r="IWN602" s="24"/>
      <c r="IWO602" s="24"/>
      <c r="IWP602" s="24"/>
      <c r="IWQ602" s="24"/>
      <c r="IWR602" s="24"/>
      <c r="IWS602" s="24"/>
      <c r="IWT602" s="24"/>
      <c r="IWU602" s="24"/>
      <c r="IWV602" s="24"/>
      <c r="IWZ602" s="3"/>
      <c r="IXA602" s="31"/>
      <c r="IXB602" s="5"/>
      <c r="IXC602" s="9"/>
      <c r="IXF602" s="2"/>
      <c r="IXI602" s="24"/>
      <c r="IXJ602" s="24"/>
      <c r="IXK602" s="31"/>
      <c r="IXL602" s="24"/>
      <c r="IXM602" s="24"/>
      <c r="IXN602" s="24"/>
      <c r="IXO602" s="24"/>
      <c r="IXP602" s="24"/>
      <c r="IXQ602" s="24"/>
      <c r="IXR602" s="24"/>
      <c r="IXS602" s="24"/>
      <c r="IXT602" s="24"/>
      <c r="IXU602" s="24"/>
      <c r="IXV602" s="24"/>
      <c r="IXW602" s="24"/>
      <c r="IXX602" s="24"/>
      <c r="IXY602" s="24"/>
      <c r="IXZ602" s="24"/>
      <c r="IYD602" s="3"/>
      <c r="IYE602" s="31"/>
      <c r="IYF602" s="5"/>
      <c r="IYG602" s="9"/>
      <c r="IYJ602" s="2"/>
      <c r="IYM602" s="24"/>
      <c r="IYN602" s="24"/>
      <c r="IYO602" s="31"/>
      <c r="IYP602" s="24"/>
      <c r="IYQ602" s="24"/>
      <c r="IYR602" s="24"/>
      <c r="IYS602" s="24"/>
      <c r="IYT602" s="24"/>
      <c r="IYU602" s="24"/>
      <c r="IYV602" s="24"/>
      <c r="IYW602" s="24"/>
      <c r="IYX602" s="24"/>
      <c r="IYY602" s="24"/>
      <c r="IYZ602" s="24"/>
      <c r="IZA602" s="24"/>
      <c r="IZB602" s="24"/>
      <c r="IZC602" s="24"/>
      <c r="IZD602" s="24"/>
      <c r="IZH602" s="3"/>
      <c r="IZI602" s="31"/>
      <c r="IZJ602" s="5"/>
      <c r="IZK602" s="9"/>
      <c r="IZN602" s="2"/>
      <c r="IZQ602" s="24"/>
      <c r="IZR602" s="24"/>
      <c r="IZS602" s="31"/>
      <c r="IZT602" s="24"/>
      <c r="IZU602" s="24"/>
      <c r="IZV602" s="24"/>
      <c r="IZW602" s="24"/>
      <c r="IZX602" s="24"/>
      <c r="IZY602" s="24"/>
      <c r="IZZ602" s="24"/>
      <c r="JAA602" s="24"/>
      <c r="JAB602" s="24"/>
      <c r="JAC602" s="24"/>
      <c r="JAD602" s="24"/>
      <c r="JAE602" s="24"/>
      <c r="JAF602" s="24"/>
      <c r="JAG602" s="24"/>
      <c r="JAH602" s="24"/>
      <c r="JAL602" s="3"/>
      <c r="JAM602" s="31"/>
      <c r="JAN602" s="5"/>
      <c r="JAO602" s="9"/>
      <c r="JAR602" s="2"/>
      <c r="JAU602" s="24"/>
      <c r="JAV602" s="24"/>
      <c r="JAW602" s="31"/>
      <c r="JAX602" s="24"/>
      <c r="JAY602" s="24"/>
      <c r="JAZ602" s="24"/>
      <c r="JBA602" s="24"/>
      <c r="JBB602" s="24"/>
      <c r="JBC602" s="24"/>
      <c r="JBD602" s="24"/>
      <c r="JBE602" s="24"/>
      <c r="JBF602" s="24"/>
      <c r="JBG602" s="24"/>
      <c r="JBH602" s="24"/>
      <c r="JBI602" s="24"/>
      <c r="JBJ602" s="24"/>
      <c r="JBK602" s="24"/>
      <c r="JBL602" s="24"/>
      <c r="JBP602" s="3"/>
      <c r="JBQ602" s="31"/>
      <c r="JBR602" s="5"/>
      <c r="JBS602" s="9"/>
      <c r="JBV602" s="2"/>
      <c r="JBY602" s="24"/>
      <c r="JBZ602" s="24"/>
      <c r="JCA602" s="31"/>
      <c r="JCB602" s="24"/>
      <c r="JCC602" s="24"/>
      <c r="JCD602" s="24"/>
      <c r="JCE602" s="24"/>
      <c r="JCF602" s="24"/>
      <c r="JCG602" s="24"/>
      <c r="JCH602" s="24"/>
      <c r="JCI602" s="24"/>
      <c r="JCJ602" s="24"/>
      <c r="JCK602" s="24"/>
      <c r="JCL602" s="24"/>
      <c r="JCM602" s="24"/>
      <c r="JCN602" s="24"/>
      <c r="JCO602" s="24"/>
      <c r="JCP602" s="24"/>
      <c r="JCT602" s="3"/>
      <c r="JCU602" s="31"/>
      <c r="JCV602" s="5"/>
      <c r="JCW602" s="9"/>
      <c r="JCZ602" s="2"/>
      <c r="JDC602" s="24"/>
      <c r="JDD602" s="24"/>
      <c r="JDE602" s="31"/>
      <c r="JDF602" s="24"/>
      <c r="JDG602" s="24"/>
      <c r="JDH602" s="24"/>
      <c r="JDI602" s="24"/>
      <c r="JDJ602" s="24"/>
      <c r="JDK602" s="24"/>
      <c r="JDL602" s="24"/>
      <c r="JDM602" s="24"/>
      <c r="JDN602" s="24"/>
      <c r="JDO602" s="24"/>
      <c r="JDP602" s="24"/>
      <c r="JDQ602" s="24"/>
      <c r="JDR602" s="24"/>
      <c r="JDS602" s="24"/>
      <c r="JDT602" s="24"/>
      <c r="JDX602" s="3"/>
      <c r="JDY602" s="31"/>
      <c r="JDZ602" s="5"/>
      <c r="JEA602" s="9"/>
      <c r="JED602" s="2"/>
      <c r="JEG602" s="24"/>
      <c r="JEH602" s="24"/>
      <c r="JEI602" s="31"/>
      <c r="JEJ602" s="24"/>
      <c r="JEK602" s="24"/>
      <c r="JEL602" s="24"/>
      <c r="JEM602" s="24"/>
      <c r="JEN602" s="24"/>
      <c r="JEO602" s="24"/>
      <c r="JEP602" s="24"/>
      <c r="JEQ602" s="24"/>
      <c r="JER602" s="24"/>
      <c r="JES602" s="24"/>
      <c r="JET602" s="24"/>
      <c r="JEU602" s="24"/>
      <c r="JEV602" s="24"/>
      <c r="JEW602" s="24"/>
      <c r="JEX602" s="24"/>
      <c r="JFB602" s="3"/>
      <c r="JFC602" s="31"/>
      <c r="JFD602" s="5"/>
      <c r="JFE602" s="9"/>
      <c r="JFH602" s="2"/>
      <c r="JFK602" s="24"/>
      <c r="JFL602" s="24"/>
      <c r="JFM602" s="31"/>
      <c r="JFN602" s="24"/>
      <c r="JFO602" s="24"/>
      <c r="JFP602" s="24"/>
      <c r="JFQ602" s="24"/>
      <c r="JFR602" s="24"/>
      <c r="JFS602" s="24"/>
      <c r="JFT602" s="24"/>
      <c r="JFU602" s="24"/>
      <c r="JFV602" s="24"/>
      <c r="JFW602" s="24"/>
      <c r="JFX602" s="24"/>
      <c r="JFY602" s="24"/>
      <c r="JFZ602" s="24"/>
      <c r="JGA602" s="24"/>
      <c r="JGB602" s="24"/>
      <c r="JGF602" s="3"/>
      <c r="JGG602" s="31"/>
      <c r="JGH602" s="5"/>
      <c r="JGI602" s="9"/>
      <c r="JGL602" s="2"/>
      <c r="JGO602" s="24"/>
      <c r="JGP602" s="24"/>
      <c r="JGQ602" s="31"/>
      <c r="JGR602" s="24"/>
      <c r="JGS602" s="24"/>
      <c r="JGT602" s="24"/>
      <c r="JGU602" s="24"/>
      <c r="JGV602" s="24"/>
      <c r="JGW602" s="24"/>
      <c r="JGX602" s="24"/>
      <c r="JGY602" s="24"/>
      <c r="JGZ602" s="24"/>
      <c r="JHA602" s="24"/>
      <c r="JHB602" s="24"/>
      <c r="JHC602" s="24"/>
      <c r="JHD602" s="24"/>
      <c r="JHE602" s="24"/>
      <c r="JHF602" s="24"/>
      <c r="JHJ602" s="3"/>
      <c r="JHK602" s="31"/>
      <c r="JHL602" s="5"/>
      <c r="JHM602" s="9"/>
      <c r="JHP602" s="2"/>
      <c r="JHS602" s="24"/>
      <c r="JHT602" s="24"/>
      <c r="JHU602" s="31"/>
      <c r="JHV602" s="24"/>
      <c r="JHW602" s="24"/>
      <c r="JHX602" s="24"/>
      <c r="JHY602" s="24"/>
      <c r="JHZ602" s="24"/>
      <c r="JIA602" s="24"/>
      <c r="JIB602" s="24"/>
      <c r="JIC602" s="24"/>
      <c r="JID602" s="24"/>
      <c r="JIE602" s="24"/>
      <c r="JIF602" s="24"/>
      <c r="JIG602" s="24"/>
      <c r="JIH602" s="24"/>
      <c r="JII602" s="24"/>
      <c r="JIJ602" s="24"/>
      <c r="JIN602" s="3"/>
      <c r="JIO602" s="31"/>
      <c r="JIP602" s="5"/>
      <c r="JIQ602" s="9"/>
      <c r="JIT602" s="2"/>
      <c r="JIW602" s="24"/>
      <c r="JIX602" s="24"/>
      <c r="JIY602" s="31"/>
      <c r="JIZ602" s="24"/>
      <c r="JJA602" s="24"/>
      <c r="JJB602" s="24"/>
      <c r="JJC602" s="24"/>
      <c r="JJD602" s="24"/>
      <c r="JJE602" s="24"/>
      <c r="JJF602" s="24"/>
      <c r="JJG602" s="24"/>
      <c r="JJH602" s="24"/>
      <c r="JJI602" s="24"/>
      <c r="JJJ602" s="24"/>
      <c r="JJK602" s="24"/>
      <c r="JJL602" s="24"/>
      <c r="JJM602" s="24"/>
      <c r="JJN602" s="24"/>
      <c r="JJR602" s="3"/>
      <c r="JJS602" s="31"/>
      <c r="JJT602" s="5"/>
      <c r="JJU602" s="9"/>
      <c r="JJX602" s="2"/>
      <c r="JKA602" s="24"/>
      <c r="JKB602" s="24"/>
      <c r="JKC602" s="31"/>
      <c r="JKD602" s="24"/>
      <c r="JKE602" s="24"/>
      <c r="JKF602" s="24"/>
      <c r="JKG602" s="24"/>
      <c r="JKH602" s="24"/>
      <c r="JKI602" s="24"/>
      <c r="JKJ602" s="24"/>
      <c r="JKK602" s="24"/>
      <c r="JKL602" s="24"/>
      <c r="JKM602" s="24"/>
      <c r="JKN602" s="24"/>
      <c r="JKO602" s="24"/>
      <c r="JKP602" s="24"/>
      <c r="JKQ602" s="24"/>
      <c r="JKR602" s="24"/>
      <c r="JKV602" s="3"/>
      <c r="JKW602" s="31"/>
      <c r="JKX602" s="5"/>
      <c r="JKY602" s="9"/>
      <c r="JLB602" s="2"/>
      <c r="JLE602" s="24"/>
      <c r="JLF602" s="24"/>
      <c r="JLG602" s="31"/>
      <c r="JLH602" s="24"/>
      <c r="JLI602" s="24"/>
      <c r="JLJ602" s="24"/>
      <c r="JLK602" s="24"/>
      <c r="JLL602" s="24"/>
      <c r="JLM602" s="24"/>
      <c r="JLN602" s="24"/>
      <c r="JLO602" s="24"/>
      <c r="JLP602" s="24"/>
      <c r="JLQ602" s="24"/>
      <c r="JLR602" s="24"/>
      <c r="JLS602" s="24"/>
      <c r="JLT602" s="24"/>
      <c r="JLU602" s="24"/>
      <c r="JLV602" s="24"/>
      <c r="JLZ602" s="3"/>
      <c r="JMA602" s="31"/>
      <c r="JMB602" s="5"/>
      <c r="JMC602" s="9"/>
      <c r="JMF602" s="2"/>
      <c r="JMI602" s="24"/>
      <c r="JMJ602" s="24"/>
      <c r="JMK602" s="31"/>
      <c r="JML602" s="24"/>
      <c r="JMM602" s="24"/>
      <c r="JMN602" s="24"/>
      <c r="JMO602" s="24"/>
      <c r="JMP602" s="24"/>
      <c r="JMQ602" s="24"/>
      <c r="JMR602" s="24"/>
      <c r="JMS602" s="24"/>
      <c r="JMT602" s="24"/>
      <c r="JMU602" s="24"/>
      <c r="JMV602" s="24"/>
      <c r="JMW602" s="24"/>
      <c r="JMX602" s="24"/>
      <c r="JMY602" s="24"/>
      <c r="JMZ602" s="24"/>
      <c r="JND602" s="3"/>
      <c r="JNE602" s="31"/>
      <c r="JNF602" s="5"/>
      <c r="JNG602" s="9"/>
      <c r="JNJ602" s="2"/>
      <c r="JNM602" s="24"/>
      <c r="JNN602" s="24"/>
      <c r="JNO602" s="31"/>
      <c r="JNP602" s="24"/>
      <c r="JNQ602" s="24"/>
      <c r="JNR602" s="24"/>
      <c r="JNS602" s="24"/>
      <c r="JNT602" s="24"/>
      <c r="JNU602" s="24"/>
      <c r="JNV602" s="24"/>
      <c r="JNW602" s="24"/>
      <c r="JNX602" s="24"/>
      <c r="JNY602" s="24"/>
      <c r="JNZ602" s="24"/>
      <c r="JOA602" s="24"/>
      <c r="JOB602" s="24"/>
      <c r="JOC602" s="24"/>
      <c r="JOD602" s="24"/>
      <c r="JOH602" s="3"/>
      <c r="JOI602" s="31"/>
      <c r="JOJ602" s="5"/>
      <c r="JOK602" s="9"/>
      <c r="JON602" s="2"/>
      <c r="JOQ602" s="24"/>
      <c r="JOR602" s="24"/>
      <c r="JOS602" s="31"/>
      <c r="JOT602" s="24"/>
      <c r="JOU602" s="24"/>
      <c r="JOV602" s="24"/>
      <c r="JOW602" s="24"/>
      <c r="JOX602" s="24"/>
      <c r="JOY602" s="24"/>
      <c r="JOZ602" s="24"/>
      <c r="JPA602" s="24"/>
      <c r="JPB602" s="24"/>
      <c r="JPC602" s="24"/>
      <c r="JPD602" s="24"/>
      <c r="JPE602" s="24"/>
      <c r="JPF602" s="24"/>
      <c r="JPG602" s="24"/>
      <c r="JPH602" s="24"/>
      <c r="JPL602" s="3"/>
      <c r="JPM602" s="31"/>
      <c r="JPN602" s="5"/>
      <c r="JPO602" s="9"/>
      <c r="JPR602" s="2"/>
      <c r="JPU602" s="24"/>
      <c r="JPV602" s="24"/>
      <c r="JPW602" s="31"/>
      <c r="JPX602" s="24"/>
      <c r="JPY602" s="24"/>
      <c r="JPZ602" s="24"/>
      <c r="JQA602" s="24"/>
      <c r="JQB602" s="24"/>
      <c r="JQC602" s="24"/>
      <c r="JQD602" s="24"/>
      <c r="JQE602" s="24"/>
      <c r="JQF602" s="24"/>
      <c r="JQG602" s="24"/>
      <c r="JQH602" s="24"/>
      <c r="JQI602" s="24"/>
      <c r="JQJ602" s="24"/>
      <c r="JQK602" s="24"/>
      <c r="JQL602" s="24"/>
      <c r="JQP602" s="3"/>
      <c r="JQQ602" s="31"/>
      <c r="JQR602" s="5"/>
      <c r="JQS602" s="9"/>
      <c r="JQV602" s="2"/>
      <c r="JQY602" s="24"/>
      <c r="JQZ602" s="24"/>
      <c r="JRA602" s="31"/>
      <c r="JRB602" s="24"/>
      <c r="JRC602" s="24"/>
      <c r="JRD602" s="24"/>
      <c r="JRE602" s="24"/>
      <c r="JRF602" s="24"/>
      <c r="JRG602" s="24"/>
      <c r="JRH602" s="24"/>
      <c r="JRI602" s="24"/>
      <c r="JRJ602" s="24"/>
      <c r="JRK602" s="24"/>
      <c r="JRL602" s="24"/>
      <c r="JRM602" s="24"/>
      <c r="JRN602" s="24"/>
      <c r="JRO602" s="24"/>
      <c r="JRP602" s="24"/>
      <c r="JRT602" s="3"/>
      <c r="JRU602" s="31"/>
      <c r="JRV602" s="5"/>
      <c r="JRW602" s="9"/>
      <c r="JRZ602" s="2"/>
      <c r="JSC602" s="24"/>
      <c r="JSD602" s="24"/>
      <c r="JSE602" s="31"/>
      <c r="JSF602" s="24"/>
      <c r="JSG602" s="24"/>
      <c r="JSH602" s="24"/>
      <c r="JSI602" s="24"/>
      <c r="JSJ602" s="24"/>
      <c r="JSK602" s="24"/>
      <c r="JSL602" s="24"/>
      <c r="JSM602" s="24"/>
      <c r="JSN602" s="24"/>
      <c r="JSO602" s="24"/>
      <c r="JSP602" s="24"/>
      <c r="JSQ602" s="24"/>
      <c r="JSR602" s="24"/>
      <c r="JSS602" s="24"/>
      <c r="JST602" s="24"/>
      <c r="JSX602" s="3"/>
      <c r="JSY602" s="31"/>
      <c r="JSZ602" s="5"/>
      <c r="JTA602" s="9"/>
      <c r="JTD602" s="2"/>
      <c r="JTG602" s="24"/>
      <c r="JTH602" s="24"/>
      <c r="JTI602" s="31"/>
      <c r="JTJ602" s="24"/>
      <c r="JTK602" s="24"/>
      <c r="JTL602" s="24"/>
      <c r="JTM602" s="24"/>
      <c r="JTN602" s="24"/>
      <c r="JTO602" s="24"/>
      <c r="JTP602" s="24"/>
      <c r="JTQ602" s="24"/>
      <c r="JTR602" s="24"/>
      <c r="JTS602" s="24"/>
      <c r="JTT602" s="24"/>
      <c r="JTU602" s="24"/>
      <c r="JTV602" s="24"/>
      <c r="JTW602" s="24"/>
      <c r="JTX602" s="24"/>
      <c r="JUB602" s="3"/>
      <c r="JUC602" s="31"/>
      <c r="JUD602" s="5"/>
      <c r="JUE602" s="9"/>
      <c r="JUH602" s="2"/>
      <c r="JUK602" s="24"/>
      <c r="JUL602" s="24"/>
      <c r="JUM602" s="31"/>
      <c r="JUN602" s="24"/>
      <c r="JUO602" s="24"/>
      <c r="JUP602" s="24"/>
      <c r="JUQ602" s="24"/>
      <c r="JUR602" s="24"/>
      <c r="JUS602" s="24"/>
      <c r="JUT602" s="24"/>
      <c r="JUU602" s="24"/>
      <c r="JUV602" s="24"/>
      <c r="JUW602" s="24"/>
      <c r="JUX602" s="24"/>
      <c r="JUY602" s="24"/>
      <c r="JUZ602" s="24"/>
      <c r="JVA602" s="24"/>
      <c r="JVB602" s="24"/>
      <c r="JVF602" s="3"/>
      <c r="JVG602" s="31"/>
      <c r="JVH602" s="5"/>
      <c r="JVI602" s="9"/>
      <c r="JVL602" s="2"/>
      <c r="JVO602" s="24"/>
      <c r="JVP602" s="24"/>
      <c r="JVQ602" s="31"/>
      <c r="JVR602" s="24"/>
      <c r="JVS602" s="24"/>
      <c r="JVT602" s="24"/>
      <c r="JVU602" s="24"/>
      <c r="JVV602" s="24"/>
      <c r="JVW602" s="24"/>
      <c r="JVX602" s="24"/>
      <c r="JVY602" s="24"/>
      <c r="JVZ602" s="24"/>
      <c r="JWA602" s="24"/>
      <c r="JWB602" s="24"/>
      <c r="JWC602" s="24"/>
      <c r="JWD602" s="24"/>
      <c r="JWE602" s="24"/>
      <c r="JWF602" s="24"/>
      <c r="JWJ602" s="3"/>
      <c r="JWK602" s="31"/>
      <c r="JWL602" s="5"/>
      <c r="JWM602" s="9"/>
      <c r="JWP602" s="2"/>
      <c r="JWS602" s="24"/>
      <c r="JWT602" s="24"/>
      <c r="JWU602" s="31"/>
      <c r="JWV602" s="24"/>
      <c r="JWW602" s="24"/>
      <c r="JWX602" s="24"/>
      <c r="JWY602" s="24"/>
      <c r="JWZ602" s="24"/>
      <c r="JXA602" s="24"/>
      <c r="JXB602" s="24"/>
      <c r="JXC602" s="24"/>
      <c r="JXD602" s="24"/>
      <c r="JXE602" s="24"/>
      <c r="JXF602" s="24"/>
      <c r="JXG602" s="24"/>
      <c r="JXH602" s="24"/>
      <c r="JXI602" s="24"/>
      <c r="JXJ602" s="24"/>
      <c r="JXN602" s="3"/>
      <c r="JXO602" s="31"/>
      <c r="JXP602" s="5"/>
      <c r="JXQ602" s="9"/>
      <c r="JXT602" s="2"/>
      <c r="JXW602" s="24"/>
      <c r="JXX602" s="24"/>
      <c r="JXY602" s="31"/>
      <c r="JXZ602" s="24"/>
      <c r="JYA602" s="24"/>
      <c r="JYB602" s="24"/>
      <c r="JYC602" s="24"/>
      <c r="JYD602" s="24"/>
      <c r="JYE602" s="24"/>
      <c r="JYF602" s="24"/>
      <c r="JYG602" s="24"/>
      <c r="JYH602" s="24"/>
      <c r="JYI602" s="24"/>
      <c r="JYJ602" s="24"/>
      <c r="JYK602" s="24"/>
      <c r="JYL602" s="24"/>
      <c r="JYM602" s="24"/>
      <c r="JYN602" s="24"/>
      <c r="JYR602" s="3"/>
      <c r="JYS602" s="31"/>
      <c r="JYT602" s="5"/>
      <c r="JYU602" s="9"/>
      <c r="JYX602" s="2"/>
      <c r="JZA602" s="24"/>
      <c r="JZB602" s="24"/>
      <c r="JZC602" s="31"/>
      <c r="JZD602" s="24"/>
      <c r="JZE602" s="24"/>
      <c r="JZF602" s="24"/>
      <c r="JZG602" s="24"/>
      <c r="JZH602" s="24"/>
      <c r="JZI602" s="24"/>
      <c r="JZJ602" s="24"/>
      <c r="JZK602" s="24"/>
      <c r="JZL602" s="24"/>
      <c r="JZM602" s="24"/>
      <c r="JZN602" s="24"/>
      <c r="JZO602" s="24"/>
      <c r="JZP602" s="24"/>
      <c r="JZQ602" s="24"/>
      <c r="JZR602" s="24"/>
      <c r="JZV602" s="3"/>
      <c r="JZW602" s="31"/>
      <c r="JZX602" s="5"/>
      <c r="JZY602" s="9"/>
      <c r="KAB602" s="2"/>
      <c r="KAE602" s="24"/>
      <c r="KAF602" s="24"/>
      <c r="KAG602" s="31"/>
      <c r="KAH602" s="24"/>
      <c r="KAI602" s="24"/>
      <c r="KAJ602" s="24"/>
      <c r="KAK602" s="24"/>
      <c r="KAL602" s="24"/>
      <c r="KAM602" s="24"/>
      <c r="KAN602" s="24"/>
      <c r="KAO602" s="24"/>
      <c r="KAP602" s="24"/>
      <c r="KAQ602" s="24"/>
      <c r="KAR602" s="24"/>
      <c r="KAS602" s="24"/>
      <c r="KAT602" s="24"/>
      <c r="KAU602" s="24"/>
      <c r="KAV602" s="24"/>
      <c r="KAZ602" s="3"/>
      <c r="KBA602" s="31"/>
      <c r="KBB602" s="5"/>
      <c r="KBC602" s="9"/>
      <c r="KBF602" s="2"/>
      <c r="KBI602" s="24"/>
      <c r="KBJ602" s="24"/>
      <c r="KBK602" s="31"/>
      <c r="KBL602" s="24"/>
      <c r="KBM602" s="24"/>
      <c r="KBN602" s="24"/>
      <c r="KBO602" s="24"/>
      <c r="KBP602" s="24"/>
      <c r="KBQ602" s="24"/>
      <c r="KBR602" s="24"/>
      <c r="KBS602" s="24"/>
      <c r="KBT602" s="24"/>
      <c r="KBU602" s="24"/>
      <c r="KBV602" s="24"/>
      <c r="KBW602" s="24"/>
      <c r="KBX602" s="24"/>
      <c r="KBY602" s="24"/>
      <c r="KBZ602" s="24"/>
      <c r="KCD602" s="3"/>
      <c r="KCE602" s="31"/>
      <c r="KCF602" s="5"/>
      <c r="KCG602" s="9"/>
      <c r="KCJ602" s="2"/>
      <c r="KCM602" s="24"/>
      <c r="KCN602" s="24"/>
      <c r="KCO602" s="31"/>
      <c r="KCP602" s="24"/>
      <c r="KCQ602" s="24"/>
      <c r="KCR602" s="24"/>
      <c r="KCS602" s="24"/>
      <c r="KCT602" s="24"/>
      <c r="KCU602" s="24"/>
      <c r="KCV602" s="24"/>
      <c r="KCW602" s="24"/>
      <c r="KCX602" s="24"/>
      <c r="KCY602" s="24"/>
      <c r="KCZ602" s="24"/>
      <c r="KDA602" s="24"/>
      <c r="KDB602" s="24"/>
      <c r="KDC602" s="24"/>
      <c r="KDD602" s="24"/>
      <c r="KDH602" s="3"/>
      <c r="KDI602" s="31"/>
      <c r="KDJ602" s="5"/>
      <c r="KDK602" s="9"/>
      <c r="KDN602" s="2"/>
      <c r="KDQ602" s="24"/>
      <c r="KDR602" s="24"/>
      <c r="KDS602" s="31"/>
      <c r="KDT602" s="24"/>
      <c r="KDU602" s="24"/>
      <c r="KDV602" s="24"/>
      <c r="KDW602" s="24"/>
      <c r="KDX602" s="24"/>
      <c r="KDY602" s="24"/>
      <c r="KDZ602" s="24"/>
      <c r="KEA602" s="24"/>
      <c r="KEB602" s="24"/>
      <c r="KEC602" s="24"/>
      <c r="KED602" s="24"/>
      <c r="KEE602" s="24"/>
      <c r="KEF602" s="24"/>
      <c r="KEG602" s="24"/>
      <c r="KEH602" s="24"/>
      <c r="KEL602" s="3"/>
      <c r="KEM602" s="31"/>
      <c r="KEN602" s="5"/>
      <c r="KEO602" s="9"/>
      <c r="KER602" s="2"/>
      <c r="KEU602" s="24"/>
      <c r="KEV602" s="24"/>
      <c r="KEW602" s="31"/>
      <c r="KEX602" s="24"/>
      <c r="KEY602" s="24"/>
      <c r="KEZ602" s="24"/>
      <c r="KFA602" s="24"/>
      <c r="KFB602" s="24"/>
      <c r="KFC602" s="24"/>
      <c r="KFD602" s="24"/>
      <c r="KFE602" s="24"/>
      <c r="KFF602" s="24"/>
      <c r="KFG602" s="24"/>
      <c r="KFH602" s="24"/>
      <c r="KFI602" s="24"/>
      <c r="KFJ602" s="24"/>
      <c r="KFK602" s="24"/>
      <c r="KFL602" s="24"/>
      <c r="KFP602" s="3"/>
      <c r="KFQ602" s="31"/>
      <c r="KFR602" s="5"/>
      <c r="KFS602" s="9"/>
      <c r="KFV602" s="2"/>
      <c r="KFY602" s="24"/>
      <c r="KFZ602" s="24"/>
      <c r="KGA602" s="31"/>
      <c r="KGB602" s="24"/>
      <c r="KGC602" s="24"/>
      <c r="KGD602" s="24"/>
      <c r="KGE602" s="24"/>
      <c r="KGF602" s="24"/>
      <c r="KGG602" s="24"/>
      <c r="KGH602" s="24"/>
      <c r="KGI602" s="24"/>
      <c r="KGJ602" s="24"/>
      <c r="KGK602" s="24"/>
      <c r="KGL602" s="24"/>
      <c r="KGM602" s="24"/>
      <c r="KGN602" s="24"/>
      <c r="KGO602" s="24"/>
      <c r="KGP602" s="24"/>
      <c r="KGT602" s="3"/>
      <c r="KGU602" s="31"/>
      <c r="KGV602" s="5"/>
      <c r="KGW602" s="9"/>
      <c r="KGZ602" s="2"/>
      <c r="KHC602" s="24"/>
      <c r="KHD602" s="24"/>
      <c r="KHE602" s="31"/>
      <c r="KHF602" s="24"/>
      <c r="KHG602" s="24"/>
      <c r="KHH602" s="24"/>
      <c r="KHI602" s="24"/>
      <c r="KHJ602" s="24"/>
      <c r="KHK602" s="24"/>
      <c r="KHL602" s="24"/>
      <c r="KHM602" s="24"/>
      <c r="KHN602" s="24"/>
      <c r="KHO602" s="24"/>
      <c r="KHP602" s="24"/>
      <c r="KHQ602" s="24"/>
      <c r="KHR602" s="24"/>
      <c r="KHS602" s="24"/>
      <c r="KHT602" s="24"/>
      <c r="KHX602" s="3"/>
      <c r="KHY602" s="31"/>
      <c r="KHZ602" s="5"/>
      <c r="KIA602" s="9"/>
      <c r="KID602" s="2"/>
      <c r="KIG602" s="24"/>
      <c r="KIH602" s="24"/>
      <c r="KII602" s="31"/>
      <c r="KIJ602" s="24"/>
      <c r="KIK602" s="24"/>
      <c r="KIL602" s="24"/>
      <c r="KIM602" s="24"/>
      <c r="KIN602" s="24"/>
      <c r="KIO602" s="24"/>
      <c r="KIP602" s="24"/>
      <c r="KIQ602" s="24"/>
      <c r="KIR602" s="24"/>
      <c r="KIS602" s="24"/>
      <c r="KIT602" s="24"/>
      <c r="KIU602" s="24"/>
      <c r="KIV602" s="24"/>
      <c r="KIW602" s="24"/>
      <c r="KIX602" s="24"/>
      <c r="KJB602" s="3"/>
      <c r="KJC602" s="31"/>
      <c r="KJD602" s="5"/>
      <c r="KJE602" s="9"/>
      <c r="KJH602" s="2"/>
      <c r="KJK602" s="24"/>
      <c r="KJL602" s="24"/>
      <c r="KJM602" s="31"/>
      <c r="KJN602" s="24"/>
      <c r="KJO602" s="24"/>
      <c r="KJP602" s="24"/>
      <c r="KJQ602" s="24"/>
      <c r="KJR602" s="24"/>
      <c r="KJS602" s="24"/>
      <c r="KJT602" s="24"/>
      <c r="KJU602" s="24"/>
      <c r="KJV602" s="24"/>
      <c r="KJW602" s="24"/>
      <c r="KJX602" s="24"/>
      <c r="KJY602" s="24"/>
      <c r="KJZ602" s="24"/>
      <c r="KKA602" s="24"/>
      <c r="KKB602" s="24"/>
      <c r="KKF602" s="3"/>
      <c r="KKG602" s="31"/>
      <c r="KKH602" s="5"/>
      <c r="KKI602" s="9"/>
      <c r="KKL602" s="2"/>
      <c r="KKO602" s="24"/>
      <c r="KKP602" s="24"/>
      <c r="KKQ602" s="31"/>
      <c r="KKR602" s="24"/>
      <c r="KKS602" s="24"/>
      <c r="KKT602" s="24"/>
      <c r="KKU602" s="24"/>
      <c r="KKV602" s="24"/>
      <c r="KKW602" s="24"/>
      <c r="KKX602" s="24"/>
      <c r="KKY602" s="24"/>
      <c r="KKZ602" s="24"/>
      <c r="KLA602" s="24"/>
      <c r="KLB602" s="24"/>
      <c r="KLC602" s="24"/>
      <c r="KLD602" s="24"/>
      <c r="KLE602" s="24"/>
      <c r="KLF602" s="24"/>
      <c r="KLJ602" s="3"/>
      <c r="KLK602" s="31"/>
      <c r="KLL602" s="5"/>
      <c r="KLM602" s="9"/>
      <c r="KLP602" s="2"/>
      <c r="KLS602" s="24"/>
      <c r="KLT602" s="24"/>
      <c r="KLU602" s="31"/>
      <c r="KLV602" s="24"/>
      <c r="KLW602" s="24"/>
      <c r="KLX602" s="24"/>
      <c r="KLY602" s="24"/>
      <c r="KLZ602" s="24"/>
      <c r="KMA602" s="24"/>
      <c r="KMB602" s="24"/>
      <c r="KMC602" s="24"/>
      <c r="KMD602" s="24"/>
      <c r="KME602" s="24"/>
      <c r="KMF602" s="24"/>
      <c r="KMG602" s="24"/>
      <c r="KMH602" s="24"/>
      <c r="KMI602" s="24"/>
      <c r="KMJ602" s="24"/>
      <c r="KMN602" s="3"/>
      <c r="KMO602" s="31"/>
      <c r="KMP602" s="5"/>
      <c r="KMQ602" s="9"/>
      <c r="KMT602" s="2"/>
      <c r="KMW602" s="24"/>
      <c r="KMX602" s="24"/>
      <c r="KMY602" s="31"/>
      <c r="KMZ602" s="24"/>
      <c r="KNA602" s="24"/>
      <c r="KNB602" s="24"/>
      <c r="KNC602" s="24"/>
      <c r="KND602" s="24"/>
      <c r="KNE602" s="24"/>
      <c r="KNF602" s="24"/>
      <c r="KNG602" s="24"/>
      <c r="KNH602" s="24"/>
      <c r="KNI602" s="24"/>
      <c r="KNJ602" s="24"/>
      <c r="KNK602" s="24"/>
      <c r="KNL602" s="24"/>
      <c r="KNM602" s="24"/>
      <c r="KNN602" s="24"/>
      <c r="KNR602" s="3"/>
      <c r="KNS602" s="31"/>
      <c r="KNT602" s="5"/>
      <c r="KNU602" s="9"/>
      <c r="KNX602" s="2"/>
      <c r="KOA602" s="24"/>
      <c r="KOB602" s="24"/>
      <c r="KOC602" s="31"/>
      <c r="KOD602" s="24"/>
      <c r="KOE602" s="24"/>
      <c r="KOF602" s="24"/>
      <c r="KOG602" s="24"/>
      <c r="KOH602" s="24"/>
      <c r="KOI602" s="24"/>
      <c r="KOJ602" s="24"/>
      <c r="KOK602" s="24"/>
      <c r="KOL602" s="24"/>
      <c r="KOM602" s="24"/>
      <c r="KON602" s="24"/>
      <c r="KOO602" s="24"/>
      <c r="KOP602" s="24"/>
      <c r="KOQ602" s="24"/>
      <c r="KOR602" s="24"/>
      <c r="KOV602" s="3"/>
      <c r="KOW602" s="31"/>
      <c r="KOX602" s="5"/>
      <c r="KOY602" s="9"/>
      <c r="KPB602" s="2"/>
      <c r="KPE602" s="24"/>
      <c r="KPF602" s="24"/>
      <c r="KPG602" s="31"/>
      <c r="KPH602" s="24"/>
      <c r="KPI602" s="24"/>
      <c r="KPJ602" s="24"/>
      <c r="KPK602" s="24"/>
      <c r="KPL602" s="24"/>
      <c r="KPM602" s="24"/>
      <c r="KPN602" s="24"/>
      <c r="KPO602" s="24"/>
      <c r="KPP602" s="24"/>
      <c r="KPQ602" s="24"/>
      <c r="KPR602" s="24"/>
      <c r="KPS602" s="24"/>
      <c r="KPT602" s="24"/>
      <c r="KPU602" s="24"/>
      <c r="KPV602" s="24"/>
      <c r="KPZ602" s="3"/>
      <c r="KQA602" s="31"/>
      <c r="KQB602" s="5"/>
      <c r="KQC602" s="9"/>
      <c r="KQF602" s="2"/>
      <c r="KQI602" s="24"/>
      <c r="KQJ602" s="24"/>
      <c r="KQK602" s="31"/>
      <c r="KQL602" s="24"/>
      <c r="KQM602" s="24"/>
      <c r="KQN602" s="24"/>
      <c r="KQO602" s="24"/>
      <c r="KQP602" s="24"/>
      <c r="KQQ602" s="24"/>
      <c r="KQR602" s="24"/>
      <c r="KQS602" s="24"/>
      <c r="KQT602" s="24"/>
      <c r="KQU602" s="24"/>
      <c r="KQV602" s="24"/>
      <c r="KQW602" s="24"/>
      <c r="KQX602" s="24"/>
      <c r="KQY602" s="24"/>
      <c r="KQZ602" s="24"/>
      <c r="KRD602" s="3"/>
      <c r="KRE602" s="31"/>
      <c r="KRF602" s="5"/>
      <c r="KRG602" s="9"/>
      <c r="KRJ602" s="2"/>
      <c r="KRM602" s="24"/>
      <c r="KRN602" s="24"/>
      <c r="KRO602" s="31"/>
      <c r="KRP602" s="24"/>
      <c r="KRQ602" s="24"/>
      <c r="KRR602" s="24"/>
      <c r="KRS602" s="24"/>
      <c r="KRT602" s="24"/>
      <c r="KRU602" s="24"/>
      <c r="KRV602" s="24"/>
      <c r="KRW602" s="24"/>
      <c r="KRX602" s="24"/>
      <c r="KRY602" s="24"/>
      <c r="KRZ602" s="24"/>
      <c r="KSA602" s="24"/>
      <c r="KSB602" s="24"/>
      <c r="KSC602" s="24"/>
      <c r="KSD602" s="24"/>
      <c r="KSH602" s="3"/>
      <c r="KSI602" s="31"/>
      <c r="KSJ602" s="5"/>
      <c r="KSK602" s="9"/>
      <c r="KSN602" s="2"/>
      <c r="KSQ602" s="24"/>
      <c r="KSR602" s="24"/>
      <c r="KSS602" s="31"/>
      <c r="KST602" s="24"/>
      <c r="KSU602" s="24"/>
      <c r="KSV602" s="24"/>
      <c r="KSW602" s="24"/>
      <c r="KSX602" s="24"/>
      <c r="KSY602" s="24"/>
      <c r="KSZ602" s="24"/>
      <c r="KTA602" s="24"/>
      <c r="KTB602" s="24"/>
      <c r="KTC602" s="24"/>
      <c r="KTD602" s="24"/>
      <c r="KTE602" s="24"/>
      <c r="KTF602" s="24"/>
      <c r="KTG602" s="24"/>
      <c r="KTH602" s="24"/>
      <c r="KTL602" s="3"/>
      <c r="KTM602" s="31"/>
      <c r="KTN602" s="5"/>
      <c r="KTO602" s="9"/>
      <c r="KTR602" s="2"/>
      <c r="KTU602" s="24"/>
      <c r="KTV602" s="24"/>
      <c r="KTW602" s="31"/>
      <c r="KTX602" s="24"/>
      <c r="KTY602" s="24"/>
      <c r="KTZ602" s="24"/>
      <c r="KUA602" s="24"/>
      <c r="KUB602" s="24"/>
      <c r="KUC602" s="24"/>
      <c r="KUD602" s="24"/>
      <c r="KUE602" s="24"/>
      <c r="KUF602" s="24"/>
      <c r="KUG602" s="24"/>
      <c r="KUH602" s="24"/>
      <c r="KUI602" s="24"/>
      <c r="KUJ602" s="24"/>
      <c r="KUK602" s="24"/>
      <c r="KUL602" s="24"/>
      <c r="KUP602" s="3"/>
      <c r="KUQ602" s="31"/>
      <c r="KUR602" s="5"/>
      <c r="KUS602" s="9"/>
      <c r="KUV602" s="2"/>
      <c r="KUY602" s="24"/>
      <c r="KUZ602" s="24"/>
      <c r="KVA602" s="31"/>
      <c r="KVB602" s="24"/>
      <c r="KVC602" s="24"/>
      <c r="KVD602" s="24"/>
      <c r="KVE602" s="24"/>
      <c r="KVF602" s="24"/>
      <c r="KVG602" s="24"/>
      <c r="KVH602" s="24"/>
      <c r="KVI602" s="24"/>
      <c r="KVJ602" s="24"/>
      <c r="KVK602" s="24"/>
      <c r="KVL602" s="24"/>
      <c r="KVM602" s="24"/>
      <c r="KVN602" s="24"/>
      <c r="KVO602" s="24"/>
      <c r="KVP602" s="24"/>
      <c r="KVT602" s="3"/>
      <c r="KVU602" s="31"/>
      <c r="KVV602" s="5"/>
      <c r="KVW602" s="9"/>
      <c r="KVZ602" s="2"/>
      <c r="KWC602" s="24"/>
      <c r="KWD602" s="24"/>
      <c r="KWE602" s="31"/>
      <c r="KWF602" s="24"/>
      <c r="KWG602" s="24"/>
      <c r="KWH602" s="24"/>
      <c r="KWI602" s="24"/>
      <c r="KWJ602" s="24"/>
      <c r="KWK602" s="24"/>
      <c r="KWL602" s="24"/>
      <c r="KWM602" s="24"/>
      <c r="KWN602" s="24"/>
      <c r="KWO602" s="24"/>
      <c r="KWP602" s="24"/>
      <c r="KWQ602" s="24"/>
      <c r="KWR602" s="24"/>
      <c r="KWS602" s="24"/>
      <c r="KWT602" s="24"/>
      <c r="KWX602" s="3"/>
      <c r="KWY602" s="31"/>
      <c r="KWZ602" s="5"/>
      <c r="KXA602" s="9"/>
      <c r="KXD602" s="2"/>
      <c r="KXG602" s="24"/>
      <c r="KXH602" s="24"/>
      <c r="KXI602" s="31"/>
      <c r="KXJ602" s="24"/>
      <c r="KXK602" s="24"/>
      <c r="KXL602" s="24"/>
      <c r="KXM602" s="24"/>
      <c r="KXN602" s="24"/>
      <c r="KXO602" s="24"/>
      <c r="KXP602" s="24"/>
      <c r="KXQ602" s="24"/>
      <c r="KXR602" s="24"/>
      <c r="KXS602" s="24"/>
      <c r="KXT602" s="24"/>
      <c r="KXU602" s="24"/>
      <c r="KXV602" s="24"/>
      <c r="KXW602" s="24"/>
      <c r="KXX602" s="24"/>
      <c r="KYB602" s="3"/>
      <c r="KYC602" s="31"/>
      <c r="KYD602" s="5"/>
      <c r="KYE602" s="9"/>
      <c r="KYH602" s="2"/>
      <c r="KYK602" s="24"/>
      <c r="KYL602" s="24"/>
      <c r="KYM602" s="31"/>
      <c r="KYN602" s="24"/>
      <c r="KYO602" s="24"/>
      <c r="KYP602" s="24"/>
      <c r="KYQ602" s="24"/>
      <c r="KYR602" s="24"/>
      <c r="KYS602" s="24"/>
      <c r="KYT602" s="24"/>
      <c r="KYU602" s="24"/>
      <c r="KYV602" s="24"/>
      <c r="KYW602" s="24"/>
      <c r="KYX602" s="24"/>
      <c r="KYY602" s="24"/>
      <c r="KYZ602" s="24"/>
      <c r="KZA602" s="24"/>
      <c r="KZB602" s="24"/>
      <c r="KZF602" s="3"/>
      <c r="KZG602" s="31"/>
      <c r="KZH602" s="5"/>
      <c r="KZI602" s="9"/>
      <c r="KZL602" s="2"/>
      <c r="KZO602" s="24"/>
      <c r="KZP602" s="24"/>
      <c r="KZQ602" s="31"/>
      <c r="KZR602" s="24"/>
      <c r="KZS602" s="24"/>
      <c r="KZT602" s="24"/>
      <c r="KZU602" s="24"/>
      <c r="KZV602" s="24"/>
      <c r="KZW602" s="24"/>
      <c r="KZX602" s="24"/>
      <c r="KZY602" s="24"/>
      <c r="KZZ602" s="24"/>
      <c r="LAA602" s="24"/>
      <c r="LAB602" s="24"/>
      <c r="LAC602" s="24"/>
      <c r="LAD602" s="24"/>
      <c r="LAE602" s="24"/>
      <c r="LAF602" s="24"/>
      <c r="LAJ602" s="3"/>
      <c r="LAK602" s="31"/>
      <c r="LAL602" s="5"/>
      <c r="LAM602" s="9"/>
      <c r="LAP602" s="2"/>
      <c r="LAS602" s="24"/>
      <c r="LAT602" s="24"/>
      <c r="LAU602" s="31"/>
      <c r="LAV602" s="24"/>
      <c r="LAW602" s="24"/>
      <c r="LAX602" s="24"/>
      <c r="LAY602" s="24"/>
      <c r="LAZ602" s="24"/>
      <c r="LBA602" s="24"/>
      <c r="LBB602" s="24"/>
      <c r="LBC602" s="24"/>
      <c r="LBD602" s="24"/>
      <c r="LBE602" s="24"/>
      <c r="LBF602" s="24"/>
      <c r="LBG602" s="24"/>
      <c r="LBH602" s="24"/>
      <c r="LBI602" s="24"/>
      <c r="LBJ602" s="24"/>
      <c r="LBN602" s="3"/>
      <c r="LBO602" s="31"/>
      <c r="LBP602" s="5"/>
      <c r="LBQ602" s="9"/>
      <c r="LBT602" s="2"/>
      <c r="LBW602" s="24"/>
      <c r="LBX602" s="24"/>
      <c r="LBY602" s="31"/>
      <c r="LBZ602" s="24"/>
      <c r="LCA602" s="24"/>
      <c r="LCB602" s="24"/>
      <c r="LCC602" s="24"/>
      <c r="LCD602" s="24"/>
      <c r="LCE602" s="24"/>
      <c r="LCF602" s="24"/>
      <c r="LCG602" s="24"/>
      <c r="LCH602" s="24"/>
      <c r="LCI602" s="24"/>
      <c r="LCJ602" s="24"/>
      <c r="LCK602" s="24"/>
      <c r="LCL602" s="24"/>
      <c r="LCM602" s="24"/>
      <c r="LCN602" s="24"/>
      <c r="LCR602" s="3"/>
      <c r="LCS602" s="31"/>
      <c r="LCT602" s="5"/>
      <c r="LCU602" s="9"/>
      <c r="LCX602" s="2"/>
      <c r="LDA602" s="24"/>
      <c r="LDB602" s="24"/>
      <c r="LDC602" s="31"/>
      <c r="LDD602" s="24"/>
      <c r="LDE602" s="24"/>
      <c r="LDF602" s="24"/>
      <c r="LDG602" s="24"/>
      <c r="LDH602" s="24"/>
      <c r="LDI602" s="24"/>
      <c r="LDJ602" s="24"/>
      <c r="LDK602" s="24"/>
      <c r="LDL602" s="24"/>
      <c r="LDM602" s="24"/>
      <c r="LDN602" s="24"/>
      <c r="LDO602" s="24"/>
      <c r="LDP602" s="24"/>
      <c r="LDQ602" s="24"/>
      <c r="LDR602" s="24"/>
      <c r="LDV602" s="3"/>
      <c r="LDW602" s="31"/>
      <c r="LDX602" s="5"/>
      <c r="LDY602" s="9"/>
      <c r="LEB602" s="2"/>
      <c r="LEE602" s="24"/>
      <c r="LEF602" s="24"/>
      <c r="LEG602" s="31"/>
      <c r="LEH602" s="24"/>
      <c r="LEI602" s="24"/>
      <c r="LEJ602" s="24"/>
      <c r="LEK602" s="24"/>
      <c r="LEL602" s="24"/>
      <c r="LEM602" s="24"/>
      <c r="LEN602" s="24"/>
      <c r="LEO602" s="24"/>
      <c r="LEP602" s="24"/>
      <c r="LEQ602" s="24"/>
      <c r="LER602" s="24"/>
      <c r="LES602" s="24"/>
      <c r="LET602" s="24"/>
      <c r="LEU602" s="24"/>
      <c r="LEV602" s="24"/>
      <c r="LEZ602" s="3"/>
      <c r="LFA602" s="31"/>
      <c r="LFB602" s="5"/>
      <c r="LFC602" s="9"/>
      <c r="LFF602" s="2"/>
      <c r="LFI602" s="24"/>
      <c r="LFJ602" s="24"/>
      <c r="LFK602" s="31"/>
      <c r="LFL602" s="24"/>
      <c r="LFM602" s="24"/>
      <c r="LFN602" s="24"/>
      <c r="LFO602" s="24"/>
      <c r="LFP602" s="24"/>
      <c r="LFQ602" s="24"/>
      <c r="LFR602" s="24"/>
      <c r="LFS602" s="24"/>
      <c r="LFT602" s="24"/>
      <c r="LFU602" s="24"/>
      <c r="LFV602" s="24"/>
      <c r="LFW602" s="24"/>
      <c r="LFX602" s="24"/>
      <c r="LFY602" s="24"/>
      <c r="LFZ602" s="24"/>
      <c r="LGD602" s="3"/>
      <c r="LGE602" s="31"/>
      <c r="LGF602" s="5"/>
      <c r="LGG602" s="9"/>
      <c r="LGJ602" s="2"/>
      <c r="LGM602" s="24"/>
      <c r="LGN602" s="24"/>
      <c r="LGO602" s="31"/>
      <c r="LGP602" s="24"/>
      <c r="LGQ602" s="24"/>
      <c r="LGR602" s="24"/>
      <c r="LGS602" s="24"/>
      <c r="LGT602" s="24"/>
      <c r="LGU602" s="24"/>
      <c r="LGV602" s="24"/>
      <c r="LGW602" s="24"/>
      <c r="LGX602" s="24"/>
      <c r="LGY602" s="24"/>
      <c r="LGZ602" s="24"/>
      <c r="LHA602" s="24"/>
      <c r="LHB602" s="24"/>
      <c r="LHC602" s="24"/>
      <c r="LHD602" s="24"/>
      <c r="LHH602" s="3"/>
      <c r="LHI602" s="31"/>
      <c r="LHJ602" s="5"/>
      <c r="LHK602" s="9"/>
      <c r="LHN602" s="2"/>
      <c r="LHQ602" s="24"/>
      <c r="LHR602" s="24"/>
      <c r="LHS602" s="31"/>
      <c r="LHT602" s="24"/>
      <c r="LHU602" s="24"/>
      <c r="LHV602" s="24"/>
      <c r="LHW602" s="24"/>
      <c r="LHX602" s="24"/>
      <c r="LHY602" s="24"/>
      <c r="LHZ602" s="24"/>
      <c r="LIA602" s="24"/>
      <c r="LIB602" s="24"/>
      <c r="LIC602" s="24"/>
      <c r="LID602" s="24"/>
      <c r="LIE602" s="24"/>
      <c r="LIF602" s="24"/>
      <c r="LIG602" s="24"/>
      <c r="LIH602" s="24"/>
      <c r="LIL602" s="3"/>
      <c r="LIM602" s="31"/>
      <c r="LIN602" s="5"/>
      <c r="LIO602" s="9"/>
      <c r="LIR602" s="2"/>
      <c r="LIU602" s="24"/>
      <c r="LIV602" s="24"/>
      <c r="LIW602" s="31"/>
      <c r="LIX602" s="24"/>
      <c r="LIY602" s="24"/>
      <c r="LIZ602" s="24"/>
      <c r="LJA602" s="24"/>
      <c r="LJB602" s="24"/>
      <c r="LJC602" s="24"/>
      <c r="LJD602" s="24"/>
      <c r="LJE602" s="24"/>
      <c r="LJF602" s="24"/>
      <c r="LJG602" s="24"/>
      <c r="LJH602" s="24"/>
      <c r="LJI602" s="24"/>
      <c r="LJJ602" s="24"/>
      <c r="LJK602" s="24"/>
      <c r="LJL602" s="24"/>
      <c r="LJP602" s="3"/>
      <c r="LJQ602" s="31"/>
      <c r="LJR602" s="5"/>
      <c r="LJS602" s="9"/>
      <c r="LJV602" s="2"/>
      <c r="LJY602" s="24"/>
      <c r="LJZ602" s="24"/>
      <c r="LKA602" s="31"/>
      <c r="LKB602" s="24"/>
      <c r="LKC602" s="24"/>
      <c r="LKD602" s="24"/>
      <c r="LKE602" s="24"/>
      <c r="LKF602" s="24"/>
      <c r="LKG602" s="24"/>
      <c r="LKH602" s="24"/>
      <c r="LKI602" s="24"/>
      <c r="LKJ602" s="24"/>
      <c r="LKK602" s="24"/>
      <c r="LKL602" s="24"/>
      <c r="LKM602" s="24"/>
      <c r="LKN602" s="24"/>
      <c r="LKO602" s="24"/>
      <c r="LKP602" s="24"/>
      <c r="LKT602" s="3"/>
      <c r="LKU602" s="31"/>
      <c r="LKV602" s="5"/>
      <c r="LKW602" s="9"/>
      <c r="LKZ602" s="2"/>
      <c r="LLC602" s="24"/>
      <c r="LLD602" s="24"/>
      <c r="LLE602" s="31"/>
      <c r="LLF602" s="24"/>
      <c r="LLG602" s="24"/>
      <c r="LLH602" s="24"/>
      <c r="LLI602" s="24"/>
      <c r="LLJ602" s="24"/>
      <c r="LLK602" s="24"/>
      <c r="LLL602" s="24"/>
      <c r="LLM602" s="24"/>
      <c r="LLN602" s="24"/>
      <c r="LLO602" s="24"/>
      <c r="LLP602" s="24"/>
      <c r="LLQ602" s="24"/>
      <c r="LLR602" s="24"/>
      <c r="LLS602" s="24"/>
      <c r="LLT602" s="24"/>
      <c r="LLX602" s="3"/>
      <c r="LLY602" s="31"/>
      <c r="LLZ602" s="5"/>
      <c r="LMA602" s="9"/>
      <c r="LMD602" s="2"/>
      <c r="LMG602" s="24"/>
      <c r="LMH602" s="24"/>
      <c r="LMI602" s="31"/>
      <c r="LMJ602" s="24"/>
      <c r="LMK602" s="24"/>
      <c r="LML602" s="24"/>
      <c r="LMM602" s="24"/>
      <c r="LMN602" s="24"/>
      <c r="LMO602" s="24"/>
      <c r="LMP602" s="24"/>
      <c r="LMQ602" s="24"/>
      <c r="LMR602" s="24"/>
      <c r="LMS602" s="24"/>
      <c r="LMT602" s="24"/>
      <c r="LMU602" s="24"/>
      <c r="LMV602" s="24"/>
      <c r="LMW602" s="24"/>
      <c r="LMX602" s="24"/>
      <c r="LNB602" s="3"/>
      <c r="LNC602" s="31"/>
      <c r="LND602" s="5"/>
      <c r="LNE602" s="9"/>
      <c r="LNH602" s="2"/>
      <c r="LNK602" s="24"/>
      <c r="LNL602" s="24"/>
      <c r="LNM602" s="31"/>
      <c r="LNN602" s="24"/>
      <c r="LNO602" s="24"/>
      <c r="LNP602" s="24"/>
      <c r="LNQ602" s="24"/>
      <c r="LNR602" s="24"/>
      <c r="LNS602" s="24"/>
      <c r="LNT602" s="24"/>
      <c r="LNU602" s="24"/>
      <c r="LNV602" s="24"/>
      <c r="LNW602" s="24"/>
      <c r="LNX602" s="24"/>
      <c r="LNY602" s="24"/>
      <c r="LNZ602" s="24"/>
      <c r="LOA602" s="24"/>
      <c r="LOB602" s="24"/>
      <c r="LOF602" s="3"/>
      <c r="LOG602" s="31"/>
      <c r="LOH602" s="5"/>
      <c r="LOI602" s="9"/>
      <c r="LOL602" s="2"/>
      <c r="LOO602" s="24"/>
      <c r="LOP602" s="24"/>
      <c r="LOQ602" s="31"/>
      <c r="LOR602" s="24"/>
      <c r="LOS602" s="24"/>
      <c r="LOT602" s="24"/>
      <c r="LOU602" s="24"/>
      <c r="LOV602" s="24"/>
      <c r="LOW602" s="24"/>
      <c r="LOX602" s="24"/>
      <c r="LOY602" s="24"/>
      <c r="LOZ602" s="24"/>
      <c r="LPA602" s="24"/>
      <c r="LPB602" s="24"/>
      <c r="LPC602" s="24"/>
      <c r="LPD602" s="24"/>
      <c r="LPE602" s="24"/>
      <c r="LPF602" s="24"/>
      <c r="LPJ602" s="3"/>
      <c r="LPK602" s="31"/>
      <c r="LPL602" s="5"/>
      <c r="LPM602" s="9"/>
      <c r="LPP602" s="2"/>
      <c r="LPS602" s="24"/>
      <c r="LPT602" s="24"/>
      <c r="LPU602" s="31"/>
      <c r="LPV602" s="24"/>
      <c r="LPW602" s="24"/>
      <c r="LPX602" s="24"/>
      <c r="LPY602" s="24"/>
      <c r="LPZ602" s="24"/>
      <c r="LQA602" s="24"/>
      <c r="LQB602" s="24"/>
      <c r="LQC602" s="24"/>
      <c r="LQD602" s="24"/>
      <c r="LQE602" s="24"/>
      <c r="LQF602" s="24"/>
      <c r="LQG602" s="24"/>
      <c r="LQH602" s="24"/>
      <c r="LQI602" s="24"/>
      <c r="LQJ602" s="24"/>
      <c r="LQN602" s="3"/>
      <c r="LQO602" s="31"/>
      <c r="LQP602" s="5"/>
      <c r="LQQ602" s="9"/>
      <c r="LQT602" s="2"/>
      <c r="LQW602" s="24"/>
      <c r="LQX602" s="24"/>
      <c r="LQY602" s="31"/>
      <c r="LQZ602" s="24"/>
      <c r="LRA602" s="24"/>
      <c r="LRB602" s="24"/>
      <c r="LRC602" s="24"/>
      <c r="LRD602" s="24"/>
      <c r="LRE602" s="24"/>
      <c r="LRF602" s="24"/>
      <c r="LRG602" s="24"/>
      <c r="LRH602" s="24"/>
      <c r="LRI602" s="24"/>
      <c r="LRJ602" s="24"/>
      <c r="LRK602" s="24"/>
      <c r="LRL602" s="24"/>
      <c r="LRM602" s="24"/>
      <c r="LRN602" s="24"/>
      <c r="LRR602" s="3"/>
      <c r="LRS602" s="31"/>
      <c r="LRT602" s="5"/>
      <c r="LRU602" s="9"/>
      <c r="LRX602" s="2"/>
      <c r="LSA602" s="24"/>
      <c r="LSB602" s="24"/>
      <c r="LSC602" s="31"/>
      <c r="LSD602" s="24"/>
      <c r="LSE602" s="24"/>
      <c r="LSF602" s="24"/>
      <c r="LSG602" s="24"/>
      <c r="LSH602" s="24"/>
      <c r="LSI602" s="24"/>
      <c r="LSJ602" s="24"/>
      <c r="LSK602" s="24"/>
      <c r="LSL602" s="24"/>
      <c r="LSM602" s="24"/>
      <c r="LSN602" s="24"/>
      <c r="LSO602" s="24"/>
      <c r="LSP602" s="24"/>
      <c r="LSQ602" s="24"/>
      <c r="LSR602" s="24"/>
      <c r="LSV602" s="3"/>
      <c r="LSW602" s="31"/>
      <c r="LSX602" s="5"/>
      <c r="LSY602" s="9"/>
      <c r="LTB602" s="2"/>
      <c r="LTE602" s="24"/>
      <c r="LTF602" s="24"/>
      <c r="LTG602" s="31"/>
      <c r="LTH602" s="24"/>
      <c r="LTI602" s="24"/>
      <c r="LTJ602" s="24"/>
      <c r="LTK602" s="24"/>
      <c r="LTL602" s="24"/>
      <c r="LTM602" s="24"/>
      <c r="LTN602" s="24"/>
      <c r="LTO602" s="24"/>
      <c r="LTP602" s="24"/>
      <c r="LTQ602" s="24"/>
      <c r="LTR602" s="24"/>
      <c r="LTS602" s="24"/>
      <c r="LTT602" s="24"/>
      <c r="LTU602" s="24"/>
      <c r="LTV602" s="24"/>
      <c r="LTZ602" s="3"/>
      <c r="LUA602" s="31"/>
      <c r="LUB602" s="5"/>
      <c r="LUC602" s="9"/>
      <c r="LUF602" s="2"/>
      <c r="LUI602" s="24"/>
      <c r="LUJ602" s="24"/>
      <c r="LUK602" s="31"/>
      <c r="LUL602" s="24"/>
      <c r="LUM602" s="24"/>
      <c r="LUN602" s="24"/>
      <c r="LUO602" s="24"/>
      <c r="LUP602" s="24"/>
      <c r="LUQ602" s="24"/>
      <c r="LUR602" s="24"/>
      <c r="LUS602" s="24"/>
      <c r="LUT602" s="24"/>
      <c r="LUU602" s="24"/>
      <c r="LUV602" s="24"/>
      <c r="LUW602" s="24"/>
      <c r="LUX602" s="24"/>
      <c r="LUY602" s="24"/>
      <c r="LUZ602" s="24"/>
      <c r="LVD602" s="3"/>
      <c r="LVE602" s="31"/>
      <c r="LVF602" s="5"/>
      <c r="LVG602" s="9"/>
      <c r="LVJ602" s="2"/>
      <c r="LVM602" s="24"/>
      <c r="LVN602" s="24"/>
      <c r="LVO602" s="31"/>
      <c r="LVP602" s="24"/>
      <c r="LVQ602" s="24"/>
      <c r="LVR602" s="24"/>
      <c r="LVS602" s="24"/>
      <c r="LVT602" s="24"/>
      <c r="LVU602" s="24"/>
      <c r="LVV602" s="24"/>
      <c r="LVW602" s="24"/>
      <c r="LVX602" s="24"/>
      <c r="LVY602" s="24"/>
      <c r="LVZ602" s="24"/>
      <c r="LWA602" s="24"/>
      <c r="LWB602" s="24"/>
      <c r="LWC602" s="24"/>
      <c r="LWD602" s="24"/>
      <c r="LWH602" s="3"/>
      <c r="LWI602" s="31"/>
      <c r="LWJ602" s="5"/>
      <c r="LWK602" s="9"/>
      <c r="LWN602" s="2"/>
      <c r="LWQ602" s="24"/>
      <c r="LWR602" s="24"/>
      <c r="LWS602" s="31"/>
      <c r="LWT602" s="24"/>
      <c r="LWU602" s="24"/>
      <c r="LWV602" s="24"/>
      <c r="LWW602" s="24"/>
      <c r="LWX602" s="24"/>
      <c r="LWY602" s="24"/>
      <c r="LWZ602" s="24"/>
      <c r="LXA602" s="24"/>
      <c r="LXB602" s="24"/>
      <c r="LXC602" s="24"/>
      <c r="LXD602" s="24"/>
      <c r="LXE602" s="24"/>
      <c r="LXF602" s="24"/>
      <c r="LXG602" s="24"/>
      <c r="LXH602" s="24"/>
      <c r="LXL602" s="3"/>
      <c r="LXM602" s="31"/>
      <c r="LXN602" s="5"/>
      <c r="LXO602" s="9"/>
      <c r="LXR602" s="2"/>
      <c r="LXU602" s="24"/>
      <c r="LXV602" s="24"/>
      <c r="LXW602" s="31"/>
      <c r="LXX602" s="24"/>
      <c r="LXY602" s="24"/>
      <c r="LXZ602" s="24"/>
      <c r="LYA602" s="24"/>
      <c r="LYB602" s="24"/>
      <c r="LYC602" s="24"/>
      <c r="LYD602" s="24"/>
      <c r="LYE602" s="24"/>
      <c r="LYF602" s="24"/>
      <c r="LYG602" s="24"/>
      <c r="LYH602" s="24"/>
      <c r="LYI602" s="24"/>
      <c r="LYJ602" s="24"/>
      <c r="LYK602" s="24"/>
      <c r="LYL602" s="24"/>
      <c r="LYP602" s="3"/>
      <c r="LYQ602" s="31"/>
      <c r="LYR602" s="5"/>
      <c r="LYS602" s="9"/>
      <c r="LYV602" s="2"/>
      <c r="LYY602" s="24"/>
      <c r="LYZ602" s="24"/>
      <c r="LZA602" s="31"/>
      <c r="LZB602" s="24"/>
      <c r="LZC602" s="24"/>
      <c r="LZD602" s="24"/>
      <c r="LZE602" s="24"/>
      <c r="LZF602" s="24"/>
      <c r="LZG602" s="24"/>
      <c r="LZH602" s="24"/>
      <c r="LZI602" s="24"/>
      <c r="LZJ602" s="24"/>
      <c r="LZK602" s="24"/>
      <c r="LZL602" s="24"/>
      <c r="LZM602" s="24"/>
      <c r="LZN602" s="24"/>
      <c r="LZO602" s="24"/>
      <c r="LZP602" s="24"/>
      <c r="LZT602" s="3"/>
      <c r="LZU602" s="31"/>
      <c r="LZV602" s="5"/>
      <c r="LZW602" s="9"/>
      <c r="LZZ602" s="2"/>
      <c r="MAC602" s="24"/>
      <c r="MAD602" s="24"/>
      <c r="MAE602" s="31"/>
      <c r="MAF602" s="24"/>
      <c r="MAG602" s="24"/>
      <c r="MAH602" s="24"/>
      <c r="MAI602" s="24"/>
      <c r="MAJ602" s="24"/>
      <c r="MAK602" s="24"/>
      <c r="MAL602" s="24"/>
      <c r="MAM602" s="24"/>
      <c r="MAN602" s="24"/>
      <c r="MAO602" s="24"/>
      <c r="MAP602" s="24"/>
      <c r="MAQ602" s="24"/>
      <c r="MAR602" s="24"/>
      <c r="MAS602" s="24"/>
      <c r="MAT602" s="24"/>
      <c r="MAX602" s="3"/>
      <c r="MAY602" s="31"/>
      <c r="MAZ602" s="5"/>
      <c r="MBA602" s="9"/>
      <c r="MBD602" s="2"/>
      <c r="MBG602" s="24"/>
      <c r="MBH602" s="24"/>
      <c r="MBI602" s="31"/>
      <c r="MBJ602" s="24"/>
      <c r="MBK602" s="24"/>
      <c r="MBL602" s="24"/>
      <c r="MBM602" s="24"/>
      <c r="MBN602" s="24"/>
      <c r="MBO602" s="24"/>
      <c r="MBP602" s="24"/>
      <c r="MBQ602" s="24"/>
      <c r="MBR602" s="24"/>
      <c r="MBS602" s="24"/>
      <c r="MBT602" s="24"/>
      <c r="MBU602" s="24"/>
      <c r="MBV602" s="24"/>
      <c r="MBW602" s="24"/>
      <c r="MBX602" s="24"/>
      <c r="MCB602" s="3"/>
      <c r="MCC602" s="31"/>
      <c r="MCD602" s="5"/>
      <c r="MCE602" s="9"/>
      <c r="MCH602" s="2"/>
      <c r="MCK602" s="24"/>
      <c r="MCL602" s="24"/>
      <c r="MCM602" s="31"/>
      <c r="MCN602" s="24"/>
      <c r="MCO602" s="24"/>
      <c r="MCP602" s="24"/>
      <c r="MCQ602" s="24"/>
      <c r="MCR602" s="24"/>
      <c r="MCS602" s="24"/>
      <c r="MCT602" s="24"/>
      <c r="MCU602" s="24"/>
      <c r="MCV602" s="24"/>
      <c r="MCW602" s="24"/>
      <c r="MCX602" s="24"/>
      <c r="MCY602" s="24"/>
      <c r="MCZ602" s="24"/>
      <c r="MDA602" s="24"/>
      <c r="MDB602" s="24"/>
      <c r="MDF602" s="3"/>
      <c r="MDG602" s="31"/>
      <c r="MDH602" s="5"/>
      <c r="MDI602" s="9"/>
      <c r="MDL602" s="2"/>
      <c r="MDO602" s="24"/>
      <c r="MDP602" s="24"/>
      <c r="MDQ602" s="31"/>
      <c r="MDR602" s="24"/>
      <c r="MDS602" s="24"/>
      <c r="MDT602" s="24"/>
      <c r="MDU602" s="24"/>
      <c r="MDV602" s="24"/>
      <c r="MDW602" s="24"/>
      <c r="MDX602" s="24"/>
      <c r="MDY602" s="24"/>
      <c r="MDZ602" s="24"/>
      <c r="MEA602" s="24"/>
      <c r="MEB602" s="24"/>
      <c r="MEC602" s="24"/>
      <c r="MED602" s="24"/>
      <c r="MEE602" s="24"/>
      <c r="MEF602" s="24"/>
      <c r="MEJ602" s="3"/>
      <c r="MEK602" s="31"/>
      <c r="MEL602" s="5"/>
      <c r="MEM602" s="9"/>
      <c r="MEP602" s="2"/>
      <c r="MES602" s="24"/>
      <c r="MET602" s="24"/>
      <c r="MEU602" s="31"/>
      <c r="MEV602" s="24"/>
      <c r="MEW602" s="24"/>
      <c r="MEX602" s="24"/>
      <c r="MEY602" s="24"/>
      <c r="MEZ602" s="24"/>
      <c r="MFA602" s="24"/>
      <c r="MFB602" s="24"/>
      <c r="MFC602" s="24"/>
      <c r="MFD602" s="24"/>
      <c r="MFE602" s="24"/>
      <c r="MFF602" s="24"/>
      <c r="MFG602" s="24"/>
      <c r="MFH602" s="24"/>
      <c r="MFI602" s="24"/>
      <c r="MFJ602" s="24"/>
      <c r="MFN602" s="3"/>
      <c r="MFO602" s="31"/>
      <c r="MFP602" s="5"/>
      <c r="MFQ602" s="9"/>
      <c r="MFT602" s="2"/>
      <c r="MFW602" s="24"/>
      <c r="MFX602" s="24"/>
      <c r="MFY602" s="31"/>
      <c r="MFZ602" s="24"/>
      <c r="MGA602" s="24"/>
      <c r="MGB602" s="24"/>
      <c r="MGC602" s="24"/>
      <c r="MGD602" s="24"/>
      <c r="MGE602" s="24"/>
      <c r="MGF602" s="24"/>
      <c r="MGG602" s="24"/>
      <c r="MGH602" s="24"/>
      <c r="MGI602" s="24"/>
      <c r="MGJ602" s="24"/>
      <c r="MGK602" s="24"/>
      <c r="MGL602" s="24"/>
      <c r="MGM602" s="24"/>
      <c r="MGN602" s="24"/>
      <c r="MGR602" s="3"/>
      <c r="MGS602" s="31"/>
      <c r="MGT602" s="5"/>
      <c r="MGU602" s="9"/>
      <c r="MGX602" s="2"/>
      <c r="MHA602" s="24"/>
      <c r="MHB602" s="24"/>
      <c r="MHC602" s="31"/>
      <c r="MHD602" s="24"/>
      <c r="MHE602" s="24"/>
      <c r="MHF602" s="24"/>
      <c r="MHG602" s="24"/>
      <c r="MHH602" s="24"/>
      <c r="MHI602" s="24"/>
      <c r="MHJ602" s="24"/>
      <c r="MHK602" s="24"/>
      <c r="MHL602" s="24"/>
      <c r="MHM602" s="24"/>
      <c r="MHN602" s="24"/>
      <c r="MHO602" s="24"/>
      <c r="MHP602" s="24"/>
      <c r="MHQ602" s="24"/>
      <c r="MHR602" s="24"/>
      <c r="MHV602" s="3"/>
      <c r="MHW602" s="31"/>
      <c r="MHX602" s="5"/>
      <c r="MHY602" s="9"/>
      <c r="MIB602" s="2"/>
      <c r="MIE602" s="24"/>
      <c r="MIF602" s="24"/>
      <c r="MIG602" s="31"/>
      <c r="MIH602" s="24"/>
      <c r="MII602" s="24"/>
      <c r="MIJ602" s="24"/>
      <c r="MIK602" s="24"/>
      <c r="MIL602" s="24"/>
      <c r="MIM602" s="24"/>
      <c r="MIN602" s="24"/>
      <c r="MIO602" s="24"/>
      <c r="MIP602" s="24"/>
      <c r="MIQ602" s="24"/>
      <c r="MIR602" s="24"/>
      <c r="MIS602" s="24"/>
      <c r="MIT602" s="24"/>
      <c r="MIU602" s="24"/>
      <c r="MIV602" s="24"/>
      <c r="MIZ602" s="3"/>
      <c r="MJA602" s="31"/>
      <c r="MJB602" s="5"/>
      <c r="MJC602" s="9"/>
      <c r="MJF602" s="2"/>
      <c r="MJI602" s="24"/>
      <c r="MJJ602" s="24"/>
      <c r="MJK602" s="31"/>
      <c r="MJL602" s="24"/>
      <c r="MJM602" s="24"/>
      <c r="MJN602" s="24"/>
      <c r="MJO602" s="24"/>
      <c r="MJP602" s="24"/>
      <c r="MJQ602" s="24"/>
      <c r="MJR602" s="24"/>
      <c r="MJS602" s="24"/>
      <c r="MJT602" s="24"/>
      <c r="MJU602" s="24"/>
      <c r="MJV602" s="24"/>
      <c r="MJW602" s="24"/>
      <c r="MJX602" s="24"/>
      <c r="MJY602" s="24"/>
      <c r="MJZ602" s="24"/>
      <c r="MKD602" s="3"/>
      <c r="MKE602" s="31"/>
      <c r="MKF602" s="5"/>
      <c r="MKG602" s="9"/>
      <c r="MKJ602" s="2"/>
      <c r="MKM602" s="24"/>
      <c r="MKN602" s="24"/>
      <c r="MKO602" s="31"/>
      <c r="MKP602" s="24"/>
      <c r="MKQ602" s="24"/>
      <c r="MKR602" s="24"/>
      <c r="MKS602" s="24"/>
      <c r="MKT602" s="24"/>
      <c r="MKU602" s="24"/>
      <c r="MKV602" s="24"/>
      <c r="MKW602" s="24"/>
      <c r="MKX602" s="24"/>
      <c r="MKY602" s="24"/>
      <c r="MKZ602" s="24"/>
      <c r="MLA602" s="24"/>
      <c r="MLB602" s="24"/>
      <c r="MLC602" s="24"/>
      <c r="MLD602" s="24"/>
      <c r="MLH602" s="3"/>
      <c r="MLI602" s="31"/>
      <c r="MLJ602" s="5"/>
      <c r="MLK602" s="9"/>
      <c r="MLN602" s="2"/>
      <c r="MLQ602" s="24"/>
      <c r="MLR602" s="24"/>
      <c r="MLS602" s="31"/>
      <c r="MLT602" s="24"/>
      <c r="MLU602" s="24"/>
      <c r="MLV602" s="24"/>
      <c r="MLW602" s="24"/>
      <c r="MLX602" s="24"/>
      <c r="MLY602" s="24"/>
      <c r="MLZ602" s="24"/>
      <c r="MMA602" s="24"/>
      <c r="MMB602" s="24"/>
      <c r="MMC602" s="24"/>
      <c r="MMD602" s="24"/>
      <c r="MME602" s="24"/>
      <c r="MMF602" s="24"/>
      <c r="MMG602" s="24"/>
      <c r="MMH602" s="24"/>
      <c r="MML602" s="3"/>
      <c r="MMM602" s="31"/>
      <c r="MMN602" s="5"/>
      <c r="MMO602" s="9"/>
      <c r="MMR602" s="2"/>
      <c r="MMU602" s="24"/>
      <c r="MMV602" s="24"/>
      <c r="MMW602" s="31"/>
      <c r="MMX602" s="24"/>
      <c r="MMY602" s="24"/>
      <c r="MMZ602" s="24"/>
      <c r="MNA602" s="24"/>
      <c r="MNB602" s="24"/>
      <c r="MNC602" s="24"/>
      <c r="MND602" s="24"/>
      <c r="MNE602" s="24"/>
      <c r="MNF602" s="24"/>
      <c r="MNG602" s="24"/>
      <c r="MNH602" s="24"/>
      <c r="MNI602" s="24"/>
      <c r="MNJ602" s="24"/>
      <c r="MNK602" s="24"/>
      <c r="MNL602" s="24"/>
      <c r="MNP602" s="3"/>
      <c r="MNQ602" s="31"/>
      <c r="MNR602" s="5"/>
      <c r="MNS602" s="9"/>
      <c r="MNV602" s="2"/>
      <c r="MNY602" s="24"/>
      <c r="MNZ602" s="24"/>
      <c r="MOA602" s="31"/>
      <c r="MOB602" s="24"/>
      <c r="MOC602" s="24"/>
      <c r="MOD602" s="24"/>
      <c r="MOE602" s="24"/>
      <c r="MOF602" s="24"/>
      <c r="MOG602" s="24"/>
      <c r="MOH602" s="24"/>
      <c r="MOI602" s="24"/>
      <c r="MOJ602" s="24"/>
      <c r="MOK602" s="24"/>
      <c r="MOL602" s="24"/>
      <c r="MOM602" s="24"/>
      <c r="MON602" s="24"/>
      <c r="MOO602" s="24"/>
      <c r="MOP602" s="24"/>
      <c r="MOT602" s="3"/>
      <c r="MOU602" s="31"/>
      <c r="MOV602" s="5"/>
      <c r="MOW602" s="9"/>
      <c r="MOZ602" s="2"/>
      <c r="MPC602" s="24"/>
      <c r="MPD602" s="24"/>
      <c r="MPE602" s="31"/>
      <c r="MPF602" s="24"/>
      <c r="MPG602" s="24"/>
      <c r="MPH602" s="24"/>
      <c r="MPI602" s="24"/>
      <c r="MPJ602" s="24"/>
      <c r="MPK602" s="24"/>
      <c r="MPL602" s="24"/>
      <c r="MPM602" s="24"/>
      <c r="MPN602" s="24"/>
      <c r="MPO602" s="24"/>
      <c r="MPP602" s="24"/>
      <c r="MPQ602" s="24"/>
      <c r="MPR602" s="24"/>
      <c r="MPS602" s="24"/>
      <c r="MPT602" s="24"/>
      <c r="MPX602" s="3"/>
      <c r="MPY602" s="31"/>
      <c r="MPZ602" s="5"/>
      <c r="MQA602" s="9"/>
      <c r="MQD602" s="2"/>
      <c r="MQG602" s="24"/>
      <c r="MQH602" s="24"/>
      <c r="MQI602" s="31"/>
      <c r="MQJ602" s="24"/>
      <c r="MQK602" s="24"/>
      <c r="MQL602" s="24"/>
      <c r="MQM602" s="24"/>
      <c r="MQN602" s="24"/>
      <c r="MQO602" s="24"/>
      <c r="MQP602" s="24"/>
      <c r="MQQ602" s="24"/>
      <c r="MQR602" s="24"/>
      <c r="MQS602" s="24"/>
      <c r="MQT602" s="24"/>
      <c r="MQU602" s="24"/>
      <c r="MQV602" s="24"/>
      <c r="MQW602" s="24"/>
      <c r="MQX602" s="24"/>
      <c r="MRB602" s="3"/>
      <c r="MRC602" s="31"/>
      <c r="MRD602" s="5"/>
      <c r="MRE602" s="9"/>
      <c r="MRH602" s="2"/>
      <c r="MRK602" s="24"/>
      <c r="MRL602" s="24"/>
      <c r="MRM602" s="31"/>
      <c r="MRN602" s="24"/>
      <c r="MRO602" s="24"/>
      <c r="MRP602" s="24"/>
      <c r="MRQ602" s="24"/>
      <c r="MRR602" s="24"/>
      <c r="MRS602" s="24"/>
      <c r="MRT602" s="24"/>
      <c r="MRU602" s="24"/>
      <c r="MRV602" s="24"/>
      <c r="MRW602" s="24"/>
      <c r="MRX602" s="24"/>
      <c r="MRY602" s="24"/>
      <c r="MRZ602" s="24"/>
      <c r="MSA602" s="24"/>
      <c r="MSB602" s="24"/>
      <c r="MSF602" s="3"/>
      <c r="MSG602" s="31"/>
      <c r="MSH602" s="5"/>
      <c r="MSI602" s="9"/>
      <c r="MSL602" s="2"/>
      <c r="MSO602" s="24"/>
      <c r="MSP602" s="24"/>
      <c r="MSQ602" s="31"/>
      <c r="MSR602" s="24"/>
      <c r="MSS602" s="24"/>
      <c r="MST602" s="24"/>
      <c r="MSU602" s="24"/>
      <c r="MSV602" s="24"/>
      <c r="MSW602" s="24"/>
      <c r="MSX602" s="24"/>
      <c r="MSY602" s="24"/>
      <c r="MSZ602" s="24"/>
      <c r="MTA602" s="24"/>
      <c r="MTB602" s="24"/>
      <c r="MTC602" s="24"/>
      <c r="MTD602" s="24"/>
      <c r="MTE602" s="24"/>
      <c r="MTF602" s="24"/>
      <c r="MTJ602" s="3"/>
      <c r="MTK602" s="31"/>
      <c r="MTL602" s="5"/>
      <c r="MTM602" s="9"/>
      <c r="MTP602" s="2"/>
      <c r="MTS602" s="24"/>
      <c r="MTT602" s="24"/>
      <c r="MTU602" s="31"/>
      <c r="MTV602" s="24"/>
      <c r="MTW602" s="24"/>
      <c r="MTX602" s="24"/>
      <c r="MTY602" s="24"/>
      <c r="MTZ602" s="24"/>
      <c r="MUA602" s="24"/>
      <c r="MUB602" s="24"/>
      <c r="MUC602" s="24"/>
      <c r="MUD602" s="24"/>
      <c r="MUE602" s="24"/>
      <c r="MUF602" s="24"/>
      <c r="MUG602" s="24"/>
      <c r="MUH602" s="24"/>
      <c r="MUI602" s="24"/>
      <c r="MUJ602" s="24"/>
      <c r="MUN602" s="3"/>
      <c r="MUO602" s="31"/>
      <c r="MUP602" s="5"/>
      <c r="MUQ602" s="9"/>
      <c r="MUT602" s="2"/>
      <c r="MUW602" s="24"/>
      <c r="MUX602" s="24"/>
      <c r="MUY602" s="31"/>
      <c r="MUZ602" s="24"/>
      <c r="MVA602" s="24"/>
      <c r="MVB602" s="24"/>
      <c r="MVC602" s="24"/>
      <c r="MVD602" s="24"/>
      <c r="MVE602" s="24"/>
      <c r="MVF602" s="24"/>
      <c r="MVG602" s="24"/>
      <c r="MVH602" s="24"/>
      <c r="MVI602" s="24"/>
      <c r="MVJ602" s="24"/>
      <c r="MVK602" s="24"/>
      <c r="MVL602" s="24"/>
      <c r="MVM602" s="24"/>
      <c r="MVN602" s="24"/>
      <c r="MVR602" s="3"/>
      <c r="MVS602" s="31"/>
      <c r="MVT602" s="5"/>
      <c r="MVU602" s="9"/>
      <c r="MVX602" s="2"/>
      <c r="MWA602" s="24"/>
      <c r="MWB602" s="24"/>
      <c r="MWC602" s="31"/>
      <c r="MWD602" s="24"/>
      <c r="MWE602" s="24"/>
      <c r="MWF602" s="24"/>
      <c r="MWG602" s="24"/>
      <c r="MWH602" s="24"/>
      <c r="MWI602" s="24"/>
      <c r="MWJ602" s="24"/>
      <c r="MWK602" s="24"/>
      <c r="MWL602" s="24"/>
      <c r="MWM602" s="24"/>
      <c r="MWN602" s="24"/>
      <c r="MWO602" s="24"/>
      <c r="MWP602" s="24"/>
      <c r="MWQ602" s="24"/>
      <c r="MWR602" s="24"/>
      <c r="MWV602" s="3"/>
      <c r="MWW602" s="31"/>
      <c r="MWX602" s="5"/>
      <c r="MWY602" s="9"/>
      <c r="MXB602" s="2"/>
      <c r="MXE602" s="24"/>
      <c r="MXF602" s="24"/>
      <c r="MXG602" s="31"/>
      <c r="MXH602" s="24"/>
      <c r="MXI602" s="24"/>
      <c r="MXJ602" s="24"/>
      <c r="MXK602" s="24"/>
      <c r="MXL602" s="24"/>
      <c r="MXM602" s="24"/>
      <c r="MXN602" s="24"/>
      <c r="MXO602" s="24"/>
      <c r="MXP602" s="24"/>
      <c r="MXQ602" s="24"/>
      <c r="MXR602" s="24"/>
      <c r="MXS602" s="24"/>
      <c r="MXT602" s="24"/>
      <c r="MXU602" s="24"/>
      <c r="MXV602" s="24"/>
      <c r="MXZ602" s="3"/>
      <c r="MYA602" s="31"/>
      <c r="MYB602" s="5"/>
      <c r="MYC602" s="9"/>
      <c r="MYF602" s="2"/>
      <c r="MYI602" s="24"/>
      <c r="MYJ602" s="24"/>
      <c r="MYK602" s="31"/>
      <c r="MYL602" s="24"/>
      <c r="MYM602" s="24"/>
      <c r="MYN602" s="24"/>
      <c r="MYO602" s="24"/>
      <c r="MYP602" s="24"/>
      <c r="MYQ602" s="24"/>
      <c r="MYR602" s="24"/>
      <c r="MYS602" s="24"/>
      <c r="MYT602" s="24"/>
      <c r="MYU602" s="24"/>
      <c r="MYV602" s="24"/>
      <c r="MYW602" s="24"/>
      <c r="MYX602" s="24"/>
      <c r="MYY602" s="24"/>
      <c r="MYZ602" s="24"/>
      <c r="MZD602" s="3"/>
      <c r="MZE602" s="31"/>
      <c r="MZF602" s="5"/>
      <c r="MZG602" s="9"/>
      <c r="MZJ602" s="2"/>
      <c r="MZM602" s="24"/>
      <c r="MZN602" s="24"/>
      <c r="MZO602" s="31"/>
      <c r="MZP602" s="24"/>
      <c r="MZQ602" s="24"/>
      <c r="MZR602" s="24"/>
      <c r="MZS602" s="24"/>
      <c r="MZT602" s="24"/>
      <c r="MZU602" s="24"/>
      <c r="MZV602" s="24"/>
      <c r="MZW602" s="24"/>
      <c r="MZX602" s="24"/>
      <c r="MZY602" s="24"/>
      <c r="MZZ602" s="24"/>
      <c r="NAA602" s="24"/>
      <c r="NAB602" s="24"/>
      <c r="NAC602" s="24"/>
      <c r="NAD602" s="24"/>
      <c r="NAH602" s="3"/>
      <c r="NAI602" s="31"/>
      <c r="NAJ602" s="5"/>
      <c r="NAK602" s="9"/>
      <c r="NAN602" s="2"/>
      <c r="NAQ602" s="24"/>
      <c r="NAR602" s="24"/>
      <c r="NAS602" s="31"/>
      <c r="NAT602" s="24"/>
      <c r="NAU602" s="24"/>
      <c r="NAV602" s="24"/>
      <c r="NAW602" s="24"/>
      <c r="NAX602" s="24"/>
      <c r="NAY602" s="24"/>
      <c r="NAZ602" s="24"/>
      <c r="NBA602" s="24"/>
      <c r="NBB602" s="24"/>
      <c r="NBC602" s="24"/>
      <c r="NBD602" s="24"/>
      <c r="NBE602" s="24"/>
      <c r="NBF602" s="24"/>
      <c r="NBG602" s="24"/>
      <c r="NBH602" s="24"/>
      <c r="NBL602" s="3"/>
      <c r="NBM602" s="31"/>
      <c r="NBN602" s="5"/>
      <c r="NBO602" s="9"/>
      <c r="NBR602" s="2"/>
      <c r="NBU602" s="24"/>
      <c r="NBV602" s="24"/>
      <c r="NBW602" s="31"/>
      <c r="NBX602" s="24"/>
      <c r="NBY602" s="24"/>
      <c r="NBZ602" s="24"/>
      <c r="NCA602" s="24"/>
      <c r="NCB602" s="24"/>
      <c r="NCC602" s="24"/>
      <c r="NCD602" s="24"/>
      <c r="NCE602" s="24"/>
      <c r="NCF602" s="24"/>
      <c r="NCG602" s="24"/>
      <c r="NCH602" s="24"/>
      <c r="NCI602" s="24"/>
      <c r="NCJ602" s="24"/>
      <c r="NCK602" s="24"/>
      <c r="NCL602" s="24"/>
      <c r="NCP602" s="3"/>
      <c r="NCQ602" s="31"/>
      <c r="NCR602" s="5"/>
      <c r="NCS602" s="9"/>
      <c r="NCV602" s="2"/>
      <c r="NCY602" s="24"/>
      <c r="NCZ602" s="24"/>
      <c r="NDA602" s="31"/>
      <c r="NDB602" s="24"/>
      <c r="NDC602" s="24"/>
      <c r="NDD602" s="24"/>
      <c r="NDE602" s="24"/>
      <c r="NDF602" s="24"/>
      <c r="NDG602" s="24"/>
      <c r="NDH602" s="24"/>
      <c r="NDI602" s="24"/>
      <c r="NDJ602" s="24"/>
      <c r="NDK602" s="24"/>
      <c r="NDL602" s="24"/>
      <c r="NDM602" s="24"/>
      <c r="NDN602" s="24"/>
      <c r="NDO602" s="24"/>
      <c r="NDP602" s="24"/>
      <c r="NDT602" s="3"/>
      <c r="NDU602" s="31"/>
      <c r="NDV602" s="5"/>
      <c r="NDW602" s="9"/>
      <c r="NDZ602" s="2"/>
      <c r="NEC602" s="24"/>
      <c r="NED602" s="24"/>
      <c r="NEE602" s="31"/>
      <c r="NEF602" s="24"/>
      <c r="NEG602" s="24"/>
      <c r="NEH602" s="24"/>
      <c r="NEI602" s="24"/>
      <c r="NEJ602" s="24"/>
      <c r="NEK602" s="24"/>
      <c r="NEL602" s="24"/>
      <c r="NEM602" s="24"/>
      <c r="NEN602" s="24"/>
      <c r="NEO602" s="24"/>
      <c r="NEP602" s="24"/>
      <c r="NEQ602" s="24"/>
      <c r="NER602" s="24"/>
      <c r="NES602" s="24"/>
      <c r="NET602" s="24"/>
      <c r="NEX602" s="3"/>
      <c r="NEY602" s="31"/>
      <c r="NEZ602" s="5"/>
      <c r="NFA602" s="9"/>
      <c r="NFD602" s="2"/>
      <c r="NFG602" s="24"/>
      <c r="NFH602" s="24"/>
      <c r="NFI602" s="31"/>
      <c r="NFJ602" s="24"/>
      <c r="NFK602" s="24"/>
      <c r="NFL602" s="24"/>
      <c r="NFM602" s="24"/>
      <c r="NFN602" s="24"/>
      <c r="NFO602" s="24"/>
      <c r="NFP602" s="24"/>
      <c r="NFQ602" s="24"/>
      <c r="NFR602" s="24"/>
      <c r="NFS602" s="24"/>
      <c r="NFT602" s="24"/>
      <c r="NFU602" s="24"/>
      <c r="NFV602" s="24"/>
      <c r="NFW602" s="24"/>
      <c r="NFX602" s="24"/>
      <c r="NGB602" s="3"/>
      <c r="NGC602" s="31"/>
      <c r="NGD602" s="5"/>
      <c r="NGE602" s="9"/>
      <c r="NGH602" s="2"/>
      <c r="NGK602" s="24"/>
      <c r="NGL602" s="24"/>
      <c r="NGM602" s="31"/>
      <c r="NGN602" s="24"/>
      <c r="NGO602" s="24"/>
      <c r="NGP602" s="24"/>
      <c r="NGQ602" s="24"/>
      <c r="NGR602" s="24"/>
      <c r="NGS602" s="24"/>
      <c r="NGT602" s="24"/>
      <c r="NGU602" s="24"/>
      <c r="NGV602" s="24"/>
      <c r="NGW602" s="24"/>
      <c r="NGX602" s="24"/>
      <c r="NGY602" s="24"/>
      <c r="NGZ602" s="24"/>
      <c r="NHA602" s="24"/>
      <c r="NHB602" s="24"/>
      <c r="NHF602" s="3"/>
      <c r="NHG602" s="31"/>
      <c r="NHH602" s="5"/>
      <c r="NHI602" s="9"/>
      <c r="NHL602" s="2"/>
      <c r="NHO602" s="24"/>
      <c r="NHP602" s="24"/>
      <c r="NHQ602" s="31"/>
      <c r="NHR602" s="24"/>
      <c r="NHS602" s="24"/>
      <c r="NHT602" s="24"/>
      <c r="NHU602" s="24"/>
      <c r="NHV602" s="24"/>
      <c r="NHW602" s="24"/>
      <c r="NHX602" s="24"/>
      <c r="NHY602" s="24"/>
      <c r="NHZ602" s="24"/>
      <c r="NIA602" s="24"/>
      <c r="NIB602" s="24"/>
      <c r="NIC602" s="24"/>
      <c r="NID602" s="24"/>
      <c r="NIE602" s="24"/>
      <c r="NIF602" s="24"/>
      <c r="NIJ602" s="3"/>
      <c r="NIK602" s="31"/>
      <c r="NIL602" s="5"/>
      <c r="NIM602" s="9"/>
      <c r="NIP602" s="2"/>
      <c r="NIS602" s="24"/>
      <c r="NIT602" s="24"/>
      <c r="NIU602" s="31"/>
      <c r="NIV602" s="24"/>
      <c r="NIW602" s="24"/>
      <c r="NIX602" s="24"/>
      <c r="NIY602" s="24"/>
      <c r="NIZ602" s="24"/>
      <c r="NJA602" s="24"/>
      <c r="NJB602" s="24"/>
      <c r="NJC602" s="24"/>
      <c r="NJD602" s="24"/>
      <c r="NJE602" s="24"/>
      <c r="NJF602" s="24"/>
      <c r="NJG602" s="24"/>
      <c r="NJH602" s="24"/>
      <c r="NJI602" s="24"/>
      <c r="NJJ602" s="24"/>
      <c r="NJN602" s="3"/>
      <c r="NJO602" s="31"/>
      <c r="NJP602" s="5"/>
      <c r="NJQ602" s="9"/>
      <c r="NJT602" s="2"/>
      <c r="NJW602" s="24"/>
      <c r="NJX602" s="24"/>
      <c r="NJY602" s="31"/>
      <c r="NJZ602" s="24"/>
      <c r="NKA602" s="24"/>
      <c r="NKB602" s="24"/>
      <c r="NKC602" s="24"/>
      <c r="NKD602" s="24"/>
      <c r="NKE602" s="24"/>
      <c r="NKF602" s="24"/>
      <c r="NKG602" s="24"/>
      <c r="NKH602" s="24"/>
      <c r="NKI602" s="24"/>
      <c r="NKJ602" s="24"/>
      <c r="NKK602" s="24"/>
      <c r="NKL602" s="24"/>
      <c r="NKM602" s="24"/>
      <c r="NKN602" s="24"/>
      <c r="NKR602" s="3"/>
      <c r="NKS602" s="31"/>
      <c r="NKT602" s="5"/>
      <c r="NKU602" s="9"/>
      <c r="NKX602" s="2"/>
      <c r="NLA602" s="24"/>
      <c r="NLB602" s="24"/>
      <c r="NLC602" s="31"/>
      <c r="NLD602" s="24"/>
      <c r="NLE602" s="24"/>
      <c r="NLF602" s="24"/>
      <c r="NLG602" s="24"/>
      <c r="NLH602" s="24"/>
      <c r="NLI602" s="24"/>
      <c r="NLJ602" s="24"/>
      <c r="NLK602" s="24"/>
      <c r="NLL602" s="24"/>
      <c r="NLM602" s="24"/>
      <c r="NLN602" s="24"/>
      <c r="NLO602" s="24"/>
      <c r="NLP602" s="24"/>
      <c r="NLQ602" s="24"/>
      <c r="NLR602" s="24"/>
      <c r="NLV602" s="3"/>
      <c r="NLW602" s="31"/>
      <c r="NLX602" s="5"/>
      <c r="NLY602" s="9"/>
      <c r="NMB602" s="2"/>
      <c r="NME602" s="24"/>
      <c r="NMF602" s="24"/>
      <c r="NMG602" s="31"/>
      <c r="NMH602" s="24"/>
      <c r="NMI602" s="24"/>
      <c r="NMJ602" s="24"/>
      <c r="NMK602" s="24"/>
      <c r="NML602" s="24"/>
      <c r="NMM602" s="24"/>
      <c r="NMN602" s="24"/>
      <c r="NMO602" s="24"/>
      <c r="NMP602" s="24"/>
      <c r="NMQ602" s="24"/>
      <c r="NMR602" s="24"/>
      <c r="NMS602" s="24"/>
      <c r="NMT602" s="24"/>
      <c r="NMU602" s="24"/>
      <c r="NMV602" s="24"/>
      <c r="NMZ602" s="3"/>
      <c r="NNA602" s="31"/>
      <c r="NNB602" s="5"/>
      <c r="NNC602" s="9"/>
      <c r="NNF602" s="2"/>
      <c r="NNI602" s="24"/>
      <c r="NNJ602" s="24"/>
      <c r="NNK602" s="31"/>
      <c r="NNL602" s="24"/>
      <c r="NNM602" s="24"/>
      <c r="NNN602" s="24"/>
      <c r="NNO602" s="24"/>
      <c r="NNP602" s="24"/>
      <c r="NNQ602" s="24"/>
      <c r="NNR602" s="24"/>
      <c r="NNS602" s="24"/>
      <c r="NNT602" s="24"/>
      <c r="NNU602" s="24"/>
      <c r="NNV602" s="24"/>
      <c r="NNW602" s="24"/>
      <c r="NNX602" s="24"/>
      <c r="NNY602" s="24"/>
      <c r="NNZ602" s="24"/>
      <c r="NOD602" s="3"/>
      <c r="NOE602" s="31"/>
      <c r="NOF602" s="5"/>
      <c r="NOG602" s="9"/>
      <c r="NOJ602" s="2"/>
      <c r="NOM602" s="24"/>
      <c r="NON602" s="24"/>
      <c r="NOO602" s="31"/>
      <c r="NOP602" s="24"/>
      <c r="NOQ602" s="24"/>
      <c r="NOR602" s="24"/>
      <c r="NOS602" s="24"/>
      <c r="NOT602" s="24"/>
      <c r="NOU602" s="24"/>
      <c r="NOV602" s="24"/>
      <c r="NOW602" s="24"/>
      <c r="NOX602" s="24"/>
      <c r="NOY602" s="24"/>
      <c r="NOZ602" s="24"/>
      <c r="NPA602" s="24"/>
      <c r="NPB602" s="24"/>
      <c r="NPC602" s="24"/>
      <c r="NPD602" s="24"/>
      <c r="NPH602" s="3"/>
      <c r="NPI602" s="31"/>
      <c r="NPJ602" s="5"/>
      <c r="NPK602" s="9"/>
      <c r="NPN602" s="2"/>
      <c r="NPQ602" s="24"/>
      <c r="NPR602" s="24"/>
      <c r="NPS602" s="31"/>
      <c r="NPT602" s="24"/>
      <c r="NPU602" s="24"/>
      <c r="NPV602" s="24"/>
      <c r="NPW602" s="24"/>
      <c r="NPX602" s="24"/>
      <c r="NPY602" s="24"/>
      <c r="NPZ602" s="24"/>
      <c r="NQA602" s="24"/>
      <c r="NQB602" s="24"/>
      <c r="NQC602" s="24"/>
      <c r="NQD602" s="24"/>
      <c r="NQE602" s="24"/>
      <c r="NQF602" s="24"/>
      <c r="NQG602" s="24"/>
      <c r="NQH602" s="24"/>
      <c r="NQL602" s="3"/>
      <c r="NQM602" s="31"/>
      <c r="NQN602" s="5"/>
      <c r="NQO602" s="9"/>
      <c r="NQR602" s="2"/>
      <c r="NQU602" s="24"/>
      <c r="NQV602" s="24"/>
      <c r="NQW602" s="31"/>
      <c r="NQX602" s="24"/>
      <c r="NQY602" s="24"/>
      <c r="NQZ602" s="24"/>
      <c r="NRA602" s="24"/>
      <c r="NRB602" s="24"/>
      <c r="NRC602" s="24"/>
      <c r="NRD602" s="24"/>
      <c r="NRE602" s="24"/>
      <c r="NRF602" s="24"/>
      <c r="NRG602" s="24"/>
      <c r="NRH602" s="24"/>
      <c r="NRI602" s="24"/>
      <c r="NRJ602" s="24"/>
      <c r="NRK602" s="24"/>
      <c r="NRL602" s="24"/>
      <c r="NRP602" s="3"/>
      <c r="NRQ602" s="31"/>
      <c r="NRR602" s="5"/>
      <c r="NRS602" s="9"/>
      <c r="NRV602" s="2"/>
      <c r="NRY602" s="24"/>
      <c r="NRZ602" s="24"/>
      <c r="NSA602" s="31"/>
      <c r="NSB602" s="24"/>
      <c r="NSC602" s="24"/>
      <c r="NSD602" s="24"/>
      <c r="NSE602" s="24"/>
      <c r="NSF602" s="24"/>
      <c r="NSG602" s="24"/>
      <c r="NSH602" s="24"/>
      <c r="NSI602" s="24"/>
      <c r="NSJ602" s="24"/>
      <c r="NSK602" s="24"/>
      <c r="NSL602" s="24"/>
      <c r="NSM602" s="24"/>
      <c r="NSN602" s="24"/>
      <c r="NSO602" s="24"/>
      <c r="NSP602" s="24"/>
      <c r="NST602" s="3"/>
      <c r="NSU602" s="31"/>
      <c r="NSV602" s="5"/>
      <c r="NSW602" s="9"/>
      <c r="NSZ602" s="2"/>
      <c r="NTC602" s="24"/>
      <c r="NTD602" s="24"/>
      <c r="NTE602" s="31"/>
      <c r="NTF602" s="24"/>
      <c r="NTG602" s="24"/>
      <c r="NTH602" s="24"/>
      <c r="NTI602" s="24"/>
      <c r="NTJ602" s="24"/>
      <c r="NTK602" s="24"/>
      <c r="NTL602" s="24"/>
      <c r="NTM602" s="24"/>
      <c r="NTN602" s="24"/>
      <c r="NTO602" s="24"/>
      <c r="NTP602" s="24"/>
      <c r="NTQ602" s="24"/>
      <c r="NTR602" s="24"/>
      <c r="NTS602" s="24"/>
      <c r="NTT602" s="24"/>
      <c r="NTX602" s="3"/>
      <c r="NTY602" s="31"/>
      <c r="NTZ602" s="5"/>
      <c r="NUA602" s="9"/>
      <c r="NUD602" s="2"/>
      <c r="NUG602" s="24"/>
      <c r="NUH602" s="24"/>
      <c r="NUI602" s="31"/>
      <c r="NUJ602" s="24"/>
      <c r="NUK602" s="24"/>
      <c r="NUL602" s="24"/>
      <c r="NUM602" s="24"/>
      <c r="NUN602" s="24"/>
      <c r="NUO602" s="24"/>
      <c r="NUP602" s="24"/>
      <c r="NUQ602" s="24"/>
      <c r="NUR602" s="24"/>
      <c r="NUS602" s="24"/>
      <c r="NUT602" s="24"/>
      <c r="NUU602" s="24"/>
      <c r="NUV602" s="24"/>
      <c r="NUW602" s="24"/>
      <c r="NUX602" s="24"/>
      <c r="NVB602" s="3"/>
      <c r="NVC602" s="31"/>
      <c r="NVD602" s="5"/>
      <c r="NVE602" s="9"/>
      <c r="NVH602" s="2"/>
      <c r="NVK602" s="24"/>
      <c r="NVL602" s="24"/>
      <c r="NVM602" s="31"/>
      <c r="NVN602" s="24"/>
      <c r="NVO602" s="24"/>
      <c r="NVP602" s="24"/>
      <c r="NVQ602" s="24"/>
      <c r="NVR602" s="24"/>
      <c r="NVS602" s="24"/>
      <c r="NVT602" s="24"/>
      <c r="NVU602" s="24"/>
      <c r="NVV602" s="24"/>
      <c r="NVW602" s="24"/>
      <c r="NVX602" s="24"/>
      <c r="NVY602" s="24"/>
      <c r="NVZ602" s="24"/>
      <c r="NWA602" s="24"/>
      <c r="NWB602" s="24"/>
      <c r="NWF602" s="3"/>
      <c r="NWG602" s="31"/>
      <c r="NWH602" s="5"/>
      <c r="NWI602" s="9"/>
      <c r="NWL602" s="2"/>
      <c r="NWO602" s="24"/>
      <c r="NWP602" s="24"/>
      <c r="NWQ602" s="31"/>
      <c r="NWR602" s="24"/>
      <c r="NWS602" s="24"/>
      <c r="NWT602" s="24"/>
      <c r="NWU602" s="24"/>
      <c r="NWV602" s="24"/>
      <c r="NWW602" s="24"/>
      <c r="NWX602" s="24"/>
      <c r="NWY602" s="24"/>
      <c r="NWZ602" s="24"/>
      <c r="NXA602" s="24"/>
      <c r="NXB602" s="24"/>
      <c r="NXC602" s="24"/>
      <c r="NXD602" s="24"/>
      <c r="NXE602" s="24"/>
      <c r="NXF602" s="24"/>
      <c r="NXJ602" s="3"/>
      <c r="NXK602" s="31"/>
      <c r="NXL602" s="5"/>
      <c r="NXM602" s="9"/>
      <c r="NXP602" s="2"/>
      <c r="NXS602" s="24"/>
      <c r="NXT602" s="24"/>
      <c r="NXU602" s="31"/>
      <c r="NXV602" s="24"/>
      <c r="NXW602" s="24"/>
      <c r="NXX602" s="24"/>
      <c r="NXY602" s="24"/>
      <c r="NXZ602" s="24"/>
      <c r="NYA602" s="24"/>
      <c r="NYB602" s="24"/>
      <c r="NYC602" s="24"/>
      <c r="NYD602" s="24"/>
      <c r="NYE602" s="24"/>
      <c r="NYF602" s="24"/>
      <c r="NYG602" s="24"/>
      <c r="NYH602" s="24"/>
      <c r="NYI602" s="24"/>
      <c r="NYJ602" s="24"/>
      <c r="NYN602" s="3"/>
      <c r="NYO602" s="31"/>
      <c r="NYP602" s="5"/>
      <c r="NYQ602" s="9"/>
      <c r="NYT602" s="2"/>
      <c r="NYW602" s="24"/>
      <c r="NYX602" s="24"/>
      <c r="NYY602" s="31"/>
      <c r="NYZ602" s="24"/>
      <c r="NZA602" s="24"/>
      <c r="NZB602" s="24"/>
      <c r="NZC602" s="24"/>
      <c r="NZD602" s="24"/>
      <c r="NZE602" s="24"/>
      <c r="NZF602" s="24"/>
      <c r="NZG602" s="24"/>
      <c r="NZH602" s="24"/>
      <c r="NZI602" s="24"/>
      <c r="NZJ602" s="24"/>
      <c r="NZK602" s="24"/>
      <c r="NZL602" s="24"/>
      <c r="NZM602" s="24"/>
      <c r="NZN602" s="24"/>
      <c r="NZR602" s="3"/>
      <c r="NZS602" s="31"/>
      <c r="NZT602" s="5"/>
      <c r="NZU602" s="9"/>
      <c r="NZX602" s="2"/>
      <c r="OAA602" s="24"/>
      <c r="OAB602" s="24"/>
      <c r="OAC602" s="31"/>
      <c r="OAD602" s="24"/>
      <c r="OAE602" s="24"/>
      <c r="OAF602" s="24"/>
      <c r="OAG602" s="24"/>
      <c r="OAH602" s="24"/>
      <c r="OAI602" s="24"/>
      <c r="OAJ602" s="24"/>
      <c r="OAK602" s="24"/>
      <c r="OAL602" s="24"/>
      <c r="OAM602" s="24"/>
      <c r="OAN602" s="24"/>
      <c r="OAO602" s="24"/>
      <c r="OAP602" s="24"/>
      <c r="OAQ602" s="24"/>
      <c r="OAR602" s="24"/>
      <c r="OAV602" s="3"/>
      <c r="OAW602" s="31"/>
      <c r="OAX602" s="5"/>
      <c r="OAY602" s="9"/>
      <c r="OBB602" s="2"/>
      <c r="OBE602" s="24"/>
      <c r="OBF602" s="24"/>
      <c r="OBG602" s="31"/>
      <c r="OBH602" s="24"/>
      <c r="OBI602" s="24"/>
      <c r="OBJ602" s="24"/>
      <c r="OBK602" s="24"/>
      <c r="OBL602" s="24"/>
      <c r="OBM602" s="24"/>
      <c r="OBN602" s="24"/>
      <c r="OBO602" s="24"/>
      <c r="OBP602" s="24"/>
      <c r="OBQ602" s="24"/>
      <c r="OBR602" s="24"/>
      <c r="OBS602" s="24"/>
      <c r="OBT602" s="24"/>
      <c r="OBU602" s="24"/>
      <c r="OBV602" s="24"/>
      <c r="OBZ602" s="3"/>
      <c r="OCA602" s="31"/>
      <c r="OCB602" s="5"/>
      <c r="OCC602" s="9"/>
      <c r="OCF602" s="2"/>
      <c r="OCI602" s="24"/>
      <c r="OCJ602" s="24"/>
      <c r="OCK602" s="31"/>
      <c r="OCL602" s="24"/>
      <c r="OCM602" s="24"/>
      <c r="OCN602" s="24"/>
      <c r="OCO602" s="24"/>
      <c r="OCP602" s="24"/>
      <c r="OCQ602" s="24"/>
      <c r="OCR602" s="24"/>
      <c r="OCS602" s="24"/>
      <c r="OCT602" s="24"/>
      <c r="OCU602" s="24"/>
      <c r="OCV602" s="24"/>
      <c r="OCW602" s="24"/>
      <c r="OCX602" s="24"/>
      <c r="OCY602" s="24"/>
      <c r="OCZ602" s="24"/>
      <c r="ODD602" s="3"/>
      <c r="ODE602" s="31"/>
      <c r="ODF602" s="5"/>
      <c r="ODG602" s="9"/>
      <c r="ODJ602" s="2"/>
      <c r="ODM602" s="24"/>
      <c r="ODN602" s="24"/>
      <c r="ODO602" s="31"/>
      <c r="ODP602" s="24"/>
      <c r="ODQ602" s="24"/>
      <c r="ODR602" s="24"/>
      <c r="ODS602" s="24"/>
      <c r="ODT602" s="24"/>
      <c r="ODU602" s="24"/>
      <c r="ODV602" s="24"/>
      <c r="ODW602" s="24"/>
      <c r="ODX602" s="24"/>
      <c r="ODY602" s="24"/>
      <c r="ODZ602" s="24"/>
      <c r="OEA602" s="24"/>
      <c r="OEB602" s="24"/>
      <c r="OEC602" s="24"/>
      <c r="OED602" s="24"/>
      <c r="OEH602" s="3"/>
      <c r="OEI602" s="31"/>
      <c r="OEJ602" s="5"/>
      <c r="OEK602" s="9"/>
      <c r="OEN602" s="2"/>
      <c r="OEQ602" s="24"/>
      <c r="OER602" s="24"/>
      <c r="OES602" s="31"/>
      <c r="OET602" s="24"/>
      <c r="OEU602" s="24"/>
      <c r="OEV602" s="24"/>
      <c r="OEW602" s="24"/>
      <c r="OEX602" s="24"/>
      <c r="OEY602" s="24"/>
      <c r="OEZ602" s="24"/>
      <c r="OFA602" s="24"/>
      <c r="OFB602" s="24"/>
      <c r="OFC602" s="24"/>
      <c r="OFD602" s="24"/>
      <c r="OFE602" s="24"/>
      <c r="OFF602" s="24"/>
      <c r="OFG602" s="24"/>
      <c r="OFH602" s="24"/>
      <c r="OFL602" s="3"/>
      <c r="OFM602" s="31"/>
      <c r="OFN602" s="5"/>
      <c r="OFO602" s="9"/>
      <c r="OFR602" s="2"/>
      <c r="OFU602" s="24"/>
      <c r="OFV602" s="24"/>
      <c r="OFW602" s="31"/>
      <c r="OFX602" s="24"/>
      <c r="OFY602" s="24"/>
      <c r="OFZ602" s="24"/>
      <c r="OGA602" s="24"/>
      <c r="OGB602" s="24"/>
      <c r="OGC602" s="24"/>
      <c r="OGD602" s="24"/>
      <c r="OGE602" s="24"/>
      <c r="OGF602" s="24"/>
      <c r="OGG602" s="24"/>
      <c r="OGH602" s="24"/>
      <c r="OGI602" s="24"/>
      <c r="OGJ602" s="24"/>
      <c r="OGK602" s="24"/>
      <c r="OGL602" s="24"/>
      <c r="OGP602" s="3"/>
      <c r="OGQ602" s="31"/>
      <c r="OGR602" s="5"/>
      <c r="OGS602" s="9"/>
      <c r="OGV602" s="2"/>
      <c r="OGY602" s="24"/>
      <c r="OGZ602" s="24"/>
      <c r="OHA602" s="31"/>
      <c r="OHB602" s="24"/>
      <c r="OHC602" s="24"/>
      <c r="OHD602" s="24"/>
      <c r="OHE602" s="24"/>
      <c r="OHF602" s="24"/>
      <c r="OHG602" s="24"/>
      <c r="OHH602" s="24"/>
      <c r="OHI602" s="24"/>
      <c r="OHJ602" s="24"/>
      <c r="OHK602" s="24"/>
      <c r="OHL602" s="24"/>
      <c r="OHM602" s="24"/>
      <c r="OHN602" s="24"/>
      <c r="OHO602" s="24"/>
      <c r="OHP602" s="24"/>
      <c r="OHT602" s="3"/>
      <c r="OHU602" s="31"/>
      <c r="OHV602" s="5"/>
      <c r="OHW602" s="9"/>
      <c r="OHZ602" s="2"/>
      <c r="OIC602" s="24"/>
      <c r="OID602" s="24"/>
      <c r="OIE602" s="31"/>
      <c r="OIF602" s="24"/>
      <c r="OIG602" s="24"/>
      <c r="OIH602" s="24"/>
      <c r="OII602" s="24"/>
      <c r="OIJ602" s="24"/>
      <c r="OIK602" s="24"/>
      <c r="OIL602" s="24"/>
      <c r="OIM602" s="24"/>
      <c r="OIN602" s="24"/>
      <c r="OIO602" s="24"/>
      <c r="OIP602" s="24"/>
      <c r="OIQ602" s="24"/>
      <c r="OIR602" s="24"/>
      <c r="OIS602" s="24"/>
      <c r="OIT602" s="24"/>
      <c r="OIX602" s="3"/>
      <c r="OIY602" s="31"/>
      <c r="OIZ602" s="5"/>
      <c r="OJA602" s="9"/>
      <c r="OJD602" s="2"/>
      <c r="OJG602" s="24"/>
      <c r="OJH602" s="24"/>
      <c r="OJI602" s="31"/>
      <c r="OJJ602" s="24"/>
      <c r="OJK602" s="24"/>
      <c r="OJL602" s="24"/>
      <c r="OJM602" s="24"/>
      <c r="OJN602" s="24"/>
      <c r="OJO602" s="24"/>
      <c r="OJP602" s="24"/>
      <c r="OJQ602" s="24"/>
      <c r="OJR602" s="24"/>
      <c r="OJS602" s="24"/>
      <c r="OJT602" s="24"/>
      <c r="OJU602" s="24"/>
      <c r="OJV602" s="24"/>
      <c r="OJW602" s="24"/>
      <c r="OJX602" s="24"/>
      <c r="OKB602" s="3"/>
      <c r="OKC602" s="31"/>
      <c r="OKD602" s="5"/>
      <c r="OKE602" s="9"/>
      <c r="OKH602" s="2"/>
      <c r="OKK602" s="24"/>
      <c r="OKL602" s="24"/>
      <c r="OKM602" s="31"/>
      <c r="OKN602" s="24"/>
      <c r="OKO602" s="24"/>
      <c r="OKP602" s="24"/>
      <c r="OKQ602" s="24"/>
      <c r="OKR602" s="24"/>
      <c r="OKS602" s="24"/>
      <c r="OKT602" s="24"/>
      <c r="OKU602" s="24"/>
      <c r="OKV602" s="24"/>
      <c r="OKW602" s="24"/>
      <c r="OKX602" s="24"/>
      <c r="OKY602" s="24"/>
      <c r="OKZ602" s="24"/>
      <c r="OLA602" s="24"/>
      <c r="OLB602" s="24"/>
      <c r="OLF602" s="3"/>
      <c r="OLG602" s="31"/>
      <c r="OLH602" s="5"/>
      <c r="OLI602" s="9"/>
      <c r="OLL602" s="2"/>
      <c r="OLO602" s="24"/>
      <c r="OLP602" s="24"/>
      <c r="OLQ602" s="31"/>
      <c r="OLR602" s="24"/>
      <c r="OLS602" s="24"/>
      <c r="OLT602" s="24"/>
      <c r="OLU602" s="24"/>
      <c r="OLV602" s="24"/>
      <c r="OLW602" s="24"/>
      <c r="OLX602" s="24"/>
      <c r="OLY602" s="24"/>
      <c r="OLZ602" s="24"/>
      <c r="OMA602" s="24"/>
      <c r="OMB602" s="24"/>
      <c r="OMC602" s="24"/>
      <c r="OMD602" s="24"/>
      <c r="OME602" s="24"/>
      <c r="OMF602" s="24"/>
      <c r="OMJ602" s="3"/>
      <c r="OMK602" s="31"/>
      <c r="OML602" s="5"/>
      <c r="OMM602" s="9"/>
      <c r="OMP602" s="2"/>
      <c r="OMS602" s="24"/>
      <c r="OMT602" s="24"/>
      <c r="OMU602" s="31"/>
      <c r="OMV602" s="24"/>
      <c r="OMW602" s="24"/>
      <c r="OMX602" s="24"/>
      <c r="OMY602" s="24"/>
      <c r="OMZ602" s="24"/>
      <c r="ONA602" s="24"/>
      <c r="ONB602" s="24"/>
      <c r="ONC602" s="24"/>
      <c r="OND602" s="24"/>
      <c r="ONE602" s="24"/>
      <c r="ONF602" s="24"/>
      <c r="ONG602" s="24"/>
      <c r="ONH602" s="24"/>
      <c r="ONI602" s="24"/>
      <c r="ONJ602" s="24"/>
      <c r="ONN602" s="3"/>
      <c r="ONO602" s="31"/>
      <c r="ONP602" s="5"/>
      <c r="ONQ602" s="9"/>
      <c r="ONT602" s="2"/>
      <c r="ONW602" s="24"/>
      <c r="ONX602" s="24"/>
      <c r="ONY602" s="31"/>
      <c r="ONZ602" s="24"/>
      <c r="OOA602" s="24"/>
      <c r="OOB602" s="24"/>
      <c r="OOC602" s="24"/>
      <c r="OOD602" s="24"/>
      <c r="OOE602" s="24"/>
      <c r="OOF602" s="24"/>
      <c r="OOG602" s="24"/>
      <c r="OOH602" s="24"/>
      <c r="OOI602" s="24"/>
      <c r="OOJ602" s="24"/>
      <c r="OOK602" s="24"/>
      <c r="OOL602" s="24"/>
      <c r="OOM602" s="24"/>
      <c r="OON602" s="24"/>
      <c r="OOR602" s="3"/>
      <c r="OOS602" s="31"/>
      <c r="OOT602" s="5"/>
      <c r="OOU602" s="9"/>
      <c r="OOX602" s="2"/>
      <c r="OPA602" s="24"/>
      <c r="OPB602" s="24"/>
      <c r="OPC602" s="31"/>
      <c r="OPD602" s="24"/>
      <c r="OPE602" s="24"/>
      <c r="OPF602" s="24"/>
      <c r="OPG602" s="24"/>
      <c r="OPH602" s="24"/>
      <c r="OPI602" s="24"/>
      <c r="OPJ602" s="24"/>
      <c r="OPK602" s="24"/>
      <c r="OPL602" s="24"/>
      <c r="OPM602" s="24"/>
      <c r="OPN602" s="24"/>
      <c r="OPO602" s="24"/>
      <c r="OPP602" s="24"/>
      <c r="OPQ602" s="24"/>
      <c r="OPR602" s="24"/>
      <c r="OPV602" s="3"/>
      <c r="OPW602" s="31"/>
      <c r="OPX602" s="5"/>
      <c r="OPY602" s="9"/>
      <c r="OQB602" s="2"/>
      <c r="OQE602" s="24"/>
      <c r="OQF602" s="24"/>
      <c r="OQG602" s="31"/>
      <c r="OQH602" s="24"/>
      <c r="OQI602" s="24"/>
      <c r="OQJ602" s="24"/>
      <c r="OQK602" s="24"/>
      <c r="OQL602" s="24"/>
      <c r="OQM602" s="24"/>
      <c r="OQN602" s="24"/>
      <c r="OQO602" s="24"/>
      <c r="OQP602" s="24"/>
      <c r="OQQ602" s="24"/>
      <c r="OQR602" s="24"/>
      <c r="OQS602" s="24"/>
      <c r="OQT602" s="24"/>
      <c r="OQU602" s="24"/>
      <c r="OQV602" s="24"/>
      <c r="OQZ602" s="3"/>
      <c r="ORA602" s="31"/>
      <c r="ORB602" s="5"/>
      <c r="ORC602" s="9"/>
      <c r="ORF602" s="2"/>
      <c r="ORI602" s="24"/>
      <c r="ORJ602" s="24"/>
      <c r="ORK602" s="31"/>
      <c r="ORL602" s="24"/>
      <c r="ORM602" s="24"/>
      <c r="ORN602" s="24"/>
      <c r="ORO602" s="24"/>
      <c r="ORP602" s="24"/>
      <c r="ORQ602" s="24"/>
      <c r="ORR602" s="24"/>
      <c r="ORS602" s="24"/>
      <c r="ORT602" s="24"/>
      <c r="ORU602" s="24"/>
      <c r="ORV602" s="24"/>
      <c r="ORW602" s="24"/>
      <c r="ORX602" s="24"/>
      <c r="ORY602" s="24"/>
      <c r="ORZ602" s="24"/>
      <c r="OSD602" s="3"/>
      <c r="OSE602" s="31"/>
      <c r="OSF602" s="5"/>
      <c r="OSG602" s="9"/>
      <c r="OSJ602" s="2"/>
      <c r="OSM602" s="24"/>
      <c r="OSN602" s="24"/>
      <c r="OSO602" s="31"/>
      <c r="OSP602" s="24"/>
      <c r="OSQ602" s="24"/>
      <c r="OSR602" s="24"/>
      <c r="OSS602" s="24"/>
      <c r="OST602" s="24"/>
      <c r="OSU602" s="24"/>
      <c r="OSV602" s="24"/>
      <c r="OSW602" s="24"/>
      <c r="OSX602" s="24"/>
      <c r="OSY602" s="24"/>
      <c r="OSZ602" s="24"/>
      <c r="OTA602" s="24"/>
      <c r="OTB602" s="24"/>
      <c r="OTC602" s="24"/>
      <c r="OTD602" s="24"/>
      <c r="OTH602" s="3"/>
      <c r="OTI602" s="31"/>
      <c r="OTJ602" s="5"/>
      <c r="OTK602" s="9"/>
      <c r="OTN602" s="2"/>
      <c r="OTQ602" s="24"/>
      <c r="OTR602" s="24"/>
      <c r="OTS602" s="31"/>
      <c r="OTT602" s="24"/>
      <c r="OTU602" s="24"/>
      <c r="OTV602" s="24"/>
      <c r="OTW602" s="24"/>
      <c r="OTX602" s="24"/>
      <c r="OTY602" s="24"/>
      <c r="OTZ602" s="24"/>
      <c r="OUA602" s="24"/>
      <c r="OUB602" s="24"/>
      <c r="OUC602" s="24"/>
      <c r="OUD602" s="24"/>
      <c r="OUE602" s="24"/>
      <c r="OUF602" s="24"/>
      <c r="OUG602" s="24"/>
      <c r="OUH602" s="24"/>
      <c r="OUL602" s="3"/>
      <c r="OUM602" s="31"/>
      <c r="OUN602" s="5"/>
      <c r="OUO602" s="9"/>
      <c r="OUR602" s="2"/>
      <c r="OUU602" s="24"/>
      <c r="OUV602" s="24"/>
      <c r="OUW602" s="31"/>
      <c r="OUX602" s="24"/>
      <c r="OUY602" s="24"/>
      <c r="OUZ602" s="24"/>
      <c r="OVA602" s="24"/>
      <c r="OVB602" s="24"/>
      <c r="OVC602" s="24"/>
      <c r="OVD602" s="24"/>
      <c r="OVE602" s="24"/>
      <c r="OVF602" s="24"/>
      <c r="OVG602" s="24"/>
      <c r="OVH602" s="24"/>
      <c r="OVI602" s="24"/>
      <c r="OVJ602" s="24"/>
      <c r="OVK602" s="24"/>
      <c r="OVL602" s="24"/>
      <c r="OVP602" s="3"/>
      <c r="OVQ602" s="31"/>
      <c r="OVR602" s="5"/>
      <c r="OVS602" s="9"/>
      <c r="OVV602" s="2"/>
      <c r="OVY602" s="24"/>
      <c r="OVZ602" s="24"/>
      <c r="OWA602" s="31"/>
      <c r="OWB602" s="24"/>
      <c r="OWC602" s="24"/>
      <c r="OWD602" s="24"/>
      <c r="OWE602" s="24"/>
      <c r="OWF602" s="24"/>
      <c r="OWG602" s="24"/>
      <c r="OWH602" s="24"/>
      <c r="OWI602" s="24"/>
      <c r="OWJ602" s="24"/>
      <c r="OWK602" s="24"/>
      <c r="OWL602" s="24"/>
      <c r="OWM602" s="24"/>
      <c r="OWN602" s="24"/>
      <c r="OWO602" s="24"/>
      <c r="OWP602" s="24"/>
      <c r="OWT602" s="3"/>
      <c r="OWU602" s="31"/>
      <c r="OWV602" s="5"/>
      <c r="OWW602" s="9"/>
      <c r="OWZ602" s="2"/>
      <c r="OXC602" s="24"/>
      <c r="OXD602" s="24"/>
      <c r="OXE602" s="31"/>
      <c r="OXF602" s="24"/>
      <c r="OXG602" s="24"/>
      <c r="OXH602" s="24"/>
      <c r="OXI602" s="24"/>
      <c r="OXJ602" s="24"/>
      <c r="OXK602" s="24"/>
      <c r="OXL602" s="24"/>
      <c r="OXM602" s="24"/>
      <c r="OXN602" s="24"/>
      <c r="OXO602" s="24"/>
      <c r="OXP602" s="24"/>
      <c r="OXQ602" s="24"/>
      <c r="OXR602" s="24"/>
      <c r="OXS602" s="24"/>
      <c r="OXT602" s="24"/>
      <c r="OXX602" s="3"/>
      <c r="OXY602" s="31"/>
      <c r="OXZ602" s="5"/>
      <c r="OYA602" s="9"/>
      <c r="OYD602" s="2"/>
      <c r="OYG602" s="24"/>
      <c r="OYH602" s="24"/>
      <c r="OYI602" s="31"/>
      <c r="OYJ602" s="24"/>
      <c r="OYK602" s="24"/>
      <c r="OYL602" s="24"/>
      <c r="OYM602" s="24"/>
      <c r="OYN602" s="24"/>
      <c r="OYO602" s="24"/>
      <c r="OYP602" s="24"/>
      <c r="OYQ602" s="24"/>
      <c r="OYR602" s="24"/>
      <c r="OYS602" s="24"/>
      <c r="OYT602" s="24"/>
      <c r="OYU602" s="24"/>
      <c r="OYV602" s="24"/>
      <c r="OYW602" s="24"/>
      <c r="OYX602" s="24"/>
      <c r="OZB602" s="3"/>
      <c r="OZC602" s="31"/>
      <c r="OZD602" s="5"/>
      <c r="OZE602" s="9"/>
      <c r="OZH602" s="2"/>
      <c r="OZK602" s="24"/>
      <c r="OZL602" s="24"/>
      <c r="OZM602" s="31"/>
      <c r="OZN602" s="24"/>
      <c r="OZO602" s="24"/>
      <c r="OZP602" s="24"/>
      <c r="OZQ602" s="24"/>
      <c r="OZR602" s="24"/>
      <c r="OZS602" s="24"/>
      <c r="OZT602" s="24"/>
      <c r="OZU602" s="24"/>
      <c r="OZV602" s="24"/>
      <c r="OZW602" s="24"/>
      <c r="OZX602" s="24"/>
      <c r="OZY602" s="24"/>
      <c r="OZZ602" s="24"/>
      <c r="PAA602" s="24"/>
      <c r="PAB602" s="24"/>
      <c r="PAF602" s="3"/>
      <c r="PAG602" s="31"/>
      <c r="PAH602" s="5"/>
      <c r="PAI602" s="9"/>
      <c r="PAL602" s="2"/>
      <c r="PAO602" s="24"/>
      <c r="PAP602" s="24"/>
      <c r="PAQ602" s="31"/>
      <c r="PAR602" s="24"/>
      <c r="PAS602" s="24"/>
      <c r="PAT602" s="24"/>
      <c r="PAU602" s="24"/>
      <c r="PAV602" s="24"/>
      <c r="PAW602" s="24"/>
      <c r="PAX602" s="24"/>
      <c r="PAY602" s="24"/>
      <c r="PAZ602" s="24"/>
      <c r="PBA602" s="24"/>
      <c r="PBB602" s="24"/>
      <c r="PBC602" s="24"/>
      <c r="PBD602" s="24"/>
      <c r="PBE602" s="24"/>
      <c r="PBF602" s="24"/>
      <c r="PBJ602" s="3"/>
      <c r="PBK602" s="31"/>
      <c r="PBL602" s="5"/>
      <c r="PBM602" s="9"/>
      <c r="PBP602" s="2"/>
      <c r="PBS602" s="24"/>
      <c r="PBT602" s="24"/>
      <c r="PBU602" s="31"/>
      <c r="PBV602" s="24"/>
      <c r="PBW602" s="24"/>
      <c r="PBX602" s="24"/>
      <c r="PBY602" s="24"/>
      <c r="PBZ602" s="24"/>
      <c r="PCA602" s="24"/>
      <c r="PCB602" s="24"/>
      <c r="PCC602" s="24"/>
      <c r="PCD602" s="24"/>
      <c r="PCE602" s="24"/>
      <c r="PCF602" s="24"/>
      <c r="PCG602" s="24"/>
      <c r="PCH602" s="24"/>
      <c r="PCI602" s="24"/>
      <c r="PCJ602" s="24"/>
      <c r="PCN602" s="3"/>
      <c r="PCO602" s="31"/>
      <c r="PCP602" s="5"/>
      <c r="PCQ602" s="9"/>
      <c r="PCT602" s="2"/>
      <c r="PCW602" s="24"/>
      <c r="PCX602" s="24"/>
      <c r="PCY602" s="31"/>
      <c r="PCZ602" s="24"/>
      <c r="PDA602" s="24"/>
      <c r="PDB602" s="24"/>
      <c r="PDC602" s="24"/>
      <c r="PDD602" s="24"/>
      <c r="PDE602" s="24"/>
      <c r="PDF602" s="24"/>
      <c r="PDG602" s="24"/>
      <c r="PDH602" s="24"/>
      <c r="PDI602" s="24"/>
      <c r="PDJ602" s="24"/>
      <c r="PDK602" s="24"/>
      <c r="PDL602" s="24"/>
      <c r="PDM602" s="24"/>
      <c r="PDN602" s="24"/>
      <c r="PDR602" s="3"/>
      <c r="PDS602" s="31"/>
      <c r="PDT602" s="5"/>
      <c r="PDU602" s="9"/>
      <c r="PDX602" s="2"/>
      <c r="PEA602" s="24"/>
      <c r="PEB602" s="24"/>
      <c r="PEC602" s="31"/>
      <c r="PED602" s="24"/>
      <c r="PEE602" s="24"/>
      <c r="PEF602" s="24"/>
      <c r="PEG602" s="24"/>
      <c r="PEH602" s="24"/>
      <c r="PEI602" s="24"/>
      <c r="PEJ602" s="24"/>
      <c r="PEK602" s="24"/>
      <c r="PEL602" s="24"/>
      <c r="PEM602" s="24"/>
      <c r="PEN602" s="24"/>
      <c r="PEO602" s="24"/>
      <c r="PEP602" s="24"/>
      <c r="PEQ602" s="24"/>
      <c r="PER602" s="24"/>
      <c r="PEV602" s="3"/>
      <c r="PEW602" s="31"/>
      <c r="PEX602" s="5"/>
      <c r="PEY602" s="9"/>
      <c r="PFB602" s="2"/>
      <c r="PFE602" s="24"/>
      <c r="PFF602" s="24"/>
      <c r="PFG602" s="31"/>
      <c r="PFH602" s="24"/>
      <c r="PFI602" s="24"/>
      <c r="PFJ602" s="24"/>
      <c r="PFK602" s="24"/>
      <c r="PFL602" s="24"/>
      <c r="PFM602" s="24"/>
      <c r="PFN602" s="24"/>
      <c r="PFO602" s="24"/>
      <c r="PFP602" s="24"/>
      <c r="PFQ602" s="24"/>
      <c r="PFR602" s="24"/>
      <c r="PFS602" s="24"/>
      <c r="PFT602" s="24"/>
      <c r="PFU602" s="24"/>
      <c r="PFV602" s="24"/>
      <c r="PFZ602" s="3"/>
      <c r="PGA602" s="31"/>
      <c r="PGB602" s="5"/>
      <c r="PGC602" s="9"/>
      <c r="PGF602" s="2"/>
      <c r="PGI602" s="24"/>
      <c r="PGJ602" s="24"/>
      <c r="PGK602" s="31"/>
      <c r="PGL602" s="24"/>
      <c r="PGM602" s="24"/>
      <c r="PGN602" s="24"/>
      <c r="PGO602" s="24"/>
      <c r="PGP602" s="24"/>
      <c r="PGQ602" s="24"/>
      <c r="PGR602" s="24"/>
      <c r="PGS602" s="24"/>
      <c r="PGT602" s="24"/>
      <c r="PGU602" s="24"/>
      <c r="PGV602" s="24"/>
      <c r="PGW602" s="24"/>
      <c r="PGX602" s="24"/>
      <c r="PGY602" s="24"/>
      <c r="PGZ602" s="24"/>
      <c r="PHD602" s="3"/>
      <c r="PHE602" s="31"/>
      <c r="PHF602" s="5"/>
      <c r="PHG602" s="9"/>
      <c r="PHJ602" s="2"/>
      <c r="PHM602" s="24"/>
      <c r="PHN602" s="24"/>
      <c r="PHO602" s="31"/>
      <c r="PHP602" s="24"/>
      <c r="PHQ602" s="24"/>
      <c r="PHR602" s="24"/>
      <c r="PHS602" s="24"/>
      <c r="PHT602" s="24"/>
      <c r="PHU602" s="24"/>
      <c r="PHV602" s="24"/>
      <c r="PHW602" s="24"/>
      <c r="PHX602" s="24"/>
      <c r="PHY602" s="24"/>
      <c r="PHZ602" s="24"/>
      <c r="PIA602" s="24"/>
      <c r="PIB602" s="24"/>
      <c r="PIC602" s="24"/>
      <c r="PID602" s="24"/>
      <c r="PIH602" s="3"/>
      <c r="PII602" s="31"/>
      <c r="PIJ602" s="5"/>
      <c r="PIK602" s="9"/>
      <c r="PIN602" s="2"/>
      <c r="PIQ602" s="24"/>
      <c r="PIR602" s="24"/>
      <c r="PIS602" s="31"/>
      <c r="PIT602" s="24"/>
      <c r="PIU602" s="24"/>
      <c r="PIV602" s="24"/>
      <c r="PIW602" s="24"/>
      <c r="PIX602" s="24"/>
      <c r="PIY602" s="24"/>
      <c r="PIZ602" s="24"/>
      <c r="PJA602" s="24"/>
      <c r="PJB602" s="24"/>
      <c r="PJC602" s="24"/>
      <c r="PJD602" s="24"/>
      <c r="PJE602" s="24"/>
      <c r="PJF602" s="24"/>
      <c r="PJG602" s="24"/>
      <c r="PJH602" s="24"/>
      <c r="PJL602" s="3"/>
      <c r="PJM602" s="31"/>
      <c r="PJN602" s="5"/>
      <c r="PJO602" s="9"/>
      <c r="PJR602" s="2"/>
      <c r="PJU602" s="24"/>
      <c r="PJV602" s="24"/>
      <c r="PJW602" s="31"/>
      <c r="PJX602" s="24"/>
      <c r="PJY602" s="24"/>
      <c r="PJZ602" s="24"/>
      <c r="PKA602" s="24"/>
      <c r="PKB602" s="24"/>
      <c r="PKC602" s="24"/>
      <c r="PKD602" s="24"/>
      <c r="PKE602" s="24"/>
      <c r="PKF602" s="24"/>
      <c r="PKG602" s="24"/>
      <c r="PKH602" s="24"/>
      <c r="PKI602" s="24"/>
      <c r="PKJ602" s="24"/>
      <c r="PKK602" s="24"/>
      <c r="PKL602" s="24"/>
      <c r="PKP602" s="3"/>
      <c r="PKQ602" s="31"/>
      <c r="PKR602" s="5"/>
      <c r="PKS602" s="9"/>
      <c r="PKV602" s="2"/>
      <c r="PKY602" s="24"/>
      <c r="PKZ602" s="24"/>
      <c r="PLA602" s="31"/>
      <c r="PLB602" s="24"/>
      <c r="PLC602" s="24"/>
      <c r="PLD602" s="24"/>
      <c r="PLE602" s="24"/>
      <c r="PLF602" s="24"/>
      <c r="PLG602" s="24"/>
      <c r="PLH602" s="24"/>
      <c r="PLI602" s="24"/>
      <c r="PLJ602" s="24"/>
      <c r="PLK602" s="24"/>
      <c r="PLL602" s="24"/>
      <c r="PLM602" s="24"/>
      <c r="PLN602" s="24"/>
      <c r="PLO602" s="24"/>
      <c r="PLP602" s="24"/>
      <c r="PLT602" s="3"/>
      <c r="PLU602" s="31"/>
      <c r="PLV602" s="5"/>
      <c r="PLW602" s="9"/>
      <c r="PLZ602" s="2"/>
      <c r="PMC602" s="24"/>
      <c r="PMD602" s="24"/>
      <c r="PME602" s="31"/>
      <c r="PMF602" s="24"/>
      <c r="PMG602" s="24"/>
      <c r="PMH602" s="24"/>
      <c r="PMI602" s="24"/>
      <c r="PMJ602" s="24"/>
      <c r="PMK602" s="24"/>
      <c r="PML602" s="24"/>
      <c r="PMM602" s="24"/>
      <c r="PMN602" s="24"/>
      <c r="PMO602" s="24"/>
      <c r="PMP602" s="24"/>
      <c r="PMQ602" s="24"/>
      <c r="PMR602" s="24"/>
      <c r="PMS602" s="24"/>
      <c r="PMT602" s="24"/>
      <c r="PMX602" s="3"/>
      <c r="PMY602" s="31"/>
      <c r="PMZ602" s="5"/>
      <c r="PNA602" s="9"/>
      <c r="PND602" s="2"/>
      <c r="PNG602" s="24"/>
      <c r="PNH602" s="24"/>
      <c r="PNI602" s="31"/>
      <c r="PNJ602" s="24"/>
      <c r="PNK602" s="24"/>
      <c r="PNL602" s="24"/>
      <c r="PNM602" s="24"/>
      <c r="PNN602" s="24"/>
      <c r="PNO602" s="24"/>
      <c r="PNP602" s="24"/>
      <c r="PNQ602" s="24"/>
      <c r="PNR602" s="24"/>
      <c r="PNS602" s="24"/>
      <c r="PNT602" s="24"/>
      <c r="PNU602" s="24"/>
      <c r="PNV602" s="24"/>
      <c r="PNW602" s="24"/>
      <c r="PNX602" s="24"/>
      <c r="POB602" s="3"/>
      <c r="POC602" s="31"/>
      <c r="POD602" s="5"/>
      <c r="POE602" s="9"/>
      <c r="POH602" s="2"/>
      <c r="POK602" s="24"/>
      <c r="POL602" s="24"/>
      <c r="POM602" s="31"/>
      <c r="PON602" s="24"/>
      <c r="POO602" s="24"/>
      <c r="POP602" s="24"/>
      <c r="POQ602" s="24"/>
      <c r="POR602" s="24"/>
      <c r="POS602" s="24"/>
      <c r="POT602" s="24"/>
      <c r="POU602" s="24"/>
      <c r="POV602" s="24"/>
      <c r="POW602" s="24"/>
      <c r="POX602" s="24"/>
      <c r="POY602" s="24"/>
      <c r="POZ602" s="24"/>
      <c r="PPA602" s="24"/>
      <c r="PPB602" s="24"/>
      <c r="PPF602" s="3"/>
      <c r="PPG602" s="31"/>
      <c r="PPH602" s="5"/>
      <c r="PPI602" s="9"/>
      <c r="PPL602" s="2"/>
      <c r="PPO602" s="24"/>
      <c r="PPP602" s="24"/>
      <c r="PPQ602" s="31"/>
      <c r="PPR602" s="24"/>
      <c r="PPS602" s="24"/>
      <c r="PPT602" s="24"/>
      <c r="PPU602" s="24"/>
      <c r="PPV602" s="24"/>
      <c r="PPW602" s="24"/>
      <c r="PPX602" s="24"/>
      <c r="PPY602" s="24"/>
      <c r="PPZ602" s="24"/>
      <c r="PQA602" s="24"/>
      <c r="PQB602" s="24"/>
      <c r="PQC602" s="24"/>
      <c r="PQD602" s="24"/>
      <c r="PQE602" s="24"/>
      <c r="PQF602" s="24"/>
      <c r="PQJ602" s="3"/>
      <c r="PQK602" s="31"/>
      <c r="PQL602" s="5"/>
      <c r="PQM602" s="9"/>
      <c r="PQP602" s="2"/>
      <c r="PQS602" s="24"/>
      <c r="PQT602" s="24"/>
      <c r="PQU602" s="31"/>
      <c r="PQV602" s="24"/>
      <c r="PQW602" s="24"/>
      <c r="PQX602" s="24"/>
      <c r="PQY602" s="24"/>
      <c r="PQZ602" s="24"/>
      <c r="PRA602" s="24"/>
      <c r="PRB602" s="24"/>
      <c r="PRC602" s="24"/>
      <c r="PRD602" s="24"/>
      <c r="PRE602" s="24"/>
      <c r="PRF602" s="24"/>
      <c r="PRG602" s="24"/>
      <c r="PRH602" s="24"/>
      <c r="PRI602" s="24"/>
      <c r="PRJ602" s="24"/>
      <c r="PRN602" s="3"/>
      <c r="PRO602" s="31"/>
      <c r="PRP602" s="5"/>
      <c r="PRQ602" s="9"/>
      <c r="PRT602" s="2"/>
      <c r="PRW602" s="24"/>
      <c r="PRX602" s="24"/>
      <c r="PRY602" s="31"/>
      <c r="PRZ602" s="24"/>
      <c r="PSA602" s="24"/>
      <c r="PSB602" s="24"/>
      <c r="PSC602" s="24"/>
      <c r="PSD602" s="24"/>
      <c r="PSE602" s="24"/>
      <c r="PSF602" s="24"/>
      <c r="PSG602" s="24"/>
      <c r="PSH602" s="24"/>
      <c r="PSI602" s="24"/>
      <c r="PSJ602" s="24"/>
      <c r="PSK602" s="24"/>
      <c r="PSL602" s="24"/>
      <c r="PSM602" s="24"/>
      <c r="PSN602" s="24"/>
      <c r="PSR602" s="3"/>
      <c r="PSS602" s="31"/>
      <c r="PST602" s="5"/>
      <c r="PSU602" s="9"/>
      <c r="PSX602" s="2"/>
      <c r="PTA602" s="24"/>
      <c r="PTB602" s="24"/>
      <c r="PTC602" s="31"/>
      <c r="PTD602" s="24"/>
      <c r="PTE602" s="24"/>
      <c r="PTF602" s="24"/>
      <c r="PTG602" s="24"/>
      <c r="PTH602" s="24"/>
      <c r="PTI602" s="24"/>
      <c r="PTJ602" s="24"/>
      <c r="PTK602" s="24"/>
      <c r="PTL602" s="24"/>
      <c r="PTM602" s="24"/>
      <c r="PTN602" s="24"/>
      <c r="PTO602" s="24"/>
      <c r="PTP602" s="24"/>
      <c r="PTQ602" s="24"/>
      <c r="PTR602" s="24"/>
      <c r="PTV602" s="3"/>
      <c r="PTW602" s="31"/>
      <c r="PTX602" s="5"/>
      <c r="PTY602" s="9"/>
      <c r="PUB602" s="2"/>
      <c r="PUE602" s="24"/>
      <c r="PUF602" s="24"/>
      <c r="PUG602" s="31"/>
      <c r="PUH602" s="24"/>
      <c r="PUI602" s="24"/>
      <c r="PUJ602" s="24"/>
      <c r="PUK602" s="24"/>
      <c r="PUL602" s="24"/>
      <c r="PUM602" s="24"/>
      <c r="PUN602" s="24"/>
      <c r="PUO602" s="24"/>
      <c r="PUP602" s="24"/>
      <c r="PUQ602" s="24"/>
      <c r="PUR602" s="24"/>
      <c r="PUS602" s="24"/>
      <c r="PUT602" s="24"/>
      <c r="PUU602" s="24"/>
      <c r="PUV602" s="24"/>
      <c r="PUZ602" s="3"/>
      <c r="PVA602" s="31"/>
      <c r="PVB602" s="5"/>
      <c r="PVC602" s="9"/>
      <c r="PVF602" s="2"/>
      <c r="PVI602" s="24"/>
      <c r="PVJ602" s="24"/>
      <c r="PVK602" s="31"/>
      <c r="PVL602" s="24"/>
      <c r="PVM602" s="24"/>
      <c r="PVN602" s="24"/>
      <c r="PVO602" s="24"/>
      <c r="PVP602" s="24"/>
      <c r="PVQ602" s="24"/>
      <c r="PVR602" s="24"/>
      <c r="PVS602" s="24"/>
      <c r="PVT602" s="24"/>
      <c r="PVU602" s="24"/>
      <c r="PVV602" s="24"/>
      <c r="PVW602" s="24"/>
      <c r="PVX602" s="24"/>
      <c r="PVY602" s="24"/>
      <c r="PVZ602" s="24"/>
      <c r="PWD602" s="3"/>
      <c r="PWE602" s="31"/>
      <c r="PWF602" s="5"/>
      <c r="PWG602" s="9"/>
      <c r="PWJ602" s="2"/>
      <c r="PWM602" s="24"/>
      <c r="PWN602" s="24"/>
      <c r="PWO602" s="31"/>
      <c r="PWP602" s="24"/>
      <c r="PWQ602" s="24"/>
      <c r="PWR602" s="24"/>
      <c r="PWS602" s="24"/>
      <c r="PWT602" s="24"/>
      <c r="PWU602" s="24"/>
      <c r="PWV602" s="24"/>
      <c r="PWW602" s="24"/>
      <c r="PWX602" s="24"/>
      <c r="PWY602" s="24"/>
      <c r="PWZ602" s="24"/>
      <c r="PXA602" s="24"/>
      <c r="PXB602" s="24"/>
      <c r="PXC602" s="24"/>
      <c r="PXD602" s="24"/>
      <c r="PXH602" s="3"/>
      <c r="PXI602" s="31"/>
      <c r="PXJ602" s="5"/>
      <c r="PXK602" s="9"/>
      <c r="PXN602" s="2"/>
      <c r="PXQ602" s="24"/>
      <c r="PXR602" s="24"/>
      <c r="PXS602" s="31"/>
      <c r="PXT602" s="24"/>
      <c r="PXU602" s="24"/>
      <c r="PXV602" s="24"/>
      <c r="PXW602" s="24"/>
      <c r="PXX602" s="24"/>
      <c r="PXY602" s="24"/>
      <c r="PXZ602" s="24"/>
      <c r="PYA602" s="24"/>
      <c r="PYB602" s="24"/>
      <c r="PYC602" s="24"/>
      <c r="PYD602" s="24"/>
      <c r="PYE602" s="24"/>
      <c r="PYF602" s="24"/>
      <c r="PYG602" s="24"/>
      <c r="PYH602" s="24"/>
      <c r="PYL602" s="3"/>
      <c r="PYM602" s="31"/>
      <c r="PYN602" s="5"/>
      <c r="PYO602" s="9"/>
      <c r="PYR602" s="2"/>
      <c r="PYU602" s="24"/>
      <c r="PYV602" s="24"/>
      <c r="PYW602" s="31"/>
      <c r="PYX602" s="24"/>
      <c r="PYY602" s="24"/>
      <c r="PYZ602" s="24"/>
      <c r="PZA602" s="24"/>
      <c r="PZB602" s="24"/>
      <c r="PZC602" s="24"/>
      <c r="PZD602" s="24"/>
      <c r="PZE602" s="24"/>
      <c r="PZF602" s="24"/>
      <c r="PZG602" s="24"/>
      <c r="PZH602" s="24"/>
      <c r="PZI602" s="24"/>
      <c r="PZJ602" s="24"/>
      <c r="PZK602" s="24"/>
      <c r="PZL602" s="24"/>
      <c r="PZP602" s="3"/>
      <c r="PZQ602" s="31"/>
      <c r="PZR602" s="5"/>
      <c r="PZS602" s="9"/>
      <c r="PZV602" s="2"/>
      <c r="PZY602" s="24"/>
      <c r="PZZ602" s="24"/>
      <c r="QAA602" s="31"/>
      <c r="QAB602" s="24"/>
      <c r="QAC602" s="24"/>
      <c r="QAD602" s="24"/>
      <c r="QAE602" s="24"/>
      <c r="QAF602" s="24"/>
      <c r="QAG602" s="24"/>
      <c r="QAH602" s="24"/>
      <c r="QAI602" s="24"/>
      <c r="QAJ602" s="24"/>
      <c r="QAK602" s="24"/>
      <c r="QAL602" s="24"/>
      <c r="QAM602" s="24"/>
      <c r="QAN602" s="24"/>
      <c r="QAO602" s="24"/>
      <c r="QAP602" s="24"/>
      <c r="QAT602" s="3"/>
      <c r="QAU602" s="31"/>
      <c r="QAV602" s="5"/>
      <c r="QAW602" s="9"/>
      <c r="QAZ602" s="2"/>
      <c r="QBC602" s="24"/>
      <c r="QBD602" s="24"/>
      <c r="QBE602" s="31"/>
      <c r="QBF602" s="24"/>
      <c r="QBG602" s="24"/>
      <c r="QBH602" s="24"/>
      <c r="QBI602" s="24"/>
      <c r="QBJ602" s="24"/>
      <c r="QBK602" s="24"/>
      <c r="QBL602" s="24"/>
      <c r="QBM602" s="24"/>
      <c r="QBN602" s="24"/>
      <c r="QBO602" s="24"/>
      <c r="QBP602" s="24"/>
      <c r="QBQ602" s="24"/>
      <c r="QBR602" s="24"/>
      <c r="QBS602" s="24"/>
      <c r="QBT602" s="24"/>
      <c r="QBX602" s="3"/>
      <c r="QBY602" s="31"/>
      <c r="QBZ602" s="5"/>
      <c r="QCA602" s="9"/>
      <c r="QCD602" s="2"/>
      <c r="QCG602" s="24"/>
      <c r="QCH602" s="24"/>
      <c r="QCI602" s="31"/>
      <c r="QCJ602" s="24"/>
      <c r="QCK602" s="24"/>
      <c r="QCL602" s="24"/>
      <c r="QCM602" s="24"/>
      <c r="QCN602" s="24"/>
      <c r="QCO602" s="24"/>
      <c r="QCP602" s="24"/>
      <c r="QCQ602" s="24"/>
      <c r="QCR602" s="24"/>
      <c r="QCS602" s="24"/>
      <c r="QCT602" s="24"/>
      <c r="QCU602" s="24"/>
      <c r="QCV602" s="24"/>
      <c r="QCW602" s="24"/>
      <c r="QCX602" s="24"/>
      <c r="QDB602" s="3"/>
      <c r="QDC602" s="31"/>
      <c r="QDD602" s="5"/>
      <c r="QDE602" s="9"/>
      <c r="QDH602" s="2"/>
      <c r="QDK602" s="24"/>
      <c r="QDL602" s="24"/>
      <c r="QDM602" s="31"/>
      <c r="QDN602" s="24"/>
      <c r="QDO602" s="24"/>
      <c r="QDP602" s="24"/>
      <c r="QDQ602" s="24"/>
      <c r="QDR602" s="24"/>
      <c r="QDS602" s="24"/>
      <c r="QDT602" s="24"/>
      <c r="QDU602" s="24"/>
      <c r="QDV602" s="24"/>
      <c r="QDW602" s="24"/>
      <c r="QDX602" s="24"/>
      <c r="QDY602" s="24"/>
      <c r="QDZ602" s="24"/>
      <c r="QEA602" s="24"/>
      <c r="QEB602" s="24"/>
      <c r="QEF602" s="3"/>
      <c r="QEG602" s="31"/>
      <c r="QEH602" s="5"/>
      <c r="QEI602" s="9"/>
      <c r="QEL602" s="2"/>
      <c r="QEO602" s="24"/>
      <c r="QEP602" s="24"/>
      <c r="QEQ602" s="31"/>
      <c r="QER602" s="24"/>
      <c r="QES602" s="24"/>
      <c r="QET602" s="24"/>
      <c r="QEU602" s="24"/>
      <c r="QEV602" s="24"/>
      <c r="QEW602" s="24"/>
      <c r="QEX602" s="24"/>
      <c r="QEY602" s="24"/>
      <c r="QEZ602" s="24"/>
      <c r="QFA602" s="24"/>
      <c r="QFB602" s="24"/>
      <c r="QFC602" s="24"/>
      <c r="QFD602" s="24"/>
      <c r="QFE602" s="24"/>
      <c r="QFF602" s="24"/>
      <c r="QFJ602" s="3"/>
      <c r="QFK602" s="31"/>
      <c r="QFL602" s="5"/>
      <c r="QFM602" s="9"/>
      <c r="QFP602" s="2"/>
      <c r="QFS602" s="24"/>
      <c r="QFT602" s="24"/>
      <c r="QFU602" s="31"/>
      <c r="QFV602" s="24"/>
      <c r="QFW602" s="24"/>
      <c r="QFX602" s="24"/>
      <c r="QFY602" s="24"/>
      <c r="QFZ602" s="24"/>
      <c r="QGA602" s="24"/>
      <c r="QGB602" s="24"/>
      <c r="QGC602" s="24"/>
      <c r="QGD602" s="24"/>
      <c r="QGE602" s="24"/>
      <c r="QGF602" s="24"/>
      <c r="QGG602" s="24"/>
      <c r="QGH602" s="24"/>
      <c r="QGI602" s="24"/>
      <c r="QGJ602" s="24"/>
      <c r="QGN602" s="3"/>
      <c r="QGO602" s="31"/>
      <c r="QGP602" s="5"/>
      <c r="QGQ602" s="9"/>
      <c r="QGT602" s="2"/>
      <c r="QGW602" s="24"/>
      <c r="QGX602" s="24"/>
      <c r="QGY602" s="31"/>
      <c r="QGZ602" s="24"/>
      <c r="QHA602" s="24"/>
      <c r="QHB602" s="24"/>
      <c r="QHC602" s="24"/>
      <c r="QHD602" s="24"/>
      <c r="QHE602" s="24"/>
      <c r="QHF602" s="24"/>
      <c r="QHG602" s="24"/>
      <c r="QHH602" s="24"/>
      <c r="QHI602" s="24"/>
      <c r="QHJ602" s="24"/>
      <c r="QHK602" s="24"/>
      <c r="QHL602" s="24"/>
      <c r="QHM602" s="24"/>
      <c r="QHN602" s="24"/>
      <c r="QHR602" s="3"/>
      <c r="QHS602" s="31"/>
      <c r="QHT602" s="5"/>
      <c r="QHU602" s="9"/>
      <c r="QHX602" s="2"/>
      <c r="QIA602" s="24"/>
      <c r="QIB602" s="24"/>
      <c r="QIC602" s="31"/>
      <c r="QID602" s="24"/>
      <c r="QIE602" s="24"/>
      <c r="QIF602" s="24"/>
      <c r="QIG602" s="24"/>
      <c r="QIH602" s="24"/>
      <c r="QII602" s="24"/>
      <c r="QIJ602" s="24"/>
      <c r="QIK602" s="24"/>
      <c r="QIL602" s="24"/>
      <c r="QIM602" s="24"/>
      <c r="QIN602" s="24"/>
      <c r="QIO602" s="24"/>
      <c r="QIP602" s="24"/>
      <c r="QIQ602" s="24"/>
      <c r="QIR602" s="24"/>
      <c r="QIV602" s="3"/>
      <c r="QIW602" s="31"/>
      <c r="QIX602" s="5"/>
      <c r="QIY602" s="9"/>
      <c r="QJB602" s="2"/>
      <c r="QJE602" s="24"/>
      <c r="QJF602" s="24"/>
      <c r="QJG602" s="31"/>
      <c r="QJH602" s="24"/>
      <c r="QJI602" s="24"/>
      <c r="QJJ602" s="24"/>
      <c r="QJK602" s="24"/>
      <c r="QJL602" s="24"/>
      <c r="QJM602" s="24"/>
      <c r="QJN602" s="24"/>
      <c r="QJO602" s="24"/>
      <c r="QJP602" s="24"/>
      <c r="QJQ602" s="24"/>
      <c r="QJR602" s="24"/>
      <c r="QJS602" s="24"/>
      <c r="QJT602" s="24"/>
      <c r="QJU602" s="24"/>
      <c r="QJV602" s="24"/>
      <c r="QJZ602" s="3"/>
      <c r="QKA602" s="31"/>
      <c r="QKB602" s="5"/>
      <c r="QKC602" s="9"/>
      <c r="QKF602" s="2"/>
      <c r="QKI602" s="24"/>
      <c r="QKJ602" s="24"/>
      <c r="QKK602" s="31"/>
      <c r="QKL602" s="24"/>
      <c r="QKM602" s="24"/>
      <c r="QKN602" s="24"/>
      <c r="QKO602" s="24"/>
      <c r="QKP602" s="24"/>
      <c r="QKQ602" s="24"/>
      <c r="QKR602" s="24"/>
      <c r="QKS602" s="24"/>
      <c r="QKT602" s="24"/>
      <c r="QKU602" s="24"/>
      <c r="QKV602" s="24"/>
      <c r="QKW602" s="24"/>
      <c r="QKX602" s="24"/>
      <c r="QKY602" s="24"/>
      <c r="QKZ602" s="24"/>
      <c r="QLD602" s="3"/>
      <c r="QLE602" s="31"/>
      <c r="QLF602" s="5"/>
      <c r="QLG602" s="9"/>
      <c r="QLJ602" s="2"/>
      <c r="QLM602" s="24"/>
      <c r="QLN602" s="24"/>
      <c r="QLO602" s="31"/>
      <c r="QLP602" s="24"/>
      <c r="QLQ602" s="24"/>
      <c r="QLR602" s="24"/>
      <c r="QLS602" s="24"/>
      <c r="QLT602" s="24"/>
      <c r="QLU602" s="24"/>
      <c r="QLV602" s="24"/>
      <c r="QLW602" s="24"/>
      <c r="QLX602" s="24"/>
      <c r="QLY602" s="24"/>
      <c r="QLZ602" s="24"/>
      <c r="QMA602" s="24"/>
      <c r="QMB602" s="24"/>
      <c r="QMC602" s="24"/>
      <c r="QMD602" s="24"/>
      <c r="QMH602" s="3"/>
      <c r="QMI602" s="31"/>
      <c r="QMJ602" s="5"/>
      <c r="QMK602" s="9"/>
      <c r="QMN602" s="2"/>
      <c r="QMQ602" s="24"/>
      <c r="QMR602" s="24"/>
      <c r="QMS602" s="31"/>
      <c r="QMT602" s="24"/>
      <c r="QMU602" s="24"/>
      <c r="QMV602" s="24"/>
      <c r="QMW602" s="24"/>
      <c r="QMX602" s="24"/>
      <c r="QMY602" s="24"/>
      <c r="QMZ602" s="24"/>
      <c r="QNA602" s="24"/>
      <c r="QNB602" s="24"/>
      <c r="QNC602" s="24"/>
      <c r="QND602" s="24"/>
      <c r="QNE602" s="24"/>
      <c r="QNF602" s="24"/>
      <c r="QNG602" s="24"/>
      <c r="QNH602" s="24"/>
      <c r="QNL602" s="3"/>
      <c r="QNM602" s="31"/>
      <c r="QNN602" s="5"/>
      <c r="QNO602" s="9"/>
      <c r="QNR602" s="2"/>
      <c r="QNU602" s="24"/>
      <c r="QNV602" s="24"/>
      <c r="QNW602" s="31"/>
      <c r="QNX602" s="24"/>
      <c r="QNY602" s="24"/>
      <c r="QNZ602" s="24"/>
      <c r="QOA602" s="24"/>
      <c r="QOB602" s="24"/>
      <c r="QOC602" s="24"/>
      <c r="QOD602" s="24"/>
      <c r="QOE602" s="24"/>
      <c r="QOF602" s="24"/>
      <c r="QOG602" s="24"/>
      <c r="QOH602" s="24"/>
      <c r="QOI602" s="24"/>
      <c r="QOJ602" s="24"/>
      <c r="QOK602" s="24"/>
      <c r="QOL602" s="24"/>
      <c r="QOP602" s="3"/>
      <c r="QOQ602" s="31"/>
      <c r="QOR602" s="5"/>
      <c r="QOS602" s="9"/>
      <c r="QOV602" s="2"/>
      <c r="QOY602" s="24"/>
      <c r="QOZ602" s="24"/>
      <c r="QPA602" s="31"/>
      <c r="QPB602" s="24"/>
      <c r="QPC602" s="24"/>
      <c r="QPD602" s="24"/>
      <c r="QPE602" s="24"/>
      <c r="QPF602" s="24"/>
      <c r="QPG602" s="24"/>
      <c r="QPH602" s="24"/>
      <c r="QPI602" s="24"/>
      <c r="QPJ602" s="24"/>
      <c r="QPK602" s="24"/>
      <c r="QPL602" s="24"/>
      <c r="QPM602" s="24"/>
      <c r="QPN602" s="24"/>
      <c r="QPO602" s="24"/>
      <c r="QPP602" s="24"/>
      <c r="QPT602" s="3"/>
      <c r="QPU602" s="31"/>
      <c r="QPV602" s="5"/>
      <c r="QPW602" s="9"/>
      <c r="QPZ602" s="2"/>
      <c r="QQC602" s="24"/>
      <c r="QQD602" s="24"/>
      <c r="QQE602" s="31"/>
      <c r="QQF602" s="24"/>
      <c r="QQG602" s="24"/>
      <c r="QQH602" s="24"/>
      <c r="QQI602" s="24"/>
      <c r="QQJ602" s="24"/>
      <c r="QQK602" s="24"/>
      <c r="QQL602" s="24"/>
      <c r="QQM602" s="24"/>
      <c r="QQN602" s="24"/>
      <c r="QQO602" s="24"/>
      <c r="QQP602" s="24"/>
      <c r="QQQ602" s="24"/>
      <c r="QQR602" s="24"/>
      <c r="QQS602" s="24"/>
      <c r="QQT602" s="24"/>
      <c r="QQX602" s="3"/>
      <c r="QQY602" s="31"/>
      <c r="QQZ602" s="5"/>
      <c r="QRA602" s="9"/>
      <c r="QRD602" s="2"/>
      <c r="QRG602" s="24"/>
      <c r="QRH602" s="24"/>
      <c r="QRI602" s="31"/>
      <c r="QRJ602" s="24"/>
      <c r="QRK602" s="24"/>
      <c r="QRL602" s="24"/>
      <c r="QRM602" s="24"/>
      <c r="QRN602" s="24"/>
      <c r="QRO602" s="24"/>
      <c r="QRP602" s="24"/>
      <c r="QRQ602" s="24"/>
      <c r="QRR602" s="24"/>
      <c r="QRS602" s="24"/>
      <c r="QRT602" s="24"/>
      <c r="QRU602" s="24"/>
      <c r="QRV602" s="24"/>
      <c r="QRW602" s="24"/>
      <c r="QRX602" s="24"/>
      <c r="QSB602" s="3"/>
      <c r="QSC602" s="31"/>
      <c r="QSD602" s="5"/>
      <c r="QSE602" s="9"/>
      <c r="QSH602" s="2"/>
      <c r="QSK602" s="24"/>
      <c r="QSL602" s="24"/>
      <c r="QSM602" s="31"/>
      <c r="QSN602" s="24"/>
      <c r="QSO602" s="24"/>
      <c r="QSP602" s="24"/>
      <c r="QSQ602" s="24"/>
      <c r="QSR602" s="24"/>
      <c r="QSS602" s="24"/>
      <c r="QST602" s="24"/>
      <c r="QSU602" s="24"/>
      <c r="QSV602" s="24"/>
      <c r="QSW602" s="24"/>
      <c r="QSX602" s="24"/>
      <c r="QSY602" s="24"/>
      <c r="QSZ602" s="24"/>
      <c r="QTA602" s="24"/>
      <c r="QTB602" s="24"/>
      <c r="QTF602" s="3"/>
      <c r="QTG602" s="31"/>
      <c r="QTH602" s="5"/>
      <c r="QTI602" s="9"/>
      <c r="QTL602" s="2"/>
      <c r="QTO602" s="24"/>
      <c r="QTP602" s="24"/>
      <c r="QTQ602" s="31"/>
      <c r="QTR602" s="24"/>
      <c r="QTS602" s="24"/>
      <c r="QTT602" s="24"/>
      <c r="QTU602" s="24"/>
      <c r="QTV602" s="24"/>
      <c r="QTW602" s="24"/>
      <c r="QTX602" s="24"/>
      <c r="QTY602" s="24"/>
      <c r="QTZ602" s="24"/>
      <c r="QUA602" s="24"/>
      <c r="QUB602" s="24"/>
      <c r="QUC602" s="24"/>
      <c r="QUD602" s="24"/>
      <c r="QUE602" s="24"/>
      <c r="QUF602" s="24"/>
      <c r="QUJ602" s="3"/>
      <c r="QUK602" s="31"/>
      <c r="QUL602" s="5"/>
      <c r="QUM602" s="9"/>
      <c r="QUP602" s="2"/>
      <c r="QUS602" s="24"/>
      <c r="QUT602" s="24"/>
      <c r="QUU602" s="31"/>
      <c r="QUV602" s="24"/>
      <c r="QUW602" s="24"/>
      <c r="QUX602" s="24"/>
      <c r="QUY602" s="24"/>
      <c r="QUZ602" s="24"/>
      <c r="QVA602" s="24"/>
      <c r="QVB602" s="24"/>
      <c r="QVC602" s="24"/>
      <c r="QVD602" s="24"/>
      <c r="QVE602" s="24"/>
      <c r="QVF602" s="24"/>
      <c r="QVG602" s="24"/>
      <c r="QVH602" s="24"/>
      <c r="QVI602" s="24"/>
      <c r="QVJ602" s="24"/>
      <c r="QVN602" s="3"/>
      <c r="QVO602" s="31"/>
      <c r="QVP602" s="5"/>
      <c r="QVQ602" s="9"/>
      <c r="QVT602" s="2"/>
      <c r="QVW602" s="24"/>
      <c r="QVX602" s="24"/>
      <c r="QVY602" s="31"/>
      <c r="QVZ602" s="24"/>
      <c r="QWA602" s="24"/>
      <c r="QWB602" s="24"/>
      <c r="QWC602" s="24"/>
      <c r="QWD602" s="24"/>
      <c r="QWE602" s="24"/>
      <c r="QWF602" s="24"/>
      <c r="QWG602" s="24"/>
      <c r="QWH602" s="24"/>
      <c r="QWI602" s="24"/>
      <c r="QWJ602" s="24"/>
      <c r="QWK602" s="24"/>
      <c r="QWL602" s="24"/>
      <c r="QWM602" s="24"/>
      <c r="QWN602" s="24"/>
      <c r="QWR602" s="3"/>
      <c r="QWS602" s="31"/>
      <c r="QWT602" s="5"/>
      <c r="QWU602" s="9"/>
      <c r="QWX602" s="2"/>
      <c r="QXA602" s="24"/>
      <c r="QXB602" s="24"/>
      <c r="QXC602" s="31"/>
      <c r="QXD602" s="24"/>
      <c r="QXE602" s="24"/>
      <c r="QXF602" s="24"/>
      <c r="QXG602" s="24"/>
      <c r="QXH602" s="24"/>
      <c r="QXI602" s="24"/>
      <c r="QXJ602" s="24"/>
      <c r="QXK602" s="24"/>
      <c r="QXL602" s="24"/>
      <c r="QXM602" s="24"/>
      <c r="QXN602" s="24"/>
      <c r="QXO602" s="24"/>
      <c r="QXP602" s="24"/>
      <c r="QXQ602" s="24"/>
      <c r="QXR602" s="24"/>
      <c r="QXV602" s="3"/>
      <c r="QXW602" s="31"/>
      <c r="QXX602" s="5"/>
      <c r="QXY602" s="9"/>
      <c r="QYB602" s="2"/>
      <c r="QYE602" s="24"/>
      <c r="QYF602" s="24"/>
      <c r="QYG602" s="31"/>
      <c r="QYH602" s="24"/>
      <c r="QYI602" s="24"/>
      <c r="QYJ602" s="24"/>
      <c r="QYK602" s="24"/>
      <c r="QYL602" s="24"/>
      <c r="QYM602" s="24"/>
      <c r="QYN602" s="24"/>
      <c r="QYO602" s="24"/>
      <c r="QYP602" s="24"/>
      <c r="QYQ602" s="24"/>
      <c r="QYR602" s="24"/>
      <c r="QYS602" s="24"/>
      <c r="QYT602" s="24"/>
      <c r="QYU602" s="24"/>
      <c r="QYV602" s="24"/>
      <c r="QYZ602" s="3"/>
      <c r="QZA602" s="31"/>
      <c r="QZB602" s="5"/>
      <c r="QZC602" s="9"/>
      <c r="QZF602" s="2"/>
      <c r="QZI602" s="24"/>
      <c r="QZJ602" s="24"/>
      <c r="QZK602" s="31"/>
      <c r="QZL602" s="24"/>
      <c r="QZM602" s="24"/>
      <c r="QZN602" s="24"/>
      <c r="QZO602" s="24"/>
      <c r="QZP602" s="24"/>
      <c r="QZQ602" s="24"/>
      <c r="QZR602" s="24"/>
      <c r="QZS602" s="24"/>
      <c r="QZT602" s="24"/>
      <c r="QZU602" s="24"/>
      <c r="QZV602" s="24"/>
      <c r="QZW602" s="24"/>
      <c r="QZX602" s="24"/>
      <c r="QZY602" s="24"/>
      <c r="QZZ602" s="24"/>
      <c r="RAD602" s="3"/>
      <c r="RAE602" s="31"/>
      <c r="RAF602" s="5"/>
      <c r="RAG602" s="9"/>
      <c r="RAJ602" s="2"/>
      <c r="RAM602" s="24"/>
      <c r="RAN602" s="24"/>
      <c r="RAO602" s="31"/>
      <c r="RAP602" s="24"/>
      <c r="RAQ602" s="24"/>
      <c r="RAR602" s="24"/>
      <c r="RAS602" s="24"/>
      <c r="RAT602" s="24"/>
      <c r="RAU602" s="24"/>
      <c r="RAV602" s="24"/>
      <c r="RAW602" s="24"/>
      <c r="RAX602" s="24"/>
      <c r="RAY602" s="24"/>
      <c r="RAZ602" s="24"/>
      <c r="RBA602" s="24"/>
      <c r="RBB602" s="24"/>
      <c r="RBC602" s="24"/>
      <c r="RBD602" s="24"/>
      <c r="RBH602" s="3"/>
      <c r="RBI602" s="31"/>
      <c r="RBJ602" s="5"/>
      <c r="RBK602" s="9"/>
      <c r="RBN602" s="2"/>
      <c r="RBQ602" s="24"/>
      <c r="RBR602" s="24"/>
      <c r="RBS602" s="31"/>
      <c r="RBT602" s="24"/>
      <c r="RBU602" s="24"/>
      <c r="RBV602" s="24"/>
      <c r="RBW602" s="24"/>
      <c r="RBX602" s="24"/>
      <c r="RBY602" s="24"/>
      <c r="RBZ602" s="24"/>
      <c r="RCA602" s="24"/>
      <c r="RCB602" s="24"/>
      <c r="RCC602" s="24"/>
      <c r="RCD602" s="24"/>
      <c r="RCE602" s="24"/>
      <c r="RCF602" s="24"/>
      <c r="RCG602" s="24"/>
      <c r="RCH602" s="24"/>
      <c r="RCL602" s="3"/>
      <c r="RCM602" s="31"/>
      <c r="RCN602" s="5"/>
      <c r="RCO602" s="9"/>
      <c r="RCR602" s="2"/>
      <c r="RCU602" s="24"/>
      <c r="RCV602" s="24"/>
      <c r="RCW602" s="31"/>
      <c r="RCX602" s="24"/>
      <c r="RCY602" s="24"/>
      <c r="RCZ602" s="24"/>
      <c r="RDA602" s="24"/>
      <c r="RDB602" s="24"/>
      <c r="RDC602" s="24"/>
      <c r="RDD602" s="24"/>
      <c r="RDE602" s="24"/>
      <c r="RDF602" s="24"/>
      <c r="RDG602" s="24"/>
      <c r="RDH602" s="24"/>
      <c r="RDI602" s="24"/>
      <c r="RDJ602" s="24"/>
      <c r="RDK602" s="24"/>
      <c r="RDL602" s="24"/>
      <c r="RDP602" s="3"/>
      <c r="RDQ602" s="31"/>
      <c r="RDR602" s="5"/>
      <c r="RDS602" s="9"/>
      <c r="RDV602" s="2"/>
      <c r="RDY602" s="24"/>
      <c r="RDZ602" s="24"/>
      <c r="REA602" s="31"/>
      <c r="REB602" s="24"/>
      <c r="REC602" s="24"/>
      <c r="RED602" s="24"/>
      <c r="REE602" s="24"/>
      <c r="REF602" s="24"/>
      <c r="REG602" s="24"/>
      <c r="REH602" s="24"/>
      <c r="REI602" s="24"/>
      <c r="REJ602" s="24"/>
      <c r="REK602" s="24"/>
      <c r="REL602" s="24"/>
      <c r="REM602" s="24"/>
      <c r="REN602" s="24"/>
      <c r="REO602" s="24"/>
      <c r="REP602" s="24"/>
      <c r="RET602" s="3"/>
      <c r="REU602" s="31"/>
      <c r="REV602" s="5"/>
      <c r="REW602" s="9"/>
      <c r="REZ602" s="2"/>
      <c r="RFC602" s="24"/>
      <c r="RFD602" s="24"/>
      <c r="RFE602" s="31"/>
      <c r="RFF602" s="24"/>
      <c r="RFG602" s="24"/>
      <c r="RFH602" s="24"/>
      <c r="RFI602" s="24"/>
      <c r="RFJ602" s="24"/>
      <c r="RFK602" s="24"/>
      <c r="RFL602" s="24"/>
      <c r="RFM602" s="24"/>
      <c r="RFN602" s="24"/>
      <c r="RFO602" s="24"/>
      <c r="RFP602" s="24"/>
      <c r="RFQ602" s="24"/>
      <c r="RFR602" s="24"/>
      <c r="RFS602" s="24"/>
      <c r="RFT602" s="24"/>
      <c r="RFX602" s="3"/>
      <c r="RFY602" s="31"/>
      <c r="RFZ602" s="5"/>
      <c r="RGA602" s="9"/>
      <c r="RGD602" s="2"/>
      <c r="RGG602" s="24"/>
      <c r="RGH602" s="24"/>
      <c r="RGI602" s="31"/>
      <c r="RGJ602" s="24"/>
      <c r="RGK602" s="24"/>
      <c r="RGL602" s="24"/>
      <c r="RGM602" s="24"/>
      <c r="RGN602" s="24"/>
      <c r="RGO602" s="24"/>
      <c r="RGP602" s="24"/>
      <c r="RGQ602" s="24"/>
      <c r="RGR602" s="24"/>
      <c r="RGS602" s="24"/>
      <c r="RGT602" s="24"/>
      <c r="RGU602" s="24"/>
      <c r="RGV602" s="24"/>
      <c r="RGW602" s="24"/>
      <c r="RGX602" s="24"/>
      <c r="RHB602" s="3"/>
      <c r="RHC602" s="31"/>
      <c r="RHD602" s="5"/>
      <c r="RHE602" s="9"/>
      <c r="RHH602" s="2"/>
      <c r="RHK602" s="24"/>
      <c r="RHL602" s="24"/>
      <c r="RHM602" s="31"/>
      <c r="RHN602" s="24"/>
      <c r="RHO602" s="24"/>
      <c r="RHP602" s="24"/>
      <c r="RHQ602" s="24"/>
      <c r="RHR602" s="24"/>
      <c r="RHS602" s="24"/>
      <c r="RHT602" s="24"/>
      <c r="RHU602" s="24"/>
      <c r="RHV602" s="24"/>
      <c r="RHW602" s="24"/>
      <c r="RHX602" s="24"/>
      <c r="RHY602" s="24"/>
      <c r="RHZ602" s="24"/>
      <c r="RIA602" s="24"/>
      <c r="RIB602" s="24"/>
      <c r="RIF602" s="3"/>
      <c r="RIG602" s="31"/>
      <c r="RIH602" s="5"/>
      <c r="RII602" s="9"/>
      <c r="RIL602" s="2"/>
      <c r="RIO602" s="24"/>
      <c r="RIP602" s="24"/>
      <c r="RIQ602" s="31"/>
      <c r="RIR602" s="24"/>
      <c r="RIS602" s="24"/>
      <c r="RIT602" s="24"/>
      <c r="RIU602" s="24"/>
      <c r="RIV602" s="24"/>
      <c r="RIW602" s="24"/>
      <c r="RIX602" s="24"/>
      <c r="RIY602" s="24"/>
      <c r="RIZ602" s="24"/>
      <c r="RJA602" s="24"/>
      <c r="RJB602" s="24"/>
      <c r="RJC602" s="24"/>
      <c r="RJD602" s="24"/>
      <c r="RJE602" s="24"/>
      <c r="RJF602" s="24"/>
      <c r="RJJ602" s="3"/>
      <c r="RJK602" s="31"/>
      <c r="RJL602" s="5"/>
      <c r="RJM602" s="9"/>
      <c r="RJP602" s="2"/>
      <c r="RJS602" s="24"/>
      <c r="RJT602" s="24"/>
      <c r="RJU602" s="31"/>
      <c r="RJV602" s="24"/>
      <c r="RJW602" s="24"/>
      <c r="RJX602" s="24"/>
      <c r="RJY602" s="24"/>
      <c r="RJZ602" s="24"/>
      <c r="RKA602" s="24"/>
      <c r="RKB602" s="24"/>
      <c r="RKC602" s="24"/>
      <c r="RKD602" s="24"/>
      <c r="RKE602" s="24"/>
      <c r="RKF602" s="24"/>
      <c r="RKG602" s="24"/>
      <c r="RKH602" s="24"/>
      <c r="RKI602" s="24"/>
      <c r="RKJ602" s="24"/>
      <c r="RKN602" s="3"/>
      <c r="RKO602" s="31"/>
      <c r="RKP602" s="5"/>
      <c r="RKQ602" s="9"/>
      <c r="RKT602" s="2"/>
      <c r="RKW602" s="24"/>
      <c r="RKX602" s="24"/>
      <c r="RKY602" s="31"/>
      <c r="RKZ602" s="24"/>
      <c r="RLA602" s="24"/>
      <c r="RLB602" s="24"/>
      <c r="RLC602" s="24"/>
      <c r="RLD602" s="24"/>
      <c r="RLE602" s="24"/>
      <c r="RLF602" s="24"/>
      <c r="RLG602" s="24"/>
      <c r="RLH602" s="24"/>
      <c r="RLI602" s="24"/>
      <c r="RLJ602" s="24"/>
      <c r="RLK602" s="24"/>
      <c r="RLL602" s="24"/>
      <c r="RLM602" s="24"/>
      <c r="RLN602" s="24"/>
      <c r="RLR602" s="3"/>
      <c r="RLS602" s="31"/>
      <c r="RLT602" s="5"/>
      <c r="RLU602" s="9"/>
      <c r="RLX602" s="2"/>
      <c r="RMA602" s="24"/>
      <c r="RMB602" s="24"/>
      <c r="RMC602" s="31"/>
      <c r="RMD602" s="24"/>
      <c r="RME602" s="24"/>
      <c r="RMF602" s="24"/>
      <c r="RMG602" s="24"/>
      <c r="RMH602" s="24"/>
      <c r="RMI602" s="24"/>
      <c r="RMJ602" s="24"/>
      <c r="RMK602" s="24"/>
      <c r="RML602" s="24"/>
      <c r="RMM602" s="24"/>
      <c r="RMN602" s="24"/>
      <c r="RMO602" s="24"/>
      <c r="RMP602" s="24"/>
      <c r="RMQ602" s="24"/>
      <c r="RMR602" s="24"/>
      <c r="RMV602" s="3"/>
      <c r="RMW602" s="31"/>
      <c r="RMX602" s="5"/>
      <c r="RMY602" s="9"/>
      <c r="RNB602" s="2"/>
      <c r="RNE602" s="24"/>
      <c r="RNF602" s="24"/>
      <c r="RNG602" s="31"/>
      <c r="RNH602" s="24"/>
      <c r="RNI602" s="24"/>
      <c r="RNJ602" s="24"/>
      <c r="RNK602" s="24"/>
      <c r="RNL602" s="24"/>
      <c r="RNM602" s="24"/>
      <c r="RNN602" s="24"/>
      <c r="RNO602" s="24"/>
      <c r="RNP602" s="24"/>
      <c r="RNQ602" s="24"/>
      <c r="RNR602" s="24"/>
      <c r="RNS602" s="24"/>
      <c r="RNT602" s="24"/>
      <c r="RNU602" s="24"/>
      <c r="RNV602" s="24"/>
      <c r="RNZ602" s="3"/>
      <c r="ROA602" s="31"/>
      <c r="ROB602" s="5"/>
      <c r="ROC602" s="9"/>
      <c r="ROF602" s="2"/>
      <c r="ROI602" s="24"/>
      <c r="ROJ602" s="24"/>
      <c r="ROK602" s="31"/>
      <c r="ROL602" s="24"/>
      <c r="ROM602" s="24"/>
      <c r="RON602" s="24"/>
      <c r="ROO602" s="24"/>
      <c r="ROP602" s="24"/>
      <c r="ROQ602" s="24"/>
      <c r="ROR602" s="24"/>
      <c r="ROS602" s="24"/>
      <c r="ROT602" s="24"/>
      <c r="ROU602" s="24"/>
      <c r="ROV602" s="24"/>
      <c r="ROW602" s="24"/>
      <c r="ROX602" s="24"/>
      <c r="ROY602" s="24"/>
      <c r="ROZ602" s="24"/>
      <c r="RPD602" s="3"/>
      <c r="RPE602" s="31"/>
      <c r="RPF602" s="5"/>
      <c r="RPG602" s="9"/>
      <c r="RPJ602" s="2"/>
      <c r="RPM602" s="24"/>
      <c r="RPN602" s="24"/>
      <c r="RPO602" s="31"/>
      <c r="RPP602" s="24"/>
      <c r="RPQ602" s="24"/>
      <c r="RPR602" s="24"/>
      <c r="RPS602" s="24"/>
      <c r="RPT602" s="24"/>
      <c r="RPU602" s="24"/>
      <c r="RPV602" s="24"/>
      <c r="RPW602" s="24"/>
      <c r="RPX602" s="24"/>
      <c r="RPY602" s="24"/>
      <c r="RPZ602" s="24"/>
      <c r="RQA602" s="24"/>
      <c r="RQB602" s="24"/>
      <c r="RQC602" s="24"/>
      <c r="RQD602" s="24"/>
      <c r="RQH602" s="3"/>
      <c r="RQI602" s="31"/>
      <c r="RQJ602" s="5"/>
      <c r="RQK602" s="9"/>
      <c r="RQN602" s="2"/>
      <c r="RQQ602" s="24"/>
      <c r="RQR602" s="24"/>
      <c r="RQS602" s="31"/>
      <c r="RQT602" s="24"/>
      <c r="RQU602" s="24"/>
      <c r="RQV602" s="24"/>
      <c r="RQW602" s="24"/>
      <c r="RQX602" s="24"/>
      <c r="RQY602" s="24"/>
      <c r="RQZ602" s="24"/>
      <c r="RRA602" s="24"/>
      <c r="RRB602" s="24"/>
      <c r="RRC602" s="24"/>
      <c r="RRD602" s="24"/>
      <c r="RRE602" s="24"/>
      <c r="RRF602" s="24"/>
      <c r="RRG602" s="24"/>
      <c r="RRH602" s="24"/>
      <c r="RRL602" s="3"/>
      <c r="RRM602" s="31"/>
      <c r="RRN602" s="5"/>
      <c r="RRO602" s="9"/>
      <c r="RRR602" s="2"/>
      <c r="RRU602" s="24"/>
      <c r="RRV602" s="24"/>
      <c r="RRW602" s="31"/>
      <c r="RRX602" s="24"/>
      <c r="RRY602" s="24"/>
      <c r="RRZ602" s="24"/>
      <c r="RSA602" s="24"/>
      <c r="RSB602" s="24"/>
      <c r="RSC602" s="24"/>
      <c r="RSD602" s="24"/>
      <c r="RSE602" s="24"/>
      <c r="RSF602" s="24"/>
      <c r="RSG602" s="24"/>
      <c r="RSH602" s="24"/>
      <c r="RSI602" s="24"/>
      <c r="RSJ602" s="24"/>
      <c r="RSK602" s="24"/>
      <c r="RSL602" s="24"/>
      <c r="RSP602" s="3"/>
      <c r="RSQ602" s="31"/>
      <c r="RSR602" s="5"/>
      <c r="RSS602" s="9"/>
      <c r="RSV602" s="2"/>
      <c r="RSY602" s="24"/>
      <c r="RSZ602" s="24"/>
      <c r="RTA602" s="31"/>
      <c r="RTB602" s="24"/>
      <c r="RTC602" s="24"/>
      <c r="RTD602" s="24"/>
      <c r="RTE602" s="24"/>
      <c r="RTF602" s="24"/>
      <c r="RTG602" s="24"/>
      <c r="RTH602" s="24"/>
      <c r="RTI602" s="24"/>
      <c r="RTJ602" s="24"/>
      <c r="RTK602" s="24"/>
      <c r="RTL602" s="24"/>
      <c r="RTM602" s="24"/>
      <c r="RTN602" s="24"/>
      <c r="RTO602" s="24"/>
      <c r="RTP602" s="24"/>
      <c r="RTT602" s="3"/>
      <c r="RTU602" s="31"/>
      <c r="RTV602" s="5"/>
      <c r="RTW602" s="9"/>
      <c r="RTZ602" s="2"/>
      <c r="RUC602" s="24"/>
      <c r="RUD602" s="24"/>
      <c r="RUE602" s="31"/>
      <c r="RUF602" s="24"/>
      <c r="RUG602" s="24"/>
      <c r="RUH602" s="24"/>
      <c r="RUI602" s="24"/>
      <c r="RUJ602" s="24"/>
      <c r="RUK602" s="24"/>
      <c r="RUL602" s="24"/>
      <c r="RUM602" s="24"/>
      <c r="RUN602" s="24"/>
      <c r="RUO602" s="24"/>
      <c r="RUP602" s="24"/>
      <c r="RUQ602" s="24"/>
      <c r="RUR602" s="24"/>
      <c r="RUS602" s="24"/>
      <c r="RUT602" s="24"/>
      <c r="RUX602" s="3"/>
      <c r="RUY602" s="31"/>
      <c r="RUZ602" s="5"/>
      <c r="RVA602" s="9"/>
      <c r="RVD602" s="2"/>
      <c r="RVG602" s="24"/>
      <c r="RVH602" s="24"/>
      <c r="RVI602" s="31"/>
      <c r="RVJ602" s="24"/>
      <c r="RVK602" s="24"/>
      <c r="RVL602" s="24"/>
      <c r="RVM602" s="24"/>
      <c r="RVN602" s="24"/>
      <c r="RVO602" s="24"/>
      <c r="RVP602" s="24"/>
      <c r="RVQ602" s="24"/>
      <c r="RVR602" s="24"/>
      <c r="RVS602" s="24"/>
      <c r="RVT602" s="24"/>
      <c r="RVU602" s="24"/>
      <c r="RVV602" s="24"/>
      <c r="RVW602" s="24"/>
      <c r="RVX602" s="24"/>
      <c r="RWB602" s="3"/>
      <c r="RWC602" s="31"/>
      <c r="RWD602" s="5"/>
      <c r="RWE602" s="9"/>
      <c r="RWH602" s="2"/>
      <c r="RWK602" s="24"/>
      <c r="RWL602" s="24"/>
      <c r="RWM602" s="31"/>
      <c r="RWN602" s="24"/>
      <c r="RWO602" s="24"/>
      <c r="RWP602" s="24"/>
      <c r="RWQ602" s="24"/>
      <c r="RWR602" s="24"/>
      <c r="RWS602" s="24"/>
      <c r="RWT602" s="24"/>
      <c r="RWU602" s="24"/>
      <c r="RWV602" s="24"/>
      <c r="RWW602" s="24"/>
      <c r="RWX602" s="24"/>
      <c r="RWY602" s="24"/>
      <c r="RWZ602" s="24"/>
      <c r="RXA602" s="24"/>
      <c r="RXB602" s="24"/>
      <c r="RXF602" s="3"/>
      <c r="RXG602" s="31"/>
      <c r="RXH602" s="5"/>
      <c r="RXI602" s="9"/>
      <c r="RXL602" s="2"/>
      <c r="RXO602" s="24"/>
      <c r="RXP602" s="24"/>
      <c r="RXQ602" s="31"/>
      <c r="RXR602" s="24"/>
      <c r="RXS602" s="24"/>
      <c r="RXT602" s="24"/>
      <c r="RXU602" s="24"/>
      <c r="RXV602" s="24"/>
      <c r="RXW602" s="24"/>
      <c r="RXX602" s="24"/>
      <c r="RXY602" s="24"/>
      <c r="RXZ602" s="24"/>
      <c r="RYA602" s="24"/>
      <c r="RYB602" s="24"/>
      <c r="RYC602" s="24"/>
      <c r="RYD602" s="24"/>
      <c r="RYE602" s="24"/>
      <c r="RYF602" s="24"/>
      <c r="RYJ602" s="3"/>
      <c r="RYK602" s="31"/>
      <c r="RYL602" s="5"/>
      <c r="RYM602" s="9"/>
      <c r="RYP602" s="2"/>
      <c r="RYS602" s="24"/>
      <c r="RYT602" s="24"/>
      <c r="RYU602" s="31"/>
      <c r="RYV602" s="24"/>
      <c r="RYW602" s="24"/>
      <c r="RYX602" s="24"/>
      <c r="RYY602" s="24"/>
      <c r="RYZ602" s="24"/>
      <c r="RZA602" s="24"/>
      <c r="RZB602" s="24"/>
      <c r="RZC602" s="24"/>
      <c r="RZD602" s="24"/>
      <c r="RZE602" s="24"/>
      <c r="RZF602" s="24"/>
      <c r="RZG602" s="24"/>
      <c r="RZH602" s="24"/>
      <c r="RZI602" s="24"/>
      <c r="RZJ602" s="24"/>
      <c r="RZN602" s="3"/>
      <c r="RZO602" s="31"/>
      <c r="RZP602" s="5"/>
      <c r="RZQ602" s="9"/>
      <c r="RZT602" s="2"/>
      <c r="RZW602" s="24"/>
      <c r="RZX602" s="24"/>
      <c r="RZY602" s="31"/>
      <c r="RZZ602" s="24"/>
      <c r="SAA602" s="24"/>
      <c r="SAB602" s="24"/>
      <c r="SAC602" s="24"/>
      <c r="SAD602" s="24"/>
      <c r="SAE602" s="24"/>
      <c r="SAF602" s="24"/>
      <c r="SAG602" s="24"/>
      <c r="SAH602" s="24"/>
      <c r="SAI602" s="24"/>
      <c r="SAJ602" s="24"/>
      <c r="SAK602" s="24"/>
      <c r="SAL602" s="24"/>
      <c r="SAM602" s="24"/>
      <c r="SAN602" s="24"/>
      <c r="SAR602" s="3"/>
      <c r="SAS602" s="31"/>
      <c r="SAT602" s="5"/>
      <c r="SAU602" s="9"/>
      <c r="SAX602" s="2"/>
      <c r="SBA602" s="24"/>
      <c r="SBB602" s="24"/>
      <c r="SBC602" s="31"/>
      <c r="SBD602" s="24"/>
      <c r="SBE602" s="24"/>
      <c r="SBF602" s="24"/>
      <c r="SBG602" s="24"/>
      <c r="SBH602" s="24"/>
      <c r="SBI602" s="24"/>
      <c r="SBJ602" s="24"/>
      <c r="SBK602" s="24"/>
      <c r="SBL602" s="24"/>
      <c r="SBM602" s="24"/>
      <c r="SBN602" s="24"/>
      <c r="SBO602" s="24"/>
      <c r="SBP602" s="24"/>
      <c r="SBQ602" s="24"/>
      <c r="SBR602" s="24"/>
      <c r="SBV602" s="3"/>
      <c r="SBW602" s="31"/>
      <c r="SBX602" s="5"/>
      <c r="SBY602" s="9"/>
      <c r="SCB602" s="2"/>
      <c r="SCE602" s="24"/>
      <c r="SCF602" s="24"/>
      <c r="SCG602" s="31"/>
      <c r="SCH602" s="24"/>
      <c r="SCI602" s="24"/>
      <c r="SCJ602" s="24"/>
      <c r="SCK602" s="24"/>
      <c r="SCL602" s="24"/>
      <c r="SCM602" s="24"/>
      <c r="SCN602" s="24"/>
      <c r="SCO602" s="24"/>
      <c r="SCP602" s="24"/>
      <c r="SCQ602" s="24"/>
      <c r="SCR602" s="24"/>
      <c r="SCS602" s="24"/>
      <c r="SCT602" s="24"/>
      <c r="SCU602" s="24"/>
      <c r="SCV602" s="24"/>
      <c r="SCZ602" s="3"/>
      <c r="SDA602" s="31"/>
      <c r="SDB602" s="5"/>
      <c r="SDC602" s="9"/>
      <c r="SDF602" s="2"/>
      <c r="SDI602" s="24"/>
      <c r="SDJ602" s="24"/>
      <c r="SDK602" s="31"/>
      <c r="SDL602" s="24"/>
      <c r="SDM602" s="24"/>
      <c r="SDN602" s="24"/>
      <c r="SDO602" s="24"/>
      <c r="SDP602" s="24"/>
      <c r="SDQ602" s="24"/>
      <c r="SDR602" s="24"/>
      <c r="SDS602" s="24"/>
      <c r="SDT602" s="24"/>
      <c r="SDU602" s="24"/>
      <c r="SDV602" s="24"/>
      <c r="SDW602" s="24"/>
      <c r="SDX602" s="24"/>
      <c r="SDY602" s="24"/>
      <c r="SDZ602" s="24"/>
      <c r="SED602" s="3"/>
      <c r="SEE602" s="31"/>
      <c r="SEF602" s="5"/>
      <c r="SEG602" s="9"/>
      <c r="SEJ602" s="2"/>
      <c r="SEM602" s="24"/>
      <c r="SEN602" s="24"/>
      <c r="SEO602" s="31"/>
      <c r="SEP602" s="24"/>
      <c r="SEQ602" s="24"/>
      <c r="SER602" s="24"/>
      <c r="SES602" s="24"/>
      <c r="SET602" s="24"/>
      <c r="SEU602" s="24"/>
      <c r="SEV602" s="24"/>
      <c r="SEW602" s="24"/>
      <c r="SEX602" s="24"/>
      <c r="SEY602" s="24"/>
      <c r="SEZ602" s="24"/>
      <c r="SFA602" s="24"/>
      <c r="SFB602" s="24"/>
      <c r="SFC602" s="24"/>
      <c r="SFD602" s="24"/>
      <c r="SFH602" s="3"/>
      <c r="SFI602" s="31"/>
      <c r="SFJ602" s="5"/>
      <c r="SFK602" s="9"/>
      <c r="SFN602" s="2"/>
      <c r="SFQ602" s="24"/>
      <c r="SFR602" s="24"/>
      <c r="SFS602" s="31"/>
      <c r="SFT602" s="24"/>
      <c r="SFU602" s="24"/>
      <c r="SFV602" s="24"/>
      <c r="SFW602" s="24"/>
      <c r="SFX602" s="24"/>
      <c r="SFY602" s="24"/>
      <c r="SFZ602" s="24"/>
      <c r="SGA602" s="24"/>
      <c r="SGB602" s="24"/>
      <c r="SGC602" s="24"/>
      <c r="SGD602" s="24"/>
      <c r="SGE602" s="24"/>
      <c r="SGF602" s="24"/>
      <c r="SGG602" s="24"/>
      <c r="SGH602" s="24"/>
      <c r="SGL602" s="3"/>
      <c r="SGM602" s="31"/>
      <c r="SGN602" s="5"/>
      <c r="SGO602" s="9"/>
      <c r="SGR602" s="2"/>
      <c r="SGU602" s="24"/>
      <c r="SGV602" s="24"/>
      <c r="SGW602" s="31"/>
      <c r="SGX602" s="24"/>
      <c r="SGY602" s="24"/>
      <c r="SGZ602" s="24"/>
      <c r="SHA602" s="24"/>
      <c r="SHB602" s="24"/>
      <c r="SHC602" s="24"/>
      <c r="SHD602" s="24"/>
      <c r="SHE602" s="24"/>
      <c r="SHF602" s="24"/>
      <c r="SHG602" s="24"/>
      <c r="SHH602" s="24"/>
      <c r="SHI602" s="24"/>
      <c r="SHJ602" s="24"/>
      <c r="SHK602" s="24"/>
      <c r="SHL602" s="24"/>
      <c r="SHP602" s="3"/>
      <c r="SHQ602" s="31"/>
      <c r="SHR602" s="5"/>
      <c r="SHS602" s="9"/>
      <c r="SHV602" s="2"/>
      <c r="SHY602" s="24"/>
      <c r="SHZ602" s="24"/>
      <c r="SIA602" s="31"/>
      <c r="SIB602" s="24"/>
      <c r="SIC602" s="24"/>
      <c r="SID602" s="24"/>
      <c r="SIE602" s="24"/>
      <c r="SIF602" s="24"/>
      <c r="SIG602" s="24"/>
      <c r="SIH602" s="24"/>
      <c r="SII602" s="24"/>
      <c r="SIJ602" s="24"/>
      <c r="SIK602" s="24"/>
      <c r="SIL602" s="24"/>
      <c r="SIM602" s="24"/>
      <c r="SIN602" s="24"/>
      <c r="SIO602" s="24"/>
      <c r="SIP602" s="24"/>
      <c r="SIT602" s="3"/>
      <c r="SIU602" s="31"/>
      <c r="SIV602" s="5"/>
      <c r="SIW602" s="9"/>
      <c r="SIZ602" s="2"/>
      <c r="SJC602" s="24"/>
      <c r="SJD602" s="24"/>
      <c r="SJE602" s="31"/>
      <c r="SJF602" s="24"/>
      <c r="SJG602" s="24"/>
      <c r="SJH602" s="24"/>
      <c r="SJI602" s="24"/>
      <c r="SJJ602" s="24"/>
      <c r="SJK602" s="24"/>
      <c r="SJL602" s="24"/>
      <c r="SJM602" s="24"/>
      <c r="SJN602" s="24"/>
      <c r="SJO602" s="24"/>
      <c r="SJP602" s="24"/>
      <c r="SJQ602" s="24"/>
      <c r="SJR602" s="24"/>
      <c r="SJS602" s="24"/>
      <c r="SJT602" s="24"/>
      <c r="SJX602" s="3"/>
      <c r="SJY602" s="31"/>
      <c r="SJZ602" s="5"/>
      <c r="SKA602" s="9"/>
      <c r="SKD602" s="2"/>
      <c r="SKG602" s="24"/>
      <c r="SKH602" s="24"/>
      <c r="SKI602" s="31"/>
      <c r="SKJ602" s="24"/>
      <c r="SKK602" s="24"/>
      <c r="SKL602" s="24"/>
      <c r="SKM602" s="24"/>
      <c r="SKN602" s="24"/>
      <c r="SKO602" s="24"/>
      <c r="SKP602" s="24"/>
      <c r="SKQ602" s="24"/>
      <c r="SKR602" s="24"/>
      <c r="SKS602" s="24"/>
      <c r="SKT602" s="24"/>
      <c r="SKU602" s="24"/>
      <c r="SKV602" s="24"/>
      <c r="SKW602" s="24"/>
      <c r="SKX602" s="24"/>
      <c r="SLB602" s="3"/>
      <c r="SLC602" s="31"/>
      <c r="SLD602" s="5"/>
      <c r="SLE602" s="9"/>
      <c r="SLH602" s="2"/>
      <c r="SLK602" s="24"/>
      <c r="SLL602" s="24"/>
      <c r="SLM602" s="31"/>
      <c r="SLN602" s="24"/>
      <c r="SLO602" s="24"/>
      <c r="SLP602" s="24"/>
      <c r="SLQ602" s="24"/>
      <c r="SLR602" s="24"/>
      <c r="SLS602" s="24"/>
      <c r="SLT602" s="24"/>
      <c r="SLU602" s="24"/>
      <c r="SLV602" s="24"/>
      <c r="SLW602" s="24"/>
      <c r="SLX602" s="24"/>
      <c r="SLY602" s="24"/>
      <c r="SLZ602" s="24"/>
      <c r="SMA602" s="24"/>
      <c r="SMB602" s="24"/>
      <c r="SMF602" s="3"/>
      <c r="SMG602" s="31"/>
      <c r="SMH602" s="5"/>
      <c r="SMI602" s="9"/>
      <c r="SML602" s="2"/>
      <c r="SMO602" s="24"/>
      <c r="SMP602" s="24"/>
      <c r="SMQ602" s="31"/>
      <c r="SMR602" s="24"/>
      <c r="SMS602" s="24"/>
      <c r="SMT602" s="24"/>
      <c r="SMU602" s="24"/>
      <c r="SMV602" s="24"/>
      <c r="SMW602" s="24"/>
      <c r="SMX602" s="24"/>
      <c r="SMY602" s="24"/>
      <c r="SMZ602" s="24"/>
      <c r="SNA602" s="24"/>
      <c r="SNB602" s="24"/>
      <c r="SNC602" s="24"/>
      <c r="SND602" s="24"/>
      <c r="SNE602" s="24"/>
      <c r="SNF602" s="24"/>
      <c r="SNJ602" s="3"/>
      <c r="SNK602" s="31"/>
      <c r="SNL602" s="5"/>
      <c r="SNM602" s="9"/>
      <c r="SNP602" s="2"/>
      <c r="SNS602" s="24"/>
      <c r="SNT602" s="24"/>
      <c r="SNU602" s="31"/>
      <c r="SNV602" s="24"/>
      <c r="SNW602" s="24"/>
      <c r="SNX602" s="24"/>
      <c r="SNY602" s="24"/>
      <c r="SNZ602" s="24"/>
      <c r="SOA602" s="24"/>
      <c r="SOB602" s="24"/>
      <c r="SOC602" s="24"/>
      <c r="SOD602" s="24"/>
      <c r="SOE602" s="24"/>
      <c r="SOF602" s="24"/>
      <c r="SOG602" s="24"/>
      <c r="SOH602" s="24"/>
      <c r="SOI602" s="24"/>
      <c r="SOJ602" s="24"/>
      <c r="SON602" s="3"/>
      <c r="SOO602" s="31"/>
      <c r="SOP602" s="5"/>
      <c r="SOQ602" s="9"/>
      <c r="SOT602" s="2"/>
      <c r="SOW602" s="24"/>
      <c r="SOX602" s="24"/>
      <c r="SOY602" s="31"/>
      <c r="SOZ602" s="24"/>
      <c r="SPA602" s="24"/>
      <c r="SPB602" s="24"/>
      <c r="SPC602" s="24"/>
      <c r="SPD602" s="24"/>
      <c r="SPE602" s="24"/>
      <c r="SPF602" s="24"/>
      <c r="SPG602" s="24"/>
      <c r="SPH602" s="24"/>
      <c r="SPI602" s="24"/>
      <c r="SPJ602" s="24"/>
      <c r="SPK602" s="24"/>
      <c r="SPL602" s="24"/>
      <c r="SPM602" s="24"/>
      <c r="SPN602" s="24"/>
      <c r="SPR602" s="3"/>
      <c r="SPS602" s="31"/>
      <c r="SPT602" s="5"/>
      <c r="SPU602" s="9"/>
      <c r="SPX602" s="2"/>
      <c r="SQA602" s="24"/>
      <c r="SQB602" s="24"/>
      <c r="SQC602" s="31"/>
      <c r="SQD602" s="24"/>
      <c r="SQE602" s="24"/>
      <c r="SQF602" s="24"/>
      <c r="SQG602" s="24"/>
      <c r="SQH602" s="24"/>
      <c r="SQI602" s="24"/>
      <c r="SQJ602" s="24"/>
      <c r="SQK602" s="24"/>
      <c r="SQL602" s="24"/>
      <c r="SQM602" s="24"/>
      <c r="SQN602" s="24"/>
      <c r="SQO602" s="24"/>
      <c r="SQP602" s="24"/>
      <c r="SQQ602" s="24"/>
      <c r="SQR602" s="24"/>
      <c r="SQV602" s="3"/>
      <c r="SQW602" s="31"/>
      <c r="SQX602" s="5"/>
      <c r="SQY602" s="9"/>
      <c r="SRB602" s="2"/>
      <c r="SRE602" s="24"/>
      <c r="SRF602" s="24"/>
      <c r="SRG602" s="31"/>
      <c r="SRH602" s="24"/>
      <c r="SRI602" s="24"/>
      <c r="SRJ602" s="24"/>
      <c r="SRK602" s="24"/>
      <c r="SRL602" s="24"/>
      <c r="SRM602" s="24"/>
      <c r="SRN602" s="24"/>
      <c r="SRO602" s="24"/>
      <c r="SRP602" s="24"/>
      <c r="SRQ602" s="24"/>
      <c r="SRR602" s="24"/>
      <c r="SRS602" s="24"/>
      <c r="SRT602" s="24"/>
      <c r="SRU602" s="24"/>
      <c r="SRV602" s="24"/>
      <c r="SRZ602" s="3"/>
      <c r="SSA602" s="31"/>
      <c r="SSB602" s="5"/>
      <c r="SSC602" s="9"/>
      <c r="SSF602" s="2"/>
      <c r="SSI602" s="24"/>
      <c r="SSJ602" s="24"/>
      <c r="SSK602" s="31"/>
      <c r="SSL602" s="24"/>
      <c r="SSM602" s="24"/>
      <c r="SSN602" s="24"/>
      <c r="SSO602" s="24"/>
      <c r="SSP602" s="24"/>
      <c r="SSQ602" s="24"/>
      <c r="SSR602" s="24"/>
      <c r="SSS602" s="24"/>
      <c r="SST602" s="24"/>
      <c r="SSU602" s="24"/>
      <c r="SSV602" s="24"/>
      <c r="SSW602" s="24"/>
      <c r="SSX602" s="24"/>
      <c r="SSY602" s="24"/>
      <c r="SSZ602" s="24"/>
      <c r="STD602" s="3"/>
      <c r="STE602" s="31"/>
      <c r="STF602" s="5"/>
      <c r="STG602" s="9"/>
      <c r="STJ602" s="2"/>
      <c r="STM602" s="24"/>
      <c r="STN602" s="24"/>
      <c r="STO602" s="31"/>
      <c r="STP602" s="24"/>
      <c r="STQ602" s="24"/>
      <c r="STR602" s="24"/>
      <c r="STS602" s="24"/>
      <c r="STT602" s="24"/>
      <c r="STU602" s="24"/>
      <c r="STV602" s="24"/>
      <c r="STW602" s="24"/>
      <c r="STX602" s="24"/>
      <c r="STY602" s="24"/>
      <c r="STZ602" s="24"/>
      <c r="SUA602" s="24"/>
      <c r="SUB602" s="24"/>
      <c r="SUC602" s="24"/>
      <c r="SUD602" s="24"/>
      <c r="SUH602" s="3"/>
      <c r="SUI602" s="31"/>
      <c r="SUJ602" s="5"/>
      <c r="SUK602" s="9"/>
      <c r="SUN602" s="2"/>
      <c r="SUQ602" s="24"/>
      <c r="SUR602" s="24"/>
      <c r="SUS602" s="31"/>
      <c r="SUT602" s="24"/>
      <c r="SUU602" s="24"/>
      <c r="SUV602" s="24"/>
      <c r="SUW602" s="24"/>
      <c r="SUX602" s="24"/>
      <c r="SUY602" s="24"/>
      <c r="SUZ602" s="24"/>
      <c r="SVA602" s="24"/>
      <c r="SVB602" s="24"/>
      <c r="SVC602" s="24"/>
      <c r="SVD602" s="24"/>
      <c r="SVE602" s="24"/>
      <c r="SVF602" s="24"/>
      <c r="SVG602" s="24"/>
      <c r="SVH602" s="24"/>
      <c r="SVL602" s="3"/>
      <c r="SVM602" s="31"/>
      <c r="SVN602" s="5"/>
      <c r="SVO602" s="9"/>
      <c r="SVR602" s="2"/>
      <c r="SVU602" s="24"/>
      <c r="SVV602" s="24"/>
      <c r="SVW602" s="31"/>
      <c r="SVX602" s="24"/>
      <c r="SVY602" s="24"/>
      <c r="SVZ602" s="24"/>
      <c r="SWA602" s="24"/>
      <c r="SWB602" s="24"/>
      <c r="SWC602" s="24"/>
      <c r="SWD602" s="24"/>
      <c r="SWE602" s="24"/>
      <c r="SWF602" s="24"/>
      <c r="SWG602" s="24"/>
      <c r="SWH602" s="24"/>
      <c r="SWI602" s="24"/>
      <c r="SWJ602" s="24"/>
      <c r="SWK602" s="24"/>
      <c r="SWL602" s="24"/>
      <c r="SWP602" s="3"/>
      <c r="SWQ602" s="31"/>
      <c r="SWR602" s="5"/>
      <c r="SWS602" s="9"/>
      <c r="SWV602" s="2"/>
      <c r="SWY602" s="24"/>
      <c r="SWZ602" s="24"/>
      <c r="SXA602" s="31"/>
      <c r="SXB602" s="24"/>
      <c r="SXC602" s="24"/>
      <c r="SXD602" s="24"/>
      <c r="SXE602" s="24"/>
      <c r="SXF602" s="24"/>
      <c r="SXG602" s="24"/>
      <c r="SXH602" s="24"/>
      <c r="SXI602" s="24"/>
      <c r="SXJ602" s="24"/>
      <c r="SXK602" s="24"/>
      <c r="SXL602" s="24"/>
      <c r="SXM602" s="24"/>
      <c r="SXN602" s="24"/>
      <c r="SXO602" s="24"/>
      <c r="SXP602" s="24"/>
      <c r="SXT602" s="3"/>
      <c r="SXU602" s="31"/>
      <c r="SXV602" s="5"/>
      <c r="SXW602" s="9"/>
      <c r="SXZ602" s="2"/>
      <c r="SYC602" s="24"/>
      <c r="SYD602" s="24"/>
      <c r="SYE602" s="31"/>
      <c r="SYF602" s="24"/>
      <c r="SYG602" s="24"/>
      <c r="SYH602" s="24"/>
      <c r="SYI602" s="24"/>
      <c r="SYJ602" s="24"/>
      <c r="SYK602" s="24"/>
      <c r="SYL602" s="24"/>
      <c r="SYM602" s="24"/>
      <c r="SYN602" s="24"/>
      <c r="SYO602" s="24"/>
      <c r="SYP602" s="24"/>
      <c r="SYQ602" s="24"/>
      <c r="SYR602" s="24"/>
      <c r="SYS602" s="24"/>
      <c r="SYT602" s="24"/>
      <c r="SYX602" s="3"/>
      <c r="SYY602" s="31"/>
      <c r="SYZ602" s="5"/>
      <c r="SZA602" s="9"/>
      <c r="SZD602" s="2"/>
      <c r="SZG602" s="24"/>
      <c r="SZH602" s="24"/>
      <c r="SZI602" s="31"/>
      <c r="SZJ602" s="24"/>
      <c r="SZK602" s="24"/>
      <c r="SZL602" s="24"/>
      <c r="SZM602" s="24"/>
      <c r="SZN602" s="24"/>
      <c r="SZO602" s="24"/>
      <c r="SZP602" s="24"/>
      <c r="SZQ602" s="24"/>
      <c r="SZR602" s="24"/>
      <c r="SZS602" s="24"/>
      <c r="SZT602" s="24"/>
      <c r="SZU602" s="24"/>
      <c r="SZV602" s="24"/>
      <c r="SZW602" s="24"/>
      <c r="SZX602" s="24"/>
      <c r="TAB602" s="3"/>
      <c r="TAC602" s="31"/>
      <c r="TAD602" s="5"/>
      <c r="TAE602" s="9"/>
      <c r="TAH602" s="2"/>
      <c r="TAK602" s="24"/>
      <c r="TAL602" s="24"/>
      <c r="TAM602" s="31"/>
      <c r="TAN602" s="24"/>
      <c r="TAO602" s="24"/>
      <c r="TAP602" s="24"/>
      <c r="TAQ602" s="24"/>
      <c r="TAR602" s="24"/>
      <c r="TAS602" s="24"/>
      <c r="TAT602" s="24"/>
      <c r="TAU602" s="24"/>
      <c r="TAV602" s="24"/>
      <c r="TAW602" s="24"/>
      <c r="TAX602" s="24"/>
      <c r="TAY602" s="24"/>
      <c r="TAZ602" s="24"/>
      <c r="TBA602" s="24"/>
      <c r="TBB602" s="24"/>
      <c r="TBF602" s="3"/>
      <c r="TBG602" s="31"/>
      <c r="TBH602" s="5"/>
      <c r="TBI602" s="9"/>
      <c r="TBL602" s="2"/>
      <c r="TBO602" s="24"/>
      <c r="TBP602" s="24"/>
      <c r="TBQ602" s="31"/>
      <c r="TBR602" s="24"/>
      <c r="TBS602" s="24"/>
      <c r="TBT602" s="24"/>
      <c r="TBU602" s="24"/>
      <c r="TBV602" s="24"/>
      <c r="TBW602" s="24"/>
      <c r="TBX602" s="24"/>
      <c r="TBY602" s="24"/>
      <c r="TBZ602" s="24"/>
      <c r="TCA602" s="24"/>
      <c r="TCB602" s="24"/>
      <c r="TCC602" s="24"/>
      <c r="TCD602" s="24"/>
      <c r="TCE602" s="24"/>
      <c r="TCF602" s="24"/>
      <c r="TCJ602" s="3"/>
      <c r="TCK602" s="31"/>
      <c r="TCL602" s="5"/>
      <c r="TCM602" s="9"/>
      <c r="TCP602" s="2"/>
      <c r="TCS602" s="24"/>
      <c r="TCT602" s="24"/>
      <c r="TCU602" s="31"/>
      <c r="TCV602" s="24"/>
      <c r="TCW602" s="24"/>
      <c r="TCX602" s="24"/>
      <c r="TCY602" s="24"/>
      <c r="TCZ602" s="24"/>
      <c r="TDA602" s="24"/>
      <c r="TDB602" s="24"/>
      <c r="TDC602" s="24"/>
      <c r="TDD602" s="24"/>
      <c r="TDE602" s="24"/>
      <c r="TDF602" s="24"/>
      <c r="TDG602" s="24"/>
      <c r="TDH602" s="24"/>
      <c r="TDI602" s="24"/>
      <c r="TDJ602" s="24"/>
      <c r="TDN602" s="3"/>
      <c r="TDO602" s="31"/>
      <c r="TDP602" s="5"/>
      <c r="TDQ602" s="9"/>
      <c r="TDT602" s="2"/>
      <c r="TDW602" s="24"/>
      <c r="TDX602" s="24"/>
      <c r="TDY602" s="31"/>
      <c r="TDZ602" s="24"/>
      <c r="TEA602" s="24"/>
      <c r="TEB602" s="24"/>
      <c r="TEC602" s="24"/>
      <c r="TED602" s="24"/>
      <c r="TEE602" s="24"/>
      <c r="TEF602" s="24"/>
      <c r="TEG602" s="24"/>
      <c r="TEH602" s="24"/>
      <c r="TEI602" s="24"/>
      <c r="TEJ602" s="24"/>
      <c r="TEK602" s="24"/>
      <c r="TEL602" s="24"/>
      <c r="TEM602" s="24"/>
      <c r="TEN602" s="24"/>
      <c r="TER602" s="3"/>
      <c r="TES602" s="31"/>
      <c r="TET602" s="5"/>
      <c r="TEU602" s="9"/>
      <c r="TEX602" s="2"/>
      <c r="TFA602" s="24"/>
      <c r="TFB602" s="24"/>
      <c r="TFC602" s="31"/>
      <c r="TFD602" s="24"/>
      <c r="TFE602" s="24"/>
      <c r="TFF602" s="24"/>
      <c r="TFG602" s="24"/>
      <c r="TFH602" s="24"/>
      <c r="TFI602" s="24"/>
      <c r="TFJ602" s="24"/>
      <c r="TFK602" s="24"/>
      <c r="TFL602" s="24"/>
      <c r="TFM602" s="24"/>
      <c r="TFN602" s="24"/>
      <c r="TFO602" s="24"/>
      <c r="TFP602" s="24"/>
      <c r="TFQ602" s="24"/>
      <c r="TFR602" s="24"/>
      <c r="TFV602" s="3"/>
      <c r="TFW602" s="31"/>
      <c r="TFX602" s="5"/>
      <c r="TFY602" s="9"/>
      <c r="TGB602" s="2"/>
      <c r="TGE602" s="24"/>
      <c r="TGF602" s="24"/>
      <c r="TGG602" s="31"/>
      <c r="TGH602" s="24"/>
      <c r="TGI602" s="24"/>
      <c r="TGJ602" s="24"/>
      <c r="TGK602" s="24"/>
      <c r="TGL602" s="24"/>
      <c r="TGM602" s="24"/>
      <c r="TGN602" s="24"/>
      <c r="TGO602" s="24"/>
      <c r="TGP602" s="24"/>
      <c r="TGQ602" s="24"/>
      <c r="TGR602" s="24"/>
      <c r="TGS602" s="24"/>
      <c r="TGT602" s="24"/>
      <c r="TGU602" s="24"/>
      <c r="TGV602" s="24"/>
      <c r="TGZ602" s="3"/>
      <c r="THA602" s="31"/>
      <c r="THB602" s="5"/>
      <c r="THC602" s="9"/>
      <c r="THF602" s="2"/>
      <c r="THI602" s="24"/>
      <c r="THJ602" s="24"/>
      <c r="THK602" s="31"/>
      <c r="THL602" s="24"/>
      <c r="THM602" s="24"/>
      <c r="THN602" s="24"/>
      <c r="THO602" s="24"/>
      <c r="THP602" s="24"/>
      <c r="THQ602" s="24"/>
      <c r="THR602" s="24"/>
      <c r="THS602" s="24"/>
      <c r="THT602" s="24"/>
      <c r="THU602" s="24"/>
      <c r="THV602" s="24"/>
      <c r="THW602" s="24"/>
      <c r="THX602" s="24"/>
      <c r="THY602" s="24"/>
      <c r="THZ602" s="24"/>
      <c r="TID602" s="3"/>
      <c r="TIE602" s="31"/>
      <c r="TIF602" s="5"/>
      <c r="TIG602" s="9"/>
      <c r="TIJ602" s="2"/>
      <c r="TIM602" s="24"/>
      <c r="TIN602" s="24"/>
      <c r="TIO602" s="31"/>
      <c r="TIP602" s="24"/>
      <c r="TIQ602" s="24"/>
      <c r="TIR602" s="24"/>
      <c r="TIS602" s="24"/>
      <c r="TIT602" s="24"/>
      <c r="TIU602" s="24"/>
      <c r="TIV602" s="24"/>
      <c r="TIW602" s="24"/>
      <c r="TIX602" s="24"/>
      <c r="TIY602" s="24"/>
      <c r="TIZ602" s="24"/>
      <c r="TJA602" s="24"/>
      <c r="TJB602" s="24"/>
      <c r="TJC602" s="24"/>
      <c r="TJD602" s="24"/>
      <c r="TJH602" s="3"/>
      <c r="TJI602" s="31"/>
      <c r="TJJ602" s="5"/>
      <c r="TJK602" s="9"/>
      <c r="TJN602" s="2"/>
      <c r="TJQ602" s="24"/>
      <c r="TJR602" s="24"/>
      <c r="TJS602" s="31"/>
      <c r="TJT602" s="24"/>
      <c r="TJU602" s="24"/>
      <c r="TJV602" s="24"/>
      <c r="TJW602" s="24"/>
      <c r="TJX602" s="24"/>
      <c r="TJY602" s="24"/>
      <c r="TJZ602" s="24"/>
      <c r="TKA602" s="24"/>
      <c r="TKB602" s="24"/>
      <c r="TKC602" s="24"/>
      <c r="TKD602" s="24"/>
      <c r="TKE602" s="24"/>
      <c r="TKF602" s="24"/>
      <c r="TKG602" s="24"/>
      <c r="TKH602" s="24"/>
      <c r="TKL602" s="3"/>
      <c r="TKM602" s="31"/>
      <c r="TKN602" s="5"/>
      <c r="TKO602" s="9"/>
      <c r="TKR602" s="2"/>
      <c r="TKU602" s="24"/>
      <c r="TKV602" s="24"/>
      <c r="TKW602" s="31"/>
      <c r="TKX602" s="24"/>
      <c r="TKY602" s="24"/>
      <c r="TKZ602" s="24"/>
      <c r="TLA602" s="24"/>
      <c r="TLB602" s="24"/>
      <c r="TLC602" s="24"/>
      <c r="TLD602" s="24"/>
      <c r="TLE602" s="24"/>
      <c r="TLF602" s="24"/>
      <c r="TLG602" s="24"/>
      <c r="TLH602" s="24"/>
      <c r="TLI602" s="24"/>
      <c r="TLJ602" s="24"/>
      <c r="TLK602" s="24"/>
      <c r="TLL602" s="24"/>
      <c r="TLP602" s="3"/>
      <c r="TLQ602" s="31"/>
      <c r="TLR602" s="5"/>
      <c r="TLS602" s="9"/>
      <c r="TLV602" s="2"/>
      <c r="TLY602" s="24"/>
      <c r="TLZ602" s="24"/>
      <c r="TMA602" s="31"/>
      <c r="TMB602" s="24"/>
      <c r="TMC602" s="24"/>
      <c r="TMD602" s="24"/>
      <c r="TME602" s="24"/>
      <c r="TMF602" s="24"/>
      <c r="TMG602" s="24"/>
      <c r="TMH602" s="24"/>
      <c r="TMI602" s="24"/>
      <c r="TMJ602" s="24"/>
      <c r="TMK602" s="24"/>
      <c r="TML602" s="24"/>
      <c r="TMM602" s="24"/>
      <c r="TMN602" s="24"/>
      <c r="TMO602" s="24"/>
      <c r="TMP602" s="24"/>
      <c r="TMT602" s="3"/>
      <c r="TMU602" s="31"/>
      <c r="TMV602" s="5"/>
      <c r="TMW602" s="9"/>
      <c r="TMZ602" s="2"/>
      <c r="TNC602" s="24"/>
      <c r="TND602" s="24"/>
      <c r="TNE602" s="31"/>
      <c r="TNF602" s="24"/>
      <c r="TNG602" s="24"/>
      <c r="TNH602" s="24"/>
      <c r="TNI602" s="24"/>
      <c r="TNJ602" s="24"/>
      <c r="TNK602" s="24"/>
      <c r="TNL602" s="24"/>
      <c r="TNM602" s="24"/>
      <c r="TNN602" s="24"/>
      <c r="TNO602" s="24"/>
      <c r="TNP602" s="24"/>
      <c r="TNQ602" s="24"/>
      <c r="TNR602" s="24"/>
      <c r="TNS602" s="24"/>
      <c r="TNT602" s="24"/>
      <c r="TNX602" s="3"/>
      <c r="TNY602" s="31"/>
      <c r="TNZ602" s="5"/>
      <c r="TOA602" s="9"/>
      <c r="TOD602" s="2"/>
      <c r="TOG602" s="24"/>
      <c r="TOH602" s="24"/>
      <c r="TOI602" s="31"/>
      <c r="TOJ602" s="24"/>
      <c r="TOK602" s="24"/>
      <c r="TOL602" s="24"/>
      <c r="TOM602" s="24"/>
      <c r="TON602" s="24"/>
      <c r="TOO602" s="24"/>
      <c r="TOP602" s="24"/>
      <c r="TOQ602" s="24"/>
      <c r="TOR602" s="24"/>
      <c r="TOS602" s="24"/>
      <c r="TOT602" s="24"/>
      <c r="TOU602" s="24"/>
      <c r="TOV602" s="24"/>
      <c r="TOW602" s="24"/>
      <c r="TOX602" s="24"/>
      <c r="TPB602" s="3"/>
      <c r="TPC602" s="31"/>
      <c r="TPD602" s="5"/>
      <c r="TPE602" s="9"/>
      <c r="TPH602" s="2"/>
      <c r="TPK602" s="24"/>
      <c r="TPL602" s="24"/>
      <c r="TPM602" s="31"/>
      <c r="TPN602" s="24"/>
      <c r="TPO602" s="24"/>
      <c r="TPP602" s="24"/>
      <c r="TPQ602" s="24"/>
      <c r="TPR602" s="24"/>
      <c r="TPS602" s="24"/>
      <c r="TPT602" s="24"/>
      <c r="TPU602" s="24"/>
      <c r="TPV602" s="24"/>
      <c r="TPW602" s="24"/>
      <c r="TPX602" s="24"/>
      <c r="TPY602" s="24"/>
      <c r="TPZ602" s="24"/>
      <c r="TQA602" s="24"/>
      <c r="TQB602" s="24"/>
      <c r="TQF602" s="3"/>
      <c r="TQG602" s="31"/>
      <c r="TQH602" s="5"/>
      <c r="TQI602" s="9"/>
      <c r="TQL602" s="2"/>
      <c r="TQO602" s="24"/>
      <c r="TQP602" s="24"/>
      <c r="TQQ602" s="31"/>
      <c r="TQR602" s="24"/>
      <c r="TQS602" s="24"/>
      <c r="TQT602" s="24"/>
      <c r="TQU602" s="24"/>
      <c r="TQV602" s="24"/>
      <c r="TQW602" s="24"/>
      <c r="TQX602" s="24"/>
      <c r="TQY602" s="24"/>
      <c r="TQZ602" s="24"/>
      <c r="TRA602" s="24"/>
      <c r="TRB602" s="24"/>
      <c r="TRC602" s="24"/>
      <c r="TRD602" s="24"/>
      <c r="TRE602" s="24"/>
      <c r="TRF602" s="24"/>
      <c r="TRJ602" s="3"/>
      <c r="TRK602" s="31"/>
      <c r="TRL602" s="5"/>
      <c r="TRM602" s="9"/>
      <c r="TRP602" s="2"/>
      <c r="TRS602" s="24"/>
      <c r="TRT602" s="24"/>
      <c r="TRU602" s="31"/>
      <c r="TRV602" s="24"/>
      <c r="TRW602" s="24"/>
      <c r="TRX602" s="24"/>
      <c r="TRY602" s="24"/>
      <c r="TRZ602" s="24"/>
      <c r="TSA602" s="24"/>
      <c r="TSB602" s="24"/>
      <c r="TSC602" s="24"/>
      <c r="TSD602" s="24"/>
      <c r="TSE602" s="24"/>
      <c r="TSF602" s="24"/>
      <c r="TSG602" s="24"/>
      <c r="TSH602" s="24"/>
      <c r="TSI602" s="24"/>
      <c r="TSJ602" s="24"/>
      <c r="TSN602" s="3"/>
      <c r="TSO602" s="31"/>
      <c r="TSP602" s="5"/>
      <c r="TSQ602" s="9"/>
      <c r="TST602" s="2"/>
      <c r="TSW602" s="24"/>
      <c r="TSX602" s="24"/>
      <c r="TSY602" s="31"/>
      <c r="TSZ602" s="24"/>
      <c r="TTA602" s="24"/>
      <c r="TTB602" s="24"/>
      <c r="TTC602" s="24"/>
      <c r="TTD602" s="24"/>
      <c r="TTE602" s="24"/>
      <c r="TTF602" s="24"/>
      <c r="TTG602" s="24"/>
      <c r="TTH602" s="24"/>
      <c r="TTI602" s="24"/>
      <c r="TTJ602" s="24"/>
      <c r="TTK602" s="24"/>
      <c r="TTL602" s="24"/>
      <c r="TTM602" s="24"/>
      <c r="TTN602" s="24"/>
      <c r="TTR602" s="3"/>
      <c r="TTS602" s="31"/>
      <c r="TTT602" s="5"/>
      <c r="TTU602" s="9"/>
      <c r="TTX602" s="2"/>
      <c r="TUA602" s="24"/>
      <c r="TUB602" s="24"/>
      <c r="TUC602" s="31"/>
      <c r="TUD602" s="24"/>
      <c r="TUE602" s="24"/>
      <c r="TUF602" s="24"/>
      <c r="TUG602" s="24"/>
      <c r="TUH602" s="24"/>
      <c r="TUI602" s="24"/>
      <c r="TUJ602" s="24"/>
      <c r="TUK602" s="24"/>
      <c r="TUL602" s="24"/>
      <c r="TUM602" s="24"/>
      <c r="TUN602" s="24"/>
      <c r="TUO602" s="24"/>
      <c r="TUP602" s="24"/>
      <c r="TUQ602" s="24"/>
      <c r="TUR602" s="24"/>
      <c r="TUV602" s="3"/>
      <c r="TUW602" s="31"/>
      <c r="TUX602" s="5"/>
      <c r="TUY602" s="9"/>
      <c r="TVB602" s="2"/>
      <c r="TVE602" s="24"/>
      <c r="TVF602" s="24"/>
      <c r="TVG602" s="31"/>
      <c r="TVH602" s="24"/>
      <c r="TVI602" s="24"/>
      <c r="TVJ602" s="24"/>
      <c r="TVK602" s="24"/>
      <c r="TVL602" s="24"/>
      <c r="TVM602" s="24"/>
      <c r="TVN602" s="24"/>
      <c r="TVO602" s="24"/>
      <c r="TVP602" s="24"/>
      <c r="TVQ602" s="24"/>
      <c r="TVR602" s="24"/>
      <c r="TVS602" s="24"/>
      <c r="TVT602" s="24"/>
      <c r="TVU602" s="24"/>
      <c r="TVV602" s="24"/>
      <c r="TVZ602" s="3"/>
      <c r="TWA602" s="31"/>
      <c r="TWB602" s="5"/>
      <c r="TWC602" s="9"/>
      <c r="TWF602" s="2"/>
      <c r="TWI602" s="24"/>
      <c r="TWJ602" s="24"/>
      <c r="TWK602" s="31"/>
      <c r="TWL602" s="24"/>
      <c r="TWM602" s="24"/>
      <c r="TWN602" s="24"/>
      <c r="TWO602" s="24"/>
      <c r="TWP602" s="24"/>
      <c r="TWQ602" s="24"/>
      <c r="TWR602" s="24"/>
      <c r="TWS602" s="24"/>
      <c r="TWT602" s="24"/>
      <c r="TWU602" s="24"/>
      <c r="TWV602" s="24"/>
      <c r="TWW602" s="24"/>
      <c r="TWX602" s="24"/>
      <c r="TWY602" s="24"/>
      <c r="TWZ602" s="24"/>
      <c r="TXD602" s="3"/>
      <c r="TXE602" s="31"/>
      <c r="TXF602" s="5"/>
      <c r="TXG602" s="9"/>
      <c r="TXJ602" s="2"/>
      <c r="TXM602" s="24"/>
      <c r="TXN602" s="24"/>
      <c r="TXO602" s="31"/>
      <c r="TXP602" s="24"/>
      <c r="TXQ602" s="24"/>
      <c r="TXR602" s="24"/>
      <c r="TXS602" s="24"/>
      <c r="TXT602" s="24"/>
      <c r="TXU602" s="24"/>
      <c r="TXV602" s="24"/>
      <c r="TXW602" s="24"/>
      <c r="TXX602" s="24"/>
      <c r="TXY602" s="24"/>
      <c r="TXZ602" s="24"/>
      <c r="TYA602" s="24"/>
      <c r="TYB602" s="24"/>
      <c r="TYC602" s="24"/>
      <c r="TYD602" s="24"/>
      <c r="TYH602" s="3"/>
      <c r="TYI602" s="31"/>
      <c r="TYJ602" s="5"/>
      <c r="TYK602" s="9"/>
      <c r="TYN602" s="2"/>
      <c r="TYQ602" s="24"/>
      <c r="TYR602" s="24"/>
      <c r="TYS602" s="31"/>
      <c r="TYT602" s="24"/>
      <c r="TYU602" s="24"/>
      <c r="TYV602" s="24"/>
      <c r="TYW602" s="24"/>
      <c r="TYX602" s="24"/>
      <c r="TYY602" s="24"/>
      <c r="TYZ602" s="24"/>
      <c r="TZA602" s="24"/>
      <c r="TZB602" s="24"/>
      <c r="TZC602" s="24"/>
      <c r="TZD602" s="24"/>
      <c r="TZE602" s="24"/>
      <c r="TZF602" s="24"/>
      <c r="TZG602" s="24"/>
      <c r="TZH602" s="24"/>
      <c r="TZL602" s="3"/>
      <c r="TZM602" s="31"/>
      <c r="TZN602" s="5"/>
      <c r="TZO602" s="9"/>
      <c r="TZR602" s="2"/>
      <c r="TZU602" s="24"/>
      <c r="TZV602" s="24"/>
      <c r="TZW602" s="31"/>
      <c r="TZX602" s="24"/>
      <c r="TZY602" s="24"/>
      <c r="TZZ602" s="24"/>
      <c r="UAA602" s="24"/>
      <c r="UAB602" s="24"/>
      <c r="UAC602" s="24"/>
      <c r="UAD602" s="24"/>
      <c r="UAE602" s="24"/>
      <c r="UAF602" s="24"/>
      <c r="UAG602" s="24"/>
      <c r="UAH602" s="24"/>
      <c r="UAI602" s="24"/>
      <c r="UAJ602" s="24"/>
      <c r="UAK602" s="24"/>
      <c r="UAL602" s="24"/>
      <c r="UAP602" s="3"/>
      <c r="UAQ602" s="31"/>
      <c r="UAR602" s="5"/>
      <c r="UAS602" s="9"/>
      <c r="UAV602" s="2"/>
      <c r="UAY602" s="24"/>
      <c r="UAZ602" s="24"/>
      <c r="UBA602" s="31"/>
      <c r="UBB602" s="24"/>
      <c r="UBC602" s="24"/>
      <c r="UBD602" s="24"/>
      <c r="UBE602" s="24"/>
      <c r="UBF602" s="24"/>
      <c r="UBG602" s="24"/>
      <c r="UBH602" s="24"/>
      <c r="UBI602" s="24"/>
      <c r="UBJ602" s="24"/>
      <c r="UBK602" s="24"/>
      <c r="UBL602" s="24"/>
      <c r="UBM602" s="24"/>
      <c r="UBN602" s="24"/>
      <c r="UBO602" s="24"/>
      <c r="UBP602" s="24"/>
      <c r="UBT602" s="3"/>
      <c r="UBU602" s="31"/>
      <c r="UBV602" s="5"/>
      <c r="UBW602" s="9"/>
      <c r="UBZ602" s="2"/>
      <c r="UCC602" s="24"/>
      <c r="UCD602" s="24"/>
      <c r="UCE602" s="31"/>
      <c r="UCF602" s="24"/>
      <c r="UCG602" s="24"/>
      <c r="UCH602" s="24"/>
      <c r="UCI602" s="24"/>
      <c r="UCJ602" s="24"/>
      <c r="UCK602" s="24"/>
      <c r="UCL602" s="24"/>
      <c r="UCM602" s="24"/>
      <c r="UCN602" s="24"/>
      <c r="UCO602" s="24"/>
      <c r="UCP602" s="24"/>
      <c r="UCQ602" s="24"/>
      <c r="UCR602" s="24"/>
      <c r="UCS602" s="24"/>
      <c r="UCT602" s="24"/>
      <c r="UCX602" s="3"/>
      <c r="UCY602" s="31"/>
      <c r="UCZ602" s="5"/>
      <c r="UDA602" s="9"/>
      <c r="UDD602" s="2"/>
      <c r="UDG602" s="24"/>
      <c r="UDH602" s="24"/>
      <c r="UDI602" s="31"/>
      <c r="UDJ602" s="24"/>
      <c r="UDK602" s="24"/>
      <c r="UDL602" s="24"/>
      <c r="UDM602" s="24"/>
      <c r="UDN602" s="24"/>
      <c r="UDO602" s="24"/>
      <c r="UDP602" s="24"/>
      <c r="UDQ602" s="24"/>
      <c r="UDR602" s="24"/>
      <c r="UDS602" s="24"/>
      <c r="UDT602" s="24"/>
      <c r="UDU602" s="24"/>
      <c r="UDV602" s="24"/>
      <c r="UDW602" s="24"/>
      <c r="UDX602" s="24"/>
      <c r="UEB602" s="3"/>
      <c r="UEC602" s="31"/>
      <c r="UED602" s="5"/>
      <c r="UEE602" s="9"/>
      <c r="UEH602" s="2"/>
      <c r="UEK602" s="24"/>
      <c r="UEL602" s="24"/>
      <c r="UEM602" s="31"/>
      <c r="UEN602" s="24"/>
      <c r="UEO602" s="24"/>
      <c r="UEP602" s="24"/>
      <c r="UEQ602" s="24"/>
      <c r="UER602" s="24"/>
      <c r="UES602" s="24"/>
      <c r="UET602" s="24"/>
      <c r="UEU602" s="24"/>
      <c r="UEV602" s="24"/>
      <c r="UEW602" s="24"/>
      <c r="UEX602" s="24"/>
      <c r="UEY602" s="24"/>
      <c r="UEZ602" s="24"/>
      <c r="UFA602" s="24"/>
      <c r="UFB602" s="24"/>
      <c r="UFF602" s="3"/>
      <c r="UFG602" s="31"/>
      <c r="UFH602" s="5"/>
      <c r="UFI602" s="9"/>
      <c r="UFL602" s="2"/>
      <c r="UFO602" s="24"/>
      <c r="UFP602" s="24"/>
      <c r="UFQ602" s="31"/>
      <c r="UFR602" s="24"/>
      <c r="UFS602" s="24"/>
      <c r="UFT602" s="24"/>
      <c r="UFU602" s="24"/>
      <c r="UFV602" s="24"/>
      <c r="UFW602" s="24"/>
      <c r="UFX602" s="24"/>
      <c r="UFY602" s="24"/>
      <c r="UFZ602" s="24"/>
      <c r="UGA602" s="24"/>
      <c r="UGB602" s="24"/>
      <c r="UGC602" s="24"/>
      <c r="UGD602" s="24"/>
      <c r="UGE602" s="24"/>
      <c r="UGF602" s="24"/>
      <c r="UGJ602" s="3"/>
      <c r="UGK602" s="31"/>
      <c r="UGL602" s="5"/>
      <c r="UGM602" s="9"/>
      <c r="UGP602" s="2"/>
      <c r="UGS602" s="24"/>
      <c r="UGT602" s="24"/>
      <c r="UGU602" s="31"/>
      <c r="UGV602" s="24"/>
      <c r="UGW602" s="24"/>
      <c r="UGX602" s="24"/>
      <c r="UGY602" s="24"/>
      <c r="UGZ602" s="24"/>
      <c r="UHA602" s="24"/>
      <c r="UHB602" s="24"/>
      <c r="UHC602" s="24"/>
      <c r="UHD602" s="24"/>
      <c r="UHE602" s="24"/>
      <c r="UHF602" s="24"/>
      <c r="UHG602" s="24"/>
      <c r="UHH602" s="24"/>
      <c r="UHI602" s="24"/>
      <c r="UHJ602" s="24"/>
      <c r="UHN602" s="3"/>
      <c r="UHO602" s="31"/>
      <c r="UHP602" s="5"/>
      <c r="UHQ602" s="9"/>
      <c r="UHT602" s="2"/>
      <c r="UHW602" s="24"/>
      <c r="UHX602" s="24"/>
      <c r="UHY602" s="31"/>
      <c r="UHZ602" s="24"/>
      <c r="UIA602" s="24"/>
      <c r="UIB602" s="24"/>
      <c r="UIC602" s="24"/>
      <c r="UID602" s="24"/>
      <c r="UIE602" s="24"/>
      <c r="UIF602" s="24"/>
      <c r="UIG602" s="24"/>
      <c r="UIH602" s="24"/>
      <c r="UII602" s="24"/>
      <c r="UIJ602" s="24"/>
      <c r="UIK602" s="24"/>
      <c r="UIL602" s="24"/>
      <c r="UIM602" s="24"/>
      <c r="UIN602" s="24"/>
      <c r="UIR602" s="3"/>
      <c r="UIS602" s="31"/>
      <c r="UIT602" s="5"/>
      <c r="UIU602" s="9"/>
      <c r="UIX602" s="2"/>
      <c r="UJA602" s="24"/>
      <c r="UJB602" s="24"/>
      <c r="UJC602" s="31"/>
      <c r="UJD602" s="24"/>
      <c r="UJE602" s="24"/>
      <c r="UJF602" s="24"/>
      <c r="UJG602" s="24"/>
      <c r="UJH602" s="24"/>
      <c r="UJI602" s="24"/>
      <c r="UJJ602" s="24"/>
      <c r="UJK602" s="24"/>
      <c r="UJL602" s="24"/>
      <c r="UJM602" s="24"/>
      <c r="UJN602" s="24"/>
      <c r="UJO602" s="24"/>
      <c r="UJP602" s="24"/>
      <c r="UJQ602" s="24"/>
      <c r="UJR602" s="24"/>
      <c r="UJV602" s="3"/>
      <c r="UJW602" s="31"/>
      <c r="UJX602" s="5"/>
      <c r="UJY602" s="9"/>
      <c r="UKB602" s="2"/>
      <c r="UKE602" s="24"/>
      <c r="UKF602" s="24"/>
      <c r="UKG602" s="31"/>
      <c r="UKH602" s="24"/>
      <c r="UKI602" s="24"/>
      <c r="UKJ602" s="24"/>
      <c r="UKK602" s="24"/>
      <c r="UKL602" s="24"/>
      <c r="UKM602" s="24"/>
      <c r="UKN602" s="24"/>
      <c r="UKO602" s="24"/>
      <c r="UKP602" s="24"/>
      <c r="UKQ602" s="24"/>
      <c r="UKR602" s="24"/>
      <c r="UKS602" s="24"/>
      <c r="UKT602" s="24"/>
      <c r="UKU602" s="24"/>
      <c r="UKV602" s="24"/>
      <c r="UKZ602" s="3"/>
      <c r="ULA602" s="31"/>
      <c r="ULB602" s="5"/>
      <c r="ULC602" s="9"/>
      <c r="ULF602" s="2"/>
      <c r="ULI602" s="24"/>
      <c r="ULJ602" s="24"/>
      <c r="ULK602" s="31"/>
      <c r="ULL602" s="24"/>
      <c r="ULM602" s="24"/>
      <c r="ULN602" s="24"/>
      <c r="ULO602" s="24"/>
      <c r="ULP602" s="24"/>
      <c r="ULQ602" s="24"/>
      <c r="ULR602" s="24"/>
      <c r="ULS602" s="24"/>
      <c r="ULT602" s="24"/>
      <c r="ULU602" s="24"/>
      <c r="ULV602" s="24"/>
      <c r="ULW602" s="24"/>
      <c r="ULX602" s="24"/>
      <c r="ULY602" s="24"/>
      <c r="ULZ602" s="24"/>
      <c r="UMD602" s="3"/>
      <c r="UME602" s="31"/>
      <c r="UMF602" s="5"/>
      <c r="UMG602" s="9"/>
      <c r="UMJ602" s="2"/>
      <c r="UMM602" s="24"/>
      <c r="UMN602" s="24"/>
      <c r="UMO602" s="31"/>
      <c r="UMP602" s="24"/>
      <c r="UMQ602" s="24"/>
      <c r="UMR602" s="24"/>
      <c r="UMS602" s="24"/>
      <c r="UMT602" s="24"/>
      <c r="UMU602" s="24"/>
      <c r="UMV602" s="24"/>
      <c r="UMW602" s="24"/>
      <c r="UMX602" s="24"/>
      <c r="UMY602" s="24"/>
      <c r="UMZ602" s="24"/>
      <c r="UNA602" s="24"/>
      <c r="UNB602" s="24"/>
      <c r="UNC602" s="24"/>
      <c r="UND602" s="24"/>
      <c r="UNH602" s="3"/>
      <c r="UNI602" s="31"/>
      <c r="UNJ602" s="5"/>
      <c r="UNK602" s="9"/>
      <c r="UNN602" s="2"/>
      <c r="UNQ602" s="24"/>
      <c r="UNR602" s="24"/>
      <c r="UNS602" s="31"/>
      <c r="UNT602" s="24"/>
      <c r="UNU602" s="24"/>
      <c r="UNV602" s="24"/>
      <c r="UNW602" s="24"/>
      <c r="UNX602" s="24"/>
      <c r="UNY602" s="24"/>
      <c r="UNZ602" s="24"/>
      <c r="UOA602" s="24"/>
      <c r="UOB602" s="24"/>
      <c r="UOC602" s="24"/>
      <c r="UOD602" s="24"/>
      <c r="UOE602" s="24"/>
      <c r="UOF602" s="24"/>
      <c r="UOG602" s="24"/>
      <c r="UOH602" s="24"/>
      <c r="UOL602" s="3"/>
      <c r="UOM602" s="31"/>
      <c r="UON602" s="5"/>
      <c r="UOO602" s="9"/>
      <c r="UOR602" s="2"/>
      <c r="UOU602" s="24"/>
      <c r="UOV602" s="24"/>
      <c r="UOW602" s="31"/>
      <c r="UOX602" s="24"/>
      <c r="UOY602" s="24"/>
      <c r="UOZ602" s="24"/>
      <c r="UPA602" s="24"/>
      <c r="UPB602" s="24"/>
      <c r="UPC602" s="24"/>
      <c r="UPD602" s="24"/>
      <c r="UPE602" s="24"/>
      <c r="UPF602" s="24"/>
      <c r="UPG602" s="24"/>
      <c r="UPH602" s="24"/>
      <c r="UPI602" s="24"/>
      <c r="UPJ602" s="24"/>
      <c r="UPK602" s="24"/>
      <c r="UPL602" s="24"/>
      <c r="UPP602" s="3"/>
      <c r="UPQ602" s="31"/>
      <c r="UPR602" s="5"/>
      <c r="UPS602" s="9"/>
      <c r="UPV602" s="2"/>
      <c r="UPY602" s="24"/>
      <c r="UPZ602" s="24"/>
      <c r="UQA602" s="31"/>
      <c r="UQB602" s="24"/>
      <c r="UQC602" s="24"/>
      <c r="UQD602" s="24"/>
      <c r="UQE602" s="24"/>
      <c r="UQF602" s="24"/>
      <c r="UQG602" s="24"/>
      <c r="UQH602" s="24"/>
      <c r="UQI602" s="24"/>
      <c r="UQJ602" s="24"/>
      <c r="UQK602" s="24"/>
      <c r="UQL602" s="24"/>
      <c r="UQM602" s="24"/>
      <c r="UQN602" s="24"/>
      <c r="UQO602" s="24"/>
      <c r="UQP602" s="24"/>
      <c r="UQT602" s="3"/>
      <c r="UQU602" s="31"/>
      <c r="UQV602" s="5"/>
      <c r="UQW602" s="9"/>
      <c r="UQZ602" s="2"/>
      <c r="URC602" s="24"/>
      <c r="URD602" s="24"/>
      <c r="URE602" s="31"/>
      <c r="URF602" s="24"/>
      <c r="URG602" s="24"/>
      <c r="URH602" s="24"/>
      <c r="URI602" s="24"/>
      <c r="URJ602" s="24"/>
      <c r="URK602" s="24"/>
      <c r="URL602" s="24"/>
      <c r="URM602" s="24"/>
      <c r="URN602" s="24"/>
      <c r="URO602" s="24"/>
      <c r="URP602" s="24"/>
      <c r="URQ602" s="24"/>
      <c r="URR602" s="24"/>
      <c r="URS602" s="24"/>
      <c r="URT602" s="24"/>
      <c r="URX602" s="3"/>
      <c r="URY602" s="31"/>
      <c r="URZ602" s="5"/>
      <c r="USA602" s="9"/>
      <c r="USD602" s="2"/>
      <c r="USG602" s="24"/>
      <c r="USH602" s="24"/>
      <c r="USI602" s="31"/>
      <c r="USJ602" s="24"/>
      <c r="USK602" s="24"/>
      <c r="USL602" s="24"/>
      <c r="USM602" s="24"/>
      <c r="USN602" s="24"/>
      <c r="USO602" s="24"/>
      <c r="USP602" s="24"/>
      <c r="USQ602" s="24"/>
      <c r="USR602" s="24"/>
      <c r="USS602" s="24"/>
      <c r="UST602" s="24"/>
      <c r="USU602" s="24"/>
      <c r="USV602" s="24"/>
      <c r="USW602" s="24"/>
      <c r="USX602" s="24"/>
      <c r="UTB602" s="3"/>
      <c r="UTC602" s="31"/>
      <c r="UTD602" s="5"/>
      <c r="UTE602" s="9"/>
      <c r="UTH602" s="2"/>
      <c r="UTK602" s="24"/>
      <c r="UTL602" s="24"/>
      <c r="UTM602" s="31"/>
      <c r="UTN602" s="24"/>
      <c r="UTO602" s="24"/>
      <c r="UTP602" s="24"/>
      <c r="UTQ602" s="24"/>
      <c r="UTR602" s="24"/>
      <c r="UTS602" s="24"/>
      <c r="UTT602" s="24"/>
      <c r="UTU602" s="24"/>
      <c r="UTV602" s="24"/>
      <c r="UTW602" s="24"/>
      <c r="UTX602" s="24"/>
      <c r="UTY602" s="24"/>
      <c r="UTZ602" s="24"/>
      <c r="UUA602" s="24"/>
      <c r="UUB602" s="24"/>
      <c r="UUF602" s="3"/>
      <c r="UUG602" s="31"/>
      <c r="UUH602" s="5"/>
      <c r="UUI602" s="9"/>
      <c r="UUL602" s="2"/>
      <c r="UUO602" s="24"/>
      <c r="UUP602" s="24"/>
      <c r="UUQ602" s="31"/>
      <c r="UUR602" s="24"/>
      <c r="UUS602" s="24"/>
      <c r="UUT602" s="24"/>
      <c r="UUU602" s="24"/>
      <c r="UUV602" s="24"/>
      <c r="UUW602" s="24"/>
      <c r="UUX602" s="24"/>
      <c r="UUY602" s="24"/>
      <c r="UUZ602" s="24"/>
      <c r="UVA602" s="24"/>
      <c r="UVB602" s="24"/>
      <c r="UVC602" s="24"/>
      <c r="UVD602" s="24"/>
      <c r="UVE602" s="24"/>
      <c r="UVF602" s="24"/>
      <c r="UVJ602" s="3"/>
      <c r="UVK602" s="31"/>
      <c r="UVL602" s="5"/>
      <c r="UVM602" s="9"/>
      <c r="UVP602" s="2"/>
      <c r="UVS602" s="24"/>
      <c r="UVT602" s="24"/>
      <c r="UVU602" s="31"/>
      <c r="UVV602" s="24"/>
      <c r="UVW602" s="24"/>
      <c r="UVX602" s="24"/>
      <c r="UVY602" s="24"/>
      <c r="UVZ602" s="24"/>
      <c r="UWA602" s="24"/>
      <c r="UWB602" s="24"/>
      <c r="UWC602" s="24"/>
      <c r="UWD602" s="24"/>
      <c r="UWE602" s="24"/>
      <c r="UWF602" s="24"/>
      <c r="UWG602" s="24"/>
      <c r="UWH602" s="24"/>
      <c r="UWI602" s="24"/>
      <c r="UWJ602" s="24"/>
      <c r="UWN602" s="3"/>
      <c r="UWO602" s="31"/>
      <c r="UWP602" s="5"/>
      <c r="UWQ602" s="9"/>
      <c r="UWT602" s="2"/>
      <c r="UWW602" s="24"/>
      <c r="UWX602" s="24"/>
      <c r="UWY602" s="31"/>
      <c r="UWZ602" s="24"/>
      <c r="UXA602" s="24"/>
      <c r="UXB602" s="24"/>
      <c r="UXC602" s="24"/>
      <c r="UXD602" s="24"/>
      <c r="UXE602" s="24"/>
      <c r="UXF602" s="24"/>
      <c r="UXG602" s="24"/>
      <c r="UXH602" s="24"/>
      <c r="UXI602" s="24"/>
      <c r="UXJ602" s="24"/>
      <c r="UXK602" s="24"/>
      <c r="UXL602" s="24"/>
      <c r="UXM602" s="24"/>
      <c r="UXN602" s="24"/>
      <c r="UXR602" s="3"/>
      <c r="UXS602" s="31"/>
      <c r="UXT602" s="5"/>
      <c r="UXU602" s="9"/>
      <c r="UXX602" s="2"/>
      <c r="UYA602" s="24"/>
      <c r="UYB602" s="24"/>
      <c r="UYC602" s="31"/>
      <c r="UYD602" s="24"/>
      <c r="UYE602" s="24"/>
      <c r="UYF602" s="24"/>
      <c r="UYG602" s="24"/>
      <c r="UYH602" s="24"/>
      <c r="UYI602" s="24"/>
      <c r="UYJ602" s="24"/>
      <c r="UYK602" s="24"/>
      <c r="UYL602" s="24"/>
      <c r="UYM602" s="24"/>
      <c r="UYN602" s="24"/>
      <c r="UYO602" s="24"/>
      <c r="UYP602" s="24"/>
      <c r="UYQ602" s="24"/>
      <c r="UYR602" s="24"/>
      <c r="UYV602" s="3"/>
      <c r="UYW602" s="31"/>
      <c r="UYX602" s="5"/>
      <c r="UYY602" s="9"/>
      <c r="UZB602" s="2"/>
      <c r="UZE602" s="24"/>
      <c r="UZF602" s="24"/>
      <c r="UZG602" s="31"/>
      <c r="UZH602" s="24"/>
      <c r="UZI602" s="24"/>
      <c r="UZJ602" s="24"/>
      <c r="UZK602" s="24"/>
      <c r="UZL602" s="24"/>
      <c r="UZM602" s="24"/>
      <c r="UZN602" s="24"/>
      <c r="UZO602" s="24"/>
      <c r="UZP602" s="24"/>
      <c r="UZQ602" s="24"/>
      <c r="UZR602" s="24"/>
      <c r="UZS602" s="24"/>
      <c r="UZT602" s="24"/>
      <c r="UZU602" s="24"/>
      <c r="UZV602" s="24"/>
      <c r="UZZ602" s="3"/>
      <c r="VAA602" s="31"/>
      <c r="VAB602" s="5"/>
      <c r="VAC602" s="9"/>
      <c r="VAF602" s="2"/>
      <c r="VAI602" s="24"/>
      <c r="VAJ602" s="24"/>
      <c r="VAK602" s="31"/>
      <c r="VAL602" s="24"/>
      <c r="VAM602" s="24"/>
      <c r="VAN602" s="24"/>
      <c r="VAO602" s="24"/>
      <c r="VAP602" s="24"/>
      <c r="VAQ602" s="24"/>
      <c r="VAR602" s="24"/>
      <c r="VAS602" s="24"/>
      <c r="VAT602" s="24"/>
      <c r="VAU602" s="24"/>
      <c r="VAV602" s="24"/>
      <c r="VAW602" s="24"/>
      <c r="VAX602" s="24"/>
      <c r="VAY602" s="24"/>
      <c r="VAZ602" s="24"/>
      <c r="VBD602" s="3"/>
      <c r="VBE602" s="31"/>
      <c r="VBF602" s="5"/>
      <c r="VBG602" s="9"/>
      <c r="VBJ602" s="2"/>
      <c r="VBM602" s="24"/>
      <c r="VBN602" s="24"/>
      <c r="VBO602" s="31"/>
      <c r="VBP602" s="24"/>
      <c r="VBQ602" s="24"/>
      <c r="VBR602" s="24"/>
      <c r="VBS602" s="24"/>
      <c r="VBT602" s="24"/>
      <c r="VBU602" s="24"/>
      <c r="VBV602" s="24"/>
      <c r="VBW602" s="24"/>
      <c r="VBX602" s="24"/>
      <c r="VBY602" s="24"/>
      <c r="VBZ602" s="24"/>
      <c r="VCA602" s="24"/>
      <c r="VCB602" s="24"/>
      <c r="VCC602" s="24"/>
      <c r="VCD602" s="24"/>
      <c r="VCH602" s="3"/>
      <c r="VCI602" s="31"/>
      <c r="VCJ602" s="5"/>
      <c r="VCK602" s="9"/>
      <c r="VCN602" s="2"/>
      <c r="VCQ602" s="24"/>
      <c r="VCR602" s="24"/>
      <c r="VCS602" s="31"/>
      <c r="VCT602" s="24"/>
      <c r="VCU602" s="24"/>
      <c r="VCV602" s="24"/>
      <c r="VCW602" s="24"/>
      <c r="VCX602" s="24"/>
      <c r="VCY602" s="24"/>
      <c r="VCZ602" s="24"/>
      <c r="VDA602" s="24"/>
      <c r="VDB602" s="24"/>
      <c r="VDC602" s="24"/>
      <c r="VDD602" s="24"/>
      <c r="VDE602" s="24"/>
      <c r="VDF602" s="24"/>
      <c r="VDG602" s="24"/>
      <c r="VDH602" s="24"/>
      <c r="VDL602" s="3"/>
      <c r="VDM602" s="31"/>
      <c r="VDN602" s="5"/>
      <c r="VDO602" s="9"/>
      <c r="VDR602" s="2"/>
      <c r="VDU602" s="24"/>
      <c r="VDV602" s="24"/>
      <c r="VDW602" s="31"/>
      <c r="VDX602" s="24"/>
      <c r="VDY602" s="24"/>
      <c r="VDZ602" s="24"/>
      <c r="VEA602" s="24"/>
      <c r="VEB602" s="24"/>
      <c r="VEC602" s="24"/>
      <c r="VED602" s="24"/>
      <c r="VEE602" s="24"/>
      <c r="VEF602" s="24"/>
      <c r="VEG602" s="24"/>
      <c r="VEH602" s="24"/>
      <c r="VEI602" s="24"/>
      <c r="VEJ602" s="24"/>
      <c r="VEK602" s="24"/>
      <c r="VEL602" s="24"/>
      <c r="VEP602" s="3"/>
      <c r="VEQ602" s="31"/>
      <c r="VER602" s="5"/>
      <c r="VES602" s="9"/>
      <c r="VEV602" s="2"/>
      <c r="VEY602" s="24"/>
      <c r="VEZ602" s="24"/>
      <c r="VFA602" s="31"/>
      <c r="VFB602" s="24"/>
      <c r="VFC602" s="24"/>
      <c r="VFD602" s="24"/>
      <c r="VFE602" s="24"/>
      <c r="VFF602" s="24"/>
      <c r="VFG602" s="24"/>
      <c r="VFH602" s="24"/>
      <c r="VFI602" s="24"/>
      <c r="VFJ602" s="24"/>
      <c r="VFK602" s="24"/>
      <c r="VFL602" s="24"/>
      <c r="VFM602" s="24"/>
      <c r="VFN602" s="24"/>
      <c r="VFO602" s="24"/>
      <c r="VFP602" s="24"/>
      <c r="VFT602" s="3"/>
      <c r="VFU602" s="31"/>
      <c r="VFV602" s="5"/>
      <c r="VFW602" s="9"/>
      <c r="VFZ602" s="2"/>
      <c r="VGC602" s="24"/>
      <c r="VGD602" s="24"/>
      <c r="VGE602" s="31"/>
      <c r="VGF602" s="24"/>
      <c r="VGG602" s="24"/>
      <c r="VGH602" s="24"/>
      <c r="VGI602" s="24"/>
      <c r="VGJ602" s="24"/>
      <c r="VGK602" s="24"/>
      <c r="VGL602" s="24"/>
      <c r="VGM602" s="24"/>
      <c r="VGN602" s="24"/>
      <c r="VGO602" s="24"/>
      <c r="VGP602" s="24"/>
      <c r="VGQ602" s="24"/>
      <c r="VGR602" s="24"/>
      <c r="VGS602" s="24"/>
      <c r="VGT602" s="24"/>
      <c r="VGX602" s="3"/>
      <c r="VGY602" s="31"/>
      <c r="VGZ602" s="5"/>
      <c r="VHA602" s="9"/>
      <c r="VHD602" s="2"/>
      <c r="VHG602" s="24"/>
      <c r="VHH602" s="24"/>
      <c r="VHI602" s="31"/>
      <c r="VHJ602" s="24"/>
      <c r="VHK602" s="24"/>
      <c r="VHL602" s="24"/>
      <c r="VHM602" s="24"/>
      <c r="VHN602" s="24"/>
      <c r="VHO602" s="24"/>
      <c r="VHP602" s="24"/>
      <c r="VHQ602" s="24"/>
      <c r="VHR602" s="24"/>
      <c r="VHS602" s="24"/>
      <c r="VHT602" s="24"/>
      <c r="VHU602" s="24"/>
      <c r="VHV602" s="24"/>
      <c r="VHW602" s="24"/>
      <c r="VHX602" s="24"/>
      <c r="VIB602" s="3"/>
      <c r="VIC602" s="31"/>
      <c r="VID602" s="5"/>
      <c r="VIE602" s="9"/>
      <c r="VIH602" s="2"/>
      <c r="VIK602" s="24"/>
      <c r="VIL602" s="24"/>
      <c r="VIM602" s="31"/>
      <c r="VIN602" s="24"/>
      <c r="VIO602" s="24"/>
      <c r="VIP602" s="24"/>
      <c r="VIQ602" s="24"/>
      <c r="VIR602" s="24"/>
      <c r="VIS602" s="24"/>
      <c r="VIT602" s="24"/>
      <c r="VIU602" s="24"/>
      <c r="VIV602" s="24"/>
      <c r="VIW602" s="24"/>
      <c r="VIX602" s="24"/>
      <c r="VIY602" s="24"/>
      <c r="VIZ602" s="24"/>
      <c r="VJA602" s="24"/>
      <c r="VJB602" s="24"/>
      <c r="VJF602" s="3"/>
      <c r="VJG602" s="31"/>
      <c r="VJH602" s="5"/>
      <c r="VJI602" s="9"/>
      <c r="VJL602" s="2"/>
      <c r="VJO602" s="24"/>
      <c r="VJP602" s="24"/>
      <c r="VJQ602" s="31"/>
      <c r="VJR602" s="24"/>
      <c r="VJS602" s="24"/>
      <c r="VJT602" s="24"/>
      <c r="VJU602" s="24"/>
      <c r="VJV602" s="24"/>
      <c r="VJW602" s="24"/>
      <c r="VJX602" s="24"/>
      <c r="VJY602" s="24"/>
      <c r="VJZ602" s="24"/>
      <c r="VKA602" s="24"/>
      <c r="VKB602" s="24"/>
      <c r="VKC602" s="24"/>
      <c r="VKD602" s="24"/>
      <c r="VKE602" s="24"/>
      <c r="VKF602" s="24"/>
      <c r="VKJ602" s="3"/>
      <c r="VKK602" s="31"/>
      <c r="VKL602" s="5"/>
      <c r="VKM602" s="9"/>
      <c r="VKP602" s="2"/>
      <c r="VKS602" s="24"/>
      <c r="VKT602" s="24"/>
      <c r="VKU602" s="31"/>
      <c r="VKV602" s="24"/>
      <c r="VKW602" s="24"/>
      <c r="VKX602" s="24"/>
      <c r="VKY602" s="24"/>
      <c r="VKZ602" s="24"/>
      <c r="VLA602" s="24"/>
      <c r="VLB602" s="24"/>
      <c r="VLC602" s="24"/>
      <c r="VLD602" s="24"/>
      <c r="VLE602" s="24"/>
      <c r="VLF602" s="24"/>
      <c r="VLG602" s="24"/>
      <c r="VLH602" s="24"/>
      <c r="VLI602" s="24"/>
      <c r="VLJ602" s="24"/>
      <c r="VLN602" s="3"/>
      <c r="VLO602" s="31"/>
      <c r="VLP602" s="5"/>
      <c r="VLQ602" s="9"/>
      <c r="VLT602" s="2"/>
      <c r="VLW602" s="24"/>
      <c r="VLX602" s="24"/>
      <c r="VLY602" s="31"/>
      <c r="VLZ602" s="24"/>
      <c r="VMA602" s="24"/>
      <c r="VMB602" s="24"/>
      <c r="VMC602" s="24"/>
      <c r="VMD602" s="24"/>
      <c r="VME602" s="24"/>
      <c r="VMF602" s="24"/>
      <c r="VMG602" s="24"/>
      <c r="VMH602" s="24"/>
      <c r="VMI602" s="24"/>
      <c r="VMJ602" s="24"/>
      <c r="VMK602" s="24"/>
      <c r="VML602" s="24"/>
      <c r="VMM602" s="24"/>
      <c r="VMN602" s="24"/>
      <c r="VMR602" s="3"/>
      <c r="VMS602" s="31"/>
      <c r="VMT602" s="5"/>
      <c r="VMU602" s="9"/>
      <c r="VMX602" s="2"/>
      <c r="VNA602" s="24"/>
      <c r="VNB602" s="24"/>
      <c r="VNC602" s="31"/>
      <c r="VND602" s="24"/>
      <c r="VNE602" s="24"/>
      <c r="VNF602" s="24"/>
      <c r="VNG602" s="24"/>
      <c r="VNH602" s="24"/>
      <c r="VNI602" s="24"/>
      <c r="VNJ602" s="24"/>
      <c r="VNK602" s="24"/>
      <c r="VNL602" s="24"/>
      <c r="VNM602" s="24"/>
      <c r="VNN602" s="24"/>
      <c r="VNO602" s="24"/>
      <c r="VNP602" s="24"/>
      <c r="VNQ602" s="24"/>
      <c r="VNR602" s="24"/>
      <c r="VNV602" s="3"/>
      <c r="VNW602" s="31"/>
      <c r="VNX602" s="5"/>
      <c r="VNY602" s="9"/>
      <c r="VOB602" s="2"/>
      <c r="VOE602" s="24"/>
      <c r="VOF602" s="24"/>
      <c r="VOG602" s="31"/>
      <c r="VOH602" s="24"/>
      <c r="VOI602" s="24"/>
      <c r="VOJ602" s="24"/>
      <c r="VOK602" s="24"/>
      <c r="VOL602" s="24"/>
      <c r="VOM602" s="24"/>
      <c r="VON602" s="24"/>
      <c r="VOO602" s="24"/>
      <c r="VOP602" s="24"/>
      <c r="VOQ602" s="24"/>
      <c r="VOR602" s="24"/>
      <c r="VOS602" s="24"/>
      <c r="VOT602" s="24"/>
      <c r="VOU602" s="24"/>
      <c r="VOV602" s="24"/>
      <c r="VOZ602" s="3"/>
      <c r="VPA602" s="31"/>
      <c r="VPB602" s="5"/>
      <c r="VPC602" s="9"/>
      <c r="VPF602" s="2"/>
      <c r="VPI602" s="24"/>
      <c r="VPJ602" s="24"/>
      <c r="VPK602" s="31"/>
      <c r="VPL602" s="24"/>
      <c r="VPM602" s="24"/>
      <c r="VPN602" s="24"/>
      <c r="VPO602" s="24"/>
      <c r="VPP602" s="24"/>
      <c r="VPQ602" s="24"/>
      <c r="VPR602" s="24"/>
      <c r="VPS602" s="24"/>
      <c r="VPT602" s="24"/>
      <c r="VPU602" s="24"/>
      <c r="VPV602" s="24"/>
      <c r="VPW602" s="24"/>
      <c r="VPX602" s="24"/>
      <c r="VPY602" s="24"/>
      <c r="VPZ602" s="24"/>
      <c r="VQD602" s="3"/>
      <c r="VQE602" s="31"/>
      <c r="VQF602" s="5"/>
      <c r="VQG602" s="9"/>
      <c r="VQJ602" s="2"/>
      <c r="VQM602" s="24"/>
      <c r="VQN602" s="24"/>
      <c r="VQO602" s="31"/>
      <c r="VQP602" s="24"/>
      <c r="VQQ602" s="24"/>
      <c r="VQR602" s="24"/>
      <c r="VQS602" s="24"/>
      <c r="VQT602" s="24"/>
      <c r="VQU602" s="24"/>
      <c r="VQV602" s="24"/>
      <c r="VQW602" s="24"/>
      <c r="VQX602" s="24"/>
      <c r="VQY602" s="24"/>
      <c r="VQZ602" s="24"/>
      <c r="VRA602" s="24"/>
      <c r="VRB602" s="24"/>
      <c r="VRC602" s="24"/>
      <c r="VRD602" s="24"/>
      <c r="VRH602" s="3"/>
      <c r="VRI602" s="31"/>
      <c r="VRJ602" s="5"/>
      <c r="VRK602" s="9"/>
      <c r="VRN602" s="2"/>
      <c r="VRQ602" s="24"/>
      <c r="VRR602" s="24"/>
      <c r="VRS602" s="31"/>
      <c r="VRT602" s="24"/>
      <c r="VRU602" s="24"/>
      <c r="VRV602" s="24"/>
      <c r="VRW602" s="24"/>
      <c r="VRX602" s="24"/>
      <c r="VRY602" s="24"/>
      <c r="VRZ602" s="24"/>
      <c r="VSA602" s="24"/>
      <c r="VSB602" s="24"/>
      <c r="VSC602" s="24"/>
      <c r="VSD602" s="24"/>
      <c r="VSE602" s="24"/>
      <c r="VSF602" s="24"/>
      <c r="VSG602" s="24"/>
      <c r="VSH602" s="24"/>
      <c r="VSL602" s="3"/>
      <c r="VSM602" s="31"/>
      <c r="VSN602" s="5"/>
      <c r="VSO602" s="9"/>
      <c r="VSR602" s="2"/>
      <c r="VSU602" s="24"/>
      <c r="VSV602" s="24"/>
      <c r="VSW602" s="31"/>
      <c r="VSX602" s="24"/>
      <c r="VSY602" s="24"/>
      <c r="VSZ602" s="24"/>
      <c r="VTA602" s="24"/>
      <c r="VTB602" s="24"/>
      <c r="VTC602" s="24"/>
      <c r="VTD602" s="24"/>
      <c r="VTE602" s="24"/>
      <c r="VTF602" s="24"/>
      <c r="VTG602" s="24"/>
      <c r="VTH602" s="24"/>
      <c r="VTI602" s="24"/>
      <c r="VTJ602" s="24"/>
      <c r="VTK602" s="24"/>
      <c r="VTL602" s="24"/>
      <c r="VTP602" s="3"/>
      <c r="VTQ602" s="31"/>
      <c r="VTR602" s="5"/>
      <c r="VTS602" s="9"/>
      <c r="VTV602" s="2"/>
      <c r="VTY602" s="24"/>
      <c r="VTZ602" s="24"/>
      <c r="VUA602" s="31"/>
      <c r="VUB602" s="24"/>
      <c r="VUC602" s="24"/>
      <c r="VUD602" s="24"/>
      <c r="VUE602" s="24"/>
      <c r="VUF602" s="24"/>
      <c r="VUG602" s="24"/>
      <c r="VUH602" s="24"/>
      <c r="VUI602" s="24"/>
      <c r="VUJ602" s="24"/>
      <c r="VUK602" s="24"/>
      <c r="VUL602" s="24"/>
      <c r="VUM602" s="24"/>
      <c r="VUN602" s="24"/>
      <c r="VUO602" s="24"/>
      <c r="VUP602" s="24"/>
      <c r="VUT602" s="3"/>
      <c r="VUU602" s="31"/>
      <c r="VUV602" s="5"/>
      <c r="VUW602" s="9"/>
      <c r="VUZ602" s="2"/>
      <c r="VVC602" s="24"/>
      <c r="VVD602" s="24"/>
      <c r="VVE602" s="31"/>
      <c r="VVF602" s="24"/>
      <c r="VVG602" s="24"/>
      <c r="VVH602" s="24"/>
      <c r="VVI602" s="24"/>
      <c r="VVJ602" s="24"/>
      <c r="VVK602" s="24"/>
      <c r="VVL602" s="24"/>
      <c r="VVM602" s="24"/>
      <c r="VVN602" s="24"/>
      <c r="VVO602" s="24"/>
      <c r="VVP602" s="24"/>
      <c r="VVQ602" s="24"/>
      <c r="VVR602" s="24"/>
      <c r="VVS602" s="24"/>
      <c r="VVT602" s="24"/>
      <c r="VVX602" s="3"/>
      <c r="VVY602" s="31"/>
      <c r="VVZ602" s="5"/>
      <c r="VWA602" s="9"/>
      <c r="VWD602" s="2"/>
      <c r="VWG602" s="24"/>
      <c r="VWH602" s="24"/>
      <c r="VWI602" s="31"/>
      <c r="VWJ602" s="24"/>
      <c r="VWK602" s="24"/>
      <c r="VWL602" s="24"/>
      <c r="VWM602" s="24"/>
      <c r="VWN602" s="24"/>
      <c r="VWO602" s="24"/>
      <c r="VWP602" s="24"/>
      <c r="VWQ602" s="24"/>
      <c r="VWR602" s="24"/>
      <c r="VWS602" s="24"/>
      <c r="VWT602" s="24"/>
      <c r="VWU602" s="24"/>
      <c r="VWV602" s="24"/>
      <c r="VWW602" s="24"/>
      <c r="VWX602" s="24"/>
      <c r="VXB602" s="3"/>
      <c r="VXC602" s="31"/>
      <c r="VXD602" s="5"/>
      <c r="VXE602" s="9"/>
      <c r="VXH602" s="2"/>
      <c r="VXK602" s="24"/>
      <c r="VXL602" s="24"/>
      <c r="VXM602" s="31"/>
      <c r="VXN602" s="24"/>
      <c r="VXO602" s="24"/>
      <c r="VXP602" s="24"/>
      <c r="VXQ602" s="24"/>
      <c r="VXR602" s="24"/>
      <c r="VXS602" s="24"/>
      <c r="VXT602" s="24"/>
      <c r="VXU602" s="24"/>
      <c r="VXV602" s="24"/>
      <c r="VXW602" s="24"/>
      <c r="VXX602" s="24"/>
      <c r="VXY602" s="24"/>
      <c r="VXZ602" s="24"/>
      <c r="VYA602" s="24"/>
      <c r="VYB602" s="24"/>
      <c r="VYF602" s="3"/>
      <c r="VYG602" s="31"/>
      <c r="VYH602" s="5"/>
      <c r="VYI602" s="9"/>
      <c r="VYL602" s="2"/>
      <c r="VYO602" s="24"/>
      <c r="VYP602" s="24"/>
      <c r="VYQ602" s="31"/>
      <c r="VYR602" s="24"/>
      <c r="VYS602" s="24"/>
      <c r="VYT602" s="24"/>
      <c r="VYU602" s="24"/>
      <c r="VYV602" s="24"/>
      <c r="VYW602" s="24"/>
      <c r="VYX602" s="24"/>
      <c r="VYY602" s="24"/>
      <c r="VYZ602" s="24"/>
      <c r="VZA602" s="24"/>
      <c r="VZB602" s="24"/>
      <c r="VZC602" s="24"/>
      <c r="VZD602" s="24"/>
      <c r="VZE602" s="24"/>
      <c r="VZF602" s="24"/>
      <c r="VZJ602" s="3"/>
      <c r="VZK602" s="31"/>
      <c r="VZL602" s="5"/>
      <c r="VZM602" s="9"/>
      <c r="VZP602" s="2"/>
      <c r="VZS602" s="24"/>
      <c r="VZT602" s="24"/>
      <c r="VZU602" s="31"/>
      <c r="VZV602" s="24"/>
      <c r="VZW602" s="24"/>
      <c r="VZX602" s="24"/>
      <c r="VZY602" s="24"/>
      <c r="VZZ602" s="24"/>
      <c r="WAA602" s="24"/>
      <c r="WAB602" s="24"/>
      <c r="WAC602" s="24"/>
      <c r="WAD602" s="24"/>
      <c r="WAE602" s="24"/>
      <c r="WAF602" s="24"/>
      <c r="WAG602" s="24"/>
      <c r="WAH602" s="24"/>
      <c r="WAI602" s="24"/>
      <c r="WAJ602" s="24"/>
      <c r="WAN602" s="3"/>
      <c r="WAO602" s="31"/>
      <c r="WAP602" s="5"/>
      <c r="WAQ602" s="9"/>
      <c r="WAT602" s="2"/>
      <c r="WAW602" s="24"/>
      <c r="WAX602" s="24"/>
      <c r="WAY602" s="31"/>
      <c r="WAZ602" s="24"/>
      <c r="WBA602" s="24"/>
      <c r="WBB602" s="24"/>
      <c r="WBC602" s="24"/>
      <c r="WBD602" s="24"/>
      <c r="WBE602" s="24"/>
      <c r="WBF602" s="24"/>
      <c r="WBG602" s="24"/>
      <c r="WBH602" s="24"/>
      <c r="WBI602" s="24"/>
      <c r="WBJ602" s="24"/>
      <c r="WBK602" s="24"/>
      <c r="WBL602" s="24"/>
      <c r="WBM602" s="24"/>
      <c r="WBN602" s="24"/>
      <c r="WBR602" s="3"/>
      <c r="WBS602" s="31"/>
      <c r="WBT602" s="5"/>
      <c r="WBU602" s="9"/>
      <c r="WBX602" s="2"/>
      <c r="WCA602" s="24"/>
      <c r="WCB602" s="24"/>
      <c r="WCC602" s="31"/>
      <c r="WCD602" s="24"/>
      <c r="WCE602" s="24"/>
      <c r="WCF602" s="24"/>
      <c r="WCG602" s="24"/>
      <c r="WCH602" s="24"/>
      <c r="WCI602" s="24"/>
      <c r="WCJ602" s="24"/>
      <c r="WCK602" s="24"/>
      <c r="WCL602" s="24"/>
      <c r="WCM602" s="24"/>
      <c r="WCN602" s="24"/>
      <c r="WCO602" s="24"/>
      <c r="WCP602" s="24"/>
      <c r="WCQ602" s="24"/>
      <c r="WCR602" s="24"/>
      <c r="WCV602" s="3"/>
      <c r="WCW602" s="31"/>
      <c r="WCX602" s="5"/>
      <c r="WCY602" s="9"/>
      <c r="WDB602" s="2"/>
      <c r="WDE602" s="24"/>
      <c r="WDF602" s="24"/>
      <c r="WDG602" s="31"/>
      <c r="WDH602" s="24"/>
      <c r="WDI602" s="24"/>
      <c r="WDJ602" s="24"/>
      <c r="WDK602" s="24"/>
      <c r="WDL602" s="24"/>
      <c r="WDM602" s="24"/>
      <c r="WDN602" s="24"/>
      <c r="WDO602" s="24"/>
      <c r="WDP602" s="24"/>
      <c r="WDQ602" s="24"/>
      <c r="WDR602" s="24"/>
      <c r="WDS602" s="24"/>
      <c r="WDT602" s="24"/>
      <c r="WDU602" s="24"/>
      <c r="WDV602" s="24"/>
      <c r="WDZ602" s="3"/>
      <c r="WEA602" s="31"/>
      <c r="WEB602" s="5"/>
      <c r="WEC602" s="9"/>
      <c r="WEF602" s="2"/>
      <c r="WEI602" s="24"/>
      <c r="WEJ602" s="24"/>
      <c r="WEK602" s="31"/>
      <c r="WEL602" s="24"/>
      <c r="WEM602" s="24"/>
      <c r="WEN602" s="24"/>
      <c r="WEO602" s="24"/>
      <c r="WEP602" s="24"/>
      <c r="WEQ602" s="24"/>
      <c r="WER602" s="24"/>
      <c r="WES602" s="24"/>
      <c r="WET602" s="24"/>
      <c r="WEU602" s="24"/>
      <c r="WEV602" s="24"/>
      <c r="WEW602" s="24"/>
      <c r="WEX602" s="24"/>
      <c r="WEY602" s="24"/>
      <c r="WEZ602" s="24"/>
      <c r="WFD602" s="3"/>
      <c r="WFE602" s="31"/>
      <c r="WFF602" s="5"/>
      <c r="WFG602" s="9"/>
      <c r="WFJ602" s="2"/>
      <c r="WFM602" s="24"/>
      <c r="WFN602" s="24"/>
      <c r="WFO602" s="31"/>
      <c r="WFP602" s="24"/>
      <c r="WFQ602" s="24"/>
      <c r="WFR602" s="24"/>
      <c r="WFS602" s="24"/>
      <c r="WFT602" s="24"/>
      <c r="WFU602" s="24"/>
      <c r="WFV602" s="24"/>
      <c r="WFW602" s="24"/>
      <c r="WFX602" s="24"/>
      <c r="WFY602" s="24"/>
      <c r="WFZ602" s="24"/>
      <c r="WGA602" s="24"/>
      <c r="WGB602" s="24"/>
      <c r="WGC602" s="24"/>
      <c r="WGD602" s="24"/>
      <c r="WGH602" s="3"/>
      <c r="WGI602" s="31"/>
      <c r="WGJ602" s="5"/>
      <c r="WGK602" s="9"/>
      <c r="WGN602" s="2"/>
      <c r="WGQ602" s="24"/>
      <c r="WGR602" s="24"/>
      <c r="WGS602" s="31"/>
      <c r="WGT602" s="24"/>
      <c r="WGU602" s="24"/>
      <c r="WGV602" s="24"/>
      <c r="WGW602" s="24"/>
      <c r="WGX602" s="24"/>
      <c r="WGY602" s="24"/>
      <c r="WGZ602" s="24"/>
      <c r="WHA602" s="24"/>
      <c r="WHB602" s="24"/>
      <c r="WHC602" s="24"/>
      <c r="WHD602" s="24"/>
      <c r="WHE602" s="24"/>
      <c r="WHF602" s="24"/>
      <c r="WHG602" s="24"/>
      <c r="WHH602" s="24"/>
      <c r="WHL602" s="3"/>
      <c r="WHM602" s="31"/>
      <c r="WHN602" s="5"/>
      <c r="WHO602" s="9"/>
      <c r="WHR602" s="2"/>
      <c r="WHU602" s="24"/>
      <c r="WHV602" s="24"/>
      <c r="WHW602" s="31"/>
      <c r="WHX602" s="24"/>
      <c r="WHY602" s="24"/>
      <c r="WHZ602" s="24"/>
      <c r="WIA602" s="24"/>
      <c r="WIB602" s="24"/>
      <c r="WIC602" s="24"/>
      <c r="WID602" s="24"/>
      <c r="WIE602" s="24"/>
      <c r="WIF602" s="24"/>
      <c r="WIG602" s="24"/>
      <c r="WIH602" s="24"/>
      <c r="WII602" s="24"/>
      <c r="WIJ602" s="24"/>
      <c r="WIK602" s="24"/>
      <c r="WIL602" s="24"/>
      <c r="WIP602" s="3"/>
      <c r="WIQ602" s="31"/>
      <c r="WIR602" s="5"/>
      <c r="WIS602" s="9"/>
      <c r="WIV602" s="2"/>
      <c r="WIY602" s="24"/>
      <c r="WIZ602" s="24"/>
      <c r="WJA602" s="31"/>
      <c r="WJB602" s="24"/>
      <c r="WJC602" s="24"/>
      <c r="WJD602" s="24"/>
      <c r="WJE602" s="24"/>
      <c r="WJF602" s="24"/>
      <c r="WJG602" s="24"/>
      <c r="WJH602" s="24"/>
      <c r="WJI602" s="24"/>
      <c r="WJJ602" s="24"/>
      <c r="WJK602" s="24"/>
      <c r="WJL602" s="24"/>
      <c r="WJM602" s="24"/>
      <c r="WJN602" s="24"/>
      <c r="WJO602" s="24"/>
      <c r="WJP602" s="24"/>
      <c r="WJT602" s="3"/>
      <c r="WJU602" s="31"/>
      <c r="WJV602" s="5"/>
      <c r="WJW602" s="9"/>
      <c r="WJZ602" s="2"/>
      <c r="WKC602" s="24"/>
      <c r="WKD602" s="24"/>
      <c r="WKE602" s="31"/>
      <c r="WKF602" s="24"/>
      <c r="WKG602" s="24"/>
      <c r="WKH602" s="24"/>
      <c r="WKI602" s="24"/>
      <c r="WKJ602" s="24"/>
      <c r="WKK602" s="24"/>
      <c r="WKL602" s="24"/>
      <c r="WKM602" s="24"/>
      <c r="WKN602" s="24"/>
      <c r="WKO602" s="24"/>
      <c r="WKP602" s="24"/>
      <c r="WKQ602" s="24"/>
      <c r="WKR602" s="24"/>
      <c r="WKS602" s="24"/>
      <c r="WKT602" s="24"/>
      <c r="WKX602" s="3"/>
      <c r="WKY602" s="31"/>
      <c r="WKZ602" s="5"/>
      <c r="WLA602" s="9"/>
      <c r="WLD602" s="2"/>
      <c r="WLG602" s="24"/>
      <c r="WLH602" s="24"/>
      <c r="WLI602" s="31"/>
      <c r="WLJ602" s="24"/>
      <c r="WLK602" s="24"/>
      <c r="WLL602" s="24"/>
      <c r="WLM602" s="24"/>
      <c r="WLN602" s="24"/>
      <c r="WLO602" s="24"/>
      <c r="WLP602" s="24"/>
      <c r="WLQ602" s="24"/>
      <c r="WLR602" s="24"/>
      <c r="WLS602" s="24"/>
      <c r="WLT602" s="24"/>
      <c r="WLU602" s="24"/>
      <c r="WLV602" s="24"/>
      <c r="WLW602" s="24"/>
      <c r="WLX602" s="24"/>
      <c r="WMB602" s="3"/>
      <c r="WMC602" s="31"/>
      <c r="WMD602" s="5"/>
      <c r="WME602" s="9"/>
      <c r="WMH602" s="2"/>
      <c r="WMK602" s="24"/>
      <c r="WML602" s="24"/>
      <c r="WMM602" s="31"/>
      <c r="WMN602" s="24"/>
      <c r="WMO602" s="24"/>
      <c r="WMP602" s="24"/>
      <c r="WMQ602" s="24"/>
      <c r="WMR602" s="24"/>
      <c r="WMS602" s="24"/>
      <c r="WMT602" s="24"/>
      <c r="WMU602" s="24"/>
      <c r="WMV602" s="24"/>
      <c r="WMW602" s="24"/>
      <c r="WMX602" s="24"/>
      <c r="WMY602" s="24"/>
      <c r="WMZ602" s="24"/>
      <c r="WNA602" s="24"/>
      <c r="WNB602" s="24"/>
      <c r="WNF602" s="3"/>
      <c r="WNG602" s="31"/>
      <c r="WNH602" s="5"/>
      <c r="WNI602" s="9"/>
      <c r="WNL602" s="2"/>
      <c r="WNO602" s="24"/>
      <c r="WNP602" s="24"/>
      <c r="WNQ602" s="31"/>
      <c r="WNR602" s="24"/>
      <c r="WNS602" s="24"/>
      <c r="WNT602" s="24"/>
      <c r="WNU602" s="24"/>
      <c r="WNV602" s="24"/>
      <c r="WNW602" s="24"/>
      <c r="WNX602" s="24"/>
      <c r="WNY602" s="24"/>
      <c r="WNZ602" s="24"/>
      <c r="WOA602" s="24"/>
      <c r="WOB602" s="24"/>
      <c r="WOC602" s="24"/>
      <c r="WOD602" s="24"/>
      <c r="WOE602" s="24"/>
      <c r="WOF602" s="24"/>
      <c r="WOJ602" s="3"/>
      <c r="WOK602" s="31"/>
      <c r="WOL602" s="5"/>
      <c r="WOM602" s="9"/>
      <c r="WOP602" s="2"/>
      <c r="WOS602" s="24"/>
      <c r="WOT602" s="24"/>
      <c r="WOU602" s="31"/>
      <c r="WOV602" s="24"/>
      <c r="WOW602" s="24"/>
      <c r="WOX602" s="24"/>
      <c r="WOY602" s="24"/>
      <c r="WOZ602" s="24"/>
      <c r="WPA602" s="24"/>
      <c r="WPB602" s="24"/>
      <c r="WPC602" s="24"/>
      <c r="WPD602" s="24"/>
      <c r="WPE602" s="24"/>
      <c r="WPF602" s="24"/>
      <c r="WPG602" s="24"/>
      <c r="WPH602" s="24"/>
      <c r="WPI602" s="24"/>
      <c r="WPJ602" s="24"/>
      <c r="WPN602" s="3"/>
      <c r="WPO602" s="31"/>
      <c r="WPP602" s="5"/>
      <c r="WPQ602" s="9"/>
      <c r="WPT602" s="2"/>
      <c r="WPW602" s="24"/>
      <c r="WPX602" s="24"/>
      <c r="WPY602" s="31"/>
      <c r="WPZ602" s="24"/>
      <c r="WQA602" s="24"/>
      <c r="WQB602" s="24"/>
      <c r="WQC602" s="24"/>
      <c r="WQD602" s="24"/>
      <c r="WQE602" s="24"/>
      <c r="WQF602" s="24"/>
      <c r="WQG602" s="24"/>
      <c r="WQH602" s="24"/>
      <c r="WQI602" s="24"/>
      <c r="WQJ602" s="24"/>
      <c r="WQK602" s="24"/>
      <c r="WQL602" s="24"/>
      <c r="WQM602" s="24"/>
      <c r="WQN602" s="24"/>
      <c r="WQR602" s="3"/>
      <c r="WQS602" s="31"/>
      <c r="WQT602" s="5"/>
      <c r="WQU602" s="9"/>
      <c r="WQX602" s="2"/>
      <c r="WRA602" s="24"/>
      <c r="WRB602" s="24"/>
      <c r="WRC602" s="31"/>
      <c r="WRD602" s="24"/>
      <c r="WRE602" s="24"/>
      <c r="WRF602" s="24"/>
      <c r="WRG602" s="24"/>
      <c r="WRH602" s="24"/>
      <c r="WRI602" s="24"/>
      <c r="WRJ602" s="24"/>
      <c r="WRK602" s="24"/>
      <c r="WRL602" s="24"/>
      <c r="WRM602" s="24"/>
      <c r="WRN602" s="24"/>
      <c r="WRO602" s="24"/>
      <c r="WRP602" s="24"/>
      <c r="WRQ602" s="24"/>
      <c r="WRR602" s="24"/>
      <c r="WRV602" s="3"/>
      <c r="WRW602" s="31"/>
      <c r="WRX602" s="5"/>
      <c r="WRY602" s="9"/>
      <c r="WSB602" s="2"/>
      <c r="WSE602" s="24"/>
      <c r="WSF602" s="24"/>
      <c r="WSG602" s="31"/>
      <c r="WSH602" s="24"/>
      <c r="WSI602" s="24"/>
      <c r="WSJ602" s="24"/>
      <c r="WSK602" s="24"/>
      <c r="WSL602" s="24"/>
      <c r="WSM602" s="24"/>
      <c r="WSN602" s="24"/>
      <c r="WSO602" s="24"/>
      <c r="WSP602" s="24"/>
      <c r="WSQ602" s="24"/>
      <c r="WSR602" s="24"/>
      <c r="WSS602" s="24"/>
      <c r="WST602" s="24"/>
      <c r="WSU602" s="24"/>
      <c r="WSV602" s="24"/>
      <c r="WSZ602" s="3"/>
      <c r="WTA602" s="31"/>
      <c r="WTB602" s="5"/>
      <c r="WTC602" s="9"/>
      <c r="WTF602" s="2"/>
      <c r="WTI602" s="24"/>
      <c r="WTJ602" s="24"/>
      <c r="WTK602" s="31"/>
      <c r="WTL602" s="24"/>
      <c r="WTM602" s="24"/>
      <c r="WTN602" s="24"/>
      <c r="WTO602" s="24"/>
      <c r="WTP602" s="24"/>
      <c r="WTQ602" s="24"/>
      <c r="WTR602" s="24"/>
      <c r="WTS602" s="24"/>
      <c r="WTT602" s="24"/>
      <c r="WTU602" s="24"/>
      <c r="WTV602" s="24"/>
      <c r="WTW602" s="24"/>
      <c r="WTX602" s="24"/>
      <c r="WTY602" s="24"/>
      <c r="WTZ602" s="24"/>
      <c r="WUD602" s="3"/>
      <c r="WUE602" s="31"/>
      <c r="WUF602" s="5"/>
      <c r="WUG602" s="9"/>
      <c r="WUJ602" s="2"/>
      <c r="WUM602" s="24"/>
      <c r="WUN602" s="24"/>
      <c r="WUO602" s="31"/>
      <c r="WUP602" s="24"/>
      <c r="WUQ602" s="24"/>
      <c r="WUR602" s="24"/>
      <c r="WUS602" s="24"/>
      <c r="WUT602" s="24"/>
      <c r="WUU602" s="24"/>
      <c r="WUV602" s="24"/>
      <c r="WUW602" s="24"/>
      <c r="WUX602" s="24"/>
      <c r="WUY602" s="24"/>
      <c r="WUZ602" s="24"/>
      <c r="WVA602" s="24"/>
      <c r="WVB602" s="24"/>
      <c r="WVC602" s="24"/>
      <c r="WVD602" s="24"/>
      <c r="WVH602" s="3"/>
      <c r="WVI602" s="31"/>
      <c r="WVJ602" s="5"/>
      <c r="WVK602" s="9"/>
      <c r="WVN602" s="2"/>
      <c r="WVQ602" s="24"/>
      <c r="WVR602" s="24"/>
      <c r="WVS602" s="31"/>
      <c r="WVT602" s="24"/>
      <c r="WVU602" s="24"/>
      <c r="WVV602" s="24"/>
      <c r="WVW602" s="24"/>
      <c r="WVX602" s="24"/>
      <c r="WVY602" s="24"/>
      <c r="WVZ602" s="24"/>
      <c r="WWA602" s="24"/>
      <c r="WWB602" s="24"/>
      <c r="WWC602" s="24"/>
      <c r="WWD602" s="24"/>
      <c r="WWE602" s="24"/>
      <c r="WWF602" s="24"/>
      <c r="WWG602" s="24"/>
      <c r="WWH602" s="24"/>
      <c r="WWL602" s="3"/>
      <c r="WWM602" s="31"/>
      <c r="WWN602" s="5"/>
      <c r="WWO602" s="9"/>
      <c r="WWR602" s="2"/>
      <c r="WWU602" s="24"/>
      <c r="WWV602" s="24"/>
      <c r="WWW602" s="31"/>
      <c r="WWX602" s="24"/>
      <c r="WWY602" s="24"/>
      <c r="WWZ602" s="24"/>
      <c r="WXA602" s="24"/>
      <c r="WXB602" s="24"/>
      <c r="WXC602" s="24"/>
      <c r="WXD602" s="24"/>
      <c r="WXE602" s="24"/>
      <c r="WXF602" s="24"/>
      <c r="WXG602" s="24"/>
      <c r="WXH602" s="24"/>
      <c r="WXI602" s="24"/>
      <c r="WXJ602" s="24"/>
      <c r="WXK602" s="24"/>
      <c r="WXL602" s="24"/>
      <c r="WXP602" s="3"/>
      <c r="WXQ602" s="31"/>
      <c r="WXR602" s="5"/>
      <c r="WXS602" s="9"/>
      <c r="WXV602" s="2"/>
      <c r="WXY602" s="24"/>
      <c r="WXZ602" s="24"/>
      <c r="WYA602" s="31"/>
      <c r="WYB602" s="24"/>
      <c r="WYC602" s="24"/>
      <c r="WYD602" s="24"/>
      <c r="WYE602" s="24"/>
      <c r="WYF602" s="24"/>
      <c r="WYG602" s="24"/>
      <c r="WYH602" s="24"/>
      <c r="WYI602" s="24"/>
      <c r="WYJ602" s="24"/>
      <c r="WYK602" s="24"/>
      <c r="WYL602" s="24"/>
      <c r="WYM602" s="24"/>
      <c r="WYN602" s="24"/>
      <c r="WYO602" s="24"/>
      <c r="WYP602" s="24"/>
      <c r="WYT602" s="3"/>
      <c r="WYU602" s="31"/>
      <c r="WYV602" s="5"/>
      <c r="WYW602" s="9"/>
      <c r="WYZ602" s="2"/>
      <c r="WZC602" s="24"/>
      <c r="WZD602" s="24"/>
      <c r="WZE602" s="31"/>
      <c r="WZF602" s="24"/>
      <c r="WZG602" s="24"/>
      <c r="WZH602" s="24"/>
      <c r="WZI602" s="24"/>
      <c r="WZJ602" s="24"/>
      <c r="WZK602" s="24"/>
      <c r="WZL602" s="24"/>
      <c r="WZM602" s="24"/>
      <c r="WZN602" s="24"/>
      <c r="WZO602" s="24"/>
      <c r="WZP602" s="24"/>
      <c r="WZQ602" s="24"/>
      <c r="WZR602" s="24"/>
      <c r="WZS602" s="24"/>
      <c r="WZT602" s="24"/>
      <c r="WZX602" s="3"/>
      <c r="WZY602" s="31"/>
      <c r="WZZ602" s="5"/>
      <c r="XAA602" s="9"/>
      <c r="XAD602" s="2"/>
      <c r="XAG602" s="24"/>
      <c r="XAH602" s="24"/>
      <c r="XAI602" s="31"/>
      <c r="XAJ602" s="24"/>
      <c r="XAK602" s="24"/>
      <c r="XAL602" s="24"/>
      <c r="XAM602" s="24"/>
      <c r="XAN602" s="24"/>
      <c r="XAO602" s="24"/>
      <c r="XAP602" s="24"/>
      <c r="XAQ602" s="24"/>
      <c r="XAR602" s="24"/>
      <c r="XAS602" s="24"/>
      <c r="XAT602" s="24"/>
      <c r="XAU602" s="24"/>
      <c r="XAV602" s="24"/>
      <c r="XAW602" s="24"/>
      <c r="XAX602" s="24"/>
      <c r="XBB602" s="3"/>
      <c r="XBC602" s="31"/>
      <c r="XBD602" s="5"/>
      <c r="XBE602" s="9"/>
      <c r="XBH602" s="2"/>
      <c r="XBK602" s="24"/>
      <c r="XBL602" s="24"/>
      <c r="XBM602" s="31"/>
      <c r="XBN602" s="24"/>
      <c r="XBO602" s="24"/>
      <c r="XBP602" s="24"/>
      <c r="XBQ602" s="24"/>
      <c r="XBR602" s="24"/>
      <c r="XBS602" s="24"/>
      <c r="XBT602" s="24"/>
      <c r="XBU602" s="24"/>
      <c r="XBV602" s="24"/>
      <c r="XBW602" s="24"/>
      <c r="XBX602" s="24"/>
      <c r="XBY602" s="24"/>
      <c r="XBZ602" s="24"/>
      <c r="XCA602" s="24"/>
      <c r="XCB602" s="24"/>
      <c r="XCF602" s="3"/>
      <c r="XCG602" s="31"/>
      <c r="XCH602" s="5"/>
      <c r="XCI602" s="9"/>
      <c r="XCL602" s="2"/>
      <c r="XCO602" s="24"/>
      <c r="XCP602" s="24"/>
      <c r="XCQ602" s="31"/>
      <c r="XCR602" s="24"/>
      <c r="XCS602" s="24"/>
      <c r="XCT602" s="24"/>
      <c r="XCU602" s="24"/>
      <c r="XCV602" s="24"/>
      <c r="XCW602" s="24"/>
      <c r="XCX602" s="24"/>
      <c r="XCY602" s="24"/>
      <c r="XCZ602" s="24"/>
      <c r="XDA602" s="24"/>
      <c r="XDB602" s="24"/>
      <c r="XDC602" s="24"/>
      <c r="XDD602" s="24"/>
      <c r="XDE602" s="24"/>
      <c r="XDF602" s="24"/>
      <c r="XDJ602" s="3"/>
      <c r="XDK602" s="31"/>
      <c r="XDL602" s="5"/>
      <c r="XDM602" s="9"/>
      <c r="XDP602" s="2"/>
      <c r="XDS602" s="24"/>
      <c r="XDT602" s="24"/>
      <c r="XDU602" s="31"/>
      <c r="XDV602" s="24"/>
      <c r="XDW602" s="24"/>
      <c r="XDX602" s="24"/>
      <c r="XDY602" s="24"/>
      <c r="XDZ602" s="24"/>
      <c r="XEA602" s="24"/>
      <c r="XEB602" s="24"/>
      <c r="XEC602" s="24"/>
      <c r="XED602" s="24"/>
      <c r="XEE602" s="24"/>
      <c r="XEF602" s="24"/>
      <c r="XEG602" s="24"/>
      <c r="XEH602" s="24"/>
      <c r="XEI602" s="24"/>
      <c r="XEJ602" s="24"/>
      <c r="XEN602" s="3"/>
      <c r="XEO602" s="31"/>
      <c r="XEP602" s="5"/>
      <c r="XEQ602" s="9"/>
    </row>
    <row r="603" spans="1:4094 4098:6144 6147:11264 11268:13311 13314:14334 14337:16371" ht="15" hidden="1" customHeight="1" outlineLevel="1" x14ac:dyDescent="0.2">
      <c r="A603" s="3">
        <v>44592</v>
      </c>
      <c r="B603" s="19">
        <v>650</v>
      </c>
      <c r="C603" s="5" t="s">
        <v>7</v>
      </c>
      <c r="D603" s="9" t="s">
        <v>1283</v>
      </c>
      <c r="E603" s="19">
        <v>650</v>
      </c>
      <c r="Z603" s="20">
        <f t="shared" ref="Z603:Z648" si="31">SUM(E603:Y603)</f>
        <v>650</v>
      </c>
      <c r="AA603" s="20" t="str">
        <f t="shared" si="30"/>
        <v>44592650</v>
      </c>
      <c r="AB603" t="s">
        <v>2204</v>
      </c>
      <c r="AC603" t="s">
        <v>2245</v>
      </c>
      <c r="AD603" t="s">
        <v>2262</v>
      </c>
    </row>
    <row r="604" spans="1:4094 4098:6144 6147:11264 11268:13311 13314:14334 14337:16371" ht="15" hidden="1" customHeight="1" outlineLevel="1" x14ac:dyDescent="0.2">
      <c r="A604" s="3">
        <v>44592</v>
      </c>
      <c r="B604" s="19">
        <v>80000</v>
      </c>
      <c r="C604" s="5" t="s">
        <v>28</v>
      </c>
      <c r="D604" s="9" t="s">
        <v>1552</v>
      </c>
      <c r="E604"/>
      <c r="V604" s="19">
        <v>80000</v>
      </c>
      <c r="Z604" s="20">
        <f t="shared" si="31"/>
        <v>80000</v>
      </c>
      <c r="AA604" s="20" t="str">
        <f t="shared" si="30"/>
        <v>4459280000</v>
      </c>
      <c r="AB604" t="s">
        <v>2236</v>
      </c>
      <c r="AC604" t="s">
        <v>2248</v>
      </c>
      <c r="AD604" t="s">
        <v>2236</v>
      </c>
    </row>
    <row r="605" spans="1:4094 4098:6144 6147:11264 11268:13311 13314:14334 14337:16371" ht="15" hidden="1" customHeight="1" outlineLevel="1" x14ac:dyDescent="0.2">
      <c r="A605" s="3">
        <v>44592</v>
      </c>
      <c r="B605" s="19">
        <v>20000</v>
      </c>
      <c r="C605" s="6" t="s">
        <v>1264</v>
      </c>
      <c r="D605" s="9" t="s">
        <v>1594</v>
      </c>
      <c r="E605"/>
      <c r="S605" s="19">
        <v>20000</v>
      </c>
      <c r="Z605" s="20">
        <f t="shared" si="31"/>
        <v>20000</v>
      </c>
      <c r="AA605" s="20" t="str">
        <f t="shared" si="30"/>
        <v>4459220000</v>
      </c>
      <c r="AB605" t="s">
        <v>2230</v>
      </c>
      <c r="AC605" t="s">
        <v>2276</v>
      </c>
      <c r="AD605" t="s">
        <v>2276</v>
      </c>
    </row>
    <row r="606" spans="1:4094 4098:6144 6147:11264 11268:13311 13314:14334 14337:16371" ht="15" hidden="1" customHeight="1" outlineLevel="1" x14ac:dyDescent="0.2">
      <c r="A606" s="3">
        <v>44592</v>
      </c>
      <c r="B606" s="19">
        <v>40000</v>
      </c>
      <c r="C606" s="5" t="s">
        <v>32</v>
      </c>
      <c r="D606" s="9" t="s">
        <v>1584</v>
      </c>
      <c r="E606"/>
      <c r="N606" s="19">
        <v>40000</v>
      </c>
      <c r="Z606" s="20">
        <f t="shared" si="31"/>
        <v>40000</v>
      </c>
      <c r="AA606" s="20" t="str">
        <f t="shared" si="30"/>
        <v>4459240000</v>
      </c>
      <c r="AB606" t="s">
        <v>2222</v>
      </c>
      <c r="AC606" t="s">
        <v>2248</v>
      </c>
      <c r="AD606" t="s">
        <v>2269</v>
      </c>
    </row>
    <row r="607" spans="1:4094 4098:6144 6147:11264 11268:13311 13314:14334 14337:16371" ht="15" hidden="1" customHeight="1" outlineLevel="1" x14ac:dyDescent="0.2">
      <c r="A607" s="3">
        <v>44592</v>
      </c>
      <c r="B607" s="19">
        <v>57895.199999999997</v>
      </c>
      <c r="C607" s="5" t="s">
        <v>1225</v>
      </c>
      <c r="D607" s="9" t="s">
        <v>1595</v>
      </c>
      <c r="E607"/>
      <c r="T607" s="19">
        <v>57895.199999999997</v>
      </c>
      <c r="Z607" s="20">
        <f t="shared" si="31"/>
        <v>57895.199999999997</v>
      </c>
      <c r="AA607" s="20" t="str">
        <f t="shared" si="30"/>
        <v>4459257895,2</v>
      </c>
      <c r="AB607" t="s">
        <v>2235</v>
      </c>
      <c r="AC607" t="s">
        <v>2248</v>
      </c>
      <c r="AD607" t="s">
        <v>2235</v>
      </c>
    </row>
    <row r="608" spans="1:4094 4098:6144 6147:11264 11268:13311 13314:14334 14337:16371" ht="15" hidden="1" customHeight="1" outlineLevel="1" x14ac:dyDescent="0.2">
      <c r="A608" s="3">
        <v>44588</v>
      </c>
      <c r="B608" s="19">
        <v>30000</v>
      </c>
      <c r="C608" s="5" t="s">
        <v>1225</v>
      </c>
      <c r="D608" s="9" t="s">
        <v>1595</v>
      </c>
      <c r="E608"/>
      <c r="T608" s="19">
        <v>30000</v>
      </c>
      <c r="Z608" s="20">
        <f t="shared" si="31"/>
        <v>30000</v>
      </c>
      <c r="AA608" s="20" t="str">
        <f t="shared" si="30"/>
        <v>4458830000</v>
      </c>
      <c r="AB608" t="s">
        <v>2235</v>
      </c>
      <c r="AC608" t="s">
        <v>2248</v>
      </c>
      <c r="AD608" t="s">
        <v>2235</v>
      </c>
    </row>
    <row r="609" spans="1:30" ht="15" hidden="1" customHeight="1" outlineLevel="1" x14ac:dyDescent="0.2">
      <c r="A609" s="3">
        <v>44587</v>
      </c>
      <c r="B609" s="19">
        <v>3560.97</v>
      </c>
      <c r="C609" s="5" t="s">
        <v>583</v>
      </c>
      <c r="D609" s="9" t="s">
        <v>520</v>
      </c>
      <c r="E609"/>
      <c r="F609" s="19">
        <v>3560.97</v>
      </c>
      <c r="Z609" s="20">
        <f t="shared" si="31"/>
        <v>3560.97</v>
      </c>
      <c r="AA609" s="20" t="str">
        <f t="shared" si="30"/>
        <v>445873560,97</v>
      </c>
      <c r="AB609" t="s">
        <v>2208</v>
      </c>
      <c r="AC609" t="s">
        <v>2245</v>
      </c>
      <c r="AD609" t="s">
        <v>2263</v>
      </c>
    </row>
    <row r="610" spans="1:30" ht="15" hidden="1" customHeight="1" outlineLevel="1" x14ac:dyDescent="0.2">
      <c r="A610" s="3">
        <v>44587</v>
      </c>
      <c r="B610" s="19">
        <v>3015.23</v>
      </c>
      <c r="C610" s="5" t="s">
        <v>583</v>
      </c>
      <c r="D610" s="9" t="s">
        <v>520</v>
      </c>
      <c r="E610"/>
      <c r="F610" s="19">
        <v>3015.23</v>
      </c>
      <c r="Z610" s="20">
        <f t="shared" si="31"/>
        <v>3015.23</v>
      </c>
      <c r="AA610" s="20" t="str">
        <f t="shared" si="30"/>
        <v>445873015,23</v>
      </c>
      <c r="AB610" t="s">
        <v>2208</v>
      </c>
      <c r="AC610" t="s">
        <v>2245</v>
      </c>
      <c r="AD610" t="s">
        <v>2263</v>
      </c>
    </row>
    <row r="611" spans="1:30" ht="15" hidden="1" customHeight="1" outlineLevel="1" x14ac:dyDescent="0.2">
      <c r="A611" s="3">
        <v>44587</v>
      </c>
      <c r="B611" s="19">
        <v>90000</v>
      </c>
      <c r="C611" s="5" t="s">
        <v>32</v>
      </c>
      <c r="D611" s="9" t="s">
        <v>1596</v>
      </c>
      <c r="E611"/>
      <c r="N611" s="19">
        <v>90000</v>
      </c>
      <c r="Z611" s="20">
        <f t="shared" si="31"/>
        <v>90000</v>
      </c>
      <c r="AA611" s="20" t="str">
        <f t="shared" si="30"/>
        <v>4458790000</v>
      </c>
      <c r="AB611" t="s">
        <v>2222</v>
      </c>
      <c r="AC611" t="s">
        <v>2248</v>
      </c>
      <c r="AD611" t="s">
        <v>2269</v>
      </c>
    </row>
    <row r="612" spans="1:30" ht="15" hidden="1" customHeight="1" outlineLevel="1" x14ac:dyDescent="0.2">
      <c r="A612" s="3">
        <v>44585</v>
      </c>
      <c r="B612" s="19">
        <v>40000</v>
      </c>
      <c r="C612" s="5" t="s">
        <v>306</v>
      </c>
      <c r="D612" s="9" t="s">
        <v>1597</v>
      </c>
      <c r="E612"/>
      <c r="O612" s="19">
        <v>40000</v>
      </c>
      <c r="Z612" s="20">
        <f t="shared" si="31"/>
        <v>40000</v>
      </c>
      <c r="AA612" s="20" t="str">
        <f t="shared" si="30"/>
        <v>4458540000</v>
      </c>
      <c r="AB612" t="s">
        <v>2213</v>
      </c>
      <c r="AC612" t="s">
        <v>2248</v>
      </c>
      <c r="AD612" t="s">
        <v>2213</v>
      </c>
    </row>
    <row r="613" spans="1:30" ht="15" hidden="1" customHeight="1" outlineLevel="1" x14ac:dyDescent="0.2">
      <c r="A613" s="3">
        <v>44585</v>
      </c>
      <c r="B613" s="19">
        <v>60000</v>
      </c>
      <c r="C613" s="5" t="s">
        <v>28</v>
      </c>
      <c r="D613" s="9" t="s">
        <v>1539</v>
      </c>
      <c r="E613"/>
      <c r="V613" s="19">
        <v>60000</v>
      </c>
      <c r="Z613" s="20">
        <f t="shared" si="31"/>
        <v>60000</v>
      </c>
      <c r="AA613" s="20" t="str">
        <f t="shared" si="30"/>
        <v>4458560000</v>
      </c>
      <c r="AB613" t="s">
        <v>2236</v>
      </c>
      <c r="AC613" t="s">
        <v>2248</v>
      </c>
      <c r="AD613" t="s">
        <v>2236</v>
      </c>
    </row>
    <row r="614" spans="1:30" ht="15" hidden="1" customHeight="1" outlineLevel="1" x14ac:dyDescent="0.2">
      <c r="A614" s="3">
        <v>44585</v>
      </c>
      <c r="B614" s="19">
        <v>40000</v>
      </c>
      <c r="C614" s="5" t="s">
        <v>32</v>
      </c>
      <c r="D614" s="9" t="s">
        <v>1598</v>
      </c>
      <c r="E614"/>
      <c r="N614" s="19">
        <v>40000</v>
      </c>
      <c r="Z614" s="20">
        <f t="shared" si="31"/>
        <v>40000</v>
      </c>
      <c r="AA614" s="20" t="str">
        <f t="shared" si="30"/>
        <v>4458540000</v>
      </c>
      <c r="AB614" t="s">
        <v>2222</v>
      </c>
      <c r="AC614" t="s">
        <v>2248</v>
      </c>
      <c r="AD614" t="s">
        <v>2269</v>
      </c>
    </row>
    <row r="615" spans="1:30" ht="15" hidden="1" customHeight="1" outlineLevel="1" x14ac:dyDescent="0.2">
      <c r="A615" s="3">
        <v>44581</v>
      </c>
      <c r="B615" s="19">
        <v>30200</v>
      </c>
      <c r="C615" s="5" t="s">
        <v>131</v>
      </c>
      <c r="D615" s="9" t="s">
        <v>1599</v>
      </c>
      <c r="E615"/>
      <c r="S615" s="19">
        <v>30200</v>
      </c>
      <c r="Z615" s="20">
        <f t="shared" si="31"/>
        <v>30200</v>
      </c>
      <c r="AA615" s="20" t="str">
        <f t="shared" si="30"/>
        <v>4458130200</v>
      </c>
      <c r="AB615" t="s">
        <v>2234</v>
      </c>
      <c r="AC615" t="s">
        <v>2248</v>
      </c>
      <c r="AD615" t="s">
        <v>2271</v>
      </c>
    </row>
    <row r="616" spans="1:30" ht="15" hidden="1" customHeight="1" outlineLevel="1" x14ac:dyDescent="0.2">
      <c r="A616" s="3">
        <v>44581</v>
      </c>
      <c r="B616" s="19">
        <v>30000</v>
      </c>
      <c r="C616" s="5" t="s">
        <v>306</v>
      </c>
      <c r="D616" s="9" t="s">
        <v>1600</v>
      </c>
      <c r="E616"/>
      <c r="O616" s="19">
        <v>30000</v>
      </c>
      <c r="Z616" s="20">
        <f t="shared" si="31"/>
        <v>30000</v>
      </c>
      <c r="AA616" s="20" t="str">
        <f t="shared" si="30"/>
        <v>4458130000</v>
      </c>
      <c r="AB616" t="s">
        <v>2213</v>
      </c>
      <c r="AC616" t="s">
        <v>2248</v>
      </c>
      <c r="AD616" t="s">
        <v>2213</v>
      </c>
    </row>
    <row r="617" spans="1:30" ht="15" hidden="1" customHeight="1" outlineLevel="1" x14ac:dyDescent="0.2">
      <c r="A617" s="3">
        <v>44581</v>
      </c>
      <c r="B617" s="19">
        <v>10000</v>
      </c>
      <c r="C617" s="5" t="s">
        <v>1211</v>
      </c>
      <c r="D617" s="9" t="s">
        <v>1601</v>
      </c>
      <c r="E617"/>
      <c r="K617" s="19">
        <v>10000</v>
      </c>
      <c r="O617" s="19"/>
      <c r="Z617" s="20">
        <f t="shared" si="31"/>
        <v>10000</v>
      </c>
      <c r="AA617" s="20" t="str">
        <f t="shared" si="30"/>
        <v>4458110000</v>
      </c>
      <c r="AB617" t="s">
        <v>2240</v>
      </c>
      <c r="AC617" t="s">
        <v>2248</v>
      </c>
      <c r="AD617" t="s">
        <v>2267</v>
      </c>
    </row>
    <row r="618" spans="1:30" ht="15" hidden="1" customHeight="1" outlineLevel="1" x14ac:dyDescent="0.2">
      <c r="A618" s="3">
        <v>44578</v>
      </c>
      <c r="B618" s="19">
        <v>1500</v>
      </c>
      <c r="C618" s="5" t="s">
        <v>309</v>
      </c>
      <c r="D618" s="9" t="s">
        <v>1602</v>
      </c>
      <c r="E618"/>
      <c r="G618" s="4">
        <v>1500</v>
      </c>
      <c r="Z618" s="20">
        <f t="shared" si="31"/>
        <v>1500</v>
      </c>
      <c r="AA618" s="20" t="str">
        <f t="shared" si="30"/>
        <v>445781500</v>
      </c>
      <c r="AB618" t="s">
        <v>2212</v>
      </c>
      <c r="AC618" t="s">
        <v>2244</v>
      </c>
      <c r="AD618" t="s">
        <v>2209</v>
      </c>
    </row>
    <row r="619" spans="1:30" ht="15" hidden="1" customHeight="1" outlineLevel="1" x14ac:dyDescent="0.2">
      <c r="A619" s="3">
        <v>44578</v>
      </c>
      <c r="B619" s="19">
        <v>58500</v>
      </c>
      <c r="C619" s="5" t="s">
        <v>358</v>
      </c>
      <c r="D619" s="9" t="s">
        <v>1603</v>
      </c>
      <c r="E619"/>
      <c r="U619" s="19">
        <v>58500</v>
      </c>
      <c r="Z619" s="20">
        <f t="shared" si="31"/>
        <v>58500</v>
      </c>
      <c r="AA619" s="20" t="str">
        <f t="shared" si="30"/>
        <v>4457858500</v>
      </c>
      <c r="AB619" t="s">
        <v>2203</v>
      </c>
      <c r="AC619" t="s">
        <v>2248</v>
      </c>
      <c r="AD619" t="s">
        <v>2273</v>
      </c>
    </row>
    <row r="620" spans="1:30" ht="15" hidden="1" customHeight="1" outlineLevel="1" x14ac:dyDescent="0.2">
      <c r="A620" s="3">
        <v>44578</v>
      </c>
      <c r="B620" s="19">
        <v>40000</v>
      </c>
      <c r="C620" s="5" t="s">
        <v>7</v>
      </c>
      <c r="D620" s="9" t="s">
        <v>1604</v>
      </c>
      <c r="E620"/>
      <c r="G620" s="4">
        <v>40000</v>
      </c>
      <c r="Z620" s="20">
        <f t="shared" si="31"/>
        <v>40000</v>
      </c>
      <c r="AA620" s="20" t="str">
        <f t="shared" si="30"/>
        <v>4457840000</v>
      </c>
      <c r="AB620" t="s">
        <v>2209</v>
      </c>
      <c r="AC620" t="s">
        <v>2244</v>
      </c>
      <c r="AD620" t="s">
        <v>2209</v>
      </c>
    </row>
    <row r="621" spans="1:30" ht="15" hidden="1" customHeight="1" outlineLevel="1" x14ac:dyDescent="0.2">
      <c r="A621" s="3">
        <v>44578</v>
      </c>
      <c r="B621" s="19">
        <v>30000</v>
      </c>
      <c r="C621" s="5" t="s">
        <v>309</v>
      </c>
      <c r="D621" s="9" t="s">
        <v>1605</v>
      </c>
      <c r="E621"/>
      <c r="G621" s="4">
        <v>30000</v>
      </c>
      <c r="Z621" s="20">
        <f t="shared" si="31"/>
        <v>30000</v>
      </c>
      <c r="AA621" s="20" t="str">
        <f t="shared" si="30"/>
        <v>4457830000</v>
      </c>
      <c r="AB621" t="s">
        <v>2209</v>
      </c>
      <c r="AC621" t="s">
        <v>2244</v>
      </c>
      <c r="AD621" t="s">
        <v>2209</v>
      </c>
    </row>
    <row r="622" spans="1:30" ht="15" hidden="1" customHeight="1" outlineLevel="1" x14ac:dyDescent="0.2">
      <c r="A622" s="3">
        <v>44578</v>
      </c>
      <c r="B622" s="19">
        <v>160</v>
      </c>
      <c r="C622" s="5" t="s">
        <v>7</v>
      </c>
      <c r="D622" s="9" t="s">
        <v>592</v>
      </c>
      <c r="E622" s="19">
        <v>160</v>
      </c>
      <c r="Z622" s="20">
        <f t="shared" si="31"/>
        <v>160</v>
      </c>
      <c r="AA622" s="20" t="str">
        <f t="shared" si="30"/>
        <v>44578160</v>
      </c>
      <c r="AB622" t="s">
        <v>2204</v>
      </c>
      <c r="AC622" t="s">
        <v>2245</v>
      </c>
      <c r="AD622" t="s">
        <v>2262</v>
      </c>
    </row>
    <row r="623" spans="1:30" ht="15" hidden="1" customHeight="1" outlineLevel="1" x14ac:dyDescent="0.2">
      <c r="A623" s="3">
        <v>44578</v>
      </c>
      <c r="B623" s="19">
        <v>9432.24</v>
      </c>
      <c r="C623" s="5" t="s">
        <v>112</v>
      </c>
      <c r="D623" s="9" t="s">
        <v>1606</v>
      </c>
      <c r="E623"/>
      <c r="N623" s="19">
        <v>9432.24</v>
      </c>
      <c r="Z623" s="20">
        <f t="shared" si="31"/>
        <v>9432.24</v>
      </c>
      <c r="AA623" s="20" t="str">
        <f t="shared" si="30"/>
        <v>445789432,24</v>
      </c>
      <c r="AB623" t="s">
        <v>2233</v>
      </c>
      <c r="AC623" t="s">
        <v>2248</v>
      </c>
      <c r="AD623" t="s">
        <v>2269</v>
      </c>
    </row>
    <row r="624" spans="1:30" ht="15" hidden="1" customHeight="1" outlineLevel="1" x14ac:dyDescent="0.2">
      <c r="A624" s="3">
        <v>44578</v>
      </c>
      <c r="B624" s="19">
        <v>22000</v>
      </c>
      <c r="C624" s="5" t="s">
        <v>54</v>
      </c>
      <c r="D624" s="9" t="s">
        <v>594</v>
      </c>
      <c r="E624"/>
      <c r="R624" s="19">
        <v>22000</v>
      </c>
      <c r="Z624" s="20">
        <f t="shared" si="31"/>
        <v>22000</v>
      </c>
      <c r="AA624" s="20" t="str">
        <f t="shared" si="30"/>
        <v>4457822000</v>
      </c>
      <c r="AB624" t="s">
        <v>2228</v>
      </c>
      <c r="AC624" t="s">
        <v>2276</v>
      </c>
      <c r="AD624" t="s">
        <v>2276</v>
      </c>
    </row>
    <row r="625" spans="1:30" ht="15" hidden="1" customHeight="1" outlineLevel="1" x14ac:dyDescent="0.2">
      <c r="A625" s="3">
        <v>44575</v>
      </c>
      <c r="B625" s="19">
        <v>128</v>
      </c>
      <c r="C625" s="5" t="s">
        <v>7</v>
      </c>
      <c r="D625" s="9" t="s">
        <v>595</v>
      </c>
      <c r="E625" s="19">
        <v>128</v>
      </c>
      <c r="Z625" s="20">
        <f t="shared" si="31"/>
        <v>128</v>
      </c>
      <c r="AA625" s="20" t="str">
        <f t="shared" si="30"/>
        <v>44575128</v>
      </c>
      <c r="AB625" t="s">
        <v>2204</v>
      </c>
      <c r="AC625" t="s">
        <v>2245</v>
      </c>
      <c r="AD625" t="s">
        <v>2262</v>
      </c>
    </row>
    <row r="626" spans="1:30" ht="15" hidden="1" customHeight="1" outlineLevel="1" x14ac:dyDescent="0.2">
      <c r="A626" s="3">
        <v>44575</v>
      </c>
      <c r="B626" s="19">
        <v>1483.88</v>
      </c>
      <c r="C626" s="5" t="s">
        <v>1207</v>
      </c>
      <c r="D626" s="9" t="s">
        <v>156</v>
      </c>
      <c r="E626"/>
      <c r="F626" s="19">
        <v>1483.88</v>
      </c>
      <c r="Z626" s="20">
        <f t="shared" si="31"/>
        <v>1483.88</v>
      </c>
      <c r="AA626" s="20" t="str">
        <f t="shared" si="30"/>
        <v>445751483,88</v>
      </c>
      <c r="AB626" t="s">
        <v>2206</v>
      </c>
      <c r="AC626" t="s">
        <v>2244</v>
      </c>
      <c r="AD626" t="s">
        <v>2209</v>
      </c>
    </row>
    <row r="627" spans="1:30" ht="15" hidden="1" customHeight="1" outlineLevel="1" x14ac:dyDescent="0.2">
      <c r="A627" s="3">
        <v>44575</v>
      </c>
      <c r="B627" s="19">
        <v>70000</v>
      </c>
      <c r="C627" s="5" t="s">
        <v>253</v>
      </c>
      <c r="D627" s="9" t="s">
        <v>1607</v>
      </c>
      <c r="E627"/>
      <c r="M627" s="19">
        <v>70000</v>
      </c>
      <c r="Z627" s="20">
        <f t="shared" si="31"/>
        <v>70000</v>
      </c>
      <c r="AA627" s="20" t="str">
        <f t="shared" si="30"/>
        <v>4457570000</v>
      </c>
      <c r="AB627" t="s">
        <v>2202</v>
      </c>
      <c r="AC627" t="s">
        <v>2248</v>
      </c>
      <c r="AD627" t="s">
        <v>2268</v>
      </c>
    </row>
    <row r="628" spans="1:30" ht="15" hidden="1" customHeight="1" outlineLevel="1" x14ac:dyDescent="0.2">
      <c r="A628" s="3">
        <v>44575</v>
      </c>
      <c r="B628" s="19">
        <v>36309.699999999997</v>
      </c>
      <c r="C628" s="5" t="s">
        <v>1207</v>
      </c>
      <c r="D628" s="9" t="s">
        <v>154</v>
      </c>
      <c r="E628"/>
      <c r="F628" s="19">
        <v>36309.699999999997</v>
      </c>
      <c r="Z628" s="20">
        <f t="shared" si="31"/>
        <v>36309.699999999997</v>
      </c>
      <c r="AA628" s="20" t="str">
        <f t="shared" si="30"/>
        <v>4457536309,7</v>
      </c>
      <c r="AB628" t="s">
        <v>2206</v>
      </c>
      <c r="AC628" t="s">
        <v>2244</v>
      </c>
      <c r="AD628" t="s">
        <v>2209</v>
      </c>
    </row>
    <row r="629" spans="1:30" ht="15" hidden="1" customHeight="1" outlineLevel="1" x14ac:dyDescent="0.2">
      <c r="A629" s="3">
        <v>44575</v>
      </c>
      <c r="B629" s="19">
        <v>572.69000000000005</v>
      </c>
      <c r="C629" s="5" t="s">
        <v>1222</v>
      </c>
      <c r="D629" s="9" t="s">
        <v>1304</v>
      </c>
      <c r="E629" s="19">
        <v>572.69000000000005</v>
      </c>
      <c r="Z629" s="20">
        <f t="shared" si="31"/>
        <v>572.69000000000005</v>
      </c>
      <c r="AA629" s="20" t="str">
        <f t="shared" si="30"/>
        <v>44575572,69</v>
      </c>
      <c r="AB629" t="s">
        <v>2206</v>
      </c>
      <c r="AC629" t="s">
        <v>2244</v>
      </c>
      <c r="AD629" t="s">
        <v>2209</v>
      </c>
    </row>
    <row r="630" spans="1:30" ht="15" hidden="1" customHeight="1" outlineLevel="1" x14ac:dyDescent="0.2">
      <c r="A630" s="3">
        <v>44575</v>
      </c>
      <c r="B630" s="19">
        <v>6460</v>
      </c>
      <c r="C630" s="5" t="s">
        <v>5</v>
      </c>
      <c r="D630" s="9" t="s">
        <v>1608</v>
      </c>
      <c r="E630"/>
      <c r="K630" s="19">
        <v>6460</v>
      </c>
      <c r="Z630" s="20">
        <f t="shared" si="31"/>
        <v>6460</v>
      </c>
      <c r="AA630" s="20" t="str">
        <f t="shared" si="30"/>
        <v>445756460</v>
      </c>
      <c r="AB630" t="s">
        <v>2240</v>
      </c>
      <c r="AC630" t="s">
        <v>2248</v>
      </c>
      <c r="AD630" t="s">
        <v>2267</v>
      </c>
    </row>
    <row r="631" spans="1:30" ht="15" hidden="1" customHeight="1" outlineLevel="1" x14ac:dyDescent="0.2">
      <c r="A631" s="3">
        <v>44575</v>
      </c>
      <c r="B631" s="19">
        <v>14381.2</v>
      </c>
      <c r="C631" s="5" t="s">
        <v>1207</v>
      </c>
      <c r="D631" s="9" t="s">
        <v>158</v>
      </c>
      <c r="E631"/>
      <c r="F631" s="19">
        <v>14381.2</v>
      </c>
      <c r="Z631" s="20">
        <f t="shared" si="31"/>
        <v>14381.2</v>
      </c>
      <c r="AA631" s="20" t="str">
        <f t="shared" si="30"/>
        <v>4457514381,2</v>
      </c>
      <c r="AB631" t="s">
        <v>2206</v>
      </c>
      <c r="AC631" t="s">
        <v>2244</v>
      </c>
      <c r="AD631" t="s">
        <v>2209</v>
      </c>
    </row>
    <row r="632" spans="1:30" ht="15" hidden="1" customHeight="1" outlineLevel="1" x14ac:dyDescent="0.2">
      <c r="A632" s="3">
        <v>44575</v>
      </c>
      <c r="B632" s="19">
        <v>32000</v>
      </c>
      <c r="C632" s="5" t="s">
        <v>7</v>
      </c>
      <c r="D632" s="9" t="s">
        <v>1604</v>
      </c>
      <c r="E632"/>
      <c r="G632" s="4">
        <v>32000</v>
      </c>
      <c r="Z632" s="20">
        <f t="shared" si="31"/>
        <v>32000</v>
      </c>
      <c r="AA632" s="20" t="str">
        <f t="shared" si="30"/>
        <v>4457532000</v>
      </c>
      <c r="AB632" t="s">
        <v>2209</v>
      </c>
      <c r="AC632" t="s">
        <v>2244</v>
      </c>
      <c r="AD632" t="s">
        <v>2209</v>
      </c>
    </row>
    <row r="633" spans="1:30" ht="15" hidden="1" customHeight="1" outlineLevel="1" x14ac:dyDescent="0.2">
      <c r="A633" s="3">
        <v>44575</v>
      </c>
      <c r="B633" s="19">
        <v>20.399999999999999</v>
      </c>
      <c r="C633" s="5" t="s">
        <v>7</v>
      </c>
      <c r="D633" s="9" t="s">
        <v>599</v>
      </c>
      <c r="E633" s="19">
        <v>20.399999999999999</v>
      </c>
      <c r="Z633" s="20">
        <f t="shared" si="31"/>
        <v>20.399999999999999</v>
      </c>
      <c r="AA633" s="20" t="str">
        <f t="shared" si="30"/>
        <v>4457520,4</v>
      </c>
      <c r="AB633" t="s">
        <v>2204</v>
      </c>
      <c r="AC633" t="s">
        <v>2245</v>
      </c>
      <c r="AD633" t="s">
        <v>2262</v>
      </c>
    </row>
    <row r="634" spans="1:30" ht="15" hidden="1" customHeight="1" outlineLevel="1" x14ac:dyDescent="0.2">
      <c r="A634" s="3">
        <v>44575</v>
      </c>
      <c r="B634" s="19">
        <v>5100</v>
      </c>
      <c r="C634" s="5" t="s">
        <v>7</v>
      </c>
      <c r="D634" s="9" t="s">
        <v>1609</v>
      </c>
      <c r="E634"/>
      <c r="G634" s="4">
        <v>5100</v>
      </c>
      <c r="Z634" s="20">
        <f t="shared" si="31"/>
        <v>5100</v>
      </c>
      <c r="AA634" s="20" t="str">
        <f t="shared" si="30"/>
        <v>445755100</v>
      </c>
      <c r="AB634" t="s">
        <v>2212</v>
      </c>
      <c r="AC634" t="s">
        <v>2244</v>
      </c>
      <c r="AD634" t="s">
        <v>2209</v>
      </c>
    </row>
    <row r="635" spans="1:30" ht="15" hidden="1" customHeight="1" outlineLevel="1" x14ac:dyDescent="0.2">
      <c r="A635" s="3">
        <v>44574</v>
      </c>
      <c r="B635" s="19">
        <v>7667.88</v>
      </c>
      <c r="C635" s="5" t="s">
        <v>498</v>
      </c>
      <c r="D635" s="9" t="s">
        <v>1610</v>
      </c>
      <c r="E635"/>
      <c r="K635" s="19">
        <v>7667.88</v>
      </c>
      <c r="Z635" s="20">
        <f t="shared" si="31"/>
        <v>7667.88</v>
      </c>
      <c r="AA635" s="20" t="str">
        <f t="shared" si="30"/>
        <v>445747667,88</v>
      </c>
      <c r="AB635" t="s">
        <v>2221</v>
      </c>
      <c r="AC635" t="s">
        <v>2248</v>
      </c>
      <c r="AD635" t="s">
        <v>2267</v>
      </c>
    </row>
    <row r="636" spans="1:30" ht="15" hidden="1" customHeight="1" outlineLevel="1" x14ac:dyDescent="0.2">
      <c r="A636" s="3">
        <v>44574</v>
      </c>
      <c r="B636" s="19">
        <v>927.75</v>
      </c>
      <c r="C636" s="5" t="s">
        <v>583</v>
      </c>
      <c r="D636" s="9" t="s">
        <v>520</v>
      </c>
      <c r="E636"/>
      <c r="F636" s="19">
        <v>927.75</v>
      </c>
      <c r="Z636" s="20">
        <f t="shared" si="31"/>
        <v>927.75</v>
      </c>
      <c r="AA636" s="20" t="str">
        <f t="shared" si="30"/>
        <v>44574927,75</v>
      </c>
      <c r="AB636" t="s">
        <v>2208</v>
      </c>
      <c r="AC636" t="s">
        <v>2245</v>
      </c>
      <c r="AD636" t="s">
        <v>2263</v>
      </c>
    </row>
    <row r="637" spans="1:30" ht="15" hidden="1" customHeight="1" outlineLevel="1" x14ac:dyDescent="0.2">
      <c r="A637" s="3">
        <v>44573</v>
      </c>
      <c r="B637" s="19">
        <v>127538.27</v>
      </c>
      <c r="C637" s="5" t="s">
        <v>1258</v>
      </c>
      <c r="D637" s="9" t="s">
        <v>1611</v>
      </c>
      <c r="E637"/>
      <c r="J637" s="19">
        <v>127538.27</v>
      </c>
      <c r="Z637" s="20">
        <f t="shared" si="31"/>
        <v>127538.27</v>
      </c>
      <c r="AA637" s="20" t="str">
        <f t="shared" si="30"/>
        <v>44573127538,27</v>
      </c>
      <c r="AB637" t="s">
        <v>2218</v>
      </c>
      <c r="AC637" t="s">
        <v>2248</v>
      </c>
      <c r="AD637" t="s">
        <v>2272</v>
      </c>
    </row>
    <row r="638" spans="1:30" ht="15" hidden="1" customHeight="1" outlineLevel="1" x14ac:dyDescent="0.2">
      <c r="A638" s="3">
        <v>44572</v>
      </c>
      <c r="B638" s="19">
        <v>50000</v>
      </c>
      <c r="C638" s="5" t="s">
        <v>32</v>
      </c>
      <c r="D638" s="9" t="s">
        <v>1612</v>
      </c>
      <c r="E638"/>
      <c r="N638" s="19">
        <v>50000</v>
      </c>
      <c r="Z638" s="20">
        <f t="shared" si="31"/>
        <v>50000</v>
      </c>
      <c r="AA638" s="20" t="str">
        <f t="shared" si="30"/>
        <v>4457250000</v>
      </c>
      <c r="AB638" t="s">
        <v>2222</v>
      </c>
      <c r="AC638" t="s">
        <v>2248</v>
      </c>
      <c r="AD638" t="s">
        <v>2269</v>
      </c>
    </row>
    <row r="639" spans="1:30" ht="15" hidden="1" customHeight="1" outlineLevel="1" x14ac:dyDescent="0.2">
      <c r="A639" s="3">
        <v>44572</v>
      </c>
      <c r="B639" s="19">
        <v>100000</v>
      </c>
      <c r="C639" s="5" t="s">
        <v>28</v>
      </c>
      <c r="D639" s="9" t="s">
        <v>1613</v>
      </c>
      <c r="E639"/>
      <c r="V639" s="19">
        <v>100000</v>
      </c>
      <c r="Z639" s="20">
        <f t="shared" si="31"/>
        <v>100000</v>
      </c>
      <c r="AA639" s="20" t="str">
        <f t="shared" si="30"/>
        <v>44572100000</v>
      </c>
      <c r="AB639" t="s">
        <v>2236</v>
      </c>
      <c r="AC639" t="s">
        <v>2248</v>
      </c>
      <c r="AD639" t="s">
        <v>2236</v>
      </c>
    </row>
    <row r="640" spans="1:30" ht="15" hidden="1" customHeight="1" outlineLevel="1" x14ac:dyDescent="0.2">
      <c r="A640" s="3">
        <v>44571</v>
      </c>
      <c r="B640" s="19">
        <v>61870</v>
      </c>
      <c r="C640" s="5" t="s">
        <v>7</v>
      </c>
      <c r="D640" s="9" t="s">
        <v>1614</v>
      </c>
      <c r="E640"/>
      <c r="G640" s="4">
        <v>61870</v>
      </c>
      <c r="Z640" s="20">
        <f t="shared" si="31"/>
        <v>61870</v>
      </c>
      <c r="AA640" s="20" t="str">
        <f t="shared" si="30"/>
        <v>4457161870</v>
      </c>
      <c r="AB640" t="s">
        <v>2209</v>
      </c>
      <c r="AC640" t="s">
        <v>2244</v>
      </c>
      <c r="AD640" t="s">
        <v>2209</v>
      </c>
    </row>
    <row r="641" spans="1:4094 4098:6144 6147:11264 11268:13311 13314:14334 14337:16371" ht="15" hidden="1" customHeight="1" outlineLevel="1" x14ac:dyDescent="0.2">
      <c r="A641" s="3">
        <v>44571</v>
      </c>
      <c r="B641" s="19">
        <v>35250</v>
      </c>
      <c r="C641" s="5" t="s">
        <v>309</v>
      </c>
      <c r="D641" s="9" t="s">
        <v>1615</v>
      </c>
      <c r="E641"/>
      <c r="G641" s="4">
        <v>35250</v>
      </c>
      <c r="Z641" s="20">
        <f t="shared" si="31"/>
        <v>35250</v>
      </c>
      <c r="AA641" s="20" t="str">
        <f t="shared" si="30"/>
        <v>4457135250</v>
      </c>
      <c r="AB641" t="s">
        <v>2209</v>
      </c>
      <c r="AC641" t="s">
        <v>2244</v>
      </c>
      <c r="AD641" t="s">
        <v>2209</v>
      </c>
    </row>
    <row r="642" spans="1:4094 4098:6144 6147:11264 11268:13311 13314:14334 14337:16371" ht="15" hidden="1" customHeight="1" outlineLevel="1" x14ac:dyDescent="0.2">
      <c r="A642" s="3">
        <v>44571</v>
      </c>
      <c r="B642" s="19">
        <v>50001</v>
      </c>
      <c r="C642" s="5" t="s">
        <v>7</v>
      </c>
      <c r="D642" s="9" t="s">
        <v>1616</v>
      </c>
      <c r="E642"/>
      <c r="G642" s="4">
        <v>50001</v>
      </c>
      <c r="Z642" s="20">
        <f t="shared" si="31"/>
        <v>50001</v>
      </c>
      <c r="AA642" s="20" t="str">
        <f t="shared" si="30"/>
        <v>4457150001</v>
      </c>
      <c r="AB642" t="s">
        <v>2209</v>
      </c>
      <c r="AC642" t="s">
        <v>2244</v>
      </c>
      <c r="AD642" t="s">
        <v>2209</v>
      </c>
    </row>
    <row r="643" spans="1:4094 4098:6144 6147:11264 11268:13311 13314:14334 14337:16371" ht="15" hidden="1" customHeight="1" outlineLevel="1" x14ac:dyDescent="0.2">
      <c r="A643" s="3">
        <v>44571</v>
      </c>
      <c r="B643" s="19">
        <v>80000</v>
      </c>
      <c r="C643" s="6" t="s">
        <v>1264</v>
      </c>
      <c r="D643" s="9" t="s">
        <v>1617</v>
      </c>
      <c r="E643"/>
      <c r="S643" s="19">
        <v>80000</v>
      </c>
      <c r="Z643" s="20">
        <f t="shared" si="31"/>
        <v>80000</v>
      </c>
      <c r="AA643" s="20" t="str">
        <f t="shared" si="30"/>
        <v>4457180000</v>
      </c>
      <c r="AB643" t="s">
        <v>2230</v>
      </c>
      <c r="AC643" t="s">
        <v>2276</v>
      </c>
      <c r="AD643" t="s">
        <v>2276</v>
      </c>
    </row>
    <row r="644" spans="1:4094 4098:6144 6147:11264 11268:13311 13314:14334 14337:16371" ht="15" hidden="1" customHeight="1" outlineLevel="1" x14ac:dyDescent="0.2">
      <c r="A644" s="3">
        <v>44571</v>
      </c>
      <c r="B644" s="19">
        <v>200</v>
      </c>
      <c r="C644" s="5" t="s">
        <v>7</v>
      </c>
      <c r="D644" s="9" t="s">
        <v>607</v>
      </c>
      <c r="E644" s="19">
        <v>200</v>
      </c>
      <c r="Z644" s="20">
        <f t="shared" si="31"/>
        <v>200</v>
      </c>
      <c r="AA644" s="20" t="str">
        <f t="shared" ref="AA644:AA706" si="32">A644&amp;B644</f>
        <v>44571200</v>
      </c>
      <c r="AB644" t="s">
        <v>2204</v>
      </c>
      <c r="AC644" t="s">
        <v>2245</v>
      </c>
      <c r="AD644" t="s">
        <v>2262</v>
      </c>
    </row>
    <row r="645" spans="1:4094 4098:6144 6147:11264 11268:13311 13314:14334 14337:16371" ht="15" hidden="1" customHeight="1" outlineLevel="1" x14ac:dyDescent="0.2">
      <c r="A645" s="3">
        <v>44571</v>
      </c>
      <c r="B645" s="19">
        <v>247.48</v>
      </c>
      <c r="C645" s="5" t="s">
        <v>7</v>
      </c>
      <c r="D645" s="9" t="s">
        <v>608</v>
      </c>
      <c r="E645" s="19">
        <v>247.48</v>
      </c>
      <c r="Z645" s="20">
        <f t="shared" si="31"/>
        <v>247.48</v>
      </c>
      <c r="AA645" s="20" t="str">
        <f t="shared" si="32"/>
        <v>44571247,48</v>
      </c>
      <c r="AB645" t="s">
        <v>2204</v>
      </c>
      <c r="AC645" t="s">
        <v>2245</v>
      </c>
      <c r="AD645" t="s">
        <v>2262</v>
      </c>
    </row>
    <row r="646" spans="1:4094 4098:6144 6147:11264 11268:13311 13314:14334 14337:16371" ht="15" hidden="1" customHeight="1" outlineLevel="1" x14ac:dyDescent="0.2">
      <c r="A646" s="3">
        <v>44571</v>
      </c>
      <c r="B646" s="19">
        <v>50000</v>
      </c>
      <c r="C646" s="6" t="s">
        <v>1211</v>
      </c>
      <c r="D646" s="9" t="s">
        <v>1618</v>
      </c>
      <c r="E646"/>
      <c r="L646" s="19">
        <v>50000</v>
      </c>
      <c r="Z646" s="20">
        <f t="shared" si="31"/>
        <v>50000</v>
      </c>
      <c r="AA646" s="20" t="str">
        <f t="shared" si="32"/>
        <v>4457150000</v>
      </c>
      <c r="AB646" t="s">
        <v>2201</v>
      </c>
      <c r="AC646" t="s">
        <v>2248</v>
      </c>
      <c r="AD646" t="s">
        <v>2265</v>
      </c>
    </row>
    <row r="647" spans="1:4094 4098:6144 6147:11264 11268:13311 13314:14334 14337:16371" ht="15" hidden="1" customHeight="1" outlineLevel="1" x14ac:dyDescent="0.2">
      <c r="A647" s="3">
        <v>44571</v>
      </c>
      <c r="B647" s="19">
        <v>100000</v>
      </c>
      <c r="C647" s="5" t="s">
        <v>32</v>
      </c>
      <c r="D647" s="9" t="s">
        <v>1598</v>
      </c>
      <c r="E647"/>
      <c r="N647" s="19">
        <v>100000</v>
      </c>
      <c r="Z647" s="20">
        <f t="shared" si="31"/>
        <v>100000</v>
      </c>
      <c r="AA647" s="20" t="str">
        <f t="shared" si="32"/>
        <v>44571100000</v>
      </c>
      <c r="AB647" t="s">
        <v>2222</v>
      </c>
      <c r="AC647" t="s">
        <v>2248</v>
      </c>
      <c r="AD647" t="s">
        <v>2269</v>
      </c>
    </row>
    <row r="648" spans="1:4094 4098:6144 6147:11264 11268:13311 13314:14334 14337:16371" ht="15" hidden="1" customHeight="1" outlineLevel="1" x14ac:dyDescent="0.2">
      <c r="A648" s="3">
        <v>44564</v>
      </c>
      <c r="B648" s="31">
        <v>4489.71</v>
      </c>
      <c r="C648" s="5" t="s">
        <v>7</v>
      </c>
      <c r="D648" s="9" t="s">
        <v>1282</v>
      </c>
      <c r="E648"/>
      <c r="F648" s="24"/>
      <c r="I648" s="4">
        <v>4489.71</v>
      </c>
      <c r="Z648" s="20">
        <f t="shared" si="31"/>
        <v>4489.71</v>
      </c>
      <c r="AA648" s="20" t="str">
        <f t="shared" si="32"/>
        <v>445644489,71</v>
      </c>
      <c r="AB648" t="s">
        <v>2426</v>
      </c>
      <c r="AC648" t="s">
        <v>2248</v>
      </c>
      <c r="AD648" t="s">
        <v>2427</v>
      </c>
    </row>
    <row r="649" spans="1:4094 4098:6144 6147:11264 11268:13311 13314:14334 14337:16371" ht="15" customHeight="1" collapsed="1" x14ac:dyDescent="0.2">
      <c r="A649" s="55"/>
      <c r="B649" s="28">
        <f>SUM(B603:B648)</f>
        <v>1531561.5999999999</v>
      </c>
      <c r="C649" s="56"/>
      <c r="D649" s="57"/>
      <c r="E649" s="41"/>
      <c r="F649" s="41"/>
      <c r="G649" s="58"/>
      <c r="H649" s="41"/>
      <c r="I649" s="41"/>
      <c r="J649" s="43"/>
      <c r="K649" s="43"/>
      <c r="L649" s="28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1"/>
      <c r="AC649" s="41"/>
      <c r="AD649" s="41"/>
      <c r="AE649" s="3"/>
      <c r="AF649" s="31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V649" s="3"/>
      <c r="AW649" s="31"/>
      <c r="AX649" s="5"/>
      <c r="AY649" s="9"/>
      <c r="BB649" s="2"/>
      <c r="BE649" s="24"/>
      <c r="BF649" s="24"/>
      <c r="BG649" s="31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Z649" s="3"/>
      <c r="CA649" s="31"/>
      <c r="CB649" s="5"/>
      <c r="CC649" s="9"/>
      <c r="CF649" s="2"/>
      <c r="CI649" s="24"/>
      <c r="CJ649" s="24"/>
      <c r="CK649" s="31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D649" s="3"/>
      <c r="DE649" s="31"/>
      <c r="DF649" s="5"/>
      <c r="DG649" s="9"/>
      <c r="DJ649" s="2"/>
      <c r="DM649" s="24"/>
      <c r="DN649" s="24"/>
      <c r="DO649" s="31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H649" s="3"/>
      <c r="EI649" s="31"/>
      <c r="EJ649" s="5"/>
      <c r="EK649" s="9"/>
      <c r="EN649" s="2"/>
      <c r="EQ649" s="24"/>
      <c r="ER649" s="24"/>
      <c r="ES649" s="31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L649" s="3"/>
      <c r="FM649" s="31"/>
      <c r="FN649" s="5"/>
      <c r="FO649" s="9"/>
      <c r="FR649" s="2"/>
      <c r="FU649" s="24"/>
      <c r="FV649" s="24"/>
      <c r="FW649" s="31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P649" s="3"/>
      <c r="GQ649" s="31"/>
      <c r="GR649" s="5"/>
      <c r="GS649" s="9"/>
      <c r="GV649" s="2"/>
      <c r="GY649" s="24"/>
      <c r="GZ649" s="24"/>
      <c r="HA649" s="31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T649" s="3"/>
      <c r="HU649" s="31"/>
      <c r="HV649" s="5"/>
      <c r="HW649" s="9"/>
      <c r="HZ649" s="2"/>
      <c r="IC649" s="24"/>
      <c r="ID649" s="24"/>
      <c r="IE649" s="31"/>
      <c r="IF649" s="24"/>
      <c r="IG649" s="24"/>
      <c r="IH649" s="24"/>
      <c r="II649" s="24"/>
      <c r="IJ649" s="24"/>
      <c r="IK649" s="24"/>
      <c r="IL649" s="24"/>
      <c r="IM649" s="24"/>
      <c r="IN649" s="24"/>
      <c r="IO649" s="24"/>
      <c r="IP649" s="24"/>
      <c r="IQ649" s="24"/>
      <c r="IR649" s="24"/>
      <c r="IS649" s="24"/>
      <c r="IT649" s="24"/>
      <c r="IX649" s="3"/>
      <c r="IY649" s="31"/>
      <c r="IZ649" s="5"/>
      <c r="JA649" s="9"/>
      <c r="JD649" s="2"/>
      <c r="JG649" s="24"/>
      <c r="JH649" s="24"/>
      <c r="JI649" s="31"/>
      <c r="JJ649" s="24"/>
      <c r="JK649" s="24"/>
      <c r="JL649" s="24"/>
      <c r="JM649" s="24"/>
      <c r="JN649" s="24"/>
      <c r="JO649" s="24"/>
      <c r="JP649" s="24"/>
      <c r="JQ649" s="24"/>
      <c r="JR649" s="24"/>
      <c r="JS649" s="24"/>
      <c r="JT649" s="24"/>
      <c r="JU649" s="24"/>
      <c r="JV649" s="24"/>
      <c r="JW649" s="24"/>
      <c r="JX649" s="24"/>
      <c r="KB649" s="3"/>
      <c r="KC649" s="31"/>
      <c r="KD649" s="5"/>
      <c r="KE649" s="9"/>
      <c r="KH649" s="2"/>
      <c r="KK649" s="24"/>
      <c r="KL649" s="24"/>
      <c r="KM649" s="31"/>
      <c r="KN649" s="24"/>
      <c r="KO649" s="24"/>
      <c r="KP649" s="24"/>
      <c r="KQ649" s="24"/>
      <c r="KR649" s="24"/>
      <c r="KS649" s="24"/>
      <c r="KT649" s="24"/>
      <c r="KU649" s="24"/>
      <c r="KV649" s="24"/>
      <c r="KW649" s="24"/>
      <c r="KX649" s="24"/>
      <c r="KY649" s="24"/>
      <c r="KZ649" s="24"/>
      <c r="LA649" s="24"/>
      <c r="LB649" s="24"/>
      <c r="LF649" s="3"/>
      <c r="LG649" s="31"/>
      <c r="LH649" s="5"/>
      <c r="LI649" s="9"/>
      <c r="LL649" s="2"/>
      <c r="LO649" s="24"/>
      <c r="LP649" s="24"/>
      <c r="LQ649" s="31"/>
      <c r="LR649" s="24"/>
      <c r="LS649" s="24"/>
      <c r="LT649" s="24"/>
      <c r="LU649" s="24"/>
      <c r="LV649" s="24"/>
      <c r="LW649" s="24"/>
      <c r="LX649" s="24"/>
      <c r="LY649" s="24"/>
      <c r="LZ649" s="24"/>
      <c r="MA649" s="24"/>
      <c r="MB649" s="24"/>
      <c r="MC649" s="24"/>
      <c r="MD649" s="24"/>
      <c r="ME649" s="24"/>
      <c r="MF649" s="24"/>
      <c r="MJ649" s="3"/>
      <c r="MK649" s="31"/>
      <c r="ML649" s="5"/>
      <c r="MM649" s="9"/>
      <c r="MP649" s="2"/>
      <c r="MS649" s="24"/>
      <c r="MT649" s="24"/>
      <c r="MU649" s="31"/>
      <c r="MV649" s="24"/>
      <c r="MW649" s="24"/>
      <c r="MX649" s="24"/>
      <c r="MY649" s="24"/>
      <c r="MZ649" s="24"/>
      <c r="NA649" s="24"/>
      <c r="NB649" s="24"/>
      <c r="NC649" s="24"/>
      <c r="ND649" s="24"/>
      <c r="NE649" s="24"/>
      <c r="NF649" s="24"/>
      <c r="NG649" s="24"/>
      <c r="NH649" s="24"/>
      <c r="NI649" s="24"/>
      <c r="NJ649" s="24"/>
      <c r="NN649" s="3"/>
      <c r="NO649" s="31"/>
      <c r="NP649" s="5"/>
      <c r="NQ649" s="9"/>
      <c r="NT649" s="2"/>
      <c r="NW649" s="24"/>
      <c r="NX649" s="24"/>
      <c r="NY649" s="31"/>
      <c r="NZ649" s="24"/>
      <c r="OA649" s="24"/>
      <c r="OB649" s="24"/>
      <c r="OC649" s="24"/>
      <c r="OD649" s="24"/>
      <c r="OE649" s="24"/>
      <c r="OF649" s="24"/>
      <c r="OG649" s="24"/>
      <c r="OH649" s="24"/>
      <c r="OI649" s="24"/>
      <c r="OJ649" s="24"/>
      <c r="OK649" s="24"/>
      <c r="OL649" s="24"/>
      <c r="OM649" s="24"/>
      <c r="ON649" s="24"/>
      <c r="OR649" s="3"/>
      <c r="OS649" s="31"/>
      <c r="OT649" s="5"/>
      <c r="OU649" s="9"/>
      <c r="OX649" s="2"/>
      <c r="PA649" s="24"/>
      <c r="PB649" s="24"/>
      <c r="PC649" s="31"/>
      <c r="PD649" s="24"/>
      <c r="PE649" s="24"/>
      <c r="PF649" s="24"/>
      <c r="PG649" s="24"/>
      <c r="PH649" s="24"/>
      <c r="PI649" s="24"/>
      <c r="PJ649" s="24"/>
      <c r="PK649" s="24"/>
      <c r="PL649" s="24"/>
      <c r="PM649" s="24"/>
      <c r="PN649" s="24"/>
      <c r="PO649" s="24"/>
      <c r="PP649" s="24"/>
      <c r="PQ649" s="24"/>
      <c r="PR649" s="24"/>
      <c r="PV649" s="3"/>
      <c r="PW649" s="31"/>
      <c r="PX649" s="5"/>
      <c r="PY649" s="9"/>
      <c r="QB649" s="2"/>
      <c r="QE649" s="24"/>
      <c r="QF649" s="24"/>
      <c r="QG649" s="31"/>
      <c r="QH649" s="24"/>
      <c r="QI649" s="24"/>
      <c r="QJ649" s="24"/>
      <c r="QK649" s="24"/>
      <c r="QL649" s="24"/>
      <c r="QM649" s="24"/>
      <c r="QN649" s="24"/>
      <c r="QO649" s="24"/>
      <c r="QP649" s="24"/>
      <c r="QQ649" s="24"/>
      <c r="QR649" s="24"/>
      <c r="QS649" s="24"/>
      <c r="QT649" s="24"/>
      <c r="QU649" s="24"/>
      <c r="QV649" s="24"/>
      <c r="QZ649" s="3"/>
      <c r="RA649" s="31"/>
      <c r="RB649" s="5"/>
      <c r="RC649" s="9"/>
      <c r="RF649" s="2"/>
      <c r="RI649" s="24"/>
      <c r="RJ649" s="24"/>
      <c r="RK649" s="31"/>
      <c r="RL649" s="24"/>
      <c r="RM649" s="24"/>
      <c r="RN649" s="24"/>
      <c r="RO649" s="24"/>
      <c r="RP649" s="24"/>
      <c r="RQ649" s="24"/>
      <c r="RR649" s="24"/>
      <c r="RS649" s="24"/>
      <c r="RT649" s="24"/>
      <c r="RU649" s="24"/>
      <c r="RV649" s="24"/>
      <c r="RW649" s="24"/>
      <c r="RX649" s="24"/>
      <c r="RY649" s="24"/>
      <c r="RZ649" s="24"/>
      <c r="SD649" s="3"/>
      <c r="SE649" s="31"/>
      <c r="SF649" s="5"/>
      <c r="SG649" s="9"/>
      <c r="SJ649" s="2"/>
      <c r="SM649" s="24"/>
      <c r="SN649" s="24"/>
      <c r="SO649" s="31"/>
      <c r="SP649" s="24"/>
      <c r="SQ649" s="24"/>
      <c r="SR649" s="24"/>
      <c r="SS649" s="24"/>
      <c r="ST649" s="24"/>
      <c r="SU649" s="24"/>
      <c r="SV649" s="24"/>
      <c r="SW649" s="24"/>
      <c r="SX649" s="24"/>
      <c r="SY649" s="24"/>
      <c r="SZ649" s="24"/>
      <c r="TA649" s="24"/>
      <c r="TB649" s="24"/>
      <c r="TC649" s="24"/>
      <c r="TD649" s="24"/>
      <c r="TH649" s="3"/>
      <c r="TI649" s="31"/>
      <c r="TJ649" s="5"/>
      <c r="TK649" s="9"/>
      <c r="TN649" s="2"/>
      <c r="TQ649" s="24"/>
      <c r="TR649" s="24"/>
      <c r="TS649" s="31"/>
      <c r="TT649" s="24"/>
      <c r="TU649" s="24"/>
      <c r="TV649" s="24"/>
      <c r="TW649" s="24"/>
      <c r="TX649" s="24"/>
      <c r="TY649" s="24"/>
      <c r="TZ649" s="24"/>
      <c r="UA649" s="24"/>
      <c r="UB649" s="24"/>
      <c r="UC649" s="24"/>
      <c r="UD649" s="24"/>
      <c r="UE649" s="24"/>
      <c r="UF649" s="24"/>
      <c r="UG649" s="24"/>
      <c r="UH649" s="24"/>
      <c r="UL649" s="3"/>
      <c r="UM649" s="31"/>
      <c r="UN649" s="5"/>
      <c r="UO649" s="9"/>
      <c r="UR649" s="2"/>
      <c r="UU649" s="24"/>
      <c r="UV649" s="24"/>
      <c r="UW649" s="31"/>
      <c r="UX649" s="24"/>
      <c r="UY649" s="24"/>
      <c r="UZ649" s="24"/>
      <c r="VA649" s="24"/>
      <c r="VB649" s="24"/>
      <c r="VC649" s="24"/>
      <c r="VD649" s="24"/>
      <c r="VE649" s="24"/>
      <c r="VF649" s="24"/>
      <c r="VG649" s="24"/>
      <c r="VH649" s="24"/>
      <c r="VI649" s="24"/>
      <c r="VJ649" s="24"/>
      <c r="VK649" s="24"/>
      <c r="VL649" s="24"/>
      <c r="VP649" s="3"/>
      <c r="VQ649" s="31"/>
      <c r="VR649" s="5"/>
      <c r="VS649" s="9"/>
      <c r="VV649" s="2"/>
      <c r="VY649" s="24"/>
      <c r="VZ649" s="24"/>
      <c r="WA649" s="31"/>
      <c r="WB649" s="24"/>
      <c r="WC649" s="24"/>
      <c r="WD649" s="24"/>
      <c r="WE649" s="24"/>
      <c r="WF649" s="24"/>
      <c r="WG649" s="24"/>
      <c r="WH649" s="24"/>
      <c r="WI649" s="24"/>
      <c r="WJ649" s="24"/>
      <c r="WK649" s="24"/>
      <c r="WL649" s="24"/>
      <c r="WM649" s="24"/>
      <c r="WN649" s="24"/>
      <c r="WO649" s="24"/>
      <c r="WP649" s="24"/>
      <c r="WT649" s="3"/>
      <c r="WU649" s="31"/>
      <c r="WV649" s="5"/>
      <c r="WW649" s="9"/>
      <c r="WZ649" s="2"/>
      <c r="XC649" s="24"/>
      <c r="XD649" s="24"/>
      <c r="XE649" s="31"/>
      <c r="XF649" s="24"/>
      <c r="XG649" s="24"/>
      <c r="XH649" s="24"/>
      <c r="XI649" s="24"/>
      <c r="XJ649" s="24"/>
      <c r="XK649" s="24"/>
      <c r="XL649" s="24"/>
      <c r="XM649" s="24"/>
      <c r="XN649" s="24"/>
      <c r="XO649" s="24"/>
      <c r="XP649" s="24"/>
      <c r="XQ649" s="24"/>
      <c r="XR649" s="24"/>
      <c r="XS649" s="24"/>
      <c r="XT649" s="24"/>
      <c r="XX649" s="3"/>
      <c r="XY649" s="31"/>
      <c r="XZ649" s="5"/>
      <c r="YA649" s="9"/>
      <c r="YD649" s="2"/>
      <c r="YG649" s="24"/>
      <c r="YH649" s="24"/>
      <c r="YI649" s="31"/>
      <c r="YJ649" s="24"/>
      <c r="YK649" s="24"/>
      <c r="YL649" s="24"/>
      <c r="YM649" s="24"/>
      <c r="YN649" s="24"/>
      <c r="YO649" s="24"/>
      <c r="YP649" s="24"/>
      <c r="YQ649" s="24"/>
      <c r="YR649" s="24"/>
      <c r="YS649" s="24"/>
      <c r="YT649" s="24"/>
      <c r="YU649" s="24"/>
      <c r="YV649" s="24"/>
      <c r="YW649" s="24"/>
      <c r="YX649" s="24"/>
      <c r="ZB649" s="3"/>
      <c r="ZC649" s="31"/>
      <c r="ZD649" s="5"/>
      <c r="ZE649" s="9"/>
      <c r="ZH649" s="2"/>
      <c r="ZK649" s="24"/>
      <c r="ZL649" s="24"/>
      <c r="ZM649" s="31"/>
      <c r="ZN649" s="24"/>
      <c r="ZO649" s="24"/>
      <c r="ZP649" s="24"/>
      <c r="ZQ649" s="24"/>
      <c r="ZR649" s="24"/>
      <c r="ZS649" s="24"/>
      <c r="ZT649" s="24"/>
      <c r="ZU649" s="24"/>
      <c r="ZV649" s="24"/>
      <c r="ZW649" s="24"/>
      <c r="ZX649" s="24"/>
      <c r="ZY649" s="24"/>
      <c r="ZZ649" s="24"/>
      <c r="AAA649" s="24"/>
      <c r="AAB649" s="24"/>
      <c r="AAF649" s="3"/>
      <c r="AAG649" s="31"/>
      <c r="AAH649" s="5"/>
      <c r="AAI649" s="9"/>
      <c r="AAL649" s="2"/>
      <c r="AAO649" s="24"/>
      <c r="AAP649" s="24"/>
      <c r="AAQ649" s="31"/>
      <c r="AAR649" s="24"/>
      <c r="AAS649" s="24"/>
      <c r="AAT649" s="24"/>
      <c r="AAU649" s="24"/>
      <c r="AAV649" s="24"/>
      <c r="AAW649" s="24"/>
      <c r="AAX649" s="24"/>
      <c r="AAY649" s="24"/>
      <c r="AAZ649" s="24"/>
      <c r="ABA649" s="24"/>
      <c r="ABB649" s="24"/>
      <c r="ABC649" s="24"/>
      <c r="ABD649" s="24"/>
      <c r="ABE649" s="24"/>
      <c r="ABF649" s="24"/>
      <c r="ABJ649" s="3"/>
      <c r="ABK649" s="31"/>
      <c r="ABL649" s="5"/>
      <c r="ABM649" s="9"/>
      <c r="ABP649" s="2"/>
      <c r="ABS649" s="24"/>
      <c r="ABT649" s="24"/>
      <c r="ABU649" s="31"/>
      <c r="ABV649" s="24"/>
      <c r="ABW649" s="24"/>
      <c r="ABX649" s="24"/>
      <c r="ABY649" s="24"/>
      <c r="ABZ649" s="24"/>
      <c r="ACA649" s="24"/>
      <c r="ACB649" s="24"/>
      <c r="ACC649" s="24"/>
      <c r="ACD649" s="24"/>
      <c r="ACE649" s="24"/>
      <c r="ACF649" s="24"/>
      <c r="ACG649" s="24"/>
      <c r="ACH649" s="24"/>
      <c r="ACI649" s="24"/>
      <c r="ACJ649" s="24"/>
      <c r="ACN649" s="3"/>
      <c r="ACO649" s="31"/>
      <c r="ACP649" s="5"/>
      <c r="ACQ649" s="9"/>
      <c r="ACT649" s="2"/>
      <c r="ACW649" s="24"/>
      <c r="ACX649" s="24"/>
      <c r="ACY649" s="31"/>
      <c r="ACZ649" s="24"/>
      <c r="ADA649" s="24"/>
      <c r="ADB649" s="24"/>
      <c r="ADC649" s="24"/>
      <c r="ADD649" s="24"/>
      <c r="ADE649" s="24"/>
      <c r="ADF649" s="24"/>
      <c r="ADG649" s="24"/>
      <c r="ADH649" s="24"/>
      <c r="ADI649" s="24"/>
      <c r="ADJ649" s="24"/>
      <c r="ADK649" s="24"/>
      <c r="ADL649" s="24"/>
      <c r="ADM649" s="24"/>
      <c r="ADN649" s="24"/>
      <c r="ADR649" s="3"/>
      <c r="ADS649" s="31"/>
      <c r="ADT649" s="5"/>
      <c r="ADU649" s="9"/>
      <c r="ADX649" s="2"/>
      <c r="AEA649" s="24"/>
      <c r="AEB649" s="24"/>
      <c r="AEC649" s="31"/>
      <c r="AED649" s="24"/>
      <c r="AEE649" s="24"/>
      <c r="AEF649" s="24"/>
      <c r="AEG649" s="24"/>
      <c r="AEH649" s="24"/>
      <c r="AEI649" s="24"/>
      <c r="AEJ649" s="24"/>
      <c r="AEK649" s="24"/>
      <c r="AEL649" s="24"/>
      <c r="AEM649" s="24"/>
      <c r="AEN649" s="24"/>
      <c r="AEO649" s="24"/>
      <c r="AEP649" s="24"/>
      <c r="AEQ649" s="24"/>
      <c r="AER649" s="24"/>
      <c r="AEV649" s="3"/>
      <c r="AEW649" s="31"/>
      <c r="AEX649" s="5"/>
      <c r="AEY649" s="9"/>
      <c r="AFB649" s="2"/>
      <c r="AFE649" s="24"/>
      <c r="AFF649" s="24"/>
      <c r="AFG649" s="31"/>
      <c r="AFH649" s="24"/>
      <c r="AFI649" s="24"/>
      <c r="AFJ649" s="24"/>
      <c r="AFK649" s="24"/>
      <c r="AFL649" s="24"/>
      <c r="AFM649" s="24"/>
      <c r="AFN649" s="24"/>
      <c r="AFO649" s="24"/>
      <c r="AFP649" s="24"/>
      <c r="AFQ649" s="24"/>
      <c r="AFR649" s="24"/>
      <c r="AFS649" s="24"/>
      <c r="AFT649" s="24"/>
      <c r="AFU649" s="24"/>
      <c r="AFV649" s="24"/>
      <c r="AFZ649" s="3"/>
      <c r="AGA649" s="31"/>
      <c r="AGB649" s="5"/>
      <c r="AGC649" s="9"/>
      <c r="AGF649" s="2"/>
      <c r="AGI649" s="24"/>
      <c r="AGJ649" s="24"/>
      <c r="AGK649" s="31"/>
      <c r="AGL649" s="24"/>
      <c r="AGM649" s="24"/>
      <c r="AGN649" s="24"/>
      <c r="AGO649" s="24"/>
      <c r="AGP649" s="24"/>
      <c r="AGQ649" s="24"/>
      <c r="AGR649" s="24"/>
      <c r="AGS649" s="24"/>
      <c r="AGT649" s="24"/>
      <c r="AGU649" s="24"/>
      <c r="AGV649" s="24"/>
      <c r="AGW649" s="24"/>
      <c r="AGX649" s="24"/>
      <c r="AGY649" s="24"/>
      <c r="AGZ649" s="24"/>
      <c r="AHD649" s="3"/>
      <c r="AHE649" s="31"/>
      <c r="AHF649" s="5"/>
      <c r="AHG649" s="9"/>
      <c r="AHJ649" s="2"/>
      <c r="AHM649" s="24"/>
      <c r="AHN649" s="24"/>
      <c r="AHO649" s="31"/>
      <c r="AHP649" s="24"/>
      <c r="AHQ649" s="24"/>
      <c r="AHR649" s="24"/>
      <c r="AHS649" s="24"/>
      <c r="AHT649" s="24"/>
      <c r="AHU649" s="24"/>
      <c r="AHV649" s="24"/>
      <c r="AHW649" s="24"/>
      <c r="AHX649" s="24"/>
      <c r="AHY649" s="24"/>
      <c r="AHZ649" s="24"/>
      <c r="AIA649" s="24"/>
      <c r="AIB649" s="24"/>
      <c r="AIC649" s="24"/>
      <c r="AID649" s="24"/>
      <c r="AIH649" s="3"/>
      <c r="AII649" s="31"/>
      <c r="AIJ649" s="5"/>
      <c r="AIK649" s="9"/>
      <c r="AIN649" s="2"/>
      <c r="AIQ649" s="24"/>
      <c r="AIR649" s="24"/>
      <c r="AIS649" s="31"/>
      <c r="AIT649" s="24"/>
      <c r="AIU649" s="24"/>
      <c r="AIV649" s="24"/>
      <c r="AIW649" s="24"/>
      <c r="AIX649" s="24"/>
      <c r="AIY649" s="24"/>
      <c r="AIZ649" s="24"/>
      <c r="AJA649" s="24"/>
      <c r="AJB649" s="24"/>
      <c r="AJC649" s="24"/>
      <c r="AJD649" s="24"/>
      <c r="AJE649" s="24"/>
      <c r="AJF649" s="24"/>
      <c r="AJG649" s="24"/>
      <c r="AJH649" s="24"/>
      <c r="AJL649" s="3"/>
      <c r="AJM649" s="31"/>
      <c r="AJN649" s="5"/>
      <c r="AJO649" s="9"/>
      <c r="AJR649" s="2"/>
      <c r="AJU649" s="24"/>
      <c r="AJV649" s="24"/>
      <c r="AJW649" s="31"/>
      <c r="AJX649" s="24"/>
      <c r="AJY649" s="24"/>
      <c r="AJZ649" s="24"/>
      <c r="AKA649" s="24"/>
      <c r="AKB649" s="24"/>
      <c r="AKC649" s="24"/>
      <c r="AKD649" s="24"/>
      <c r="AKE649" s="24"/>
      <c r="AKF649" s="24"/>
      <c r="AKG649" s="24"/>
      <c r="AKH649" s="24"/>
      <c r="AKI649" s="24"/>
      <c r="AKJ649" s="24"/>
      <c r="AKK649" s="24"/>
      <c r="AKL649" s="24"/>
      <c r="AKP649" s="3"/>
      <c r="AKQ649" s="31"/>
      <c r="AKR649" s="5"/>
      <c r="AKS649" s="9"/>
      <c r="AKV649" s="2"/>
      <c r="AKY649" s="24"/>
      <c r="AKZ649" s="24"/>
      <c r="ALA649" s="31"/>
      <c r="ALB649" s="24"/>
      <c r="ALC649" s="24"/>
      <c r="ALD649" s="24"/>
      <c r="ALE649" s="24"/>
      <c r="ALF649" s="24"/>
      <c r="ALG649" s="24"/>
      <c r="ALH649" s="24"/>
      <c r="ALI649" s="24"/>
      <c r="ALJ649" s="24"/>
      <c r="ALK649" s="24"/>
      <c r="ALL649" s="24"/>
      <c r="ALM649" s="24"/>
      <c r="ALN649" s="24"/>
      <c r="ALO649" s="24"/>
      <c r="ALP649" s="24"/>
      <c r="ALT649" s="3"/>
      <c r="ALU649" s="31"/>
      <c r="ALV649" s="5"/>
      <c r="ALW649" s="9"/>
      <c r="ALZ649" s="2"/>
      <c r="AMC649" s="24"/>
      <c r="AMD649" s="24"/>
      <c r="AME649" s="31"/>
      <c r="AMF649" s="24"/>
      <c r="AMG649" s="24"/>
      <c r="AMH649" s="24"/>
      <c r="AMI649" s="24"/>
      <c r="AMJ649" s="24"/>
      <c r="AMK649" s="24"/>
      <c r="AML649" s="24"/>
      <c r="AMM649" s="24"/>
      <c r="AMN649" s="24"/>
      <c r="AMO649" s="24"/>
      <c r="AMP649" s="24"/>
      <c r="AMQ649" s="24"/>
      <c r="AMR649" s="24"/>
      <c r="AMS649" s="24"/>
      <c r="AMT649" s="24"/>
      <c r="AMX649" s="3"/>
      <c r="AMY649" s="31"/>
      <c r="AMZ649" s="5"/>
      <c r="ANA649" s="9"/>
      <c r="AND649" s="2"/>
      <c r="ANG649" s="24"/>
      <c r="ANH649" s="24"/>
      <c r="ANI649" s="31"/>
      <c r="ANJ649" s="24"/>
      <c r="ANK649" s="24"/>
      <c r="ANL649" s="24"/>
      <c r="ANM649" s="24"/>
      <c r="ANN649" s="24"/>
      <c r="ANO649" s="24"/>
      <c r="ANP649" s="24"/>
      <c r="ANQ649" s="24"/>
      <c r="ANR649" s="24"/>
      <c r="ANS649" s="24"/>
      <c r="ANT649" s="24"/>
      <c r="ANU649" s="24"/>
      <c r="ANV649" s="24"/>
      <c r="ANW649" s="24"/>
      <c r="ANX649" s="24"/>
      <c r="AOB649" s="3"/>
      <c r="AOC649" s="31"/>
      <c r="AOD649" s="5"/>
      <c r="AOE649" s="9"/>
      <c r="AOH649" s="2"/>
      <c r="AOK649" s="24"/>
      <c r="AOL649" s="24"/>
      <c r="AOM649" s="31"/>
      <c r="AON649" s="24"/>
      <c r="AOO649" s="24"/>
      <c r="AOP649" s="24"/>
      <c r="AOQ649" s="24"/>
      <c r="AOR649" s="24"/>
      <c r="AOS649" s="24"/>
      <c r="AOT649" s="24"/>
      <c r="AOU649" s="24"/>
      <c r="AOV649" s="24"/>
      <c r="AOW649" s="24"/>
      <c r="AOX649" s="24"/>
      <c r="AOY649" s="24"/>
      <c r="AOZ649" s="24"/>
      <c r="APA649" s="24"/>
      <c r="APB649" s="24"/>
      <c r="APF649" s="3"/>
      <c r="APG649" s="31"/>
      <c r="APH649" s="5"/>
      <c r="API649" s="9"/>
      <c r="APL649" s="2"/>
      <c r="APO649" s="24"/>
      <c r="APP649" s="24"/>
      <c r="APQ649" s="31"/>
      <c r="APR649" s="24"/>
      <c r="APS649" s="24"/>
      <c r="APT649" s="24"/>
      <c r="APU649" s="24"/>
      <c r="APV649" s="24"/>
      <c r="APW649" s="24"/>
      <c r="APX649" s="24"/>
      <c r="APY649" s="24"/>
      <c r="APZ649" s="24"/>
      <c r="AQA649" s="24"/>
      <c r="AQB649" s="24"/>
      <c r="AQC649" s="24"/>
      <c r="AQD649" s="24"/>
      <c r="AQE649" s="24"/>
      <c r="AQF649" s="24"/>
      <c r="AQJ649" s="3"/>
      <c r="AQK649" s="31"/>
      <c r="AQL649" s="5"/>
      <c r="AQM649" s="9"/>
      <c r="AQP649" s="2"/>
      <c r="AQS649" s="24"/>
      <c r="AQT649" s="24"/>
      <c r="AQU649" s="31"/>
      <c r="AQV649" s="24"/>
      <c r="AQW649" s="24"/>
      <c r="AQX649" s="24"/>
      <c r="AQY649" s="24"/>
      <c r="AQZ649" s="24"/>
      <c r="ARA649" s="24"/>
      <c r="ARB649" s="24"/>
      <c r="ARC649" s="24"/>
      <c r="ARD649" s="24"/>
      <c r="ARE649" s="24"/>
      <c r="ARF649" s="24"/>
      <c r="ARG649" s="24"/>
      <c r="ARH649" s="24"/>
      <c r="ARI649" s="24"/>
      <c r="ARJ649" s="24"/>
      <c r="ARN649" s="3"/>
      <c r="ARO649" s="31"/>
      <c r="ARP649" s="5"/>
      <c r="ARQ649" s="9"/>
      <c r="ART649" s="2"/>
      <c r="ARW649" s="24"/>
      <c r="ARX649" s="24"/>
      <c r="ARY649" s="31"/>
      <c r="ARZ649" s="24"/>
      <c r="ASA649" s="24"/>
      <c r="ASB649" s="24"/>
      <c r="ASC649" s="24"/>
      <c r="ASD649" s="24"/>
      <c r="ASE649" s="24"/>
      <c r="ASF649" s="24"/>
      <c r="ASG649" s="24"/>
      <c r="ASH649" s="24"/>
      <c r="ASI649" s="24"/>
      <c r="ASJ649" s="24"/>
      <c r="ASK649" s="24"/>
      <c r="ASL649" s="24"/>
      <c r="ASM649" s="24"/>
      <c r="ASN649" s="24"/>
      <c r="ASR649" s="3"/>
      <c r="ASS649" s="31"/>
      <c r="AST649" s="5"/>
      <c r="ASU649" s="9"/>
      <c r="ASX649" s="2"/>
      <c r="ATA649" s="24"/>
      <c r="ATB649" s="24"/>
      <c r="ATC649" s="31"/>
      <c r="ATD649" s="24"/>
      <c r="ATE649" s="24"/>
      <c r="ATF649" s="24"/>
      <c r="ATG649" s="24"/>
      <c r="ATH649" s="24"/>
      <c r="ATI649" s="24"/>
      <c r="ATJ649" s="24"/>
      <c r="ATK649" s="24"/>
      <c r="ATL649" s="24"/>
      <c r="ATM649" s="24"/>
      <c r="ATN649" s="24"/>
      <c r="ATO649" s="24"/>
      <c r="ATP649" s="24"/>
      <c r="ATQ649" s="24"/>
      <c r="ATR649" s="24"/>
      <c r="ATV649" s="3"/>
      <c r="ATW649" s="31"/>
      <c r="ATX649" s="5"/>
      <c r="ATY649" s="9"/>
      <c r="AUB649" s="2"/>
      <c r="AUE649" s="24"/>
      <c r="AUF649" s="24"/>
      <c r="AUG649" s="31"/>
      <c r="AUH649" s="24"/>
      <c r="AUI649" s="24"/>
      <c r="AUJ649" s="24"/>
      <c r="AUK649" s="24"/>
      <c r="AUL649" s="24"/>
      <c r="AUM649" s="24"/>
      <c r="AUN649" s="24"/>
      <c r="AUO649" s="24"/>
      <c r="AUP649" s="24"/>
      <c r="AUQ649" s="24"/>
      <c r="AUR649" s="24"/>
      <c r="AUS649" s="24"/>
      <c r="AUT649" s="24"/>
      <c r="AUU649" s="24"/>
      <c r="AUV649" s="24"/>
      <c r="AUZ649" s="3"/>
      <c r="AVA649" s="31"/>
      <c r="AVB649" s="5"/>
      <c r="AVC649" s="9"/>
      <c r="AVF649" s="2"/>
      <c r="AVI649" s="24"/>
      <c r="AVJ649" s="24"/>
      <c r="AVK649" s="31"/>
      <c r="AVL649" s="24"/>
      <c r="AVM649" s="24"/>
      <c r="AVN649" s="24"/>
      <c r="AVO649" s="24"/>
      <c r="AVP649" s="24"/>
      <c r="AVQ649" s="24"/>
      <c r="AVR649" s="24"/>
      <c r="AVS649" s="24"/>
      <c r="AVT649" s="24"/>
      <c r="AVU649" s="24"/>
      <c r="AVV649" s="24"/>
      <c r="AVW649" s="24"/>
      <c r="AVX649" s="24"/>
      <c r="AVY649" s="24"/>
      <c r="AVZ649" s="24"/>
      <c r="AWD649" s="3"/>
      <c r="AWE649" s="31"/>
      <c r="AWF649" s="5"/>
      <c r="AWG649" s="9"/>
      <c r="AWJ649" s="2"/>
      <c r="AWM649" s="24"/>
      <c r="AWN649" s="24"/>
      <c r="AWO649" s="31"/>
      <c r="AWP649" s="24"/>
      <c r="AWQ649" s="24"/>
      <c r="AWR649" s="24"/>
      <c r="AWS649" s="24"/>
      <c r="AWT649" s="24"/>
      <c r="AWU649" s="24"/>
      <c r="AWV649" s="24"/>
      <c r="AWW649" s="24"/>
      <c r="AWX649" s="24"/>
      <c r="AWY649" s="24"/>
      <c r="AWZ649" s="24"/>
      <c r="AXA649" s="24"/>
      <c r="AXB649" s="24"/>
      <c r="AXC649" s="24"/>
      <c r="AXD649" s="24"/>
      <c r="AXH649" s="3"/>
      <c r="AXI649" s="31"/>
      <c r="AXJ649" s="5"/>
      <c r="AXK649" s="9"/>
      <c r="AXN649" s="2"/>
      <c r="AXQ649" s="24"/>
      <c r="AXR649" s="24"/>
      <c r="AXS649" s="31"/>
      <c r="AXT649" s="24"/>
      <c r="AXU649" s="24"/>
      <c r="AXV649" s="24"/>
      <c r="AXW649" s="24"/>
      <c r="AXX649" s="24"/>
      <c r="AXY649" s="24"/>
      <c r="AXZ649" s="24"/>
      <c r="AYA649" s="24"/>
      <c r="AYB649" s="24"/>
      <c r="AYC649" s="24"/>
      <c r="AYD649" s="24"/>
      <c r="AYE649" s="24"/>
      <c r="AYF649" s="24"/>
      <c r="AYG649" s="24"/>
      <c r="AYH649" s="24"/>
      <c r="AYL649" s="3"/>
      <c r="AYM649" s="31"/>
      <c r="AYN649" s="5"/>
      <c r="AYO649" s="9"/>
      <c r="AYR649" s="2"/>
      <c r="AYU649" s="24"/>
      <c r="AYV649" s="24"/>
      <c r="AYW649" s="31"/>
      <c r="AYX649" s="24"/>
      <c r="AYY649" s="24"/>
      <c r="AYZ649" s="24"/>
      <c r="AZA649" s="24"/>
      <c r="AZB649" s="24"/>
      <c r="AZC649" s="24"/>
      <c r="AZD649" s="24"/>
      <c r="AZE649" s="24"/>
      <c r="AZF649" s="24"/>
      <c r="AZG649" s="24"/>
      <c r="AZH649" s="24"/>
      <c r="AZI649" s="24"/>
      <c r="AZJ649" s="24"/>
      <c r="AZK649" s="24"/>
      <c r="AZL649" s="24"/>
      <c r="AZP649" s="3"/>
      <c r="AZQ649" s="31"/>
      <c r="AZR649" s="5"/>
      <c r="AZS649" s="9"/>
      <c r="AZV649" s="2"/>
      <c r="AZY649" s="24"/>
      <c r="AZZ649" s="24"/>
      <c r="BAA649" s="31"/>
      <c r="BAB649" s="24"/>
      <c r="BAC649" s="24"/>
      <c r="BAD649" s="24"/>
      <c r="BAE649" s="24"/>
      <c r="BAF649" s="24"/>
      <c r="BAG649" s="24"/>
      <c r="BAH649" s="24"/>
      <c r="BAI649" s="24"/>
      <c r="BAJ649" s="24"/>
      <c r="BAK649" s="24"/>
      <c r="BAL649" s="24"/>
      <c r="BAM649" s="24"/>
      <c r="BAN649" s="24"/>
      <c r="BAO649" s="24"/>
      <c r="BAP649" s="24"/>
      <c r="BAT649" s="3"/>
      <c r="BAU649" s="31"/>
      <c r="BAV649" s="5"/>
      <c r="BAW649" s="9"/>
      <c r="BAZ649" s="2"/>
      <c r="BBC649" s="24"/>
      <c r="BBD649" s="24"/>
      <c r="BBE649" s="31"/>
      <c r="BBF649" s="24"/>
      <c r="BBG649" s="24"/>
      <c r="BBH649" s="24"/>
      <c r="BBI649" s="24"/>
      <c r="BBJ649" s="24"/>
      <c r="BBK649" s="24"/>
      <c r="BBL649" s="24"/>
      <c r="BBM649" s="24"/>
      <c r="BBN649" s="24"/>
      <c r="BBO649" s="24"/>
      <c r="BBP649" s="24"/>
      <c r="BBQ649" s="24"/>
      <c r="BBR649" s="24"/>
      <c r="BBS649" s="24"/>
      <c r="BBT649" s="24"/>
      <c r="BBX649" s="3"/>
      <c r="BBY649" s="31"/>
      <c r="BBZ649" s="5"/>
      <c r="BCA649" s="9"/>
      <c r="BCD649" s="2"/>
      <c r="BCG649" s="24"/>
      <c r="BCH649" s="24"/>
      <c r="BCI649" s="31"/>
      <c r="BCJ649" s="24"/>
      <c r="BCK649" s="24"/>
      <c r="BCL649" s="24"/>
      <c r="BCM649" s="24"/>
      <c r="BCN649" s="24"/>
      <c r="BCO649" s="24"/>
      <c r="BCP649" s="24"/>
      <c r="BCQ649" s="24"/>
      <c r="BCR649" s="24"/>
      <c r="BCS649" s="24"/>
      <c r="BCT649" s="24"/>
      <c r="BCU649" s="24"/>
      <c r="BCV649" s="24"/>
      <c r="BCW649" s="24"/>
      <c r="BCX649" s="24"/>
      <c r="BDB649" s="3"/>
      <c r="BDC649" s="31"/>
      <c r="BDD649" s="5"/>
      <c r="BDE649" s="9"/>
      <c r="BDH649" s="2"/>
      <c r="BDK649" s="24"/>
      <c r="BDL649" s="24"/>
      <c r="BDM649" s="31"/>
      <c r="BDN649" s="24"/>
      <c r="BDO649" s="24"/>
      <c r="BDP649" s="24"/>
      <c r="BDQ649" s="24"/>
      <c r="BDR649" s="24"/>
      <c r="BDS649" s="24"/>
      <c r="BDT649" s="24"/>
      <c r="BDU649" s="24"/>
      <c r="BDV649" s="24"/>
      <c r="BDW649" s="24"/>
      <c r="BDX649" s="24"/>
      <c r="BDY649" s="24"/>
      <c r="BDZ649" s="24"/>
      <c r="BEA649" s="24"/>
      <c r="BEB649" s="24"/>
      <c r="BEF649" s="3"/>
      <c r="BEG649" s="31"/>
      <c r="BEH649" s="5"/>
      <c r="BEI649" s="9"/>
      <c r="BEL649" s="2"/>
      <c r="BEO649" s="24"/>
      <c r="BEP649" s="24"/>
      <c r="BEQ649" s="31"/>
      <c r="BER649" s="24"/>
      <c r="BES649" s="24"/>
      <c r="BET649" s="24"/>
      <c r="BEU649" s="24"/>
      <c r="BEV649" s="24"/>
      <c r="BEW649" s="24"/>
      <c r="BEX649" s="24"/>
      <c r="BEY649" s="24"/>
      <c r="BEZ649" s="24"/>
      <c r="BFA649" s="24"/>
      <c r="BFB649" s="24"/>
      <c r="BFC649" s="24"/>
      <c r="BFD649" s="24"/>
      <c r="BFE649" s="24"/>
      <c r="BFF649" s="24"/>
      <c r="BFJ649" s="3"/>
      <c r="BFK649" s="31"/>
      <c r="BFL649" s="5"/>
      <c r="BFM649" s="9"/>
      <c r="BFP649" s="2"/>
      <c r="BFS649" s="24"/>
      <c r="BFT649" s="24"/>
      <c r="BFU649" s="31"/>
      <c r="BFV649" s="24"/>
      <c r="BFW649" s="24"/>
      <c r="BFX649" s="24"/>
      <c r="BFY649" s="24"/>
      <c r="BFZ649" s="24"/>
      <c r="BGA649" s="24"/>
      <c r="BGB649" s="24"/>
      <c r="BGC649" s="24"/>
      <c r="BGD649" s="24"/>
      <c r="BGE649" s="24"/>
      <c r="BGF649" s="24"/>
      <c r="BGG649" s="24"/>
      <c r="BGH649" s="24"/>
      <c r="BGI649" s="24"/>
      <c r="BGJ649" s="24"/>
      <c r="BGN649" s="3"/>
      <c r="BGO649" s="31"/>
      <c r="BGP649" s="5"/>
      <c r="BGQ649" s="9"/>
      <c r="BGT649" s="2"/>
      <c r="BGW649" s="24"/>
      <c r="BGX649" s="24"/>
      <c r="BGY649" s="31"/>
      <c r="BGZ649" s="24"/>
      <c r="BHA649" s="24"/>
      <c r="BHB649" s="24"/>
      <c r="BHC649" s="24"/>
      <c r="BHD649" s="24"/>
      <c r="BHE649" s="24"/>
      <c r="BHF649" s="24"/>
      <c r="BHG649" s="24"/>
      <c r="BHH649" s="24"/>
      <c r="BHI649" s="24"/>
      <c r="BHJ649" s="24"/>
      <c r="BHK649" s="24"/>
      <c r="BHL649" s="24"/>
      <c r="BHM649" s="24"/>
      <c r="BHN649" s="24"/>
      <c r="BHR649" s="3"/>
      <c r="BHS649" s="31"/>
      <c r="BHT649" s="5"/>
      <c r="BHU649" s="9"/>
      <c r="BHX649" s="2"/>
      <c r="BIA649" s="24"/>
      <c r="BIB649" s="24"/>
      <c r="BIC649" s="31"/>
      <c r="BID649" s="24"/>
      <c r="BIE649" s="24"/>
      <c r="BIF649" s="24"/>
      <c r="BIG649" s="24"/>
      <c r="BIH649" s="24"/>
      <c r="BII649" s="24"/>
      <c r="BIJ649" s="24"/>
      <c r="BIK649" s="24"/>
      <c r="BIL649" s="24"/>
      <c r="BIM649" s="24"/>
      <c r="BIN649" s="24"/>
      <c r="BIO649" s="24"/>
      <c r="BIP649" s="24"/>
      <c r="BIQ649" s="24"/>
      <c r="BIR649" s="24"/>
      <c r="BIV649" s="3"/>
      <c r="BIW649" s="31"/>
      <c r="BIX649" s="5"/>
      <c r="BIY649" s="9"/>
      <c r="BJB649" s="2"/>
      <c r="BJE649" s="24"/>
      <c r="BJF649" s="24"/>
      <c r="BJG649" s="31"/>
      <c r="BJH649" s="24"/>
      <c r="BJI649" s="24"/>
      <c r="BJJ649" s="24"/>
      <c r="BJK649" s="24"/>
      <c r="BJL649" s="24"/>
      <c r="BJM649" s="24"/>
      <c r="BJN649" s="24"/>
      <c r="BJO649" s="24"/>
      <c r="BJP649" s="24"/>
      <c r="BJQ649" s="24"/>
      <c r="BJR649" s="24"/>
      <c r="BJS649" s="24"/>
      <c r="BJT649" s="24"/>
      <c r="BJU649" s="24"/>
      <c r="BJV649" s="24"/>
      <c r="BJZ649" s="3"/>
      <c r="BKA649" s="31"/>
      <c r="BKB649" s="5"/>
      <c r="BKC649" s="9"/>
      <c r="BKF649" s="2"/>
      <c r="BKI649" s="24"/>
      <c r="BKJ649" s="24"/>
      <c r="BKK649" s="31"/>
      <c r="BKL649" s="24"/>
      <c r="BKM649" s="24"/>
      <c r="BKN649" s="24"/>
      <c r="BKO649" s="24"/>
      <c r="BKP649" s="24"/>
      <c r="BKQ649" s="24"/>
      <c r="BKR649" s="24"/>
      <c r="BKS649" s="24"/>
      <c r="BKT649" s="24"/>
      <c r="BKU649" s="24"/>
      <c r="BKV649" s="24"/>
      <c r="BKW649" s="24"/>
      <c r="BKX649" s="24"/>
      <c r="BKY649" s="24"/>
      <c r="BKZ649" s="24"/>
      <c r="BLD649" s="3"/>
      <c r="BLE649" s="31"/>
      <c r="BLF649" s="5"/>
      <c r="BLG649" s="9"/>
      <c r="BLJ649" s="2"/>
      <c r="BLM649" s="24"/>
      <c r="BLN649" s="24"/>
      <c r="BLO649" s="31"/>
      <c r="BLP649" s="24"/>
      <c r="BLQ649" s="24"/>
      <c r="BLR649" s="24"/>
      <c r="BLS649" s="24"/>
      <c r="BLT649" s="24"/>
      <c r="BLU649" s="24"/>
      <c r="BLV649" s="24"/>
      <c r="BLW649" s="24"/>
      <c r="BLX649" s="24"/>
      <c r="BLY649" s="24"/>
      <c r="BLZ649" s="24"/>
      <c r="BMA649" s="24"/>
      <c r="BMB649" s="24"/>
      <c r="BMC649" s="24"/>
      <c r="BMD649" s="24"/>
      <c r="BMH649" s="3"/>
      <c r="BMI649" s="31"/>
      <c r="BMJ649" s="5"/>
      <c r="BMK649" s="9"/>
      <c r="BMN649" s="2"/>
      <c r="BMQ649" s="24"/>
      <c r="BMR649" s="24"/>
      <c r="BMS649" s="31"/>
      <c r="BMT649" s="24"/>
      <c r="BMU649" s="24"/>
      <c r="BMV649" s="24"/>
      <c r="BMW649" s="24"/>
      <c r="BMX649" s="24"/>
      <c r="BMY649" s="24"/>
      <c r="BMZ649" s="24"/>
      <c r="BNA649" s="24"/>
      <c r="BNB649" s="24"/>
      <c r="BNC649" s="24"/>
      <c r="BND649" s="24"/>
      <c r="BNE649" s="24"/>
      <c r="BNF649" s="24"/>
      <c r="BNG649" s="24"/>
      <c r="BNH649" s="24"/>
      <c r="BNL649" s="3"/>
      <c r="BNM649" s="31"/>
      <c r="BNN649" s="5"/>
      <c r="BNO649" s="9"/>
      <c r="BNR649" s="2"/>
      <c r="BNU649" s="24"/>
      <c r="BNV649" s="24"/>
      <c r="BNW649" s="31"/>
      <c r="BNX649" s="24"/>
      <c r="BNY649" s="24"/>
      <c r="BNZ649" s="24"/>
      <c r="BOA649" s="24"/>
      <c r="BOB649" s="24"/>
      <c r="BOC649" s="24"/>
      <c r="BOD649" s="24"/>
      <c r="BOE649" s="24"/>
      <c r="BOF649" s="24"/>
      <c r="BOG649" s="24"/>
      <c r="BOH649" s="24"/>
      <c r="BOI649" s="24"/>
      <c r="BOJ649" s="24"/>
      <c r="BOK649" s="24"/>
      <c r="BOL649" s="24"/>
      <c r="BOP649" s="3"/>
      <c r="BOQ649" s="31"/>
      <c r="BOR649" s="5"/>
      <c r="BOS649" s="9"/>
      <c r="BOV649" s="2"/>
      <c r="BOY649" s="24"/>
      <c r="BOZ649" s="24"/>
      <c r="BPA649" s="31"/>
      <c r="BPB649" s="24"/>
      <c r="BPC649" s="24"/>
      <c r="BPD649" s="24"/>
      <c r="BPE649" s="24"/>
      <c r="BPF649" s="24"/>
      <c r="BPG649" s="24"/>
      <c r="BPH649" s="24"/>
      <c r="BPI649" s="24"/>
      <c r="BPJ649" s="24"/>
      <c r="BPK649" s="24"/>
      <c r="BPL649" s="24"/>
      <c r="BPM649" s="24"/>
      <c r="BPN649" s="24"/>
      <c r="BPO649" s="24"/>
      <c r="BPP649" s="24"/>
      <c r="BPT649" s="3"/>
      <c r="BPU649" s="31"/>
      <c r="BPV649" s="5"/>
      <c r="BPW649" s="9"/>
      <c r="BPZ649" s="2"/>
      <c r="BQC649" s="24"/>
      <c r="BQD649" s="24"/>
      <c r="BQE649" s="31"/>
      <c r="BQF649" s="24"/>
      <c r="BQG649" s="24"/>
      <c r="BQH649" s="24"/>
      <c r="BQI649" s="24"/>
      <c r="BQJ649" s="24"/>
      <c r="BQK649" s="24"/>
      <c r="BQL649" s="24"/>
      <c r="BQM649" s="24"/>
      <c r="BQN649" s="24"/>
      <c r="BQO649" s="24"/>
      <c r="BQP649" s="24"/>
      <c r="BQQ649" s="24"/>
      <c r="BQR649" s="24"/>
      <c r="BQS649" s="24"/>
      <c r="BQT649" s="24"/>
      <c r="BQX649" s="3"/>
      <c r="BQY649" s="31"/>
      <c r="BQZ649" s="5"/>
      <c r="BRA649" s="9"/>
      <c r="BRD649" s="2"/>
      <c r="BRG649" s="24"/>
      <c r="BRH649" s="24"/>
      <c r="BRI649" s="31"/>
      <c r="BRJ649" s="24"/>
      <c r="BRK649" s="24"/>
      <c r="BRL649" s="24"/>
      <c r="BRM649" s="24"/>
      <c r="BRN649" s="24"/>
      <c r="BRO649" s="24"/>
      <c r="BRP649" s="24"/>
      <c r="BRQ649" s="24"/>
      <c r="BRR649" s="24"/>
      <c r="BRS649" s="24"/>
      <c r="BRT649" s="24"/>
      <c r="BRU649" s="24"/>
      <c r="BRV649" s="24"/>
      <c r="BRW649" s="24"/>
      <c r="BRX649" s="24"/>
      <c r="BSB649" s="3"/>
      <c r="BSC649" s="31"/>
      <c r="BSD649" s="5"/>
      <c r="BSE649" s="9"/>
      <c r="BSH649" s="2"/>
      <c r="BSK649" s="24"/>
      <c r="BSL649" s="24"/>
      <c r="BSM649" s="31"/>
      <c r="BSN649" s="24"/>
      <c r="BSO649" s="24"/>
      <c r="BSP649" s="24"/>
      <c r="BSQ649" s="24"/>
      <c r="BSR649" s="24"/>
      <c r="BSS649" s="24"/>
      <c r="BST649" s="24"/>
      <c r="BSU649" s="24"/>
      <c r="BSV649" s="24"/>
      <c r="BSW649" s="24"/>
      <c r="BSX649" s="24"/>
      <c r="BSY649" s="24"/>
      <c r="BSZ649" s="24"/>
      <c r="BTA649" s="24"/>
      <c r="BTB649" s="24"/>
      <c r="BTF649" s="3"/>
      <c r="BTG649" s="31"/>
      <c r="BTH649" s="5"/>
      <c r="BTI649" s="9"/>
      <c r="BTL649" s="2"/>
      <c r="BTO649" s="24"/>
      <c r="BTP649" s="24"/>
      <c r="BTQ649" s="31"/>
      <c r="BTR649" s="24"/>
      <c r="BTS649" s="24"/>
      <c r="BTT649" s="24"/>
      <c r="BTU649" s="24"/>
      <c r="BTV649" s="24"/>
      <c r="BTW649" s="24"/>
      <c r="BTX649" s="24"/>
      <c r="BTY649" s="24"/>
      <c r="BTZ649" s="24"/>
      <c r="BUA649" s="24"/>
      <c r="BUB649" s="24"/>
      <c r="BUC649" s="24"/>
      <c r="BUD649" s="24"/>
      <c r="BUE649" s="24"/>
      <c r="BUF649" s="24"/>
      <c r="BUJ649" s="3"/>
      <c r="BUK649" s="31"/>
      <c r="BUL649" s="5"/>
      <c r="BUM649" s="9"/>
      <c r="BUP649" s="2"/>
      <c r="BUS649" s="24"/>
      <c r="BUT649" s="24"/>
      <c r="BUU649" s="31"/>
      <c r="BUV649" s="24"/>
      <c r="BUW649" s="24"/>
      <c r="BUX649" s="24"/>
      <c r="BUY649" s="24"/>
      <c r="BUZ649" s="24"/>
      <c r="BVA649" s="24"/>
      <c r="BVB649" s="24"/>
      <c r="BVC649" s="24"/>
      <c r="BVD649" s="24"/>
      <c r="BVE649" s="24"/>
      <c r="BVF649" s="24"/>
      <c r="BVG649" s="24"/>
      <c r="BVH649" s="24"/>
      <c r="BVI649" s="24"/>
      <c r="BVJ649" s="24"/>
      <c r="BVN649" s="3"/>
      <c r="BVO649" s="31"/>
      <c r="BVP649" s="5"/>
      <c r="BVQ649" s="9"/>
      <c r="BVT649" s="2"/>
      <c r="BVW649" s="24"/>
      <c r="BVX649" s="24"/>
      <c r="BVY649" s="31"/>
      <c r="BVZ649" s="24"/>
      <c r="BWA649" s="24"/>
      <c r="BWB649" s="24"/>
      <c r="BWC649" s="24"/>
      <c r="BWD649" s="24"/>
      <c r="BWE649" s="24"/>
      <c r="BWF649" s="24"/>
      <c r="BWG649" s="24"/>
      <c r="BWH649" s="24"/>
      <c r="BWI649" s="24"/>
      <c r="BWJ649" s="24"/>
      <c r="BWK649" s="24"/>
      <c r="BWL649" s="24"/>
      <c r="BWM649" s="24"/>
      <c r="BWN649" s="24"/>
      <c r="BWR649" s="3"/>
      <c r="BWS649" s="31"/>
      <c r="BWT649" s="5"/>
      <c r="BWU649" s="9"/>
      <c r="BWX649" s="2"/>
      <c r="BXA649" s="24"/>
      <c r="BXB649" s="24"/>
      <c r="BXC649" s="31"/>
      <c r="BXD649" s="24"/>
      <c r="BXE649" s="24"/>
      <c r="BXF649" s="24"/>
      <c r="BXG649" s="24"/>
      <c r="BXH649" s="24"/>
      <c r="BXI649" s="24"/>
      <c r="BXJ649" s="24"/>
      <c r="BXK649" s="24"/>
      <c r="BXL649" s="24"/>
      <c r="BXM649" s="24"/>
      <c r="BXN649" s="24"/>
      <c r="BXO649" s="24"/>
      <c r="BXP649" s="24"/>
      <c r="BXQ649" s="24"/>
      <c r="BXR649" s="24"/>
      <c r="BXV649" s="3"/>
      <c r="BXW649" s="31"/>
      <c r="BXX649" s="5"/>
      <c r="BXY649" s="9"/>
      <c r="BYB649" s="2"/>
      <c r="BYE649" s="24"/>
      <c r="BYF649" s="24"/>
      <c r="BYG649" s="31"/>
      <c r="BYH649" s="24"/>
      <c r="BYI649" s="24"/>
      <c r="BYJ649" s="24"/>
      <c r="BYK649" s="24"/>
      <c r="BYL649" s="24"/>
      <c r="BYM649" s="24"/>
      <c r="BYN649" s="24"/>
      <c r="BYO649" s="24"/>
      <c r="BYP649" s="24"/>
      <c r="BYQ649" s="24"/>
      <c r="BYR649" s="24"/>
      <c r="BYS649" s="24"/>
      <c r="BYT649" s="24"/>
      <c r="BYU649" s="24"/>
      <c r="BYV649" s="24"/>
      <c r="BYZ649" s="3"/>
      <c r="BZA649" s="31"/>
      <c r="BZB649" s="5"/>
      <c r="BZC649" s="9"/>
      <c r="BZF649" s="2"/>
      <c r="BZI649" s="24"/>
      <c r="BZJ649" s="24"/>
      <c r="BZK649" s="31"/>
      <c r="BZL649" s="24"/>
      <c r="BZM649" s="24"/>
      <c r="BZN649" s="24"/>
      <c r="BZO649" s="24"/>
      <c r="BZP649" s="24"/>
      <c r="BZQ649" s="24"/>
      <c r="BZR649" s="24"/>
      <c r="BZS649" s="24"/>
      <c r="BZT649" s="24"/>
      <c r="BZU649" s="24"/>
      <c r="BZV649" s="24"/>
      <c r="BZW649" s="24"/>
      <c r="BZX649" s="24"/>
      <c r="BZY649" s="24"/>
      <c r="BZZ649" s="24"/>
      <c r="CAD649" s="3"/>
      <c r="CAE649" s="31"/>
      <c r="CAF649" s="5"/>
      <c r="CAG649" s="9"/>
      <c r="CAJ649" s="2"/>
      <c r="CAM649" s="24"/>
      <c r="CAN649" s="24"/>
      <c r="CAO649" s="31"/>
      <c r="CAP649" s="24"/>
      <c r="CAQ649" s="24"/>
      <c r="CAR649" s="24"/>
      <c r="CAS649" s="24"/>
      <c r="CAT649" s="24"/>
      <c r="CAU649" s="24"/>
      <c r="CAV649" s="24"/>
      <c r="CAW649" s="24"/>
      <c r="CAX649" s="24"/>
      <c r="CAY649" s="24"/>
      <c r="CAZ649" s="24"/>
      <c r="CBA649" s="24"/>
      <c r="CBB649" s="24"/>
      <c r="CBC649" s="24"/>
      <c r="CBD649" s="24"/>
      <c r="CBH649" s="3"/>
      <c r="CBI649" s="31"/>
      <c r="CBJ649" s="5"/>
      <c r="CBK649" s="9"/>
      <c r="CBN649" s="2"/>
      <c r="CBQ649" s="24"/>
      <c r="CBR649" s="24"/>
      <c r="CBS649" s="31"/>
      <c r="CBT649" s="24"/>
      <c r="CBU649" s="24"/>
      <c r="CBV649" s="24"/>
      <c r="CBW649" s="24"/>
      <c r="CBX649" s="24"/>
      <c r="CBY649" s="24"/>
      <c r="CBZ649" s="24"/>
      <c r="CCA649" s="24"/>
      <c r="CCB649" s="24"/>
      <c r="CCC649" s="24"/>
      <c r="CCD649" s="24"/>
      <c r="CCE649" s="24"/>
      <c r="CCF649" s="24"/>
      <c r="CCG649" s="24"/>
      <c r="CCH649" s="24"/>
      <c r="CCL649" s="3"/>
      <c r="CCM649" s="31"/>
      <c r="CCN649" s="5"/>
      <c r="CCO649" s="9"/>
      <c r="CCR649" s="2"/>
      <c r="CCU649" s="24"/>
      <c r="CCV649" s="24"/>
      <c r="CCW649" s="31"/>
      <c r="CCX649" s="24"/>
      <c r="CCY649" s="24"/>
      <c r="CCZ649" s="24"/>
      <c r="CDA649" s="24"/>
      <c r="CDB649" s="24"/>
      <c r="CDC649" s="24"/>
      <c r="CDD649" s="24"/>
      <c r="CDE649" s="24"/>
      <c r="CDF649" s="24"/>
      <c r="CDG649" s="24"/>
      <c r="CDH649" s="24"/>
      <c r="CDI649" s="24"/>
      <c r="CDJ649" s="24"/>
      <c r="CDK649" s="24"/>
      <c r="CDL649" s="24"/>
      <c r="CDP649" s="3"/>
      <c r="CDQ649" s="31"/>
      <c r="CDR649" s="5"/>
      <c r="CDS649" s="9"/>
      <c r="CDV649" s="2"/>
      <c r="CDY649" s="24"/>
      <c r="CDZ649" s="24"/>
      <c r="CEA649" s="31"/>
      <c r="CEB649" s="24"/>
      <c r="CEC649" s="24"/>
      <c r="CED649" s="24"/>
      <c r="CEE649" s="24"/>
      <c r="CEF649" s="24"/>
      <c r="CEG649" s="24"/>
      <c r="CEH649" s="24"/>
      <c r="CEI649" s="24"/>
      <c r="CEJ649" s="24"/>
      <c r="CEK649" s="24"/>
      <c r="CEL649" s="24"/>
      <c r="CEM649" s="24"/>
      <c r="CEN649" s="24"/>
      <c r="CEO649" s="24"/>
      <c r="CEP649" s="24"/>
      <c r="CET649" s="3"/>
      <c r="CEU649" s="31"/>
      <c r="CEV649" s="5"/>
      <c r="CEW649" s="9"/>
      <c r="CEZ649" s="2"/>
      <c r="CFC649" s="24"/>
      <c r="CFD649" s="24"/>
      <c r="CFE649" s="31"/>
      <c r="CFF649" s="24"/>
      <c r="CFG649" s="24"/>
      <c r="CFH649" s="24"/>
      <c r="CFI649" s="24"/>
      <c r="CFJ649" s="24"/>
      <c r="CFK649" s="24"/>
      <c r="CFL649" s="24"/>
      <c r="CFM649" s="24"/>
      <c r="CFN649" s="24"/>
      <c r="CFO649" s="24"/>
      <c r="CFP649" s="24"/>
      <c r="CFQ649" s="24"/>
      <c r="CFR649" s="24"/>
      <c r="CFS649" s="24"/>
      <c r="CFT649" s="24"/>
      <c r="CFX649" s="3"/>
      <c r="CFY649" s="31"/>
      <c r="CFZ649" s="5"/>
      <c r="CGA649" s="9"/>
      <c r="CGD649" s="2"/>
      <c r="CGG649" s="24"/>
      <c r="CGH649" s="24"/>
      <c r="CGI649" s="31"/>
      <c r="CGJ649" s="24"/>
      <c r="CGK649" s="24"/>
      <c r="CGL649" s="24"/>
      <c r="CGM649" s="24"/>
      <c r="CGN649" s="24"/>
      <c r="CGO649" s="24"/>
      <c r="CGP649" s="24"/>
      <c r="CGQ649" s="24"/>
      <c r="CGR649" s="24"/>
      <c r="CGS649" s="24"/>
      <c r="CGT649" s="24"/>
      <c r="CGU649" s="24"/>
      <c r="CGV649" s="24"/>
      <c r="CGW649" s="24"/>
      <c r="CGX649" s="24"/>
      <c r="CHB649" s="3"/>
      <c r="CHC649" s="31"/>
      <c r="CHD649" s="5"/>
      <c r="CHE649" s="9"/>
      <c r="CHH649" s="2"/>
      <c r="CHK649" s="24"/>
      <c r="CHL649" s="24"/>
      <c r="CHM649" s="31"/>
      <c r="CHN649" s="24"/>
      <c r="CHO649" s="24"/>
      <c r="CHP649" s="24"/>
      <c r="CHQ649" s="24"/>
      <c r="CHR649" s="24"/>
      <c r="CHS649" s="24"/>
      <c r="CHT649" s="24"/>
      <c r="CHU649" s="24"/>
      <c r="CHV649" s="24"/>
      <c r="CHW649" s="24"/>
      <c r="CHX649" s="24"/>
      <c r="CHY649" s="24"/>
      <c r="CHZ649" s="24"/>
      <c r="CIA649" s="24"/>
      <c r="CIB649" s="24"/>
      <c r="CIF649" s="3"/>
      <c r="CIG649" s="31"/>
      <c r="CIH649" s="5"/>
      <c r="CII649" s="9"/>
      <c r="CIL649" s="2"/>
      <c r="CIO649" s="24"/>
      <c r="CIP649" s="24"/>
      <c r="CIQ649" s="31"/>
      <c r="CIR649" s="24"/>
      <c r="CIS649" s="24"/>
      <c r="CIT649" s="24"/>
      <c r="CIU649" s="24"/>
      <c r="CIV649" s="24"/>
      <c r="CIW649" s="24"/>
      <c r="CIX649" s="24"/>
      <c r="CIY649" s="24"/>
      <c r="CIZ649" s="24"/>
      <c r="CJA649" s="24"/>
      <c r="CJB649" s="24"/>
      <c r="CJC649" s="24"/>
      <c r="CJD649" s="24"/>
      <c r="CJE649" s="24"/>
      <c r="CJF649" s="24"/>
      <c r="CJJ649" s="3"/>
      <c r="CJK649" s="31"/>
      <c r="CJL649" s="5"/>
      <c r="CJM649" s="9"/>
      <c r="CJP649" s="2"/>
      <c r="CJS649" s="24"/>
      <c r="CJT649" s="24"/>
      <c r="CJU649" s="31"/>
      <c r="CJV649" s="24"/>
      <c r="CJW649" s="24"/>
      <c r="CJX649" s="24"/>
      <c r="CJY649" s="24"/>
      <c r="CJZ649" s="24"/>
      <c r="CKA649" s="24"/>
      <c r="CKB649" s="24"/>
      <c r="CKC649" s="24"/>
      <c r="CKD649" s="24"/>
      <c r="CKE649" s="24"/>
      <c r="CKF649" s="24"/>
      <c r="CKG649" s="24"/>
      <c r="CKH649" s="24"/>
      <c r="CKI649" s="24"/>
      <c r="CKJ649" s="24"/>
      <c r="CKN649" s="3"/>
      <c r="CKO649" s="31"/>
      <c r="CKP649" s="5"/>
      <c r="CKQ649" s="9"/>
      <c r="CKT649" s="2"/>
      <c r="CKW649" s="24"/>
      <c r="CKX649" s="24"/>
      <c r="CKY649" s="31"/>
      <c r="CKZ649" s="24"/>
      <c r="CLA649" s="24"/>
      <c r="CLB649" s="24"/>
      <c r="CLC649" s="24"/>
      <c r="CLD649" s="24"/>
      <c r="CLE649" s="24"/>
      <c r="CLF649" s="24"/>
      <c r="CLG649" s="24"/>
      <c r="CLH649" s="24"/>
      <c r="CLI649" s="24"/>
      <c r="CLJ649" s="24"/>
      <c r="CLK649" s="24"/>
      <c r="CLL649" s="24"/>
      <c r="CLM649" s="24"/>
      <c r="CLN649" s="24"/>
      <c r="CLR649" s="3"/>
      <c r="CLS649" s="31"/>
      <c r="CLT649" s="5"/>
      <c r="CLU649" s="9"/>
      <c r="CLX649" s="2"/>
      <c r="CMA649" s="24"/>
      <c r="CMB649" s="24"/>
      <c r="CMC649" s="31"/>
      <c r="CMD649" s="24"/>
      <c r="CME649" s="24"/>
      <c r="CMF649" s="24"/>
      <c r="CMG649" s="24"/>
      <c r="CMH649" s="24"/>
      <c r="CMI649" s="24"/>
      <c r="CMJ649" s="24"/>
      <c r="CMK649" s="24"/>
      <c r="CML649" s="24"/>
      <c r="CMM649" s="24"/>
      <c r="CMN649" s="24"/>
      <c r="CMO649" s="24"/>
      <c r="CMP649" s="24"/>
      <c r="CMQ649" s="24"/>
      <c r="CMR649" s="24"/>
      <c r="CMV649" s="3"/>
      <c r="CMW649" s="31"/>
      <c r="CMX649" s="5"/>
      <c r="CMY649" s="9"/>
      <c r="CNB649" s="2"/>
      <c r="CNE649" s="24"/>
      <c r="CNF649" s="24"/>
      <c r="CNG649" s="31"/>
      <c r="CNH649" s="24"/>
      <c r="CNI649" s="24"/>
      <c r="CNJ649" s="24"/>
      <c r="CNK649" s="24"/>
      <c r="CNL649" s="24"/>
      <c r="CNM649" s="24"/>
      <c r="CNN649" s="24"/>
      <c r="CNO649" s="24"/>
      <c r="CNP649" s="24"/>
      <c r="CNQ649" s="24"/>
      <c r="CNR649" s="24"/>
      <c r="CNS649" s="24"/>
      <c r="CNT649" s="24"/>
      <c r="CNU649" s="24"/>
      <c r="CNV649" s="24"/>
      <c r="CNZ649" s="3"/>
      <c r="COA649" s="31"/>
      <c r="COB649" s="5"/>
      <c r="COC649" s="9"/>
      <c r="COF649" s="2"/>
      <c r="COI649" s="24"/>
      <c r="COJ649" s="24"/>
      <c r="COK649" s="31"/>
      <c r="COL649" s="24"/>
      <c r="COM649" s="24"/>
      <c r="CON649" s="24"/>
      <c r="COO649" s="24"/>
      <c r="COP649" s="24"/>
      <c r="COQ649" s="24"/>
      <c r="COR649" s="24"/>
      <c r="COS649" s="24"/>
      <c r="COT649" s="24"/>
      <c r="COU649" s="24"/>
      <c r="COV649" s="24"/>
      <c r="COW649" s="24"/>
      <c r="COX649" s="24"/>
      <c r="COY649" s="24"/>
      <c r="COZ649" s="24"/>
      <c r="CPD649" s="3"/>
      <c r="CPE649" s="31"/>
      <c r="CPF649" s="5"/>
      <c r="CPG649" s="9"/>
      <c r="CPJ649" s="2"/>
      <c r="CPM649" s="24"/>
      <c r="CPN649" s="24"/>
      <c r="CPO649" s="31"/>
      <c r="CPP649" s="24"/>
      <c r="CPQ649" s="24"/>
      <c r="CPR649" s="24"/>
      <c r="CPS649" s="24"/>
      <c r="CPT649" s="24"/>
      <c r="CPU649" s="24"/>
      <c r="CPV649" s="24"/>
      <c r="CPW649" s="24"/>
      <c r="CPX649" s="24"/>
      <c r="CPY649" s="24"/>
      <c r="CPZ649" s="24"/>
      <c r="CQA649" s="24"/>
      <c r="CQB649" s="24"/>
      <c r="CQC649" s="24"/>
      <c r="CQD649" s="24"/>
      <c r="CQH649" s="3"/>
      <c r="CQI649" s="31"/>
      <c r="CQJ649" s="5"/>
      <c r="CQK649" s="9"/>
      <c r="CQN649" s="2"/>
      <c r="CQQ649" s="24"/>
      <c r="CQR649" s="24"/>
      <c r="CQS649" s="31"/>
      <c r="CQT649" s="24"/>
      <c r="CQU649" s="24"/>
      <c r="CQV649" s="24"/>
      <c r="CQW649" s="24"/>
      <c r="CQX649" s="24"/>
      <c r="CQY649" s="24"/>
      <c r="CQZ649" s="24"/>
      <c r="CRA649" s="24"/>
      <c r="CRB649" s="24"/>
      <c r="CRC649" s="24"/>
      <c r="CRD649" s="24"/>
      <c r="CRE649" s="24"/>
      <c r="CRF649" s="24"/>
      <c r="CRG649" s="24"/>
      <c r="CRH649" s="24"/>
      <c r="CRL649" s="3"/>
      <c r="CRM649" s="31"/>
      <c r="CRN649" s="5"/>
      <c r="CRO649" s="9"/>
      <c r="CRR649" s="2"/>
      <c r="CRU649" s="24"/>
      <c r="CRV649" s="24"/>
      <c r="CRW649" s="31"/>
      <c r="CRX649" s="24"/>
      <c r="CRY649" s="24"/>
      <c r="CRZ649" s="24"/>
      <c r="CSA649" s="24"/>
      <c r="CSB649" s="24"/>
      <c r="CSC649" s="24"/>
      <c r="CSD649" s="24"/>
      <c r="CSE649" s="24"/>
      <c r="CSF649" s="24"/>
      <c r="CSG649" s="24"/>
      <c r="CSH649" s="24"/>
      <c r="CSI649" s="24"/>
      <c r="CSJ649" s="24"/>
      <c r="CSK649" s="24"/>
      <c r="CSL649" s="24"/>
      <c r="CSP649" s="3"/>
      <c r="CSQ649" s="31"/>
      <c r="CSR649" s="5"/>
      <c r="CSS649" s="9"/>
      <c r="CSV649" s="2"/>
      <c r="CSY649" s="24"/>
      <c r="CSZ649" s="24"/>
      <c r="CTA649" s="31"/>
      <c r="CTB649" s="24"/>
      <c r="CTC649" s="24"/>
      <c r="CTD649" s="24"/>
      <c r="CTE649" s="24"/>
      <c r="CTF649" s="24"/>
      <c r="CTG649" s="24"/>
      <c r="CTH649" s="24"/>
      <c r="CTI649" s="24"/>
      <c r="CTJ649" s="24"/>
      <c r="CTK649" s="24"/>
      <c r="CTL649" s="24"/>
      <c r="CTM649" s="24"/>
      <c r="CTN649" s="24"/>
      <c r="CTO649" s="24"/>
      <c r="CTP649" s="24"/>
      <c r="CTT649" s="3"/>
      <c r="CTU649" s="31"/>
      <c r="CTV649" s="5"/>
      <c r="CTW649" s="9"/>
      <c r="CTZ649" s="2"/>
      <c r="CUC649" s="24"/>
      <c r="CUD649" s="24"/>
      <c r="CUE649" s="31"/>
      <c r="CUF649" s="24"/>
      <c r="CUG649" s="24"/>
      <c r="CUH649" s="24"/>
      <c r="CUI649" s="24"/>
      <c r="CUJ649" s="24"/>
      <c r="CUK649" s="24"/>
      <c r="CUL649" s="24"/>
      <c r="CUM649" s="24"/>
      <c r="CUN649" s="24"/>
      <c r="CUO649" s="24"/>
      <c r="CUP649" s="24"/>
      <c r="CUQ649" s="24"/>
      <c r="CUR649" s="24"/>
      <c r="CUS649" s="24"/>
      <c r="CUT649" s="24"/>
      <c r="CUX649" s="3"/>
      <c r="CUY649" s="31"/>
      <c r="CUZ649" s="5"/>
      <c r="CVA649" s="9"/>
      <c r="CVD649" s="2"/>
      <c r="CVG649" s="24"/>
      <c r="CVH649" s="24"/>
      <c r="CVI649" s="31"/>
      <c r="CVJ649" s="24"/>
      <c r="CVK649" s="24"/>
      <c r="CVL649" s="24"/>
      <c r="CVM649" s="24"/>
      <c r="CVN649" s="24"/>
      <c r="CVO649" s="24"/>
      <c r="CVP649" s="24"/>
      <c r="CVQ649" s="24"/>
      <c r="CVR649" s="24"/>
      <c r="CVS649" s="24"/>
      <c r="CVT649" s="24"/>
      <c r="CVU649" s="24"/>
      <c r="CVV649" s="24"/>
      <c r="CVW649" s="24"/>
      <c r="CVX649" s="24"/>
      <c r="CWB649" s="3"/>
      <c r="CWC649" s="31"/>
      <c r="CWD649" s="5"/>
      <c r="CWE649" s="9"/>
      <c r="CWH649" s="2"/>
      <c r="CWK649" s="24"/>
      <c r="CWL649" s="24"/>
      <c r="CWM649" s="31"/>
      <c r="CWN649" s="24"/>
      <c r="CWO649" s="24"/>
      <c r="CWP649" s="24"/>
      <c r="CWQ649" s="24"/>
      <c r="CWR649" s="24"/>
      <c r="CWS649" s="24"/>
      <c r="CWT649" s="24"/>
      <c r="CWU649" s="24"/>
      <c r="CWV649" s="24"/>
      <c r="CWW649" s="24"/>
      <c r="CWX649" s="24"/>
      <c r="CWY649" s="24"/>
      <c r="CWZ649" s="24"/>
      <c r="CXA649" s="24"/>
      <c r="CXB649" s="24"/>
      <c r="CXF649" s="3"/>
      <c r="CXG649" s="31"/>
      <c r="CXH649" s="5"/>
      <c r="CXI649" s="9"/>
      <c r="CXL649" s="2"/>
      <c r="CXO649" s="24"/>
      <c r="CXP649" s="24"/>
      <c r="CXQ649" s="31"/>
      <c r="CXR649" s="24"/>
      <c r="CXS649" s="24"/>
      <c r="CXT649" s="24"/>
      <c r="CXU649" s="24"/>
      <c r="CXV649" s="24"/>
      <c r="CXW649" s="24"/>
      <c r="CXX649" s="24"/>
      <c r="CXY649" s="24"/>
      <c r="CXZ649" s="24"/>
      <c r="CYA649" s="24"/>
      <c r="CYB649" s="24"/>
      <c r="CYC649" s="24"/>
      <c r="CYD649" s="24"/>
      <c r="CYE649" s="24"/>
      <c r="CYF649" s="24"/>
      <c r="CYJ649" s="3"/>
      <c r="CYK649" s="31"/>
      <c r="CYL649" s="5"/>
      <c r="CYM649" s="9"/>
      <c r="CYP649" s="2"/>
      <c r="CYS649" s="24"/>
      <c r="CYT649" s="24"/>
      <c r="CYU649" s="31"/>
      <c r="CYV649" s="24"/>
      <c r="CYW649" s="24"/>
      <c r="CYX649" s="24"/>
      <c r="CYY649" s="24"/>
      <c r="CYZ649" s="24"/>
      <c r="CZA649" s="24"/>
      <c r="CZB649" s="24"/>
      <c r="CZC649" s="24"/>
      <c r="CZD649" s="24"/>
      <c r="CZE649" s="24"/>
      <c r="CZF649" s="24"/>
      <c r="CZG649" s="24"/>
      <c r="CZH649" s="24"/>
      <c r="CZI649" s="24"/>
      <c r="CZJ649" s="24"/>
      <c r="CZN649" s="3"/>
      <c r="CZO649" s="31"/>
      <c r="CZP649" s="5"/>
      <c r="CZQ649" s="9"/>
      <c r="CZT649" s="2"/>
      <c r="CZW649" s="24"/>
      <c r="CZX649" s="24"/>
      <c r="CZY649" s="31"/>
      <c r="CZZ649" s="24"/>
      <c r="DAA649" s="24"/>
      <c r="DAB649" s="24"/>
      <c r="DAC649" s="24"/>
      <c r="DAD649" s="24"/>
      <c r="DAE649" s="24"/>
      <c r="DAF649" s="24"/>
      <c r="DAG649" s="24"/>
      <c r="DAH649" s="24"/>
      <c r="DAI649" s="24"/>
      <c r="DAJ649" s="24"/>
      <c r="DAK649" s="24"/>
      <c r="DAL649" s="24"/>
      <c r="DAM649" s="24"/>
      <c r="DAN649" s="24"/>
      <c r="DAR649" s="3"/>
      <c r="DAS649" s="31"/>
      <c r="DAT649" s="5"/>
      <c r="DAU649" s="9"/>
      <c r="DAX649" s="2"/>
      <c r="DBA649" s="24"/>
      <c r="DBB649" s="24"/>
      <c r="DBC649" s="31"/>
      <c r="DBD649" s="24"/>
      <c r="DBE649" s="24"/>
      <c r="DBF649" s="24"/>
      <c r="DBG649" s="24"/>
      <c r="DBH649" s="24"/>
      <c r="DBI649" s="24"/>
      <c r="DBJ649" s="24"/>
      <c r="DBK649" s="24"/>
      <c r="DBL649" s="24"/>
      <c r="DBM649" s="24"/>
      <c r="DBN649" s="24"/>
      <c r="DBO649" s="24"/>
      <c r="DBP649" s="24"/>
      <c r="DBQ649" s="24"/>
      <c r="DBR649" s="24"/>
      <c r="DBV649" s="3"/>
      <c r="DBW649" s="31"/>
      <c r="DBX649" s="5"/>
      <c r="DBY649" s="9"/>
      <c r="DCB649" s="2"/>
      <c r="DCE649" s="24"/>
      <c r="DCF649" s="24"/>
      <c r="DCG649" s="31"/>
      <c r="DCH649" s="24"/>
      <c r="DCI649" s="24"/>
      <c r="DCJ649" s="24"/>
      <c r="DCK649" s="24"/>
      <c r="DCL649" s="24"/>
      <c r="DCM649" s="24"/>
      <c r="DCN649" s="24"/>
      <c r="DCO649" s="24"/>
      <c r="DCP649" s="24"/>
      <c r="DCQ649" s="24"/>
      <c r="DCR649" s="24"/>
      <c r="DCS649" s="24"/>
      <c r="DCT649" s="24"/>
      <c r="DCU649" s="24"/>
      <c r="DCV649" s="24"/>
      <c r="DCZ649" s="3"/>
      <c r="DDA649" s="31"/>
      <c r="DDB649" s="5"/>
      <c r="DDC649" s="9"/>
      <c r="DDF649" s="2"/>
      <c r="DDI649" s="24"/>
      <c r="DDJ649" s="24"/>
      <c r="DDK649" s="31"/>
      <c r="DDL649" s="24"/>
      <c r="DDM649" s="24"/>
      <c r="DDN649" s="24"/>
      <c r="DDO649" s="24"/>
      <c r="DDP649" s="24"/>
      <c r="DDQ649" s="24"/>
      <c r="DDR649" s="24"/>
      <c r="DDS649" s="24"/>
      <c r="DDT649" s="24"/>
      <c r="DDU649" s="24"/>
      <c r="DDV649" s="24"/>
      <c r="DDW649" s="24"/>
      <c r="DDX649" s="24"/>
      <c r="DDY649" s="24"/>
      <c r="DDZ649" s="24"/>
      <c r="DED649" s="3"/>
      <c r="DEE649" s="31"/>
      <c r="DEF649" s="5"/>
      <c r="DEG649" s="9"/>
      <c r="DEJ649" s="2"/>
      <c r="DEM649" s="24"/>
      <c r="DEN649" s="24"/>
      <c r="DEO649" s="31"/>
      <c r="DEP649" s="24"/>
      <c r="DEQ649" s="24"/>
      <c r="DER649" s="24"/>
      <c r="DES649" s="24"/>
      <c r="DET649" s="24"/>
      <c r="DEU649" s="24"/>
      <c r="DEV649" s="24"/>
      <c r="DEW649" s="24"/>
      <c r="DEX649" s="24"/>
      <c r="DEY649" s="24"/>
      <c r="DEZ649" s="24"/>
      <c r="DFA649" s="24"/>
      <c r="DFB649" s="24"/>
      <c r="DFC649" s="24"/>
      <c r="DFD649" s="24"/>
      <c r="DFH649" s="3"/>
      <c r="DFI649" s="31"/>
      <c r="DFJ649" s="5"/>
      <c r="DFK649" s="9"/>
      <c r="DFN649" s="2"/>
      <c r="DFQ649" s="24"/>
      <c r="DFR649" s="24"/>
      <c r="DFS649" s="31"/>
      <c r="DFT649" s="24"/>
      <c r="DFU649" s="24"/>
      <c r="DFV649" s="24"/>
      <c r="DFW649" s="24"/>
      <c r="DFX649" s="24"/>
      <c r="DFY649" s="24"/>
      <c r="DFZ649" s="24"/>
      <c r="DGA649" s="24"/>
      <c r="DGB649" s="24"/>
      <c r="DGC649" s="24"/>
      <c r="DGD649" s="24"/>
      <c r="DGE649" s="24"/>
      <c r="DGF649" s="24"/>
      <c r="DGG649" s="24"/>
      <c r="DGH649" s="24"/>
      <c r="DGL649" s="3"/>
      <c r="DGM649" s="31"/>
      <c r="DGN649" s="5"/>
      <c r="DGO649" s="9"/>
      <c r="DGR649" s="2"/>
      <c r="DGU649" s="24"/>
      <c r="DGV649" s="24"/>
      <c r="DGW649" s="31"/>
      <c r="DGX649" s="24"/>
      <c r="DGY649" s="24"/>
      <c r="DGZ649" s="24"/>
      <c r="DHA649" s="24"/>
      <c r="DHB649" s="24"/>
      <c r="DHC649" s="24"/>
      <c r="DHD649" s="24"/>
      <c r="DHE649" s="24"/>
      <c r="DHF649" s="24"/>
      <c r="DHG649" s="24"/>
      <c r="DHH649" s="24"/>
      <c r="DHI649" s="24"/>
      <c r="DHJ649" s="24"/>
      <c r="DHK649" s="24"/>
      <c r="DHL649" s="24"/>
      <c r="DHP649" s="3"/>
      <c r="DHQ649" s="31"/>
      <c r="DHR649" s="5"/>
      <c r="DHS649" s="9"/>
      <c r="DHV649" s="2"/>
      <c r="DHY649" s="24"/>
      <c r="DHZ649" s="24"/>
      <c r="DIA649" s="31"/>
      <c r="DIB649" s="24"/>
      <c r="DIC649" s="24"/>
      <c r="DID649" s="24"/>
      <c r="DIE649" s="24"/>
      <c r="DIF649" s="24"/>
      <c r="DIG649" s="24"/>
      <c r="DIH649" s="24"/>
      <c r="DII649" s="24"/>
      <c r="DIJ649" s="24"/>
      <c r="DIK649" s="24"/>
      <c r="DIL649" s="24"/>
      <c r="DIM649" s="24"/>
      <c r="DIN649" s="24"/>
      <c r="DIO649" s="24"/>
      <c r="DIP649" s="24"/>
      <c r="DIT649" s="3"/>
      <c r="DIU649" s="31"/>
      <c r="DIV649" s="5"/>
      <c r="DIW649" s="9"/>
      <c r="DIZ649" s="2"/>
      <c r="DJC649" s="24"/>
      <c r="DJD649" s="24"/>
      <c r="DJE649" s="31"/>
      <c r="DJF649" s="24"/>
      <c r="DJG649" s="24"/>
      <c r="DJH649" s="24"/>
      <c r="DJI649" s="24"/>
      <c r="DJJ649" s="24"/>
      <c r="DJK649" s="24"/>
      <c r="DJL649" s="24"/>
      <c r="DJM649" s="24"/>
      <c r="DJN649" s="24"/>
      <c r="DJO649" s="24"/>
      <c r="DJP649" s="24"/>
      <c r="DJQ649" s="24"/>
      <c r="DJR649" s="24"/>
      <c r="DJS649" s="24"/>
      <c r="DJT649" s="24"/>
      <c r="DJX649" s="3"/>
      <c r="DJY649" s="31"/>
      <c r="DJZ649" s="5"/>
      <c r="DKA649" s="9"/>
      <c r="DKD649" s="2"/>
      <c r="DKG649" s="24"/>
      <c r="DKH649" s="24"/>
      <c r="DKI649" s="31"/>
      <c r="DKJ649" s="24"/>
      <c r="DKK649" s="24"/>
      <c r="DKL649" s="24"/>
      <c r="DKM649" s="24"/>
      <c r="DKN649" s="24"/>
      <c r="DKO649" s="24"/>
      <c r="DKP649" s="24"/>
      <c r="DKQ649" s="24"/>
      <c r="DKR649" s="24"/>
      <c r="DKS649" s="24"/>
      <c r="DKT649" s="24"/>
      <c r="DKU649" s="24"/>
      <c r="DKV649" s="24"/>
      <c r="DKW649" s="24"/>
      <c r="DKX649" s="24"/>
      <c r="DLB649" s="3"/>
      <c r="DLC649" s="31"/>
      <c r="DLD649" s="5"/>
      <c r="DLE649" s="9"/>
      <c r="DLH649" s="2"/>
      <c r="DLK649" s="24"/>
      <c r="DLL649" s="24"/>
      <c r="DLM649" s="31"/>
      <c r="DLN649" s="24"/>
      <c r="DLO649" s="24"/>
      <c r="DLP649" s="24"/>
      <c r="DLQ649" s="24"/>
      <c r="DLR649" s="24"/>
      <c r="DLS649" s="24"/>
      <c r="DLT649" s="24"/>
      <c r="DLU649" s="24"/>
      <c r="DLV649" s="24"/>
      <c r="DLW649" s="24"/>
      <c r="DLX649" s="24"/>
      <c r="DLY649" s="24"/>
      <c r="DLZ649" s="24"/>
      <c r="DMA649" s="24"/>
      <c r="DMB649" s="24"/>
      <c r="DMF649" s="3"/>
      <c r="DMG649" s="31"/>
      <c r="DMH649" s="5"/>
      <c r="DMI649" s="9"/>
      <c r="DML649" s="2"/>
      <c r="DMO649" s="24"/>
      <c r="DMP649" s="24"/>
      <c r="DMQ649" s="31"/>
      <c r="DMR649" s="24"/>
      <c r="DMS649" s="24"/>
      <c r="DMT649" s="24"/>
      <c r="DMU649" s="24"/>
      <c r="DMV649" s="24"/>
      <c r="DMW649" s="24"/>
      <c r="DMX649" s="24"/>
      <c r="DMY649" s="24"/>
      <c r="DMZ649" s="24"/>
      <c r="DNA649" s="24"/>
      <c r="DNB649" s="24"/>
      <c r="DNC649" s="24"/>
      <c r="DND649" s="24"/>
      <c r="DNE649" s="24"/>
      <c r="DNF649" s="24"/>
      <c r="DNJ649" s="3"/>
      <c r="DNK649" s="31"/>
      <c r="DNL649" s="5"/>
      <c r="DNM649" s="9"/>
      <c r="DNP649" s="2"/>
      <c r="DNS649" s="24"/>
      <c r="DNT649" s="24"/>
      <c r="DNU649" s="31"/>
      <c r="DNV649" s="24"/>
      <c r="DNW649" s="24"/>
      <c r="DNX649" s="24"/>
      <c r="DNY649" s="24"/>
      <c r="DNZ649" s="24"/>
      <c r="DOA649" s="24"/>
      <c r="DOB649" s="24"/>
      <c r="DOC649" s="24"/>
      <c r="DOD649" s="24"/>
      <c r="DOE649" s="24"/>
      <c r="DOF649" s="24"/>
      <c r="DOG649" s="24"/>
      <c r="DOH649" s="24"/>
      <c r="DOI649" s="24"/>
      <c r="DOJ649" s="24"/>
      <c r="DON649" s="3"/>
      <c r="DOO649" s="31"/>
      <c r="DOP649" s="5"/>
      <c r="DOQ649" s="9"/>
      <c r="DOT649" s="2"/>
      <c r="DOW649" s="24"/>
      <c r="DOX649" s="24"/>
      <c r="DOY649" s="31"/>
      <c r="DOZ649" s="24"/>
      <c r="DPA649" s="24"/>
      <c r="DPB649" s="24"/>
      <c r="DPC649" s="24"/>
      <c r="DPD649" s="24"/>
      <c r="DPE649" s="24"/>
      <c r="DPF649" s="24"/>
      <c r="DPG649" s="24"/>
      <c r="DPH649" s="24"/>
      <c r="DPI649" s="24"/>
      <c r="DPJ649" s="24"/>
      <c r="DPK649" s="24"/>
      <c r="DPL649" s="24"/>
      <c r="DPM649" s="24"/>
      <c r="DPN649" s="24"/>
      <c r="DPR649" s="3"/>
      <c r="DPS649" s="31"/>
      <c r="DPT649" s="5"/>
      <c r="DPU649" s="9"/>
      <c r="DPX649" s="2"/>
      <c r="DQA649" s="24"/>
      <c r="DQB649" s="24"/>
      <c r="DQC649" s="31"/>
      <c r="DQD649" s="24"/>
      <c r="DQE649" s="24"/>
      <c r="DQF649" s="24"/>
      <c r="DQG649" s="24"/>
      <c r="DQH649" s="24"/>
      <c r="DQI649" s="24"/>
      <c r="DQJ649" s="24"/>
      <c r="DQK649" s="24"/>
      <c r="DQL649" s="24"/>
      <c r="DQM649" s="24"/>
      <c r="DQN649" s="24"/>
      <c r="DQO649" s="24"/>
      <c r="DQP649" s="24"/>
      <c r="DQQ649" s="24"/>
      <c r="DQR649" s="24"/>
      <c r="DQV649" s="3"/>
      <c r="DQW649" s="31"/>
      <c r="DQX649" s="5"/>
      <c r="DQY649" s="9"/>
      <c r="DRB649" s="2"/>
      <c r="DRE649" s="24"/>
      <c r="DRF649" s="24"/>
      <c r="DRG649" s="31"/>
      <c r="DRH649" s="24"/>
      <c r="DRI649" s="24"/>
      <c r="DRJ649" s="24"/>
      <c r="DRK649" s="24"/>
      <c r="DRL649" s="24"/>
      <c r="DRM649" s="24"/>
      <c r="DRN649" s="24"/>
      <c r="DRO649" s="24"/>
      <c r="DRP649" s="24"/>
      <c r="DRQ649" s="24"/>
      <c r="DRR649" s="24"/>
      <c r="DRS649" s="24"/>
      <c r="DRT649" s="24"/>
      <c r="DRU649" s="24"/>
      <c r="DRV649" s="24"/>
      <c r="DRZ649" s="3"/>
      <c r="DSA649" s="31"/>
      <c r="DSB649" s="5"/>
      <c r="DSC649" s="9"/>
      <c r="DSF649" s="2"/>
      <c r="DSI649" s="24"/>
      <c r="DSJ649" s="24"/>
      <c r="DSK649" s="31"/>
      <c r="DSL649" s="24"/>
      <c r="DSM649" s="24"/>
      <c r="DSN649" s="24"/>
      <c r="DSO649" s="24"/>
      <c r="DSP649" s="24"/>
      <c r="DSQ649" s="24"/>
      <c r="DSR649" s="24"/>
      <c r="DSS649" s="24"/>
      <c r="DST649" s="24"/>
      <c r="DSU649" s="24"/>
      <c r="DSV649" s="24"/>
      <c r="DSW649" s="24"/>
      <c r="DSX649" s="24"/>
      <c r="DSY649" s="24"/>
      <c r="DSZ649" s="24"/>
      <c r="DTD649" s="3"/>
      <c r="DTE649" s="31"/>
      <c r="DTF649" s="5"/>
      <c r="DTG649" s="9"/>
      <c r="DTJ649" s="2"/>
      <c r="DTM649" s="24"/>
      <c r="DTN649" s="24"/>
      <c r="DTO649" s="31"/>
      <c r="DTP649" s="24"/>
      <c r="DTQ649" s="24"/>
      <c r="DTR649" s="24"/>
      <c r="DTS649" s="24"/>
      <c r="DTT649" s="24"/>
      <c r="DTU649" s="24"/>
      <c r="DTV649" s="24"/>
      <c r="DTW649" s="24"/>
      <c r="DTX649" s="24"/>
      <c r="DTY649" s="24"/>
      <c r="DTZ649" s="24"/>
      <c r="DUA649" s="24"/>
      <c r="DUB649" s="24"/>
      <c r="DUC649" s="24"/>
      <c r="DUD649" s="24"/>
      <c r="DUH649" s="3"/>
      <c r="DUI649" s="31"/>
      <c r="DUJ649" s="5"/>
      <c r="DUK649" s="9"/>
      <c r="DUN649" s="2"/>
      <c r="DUQ649" s="24"/>
      <c r="DUR649" s="24"/>
      <c r="DUS649" s="31"/>
      <c r="DUT649" s="24"/>
      <c r="DUU649" s="24"/>
      <c r="DUV649" s="24"/>
      <c r="DUW649" s="24"/>
      <c r="DUX649" s="24"/>
      <c r="DUY649" s="24"/>
      <c r="DUZ649" s="24"/>
      <c r="DVA649" s="24"/>
      <c r="DVB649" s="24"/>
      <c r="DVC649" s="24"/>
      <c r="DVD649" s="24"/>
      <c r="DVE649" s="24"/>
      <c r="DVF649" s="24"/>
      <c r="DVG649" s="24"/>
      <c r="DVH649" s="24"/>
      <c r="DVL649" s="3"/>
      <c r="DVM649" s="31"/>
      <c r="DVN649" s="5"/>
      <c r="DVO649" s="9"/>
      <c r="DVR649" s="2"/>
      <c r="DVU649" s="24"/>
      <c r="DVV649" s="24"/>
      <c r="DVW649" s="31"/>
      <c r="DVX649" s="24"/>
      <c r="DVY649" s="24"/>
      <c r="DVZ649" s="24"/>
      <c r="DWA649" s="24"/>
      <c r="DWB649" s="24"/>
      <c r="DWC649" s="24"/>
      <c r="DWD649" s="24"/>
      <c r="DWE649" s="24"/>
      <c r="DWF649" s="24"/>
      <c r="DWG649" s="24"/>
      <c r="DWH649" s="24"/>
      <c r="DWI649" s="24"/>
      <c r="DWJ649" s="24"/>
      <c r="DWK649" s="24"/>
      <c r="DWL649" s="24"/>
      <c r="DWP649" s="3"/>
      <c r="DWQ649" s="31"/>
      <c r="DWR649" s="5"/>
      <c r="DWS649" s="9"/>
      <c r="DWV649" s="2"/>
      <c r="DWY649" s="24"/>
      <c r="DWZ649" s="24"/>
      <c r="DXA649" s="31"/>
      <c r="DXB649" s="24"/>
      <c r="DXC649" s="24"/>
      <c r="DXD649" s="24"/>
      <c r="DXE649" s="24"/>
      <c r="DXF649" s="24"/>
      <c r="DXG649" s="24"/>
      <c r="DXH649" s="24"/>
      <c r="DXI649" s="24"/>
      <c r="DXJ649" s="24"/>
      <c r="DXK649" s="24"/>
      <c r="DXL649" s="24"/>
      <c r="DXM649" s="24"/>
      <c r="DXN649" s="24"/>
      <c r="DXO649" s="24"/>
      <c r="DXP649" s="24"/>
      <c r="DXT649" s="3"/>
      <c r="DXU649" s="31"/>
      <c r="DXV649" s="5"/>
      <c r="DXW649" s="9"/>
      <c r="DXZ649" s="2"/>
      <c r="DYC649" s="24"/>
      <c r="DYD649" s="24"/>
      <c r="DYE649" s="31"/>
      <c r="DYF649" s="24"/>
      <c r="DYG649" s="24"/>
      <c r="DYH649" s="24"/>
      <c r="DYI649" s="24"/>
      <c r="DYJ649" s="24"/>
      <c r="DYK649" s="24"/>
      <c r="DYL649" s="24"/>
      <c r="DYM649" s="24"/>
      <c r="DYN649" s="24"/>
      <c r="DYO649" s="24"/>
      <c r="DYP649" s="24"/>
      <c r="DYQ649" s="24"/>
      <c r="DYR649" s="24"/>
      <c r="DYS649" s="24"/>
      <c r="DYT649" s="24"/>
      <c r="DYX649" s="3"/>
      <c r="DYY649" s="31"/>
      <c r="DYZ649" s="5"/>
      <c r="DZA649" s="9"/>
      <c r="DZD649" s="2"/>
      <c r="DZG649" s="24"/>
      <c r="DZH649" s="24"/>
      <c r="DZI649" s="31"/>
      <c r="DZJ649" s="24"/>
      <c r="DZK649" s="24"/>
      <c r="DZL649" s="24"/>
      <c r="DZM649" s="24"/>
      <c r="DZN649" s="24"/>
      <c r="DZO649" s="24"/>
      <c r="DZP649" s="24"/>
      <c r="DZQ649" s="24"/>
      <c r="DZR649" s="24"/>
      <c r="DZS649" s="24"/>
      <c r="DZT649" s="24"/>
      <c r="DZU649" s="24"/>
      <c r="DZV649" s="24"/>
      <c r="DZW649" s="24"/>
      <c r="DZX649" s="24"/>
      <c r="EAB649" s="3"/>
      <c r="EAC649" s="31"/>
      <c r="EAD649" s="5"/>
      <c r="EAE649" s="9"/>
      <c r="EAH649" s="2"/>
      <c r="EAK649" s="24"/>
      <c r="EAL649" s="24"/>
      <c r="EAM649" s="31"/>
      <c r="EAN649" s="24"/>
      <c r="EAO649" s="24"/>
      <c r="EAP649" s="24"/>
      <c r="EAQ649" s="24"/>
      <c r="EAR649" s="24"/>
      <c r="EAS649" s="24"/>
      <c r="EAT649" s="24"/>
      <c r="EAU649" s="24"/>
      <c r="EAV649" s="24"/>
      <c r="EAW649" s="24"/>
      <c r="EAX649" s="24"/>
      <c r="EAY649" s="24"/>
      <c r="EAZ649" s="24"/>
      <c r="EBA649" s="24"/>
      <c r="EBB649" s="24"/>
      <c r="EBF649" s="3"/>
      <c r="EBG649" s="31"/>
      <c r="EBH649" s="5"/>
      <c r="EBI649" s="9"/>
      <c r="EBL649" s="2"/>
      <c r="EBO649" s="24"/>
      <c r="EBP649" s="24"/>
      <c r="EBQ649" s="31"/>
      <c r="EBR649" s="24"/>
      <c r="EBS649" s="24"/>
      <c r="EBT649" s="24"/>
      <c r="EBU649" s="24"/>
      <c r="EBV649" s="24"/>
      <c r="EBW649" s="24"/>
      <c r="EBX649" s="24"/>
      <c r="EBY649" s="24"/>
      <c r="EBZ649" s="24"/>
      <c r="ECA649" s="24"/>
      <c r="ECB649" s="24"/>
      <c r="ECC649" s="24"/>
      <c r="ECD649" s="24"/>
      <c r="ECE649" s="24"/>
      <c r="ECF649" s="24"/>
      <c r="ECJ649" s="3"/>
      <c r="ECK649" s="31"/>
      <c r="ECL649" s="5"/>
      <c r="ECM649" s="9"/>
      <c r="ECP649" s="2"/>
      <c r="ECS649" s="24"/>
      <c r="ECT649" s="24"/>
      <c r="ECU649" s="31"/>
      <c r="ECV649" s="24"/>
      <c r="ECW649" s="24"/>
      <c r="ECX649" s="24"/>
      <c r="ECY649" s="24"/>
      <c r="ECZ649" s="24"/>
      <c r="EDA649" s="24"/>
      <c r="EDB649" s="24"/>
      <c r="EDC649" s="24"/>
      <c r="EDD649" s="24"/>
      <c r="EDE649" s="24"/>
      <c r="EDF649" s="24"/>
      <c r="EDG649" s="24"/>
      <c r="EDH649" s="24"/>
      <c r="EDI649" s="24"/>
      <c r="EDJ649" s="24"/>
      <c r="EDN649" s="3"/>
      <c r="EDO649" s="31"/>
      <c r="EDP649" s="5"/>
      <c r="EDQ649" s="9"/>
      <c r="EDT649" s="2"/>
      <c r="EDW649" s="24"/>
      <c r="EDX649" s="24"/>
      <c r="EDY649" s="31"/>
      <c r="EDZ649" s="24"/>
      <c r="EEA649" s="24"/>
      <c r="EEB649" s="24"/>
      <c r="EEC649" s="24"/>
      <c r="EED649" s="24"/>
      <c r="EEE649" s="24"/>
      <c r="EEF649" s="24"/>
      <c r="EEG649" s="24"/>
      <c r="EEH649" s="24"/>
      <c r="EEI649" s="24"/>
      <c r="EEJ649" s="24"/>
      <c r="EEK649" s="24"/>
      <c r="EEL649" s="24"/>
      <c r="EEM649" s="24"/>
      <c r="EEN649" s="24"/>
      <c r="EER649" s="3"/>
      <c r="EES649" s="31"/>
      <c r="EET649" s="5"/>
      <c r="EEU649" s="9"/>
      <c r="EEX649" s="2"/>
      <c r="EFA649" s="24"/>
      <c r="EFB649" s="24"/>
      <c r="EFC649" s="31"/>
      <c r="EFD649" s="24"/>
      <c r="EFE649" s="24"/>
      <c r="EFF649" s="24"/>
      <c r="EFG649" s="24"/>
      <c r="EFH649" s="24"/>
      <c r="EFI649" s="24"/>
      <c r="EFJ649" s="24"/>
      <c r="EFK649" s="24"/>
      <c r="EFL649" s="24"/>
      <c r="EFM649" s="24"/>
      <c r="EFN649" s="24"/>
      <c r="EFO649" s="24"/>
      <c r="EFP649" s="24"/>
      <c r="EFQ649" s="24"/>
      <c r="EFR649" s="24"/>
      <c r="EFV649" s="3"/>
      <c r="EFW649" s="31"/>
      <c r="EFX649" s="5"/>
      <c r="EFY649" s="9"/>
      <c r="EGB649" s="2"/>
      <c r="EGE649" s="24"/>
      <c r="EGF649" s="24"/>
      <c r="EGG649" s="31"/>
      <c r="EGH649" s="24"/>
      <c r="EGI649" s="24"/>
      <c r="EGJ649" s="24"/>
      <c r="EGK649" s="24"/>
      <c r="EGL649" s="24"/>
      <c r="EGM649" s="24"/>
      <c r="EGN649" s="24"/>
      <c r="EGO649" s="24"/>
      <c r="EGP649" s="24"/>
      <c r="EGQ649" s="24"/>
      <c r="EGR649" s="24"/>
      <c r="EGS649" s="24"/>
      <c r="EGT649" s="24"/>
      <c r="EGU649" s="24"/>
      <c r="EGV649" s="24"/>
      <c r="EGZ649" s="3"/>
      <c r="EHA649" s="31"/>
      <c r="EHB649" s="5"/>
      <c r="EHC649" s="9"/>
      <c r="EHF649" s="2"/>
      <c r="EHI649" s="24"/>
      <c r="EHJ649" s="24"/>
      <c r="EHK649" s="31"/>
      <c r="EHL649" s="24"/>
      <c r="EHM649" s="24"/>
      <c r="EHN649" s="24"/>
      <c r="EHO649" s="24"/>
      <c r="EHP649" s="24"/>
      <c r="EHQ649" s="24"/>
      <c r="EHR649" s="24"/>
      <c r="EHS649" s="24"/>
      <c r="EHT649" s="24"/>
      <c r="EHU649" s="24"/>
      <c r="EHV649" s="24"/>
      <c r="EHW649" s="24"/>
      <c r="EHX649" s="24"/>
      <c r="EHY649" s="24"/>
      <c r="EHZ649" s="24"/>
      <c r="EID649" s="3"/>
      <c r="EIE649" s="31"/>
      <c r="EIF649" s="5"/>
      <c r="EIG649" s="9"/>
      <c r="EIJ649" s="2"/>
      <c r="EIM649" s="24"/>
      <c r="EIN649" s="24"/>
      <c r="EIO649" s="31"/>
      <c r="EIP649" s="24"/>
      <c r="EIQ649" s="24"/>
      <c r="EIR649" s="24"/>
      <c r="EIS649" s="24"/>
      <c r="EIT649" s="24"/>
      <c r="EIU649" s="24"/>
      <c r="EIV649" s="24"/>
      <c r="EIW649" s="24"/>
      <c r="EIX649" s="24"/>
      <c r="EIY649" s="24"/>
      <c r="EIZ649" s="24"/>
      <c r="EJA649" s="24"/>
      <c r="EJB649" s="24"/>
      <c r="EJC649" s="24"/>
      <c r="EJD649" s="24"/>
      <c r="EJH649" s="3"/>
      <c r="EJI649" s="31"/>
      <c r="EJJ649" s="5"/>
      <c r="EJK649" s="9"/>
      <c r="EJN649" s="2"/>
      <c r="EJQ649" s="24"/>
      <c r="EJR649" s="24"/>
      <c r="EJS649" s="31"/>
      <c r="EJT649" s="24"/>
      <c r="EJU649" s="24"/>
      <c r="EJV649" s="24"/>
      <c r="EJW649" s="24"/>
      <c r="EJX649" s="24"/>
      <c r="EJY649" s="24"/>
      <c r="EJZ649" s="24"/>
      <c r="EKA649" s="24"/>
      <c r="EKB649" s="24"/>
      <c r="EKC649" s="24"/>
      <c r="EKD649" s="24"/>
      <c r="EKE649" s="24"/>
      <c r="EKF649" s="24"/>
      <c r="EKG649" s="24"/>
      <c r="EKH649" s="24"/>
      <c r="EKL649" s="3"/>
      <c r="EKM649" s="31"/>
      <c r="EKN649" s="5"/>
      <c r="EKO649" s="9"/>
      <c r="EKR649" s="2"/>
      <c r="EKU649" s="24"/>
      <c r="EKV649" s="24"/>
      <c r="EKW649" s="31"/>
      <c r="EKX649" s="24"/>
      <c r="EKY649" s="24"/>
      <c r="EKZ649" s="24"/>
      <c r="ELA649" s="24"/>
      <c r="ELB649" s="24"/>
      <c r="ELC649" s="24"/>
      <c r="ELD649" s="24"/>
      <c r="ELE649" s="24"/>
      <c r="ELF649" s="24"/>
      <c r="ELG649" s="24"/>
      <c r="ELH649" s="24"/>
      <c r="ELI649" s="24"/>
      <c r="ELJ649" s="24"/>
      <c r="ELK649" s="24"/>
      <c r="ELL649" s="24"/>
      <c r="ELP649" s="3"/>
      <c r="ELQ649" s="31"/>
      <c r="ELR649" s="5"/>
      <c r="ELS649" s="9"/>
      <c r="ELV649" s="2"/>
      <c r="ELY649" s="24"/>
      <c r="ELZ649" s="24"/>
      <c r="EMA649" s="31"/>
      <c r="EMB649" s="24"/>
      <c r="EMC649" s="24"/>
      <c r="EMD649" s="24"/>
      <c r="EME649" s="24"/>
      <c r="EMF649" s="24"/>
      <c r="EMG649" s="24"/>
      <c r="EMH649" s="24"/>
      <c r="EMI649" s="24"/>
      <c r="EMJ649" s="24"/>
      <c r="EMK649" s="24"/>
      <c r="EML649" s="24"/>
      <c r="EMM649" s="24"/>
      <c r="EMN649" s="24"/>
      <c r="EMO649" s="24"/>
      <c r="EMP649" s="24"/>
      <c r="EMT649" s="3"/>
      <c r="EMU649" s="31"/>
      <c r="EMV649" s="5"/>
      <c r="EMW649" s="9"/>
      <c r="EMZ649" s="2"/>
      <c r="ENC649" s="24"/>
      <c r="END649" s="24"/>
      <c r="ENE649" s="31"/>
      <c r="ENF649" s="24"/>
      <c r="ENG649" s="24"/>
      <c r="ENH649" s="24"/>
      <c r="ENI649" s="24"/>
      <c r="ENJ649" s="24"/>
      <c r="ENK649" s="24"/>
      <c r="ENL649" s="24"/>
      <c r="ENM649" s="24"/>
      <c r="ENN649" s="24"/>
      <c r="ENO649" s="24"/>
      <c r="ENP649" s="24"/>
      <c r="ENQ649" s="24"/>
      <c r="ENR649" s="24"/>
      <c r="ENS649" s="24"/>
      <c r="ENT649" s="24"/>
      <c r="ENX649" s="3"/>
      <c r="ENY649" s="31"/>
      <c r="ENZ649" s="5"/>
      <c r="EOA649" s="9"/>
      <c r="EOD649" s="2"/>
      <c r="EOG649" s="24"/>
      <c r="EOH649" s="24"/>
      <c r="EOI649" s="31"/>
      <c r="EOJ649" s="24"/>
      <c r="EOK649" s="24"/>
      <c r="EOL649" s="24"/>
      <c r="EOM649" s="24"/>
      <c r="EON649" s="24"/>
      <c r="EOO649" s="24"/>
      <c r="EOP649" s="24"/>
      <c r="EOQ649" s="24"/>
      <c r="EOR649" s="24"/>
      <c r="EOS649" s="24"/>
      <c r="EOT649" s="24"/>
      <c r="EOU649" s="24"/>
      <c r="EOV649" s="24"/>
      <c r="EOW649" s="24"/>
      <c r="EOX649" s="24"/>
      <c r="EPB649" s="3"/>
      <c r="EPC649" s="31"/>
      <c r="EPD649" s="5"/>
      <c r="EPE649" s="9"/>
      <c r="EPH649" s="2"/>
      <c r="EPK649" s="24"/>
      <c r="EPL649" s="24"/>
      <c r="EPM649" s="31"/>
      <c r="EPN649" s="24"/>
      <c r="EPO649" s="24"/>
      <c r="EPP649" s="24"/>
      <c r="EPQ649" s="24"/>
      <c r="EPR649" s="24"/>
      <c r="EPS649" s="24"/>
      <c r="EPT649" s="24"/>
      <c r="EPU649" s="24"/>
      <c r="EPV649" s="24"/>
      <c r="EPW649" s="24"/>
      <c r="EPX649" s="24"/>
      <c r="EPY649" s="24"/>
      <c r="EPZ649" s="24"/>
      <c r="EQA649" s="24"/>
      <c r="EQB649" s="24"/>
      <c r="EQF649" s="3"/>
      <c r="EQG649" s="31"/>
      <c r="EQH649" s="5"/>
      <c r="EQI649" s="9"/>
      <c r="EQL649" s="2"/>
      <c r="EQO649" s="24"/>
      <c r="EQP649" s="24"/>
      <c r="EQQ649" s="31"/>
      <c r="EQR649" s="24"/>
      <c r="EQS649" s="24"/>
      <c r="EQT649" s="24"/>
      <c r="EQU649" s="24"/>
      <c r="EQV649" s="24"/>
      <c r="EQW649" s="24"/>
      <c r="EQX649" s="24"/>
      <c r="EQY649" s="24"/>
      <c r="EQZ649" s="24"/>
      <c r="ERA649" s="24"/>
      <c r="ERB649" s="24"/>
      <c r="ERC649" s="24"/>
      <c r="ERD649" s="24"/>
      <c r="ERE649" s="24"/>
      <c r="ERF649" s="24"/>
      <c r="ERJ649" s="3"/>
      <c r="ERK649" s="31"/>
      <c r="ERL649" s="5"/>
      <c r="ERM649" s="9"/>
      <c r="ERP649" s="2"/>
      <c r="ERS649" s="24"/>
      <c r="ERT649" s="24"/>
      <c r="ERU649" s="31"/>
      <c r="ERV649" s="24"/>
      <c r="ERW649" s="24"/>
      <c r="ERX649" s="24"/>
      <c r="ERY649" s="24"/>
      <c r="ERZ649" s="24"/>
      <c r="ESA649" s="24"/>
      <c r="ESB649" s="24"/>
      <c r="ESC649" s="24"/>
      <c r="ESD649" s="24"/>
      <c r="ESE649" s="24"/>
      <c r="ESF649" s="24"/>
      <c r="ESG649" s="24"/>
      <c r="ESH649" s="24"/>
      <c r="ESI649" s="24"/>
      <c r="ESJ649" s="24"/>
      <c r="ESN649" s="3"/>
      <c r="ESO649" s="31"/>
      <c r="ESP649" s="5"/>
      <c r="ESQ649" s="9"/>
      <c r="EST649" s="2"/>
      <c r="ESW649" s="24"/>
      <c r="ESX649" s="24"/>
      <c r="ESY649" s="31"/>
      <c r="ESZ649" s="24"/>
      <c r="ETA649" s="24"/>
      <c r="ETB649" s="24"/>
      <c r="ETC649" s="24"/>
      <c r="ETD649" s="24"/>
      <c r="ETE649" s="24"/>
      <c r="ETF649" s="24"/>
      <c r="ETG649" s="24"/>
      <c r="ETH649" s="24"/>
      <c r="ETI649" s="24"/>
      <c r="ETJ649" s="24"/>
      <c r="ETK649" s="24"/>
      <c r="ETL649" s="24"/>
      <c r="ETM649" s="24"/>
      <c r="ETN649" s="24"/>
      <c r="ETR649" s="3"/>
      <c r="ETS649" s="31"/>
      <c r="ETT649" s="5"/>
      <c r="ETU649" s="9"/>
      <c r="ETX649" s="2"/>
      <c r="EUA649" s="24"/>
      <c r="EUB649" s="24"/>
      <c r="EUC649" s="31"/>
      <c r="EUD649" s="24"/>
      <c r="EUE649" s="24"/>
      <c r="EUF649" s="24"/>
      <c r="EUG649" s="24"/>
      <c r="EUH649" s="24"/>
      <c r="EUI649" s="24"/>
      <c r="EUJ649" s="24"/>
      <c r="EUK649" s="24"/>
      <c r="EUL649" s="24"/>
      <c r="EUM649" s="24"/>
      <c r="EUN649" s="24"/>
      <c r="EUO649" s="24"/>
      <c r="EUP649" s="24"/>
      <c r="EUQ649" s="24"/>
      <c r="EUR649" s="24"/>
      <c r="EUV649" s="3"/>
      <c r="EUW649" s="31"/>
      <c r="EUX649" s="5"/>
      <c r="EUY649" s="9"/>
      <c r="EVB649" s="2"/>
      <c r="EVE649" s="24"/>
      <c r="EVF649" s="24"/>
      <c r="EVG649" s="31"/>
      <c r="EVH649" s="24"/>
      <c r="EVI649" s="24"/>
      <c r="EVJ649" s="24"/>
      <c r="EVK649" s="24"/>
      <c r="EVL649" s="24"/>
      <c r="EVM649" s="24"/>
      <c r="EVN649" s="24"/>
      <c r="EVO649" s="24"/>
      <c r="EVP649" s="24"/>
      <c r="EVQ649" s="24"/>
      <c r="EVR649" s="24"/>
      <c r="EVS649" s="24"/>
      <c r="EVT649" s="24"/>
      <c r="EVU649" s="24"/>
      <c r="EVV649" s="24"/>
      <c r="EVZ649" s="3"/>
      <c r="EWA649" s="31"/>
      <c r="EWB649" s="5"/>
      <c r="EWC649" s="9"/>
      <c r="EWF649" s="2"/>
      <c r="EWI649" s="24"/>
      <c r="EWJ649" s="24"/>
      <c r="EWK649" s="31"/>
      <c r="EWL649" s="24"/>
      <c r="EWM649" s="24"/>
      <c r="EWN649" s="24"/>
      <c r="EWO649" s="24"/>
      <c r="EWP649" s="24"/>
      <c r="EWQ649" s="24"/>
      <c r="EWR649" s="24"/>
      <c r="EWS649" s="24"/>
      <c r="EWT649" s="24"/>
      <c r="EWU649" s="24"/>
      <c r="EWV649" s="24"/>
      <c r="EWW649" s="24"/>
      <c r="EWX649" s="24"/>
      <c r="EWY649" s="24"/>
      <c r="EWZ649" s="24"/>
      <c r="EXD649" s="3"/>
      <c r="EXE649" s="31"/>
      <c r="EXF649" s="5"/>
      <c r="EXG649" s="9"/>
      <c r="EXJ649" s="2"/>
      <c r="EXM649" s="24"/>
      <c r="EXN649" s="24"/>
      <c r="EXO649" s="31"/>
      <c r="EXP649" s="24"/>
      <c r="EXQ649" s="24"/>
      <c r="EXR649" s="24"/>
      <c r="EXS649" s="24"/>
      <c r="EXT649" s="24"/>
      <c r="EXU649" s="24"/>
      <c r="EXV649" s="24"/>
      <c r="EXW649" s="24"/>
      <c r="EXX649" s="24"/>
      <c r="EXY649" s="24"/>
      <c r="EXZ649" s="24"/>
      <c r="EYA649" s="24"/>
      <c r="EYB649" s="24"/>
      <c r="EYC649" s="24"/>
      <c r="EYD649" s="24"/>
      <c r="EYH649" s="3"/>
      <c r="EYI649" s="31"/>
      <c r="EYJ649" s="5"/>
      <c r="EYK649" s="9"/>
      <c r="EYN649" s="2"/>
      <c r="EYQ649" s="24"/>
      <c r="EYR649" s="24"/>
      <c r="EYS649" s="31"/>
      <c r="EYT649" s="24"/>
      <c r="EYU649" s="24"/>
      <c r="EYV649" s="24"/>
      <c r="EYW649" s="24"/>
      <c r="EYX649" s="24"/>
      <c r="EYY649" s="24"/>
      <c r="EYZ649" s="24"/>
      <c r="EZA649" s="24"/>
      <c r="EZB649" s="24"/>
      <c r="EZC649" s="24"/>
      <c r="EZD649" s="24"/>
      <c r="EZE649" s="24"/>
      <c r="EZF649" s="24"/>
      <c r="EZG649" s="24"/>
      <c r="EZH649" s="24"/>
      <c r="EZL649" s="3"/>
      <c r="EZM649" s="31"/>
      <c r="EZN649" s="5"/>
      <c r="EZO649" s="9"/>
      <c r="EZR649" s="2"/>
      <c r="EZU649" s="24"/>
      <c r="EZV649" s="24"/>
      <c r="EZW649" s="31"/>
      <c r="EZX649" s="24"/>
      <c r="EZY649" s="24"/>
      <c r="EZZ649" s="24"/>
      <c r="FAA649" s="24"/>
      <c r="FAB649" s="24"/>
      <c r="FAC649" s="24"/>
      <c r="FAD649" s="24"/>
      <c r="FAE649" s="24"/>
      <c r="FAF649" s="24"/>
      <c r="FAG649" s="24"/>
      <c r="FAH649" s="24"/>
      <c r="FAI649" s="24"/>
      <c r="FAJ649" s="24"/>
      <c r="FAK649" s="24"/>
      <c r="FAL649" s="24"/>
      <c r="FAP649" s="3"/>
      <c r="FAQ649" s="31"/>
      <c r="FAR649" s="5"/>
      <c r="FAS649" s="9"/>
      <c r="FAV649" s="2"/>
      <c r="FAY649" s="24"/>
      <c r="FAZ649" s="24"/>
      <c r="FBA649" s="31"/>
      <c r="FBB649" s="24"/>
      <c r="FBC649" s="24"/>
      <c r="FBD649" s="24"/>
      <c r="FBE649" s="24"/>
      <c r="FBF649" s="24"/>
      <c r="FBG649" s="24"/>
      <c r="FBH649" s="24"/>
      <c r="FBI649" s="24"/>
      <c r="FBJ649" s="24"/>
      <c r="FBK649" s="24"/>
      <c r="FBL649" s="24"/>
      <c r="FBM649" s="24"/>
      <c r="FBN649" s="24"/>
      <c r="FBO649" s="24"/>
      <c r="FBP649" s="24"/>
      <c r="FBT649" s="3"/>
      <c r="FBU649" s="31"/>
      <c r="FBV649" s="5"/>
      <c r="FBW649" s="9"/>
      <c r="FBZ649" s="2"/>
      <c r="FCC649" s="24"/>
      <c r="FCD649" s="24"/>
      <c r="FCE649" s="31"/>
      <c r="FCF649" s="24"/>
      <c r="FCG649" s="24"/>
      <c r="FCH649" s="24"/>
      <c r="FCI649" s="24"/>
      <c r="FCJ649" s="24"/>
      <c r="FCK649" s="24"/>
      <c r="FCL649" s="24"/>
      <c r="FCM649" s="24"/>
      <c r="FCN649" s="24"/>
      <c r="FCO649" s="24"/>
      <c r="FCP649" s="24"/>
      <c r="FCQ649" s="24"/>
      <c r="FCR649" s="24"/>
      <c r="FCS649" s="24"/>
      <c r="FCT649" s="24"/>
      <c r="FCX649" s="3"/>
      <c r="FCY649" s="31"/>
      <c r="FCZ649" s="5"/>
      <c r="FDA649" s="9"/>
      <c r="FDD649" s="2"/>
      <c r="FDG649" s="24"/>
      <c r="FDH649" s="24"/>
      <c r="FDI649" s="31"/>
      <c r="FDJ649" s="24"/>
      <c r="FDK649" s="24"/>
      <c r="FDL649" s="24"/>
      <c r="FDM649" s="24"/>
      <c r="FDN649" s="24"/>
      <c r="FDO649" s="24"/>
      <c r="FDP649" s="24"/>
      <c r="FDQ649" s="24"/>
      <c r="FDR649" s="24"/>
      <c r="FDS649" s="24"/>
      <c r="FDT649" s="24"/>
      <c r="FDU649" s="24"/>
      <c r="FDV649" s="24"/>
      <c r="FDW649" s="24"/>
      <c r="FDX649" s="24"/>
      <c r="FEB649" s="3"/>
      <c r="FEC649" s="31"/>
      <c r="FED649" s="5"/>
      <c r="FEE649" s="9"/>
      <c r="FEH649" s="2"/>
      <c r="FEK649" s="24"/>
      <c r="FEL649" s="24"/>
      <c r="FEM649" s="31"/>
      <c r="FEN649" s="24"/>
      <c r="FEO649" s="24"/>
      <c r="FEP649" s="24"/>
      <c r="FEQ649" s="24"/>
      <c r="FER649" s="24"/>
      <c r="FES649" s="24"/>
      <c r="FET649" s="24"/>
      <c r="FEU649" s="24"/>
      <c r="FEV649" s="24"/>
      <c r="FEW649" s="24"/>
      <c r="FEX649" s="24"/>
      <c r="FEY649" s="24"/>
      <c r="FEZ649" s="24"/>
      <c r="FFA649" s="24"/>
      <c r="FFB649" s="24"/>
      <c r="FFF649" s="3"/>
      <c r="FFG649" s="31"/>
      <c r="FFH649" s="5"/>
      <c r="FFI649" s="9"/>
      <c r="FFL649" s="2"/>
      <c r="FFO649" s="24"/>
      <c r="FFP649" s="24"/>
      <c r="FFQ649" s="31"/>
      <c r="FFR649" s="24"/>
      <c r="FFS649" s="24"/>
      <c r="FFT649" s="24"/>
      <c r="FFU649" s="24"/>
      <c r="FFV649" s="24"/>
      <c r="FFW649" s="24"/>
      <c r="FFX649" s="24"/>
      <c r="FFY649" s="24"/>
      <c r="FFZ649" s="24"/>
      <c r="FGA649" s="24"/>
      <c r="FGB649" s="24"/>
      <c r="FGC649" s="24"/>
      <c r="FGD649" s="24"/>
      <c r="FGE649" s="24"/>
      <c r="FGF649" s="24"/>
      <c r="FGJ649" s="3"/>
      <c r="FGK649" s="31"/>
      <c r="FGL649" s="5"/>
      <c r="FGM649" s="9"/>
      <c r="FGP649" s="2"/>
      <c r="FGS649" s="24"/>
      <c r="FGT649" s="24"/>
      <c r="FGU649" s="31"/>
      <c r="FGV649" s="24"/>
      <c r="FGW649" s="24"/>
      <c r="FGX649" s="24"/>
      <c r="FGY649" s="24"/>
      <c r="FGZ649" s="24"/>
      <c r="FHA649" s="24"/>
      <c r="FHB649" s="24"/>
      <c r="FHC649" s="24"/>
      <c r="FHD649" s="24"/>
      <c r="FHE649" s="24"/>
      <c r="FHF649" s="24"/>
      <c r="FHG649" s="24"/>
      <c r="FHH649" s="24"/>
      <c r="FHI649" s="24"/>
      <c r="FHJ649" s="24"/>
      <c r="FHN649" s="3"/>
      <c r="FHO649" s="31"/>
      <c r="FHP649" s="5"/>
      <c r="FHQ649" s="9"/>
      <c r="FHT649" s="2"/>
      <c r="FHW649" s="24"/>
      <c r="FHX649" s="24"/>
      <c r="FHY649" s="31"/>
      <c r="FHZ649" s="24"/>
      <c r="FIA649" s="24"/>
      <c r="FIB649" s="24"/>
      <c r="FIC649" s="24"/>
      <c r="FID649" s="24"/>
      <c r="FIE649" s="24"/>
      <c r="FIF649" s="24"/>
      <c r="FIG649" s="24"/>
      <c r="FIH649" s="24"/>
      <c r="FII649" s="24"/>
      <c r="FIJ649" s="24"/>
      <c r="FIK649" s="24"/>
      <c r="FIL649" s="24"/>
      <c r="FIM649" s="24"/>
      <c r="FIN649" s="24"/>
      <c r="FIR649" s="3"/>
      <c r="FIS649" s="31"/>
      <c r="FIT649" s="5"/>
      <c r="FIU649" s="9"/>
      <c r="FIX649" s="2"/>
      <c r="FJA649" s="24"/>
      <c r="FJB649" s="24"/>
      <c r="FJC649" s="31"/>
      <c r="FJD649" s="24"/>
      <c r="FJE649" s="24"/>
      <c r="FJF649" s="24"/>
      <c r="FJG649" s="24"/>
      <c r="FJH649" s="24"/>
      <c r="FJI649" s="24"/>
      <c r="FJJ649" s="24"/>
      <c r="FJK649" s="24"/>
      <c r="FJL649" s="24"/>
      <c r="FJM649" s="24"/>
      <c r="FJN649" s="24"/>
      <c r="FJO649" s="24"/>
      <c r="FJP649" s="24"/>
      <c r="FJQ649" s="24"/>
      <c r="FJR649" s="24"/>
      <c r="FJV649" s="3"/>
      <c r="FJW649" s="31"/>
      <c r="FJX649" s="5"/>
      <c r="FJY649" s="9"/>
      <c r="FKB649" s="2"/>
      <c r="FKE649" s="24"/>
      <c r="FKF649" s="24"/>
      <c r="FKG649" s="31"/>
      <c r="FKH649" s="24"/>
      <c r="FKI649" s="24"/>
      <c r="FKJ649" s="24"/>
      <c r="FKK649" s="24"/>
      <c r="FKL649" s="24"/>
      <c r="FKM649" s="24"/>
      <c r="FKN649" s="24"/>
      <c r="FKO649" s="24"/>
      <c r="FKP649" s="24"/>
      <c r="FKQ649" s="24"/>
      <c r="FKR649" s="24"/>
      <c r="FKS649" s="24"/>
      <c r="FKT649" s="24"/>
      <c r="FKU649" s="24"/>
      <c r="FKV649" s="24"/>
      <c r="FKZ649" s="3"/>
      <c r="FLA649" s="31"/>
      <c r="FLB649" s="5"/>
      <c r="FLC649" s="9"/>
      <c r="FLF649" s="2"/>
      <c r="FLI649" s="24"/>
      <c r="FLJ649" s="24"/>
      <c r="FLK649" s="31"/>
      <c r="FLL649" s="24"/>
      <c r="FLM649" s="24"/>
      <c r="FLN649" s="24"/>
      <c r="FLO649" s="24"/>
      <c r="FLP649" s="24"/>
      <c r="FLQ649" s="24"/>
      <c r="FLR649" s="24"/>
      <c r="FLS649" s="24"/>
      <c r="FLT649" s="24"/>
      <c r="FLU649" s="24"/>
      <c r="FLV649" s="24"/>
      <c r="FLW649" s="24"/>
      <c r="FLX649" s="24"/>
      <c r="FLY649" s="24"/>
      <c r="FLZ649" s="24"/>
      <c r="FMD649" s="3"/>
      <c r="FME649" s="31"/>
      <c r="FMF649" s="5"/>
      <c r="FMG649" s="9"/>
      <c r="FMJ649" s="2"/>
      <c r="FMM649" s="24"/>
      <c r="FMN649" s="24"/>
      <c r="FMO649" s="31"/>
      <c r="FMP649" s="24"/>
      <c r="FMQ649" s="24"/>
      <c r="FMR649" s="24"/>
      <c r="FMS649" s="24"/>
      <c r="FMT649" s="24"/>
      <c r="FMU649" s="24"/>
      <c r="FMV649" s="24"/>
      <c r="FMW649" s="24"/>
      <c r="FMX649" s="24"/>
      <c r="FMY649" s="24"/>
      <c r="FMZ649" s="24"/>
      <c r="FNA649" s="24"/>
      <c r="FNB649" s="24"/>
      <c r="FNC649" s="24"/>
      <c r="FND649" s="24"/>
      <c r="FNH649" s="3"/>
      <c r="FNI649" s="31"/>
      <c r="FNJ649" s="5"/>
      <c r="FNK649" s="9"/>
      <c r="FNN649" s="2"/>
      <c r="FNQ649" s="24"/>
      <c r="FNR649" s="24"/>
      <c r="FNS649" s="31"/>
      <c r="FNT649" s="24"/>
      <c r="FNU649" s="24"/>
      <c r="FNV649" s="24"/>
      <c r="FNW649" s="24"/>
      <c r="FNX649" s="24"/>
      <c r="FNY649" s="24"/>
      <c r="FNZ649" s="24"/>
      <c r="FOA649" s="24"/>
      <c r="FOB649" s="24"/>
      <c r="FOC649" s="24"/>
      <c r="FOD649" s="24"/>
      <c r="FOE649" s="24"/>
      <c r="FOF649" s="24"/>
      <c r="FOG649" s="24"/>
      <c r="FOH649" s="24"/>
      <c r="FOL649" s="3"/>
      <c r="FOM649" s="31"/>
      <c r="FON649" s="5"/>
      <c r="FOO649" s="9"/>
      <c r="FOR649" s="2"/>
      <c r="FOU649" s="24"/>
      <c r="FOV649" s="24"/>
      <c r="FOW649" s="31"/>
      <c r="FOX649" s="24"/>
      <c r="FOY649" s="24"/>
      <c r="FOZ649" s="24"/>
      <c r="FPA649" s="24"/>
      <c r="FPB649" s="24"/>
      <c r="FPC649" s="24"/>
      <c r="FPD649" s="24"/>
      <c r="FPE649" s="24"/>
      <c r="FPF649" s="24"/>
      <c r="FPG649" s="24"/>
      <c r="FPH649" s="24"/>
      <c r="FPI649" s="24"/>
      <c r="FPJ649" s="24"/>
      <c r="FPK649" s="24"/>
      <c r="FPL649" s="24"/>
      <c r="FPP649" s="3"/>
      <c r="FPQ649" s="31"/>
      <c r="FPR649" s="5"/>
      <c r="FPS649" s="9"/>
      <c r="FPV649" s="2"/>
      <c r="FPY649" s="24"/>
      <c r="FPZ649" s="24"/>
      <c r="FQA649" s="31"/>
      <c r="FQB649" s="24"/>
      <c r="FQC649" s="24"/>
      <c r="FQD649" s="24"/>
      <c r="FQE649" s="24"/>
      <c r="FQF649" s="24"/>
      <c r="FQG649" s="24"/>
      <c r="FQH649" s="24"/>
      <c r="FQI649" s="24"/>
      <c r="FQJ649" s="24"/>
      <c r="FQK649" s="24"/>
      <c r="FQL649" s="24"/>
      <c r="FQM649" s="24"/>
      <c r="FQN649" s="24"/>
      <c r="FQO649" s="24"/>
      <c r="FQP649" s="24"/>
      <c r="FQT649" s="3"/>
      <c r="FQU649" s="31"/>
      <c r="FQV649" s="5"/>
      <c r="FQW649" s="9"/>
      <c r="FQZ649" s="2"/>
      <c r="FRC649" s="24"/>
      <c r="FRD649" s="24"/>
      <c r="FRE649" s="31"/>
      <c r="FRF649" s="24"/>
      <c r="FRG649" s="24"/>
      <c r="FRH649" s="24"/>
      <c r="FRI649" s="24"/>
      <c r="FRJ649" s="24"/>
      <c r="FRK649" s="24"/>
      <c r="FRL649" s="24"/>
      <c r="FRM649" s="24"/>
      <c r="FRN649" s="24"/>
      <c r="FRO649" s="24"/>
      <c r="FRP649" s="24"/>
      <c r="FRQ649" s="24"/>
      <c r="FRR649" s="24"/>
      <c r="FRS649" s="24"/>
      <c r="FRT649" s="24"/>
      <c r="FRX649" s="3"/>
      <c r="FRY649" s="31"/>
      <c r="FRZ649" s="5"/>
      <c r="FSA649" s="9"/>
      <c r="FSD649" s="2"/>
      <c r="FSG649" s="24"/>
      <c r="FSH649" s="24"/>
      <c r="FSI649" s="31"/>
      <c r="FSJ649" s="24"/>
      <c r="FSK649" s="24"/>
      <c r="FSL649" s="24"/>
      <c r="FSM649" s="24"/>
      <c r="FSN649" s="24"/>
      <c r="FSO649" s="24"/>
      <c r="FSP649" s="24"/>
      <c r="FSQ649" s="24"/>
      <c r="FSR649" s="24"/>
      <c r="FSS649" s="24"/>
      <c r="FST649" s="24"/>
      <c r="FSU649" s="24"/>
      <c r="FSV649" s="24"/>
      <c r="FSW649" s="24"/>
      <c r="FSX649" s="24"/>
      <c r="FTB649" s="3"/>
      <c r="FTC649" s="31"/>
      <c r="FTD649" s="5"/>
      <c r="FTE649" s="9"/>
      <c r="FTH649" s="2"/>
      <c r="FTK649" s="24"/>
      <c r="FTL649" s="24"/>
      <c r="FTM649" s="31"/>
      <c r="FTN649" s="24"/>
      <c r="FTO649" s="24"/>
      <c r="FTP649" s="24"/>
      <c r="FTQ649" s="24"/>
      <c r="FTR649" s="24"/>
      <c r="FTS649" s="24"/>
      <c r="FTT649" s="24"/>
      <c r="FTU649" s="24"/>
      <c r="FTV649" s="24"/>
      <c r="FTW649" s="24"/>
      <c r="FTX649" s="24"/>
      <c r="FTY649" s="24"/>
      <c r="FTZ649" s="24"/>
      <c r="FUA649" s="24"/>
      <c r="FUB649" s="24"/>
      <c r="FUF649" s="3"/>
      <c r="FUG649" s="31"/>
      <c r="FUH649" s="5"/>
      <c r="FUI649" s="9"/>
      <c r="FUL649" s="2"/>
      <c r="FUO649" s="24"/>
      <c r="FUP649" s="24"/>
      <c r="FUQ649" s="31"/>
      <c r="FUR649" s="24"/>
      <c r="FUS649" s="24"/>
      <c r="FUT649" s="24"/>
      <c r="FUU649" s="24"/>
      <c r="FUV649" s="24"/>
      <c r="FUW649" s="24"/>
      <c r="FUX649" s="24"/>
      <c r="FUY649" s="24"/>
      <c r="FUZ649" s="24"/>
      <c r="FVA649" s="24"/>
      <c r="FVB649" s="24"/>
      <c r="FVC649" s="24"/>
      <c r="FVD649" s="24"/>
      <c r="FVE649" s="24"/>
      <c r="FVF649" s="24"/>
      <c r="FVJ649" s="3"/>
      <c r="FVK649" s="31"/>
      <c r="FVL649" s="5"/>
      <c r="FVM649" s="9"/>
      <c r="FVP649" s="2"/>
      <c r="FVS649" s="24"/>
      <c r="FVT649" s="24"/>
      <c r="FVU649" s="31"/>
      <c r="FVV649" s="24"/>
      <c r="FVW649" s="24"/>
      <c r="FVX649" s="24"/>
      <c r="FVY649" s="24"/>
      <c r="FVZ649" s="24"/>
      <c r="FWA649" s="24"/>
      <c r="FWB649" s="24"/>
      <c r="FWC649" s="24"/>
      <c r="FWD649" s="24"/>
      <c r="FWE649" s="24"/>
      <c r="FWF649" s="24"/>
      <c r="FWG649" s="24"/>
      <c r="FWH649" s="24"/>
      <c r="FWI649" s="24"/>
      <c r="FWJ649" s="24"/>
      <c r="FWN649" s="3"/>
      <c r="FWO649" s="31"/>
      <c r="FWP649" s="5"/>
      <c r="FWQ649" s="9"/>
      <c r="FWT649" s="2"/>
      <c r="FWW649" s="24"/>
      <c r="FWX649" s="24"/>
      <c r="FWY649" s="31"/>
      <c r="FWZ649" s="24"/>
      <c r="FXA649" s="24"/>
      <c r="FXB649" s="24"/>
      <c r="FXC649" s="24"/>
      <c r="FXD649" s="24"/>
      <c r="FXE649" s="24"/>
      <c r="FXF649" s="24"/>
      <c r="FXG649" s="24"/>
      <c r="FXH649" s="24"/>
      <c r="FXI649" s="24"/>
      <c r="FXJ649" s="24"/>
      <c r="FXK649" s="24"/>
      <c r="FXL649" s="24"/>
      <c r="FXM649" s="24"/>
      <c r="FXN649" s="24"/>
      <c r="FXR649" s="3"/>
      <c r="FXS649" s="31"/>
      <c r="FXT649" s="5"/>
      <c r="FXU649" s="9"/>
      <c r="FXX649" s="2"/>
      <c r="FYA649" s="24"/>
      <c r="FYB649" s="24"/>
      <c r="FYC649" s="31"/>
      <c r="FYD649" s="24"/>
      <c r="FYE649" s="24"/>
      <c r="FYF649" s="24"/>
      <c r="FYG649" s="24"/>
      <c r="FYH649" s="24"/>
      <c r="FYI649" s="24"/>
      <c r="FYJ649" s="24"/>
      <c r="FYK649" s="24"/>
      <c r="FYL649" s="24"/>
      <c r="FYM649" s="24"/>
      <c r="FYN649" s="24"/>
      <c r="FYO649" s="24"/>
      <c r="FYP649" s="24"/>
      <c r="FYQ649" s="24"/>
      <c r="FYR649" s="24"/>
      <c r="FYV649" s="3"/>
      <c r="FYW649" s="31"/>
      <c r="FYX649" s="5"/>
      <c r="FYY649" s="9"/>
      <c r="FZB649" s="2"/>
      <c r="FZE649" s="24"/>
      <c r="FZF649" s="24"/>
      <c r="FZG649" s="31"/>
      <c r="FZH649" s="24"/>
      <c r="FZI649" s="24"/>
      <c r="FZJ649" s="24"/>
      <c r="FZK649" s="24"/>
      <c r="FZL649" s="24"/>
      <c r="FZM649" s="24"/>
      <c r="FZN649" s="24"/>
      <c r="FZO649" s="24"/>
      <c r="FZP649" s="24"/>
      <c r="FZQ649" s="24"/>
      <c r="FZR649" s="24"/>
      <c r="FZS649" s="24"/>
      <c r="FZT649" s="24"/>
      <c r="FZU649" s="24"/>
      <c r="FZV649" s="24"/>
      <c r="FZZ649" s="3"/>
      <c r="GAA649" s="31"/>
      <c r="GAB649" s="5"/>
      <c r="GAC649" s="9"/>
      <c r="GAF649" s="2"/>
      <c r="GAI649" s="24"/>
      <c r="GAJ649" s="24"/>
      <c r="GAK649" s="31"/>
      <c r="GAL649" s="24"/>
      <c r="GAM649" s="24"/>
      <c r="GAN649" s="24"/>
      <c r="GAO649" s="24"/>
      <c r="GAP649" s="24"/>
      <c r="GAQ649" s="24"/>
      <c r="GAR649" s="24"/>
      <c r="GAS649" s="24"/>
      <c r="GAT649" s="24"/>
      <c r="GAU649" s="24"/>
      <c r="GAV649" s="24"/>
      <c r="GAW649" s="24"/>
      <c r="GAX649" s="24"/>
      <c r="GAY649" s="24"/>
      <c r="GAZ649" s="24"/>
      <c r="GBD649" s="3"/>
      <c r="GBE649" s="31"/>
      <c r="GBF649" s="5"/>
      <c r="GBG649" s="9"/>
      <c r="GBJ649" s="2"/>
      <c r="GBM649" s="24"/>
      <c r="GBN649" s="24"/>
      <c r="GBO649" s="31"/>
      <c r="GBP649" s="24"/>
      <c r="GBQ649" s="24"/>
      <c r="GBR649" s="24"/>
      <c r="GBS649" s="24"/>
      <c r="GBT649" s="24"/>
      <c r="GBU649" s="24"/>
      <c r="GBV649" s="24"/>
      <c r="GBW649" s="24"/>
      <c r="GBX649" s="24"/>
      <c r="GBY649" s="24"/>
      <c r="GBZ649" s="24"/>
      <c r="GCA649" s="24"/>
      <c r="GCB649" s="24"/>
      <c r="GCC649" s="24"/>
      <c r="GCD649" s="24"/>
      <c r="GCH649" s="3"/>
      <c r="GCI649" s="31"/>
      <c r="GCJ649" s="5"/>
      <c r="GCK649" s="9"/>
      <c r="GCN649" s="2"/>
      <c r="GCQ649" s="24"/>
      <c r="GCR649" s="24"/>
      <c r="GCS649" s="31"/>
      <c r="GCT649" s="24"/>
      <c r="GCU649" s="24"/>
      <c r="GCV649" s="24"/>
      <c r="GCW649" s="24"/>
      <c r="GCX649" s="24"/>
      <c r="GCY649" s="24"/>
      <c r="GCZ649" s="24"/>
      <c r="GDA649" s="24"/>
      <c r="GDB649" s="24"/>
      <c r="GDC649" s="24"/>
      <c r="GDD649" s="24"/>
      <c r="GDE649" s="24"/>
      <c r="GDF649" s="24"/>
      <c r="GDG649" s="24"/>
      <c r="GDH649" s="24"/>
      <c r="GDL649" s="3"/>
      <c r="GDM649" s="31"/>
      <c r="GDN649" s="5"/>
      <c r="GDO649" s="9"/>
      <c r="GDR649" s="2"/>
      <c r="GDU649" s="24"/>
      <c r="GDV649" s="24"/>
      <c r="GDW649" s="31"/>
      <c r="GDX649" s="24"/>
      <c r="GDY649" s="24"/>
      <c r="GDZ649" s="24"/>
      <c r="GEA649" s="24"/>
      <c r="GEB649" s="24"/>
      <c r="GEC649" s="24"/>
      <c r="GED649" s="24"/>
      <c r="GEE649" s="24"/>
      <c r="GEF649" s="24"/>
      <c r="GEG649" s="24"/>
      <c r="GEH649" s="24"/>
      <c r="GEI649" s="24"/>
      <c r="GEJ649" s="24"/>
      <c r="GEK649" s="24"/>
      <c r="GEL649" s="24"/>
      <c r="GEP649" s="3"/>
      <c r="GEQ649" s="31"/>
      <c r="GER649" s="5"/>
      <c r="GES649" s="9"/>
      <c r="GEV649" s="2"/>
      <c r="GEY649" s="24"/>
      <c r="GEZ649" s="24"/>
      <c r="GFA649" s="31"/>
      <c r="GFB649" s="24"/>
      <c r="GFC649" s="24"/>
      <c r="GFD649" s="24"/>
      <c r="GFE649" s="24"/>
      <c r="GFF649" s="24"/>
      <c r="GFG649" s="24"/>
      <c r="GFH649" s="24"/>
      <c r="GFI649" s="24"/>
      <c r="GFJ649" s="24"/>
      <c r="GFK649" s="24"/>
      <c r="GFL649" s="24"/>
      <c r="GFM649" s="24"/>
      <c r="GFN649" s="24"/>
      <c r="GFO649" s="24"/>
      <c r="GFP649" s="24"/>
      <c r="GFT649" s="3"/>
      <c r="GFU649" s="31"/>
      <c r="GFV649" s="5"/>
      <c r="GFW649" s="9"/>
      <c r="GFZ649" s="2"/>
      <c r="GGC649" s="24"/>
      <c r="GGD649" s="24"/>
      <c r="GGE649" s="31"/>
      <c r="GGF649" s="24"/>
      <c r="GGG649" s="24"/>
      <c r="GGH649" s="24"/>
      <c r="GGI649" s="24"/>
      <c r="GGJ649" s="24"/>
      <c r="GGK649" s="24"/>
      <c r="GGL649" s="24"/>
      <c r="GGM649" s="24"/>
      <c r="GGN649" s="24"/>
      <c r="GGO649" s="24"/>
      <c r="GGP649" s="24"/>
      <c r="GGQ649" s="24"/>
      <c r="GGR649" s="24"/>
      <c r="GGS649" s="24"/>
      <c r="GGT649" s="24"/>
      <c r="GGX649" s="3"/>
      <c r="GGY649" s="31"/>
      <c r="GGZ649" s="5"/>
      <c r="GHA649" s="9"/>
      <c r="GHD649" s="2"/>
      <c r="GHG649" s="24"/>
      <c r="GHH649" s="24"/>
      <c r="GHI649" s="31"/>
      <c r="GHJ649" s="24"/>
      <c r="GHK649" s="24"/>
      <c r="GHL649" s="24"/>
      <c r="GHM649" s="24"/>
      <c r="GHN649" s="24"/>
      <c r="GHO649" s="24"/>
      <c r="GHP649" s="24"/>
      <c r="GHQ649" s="24"/>
      <c r="GHR649" s="24"/>
      <c r="GHS649" s="24"/>
      <c r="GHT649" s="24"/>
      <c r="GHU649" s="24"/>
      <c r="GHV649" s="24"/>
      <c r="GHW649" s="24"/>
      <c r="GHX649" s="24"/>
      <c r="GIB649" s="3"/>
      <c r="GIC649" s="31"/>
      <c r="GID649" s="5"/>
      <c r="GIE649" s="9"/>
      <c r="GIH649" s="2"/>
      <c r="GIK649" s="24"/>
      <c r="GIL649" s="24"/>
      <c r="GIM649" s="31"/>
      <c r="GIN649" s="24"/>
      <c r="GIO649" s="24"/>
      <c r="GIP649" s="24"/>
      <c r="GIQ649" s="24"/>
      <c r="GIR649" s="24"/>
      <c r="GIS649" s="24"/>
      <c r="GIT649" s="24"/>
      <c r="GIU649" s="24"/>
      <c r="GIV649" s="24"/>
      <c r="GIW649" s="24"/>
      <c r="GIX649" s="24"/>
      <c r="GIY649" s="24"/>
      <c r="GIZ649" s="24"/>
      <c r="GJA649" s="24"/>
      <c r="GJB649" s="24"/>
      <c r="GJF649" s="3"/>
      <c r="GJG649" s="31"/>
      <c r="GJH649" s="5"/>
      <c r="GJI649" s="9"/>
      <c r="GJL649" s="2"/>
      <c r="GJO649" s="24"/>
      <c r="GJP649" s="24"/>
      <c r="GJQ649" s="31"/>
      <c r="GJR649" s="24"/>
      <c r="GJS649" s="24"/>
      <c r="GJT649" s="24"/>
      <c r="GJU649" s="24"/>
      <c r="GJV649" s="24"/>
      <c r="GJW649" s="24"/>
      <c r="GJX649" s="24"/>
      <c r="GJY649" s="24"/>
      <c r="GJZ649" s="24"/>
      <c r="GKA649" s="24"/>
      <c r="GKB649" s="24"/>
      <c r="GKC649" s="24"/>
      <c r="GKD649" s="24"/>
      <c r="GKE649" s="24"/>
      <c r="GKF649" s="24"/>
      <c r="GKJ649" s="3"/>
      <c r="GKK649" s="31"/>
      <c r="GKL649" s="5"/>
      <c r="GKM649" s="9"/>
      <c r="GKP649" s="2"/>
      <c r="GKS649" s="24"/>
      <c r="GKT649" s="24"/>
      <c r="GKU649" s="31"/>
      <c r="GKV649" s="24"/>
      <c r="GKW649" s="24"/>
      <c r="GKX649" s="24"/>
      <c r="GKY649" s="24"/>
      <c r="GKZ649" s="24"/>
      <c r="GLA649" s="24"/>
      <c r="GLB649" s="24"/>
      <c r="GLC649" s="24"/>
      <c r="GLD649" s="24"/>
      <c r="GLE649" s="24"/>
      <c r="GLF649" s="24"/>
      <c r="GLG649" s="24"/>
      <c r="GLH649" s="24"/>
      <c r="GLI649" s="24"/>
      <c r="GLJ649" s="24"/>
      <c r="GLN649" s="3"/>
      <c r="GLO649" s="31"/>
      <c r="GLP649" s="5"/>
      <c r="GLQ649" s="9"/>
      <c r="GLT649" s="2"/>
      <c r="GLW649" s="24"/>
      <c r="GLX649" s="24"/>
      <c r="GLY649" s="31"/>
      <c r="GLZ649" s="24"/>
      <c r="GMA649" s="24"/>
      <c r="GMB649" s="24"/>
      <c r="GMC649" s="24"/>
      <c r="GMD649" s="24"/>
      <c r="GME649" s="24"/>
      <c r="GMF649" s="24"/>
      <c r="GMG649" s="24"/>
      <c r="GMH649" s="24"/>
      <c r="GMI649" s="24"/>
      <c r="GMJ649" s="24"/>
      <c r="GMK649" s="24"/>
      <c r="GML649" s="24"/>
      <c r="GMM649" s="24"/>
      <c r="GMN649" s="24"/>
      <c r="GMR649" s="3"/>
      <c r="GMS649" s="31"/>
      <c r="GMT649" s="5"/>
      <c r="GMU649" s="9"/>
      <c r="GMX649" s="2"/>
      <c r="GNA649" s="24"/>
      <c r="GNB649" s="24"/>
      <c r="GNC649" s="31"/>
      <c r="GND649" s="24"/>
      <c r="GNE649" s="24"/>
      <c r="GNF649" s="24"/>
      <c r="GNG649" s="24"/>
      <c r="GNH649" s="24"/>
      <c r="GNI649" s="24"/>
      <c r="GNJ649" s="24"/>
      <c r="GNK649" s="24"/>
      <c r="GNL649" s="24"/>
      <c r="GNM649" s="24"/>
      <c r="GNN649" s="24"/>
      <c r="GNO649" s="24"/>
      <c r="GNP649" s="24"/>
      <c r="GNQ649" s="24"/>
      <c r="GNR649" s="24"/>
      <c r="GNV649" s="3"/>
      <c r="GNW649" s="31"/>
      <c r="GNX649" s="5"/>
      <c r="GNY649" s="9"/>
      <c r="GOB649" s="2"/>
      <c r="GOE649" s="24"/>
      <c r="GOF649" s="24"/>
      <c r="GOG649" s="31"/>
      <c r="GOH649" s="24"/>
      <c r="GOI649" s="24"/>
      <c r="GOJ649" s="24"/>
      <c r="GOK649" s="24"/>
      <c r="GOL649" s="24"/>
      <c r="GOM649" s="24"/>
      <c r="GON649" s="24"/>
      <c r="GOO649" s="24"/>
      <c r="GOP649" s="24"/>
      <c r="GOQ649" s="24"/>
      <c r="GOR649" s="24"/>
      <c r="GOS649" s="24"/>
      <c r="GOT649" s="24"/>
      <c r="GOU649" s="24"/>
      <c r="GOV649" s="24"/>
      <c r="GOZ649" s="3"/>
      <c r="GPA649" s="31"/>
      <c r="GPB649" s="5"/>
      <c r="GPC649" s="9"/>
      <c r="GPF649" s="2"/>
      <c r="GPI649" s="24"/>
      <c r="GPJ649" s="24"/>
      <c r="GPK649" s="31"/>
      <c r="GPL649" s="24"/>
      <c r="GPM649" s="24"/>
      <c r="GPN649" s="24"/>
      <c r="GPO649" s="24"/>
      <c r="GPP649" s="24"/>
      <c r="GPQ649" s="24"/>
      <c r="GPR649" s="24"/>
      <c r="GPS649" s="24"/>
      <c r="GPT649" s="24"/>
      <c r="GPU649" s="24"/>
      <c r="GPV649" s="24"/>
      <c r="GPW649" s="24"/>
      <c r="GPX649" s="24"/>
      <c r="GPY649" s="24"/>
      <c r="GPZ649" s="24"/>
      <c r="GQD649" s="3"/>
      <c r="GQE649" s="31"/>
      <c r="GQF649" s="5"/>
      <c r="GQG649" s="9"/>
      <c r="GQJ649" s="2"/>
      <c r="GQM649" s="24"/>
      <c r="GQN649" s="24"/>
      <c r="GQO649" s="31"/>
      <c r="GQP649" s="24"/>
      <c r="GQQ649" s="24"/>
      <c r="GQR649" s="24"/>
      <c r="GQS649" s="24"/>
      <c r="GQT649" s="24"/>
      <c r="GQU649" s="24"/>
      <c r="GQV649" s="24"/>
      <c r="GQW649" s="24"/>
      <c r="GQX649" s="24"/>
      <c r="GQY649" s="24"/>
      <c r="GQZ649" s="24"/>
      <c r="GRA649" s="24"/>
      <c r="GRB649" s="24"/>
      <c r="GRC649" s="24"/>
      <c r="GRD649" s="24"/>
      <c r="GRH649" s="3"/>
      <c r="GRI649" s="31"/>
      <c r="GRJ649" s="5"/>
      <c r="GRK649" s="9"/>
      <c r="GRN649" s="2"/>
      <c r="GRQ649" s="24"/>
      <c r="GRR649" s="24"/>
      <c r="GRS649" s="31"/>
      <c r="GRT649" s="24"/>
      <c r="GRU649" s="24"/>
      <c r="GRV649" s="24"/>
      <c r="GRW649" s="24"/>
      <c r="GRX649" s="24"/>
      <c r="GRY649" s="24"/>
      <c r="GRZ649" s="24"/>
      <c r="GSA649" s="24"/>
      <c r="GSB649" s="24"/>
      <c r="GSC649" s="24"/>
      <c r="GSD649" s="24"/>
      <c r="GSE649" s="24"/>
      <c r="GSF649" s="24"/>
      <c r="GSG649" s="24"/>
      <c r="GSH649" s="24"/>
      <c r="GSL649" s="3"/>
      <c r="GSM649" s="31"/>
      <c r="GSN649" s="5"/>
      <c r="GSO649" s="9"/>
      <c r="GSR649" s="2"/>
      <c r="GSU649" s="24"/>
      <c r="GSV649" s="24"/>
      <c r="GSW649" s="31"/>
      <c r="GSX649" s="24"/>
      <c r="GSY649" s="24"/>
      <c r="GSZ649" s="24"/>
      <c r="GTA649" s="24"/>
      <c r="GTB649" s="24"/>
      <c r="GTC649" s="24"/>
      <c r="GTD649" s="24"/>
      <c r="GTE649" s="24"/>
      <c r="GTF649" s="24"/>
      <c r="GTG649" s="24"/>
      <c r="GTH649" s="24"/>
      <c r="GTI649" s="24"/>
      <c r="GTJ649" s="24"/>
      <c r="GTK649" s="24"/>
      <c r="GTL649" s="24"/>
      <c r="GTP649" s="3"/>
      <c r="GTQ649" s="31"/>
      <c r="GTR649" s="5"/>
      <c r="GTS649" s="9"/>
      <c r="GTV649" s="2"/>
      <c r="GTY649" s="24"/>
      <c r="GTZ649" s="24"/>
      <c r="GUA649" s="31"/>
      <c r="GUB649" s="24"/>
      <c r="GUC649" s="24"/>
      <c r="GUD649" s="24"/>
      <c r="GUE649" s="24"/>
      <c r="GUF649" s="24"/>
      <c r="GUG649" s="24"/>
      <c r="GUH649" s="24"/>
      <c r="GUI649" s="24"/>
      <c r="GUJ649" s="24"/>
      <c r="GUK649" s="24"/>
      <c r="GUL649" s="24"/>
      <c r="GUM649" s="24"/>
      <c r="GUN649" s="24"/>
      <c r="GUO649" s="24"/>
      <c r="GUP649" s="24"/>
      <c r="GUT649" s="3"/>
      <c r="GUU649" s="31"/>
      <c r="GUV649" s="5"/>
      <c r="GUW649" s="9"/>
      <c r="GUZ649" s="2"/>
      <c r="GVC649" s="24"/>
      <c r="GVD649" s="24"/>
      <c r="GVE649" s="31"/>
      <c r="GVF649" s="24"/>
      <c r="GVG649" s="24"/>
      <c r="GVH649" s="24"/>
      <c r="GVI649" s="24"/>
      <c r="GVJ649" s="24"/>
      <c r="GVK649" s="24"/>
      <c r="GVL649" s="24"/>
      <c r="GVM649" s="24"/>
      <c r="GVN649" s="24"/>
      <c r="GVO649" s="24"/>
      <c r="GVP649" s="24"/>
      <c r="GVQ649" s="24"/>
      <c r="GVR649" s="24"/>
      <c r="GVS649" s="24"/>
      <c r="GVT649" s="24"/>
      <c r="GVX649" s="3"/>
      <c r="GVY649" s="31"/>
      <c r="GVZ649" s="5"/>
      <c r="GWA649" s="9"/>
      <c r="GWD649" s="2"/>
      <c r="GWG649" s="24"/>
      <c r="GWH649" s="24"/>
      <c r="GWI649" s="31"/>
      <c r="GWJ649" s="24"/>
      <c r="GWK649" s="24"/>
      <c r="GWL649" s="24"/>
      <c r="GWM649" s="24"/>
      <c r="GWN649" s="24"/>
      <c r="GWO649" s="24"/>
      <c r="GWP649" s="24"/>
      <c r="GWQ649" s="24"/>
      <c r="GWR649" s="24"/>
      <c r="GWS649" s="24"/>
      <c r="GWT649" s="24"/>
      <c r="GWU649" s="24"/>
      <c r="GWV649" s="24"/>
      <c r="GWW649" s="24"/>
      <c r="GWX649" s="24"/>
      <c r="GXB649" s="3"/>
      <c r="GXC649" s="31"/>
      <c r="GXD649" s="5"/>
      <c r="GXE649" s="9"/>
      <c r="GXH649" s="2"/>
      <c r="GXK649" s="24"/>
      <c r="GXL649" s="24"/>
      <c r="GXM649" s="31"/>
      <c r="GXN649" s="24"/>
      <c r="GXO649" s="24"/>
      <c r="GXP649" s="24"/>
      <c r="GXQ649" s="24"/>
      <c r="GXR649" s="24"/>
      <c r="GXS649" s="24"/>
      <c r="GXT649" s="24"/>
      <c r="GXU649" s="24"/>
      <c r="GXV649" s="24"/>
      <c r="GXW649" s="24"/>
      <c r="GXX649" s="24"/>
      <c r="GXY649" s="24"/>
      <c r="GXZ649" s="24"/>
      <c r="GYA649" s="24"/>
      <c r="GYB649" s="24"/>
      <c r="GYF649" s="3"/>
      <c r="GYG649" s="31"/>
      <c r="GYH649" s="5"/>
      <c r="GYI649" s="9"/>
      <c r="GYL649" s="2"/>
      <c r="GYO649" s="24"/>
      <c r="GYP649" s="24"/>
      <c r="GYQ649" s="31"/>
      <c r="GYR649" s="24"/>
      <c r="GYS649" s="24"/>
      <c r="GYT649" s="24"/>
      <c r="GYU649" s="24"/>
      <c r="GYV649" s="24"/>
      <c r="GYW649" s="24"/>
      <c r="GYX649" s="24"/>
      <c r="GYY649" s="24"/>
      <c r="GYZ649" s="24"/>
      <c r="GZA649" s="24"/>
      <c r="GZB649" s="24"/>
      <c r="GZC649" s="24"/>
      <c r="GZD649" s="24"/>
      <c r="GZE649" s="24"/>
      <c r="GZF649" s="24"/>
      <c r="GZJ649" s="3"/>
      <c r="GZK649" s="31"/>
      <c r="GZL649" s="5"/>
      <c r="GZM649" s="9"/>
      <c r="GZP649" s="2"/>
      <c r="GZS649" s="24"/>
      <c r="GZT649" s="24"/>
      <c r="GZU649" s="31"/>
      <c r="GZV649" s="24"/>
      <c r="GZW649" s="24"/>
      <c r="GZX649" s="24"/>
      <c r="GZY649" s="24"/>
      <c r="GZZ649" s="24"/>
      <c r="HAA649" s="24"/>
      <c r="HAB649" s="24"/>
      <c r="HAC649" s="24"/>
      <c r="HAD649" s="24"/>
      <c r="HAE649" s="24"/>
      <c r="HAF649" s="24"/>
      <c r="HAG649" s="24"/>
      <c r="HAH649" s="24"/>
      <c r="HAI649" s="24"/>
      <c r="HAJ649" s="24"/>
      <c r="HAN649" s="3"/>
      <c r="HAO649" s="31"/>
      <c r="HAP649" s="5"/>
      <c r="HAQ649" s="9"/>
      <c r="HAT649" s="2"/>
      <c r="HAW649" s="24"/>
      <c r="HAX649" s="24"/>
      <c r="HAY649" s="31"/>
      <c r="HAZ649" s="24"/>
      <c r="HBA649" s="24"/>
      <c r="HBB649" s="24"/>
      <c r="HBC649" s="24"/>
      <c r="HBD649" s="24"/>
      <c r="HBE649" s="24"/>
      <c r="HBF649" s="24"/>
      <c r="HBG649" s="24"/>
      <c r="HBH649" s="24"/>
      <c r="HBI649" s="24"/>
      <c r="HBJ649" s="24"/>
      <c r="HBK649" s="24"/>
      <c r="HBL649" s="24"/>
      <c r="HBM649" s="24"/>
      <c r="HBN649" s="24"/>
      <c r="HBR649" s="3"/>
      <c r="HBS649" s="31"/>
      <c r="HBT649" s="5"/>
      <c r="HBU649" s="9"/>
      <c r="HBX649" s="2"/>
      <c r="HCA649" s="24"/>
      <c r="HCB649" s="24"/>
      <c r="HCC649" s="31"/>
      <c r="HCD649" s="24"/>
      <c r="HCE649" s="24"/>
      <c r="HCF649" s="24"/>
      <c r="HCG649" s="24"/>
      <c r="HCH649" s="24"/>
      <c r="HCI649" s="24"/>
      <c r="HCJ649" s="24"/>
      <c r="HCK649" s="24"/>
      <c r="HCL649" s="24"/>
      <c r="HCM649" s="24"/>
      <c r="HCN649" s="24"/>
      <c r="HCO649" s="24"/>
      <c r="HCP649" s="24"/>
      <c r="HCQ649" s="24"/>
      <c r="HCR649" s="24"/>
      <c r="HCV649" s="3"/>
      <c r="HCW649" s="31"/>
      <c r="HCX649" s="5"/>
      <c r="HCY649" s="9"/>
      <c r="HDB649" s="2"/>
      <c r="HDE649" s="24"/>
      <c r="HDF649" s="24"/>
      <c r="HDG649" s="31"/>
      <c r="HDH649" s="24"/>
      <c r="HDI649" s="24"/>
      <c r="HDJ649" s="24"/>
      <c r="HDK649" s="24"/>
      <c r="HDL649" s="24"/>
      <c r="HDM649" s="24"/>
      <c r="HDN649" s="24"/>
      <c r="HDO649" s="24"/>
      <c r="HDP649" s="24"/>
      <c r="HDQ649" s="24"/>
      <c r="HDR649" s="24"/>
      <c r="HDS649" s="24"/>
      <c r="HDT649" s="24"/>
      <c r="HDU649" s="24"/>
      <c r="HDV649" s="24"/>
      <c r="HDZ649" s="3"/>
      <c r="HEA649" s="31"/>
      <c r="HEB649" s="5"/>
      <c r="HEC649" s="9"/>
      <c r="HEF649" s="2"/>
      <c r="HEI649" s="24"/>
      <c r="HEJ649" s="24"/>
      <c r="HEK649" s="31"/>
      <c r="HEL649" s="24"/>
      <c r="HEM649" s="24"/>
      <c r="HEN649" s="24"/>
      <c r="HEO649" s="24"/>
      <c r="HEP649" s="24"/>
      <c r="HEQ649" s="24"/>
      <c r="HER649" s="24"/>
      <c r="HES649" s="24"/>
      <c r="HET649" s="24"/>
      <c r="HEU649" s="24"/>
      <c r="HEV649" s="24"/>
      <c r="HEW649" s="24"/>
      <c r="HEX649" s="24"/>
      <c r="HEY649" s="24"/>
      <c r="HEZ649" s="24"/>
      <c r="HFD649" s="3"/>
      <c r="HFE649" s="31"/>
      <c r="HFF649" s="5"/>
      <c r="HFG649" s="9"/>
      <c r="HFJ649" s="2"/>
      <c r="HFM649" s="24"/>
      <c r="HFN649" s="24"/>
      <c r="HFO649" s="31"/>
      <c r="HFP649" s="24"/>
      <c r="HFQ649" s="24"/>
      <c r="HFR649" s="24"/>
      <c r="HFS649" s="24"/>
      <c r="HFT649" s="24"/>
      <c r="HFU649" s="24"/>
      <c r="HFV649" s="24"/>
      <c r="HFW649" s="24"/>
      <c r="HFX649" s="24"/>
      <c r="HFY649" s="24"/>
      <c r="HFZ649" s="24"/>
      <c r="HGA649" s="24"/>
      <c r="HGB649" s="24"/>
      <c r="HGC649" s="24"/>
      <c r="HGD649" s="24"/>
      <c r="HGH649" s="3"/>
      <c r="HGI649" s="31"/>
      <c r="HGJ649" s="5"/>
      <c r="HGK649" s="9"/>
      <c r="HGN649" s="2"/>
      <c r="HGQ649" s="24"/>
      <c r="HGR649" s="24"/>
      <c r="HGS649" s="31"/>
      <c r="HGT649" s="24"/>
      <c r="HGU649" s="24"/>
      <c r="HGV649" s="24"/>
      <c r="HGW649" s="24"/>
      <c r="HGX649" s="24"/>
      <c r="HGY649" s="24"/>
      <c r="HGZ649" s="24"/>
      <c r="HHA649" s="24"/>
      <c r="HHB649" s="24"/>
      <c r="HHC649" s="24"/>
      <c r="HHD649" s="24"/>
      <c r="HHE649" s="24"/>
      <c r="HHF649" s="24"/>
      <c r="HHG649" s="24"/>
      <c r="HHH649" s="24"/>
      <c r="HHL649" s="3"/>
      <c r="HHM649" s="31"/>
      <c r="HHN649" s="5"/>
      <c r="HHO649" s="9"/>
      <c r="HHR649" s="2"/>
      <c r="HHU649" s="24"/>
      <c r="HHV649" s="24"/>
      <c r="HHW649" s="31"/>
      <c r="HHX649" s="24"/>
      <c r="HHY649" s="24"/>
      <c r="HHZ649" s="24"/>
      <c r="HIA649" s="24"/>
      <c r="HIB649" s="24"/>
      <c r="HIC649" s="24"/>
      <c r="HID649" s="24"/>
      <c r="HIE649" s="24"/>
      <c r="HIF649" s="24"/>
      <c r="HIG649" s="24"/>
      <c r="HIH649" s="24"/>
      <c r="HII649" s="24"/>
      <c r="HIJ649" s="24"/>
      <c r="HIK649" s="24"/>
      <c r="HIL649" s="24"/>
      <c r="HIP649" s="3"/>
      <c r="HIQ649" s="31"/>
      <c r="HIR649" s="5"/>
      <c r="HIS649" s="9"/>
      <c r="HIV649" s="2"/>
      <c r="HIY649" s="24"/>
      <c r="HIZ649" s="24"/>
      <c r="HJA649" s="31"/>
      <c r="HJB649" s="24"/>
      <c r="HJC649" s="24"/>
      <c r="HJD649" s="24"/>
      <c r="HJE649" s="24"/>
      <c r="HJF649" s="24"/>
      <c r="HJG649" s="24"/>
      <c r="HJH649" s="24"/>
      <c r="HJI649" s="24"/>
      <c r="HJJ649" s="24"/>
      <c r="HJK649" s="24"/>
      <c r="HJL649" s="24"/>
      <c r="HJM649" s="24"/>
      <c r="HJN649" s="24"/>
      <c r="HJO649" s="24"/>
      <c r="HJP649" s="24"/>
      <c r="HJT649" s="3"/>
      <c r="HJU649" s="31"/>
      <c r="HJV649" s="5"/>
      <c r="HJW649" s="9"/>
      <c r="HJZ649" s="2"/>
      <c r="HKC649" s="24"/>
      <c r="HKD649" s="24"/>
      <c r="HKE649" s="31"/>
      <c r="HKF649" s="24"/>
      <c r="HKG649" s="24"/>
      <c r="HKH649" s="24"/>
      <c r="HKI649" s="24"/>
      <c r="HKJ649" s="24"/>
      <c r="HKK649" s="24"/>
      <c r="HKL649" s="24"/>
      <c r="HKM649" s="24"/>
      <c r="HKN649" s="24"/>
      <c r="HKO649" s="24"/>
      <c r="HKP649" s="24"/>
      <c r="HKQ649" s="24"/>
      <c r="HKR649" s="24"/>
      <c r="HKS649" s="24"/>
      <c r="HKT649" s="24"/>
      <c r="HKX649" s="3"/>
      <c r="HKY649" s="31"/>
      <c r="HKZ649" s="5"/>
      <c r="HLA649" s="9"/>
      <c r="HLD649" s="2"/>
      <c r="HLG649" s="24"/>
      <c r="HLH649" s="24"/>
      <c r="HLI649" s="31"/>
      <c r="HLJ649" s="24"/>
      <c r="HLK649" s="24"/>
      <c r="HLL649" s="24"/>
      <c r="HLM649" s="24"/>
      <c r="HLN649" s="24"/>
      <c r="HLO649" s="24"/>
      <c r="HLP649" s="24"/>
      <c r="HLQ649" s="24"/>
      <c r="HLR649" s="24"/>
      <c r="HLS649" s="24"/>
      <c r="HLT649" s="24"/>
      <c r="HLU649" s="24"/>
      <c r="HLV649" s="24"/>
      <c r="HLW649" s="24"/>
      <c r="HLX649" s="24"/>
      <c r="HMB649" s="3"/>
      <c r="HMC649" s="31"/>
      <c r="HMD649" s="5"/>
      <c r="HME649" s="9"/>
      <c r="HMH649" s="2"/>
      <c r="HMK649" s="24"/>
      <c r="HML649" s="24"/>
      <c r="HMM649" s="31"/>
      <c r="HMN649" s="24"/>
      <c r="HMO649" s="24"/>
      <c r="HMP649" s="24"/>
      <c r="HMQ649" s="24"/>
      <c r="HMR649" s="24"/>
      <c r="HMS649" s="24"/>
      <c r="HMT649" s="24"/>
      <c r="HMU649" s="24"/>
      <c r="HMV649" s="24"/>
      <c r="HMW649" s="24"/>
      <c r="HMX649" s="24"/>
      <c r="HMY649" s="24"/>
      <c r="HMZ649" s="24"/>
      <c r="HNA649" s="24"/>
      <c r="HNB649" s="24"/>
      <c r="HNF649" s="3"/>
      <c r="HNG649" s="31"/>
      <c r="HNH649" s="5"/>
      <c r="HNI649" s="9"/>
      <c r="HNL649" s="2"/>
      <c r="HNO649" s="24"/>
      <c r="HNP649" s="24"/>
      <c r="HNQ649" s="31"/>
      <c r="HNR649" s="24"/>
      <c r="HNS649" s="24"/>
      <c r="HNT649" s="24"/>
      <c r="HNU649" s="24"/>
      <c r="HNV649" s="24"/>
      <c r="HNW649" s="24"/>
      <c r="HNX649" s="24"/>
      <c r="HNY649" s="24"/>
      <c r="HNZ649" s="24"/>
      <c r="HOA649" s="24"/>
      <c r="HOB649" s="24"/>
      <c r="HOC649" s="24"/>
      <c r="HOD649" s="24"/>
      <c r="HOE649" s="24"/>
      <c r="HOF649" s="24"/>
      <c r="HOJ649" s="3"/>
      <c r="HOK649" s="31"/>
      <c r="HOL649" s="5"/>
      <c r="HOM649" s="9"/>
      <c r="HOP649" s="2"/>
      <c r="HOS649" s="24"/>
      <c r="HOT649" s="24"/>
      <c r="HOU649" s="31"/>
      <c r="HOV649" s="24"/>
      <c r="HOW649" s="24"/>
      <c r="HOX649" s="24"/>
      <c r="HOY649" s="24"/>
      <c r="HOZ649" s="24"/>
      <c r="HPA649" s="24"/>
      <c r="HPB649" s="24"/>
      <c r="HPC649" s="24"/>
      <c r="HPD649" s="24"/>
      <c r="HPE649" s="24"/>
      <c r="HPF649" s="24"/>
      <c r="HPG649" s="24"/>
      <c r="HPH649" s="24"/>
      <c r="HPI649" s="24"/>
      <c r="HPJ649" s="24"/>
      <c r="HPN649" s="3"/>
      <c r="HPO649" s="31"/>
      <c r="HPP649" s="5"/>
      <c r="HPQ649" s="9"/>
      <c r="HPT649" s="2"/>
      <c r="HPW649" s="24"/>
      <c r="HPX649" s="24"/>
      <c r="HPY649" s="31"/>
      <c r="HPZ649" s="24"/>
      <c r="HQA649" s="24"/>
      <c r="HQB649" s="24"/>
      <c r="HQC649" s="24"/>
      <c r="HQD649" s="24"/>
      <c r="HQE649" s="24"/>
      <c r="HQF649" s="24"/>
      <c r="HQG649" s="24"/>
      <c r="HQH649" s="24"/>
      <c r="HQI649" s="24"/>
      <c r="HQJ649" s="24"/>
      <c r="HQK649" s="24"/>
      <c r="HQL649" s="24"/>
      <c r="HQM649" s="24"/>
      <c r="HQN649" s="24"/>
      <c r="HQR649" s="3"/>
      <c r="HQS649" s="31"/>
      <c r="HQT649" s="5"/>
      <c r="HQU649" s="9"/>
      <c r="HQX649" s="2"/>
      <c r="HRA649" s="24"/>
      <c r="HRB649" s="24"/>
      <c r="HRC649" s="31"/>
      <c r="HRD649" s="24"/>
      <c r="HRE649" s="24"/>
      <c r="HRF649" s="24"/>
      <c r="HRG649" s="24"/>
      <c r="HRH649" s="24"/>
      <c r="HRI649" s="24"/>
      <c r="HRJ649" s="24"/>
      <c r="HRK649" s="24"/>
      <c r="HRL649" s="24"/>
      <c r="HRM649" s="24"/>
      <c r="HRN649" s="24"/>
      <c r="HRO649" s="24"/>
      <c r="HRP649" s="24"/>
      <c r="HRQ649" s="24"/>
      <c r="HRR649" s="24"/>
      <c r="HRV649" s="3"/>
      <c r="HRW649" s="31"/>
      <c r="HRX649" s="5"/>
      <c r="HRY649" s="9"/>
      <c r="HSB649" s="2"/>
      <c r="HSE649" s="24"/>
      <c r="HSF649" s="24"/>
      <c r="HSG649" s="31"/>
      <c r="HSH649" s="24"/>
      <c r="HSI649" s="24"/>
      <c r="HSJ649" s="24"/>
      <c r="HSK649" s="24"/>
      <c r="HSL649" s="24"/>
      <c r="HSM649" s="24"/>
      <c r="HSN649" s="24"/>
      <c r="HSO649" s="24"/>
      <c r="HSP649" s="24"/>
      <c r="HSQ649" s="24"/>
      <c r="HSR649" s="24"/>
      <c r="HSS649" s="24"/>
      <c r="HST649" s="24"/>
      <c r="HSU649" s="24"/>
      <c r="HSV649" s="24"/>
      <c r="HSZ649" s="3"/>
      <c r="HTA649" s="31"/>
      <c r="HTB649" s="5"/>
      <c r="HTC649" s="9"/>
      <c r="HTF649" s="2"/>
      <c r="HTI649" s="24"/>
      <c r="HTJ649" s="24"/>
      <c r="HTK649" s="31"/>
      <c r="HTL649" s="24"/>
      <c r="HTM649" s="24"/>
      <c r="HTN649" s="24"/>
      <c r="HTO649" s="24"/>
      <c r="HTP649" s="24"/>
      <c r="HTQ649" s="24"/>
      <c r="HTR649" s="24"/>
      <c r="HTS649" s="24"/>
      <c r="HTT649" s="24"/>
      <c r="HTU649" s="24"/>
      <c r="HTV649" s="24"/>
      <c r="HTW649" s="24"/>
      <c r="HTX649" s="24"/>
      <c r="HTY649" s="24"/>
      <c r="HTZ649" s="24"/>
      <c r="HUD649" s="3"/>
      <c r="HUE649" s="31"/>
      <c r="HUF649" s="5"/>
      <c r="HUG649" s="9"/>
      <c r="HUJ649" s="2"/>
      <c r="HUM649" s="24"/>
      <c r="HUN649" s="24"/>
      <c r="HUO649" s="31"/>
      <c r="HUP649" s="24"/>
      <c r="HUQ649" s="24"/>
      <c r="HUR649" s="24"/>
      <c r="HUS649" s="24"/>
      <c r="HUT649" s="24"/>
      <c r="HUU649" s="24"/>
      <c r="HUV649" s="24"/>
      <c r="HUW649" s="24"/>
      <c r="HUX649" s="24"/>
      <c r="HUY649" s="24"/>
      <c r="HUZ649" s="24"/>
      <c r="HVA649" s="24"/>
      <c r="HVB649" s="24"/>
      <c r="HVC649" s="24"/>
      <c r="HVD649" s="24"/>
      <c r="HVH649" s="3"/>
      <c r="HVI649" s="31"/>
      <c r="HVJ649" s="5"/>
      <c r="HVK649" s="9"/>
      <c r="HVN649" s="2"/>
      <c r="HVQ649" s="24"/>
      <c r="HVR649" s="24"/>
      <c r="HVS649" s="31"/>
      <c r="HVT649" s="24"/>
      <c r="HVU649" s="24"/>
      <c r="HVV649" s="24"/>
      <c r="HVW649" s="24"/>
      <c r="HVX649" s="24"/>
      <c r="HVY649" s="24"/>
      <c r="HVZ649" s="24"/>
      <c r="HWA649" s="24"/>
      <c r="HWB649" s="24"/>
      <c r="HWC649" s="24"/>
      <c r="HWD649" s="24"/>
      <c r="HWE649" s="24"/>
      <c r="HWF649" s="24"/>
      <c r="HWG649" s="24"/>
      <c r="HWH649" s="24"/>
      <c r="HWL649" s="3"/>
      <c r="HWM649" s="31"/>
      <c r="HWN649" s="5"/>
      <c r="HWO649" s="9"/>
      <c r="HWR649" s="2"/>
      <c r="HWU649" s="24"/>
      <c r="HWV649" s="24"/>
      <c r="HWW649" s="31"/>
      <c r="HWX649" s="24"/>
      <c r="HWY649" s="24"/>
      <c r="HWZ649" s="24"/>
      <c r="HXA649" s="24"/>
      <c r="HXB649" s="24"/>
      <c r="HXC649" s="24"/>
      <c r="HXD649" s="24"/>
      <c r="HXE649" s="24"/>
      <c r="HXF649" s="24"/>
      <c r="HXG649" s="24"/>
      <c r="HXH649" s="24"/>
      <c r="HXI649" s="24"/>
      <c r="HXJ649" s="24"/>
      <c r="HXK649" s="24"/>
      <c r="HXL649" s="24"/>
      <c r="HXP649" s="3"/>
      <c r="HXQ649" s="31"/>
      <c r="HXR649" s="5"/>
      <c r="HXS649" s="9"/>
      <c r="HXV649" s="2"/>
      <c r="HXY649" s="24"/>
      <c r="HXZ649" s="24"/>
      <c r="HYA649" s="31"/>
      <c r="HYB649" s="24"/>
      <c r="HYC649" s="24"/>
      <c r="HYD649" s="24"/>
      <c r="HYE649" s="24"/>
      <c r="HYF649" s="24"/>
      <c r="HYG649" s="24"/>
      <c r="HYH649" s="24"/>
      <c r="HYI649" s="24"/>
      <c r="HYJ649" s="24"/>
      <c r="HYK649" s="24"/>
      <c r="HYL649" s="24"/>
      <c r="HYM649" s="24"/>
      <c r="HYN649" s="24"/>
      <c r="HYO649" s="24"/>
      <c r="HYP649" s="24"/>
      <c r="HYT649" s="3"/>
      <c r="HYU649" s="31"/>
      <c r="HYV649" s="5"/>
      <c r="HYW649" s="9"/>
      <c r="HYZ649" s="2"/>
      <c r="HZC649" s="24"/>
      <c r="HZD649" s="24"/>
      <c r="HZE649" s="31"/>
      <c r="HZF649" s="24"/>
      <c r="HZG649" s="24"/>
      <c r="HZH649" s="24"/>
      <c r="HZI649" s="24"/>
      <c r="HZJ649" s="24"/>
      <c r="HZK649" s="24"/>
      <c r="HZL649" s="24"/>
      <c r="HZM649" s="24"/>
      <c r="HZN649" s="24"/>
      <c r="HZO649" s="24"/>
      <c r="HZP649" s="24"/>
      <c r="HZQ649" s="24"/>
      <c r="HZR649" s="24"/>
      <c r="HZS649" s="24"/>
      <c r="HZT649" s="24"/>
      <c r="HZX649" s="3"/>
      <c r="HZY649" s="31"/>
      <c r="HZZ649" s="5"/>
      <c r="IAA649" s="9"/>
      <c r="IAD649" s="2"/>
      <c r="IAG649" s="24"/>
      <c r="IAH649" s="24"/>
      <c r="IAI649" s="31"/>
      <c r="IAJ649" s="24"/>
      <c r="IAK649" s="24"/>
      <c r="IAL649" s="24"/>
      <c r="IAM649" s="24"/>
      <c r="IAN649" s="24"/>
      <c r="IAO649" s="24"/>
      <c r="IAP649" s="24"/>
      <c r="IAQ649" s="24"/>
      <c r="IAR649" s="24"/>
      <c r="IAS649" s="24"/>
      <c r="IAT649" s="24"/>
      <c r="IAU649" s="24"/>
      <c r="IAV649" s="24"/>
      <c r="IAW649" s="24"/>
      <c r="IAX649" s="24"/>
      <c r="IBB649" s="3"/>
      <c r="IBC649" s="31"/>
      <c r="IBD649" s="5"/>
      <c r="IBE649" s="9"/>
      <c r="IBH649" s="2"/>
      <c r="IBK649" s="24"/>
      <c r="IBL649" s="24"/>
      <c r="IBM649" s="31"/>
      <c r="IBN649" s="24"/>
      <c r="IBO649" s="24"/>
      <c r="IBP649" s="24"/>
      <c r="IBQ649" s="24"/>
      <c r="IBR649" s="24"/>
      <c r="IBS649" s="24"/>
      <c r="IBT649" s="24"/>
      <c r="IBU649" s="24"/>
      <c r="IBV649" s="24"/>
      <c r="IBW649" s="24"/>
      <c r="IBX649" s="24"/>
      <c r="IBY649" s="24"/>
      <c r="IBZ649" s="24"/>
      <c r="ICA649" s="24"/>
      <c r="ICB649" s="24"/>
      <c r="ICF649" s="3"/>
      <c r="ICG649" s="31"/>
      <c r="ICH649" s="5"/>
      <c r="ICI649" s="9"/>
      <c r="ICL649" s="2"/>
      <c r="ICO649" s="24"/>
      <c r="ICP649" s="24"/>
      <c r="ICQ649" s="31"/>
      <c r="ICR649" s="24"/>
      <c r="ICS649" s="24"/>
      <c r="ICT649" s="24"/>
      <c r="ICU649" s="24"/>
      <c r="ICV649" s="24"/>
      <c r="ICW649" s="24"/>
      <c r="ICX649" s="24"/>
      <c r="ICY649" s="24"/>
      <c r="ICZ649" s="24"/>
      <c r="IDA649" s="24"/>
      <c r="IDB649" s="24"/>
      <c r="IDC649" s="24"/>
      <c r="IDD649" s="24"/>
      <c r="IDE649" s="24"/>
      <c r="IDF649" s="24"/>
      <c r="IDJ649" s="3"/>
      <c r="IDK649" s="31"/>
      <c r="IDL649" s="5"/>
      <c r="IDM649" s="9"/>
      <c r="IDP649" s="2"/>
      <c r="IDS649" s="24"/>
      <c r="IDT649" s="24"/>
      <c r="IDU649" s="31"/>
      <c r="IDV649" s="24"/>
      <c r="IDW649" s="24"/>
      <c r="IDX649" s="24"/>
      <c r="IDY649" s="24"/>
      <c r="IDZ649" s="24"/>
      <c r="IEA649" s="24"/>
      <c r="IEB649" s="24"/>
      <c r="IEC649" s="24"/>
      <c r="IED649" s="24"/>
      <c r="IEE649" s="24"/>
      <c r="IEF649" s="24"/>
      <c r="IEG649" s="24"/>
      <c r="IEH649" s="24"/>
      <c r="IEI649" s="24"/>
      <c r="IEJ649" s="24"/>
      <c r="IEN649" s="3"/>
      <c r="IEO649" s="31"/>
      <c r="IEP649" s="5"/>
      <c r="IEQ649" s="9"/>
      <c r="IET649" s="2"/>
      <c r="IEW649" s="24"/>
      <c r="IEX649" s="24"/>
      <c r="IEY649" s="31"/>
      <c r="IEZ649" s="24"/>
      <c r="IFA649" s="24"/>
      <c r="IFB649" s="24"/>
      <c r="IFC649" s="24"/>
      <c r="IFD649" s="24"/>
      <c r="IFE649" s="24"/>
      <c r="IFF649" s="24"/>
      <c r="IFG649" s="24"/>
      <c r="IFH649" s="24"/>
      <c r="IFI649" s="24"/>
      <c r="IFJ649" s="24"/>
      <c r="IFK649" s="24"/>
      <c r="IFL649" s="24"/>
      <c r="IFM649" s="24"/>
      <c r="IFN649" s="24"/>
      <c r="IFR649" s="3"/>
      <c r="IFS649" s="31"/>
      <c r="IFT649" s="5"/>
      <c r="IFU649" s="9"/>
      <c r="IFX649" s="2"/>
      <c r="IGA649" s="24"/>
      <c r="IGB649" s="24"/>
      <c r="IGC649" s="31"/>
      <c r="IGD649" s="24"/>
      <c r="IGE649" s="24"/>
      <c r="IGF649" s="24"/>
      <c r="IGG649" s="24"/>
      <c r="IGH649" s="24"/>
      <c r="IGI649" s="24"/>
      <c r="IGJ649" s="24"/>
      <c r="IGK649" s="24"/>
      <c r="IGL649" s="24"/>
      <c r="IGM649" s="24"/>
      <c r="IGN649" s="24"/>
      <c r="IGO649" s="24"/>
      <c r="IGP649" s="24"/>
      <c r="IGQ649" s="24"/>
      <c r="IGR649" s="24"/>
      <c r="IGV649" s="3"/>
      <c r="IGW649" s="31"/>
      <c r="IGX649" s="5"/>
      <c r="IGY649" s="9"/>
      <c r="IHB649" s="2"/>
      <c r="IHE649" s="24"/>
      <c r="IHF649" s="24"/>
      <c r="IHG649" s="31"/>
      <c r="IHH649" s="24"/>
      <c r="IHI649" s="24"/>
      <c r="IHJ649" s="24"/>
      <c r="IHK649" s="24"/>
      <c r="IHL649" s="24"/>
      <c r="IHM649" s="24"/>
      <c r="IHN649" s="24"/>
      <c r="IHO649" s="24"/>
      <c r="IHP649" s="24"/>
      <c r="IHQ649" s="24"/>
      <c r="IHR649" s="24"/>
      <c r="IHS649" s="24"/>
      <c r="IHT649" s="24"/>
      <c r="IHU649" s="24"/>
      <c r="IHV649" s="24"/>
      <c r="IHZ649" s="3"/>
      <c r="IIA649" s="31"/>
      <c r="IIB649" s="5"/>
      <c r="IIC649" s="9"/>
      <c r="IIF649" s="2"/>
      <c r="III649" s="24"/>
      <c r="IIJ649" s="24"/>
      <c r="IIK649" s="31"/>
      <c r="IIL649" s="24"/>
      <c r="IIM649" s="24"/>
      <c r="IIN649" s="24"/>
      <c r="IIO649" s="24"/>
      <c r="IIP649" s="24"/>
      <c r="IIQ649" s="24"/>
      <c r="IIR649" s="24"/>
      <c r="IIS649" s="24"/>
      <c r="IIT649" s="24"/>
      <c r="IIU649" s="24"/>
      <c r="IIV649" s="24"/>
      <c r="IIW649" s="24"/>
      <c r="IIX649" s="24"/>
      <c r="IIY649" s="24"/>
      <c r="IIZ649" s="24"/>
      <c r="IJD649" s="3"/>
      <c r="IJE649" s="31"/>
      <c r="IJF649" s="5"/>
      <c r="IJG649" s="9"/>
      <c r="IJJ649" s="2"/>
      <c r="IJM649" s="24"/>
      <c r="IJN649" s="24"/>
      <c r="IJO649" s="31"/>
      <c r="IJP649" s="24"/>
      <c r="IJQ649" s="24"/>
      <c r="IJR649" s="24"/>
      <c r="IJS649" s="24"/>
      <c r="IJT649" s="24"/>
      <c r="IJU649" s="24"/>
      <c r="IJV649" s="24"/>
      <c r="IJW649" s="24"/>
      <c r="IJX649" s="24"/>
      <c r="IJY649" s="24"/>
      <c r="IJZ649" s="24"/>
      <c r="IKA649" s="24"/>
      <c r="IKB649" s="24"/>
      <c r="IKC649" s="24"/>
      <c r="IKD649" s="24"/>
      <c r="IKH649" s="3"/>
      <c r="IKI649" s="31"/>
      <c r="IKJ649" s="5"/>
      <c r="IKK649" s="9"/>
      <c r="IKN649" s="2"/>
      <c r="IKQ649" s="24"/>
      <c r="IKR649" s="24"/>
      <c r="IKS649" s="31"/>
      <c r="IKT649" s="24"/>
      <c r="IKU649" s="24"/>
      <c r="IKV649" s="24"/>
      <c r="IKW649" s="24"/>
      <c r="IKX649" s="24"/>
      <c r="IKY649" s="24"/>
      <c r="IKZ649" s="24"/>
      <c r="ILA649" s="24"/>
      <c r="ILB649" s="24"/>
      <c r="ILC649" s="24"/>
      <c r="ILD649" s="24"/>
      <c r="ILE649" s="24"/>
      <c r="ILF649" s="24"/>
      <c r="ILG649" s="24"/>
      <c r="ILH649" s="24"/>
      <c r="ILL649" s="3"/>
      <c r="ILM649" s="31"/>
      <c r="ILN649" s="5"/>
      <c r="ILO649" s="9"/>
      <c r="ILR649" s="2"/>
      <c r="ILU649" s="24"/>
      <c r="ILV649" s="24"/>
      <c r="ILW649" s="31"/>
      <c r="ILX649" s="24"/>
      <c r="ILY649" s="24"/>
      <c r="ILZ649" s="24"/>
      <c r="IMA649" s="24"/>
      <c r="IMB649" s="24"/>
      <c r="IMC649" s="24"/>
      <c r="IMD649" s="24"/>
      <c r="IME649" s="24"/>
      <c r="IMF649" s="24"/>
      <c r="IMG649" s="24"/>
      <c r="IMH649" s="24"/>
      <c r="IMI649" s="24"/>
      <c r="IMJ649" s="24"/>
      <c r="IMK649" s="24"/>
      <c r="IML649" s="24"/>
      <c r="IMP649" s="3"/>
      <c r="IMQ649" s="31"/>
      <c r="IMR649" s="5"/>
      <c r="IMS649" s="9"/>
      <c r="IMV649" s="2"/>
      <c r="IMY649" s="24"/>
      <c r="IMZ649" s="24"/>
      <c r="INA649" s="31"/>
      <c r="INB649" s="24"/>
      <c r="INC649" s="24"/>
      <c r="IND649" s="24"/>
      <c r="INE649" s="24"/>
      <c r="INF649" s="24"/>
      <c r="ING649" s="24"/>
      <c r="INH649" s="24"/>
      <c r="INI649" s="24"/>
      <c r="INJ649" s="24"/>
      <c r="INK649" s="24"/>
      <c r="INL649" s="24"/>
      <c r="INM649" s="24"/>
      <c r="INN649" s="24"/>
      <c r="INO649" s="24"/>
      <c r="INP649" s="24"/>
      <c r="INT649" s="3"/>
      <c r="INU649" s="31"/>
      <c r="INV649" s="5"/>
      <c r="INW649" s="9"/>
      <c r="INZ649" s="2"/>
      <c r="IOC649" s="24"/>
      <c r="IOD649" s="24"/>
      <c r="IOE649" s="31"/>
      <c r="IOF649" s="24"/>
      <c r="IOG649" s="24"/>
      <c r="IOH649" s="24"/>
      <c r="IOI649" s="24"/>
      <c r="IOJ649" s="24"/>
      <c r="IOK649" s="24"/>
      <c r="IOL649" s="24"/>
      <c r="IOM649" s="24"/>
      <c r="ION649" s="24"/>
      <c r="IOO649" s="24"/>
      <c r="IOP649" s="24"/>
      <c r="IOQ649" s="24"/>
      <c r="IOR649" s="24"/>
      <c r="IOS649" s="24"/>
      <c r="IOT649" s="24"/>
      <c r="IOX649" s="3"/>
      <c r="IOY649" s="31"/>
      <c r="IOZ649" s="5"/>
      <c r="IPA649" s="9"/>
      <c r="IPD649" s="2"/>
      <c r="IPG649" s="24"/>
      <c r="IPH649" s="24"/>
      <c r="IPI649" s="31"/>
      <c r="IPJ649" s="24"/>
      <c r="IPK649" s="24"/>
      <c r="IPL649" s="24"/>
      <c r="IPM649" s="24"/>
      <c r="IPN649" s="24"/>
      <c r="IPO649" s="24"/>
      <c r="IPP649" s="24"/>
      <c r="IPQ649" s="24"/>
      <c r="IPR649" s="24"/>
      <c r="IPS649" s="24"/>
      <c r="IPT649" s="24"/>
      <c r="IPU649" s="24"/>
      <c r="IPV649" s="24"/>
      <c r="IPW649" s="24"/>
      <c r="IPX649" s="24"/>
      <c r="IQB649" s="3"/>
      <c r="IQC649" s="31"/>
      <c r="IQD649" s="5"/>
      <c r="IQE649" s="9"/>
      <c r="IQH649" s="2"/>
      <c r="IQK649" s="24"/>
      <c r="IQL649" s="24"/>
      <c r="IQM649" s="31"/>
      <c r="IQN649" s="24"/>
      <c r="IQO649" s="24"/>
      <c r="IQP649" s="24"/>
      <c r="IQQ649" s="24"/>
      <c r="IQR649" s="24"/>
      <c r="IQS649" s="24"/>
      <c r="IQT649" s="24"/>
      <c r="IQU649" s="24"/>
      <c r="IQV649" s="24"/>
      <c r="IQW649" s="24"/>
      <c r="IQX649" s="24"/>
      <c r="IQY649" s="24"/>
      <c r="IQZ649" s="24"/>
      <c r="IRA649" s="24"/>
      <c r="IRB649" s="24"/>
      <c r="IRF649" s="3"/>
      <c r="IRG649" s="31"/>
      <c r="IRH649" s="5"/>
      <c r="IRI649" s="9"/>
      <c r="IRL649" s="2"/>
      <c r="IRO649" s="24"/>
      <c r="IRP649" s="24"/>
      <c r="IRQ649" s="31"/>
      <c r="IRR649" s="24"/>
      <c r="IRS649" s="24"/>
      <c r="IRT649" s="24"/>
      <c r="IRU649" s="24"/>
      <c r="IRV649" s="24"/>
      <c r="IRW649" s="24"/>
      <c r="IRX649" s="24"/>
      <c r="IRY649" s="24"/>
      <c r="IRZ649" s="24"/>
      <c r="ISA649" s="24"/>
      <c r="ISB649" s="24"/>
      <c r="ISC649" s="24"/>
      <c r="ISD649" s="24"/>
      <c r="ISE649" s="24"/>
      <c r="ISF649" s="24"/>
      <c r="ISJ649" s="3"/>
      <c r="ISK649" s="31"/>
      <c r="ISL649" s="5"/>
      <c r="ISM649" s="9"/>
      <c r="ISP649" s="2"/>
      <c r="ISS649" s="24"/>
      <c r="IST649" s="24"/>
      <c r="ISU649" s="31"/>
      <c r="ISV649" s="24"/>
      <c r="ISW649" s="24"/>
      <c r="ISX649" s="24"/>
      <c r="ISY649" s="24"/>
      <c r="ISZ649" s="24"/>
      <c r="ITA649" s="24"/>
      <c r="ITB649" s="24"/>
      <c r="ITC649" s="24"/>
      <c r="ITD649" s="24"/>
      <c r="ITE649" s="24"/>
      <c r="ITF649" s="24"/>
      <c r="ITG649" s="24"/>
      <c r="ITH649" s="24"/>
      <c r="ITI649" s="24"/>
      <c r="ITJ649" s="24"/>
      <c r="ITN649" s="3"/>
      <c r="ITO649" s="31"/>
      <c r="ITP649" s="5"/>
      <c r="ITQ649" s="9"/>
      <c r="ITT649" s="2"/>
      <c r="ITW649" s="24"/>
      <c r="ITX649" s="24"/>
      <c r="ITY649" s="31"/>
      <c r="ITZ649" s="24"/>
      <c r="IUA649" s="24"/>
      <c r="IUB649" s="24"/>
      <c r="IUC649" s="24"/>
      <c r="IUD649" s="24"/>
      <c r="IUE649" s="24"/>
      <c r="IUF649" s="24"/>
      <c r="IUG649" s="24"/>
      <c r="IUH649" s="24"/>
      <c r="IUI649" s="24"/>
      <c r="IUJ649" s="24"/>
      <c r="IUK649" s="24"/>
      <c r="IUL649" s="24"/>
      <c r="IUM649" s="24"/>
      <c r="IUN649" s="24"/>
      <c r="IUR649" s="3"/>
      <c r="IUS649" s="31"/>
      <c r="IUT649" s="5"/>
      <c r="IUU649" s="9"/>
      <c r="IUX649" s="2"/>
      <c r="IVA649" s="24"/>
      <c r="IVB649" s="24"/>
      <c r="IVC649" s="31"/>
      <c r="IVD649" s="24"/>
      <c r="IVE649" s="24"/>
      <c r="IVF649" s="24"/>
      <c r="IVG649" s="24"/>
      <c r="IVH649" s="24"/>
      <c r="IVI649" s="24"/>
      <c r="IVJ649" s="24"/>
      <c r="IVK649" s="24"/>
      <c r="IVL649" s="24"/>
      <c r="IVM649" s="24"/>
      <c r="IVN649" s="24"/>
      <c r="IVO649" s="24"/>
      <c r="IVP649" s="24"/>
      <c r="IVQ649" s="24"/>
      <c r="IVR649" s="24"/>
      <c r="IVV649" s="3"/>
      <c r="IVW649" s="31"/>
      <c r="IVX649" s="5"/>
      <c r="IVY649" s="9"/>
      <c r="IWB649" s="2"/>
      <c r="IWE649" s="24"/>
      <c r="IWF649" s="24"/>
      <c r="IWG649" s="31"/>
      <c r="IWH649" s="24"/>
      <c r="IWI649" s="24"/>
      <c r="IWJ649" s="24"/>
      <c r="IWK649" s="24"/>
      <c r="IWL649" s="24"/>
      <c r="IWM649" s="24"/>
      <c r="IWN649" s="24"/>
      <c r="IWO649" s="24"/>
      <c r="IWP649" s="24"/>
      <c r="IWQ649" s="24"/>
      <c r="IWR649" s="24"/>
      <c r="IWS649" s="24"/>
      <c r="IWT649" s="24"/>
      <c r="IWU649" s="24"/>
      <c r="IWV649" s="24"/>
      <c r="IWZ649" s="3"/>
      <c r="IXA649" s="31"/>
      <c r="IXB649" s="5"/>
      <c r="IXC649" s="9"/>
      <c r="IXF649" s="2"/>
      <c r="IXI649" s="24"/>
      <c r="IXJ649" s="24"/>
      <c r="IXK649" s="31"/>
      <c r="IXL649" s="24"/>
      <c r="IXM649" s="24"/>
      <c r="IXN649" s="24"/>
      <c r="IXO649" s="24"/>
      <c r="IXP649" s="24"/>
      <c r="IXQ649" s="24"/>
      <c r="IXR649" s="24"/>
      <c r="IXS649" s="24"/>
      <c r="IXT649" s="24"/>
      <c r="IXU649" s="24"/>
      <c r="IXV649" s="24"/>
      <c r="IXW649" s="24"/>
      <c r="IXX649" s="24"/>
      <c r="IXY649" s="24"/>
      <c r="IXZ649" s="24"/>
      <c r="IYD649" s="3"/>
      <c r="IYE649" s="31"/>
      <c r="IYF649" s="5"/>
      <c r="IYG649" s="9"/>
      <c r="IYJ649" s="2"/>
      <c r="IYM649" s="24"/>
      <c r="IYN649" s="24"/>
      <c r="IYO649" s="31"/>
      <c r="IYP649" s="24"/>
      <c r="IYQ649" s="24"/>
      <c r="IYR649" s="24"/>
      <c r="IYS649" s="24"/>
      <c r="IYT649" s="24"/>
      <c r="IYU649" s="24"/>
      <c r="IYV649" s="24"/>
      <c r="IYW649" s="24"/>
      <c r="IYX649" s="24"/>
      <c r="IYY649" s="24"/>
      <c r="IYZ649" s="24"/>
      <c r="IZA649" s="24"/>
      <c r="IZB649" s="24"/>
      <c r="IZC649" s="24"/>
      <c r="IZD649" s="24"/>
      <c r="IZH649" s="3"/>
      <c r="IZI649" s="31"/>
      <c r="IZJ649" s="5"/>
      <c r="IZK649" s="9"/>
      <c r="IZN649" s="2"/>
      <c r="IZQ649" s="24"/>
      <c r="IZR649" s="24"/>
      <c r="IZS649" s="31"/>
      <c r="IZT649" s="24"/>
      <c r="IZU649" s="24"/>
      <c r="IZV649" s="24"/>
      <c r="IZW649" s="24"/>
      <c r="IZX649" s="24"/>
      <c r="IZY649" s="24"/>
      <c r="IZZ649" s="24"/>
      <c r="JAA649" s="24"/>
      <c r="JAB649" s="24"/>
      <c r="JAC649" s="24"/>
      <c r="JAD649" s="24"/>
      <c r="JAE649" s="24"/>
      <c r="JAF649" s="24"/>
      <c r="JAG649" s="24"/>
      <c r="JAH649" s="24"/>
      <c r="JAL649" s="3"/>
      <c r="JAM649" s="31"/>
      <c r="JAN649" s="5"/>
      <c r="JAO649" s="9"/>
      <c r="JAR649" s="2"/>
      <c r="JAU649" s="24"/>
      <c r="JAV649" s="24"/>
      <c r="JAW649" s="31"/>
      <c r="JAX649" s="24"/>
      <c r="JAY649" s="24"/>
      <c r="JAZ649" s="24"/>
      <c r="JBA649" s="24"/>
      <c r="JBB649" s="24"/>
      <c r="JBC649" s="24"/>
      <c r="JBD649" s="24"/>
      <c r="JBE649" s="24"/>
      <c r="JBF649" s="24"/>
      <c r="JBG649" s="24"/>
      <c r="JBH649" s="24"/>
      <c r="JBI649" s="24"/>
      <c r="JBJ649" s="24"/>
      <c r="JBK649" s="24"/>
      <c r="JBL649" s="24"/>
      <c r="JBP649" s="3"/>
      <c r="JBQ649" s="31"/>
      <c r="JBR649" s="5"/>
      <c r="JBS649" s="9"/>
      <c r="JBV649" s="2"/>
      <c r="JBY649" s="24"/>
      <c r="JBZ649" s="24"/>
      <c r="JCA649" s="31"/>
      <c r="JCB649" s="24"/>
      <c r="JCC649" s="24"/>
      <c r="JCD649" s="24"/>
      <c r="JCE649" s="24"/>
      <c r="JCF649" s="24"/>
      <c r="JCG649" s="24"/>
      <c r="JCH649" s="24"/>
      <c r="JCI649" s="24"/>
      <c r="JCJ649" s="24"/>
      <c r="JCK649" s="24"/>
      <c r="JCL649" s="24"/>
      <c r="JCM649" s="24"/>
      <c r="JCN649" s="24"/>
      <c r="JCO649" s="24"/>
      <c r="JCP649" s="24"/>
      <c r="JCT649" s="3"/>
      <c r="JCU649" s="31"/>
      <c r="JCV649" s="5"/>
      <c r="JCW649" s="9"/>
      <c r="JCZ649" s="2"/>
      <c r="JDC649" s="24"/>
      <c r="JDD649" s="24"/>
      <c r="JDE649" s="31"/>
      <c r="JDF649" s="24"/>
      <c r="JDG649" s="24"/>
      <c r="JDH649" s="24"/>
      <c r="JDI649" s="24"/>
      <c r="JDJ649" s="24"/>
      <c r="JDK649" s="24"/>
      <c r="JDL649" s="24"/>
      <c r="JDM649" s="24"/>
      <c r="JDN649" s="24"/>
      <c r="JDO649" s="24"/>
      <c r="JDP649" s="24"/>
      <c r="JDQ649" s="24"/>
      <c r="JDR649" s="24"/>
      <c r="JDS649" s="24"/>
      <c r="JDT649" s="24"/>
      <c r="JDX649" s="3"/>
      <c r="JDY649" s="31"/>
      <c r="JDZ649" s="5"/>
      <c r="JEA649" s="9"/>
      <c r="JED649" s="2"/>
      <c r="JEG649" s="24"/>
      <c r="JEH649" s="24"/>
      <c r="JEI649" s="31"/>
      <c r="JEJ649" s="24"/>
      <c r="JEK649" s="24"/>
      <c r="JEL649" s="24"/>
      <c r="JEM649" s="24"/>
      <c r="JEN649" s="24"/>
      <c r="JEO649" s="24"/>
      <c r="JEP649" s="24"/>
      <c r="JEQ649" s="24"/>
      <c r="JER649" s="24"/>
      <c r="JES649" s="24"/>
      <c r="JET649" s="24"/>
      <c r="JEU649" s="24"/>
      <c r="JEV649" s="24"/>
      <c r="JEW649" s="24"/>
      <c r="JEX649" s="24"/>
      <c r="JFB649" s="3"/>
      <c r="JFC649" s="31"/>
      <c r="JFD649" s="5"/>
      <c r="JFE649" s="9"/>
      <c r="JFH649" s="2"/>
      <c r="JFK649" s="24"/>
      <c r="JFL649" s="24"/>
      <c r="JFM649" s="31"/>
      <c r="JFN649" s="24"/>
      <c r="JFO649" s="24"/>
      <c r="JFP649" s="24"/>
      <c r="JFQ649" s="24"/>
      <c r="JFR649" s="24"/>
      <c r="JFS649" s="24"/>
      <c r="JFT649" s="24"/>
      <c r="JFU649" s="24"/>
      <c r="JFV649" s="24"/>
      <c r="JFW649" s="24"/>
      <c r="JFX649" s="24"/>
      <c r="JFY649" s="24"/>
      <c r="JFZ649" s="24"/>
      <c r="JGA649" s="24"/>
      <c r="JGB649" s="24"/>
      <c r="JGF649" s="3"/>
      <c r="JGG649" s="31"/>
      <c r="JGH649" s="5"/>
      <c r="JGI649" s="9"/>
      <c r="JGL649" s="2"/>
      <c r="JGO649" s="24"/>
      <c r="JGP649" s="24"/>
      <c r="JGQ649" s="31"/>
      <c r="JGR649" s="24"/>
      <c r="JGS649" s="24"/>
      <c r="JGT649" s="24"/>
      <c r="JGU649" s="24"/>
      <c r="JGV649" s="24"/>
      <c r="JGW649" s="24"/>
      <c r="JGX649" s="24"/>
      <c r="JGY649" s="24"/>
      <c r="JGZ649" s="24"/>
      <c r="JHA649" s="24"/>
      <c r="JHB649" s="24"/>
      <c r="JHC649" s="24"/>
      <c r="JHD649" s="24"/>
      <c r="JHE649" s="24"/>
      <c r="JHF649" s="24"/>
      <c r="JHJ649" s="3"/>
      <c r="JHK649" s="31"/>
      <c r="JHL649" s="5"/>
      <c r="JHM649" s="9"/>
      <c r="JHP649" s="2"/>
      <c r="JHS649" s="24"/>
      <c r="JHT649" s="24"/>
      <c r="JHU649" s="31"/>
      <c r="JHV649" s="24"/>
      <c r="JHW649" s="24"/>
      <c r="JHX649" s="24"/>
      <c r="JHY649" s="24"/>
      <c r="JHZ649" s="24"/>
      <c r="JIA649" s="24"/>
      <c r="JIB649" s="24"/>
      <c r="JIC649" s="24"/>
      <c r="JID649" s="24"/>
      <c r="JIE649" s="24"/>
      <c r="JIF649" s="24"/>
      <c r="JIG649" s="24"/>
      <c r="JIH649" s="24"/>
      <c r="JII649" s="24"/>
      <c r="JIJ649" s="24"/>
      <c r="JIN649" s="3"/>
      <c r="JIO649" s="31"/>
      <c r="JIP649" s="5"/>
      <c r="JIQ649" s="9"/>
      <c r="JIT649" s="2"/>
      <c r="JIW649" s="24"/>
      <c r="JIX649" s="24"/>
      <c r="JIY649" s="31"/>
      <c r="JIZ649" s="24"/>
      <c r="JJA649" s="24"/>
      <c r="JJB649" s="24"/>
      <c r="JJC649" s="24"/>
      <c r="JJD649" s="24"/>
      <c r="JJE649" s="24"/>
      <c r="JJF649" s="24"/>
      <c r="JJG649" s="24"/>
      <c r="JJH649" s="24"/>
      <c r="JJI649" s="24"/>
      <c r="JJJ649" s="24"/>
      <c r="JJK649" s="24"/>
      <c r="JJL649" s="24"/>
      <c r="JJM649" s="24"/>
      <c r="JJN649" s="24"/>
      <c r="JJR649" s="3"/>
      <c r="JJS649" s="31"/>
      <c r="JJT649" s="5"/>
      <c r="JJU649" s="9"/>
      <c r="JJX649" s="2"/>
      <c r="JKA649" s="24"/>
      <c r="JKB649" s="24"/>
      <c r="JKC649" s="31"/>
      <c r="JKD649" s="24"/>
      <c r="JKE649" s="24"/>
      <c r="JKF649" s="24"/>
      <c r="JKG649" s="24"/>
      <c r="JKH649" s="24"/>
      <c r="JKI649" s="24"/>
      <c r="JKJ649" s="24"/>
      <c r="JKK649" s="24"/>
      <c r="JKL649" s="24"/>
      <c r="JKM649" s="24"/>
      <c r="JKN649" s="24"/>
      <c r="JKO649" s="24"/>
      <c r="JKP649" s="24"/>
      <c r="JKQ649" s="24"/>
      <c r="JKR649" s="24"/>
      <c r="JKV649" s="3"/>
      <c r="JKW649" s="31"/>
      <c r="JKX649" s="5"/>
      <c r="JKY649" s="9"/>
      <c r="JLB649" s="2"/>
      <c r="JLE649" s="24"/>
      <c r="JLF649" s="24"/>
      <c r="JLG649" s="31"/>
      <c r="JLH649" s="24"/>
      <c r="JLI649" s="24"/>
      <c r="JLJ649" s="24"/>
      <c r="JLK649" s="24"/>
      <c r="JLL649" s="24"/>
      <c r="JLM649" s="24"/>
      <c r="JLN649" s="24"/>
      <c r="JLO649" s="24"/>
      <c r="JLP649" s="24"/>
      <c r="JLQ649" s="24"/>
      <c r="JLR649" s="24"/>
      <c r="JLS649" s="24"/>
      <c r="JLT649" s="24"/>
      <c r="JLU649" s="24"/>
      <c r="JLV649" s="24"/>
      <c r="JLZ649" s="3"/>
      <c r="JMA649" s="31"/>
      <c r="JMB649" s="5"/>
      <c r="JMC649" s="9"/>
      <c r="JMF649" s="2"/>
      <c r="JMI649" s="24"/>
      <c r="JMJ649" s="24"/>
      <c r="JMK649" s="31"/>
      <c r="JML649" s="24"/>
      <c r="JMM649" s="24"/>
      <c r="JMN649" s="24"/>
      <c r="JMO649" s="24"/>
      <c r="JMP649" s="24"/>
      <c r="JMQ649" s="24"/>
      <c r="JMR649" s="24"/>
      <c r="JMS649" s="24"/>
      <c r="JMT649" s="24"/>
      <c r="JMU649" s="24"/>
      <c r="JMV649" s="24"/>
      <c r="JMW649" s="24"/>
      <c r="JMX649" s="24"/>
      <c r="JMY649" s="24"/>
      <c r="JMZ649" s="24"/>
      <c r="JND649" s="3"/>
      <c r="JNE649" s="31"/>
      <c r="JNF649" s="5"/>
      <c r="JNG649" s="9"/>
      <c r="JNJ649" s="2"/>
      <c r="JNM649" s="24"/>
      <c r="JNN649" s="24"/>
      <c r="JNO649" s="31"/>
      <c r="JNP649" s="24"/>
      <c r="JNQ649" s="24"/>
      <c r="JNR649" s="24"/>
      <c r="JNS649" s="24"/>
      <c r="JNT649" s="24"/>
      <c r="JNU649" s="24"/>
      <c r="JNV649" s="24"/>
      <c r="JNW649" s="24"/>
      <c r="JNX649" s="24"/>
      <c r="JNY649" s="24"/>
      <c r="JNZ649" s="24"/>
      <c r="JOA649" s="24"/>
      <c r="JOB649" s="24"/>
      <c r="JOC649" s="24"/>
      <c r="JOD649" s="24"/>
      <c r="JOH649" s="3"/>
      <c r="JOI649" s="31"/>
      <c r="JOJ649" s="5"/>
      <c r="JOK649" s="9"/>
      <c r="JON649" s="2"/>
      <c r="JOQ649" s="24"/>
      <c r="JOR649" s="24"/>
      <c r="JOS649" s="31"/>
      <c r="JOT649" s="24"/>
      <c r="JOU649" s="24"/>
      <c r="JOV649" s="24"/>
      <c r="JOW649" s="24"/>
      <c r="JOX649" s="24"/>
      <c r="JOY649" s="24"/>
      <c r="JOZ649" s="24"/>
      <c r="JPA649" s="24"/>
      <c r="JPB649" s="24"/>
      <c r="JPC649" s="24"/>
      <c r="JPD649" s="24"/>
      <c r="JPE649" s="24"/>
      <c r="JPF649" s="24"/>
      <c r="JPG649" s="24"/>
      <c r="JPH649" s="24"/>
      <c r="JPL649" s="3"/>
      <c r="JPM649" s="31"/>
      <c r="JPN649" s="5"/>
      <c r="JPO649" s="9"/>
      <c r="JPR649" s="2"/>
      <c r="JPU649" s="24"/>
      <c r="JPV649" s="24"/>
      <c r="JPW649" s="31"/>
      <c r="JPX649" s="24"/>
      <c r="JPY649" s="24"/>
      <c r="JPZ649" s="24"/>
      <c r="JQA649" s="24"/>
      <c r="JQB649" s="24"/>
      <c r="JQC649" s="24"/>
      <c r="JQD649" s="24"/>
      <c r="JQE649" s="24"/>
      <c r="JQF649" s="24"/>
      <c r="JQG649" s="24"/>
      <c r="JQH649" s="24"/>
      <c r="JQI649" s="24"/>
      <c r="JQJ649" s="24"/>
      <c r="JQK649" s="24"/>
      <c r="JQL649" s="24"/>
      <c r="JQP649" s="3"/>
      <c r="JQQ649" s="31"/>
      <c r="JQR649" s="5"/>
      <c r="JQS649" s="9"/>
      <c r="JQV649" s="2"/>
      <c r="JQY649" s="24"/>
      <c r="JQZ649" s="24"/>
      <c r="JRA649" s="31"/>
      <c r="JRB649" s="24"/>
      <c r="JRC649" s="24"/>
      <c r="JRD649" s="24"/>
      <c r="JRE649" s="24"/>
      <c r="JRF649" s="24"/>
      <c r="JRG649" s="24"/>
      <c r="JRH649" s="24"/>
      <c r="JRI649" s="24"/>
      <c r="JRJ649" s="24"/>
      <c r="JRK649" s="24"/>
      <c r="JRL649" s="24"/>
      <c r="JRM649" s="24"/>
      <c r="JRN649" s="24"/>
      <c r="JRO649" s="24"/>
      <c r="JRP649" s="24"/>
      <c r="JRT649" s="3"/>
      <c r="JRU649" s="31"/>
      <c r="JRV649" s="5"/>
      <c r="JRW649" s="9"/>
      <c r="JRZ649" s="2"/>
      <c r="JSC649" s="24"/>
      <c r="JSD649" s="24"/>
      <c r="JSE649" s="31"/>
      <c r="JSF649" s="24"/>
      <c r="JSG649" s="24"/>
      <c r="JSH649" s="24"/>
      <c r="JSI649" s="24"/>
      <c r="JSJ649" s="24"/>
      <c r="JSK649" s="24"/>
      <c r="JSL649" s="24"/>
      <c r="JSM649" s="24"/>
      <c r="JSN649" s="24"/>
      <c r="JSO649" s="24"/>
      <c r="JSP649" s="24"/>
      <c r="JSQ649" s="24"/>
      <c r="JSR649" s="24"/>
      <c r="JSS649" s="24"/>
      <c r="JST649" s="24"/>
      <c r="JSX649" s="3"/>
      <c r="JSY649" s="31"/>
      <c r="JSZ649" s="5"/>
      <c r="JTA649" s="9"/>
      <c r="JTD649" s="2"/>
      <c r="JTG649" s="24"/>
      <c r="JTH649" s="24"/>
      <c r="JTI649" s="31"/>
      <c r="JTJ649" s="24"/>
      <c r="JTK649" s="24"/>
      <c r="JTL649" s="24"/>
      <c r="JTM649" s="24"/>
      <c r="JTN649" s="24"/>
      <c r="JTO649" s="24"/>
      <c r="JTP649" s="24"/>
      <c r="JTQ649" s="24"/>
      <c r="JTR649" s="24"/>
      <c r="JTS649" s="24"/>
      <c r="JTT649" s="24"/>
      <c r="JTU649" s="24"/>
      <c r="JTV649" s="24"/>
      <c r="JTW649" s="24"/>
      <c r="JTX649" s="24"/>
      <c r="JUB649" s="3"/>
      <c r="JUC649" s="31"/>
      <c r="JUD649" s="5"/>
      <c r="JUE649" s="9"/>
      <c r="JUH649" s="2"/>
      <c r="JUK649" s="24"/>
      <c r="JUL649" s="24"/>
      <c r="JUM649" s="31"/>
      <c r="JUN649" s="24"/>
      <c r="JUO649" s="24"/>
      <c r="JUP649" s="24"/>
      <c r="JUQ649" s="24"/>
      <c r="JUR649" s="24"/>
      <c r="JUS649" s="24"/>
      <c r="JUT649" s="24"/>
      <c r="JUU649" s="24"/>
      <c r="JUV649" s="24"/>
      <c r="JUW649" s="24"/>
      <c r="JUX649" s="24"/>
      <c r="JUY649" s="24"/>
      <c r="JUZ649" s="24"/>
      <c r="JVA649" s="24"/>
      <c r="JVB649" s="24"/>
      <c r="JVF649" s="3"/>
      <c r="JVG649" s="31"/>
      <c r="JVH649" s="5"/>
      <c r="JVI649" s="9"/>
      <c r="JVL649" s="2"/>
      <c r="JVO649" s="24"/>
      <c r="JVP649" s="24"/>
      <c r="JVQ649" s="31"/>
      <c r="JVR649" s="24"/>
      <c r="JVS649" s="24"/>
      <c r="JVT649" s="24"/>
      <c r="JVU649" s="24"/>
      <c r="JVV649" s="24"/>
      <c r="JVW649" s="24"/>
      <c r="JVX649" s="24"/>
      <c r="JVY649" s="24"/>
      <c r="JVZ649" s="24"/>
      <c r="JWA649" s="24"/>
      <c r="JWB649" s="24"/>
      <c r="JWC649" s="24"/>
      <c r="JWD649" s="24"/>
      <c r="JWE649" s="24"/>
      <c r="JWF649" s="24"/>
      <c r="JWJ649" s="3"/>
      <c r="JWK649" s="31"/>
      <c r="JWL649" s="5"/>
      <c r="JWM649" s="9"/>
      <c r="JWP649" s="2"/>
      <c r="JWS649" s="24"/>
      <c r="JWT649" s="24"/>
      <c r="JWU649" s="31"/>
      <c r="JWV649" s="24"/>
      <c r="JWW649" s="24"/>
      <c r="JWX649" s="24"/>
      <c r="JWY649" s="24"/>
      <c r="JWZ649" s="24"/>
      <c r="JXA649" s="24"/>
      <c r="JXB649" s="24"/>
      <c r="JXC649" s="24"/>
      <c r="JXD649" s="24"/>
      <c r="JXE649" s="24"/>
      <c r="JXF649" s="24"/>
      <c r="JXG649" s="24"/>
      <c r="JXH649" s="24"/>
      <c r="JXI649" s="24"/>
      <c r="JXJ649" s="24"/>
      <c r="JXN649" s="3"/>
      <c r="JXO649" s="31"/>
      <c r="JXP649" s="5"/>
      <c r="JXQ649" s="9"/>
      <c r="JXT649" s="2"/>
      <c r="JXW649" s="24"/>
      <c r="JXX649" s="24"/>
      <c r="JXY649" s="31"/>
      <c r="JXZ649" s="24"/>
      <c r="JYA649" s="24"/>
      <c r="JYB649" s="24"/>
      <c r="JYC649" s="24"/>
      <c r="JYD649" s="24"/>
      <c r="JYE649" s="24"/>
      <c r="JYF649" s="24"/>
      <c r="JYG649" s="24"/>
      <c r="JYH649" s="24"/>
      <c r="JYI649" s="24"/>
      <c r="JYJ649" s="24"/>
      <c r="JYK649" s="24"/>
      <c r="JYL649" s="24"/>
      <c r="JYM649" s="24"/>
      <c r="JYN649" s="24"/>
      <c r="JYR649" s="3"/>
      <c r="JYS649" s="31"/>
      <c r="JYT649" s="5"/>
      <c r="JYU649" s="9"/>
      <c r="JYX649" s="2"/>
      <c r="JZA649" s="24"/>
      <c r="JZB649" s="24"/>
      <c r="JZC649" s="31"/>
      <c r="JZD649" s="24"/>
      <c r="JZE649" s="24"/>
      <c r="JZF649" s="24"/>
      <c r="JZG649" s="24"/>
      <c r="JZH649" s="24"/>
      <c r="JZI649" s="24"/>
      <c r="JZJ649" s="24"/>
      <c r="JZK649" s="24"/>
      <c r="JZL649" s="24"/>
      <c r="JZM649" s="24"/>
      <c r="JZN649" s="24"/>
      <c r="JZO649" s="24"/>
      <c r="JZP649" s="24"/>
      <c r="JZQ649" s="24"/>
      <c r="JZR649" s="24"/>
      <c r="JZV649" s="3"/>
      <c r="JZW649" s="31"/>
      <c r="JZX649" s="5"/>
      <c r="JZY649" s="9"/>
      <c r="KAB649" s="2"/>
      <c r="KAE649" s="24"/>
      <c r="KAF649" s="24"/>
      <c r="KAG649" s="31"/>
      <c r="KAH649" s="24"/>
      <c r="KAI649" s="24"/>
      <c r="KAJ649" s="24"/>
      <c r="KAK649" s="24"/>
      <c r="KAL649" s="24"/>
      <c r="KAM649" s="24"/>
      <c r="KAN649" s="24"/>
      <c r="KAO649" s="24"/>
      <c r="KAP649" s="24"/>
      <c r="KAQ649" s="24"/>
      <c r="KAR649" s="24"/>
      <c r="KAS649" s="24"/>
      <c r="KAT649" s="24"/>
      <c r="KAU649" s="24"/>
      <c r="KAV649" s="24"/>
      <c r="KAZ649" s="3"/>
      <c r="KBA649" s="31"/>
      <c r="KBB649" s="5"/>
      <c r="KBC649" s="9"/>
      <c r="KBF649" s="2"/>
      <c r="KBI649" s="24"/>
      <c r="KBJ649" s="24"/>
      <c r="KBK649" s="31"/>
      <c r="KBL649" s="24"/>
      <c r="KBM649" s="24"/>
      <c r="KBN649" s="24"/>
      <c r="KBO649" s="24"/>
      <c r="KBP649" s="24"/>
      <c r="KBQ649" s="24"/>
      <c r="KBR649" s="24"/>
      <c r="KBS649" s="24"/>
      <c r="KBT649" s="24"/>
      <c r="KBU649" s="24"/>
      <c r="KBV649" s="24"/>
      <c r="KBW649" s="24"/>
      <c r="KBX649" s="24"/>
      <c r="KBY649" s="24"/>
      <c r="KBZ649" s="24"/>
      <c r="KCD649" s="3"/>
      <c r="KCE649" s="31"/>
      <c r="KCF649" s="5"/>
      <c r="KCG649" s="9"/>
      <c r="KCJ649" s="2"/>
      <c r="KCM649" s="24"/>
      <c r="KCN649" s="24"/>
      <c r="KCO649" s="31"/>
      <c r="KCP649" s="24"/>
      <c r="KCQ649" s="24"/>
      <c r="KCR649" s="24"/>
      <c r="KCS649" s="24"/>
      <c r="KCT649" s="24"/>
      <c r="KCU649" s="24"/>
      <c r="KCV649" s="24"/>
      <c r="KCW649" s="24"/>
      <c r="KCX649" s="24"/>
      <c r="KCY649" s="24"/>
      <c r="KCZ649" s="24"/>
      <c r="KDA649" s="24"/>
      <c r="KDB649" s="24"/>
      <c r="KDC649" s="24"/>
      <c r="KDD649" s="24"/>
      <c r="KDH649" s="3"/>
      <c r="KDI649" s="31"/>
      <c r="KDJ649" s="5"/>
      <c r="KDK649" s="9"/>
      <c r="KDN649" s="2"/>
      <c r="KDQ649" s="24"/>
      <c r="KDR649" s="24"/>
      <c r="KDS649" s="31"/>
      <c r="KDT649" s="24"/>
      <c r="KDU649" s="24"/>
      <c r="KDV649" s="24"/>
      <c r="KDW649" s="24"/>
      <c r="KDX649" s="24"/>
      <c r="KDY649" s="24"/>
      <c r="KDZ649" s="24"/>
      <c r="KEA649" s="24"/>
      <c r="KEB649" s="24"/>
      <c r="KEC649" s="24"/>
      <c r="KED649" s="24"/>
      <c r="KEE649" s="24"/>
      <c r="KEF649" s="24"/>
      <c r="KEG649" s="24"/>
      <c r="KEH649" s="24"/>
      <c r="KEL649" s="3"/>
      <c r="KEM649" s="31"/>
      <c r="KEN649" s="5"/>
      <c r="KEO649" s="9"/>
      <c r="KER649" s="2"/>
      <c r="KEU649" s="24"/>
      <c r="KEV649" s="24"/>
      <c r="KEW649" s="31"/>
      <c r="KEX649" s="24"/>
      <c r="KEY649" s="24"/>
      <c r="KEZ649" s="24"/>
      <c r="KFA649" s="24"/>
      <c r="KFB649" s="24"/>
      <c r="KFC649" s="24"/>
      <c r="KFD649" s="24"/>
      <c r="KFE649" s="24"/>
      <c r="KFF649" s="24"/>
      <c r="KFG649" s="24"/>
      <c r="KFH649" s="24"/>
      <c r="KFI649" s="24"/>
      <c r="KFJ649" s="24"/>
      <c r="KFK649" s="24"/>
      <c r="KFL649" s="24"/>
      <c r="KFP649" s="3"/>
      <c r="KFQ649" s="31"/>
      <c r="KFR649" s="5"/>
      <c r="KFS649" s="9"/>
      <c r="KFV649" s="2"/>
      <c r="KFY649" s="24"/>
      <c r="KFZ649" s="24"/>
      <c r="KGA649" s="31"/>
      <c r="KGB649" s="24"/>
      <c r="KGC649" s="24"/>
      <c r="KGD649" s="24"/>
      <c r="KGE649" s="24"/>
      <c r="KGF649" s="24"/>
      <c r="KGG649" s="24"/>
      <c r="KGH649" s="24"/>
      <c r="KGI649" s="24"/>
      <c r="KGJ649" s="24"/>
      <c r="KGK649" s="24"/>
      <c r="KGL649" s="24"/>
      <c r="KGM649" s="24"/>
      <c r="KGN649" s="24"/>
      <c r="KGO649" s="24"/>
      <c r="KGP649" s="24"/>
      <c r="KGT649" s="3"/>
      <c r="KGU649" s="31"/>
      <c r="KGV649" s="5"/>
      <c r="KGW649" s="9"/>
      <c r="KGZ649" s="2"/>
      <c r="KHC649" s="24"/>
      <c r="KHD649" s="24"/>
      <c r="KHE649" s="31"/>
      <c r="KHF649" s="24"/>
      <c r="KHG649" s="24"/>
      <c r="KHH649" s="24"/>
      <c r="KHI649" s="24"/>
      <c r="KHJ649" s="24"/>
      <c r="KHK649" s="24"/>
      <c r="KHL649" s="24"/>
      <c r="KHM649" s="24"/>
      <c r="KHN649" s="24"/>
      <c r="KHO649" s="24"/>
      <c r="KHP649" s="24"/>
      <c r="KHQ649" s="24"/>
      <c r="KHR649" s="24"/>
      <c r="KHS649" s="24"/>
      <c r="KHT649" s="24"/>
      <c r="KHX649" s="3"/>
      <c r="KHY649" s="31"/>
      <c r="KHZ649" s="5"/>
      <c r="KIA649" s="9"/>
      <c r="KID649" s="2"/>
      <c r="KIG649" s="24"/>
      <c r="KIH649" s="24"/>
      <c r="KII649" s="31"/>
      <c r="KIJ649" s="24"/>
      <c r="KIK649" s="24"/>
      <c r="KIL649" s="24"/>
      <c r="KIM649" s="24"/>
      <c r="KIN649" s="24"/>
      <c r="KIO649" s="24"/>
      <c r="KIP649" s="24"/>
      <c r="KIQ649" s="24"/>
      <c r="KIR649" s="24"/>
      <c r="KIS649" s="24"/>
      <c r="KIT649" s="24"/>
      <c r="KIU649" s="24"/>
      <c r="KIV649" s="24"/>
      <c r="KIW649" s="24"/>
      <c r="KIX649" s="24"/>
      <c r="KJB649" s="3"/>
      <c r="KJC649" s="31"/>
      <c r="KJD649" s="5"/>
      <c r="KJE649" s="9"/>
      <c r="KJH649" s="2"/>
      <c r="KJK649" s="24"/>
      <c r="KJL649" s="24"/>
      <c r="KJM649" s="31"/>
      <c r="KJN649" s="24"/>
      <c r="KJO649" s="24"/>
      <c r="KJP649" s="24"/>
      <c r="KJQ649" s="24"/>
      <c r="KJR649" s="24"/>
      <c r="KJS649" s="24"/>
      <c r="KJT649" s="24"/>
      <c r="KJU649" s="24"/>
      <c r="KJV649" s="24"/>
      <c r="KJW649" s="24"/>
      <c r="KJX649" s="24"/>
      <c r="KJY649" s="24"/>
      <c r="KJZ649" s="24"/>
      <c r="KKA649" s="24"/>
      <c r="KKB649" s="24"/>
      <c r="KKF649" s="3"/>
      <c r="KKG649" s="31"/>
      <c r="KKH649" s="5"/>
      <c r="KKI649" s="9"/>
      <c r="KKL649" s="2"/>
      <c r="KKO649" s="24"/>
      <c r="KKP649" s="24"/>
      <c r="KKQ649" s="31"/>
      <c r="KKR649" s="24"/>
      <c r="KKS649" s="24"/>
      <c r="KKT649" s="24"/>
      <c r="KKU649" s="24"/>
      <c r="KKV649" s="24"/>
      <c r="KKW649" s="24"/>
      <c r="KKX649" s="24"/>
      <c r="KKY649" s="24"/>
      <c r="KKZ649" s="24"/>
      <c r="KLA649" s="24"/>
      <c r="KLB649" s="24"/>
      <c r="KLC649" s="24"/>
      <c r="KLD649" s="24"/>
      <c r="KLE649" s="24"/>
      <c r="KLF649" s="24"/>
      <c r="KLJ649" s="3"/>
      <c r="KLK649" s="31"/>
      <c r="KLL649" s="5"/>
      <c r="KLM649" s="9"/>
      <c r="KLP649" s="2"/>
      <c r="KLS649" s="24"/>
      <c r="KLT649" s="24"/>
      <c r="KLU649" s="31"/>
      <c r="KLV649" s="24"/>
      <c r="KLW649" s="24"/>
      <c r="KLX649" s="24"/>
      <c r="KLY649" s="24"/>
      <c r="KLZ649" s="24"/>
      <c r="KMA649" s="24"/>
      <c r="KMB649" s="24"/>
      <c r="KMC649" s="24"/>
      <c r="KMD649" s="24"/>
      <c r="KME649" s="24"/>
      <c r="KMF649" s="24"/>
      <c r="KMG649" s="24"/>
      <c r="KMH649" s="24"/>
      <c r="KMI649" s="24"/>
      <c r="KMJ649" s="24"/>
      <c r="KMN649" s="3"/>
      <c r="KMO649" s="31"/>
      <c r="KMP649" s="5"/>
      <c r="KMQ649" s="9"/>
      <c r="KMT649" s="2"/>
      <c r="KMW649" s="24"/>
      <c r="KMX649" s="24"/>
      <c r="KMY649" s="31"/>
      <c r="KMZ649" s="24"/>
      <c r="KNA649" s="24"/>
      <c r="KNB649" s="24"/>
      <c r="KNC649" s="24"/>
      <c r="KND649" s="24"/>
      <c r="KNE649" s="24"/>
      <c r="KNF649" s="24"/>
      <c r="KNG649" s="24"/>
      <c r="KNH649" s="24"/>
      <c r="KNI649" s="24"/>
      <c r="KNJ649" s="24"/>
      <c r="KNK649" s="24"/>
      <c r="KNL649" s="24"/>
      <c r="KNM649" s="24"/>
      <c r="KNN649" s="24"/>
      <c r="KNR649" s="3"/>
      <c r="KNS649" s="31"/>
      <c r="KNT649" s="5"/>
      <c r="KNU649" s="9"/>
      <c r="KNX649" s="2"/>
      <c r="KOA649" s="24"/>
      <c r="KOB649" s="24"/>
      <c r="KOC649" s="31"/>
      <c r="KOD649" s="24"/>
      <c r="KOE649" s="24"/>
      <c r="KOF649" s="24"/>
      <c r="KOG649" s="24"/>
      <c r="KOH649" s="24"/>
      <c r="KOI649" s="24"/>
      <c r="KOJ649" s="24"/>
      <c r="KOK649" s="24"/>
      <c r="KOL649" s="24"/>
      <c r="KOM649" s="24"/>
      <c r="KON649" s="24"/>
      <c r="KOO649" s="24"/>
      <c r="KOP649" s="24"/>
      <c r="KOQ649" s="24"/>
      <c r="KOR649" s="24"/>
      <c r="KOV649" s="3"/>
      <c r="KOW649" s="31"/>
      <c r="KOX649" s="5"/>
      <c r="KOY649" s="9"/>
      <c r="KPB649" s="2"/>
      <c r="KPE649" s="24"/>
      <c r="KPF649" s="24"/>
      <c r="KPG649" s="31"/>
      <c r="KPH649" s="24"/>
      <c r="KPI649" s="24"/>
      <c r="KPJ649" s="24"/>
      <c r="KPK649" s="24"/>
      <c r="KPL649" s="24"/>
      <c r="KPM649" s="24"/>
      <c r="KPN649" s="24"/>
      <c r="KPO649" s="24"/>
      <c r="KPP649" s="24"/>
      <c r="KPQ649" s="24"/>
      <c r="KPR649" s="24"/>
      <c r="KPS649" s="24"/>
      <c r="KPT649" s="24"/>
      <c r="KPU649" s="24"/>
      <c r="KPV649" s="24"/>
      <c r="KPZ649" s="3"/>
      <c r="KQA649" s="31"/>
      <c r="KQB649" s="5"/>
      <c r="KQC649" s="9"/>
      <c r="KQF649" s="2"/>
      <c r="KQI649" s="24"/>
      <c r="KQJ649" s="24"/>
      <c r="KQK649" s="31"/>
      <c r="KQL649" s="24"/>
      <c r="KQM649" s="24"/>
      <c r="KQN649" s="24"/>
      <c r="KQO649" s="24"/>
      <c r="KQP649" s="24"/>
      <c r="KQQ649" s="24"/>
      <c r="KQR649" s="24"/>
      <c r="KQS649" s="24"/>
      <c r="KQT649" s="24"/>
      <c r="KQU649" s="24"/>
      <c r="KQV649" s="24"/>
      <c r="KQW649" s="24"/>
      <c r="KQX649" s="24"/>
      <c r="KQY649" s="24"/>
      <c r="KQZ649" s="24"/>
      <c r="KRD649" s="3"/>
      <c r="KRE649" s="31"/>
      <c r="KRF649" s="5"/>
      <c r="KRG649" s="9"/>
      <c r="KRJ649" s="2"/>
      <c r="KRM649" s="24"/>
      <c r="KRN649" s="24"/>
      <c r="KRO649" s="31"/>
      <c r="KRP649" s="24"/>
      <c r="KRQ649" s="24"/>
      <c r="KRR649" s="24"/>
      <c r="KRS649" s="24"/>
      <c r="KRT649" s="24"/>
      <c r="KRU649" s="24"/>
      <c r="KRV649" s="24"/>
      <c r="KRW649" s="24"/>
      <c r="KRX649" s="24"/>
      <c r="KRY649" s="24"/>
      <c r="KRZ649" s="24"/>
      <c r="KSA649" s="24"/>
      <c r="KSB649" s="24"/>
      <c r="KSC649" s="24"/>
      <c r="KSD649" s="24"/>
      <c r="KSH649" s="3"/>
      <c r="KSI649" s="31"/>
      <c r="KSJ649" s="5"/>
      <c r="KSK649" s="9"/>
      <c r="KSN649" s="2"/>
      <c r="KSQ649" s="24"/>
      <c r="KSR649" s="24"/>
      <c r="KSS649" s="31"/>
      <c r="KST649" s="24"/>
      <c r="KSU649" s="24"/>
      <c r="KSV649" s="24"/>
      <c r="KSW649" s="24"/>
      <c r="KSX649" s="24"/>
      <c r="KSY649" s="24"/>
      <c r="KSZ649" s="24"/>
      <c r="KTA649" s="24"/>
      <c r="KTB649" s="24"/>
      <c r="KTC649" s="24"/>
      <c r="KTD649" s="24"/>
      <c r="KTE649" s="24"/>
      <c r="KTF649" s="24"/>
      <c r="KTG649" s="24"/>
      <c r="KTH649" s="24"/>
      <c r="KTL649" s="3"/>
      <c r="KTM649" s="31"/>
      <c r="KTN649" s="5"/>
      <c r="KTO649" s="9"/>
      <c r="KTR649" s="2"/>
      <c r="KTU649" s="24"/>
      <c r="KTV649" s="24"/>
      <c r="KTW649" s="31"/>
      <c r="KTX649" s="24"/>
      <c r="KTY649" s="24"/>
      <c r="KTZ649" s="24"/>
      <c r="KUA649" s="24"/>
      <c r="KUB649" s="24"/>
      <c r="KUC649" s="24"/>
      <c r="KUD649" s="24"/>
      <c r="KUE649" s="24"/>
      <c r="KUF649" s="24"/>
      <c r="KUG649" s="24"/>
      <c r="KUH649" s="24"/>
      <c r="KUI649" s="24"/>
      <c r="KUJ649" s="24"/>
      <c r="KUK649" s="24"/>
      <c r="KUL649" s="24"/>
      <c r="KUP649" s="3"/>
      <c r="KUQ649" s="31"/>
      <c r="KUR649" s="5"/>
      <c r="KUS649" s="9"/>
      <c r="KUV649" s="2"/>
      <c r="KUY649" s="24"/>
      <c r="KUZ649" s="24"/>
      <c r="KVA649" s="31"/>
      <c r="KVB649" s="24"/>
      <c r="KVC649" s="24"/>
      <c r="KVD649" s="24"/>
      <c r="KVE649" s="24"/>
      <c r="KVF649" s="24"/>
      <c r="KVG649" s="24"/>
      <c r="KVH649" s="24"/>
      <c r="KVI649" s="24"/>
      <c r="KVJ649" s="24"/>
      <c r="KVK649" s="24"/>
      <c r="KVL649" s="24"/>
      <c r="KVM649" s="24"/>
      <c r="KVN649" s="24"/>
      <c r="KVO649" s="24"/>
      <c r="KVP649" s="24"/>
      <c r="KVT649" s="3"/>
      <c r="KVU649" s="31"/>
      <c r="KVV649" s="5"/>
      <c r="KVW649" s="9"/>
      <c r="KVZ649" s="2"/>
      <c r="KWC649" s="24"/>
      <c r="KWD649" s="24"/>
      <c r="KWE649" s="31"/>
      <c r="KWF649" s="24"/>
      <c r="KWG649" s="24"/>
      <c r="KWH649" s="24"/>
      <c r="KWI649" s="24"/>
      <c r="KWJ649" s="24"/>
      <c r="KWK649" s="24"/>
      <c r="KWL649" s="24"/>
      <c r="KWM649" s="24"/>
      <c r="KWN649" s="24"/>
      <c r="KWO649" s="24"/>
      <c r="KWP649" s="24"/>
      <c r="KWQ649" s="24"/>
      <c r="KWR649" s="24"/>
      <c r="KWS649" s="24"/>
      <c r="KWT649" s="24"/>
      <c r="KWX649" s="3"/>
      <c r="KWY649" s="31"/>
      <c r="KWZ649" s="5"/>
      <c r="KXA649" s="9"/>
      <c r="KXD649" s="2"/>
      <c r="KXG649" s="24"/>
      <c r="KXH649" s="24"/>
      <c r="KXI649" s="31"/>
      <c r="KXJ649" s="24"/>
      <c r="KXK649" s="24"/>
      <c r="KXL649" s="24"/>
      <c r="KXM649" s="24"/>
      <c r="KXN649" s="24"/>
      <c r="KXO649" s="24"/>
      <c r="KXP649" s="24"/>
      <c r="KXQ649" s="24"/>
      <c r="KXR649" s="24"/>
      <c r="KXS649" s="24"/>
      <c r="KXT649" s="24"/>
      <c r="KXU649" s="24"/>
      <c r="KXV649" s="24"/>
      <c r="KXW649" s="24"/>
      <c r="KXX649" s="24"/>
      <c r="KYB649" s="3"/>
      <c r="KYC649" s="31"/>
      <c r="KYD649" s="5"/>
      <c r="KYE649" s="9"/>
      <c r="KYH649" s="2"/>
      <c r="KYK649" s="24"/>
      <c r="KYL649" s="24"/>
      <c r="KYM649" s="31"/>
      <c r="KYN649" s="24"/>
      <c r="KYO649" s="24"/>
      <c r="KYP649" s="24"/>
      <c r="KYQ649" s="24"/>
      <c r="KYR649" s="24"/>
      <c r="KYS649" s="24"/>
      <c r="KYT649" s="24"/>
      <c r="KYU649" s="24"/>
      <c r="KYV649" s="24"/>
      <c r="KYW649" s="24"/>
      <c r="KYX649" s="24"/>
      <c r="KYY649" s="24"/>
      <c r="KYZ649" s="24"/>
      <c r="KZA649" s="24"/>
      <c r="KZB649" s="24"/>
      <c r="KZF649" s="3"/>
      <c r="KZG649" s="31"/>
      <c r="KZH649" s="5"/>
      <c r="KZI649" s="9"/>
      <c r="KZL649" s="2"/>
      <c r="KZO649" s="24"/>
      <c r="KZP649" s="24"/>
      <c r="KZQ649" s="31"/>
      <c r="KZR649" s="24"/>
      <c r="KZS649" s="24"/>
      <c r="KZT649" s="24"/>
      <c r="KZU649" s="24"/>
      <c r="KZV649" s="24"/>
      <c r="KZW649" s="24"/>
      <c r="KZX649" s="24"/>
      <c r="KZY649" s="24"/>
      <c r="KZZ649" s="24"/>
      <c r="LAA649" s="24"/>
      <c r="LAB649" s="24"/>
      <c r="LAC649" s="24"/>
      <c r="LAD649" s="24"/>
      <c r="LAE649" s="24"/>
      <c r="LAF649" s="24"/>
      <c r="LAJ649" s="3"/>
      <c r="LAK649" s="31"/>
      <c r="LAL649" s="5"/>
      <c r="LAM649" s="9"/>
      <c r="LAP649" s="2"/>
      <c r="LAS649" s="24"/>
      <c r="LAT649" s="24"/>
      <c r="LAU649" s="31"/>
      <c r="LAV649" s="24"/>
      <c r="LAW649" s="24"/>
      <c r="LAX649" s="24"/>
      <c r="LAY649" s="24"/>
      <c r="LAZ649" s="24"/>
      <c r="LBA649" s="24"/>
      <c r="LBB649" s="24"/>
      <c r="LBC649" s="24"/>
      <c r="LBD649" s="24"/>
      <c r="LBE649" s="24"/>
      <c r="LBF649" s="24"/>
      <c r="LBG649" s="24"/>
      <c r="LBH649" s="24"/>
      <c r="LBI649" s="24"/>
      <c r="LBJ649" s="24"/>
      <c r="LBN649" s="3"/>
      <c r="LBO649" s="31"/>
      <c r="LBP649" s="5"/>
      <c r="LBQ649" s="9"/>
      <c r="LBT649" s="2"/>
      <c r="LBW649" s="24"/>
      <c r="LBX649" s="24"/>
      <c r="LBY649" s="31"/>
      <c r="LBZ649" s="24"/>
      <c r="LCA649" s="24"/>
      <c r="LCB649" s="24"/>
      <c r="LCC649" s="24"/>
      <c r="LCD649" s="24"/>
      <c r="LCE649" s="24"/>
      <c r="LCF649" s="24"/>
      <c r="LCG649" s="24"/>
      <c r="LCH649" s="24"/>
      <c r="LCI649" s="24"/>
      <c r="LCJ649" s="24"/>
      <c r="LCK649" s="24"/>
      <c r="LCL649" s="24"/>
      <c r="LCM649" s="24"/>
      <c r="LCN649" s="24"/>
      <c r="LCR649" s="3"/>
      <c r="LCS649" s="31"/>
      <c r="LCT649" s="5"/>
      <c r="LCU649" s="9"/>
      <c r="LCX649" s="2"/>
      <c r="LDA649" s="24"/>
      <c r="LDB649" s="24"/>
      <c r="LDC649" s="31"/>
      <c r="LDD649" s="24"/>
      <c r="LDE649" s="24"/>
      <c r="LDF649" s="24"/>
      <c r="LDG649" s="24"/>
      <c r="LDH649" s="24"/>
      <c r="LDI649" s="24"/>
      <c r="LDJ649" s="24"/>
      <c r="LDK649" s="24"/>
      <c r="LDL649" s="24"/>
      <c r="LDM649" s="24"/>
      <c r="LDN649" s="24"/>
      <c r="LDO649" s="24"/>
      <c r="LDP649" s="24"/>
      <c r="LDQ649" s="24"/>
      <c r="LDR649" s="24"/>
      <c r="LDV649" s="3"/>
      <c r="LDW649" s="31"/>
      <c r="LDX649" s="5"/>
      <c r="LDY649" s="9"/>
      <c r="LEB649" s="2"/>
      <c r="LEE649" s="24"/>
      <c r="LEF649" s="24"/>
      <c r="LEG649" s="31"/>
      <c r="LEH649" s="24"/>
      <c r="LEI649" s="24"/>
      <c r="LEJ649" s="24"/>
      <c r="LEK649" s="24"/>
      <c r="LEL649" s="24"/>
      <c r="LEM649" s="24"/>
      <c r="LEN649" s="24"/>
      <c r="LEO649" s="24"/>
      <c r="LEP649" s="24"/>
      <c r="LEQ649" s="24"/>
      <c r="LER649" s="24"/>
      <c r="LES649" s="24"/>
      <c r="LET649" s="24"/>
      <c r="LEU649" s="24"/>
      <c r="LEV649" s="24"/>
      <c r="LEZ649" s="3"/>
      <c r="LFA649" s="31"/>
      <c r="LFB649" s="5"/>
      <c r="LFC649" s="9"/>
      <c r="LFF649" s="2"/>
      <c r="LFI649" s="24"/>
      <c r="LFJ649" s="24"/>
      <c r="LFK649" s="31"/>
      <c r="LFL649" s="24"/>
      <c r="LFM649" s="24"/>
      <c r="LFN649" s="24"/>
      <c r="LFO649" s="24"/>
      <c r="LFP649" s="24"/>
      <c r="LFQ649" s="24"/>
      <c r="LFR649" s="24"/>
      <c r="LFS649" s="24"/>
      <c r="LFT649" s="24"/>
      <c r="LFU649" s="24"/>
      <c r="LFV649" s="24"/>
      <c r="LFW649" s="24"/>
      <c r="LFX649" s="24"/>
      <c r="LFY649" s="24"/>
      <c r="LFZ649" s="24"/>
      <c r="LGD649" s="3"/>
      <c r="LGE649" s="31"/>
      <c r="LGF649" s="5"/>
      <c r="LGG649" s="9"/>
      <c r="LGJ649" s="2"/>
      <c r="LGM649" s="24"/>
      <c r="LGN649" s="24"/>
      <c r="LGO649" s="31"/>
      <c r="LGP649" s="24"/>
      <c r="LGQ649" s="24"/>
      <c r="LGR649" s="24"/>
      <c r="LGS649" s="24"/>
      <c r="LGT649" s="24"/>
      <c r="LGU649" s="24"/>
      <c r="LGV649" s="24"/>
      <c r="LGW649" s="24"/>
      <c r="LGX649" s="24"/>
      <c r="LGY649" s="24"/>
      <c r="LGZ649" s="24"/>
      <c r="LHA649" s="24"/>
      <c r="LHB649" s="24"/>
      <c r="LHC649" s="24"/>
      <c r="LHD649" s="24"/>
      <c r="LHH649" s="3"/>
      <c r="LHI649" s="31"/>
      <c r="LHJ649" s="5"/>
      <c r="LHK649" s="9"/>
      <c r="LHN649" s="2"/>
      <c r="LHQ649" s="24"/>
      <c r="LHR649" s="24"/>
      <c r="LHS649" s="31"/>
      <c r="LHT649" s="24"/>
      <c r="LHU649" s="24"/>
      <c r="LHV649" s="24"/>
      <c r="LHW649" s="24"/>
      <c r="LHX649" s="24"/>
      <c r="LHY649" s="24"/>
      <c r="LHZ649" s="24"/>
      <c r="LIA649" s="24"/>
      <c r="LIB649" s="24"/>
      <c r="LIC649" s="24"/>
      <c r="LID649" s="24"/>
      <c r="LIE649" s="24"/>
      <c r="LIF649" s="24"/>
      <c r="LIG649" s="24"/>
      <c r="LIH649" s="24"/>
      <c r="LIL649" s="3"/>
      <c r="LIM649" s="31"/>
      <c r="LIN649" s="5"/>
      <c r="LIO649" s="9"/>
      <c r="LIR649" s="2"/>
      <c r="LIU649" s="24"/>
      <c r="LIV649" s="24"/>
      <c r="LIW649" s="31"/>
      <c r="LIX649" s="24"/>
      <c r="LIY649" s="24"/>
      <c r="LIZ649" s="24"/>
      <c r="LJA649" s="24"/>
      <c r="LJB649" s="24"/>
      <c r="LJC649" s="24"/>
      <c r="LJD649" s="24"/>
      <c r="LJE649" s="24"/>
      <c r="LJF649" s="24"/>
      <c r="LJG649" s="24"/>
      <c r="LJH649" s="24"/>
      <c r="LJI649" s="24"/>
      <c r="LJJ649" s="24"/>
      <c r="LJK649" s="24"/>
      <c r="LJL649" s="24"/>
      <c r="LJP649" s="3"/>
      <c r="LJQ649" s="31"/>
      <c r="LJR649" s="5"/>
      <c r="LJS649" s="9"/>
      <c r="LJV649" s="2"/>
      <c r="LJY649" s="24"/>
      <c r="LJZ649" s="24"/>
      <c r="LKA649" s="31"/>
      <c r="LKB649" s="24"/>
      <c r="LKC649" s="24"/>
      <c r="LKD649" s="24"/>
      <c r="LKE649" s="24"/>
      <c r="LKF649" s="24"/>
      <c r="LKG649" s="24"/>
      <c r="LKH649" s="24"/>
      <c r="LKI649" s="24"/>
      <c r="LKJ649" s="24"/>
      <c r="LKK649" s="24"/>
      <c r="LKL649" s="24"/>
      <c r="LKM649" s="24"/>
      <c r="LKN649" s="24"/>
      <c r="LKO649" s="24"/>
      <c r="LKP649" s="24"/>
      <c r="LKT649" s="3"/>
      <c r="LKU649" s="31"/>
      <c r="LKV649" s="5"/>
      <c r="LKW649" s="9"/>
      <c r="LKZ649" s="2"/>
      <c r="LLC649" s="24"/>
      <c r="LLD649" s="24"/>
      <c r="LLE649" s="31"/>
      <c r="LLF649" s="24"/>
      <c r="LLG649" s="24"/>
      <c r="LLH649" s="24"/>
      <c r="LLI649" s="24"/>
      <c r="LLJ649" s="24"/>
      <c r="LLK649" s="24"/>
      <c r="LLL649" s="24"/>
      <c r="LLM649" s="24"/>
      <c r="LLN649" s="24"/>
      <c r="LLO649" s="24"/>
      <c r="LLP649" s="24"/>
      <c r="LLQ649" s="24"/>
      <c r="LLR649" s="24"/>
      <c r="LLS649" s="24"/>
      <c r="LLT649" s="24"/>
      <c r="LLX649" s="3"/>
      <c r="LLY649" s="31"/>
      <c r="LLZ649" s="5"/>
      <c r="LMA649" s="9"/>
      <c r="LMD649" s="2"/>
      <c r="LMG649" s="24"/>
      <c r="LMH649" s="24"/>
      <c r="LMI649" s="31"/>
      <c r="LMJ649" s="24"/>
      <c r="LMK649" s="24"/>
      <c r="LML649" s="24"/>
      <c r="LMM649" s="24"/>
      <c r="LMN649" s="24"/>
      <c r="LMO649" s="24"/>
      <c r="LMP649" s="24"/>
      <c r="LMQ649" s="24"/>
      <c r="LMR649" s="24"/>
      <c r="LMS649" s="24"/>
      <c r="LMT649" s="24"/>
      <c r="LMU649" s="24"/>
      <c r="LMV649" s="24"/>
      <c r="LMW649" s="24"/>
      <c r="LMX649" s="24"/>
      <c r="LNB649" s="3"/>
      <c r="LNC649" s="31"/>
      <c r="LND649" s="5"/>
      <c r="LNE649" s="9"/>
      <c r="LNH649" s="2"/>
      <c r="LNK649" s="24"/>
      <c r="LNL649" s="24"/>
      <c r="LNM649" s="31"/>
      <c r="LNN649" s="24"/>
      <c r="LNO649" s="24"/>
      <c r="LNP649" s="24"/>
      <c r="LNQ649" s="24"/>
      <c r="LNR649" s="24"/>
      <c r="LNS649" s="24"/>
      <c r="LNT649" s="24"/>
      <c r="LNU649" s="24"/>
      <c r="LNV649" s="24"/>
      <c r="LNW649" s="24"/>
      <c r="LNX649" s="24"/>
      <c r="LNY649" s="24"/>
      <c r="LNZ649" s="24"/>
      <c r="LOA649" s="24"/>
      <c r="LOB649" s="24"/>
      <c r="LOF649" s="3"/>
      <c r="LOG649" s="31"/>
      <c r="LOH649" s="5"/>
      <c r="LOI649" s="9"/>
      <c r="LOL649" s="2"/>
      <c r="LOO649" s="24"/>
      <c r="LOP649" s="24"/>
      <c r="LOQ649" s="31"/>
      <c r="LOR649" s="24"/>
      <c r="LOS649" s="24"/>
      <c r="LOT649" s="24"/>
      <c r="LOU649" s="24"/>
      <c r="LOV649" s="24"/>
      <c r="LOW649" s="24"/>
      <c r="LOX649" s="24"/>
      <c r="LOY649" s="24"/>
      <c r="LOZ649" s="24"/>
      <c r="LPA649" s="24"/>
      <c r="LPB649" s="24"/>
      <c r="LPC649" s="24"/>
      <c r="LPD649" s="24"/>
      <c r="LPE649" s="24"/>
      <c r="LPF649" s="24"/>
      <c r="LPJ649" s="3"/>
      <c r="LPK649" s="31"/>
      <c r="LPL649" s="5"/>
      <c r="LPM649" s="9"/>
      <c r="LPP649" s="2"/>
      <c r="LPS649" s="24"/>
      <c r="LPT649" s="24"/>
      <c r="LPU649" s="31"/>
      <c r="LPV649" s="24"/>
      <c r="LPW649" s="24"/>
      <c r="LPX649" s="24"/>
      <c r="LPY649" s="24"/>
      <c r="LPZ649" s="24"/>
      <c r="LQA649" s="24"/>
      <c r="LQB649" s="24"/>
      <c r="LQC649" s="24"/>
      <c r="LQD649" s="24"/>
      <c r="LQE649" s="24"/>
      <c r="LQF649" s="24"/>
      <c r="LQG649" s="24"/>
      <c r="LQH649" s="24"/>
      <c r="LQI649" s="24"/>
      <c r="LQJ649" s="24"/>
      <c r="LQN649" s="3"/>
      <c r="LQO649" s="31"/>
      <c r="LQP649" s="5"/>
      <c r="LQQ649" s="9"/>
      <c r="LQT649" s="2"/>
      <c r="LQW649" s="24"/>
      <c r="LQX649" s="24"/>
      <c r="LQY649" s="31"/>
      <c r="LQZ649" s="24"/>
      <c r="LRA649" s="24"/>
      <c r="LRB649" s="24"/>
      <c r="LRC649" s="24"/>
      <c r="LRD649" s="24"/>
      <c r="LRE649" s="24"/>
      <c r="LRF649" s="24"/>
      <c r="LRG649" s="24"/>
      <c r="LRH649" s="24"/>
      <c r="LRI649" s="24"/>
      <c r="LRJ649" s="24"/>
      <c r="LRK649" s="24"/>
      <c r="LRL649" s="24"/>
      <c r="LRM649" s="24"/>
      <c r="LRN649" s="24"/>
      <c r="LRR649" s="3"/>
      <c r="LRS649" s="31"/>
      <c r="LRT649" s="5"/>
      <c r="LRU649" s="9"/>
      <c r="LRX649" s="2"/>
      <c r="LSA649" s="24"/>
      <c r="LSB649" s="24"/>
      <c r="LSC649" s="31"/>
      <c r="LSD649" s="24"/>
      <c r="LSE649" s="24"/>
      <c r="LSF649" s="24"/>
      <c r="LSG649" s="24"/>
      <c r="LSH649" s="24"/>
      <c r="LSI649" s="24"/>
      <c r="LSJ649" s="24"/>
      <c r="LSK649" s="24"/>
      <c r="LSL649" s="24"/>
      <c r="LSM649" s="24"/>
      <c r="LSN649" s="24"/>
      <c r="LSO649" s="24"/>
      <c r="LSP649" s="24"/>
      <c r="LSQ649" s="24"/>
      <c r="LSR649" s="24"/>
      <c r="LSV649" s="3"/>
      <c r="LSW649" s="31"/>
      <c r="LSX649" s="5"/>
      <c r="LSY649" s="9"/>
      <c r="LTB649" s="2"/>
      <c r="LTE649" s="24"/>
      <c r="LTF649" s="24"/>
      <c r="LTG649" s="31"/>
      <c r="LTH649" s="24"/>
      <c r="LTI649" s="24"/>
      <c r="LTJ649" s="24"/>
      <c r="LTK649" s="24"/>
      <c r="LTL649" s="24"/>
      <c r="LTM649" s="24"/>
      <c r="LTN649" s="24"/>
      <c r="LTO649" s="24"/>
      <c r="LTP649" s="24"/>
      <c r="LTQ649" s="24"/>
      <c r="LTR649" s="24"/>
      <c r="LTS649" s="24"/>
      <c r="LTT649" s="24"/>
      <c r="LTU649" s="24"/>
      <c r="LTV649" s="24"/>
      <c r="LTZ649" s="3"/>
      <c r="LUA649" s="31"/>
      <c r="LUB649" s="5"/>
      <c r="LUC649" s="9"/>
      <c r="LUF649" s="2"/>
      <c r="LUI649" s="24"/>
      <c r="LUJ649" s="24"/>
      <c r="LUK649" s="31"/>
      <c r="LUL649" s="24"/>
      <c r="LUM649" s="24"/>
      <c r="LUN649" s="24"/>
      <c r="LUO649" s="24"/>
      <c r="LUP649" s="24"/>
      <c r="LUQ649" s="24"/>
      <c r="LUR649" s="24"/>
      <c r="LUS649" s="24"/>
      <c r="LUT649" s="24"/>
      <c r="LUU649" s="24"/>
      <c r="LUV649" s="24"/>
      <c r="LUW649" s="24"/>
      <c r="LUX649" s="24"/>
      <c r="LUY649" s="24"/>
      <c r="LUZ649" s="24"/>
      <c r="LVD649" s="3"/>
      <c r="LVE649" s="31"/>
      <c r="LVF649" s="5"/>
      <c r="LVG649" s="9"/>
      <c r="LVJ649" s="2"/>
      <c r="LVM649" s="24"/>
      <c r="LVN649" s="24"/>
      <c r="LVO649" s="31"/>
      <c r="LVP649" s="24"/>
      <c r="LVQ649" s="24"/>
      <c r="LVR649" s="24"/>
      <c r="LVS649" s="24"/>
      <c r="LVT649" s="24"/>
      <c r="LVU649" s="24"/>
      <c r="LVV649" s="24"/>
      <c r="LVW649" s="24"/>
      <c r="LVX649" s="24"/>
      <c r="LVY649" s="24"/>
      <c r="LVZ649" s="24"/>
      <c r="LWA649" s="24"/>
      <c r="LWB649" s="24"/>
      <c r="LWC649" s="24"/>
      <c r="LWD649" s="24"/>
      <c r="LWH649" s="3"/>
      <c r="LWI649" s="31"/>
      <c r="LWJ649" s="5"/>
      <c r="LWK649" s="9"/>
      <c r="LWN649" s="2"/>
      <c r="LWQ649" s="24"/>
      <c r="LWR649" s="24"/>
      <c r="LWS649" s="31"/>
      <c r="LWT649" s="24"/>
      <c r="LWU649" s="24"/>
      <c r="LWV649" s="24"/>
      <c r="LWW649" s="24"/>
      <c r="LWX649" s="24"/>
      <c r="LWY649" s="24"/>
      <c r="LWZ649" s="24"/>
      <c r="LXA649" s="24"/>
      <c r="LXB649" s="24"/>
      <c r="LXC649" s="24"/>
      <c r="LXD649" s="24"/>
      <c r="LXE649" s="24"/>
      <c r="LXF649" s="24"/>
      <c r="LXG649" s="24"/>
      <c r="LXH649" s="24"/>
      <c r="LXL649" s="3"/>
      <c r="LXM649" s="31"/>
      <c r="LXN649" s="5"/>
      <c r="LXO649" s="9"/>
      <c r="LXR649" s="2"/>
      <c r="LXU649" s="24"/>
      <c r="LXV649" s="24"/>
      <c r="LXW649" s="31"/>
      <c r="LXX649" s="24"/>
      <c r="LXY649" s="24"/>
      <c r="LXZ649" s="24"/>
      <c r="LYA649" s="24"/>
      <c r="LYB649" s="24"/>
      <c r="LYC649" s="24"/>
      <c r="LYD649" s="24"/>
      <c r="LYE649" s="24"/>
      <c r="LYF649" s="24"/>
      <c r="LYG649" s="24"/>
      <c r="LYH649" s="24"/>
      <c r="LYI649" s="24"/>
      <c r="LYJ649" s="24"/>
      <c r="LYK649" s="24"/>
      <c r="LYL649" s="24"/>
      <c r="LYP649" s="3"/>
      <c r="LYQ649" s="31"/>
      <c r="LYR649" s="5"/>
      <c r="LYS649" s="9"/>
      <c r="LYV649" s="2"/>
      <c r="LYY649" s="24"/>
      <c r="LYZ649" s="24"/>
      <c r="LZA649" s="31"/>
      <c r="LZB649" s="24"/>
      <c r="LZC649" s="24"/>
      <c r="LZD649" s="24"/>
      <c r="LZE649" s="24"/>
      <c r="LZF649" s="24"/>
      <c r="LZG649" s="24"/>
      <c r="LZH649" s="24"/>
      <c r="LZI649" s="24"/>
      <c r="LZJ649" s="24"/>
      <c r="LZK649" s="24"/>
      <c r="LZL649" s="24"/>
      <c r="LZM649" s="24"/>
      <c r="LZN649" s="24"/>
      <c r="LZO649" s="24"/>
      <c r="LZP649" s="24"/>
      <c r="LZT649" s="3"/>
      <c r="LZU649" s="31"/>
      <c r="LZV649" s="5"/>
      <c r="LZW649" s="9"/>
      <c r="LZZ649" s="2"/>
      <c r="MAC649" s="24"/>
      <c r="MAD649" s="24"/>
      <c r="MAE649" s="31"/>
      <c r="MAF649" s="24"/>
      <c r="MAG649" s="24"/>
      <c r="MAH649" s="24"/>
      <c r="MAI649" s="24"/>
      <c r="MAJ649" s="24"/>
      <c r="MAK649" s="24"/>
      <c r="MAL649" s="24"/>
      <c r="MAM649" s="24"/>
      <c r="MAN649" s="24"/>
      <c r="MAO649" s="24"/>
      <c r="MAP649" s="24"/>
      <c r="MAQ649" s="24"/>
      <c r="MAR649" s="24"/>
      <c r="MAS649" s="24"/>
      <c r="MAT649" s="24"/>
      <c r="MAX649" s="3"/>
      <c r="MAY649" s="31"/>
      <c r="MAZ649" s="5"/>
      <c r="MBA649" s="9"/>
      <c r="MBD649" s="2"/>
      <c r="MBG649" s="24"/>
      <c r="MBH649" s="24"/>
      <c r="MBI649" s="31"/>
      <c r="MBJ649" s="24"/>
      <c r="MBK649" s="24"/>
      <c r="MBL649" s="24"/>
      <c r="MBM649" s="24"/>
      <c r="MBN649" s="24"/>
      <c r="MBO649" s="24"/>
      <c r="MBP649" s="24"/>
      <c r="MBQ649" s="24"/>
      <c r="MBR649" s="24"/>
      <c r="MBS649" s="24"/>
      <c r="MBT649" s="24"/>
      <c r="MBU649" s="24"/>
      <c r="MBV649" s="24"/>
      <c r="MBW649" s="24"/>
      <c r="MBX649" s="24"/>
      <c r="MCB649" s="3"/>
      <c r="MCC649" s="31"/>
      <c r="MCD649" s="5"/>
      <c r="MCE649" s="9"/>
      <c r="MCH649" s="2"/>
      <c r="MCK649" s="24"/>
      <c r="MCL649" s="24"/>
      <c r="MCM649" s="31"/>
      <c r="MCN649" s="24"/>
      <c r="MCO649" s="24"/>
      <c r="MCP649" s="24"/>
      <c r="MCQ649" s="24"/>
      <c r="MCR649" s="24"/>
      <c r="MCS649" s="24"/>
      <c r="MCT649" s="24"/>
      <c r="MCU649" s="24"/>
      <c r="MCV649" s="24"/>
      <c r="MCW649" s="24"/>
      <c r="MCX649" s="24"/>
      <c r="MCY649" s="24"/>
      <c r="MCZ649" s="24"/>
      <c r="MDA649" s="24"/>
      <c r="MDB649" s="24"/>
      <c r="MDF649" s="3"/>
      <c r="MDG649" s="31"/>
      <c r="MDH649" s="5"/>
      <c r="MDI649" s="9"/>
      <c r="MDL649" s="2"/>
      <c r="MDO649" s="24"/>
      <c r="MDP649" s="24"/>
      <c r="MDQ649" s="31"/>
      <c r="MDR649" s="24"/>
      <c r="MDS649" s="24"/>
      <c r="MDT649" s="24"/>
      <c r="MDU649" s="24"/>
      <c r="MDV649" s="24"/>
      <c r="MDW649" s="24"/>
      <c r="MDX649" s="24"/>
      <c r="MDY649" s="24"/>
      <c r="MDZ649" s="24"/>
      <c r="MEA649" s="24"/>
      <c r="MEB649" s="24"/>
      <c r="MEC649" s="24"/>
      <c r="MED649" s="24"/>
      <c r="MEE649" s="24"/>
      <c r="MEF649" s="24"/>
      <c r="MEJ649" s="3"/>
      <c r="MEK649" s="31"/>
      <c r="MEL649" s="5"/>
      <c r="MEM649" s="9"/>
      <c r="MEP649" s="2"/>
      <c r="MES649" s="24"/>
      <c r="MET649" s="24"/>
      <c r="MEU649" s="31"/>
      <c r="MEV649" s="24"/>
      <c r="MEW649" s="24"/>
      <c r="MEX649" s="24"/>
      <c r="MEY649" s="24"/>
      <c r="MEZ649" s="24"/>
      <c r="MFA649" s="24"/>
      <c r="MFB649" s="24"/>
      <c r="MFC649" s="24"/>
      <c r="MFD649" s="24"/>
      <c r="MFE649" s="24"/>
      <c r="MFF649" s="24"/>
      <c r="MFG649" s="24"/>
      <c r="MFH649" s="24"/>
      <c r="MFI649" s="24"/>
      <c r="MFJ649" s="24"/>
      <c r="MFN649" s="3"/>
      <c r="MFO649" s="31"/>
      <c r="MFP649" s="5"/>
      <c r="MFQ649" s="9"/>
      <c r="MFT649" s="2"/>
      <c r="MFW649" s="24"/>
      <c r="MFX649" s="24"/>
      <c r="MFY649" s="31"/>
      <c r="MFZ649" s="24"/>
      <c r="MGA649" s="24"/>
      <c r="MGB649" s="24"/>
      <c r="MGC649" s="24"/>
      <c r="MGD649" s="24"/>
      <c r="MGE649" s="24"/>
      <c r="MGF649" s="24"/>
      <c r="MGG649" s="24"/>
      <c r="MGH649" s="24"/>
      <c r="MGI649" s="24"/>
      <c r="MGJ649" s="24"/>
      <c r="MGK649" s="24"/>
      <c r="MGL649" s="24"/>
      <c r="MGM649" s="24"/>
      <c r="MGN649" s="24"/>
      <c r="MGR649" s="3"/>
      <c r="MGS649" s="31"/>
      <c r="MGT649" s="5"/>
      <c r="MGU649" s="9"/>
      <c r="MGX649" s="2"/>
      <c r="MHA649" s="24"/>
      <c r="MHB649" s="24"/>
      <c r="MHC649" s="31"/>
      <c r="MHD649" s="24"/>
      <c r="MHE649" s="24"/>
      <c r="MHF649" s="24"/>
      <c r="MHG649" s="24"/>
      <c r="MHH649" s="24"/>
      <c r="MHI649" s="24"/>
      <c r="MHJ649" s="24"/>
      <c r="MHK649" s="24"/>
      <c r="MHL649" s="24"/>
      <c r="MHM649" s="24"/>
      <c r="MHN649" s="24"/>
      <c r="MHO649" s="24"/>
      <c r="MHP649" s="24"/>
      <c r="MHQ649" s="24"/>
      <c r="MHR649" s="24"/>
      <c r="MHV649" s="3"/>
      <c r="MHW649" s="31"/>
      <c r="MHX649" s="5"/>
      <c r="MHY649" s="9"/>
      <c r="MIB649" s="2"/>
      <c r="MIE649" s="24"/>
      <c r="MIF649" s="24"/>
      <c r="MIG649" s="31"/>
      <c r="MIH649" s="24"/>
      <c r="MII649" s="24"/>
      <c r="MIJ649" s="24"/>
      <c r="MIK649" s="24"/>
      <c r="MIL649" s="24"/>
      <c r="MIM649" s="24"/>
      <c r="MIN649" s="24"/>
      <c r="MIO649" s="24"/>
      <c r="MIP649" s="24"/>
      <c r="MIQ649" s="24"/>
      <c r="MIR649" s="24"/>
      <c r="MIS649" s="24"/>
      <c r="MIT649" s="24"/>
      <c r="MIU649" s="24"/>
      <c r="MIV649" s="24"/>
      <c r="MIZ649" s="3"/>
      <c r="MJA649" s="31"/>
      <c r="MJB649" s="5"/>
      <c r="MJC649" s="9"/>
      <c r="MJF649" s="2"/>
      <c r="MJI649" s="24"/>
      <c r="MJJ649" s="24"/>
      <c r="MJK649" s="31"/>
      <c r="MJL649" s="24"/>
      <c r="MJM649" s="24"/>
      <c r="MJN649" s="24"/>
      <c r="MJO649" s="24"/>
      <c r="MJP649" s="24"/>
      <c r="MJQ649" s="24"/>
      <c r="MJR649" s="24"/>
      <c r="MJS649" s="24"/>
      <c r="MJT649" s="24"/>
      <c r="MJU649" s="24"/>
      <c r="MJV649" s="24"/>
      <c r="MJW649" s="24"/>
      <c r="MJX649" s="24"/>
      <c r="MJY649" s="24"/>
      <c r="MJZ649" s="24"/>
      <c r="MKD649" s="3"/>
      <c r="MKE649" s="31"/>
      <c r="MKF649" s="5"/>
      <c r="MKG649" s="9"/>
      <c r="MKJ649" s="2"/>
      <c r="MKM649" s="24"/>
      <c r="MKN649" s="24"/>
      <c r="MKO649" s="31"/>
      <c r="MKP649" s="24"/>
      <c r="MKQ649" s="24"/>
      <c r="MKR649" s="24"/>
      <c r="MKS649" s="24"/>
      <c r="MKT649" s="24"/>
      <c r="MKU649" s="24"/>
      <c r="MKV649" s="24"/>
      <c r="MKW649" s="24"/>
      <c r="MKX649" s="24"/>
      <c r="MKY649" s="24"/>
      <c r="MKZ649" s="24"/>
      <c r="MLA649" s="24"/>
      <c r="MLB649" s="24"/>
      <c r="MLC649" s="24"/>
      <c r="MLD649" s="24"/>
      <c r="MLH649" s="3"/>
      <c r="MLI649" s="31"/>
      <c r="MLJ649" s="5"/>
      <c r="MLK649" s="9"/>
      <c r="MLN649" s="2"/>
      <c r="MLQ649" s="24"/>
      <c r="MLR649" s="24"/>
      <c r="MLS649" s="31"/>
      <c r="MLT649" s="24"/>
      <c r="MLU649" s="24"/>
      <c r="MLV649" s="24"/>
      <c r="MLW649" s="24"/>
      <c r="MLX649" s="24"/>
      <c r="MLY649" s="24"/>
      <c r="MLZ649" s="24"/>
      <c r="MMA649" s="24"/>
      <c r="MMB649" s="24"/>
      <c r="MMC649" s="24"/>
      <c r="MMD649" s="24"/>
      <c r="MME649" s="24"/>
      <c r="MMF649" s="24"/>
      <c r="MMG649" s="24"/>
      <c r="MMH649" s="24"/>
      <c r="MML649" s="3"/>
      <c r="MMM649" s="31"/>
      <c r="MMN649" s="5"/>
      <c r="MMO649" s="9"/>
      <c r="MMR649" s="2"/>
      <c r="MMU649" s="24"/>
      <c r="MMV649" s="24"/>
      <c r="MMW649" s="31"/>
      <c r="MMX649" s="24"/>
      <c r="MMY649" s="24"/>
      <c r="MMZ649" s="24"/>
      <c r="MNA649" s="24"/>
      <c r="MNB649" s="24"/>
      <c r="MNC649" s="24"/>
      <c r="MND649" s="24"/>
      <c r="MNE649" s="24"/>
      <c r="MNF649" s="24"/>
      <c r="MNG649" s="24"/>
      <c r="MNH649" s="24"/>
      <c r="MNI649" s="24"/>
      <c r="MNJ649" s="24"/>
      <c r="MNK649" s="24"/>
      <c r="MNL649" s="24"/>
      <c r="MNP649" s="3"/>
      <c r="MNQ649" s="31"/>
      <c r="MNR649" s="5"/>
      <c r="MNS649" s="9"/>
      <c r="MNV649" s="2"/>
      <c r="MNY649" s="24"/>
      <c r="MNZ649" s="24"/>
      <c r="MOA649" s="31"/>
      <c r="MOB649" s="24"/>
      <c r="MOC649" s="24"/>
      <c r="MOD649" s="24"/>
      <c r="MOE649" s="24"/>
      <c r="MOF649" s="24"/>
      <c r="MOG649" s="24"/>
      <c r="MOH649" s="24"/>
      <c r="MOI649" s="24"/>
      <c r="MOJ649" s="24"/>
      <c r="MOK649" s="24"/>
      <c r="MOL649" s="24"/>
      <c r="MOM649" s="24"/>
      <c r="MON649" s="24"/>
      <c r="MOO649" s="24"/>
      <c r="MOP649" s="24"/>
      <c r="MOT649" s="3"/>
      <c r="MOU649" s="31"/>
      <c r="MOV649" s="5"/>
      <c r="MOW649" s="9"/>
      <c r="MOZ649" s="2"/>
      <c r="MPC649" s="24"/>
      <c r="MPD649" s="24"/>
      <c r="MPE649" s="31"/>
      <c r="MPF649" s="24"/>
      <c r="MPG649" s="24"/>
      <c r="MPH649" s="24"/>
      <c r="MPI649" s="24"/>
      <c r="MPJ649" s="24"/>
      <c r="MPK649" s="24"/>
      <c r="MPL649" s="24"/>
      <c r="MPM649" s="24"/>
      <c r="MPN649" s="24"/>
      <c r="MPO649" s="24"/>
      <c r="MPP649" s="24"/>
      <c r="MPQ649" s="24"/>
      <c r="MPR649" s="24"/>
      <c r="MPS649" s="24"/>
      <c r="MPT649" s="24"/>
      <c r="MPX649" s="3"/>
      <c r="MPY649" s="31"/>
      <c r="MPZ649" s="5"/>
      <c r="MQA649" s="9"/>
      <c r="MQD649" s="2"/>
      <c r="MQG649" s="24"/>
      <c r="MQH649" s="24"/>
      <c r="MQI649" s="31"/>
      <c r="MQJ649" s="24"/>
      <c r="MQK649" s="24"/>
      <c r="MQL649" s="24"/>
      <c r="MQM649" s="24"/>
      <c r="MQN649" s="24"/>
      <c r="MQO649" s="24"/>
      <c r="MQP649" s="24"/>
      <c r="MQQ649" s="24"/>
      <c r="MQR649" s="24"/>
      <c r="MQS649" s="24"/>
      <c r="MQT649" s="24"/>
      <c r="MQU649" s="24"/>
      <c r="MQV649" s="24"/>
      <c r="MQW649" s="24"/>
      <c r="MQX649" s="24"/>
      <c r="MRB649" s="3"/>
      <c r="MRC649" s="31"/>
      <c r="MRD649" s="5"/>
      <c r="MRE649" s="9"/>
      <c r="MRH649" s="2"/>
      <c r="MRK649" s="24"/>
      <c r="MRL649" s="24"/>
      <c r="MRM649" s="31"/>
      <c r="MRN649" s="24"/>
      <c r="MRO649" s="24"/>
      <c r="MRP649" s="24"/>
      <c r="MRQ649" s="24"/>
      <c r="MRR649" s="24"/>
      <c r="MRS649" s="24"/>
      <c r="MRT649" s="24"/>
      <c r="MRU649" s="24"/>
      <c r="MRV649" s="24"/>
      <c r="MRW649" s="24"/>
      <c r="MRX649" s="24"/>
      <c r="MRY649" s="24"/>
      <c r="MRZ649" s="24"/>
      <c r="MSA649" s="24"/>
      <c r="MSB649" s="24"/>
      <c r="MSF649" s="3"/>
      <c r="MSG649" s="31"/>
      <c r="MSH649" s="5"/>
      <c r="MSI649" s="9"/>
      <c r="MSL649" s="2"/>
      <c r="MSO649" s="24"/>
      <c r="MSP649" s="24"/>
      <c r="MSQ649" s="31"/>
      <c r="MSR649" s="24"/>
      <c r="MSS649" s="24"/>
      <c r="MST649" s="24"/>
      <c r="MSU649" s="24"/>
      <c r="MSV649" s="24"/>
      <c r="MSW649" s="24"/>
      <c r="MSX649" s="24"/>
      <c r="MSY649" s="24"/>
      <c r="MSZ649" s="24"/>
      <c r="MTA649" s="24"/>
      <c r="MTB649" s="24"/>
      <c r="MTC649" s="24"/>
      <c r="MTD649" s="24"/>
      <c r="MTE649" s="24"/>
      <c r="MTF649" s="24"/>
      <c r="MTJ649" s="3"/>
      <c r="MTK649" s="31"/>
      <c r="MTL649" s="5"/>
      <c r="MTM649" s="9"/>
      <c r="MTP649" s="2"/>
      <c r="MTS649" s="24"/>
      <c r="MTT649" s="24"/>
      <c r="MTU649" s="31"/>
      <c r="MTV649" s="24"/>
      <c r="MTW649" s="24"/>
      <c r="MTX649" s="24"/>
      <c r="MTY649" s="24"/>
      <c r="MTZ649" s="24"/>
      <c r="MUA649" s="24"/>
      <c r="MUB649" s="24"/>
      <c r="MUC649" s="24"/>
      <c r="MUD649" s="24"/>
      <c r="MUE649" s="24"/>
      <c r="MUF649" s="24"/>
      <c r="MUG649" s="24"/>
      <c r="MUH649" s="24"/>
      <c r="MUI649" s="24"/>
      <c r="MUJ649" s="24"/>
      <c r="MUN649" s="3"/>
      <c r="MUO649" s="31"/>
      <c r="MUP649" s="5"/>
      <c r="MUQ649" s="9"/>
      <c r="MUT649" s="2"/>
      <c r="MUW649" s="24"/>
      <c r="MUX649" s="24"/>
      <c r="MUY649" s="31"/>
      <c r="MUZ649" s="24"/>
      <c r="MVA649" s="24"/>
      <c r="MVB649" s="24"/>
      <c r="MVC649" s="24"/>
      <c r="MVD649" s="24"/>
      <c r="MVE649" s="24"/>
      <c r="MVF649" s="24"/>
      <c r="MVG649" s="24"/>
      <c r="MVH649" s="24"/>
      <c r="MVI649" s="24"/>
      <c r="MVJ649" s="24"/>
      <c r="MVK649" s="24"/>
      <c r="MVL649" s="24"/>
      <c r="MVM649" s="24"/>
      <c r="MVN649" s="24"/>
      <c r="MVR649" s="3"/>
      <c r="MVS649" s="31"/>
      <c r="MVT649" s="5"/>
      <c r="MVU649" s="9"/>
      <c r="MVX649" s="2"/>
      <c r="MWA649" s="24"/>
      <c r="MWB649" s="24"/>
      <c r="MWC649" s="31"/>
      <c r="MWD649" s="24"/>
      <c r="MWE649" s="24"/>
      <c r="MWF649" s="24"/>
      <c r="MWG649" s="24"/>
      <c r="MWH649" s="24"/>
      <c r="MWI649" s="24"/>
      <c r="MWJ649" s="24"/>
      <c r="MWK649" s="24"/>
      <c r="MWL649" s="24"/>
      <c r="MWM649" s="24"/>
      <c r="MWN649" s="24"/>
      <c r="MWO649" s="24"/>
      <c r="MWP649" s="24"/>
      <c r="MWQ649" s="24"/>
      <c r="MWR649" s="24"/>
      <c r="MWV649" s="3"/>
      <c r="MWW649" s="31"/>
      <c r="MWX649" s="5"/>
      <c r="MWY649" s="9"/>
      <c r="MXB649" s="2"/>
      <c r="MXE649" s="24"/>
      <c r="MXF649" s="24"/>
      <c r="MXG649" s="31"/>
      <c r="MXH649" s="24"/>
      <c r="MXI649" s="24"/>
      <c r="MXJ649" s="24"/>
      <c r="MXK649" s="24"/>
      <c r="MXL649" s="24"/>
      <c r="MXM649" s="24"/>
      <c r="MXN649" s="24"/>
      <c r="MXO649" s="24"/>
      <c r="MXP649" s="24"/>
      <c r="MXQ649" s="24"/>
      <c r="MXR649" s="24"/>
      <c r="MXS649" s="24"/>
      <c r="MXT649" s="24"/>
      <c r="MXU649" s="24"/>
      <c r="MXV649" s="24"/>
      <c r="MXZ649" s="3"/>
      <c r="MYA649" s="31"/>
      <c r="MYB649" s="5"/>
      <c r="MYC649" s="9"/>
      <c r="MYF649" s="2"/>
      <c r="MYI649" s="24"/>
      <c r="MYJ649" s="24"/>
      <c r="MYK649" s="31"/>
      <c r="MYL649" s="24"/>
      <c r="MYM649" s="24"/>
      <c r="MYN649" s="24"/>
      <c r="MYO649" s="24"/>
      <c r="MYP649" s="24"/>
      <c r="MYQ649" s="24"/>
      <c r="MYR649" s="24"/>
      <c r="MYS649" s="24"/>
      <c r="MYT649" s="24"/>
      <c r="MYU649" s="24"/>
      <c r="MYV649" s="24"/>
      <c r="MYW649" s="24"/>
      <c r="MYX649" s="24"/>
      <c r="MYY649" s="24"/>
      <c r="MYZ649" s="24"/>
      <c r="MZD649" s="3"/>
      <c r="MZE649" s="31"/>
      <c r="MZF649" s="5"/>
      <c r="MZG649" s="9"/>
      <c r="MZJ649" s="2"/>
      <c r="MZM649" s="24"/>
      <c r="MZN649" s="24"/>
      <c r="MZO649" s="31"/>
      <c r="MZP649" s="24"/>
      <c r="MZQ649" s="24"/>
      <c r="MZR649" s="24"/>
      <c r="MZS649" s="24"/>
      <c r="MZT649" s="24"/>
      <c r="MZU649" s="24"/>
      <c r="MZV649" s="24"/>
      <c r="MZW649" s="24"/>
      <c r="MZX649" s="24"/>
      <c r="MZY649" s="24"/>
      <c r="MZZ649" s="24"/>
      <c r="NAA649" s="24"/>
      <c r="NAB649" s="24"/>
      <c r="NAC649" s="24"/>
      <c r="NAD649" s="24"/>
      <c r="NAH649" s="3"/>
      <c r="NAI649" s="31"/>
      <c r="NAJ649" s="5"/>
      <c r="NAK649" s="9"/>
      <c r="NAN649" s="2"/>
      <c r="NAQ649" s="24"/>
      <c r="NAR649" s="24"/>
      <c r="NAS649" s="31"/>
      <c r="NAT649" s="24"/>
      <c r="NAU649" s="24"/>
      <c r="NAV649" s="24"/>
      <c r="NAW649" s="24"/>
      <c r="NAX649" s="24"/>
      <c r="NAY649" s="24"/>
      <c r="NAZ649" s="24"/>
      <c r="NBA649" s="24"/>
      <c r="NBB649" s="24"/>
      <c r="NBC649" s="24"/>
      <c r="NBD649" s="24"/>
      <c r="NBE649" s="24"/>
      <c r="NBF649" s="24"/>
      <c r="NBG649" s="24"/>
      <c r="NBH649" s="24"/>
      <c r="NBL649" s="3"/>
      <c r="NBM649" s="31"/>
      <c r="NBN649" s="5"/>
      <c r="NBO649" s="9"/>
      <c r="NBR649" s="2"/>
      <c r="NBU649" s="24"/>
      <c r="NBV649" s="24"/>
      <c r="NBW649" s="31"/>
      <c r="NBX649" s="24"/>
      <c r="NBY649" s="24"/>
      <c r="NBZ649" s="24"/>
      <c r="NCA649" s="24"/>
      <c r="NCB649" s="24"/>
      <c r="NCC649" s="24"/>
      <c r="NCD649" s="24"/>
      <c r="NCE649" s="24"/>
      <c r="NCF649" s="24"/>
      <c r="NCG649" s="24"/>
      <c r="NCH649" s="24"/>
      <c r="NCI649" s="24"/>
      <c r="NCJ649" s="24"/>
      <c r="NCK649" s="24"/>
      <c r="NCL649" s="24"/>
      <c r="NCP649" s="3"/>
      <c r="NCQ649" s="31"/>
      <c r="NCR649" s="5"/>
      <c r="NCS649" s="9"/>
      <c r="NCV649" s="2"/>
      <c r="NCY649" s="24"/>
      <c r="NCZ649" s="24"/>
      <c r="NDA649" s="31"/>
      <c r="NDB649" s="24"/>
      <c r="NDC649" s="24"/>
      <c r="NDD649" s="24"/>
      <c r="NDE649" s="24"/>
      <c r="NDF649" s="24"/>
      <c r="NDG649" s="24"/>
      <c r="NDH649" s="24"/>
      <c r="NDI649" s="24"/>
      <c r="NDJ649" s="24"/>
      <c r="NDK649" s="24"/>
      <c r="NDL649" s="24"/>
      <c r="NDM649" s="24"/>
      <c r="NDN649" s="24"/>
      <c r="NDO649" s="24"/>
      <c r="NDP649" s="24"/>
      <c r="NDT649" s="3"/>
      <c r="NDU649" s="31"/>
      <c r="NDV649" s="5"/>
      <c r="NDW649" s="9"/>
      <c r="NDZ649" s="2"/>
      <c r="NEC649" s="24"/>
      <c r="NED649" s="24"/>
      <c r="NEE649" s="31"/>
      <c r="NEF649" s="24"/>
      <c r="NEG649" s="24"/>
      <c r="NEH649" s="24"/>
      <c r="NEI649" s="24"/>
      <c r="NEJ649" s="24"/>
      <c r="NEK649" s="24"/>
      <c r="NEL649" s="24"/>
      <c r="NEM649" s="24"/>
      <c r="NEN649" s="24"/>
      <c r="NEO649" s="24"/>
      <c r="NEP649" s="24"/>
      <c r="NEQ649" s="24"/>
      <c r="NER649" s="24"/>
      <c r="NES649" s="24"/>
      <c r="NET649" s="24"/>
      <c r="NEX649" s="3"/>
      <c r="NEY649" s="31"/>
      <c r="NEZ649" s="5"/>
      <c r="NFA649" s="9"/>
      <c r="NFD649" s="2"/>
      <c r="NFG649" s="24"/>
      <c r="NFH649" s="24"/>
      <c r="NFI649" s="31"/>
      <c r="NFJ649" s="24"/>
      <c r="NFK649" s="24"/>
      <c r="NFL649" s="24"/>
      <c r="NFM649" s="24"/>
      <c r="NFN649" s="24"/>
      <c r="NFO649" s="24"/>
      <c r="NFP649" s="24"/>
      <c r="NFQ649" s="24"/>
      <c r="NFR649" s="24"/>
      <c r="NFS649" s="24"/>
      <c r="NFT649" s="24"/>
      <c r="NFU649" s="24"/>
      <c r="NFV649" s="24"/>
      <c r="NFW649" s="24"/>
      <c r="NFX649" s="24"/>
      <c r="NGB649" s="3"/>
      <c r="NGC649" s="31"/>
      <c r="NGD649" s="5"/>
      <c r="NGE649" s="9"/>
      <c r="NGH649" s="2"/>
      <c r="NGK649" s="24"/>
      <c r="NGL649" s="24"/>
      <c r="NGM649" s="31"/>
      <c r="NGN649" s="24"/>
      <c r="NGO649" s="24"/>
      <c r="NGP649" s="24"/>
      <c r="NGQ649" s="24"/>
      <c r="NGR649" s="24"/>
      <c r="NGS649" s="24"/>
      <c r="NGT649" s="24"/>
      <c r="NGU649" s="24"/>
      <c r="NGV649" s="24"/>
      <c r="NGW649" s="24"/>
      <c r="NGX649" s="24"/>
      <c r="NGY649" s="24"/>
      <c r="NGZ649" s="24"/>
      <c r="NHA649" s="24"/>
      <c r="NHB649" s="24"/>
      <c r="NHF649" s="3"/>
      <c r="NHG649" s="31"/>
      <c r="NHH649" s="5"/>
      <c r="NHI649" s="9"/>
      <c r="NHL649" s="2"/>
      <c r="NHO649" s="24"/>
      <c r="NHP649" s="24"/>
      <c r="NHQ649" s="31"/>
      <c r="NHR649" s="24"/>
      <c r="NHS649" s="24"/>
      <c r="NHT649" s="24"/>
      <c r="NHU649" s="24"/>
      <c r="NHV649" s="24"/>
      <c r="NHW649" s="24"/>
      <c r="NHX649" s="24"/>
      <c r="NHY649" s="24"/>
      <c r="NHZ649" s="24"/>
      <c r="NIA649" s="24"/>
      <c r="NIB649" s="24"/>
      <c r="NIC649" s="24"/>
      <c r="NID649" s="24"/>
      <c r="NIE649" s="24"/>
      <c r="NIF649" s="24"/>
      <c r="NIJ649" s="3"/>
      <c r="NIK649" s="31"/>
      <c r="NIL649" s="5"/>
      <c r="NIM649" s="9"/>
      <c r="NIP649" s="2"/>
      <c r="NIS649" s="24"/>
      <c r="NIT649" s="24"/>
      <c r="NIU649" s="31"/>
      <c r="NIV649" s="24"/>
      <c r="NIW649" s="24"/>
      <c r="NIX649" s="24"/>
      <c r="NIY649" s="24"/>
      <c r="NIZ649" s="24"/>
      <c r="NJA649" s="24"/>
      <c r="NJB649" s="24"/>
      <c r="NJC649" s="24"/>
      <c r="NJD649" s="24"/>
      <c r="NJE649" s="24"/>
      <c r="NJF649" s="24"/>
      <c r="NJG649" s="24"/>
      <c r="NJH649" s="24"/>
      <c r="NJI649" s="24"/>
      <c r="NJJ649" s="24"/>
      <c r="NJN649" s="3"/>
      <c r="NJO649" s="31"/>
      <c r="NJP649" s="5"/>
      <c r="NJQ649" s="9"/>
      <c r="NJT649" s="2"/>
      <c r="NJW649" s="24"/>
      <c r="NJX649" s="24"/>
      <c r="NJY649" s="31"/>
      <c r="NJZ649" s="24"/>
      <c r="NKA649" s="24"/>
      <c r="NKB649" s="24"/>
      <c r="NKC649" s="24"/>
      <c r="NKD649" s="24"/>
      <c r="NKE649" s="24"/>
      <c r="NKF649" s="24"/>
      <c r="NKG649" s="24"/>
      <c r="NKH649" s="24"/>
      <c r="NKI649" s="24"/>
      <c r="NKJ649" s="24"/>
      <c r="NKK649" s="24"/>
      <c r="NKL649" s="24"/>
      <c r="NKM649" s="24"/>
      <c r="NKN649" s="24"/>
      <c r="NKR649" s="3"/>
      <c r="NKS649" s="31"/>
      <c r="NKT649" s="5"/>
      <c r="NKU649" s="9"/>
      <c r="NKX649" s="2"/>
      <c r="NLA649" s="24"/>
      <c r="NLB649" s="24"/>
      <c r="NLC649" s="31"/>
      <c r="NLD649" s="24"/>
      <c r="NLE649" s="24"/>
      <c r="NLF649" s="24"/>
      <c r="NLG649" s="24"/>
      <c r="NLH649" s="24"/>
      <c r="NLI649" s="24"/>
      <c r="NLJ649" s="24"/>
      <c r="NLK649" s="24"/>
      <c r="NLL649" s="24"/>
      <c r="NLM649" s="24"/>
      <c r="NLN649" s="24"/>
      <c r="NLO649" s="24"/>
      <c r="NLP649" s="24"/>
      <c r="NLQ649" s="24"/>
      <c r="NLR649" s="24"/>
      <c r="NLV649" s="3"/>
      <c r="NLW649" s="31"/>
      <c r="NLX649" s="5"/>
      <c r="NLY649" s="9"/>
      <c r="NMB649" s="2"/>
      <c r="NME649" s="24"/>
      <c r="NMF649" s="24"/>
      <c r="NMG649" s="31"/>
      <c r="NMH649" s="24"/>
      <c r="NMI649" s="24"/>
      <c r="NMJ649" s="24"/>
      <c r="NMK649" s="24"/>
      <c r="NML649" s="24"/>
      <c r="NMM649" s="24"/>
      <c r="NMN649" s="24"/>
      <c r="NMO649" s="24"/>
      <c r="NMP649" s="24"/>
      <c r="NMQ649" s="24"/>
      <c r="NMR649" s="24"/>
      <c r="NMS649" s="24"/>
      <c r="NMT649" s="24"/>
      <c r="NMU649" s="24"/>
      <c r="NMV649" s="24"/>
      <c r="NMZ649" s="3"/>
      <c r="NNA649" s="31"/>
      <c r="NNB649" s="5"/>
      <c r="NNC649" s="9"/>
      <c r="NNF649" s="2"/>
      <c r="NNI649" s="24"/>
      <c r="NNJ649" s="24"/>
      <c r="NNK649" s="31"/>
      <c r="NNL649" s="24"/>
      <c r="NNM649" s="24"/>
      <c r="NNN649" s="24"/>
      <c r="NNO649" s="24"/>
      <c r="NNP649" s="24"/>
      <c r="NNQ649" s="24"/>
      <c r="NNR649" s="24"/>
      <c r="NNS649" s="24"/>
      <c r="NNT649" s="24"/>
      <c r="NNU649" s="24"/>
      <c r="NNV649" s="24"/>
      <c r="NNW649" s="24"/>
      <c r="NNX649" s="24"/>
      <c r="NNY649" s="24"/>
      <c r="NNZ649" s="24"/>
      <c r="NOD649" s="3"/>
      <c r="NOE649" s="31"/>
      <c r="NOF649" s="5"/>
      <c r="NOG649" s="9"/>
      <c r="NOJ649" s="2"/>
      <c r="NOM649" s="24"/>
      <c r="NON649" s="24"/>
      <c r="NOO649" s="31"/>
      <c r="NOP649" s="24"/>
      <c r="NOQ649" s="24"/>
      <c r="NOR649" s="24"/>
      <c r="NOS649" s="24"/>
      <c r="NOT649" s="24"/>
      <c r="NOU649" s="24"/>
      <c r="NOV649" s="24"/>
      <c r="NOW649" s="24"/>
      <c r="NOX649" s="24"/>
      <c r="NOY649" s="24"/>
      <c r="NOZ649" s="24"/>
      <c r="NPA649" s="24"/>
      <c r="NPB649" s="24"/>
      <c r="NPC649" s="24"/>
      <c r="NPD649" s="24"/>
      <c r="NPH649" s="3"/>
      <c r="NPI649" s="31"/>
      <c r="NPJ649" s="5"/>
      <c r="NPK649" s="9"/>
      <c r="NPN649" s="2"/>
      <c r="NPQ649" s="24"/>
      <c r="NPR649" s="24"/>
      <c r="NPS649" s="31"/>
      <c r="NPT649" s="24"/>
      <c r="NPU649" s="24"/>
      <c r="NPV649" s="24"/>
      <c r="NPW649" s="24"/>
      <c r="NPX649" s="24"/>
      <c r="NPY649" s="24"/>
      <c r="NPZ649" s="24"/>
      <c r="NQA649" s="24"/>
      <c r="NQB649" s="24"/>
      <c r="NQC649" s="24"/>
      <c r="NQD649" s="24"/>
      <c r="NQE649" s="24"/>
      <c r="NQF649" s="24"/>
      <c r="NQG649" s="24"/>
      <c r="NQH649" s="24"/>
      <c r="NQL649" s="3"/>
      <c r="NQM649" s="31"/>
      <c r="NQN649" s="5"/>
      <c r="NQO649" s="9"/>
      <c r="NQR649" s="2"/>
      <c r="NQU649" s="24"/>
      <c r="NQV649" s="24"/>
      <c r="NQW649" s="31"/>
      <c r="NQX649" s="24"/>
      <c r="NQY649" s="24"/>
      <c r="NQZ649" s="24"/>
      <c r="NRA649" s="24"/>
      <c r="NRB649" s="24"/>
      <c r="NRC649" s="24"/>
      <c r="NRD649" s="24"/>
      <c r="NRE649" s="24"/>
      <c r="NRF649" s="24"/>
      <c r="NRG649" s="24"/>
      <c r="NRH649" s="24"/>
      <c r="NRI649" s="24"/>
      <c r="NRJ649" s="24"/>
      <c r="NRK649" s="24"/>
      <c r="NRL649" s="24"/>
      <c r="NRP649" s="3"/>
      <c r="NRQ649" s="31"/>
      <c r="NRR649" s="5"/>
      <c r="NRS649" s="9"/>
      <c r="NRV649" s="2"/>
      <c r="NRY649" s="24"/>
      <c r="NRZ649" s="24"/>
      <c r="NSA649" s="31"/>
      <c r="NSB649" s="24"/>
      <c r="NSC649" s="24"/>
      <c r="NSD649" s="24"/>
      <c r="NSE649" s="24"/>
      <c r="NSF649" s="24"/>
      <c r="NSG649" s="24"/>
      <c r="NSH649" s="24"/>
      <c r="NSI649" s="24"/>
      <c r="NSJ649" s="24"/>
      <c r="NSK649" s="24"/>
      <c r="NSL649" s="24"/>
      <c r="NSM649" s="24"/>
      <c r="NSN649" s="24"/>
      <c r="NSO649" s="24"/>
      <c r="NSP649" s="24"/>
      <c r="NST649" s="3"/>
      <c r="NSU649" s="31"/>
      <c r="NSV649" s="5"/>
      <c r="NSW649" s="9"/>
      <c r="NSZ649" s="2"/>
      <c r="NTC649" s="24"/>
      <c r="NTD649" s="24"/>
      <c r="NTE649" s="31"/>
      <c r="NTF649" s="24"/>
      <c r="NTG649" s="24"/>
      <c r="NTH649" s="24"/>
      <c r="NTI649" s="24"/>
      <c r="NTJ649" s="24"/>
      <c r="NTK649" s="24"/>
      <c r="NTL649" s="24"/>
      <c r="NTM649" s="24"/>
      <c r="NTN649" s="24"/>
      <c r="NTO649" s="24"/>
      <c r="NTP649" s="24"/>
      <c r="NTQ649" s="24"/>
      <c r="NTR649" s="24"/>
      <c r="NTS649" s="24"/>
      <c r="NTT649" s="24"/>
      <c r="NTX649" s="3"/>
      <c r="NTY649" s="31"/>
      <c r="NTZ649" s="5"/>
      <c r="NUA649" s="9"/>
      <c r="NUD649" s="2"/>
      <c r="NUG649" s="24"/>
      <c r="NUH649" s="24"/>
      <c r="NUI649" s="31"/>
      <c r="NUJ649" s="24"/>
      <c r="NUK649" s="24"/>
      <c r="NUL649" s="24"/>
      <c r="NUM649" s="24"/>
      <c r="NUN649" s="24"/>
      <c r="NUO649" s="24"/>
      <c r="NUP649" s="24"/>
      <c r="NUQ649" s="24"/>
      <c r="NUR649" s="24"/>
      <c r="NUS649" s="24"/>
      <c r="NUT649" s="24"/>
      <c r="NUU649" s="24"/>
      <c r="NUV649" s="24"/>
      <c r="NUW649" s="24"/>
      <c r="NUX649" s="24"/>
      <c r="NVB649" s="3"/>
      <c r="NVC649" s="31"/>
      <c r="NVD649" s="5"/>
      <c r="NVE649" s="9"/>
      <c r="NVH649" s="2"/>
      <c r="NVK649" s="24"/>
      <c r="NVL649" s="24"/>
      <c r="NVM649" s="31"/>
      <c r="NVN649" s="24"/>
      <c r="NVO649" s="24"/>
      <c r="NVP649" s="24"/>
      <c r="NVQ649" s="24"/>
      <c r="NVR649" s="24"/>
      <c r="NVS649" s="24"/>
      <c r="NVT649" s="24"/>
      <c r="NVU649" s="24"/>
      <c r="NVV649" s="24"/>
      <c r="NVW649" s="24"/>
      <c r="NVX649" s="24"/>
      <c r="NVY649" s="24"/>
      <c r="NVZ649" s="24"/>
      <c r="NWA649" s="24"/>
      <c r="NWB649" s="24"/>
      <c r="NWF649" s="3"/>
      <c r="NWG649" s="31"/>
      <c r="NWH649" s="5"/>
      <c r="NWI649" s="9"/>
      <c r="NWL649" s="2"/>
      <c r="NWO649" s="24"/>
      <c r="NWP649" s="24"/>
      <c r="NWQ649" s="31"/>
      <c r="NWR649" s="24"/>
      <c r="NWS649" s="24"/>
      <c r="NWT649" s="24"/>
      <c r="NWU649" s="24"/>
      <c r="NWV649" s="24"/>
      <c r="NWW649" s="24"/>
      <c r="NWX649" s="24"/>
      <c r="NWY649" s="24"/>
      <c r="NWZ649" s="24"/>
      <c r="NXA649" s="24"/>
      <c r="NXB649" s="24"/>
      <c r="NXC649" s="24"/>
      <c r="NXD649" s="24"/>
      <c r="NXE649" s="24"/>
      <c r="NXF649" s="24"/>
      <c r="NXJ649" s="3"/>
      <c r="NXK649" s="31"/>
      <c r="NXL649" s="5"/>
      <c r="NXM649" s="9"/>
      <c r="NXP649" s="2"/>
      <c r="NXS649" s="24"/>
      <c r="NXT649" s="24"/>
      <c r="NXU649" s="31"/>
      <c r="NXV649" s="24"/>
      <c r="NXW649" s="24"/>
      <c r="NXX649" s="24"/>
      <c r="NXY649" s="24"/>
      <c r="NXZ649" s="24"/>
      <c r="NYA649" s="24"/>
      <c r="NYB649" s="24"/>
      <c r="NYC649" s="24"/>
      <c r="NYD649" s="24"/>
      <c r="NYE649" s="24"/>
      <c r="NYF649" s="24"/>
      <c r="NYG649" s="24"/>
      <c r="NYH649" s="24"/>
      <c r="NYI649" s="24"/>
      <c r="NYJ649" s="24"/>
      <c r="NYN649" s="3"/>
      <c r="NYO649" s="31"/>
      <c r="NYP649" s="5"/>
      <c r="NYQ649" s="9"/>
      <c r="NYT649" s="2"/>
      <c r="NYW649" s="24"/>
      <c r="NYX649" s="24"/>
      <c r="NYY649" s="31"/>
      <c r="NYZ649" s="24"/>
      <c r="NZA649" s="24"/>
      <c r="NZB649" s="24"/>
      <c r="NZC649" s="24"/>
      <c r="NZD649" s="24"/>
      <c r="NZE649" s="24"/>
      <c r="NZF649" s="24"/>
      <c r="NZG649" s="24"/>
      <c r="NZH649" s="24"/>
      <c r="NZI649" s="24"/>
      <c r="NZJ649" s="24"/>
      <c r="NZK649" s="24"/>
      <c r="NZL649" s="24"/>
      <c r="NZM649" s="24"/>
      <c r="NZN649" s="24"/>
      <c r="NZR649" s="3"/>
      <c r="NZS649" s="31"/>
      <c r="NZT649" s="5"/>
      <c r="NZU649" s="9"/>
      <c r="NZX649" s="2"/>
      <c r="OAA649" s="24"/>
      <c r="OAB649" s="24"/>
      <c r="OAC649" s="31"/>
      <c r="OAD649" s="24"/>
      <c r="OAE649" s="24"/>
      <c r="OAF649" s="24"/>
      <c r="OAG649" s="24"/>
      <c r="OAH649" s="24"/>
      <c r="OAI649" s="24"/>
      <c r="OAJ649" s="24"/>
      <c r="OAK649" s="24"/>
      <c r="OAL649" s="24"/>
      <c r="OAM649" s="24"/>
      <c r="OAN649" s="24"/>
      <c r="OAO649" s="24"/>
      <c r="OAP649" s="24"/>
      <c r="OAQ649" s="24"/>
      <c r="OAR649" s="24"/>
      <c r="OAV649" s="3"/>
      <c r="OAW649" s="31"/>
      <c r="OAX649" s="5"/>
      <c r="OAY649" s="9"/>
      <c r="OBB649" s="2"/>
      <c r="OBE649" s="24"/>
      <c r="OBF649" s="24"/>
      <c r="OBG649" s="31"/>
      <c r="OBH649" s="24"/>
      <c r="OBI649" s="24"/>
      <c r="OBJ649" s="24"/>
      <c r="OBK649" s="24"/>
      <c r="OBL649" s="24"/>
      <c r="OBM649" s="24"/>
      <c r="OBN649" s="24"/>
      <c r="OBO649" s="24"/>
      <c r="OBP649" s="24"/>
      <c r="OBQ649" s="24"/>
      <c r="OBR649" s="24"/>
      <c r="OBS649" s="24"/>
      <c r="OBT649" s="24"/>
      <c r="OBU649" s="24"/>
      <c r="OBV649" s="24"/>
      <c r="OBZ649" s="3"/>
      <c r="OCA649" s="31"/>
      <c r="OCB649" s="5"/>
      <c r="OCC649" s="9"/>
      <c r="OCF649" s="2"/>
      <c r="OCI649" s="24"/>
      <c r="OCJ649" s="24"/>
      <c r="OCK649" s="31"/>
      <c r="OCL649" s="24"/>
      <c r="OCM649" s="24"/>
      <c r="OCN649" s="24"/>
      <c r="OCO649" s="24"/>
      <c r="OCP649" s="24"/>
      <c r="OCQ649" s="24"/>
      <c r="OCR649" s="24"/>
      <c r="OCS649" s="24"/>
      <c r="OCT649" s="24"/>
      <c r="OCU649" s="24"/>
      <c r="OCV649" s="24"/>
      <c r="OCW649" s="24"/>
      <c r="OCX649" s="24"/>
      <c r="OCY649" s="24"/>
      <c r="OCZ649" s="24"/>
      <c r="ODD649" s="3"/>
      <c r="ODE649" s="31"/>
      <c r="ODF649" s="5"/>
      <c r="ODG649" s="9"/>
      <c r="ODJ649" s="2"/>
      <c r="ODM649" s="24"/>
      <c r="ODN649" s="24"/>
      <c r="ODO649" s="31"/>
      <c r="ODP649" s="24"/>
      <c r="ODQ649" s="24"/>
      <c r="ODR649" s="24"/>
      <c r="ODS649" s="24"/>
      <c r="ODT649" s="24"/>
      <c r="ODU649" s="24"/>
      <c r="ODV649" s="24"/>
      <c r="ODW649" s="24"/>
      <c r="ODX649" s="24"/>
      <c r="ODY649" s="24"/>
      <c r="ODZ649" s="24"/>
      <c r="OEA649" s="24"/>
      <c r="OEB649" s="24"/>
      <c r="OEC649" s="24"/>
      <c r="OED649" s="24"/>
      <c r="OEH649" s="3"/>
      <c r="OEI649" s="31"/>
      <c r="OEJ649" s="5"/>
      <c r="OEK649" s="9"/>
      <c r="OEN649" s="2"/>
      <c r="OEQ649" s="24"/>
      <c r="OER649" s="24"/>
      <c r="OES649" s="31"/>
      <c r="OET649" s="24"/>
      <c r="OEU649" s="24"/>
      <c r="OEV649" s="24"/>
      <c r="OEW649" s="24"/>
      <c r="OEX649" s="24"/>
      <c r="OEY649" s="24"/>
      <c r="OEZ649" s="24"/>
      <c r="OFA649" s="24"/>
      <c r="OFB649" s="24"/>
      <c r="OFC649" s="24"/>
      <c r="OFD649" s="24"/>
      <c r="OFE649" s="24"/>
      <c r="OFF649" s="24"/>
      <c r="OFG649" s="24"/>
      <c r="OFH649" s="24"/>
      <c r="OFL649" s="3"/>
      <c r="OFM649" s="31"/>
      <c r="OFN649" s="5"/>
      <c r="OFO649" s="9"/>
      <c r="OFR649" s="2"/>
      <c r="OFU649" s="24"/>
      <c r="OFV649" s="24"/>
      <c r="OFW649" s="31"/>
      <c r="OFX649" s="24"/>
      <c r="OFY649" s="24"/>
      <c r="OFZ649" s="24"/>
      <c r="OGA649" s="24"/>
      <c r="OGB649" s="24"/>
      <c r="OGC649" s="24"/>
      <c r="OGD649" s="24"/>
      <c r="OGE649" s="24"/>
      <c r="OGF649" s="24"/>
      <c r="OGG649" s="24"/>
      <c r="OGH649" s="24"/>
      <c r="OGI649" s="24"/>
      <c r="OGJ649" s="24"/>
      <c r="OGK649" s="24"/>
      <c r="OGL649" s="24"/>
      <c r="OGP649" s="3"/>
      <c r="OGQ649" s="31"/>
      <c r="OGR649" s="5"/>
      <c r="OGS649" s="9"/>
      <c r="OGV649" s="2"/>
      <c r="OGY649" s="24"/>
      <c r="OGZ649" s="24"/>
      <c r="OHA649" s="31"/>
      <c r="OHB649" s="24"/>
      <c r="OHC649" s="24"/>
      <c r="OHD649" s="24"/>
      <c r="OHE649" s="24"/>
      <c r="OHF649" s="24"/>
      <c r="OHG649" s="24"/>
      <c r="OHH649" s="24"/>
      <c r="OHI649" s="24"/>
      <c r="OHJ649" s="24"/>
      <c r="OHK649" s="24"/>
      <c r="OHL649" s="24"/>
      <c r="OHM649" s="24"/>
      <c r="OHN649" s="24"/>
      <c r="OHO649" s="24"/>
      <c r="OHP649" s="24"/>
      <c r="OHT649" s="3"/>
      <c r="OHU649" s="31"/>
      <c r="OHV649" s="5"/>
      <c r="OHW649" s="9"/>
      <c r="OHZ649" s="2"/>
      <c r="OIC649" s="24"/>
      <c r="OID649" s="24"/>
      <c r="OIE649" s="31"/>
      <c r="OIF649" s="24"/>
      <c r="OIG649" s="24"/>
      <c r="OIH649" s="24"/>
      <c r="OII649" s="24"/>
      <c r="OIJ649" s="24"/>
      <c r="OIK649" s="24"/>
      <c r="OIL649" s="24"/>
      <c r="OIM649" s="24"/>
      <c r="OIN649" s="24"/>
      <c r="OIO649" s="24"/>
      <c r="OIP649" s="24"/>
      <c r="OIQ649" s="24"/>
      <c r="OIR649" s="24"/>
      <c r="OIS649" s="24"/>
      <c r="OIT649" s="24"/>
      <c r="OIX649" s="3"/>
      <c r="OIY649" s="31"/>
      <c r="OIZ649" s="5"/>
      <c r="OJA649" s="9"/>
      <c r="OJD649" s="2"/>
      <c r="OJG649" s="24"/>
      <c r="OJH649" s="24"/>
      <c r="OJI649" s="31"/>
      <c r="OJJ649" s="24"/>
      <c r="OJK649" s="24"/>
      <c r="OJL649" s="24"/>
      <c r="OJM649" s="24"/>
      <c r="OJN649" s="24"/>
      <c r="OJO649" s="24"/>
      <c r="OJP649" s="24"/>
      <c r="OJQ649" s="24"/>
      <c r="OJR649" s="24"/>
      <c r="OJS649" s="24"/>
      <c r="OJT649" s="24"/>
      <c r="OJU649" s="24"/>
      <c r="OJV649" s="24"/>
      <c r="OJW649" s="24"/>
      <c r="OJX649" s="24"/>
      <c r="OKB649" s="3"/>
      <c r="OKC649" s="31"/>
      <c r="OKD649" s="5"/>
      <c r="OKE649" s="9"/>
      <c r="OKH649" s="2"/>
      <c r="OKK649" s="24"/>
      <c r="OKL649" s="24"/>
      <c r="OKM649" s="31"/>
      <c r="OKN649" s="24"/>
      <c r="OKO649" s="24"/>
      <c r="OKP649" s="24"/>
      <c r="OKQ649" s="24"/>
      <c r="OKR649" s="24"/>
      <c r="OKS649" s="24"/>
      <c r="OKT649" s="24"/>
      <c r="OKU649" s="24"/>
      <c r="OKV649" s="24"/>
      <c r="OKW649" s="24"/>
      <c r="OKX649" s="24"/>
      <c r="OKY649" s="24"/>
      <c r="OKZ649" s="24"/>
      <c r="OLA649" s="24"/>
      <c r="OLB649" s="24"/>
      <c r="OLF649" s="3"/>
      <c r="OLG649" s="31"/>
      <c r="OLH649" s="5"/>
      <c r="OLI649" s="9"/>
      <c r="OLL649" s="2"/>
      <c r="OLO649" s="24"/>
      <c r="OLP649" s="24"/>
      <c r="OLQ649" s="31"/>
      <c r="OLR649" s="24"/>
      <c r="OLS649" s="24"/>
      <c r="OLT649" s="24"/>
      <c r="OLU649" s="24"/>
      <c r="OLV649" s="24"/>
      <c r="OLW649" s="24"/>
      <c r="OLX649" s="24"/>
      <c r="OLY649" s="24"/>
      <c r="OLZ649" s="24"/>
      <c r="OMA649" s="24"/>
      <c r="OMB649" s="24"/>
      <c r="OMC649" s="24"/>
      <c r="OMD649" s="24"/>
      <c r="OME649" s="24"/>
      <c r="OMF649" s="24"/>
      <c r="OMJ649" s="3"/>
      <c r="OMK649" s="31"/>
      <c r="OML649" s="5"/>
      <c r="OMM649" s="9"/>
      <c r="OMP649" s="2"/>
      <c r="OMS649" s="24"/>
      <c r="OMT649" s="24"/>
      <c r="OMU649" s="31"/>
      <c r="OMV649" s="24"/>
      <c r="OMW649" s="24"/>
      <c r="OMX649" s="24"/>
      <c r="OMY649" s="24"/>
      <c r="OMZ649" s="24"/>
      <c r="ONA649" s="24"/>
      <c r="ONB649" s="24"/>
      <c r="ONC649" s="24"/>
      <c r="OND649" s="24"/>
      <c r="ONE649" s="24"/>
      <c r="ONF649" s="24"/>
      <c r="ONG649" s="24"/>
      <c r="ONH649" s="24"/>
      <c r="ONI649" s="24"/>
      <c r="ONJ649" s="24"/>
      <c r="ONN649" s="3"/>
      <c r="ONO649" s="31"/>
      <c r="ONP649" s="5"/>
      <c r="ONQ649" s="9"/>
      <c r="ONT649" s="2"/>
      <c r="ONW649" s="24"/>
      <c r="ONX649" s="24"/>
      <c r="ONY649" s="31"/>
      <c r="ONZ649" s="24"/>
      <c r="OOA649" s="24"/>
      <c r="OOB649" s="24"/>
      <c r="OOC649" s="24"/>
      <c r="OOD649" s="24"/>
      <c r="OOE649" s="24"/>
      <c r="OOF649" s="24"/>
      <c r="OOG649" s="24"/>
      <c r="OOH649" s="24"/>
      <c r="OOI649" s="24"/>
      <c r="OOJ649" s="24"/>
      <c r="OOK649" s="24"/>
      <c r="OOL649" s="24"/>
      <c r="OOM649" s="24"/>
      <c r="OON649" s="24"/>
      <c r="OOR649" s="3"/>
      <c r="OOS649" s="31"/>
      <c r="OOT649" s="5"/>
      <c r="OOU649" s="9"/>
      <c r="OOX649" s="2"/>
      <c r="OPA649" s="24"/>
      <c r="OPB649" s="24"/>
      <c r="OPC649" s="31"/>
      <c r="OPD649" s="24"/>
      <c r="OPE649" s="24"/>
      <c r="OPF649" s="24"/>
      <c r="OPG649" s="24"/>
      <c r="OPH649" s="24"/>
      <c r="OPI649" s="24"/>
      <c r="OPJ649" s="24"/>
      <c r="OPK649" s="24"/>
      <c r="OPL649" s="24"/>
      <c r="OPM649" s="24"/>
      <c r="OPN649" s="24"/>
      <c r="OPO649" s="24"/>
      <c r="OPP649" s="24"/>
      <c r="OPQ649" s="24"/>
      <c r="OPR649" s="24"/>
      <c r="OPV649" s="3"/>
      <c r="OPW649" s="31"/>
      <c r="OPX649" s="5"/>
      <c r="OPY649" s="9"/>
      <c r="OQB649" s="2"/>
      <c r="OQE649" s="24"/>
      <c r="OQF649" s="24"/>
      <c r="OQG649" s="31"/>
      <c r="OQH649" s="24"/>
      <c r="OQI649" s="24"/>
      <c r="OQJ649" s="24"/>
      <c r="OQK649" s="24"/>
      <c r="OQL649" s="24"/>
      <c r="OQM649" s="24"/>
      <c r="OQN649" s="24"/>
      <c r="OQO649" s="24"/>
      <c r="OQP649" s="24"/>
      <c r="OQQ649" s="24"/>
      <c r="OQR649" s="24"/>
      <c r="OQS649" s="24"/>
      <c r="OQT649" s="24"/>
      <c r="OQU649" s="24"/>
      <c r="OQV649" s="24"/>
      <c r="OQZ649" s="3"/>
      <c r="ORA649" s="31"/>
      <c r="ORB649" s="5"/>
      <c r="ORC649" s="9"/>
      <c r="ORF649" s="2"/>
      <c r="ORI649" s="24"/>
      <c r="ORJ649" s="24"/>
      <c r="ORK649" s="31"/>
      <c r="ORL649" s="24"/>
      <c r="ORM649" s="24"/>
      <c r="ORN649" s="24"/>
      <c r="ORO649" s="24"/>
      <c r="ORP649" s="24"/>
      <c r="ORQ649" s="24"/>
      <c r="ORR649" s="24"/>
      <c r="ORS649" s="24"/>
      <c r="ORT649" s="24"/>
      <c r="ORU649" s="24"/>
      <c r="ORV649" s="24"/>
      <c r="ORW649" s="24"/>
      <c r="ORX649" s="24"/>
      <c r="ORY649" s="24"/>
      <c r="ORZ649" s="24"/>
      <c r="OSD649" s="3"/>
      <c r="OSE649" s="31"/>
      <c r="OSF649" s="5"/>
      <c r="OSG649" s="9"/>
      <c r="OSJ649" s="2"/>
      <c r="OSM649" s="24"/>
      <c r="OSN649" s="24"/>
      <c r="OSO649" s="31"/>
      <c r="OSP649" s="24"/>
      <c r="OSQ649" s="24"/>
      <c r="OSR649" s="24"/>
      <c r="OSS649" s="24"/>
      <c r="OST649" s="24"/>
      <c r="OSU649" s="24"/>
      <c r="OSV649" s="24"/>
      <c r="OSW649" s="24"/>
      <c r="OSX649" s="24"/>
      <c r="OSY649" s="24"/>
      <c r="OSZ649" s="24"/>
      <c r="OTA649" s="24"/>
      <c r="OTB649" s="24"/>
      <c r="OTC649" s="24"/>
      <c r="OTD649" s="24"/>
      <c r="OTH649" s="3"/>
      <c r="OTI649" s="31"/>
      <c r="OTJ649" s="5"/>
      <c r="OTK649" s="9"/>
      <c r="OTN649" s="2"/>
      <c r="OTQ649" s="24"/>
      <c r="OTR649" s="24"/>
      <c r="OTS649" s="31"/>
      <c r="OTT649" s="24"/>
      <c r="OTU649" s="24"/>
      <c r="OTV649" s="24"/>
      <c r="OTW649" s="24"/>
      <c r="OTX649" s="24"/>
      <c r="OTY649" s="24"/>
      <c r="OTZ649" s="24"/>
      <c r="OUA649" s="24"/>
      <c r="OUB649" s="24"/>
      <c r="OUC649" s="24"/>
      <c r="OUD649" s="24"/>
      <c r="OUE649" s="24"/>
      <c r="OUF649" s="24"/>
      <c r="OUG649" s="24"/>
      <c r="OUH649" s="24"/>
      <c r="OUL649" s="3"/>
      <c r="OUM649" s="31"/>
      <c r="OUN649" s="5"/>
      <c r="OUO649" s="9"/>
      <c r="OUR649" s="2"/>
      <c r="OUU649" s="24"/>
      <c r="OUV649" s="24"/>
      <c r="OUW649" s="31"/>
      <c r="OUX649" s="24"/>
      <c r="OUY649" s="24"/>
      <c r="OUZ649" s="24"/>
      <c r="OVA649" s="24"/>
      <c r="OVB649" s="24"/>
      <c r="OVC649" s="24"/>
      <c r="OVD649" s="24"/>
      <c r="OVE649" s="24"/>
      <c r="OVF649" s="24"/>
      <c r="OVG649" s="24"/>
      <c r="OVH649" s="24"/>
      <c r="OVI649" s="24"/>
      <c r="OVJ649" s="24"/>
      <c r="OVK649" s="24"/>
      <c r="OVL649" s="24"/>
      <c r="OVP649" s="3"/>
      <c r="OVQ649" s="31"/>
      <c r="OVR649" s="5"/>
      <c r="OVS649" s="9"/>
      <c r="OVV649" s="2"/>
      <c r="OVY649" s="24"/>
      <c r="OVZ649" s="24"/>
      <c r="OWA649" s="31"/>
      <c r="OWB649" s="24"/>
      <c r="OWC649" s="24"/>
      <c r="OWD649" s="24"/>
      <c r="OWE649" s="24"/>
      <c r="OWF649" s="24"/>
      <c r="OWG649" s="24"/>
      <c r="OWH649" s="24"/>
      <c r="OWI649" s="24"/>
      <c r="OWJ649" s="24"/>
      <c r="OWK649" s="24"/>
      <c r="OWL649" s="24"/>
      <c r="OWM649" s="24"/>
      <c r="OWN649" s="24"/>
      <c r="OWO649" s="24"/>
      <c r="OWP649" s="24"/>
      <c r="OWT649" s="3"/>
      <c r="OWU649" s="31"/>
      <c r="OWV649" s="5"/>
      <c r="OWW649" s="9"/>
      <c r="OWZ649" s="2"/>
      <c r="OXC649" s="24"/>
      <c r="OXD649" s="24"/>
      <c r="OXE649" s="31"/>
      <c r="OXF649" s="24"/>
      <c r="OXG649" s="24"/>
      <c r="OXH649" s="24"/>
      <c r="OXI649" s="24"/>
      <c r="OXJ649" s="24"/>
      <c r="OXK649" s="24"/>
      <c r="OXL649" s="24"/>
      <c r="OXM649" s="24"/>
      <c r="OXN649" s="24"/>
      <c r="OXO649" s="24"/>
      <c r="OXP649" s="24"/>
      <c r="OXQ649" s="24"/>
      <c r="OXR649" s="24"/>
      <c r="OXS649" s="24"/>
      <c r="OXT649" s="24"/>
      <c r="OXX649" s="3"/>
      <c r="OXY649" s="31"/>
      <c r="OXZ649" s="5"/>
      <c r="OYA649" s="9"/>
      <c r="OYD649" s="2"/>
      <c r="OYG649" s="24"/>
      <c r="OYH649" s="24"/>
      <c r="OYI649" s="31"/>
      <c r="OYJ649" s="24"/>
      <c r="OYK649" s="24"/>
      <c r="OYL649" s="24"/>
      <c r="OYM649" s="24"/>
      <c r="OYN649" s="24"/>
      <c r="OYO649" s="24"/>
      <c r="OYP649" s="24"/>
      <c r="OYQ649" s="24"/>
      <c r="OYR649" s="24"/>
      <c r="OYS649" s="24"/>
      <c r="OYT649" s="24"/>
      <c r="OYU649" s="24"/>
      <c r="OYV649" s="24"/>
      <c r="OYW649" s="24"/>
      <c r="OYX649" s="24"/>
      <c r="OZB649" s="3"/>
      <c r="OZC649" s="31"/>
      <c r="OZD649" s="5"/>
      <c r="OZE649" s="9"/>
      <c r="OZH649" s="2"/>
      <c r="OZK649" s="24"/>
      <c r="OZL649" s="24"/>
      <c r="OZM649" s="31"/>
      <c r="OZN649" s="24"/>
      <c r="OZO649" s="24"/>
      <c r="OZP649" s="24"/>
      <c r="OZQ649" s="24"/>
      <c r="OZR649" s="24"/>
      <c r="OZS649" s="24"/>
      <c r="OZT649" s="24"/>
      <c r="OZU649" s="24"/>
      <c r="OZV649" s="24"/>
      <c r="OZW649" s="24"/>
      <c r="OZX649" s="24"/>
      <c r="OZY649" s="24"/>
      <c r="OZZ649" s="24"/>
      <c r="PAA649" s="24"/>
      <c r="PAB649" s="24"/>
      <c r="PAF649" s="3"/>
      <c r="PAG649" s="31"/>
      <c r="PAH649" s="5"/>
      <c r="PAI649" s="9"/>
      <c r="PAL649" s="2"/>
      <c r="PAO649" s="24"/>
      <c r="PAP649" s="24"/>
      <c r="PAQ649" s="31"/>
      <c r="PAR649" s="24"/>
      <c r="PAS649" s="24"/>
      <c r="PAT649" s="24"/>
      <c r="PAU649" s="24"/>
      <c r="PAV649" s="24"/>
      <c r="PAW649" s="24"/>
      <c r="PAX649" s="24"/>
      <c r="PAY649" s="24"/>
      <c r="PAZ649" s="24"/>
      <c r="PBA649" s="24"/>
      <c r="PBB649" s="24"/>
      <c r="PBC649" s="24"/>
      <c r="PBD649" s="24"/>
      <c r="PBE649" s="24"/>
      <c r="PBF649" s="24"/>
      <c r="PBJ649" s="3"/>
      <c r="PBK649" s="31"/>
      <c r="PBL649" s="5"/>
      <c r="PBM649" s="9"/>
      <c r="PBP649" s="2"/>
      <c r="PBS649" s="24"/>
      <c r="PBT649" s="24"/>
      <c r="PBU649" s="31"/>
      <c r="PBV649" s="24"/>
      <c r="PBW649" s="24"/>
      <c r="PBX649" s="24"/>
      <c r="PBY649" s="24"/>
      <c r="PBZ649" s="24"/>
      <c r="PCA649" s="24"/>
      <c r="PCB649" s="24"/>
      <c r="PCC649" s="24"/>
      <c r="PCD649" s="24"/>
      <c r="PCE649" s="24"/>
      <c r="PCF649" s="24"/>
      <c r="PCG649" s="24"/>
      <c r="PCH649" s="24"/>
      <c r="PCI649" s="24"/>
      <c r="PCJ649" s="24"/>
      <c r="PCN649" s="3"/>
      <c r="PCO649" s="31"/>
      <c r="PCP649" s="5"/>
      <c r="PCQ649" s="9"/>
      <c r="PCT649" s="2"/>
      <c r="PCW649" s="24"/>
      <c r="PCX649" s="24"/>
      <c r="PCY649" s="31"/>
      <c r="PCZ649" s="24"/>
      <c r="PDA649" s="24"/>
      <c r="PDB649" s="24"/>
      <c r="PDC649" s="24"/>
      <c r="PDD649" s="24"/>
      <c r="PDE649" s="24"/>
      <c r="PDF649" s="24"/>
      <c r="PDG649" s="24"/>
      <c r="PDH649" s="24"/>
      <c r="PDI649" s="24"/>
      <c r="PDJ649" s="24"/>
      <c r="PDK649" s="24"/>
      <c r="PDL649" s="24"/>
      <c r="PDM649" s="24"/>
      <c r="PDN649" s="24"/>
      <c r="PDR649" s="3"/>
      <c r="PDS649" s="31"/>
      <c r="PDT649" s="5"/>
      <c r="PDU649" s="9"/>
      <c r="PDX649" s="2"/>
      <c r="PEA649" s="24"/>
      <c r="PEB649" s="24"/>
      <c r="PEC649" s="31"/>
      <c r="PED649" s="24"/>
      <c r="PEE649" s="24"/>
      <c r="PEF649" s="24"/>
      <c r="PEG649" s="24"/>
      <c r="PEH649" s="24"/>
      <c r="PEI649" s="24"/>
      <c r="PEJ649" s="24"/>
      <c r="PEK649" s="24"/>
      <c r="PEL649" s="24"/>
      <c r="PEM649" s="24"/>
      <c r="PEN649" s="24"/>
      <c r="PEO649" s="24"/>
      <c r="PEP649" s="24"/>
      <c r="PEQ649" s="24"/>
      <c r="PER649" s="24"/>
      <c r="PEV649" s="3"/>
      <c r="PEW649" s="31"/>
      <c r="PEX649" s="5"/>
      <c r="PEY649" s="9"/>
      <c r="PFB649" s="2"/>
      <c r="PFE649" s="24"/>
      <c r="PFF649" s="24"/>
      <c r="PFG649" s="31"/>
      <c r="PFH649" s="24"/>
      <c r="PFI649" s="24"/>
      <c r="PFJ649" s="24"/>
      <c r="PFK649" s="24"/>
      <c r="PFL649" s="24"/>
      <c r="PFM649" s="24"/>
      <c r="PFN649" s="24"/>
      <c r="PFO649" s="24"/>
      <c r="PFP649" s="24"/>
      <c r="PFQ649" s="24"/>
      <c r="PFR649" s="24"/>
      <c r="PFS649" s="24"/>
      <c r="PFT649" s="24"/>
      <c r="PFU649" s="24"/>
      <c r="PFV649" s="24"/>
      <c r="PFZ649" s="3"/>
      <c r="PGA649" s="31"/>
      <c r="PGB649" s="5"/>
      <c r="PGC649" s="9"/>
      <c r="PGF649" s="2"/>
      <c r="PGI649" s="24"/>
      <c r="PGJ649" s="24"/>
      <c r="PGK649" s="31"/>
      <c r="PGL649" s="24"/>
      <c r="PGM649" s="24"/>
      <c r="PGN649" s="24"/>
      <c r="PGO649" s="24"/>
      <c r="PGP649" s="24"/>
      <c r="PGQ649" s="24"/>
      <c r="PGR649" s="24"/>
      <c r="PGS649" s="24"/>
      <c r="PGT649" s="24"/>
      <c r="PGU649" s="24"/>
      <c r="PGV649" s="24"/>
      <c r="PGW649" s="24"/>
      <c r="PGX649" s="24"/>
      <c r="PGY649" s="24"/>
      <c r="PGZ649" s="24"/>
      <c r="PHD649" s="3"/>
      <c r="PHE649" s="31"/>
      <c r="PHF649" s="5"/>
      <c r="PHG649" s="9"/>
      <c r="PHJ649" s="2"/>
      <c r="PHM649" s="24"/>
      <c r="PHN649" s="24"/>
      <c r="PHO649" s="31"/>
      <c r="PHP649" s="24"/>
      <c r="PHQ649" s="24"/>
      <c r="PHR649" s="24"/>
      <c r="PHS649" s="24"/>
      <c r="PHT649" s="24"/>
      <c r="PHU649" s="24"/>
      <c r="PHV649" s="24"/>
      <c r="PHW649" s="24"/>
      <c r="PHX649" s="24"/>
      <c r="PHY649" s="24"/>
      <c r="PHZ649" s="24"/>
      <c r="PIA649" s="24"/>
      <c r="PIB649" s="24"/>
      <c r="PIC649" s="24"/>
      <c r="PID649" s="24"/>
      <c r="PIH649" s="3"/>
      <c r="PII649" s="31"/>
      <c r="PIJ649" s="5"/>
      <c r="PIK649" s="9"/>
      <c r="PIN649" s="2"/>
      <c r="PIQ649" s="24"/>
      <c r="PIR649" s="24"/>
      <c r="PIS649" s="31"/>
      <c r="PIT649" s="24"/>
      <c r="PIU649" s="24"/>
      <c r="PIV649" s="24"/>
      <c r="PIW649" s="24"/>
      <c r="PIX649" s="24"/>
      <c r="PIY649" s="24"/>
      <c r="PIZ649" s="24"/>
      <c r="PJA649" s="24"/>
      <c r="PJB649" s="24"/>
      <c r="PJC649" s="24"/>
      <c r="PJD649" s="24"/>
      <c r="PJE649" s="24"/>
      <c r="PJF649" s="24"/>
      <c r="PJG649" s="24"/>
      <c r="PJH649" s="24"/>
      <c r="PJL649" s="3"/>
      <c r="PJM649" s="31"/>
      <c r="PJN649" s="5"/>
      <c r="PJO649" s="9"/>
      <c r="PJR649" s="2"/>
      <c r="PJU649" s="24"/>
      <c r="PJV649" s="24"/>
      <c r="PJW649" s="31"/>
      <c r="PJX649" s="24"/>
      <c r="PJY649" s="24"/>
      <c r="PJZ649" s="24"/>
      <c r="PKA649" s="24"/>
      <c r="PKB649" s="24"/>
      <c r="PKC649" s="24"/>
      <c r="PKD649" s="24"/>
      <c r="PKE649" s="24"/>
      <c r="PKF649" s="24"/>
      <c r="PKG649" s="24"/>
      <c r="PKH649" s="24"/>
      <c r="PKI649" s="24"/>
      <c r="PKJ649" s="24"/>
      <c r="PKK649" s="24"/>
      <c r="PKL649" s="24"/>
      <c r="PKP649" s="3"/>
      <c r="PKQ649" s="31"/>
      <c r="PKR649" s="5"/>
      <c r="PKS649" s="9"/>
      <c r="PKV649" s="2"/>
      <c r="PKY649" s="24"/>
      <c r="PKZ649" s="24"/>
      <c r="PLA649" s="31"/>
      <c r="PLB649" s="24"/>
      <c r="PLC649" s="24"/>
      <c r="PLD649" s="24"/>
      <c r="PLE649" s="24"/>
      <c r="PLF649" s="24"/>
      <c r="PLG649" s="24"/>
      <c r="PLH649" s="24"/>
      <c r="PLI649" s="24"/>
      <c r="PLJ649" s="24"/>
      <c r="PLK649" s="24"/>
      <c r="PLL649" s="24"/>
      <c r="PLM649" s="24"/>
      <c r="PLN649" s="24"/>
      <c r="PLO649" s="24"/>
      <c r="PLP649" s="24"/>
      <c r="PLT649" s="3"/>
      <c r="PLU649" s="31"/>
      <c r="PLV649" s="5"/>
      <c r="PLW649" s="9"/>
      <c r="PLZ649" s="2"/>
      <c r="PMC649" s="24"/>
      <c r="PMD649" s="24"/>
      <c r="PME649" s="31"/>
      <c r="PMF649" s="24"/>
      <c r="PMG649" s="24"/>
      <c r="PMH649" s="24"/>
      <c r="PMI649" s="24"/>
      <c r="PMJ649" s="24"/>
      <c r="PMK649" s="24"/>
      <c r="PML649" s="24"/>
      <c r="PMM649" s="24"/>
      <c r="PMN649" s="24"/>
      <c r="PMO649" s="24"/>
      <c r="PMP649" s="24"/>
      <c r="PMQ649" s="24"/>
      <c r="PMR649" s="24"/>
      <c r="PMS649" s="24"/>
      <c r="PMT649" s="24"/>
      <c r="PMX649" s="3"/>
      <c r="PMY649" s="31"/>
      <c r="PMZ649" s="5"/>
      <c r="PNA649" s="9"/>
      <c r="PND649" s="2"/>
      <c r="PNG649" s="24"/>
      <c r="PNH649" s="24"/>
      <c r="PNI649" s="31"/>
      <c r="PNJ649" s="24"/>
      <c r="PNK649" s="24"/>
      <c r="PNL649" s="24"/>
      <c r="PNM649" s="24"/>
      <c r="PNN649" s="24"/>
      <c r="PNO649" s="24"/>
      <c r="PNP649" s="24"/>
      <c r="PNQ649" s="24"/>
      <c r="PNR649" s="24"/>
      <c r="PNS649" s="24"/>
      <c r="PNT649" s="24"/>
      <c r="PNU649" s="24"/>
      <c r="PNV649" s="24"/>
      <c r="PNW649" s="24"/>
      <c r="PNX649" s="24"/>
      <c r="POB649" s="3"/>
      <c r="POC649" s="31"/>
      <c r="POD649" s="5"/>
      <c r="POE649" s="9"/>
      <c r="POH649" s="2"/>
      <c r="POK649" s="24"/>
      <c r="POL649" s="24"/>
      <c r="POM649" s="31"/>
      <c r="PON649" s="24"/>
      <c r="POO649" s="24"/>
      <c r="POP649" s="24"/>
      <c r="POQ649" s="24"/>
      <c r="POR649" s="24"/>
      <c r="POS649" s="24"/>
      <c r="POT649" s="24"/>
      <c r="POU649" s="24"/>
      <c r="POV649" s="24"/>
      <c r="POW649" s="24"/>
      <c r="POX649" s="24"/>
      <c r="POY649" s="24"/>
      <c r="POZ649" s="24"/>
      <c r="PPA649" s="24"/>
      <c r="PPB649" s="24"/>
      <c r="PPF649" s="3"/>
      <c r="PPG649" s="31"/>
      <c r="PPH649" s="5"/>
      <c r="PPI649" s="9"/>
      <c r="PPL649" s="2"/>
      <c r="PPO649" s="24"/>
      <c r="PPP649" s="24"/>
      <c r="PPQ649" s="31"/>
      <c r="PPR649" s="24"/>
      <c r="PPS649" s="24"/>
      <c r="PPT649" s="24"/>
      <c r="PPU649" s="24"/>
      <c r="PPV649" s="24"/>
      <c r="PPW649" s="24"/>
      <c r="PPX649" s="24"/>
      <c r="PPY649" s="24"/>
      <c r="PPZ649" s="24"/>
      <c r="PQA649" s="24"/>
      <c r="PQB649" s="24"/>
      <c r="PQC649" s="24"/>
      <c r="PQD649" s="24"/>
      <c r="PQE649" s="24"/>
      <c r="PQF649" s="24"/>
      <c r="PQJ649" s="3"/>
      <c r="PQK649" s="31"/>
      <c r="PQL649" s="5"/>
      <c r="PQM649" s="9"/>
      <c r="PQP649" s="2"/>
      <c r="PQS649" s="24"/>
      <c r="PQT649" s="24"/>
      <c r="PQU649" s="31"/>
      <c r="PQV649" s="24"/>
      <c r="PQW649" s="24"/>
      <c r="PQX649" s="24"/>
      <c r="PQY649" s="24"/>
      <c r="PQZ649" s="24"/>
      <c r="PRA649" s="24"/>
      <c r="PRB649" s="24"/>
      <c r="PRC649" s="24"/>
      <c r="PRD649" s="24"/>
      <c r="PRE649" s="24"/>
      <c r="PRF649" s="24"/>
      <c r="PRG649" s="24"/>
      <c r="PRH649" s="24"/>
      <c r="PRI649" s="24"/>
      <c r="PRJ649" s="24"/>
      <c r="PRN649" s="3"/>
      <c r="PRO649" s="31"/>
      <c r="PRP649" s="5"/>
      <c r="PRQ649" s="9"/>
      <c r="PRT649" s="2"/>
      <c r="PRW649" s="24"/>
      <c r="PRX649" s="24"/>
      <c r="PRY649" s="31"/>
      <c r="PRZ649" s="24"/>
      <c r="PSA649" s="24"/>
      <c r="PSB649" s="24"/>
      <c r="PSC649" s="24"/>
      <c r="PSD649" s="24"/>
      <c r="PSE649" s="24"/>
      <c r="PSF649" s="24"/>
      <c r="PSG649" s="24"/>
      <c r="PSH649" s="24"/>
      <c r="PSI649" s="24"/>
      <c r="PSJ649" s="24"/>
      <c r="PSK649" s="24"/>
      <c r="PSL649" s="24"/>
      <c r="PSM649" s="24"/>
      <c r="PSN649" s="24"/>
      <c r="PSR649" s="3"/>
      <c r="PSS649" s="31"/>
      <c r="PST649" s="5"/>
      <c r="PSU649" s="9"/>
      <c r="PSX649" s="2"/>
      <c r="PTA649" s="24"/>
      <c r="PTB649" s="24"/>
      <c r="PTC649" s="31"/>
      <c r="PTD649" s="24"/>
      <c r="PTE649" s="24"/>
      <c r="PTF649" s="24"/>
      <c r="PTG649" s="24"/>
      <c r="PTH649" s="24"/>
      <c r="PTI649" s="24"/>
      <c r="PTJ649" s="24"/>
      <c r="PTK649" s="24"/>
      <c r="PTL649" s="24"/>
      <c r="PTM649" s="24"/>
      <c r="PTN649" s="24"/>
      <c r="PTO649" s="24"/>
      <c r="PTP649" s="24"/>
      <c r="PTQ649" s="24"/>
      <c r="PTR649" s="24"/>
      <c r="PTV649" s="3"/>
      <c r="PTW649" s="31"/>
      <c r="PTX649" s="5"/>
      <c r="PTY649" s="9"/>
      <c r="PUB649" s="2"/>
      <c r="PUE649" s="24"/>
      <c r="PUF649" s="24"/>
      <c r="PUG649" s="31"/>
      <c r="PUH649" s="24"/>
      <c r="PUI649" s="24"/>
      <c r="PUJ649" s="24"/>
      <c r="PUK649" s="24"/>
      <c r="PUL649" s="24"/>
      <c r="PUM649" s="24"/>
      <c r="PUN649" s="24"/>
      <c r="PUO649" s="24"/>
      <c r="PUP649" s="24"/>
      <c r="PUQ649" s="24"/>
      <c r="PUR649" s="24"/>
      <c r="PUS649" s="24"/>
      <c r="PUT649" s="24"/>
      <c r="PUU649" s="24"/>
      <c r="PUV649" s="24"/>
      <c r="PUZ649" s="3"/>
      <c r="PVA649" s="31"/>
      <c r="PVB649" s="5"/>
      <c r="PVC649" s="9"/>
      <c r="PVF649" s="2"/>
      <c r="PVI649" s="24"/>
      <c r="PVJ649" s="24"/>
      <c r="PVK649" s="31"/>
      <c r="PVL649" s="24"/>
      <c r="PVM649" s="24"/>
      <c r="PVN649" s="24"/>
      <c r="PVO649" s="24"/>
      <c r="PVP649" s="24"/>
      <c r="PVQ649" s="24"/>
      <c r="PVR649" s="24"/>
      <c r="PVS649" s="24"/>
      <c r="PVT649" s="24"/>
      <c r="PVU649" s="24"/>
      <c r="PVV649" s="24"/>
      <c r="PVW649" s="24"/>
      <c r="PVX649" s="24"/>
      <c r="PVY649" s="24"/>
      <c r="PVZ649" s="24"/>
      <c r="PWD649" s="3"/>
      <c r="PWE649" s="31"/>
      <c r="PWF649" s="5"/>
      <c r="PWG649" s="9"/>
      <c r="PWJ649" s="2"/>
      <c r="PWM649" s="24"/>
      <c r="PWN649" s="24"/>
      <c r="PWO649" s="31"/>
      <c r="PWP649" s="24"/>
      <c r="PWQ649" s="24"/>
      <c r="PWR649" s="24"/>
      <c r="PWS649" s="24"/>
      <c r="PWT649" s="24"/>
      <c r="PWU649" s="24"/>
      <c r="PWV649" s="24"/>
      <c r="PWW649" s="24"/>
      <c r="PWX649" s="24"/>
      <c r="PWY649" s="24"/>
      <c r="PWZ649" s="24"/>
      <c r="PXA649" s="24"/>
      <c r="PXB649" s="24"/>
      <c r="PXC649" s="24"/>
      <c r="PXD649" s="24"/>
      <c r="PXH649" s="3"/>
      <c r="PXI649" s="31"/>
      <c r="PXJ649" s="5"/>
      <c r="PXK649" s="9"/>
      <c r="PXN649" s="2"/>
      <c r="PXQ649" s="24"/>
      <c r="PXR649" s="24"/>
      <c r="PXS649" s="31"/>
      <c r="PXT649" s="24"/>
      <c r="PXU649" s="24"/>
      <c r="PXV649" s="24"/>
      <c r="PXW649" s="24"/>
      <c r="PXX649" s="24"/>
      <c r="PXY649" s="24"/>
      <c r="PXZ649" s="24"/>
      <c r="PYA649" s="24"/>
      <c r="PYB649" s="24"/>
      <c r="PYC649" s="24"/>
      <c r="PYD649" s="24"/>
      <c r="PYE649" s="24"/>
      <c r="PYF649" s="24"/>
      <c r="PYG649" s="24"/>
      <c r="PYH649" s="24"/>
      <c r="PYL649" s="3"/>
      <c r="PYM649" s="31"/>
      <c r="PYN649" s="5"/>
      <c r="PYO649" s="9"/>
      <c r="PYR649" s="2"/>
      <c r="PYU649" s="24"/>
      <c r="PYV649" s="24"/>
      <c r="PYW649" s="31"/>
      <c r="PYX649" s="24"/>
      <c r="PYY649" s="24"/>
      <c r="PYZ649" s="24"/>
      <c r="PZA649" s="24"/>
      <c r="PZB649" s="24"/>
      <c r="PZC649" s="24"/>
      <c r="PZD649" s="24"/>
      <c r="PZE649" s="24"/>
      <c r="PZF649" s="24"/>
      <c r="PZG649" s="24"/>
      <c r="PZH649" s="24"/>
      <c r="PZI649" s="24"/>
      <c r="PZJ649" s="24"/>
      <c r="PZK649" s="24"/>
      <c r="PZL649" s="24"/>
      <c r="PZP649" s="3"/>
      <c r="PZQ649" s="31"/>
      <c r="PZR649" s="5"/>
      <c r="PZS649" s="9"/>
      <c r="PZV649" s="2"/>
      <c r="PZY649" s="24"/>
      <c r="PZZ649" s="24"/>
      <c r="QAA649" s="31"/>
      <c r="QAB649" s="24"/>
      <c r="QAC649" s="24"/>
      <c r="QAD649" s="24"/>
      <c r="QAE649" s="24"/>
      <c r="QAF649" s="24"/>
      <c r="QAG649" s="24"/>
      <c r="QAH649" s="24"/>
      <c r="QAI649" s="24"/>
      <c r="QAJ649" s="24"/>
      <c r="QAK649" s="24"/>
      <c r="QAL649" s="24"/>
      <c r="QAM649" s="24"/>
      <c r="QAN649" s="24"/>
      <c r="QAO649" s="24"/>
      <c r="QAP649" s="24"/>
      <c r="QAT649" s="3"/>
      <c r="QAU649" s="31"/>
      <c r="QAV649" s="5"/>
      <c r="QAW649" s="9"/>
      <c r="QAZ649" s="2"/>
      <c r="QBC649" s="24"/>
      <c r="QBD649" s="24"/>
      <c r="QBE649" s="31"/>
      <c r="QBF649" s="24"/>
      <c r="QBG649" s="24"/>
      <c r="QBH649" s="24"/>
      <c r="QBI649" s="24"/>
      <c r="QBJ649" s="24"/>
      <c r="QBK649" s="24"/>
      <c r="QBL649" s="24"/>
      <c r="QBM649" s="24"/>
      <c r="QBN649" s="24"/>
      <c r="QBO649" s="24"/>
      <c r="QBP649" s="24"/>
      <c r="QBQ649" s="24"/>
      <c r="QBR649" s="24"/>
      <c r="QBS649" s="24"/>
      <c r="QBT649" s="24"/>
      <c r="QBX649" s="3"/>
      <c r="QBY649" s="31"/>
      <c r="QBZ649" s="5"/>
      <c r="QCA649" s="9"/>
      <c r="QCD649" s="2"/>
      <c r="QCG649" s="24"/>
      <c r="QCH649" s="24"/>
      <c r="QCI649" s="31"/>
      <c r="QCJ649" s="24"/>
      <c r="QCK649" s="24"/>
      <c r="QCL649" s="24"/>
      <c r="QCM649" s="24"/>
      <c r="QCN649" s="24"/>
      <c r="QCO649" s="24"/>
      <c r="QCP649" s="24"/>
      <c r="QCQ649" s="24"/>
      <c r="QCR649" s="24"/>
      <c r="QCS649" s="24"/>
      <c r="QCT649" s="24"/>
      <c r="QCU649" s="24"/>
      <c r="QCV649" s="24"/>
      <c r="QCW649" s="24"/>
      <c r="QCX649" s="24"/>
      <c r="QDB649" s="3"/>
      <c r="QDC649" s="31"/>
      <c r="QDD649" s="5"/>
      <c r="QDE649" s="9"/>
      <c r="QDH649" s="2"/>
      <c r="QDK649" s="24"/>
      <c r="QDL649" s="24"/>
      <c r="QDM649" s="31"/>
      <c r="QDN649" s="24"/>
      <c r="QDO649" s="24"/>
      <c r="QDP649" s="24"/>
      <c r="QDQ649" s="24"/>
      <c r="QDR649" s="24"/>
      <c r="QDS649" s="24"/>
      <c r="QDT649" s="24"/>
      <c r="QDU649" s="24"/>
      <c r="QDV649" s="24"/>
      <c r="QDW649" s="24"/>
      <c r="QDX649" s="24"/>
      <c r="QDY649" s="24"/>
      <c r="QDZ649" s="24"/>
      <c r="QEA649" s="24"/>
      <c r="QEB649" s="24"/>
      <c r="QEF649" s="3"/>
      <c r="QEG649" s="31"/>
      <c r="QEH649" s="5"/>
      <c r="QEI649" s="9"/>
      <c r="QEL649" s="2"/>
      <c r="QEO649" s="24"/>
      <c r="QEP649" s="24"/>
      <c r="QEQ649" s="31"/>
      <c r="QER649" s="24"/>
      <c r="QES649" s="24"/>
      <c r="QET649" s="24"/>
      <c r="QEU649" s="24"/>
      <c r="QEV649" s="24"/>
      <c r="QEW649" s="24"/>
      <c r="QEX649" s="24"/>
      <c r="QEY649" s="24"/>
      <c r="QEZ649" s="24"/>
      <c r="QFA649" s="24"/>
      <c r="QFB649" s="24"/>
      <c r="QFC649" s="24"/>
      <c r="QFD649" s="24"/>
      <c r="QFE649" s="24"/>
      <c r="QFF649" s="24"/>
      <c r="QFJ649" s="3"/>
      <c r="QFK649" s="31"/>
      <c r="QFL649" s="5"/>
      <c r="QFM649" s="9"/>
      <c r="QFP649" s="2"/>
      <c r="QFS649" s="24"/>
      <c r="QFT649" s="24"/>
      <c r="QFU649" s="31"/>
      <c r="QFV649" s="24"/>
      <c r="QFW649" s="24"/>
      <c r="QFX649" s="24"/>
      <c r="QFY649" s="24"/>
      <c r="QFZ649" s="24"/>
      <c r="QGA649" s="24"/>
      <c r="QGB649" s="24"/>
      <c r="QGC649" s="24"/>
      <c r="QGD649" s="24"/>
      <c r="QGE649" s="24"/>
      <c r="QGF649" s="24"/>
      <c r="QGG649" s="24"/>
      <c r="QGH649" s="24"/>
      <c r="QGI649" s="24"/>
      <c r="QGJ649" s="24"/>
      <c r="QGN649" s="3"/>
      <c r="QGO649" s="31"/>
      <c r="QGP649" s="5"/>
      <c r="QGQ649" s="9"/>
      <c r="QGT649" s="2"/>
      <c r="QGW649" s="24"/>
      <c r="QGX649" s="24"/>
      <c r="QGY649" s="31"/>
      <c r="QGZ649" s="24"/>
      <c r="QHA649" s="24"/>
      <c r="QHB649" s="24"/>
      <c r="QHC649" s="24"/>
      <c r="QHD649" s="24"/>
      <c r="QHE649" s="24"/>
      <c r="QHF649" s="24"/>
      <c r="QHG649" s="24"/>
      <c r="QHH649" s="24"/>
      <c r="QHI649" s="24"/>
      <c r="QHJ649" s="24"/>
      <c r="QHK649" s="24"/>
      <c r="QHL649" s="24"/>
      <c r="QHM649" s="24"/>
      <c r="QHN649" s="24"/>
      <c r="QHR649" s="3"/>
      <c r="QHS649" s="31"/>
      <c r="QHT649" s="5"/>
      <c r="QHU649" s="9"/>
      <c r="QHX649" s="2"/>
      <c r="QIA649" s="24"/>
      <c r="QIB649" s="24"/>
      <c r="QIC649" s="31"/>
      <c r="QID649" s="24"/>
      <c r="QIE649" s="24"/>
      <c r="QIF649" s="24"/>
      <c r="QIG649" s="24"/>
      <c r="QIH649" s="24"/>
      <c r="QII649" s="24"/>
      <c r="QIJ649" s="24"/>
      <c r="QIK649" s="24"/>
      <c r="QIL649" s="24"/>
      <c r="QIM649" s="24"/>
      <c r="QIN649" s="24"/>
      <c r="QIO649" s="24"/>
      <c r="QIP649" s="24"/>
      <c r="QIQ649" s="24"/>
      <c r="QIR649" s="24"/>
      <c r="QIV649" s="3"/>
      <c r="QIW649" s="31"/>
      <c r="QIX649" s="5"/>
      <c r="QIY649" s="9"/>
      <c r="QJB649" s="2"/>
      <c r="QJE649" s="24"/>
      <c r="QJF649" s="24"/>
      <c r="QJG649" s="31"/>
      <c r="QJH649" s="24"/>
      <c r="QJI649" s="24"/>
      <c r="QJJ649" s="24"/>
      <c r="QJK649" s="24"/>
      <c r="QJL649" s="24"/>
      <c r="QJM649" s="24"/>
      <c r="QJN649" s="24"/>
      <c r="QJO649" s="24"/>
      <c r="QJP649" s="24"/>
      <c r="QJQ649" s="24"/>
      <c r="QJR649" s="24"/>
      <c r="QJS649" s="24"/>
      <c r="QJT649" s="24"/>
      <c r="QJU649" s="24"/>
      <c r="QJV649" s="24"/>
      <c r="QJZ649" s="3"/>
      <c r="QKA649" s="31"/>
      <c r="QKB649" s="5"/>
      <c r="QKC649" s="9"/>
      <c r="QKF649" s="2"/>
      <c r="QKI649" s="24"/>
      <c r="QKJ649" s="24"/>
      <c r="QKK649" s="31"/>
      <c r="QKL649" s="24"/>
      <c r="QKM649" s="24"/>
      <c r="QKN649" s="24"/>
      <c r="QKO649" s="24"/>
      <c r="QKP649" s="24"/>
      <c r="QKQ649" s="24"/>
      <c r="QKR649" s="24"/>
      <c r="QKS649" s="24"/>
      <c r="QKT649" s="24"/>
      <c r="QKU649" s="24"/>
      <c r="QKV649" s="24"/>
      <c r="QKW649" s="24"/>
      <c r="QKX649" s="24"/>
      <c r="QKY649" s="24"/>
      <c r="QKZ649" s="24"/>
      <c r="QLD649" s="3"/>
      <c r="QLE649" s="31"/>
      <c r="QLF649" s="5"/>
      <c r="QLG649" s="9"/>
      <c r="QLJ649" s="2"/>
      <c r="QLM649" s="24"/>
      <c r="QLN649" s="24"/>
      <c r="QLO649" s="31"/>
      <c r="QLP649" s="24"/>
      <c r="QLQ649" s="24"/>
      <c r="QLR649" s="24"/>
      <c r="QLS649" s="24"/>
      <c r="QLT649" s="24"/>
      <c r="QLU649" s="24"/>
      <c r="QLV649" s="24"/>
      <c r="QLW649" s="24"/>
      <c r="QLX649" s="24"/>
      <c r="QLY649" s="24"/>
      <c r="QLZ649" s="24"/>
      <c r="QMA649" s="24"/>
      <c r="QMB649" s="24"/>
      <c r="QMC649" s="24"/>
      <c r="QMD649" s="24"/>
      <c r="QMH649" s="3"/>
      <c r="QMI649" s="31"/>
      <c r="QMJ649" s="5"/>
      <c r="QMK649" s="9"/>
      <c r="QMN649" s="2"/>
      <c r="QMQ649" s="24"/>
      <c r="QMR649" s="24"/>
      <c r="QMS649" s="31"/>
      <c r="QMT649" s="24"/>
      <c r="QMU649" s="24"/>
      <c r="QMV649" s="24"/>
      <c r="QMW649" s="24"/>
      <c r="QMX649" s="24"/>
      <c r="QMY649" s="24"/>
      <c r="QMZ649" s="24"/>
      <c r="QNA649" s="24"/>
      <c r="QNB649" s="24"/>
      <c r="QNC649" s="24"/>
      <c r="QND649" s="24"/>
      <c r="QNE649" s="24"/>
      <c r="QNF649" s="24"/>
      <c r="QNG649" s="24"/>
      <c r="QNH649" s="24"/>
      <c r="QNL649" s="3"/>
      <c r="QNM649" s="31"/>
      <c r="QNN649" s="5"/>
      <c r="QNO649" s="9"/>
      <c r="QNR649" s="2"/>
      <c r="QNU649" s="24"/>
      <c r="QNV649" s="24"/>
      <c r="QNW649" s="31"/>
      <c r="QNX649" s="24"/>
      <c r="QNY649" s="24"/>
      <c r="QNZ649" s="24"/>
      <c r="QOA649" s="24"/>
      <c r="QOB649" s="24"/>
      <c r="QOC649" s="24"/>
      <c r="QOD649" s="24"/>
      <c r="QOE649" s="24"/>
      <c r="QOF649" s="24"/>
      <c r="QOG649" s="24"/>
      <c r="QOH649" s="24"/>
      <c r="QOI649" s="24"/>
      <c r="QOJ649" s="24"/>
      <c r="QOK649" s="24"/>
      <c r="QOL649" s="24"/>
      <c r="QOP649" s="3"/>
      <c r="QOQ649" s="31"/>
      <c r="QOR649" s="5"/>
      <c r="QOS649" s="9"/>
      <c r="QOV649" s="2"/>
      <c r="QOY649" s="24"/>
      <c r="QOZ649" s="24"/>
      <c r="QPA649" s="31"/>
      <c r="QPB649" s="24"/>
      <c r="QPC649" s="24"/>
      <c r="QPD649" s="24"/>
      <c r="QPE649" s="24"/>
      <c r="QPF649" s="24"/>
      <c r="QPG649" s="24"/>
      <c r="QPH649" s="24"/>
      <c r="QPI649" s="24"/>
      <c r="QPJ649" s="24"/>
      <c r="QPK649" s="24"/>
      <c r="QPL649" s="24"/>
      <c r="QPM649" s="24"/>
      <c r="QPN649" s="24"/>
      <c r="QPO649" s="24"/>
      <c r="QPP649" s="24"/>
      <c r="QPT649" s="3"/>
      <c r="QPU649" s="31"/>
      <c r="QPV649" s="5"/>
      <c r="QPW649" s="9"/>
      <c r="QPZ649" s="2"/>
      <c r="QQC649" s="24"/>
      <c r="QQD649" s="24"/>
      <c r="QQE649" s="31"/>
      <c r="QQF649" s="24"/>
      <c r="QQG649" s="24"/>
      <c r="QQH649" s="24"/>
      <c r="QQI649" s="24"/>
      <c r="QQJ649" s="24"/>
      <c r="QQK649" s="24"/>
      <c r="QQL649" s="24"/>
      <c r="QQM649" s="24"/>
      <c r="QQN649" s="24"/>
      <c r="QQO649" s="24"/>
      <c r="QQP649" s="24"/>
      <c r="QQQ649" s="24"/>
      <c r="QQR649" s="24"/>
      <c r="QQS649" s="24"/>
      <c r="QQT649" s="24"/>
      <c r="QQX649" s="3"/>
      <c r="QQY649" s="31"/>
      <c r="QQZ649" s="5"/>
      <c r="QRA649" s="9"/>
      <c r="QRD649" s="2"/>
      <c r="QRG649" s="24"/>
      <c r="QRH649" s="24"/>
      <c r="QRI649" s="31"/>
      <c r="QRJ649" s="24"/>
      <c r="QRK649" s="24"/>
      <c r="QRL649" s="24"/>
      <c r="QRM649" s="24"/>
      <c r="QRN649" s="24"/>
      <c r="QRO649" s="24"/>
      <c r="QRP649" s="24"/>
      <c r="QRQ649" s="24"/>
      <c r="QRR649" s="24"/>
      <c r="QRS649" s="24"/>
      <c r="QRT649" s="24"/>
      <c r="QRU649" s="24"/>
      <c r="QRV649" s="24"/>
      <c r="QRW649" s="24"/>
      <c r="QRX649" s="24"/>
      <c r="QSB649" s="3"/>
      <c r="QSC649" s="31"/>
      <c r="QSD649" s="5"/>
      <c r="QSE649" s="9"/>
      <c r="QSH649" s="2"/>
      <c r="QSK649" s="24"/>
      <c r="QSL649" s="24"/>
      <c r="QSM649" s="31"/>
      <c r="QSN649" s="24"/>
      <c r="QSO649" s="24"/>
      <c r="QSP649" s="24"/>
      <c r="QSQ649" s="24"/>
      <c r="QSR649" s="24"/>
      <c r="QSS649" s="24"/>
      <c r="QST649" s="24"/>
      <c r="QSU649" s="24"/>
      <c r="QSV649" s="24"/>
      <c r="QSW649" s="24"/>
      <c r="QSX649" s="24"/>
      <c r="QSY649" s="24"/>
      <c r="QSZ649" s="24"/>
      <c r="QTA649" s="24"/>
      <c r="QTB649" s="24"/>
      <c r="QTF649" s="3"/>
      <c r="QTG649" s="31"/>
      <c r="QTH649" s="5"/>
      <c r="QTI649" s="9"/>
      <c r="QTL649" s="2"/>
      <c r="QTO649" s="24"/>
      <c r="QTP649" s="24"/>
      <c r="QTQ649" s="31"/>
      <c r="QTR649" s="24"/>
      <c r="QTS649" s="24"/>
      <c r="QTT649" s="24"/>
      <c r="QTU649" s="24"/>
      <c r="QTV649" s="24"/>
      <c r="QTW649" s="24"/>
      <c r="QTX649" s="24"/>
      <c r="QTY649" s="24"/>
      <c r="QTZ649" s="24"/>
      <c r="QUA649" s="24"/>
      <c r="QUB649" s="24"/>
      <c r="QUC649" s="24"/>
      <c r="QUD649" s="24"/>
      <c r="QUE649" s="24"/>
      <c r="QUF649" s="24"/>
      <c r="QUJ649" s="3"/>
      <c r="QUK649" s="31"/>
      <c r="QUL649" s="5"/>
      <c r="QUM649" s="9"/>
      <c r="QUP649" s="2"/>
      <c r="QUS649" s="24"/>
      <c r="QUT649" s="24"/>
      <c r="QUU649" s="31"/>
      <c r="QUV649" s="24"/>
      <c r="QUW649" s="24"/>
      <c r="QUX649" s="24"/>
      <c r="QUY649" s="24"/>
      <c r="QUZ649" s="24"/>
      <c r="QVA649" s="24"/>
      <c r="QVB649" s="24"/>
      <c r="QVC649" s="24"/>
      <c r="QVD649" s="24"/>
      <c r="QVE649" s="24"/>
      <c r="QVF649" s="24"/>
      <c r="QVG649" s="24"/>
      <c r="QVH649" s="24"/>
      <c r="QVI649" s="24"/>
      <c r="QVJ649" s="24"/>
      <c r="QVN649" s="3"/>
      <c r="QVO649" s="31"/>
      <c r="QVP649" s="5"/>
      <c r="QVQ649" s="9"/>
      <c r="QVT649" s="2"/>
      <c r="QVW649" s="24"/>
      <c r="QVX649" s="24"/>
      <c r="QVY649" s="31"/>
      <c r="QVZ649" s="24"/>
      <c r="QWA649" s="24"/>
      <c r="QWB649" s="24"/>
      <c r="QWC649" s="24"/>
      <c r="QWD649" s="24"/>
      <c r="QWE649" s="24"/>
      <c r="QWF649" s="24"/>
      <c r="QWG649" s="24"/>
      <c r="QWH649" s="24"/>
      <c r="QWI649" s="24"/>
      <c r="QWJ649" s="24"/>
      <c r="QWK649" s="24"/>
      <c r="QWL649" s="24"/>
      <c r="QWM649" s="24"/>
      <c r="QWN649" s="24"/>
      <c r="QWR649" s="3"/>
      <c r="QWS649" s="31"/>
      <c r="QWT649" s="5"/>
      <c r="QWU649" s="9"/>
      <c r="QWX649" s="2"/>
      <c r="QXA649" s="24"/>
      <c r="QXB649" s="24"/>
      <c r="QXC649" s="31"/>
      <c r="QXD649" s="24"/>
      <c r="QXE649" s="24"/>
      <c r="QXF649" s="24"/>
      <c r="QXG649" s="24"/>
      <c r="QXH649" s="24"/>
      <c r="QXI649" s="24"/>
      <c r="QXJ649" s="24"/>
      <c r="QXK649" s="24"/>
      <c r="QXL649" s="24"/>
      <c r="QXM649" s="24"/>
      <c r="QXN649" s="24"/>
      <c r="QXO649" s="24"/>
      <c r="QXP649" s="24"/>
      <c r="QXQ649" s="24"/>
      <c r="QXR649" s="24"/>
      <c r="QXV649" s="3"/>
      <c r="QXW649" s="31"/>
      <c r="QXX649" s="5"/>
      <c r="QXY649" s="9"/>
      <c r="QYB649" s="2"/>
      <c r="QYE649" s="24"/>
      <c r="QYF649" s="24"/>
      <c r="QYG649" s="31"/>
      <c r="QYH649" s="24"/>
      <c r="QYI649" s="24"/>
      <c r="QYJ649" s="24"/>
      <c r="QYK649" s="24"/>
      <c r="QYL649" s="24"/>
      <c r="QYM649" s="24"/>
      <c r="QYN649" s="24"/>
      <c r="QYO649" s="24"/>
      <c r="QYP649" s="24"/>
      <c r="QYQ649" s="24"/>
      <c r="QYR649" s="24"/>
      <c r="QYS649" s="24"/>
      <c r="QYT649" s="24"/>
      <c r="QYU649" s="24"/>
      <c r="QYV649" s="24"/>
      <c r="QYZ649" s="3"/>
      <c r="QZA649" s="31"/>
      <c r="QZB649" s="5"/>
      <c r="QZC649" s="9"/>
      <c r="QZF649" s="2"/>
      <c r="QZI649" s="24"/>
      <c r="QZJ649" s="24"/>
      <c r="QZK649" s="31"/>
      <c r="QZL649" s="24"/>
      <c r="QZM649" s="24"/>
      <c r="QZN649" s="24"/>
      <c r="QZO649" s="24"/>
      <c r="QZP649" s="24"/>
      <c r="QZQ649" s="24"/>
      <c r="QZR649" s="24"/>
      <c r="QZS649" s="24"/>
      <c r="QZT649" s="24"/>
      <c r="QZU649" s="24"/>
      <c r="QZV649" s="24"/>
      <c r="QZW649" s="24"/>
      <c r="QZX649" s="24"/>
      <c r="QZY649" s="24"/>
      <c r="QZZ649" s="24"/>
      <c r="RAD649" s="3"/>
      <c r="RAE649" s="31"/>
      <c r="RAF649" s="5"/>
      <c r="RAG649" s="9"/>
      <c r="RAJ649" s="2"/>
      <c r="RAM649" s="24"/>
      <c r="RAN649" s="24"/>
      <c r="RAO649" s="31"/>
      <c r="RAP649" s="24"/>
      <c r="RAQ649" s="24"/>
      <c r="RAR649" s="24"/>
      <c r="RAS649" s="24"/>
      <c r="RAT649" s="24"/>
      <c r="RAU649" s="24"/>
      <c r="RAV649" s="24"/>
      <c r="RAW649" s="24"/>
      <c r="RAX649" s="24"/>
      <c r="RAY649" s="24"/>
      <c r="RAZ649" s="24"/>
      <c r="RBA649" s="24"/>
      <c r="RBB649" s="24"/>
      <c r="RBC649" s="24"/>
      <c r="RBD649" s="24"/>
      <c r="RBH649" s="3"/>
      <c r="RBI649" s="31"/>
      <c r="RBJ649" s="5"/>
      <c r="RBK649" s="9"/>
      <c r="RBN649" s="2"/>
      <c r="RBQ649" s="24"/>
      <c r="RBR649" s="24"/>
      <c r="RBS649" s="31"/>
      <c r="RBT649" s="24"/>
      <c r="RBU649" s="24"/>
      <c r="RBV649" s="24"/>
      <c r="RBW649" s="24"/>
      <c r="RBX649" s="24"/>
      <c r="RBY649" s="24"/>
      <c r="RBZ649" s="24"/>
      <c r="RCA649" s="24"/>
      <c r="RCB649" s="24"/>
      <c r="RCC649" s="24"/>
      <c r="RCD649" s="24"/>
      <c r="RCE649" s="24"/>
      <c r="RCF649" s="24"/>
      <c r="RCG649" s="24"/>
      <c r="RCH649" s="24"/>
      <c r="RCL649" s="3"/>
      <c r="RCM649" s="31"/>
      <c r="RCN649" s="5"/>
      <c r="RCO649" s="9"/>
      <c r="RCR649" s="2"/>
      <c r="RCU649" s="24"/>
      <c r="RCV649" s="24"/>
      <c r="RCW649" s="31"/>
      <c r="RCX649" s="24"/>
      <c r="RCY649" s="24"/>
      <c r="RCZ649" s="24"/>
      <c r="RDA649" s="24"/>
      <c r="RDB649" s="24"/>
      <c r="RDC649" s="24"/>
      <c r="RDD649" s="24"/>
      <c r="RDE649" s="24"/>
      <c r="RDF649" s="24"/>
      <c r="RDG649" s="24"/>
      <c r="RDH649" s="24"/>
      <c r="RDI649" s="24"/>
      <c r="RDJ649" s="24"/>
      <c r="RDK649" s="24"/>
      <c r="RDL649" s="24"/>
      <c r="RDP649" s="3"/>
      <c r="RDQ649" s="31"/>
      <c r="RDR649" s="5"/>
      <c r="RDS649" s="9"/>
      <c r="RDV649" s="2"/>
      <c r="RDY649" s="24"/>
      <c r="RDZ649" s="24"/>
      <c r="REA649" s="31"/>
      <c r="REB649" s="24"/>
      <c r="REC649" s="24"/>
      <c r="RED649" s="24"/>
      <c r="REE649" s="24"/>
      <c r="REF649" s="24"/>
      <c r="REG649" s="24"/>
      <c r="REH649" s="24"/>
      <c r="REI649" s="24"/>
      <c r="REJ649" s="24"/>
      <c r="REK649" s="24"/>
      <c r="REL649" s="24"/>
      <c r="REM649" s="24"/>
      <c r="REN649" s="24"/>
      <c r="REO649" s="24"/>
      <c r="REP649" s="24"/>
      <c r="RET649" s="3"/>
      <c r="REU649" s="31"/>
      <c r="REV649" s="5"/>
      <c r="REW649" s="9"/>
      <c r="REZ649" s="2"/>
      <c r="RFC649" s="24"/>
      <c r="RFD649" s="24"/>
      <c r="RFE649" s="31"/>
      <c r="RFF649" s="24"/>
      <c r="RFG649" s="24"/>
      <c r="RFH649" s="24"/>
      <c r="RFI649" s="24"/>
      <c r="RFJ649" s="24"/>
      <c r="RFK649" s="24"/>
      <c r="RFL649" s="24"/>
      <c r="RFM649" s="24"/>
      <c r="RFN649" s="24"/>
      <c r="RFO649" s="24"/>
      <c r="RFP649" s="24"/>
      <c r="RFQ649" s="24"/>
      <c r="RFR649" s="24"/>
      <c r="RFS649" s="24"/>
      <c r="RFT649" s="24"/>
      <c r="RFX649" s="3"/>
      <c r="RFY649" s="31"/>
      <c r="RFZ649" s="5"/>
      <c r="RGA649" s="9"/>
      <c r="RGD649" s="2"/>
      <c r="RGG649" s="24"/>
      <c r="RGH649" s="24"/>
      <c r="RGI649" s="31"/>
      <c r="RGJ649" s="24"/>
      <c r="RGK649" s="24"/>
      <c r="RGL649" s="24"/>
      <c r="RGM649" s="24"/>
      <c r="RGN649" s="24"/>
      <c r="RGO649" s="24"/>
      <c r="RGP649" s="24"/>
      <c r="RGQ649" s="24"/>
      <c r="RGR649" s="24"/>
      <c r="RGS649" s="24"/>
      <c r="RGT649" s="24"/>
      <c r="RGU649" s="24"/>
      <c r="RGV649" s="24"/>
      <c r="RGW649" s="24"/>
      <c r="RGX649" s="24"/>
      <c r="RHB649" s="3"/>
      <c r="RHC649" s="31"/>
      <c r="RHD649" s="5"/>
      <c r="RHE649" s="9"/>
      <c r="RHH649" s="2"/>
      <c r="RHK649" s="24"/>
      <c r="RHL649" s="24"/>
      <c r="RHM649" s="31"/>
      <c r="RHN649" s="24"/>
      <c r="RHO649" s="24"/>
      <c r="RHP649" s="24"/>
      <c r="RHQ649" s="24"/>
      <c r="RHR649" s="24"/>
      <c r="RHS649" s="24"/>
      <c r="RHT649" s="24"/>
      <c r="RHU649" s="24"/>
      <c r="RHV649" s="24"/>
      <c r="RHW649" s="24"/>
      <c r="RHX649" s="24"/>
      <c r="RHY649" s="24"/>
      <c r="RHZ649" s="24"/>
      <c r="RIA649" s="24"/>
      <c r="RIB649" s="24"/>
      <c r="RIF649" s="3"/>
      <c r="RIG649" s="31"/>
      <c r="RIH649" s="5"/>
      <c r="RII649" s="9"/>
      <c r="RIL649" s="2"/>
      <c r="RIO649" s="24"/>
      <c r="RIP649" s="24"/>
      <c r="RIQ649" s="31"/>
      <c r="RIR649" s="24"/>
      <c r="RIS649" s="24"/>
      <c r="RIT649" s="24"/>
      <c r="RIU649" s="24"/>
      <c r="RIV649" s="24"/>
      <c r="RIW649" s="24"/>
      <c r="RIX649" s="24"/>
      <c r="RIY649" s="24"/>
      <c r="RIZ649" s="24"/>
      <c r="RJA649" s="24"/>
      <c r="RJB649" s="24"/>
      <c r="RJC649" s="24"/>
      <c r="RJD649" s="24"/>
      <c r="RJE649" s="24"/>
      <c r="RJF649" s="24"/>
      <c r="RJJ649" s="3"/>
      <c r="RJK649" s="31"/>
      <c r="RJL649" s="5"/>
      <c r="RJM649" s="9"/>
      <c r="RJP649" s="2"/>
      <c r="RJS649" s="24"/>
      <c r="RJT649" s="24"/>
      <c r="RJU649" s="31"/>
      <c r="RJV649" s="24"/>
      <c r="RJW649" s="24"/>
      <c r="RJX649" s="24"/>
      <c r="RJY649" s="24"/>
      <c r="RJZ649" s="24"/>
      <c r="RKA649" s="24"/>
      <c r="RKB649" s="24"/>
      <c r="RKC649" s="24"/>
      <c r="RKD649" s="24"/>
      <c r="RKE649" s="24"/>
      <c r="RKF649" s="24"/>
      <c r="RKG649" s="24"/>
      <c r="RKH649" s="24"/>
      <c r="RKI649" s="24"/>
      <c r="RKJ649" s="24"/>
      <c r="RKN649" s="3"/>
      <c r="RKO649" s="31"/>
      <c r="RKP649" s="5"/>
      <c r="RKQ649" s="9"/>
      <c r="RKT649" s="2"/>
      <c r="RKW649" s="24"/>
      <c r="RKX649" s="24"/>
      <c r="RKY649" s="31"/>
      <c r="RKZ649" s="24"/>
      <c r="RLA649" s="24"/>
      <c r="RLB649" s="24"/>
      <c r="RLC649" s="24"/>
      <c r="RLD649" s="24"/>
      <c r="RLE649" s="24"/>
      <c r="RLF649" s="24"/>
      <c r="RLG649" s="24"/>
      <c r="RLH649" s="24"/>
      <c r="RLI649" s="24"/>
      <c r="RLJ649" s="24"/>
      <c r="RLK649" s="24"/>
      <c r="RLL649" s="24"/>
      <c r="RLM649" s="24"/>
      <c r="RLN649" s="24"/>
      <c r="RLR649" s="3"/>
      <c r="RLS649" s="31"/>
      <c r="RLT649" s="5"/>
      <c r="RLU649" s="9"/>
      <c r="RLX649" s="2"/>
      <c r="RMA649" s="24"/>
      <c r="RMB649" s="24"/>
      <c r="RMC649" s="31"/>
      <c r="RMD649" s="24"/>
      <c r="RME649" s="24"/>
      <c r="RMF649" s="24"/>
      <c r="RMG649" s="24"/>
      <c r="RMH649" s="24"/>
      <c r="RMI649" s="24"/>
      <c r="RMJ649" s="24"/>
      <c r="RMK649" s="24"/>
      <c r="RML649" s="24"/>
      <c r="RMM649" s="24"/>
      <c r="RMN649" s="24"/>
      <c r="RMO649" s="24"/>
      <c r="RMP649" s="24"/>
      <c r="RMQ649" s="24"/>
      <c r="RMR649" s="24"/>
      <c r="RMV649" s="3"/>
      <c r="RMW649" s="31"/>
      <c r="RMX649" s="5"/>
      <c r="RMY649" s="9"/>
      <c r="RNB649" s="2"/>
      <c r="RNE649" s="24"/>
      <c r="RNF649" s="24"/>
      <c r="RNG649" s="31"/>
      <c r="RNH649" s="24"/>
      <c r="RNI649" s="24"/>
      <c r="RNJ649" s="24"/>
      <c r="RNK649" s="24"/>
      <c r="RNL649" s="24"/>
      <c r="RNM649" s="24"/>
      <c r="RNN649" s="24"/>
      <c r="RNO649" s="24"/>
      <c r="RNP649" s="24"/>
      <c r="RNQ649" s="24"/>
      <c r="RNR649" s="24"/>
      <c r="RNS649" s="24"/>
      <c r="RNT649" s="24"/>
      <c r="RNU649" s="24"/>
      <c r="RNV649" s="24"/>
      <c r="RNZ649" s="3"/>
      <c r="ROA649" s="31"/>
      <c r="ROB649" s="5"/>
      <c r="ROC649" s="9"/>
      <c r="ROF649" s="2"/>
      <c r="ROI649" s="24"/>
      <c r="ROJ649" s="24"/>
      <c r="ROK649" s="31"/>
      <c r="ROL649" s="24"/>
      <c r="ROM649" s="24"/>
      <c r="RON649" s="24"/>
      <c r="ROO649" s="24"/>
      <c r="ROP649" s="24"/>
      <c r="ROQ649" s="24"/>
      <c r="ROR649" s="24"/>
      <c r="ROS649" s="24"/>
      <c r="ROT649" s="24"/>
      <c r="ROU649" s="24"/>
      <c r="ROV649" s="24"/>
      <c r="ROW649" s="24"/>
      <c r="ROX649" s="24"/>
      <c r="ROY649" s="24"/>
      <c r="ROZ649" s="24"/>
      <c r="RPD649" s="3"/>
      <c r="RPE649" s="31"/>
      <c r="RPF649" s="5"/>
      <c r="RPG649" s="9"/>
      <c r="RPJ649" s="2"/>
      <c r="RPM649" s="24"/>
      <c r="RPN649" s="24"/>
      <c r="RPO649" s="31"/>
      <c r="RPP649" s="24"/>
      <c r="RPQ649" s="24"/>
      <c r="RPR649" s="24"/>
      <c r="RPS649" s="24"/>
      <c r="RPT649" s="24"/>
      <c r="RPU649" s="24"/>
      <c r="RPV649" s="24"/>
      <c r="RPW649" s="24"/>
      <c r="RPX649" s="24"/>
      <c r="RPY649" s="24"/>
      <c r="RPZ649" s="24"/>
      <c r="RQA649" s="24"/>
      <c r="RQB649" s="24"/>
      <c r="RQC649" s="24"/>
      <c r="RQD649" s="24"/>
      <c r="RQH649" s="3"/>
      <c r="RQI649" s="31"/>
      <c r="RQJ649" s="5"/>
      <c r="RQK649" s="9"/>
      <c r="RQN649" s="2"/>
      <c r="RQQ649" s="24"/>
      <c r="RQR649" s="24"/>
      <c r="RQS649" s="31"/>
      <c r="RQT649" s="24"/>
      <c r="RQU649" s="24"/>
      <c r="RQV649" s="24"/>
      <c r="RQW649" s="24"/>
      <c r="RQX649" s="24"/>
      <c r="RQY649" s="24"/>
      <c r="RQZ649" s="24"/>
      <c r="RRA649" s="24"/>
      <c r="RRB649" s="24"/>
      <c r="RRC649" s="24"/>
      <c r="RRD649" s="24"/>
      <c r="RRE649" s="24"/>
      <c r="RRF649" s="24"/>
      <c r="RRG649" s="24"/>
      <c r="RRH649" s="24"/>
      <c r="RRL649" s="3"/>
      <c r="RRM649" s="31"/>
      <c r="RRN649" s="5"/>
      <c r="RRO649" s="9"/>
      <c r="RRR649" s="2"/>
      <c r="RRU649" s="24"/>
      <c r="RRV649" s="24"/>
      <c r="RRW649" s="31"/>
      <c r="RRX649" s="24"/>
      <c r="RRY649" s="24"/>
      <c r="RRZ649" s="24"/>
      <c r="RSA649" s="24"/>
      <c r="RSB649" s="24"/>
      <c r="RSC649" s="24"/>
      <c r="RSD649" s="24"/>
      <c r="RSE649" s="24"/>
      <c r="RSF649" s="24"/>
      <c r="RSG649" s="24"/>
      <c r="RSH649" s="24"/>
      <c r="RSI649" s="24"/>
      <c r="RSJ649" s="24"/>
      <c r="RSK649" s="24"/>
      <c r="RSL649" s="24"/>
      <c r="RSP649" s="3"/>
      <c r="RSQ649" s="31"/>
      <c r="RSR649" s="5"/>
      <c r="RSS649" s="9"/>
      <c r="RSV649" s="2"/>
      <c r="RSY649" s="24"/>
      <c r="RSZ649" s="24"/>
      <c r="RTA649" s="31"/>
      <c r="RTB649" s="24"/>
      <c r="RTC649" s="24"/>
      <c r="RTD649" s="24"/>
      <c r="RTE649" s="24"/>
      <c r="RTF649" s="24"/>
      <c r="RTG649" s="24"/>
      <c r="RTH649" s="24"/>
      <c r="RTI649" s="24"/>
      <c r="RTJ649" s="24"/>
      <c r="RTK649" s="24"/>
      <c r="RTL649" s="24"/>
      <c r="RTM649" s="24"/>
      <c r="RTN649" s="24"/>
      <c r="RTO649" s="24"/>
      <c r="RTP649" s="24"/>
      <c r="RTT649" s="3"/>
      <c r="RTU649" s="31"/>
      <c r="RTV649" s="5"/>
      <c r="RTW649" s="9"/>
      <c r="RTZ649" s="2"/>
      <c r="RUC649" s="24"/>
      <c r="RUD649" s="24"/>
      <c r="RUE649" s="31"/>
      <c r="RUF649" s="24"/>
      <c r="RUG649" s="24"/>
      <c r="RUH649" s="24"/>
      <c r="RUI649" s="24"/>
      <c r="RUJ649" s="24"/>
      <c r="RUK649" s="24"/>
      <c r="RUL649" s="24"/>
      <c r="RUM649" s="24"/>
      <c r="RUN649" s="24"/>
      <c r="RUO649" s="24"/>
      <c r="RUP649" s="24"/>
      <c r="RUQ649" s="24"/>
      <c r="RUR649" s="24"/>
      <c r="RUS649" s="24"/>
      <c r="RUT649" s="24"/>
      <c r="RUX649" s="3"/>
      <c r="RUY649" s="31"/>
      <c r="RUZ649" s="5"/>
      <c r="RVA649" s="9"/>
      <c r="RVD649" s="2"/>
      <c r="RVG649" s="24"/>
      <c r="RVH649" s="24"/>
      <c r="RVI649" s="31"/>
      <c r="RVJ649" s="24"/>
      <c r="RVK649" s="24"/>
      <c r="RVL649" s="24"/>
      <c r="RVM649" s="24"/>
      <c r="RVN649" s="24"/>
      <c r="RVO649" s="24"/>
      <c r="RVP649" s="24"/>
      <c r="RVQ649" s="24"/>
      <c r="RVR649" s="24"/>
      <c r="RVS649" s="24"/>
      <c r="RVT649" s="24"/>
      <c r="RVU649" s="24"/>
      <c r="RVV649" s="24"/>
      <c r="RVW649" s="24"/>
      <c r="RVX649" s="24"/>
      <c r="RWB649" s="3"/>
      <c r="RWC649" s="31"/>
      <c r="RWD649" s="5"/>
      <c r="RWE649" s="9"/>
      <c r="RWH649" s="2"/>
      <c r="RWK649" s="24"/>
      <c r="RWL649" s="24"/>
      <c r="RWM649" s="31"/>
      <c r="RWN649" s="24"/>
      <c r="RWO649" s="24"/>
      <c r="RWP649" s="24"/>
      <c r="RWQ649" s="24"/>
      <c r="RWR649" s="24"/>
      <c r="RWS649" s="24"/>
      <c r="RWT649" s="24"/>
      <c r="RWU649" s="24"/>
      <c r="RWV649" s="24"/>
      <c r="RWW649" s="24"/>
      <c r="RWX649" s="24"/>
      <c r="RWY649" s="24"/>
      <c r="RWZ649" s="24"/>
      <c r="RXA649" s="24"/>
      <c r="RXB649" s="24"/>
      <c r="RXF649" s="3"/>
      <c r="RXG649" s="31"/>
      <c r="RXH649" s="5"/>
      <c r="RXI649" s="9"/>
      <c r="RXL649" s="2"/>
      <c r="RXO649" s="24"/>
      <c r="RXP649" s="24"/>
      <c r="RXQ649" s="31"/>
      <c r="RXR649" s="24"/>
      <c r="RXS649" s="24"/>
      <c r="RXT649" s="24"/>
      <c r="RXU649" s="24"/>
      <c r="RXV649" s="24"/>
      <c r="RXW649" s="24"/>
      <c r="RXX649" s="24"/>
      <c r="RXY649" s="24"/>
      <c r="RXZ649" s="24"/>
      <c r="RYA649" s="24"/>
      <c r="RYB649" s="24"/>
      <c r="RYC649" s="24"/>
      <c r="RYD649" s="24"/>
      <c r="RYE649" s="24"/>
      <c r="RYF649" s="24"/>
      <c r="RYJ649" s="3"/>
      <c r="RYK649" s="31"/>
      <c r="RYL649" s="5"/>
      <c r="RYM649" s="9"/>
      <c r="RYP649" s="2"/>
      <c r="RYS649" s="24"/>
      <c r="RYT649" s="24"/>
      <c r="RYU649" s="31"/>
      <c r="RYV649" s="24"/>
      <c r="RYW649" s="24"/>
      <c r="RYX649" s="24"/>
      <c r="RYY649" s="24"/>
      <c r="RYZ649" s="24"/>
      <c r="RZA649" s="24"/>
      <c r="RZB649" s="24"/>
      <c r="RZC649" s="24"/>
      <c r="RZD649" s="24"/>
      <c r="RZE649" s="24"/>
      <c r="RZF649" s="24"/>
      <c r="RZG649" s="24"/>
      <c r="RZH649" s="24"/>
      <c r="RZI649" s="24"/>
      <c r="RZJ649" s="24"/>
      <c r="RZN649" s="3"/>
      <c r="RZO649" s="31"/>
      <c r="RZP649" s="5"/>
      <c r="RZQ649" s="9"/>
      <c r="RZT649" s="2"/>
      <c r="RZW649" s="24"/>
      <c r="RZX649" s="24"/>
      <c r="RZY649" s="31"/>
      <c r="RZZ649" s="24"/>
      <c r="SAA649" s="24"/>
      <c r="SAB649" s="24"/>
      <c r="SAC649" s="24"/>
      <c r="SAD649" s="24"/>
      <c r="SAE649" s="24"/>
      <c r="SAF649" s="24"/>
      <c r="SAG649" s="24"/>
      <c r="SAH649" s="24"/>
      <c r="SAI649" s="24"/>
      <c r="SAJ649" s="24"/>
      <c r="SAK649" s="24"/>
      <c r="SAL649" s="24"/>
      <c r="SAM649" s="24"/>
      <c r="SAN649" s="24"/>
      <c r="SAR649" s="3"/>
      <c r="SAS649" s="31"/>
      <c r="SAT649" s="5"/>
      <c r="SAU649" s="9"/>
      <c r="SAX649" s="2"/>
      <c r="SBA649" s="24"/>
      <c r="SBB649" s="24"/>
      <c r="SBC649" s="31"/>
      <c r="SBD649" s="24"/>
      <c r="SBE649" s="24"/>
      <c r="SBF649" s="24"/>
      <c r="SBG649" s="24"/>
      <c r="SBH649" s="24"/>
      <c r="SBI649" s="24"/>
      <c r="SBJ649" s="24"/>
      <c r="SBK649" s="24"/>
      <c r="SBL649" s="24"/>
      <c r="SBM649" s="24"/>
      <c r="SBN649" s="24"/>
      <c r="SBO649" s="24"/>
      <c r="SBP649" s="24"/>
      <c r="SBQ649" s="24"/>
      <c r="SBR649" s="24"/>
      <c r="SBV649" s="3"/>
      <c r="SBW649" s="31"/>
      <c r="SBX649" s="5"/>
      <c r="SBY649" s="9"/>
      <c r="SCB649" s="2"/>
      <c r="SCE649" s="24"/>
      <c r="SCF649" s="24"/>
      <c r="SCG649" s="31"/>
      <c r="SCH649" s="24"/>
      <c r="SCI649" s="24"/>
      <c r="SCJ649" s="24"/>
      <c r="SCK649" s="24"/>
      <c r="SCL649" s="24"/>
      <c r="SCM649" s="24"/>
      <c r="SCN649" s="24"/>
      <c r="SCO649" s="24"/>
      <c r="SCP649" s="24"/>
      <c r="SCQ649" s="24"/>
      <c r="SCR649" s="24"/>
      <c r="SCS649" s="24"/>
      <c r="SCT649" s="24"/>
      <c r="SCU649" s="24"/>
      <c r="SCV649" s="24"/>
      <c r="SCZ649" s="3"/>
      <c r="SDA649" s="31"/>
      <c r="SDB649" s="5"/>
      <c r="SDC649" s="9"/>
      <c r="SDF649" s="2"/>
      <c r="SDI649" s="24"/>
      <c r="SDJ649" s="24"/>
      <c r="SDK649" s="31"/>
      <c r="SDL649" s="24"/>
      <c r="SDM649" s="24"/>
      <c r="SDN649" s="24"/>
      <c r="SDO649" s="24"/>
      <c r="SDP649" s="24"/>
      <c r="SDQ649" s="24"/>
      <c r="SDR649" s="24"/>
      <c r="SDS649" s="24"/>
      <c r="SDT649" s="24"/>
      <c r="SDU649" s="24"/>
      <c r="SDV649" s="24"/>
      <c r="SDW649" s="24"/>
      <c r="SDX649" s="24"/>
      <c r="SDY649" s="24"/>
      <c r="SDZ649" s="24"/>
      <c r="SED649" s="3"/>
      <c r="SEE649" s="31"/>
      <c r="SEF649" s="5"/>
      <c r="SEG649" s="9"/>
      <c r="SEJ649" s="2"/>
      <c r="SEM649" s="24"/>
      <c r="SEN649" s="24"/>
      <c r="SEO649" s="31"/>
      <c r="SEP649" s="24"/>
      <c r="SEQ649" s="24"/>
      <c r="SER649" s="24"/>
      <c r="SES649" s="24"/>
      <c r="SET649" s="24"/>
      <c r="SEU649" s="24"/>
      <c r="SEV649" s="24"/>
      <c r="SEW649" s="24"/>
      <c r="SEX649" s="24"/>
      <c r="SEY649" s="24"/>
      <c r="SEZ649" s="24"/>
      <c r="SFA649" s="24"/>
      <c r="SFB649" s="24"/>
      <c r="SFC649" s="24"/>
      <c r="SFD649" s="24"/>
      <c r="SFH649" s="3"/>
      <c r="SFI649" s="31"/>
      <c r="SFJ649" s="5"/>
      <c r="SFK649" s="9"/>
      <c r="SFN649" s="2"/>
      <c r="SFQ649" s="24"/>
      <c r="SFR649" s="24"/>
      <c r="SFS649" s="31"/>
      <c r="SFT649" s="24"/>
      <c r="SFU649" s="24"/>
      <c r="SFV649" s="24"/>
      <c r="SFW649" s="24"/>
      <c r="SFX649" s="24"/>
      <c r="SFY649" s="24"/>
      <c r="SFZ649" s="24"/>
      <c r="SGA649" s="24"/>
      <c r="SGB649" s="24"/>
      <c r="SGC649" s="24"/>
      <c r="SGD649" s="24"/>
      <c r="SGE649" s="24"/>
      <c r="SGF649" s="24"/>
      <c r="SGG649" s="24"/>
      <c r="SGH649" s="24"/>
      <c r="SGL649" s="3"/>
      <c r="SGM649" s="31"/>
      <c r="SGN649" s="5"/>
      <c r="SGO649" s="9"/>
      <c r="SGR649" s="2"/>
      <c r="SGU649" s="24"/>
      <c r="SGV649" s="24"/>
      <c r="SGW649" s="31"/>
      <c r="SGX649" s="24"/>
      <c r="SGY649" s="24"/>
      <c r="SGZ649" s="24"/>
      <c r="SHA649" s="24"/>
      <c r="SHB649" s="24"/>
      <c r="SHC649" s="24"/>
      <c r="SHD649" s="24"/>
      <c r="SHE649" s="24"/>
      <c r="SHF649" s="24"/>
      <c r="SHG649" s="24"/>
      <c r="SHH649" s="24"/>
      <c r="SHI649" s="24"/>
      <c r="SHJ649" s="24"/>
      <c r="SHK649" s="24"/>
      <c r="SHL649" s="24"/>
      <c r="SHP649" s="3"/>
      <c r="SHQ649" s="31"/>
      <c r="SHR649" s="5"/>
      <c r="SHS649" s="9"/>
      <c r="SHV649" s="2"/>
      <c r="SHY649" s="24"/>
      <c r="SHZ649" s="24"/>
      <c r="SIA649" s="31"/>
      <c r="SIB649" s="24"/>
      <c r="SIC649" s="24"/>
      <c r="SID649" s="24"/>
      <c r="SIE649" s="24"/>
      <c r="SIF649" s="24"/>
      <c r="SIG649" s="24"/>
      <c r="SIH649" s="24"/>
      <c r="SII649" s="24"/>
      <c r="SIJ649" s="24"/>
      <c r="SIK649" s="24"/>
      <c r="SIL649" s="24"/>
      <c r="SIM649" s="24"/>
      <c r="SIN649" s="24"/>
      <c r="SIO649" s="24"/>
      <c r="SIP649" s="24"/>
      <c r="SIT649" s="3"/>
      <c r="SIU649" s="31"/>
      <c r="SIV649" s="5"/>
      <c r="SIW649" s="9"/>
      <c r="SIZ649" s="2"/>
      <c r="SJC649" s="24"/>
      <c r="SJD649" s="24"/>
      <c r="SJE649" s="31"/>
      <c r="SJF649" s="24"/>
      <c r="SJG649" s="24"/>
      <c r="SJH649" s="24"/>
      <c r="SJI649" s="24"/>
      <c r="SJJ649" s="24"/>
      <c r="SJK649" s="24"/>
      <c r="SJL649" s="24"/>
      <c r="SJM649" s="24"/>
      <c r="SJN649" s="24"/>
      <c r="SJO649" s="24"/>
      <c r="SJP649" s="24"/>
      <c r="SJQ649" s="24"/>
      <c r="SJR649" s="24"/>
      <c r="SJS649" s="24"/>
      <c r="SJT649" s="24"/>
      <c r="SJX649" s="3"/>
      <c r="SJY649" s="31"/>
      <c r="SJZ649" s="5"/>
      <c r="SKA649" s="9"/>
      <c r="SKD649" s="2"/>
      <c r="SKG649" s="24"/>
      <c r="SKH649" s="24"/>
      <c r="SKI649" s="31"/>
      <c r="SKJ649" s="24"/>
      <c r="SKK649" s="24"/>
      <c r="SKL649" s="24"/>
      <c r="SKM649" s="24"/>
      <c r="SKN649" s="24"/>
      <c r="SKO649" s="24"/>
      <c r="SKP649" s="24"/>
      <c r="SKQ649" s="24"/>
      <c r="SKR649" s="24"/>
      <c r="SKS649" s="24"/>
      <c r="SKT649" s="24"/>
      <c r="SKU649" s="24"/>
      <c r="SKV649" s="24"/>
      <c r="SKW649" s="24"/>
      <c r="SKX649" s="24"/>
      <c r="SLB649" s="3"/>
      <c r="SLC649" s="31"/>
      <c r="SLD649" s="5"/>
      <c r="SLE649" s="9"/>
      <c r="SLH649" s="2"/>
      <c r="SLK649" s="24"/>
      <c r="SLL649" s="24"/>
      <c r="SLM649" s="31"/>
      <c r="SLN649" s="24"/>
      <c r="SLO649" s="24"/>
      <c r="SLP649" s="24"/>
      <c r="SLQ649" s="24"/>
      <c r="SLR649" s="24"/>
      <c r="SLS649" s="24"/>
      <c r="SLT649" s="24"/>
      <c r="SLU649" s="24"/>
      <c r="SLV649" s="24"/>
      <c r="SLW649" s="24"/>
      <c r="SLX649" s="24"/>
      <c r="SLY649" s="24"/>
      <c r="SLZ649" s="24"/>
      <c r="SMA649" s="24"/>
      <c r="SMB649" s="24"/>
      <c r="SMF649" s="3"/>
      <c r="SMG649" s="31"/>
      <c r="SMH649" s="5"/>
      <c r="SMI649" s="9"/>
      <c r="SML649" s="2"/>
      <c r="SMO649" s="24"/>
      <c r="SMP649" s="24"/>
      <c r="SMQ649" s="31"/>
      <c r="SMR649" s="24"/>
      <c r="SMS649" s="24"/>
      <c r="SMT649" s="24"/>
      <c r="SMU649" s="24"/>
      <c r="SMV649" s="24"/>
      <c r="SMW649" s="24"/>
      <c r="SMX649" s="24"/>
      <c r="SMY649" s="24"/>
      <c r="SMZ649" s="24"/>
      <c r="SNA649" s="24"/>
      <c r="SNB649" s="24"/>
      <c r="SNC649" s="24"/>
      <c r="SND649" s="24"/>
      <c r="SNE649" s="24"/>
      <c r="SNF649" s="24"/>
      <c r="SNJ649" s="3"/>
      <c r="SNK649" s="31"/>
      <c r="SNL649" s="5"/>
      <c r="SNM649" s="9"/>
      <c r="SNP649" s="2"/>
      <c r="SNS649" s="24"/>
      <c r="SNT649" s="24"/>
      <c r="SNU649" s="31"/>
      <c r="SNV649" s="24"/>
      <c r="SNW649" s="24"/>
      <c r="SNX649" s="24"/>
      <c r="SNY649" s="24"/>
      <c r="SNZ649" s="24"/>
      <c r="SOA649" s="24"/>
      <c r="SOB649" s="24"/>
      <c r="SOC649" s="24"/>
      <c r="SOD649" s="24"/>
      <c r="SOE649" s="24"/>
      <c r="SOF649" s="24"/>
      <c r="SOG649" s="24"/>
      <c r="SOH649" s="24"/>
      <c r="SOI649" s="24"/>
      <c r="SOJ649" s="24"/>
      <c r="SON649" s="3"/>
      <c r="SOO649" s="31"/>
      <c r="SOP649" s="5"/>
      <c r="SOQ649" s="9"/>
      <c r="SOT649" s="2"/>
      <c r="SOW649" s="24"/>
      <c r="SOX649" s="24"/>
      <c r="SOY649" s="31"/>
      <c r="SOZ649" s="24"/>
      <c r="SPA649" s="24"/>
      <c r="SPB649" s="24"/>
      <c r="SPC649" s="24"/>
      <c r="SPD649" s="24"/>
      <c r="SPE649" s="24"/>
      <c r="SPF649" s="24"/>
      <c r="SPG649" s="24"/>
      <c r="SPH649" s="24"/>
      <c r="SPI649" s="24"/>
      <c r="SPJ649" s="24"/>
      <c r="SPK649" s="24"/>
      <c r="SPL649" s="24"/>
      <c r="SPM649" s="24"/>
      <c r="SPN649" s="24"/>
      <c r="SPR649" s="3"/>
      <c r="SPS649" s="31"/>
      <c r="SPT649" s="5"/>
      <c r="SPU649" s="9"/>
      <c r="SPX649" s="2"/>
      <c r="SQA649" s="24"/>
      <c r="SQB649" s="24"/>
      <c r="SQC649" s="31"/>
      <c r="SQD649" s="24"/>
      <c r="SQE649" s="24"/>
      <c r="SQF649" s="24"/>
      <c r="SQG649" s="24"/>
      <c r="SQH649" s="24"/>
      <c r="SQI649" s="24"/>
      <c r="SQJ649" s="24"/>
      <c r="SQK649" s="24"/>
      <c r="SQL649" s="24"/>
      <c r="SQM649" s="24"/>
      <c r="SQN649" s="24"/>
      <c r="SQO649" s="24"/>
      <c r="SQP649" s="24"/>
      <c r="SQQ649" s="24"/>
      <c r="SQR649" s="24"/>
      <c r="SQV649" s="3"/>
      <c r="SQW649" s="31"/>
      <c r="SQX649" s="5"/>
      <c r="SQY649" s="9"/>
      <c r="SRB649" s="2"/>
      <c r="SRE649" s="24"/>
      <c r="SRF649" s="24"/>
      <c r="SRG649" s="31"/>
      <c r="SRH649" s="24"/>
      <c r="SRI649" s="24"/>
      <c r="SRJ649" s="24"/>
      <c r="SRK649" s="24"/>
      <c r="SRL649" s="24"/>
      <c r="SRM649" s="24"/>
      <c r="SRN649" s="24"/>
      <c r="SRO649" s="24"/>
      <c r="SRP649" s="24"/>
      <c r="SRQ649" s="24"/>
      <c r="SRR649" s="24"/>
      <c r="SRS649" s="24"/>
      <c r="SRT649" s="24"/>
      <c r="SRU649" s="24"/>
      <c r="SRV649" s="24"/>
      <c r="SRZ649" s="3"/>
      <c r="SSA649" s="31"/>
      <c r="SSB649" s="5"/>
      <c r="SSC649" s="9"/>
      <c r="SSF649" s="2"/>
      <c r="SSI649" s="24"/>
      <c r="SSJ649" s="24"/>
      <c r="SSK649" s="31"/>
      <c r="SSL649" s="24"/>
      <c r="SSM649" s="24"/>
      <c r="SSN649" s="24"/>
      <c r="SSO649" s="24"/>
      <c r="SSP649" s="24"/>
      <c r="SSQ649" s="24"/>
      <c r="SSR649" s="24"/>
      <c r="SSS649" s="24"/>
      <c r="SST649" s="24"/>
      <c r="SSU649" s="24"/>
      <c r="SSV649" s="24"/>
      <c r="SSW649" s="24"/>
      <c r="SSX649" s="24"/>
      <c r="SSY649" s="24"/>
      <c r="SSZ649" s="24"/>
      <c r="STD649" s="3"/>
      <c r="STE649" s="31"/>
      <c r="STF649" s="5"/>
      <c r="STG649" s="9"/>
      <c r="STJ649" s="2"/>
      <c r="STM649" s="24"/>
      <c r="STN649" s="24"/>
      <c r="STO649" s="31"/>
      <c r="STP649" s="24"/>
      <c r="STQ649" s="24"/>
      <c r="STR649" s="24"/>
      <c r="STS649" s="24"/>
      <c r="STT649" s="24"/>
      <c r="STU649" s="24"/>
      <c r="STV649" s="24"/>
      <c r="STW649" s="24"/>
      <c r="STX649" s="24"/>
      <c r="STY649" s="24"/>
      <c r="STZ649" s="24"/>
      <c r="SUA649" s="24"/>
      <c r="SUB649" s="24"/>
      <c r="SUC649" s="24"/>
      <c r="SUD649" s="24"/>
      <c r="SUH649" s="3"/>
      <c r="SUI649" s="31"/>
      <c r="SUJ649" s="5"/>
      <c r="SUK649" s="9"/>
      <c r="SUN649" s="2"/>
      <c r="SUQ649" s="24"/>
      <c r="SUR649" s="24"/>
      <c r="SUS649" s="31"/>
      <c r="SUT649" s="24"/>
      <c r="SUU649" s="24"/>
      <c r="SUV649" s="24"/>
      <c r="SUW649" s="24"/>
      <c r="SUX649" s="24"/>
      <c r="SUY649" s="24"/>
      <c r="SUZ649" s="24"/>
      <c r="SVA649" s="24"/>
      <c r="SVB649" s="24"/>
      <c r="SVC649" s="24"/>
      <c r="SVD649" s="24"/>
      <c r="SVE649" s="24"/>
      <c r="SVF649" s="24"/>
      <c r="SVG649" s="24"/>
      <c r="SVH649" s="24"/>
      <c r="SVL649" s="3"/>
      <c r="SVM649" s="31"/>
      <c r="SVN649" s="5"/>
      <c r="SVO649" s="9"/>
      <c r="SVR649" s="2"/>
      <c r="SVU649" s="24"/>
      <c r="SVV649" s="24"/>
      <c r="SVW649" s="31"/>
      <c r="SVX649" s="24"/>
      <c r="SVY649" s="24"/>
      <c r="SVZ649" s="24"/>
      <c r="SWA649" s="24"/>
      <c r="SWB649" s="24"/>
      <c r="SWC649" s="24"/>
      <c r="SWD649" s="24"/>
      <c r="SWE649" s="24"/>
      <c r="SWF649" s="24"/>
      <c r="SWG649" s="24"/>
      <c r="SWH649" s="24"/>
      <c r="SWI649" s="24"/>
      <c r="SWJ649" s="24"/>
      <c r="SWK649" s="24"/>
      <c r="SWL649" s="24"/>
      <c r="SWP649" s="3"/>
      <c r="SWQ649" s="31"/>
      <c r="SWR649" s="5"/>
      <c r="SWS649" s="9"/>
      <c r="SWV649" s="2"/>
      <c r="SWY649" s="24"/>
      <c r="SWZ649" s="24"/>
      <c r="SXA649" s="31"/>
      <c r="SXB649" s="24"/>
      <c r="SXC649" s="24"/>
      <c r="SXD649" s="24"/>
      <c r="SXE649" s="24"/>
      <c r="SXF649" s="24"/>
      <c r="SXG649" s="24"/>
      <c r="SXH649" s="24"/>
      <c r="SXI649" s="24"/>
      <c r="SXJ649" s="24"/>
      <c r="SXK649" s="24"/>
      <c r="SXL649" s="24"/>
      <c r="SXM649" s="24"/>
      <c r="SXN649" s="24"/>
      <c r="SXO649" s="24"/>
      <c r="SXP649" s="24"/>
      <c r="SXT649" s="3"/>
      <c r="SXU649" s="31"/>
      <c r="SXV649" s="5"/>
      <c r="SXW649" s="9"/>
      <c r="SXZ649" s="2"/>
      <c r="SYC649" s="24"/>
      <c r="SYD649" s="24"/>
      <c r="SYE649" s="31"/>
      <c r="SYF649" s="24"/>
      <c r="SYG649" s="24"/>
      <c r="SYH649" s="24"/>
      <c r="SYI649" s="24"/>
      <c r="SYJ649" s="24"/>
      <c r="SYK649" s="24"/>
      <c r="SYL649" s="24"/>
      <c r="SYM649" s="24"/>
      <c r="SYN649" s="24"/>
      <c r="SYO649" s="24"/>
      <c r="SYP649" s="24"/>
      <c r="SYQ649" s="24"/>
      <c r="SYR649" s="24"/>
      <c r="SYS649" s="24"/>
      <c r="SYT649" s="24"/>
      <c r="SYX649" s="3"/>
      <c r="SYY649" s="31"/>
      <c r="SYZ649" s="5"/>
      <c r="SZA649" s="9"/>
      <c r="SZD649" s="2"/>
      <c r="SZG649" s="24"/>
      <c r="SZH649" s="24"/>
      <c r="SZI649" s="31"/>
      <c r="SZJ649" s="24"/>
      <c r="SZK649" s="24"/>
      <c r="SZL649" s="24"/>
      <c r="SZM649" s="24"/>
      <c r="SZN649" s="24"/>
      <c r="SZO649" s="24"/>
      <c r="SZP649" s="24"/>
      <c r="SZQ649" s="24"/>
      <c r="SZR649" s="24"/>
      <c r="SZS649" s="24"/>
      <c r="SZT649" s="24"/>
      <c r="SZU649" s="24"/>
      <c r="SZV649" s="24"/>
      <c r="SZW649" s="24"/>
      <c r="SZX649" s="24"/>
      <c r="TAB649" s="3"/>
      <c r="TAC649" s="31"/>
      <c r="TAD649" s="5"/>
      <c r="TAE649" s="9"/>
      <c r="TAH649" s="2"/>
      <c r="TAK649" s="24"/>
      <c r="TAL649" s="24"/>
      <c r="TAM649" s="31"/>
      <c r="TAN649" s="24"/>
      <c r="TAO649" s="24"/>
      <c r="TAP649" s="24"/>
      <c r="TAQ649" s="24"/>
      <c r="TAR649" s="24"/>
      <c r="TAS649" s="24"/>
      <c r="TAT649" s="24"/>
      <c r="TAU649" s="24"/>
      <c r="TAV649" s="24"/>
      <c r="TAW649" s="24"/>
      <c r="TAX649" s="24"/>
      <c r="TAY649" s="24"/>
      <c r="TAZ649" s="24"/>
      <c r="TBA649" s="24"/>
      <c r="TBB649" s="24"/>
      <c r="TBF649" s="3"/>
      <c r="TBG649" s="31"/>
      <c r="TBH649" s="5"/>
      <c r="TBI649" s="9"/>
      <c r="TBL649" s="2"/>
      <c r="TBO649" s="24"/>
      <c r="TBP649" s="24"/>
      <c r="TBQ649" s="31"/>
      <c r="TBR649" s="24"/>
      <c r="TBS649" s="24"/>
      <c r="TBT649" s="24"/>
      <c r="TBU649" s="24"/>
      <c r="TBV649" s="24"/>
      <c r="TBW649" s="24"/>
      <c r="TBX649" s="24"/>
      <c r="TBY649" s="24"/>
      <c r="TBZ649" s="24"/>
      <c r="TCA649" s="24"/>
      <c r="TCB649" s="24"/>
      <c r="TCC649" s="24"/>
      <c r="TCD649" s="24"/>
      <c r="TCE649" s="24"/>
      <c r="TCF649" s="24"/>
      <c r="TCJ649" s="3"/>
      <c r="TCK649" s="31"/>
      <c r="TCL649" s="5"/>
      <c r="TCM649" s="9"/>
      <c r="TCP649" s="2"/>
      <c r="TCS649" s="24"/>
      <c r="TCT649" s="24"/>
      <c r="TCU649" s="31"/>
      <c r="TCV649" s="24"/>
      <c r="TCW649" s="24"/>
      <c r="TCX649" s="24"/>
      <c r="TCY649" s="24"/>
      <c r="TCZ649" s="24"/>
      <c r="TDA649" s="24"/>
      <c r="TDB649" s="24"/>
      <c r="TDC649" s="24"/>
      <c r="TDD649" s="24"/>
      <c r="TDE649" s="24"/>
      <c r="TDF649" s="24"/>
      <c r="TDG649" s="24"/>
      <c r="TDH649" s="24"/>
      <c r="TDI649" s="24"/>
      <c r="TDJ649" s="24"/>
      <c r="TDN649" s="3"/>
      <c r="TDO649" s="31"/>
      <c r="TDP649" s="5"/>
      <c r="TDQ649" s="9"/>
      <c r="TDT649" s="2"/>
      <c r="TDW649" s="24"/>
      <c r="TDX649" s="24"/>
      <c r="TDY649" s="31"/>
      <c r="TDZ649" s="24"/>
      <c r="TEA649" s="24"/>
      <c r="TEB649" s="24"/>
      <c r="TEC649" s="24"/>
      <c r="TED649" s="24"/>
      <c r="TEE649" s="24"/>
      <c r="TEF649" s="24"/>
      <c r="TEG649" s="24"/>
      <c r="TEH649" s="24"/>
      <c r="TEI649" s="24"/>
      <c r="TEJ649" s="24"/>
      <c r="TEK649" s="24"/>
      <c r="TEL649" s="24"/>
      <c r="TEM649" s="24"/>
      <c r="TEN649" s="24"/>
      <c r="TER649" s="3"/>
      <c r="TES649" s="31"/>
      <c r="TET649" s="5"/>
      <c r="TEU649" s="9"/>
      <c r="TEX649" s="2"/>
      <c r="TFA649" s="24"/>
      <c r="TFB649" s="24"/>
      <c r="TFC649" s="31"/>
      <c r="TFD649" s="24"/>
      <c r="TFE649" s="24"/>
      <c r="TFF649" s="24"/>
      <c r="TFG649" s="24"/>
      <c r="TFH649" s="24"/>
      <c r="TFI649" s="24"/>
      <c r="TFJ649" s="24"/>
      <c r="TFK649" s="24"/>
      <c r="TFL649" s="24"/>
      <c r="TFM649" s="24"/>
      <c r="TFN649" s="24"/>
      <c r="TFO649" s="24"/>
      <c r="TFP649" s="24"/>
      <c r="TFQ649" s="24"/>
      <c r="TFR649" s="24"/>
      <c r="TFV649" s="3"/>
      <c r="TFW649" s="31"/>
      <c r="TFX649" s="5"/>
      <c r="TFY649" s="9"/>
      <c r="TGB649" s="2"/>
      <c r="TGE649" s="24"/>
      <c r="TGF649" s="24"/>
      <c r="TGG649" s="31"/>
      <c r="TGH649" s="24"/>
      <c r="TGI649" s="24"/>
      <c r="TGJ649" s="24"/>
      <c r="TGK649" s="24"/>
      <c r="TGL649" s="24"/>
      <c r="TGM649" s="24"/>
      <c r="TGN649" s="24"/>
      <c r="TGO649" s="24"/>
      <c r="TGP649" s="24"/>
      <c r="TGQ649" s="24"/>
      <c r="TGR649" s="24"/>
      <c r="TGS649" s="24"/>
      <c r="TGT649" s="24"/>
      <c r="TGU649" s="24"/>
      <c r="TGV649" s="24"/>
      <c r="TGZ649" s="3"/>
      <c r="THA649" s="31"/>
      <c r="THB649" s="5"/>
      <c r="THC649" s="9"/>
      <c r="THF649" s="2"/>
      <c r="THI649" s="24"/>
      <c r="THJ649" s="24"/>
      <c r="THK649" s="31"/>
      <c r="THL649" s="24"/>
      <c r="THM649" s="24"/>
      <c r="THN649" s="24"/>
      <c r="THO649" s="24"/>
      <c r="THP649" s="24"/>
      <c r="THQ649" s="24"/>
      <c r="THR649" s="24"/>
      <c r="THS649" s="24"/>
      <c r="THT649" s="24"/>
      <c r="THU649" s="24"/>
      <c r="THV649" s="24"/>
      <c r="THW649" s="24"/>
      <c r="THX649" s="24"/>
      <c r="THY649" s="24"/>
      <c r="THZ649" s="24"/>
      <c r="TID649" s="3"/>
      <c r="TIE649" s="31"/>
      <c r="TIF649" s="5"/>
      <c r="TIG649" s="9"/>
      <c r="TIJ649" s="2"/>
      <c r="TIM649" s="24"/>
      <c r="TIN649" s="24"/>
      <c r="TIO649" s="31"/>
      <c r="TIP649" s="24"/>
      <c r="TIQ649" s="24"/>
      <c r="TIR649" s="24"/>
      <c r="TIS649" s="24"/>
      <c r="TIT649" s="24"/>
      <c r="TIU649" s="24"/>
      <c r="TIV649" s="24"/>
      <c r="TIW649" s="24"/>
      <c r="TIX649" s="24"/>
      <c r="TIY649" s="24"/>
      <c r="TIZ649" s="24"/>
      <c r="TJA649" s="24"/>
      <c r="TJB649" s="24"/>
      <c r="TJC649" s="24"/>
      <c r="TJD649" s="24"/>
      <c r="TJH649" s="3"/>
      <c r="TJI649" s="31"/>
      <c r="TJJ649" s="5"/>
      <c r="TJK649" s="9"/>
      <c r="TJN649" s="2"/>
      <c r="TJQ649" s="24"/>
      <c r="TJR649" s="24"/>
      <c r="TJS649" s="31"/>
      <c r="TJT649" s="24"/>
      <c r="TJU649" s="24"/>
      <c r="TJV649" s="24"/>
      <c r="TJW649" s="24"/>
      <c r="TJX649" s="24"/>
      <c r="TJY649" s="24"/>
      <c r="TJZ649" s="24"/>
      <c r="TKA649" s="24"/>
      <c r="TKB649" s="24"/>
      <c r="TKC649" s="24"/>
      <c r="TKD649" s="24"/>
      <c r="TKE649" s="24"/>
      <c r="TKF649" s="24"/>
      <c r="TKG649" s="24"/>
      <c r="TKH649" s="24"/>
      <c r="TKL649" s="3"/>
      <c r="TKM649" s="31"/>
      <c r="TKN649" s="5"/>
      <c r="TKO649" s="9"/>
      <c r="TKR649" s="2"/>
      <c r="TKU649" s="24"/>
      <c r="TKV649" s="24"/>
      <c r="TKW649" s="31"/>
      <c r="TKX649" s="24"/>
      <c r="TKY649" s="24"/>
      <c r="TKZ649" s="24"/>
      <c r="TLA649" s="24"/>
      <c r="TLB649" s="24"/>
      <c r="TLC649" s="24"/>
      <c r="TLD649" s="24"/>
      <c r="TLE649" s="24"/>
      <c r="TLF649" s="24"/>
      <c r="TLG649" s="24"/>
      <c r="TLH649" s="24"/>
      <c r="TLI649" s="24"/>
      <c r="TLJ649" s="24"/>
      <c r="TLK649" s="24"/>
      <c r="TLL649" s="24"/>
      <c r="TLP649" s="3"/>
      <c r="TLQ649" s="31"/>
      <c r="TLR649" s="5"/>
      <c r="TLS649" s="9"/>
      <c r="TLV649" s="2"/>
      <c r="TLY649" s="24"/>
      <c r="TLZ649" s="24"/>
      <c r="TMA649" s="31"/>
      <c r="TMB649" s="24"/>
      <c r="TMC649" s="24"/>
      <c r="TMD649" s="24"/>
      <c r="TME649" s="24"/>
      <c r="TMF649" s="24"/>
      <c r="TMG649" s="24"/>
      <c r="TMH649" s="24"/>
      <c r="TMI649" s="24"/>
      <c r="TMJ649" s="24"/>
      <c r="TMK649" s="24"/>
      <c r="TML649" s="24"/>
      <c r="TMM649" s="24"/>
      <c r="TMN649" s="24"/>
      <c r="TMO649" s="24"/>
      <c r="TMP649" s="24"/>
      <c r="TMT649" s="3"/>
      <c r="TMU649" s="31"/>
      <c r="TMV649" s="5"/>
      <c r="TMW649" s="9"/>
      <c r="TMZ649" s="2"/>
      <c r="TNC649" s="24"/>
      <c r="TND649" s="24"/>
      <c r="TNE649" s="31"/>
      <c r="TNF649" s="24"/>
      <c r="TNG649" s="24"/>
      <c r="TNH649" s="24"/>
      <c r="TNI649" s="24"/>
      <c r="TNJ649" s="24"/>
      <c r="TNK649" s="24"/>
      <c r="TNL649" s="24"/>
      <c r="TNM649" s="24"/>
      <c r="TNN649" s="24"/>
      <c r="TNO649" s="24"/>
      <c r="TNP649" s="24"/>
      <c r="TNQ649" s="24"/>
      <c r="TNR649" s="24"/>
      <c r="TNS649" s="24"/>
      <c r="TNT649" s="24"/>
      <c r="TNX649" s="3"/>
      <c r="TNY649" s="31"/>
      <c r="TNZ649" s="5"/>
      <c r="TOA649" s="9"/>
      <c r="TOD649" s="2"/>
      <c r="TOG649" s="24"/>
      <c r="TOH649" s="24"/>
      <c r="TOI649" s="31"/>
      <c r="TOJ649" s="24"/>
      <c r="TOK649" s="24"/>
      <c r="TOL649" s="24"/>
      <c r="TOM649" s="24"/>
      <c r="TON649" s="24"/>
      <c r="TOO649" s="24"/>
      <c r="TOP649" s="24"/>
      <c r="TOQ649" s="24"/>
      <c r="TOR649" s="24"/>
      <c r="TOS649" s="24"/>
      <c r="TOT649" s="24"/>
      <c r="TOU649" s="24"/>
      <c r="TOV649" s="24"/>
      <c r="TOW649" s="24"/>
      <c r="TOX649" s="24"/>
      <c r="TPB649" s="3"/>
      <c r="TPC649" s="31"/>
      <c r="TPD649" s="5"/>
      <c r="TPE649" s="9"/>
      <c r="TPH649" s="2"/>
      <c r="TPK649" s="24"/>
      <c r="TPL649" s="24"/>
      <c r="TPM649" s="31"/>
      <c r="TPN649" s="24"/>
      <c r="TPO649" s="24"/>
      <c r="TPP649" s="24"/>
      <c r="TPQ649" s="24"/>
      <c r="TPR649" s="24"/>
      <c r="TPS649" s="24"/>
      <c r="TPT649" s="24"/>
      <c r="TPU649" s="24"/>
      <c r="TPV649" s="24"/>
      <c r="TPW649" s="24"/>
      <c r="TPX649" s="24"/>
      <c r="TPY649" s="24"/>
      <c r="TPZ649" s="24"/>
      <c r="TQA649" s="24"/>
      <c r="TQB649" s="24"/>
      <c r="TQF649" s="3"/>
      <c r="TQG649" s="31"/>
      <c r="TQH649" s="5"/>
      <c r="TQI649" s="9"/>
      <c r="TQL649" s="2"/>
      <c r="TQO649" s="24"/>
      <c r="TQP649" s="24"/>
      <c r="TQQ649" s="31"/>
      <c r="TQR649" s="24"/>
      <c r="TQS649" s="24"/>
      <c r="TQT649" s="24"/>
      <c r="TQU649" s="24"/>
      <c r="TQV649" s="24"/>
      <c r="TQW649" s="24"/>
      <c r="TQX649" s="24"/>
      <c r="TQY649" s="24"/>
      <c r="TQZ649" s="24"/>
      <c r="TRA649" s="24"/>
      <c r="TRB649" s="24"/>
      <c r="TRC649" s="24"/>
      <c r="TRD649" s="24"/>
      <c r="TRE649" s="24"/>
      <c r="TRF649" s="24"/>
      <c r="TRJ649" s="3"/>
      <c r="TRK649" s="31"/>
      <c r="TRL649" s="5"/>
      <c r="TRM649" s="9"/>
      <c r="TRP649" s="2"/>
      <c r="TRS649" s="24"/>
      <c r="TRT649" s="24"/>
      <c r="TRU649" s="31"/>
      <c r="TRV649" s="24"/>
      <c r="TRW649" s="24"/>
      <c r="TRX649" s="24"/>
      <c r="TRY649" s="24"/>
      <c r="TRZ649" s="24"/>
      <c r="TSA649" s="24"/>
      <c r="TSB649" s="24"/>
      <c r="TSC649" s="24"/>
      <c r="TSD649" s="24"/>
      <c r="TSE649" s="24"/>
      <c r="TSF649" s="24"/>
      <c r="TSG649" s="24"/>
      <c r="TSH649" s="24"/>
      <c r="TSI649" s="24"/>
      <c r="TSJ649" s="24"/>
      <c r="TSN649" s="3"/>
      <c r="TSO649" s="31"/>
      <c r="TSP649" s="5"/>
      <c r="TSQ649" s="9"/>
      <c r="TST649" s="2"/>
      <c r="TSW649" s="24"/>
      <c r="TSX649" s="24"/>
      <c r="TSY649" s="31"/>
      <c r="TSZ649" s="24"/>
      <c r="TTA649" s="24"/>
      <c r="TTB649" s="24"/>
      <c r="TTC649" s="24"/>
      <c r="TTD649" s="24"/>
      <c r="TTE649" s="24"/>
      <c r="TTF649" s="24"/>
      <c r="TTG649" s="24"/>
      <c r="TTH649" s="24"/>
      <c r="TTI649" s="24"/>
      <c r="TTJ649" s="24"/>
      <c r="TTK649" s="24"/>
      <c r="TTL649" s="24"/>
      <c r="TTM649" s="24"/>
      <c r="TTN649" s="24"/>
      <c r="TTR649" s="3"/>
      <c r="TTS649" s="31"/>
      <c r="TTT649" s="5"/>
      <c r="TTU649" s="9"/>
      <c r="TTX649" s="2"/>
      <c r="TUA649" s="24"/>
      <c r="TUB649" s="24"/>
      <c r="TUC649" s="31"/>
      <c r="TUD649" s="24"/>
      <c r="TUE649" s="24"/>
      <c r="TUF649" s="24"/>
      <c r="TUG649" s="24"/>
      <c r="TUH649" s="24"/>
      <c r="TUI649" s="24"/>
      <c r="TUJ649" s="24"/>
      <c r="TUK649" s="24"/>
      <c r="TUL649" s="24"/>
      <c r="TUM649" s="24"/>
      <c r="TUN649" s="24"/>
      <c r="TUO649" s="24"/>
      <c r="TUP649" s="24"/>
      <c r="TUQ649" s="24"/>
      <c r="TUR649" s="24"/>
      <c r="TUV649" s="3"/>
      <c r="TUW649" s="31"/>
      <c r="TUX649" s="5"/>
      <c r="TUY649" s="9"/>
      <c r="TVB649" s="2"/>
      <c r="TVE649" s="24"/>
      <c r="TVF649" s="24"/>
      <c r="TVG649" s="31"/>
      <c r="TVH649" s="24"/>
      <c r="TVI649" s="24"/>
      <c r="TVJ649" s="24"/>
      <c r="TVK649" s="24"/>
      <c r="TVL649" s="24"/>
      <c r="TVM649" s="24"/>
      <c r="TVN649" s="24"/>
      <c r="TVO649" s="24"/>
      <c r="TVP649" s="24"/>
      <c r="TVQ649" s="24"/>
      <c r="TVR649" s="24"/>
      <c r="TVS649" s="24"/>
      <c r="TVT649" s="24"/>
      <c r="TVU649" s="24"/>
      <c r="TVV649" s="24"/>
      <c r="TVZ649" s="3"/>
      <c r="TWA649" s="31"/>
      <c r="TWB649" s="5"/>
      <c r="TWC649" s="9"/>
      <c r="TWF649" s="2"/>
      <c r="TWI649" s="24"/>
      <c r="TWJ649" s="24"/>
      <c r="TWK649" s="31"/>
      <c r="TWL649" s="24"/>
      <c r="TWM649" s="24"/>
      <c r="TWN649" s="24"/>
      <c r="TWO649" s="24"/>
      <c r="TWP649" s="24"/>
      <c r="TWQ649" s="24"/>
      <c r="TWR649" s="24"/>
      <c r="TWS649" s="24"/>
      <c r="TWT649" s="24"/>
      <c r="TWU649" s="24"/>
      <c r="TWV649" s="24"/>
      <c r="TWW649" s="24"/>
      <c r="TWX649" s="24"/>
      <c r="TWY649" s="24"/>
      <c r="TWZ649" s="24"/>
      <c r="TXD649" s="3"/>
      <c r="TXE649" s="31"/>
      <c r="TXF649" s="5"/>
      <c r="TXG649" s="9"/>
      <c r="TXJ649" s="2"/>
      <c r="TXM649" s="24"/>
      <c r="TXN649" s="24"/>
      <c r="TXO649" s="31"/>
      <c r="TXP649" s="24"/>
      <c r="TXQ649" s="24"/>
      <c r="TXR649" s="24"/>
      <c r="TXS649" s="24"/>
      <c r="TXT649" s="24"/>
      <c r="TXU649" s="24"/>
      <c r="TXV649" s="24"/>
      <c r="TXW649" s="24"/>
      <c r="TXX649" s="24"/>
      <c r="TXY649" s="24"/>
      <c r="TXZ649" s="24"/>
      <c r="TYA649" s="24"/>
      <c r="TYB649" s="24"/>
      <c r="TYC649" s="24"/>
      <c r="TYD649" s="24"/>
      <c r="TYH649" s="3"/>
      <c r="TYI649" s="31"/>
      <c r="TYJ649" s="5"/>
      <c r="TYK649" s="9"/>
      <c r="TYN649" s="2"/>
      <c r="TYQ649" s="24"/>
      <c r="TYR649" s="24"/>
      <c r="TYS649" s="31"/>
      <c r="TYT649" s="24"/>
      <c r="TYU649" s="24"/>
      <c r="TYV649" s="24"/>
      <c r="TYW649" s="24"/>
      <c r="TYX649" s="24"/>
      <c r="TYY649" s="24"/>
      <c r="TYZ649" s="24"/>
      <c r="TZA649" s="24"/>
      <c r="TZB649" s="24"/>
      <c r="TZC649" s="24"/>
      <c r="TZD649" s="24"/>
      <c r="TZE649" s="24"/>
      <c r="TZF649" s="24"/>
      <c r="TZG649" s="24"/>
      <c r="TZH649" s="24"/>
      <c r="TZL649" s="3"/>
      <c r="TZM649" s="31"/>
      <c r="TZN649" s="5"/>
      <c r="TZO649" s="9"/>
      <c r="TZR649" s="2"/>
      <c r="TZU649" s="24"/>
      <c r="TZV649" s="24"/>
      <c r="TZW649" s="31"/>
      <c r="TZX649" s="24"/>
      <c r="TZY649" s="24"/>
      <c r="TZZ649" s="24"/>
      <c r="UAA649" s="24"/>
      <c r="UAB649" s="24"/>
      <c r="UAC649" s="24"/>
      <c r="UAD649" s="24"/>
      <c r="UAE649" s="24"/>
      <c r="UAF649" s="24"/>
      <c r="UAG649" s="24"/>
      <c r="UAH649" s="24"/>
      <c r="UAI649" s="24"/>
      <c r="UAJ649" s="24"/>
      <c r="UAK649" s="24"/>
      <c r="UAL649" s="24"/>
      <c r="UAP649" s="3"/>
      <c r="UAQ649" s="31"/>
      <c r="UAR649" s="5"/>
      <c r="UAS649" s="9"/>
      <c r="UAV649" s="2"/>
      <c r="UAY649" s="24"/>
      <c r="UAZ649" s="24"/>
      <c r="UBA649" s="31"/>
      <c r="UBB649" s="24"/>
      <c r="UBC649" s="24"/>
      <c r="UBD649" s="24"/>
      <c r="UBE649" s="24"/>
      <c r="UBF649" s="24"/>
      <c r="UBG649" s="24"/>
      <c r="UBH649" s="24"/>
      <c r="UBI649" s="24"/>
      <c r="UBJ649" s="24"/>
      <c r="UBK649" s="24"/>
      <c r="UBL649" s="24"/>
      <c r="UBM649" s="24"/>
      <c r="UBN649" s="24"/>
      <c r="UBO649" s="24"/>
      <c r="UBP649" s="24"/>
      <c r="UBT649" s="3"/>
      <c r="UBU649" s="31"/>
      <c r="UBV649" s="5"/>
      <c r="UBW649" s="9"/>
      <c r="UBZ649" s="2"/>
      <c r="UCC649" s="24"/>
      <c r="UCD649" s="24"/>
      <c r="UCE649" s="31"/>
      <c r="UCF649" s="24"/>
      <c r="UCG649" s="24"/>
      <c r="UCH649" s="24"/>
      <c r="UCI649" s="24"/>
      <c r="UCJ649" s="24"/>
      <c r="UCK649" s="24"/>
      <c r="UCL649" s="24"/>
      <c r="UCM649" s="24"/>
      <c r="UCN649" s="24"/>
      <c r="UCO649" s="24"/>
      <c r="UCP649" s="24"/>
      <c r="UCQ649" s="24"/>
      <c r="UCR649" s="24"/>
      <c r="UCS649" s="24"/>
      <c r="UCT649" s="24"/>
      <c r="UCX649" s="3"/>
      <c r="UCY649" s="31"/>
      <c r="UCZ649" s="5"/>
      <c r="UDA649" s="9"/>
      <c r="UDD649" s="2"/>
      <c r="UDG649" s="24"/>
      <c r="UDH649" s="24"/>
      <c r="UDI649" s="31"/>
      <c r="UDJ649" s="24"/>
      <c r="UDK649" s="24"/>
      <c r="UDL649" s="24"/>
      <c r="UDM649" s="24"/>
      <c r="UDN649" s="24"/>
      <c r="UDO649" s="24"/>
      <c r="UDP649" s="24"/>
      <c r="UDQ649" s="24"/>
      <c r="UDR649" s="24"/>
      <c r="UDS649" s="24"/>
      <c r="UDT649" s="24"/>
      <c r="UDU649" s="24"/>
      <c r="UDV649" s="24"/>
      <c r="UDW649" s="24"/>
      <c r="UDX649" s="24"/>
      <c r="UEB649" s="3"/>
      <c r="UEC649" s="31"/>
      <c r="UED649" s="5"/>
      <c r="UEE649" s="9"/>
      <c r="UEH649" s="2"/>
      <c r="UEK649" s="24"/>
      <c r="UEL649" s="24"/>
      <c r="UEM649" s="31"/>
      <c r="UEN649" s="24"/>
      <c r="UEO649" s="24"/>
      <c r="UEP649" s="24"/>
      <c r="UEQ649" s="24"/>
      <c r="UER649" s="24"/>
      <c r="UES649" s="24"/>
      <c r="UET649" s="24"/>
      <c r="UEU649" s="24"/>
      <c r="UEV649" s="24"/>
      <c r="UEW649" s="24"/>
      <c r="UEX649" s="24"/>
      <c r="UEY649" s="24"/>
      <c r="UEZ649" s="24"/>
      <c r="UFA649" s="24"/>
      <c r="UFB649" s="24"/>
      <c r="UFF649" s="3"/>
      <c r="UFG649" s="31"/>
      <c r="UFH649" s="5"/>
      <c r="UFI649" s="9"/>
      <c r="UFL649" s="2"/>
      <c r="UFO649" s="24"/>
      <c r="UFP649" s="24"/>
      <c r="UFQ649" s="31"/>
      <c r="UFR649" s="24"/>
      <c r="UFS649" s="24"/>
      <c r="UFT649" s="24"/>
      <c r="UFU649" s="24"/>
      <c r="UFV649" s="24"/>
      <c r="UFW649" s="24"/>
      <c r="UFX649" s="24"/>
      <c r="UFY649" s="24"/>
      <c r="UFZ649" s="24"/>
      <c r="UGA649" s="24"/>
      <c r="UGB649" s="24"/>
      <c r="UGC649" s="24"/>
      <c r="UGD649" s="24"/>
      <c r="UGE649" s="24"/>
      <c r="UGF649" s="24"/>
      <c r="UGJ649" s="3"/>
      <c r="UGK649" s="31"/>
      <c r="UGL649" s="5"/>
      <c r="UGM649" s="9"/>
      <c r="UGP649" s="2"/>
      <c r="UGS649" s="24"/>
      <c r="UGT649" s="24"/>
      <c r="UGU649" s="31"/>
      <c r="UGV649" s="24"/>
      <c r="UGW649" s="24"/>
      <c r="UGX649" s="24"/>
      <c r="UGY649" s="24"/>
      <c r="UGZ649" s="24"/>
      <c r="UHA649" s="24"/>
      <c r="UHB649" s="24"/>
      <c r="UHC649" s="24"/>
      <c r="UHD649" s="24"/>
      <c r="UHE649" s="24"/>
      <c r="UHF649" s="24"/>
      <c r="UHG649" s="24"/>
      <c r="UHH649" s="24"/>
      <c r="UHI649" s="24"/>
      <c r="UHJ649" s="24"/>
      <c r="UHN649" s="3"/>
      <c r="UHO649" s="31"/>
      <c r="UHP649" s="5"/>
      <c r="UHQ649" s="9"/>
      <c r="UHT649" s="2"/>
      <c r="UHW649" s="24"/>
      <c r="UHX649" s="24"/>
      <c r="UHY649" s="31"/>
      <c r="UHZ649" s="24"/>
      <c r="UIA649" s="24"/>
      <c r="UIB649" s="24"/>
      <c r="UIC649" s="24"/>
      <c r="UID649" s="24"/>
      <c r="UIE649" s="24"/>
      <c r="UIF649" s="24"/>
      <c r="UIG649" s="24"/>
      <c r="UIH649" s="24"/>
      <c r="UII649" s="24"/>
      <c r="UIJ649" s="24"/>
      <c r="UIK649" s="24"/>
      <c r="UIL649" s="24"/>
      <c r="UIM649" s="24"/>
      <c r="UIN649" s="24"/>
      <c r="UIR649" s="3"/>
      <c r="UIS649" s="31"/>
      <c r="UIT649" s="5"/>
      <c r="UIU649" s="9"/>
      <c r="UIX649" s="2"/>
      <c r="UJA649" s="24"/>
      <c r="UJB649" s="24"/>
      <c r="UJC649" s="31"/>
      <c r="UJD649" s="24"/>
      <c r="UJE649" s="24"/>
      <c r="UJF649" s="24"/>
      <c r="UJG649" s="24"/>
      <c r="UJH649" s="24"/>
      <c r="UJI649" s="24"/>
      <c r="UJJ649" s="24"/>
      <c r="UJK649" s="24"/>
      <c r="UJL649" s="24"/>
      <c r="UJM649" s="24"/>
      <c r="UJN649" s="24"/>
      <c r="UJO649" s="24"/>
      <c r="UJP649" s="24"/>
      <c r="UJQ649" s="24"/>
      <c r="UJR649" s="24"/>
      <c r="UJV649" s="3"/>
      <c r="UJW649" s="31"/>
      <c r="UJX649" s="5"/>
      <c r="UJY649" s="9"/>
      <c r="UKB649" s="2"/>
      <c r="UKE649" s="24"/>
      <c r="UKF649" s="24"/>
      <c r="UKG649" s="31"/>
      <c r="UKH649" s="24"/>
      <c r="UKI649" s="24"/>
      <c r="UKJ649" s="24"/>
      <c r="UKK649" s="24"/>
      <c r="UKL649" s="24"/>
      <c r="UKM649" s="24"/>
      <c r="UKN649" s="24"/>
      <c r="UKO649" s="24"/>
      <c r="UKP649" s="24"/>
      <c r="UKQ649" s="24"/>
      <c r="UKR649" s="24"/>
      <c r="UKS649" s="24"/>
      <c r="UKT649" s="24"/>
      <c r="UKU649" s="24"/>
      <c r="UKV649" s="24"/>
      <c r="UKZ649" s="3"/>
      <c r="ULA649" s="31"/>
      <c r="ULB649" s="5"/>
      <c r="ULC649" s="9"/>
      <c r="ULF649" s="2"/>
      <c r="ULI649" s="24"/>
      <c r="ULJ649" s="24"/>
      <c r="ULK649" s="31"/>
      <c r="ULL649" s="24"/>
      <c r="ULM649" s="24"/>
      <c r="ULN649" s="24"/>
      <c r="ULO649" s="24"/>
      <c r="ULP649" s="24"/>
      <c r="ULQ649" s="24"/>
      <c r="ULR649" s="24"/>
      <c r="ULS649" s="24"/>
      <c r="ULT649" s="24"/>
      <c r="ULU649" s="24"/>
      <c r="ULV649" s="24"/>
      <c r="ULW649" s="24"/>
      <c r="ULX649" s="24"/>
      <c r="ULY649" s="24"/>
      <c r="ULZ649" s="24"/>
      <c r="UMD649" s="3"/>
      <c r="UME649" s="31"/>
      <c r="UMF649" s="5"/>
      <c r="UMG649" s="9"/>
      <c r="UMJ649" s="2"/>
      <c r="UMM649" s="24"/>
      <c r="UMN649" s="24"/>
      <c r="UMO649" s="31"/>
      <c r="UMP649" s="24"/>
      <c r="UMQ649" s="24"/>
      <c r="UMR649" s="24"/>
      <c r="UMS649" s="24"/>
      <c r="UMT649" s="24"/>
      <c r="UMU649" s="24"/>
      <c r="UMV649" s="24"/>
      <c r="UMW649" s="24"/>
      <c r="UMX649" s="24"/>
      <c r="UMY649" s="24"/>
      <c r="UMZ649" s="24"/>
      <c r="UNA649" s="24"/>
      <c r="UNB649" s="24"/>
      <c r="UNC649" s="24"/>
      <c r="UND649" s="24"/>
      <c r="UNH649" s="3"/>
      <c r="UNI649" s="31"/>
      <c r="UNJ649" s="5"/>
      <c r="UNK649" s="9"/>
      <c r="UNN649" s="2"/>
      <c r="UNQ649" s="24"/>
      <c r="UNR649" s="24"/>
      <c r="UNS649" s="31"/>
      <c r="UNT649" s="24"/>
      <c r="UNU649" s="24"/>
      <c r="UNV649" s="24"/>
      <c r="UNW649" s="24"/>
      <c r="UNX649" s="24"/>
      <c r="UNY649" s="24"/>
      <c r="UNZ649" s="24"/>
      <c r="UOA649" s="24"/>
      <c r="UOB649" s="24"/>
      <c r="UOC649" s="24"/>
      <c r="UOD649" s="24"/>
      <c r="UOE649" s="24"/>
      <c r="UOF649" s="24"/>
      <c r="UOG649" s="24"/>
      <c r="UOH649" s="24"/>
      <c r="UOL649" s="3"/>
      <c r="UOM649" s="31"/>
      <c r="UON649" s="5"/>
      <c r="UOO649" s="9"/>
      <c r="UOR649" s="2"/>
      <c r="UOU649" s="24"/>
      <c r="UOV649" s="24"/>
      <c r="UOW649" s="31"/>
      <c r="UOX649" s="24"/>
      <c r="UOY649" s="24"/>
      <c r="UOZ649" s="24"/>
      <c r="UPA649" s="24"/>
      <c r="UPB649" s="24"/>
      <c r="UPC649" s="24"/>
      <c r="UPD649" s="24"/>
      <c r="UPE649" s="24"/>
      <c r="UPF649" s="24"/>
      <c r="UPG649" s="24"/>
      <c r="UPH649" s="24"/>
      <c r="UPI649" s="24"/>
      <c r="UPJ649" s="24"/>
      <c r="UPK649" s="24"/>
      <c r="UPL649" s="24"/>
      <c r="UPP649" s="3"/>
      <c r="UPQ649" s="31"/>
      <c r="UPR649" s="5"/>
      <c r="UPS649" s="9"/>
      <c r="UPV649" s="2"/>
      <c r="UPY649" s="24"/>
      <c r="UPZ649" s="24"/>
      <c r="UQA649" s="31"/>
      <c r="UQB649" s="24"/>
      <c r="UQC649" s="24"/>
      <c r="UQD649" s="24"/>
      <c r="UQE649" s="24"/>
      <c r="UQF649" s="24"/>
      <c r="UQG649" s="24"/>
      <c r="UQH649" s="24"/>
      <c r="UQI649" s="24"/>
      <c r="UQJ649" s="24"/>
      <c r="UQK649" s="24"/>
      <c r="UQL649" s="24"/>
      <c r="UQM649" s="24"/>
      <c r="UQN649" s="24"/>
      <c r="UQO649" s="24"/>
      <c r="UQP649" s="24"/>
      <c r="UQT649" s="3"/>
      <c r="UQU649" s="31"/>
      <c r="UQV649" s="5"/>
      <c r="UQW649" s="9"/>
      <c r="UQZ649" s="2"/>
      <c r="URC649" s="24"/>
      <c r="URD649" s="24"/>
      <c r="URE649" s="31"/>
      <c r="URF649" s="24"/>
      <c r="URG649" s="24"/>
      <c r="URH649" s="24"/>
      <c r="URI649" s="24"/>
      <c r="URJ649" s="24"/>
      <c r="URK649" s="24"/>
      <c r="URL649" s="24"/>
      <c r="URM649" s="24"/>
      <c r="URN649" s="24"/>
      <c r="URO649" s="24"/>
      <c r="URP649" s="24"/>
      <c r="URQ649" s="24"/>
      <c r="URR649" s="24"/>
      <c r="URS649" s="24"/>
      <c r="URT649" s="24"/>
      <c r="URX649" s="3"/>
      <c r="URY649" s="31"/>
      <c r="URZ649" s="5"/>
      <c r="USA649" s="9"/>
      <c r="USD649" s="2"/>
      <c r="USG649" s="24"/>
      <c r="USH649" s="24"/>
      <c r="USI649" s="31"/>
      <c r="USJ649" s="24"/>
      <c r="USK649" s="24"/>
      <c r="USL649" s="24"/>
      <c r="USM649" s="24"/>
      <c r="USN649" s="24"/>
      <c r="USO649" s="24"/>
      <c r="USP649" s="24"/>
      <c r="USQ649" s="24"/>
      <c r="USR649" s="24"/>
      <c r="USS649" s="24"/>
      <c r="UST649" s="24"/>
      <c r="USU649" s="24"/>
      <c r="USV649" s="24"/>
      <c r="USW649" s="24"/>
      <c r="USX649" s="24"/>
      <c r="UTB649" s="3"/>
      <c r="UTC649" s="31"/>
      <c r="UTD649" s="5"/>
      <c r="UTE649" s="9"/>
      <c r="UTH649" s="2"/>
      <c r="UTK649" s="24"/>
      <c r="UTL649" s="24"/>
      <c r="UTM649" s="31"/>
      <c r="UTN649" s="24"/>
      <c r="UTO649" s="24"/>
      <c r="UTP649" s="24"/>
      <c r="UTQ649" s="24"/>
      <c r="UTR649" s="24"/>
      <c r="UTS649" s="24"/>
      <c r="UTT649" s="24"/>
      <c r="UTU649" s="24"/>
      <c r="UTV649" s="24"/>
      <c r="UTW649" s="24"/>
      <c r="UTX649" s="24"/>
      <c r="UTY649" s="24"/>
      <c r="UTZ649" s="24"/>
      <c r="UUA649" s="24"/>
      <c r="UUB649" s="24"/>
      <c r="UUF649" s="3"/>
      <c r="UUG649" s="31"/>
      <c r="UUH649" s="5"/>
      <c r="UUI649" s="9"/>
      <c r="UUL649" s="2"/>
      <c r="UUO649" s="24"/>
      <c r="UUP649" s="24"/>
      <c r="UUQ649" s="31"/>
      <c r="UUR649" s="24"/>
      <c r="UUS649" s="24"/>
      <c r="UUT649" s="24"/>
      <c r="UUU649" s="24"/>
      <c r="UUV649" s="24"/>
      <c r="UUW649" s="24"/>
      <c r="UUX649" s="24"/>
      <c r="UUY649" s="24"/>
      <c r="UUZ649" s="24"/>
      <c r="UVA649" s="24"/>
      <c r="UVB649" s="24"/>
      <c r="UVC649" s="24"/>
      <c r="UVD649" s="24"/>
      <c r="UVE649" s="24"/>
      <c r="UVF649" s="24"/>
      <c r="UVJ649" s="3"/>
      <c r="UVK649" s="31"/>
      <c r="UVL649" s="5"/>
      <c r="UVM649" s="9"/>
      <c r="UVP649" s="2"/>
      <c r="UVS649" s="24"/>
      <c r="UVT649" s="24"/>
      <c r="UVU649" s="31"/>
      <c r="UVV649" s="24"/>
      <c r="UVW649" s="24"/>
      <c r="UVX649" s="24"/>
      <c r="UVY649" s="24"/>
      <c r="UVZ649" s="24"/>
      <c r="UWA649" s="24"/>
      <c r="UWB649" s="24"/>
      <c r="UWC649" s="24"/>
      <c r="UWD649" s="24"/>
      <c r="UWE649" s="24"/>
      <c r="UWF649" s="24"/>
      <c r="UWG649" s="24"/>
      <c r="UWH649" s="24"/>
      <c r="UWI649" s="24"/>
      <c r="UWJ649" s="24"/>
      <c r="UWN649" s="3"/>
      <c r="UWO649" s="31"/>
      <c r="UWP649" s="5"/>
      <c r="UWQ649" s="9"/>
      <c r="UWT649" s="2"/>
      <c r="UWW649" s="24"/>
      <c r="UWX649" s="24"/>
      <c r="UWY649" s="31"/>
      <c r="UWZ649" s="24"/>
      <c r="UXA649" s="24"/>
      <c r="UXB649" s="24"/>
      <c r="UXC649" s="24"/>
      <c r="UXD649" s="24"/>
      <c r="UXE649" s="24"/>
      <c r="UXF649" s="24"/>
      <c r="UXG649" s="24"/>
      <c r="UXH649" s="24"/>
      <c r="UXI649" s="24"/>
      <c r="UXJ649" s="24"/>
      <c r="UXK649" s="24"/>
      <c r="UXL649" s="24"/>
      <c r="UXM649" s="24"/>
      <c r="UXN649" s="24"/>
      <c r="UXR649" s="3"/>
      <c r="UXS649" s="31"/>
      <c r="UXT649" s="5"/>
      <c r="UXU649" s="9"/>
      <c r="UXX649" s="2"/>
      <c r="UYA649" s="24"/>
      <c r="UYB649" s="24"/>
      <c r="UYC649" s="31"/>
      <c r="UYD649" s="24"/>
      <c r="UYE649" s="24"/>
      <c r="UYF649" s="24"/>
      <c r="UYG649" s="24"/>
      <c r="UYH649" s="24"/>
      <c r="UYI649" s="24"/>
      <c r="UYJ649" s="24"/>
      <c r="UYK649" s="24"/>
      <c r="UYL649" s="24"/>
      <c r="UYM649" s="24"/>
      <c r="UYN649" s="24"/>
      <c r="UYO649" s="24"/>
      <c r="UYP649" s="24"/>
      <c r="UYQ649" s="24"/>
      <c r="UYR649" s="24"/>
      <c r="UYV649" s="3"/>
      <c r="UYW649" s="31"/>
      <c r="UYX649" s="5"/>
      <c r="UYY649" s="9"/>
      <c r="UZB649" s="2"/>
      <c r="UZE649" s="24"/>
      <c r="UZF649" s="24"/>
      <c r="UZG649" s="31"/>
      <c r="UZH649" s="24"/>
      <c r="UZI649" s="24"/>
      <c r="UZJ649" s="24"/>
      <c r="UZK649" s="24"/>
      <c r="UZL649" s="24"/>
      <c r="UZM649" s="24"/>
      <c r="UZN649" s="24"/>
      <c r="UZO649" s="24"/>
      <c r="UZP649" s="24"/>
      <c r="UZQ649" s="24"/>
      <c r="UZR649" s="24"/>
      <c r="UZS649" s="24"/>
      <c r="UZT649" s="24"/>
      <c r="UZU649" s="24"/>
      <c r="UZV649" s="24"/>
      <c r="UZZ649" s="3"/>
      <c r="VAA649" s="31"/>
      <c r="VAB649" s="5"/>
      <c r="VAC649" s="9"/>
      <c r="VAF649" s="2"/>
      <c r="VAI649" s="24"/>
      <c r="VAJ649" s="24"/>
      <c r="VAK649" s="31"/>
      <c r="VAL649" s="24"/>
      <c r="VAM649" s="24"/>
      <c r="VAN649" s="24"/>
      <c r="VAO649" s="24"/>
      <c r="VAP649" s="24"/>
      <c r="VAQ649" s="24"/>
      <c r="VAR649" s="24"/>
      <c r="VAS649" s="24"/>
      <c r="VAT649" s="24"/>
      <c r="VAU649" s="24"/>
      <c r="VAV649" s="24"/>
      <c r="VAW649" s="24"/>
      <c r="VAX649" s="24"/>
      <c r="VAY649" s="24"/>
      <c r="VAZ649" s="24"/>
      <c r="VBD649" s="3"/>
      <c r="VBE649" s="31"/>
      <c r="VBF649" s="5"/>
      <c r="VBG649" s="9"/>
      <c r="VBJ649" s="2"/>
      <c r="VBM649" s="24"/>
      <c r="VBN649" s="24"/>
      <c r="VBO649" s="31"/>
      <c r="VBP649" s="24"/>
      <c r="VBQ649" s="24"/>
      <c r="VBR649" s="24"/>
      <c r="VBS649" s="24"/>
      <c r="VBT649" s="24"/>
      <c r="VBU649" s="24"/>
      <c r="VBV649" s="24"/>
      <c r="VBW649" s="24"/>
      <c r="VBX649" s="24"/>
      <c r="VBY649" s="24"/>
      <c r="VBZ649" s="24"/>
      <c r="VCA649" s="24"/>
      <c r="VCB649" s="24"/>
      <c r="VCC649" s="24"/>
      <c r="VCD649" s="24"/>
      <c r="VCH649" s="3"/>
      <c r="VCI649" s="31"/>
      <c r="VCJ649" s="5"/>
      <c r="VCK649" s="9"/>
      <c r="VCN649" s="2"/>
      <c r="VCQ649" s="24"/>
      <c r="VCR649" s="24"/>
      <c r="VCS649" s="31"/>
      <c r="VCT649" s="24"/>
      <c r="VCU649" s="24"/>
      <c r="VCV649" s="24"/>
      <c r="VCW649" s="24"/>
      <c r="VCX649" s="24"/>
      <c r="VCY649" s="24"/>
      <c r="VCZ649" s="24"/>
      <c r="VDA649" s="24"/>
      <c r="VDB649" s="24"/>
      <c r="VDC649" s="24"/>
      <c r="VDD649" s="24"/>
      <c r="VDE649" s="24"/>
      <c r="VDF649" s="24"/>
      <c r="VDG649" s="24"/>
      <c r="VDH649" s="24"/>
      <c r="VDL649" s="3"/>
      <c r="VDM649" s="31"/>
      <c r="VDN649" s="5"/>
      <c r="VDO649" s="9"/>
      <c r="VDR649" s="2"/>
      <c r="VDU649" s="24"/>
      <c r="VDV649" s="24"/>
      <c r="VDW649" s="31"/>
      <c r="VDX649" s="24"/>
      <c r="VDY649" s="24"/>
      <c r="VDZ649" s="24"/>
      <c r="VEA649" s="24"/>
      <c r="VEB649" s="24"/>
      <c r="VEC649" s="24"/>
      <c r="VED649" s="24"/>
      <c r="VEE649" s="24"/>
      <c r="VEF649" s="24"/>
      <c r="VEG649" s="24"/>
      <c r="VEH649" s="24"/>
      <c r="VEI649" s="24"/>
      <c r="VEJ649" s="24"/>
      <c r="VEK649" s="24"/>
      <c r="VEL649" s="24"/>
      <c r="VEP649" s="3"/>
      <c r="VEQ649" s="31"/>
      <c r="VER649" s="5"/>
      <c r="VES649" s="9"/>
      <c r="VEV649" s="2"/>
      <c r="VEY649" s="24"/>
      <c r="VEZ649" s="24"/>
      <c r="VFA649" s="31"/>
      <c r="VFB649" s="24"/>
      <c r="VFC649" s="24"/>
      <c r="VFD649" s="24"/>
      <c r="VFE649" s="24"/>
      <c r="VFF649" s="24"/>
      <c r="VFG649" s="24"/>
      <c r="VFH649" s="24"/>
      <c r="VFI649" s="24"/>
      <c r="VFJ649" s="24"/>
      <c r="VFK649" s="24"/>
      <c r="VFL649" s="24"/>
      <c r="VFM649" s="24"/>
      <c r="VFN649" s="24"/>
      <c r="VFO649" s="24"/>
      <c r="VFP649" s="24"/>
      <c r="VFT649" s="3"/>
      <c r="VFU649" s="31"/>
      <c r="VFV649" s="5"/>
      <c r="VFW649" s="9"/>
      <c r="VFZ649" s="2"/>
      <c r="VGC649" s="24"/>
      <c r="VGD649" s="24"/>
      <c r="VGE649" s="31"/>
      <c r="VGF649" s="24"/>
      <c r="VGG649" s="24"/>
      <c r="VGH649" s="24"/>
      <c r="VGI649" s="24"/>
      <c r="VGJ649" s="24"/>
      <c r="VGK649" s="24"/>
      <c r="VGL649" s="24"/>
      <c r="VGM649" s="24"/>
      <c r="VGN649" s="24"/>
      <c r="VGO649" s="24"/>
      <c r="VGP649" s="24"/>
      <c r="VGQ649" s="24"/>
      <c r="VGR649" s="24"/>
      <c r="VGS649" s="24"/>
      <c r="VGT649" s="24"/>
      <c r="VGX649" s="3"/>
      <c r="VGY649" s="31"/>
      <c r="VGZ649" s="5"/>
      <c r="VHA649" s="9"/>
      <c r="VHD649" s="2"/>
      <c r="VHG649" s="24"/>
      <c r="VHH649" s="24"/>
      <c r="VHI649" s="31"/>
      <c r="VHJ649" s="24"/>
      <c r="VHK649" s="24"/>
      <c r="VHL649" s="24"/>
      <c r="VHM649" s="24"/>
      <c r="VHN649" s="24"/>
      <c r="VHO649" s="24"/>
      <c r="VHP649" s="24"/>
      <c r="VHQ649" s="24"/>
      <c r="VHR649" s="24"/>
      <c r="VHS649" s="24"/>
      <c r="VHT649" s="24"/>
      <c r="VHU649" s="24"/>
      <c r="VHV649" s="24"/>
      <c r="VHW649" s="24"/>
      <c r="VHX649" s="24"/>
      <c r="VIB649" s="3"/>
      <c r="VIC649" s="31"/>
      <c r="VID649" s="5"/>
      <c r="VIE649" s="9"/>
      <c r="VIH649" s="2"/>
      <c r="VIK649" s="24"/>
      <c r="VIL649" s="24"/>
      <c r="VIM649" s="31"/>
      <c r="VIN649" s="24"/>
      <c r="VIO649" s="24"/>
      <c r="VIP649" s="24"/>
      <c r="VIQ649" s="24"/>
      <c r="VIR649" s="24"/>
      <c r="VIS649" s="24"/>
      <c r="VIT649" s="24"/>
      <c r="VIU649" s="24"/>
      <c r="VIV649" s="24"/>
      <c r="VIW649" s="24"/>
      <c r="VIX649" s="24"/>
      <c r="VIY649" s="24"/>
      <c r="VIZ649" s="24"/>
      <c r="VJA649" s="24"/>
      <c r="VJB649" s="24"/>
      <c r="VJF649" s="3"/>
      <c r="VJG649" s="31"/>
      <c r="VJH649" s="5"/>
      <c r="VJI649" s="9"/>
      <c r="VJL649" s="2"/>
      <c r="VJO649" s="24"/>
      <c r="VJP649" s="24"/>
      <c r="VJQ649" s="31"/>
      <c r="VJR649" s="24"/>
      <c r="VJS649" s="24"/>
      <c r="VJT649" s="24"/>
      <c r="VJU649" s="24"/>
      <c r="VJV649" s="24"/>
      <c r="VJW649" s="24"/>
      <c r="VJX649" s="24"/>
      <c r="VJY649" s="24"/>
      <c r="VJZ649" s="24"/>
      <c r="VKA649" s="24"/>
      <c r="VKB649" s="24"/>
      <c r="VKC649" s="24"/>
      <c r="VKD649" s="24"/>
      <c r="VKE649" s="24"/>
      <c r="VKF649" s="24"/>
      <c r="VKJ649" s="3"/>
      <c r="VKK649" s="31"/>
      <c r="VKL649" s="5"/>
      <c r="VKM649" s="9"/>
      <c r="VKP649" s="2"/>
      <c r="VKS649" s="24"/>
      <c r="VKT649" s="24"/>
      <c r="VKU649" s="31"/>
      <c r="VKV649" s="24"/>
      <c r="VKW649" s="24"/>
      <c r="VKX649" s="24"/>
      <c r="VKY649" s="24"/>
      <c r="VKZ649" s="24"/>
      <c r="VLA649" s="24"/>
      <c r="VLB649" s="24"/>
      <c r="VLC649" s="24"/>
      <c r="VLD649" s="24"/>
      <c r="VLE649" s="24"/>
      <c r="VLF649" s="24"/>
      <c r="VLG649" s="24"/>
      <c r="VLH649" s="24"/>
      <c r="VLI649" s="24"/>
      <c r="VLJ649" s="24"/>
      <c r="VLN649" s="3"/>
      <c r="VLO649" s="31"/>
      <c r="VLP649" s="5"/>
      <c r="VLQ649" s="9"/>
      <c r="VLT649" s="2"/>
      <c r="VLW649" s="24"/>
      <c r="VLX649" s="24"/>
      <c r="VLY649" s="31"/>
      <c r="VLZ649" s="24"/>
      <c r="VMA649" s="24"/>
      <c r="VMB649" s="24"/>
      <c r="VMC649" s="24"/>
      <c r="VMD649" s="24"/>
      <c r="VME649" s="24"/>
      <c r="VMF649" s="24"/>
      <c r="VMG649" s="24"/>
      <c r="VMH649" s="24"/>
      <c r="VMI649" s="24"/>
      <c r="VMJ649" s="24"/>
      <c r="VMK649" s="24"/>
      <c r="VML649" s="24"/>
      <c r="VMM649" s="24"/>
      <c r="VMN649" s="24"/>
      <c r="VMR649" s="3"/>
      <c r="VMS649" s="31"/>
      <c r="VMT649" s="5"/>
      <c r="VMU649" s="9"/>
      <c r="VMX649" s="2"/>
      <c r="VNA649" s="24"/>
      <c r="VNB649" s="24"/>
      <c r="VNC649" s="31"/>
      <c r="VND649" s="24"/>
      <c r="VNE649" s="24"/>
      <c r="VNF649" s="24"/>
      <c r="VNG649" s="24"/>
      <c r="VNH649" s="24"/>
      <c r="VNI649" s="24"/>
      <c r="VNJ649" s="24"/>
      <c r="VNK649" s="24"/>
      <c r="VNL649" s="24"/>
      <c r="VNM649" s="24"/>
      <c r="VNN649" s="24"/>
      <c r="VNO649" s="24"/>
      <c r="VNP649" s="24"/>
      <c r="VNQ649" s="24"/>
      <c r="VNR649" s="24"/>
      <c r="VNV649" s="3"/>
      <c r="VNW649" s="31"/>
      <c r="VNX649" s="5"/>
      <c r="VNY649" s="9"/>
      <c r="VOB649" s="2"/>
      <c r="VOE649" s="24"/>
      <c r="VOF649" s="24"/>
      <c r="VOG649" s="31"/>
      <c r="VOH649" s="24"/>
      <c r="VOI649" s="24"/>
      <c r="VOJ649" s="24"/>
      <c r="VOK649" s="24"/>
      <c r="VOL649" s="24"/>
      <c r="VOM649" s="24"/>
      <c r="VON649" s="24"/>
      <c r="VOO649" s="24"/>
      <c r="VOP649" s="24"/>
      <c r="VOQ649" s="24"/>
      <c r="VOR649" s="24"/>
      <c r="VOS649" s="24"/>
      <c r="VOT649" s="24"/>
      <c r="VOU649" s="24"/>
      <c r="VOV649" s="24"/>
      <c r="VOZ649" s="3"/>
      <c r="VPA649" s="31"/>
      <c r="VPB649" s="5"/>
      <c r="VPC649" s="9"/>
      <c r="VPF649" s="2"/>
      <c r="VPI649" s="24"/>
      <c r="VPJ649" s="24"/>
      <c r="VPK649" s="31"/>
      <c r="VPL649" s="24"/>
      <c r="VPM649" s="24"/>
      <c r="VPN649" s="24"/>
      <c r="VPO649" s="24"/>
      <c r="VPP649" s="24"/>
      <c r="VPQ649" s="24"/>
      <c r="VPR649" s="24"/>
      <c r="VPS649" s="24"/>
      <c r="VPT649" s="24"/>
      <c r="VPU649" s="24"/>
      <c r="VPV649" s="24"/>
      <c r="VPW649" s="24"/>
      <c r="VPX649" s="24"/>
      <c r="VPY649" s="24"/>
      <c r="VPZ649" s="24"/>
      <c r="VQD649" s="3"/>
      <c r="VQE649" s="31"/>
      <c r="VQF649" s="5"/>
      <c r="VQG649" s="9"/>
      <c r="VQJ649" s="2"/>
      <c r="VQM649" s="24"/>
      <c r="VQN649" s="24"/>
      <c r="VQO649" s="31"/>
      <c r="VQP649" s="24"/>
      <c r="VQQ649" s="24"/>
      <c r="VQR649" s="24"/>
      <c r="VQS649" s="24"/>
      <c r="VQT649" s="24"/>
      <c r="VQU649" s="24"/>
      <c r="VQV649" s="24"/>
      <c r="VQW649" s="24"/>
      <c r="VQX649" s="24"/>
      <c r="VQY649" s="24"/>
      <c r="VQZ649" s="24"/>
      <c r="VRA649" s="24"/>
      <c r="VRB649" s="24"/>
      <c r="VRC649" s="24"/>
      <c r="VRD649" s="24"/>
      <c r="VRH649" s="3"/>
      <c r="VRI649" s="31"/>
      <c r="VRJ649" s="5"/>
      <c r="VRK649" s="9"/>
      <c r="VRN649" s="2"/>
      <c r="VRQ649" s="24"/>
      <c r="VRR649" s="24"/>
      <c r="VRS649" s="31"/>
      <c r="VRT649" s="24"/>
      <c r="VRU649" s="24"/>
      <c r="VRV649" s="24"/>
      <c r="VRW649" s="24"/>
      <c r="VRX649" s="24"/>
      <c r="VRY649" s="24"/>
      <c r="VRZ649" s="24"/>
      <c r="VSA649" s="24"/>
      <c r="VSB649" s="24"/>
      <c r="VSC649" s="24"/>
      <c r="VSD649" s="24"/>
      <c r="VSE649" s="24"/>
      <c r="VSF649" s="24"/>
      <c r="VSG649" s="24"/>
      <c r="VSH649" s="24"/>
      <c r="VSL649" s="3"/>
      <c r="VSM649" s="31"/>
      <c r="VSN649" s="5"/>
      <c r="VSO649" s="9"/>
      <c r="VSR649" s="2"/>
      <c r="VSU649" s="24"/>
      <c r="VSV649" s="24"/>
      <c r="VSW649" s="31"/>
      <c r="VSX649" s="24"/>
      <c r="VSY649" s="24"/>
      <c r="VSZ649" s="24"/>
      <c r="VTA649" s="24"/>
      <c r="VTB649" s="24"/>
      <c r="VTC649" s="24"/>
      <c r="VTD649" s="24"/>
      <c r="VTE649" s="24"/>
      <c r="VTF649" s="24"/>
      <c r="VTG649" s="24"/>
      <c r="VTH649" s="24"/>
      <c r="VTI649" s="24"/>
      <c r="VTJ649" s="24"/>
      <c r="VTK649" s="24"/>
      <c r="VTL649" s="24"/>
      <c r="VTP649" s="3"/>
      <c r="VTQ649" s="31"/>
      <c r="VTR649" s="5"/>
      <c r="VTS649" s="9"/>
      <c r="VTV649" s="2"/>
      <c r="VTY649" s="24"/>
      <c r="VTZ649" s="24"/>
      <c r="VUA649" s="31"/>
      <c r="VUB649" s="24"/>
      <c r="VUC649" s="24"/>
      <c r="VUD649" s="24"/>
      <c r="VUE649" s="24"/>
      <c r="VUF649" s="24"/>
      <c r="VUG649" s="24"/>
      <c r="VUH649" s="24"/>
      <c r="VUI649" s="24"/>
      <c r="VUJ649" s="24"/>
      <c r="VUK649" s="24"/>
      <c r="VUL649" s="24"/>
      <c r="VUM649" s="24"/>
      <c r="VUN649" s="24"/>
      <c r="VUO649" s="24"/>
      <c r="VUP649" s="24"/>
      <c r="VUT649" s="3"/>
      <c r="VUU649" s="31"/>
      <c r="VUV649" s="5"/>
      <c r="VUW649" s="9"/>
      <c r="VUZ649" s="2"/>
      <c r="VVC649" s="24"/>
      <c r="VVD649" s="24"/>
      <c r="VVE649" s="31"/>
      <c r="VVF649" s="24"/>
      <c r="VVG649" s="24"/>
      <c r="VVH649" s="24"/>
      <c r="VVI649" s="24"/>
      <c r="VVJ649" s="24"/>
      <c r="VVK649" s="24"/>
      <c r="VVL649" s="24"/>
      <c r="VVM649" s="24"/>
      <c r="VVN649" s="24"/>
      <c r="VVO649" s="24"/>
      <c r="VVP649" s="24"/>
      <c r="VVQ649" s="24"/>
      <c r="VVR649" s="24"/>
      <c r="VVS649" s="24"/>
      <c r="VVT649" s="24"/>
      <c r="VVX649" s="3"/>
      <c r="VVY649" s="31"/>
      <c r="VVZ649" s="5"/>
      <c r="VWA649" s="9"/>
      <c r="VWD649" s="2"/>
      <c r="VWG649" s="24"/>
      <c r="VWH649" s="24"/>
      <c r="VWI649" s="31"/>
      <c r="VWJ649" s="24"/>
      <c r="VWK649" s="24"/>
      <c r="VWL649" s="24"/>
      <c r="VWM649" s="24"/>
      <c r="VWN649" s="24"/>
      <c r="VWO649" s="24"/>
      <c r="VWP649" s="24"/>
      <c r="VWQ649" s="24"/>
      <c r="VWR649" s="24"/>
      <c r="VWS649" s="24"/>
      <c r="VWT649" s="24"/>
      <c r="VWU649" s="24"/>
      <c r="VWV649" s="24"/>
      <c r="VWW649" s="24"/>
      <c r="VWX649" s="24"/>
      <c r="VXB649" s="3"/>
      <c r="VXC649" s="31"/>
      <c r="VXD649" s="5"/>
      <c r="VXE649" s="9"/>
      <c r="VXH649" s="2"/>
      <c r="VXK649" s="24"/>
      <c r="VXL649" s="24"/>
      <c r="VXM649" s="31"/>
      <c r="VXN649" s="24"/>
      <c r="VXO649" s="24"/>
      <c r="VXP649" s="24"/>
      <c r="VXQ649" s="24"/>
      <c r="VXR649" s="24"/>
      <c r="VXS649" s="24"/>
      <c r="VXT649" s="24"/>
      <c r="VXU649" s="24"/>
      <c r="VXV649" s="24"/>
      <c r="VXW649" s="24"/>
      <c r="VXX649" s="24"/>
      <c r="VXY649" s="24"/>
      <c r="VXZ649" s="24"/>
      <c r="VYA649" s="24"/>
      <c r="VYB649" s="24"/>
      <c r="VYF649" s="3"/>
      <c r="VYG649" s="31"/>
      <c r="VYH649" s="5"/>
      <c r="VYI649" s="9"/>
      <c r="VYL649" s="2"/>
      <c r="VYO649" s="24"/>
      <c r="VYP649" s="24"/>
      <c r="VYQ649" s="31"/>
      <c r="VYR649" s="24"/>
      <c r="VYS649" s="24"/>
      <c r="VYT649" s="24"/>
      <c r="VYU649" s="24"/>
      <c r="VYV649" s="24"/>
      <c r="VYW649" s="24"/>
      <c r="VYX649" s="24"/>
      <c r="VYY649" s="24"/>
      <c r="VYZ649" s="24"/>
      <c r="VZA649" s="24"/>
      <c r="VZB649" s="24"/>
      <c r="VZC649" s="24"/>
      <c r="VZD649" s="24"/>
      <c r="VZE649" s="24"/>
      <c r="VZF649" s="24"/>
      <c r="VZJ649" s="3"/>
      <c r="VZK649" s="31"/>
      <c r="VZL649" s="5"/>
      <c r="VZM649" s="9"/>
      <c r="VZP649" s="2"/>
      <c r="VZS649" s="24"/>
      <c r="VZT649" s="24"/>
      <c r="VZU649" s="31"/>
      <c r="VZV649" s="24"/>
      <c r="VZW649" s="24"/>
      <c r="VZX649" s="24"/>
      <c r="VZY649" s="24"/>
      <c r="VZZ649" s="24"/>
      <c r="WAA649" s="24"/>
      <c r="WAB649" s="24"/>
      <c r="WAC649" s="24"/>
      <c r="WAD649" s="24"/>
      <c r="WAE649" s="24"/>
      <c r="WAF649" s="24"/>
      <c r="WAG649" s="24"/>
      <c r="WAH649" s="24"/>
      <c r="WAI649" s="24"/>
      <c r="WAJ649" s="24"/>
      <c r="WAN649" s="3"/>
      <c r="WAO649" s="31"/>
      <c r="WAP649" s="5"/>
      <c r="WAQ649" s="9"/>
      <c r="WAT649" s="2"/>
      <c r="WAW649" s="24"/>
      <c r="WAX649" s="24"/>
      <c r="WAY649" s="31"/>
      <c r="WAZ649" s="24"/>
      <c r="WBA649" s="24"/>
      <c r="WBB649" s="24"/>
      <c r="WBC649" s="24"/>
      <c r="WBD649" s="24"/>
      <c r="WBE649" s="24"/>
      <c r="WBF649" s="24"/>
      <c r="WBG649" s="24"/>
      <c r="WBH649" s="24"/>
      <c r="WBI649" s="24"/>
      <c r="WBJ649" s="24"/>
      <c r="WBK649" s="24"/>
      <c r="WBL649" s="24"/>
      <c r="WBM649" s="24"/>
      <c r="WBN649" s="24"/>
      <c r="WBR649" s="3"/>
      <c r="WBS649" s="31"/>
      <c r="WBT649" s="5"/>
      <c r="WBU649" s="9"/>
      <c r="WBX649" s="2"/>
      <c r="WCA649" s="24"/>
      <c r="WCB649" s="24"/>
      <c r="WCC649" s="31"/>
      <c r="WCD649" s="24"/>
      <c r="WCE649" s="24"/>
      <c r="WCF649" s="24"/>
      <c r="WCG649" s="24"/>
      <c r="WCH649" s="24"/>
      <c r="WCI649" s="24"/>
      <c r="WCJ649" s="24"/>
      <c r="WCK649" s="24"/>
      <c r="WCL649" s="24"/>
      <c r="WCM649" s="24"/>
      <c r="WCN649" s="24"/>
      <c r="WCO649" s="24"/>
      <c r="WCP649" s="24"/>
      <c r="WCQ649" s="24"/>
      <c r="WCR649" s="24"/>
      <c r="WCV649" s="3"/>
      <c r="WCW649" s="31"/>
      <c r="WCX649" s="5"/>
      <c r="WCY649" s="9"/>
      <c r="WDB649" s="2"/>
      <c r="WDE649" s="24"/>
      <c r="WDF649" s="24"/>
      <c r="WDG649" s="31"/>
      <c r="WDH649" s="24"/>
      <c r="WDI649" s="24"/>
      <c r="WDJ649" s="24"/>
      <c r="WDK649" s="24"/>
      <c r="WDL649" s="24"/>
      <c r="WDM649" s="24"/>
      <c r="WDN649" s="24"/>
      <c r="WDO649" s="24"/>
      <c r="WDP649" s="24"/>
      <c r="WDQ649" s="24"/>
      <c r="WDR649" s="24"/>
      <c r="WDS649" s="24"/>
      <c r="WDT649" s="24"/>
      <c r="WDU649" s="24"/>
      <c r="WDV649" s="24"/>
      <c r="WDZ649" s="3"/>
      <c r="WEA649" s="31"/>
      <c r="WEB649" s="5"/>
      <c r="WEC649" s="9"/>
      <c r="WEF649" s="2"/>
      <c r="WEI649" s="24"/>
      <c r="WEJ649" s="24"/>
      <c r="WEK649" s="31"/>
      <c r="WEL649" s="24"/>
      <c r="WEM649" s="24"/>
      <c r="WEN649" s="24"/>
      <c r="WEO649" s="24"/>
      <c r="WEP649" s="24"/>
      <c r="WEQ649" s="24"/>
      <c r="WER649" s="24"/>
      <c r="WES649" s="24"/>
      <c r="WET649" s="24"/>
      <c r="WEU649" s="24"/>
      <c r="WEV649" s="24"/>
      <c r="WEW649" s="24"/>
      <c r="WEX649" s="24"/>
      <c r="WEY649" s="24"/>
      <c r="WEZ649" s="24"/>
      <c r="WFD649" s="3"/>
      <c r="WFE649" s="31"/>
      <c r="WFF649" s="5"/>
      <c r="WFG649" s="9"/>
      <c r="WFJ649" s="2"/>
      <c r="WFM649" s="24"/>
      <c r="WFN649" s="24"/>
      <c r="WFO649" s="31"/>
      <c r="WFP649" s="24"/>
      <c r="WFQ649" s="24"/>
      <c r="WFR649" s="24"/>
      <c r="WFS649" s="24"/>
      <c r="WFT649" s="24"/>
      <c r="WFU649" s="24"/>
      <c r="WFV649" s="24"/>
      <c r="WFW649" s="24"/>
      <c r="WFX649" s="24"/>
      <c r="WFY649" s="24"/>
      <c r="WFZ649" s="24"/>
      <c r="WGA649" s="24"/>
      <c r="WGB649" s="24"/>
      <c r="WGC649" s="24"/>
      <c r="WGD649" s="24"/>
      <c r="WGH649" s="3"/>
      <c r="WGI649" s="31"/>
      <c r="WGJ649" s="5"/>
      <c r="WGK649" s="9"/>
      <c r="WGN649" s="2"/>
      <c r="WGQ649" s="24"/>
      <c r="WGR649" s="24"/>
      <c r="WGS649" s="31"/>
      <c r="WGT649" s="24"/>
      <c r="WGU649" s="24"/>
      <c r="WGV649" s="24"/>
      <c r="WGW649" s="24"/>
      <c r="WGX649" s="24"/>
      <c r="WGY649" s="24"/>
      <c r="WGZ649" s="24"/>
      <c r="WHA649" s="24"/>
      <c r="WHB649" s="24"/>
      <c r="WHC649" s="24"/>
      <c r="WHD649" s="24"/>
      <c r="WHE649" s="24"/>
      <c r="WHF649" s="24"/>
      <c r="WHG649" s="24"/>
      <c r="WHH649" s="24"/>
      <c r="WHL649" s="3"/>
      <c r="WHM649" s="31"/>
      <c r="WHN649" s="5"/>
      <c r="WHO649" s="9"/>
      <c r="WHR649" s="2"/>
      <c r="WHU649" s="24"/>
      <c r="WHV649" s="24"/>
      <c r="WHW649" s="31"/>
      <c r="WHX649" s="24"/>
      <c r="WHY649" s="24"/>
      <c r="WHZ649" s="24"/>
      <c r="WIA649" s="24"/>
      <c r="WIB649" s="24"/>
      <c r="WIC649" s="24"/>
      <c r="WID649" s="24"/>
      <c r="WIE649" s="24"/>
      <c r="WIF649" s="24"/>
      <c r="WIG649" s="24"/>
      <c r="WIH649" s="24"/>
      <c r="WII649" s="24"/>
      <c r="WIJ649" s="24"/>
      <c r="WIK649" s="24"/>
      <c r="WIL649" s="24"/>
      <c r="WIP649" s="3"/>
      <c r="WIQ649" s="31"/>
      <c r="WIR649" s="5"/>
      <c r="WIS649" s="9"/>
      <c r="WIV649" s="2"/>
      <c r="WIY649" s="24"/>
      <c r="WIZ649" s="24"/>
      <c r="WJA649" s="31"/>
      <c r="WJB649" s="24"/>
      <c r="WJC649" s="24"/>
      <c r="WJD649" s="24"/>
      <c r="WJE649" s="24"/>
      <c r="WJF649" s="24"/>
      <c r="WJG649" s="24"/>
      <c r="WJH649" s="24"/>
      <c r="WJI649" s="24"/>
      <c r="WJJ649" s="24"/>
      <c r="WJK649" s="24"/>
      <c r="WJL649" s="24"/>
      <c r="WJM649" s="24"/>
      <c r="WJN649" s="24"/>
      <c r="WJO649" s="24"/>
      <c r="WJP649" s="24"/>
      <c r="WJT649" s="3"/>
      <c r="WJU649" s="31"/>
      <c r="WJV649" s="5"/>
      <c r="WJW649" s="9"/>
      <c r="WJZ649" s="2"/>
      <c r="WKC649" s="24"/>
      <c r="WKD649" s="24"/>
      <c r="WKE649" s="31"/>
      <c r="WKF649" s="24"/>
      <c r="WKG649" s="24"/>
      <c r="WKH649" s="24"/>
      <c r="WKI649" s="24"/>
      <c r="WKJ649" s="24"/>
      <c r="WKK649" s="24"/>
      <c r="WKL649" s="24"/>
      <c r="WKM649" s="24"/>
      <c r="WKN649" s="24"/>
      <c r="WKO649" s="24"/>
      <c r="WKP649" s="24"/>
      <c r="WKQ649" s="24"/>
      <c r="WKR649" s="24"/>
      <c r="WKS649" s="24"/>
      <c r="WKT649" s="24"/>
      <c r="WKX649" s="3"/>
      <c r="WKY649" s="31"/>
      <c r="WKZ649" s="5"/>
      <c r="WLA649" s="9"/>
      <c r="WLD649" s="2"/>
      <c r="WLG649" s="24"/>
      <c r="WLH649" s="24"/>
      <c r="WLI649" s="31"/>
      <c r="WLJ649" s="24"/>
      <c r="WLK649" s="24"/>
      <c r="WLL649" s="24"/>
      <c r="WLM649" s="24"/>
      <c r="WLN649" s="24"/>
      <c r="WLO649" s="24"/>
      <c r="WLP649" s="24"/>
      <c r="WLQ649" s="24"/>
      <c r="WLR649" s="24"/>
      <c r="WLS649" s="24"/>
      <c r="WLT649" s="24"/>
      <c r="WLU649" s="24"/>
      <c r="WLV649" s="24"/>
      <c r="WLW649" s="24"/>
      <c r="WLX649" s="24"/>
      <c r="WMB649" s="3"/>
      <c r="WMC649" s="31"/>
      <c r="WMD649" s="5"/>
      <c r="WME649" s="9"/>
      <c r="WMH649" s="2"/>
      <c r="WMK649" s="24"/>
      <c r="WML649" s="24"/>
      <c r="WMM649" s="31"/>
      <c r="WMN649" s="24"/>
      <c r="WMO649" s="24"/>
      <c r="WMP649" s="24"/>
      <c r="WMQ649" s="24"/>
      <c r="WMR649" s="24"/>
      <c r="WMS649" s="24"/>
      <c r="WMT649" s="24"/>
      <c r="WMU649" s="24"/>
      <c r="WMV649" s="24"/>
      <c r="WMW649" s="24"/>
      <c r="WMX649" s="24"/>
      <c r="WMY649" s="24"/>
      <c r="WMZ649" s="24"/>
      <c r="WNA649" s="24"/>
      <c r="WNB649" s="24"/>
      <c r="WNF649" s="3"/>
      <c r="WNG649" s="31"/>
      <c r="WNH649" s="5"/>
      <c r="WNI649" s="9"/>
      <c r="WNL649" s="2"/>
      <c r="WNO649" s="24"/>
      <c r="WNP649" s="24"/>
      <c r="WNQ649" s="31"/>
      <c r="WNR649" s="24"/>
      <c r="WNS649" s="24"/>
      <c r="WNT649" s="24"/>
      <c r="WNU649" s="24"/>
      <c r="WNV649" s="24"/>
      <c r="WNW649" s="24"/>
      <c r="WNX649" s="24"/>
      <c r="WNY649" s="24"/>
      <c r="WNZ649" s="24"/>
      <c r="WOA649" s="24"/>
      <c r="WOB649" s="24"/>
      <c r="WOC649" s="24"/>
      <c r="WOD649" s="24"/>
      <c r="WOE649" s="24"/>
      <c r="WOF649" s="24"/>
      <c r="WOJ649" s="3"/>
      <c r="WOK649" s="31"/>
      <c r="WOL649" s="5"/>
      <c r="WOM649" s="9"/>
      <c r="WOP649" s="2"/>
      <c r="WOS649" s="24"/>
      <c r="WOT649" s="24"/>
      <c r="WOU649" s="31"/>
      <c r="WOV649" s="24"/>
      <c r="WOW649" s="24"/>
      <c r="WOX649" s="24"/>
      <c r="WOY649" s="24"/>
      <c r="WOZ649" s="24"/>
      <c r="WPA649" s="24"/>
      <c r="WPB649" s="24"/>
      <c r="WPC649" s="24"/>
      <c r="WPD649" s="24"/>
      <c r="WPE649" s="24"/>
      <c r="WPF649" s="24"/>
      <c r="WPG649" s="24"/>
      <c r="WPH649" s="24"/>
      <c r="WPI649" s="24"/>
      <c r="WPJ649" s="24"/>
      <c r="WPN649" s="3"/>
      <c r="WPO649" s="31"/>
      <c r="WPP649" s="5"/>
      <c r="WPQ649" s="9"/>
      <c r="WPT649" s="2"/>
      <c r="WPW649" s="24"/>
      <c r="WPX649" s="24"/>
      <c r="WPY649" s="31"/>
      <c r="WPZ649" s="24"/>
      <c r="WQA649" s="24"/>
      <c r="WQB649" s="24"/>
      <c r="WQC649" s="24"/>
      <c r="WQD649" s="24"/>
      <c r="WQE649" s="24"/>
      <c r="WQF649" s="24"/>
      <c r="WQG649" s="24"/>
      <c r="WQH649" s="24"/>
      <c r="WQI649" s="24"/>
      <c r="WQJ649" s="24"/>
      <c r="WQK649" s="24"/>
      <c r="WQL649" s="24"/>
      <c r="WQM649" s="24"/>
      <c r="WQN649" s="24"/>
      <c r="WQR649" s="3"/>
      <c r="WQS649" s="31"/>
      <c r="WQT649" s="5"/>
      <c r="WQU649" s="9"/>
      <c r="WQX649" s="2"/>
      <c r="WRA649" s="24"/>
      <c r="WRB649" s="24"/>
      <c r="WRC649" s="31"/>
      <c r="WRD649" s="24"/>
      <c r="WRE649" s="24"/>
      <c r="WRF649" s="24"/>
      <c r="WRG649" s="24"/>
      <c r="WRH649" s="24"/>
      <c r="WRI649" s="24"/>
      <c r="WRJ649" s="24"/>
      <c r="WRK649" s="24"/>
      <c r="WRL649" s="24"/>
      <c r="WRM649" s="24"/>
      <c r="WRN649" s="24"/>
      <c r="WRO649" s="24"/>
      <c r="WRP649" s="24"/>
      <c r="WRQ649" s="24"/>
      <c r="WRR649" s="24"/>
      <c r="WRV649" s="3"/>
      <c r="WRW649" s="31"/>
      <c r="WRX649" s="5"/>
      <c r="WRY649" s="9"/>
      <c r="WSB649" s="2"/>
      <c r="WSE649" s="24"/>
      <c r="WSF649" s="24"/>
      <c r="WSG649" s="31"/>
      <c r="WSH649" s="24"/>
      <c r="WSI649" s="24"/>
      <c r="WSJ649" s="24"/>
      <c r="WSK649" s="24"/>
      <c r="WSL649" s="24"/>
      <c r="WSM649" s="24"/>
      <c r="WSN649" s="24"/>
      <c r="WSO649" s="24"/>
      <c r="WSP649" s="24"/>
      <c r="WSQ649" s="24"/>
      <c r="WSR649" s="24"/>
      <c r="WSS649" s="24"/>
      <c r="WST649" s="24"/>
      <c r="WSU649" s="24"/>
      <c r="WSV649" s="24"/>
      <c r="WSZ649" s="3"/>
      <c r="WTA649" s="31"/>
      <c r="WTB649" s="5"/>
      <c r="WTC649" s="9"/>
      <c r="WTF649" s="2"/>
      <c r="WTI649" s="24"/>
      <c r="WTJ649" s="24"/>
      <c r="WTK649" s="31"/>
      <c r="WTL649" s="24"/>
      <c r="WTM649" s="24"/>
      <c r="WTN649" s="24"/>
      <c r="WTO649" s="24"/>
      <c r="WTP649" s="24"/>
      <c r="WTQ649" s="24"/>
      <c r="WTR649" s="24"/>
      <c r="WTS649" s="24"/>
      <c r="WTT649" s="24"/>
      <c r="WTU649" s="24"/>
      <c r="WTV649" s="24"/>
      <c r="WTW649" s="24"/>
      <c r="WTX649" s="24"/>
      <c r="WTY649" s="24"/>
      <c r="WTZ649" s="24"/>
      <c r="WUD649" s="3"/>
      <c r="WUE649" s="31"/>
      <c r="WUF649" s="5"/>
      <c r="WUG649" s="9"/>
      <c r="WUJ649" s="2"/>
      <c r="WUM649" s="24"/>
      <c r="WUN649" s="24"/>
      <c r="WUO649" s="31"/>
      <c r="WUP649" s="24"/>
      <c r="WUQ649" s="24"/>
      <c r="WUR649" s="24"/>
      <c r="WUS649" s="24"/>
      <c r="WUT649" s="24"/>
      <c r="WUU649" s="24"/>
      <c r="WUV649" s="24"/>
      <c r="WUW649" s="24"/>
      <c r="WUX649" s="24"/>
      <c r="WUY649" s="24"/>
      <c r="WUZ649" s="24"/>
      <c r="WVA649" s="24"/>
      <c r="WVB649" s="24"/>
      <c r="WVC649" s="24"/>
      <c r="WVD649" s="24"/>
      <c r="WVH649" s="3"/>
      <c r="WVI649" s="31"/>
      <c r="WVJ649" s="5"/>
      <c r="WVK649" s="9"/>
      <c r="WVN649" s="2"/>
      <c r="WVQ649" s="24"/>
      <c r="WVR649" s="24"/>
      <c r="WVS649" s="31"/>
      <c r="WVT649" s="24"/>
      <c r="WVU649" s="24"/>
      <c r="WVV649" s="24"/>
      <c r="WVW649" s="24"/>
      <c r="WVX649" s="24"/>
      <c r="WVY649" s="24"/>
      <c r="WVZ649" s="24"/>
      <c r="WWA649" s="24"/>
      <c r="WWB649" s="24"/>
      <c r="WWC649" s="24"/>
      <c r="WWD649" s="24"/>
      <c r="WWE649" s="24"/>
      <c r="WWF649" s="24"/>
      <c r="WWG649" s="24"/>
      <c r="WWH649" s="24"/>
      <c r="WWL649" s="3"/>
      <c r="WWM649" s="31"/>
      <c r="WWN649" s="5"/>
      <c r="WWO649" s="9"/>
      <c r="WWR649" s="2"/>
      <c r="WWU649" s="24"/>
      <c r="WWV649" s="24"/>
      <c r="WWW649" s="31"/>
      <c r="WWX649" s="24"/>
      <c r="WWY649" s="24"/>
      <c r="WWZ649" s="24"/>
      <c r="WXA649" s="24"/>
      <c r="WXB649" s="24"/>
      <c r="WXC649" s="24"/>
      <c r="WXD649" s="24"/>
      <c r="WXE649" s="24"/>
      <c r="WXF649" s="24"/>
      <c r="WXG649" s="24"/>
      <c r="WXH649" s="24"/>
      <c r="WXI649" s="24"/>
      <c r="WXJ649" s="24"/>
      <c r="WXK649" s="24"/>
      <c r="WXL649" s="24"/>
      <c r="WXP649" s="3"/>
      <c r="WXQ649" s="31"/>
      <c r="WXR649" s="5"/>
      <c r="WXS649" s="9"/>
      <c r="WXV649" s="2"/>
      <c r="WXY649" s="24"/>
      <c r="WXZ649" s="24"/>
      <c r="WYA649" s="31"/>
      <c r="WYB649" s="24"/>
      <c r="WYC649" s="24"/>
      <c r="WYD649" s="24"/>
      <c r="WYE649" s="24"/>
      <c r="WYF649" s="24"/>
      <c r="WYG649" s="24"/>
      <c r="WYH649" s="24"/>
      <c r="WYI649" s="24"/>
      <c r="WYJ649" s="24"/>
      <c r="WYK649" s="24"/>
      <c r="WYL649" s="24"/>
      <c r="WYM649" s="24"/>
      <c r="WYN649" s="24"/>
      <c r="WYO649" s="24"/>
      <c r="WYP649" s="24"/>
      <c r="WYT649" s="3"/>
      <c r="WYU649" s="31"/>
      <c r="WYV649" s="5"/>
      <c r="WYW649" s="9"/>
      <c r="WYZ649" s="2"/>
      <c r="WZC649" s="24"/>
      <c r="WZD649" s="24"/>
      <c r="WZE649" s="31"/>
      <c r="WZF649" s="24"/>
      <c r="WZG649" s="24"/>
      <c r="WZH649" s="24"/>
      <c r="WZI649" s="24"/>
      <c r="WZJ649" s="24"/>
      <c r="WZK649" s="24"/>
      <c r="WZL649" s="24"/>
      <c r="WZM649" s="24"/>
      <c r="WZN649" s="24"/>
      <c r="WZO649" s="24"/>
      <c r="WZP649" s="24"/>
      <c r="WZQ649" s="24"/>
      <c r="WZR649" s="24"/>
      <c r="WZS649" s="24"/>
      <c r="WZT649" s="24"/>
      <c r="WZX649" s="3"/>
      <c r="WZY649" s="31"/>
      <c r="WZZ649" s="5"/>
      <c r="XAA649" s="9"/>
      <c r="XAD649" s="2"/>
      <c r="XAG649" s="24"/>
      <c r="XAH649" s="24"/>
      <c r="XAI649" s="31"/>
      <c r="XAJ649" s="24"/>
      <c r="XAK649" s="24"/>
      <c r="XAL649" s="24"/>
      <c r="XAM649" s="24"/>
      <c r="XAN649" s="24"/>
      <c r="XAO649" s="24"/>
      <c r="XAP649" s="24"/>
      <c r="XAQ649" s="24"/>
      <c r="XAR649" s="24"/>
      <c r="XAS649" s="24"/>
      <c r="XAT649" s="24"/>
      <c r="XAU649" s="24"/>
      <c r="XAV649" s="24"/>
      <c r="XAW649" s="24"/>
      <c r="XAX649" s="24"/>
      <c r="XBB649" s="3"/>
      <c r="XBC649" s="31"/>
      <c r="XBD649" s="5"/>
      <c r="XBE649" s="9"/>
      <c r="XBH649" s="2"/>
      <c r="XBK649" s="24"/>
      <c r="XBL649" s="24"/>
      <c r="XBM649" s="31"/>
      <c r="XBN649" s="24"/>
      <c r="XBO649" s="24"/>
      <c r="XBP649" s="24"/>
      <c r="XBQ649" s="24"/>
      <c r="XBR649" s="24"/>
      <c r="XBS649" s="24"/>
      <c r="XBT649" s="24"/>
      <c r="XBU649" s="24"/>
      <c r="XBV649" s="24"/>
      <c r="XBW649" s="24"/>
      <c r="XBX649" s="24"/>
      <c r="XBY649" s="24"/>
      <c r="XBZ649" s="24"/>
      <c r="XCA649" s="24"/>
      <c r="XCB649" s="24"/>
      <c r="XCF649" s="3"/>
      <c r="XCG649" s="31"/>
      <c r="XCH649" s="5"/>
      <c r="XCI649" s="9"/>
      <c r="XCL649" s="2"/>
      <c r="XCO649" s="24"/>
      <c r="XCP649" s="24"/>
      <c r="XCQ649" s="31"/>
      <c r="XCR649" s="24"/>
      <c r="XCS649" s="24"/>
      <c r="XCT649" s="24"/>
      <c r="XCU649" s="24"/>
      <c r="XCV649" s="24"/>
      <c r="XCW649" s="24"/>
      <c r="XCX649" s="24"/>
      <c r="XCY649" s="24"/>
      <c r="XCZ649" s="24"/>
      <c r="XDA649" s="24"/>
      <c r="XDB649" s="24"/>
      <c r="XDC649" s="24"/>
      <c r="XDD649" s="24"/>
      <c r="XDE649" s="24"/>
      <c r="XDF649" s="24"/>
      <c r="XDJ649" s="3"/>
      <c r="XDK649" s="31"/>
      <c r="XDL649" s="5"/>
      <c r="XDM649" s="9"/>
      <c r="XDP649" s="2"/>
      <c r="XDS649" s="24"/>
      <c r="XDT649" s="24"/>
      <c r="XDU649" s="31"/>
      <c r="XDV649" s="24"/>
      <c r="XDW649" s="24"/>
      <c r="XDX649" s="24"/>
      <c r="XDY649" s="24"/>
      <c r="XDZ649" s="24"/>
      <c r="XEA649" s="24"/>
      <c r="XEB649" s="24"/>
      <c r="XEC649" s="24"/>
      <c r="XED649" s="24"/>
      <c r="XEE649" s="24"/>
      <c r="XEF649" s="24"/>
      <c r="XEG649" s="24"/>
      <c r="XEH649" s="24"/>
      <c r="XEI649" s="24"/>
      <c r="XEJ649" s="24"/>
      <c r="XEN649" s="3"/>
      <c r="XEO649" s="31"/>
      <c r="XEP649" s="5"/>
      <c r="XEQ649" s="9"/>
    </row>
    <row r="650" spans="1:4094 4098:6144 6147:11264 11268:13311 13314:14334 14337:16371" ht="15" customHeight="1" x14ac:dyDescent="0.2">
      <c r="A650" s="66" t="s">
        <v>2274</v>
      </c>
      <c r="B650" s="59">
        <f>B649+B602+B562+B495+B433+B379+B328+B285+B236+B188+B134+B79</f>
        <v>23314674.780000001</v>
      </c>
      <c r="C650" s="60"/>
      <c r="D650" s="61"/>
      <c r="E650" s="62">
        <f t="shared" ref="E650:Y650" si="33">SUM(E3:E648)</f>
        <v>43083.340000000026</v>
      </c>
      <c r="F650" s="62">
        <f t="shared" si="33"/>
        <v>1073129.7199999997</v>
      </c>
      <c r="G650" s="62">
        <f t="shared" si="33"/>
        <v>3336602.01</v>
      </c>
      <c r="H650" s="62">
        <f t="shared" si="33"/>
        <v>0</v>
      </c>
      <c r="I650" s="62">
        <f t="shared" si="33"/>
        <v>320443.74000000005</v>
      </c>
      <c r="J650" s="62">
        <f t="shared" si="33"/>
        <v>636913.4</v>
      </c>
      <c r="K650" s="62">
        <f t="shared" si="33"/>
        <v>241960.85</v>
      </c>
      <c r="L650" s="62">
        <f t="shared" si="33"/>
        <v>674910</v>
      </c>
      <c r="M650" s="62">
        <f t="shared" si="33"/>
        <v>1414400</v>
      </c>
      <c r="N650" s="62">
        <f t="shared" si="33"/>
        <v>2807221.4700000007</v>
      </c>
      <c r="O650" s="62">
        <f t="shared" si="33"/>
        <v>784000</v>
      </c>
      <c r="P650" s="62">
        <f t="shared" si="33"/>
        <v>65000</v>
      </c>
      <c r="Q650" s="62">
        <f t="shared" si="33"/>
        <v>187000</v>
      </c>
      <c r="R650" s="62">
        <f t="shared" si="33"/>
        <v>240839</v>
      </c>
      <c r="S650" s="62">
        <f t="shared" si="33"/>
        <v>360889.51</v>
      </c>
      <c r="T650" s="62">
        <f t="shared" si="33"/>
        <v>1609282.2099999997</v>
      </c>
      <c r="U650" s="62">
        <f t="shared" si="33"/>
        <v>917871.52000000014</v>
      </c>
      <c r="V650" s="62">
        <f t="shared" si="33"/>
        <v>4556890.63</v>
      </c>
      <c r="W650" s="62">
        <f t="shared" si="33"/>
        <v>35000</v>
      </c>
      <c r="X650" s="62">
        <f t="shared" si="33"/>
        <v>3686851.4099999997</v>
      </c>
      <c r="Y650" s="62">
        <f t="shared" si="33"/>
        <v>322385.96999999997</v>
      </c>
      <c r="Z650" s="62"/>
      <c r="AA650" s="62"/>
      <c r="AB650" s="65"/>
      <c r="AC650" s="65"/>
      <c r="AD650" s="65"/>
    </row>
    <row r="651" spans="1:4094 4098:6144 6147:11264 11268:13311 13314:14334 14337:16371" ht="15" hidden="1" customHeight="1" outlineLevel="1" x14ac:dyDescent="0.2">
      <c r="A651" s="3">
        <v>44560</v>
      </c>
      <c r="B651" s="19">
        <v>40000</v>
      </c>
      <c r="C651" s="5" t="s">
        <v>32</v>
      </c>
      <c r="D651" s="9" t="s">
        <v>1596</v>
      </c>
      <c r="E651" s="16"/>
      <c r="F651" s="23"/>
      <c r="G651" s="16"/>
      <c r="H651" s="16"/>
      <c r="I651" s="16"/>
      <c r="J651" s="23"/>
      <c r="N651" s="19">
        <v>40000</v>
      </c>
      <c r="Z651" s="20">
        <f t="shared" ref="Z651:Z709" si="34">SUM(E651:Y651)</f>
        <v>40000</v>
      </c>
      <c r="AA651" s="20" t="str">
        <f t="shared" si="32"/>
        <v>4456040000</v>
      </c>
      <c r="AB651" t="s">
        <v>2222</v>
      </c>
      <c r="AC651" t="s">
        <v>2248</v>
      </c>
      <c r="AD651" t="s">
        <v>2269</v>
      </c>
    </row>
    <row r="652" spans="1:4094 4098:6144 6147:11264 11268:13311 13314:14334 14337:16371" ht="15" hidden="1" customHeight="1" outlineLevel="1" x14ac:dyDescent="0.2">
      <c r="A652" s="3">
        <v>44560</v>
      </c>
      <c r="B652" s="19">
        <v>37224</v>
      </c>
      <c r="C652" s="5" t="s">
        <v>1207</v>
      </c>
      <c r="D652" s="9" t="s">
        <v>611</v>
      </c>
      <c r="E652" s="16"/>
      <c r="F652" s="23">
        <v>37224</v>
      </c>
      <c r="G652" s="16"/>
      <c r="H652" s="16"/>
      <c r="I652" s="16"/>
      <c r="J652" s="23"/>
      <c r="Z652" s="20">
        <f t="shared" si="34"/>
        <v>37224</v>
      </c>
      <c r="AA652" s="20" t="str">
        <f t="shared" si="32"/>
        <v>4456037224</v>
      </c>
      <c r="AB652" t="s">
        <v>2205</v>
      </c>
      <c r="AC652" t="s">
        <v>2244</v>
      </c>
      <c r="AD652" t="s">
        <v>2209</v>
      </c>
    </row>
    <row r="653" spans="1:4094 4098:6144 6147:11264 11268:13311 13314:14334 14337:16371" ht="15" hidden="1" customHeight="1" outlineLevel="1" x14ac:dyDescent="0.2">
      <c r="A653" s="3">
        <v>44560</v>
      </c>
      <c r="B653" s="19">
        <v>50</v>
      </c>
      <c r="C653" s="5" t="s">
        <v>7</v>
      </c>
      <c r="D653" s="9" t="s">
        <v>1283</v>
      </c>
      <c r="E653" s="23">
        <f>B653</f>
        <v>50</v>
      </c>
      <c r="F653" s="23"/>
      <c r="G653" s="16"/>
      <c r="H653" s="16"/>
      <c r="I653" s="16"/>
      <c r="J653" s="23"/>
      <c r="Z653" s="20">
        <f t="shared" si="34"/>
        <v>50</v>
      </c>
      <c r="AA653" s="20" t="str">
        <f t="shared" si="32"/>
        <v>4456050</v>
      </c>
      <c r="AB653" t="s">
        <v>2204</v>
      </c>
      <c r="AC653" t="s">
        <v>2245</v>
      </c>
      <c r="AD653" t="s">
        <v>2262</v>
      </c>
    </row>
    <row r="654" spans="1:4094 4098:6144 6147:11264 11268:13311 13314:14334 14337:16371" ht="15" hidden="1" customHeight="1" outlineLevel="1" x14ac:dyDescent="0.2">
      <c r="A654" s="3">
        <v>44560</v>
      </c>
      <c r="B654" s="19">
        <v>40000</v>
      </c>
      <c r="C654" s="6" t="s">
        <v>1264</v>
      </c>
      <c r="D654" s="9" t="s">
        <v>1619</v>
      </c>
      <c r="E654" s="16"/>
      <c r="F654" s="23"/>
      <c r="G654" s="16"/>
      <c r="H654" s="16"/>
      <c r="I654" s="16"/>
      <c r="J654" s="23"/>
      <c r="S654" s="19">
        <v>40000</v>
      </c>
      <c r="Z654" s="20">
        <f t="shared" si="34"/>
        <v>40000</v>
      </c>
      <c r="AA654" s="20" t="str">
        <f t="shared" si="32"/>
        <v>4456040000</v>
      </c>
      <c r="AB654" t="s">
        <v>2230</v>
      </c>
      <c r="AC654" t="s">
        <v>2276</v>
      </c>
      <c r="AD654" t="s">
        <v>2276</v>
      </c>
    </row>
    <row r="655" spans="1:4094 4098:6144 6147:11264 11268:13311 13314:14334 14337:16371" ht="15" hidden="1" customHeight="1" outlineLevel="1" x14ac:dyDescent="0.2">
      <c r="A655" s="3">
        <v>44559</v>
      </c>
      <c r="B655" s="19">
        <v>990</v>
      </c>
      <c r="C655" s="5" t="s">
        <v>7</v>
      </c>
      <c r="D655" s="9" t="s">
        <v>1620</v>
      </c>
      <c r="E655" s="23">
        <v>990</v>
      </c>
      <c r="F655" s="23"/>
      <c r="G655" s="16"/>
      <c r="H655" s="16"/>
      <c r="I655" s="16"/>
      <c r="J655" s="23"/>
      <c r="Z655" s="20">
        <f t="shared" si="34"/>
        <v>990</v>
      </c>
      <c r="AA655" s="20" t="str">
        <f t="shared" si="32"/>
        <v>44559990</v>
      </c>
      <c r="AB655" t="s">
        <v>2204</v>
      </c>
      <c r="AC655" t="s">
        <v>2245</v>
      </c>
      <c r="AD655" t="s">
        <v>2262</v>
      </c>
    </row>
    <row r="656" spans="1:4094 4098:6144 6147:11264 11268:13311 13314:14334 14337:16371" ht="15" hidden="1" customHeight="1" outlineLevel="1" x14ac:dyDescent="0.2">
      <c r="A656" s="3">
        <v>44559</v>
      </c>
      <c r="B656" s="19">
        <v>700</v>
      </c>
      <c r="C656" s="5" t="s">
        <v>7</v>
      </c>
      <c r="D656" s="9" t="s">
        <v>1283</v>
      </c>
      <c r="E656" s="23">
        <v>700</v>
      </c>
      <c r="F656" s="23"/>
      <c r="G656" s="16"/>
      <c r="H656" s="16"/>
      <c r="I656" s="16"/>
      <c r="J656" s="23"/>
      <c r="Z656" s="20">
        <f t="shared" si="34"/>
        <v>700</v>
      </c>
      <c r="AA656" s="20" t="str">
        <f t="shared" si="32"/>
        <v>44559700</v>
      </c>
      <c r="AB656" t="s">
        <v>2204</v>
      </c>
      <c r="AC656" t="s">
        <v>2245</v>
      </c>
      <c r="AD656" t="s">
        <v>2262</v>
      </c>
    </row>
    <row r="657" spans="1:30" ht="15" hidden="1" customHeight="1" outlineLevel="1" x14ac:dyDescent="0.2">
      <c r="A657" s="3">
        <v>44557</v>
      </c>
      <c r="B657" s="19">
        <v>150</v>
      </c>
      <c r="C657" s="5" t="s">
        <v>7</v>
      </c>
      <c r="D657" s="9" t="s">
        <v>1317</v>
      </c>
      <c r="E657" s="23">
        <v>150</v>
      </c>
      <c r="F657" s="23"/>
      <c r="G657" s="16"/>
      <c r="H657" s="16"/>
      <c r="I657" s="16"/>
      <c r="J657" s="23"/>
      <c r="Z657" s="20">
        <f t="shared" si="34"/>
        <v>150</v>
      </c>
      <c r="AA657" s="20" t="str">
        <f t="shared" si="32"/>
        <v>44557150</v>
      </c>
      <c r="AB657" t="s">
        <v>2204</v>
      </c>
      <c r="AC657" t="s">
        <v>2245</v>
      </c>
      <c r="AD657" t="s">
        <v>2262</v>
      </c>
    </row>
    <row r="658" spans="1:30" ht="15" hidden="1" customHeight="1" outlineLevel="1" x14ac:dyDescent="0.2">
      <c r="A658" s="3">
        <v>44557</v>
      </c>
      <c r="B658" s="19">
        <v>5000</v>
      </c>
      <c r="C658" s="5" t="s">
        <v>47</v>
      </c>
      <c r="D658" s="9" t="s">
        <v>1621</v>
      </c>
      <c r="E658" s="16"/>
      <c r="F658" s="23"/>
      <c r="G658" s="16"/>
      <c r="H658" s="16"/>
      <c r="I658" s="16"/>
      <c r="J658" s="23"/>
      <c r="P658" s="19">
        <v>5000</v>
      </c>
      <c r="Z658" s="20">
        <f t="shared" si="34"/>
        <v>5000</v>
      </c>
      <c r="AA658" s="20" t="str">
        <f t="shared" si="32"/>
        <v>445575000</v>
      </c>
      <c r="AB658" t="s">
        <v>2224</v>
      </c>
      <c r="AC658" t="s">
        <v>2248</v>
      </c>
      <c r="AD658" t="s">
        <v>2427</v>
      </c>
    </row>
    <row r="659" spans="1:30" ht="15" hidden="1" customHeight="1" outlineLevel="1" x14ac:dyDescent="0.2">
      <c r="A659" s="3">
        <v>44557</v>
      </c>
      <c r="B659" s="19">
        <v>13770</v>
      </c>
      <c r="C659" s="5" t="s">
        <v>437</v>
      </c>
      <c r="D659" s="9" t="s">
        <v>1622</v>
      </c>
      <c r="E659" s="16"/>
      <c r="F659" s="23"/>
      <c r="G659" s="17">
        <v>13770</v>
      </c>
      <c r="H659" s="16"/>
      <c r="I659" s="16"/>
      <c r="J659" s="23"/>
      <c r="Z659" s="20">
        <f t="shared" si="34"/>
        <v>13770</v>
      </c>
      <c r="AA659" s="20" t="str">
        <f t="shared" si="32"/>
        <v>4455713770</v>
      </c>
      <c r="AB659" t="s">
        <v>2232</v>
      </c>
      <c r="AC659" t="s">
        <v>2244</v>
      </c>
      <c r="AD659" t="s">
        <v>2209</v>
      </c>
    </row>
    <row r="660" spans="1:30" ht="15" hidden="1" customHeight="1" outlineLevel="1" x14ac:dyDescent="0.2">
      <c r="A660" s="3">
        <v>44557</v>
      </c>
      <c r="B660" s="19">
        <v>7000</v>
      </c>
      <c r="C660" s="5" t="s">
        <v>1211</v>
      </c>
      <c r="D660" s="9" t="s">
        <v>1623</v>
      </c>
      <c r="E660" s="16"/>
      <c r="F660" s="23"/>
      <c r="G660" s="16"/>
      <c r="H660" s="16"/>
      <c r="I660" s="16"/>
      <c r="J660" s="23"/>
      <c r="K660" s="20">
        <f>B660</f>
        <v>7000</v>
      </c>
      <c r="Z660" s="20">
        <f t="shared" si="34"/>
        <v>7000</v>
      </c>
      <c r="AA660" s="20" t="str">
        <f t="shared" si="32"/>
        <v>445577000</v>
      </c>
      <c r="AB660" t="s">
        <v>2240</v>
      </c>
      <c r="AC660" t="s">
        <v>2248</v>
      </c>
      <c r="AD660" t="s">
        <v>2267</v>
      </c>
    </row>
    <row r="661" spans="1:30" ht="15" hidden="1" customHeight="1" outlineLevel="1" x14ac:dyDescent="0.2">
      <c r="A661" s="3">
        <v>44557</v>
      </c>
      <c r="B661" s="19">
        <v>30000</v>
      </c>
      <c r="C661" s="5" t="s">
        <v>309</v>
      </c>
      <c r="D661" s="9" t="s">
        <v>1624</v>
      </c>
      <c r="E661" s="16"/>
      <c r="F661" s="23"/>
      <c r="G661" s="16">
        <v>30000</v>
      </c>
      <c r="H661" s="16"/>
      <c r="I661" s="16"/>
      <c r="J661" s="23"/>
      <c r="Z661" s="20">
        <f t="shared" si="34"/>
        <v>30000</v>
      </c>
      <c r="AA661" s="20" t="str">
        <f t="shared" si="32"/>
        <v>4455730000</v>
      </c>
      <c r="AB661" t="s">
        <v>2209</v>
      </c>
      <c r="AC661" t="s">
        <v>2244</v>
      </c>
      <c r="AD661" t="s">
        <v>2209</v>
      </c>
    </row>
    <row r="662" spans="1:30" ht="15" hidden="1" customHeight="1" outlineLevel="1" x14ac:dyDescent="0.2">
      <c r="A662" s="3">
        <v>44557</v>
      </c>
      <c r="B662" s="19">
        <v>10000</v>
      </c>
      <c r="C662" s="5" t="s">
        <v>7</v>
      </c>
      <c r="D662" s="9" t="s">
        <v>1318</v>
      </c>
      <c r="E662" s="23">
        <v>10000</v>
      </c>
      <c r="F662" s="23"/>
      <c r="G662" s="16"/>
      <c r="H662" s="16"/>
      <c r="I662" s="16"/>
      <c r="J662" s="23"/>
      <c r="Z662" s="20">
        <f t="shared" si="34"/>
        <v>10000</v>
      </c>
      <c r="AA662" s="20" t="str">
        <f t="shared" si="32"/>
        <v>4455710000</v>
      </c>
      <c r="AB662" t="s">
        <v>2204</v>
      </c>
      <c r="AC662" t="s">
        <v>2245</v>
      </c>
      <c r="AD662" t="s">
        <v>2262</v>
      </c>
    </row>
    <row r="663" spans="1:30" ht="15" hidden="1" customHeight="1" outlineLevel="1" x14ac:dyDescent="0.2">
      <c r="A663" s="3">
        <v>44554</v>
      </c>
      <c r="B663" s="19">
        <v>30000</v>
      </c>
      <c r="C663" s="5" t="s">
        <v>306</v>
      </c>
      <c r="D663" s="9" t="s">
        <v>1625</v>
      </c>
      <c r="E663" s="16"/>
      <c r="F663" s="23"/>
      <c r="G663" s="16"/>
      <c r="H663" s="16"/>
      <c r="I663" s="16"/>
      <c r="J663" s="23"/>
      <c r="O663" s="19">
        <v>30000</v>
      </c>
      <c r="Z663" s="20">
        <f t="shared" si="34"/>
        <v>30000</v>
      </c>
      <c r="AA663" s="20" t="str">
        <f t="shared" si="32"/>
        <v>4455430000</v>
      </c>
      <c r="AB663" t="s">
        <v>2213</v>
      </c>
      <c r="AC663" t="s">
        <v>2248</v>
      </c>
      <c r="AD663" t="s">
        <v>2213</v>
      </c>
    </row>
    <row r="664" spans="1:30" ht="15" hidden="1" customHeight="1" outlineLevel="1" x14ac:dyDescent="0.2">
      <c r="A664" s="3">
        <v>44553</v>
      </c>
      <c r="B664" s="19">
        <v>43078</v>
      </c>
      <c r="C664" s="5" t="s">
        <v>437</v>
      </c>
      <c r="D664" s="9" t="s">
        <v>622</v>
      </c>
      <c r="E664" s="16"/>
      <c r="F664" s="23"/>
      <c r="G664" s="16"/>
      <c r="H664" s="16"/>
      <c r="I664" s="16"/>
      <c r="J664" s="23"/>
      <c r="R664" s="19">
        <v>43078</v>
      </c>
      <c r="Z664" s="20">
        <f t="shared" si="34"/>
        <v>43078</v>
      </c>
      <c r="AA664" s="20" t="str">
        <f t="shared" si="32"/>
        <v>4455343078</v>
      </c>
      <c r="AB664" t="s">
        <v>2232</v>
      </c>
      <c r="AC664" t="s">
        <v>2244</v>
      </c>
      <c r="AD664" t="s">
        <v>2209</v>
      </c>
    </row>
    <row r="665" spans="1:30" ht="15" hidden="1" customHeight="1" outlineLevel="1" x14ac:dyDescent="0.2">
      <c r="A665" s="3">
        <v>44553</v>
      </c>
      <c r="B665" s="19">
        <v>17025</v>
      </c>
      <c r="C665" s="5" t="s">
        <v>8</v>
      </c>
      <c r="D665" s="9" t="s">
        <v>1626</v>
      </c>
      <c r="E665" s="16"/>
      <c r="F665" s="23"/>
      <c r="G665" s="16"/>
      <c r="H665" s="16"/>
      <c r="I665" s="16"/>
      <c r="J665" s="23"/>
      <c r="S665" s="19">
        <v>17025</v>
      </c>
      <c r="Z665" s="20">
        <f t="shared" si="34"/>
        <v>17025</v>
      </c>
      <c r="AA665" s="20" t="str">
        <f t="shared" si="32"/>
        <v>4455317025</v>
      </c>
      <c r="AB665" t="s">
        <v>2284</v>
      </c>
      <c r="AC665" t="s">
        <v>2248</v>
      </c>
      <c r="AD665" t="s">
        <v>2271</v>
      </c>
    </row>
    <row r="666" spans="1:30" ht="15" hidden="1" customHeight="1" outlineLevel="1" x14ac:dyDescent="0.2">
      <c r="A666" s="3">
        <v>44553</v>
      </c>
      <c r="B666" s="19">
        <v>9432.24</v>
      </c>
      <c r="C666" s="5" t="s">
        <v>112</v>
      </c>
      <c r="D666" s="9" t="s">
        <v>1627</v>
      </c>
      <c r="E666" s="16"/>
      <c r="F666" s="23"/>
      <c r="G666" s="16"/>
      <c r="H666" s="16"/>
      <c r="I666" s="16"/>
      <c r="J666" s="23"/>
      <c r="N666" s="19">
        <v>9432.24</v>
      </c>
      <c r="Z666" s="20">
        <f t="shared" si="34"/>
        <v>9432.24</v>
      </c>
      <c r="AA666" s="20" t="str">
        <f t="shared" si="32"/>
        <v>445539432,24</v>
      </c>
      <c r="AB666" t="s">
        <v>2233</v>
      </c>
      <c r="AC666" t="s">
        <v>2248</v>
      </c>
      <c r="AD666" t="s">
        <v>2269</v>
      </c>
    </row>
    <row r="667" spans="1:30" ht="15" hidden="1" customHeight="1" outlineLevel="1" x14ac:dyDescent="0.2">
      <c r="A667" s="3">
        <v>44552</v>
      </c>
      <c r="B667" s="19">
        <v>78000</v>
      </c>
      <c r="C667" s="5" t="s">
        <v>358</v>
      </c>
      <c r="D667" s="9" t="s">
        <v>1628</v>
      </c>
      <c r="E667" s="16"/>
      <c r="F667" s="23"/>
      <c r="G667" s="16"/>
      <c r="H667" s="16"/>
      <c r="I667" s="16"/>
      <c r="J667" s="23"/>
      <c r="U667" s="19">
        <v>78000</v>
      </c>
      <c r="Z667" s="20">
        <f t="shared" si="34"/>
        <v>78000</v>
      </c>
      <c r="AA667" s="20" t="str">
        <f t="shared" si="32"/>
        <v>4455278000</v>
      </c>
      <c r="AB667" t="s">
        <v>2203</v>
      </c>
      <c r="AC667" t="s">
        <v>2248</v>
      </c>
      <c r="AD667" t="s">
        <v>2273</v>
      </c>
    </row>
    <row r="668" spans="1:30" ht="15" hidden="1" customHeight="1" outlineLevel="1" x14ac:dyDescent="0.2">
      <c r="A668" s="3">
        <v>44552</v>
      </c>
      <c r="B668" s="19">
        <v>115000</v>
      </c>
      <c r="C668" s="5" t="s">
        <v>32</v>
      </c>
      <c r="D668" s="9" t="s">
        <v>626</v>
      </c>
      <c r="E668" s="16"/>
      <c r="F668" s="23"/>
      <c r="G668" s="16"/>
      <c r="H668" s="16"/>
      <c r="I668" s="16"/>
      <c r="J668" s="23"/>
      <c r="N668" s="19">
        <v>115000</v>
      </c>
      <c r="Z668" s="20">
        <f t="shared" si="34"/>
        <v>115000</v>
      </c>
      <c r="AA668" s="20" t="str">
        <f t="shared" si="32"/>
        <v>44552115000</v>
      </c>
      <c r="AB668" t="s">
        <v>2222</v>
      </c>
      <c r="AC668" t="s">
        <v>2248</v>
      </c>
      <c r="AD668" t="s">
        <v>2269</v>
      </c>
    </row>
    <row r="669" spans="1:30" ht="15" hidden="1" customHeight="1" outlineLevel="1" x14ac:dyDescent="0.2">
      <c r="A669" s="3">
        <v>44550</v>
      </c>
      <c r="B669" s="19">
        <v>82060.789999999994</v>
      </c>
      <c r="C669" s="5" t="s">
        <v>28</v>
      </c>
      <c r="D669" s="9" t="s">
        <v>1629</v>
      </c>
      <c r="E669" s="16"/>
      <c r="F669" s="23"/>
      <c r="G669" s="16"/>
      <c r="H669" s="16"/>
      <c r="I669" s="16"/>
      <c r="J669" s="23"/>
      <c r="V669" s="19">
        <v>82060.789999999994</v>
      </c>
      <c r="Z669" s="20">
        <f t="shared" si="34"/>
        <v>82060.789999999994</v>
      </c>
      <c r="AA669" s="20" t="str">
        <f t="shared" si="32"/>
        <v>4455082060,79</v>
      </c>
      <c r="AB669" t="s">
        <v>2236</v>
      </c>
      <c r="AC669" t="s">
        <v>2248</v>
      </c>
      <c r="AD669" t="s">
        <v>2236</v>
      </c>
    </row>
    <row r="670" spans="1:30" ht="15" hidden="1" customHeight="1" outlineLevel="1" x14ac:dyDescent="0.2">
      <c r="A670" s="3">
        <v>44547</v>
      </c>
      <c r="B670" s="19">
        <v>1188.22</v>
      </c>
      <c r="C670" s="5" t="s">
        <v>1207</v>
      </c>
      <c r="D670" s="9" t="s">
        <v>342</v>
      </c>
      <c r="E670" s="16"/>
      <c r="F670" s="23">
        <v>1188.22</v>
      </c>
      <c r="G670" s="16"/>
      <c r="H670" s="16"/>
      <c r="I670" s="16"/>
      <c r="J670" s="23"/>
      <c r="Z670" s="20">
        <f t="shared" si="34"/>
        <v>1188.22</v>
      </c>
      <c r="AA670" s="20" t="str">
        <f t="shared" si="32"/>
        <v>445471188,22</v>
      </c>
      <c r="AB670" t="s">
        <v>2208</v>
      </c>
      <c r="AC670" t="s">
        <v>2245</v>
      </c>
      <c r="AD670" t="s">
        <v>2263</v>
      </c>
    </row>
    <row r="671" spans="1:30" ht="15" hidden="1" customHeight="1" outlineLevel="1" x14ac:dyDescent="0.2">
      <c r="A671" s="3">
        <v>44547</v>
      </c>
      <c r="B671" s="19">
        <v>160</v>
      </c>
      <c r="C671" s="5" t="s">
        <v>7</v>
      </c>
      <c r="D671" s="9" t="s">
        <v>628</v>
      </c>
      <c r="E671" s="23">
        <v>160</v>
      </c>
      <c r="F671" s="23"/>
      <c r="G671" s="16"/>
      <c r="H671" s="16"/>
      <c r="I671" s="16"/>
      <c r="J671" s="23"/>
      <c r="Z671" s="20">
        <f t="shared" si="34"/>
        <v>160</v>
      </c>
      <c r="AA671" s="20" t="str">
        <f t="shared" si="32"/>
        <v>44547160</v>
      </c>
      <c r="AB671" t="s">
        <v>2204</v>
      </c>
      <c r="AC671" t="s">
        <v>2245</v>
      </c>
      <c r="AD671" t="s">
        <v>2262</v>
      </c>
    </row>
    <row r="672" spans="1:30" ht="15" hidden="1" customHeight="1" outlineLevel="1" x14ac:dyDescent="0.2">
      <c r="A672" s="3">
        <v>44547</v>
      </c>
      <c r="B672" s="19">
        <v>32000</v>
      </c>
      <c r="C672" s="5" t="s">
        <v>7</v>
      </c>
      <c r="D672" s="9" t="s">
        <v>1630</v>
      </c>
      <c r="E672" s="16"/>
      <c r="F672" s="23"/>
      <c r="G672" s="16">
        <f>B672</f>
        <v>32000</v>
      </c>
      <c r="H672" s="16"/>
      <c r="I672" s="16"/>
      <c r="J672" s="23"/>
      <c r="Z672" s="20">
        <f t="shared" si="34"/>
        <v>32000</v>
      </c>
      <c r="AA672" s="20" t="str">
        <f t="shared" si="32"/>
        <v>4454732000</v>
      </c>
      <c r="AB672" t="s">
        <v>2209</v>
      </c>
      <c r="AC672" t="s">
        <v>2244</v>
      </c>
      <c r="AD672" t="s">
        <v>2209</v>
      </c>
    </row>
    <row r="673" spans="1:30" ht="15" hidden="1" customHeight="1" outlineLevel="1" x14ac:dyDescent="0.2">
      <c r="A673" s="3">
        <v>44547</v>
      </c>
      <c r="B673" s="19">
        <v>40000</v>
      </c>
      <c r="C673" s="5" t="s">
        <v>7</v>
      </c>
      <c r="D673" s="9" t="s">
        <v>1630</v>
      </c>
      <c r="E673" s="16"/>
      <c r="F673" s="23"/>
      <c r="G673" s="16">
        <f>B673</f>
        <v>40000</v>
      </c>
      <c r="H673" s="16"/>
      <c r="I673" s="16"/>
      <c r="J673" s="23"/>
      <c r="Z673" s="20">
        <f t="shared" si="34"/>
        <v>40000</v>
      </c>
      <c r="AA673" s="20" t="str">
        <f t="shared" si="32"/>
        <v>4454740000</v>
      </c>
      <c r="AB673" t="s">
        <v>2209</v>
      </c>
      <c r="AC673" t="s">
        <v>2244</v>
      </c>
      <c r="AD673" t="s">
        <v>2209</v>
      </c>
    </row>
    <row r="674" spans="1:30" ht="15" hidden="1" customHeight="1" outlineLevel="1" x14ac:dyDescent="0.2">
      <c r="A674" s="3">
        <v>44547</v>
      </c>
      <c r="B674" s="19">
        <v>128</v>
      </c>
      <c r="C674" s="5" t="s">
        <v>7</v>
      </c>
      <c r="D674" s="9" t="s">
        <v>631</v>
      </c>
      <c r="E674" s="23">
        <f>B674</f>
        <v>128</v>
      </c>
      <c r="F674" s="23"/>
      <c r="G674" s="16"/>
      <c r="H674" s="16"/>
      <c r="I674" s="16"/>
      <c r="J674" s="23"/>
      <c r="Z674" s="20">
        <f t="shared" si="34"/>
        <v>128</v>
      </c>
      <c r="AA674" s="20" t="str">
        <f t="shared" si="32"/>
        <v>44547128</v>
      </c>
      <c r="AB674" t="s">
        <v>2204</v>
      </c>
      <c r="AC674" t="s">
        <v>2245</v>
      </c>
      <c r="AD674" t="s">
        <v>2262</v>
      </c>
    </row>
    <row r="675" spans="1:30" ht="15" hidden="1" customHeight="1" outlineLevel="1" x14ac:dyDescent="0.2">
      <c r="A675" s="3">
        <v>44547</v>
      </c>
      <c r="B675" s="19">
        <v>1500</v>
      </c>
      <c r="C675" s="5" t="s">
        <v>309</v>
      </c>
      <c r="D675" s="9" t="s">
        <v>1631</v>
      </c>
      <c r="E675" s="16"/>
      <c r="F675" s="23"/>
      <c r="G675" s="16">
        <v>1500</v>
      </c>
      <c r="H675" s="16"/>
      <c r="I675" s="16"/>
      <c r="J675" s="23"/>
      <c r="Z675" s="20">
        <f t="shared" si="34"/>
        <v>1500</v>
      </c>
      <c r="AA675" s="20" t="str">
        <f t="shared" si="32"/>
        <v>445471500</v>
      </c>
      <c r="AB675" t="s">
        <v>2212</v>
      </c>
      <c r="AC675" t="s">
        <v>2244</v>
      </c>
      <c r="AD675" t="s">
        <v>2209</v>
      </c>
    </row>
    <row r="676" spans="1:30" ht="15" hidden="1" customHeight="1" outlineLevel="1" x14ac:dyDescent="0.2">
      <c r="A676" s="3">
        <v>44547</v>
      </c>
      <c r="B676" s="19">
        <v>20.399999999999999</v>
      </c>
      <c r="C676" s="5" t="s">
        <v>7</v>
      </c>
      <c r="D676" s="9" t="s">
        <v>633</v>
      </c>
      <c r="E676" s="23">
        <v>20.399999999999999</v>
      </c>
      <c r="F676" s="23"/>
      <c r="G676" s="16"/>
      <c r="H676" s="16"/>
      <c r="I676" s="16"/>
      <c r="J676" s="23"/>
      <c r="Z676" s="20">
        <f t="shared" si="34"/>
        <v>20.399999999999999</v>
      </c>
      <c r="AA676" s="20" t="str">
        <f t="shared" si="32"/>
        <v>4454720,4</v>
      </c>
      <c r="AB676" t="s">
        <v>2204</v>
      </c>
      <c r="AC676" t="s">
        <v>2245</v>
      </c>
      <c r="AD676" t="s">
        <v>2262</v>
      </c>
    </row>
    <row r="677" spans="1:30" ht="15" hidden="1" customHeight="1" outlineLevel="1" x14ac:dyDescent="0.2">
      <c r="A677" s="3">
        <v>44547</v>
      </c>
      <c r="B677" s="19">
        <v>5100</v>
      </c>
      <c r="C677" s="5" t="s">
        <v>7</v>
      </c>
      <c r="D677" s="9" t="s">
        <v>1632</v>
      </c>
      <c r="E677" s="16"/>
      <c r="F677" s="23"/>
      <c r="G677" s="16">
        <v>5100</v>
      </c>
      <c r="H677" s="16"/>
      <c r="I677" s="16"/>
      <c r="J677" s="23"/>
      <c r="Z677" s="20">
        <f t="shared" si="34"/>
        <v>5100</v>
      </c>
      <c r="AA677" s="20" t="str">
        <f t="shared" si="32"/>
        <v>445475100</v>
      </c>
      <c r="AB677" t="s">
        <v>2212</v>
      </c>
      <c r="AC677" t="s">
        <v>2244</v>
      </c>
      <c r="AD677" t="s">
        <v>2209</v>
      </c>
    </row>
    <row r="678" spans="1:30" ht="15" hidden="1" customHeight="1" outlineLevel="1" x14ac:dyDescent="0.2">
      <c r="A678" s="3">
        <v>44545</v>
      </c>
      <c r="B678" s="19">
        <v>110000</v>
      </c>
      <c r="C678" s="5" t="s">
        <v>28</v>
      </c>
      <c r="D678" s="9" t="s">
        <v>1633</v>
      </c>
      <c r="E678" s="16"/>
      <c r="F678" s="23"/>
      <c r="G678" s="16"/>
      <c r="H678" s="16"/>
      <c r="I678" s="16"/>
      <c r="J678" s="23"/>
      <c r="V678" s="19">
        <v>110000</v>
      </c>
      <c r="Z678" s="20">
        <f t="shared" si="34"/>
        <v>110000</v>
      </c>
      <c r="AA678" s="20" t="str">
        <f t="shared" si="32"/>
        <v>44545110000</v>
      </c>
      <c r="AB678" t="s">
        <v>2236</v>
      </c>
      <c r="AC678" t="s">
        <v>2248</v>
      </c>
      <c r="AD678" t="s">
        <v>2236</v>
      </c>
    </row>
    <row r="679" spans="1:30" ht="15" hidden="1" customHeight="1" outlineLevel="1" x14ac:dyDescent="0.2">
      <c r="A679" s="3">
        <v>44545</v>
      </c>
      <c r="B679" s="19">
        <v>70000</v>
      </c>
      <c r="C679" s="5" t="s">
        <v>253</v>
      </c>
      <c r="D679" s="9" t="s">
        <v>1634</v>
      </c>
      <c r="E679" s="16"/>
      <c r="F679" s="23"/>
      <c r="G679" s="16"/>
      <c r="H679" s="16"/>
      <c r="I679" s="16"/>
      <c r="J679" s="23"/>
      <c r="M679" s="19">
        <v>70000</v>
      </c>
      <c r="Z679" s="20">
        <f t="shared" si="34"/>
        <v>70000</v>
      </c>
      <c r="AA679" s="20" t="str">
        <f t="shared" si="32"/>
        <v>4454570000</v>
      </c>
      <c r="AB679" t="s">
        <v>2202</v>
      </c>
      <c r="AC679" t="s">
        <v>2248</v>
      </c>
      <c r="AD679" t="s">
        <v>2268</v>
      </c>
    </row>
    <row r="680" spans="1:30" ht="15" hidden="1" customHeight="1" outlineLevel="1" x14ac:dyDescent="0.2">
      <c r="A680" s="3">
        <v>44543</v>
      </c>
      <c r="B680" s="19">
        <v>1483.88</v>
      </c>
      <c r="C680" s="5" t="s">
        <v>1207</v>
      </c>
      <c r="D680" s="9" t="s">
        <v>156</v>
      </c>
      <c r="E680" s="16"/>
      <c r="F680" s="23">
        <v>1483.88</v>
      </c>
      <c r="G680" s="16"/>
      <c r="H680" s="16"/>
      <c r="I680" s="16"/>
      <c r="J680" s="23"/>
      <c r="Z680" s="20">
        <f t="shared" si="34"/>
        <v>1483.88</v>
      </c>
      <c r="AA680" s="20" t="str">
        <f t="shared" si="32"/>
        <v>445431483,88</v>
      </c>
      <c r="AB680" t="s">
        <v>2206</v>
      </c>
      <c r="AC680" t="s">
        <v>2244</v>
      </c>
      <c r="AD680" t="s">
        <v>2209</v>
      </c>
    </row>
    <row r="681" spans="1:30" ht="15" hidden="1" customHeight="1" outlineLevel="1" x14ac:dyDescent="0.2">
      <c r="A681" s="3">
        <v>44543</v>
      </c>
      <c r="B681" s="19">
        <v>5958.5</v>
      </c>
      <c r="C681" s="5" t="s">
        <v>7</v>
      </c>
      <c r="D681" s="9" t="s">
        <v>1282</v>
      </c>
      <c r="E681" s="16"/>
      <c r="F681" s="23"/>
      <c r="G681" s="16"/>
      <c r="H681" s="16"/>
      <c r="I681" s="16">
        <v>5958.5</v>
      </c>
      <c r="J681" s="23"/>
      <c r="Z681" s="20">
        <f t="shared" si="34"/>
        <v>5958.5</v>
      </c>
      <c r="AA681" s="20" t="str">
        <f t="shared" si="32"/>
        <v>445435958,5</v>
      </c>
      <c r="AB681" t="s">
        <v>2426</v>
      </c>
      <c r="AC681" t="s">
        <v>2248</v>
      </c>
      <c r="AD681" t="s">
        <v>2427</v>
      </c>
    </row>
    <row r="682" spans="1:30" ht="15" hidden="1" customHeight="1" outlineLevel="1" x14ac:dyDescent="0.2">
      <c r="A682" s="3">
        <v>44543</v>
      </c>
      <c r="B682" s="19">
        <v>572.69000000000005</v>
      </c>
      <c r="C682" s="5" t="s">
        <v>1222</v>
      </c>
      <c r="D682" s="9" t="s">
        <v>1553</v>
      </c>
      <c r="E682" s="16"/>
      <c r="F682" s="23">
        <v>572.69000000000005</v>
      </c>
      <c r="G682" s="16"/>
      <c r="H682" s="16"/>
      <c r="I682" s="16"/>
      <c r="J682" s="23"/>
      <c r="Z682" s="20">
        <f t="shared" si="34"/>
        <v>572.69000000000005</v>
      </c>
      <c r="AA682" s="20" t="str">
        <f t="shared" si="32"/>
        <v>44543572,69</v>
      </c>
      <c r="AB682" t="s">
        <v>2206</v>
      </c>
      <c r="AC682" t="s">
        <v>2244</v>
      </c>
      <c r="AD682" t="s">
        <v>2209</v>
      </c>
    </row>
    <row r="683" spans="1:30" ht="15" hidden="1" customHeight="1" outlineLevel="1" x14ac:dyDescent="0.2">
      <c r="A683" s="3">
        <v>44543</v>
      </c>
      <c r="B683" s="19">
        <v>36309.699999999997</v>
      </c>
      <c r="C683" s="5" t="s">
        <v>1207</v>
      </c>
      <c r="D683" s="9" t="s">
        <v>154</v>
      </c>
      <c r="E683" s="16"/>
      <c r="F683" s="23">
        <v>36309.699999999997</v>
      </c>
      <c r="G683" s="16"/>
      <c r="H683" s="16"/>
      <c r="I683" s="16"/>
      <c r="J683" s="23"/>
      <c r="Z683" s="20">
        <f t="shared" si="34"/>
        <v>36309.699999999997</v>
      </c>
      <c r="AA683" s="20" t="str">
        <f t="shared" si="32"/>
        <v>4454336309,7</v>
      </c>
      <c r="AB683" t="s">
        <v>2206</v>
      </c>
      <c r="AC683" t="s">
        <v>2244</v>
      </c>
      <c r="AD683" t="s">
        <v>2209</v>
      </c>
    </row>
    <row r="684" spans="1:30" ht="15" hidden="1" customHeight="1" outlineLevel="1" x14ac:dyDescent="0.2">
      <c r="A684" s="3">
        <v>44543</v>
      </c>
      <c r="B684" s="19">
        <v>14381.2</v>
      </c>
      <c r="C684" s="5" t="s">
        <v>1207</v>
      </c>
      <c r="D684" s="9" t="s">
        <v>158</v>
      </c>
      <c r="E684" s="16"/>
      <c r="F684" s="23">
        <v>14381.2</v>
      </c>
      <c r="G684" s="16"/>
      <c r="H684" s="16"/>
      <c r="I684" s="16"/>
      <c r="J684" s="23"/>
      <c r="Z684" s="20">
        <f t="shared" si="34"/>
        <v>14381.2</v>
      </c>
      <c r="AA684" s="20" t="str">
        <f t="shared" si="32"/>
        <v>4454314381,2</v>
      </c>
      <c r="AB684" t="s">
        <v>2206</v>
      </c>
      <c r="AC684" t="s">
        <v>2244</v>
      </c>
      <c r="AD684" t="s">
        <v>2209</v>
      </c>
    </row>
    <row r="685" spans="1:30" ht="15" hidden="1" customHeight="1" outlineLevel="1" x14ac:dyDescent="0.2">
      <c r="A685" s="3">
        <v>44543</v>
      </c>
      <c r="B685" s="19">
        <v>45000</v>
      </c>
      <c r="C685" s="5" t="s">
        <v>28</v>
      </c>
      <c r="D685" s="9" t="s">
        <v>1633</v>
      </c>
      <c r="E685" s="16"/>
      <c r="F685" s="23"/>
      <c r="G685" s="16"/>
      <c r="H685" s="16"/>
      <c r="I685" s="16"/>
      <c r="J685" s="23"/>
      <c r="V685" s="19">
        <v>45000</v>
      </c>
      <c r="Z685" s="20">
        <f t="shared" si="34"/>
        <v>45000</v>
      </c>
      <c r="AA685" s="20" t="str">
        <f t="shared" si="32"/>
        <v>4454345000</v>
      </c>
      <c r="AB685" t="s">
        <v>2236</v>
      </c>
      <c r="AC685" t="s">
        <v>2248</v>
      </c>
      <c r="AD685" t="s">
        <v>2236</v>
      </c>
    </row>
    <row r="686" spans="1:30" ht="15" hidden="1" customHeight="1" outlineLevel="1" x14ac:dyDescent="0.2">
      <c r="A686" s="3">
        <v>44540</v>
      </c>
      <c r="B686" s="19">
        <v>60000</v>
      </c>
      <c r="C686" s="5" t="s">
        <v>28</v>
      </c>
      <c r="D686" s="9" t="s">
        <v>1629</v>
      </c>
      <c r="E686" s="16"/>
      <c r="F686" s="23"/>
      <c r="G686" s="16"/>
      <c r="H686" s="16"/>
      <c r="I686" s="16"/>
      <c r="J686" s="23"/>
      <c r="V686" s="19">
        <v>60000</v>
      </c>
      <c r="Z686" s="20">
        <f t="shared" si="34"/>
        <v>60000</v>
      </c>
      <c r="AA686" s="20" t="str">
        <f t="shared" si="32"/>
        <v>4454060000</v>
      </c>
      <c r="AB686" t="s">
        <v>2236</v>
      </c>
      <c r="AC686" t="s">
        <v>2248</v>
      </c>
      <c r="AD686" t="s">
        <v>2236</v>
      </c>
    </row>
    <row r="687" spans="1:30" ht="15" hidden="1" customHeight="1" outlineLevel="1" x14ac:dyDescent="0.2">
      <c r="A687" s="3">
        <v>44539</v>
      </c>
      <c r="B687" s="19">
        <v>65000</v>
      </c>
      <c r="C687" s="5" t="s">
        <v>28</v>
      </c>
      <c r="D687" s="9" t="s">
        <v>1629</v>
      </c>
      <c r="E687" s="16"/>
      <c r="F687" s="23"/>
      <c r="G687" s="16"/>
      <c r="H687" s="16"/>
      <c r="I687" s="16"/>
      <c r="J687" s="23"/>
      <c r="V687" s="19">
        <v>65000</v>
      </c>
      <c r="Z687" s="20">
        <f t="shared" si="34"/>
        <v>65000</v>
      </c>
      <c r="AA687" s="20" t="str">
        <f t="shared" si="32"/>
        <v>4453965000</v>
      </c>
      <c r="AB687" t="s">
        <v>2236</v>
      </c>
      <c r="AC687" t="s">
        <v>2248</v>
      </c>
      <c r="AD687" t="s">
        <v>2236</v>
      </c>
    </row>
    <row r="688" spans="1:30" ht="15" hidden="1" customHeight="1" outlineLevel="1" x14ac:dyDescent="0.2">
      <c r="A688" s="3">
        <v>44539</v>
      </c>
      <c r="B688" s="19">
        <v>40000</v>
      </c>
      <c r="C688" s="5" t="s">
        <v>306</v>
      </c>
      <c r="D688" s="9" t="s">
        <v>1635</v>
      </c>
      <c r="E688" s="16"/>
      <c r="F688" s="23"/>
      <c r="G688" s="16"/>
      <c r="H688" s="16"/>
      <c r="I688" s="16"/>
      <c r="J688" s="23"/>
      <c r="O688" s="19">
        <v>40000</v>
      </c>
      <c r="Z688" s="20">
        <f t="shared" si="34"/>
        <v>40000</v>
      </c>
      <c r="AA688" s="20" t="str">
        <f t="shared" si="32"/>
        <v>4453940000</v>
      </c>
      <c r="AB688" t="s">
        <v>2213</v>
      </c>
      <c r="AC688" t="s">
        <v>2248</v>
      </c>
      <c r="AD688" t="s">
        <v>2213</v>
      </c>
    </row>
    <row r="689" spans="1:30" ht="15" hidden="1" customHeight="1" outlineLevel="1" x14ac:dyDescent="0.2">
      <c r="A689" s="3">
        <v>44538</v>
      </c>
      <c r="B689" s="19">
        <v>60000</v>
      </c>
      <c r="C689" s="5" t="s">
        <v>28</v>
      </c>
      <c r="D689" s="9" t="s">
        <v>1629</v>
      </c>
      <c r="E689" s="16"/>
      <c r="F689" s="23"/>
      <c r="G689" s="16"/>
      <c r="H689" s="16"/>
      <c r="I689" s="16"/>
      <c r="J689" s="23"/>
      <c r="V689" s="19">
        <v>60000</v>
      </c>
      <c r="Z689" s="20">
        <f t="shared" si="34"/>
        <v>60000</v>
      </c>
      <c r="AA689" s="20" t="str">
        <f t="shared" si="32"/>
        <v>4453860000</v>
      </c>
      <c r="AB689" t="s">
        <v>2236</v>
      </c>
      <c r="AC689" t="s">
        <v>2248</v>
      </c>
      <c r="AD689" t="s">
        <v>2236</v>
      </c>
    </row>
    <row r="690" spans="1:30" ht="15" hidden="1" customHeight="1" outlineLevel="1" x14ac:dyDescent="0.2">
      <c r="A690" s="3">
        <v>44537</v>
      </c>
      <c r="B690" s="19">
        <v>45000</v>
      </c>
      <c r="C690" s="5" t="s">
        <v>32</v>
      </c>
      <c r="D690" s="9" t="s">
        <v>626</v>
      </c>
      <c r="E690" s="16"/>
      <c r="F690" s="23"/>
      <c r="G690" s="16"/>
      <c r="H690" s="16"/>
      <c r="I690" s="16"/>
      <c r="J690" s="23"/>
      <c r="N690" s="19">
        <v>45000</v>
      </c>
      <c r="Z690" s="20">
        <f t="shared" si="34"/>
        <v>45000</v>
      </c>
      <c r="AA690" s="20" t="str">
        <f t="shared" si="32"/>
        <v>4453745000</v>
      </c>
      <c r="AB690" t="s">
        <v>2222</v>
      </c>
      <c r="AC690" t="s">
        <v>2248</v>
      </c>
      <c r="AD690" t="s">
        <v>2269</v>
      </c>
    </row>
    <row r="691" spans="1:30" ht="15" hidden="1" customHeight="1" outlineLevel="1" x14ac:dyDescent="0.2">
      <c r="A691" s="3">
        <v>44537</v>
      </c>
      <c r="B691" s="19">
        <v>7770.71</v>
      </c>
      <c r="C691" s="5" t="s">
        <v>498</v>
      </c>
      <c r="D691" s="9" t="s">
        <v>1636</v>
      </c>
      <c r="E691" s="16"/>
      <c r="F691" s="23"/>
      <c r="G691" s="16"/>
      <c r="H691" s="16"/>
      <c r="I691" s="16"/>
      <c r="J691" s="23"/>
      <c r="K691" s="19">
        <v>7770.71</v>
      </c>
      <c r="Z691" s="20">
        <f t="shared" si="34"/>
        <v>7770.71</v>
      </c>
      <c r="AA691" s="20" t="str">
        <f t="shared" si="32"/>
        <v>445377770,71</v>
      </c>
      <c r="AB691" t="s">
        <v>2221</v>
      </c>
      <c r="AC691" t="s">
        <v>2248</v>
      </c>
      <c r="AD691" t="s">
        <v>2267</v>
      </c>
    </row>
    <row r="692" spans="1:30" ht="15" hidden="1" customHeight="1" outlineLevel="1" x14ac:dyDescent="0.2">
      <c r="A692" s="3">
        <v>44537</v>
      </c>
      <c r="B692" s="19">
        <v>122702.56</v>
      </c>
      <c r="C692" s="5" t="s">
        <v>1225</v>
      </c>
      <c r="D692" s="9" t="s">
        <v>1637</v>
      </c>
      <c r="E692" s="16"/>
      <c r="F692" s="23"/>
      <c r="G692" s="16"/>
      <c r="H692" s="16"/>
      <c r="I692" s="16"/>
      <c r="J692" s="23"/>
      <c r="T692" s="19">
        <v>122702.56</v>
      </c>
      <c r="Z692" s="20">
        <f t="shared" si="34"/>
        <v>122702.56</v>
      </c>
      <c r="AA692" s="20" t="str">
        <f t="shared" si="32"/>
        <v>44537122702,56</v>
      </c>
      <c r="AB692" t="s">
        <v>2235</v>
      </c>
      <c r="AC692" t="s">
        <v>2248</v>
      </c>
      <c r="AD692" t="s">
        <v>2235</v>
      </c>
    </row>
    <row r="693" spans="1:30" ht="15" hidden="1" customHeight="1" outlineLevel="1" x14ac:dyDescent="0.2">
      <c r="A693" s="3">
        <v>44537</v>
      </c>
      <c r="B693" s="19">
        <v>822.39</v>
      </c>
      <c r="C693" s="5" t="s">
        <v>1207</v>
      </c>
      <c r="D693" s="9" t="s">
        <v>342</v>
      </c>
      <c r="E693" s="16"/>
      <c r="F693" s="23">
        <v>822.39</v>
      </c>
      <c r="G693" s="16"/>
      <c r="H693" s="16"/>
      <c r="I693" s="16"/>
      <c r="J693" s="23"/>
      <c r="Z693" s="20">
        <f t="shared" si="34"/>
        <v>822.39</v>
      </c>
      <c r="AA693" s="20" t="str">
        <f t="shared" si="32"/>
        <v>44537822,39</v>
      </c>
      <c r="AB693" t="s">
        <v>2208</v>
      </c>
      <c r="AC693" t="s">
        <v>2245</v>
      </c>
      <c r="AD693" t="s">
        <v>2263</v>
      </c>
    </row>
    <row r="694" spans="1:30" ht="15" hidden="1" customHeight="1" outlineLevel="1" x14ac:dyDescent="0.2">
      <c r="A694" s="3">
        <v>44536</v>
      </c>
      <c r="B694" s="19">
        <v>60000</v>
      </c>
      <c r="C694" s="5" t="s">
        <v>32</v>
      </c>
      <c r="D694" s="9" t="s">
        <v>626</v>
      </c>
      <c r="E694" s="16"/>
      <c r="F694" s="23"/>
      <c r="G694" s="16"/>
      <c r="H694" s="16"/>
      <c r="I694" s="16"/>
      <c r="J694" s="23"/>
      <c r="N694" s="19">
        <v>60000</v>
      </c>
      <c r="Z694" s="20">
        <f t="shared" si="34"/>
        <v>60000</v>
      </c>
      <c r="AA694" s="20" t="str">
        <f t="shared" si="32"/>
        <v>4453660000</v>
      </c>
      <c r="AB694" t="s">
        <v>2222</v>
      </c>
      <c r="AC694" t="s">
        <v>2248</v>
      </c>
      <c r="AD694" t="s">
        <v>2269</v>
      </c>
    </row>
    <row r="695" spans="1:30" ht="15" hidden="1" customHeight="1" outlineLevel="1" x14ac:dyDescent="0.2">
      <c r="A695" s="3">
        <v>44536</v>
      </c>
      <c r="B695" s="19">
        <v>70000</v>
      </c>
      <c r="C695" s="5" t="s">
        <v>28</v>
      </c>
      <c r="D695" s="9" t="s">
        <v>1633</v>
      </c>
      <c r="E695" s="16"/>
      <c r="F695" s="23"/>
      <c r="G695" s="16"/>
      <c r="H695" s="16"/>
      <c r="I695" s="16"/>
      <c r="J695" s="23"/>
      <c r="V695" s="19">
        <v>70000</v>
      </c>
      <c r="Z695" s="20">
        <f t="shared" si="34"/>
        <v>70000</v>
      </c>
      <c r="AA695" s="20" t="str">
        <f t="shared" si="32"/>
        <v>4453670000</v>
      </c>
      <c r="AB695" t="s">
        <v>2236</v>
      </c>
      <c r="AC695" t="s">
        <v>2248</v>
      </c>
      <c r="AD695" t="s">
        <v>2236</v>
      </c>
    </row>
    <row r="696" spans="1:30" ht="15" hidden="1" customHeight="1" outlineLevel="1" x14ac:dyDescent="0.2">
      <c r="A696" s="3">
        <v>44536</v>
      </c>
      <c r="B696" s="19">
        <v>35250</v>
      </c>
      <c r="C696" s="5" t="s">
        <v>309</v>
      </c>
      <c r="D696" s="9" t="s">
        <v>1638</v>
      </c>
      <c r="E696" s="16"/>
      <c r="F696" s="23"/>
      <c r="G696" s="16">
        <v>35250</v>
      </c>
      <c r="H696" s="16"/>
      <c r="I696" s="16"/>
      <c r="J696" s="23"/>
      <c r="Z696" s="20">
        <f t="shared" si="34"/>
        <v>35250</v>
      </c>
      <c r="AA696" s="20" t="str">
        <f t="shared" si="32"/>
        <v>4453635250</v>
      </c>
      <c r="AB696" t="s">
        <v>2209</v>
      </c>
      <c r="AC696" t="s">
        <v>2244</v>
      </c>
      <c r="AD696" t="s">
        <v>2209</v>
      </c>
    </row>
    <row r="697" spans="1:30" ht="15" hidden="1" customHeight="1" outlineLevel="1" x14ac:dyDescent="0.2">
      <c r="A697" s="3">
        <v>44533</v>
      </c>
      <c r="B697" s="19">
        <v>5000</v>
      </c>
      <c r="C697" s="5" t="s">
        <v>47</v>
      </c>
      <c r="D697" s="9" t="s">
        <v>1639</v>
      </c>
      <c r="E697" s="16"/>
      <c r="F697" s="23"/>
      <c r="G697" s="16"/>
      <c r="H697" s="16"/>
      <c r="I697" s="16"/>
      <c r="J697" s="23"/>
      <c r="P697" s="19">
        <v>5000</v>
      </c>
      <c r="Z697" s="20">
        <f t="shared" si="34"/>
        <v>5000</v>
      </c>
      <c r="AA697" s="20" t="str">
        <f t="shared" si="32"/>
        <v>445335000</v>
      </c>
      <c r="AB697" t="s">
        <v>2224</v>
      </c>
      <c r="AC697" t="s">
        <v>2248</v>
      </c>
      <c r="AD697" t="s">
        <v>2427</v>
      </c>
    </row>
    <row r="698" spans="1:30" ht="15" hidden="1" customHeight="1" outlineLevel="1" x14ac:dyDescent="0.2">
      <c r="A698" s="3">
        <v>44533</v>
      </c>
      <c r="B698" s="19">
        <v>300</v>
      </c>
      <c r="C698" s="5" t="s">
        <v>7</v>
      </c>
      <c r="D698" s="9" t="s">
        <v>1433</v>
      </c>
      <c r="E698" s="23">
        <v>300</v>
      </c>
      <c r="F698" s="23"/>
      <c r="G698" s="16"/>
      <c r="H698" s="16"/>
      <c r="I698" s="16"/>
      <c r="J698" s="23"/>
      <c r="Z698" s="20">
        <f t="shared" si="34"/>
        <v>300</v>
      </c>
      <c r="AA698" s="20" t="str">
        <f t="shared" si="32"/>
        <v>44533300</v>
      </c>
      <c r="AB698" t="s">
        <v>2204</v>
      </c>
      <c r="AC698" t="s">
        <v>2245</v>
      </c>
      <c r="AD698" t="s">
        <v>2262</v>
      </c>
    </row>
    <row r="699" spans="1:30" ht="15" hidden="1" customHeight="1" outlineLevel="1" x14ac:dyDescent="0.2">
      <c r="A699" s="3">
        <v>44533</v>
      </c>
      <c r="B699" s="19">
        <v>20000</v>
      </c>
      <c r="C699" s="5" t="s">
        <v>7</v>
      </c>
      <c r="D699" s="9" t="s">
        <v>1318</v>
      </c>
      <c r="E699" s="16"/>
      <c r="F699" s="23"/>
      <c r="G699" s="16"/>
      <c r="H699" s="16"/>
      <c r="I699" s="16">
        <v>20000</v>
      </c>
      <c r="J699" s="23"/>
      <c r="Z699" s="20">
        <f t="shared" si="34"/>
        <v>20000</v>
      </c>
      <c r="AA699" s="20" t="str">
        <f t="shared" si="32"/>
        <v>4453320000</v>
      </c>
      <c r="AB699" t="s">
        <v>2238</v>
      </c>
      <c r="AC699" t="s">
        <v>2246</v>
      </c>
      <c r="AD699" t="s">
        <v>2266</v>
      </c>
    </row>
    <row r="700" spans="1:30" ht="15" hidden="1" customHeight="1" outlineLevel="1" x14ac:dyDescent="0.2">
      <c r="A700" s="3">
        <v>44533</v>
      </c>
      <c r="B700" s="19">
        <v>10000</v>
      </c>
      <c r="C700" s="5" t="s">
        <v>1211</v>
      </c>
      <c r="D700" s="9" t="s">
        <v>1640</v>
      </c>
      <c r="E700" s="16"/>
      <c r="F700" s="23"/>
      <c r="G700" s="16"/>
      <c r="H700" s="16"/>
      <c r="I700" s="16"/>
      <c r="J700" s="23"/>
      <c r="K700" s="19">
        <v>10000</v>
      </c>
      <c r="Z700" s="20">
        <f t="shared" si="34"/>
        <v>10000</v>
      </c>
      <c r="AA700" s="20" t="str">
        <f t="shared" si="32"/>
        <v>4453310000</v>
      </c>
      <c r="AB700" t="s">
        <v>2240</v>
      </c>
      <c r="AC700" t="s">
        <v>2248</v>
      </c>
      <c r="AD700" t="s">
        <v>2267</v>
      </c>
    </row>
    <row r="701" spans="1:30" ht="15" hidden="1" customHeight="1" outlineLevel="1" x14ac:dyDescent="0.2">
      <c r="A701" s="3">
        <v>44533</v>
      </c>
      <c r="B701" s="19">
        <v>50000</v>
      </c>
      <c r="C701" s="6" t="s">
        <v>1211</v>
      </c>
      <c r="D701" s="9" t="s">
        <v>1641</v>
      </c>
      <c r="E701" s="16"/>
      <c r="F701" s="23"/>
      <c r="G701" s="16"/>
      <c r="H701" s="16"/>
      <c r="I701" s="16"/>
      <c r="J701" s="23"/>
      <c r="L701" s="19">
        <v>50000</v>
      </c>
      <c r="Z701" s="20">
        <f t="shared" si="34"/>
        <v>50000</v>
      </c>
      <c r="AA701" s="20" t="str">
        <f t="shared" si="32"/>
        <v>4453350000</v>
      </c>
      <c r="AB701" t="s">
        <v>2201</v>
      </c>
      <c r="AC701" t="s">
        <v>2248</v>
      </c>
      <c r="AD701" t="s">
        <v>2265</v>
      </c>
    </row>
    <row r="702" spans="1:30" ht="15" hidden="1" customHeight="1" outlineLevel="1" x14ac:dyDescent="0.2">
      <c r="A702" s="3">
        <v>44533</v>
      </c>
      <c r="B702" s="19">
        <v>70000</v>
      </c>
      <c r="C702" s="5" t="s">
        <v>28</v>
      </c>
      <c r="D702" s="9" t="s">
        <v>1633</v>
      </c>
      <c r="E702" s="16"/>
      <c r="F702" s="23"/>
      <c r="G702" s="16"/>
      <c r="H702" s="16"/>
      <c r="I702" s="16"/>
      <c r="J702" s="23"/>
      <c r="V702" s="19">
        <v>70000</v>
      </c>
      <c r="Z702" s="20">
        <f t="shared" si="34"/>
        <v>70000</v>
      </c>
      <c r="AA702" s="20" t="str">
        <f t="shared" si="32"/>
        <v>4453370000</v>
      </c>
      <c r="AB702" t="s">
        <v>2236</v>
      </c>
      <c r="AC702" t="s">
        <v>2248</v>
      </c>
      <c r="AD702" t="s">
        <v>2236</v>
      </c>
    </row>
    <row r="703" spans="1:30" ht="15" hidden="1" customHeight="1" outlineLevel="1" x14ac:dyDescent="0.2">
      <c r="A703" s="3">
        <v>44532</v>
      </c>
      <c r="B703" s="19">
        <v>64856</v>
      </c>
      <c r="C703" s="5" t="s">
        <v>7</v>
      </c>
      <c r="D703" s="9" t="s">
        <v>1642</v>
      </c>
      <c r="E703" s="16"/>
      <c r="F703" s="23"/>
      <c r="G703" s="16">
        <v>64856</v>
      </c>
      <c r="H703" s="16"/>
      <c r="I703" s="16"/>
      <c r="J703" s="23"/>
      <c r="Z703" s="20">
        <f t="shared" si="34"/>
        <v>64856</v>
      </c>
      <c r="AA703" s="20" t="str">
        <f t="shared" si="32"/>
        <v>4453264856</v>
      </c>
      <c r="AB703" t="s">
        <v>2209</v>
      </c>
      <c r="AC703" t="s">
        <v>2244</v>
      </c>
      <c r="AD703" t="s">
        <v>2209</v>
      </c>
    </row>
    <row r="704" spans="1:30" ht="15" hidden="1" customHeight="1" outlineLevel="1" x14ac:dyDescent="0.2">
      <c r="A704" s="3">
        <v>44532</v>
      </c>
      <c r="B704" s="19">
        <v>259.42</v>
      </c>
      <c r="C704" s="5" t="s">
        <v>7</v>
      </c>
      <c r="D704" s="9" t="s">
        <v>652</v>
      </c>
      <c r="E704" s="23">
        <v>259.42</v>
      </c>
      <c r="F704" s="23"/>
      <c r="G704" s="16"/>
      <c r="H704" s="16"/>
      <c r="I704" s="16"/>
      <c r="J704" s="23"/>
      <c r="Z704" s="20">
        <f t="shared" si="34"/>
        <v>259.42</v>
      </c>
      <c r="AA704" s="20" t="str">
        <f t="shared" si="32"/>
        <v>44532259,42</v>
      </c>
      <c r="AB704" t="s">
        <v>2204</v>
      </c>
      <c r="AC704" t="s">
        <v>2245</v>
      </c>
      <c r="AD704" t="s">
        <v>2262</v>
      </c>
    </row>
    <row r="705" spans="1:30" ht="15" hidden="1" customHeight="1" outlineLevel="1" x14ac:dyDescent="0.2">
      <c r="A705" s="3">
        <v>44532</v>
      </c>
      <c r="B705" s="19">
        <v>200</v>
      </c>
      <c r="C705" s="5" t="s">
        <v>7</v>
      </c>
      <c r="D705" s="9" t="s">
        <v>653</v>
      </c>
      <c r="E705" s="23">
        <v>200</v>
      </c>
      <c r="F705" s="23"/>
      <c r="G705" s="16"/>
      <c r="H705" s="16"/>
      <c r="I705" s="16"/>
      <c r="J705" s="23"/>
      <c r="Z705" s="20">
        <f t="shared" si="34"/>
        <v>200</v>
      </c>
      <c r="AA705" s="20" t="str">
        <f t="shared" si="32"/>
        <v>44532200</v>
      </c>
      <c r="AB705" t="s">
        <v>2204</v>
      </c>
      <c r="AC705" t="s">
        <v>2245</v>
      </c>
      <c r="AD705" t="s">
        <v>2262</v>
      </c>
    </row>
    <row r="706" spans="1:30" ht="15" hidden="1" customHeight="1" outlineLevel="1" x14ac:dyDescent="0.2">
      <c r="A706" s="3">
        <v>44532</v>
      </c>
      <c r="B706" s="19">
        <v>50001</v>
      </c>
      <c r="C706" s="5" t="s">
        <v>7</v>
      </c>
      <c r="D706" s="9" t="s">
        <v>1642</v>
      </c>
      <c r="E706" s="16"/>
      <c r="F706" s="23"/>
      <c r="G706" s="16">
        <v>50001</v>
      </c>
      <c r="H706" s="16"/>
      <c r="I706" s="16"/>
      <c r="J706" s="23"/>
      <c r="Z706" s="20">
        <f t="shared" si="34"/>
        <v>50001</v>
      </c>
      <c r="AA706" s="20" t="str">
        <f t="shared" si="32"/>
        <v>4453250001</v>
      </c>
      <c r="AB706" t="s">
        <v>2209</v>
      </c>
      <c r="AC706" t="s">
        <v>2244</v>
      </c>
      <c r="AD706" t="s">
        <v>2209</v>
      </c>
    </row>
    <row r="707" spans="1:30" ht="15" hidden="1" customHeight="1" outlineLevel="1" x14ac:dyDescent="0.2">
      <c r="A707" s="3">
        <v>44531</v>
      </c>
      <c r="B707" s="19">
        <v>990</v>
      </c>
      <c r="C707" s="5" t="s">
        <v>7</v>
      </c>
      <c r="D707" s="9" t="s">
        <v>1287</v>
      </c>
      <c r="E707" s="23">
        <v>990</v>
      </c>
      <c r="F707" s="23"/>
      <c r="G707" s="16"/>
      <c r="H707" s="16"/>
      <c r="I707" s="16"/>
      <c r="J707" s="23"/>
      <c r="Z707" s="20">
        <f t="shared" si="34"/>
        <v>990</v>
      </c>
      <c r="AA707" s="20" t="str">
        <f t="shared" ref="AA707:AA770" si="35">A707&amp;B707</f>
        <v>44531990</v>
      </c>
      <c r="AB707" t="s">
        <v>2204</v>
      </c>
      <c r="AC707" t="s">
        <v>2245</v>
      </c>
      <c r="AD707" t="s">
        <v>2262</v>
      </c>
    </row>
    <row r="708" spans="1:30" ht="15" hidden="1" customHeight="1" outlineLevel="1" x14ac:dyDescent="0.2">
      <c r="A708" s="3">
        <v>44531</v>
      </c>
      <c r="B708" s="19">
        <v>34238</v>
      </c>
      <c r="C708" s="5" t="s">
        <v>1207</v>
      </c>
      <c r="D708" s="9" t="s">
        <v>656</v>
      </c>
      <c r="E708" s="16"/>
      <c r="F708" s="23">
        <v>34238</v>
      </c>
      <c r="G708" s="16"/>
      <c r="H708" s="16"/>
      <c r="I708" s="16"/>
      <c r="J708" s="23"/>
      <c r="Z708" s="20">
        <f t="shared" si="34"/>
        <v>34238</v>
      </c>
      <c r="AA708" s="20" t="str">
        <f t="shared" si="35"/>
        <v>4453134238</v>
      </c>
      <c r="AB708" t="s">
        <v>2205</v>
      </c>
      <c r="AC708" t="s">
        <v>2244</v>
      </c>
      <c r="AD708" t="s">
        <v>2209</v>
      </c>
    </row>
    <row r="709" spans="1:30" ht="15" hidden="1" customHeight="1" outlineLevel="1" x14ac:dyDescent="0.2">
      <c r="A709" s="3">
        <v>44531</v>
      </c>
      <c r="B709" s="19">
        <v>133815.54999999999</v>
      </c>
      <c r="C709" s="5" t="s">
        <v>28</v>
      </c>
      <c r="D709" s="9" t="s">
        <v>1643</v>
      </c>
      <c r="E709"/>
      <c r="V709" s="19">
        <v>133815.54999999999</v>
      </c>
      <c r="Z709" s="20">
        <f t="shared" si="34"/>
        <v>133815.54999999999</v>
      </c>
      <c r="AA709" s="20" t="str">
        <f t="shared" si="35"/>
        <v>44531133815,55</v>
      </c>
      <c r="AB709" t="s">
        <v>2236</v>
      </c>
      <c r="AC709" t="s">
        <v>2248</v>
      </c>
      <c r="AD709" t="s">
        <v>2236</v>
      </c>
    </row>
    <row r="710" spans="1:30" ht="15" customHeight="1" collapsed="1" x14ac:dyDescent="0.2">
      <c r="A710" s="67"/>
      <c r="B710" s="68">
        <f>SUM(B651:B709)</f>
        <v>1929488.2499999998</v>
      </c>
      <c r="C710" s="69"/>
      <c r="D710" s="70"/>
      <c r="E710" s="71"/>
      <c r="F710" s="71"/>
      <c r="G710" s="72"/>
      <c r="H710" s="71"/>
      <c r="I710" s="71"/>
      <c r="J710" s="73"/>
      <c r="K710" s="73"/>
      <c r="L710" s="68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>
        <f t="shared" ref="Z710" si="36">SUM(E710:Y710)</f>
        <v>0</v>
      </c>
      <c r="AA710" s="73"/>
      <c r="AB710" s="71"/>
      <c r="AC710" s="71"/>
      <c r="AD710" s="71"/>
    </row>
    <row r="711" spans="1:30" ht="14.25" hidden="1" customHeight="1" outlineLevel="1" x14ac:dyDescent="0.2">
      <c r="A711" s="3">
        <v>44530</v>
      </c>
      <c r="B711" s="19">
        <v>53500</v>
      </c>
      <c r="C711" s="5" t="s">
        <v>358</v>
      </c>
      <c r="D711" s="9" t="s">
        <v>1644</v>
      </c>
      <c r="E711" s="16"/>
      <c r="F711" s="23"/>
      <c r="G711" s="16"/>
      <c r="H711" s="16"/>
      <c r="I711" s="16"/>
      <c r="J711" s="23"/>
      <c r="U711" s="19">
        <v>53500</v>
      </c>
      <c r="Z711" s="20">
        <f t="shared" ref="Z711:Z759" si="37">SUM(E711:Y711)</f>
        <v>53500</v>
      </c>
      <c r="AA711" s="20" t="str">
        <f t="shared" si="35"/>
        <v>4453053500</v>
      </c>
      <c r="AB711" t="s">
        <v>2203</v>
      </c>
      <c r="AC711" t="s">
        <v>2248</v>
      </c>
      <c r="AD711" t="s">
        <v>2273</v>
      </c>
    </row>
    <row r="712" spans="1:30" ht="15" hidden="1" customHeight="1" outlineLevel="1" x14ac:dyDescent="0.2">
      <c r="A712" s="3">
        <v>44530</v>
      </c>
      <c r="B712" s="19">
        <v>10000</v>
      </c>
      <c r="C712" s="5" t="s">
        <v>1211</v>
      </c>
      <c r="D712" s="9" t="s">
        <v>1645</v>
      </c>
      <c r="E712" s="16"/>
      <c r="F712" s="23"/>
      <c r="G712" s="16"/>
      <c r="H712" s="16"/>
      <c r="I712" s="16"/>
      <c r="J712" s="23"/>
      <c r="K712" s="19">
        <v>10000</v>
      </c>
      <c r="Z712" s="20">
        <f t="shared" si="37"/>
        <v>10000</v>
      </c>
      <c r="AA712" s="20" t="str">
        <f t="shared" si="35"/>
        <v>4453010000</v>
      </c>
      <c r="AB712" t="s">
        <v>2240</v>
      </c>
      <c r="AC712" t="s">
        <v>2248</v>
      </c>
      <c r="AD712" t="s">
        <v>2267</v>
      </c>
    </row>
    <row r="713" spans="1:30" ht="15" hidden="1" customHeight="1" outlineLevel="1" x14ac:dyDescent="0.2">
      <c r="A713" s="3">
        <v>44530</v>
      </c>
      <c r="B713" s="19">
        <v>625</v>
      </c>
      <c r="C713" s="5" t="s">
        <v>7</v>
      </c>
      <c r="D713" s="9" t="s">
        <v>1283</v>
      </c>
      <c r="E713" s="23">
        <v>625</v>
      </c>
      <c r="F713" s="23"/>
      <c r="G713" s="16"/>
      <c r="H713" s="16"/>
      <c r="I713" s="16"/>
      <c r="J713" s="23"/>
      <c r="Z713" s="20">
        <f t="shared" si="37"/>
        <v>625</v>
      </c>
      <c r="AA713" s="20" t="str">
        <f t="shared" si="35"/>
        <v>44530625</v>
      </c>
      <c r="AB713" t="s">
        <v>2204</v>
      </c>
      <c r="AC713" t="s">
        <v>2245</v>
      </c>
      <c r="AD713" t="s">
        <v>2262</v>
      </c>
    </row>
    <row r="714" spans="1:30" ht="15" hidden="1" customHeight="1" outlineLevel="1" x14ac:dyDescent="0.2">
      <c r="A714" s="3">
        <v>44526</v>
      </c>
      <c r="B714" s="19">
        <v>50000</v>
      </c>
      <c r="C714" s="6" t="s">
        <v>1264</v>
      </c>
      <c r="D714" s="9" t="s">
        <v>1617</v>
      </c>
      <c r="E714" s="16"/>
      <c r="F714" s="23"/>
      <c r="G714" s="16"/>
      <c r="H714" s="16"/>
      <c r="I714" s="16"/>
      <c r="J714" s="23"/>
      <c r="S714" s="19">
        <v>50000</v>
      </c>
      <c r="Z714" s="20">
        <f t="shared" si="37"/>
        <v>50000</v>
      </c>
      <c r="AA714" s="20" t="str">
        <f t="shared" si="35"/>
        <v>4452650000</v>
      </c>
      <c r="AB714" t="s">
        <v>2230</v>
      </c>
      <c r="AC714" t="s">
        <v>2276</v>
      </c>
      <c r="AD714" t="s">
        <v>2276</v>
      </c>
    </row>
    <row r="715" spans="1:30" ht="15" hidden="1" customHeight="1" outlineLevel="1" x14ac:dyDescent="0.2">
      <c r="A715" s="3">
        <v>44526</v>
      </c>
      <c r="B715" s="19">
        <v>50000</v>
      </c>
      <c r="C715" s="5" t="s">
        <v>437</v>
      </c>
      <c r="D715" s="9" t="s">
        <v>622</v>
      </c>
      <c r="E715" s="16"/>
      <c r="F715" s="23"/>
      <c r="G715" s="16"/>
      <c r="H715" s="16"/>
      <c r="I715" s="16"/>
      <c r="J715" s="23"/>
      <c r="R715" s="19">
        <v>50000</v>
      </c>
      <c r="Z715" s="20">
        <f t="shared" si="37"/>
        <v>50000</v>
      </c>
      <c r="AA715" s="20" t="str">
        <f t="shared" si="35"/>
        <v>4452650000</v>
      </c>
      <c r="AB715" t="s">
        <v>2232</v>
      </c>
      <c r="AC715" t="s">
        <v>2244</v>
      </c>
      <c r="AD715" t="s">
        <v>2209</v>
      </c>
    </row>
    <row r="716" spans="1:30" ht="15" hidden="1" customHeight="1" outlineLevel="1" x14ac:dyDescent="0.2">
      <c r="A716" s="3">
        <v>44526</v>
      </c>
      <c r="B716" s="19">
        <v>100000</v>
      </c>
      <c r="C716" s="5" t="s">
        <v>32</v>
      </c>
      <c r="D716" s="9" t="s">
        <v>661</v>
      </c>
      <c r="E716" s="16"/>
      <c r="F716" s="23"/>
      <c r="G716" s="16"/>
      <c r="H716" s="16"/>
      <c r="I716" s="16"/>
      <c r="J716" s="23"/>
      <c r="N716" s="19">
        <v>100000</v>
      </c>
      <c r="Z716" s="20">
        <f t="shared" si="37"/>
        <v>100000</v>
      </c>
      <c r="AA716" s="20" t="str">
        <f t="shared" si="35"/>
        <v>44526100000</v>
      </c>
      <c r="AB716" t="s">
        <v>2222</v>
      </c>
      <c r="AC716" t="s">
        <v>2248</v>
      </c>
      <c r="AD716" t="s">
        <v>2269</v>
      </c>
    </row>
    <row r="717" spans="1:30" ht="15" hidden="1" customHeight="1" outlineLevel="1" x14ac:dyDescent="0.2">
      <c r="A717" s="3">
        <v>44526</v>
      </c>
      <c r="B717" s="19">
        <v>70000</v>
      </c>
      <c r="C717" s="5" t="s">
        <v>358</v>
      </c>
      <c r="D717" s="9" t="s">
        <v>1647</v>
      </c>
      <c r="E717" s="16"/>
      <c r="F717" s="23"/>
      <c r="G717" s="16"/>
      <c r="H717" s="16"/>
      <c r="I717" s="16"/>
      <c r="J717" s="23"/>
      <c r="U717" s="19">
        <v>70000</v>
      </c>
      <c r="Z717" s="20">
        <f t="shared" si="37"/>
        <v>70000</v>
      </c>
      <c r="AA717" s="20" t="str">
        <f t="shared" si="35"/>
        <v>4452670000</v>
      </c>
      <c r="AB717" t="s">
        <v>2203</v>
      </c>
      <c r="AC717" t="s">
        <v>2248</v>
      </c>
      <c r="AD717" t="s">
        <v>2273</v>
      </c>
    </row>
    <row r="718" spans="1:30" ht="15" hidden="1" customHeight="1" outlineLevel="1" x14ac:dyDescent="0.2">
      <c r="A718" s="3">
        <v>44526</v>
      </c>
      <c r="B718" s="19">
        <v>130000</v>
      </c>
      <c r="C718" s="5" t="s">
        <v>28</v>
      </c>
      <c r="D718" s="9" t="s">
        <v>1643</v>
      </c>
      <c r="E718" s="16"/>
      <c r="F718" s="23"/>
      <c r="G718" s="16"/>
      <c r="H718" s="16"/>
      <c r="I718" s="16"/>
      <c r="J718" s="23"/>
      <c r="V718" s="19">
        <v>130000</v>
      </c>
      <c r="Z718" s="20">
        <f t="shared" si="37"/>
        <v>130000</v>
      </c>
      <c r="AA718" s="20" t="str">
        <f t="shared" si="35"/>
        <v>44526130000</v>
      </c>
      <c r="AB718" t="s">
        <v>2236</v>
      </c>
      <c r="AC718" t="s">
        <v>2248</v>
      </c>
      <c r="AD718" t="s">
        <v>2236</v>
      </c>
    </row>
    <row r="719" spans="1:30" ht="15" hidden="1" customHeight="1" outlineLevel="1" x14ac:dyDescent="0.2">
      <c r="A719" s="3">
        <v>44524</v>
      </c>
      <c r="B719" s="19">
        <v>70000</v>
      </c>
      <c r="C719" s="5" t="s">
        <v>306</v>
      </c>
      <c r="D719" s="9" t="s">
        <v>1646</v>
      </c>
      <c r="E719" s="16"/>
      <c r="F719" s="23"/>
      <c r="G719" s="16"/>
      <c r="H719" s="16"/>
      <c r="I719" s="16"/>
      <c r="J719" s="23"/>
      <c r="O719" s="19">
        <v>70000</v>
      </c>
      <c r="Z719" s="20">
        <f t="shared" si="37"/>
        <v>70000</v>
      </c>
      <c r="AA719" s="20" t="str">
        <f t="shared" si="35"/>
        <v>4452470000</v>
      </c>
      <c r="AB719" t="s">
        <v>2213</v>
      </c>
      <c r="AC719" t="s">
        <v>2248</v>
      </c>
      <c r="AD719" t="s">
        <v>2213</v>
      </c>
    </row>
    <row r="720" spans="1:30" ht="15" hidden="1" customHeight="1" outlineLevel="1" x14ac:dyDescent="0.2">
      <c r="A720" s="3">
        <v>44524</v>
      </c>
      <c r="B720" s="19">
        <v>3900</v>
      </c>
      <c r="C720" s="5" t="s">
        <v>665</v>
      </c>
      <c r="D720" s="9" t="s">
        <v>666</v>
      </c>
      <c r="E720" s="16"/>
      <c r="F720" s="23"/>
      <c r="G720" s="16"/>
      <c r="H720" s="16"/>
      <c r="I720" s="16"/>
      <c r="J720" s="23"/>
      <c r="R720" s="19">
        <v>3900</v>
      </c>
      <c r="Z720" s="20">
        <f t="shared" si="37"/>
        <v>3900</v>
      </c>
      <c r="AA720" s="20" t="str">
        <f t="shared" si="35"/>
        <v>445243900</v>
      </c>
      <c r="AB720" t="s">
        <v>2227</v>
      </c>
      <c r="AC720" t="s">
        <v>2276</v>
      </c>
      <c r="AD720" t="s">
        <v>2276</v>
      </c>
    </row>
    <row r="721" spans="1:30" ht="15" hidden="1" customHeight="1" outlineLevel="1" x14ac:dyDescent="0.2">
      <c r="A721" s="3">
        <v>44522</v>
      </c>
      <c r="B721" s="19">
        <v>113609.82</v>
      </c>
      <c r="C721" s="5" t="s">
        <v>1225</v>
      </c>
      <c r="D721" s="9" t="s">
        <v>1648</v>
      </c>
      <c r="E721" s="16"/>
      <c r="F721" s="23"/>
      <c r="G721" s="16"/>
      <c r="H721" s="16"/>
      <c r="I721" s="16"/>
      <c r="J721" s="23"/>
      <c r="T721" s="19">
        <v>113609.82</v>
      </c>
      <c r="Z721" s="20">
        <f t="shared" si="37"/>
        <v>113609.82</v>
      </c>
      <c r="AA721" s="20" t="str">
        <f t="shared" si="35"/>
        <v>44522113609,82</v>
      </c>
      <c r="AB721" t="s">
        <v>2235</v>
      </c>
      <c r="AC721" t="s">
        <v>2248</v>
      </c>
      <c r="AD721" t="s">
        <v>2235</v>
      </c>
    </row>
    <row r="722" spans="1:30" ht="15" hidden="1" customHeight="1" outlineLevel="1" x14ac:dyDescent="0.2">
      <c r="A722" s="3">
        <v>44518</v>
      </c>
      <c r="B722" s="19">
        <v>45000</v>
      </c>
      <c r="C722" s="5" t="s">
        <v>28</v>
      </c>
      <c r="D722" s="9" t="s">
        <v>1643</v>
      </c>
      <c r="E722" s="16"/>
      <c r="F722" s="23"/>
      <c r="G722" s="16"/>
      <c r="H722" s="16"/>
      <c r="I722" s="16"/>
      <c r="J722" s="23"/>
      <c r="V722" s="19">
        <v>45000</v>
      </c>
      <c r="Z722" s="20">
        <f t="shared" si="37"/>
        <v>45000</v>
      </c>
      <c r="AA722" s="20" t="str">
        <f t="shared" si="35"/>
        <v>4451845000</v>
      </c>
      <c r="AB722" t="s">
        <v>2236</v>
      </c>
      <c r="AC722" t="s">
        <v>2248</v>
      </c>
      <c r="AD722" t="s">
        <v>2236</v>
      </c>
    </row>
    <row r="723" spans="1:30" ht="15" hidden="1" customHeight="1" outlineLevel="1" x14ac:dyDescent="0.2">
      <c r="A723" s="3">
        <v>44517</v>
      </c>
      <c r="B723" s="19">
        <v>30000</v>
      </c>
      <c r="C723" s="5" t="s">
        <v>309</v>
      </c>
      <c r="D723" s="9" t="s">
        <v>1649</v>
      </c>
      <c r="E723" s="16"/>
      <c r="F723" s="23"/>
      <c r="G723" s="16">
        <v>30000</v>
      </c>
      <c r="H723" s="16"/>
      <c r="I723" s="16"/>
      <c r="J723" s="23"/>
      <c r="Z723" s="20">
        <f t="shared" si="37"/>
        <v>30000</v>
      </c>
      <c r="AA723" s="20" t="str">
        <f t="shared" si="35"/>
        <v>4451730000</v>
      </c>
      <c r="AB723" t="s">
        <v>2209</v>
      </c>
      <c r="AC723" t="s">
        <v>2244</v>
      </c>
      <c r="AD723" t="s">
        <v>2209</v>
      </c>
    </row>
    <row r="724" spans="1:30" ht="15" hidden="1" customHeight="1" outlineLevel="1" x14ac:dyDescent="0.2">
      <c r="A724" s="3">
        <v>44517</v>
      </c>
      <c r="B724" s="19">
        <v>20.399999999999999</v>
      </c>
      <c r="C724" s="5" t="s">
        <v>7</v>
      </c>
      <c r="D724" s="9" t="s">
        <v>670</v>
      </c>
      <c r="E724" s="23">
        <v>20.399999999999999</v>
      </c>
      <c r="F724" s="23"/>
      <c r="G724" s="16"/>
      <c r="H724" s="16"/>
      <c r="I724" s="16"/>
      <c r="J724" s="23"/>
      <c r="Z724" s="20">
        <f t="shared" si="37"/>
        <v>20.399999999999999</v>
      </c>
      <c r="AA724" s="20" t="str">
        <f t="shared" si="35"/>
        <v>4451720,4</v>
      </c>
      <c r="AB724" t="s">
        <v>2204</v>
      </c>
      <c r="AC724" t="s">
        <v>2245</v>
      </c>
      <c r="AD724" t="s">
        <v>2262</v>
      </c>
    </row>
    <row r="725" spans="1:30" ht="15" hidden="1" customHeight="1" outlineLevel="1" x14ac:dyDescent="0.2">
      <c r="A725" s="3">
        <v>44517</v>
      </c>
      <c r="B725" s="19">
        <v>72000</v>
      </c>
      <c r="C725" s="5" t="s">
        <v>7</v>
      </c>
      <c r="D725" s="9" t="s">
        <v>1650</v>
      </c>
      <c r="E725" s="16"/>
      <c r="F725" s="23"/>
      <c r="G725" s="16">
        <v>72000</v>
      </c>
      <c r="H725" s="16"/>
      <c r="I725" s="16"/>
      <c r="J725" s="23"/>
      <c r="Z725" s="20">
        <f t="shared" si="37"/>
        <v>72000</v>
      </c>
      <c r="AA725" s="20" t="str">
        <f t="shared" si="35"/>
        <v>4451772000</v>
      </c>
      <c r="AB725" t="s">
        <v>2209</v>
      </c>
      <c r="AC725" t="s">
        <v>2244</v>
      </c>
      <c r="AD725" t="s">
        <v>2209</v>
      </c>
    </row>
    <row r="726" spans="1:30" ht="15" hidden="1" customHeight="1" outlineLevel="1" x14ac:dyDescent="0.2">
      <c r="A726" s="3">
        <v>44517</v>
      </c>
      <c r="B726" s="19">
        <v>5100</v>
      </c>
      <c r="C726" s="5" t="s">
        <v>7</v>
      </c>
      <c r="D726" s="9" t="s">
        <v>1651</v>
      </c>
      <c r="E726" s="16"/>
      <c r="F726" s="23"/>
      <c r="G726" s="16">
        <v>5100</v>
      </c>
      <c r="H726" s="16"/>
      <c r="I726" s="16"/>
      <c r="J726" s="23"/>
      <c r="Z726" s="20">
        <f t="shared" si="37"/>
        <v>5100</v>
      </c>
      <c r="AA726" s="20" t="str">
        <f t="shared" si="35"/>
        <v>445175100</v>
      </c>
      <c r="AB726" t="s">
        <v>2212</v>
      </c>
      <c r="AC726" t="s">
        <v>2244</v>
      </c>
      <c r="AD726" t="s">
        <v>2209</v>
      </c>
    </row>
    <row r="727" spans="1:30" ht="15" hidden="1" customHeight="1" outlineLevel="1" x14ac:dyDescent="0.2">
      <c r="A727" s="3">
        <v>44517</v>
      </c>
      <c r="B727" s="19">
        <v>288</v>
      </c>
      <c r="C727" s="5" t="s">
        <v>7</v>
      </c>
      <c r="D727" s="9" t="s">
        <v>673</v>
      </c>
      <c r="E727" s="23">
        <v>288</v>
      </c>
      <c r="F727" s="23"/>
      <c r="G727" s="16"/>
      <c r="H727" s="16"/>
      <c r="I727" s="16"/>
      <c r="J727" s="23"/>
      <c r="Z727" s="20">
        <f t="shared" si="37"/>
        <v>288</v>
      </c>
      <c r="AA727" s="20" t="str">
        <f t="shared" si="35"/>
        <v>44517288</v>
      </c>
      <c r="AB727" t="s">
        <v>2204</v>
      </c>
      <c r="AC727" t="s">
        <v>2245</v>
      </c>
      <c r="AD727" t="s">
        <v>2262</v>
      </c>
    </row>
    <row r="728" spans="1:30" ht="15" hidden="1" customHeight="1" outlineLevel="1" x14ac:dyDescent="0.2">
      <c r="A728" s="3">
        <v>44516</v>
      </c>
      <c r="B728" s="19">
        <v>85000</v>
      </c>
      <c r="C728" s="5" t="s">
        <v>28</v>
      </c>
      <c r="D728" s="9" t="s">
        <v>1652</v>
      </c>
      <c r="E728" s="16"/>
      <c r="F728" s="23"/>
      <c r="G728" s="16"/>
      <c r="H728" s="16"/>
      <c r="I728" s="16"/>
      <c r="J728" s="23"/>
      <c r="V728" s="19">
        <v>85000</v>
      </c>
      <c r="Z728" s="20">
        <f t="shared" si="37"/>
        <v>85000</v>
      </c>
      <c r="AA728" s="20" t="str">
        <f t="shared" si="35"/>
        <v>4451685000</v>
      </c>
      <c r="AB728" t="s">
        <v>2236</v>
      </c>
      <c r="AC728" t="s">
        <v>2248</v>
      </c>
      <c r="AD728" t="s">
        <v>2236</v>
      </c>
    </row>
    <row r="729" spans="1:30" ht="15" hidden="1" customHeight="1" outlineLevel="1" x14ac:dyDescent="0.2">
      <c r="A729" s="3">
        <v>44516</v>
      </c>
      <c r="B729" s="19">
        <v>10000</v>
      </c>
      <c r="C729" s="5" t="s">
        <v>675</v>
      </c>
      <c r="D729" s="9" t="s">
        <v>1653</v>
      </c>
      <c r="E729" s="16"/>
      <c r="F729" s="23"/>
      <c r="G729" s="16"/>
      <c r="H729" s="16"/>
      <c r="I729" s="16"/>
      <c r="J729" s="23"/>
      <c r="R729" s="19">
        <v>10000</v>
      </c>
      <c r="Z729" s="20">
        <f t="shared" si="37"/>
        <v>10000</v>
      </c>
      <c r="AA729" s="20" t="str">
        <f t="shared" si="35"/>
        <v>4451610000</v>
      </c>
      <c r="AB729" t="s">
        <v>2228</v>
      </c>
      <c r="AC729" t="s">
        <v>2276</v>
      </c>
      <c r="AD729" t="s">
        <v>2276</v>
      </c>
    </row>
    <row r="730" spans="1:30" ht="15" hidden="1" customHeight="1" outlineLevel="1" x14ac:dyDescent="0.2">
      <c r="A730" s="3">
        <v>44516</v>
      </c>
      <c r="B730" s="19">
        <v>1500</v>
      </c>
      <c r="C730" s="5" t="s">
        <v>309</v>
      </c>
      <c r="D730" s="9" t="s">
        <v>1654</v>
      </c>
      <c r="E730" s="16"/>
      <c r="F730" s="23"/>
      <c r="G730" s="16">
        <v>1500</v>
      </c>
      <c r="H730" s="16"/>
      <c r="I730" s="16"/>
      <c r="J730" s="23"/>
      <c r="Z730" s="20">
        <f t="shared" si="37"/>
        <v>1500</v>
      </c>
      <c r="AA730" s="20" t="str">
        <f t="shared" si="35"/>
        <v>445161500</v>
      </c>
      <c r="AB730" t="s">
        <v>2212</v>
      </c>
      <c r="AC730" t="s">
        <v>2244</v>
      </c>
      <c r="AD730" t="s">
        <v>2209</v>
      </c>
    </row>
    <row r="731" spans="1:30" ht="15" hidden="1" customHeight="1" outlineLevel="1" x14ac:dyDescent="0.2">
      <c r="A731" s="3">
        <v>44515</v>
      </c>
      <c r="B731" s="19">
        <v>9526.31</v>
      </c>
      <c r="C731" s="5" t="s">
        <v>7</v>
      </c>
      <c r="D731" s="9" t="s">
        <v>1655</v>
      </c>
      <c r="E731" s="16"/>
      <c r="F731" s="23"/>
      <c r="G731" s="16"/>
      <c r="H731" s="16"/>
      <c r="I731" s="16">
        <v>9526.31</v>
      </c>
      <c r="J731" s="23"/>
      <c r="Z731" s="20">
        <f t="shared" si="37"/>
        <v>9526.31</v>
      </c>
      <c r="AA731" s="20" t="str">
        <f t="shared" si="35"/>
        <v>445159526,31</v>
      </c>
      <c r="AB731" t="s">
        <v>2426</v>
      </c>
      <c r="AC731" t="s">
        <v>2248</v>
      </c>
      <c r="AD731" t="s">
        <v>2427</v>
      </c>
    </row>
    <row r="732" spans="1:30" ht="15" hidden="1" customHeight="1" outlineLevel="1" x14ac:dyDescent="0.2">
      <c r="A732" s="3">
        <v>44515</v>
      </c>
      <c r="B732" s="19">
        <v>36309.699999999997</v>
      </c>
      <c r="C732" s="5" t="s">
        <v>1207</v>
      </c>
      <c r="D732" s="9" t="s">
        <v>154</v>
      </c>
      <c r="E732" s="16"/>
      <c r="F732" s="23">
        <v>36309.699999999997</v>
      </c>
      <c r="G732" s="16"/>
      <c r="H732" s="16"/>
      <c r="I732" s="16"/>
      <c r="J732" s="23"/>
      <c r="Z732" s="20">
        <f t="shared" si="37"/>
        <v>36309.699999999997</v>
      </c>
      <c r="AA732" s="20" t="str">
        <f t="shared" si="35"/>
        <v>4451536309,7</v>
      </c>
      <c r="AB732" t="s">
        <v>2206</v>
      </c>
      <c r="AC732" t="s">
        <v>2244</v>
      </c>
      <c r="AD732" t="s">
        <v>2209</v>
      </c>
    </row>
    <row r="733" spans="1:30" ht="15" hidden="1" customHeight="1" outlineLevel="1" x14ac:dyDescent="0.2">
      <c r="A733" s="3">
        <v>44515</v>
      </c>
      <c r="B733" s="19">
        <v>3222.22</v>
      </c>
      <c r="C733" s="5" t="s">
        <v>7</v>
      </c>
      <c r="D733" s="9" t="s">
        <v>1282</v>
      </c>
      <c r="E733" s="16"/>
      <c r="F733" s="23"/>
      <c r="G733" s="16"/>
      <c r="H733" s="16"/>
      <c r="I733" s="16">
        <v>3222.22</v>
      </c>
      <c r="J733" s="23"/>
      <c r="Z733" s="20">
        <f t="shared" si="37"/>
        <v>3222.22</v>
      </c>
      <c r="AA733" s="20" t="str">
        <f t="shared" si="35"/>
        <v>445153222,22</v>
      </c>
      <c r="AB733" t="s">
        <v>2238</v>
      </c>
      <c r="AC733" t="s">
        <v>2246</v>
      </c>
      <c r="AD733" t="s">
        <v>2266</v>
      </c>
    </row>
    <row r="734" spans="1:30" ht="15" hidden="1" customHeight="1" outlineLevel="1" x14ac:dyDescent="0.2">
      <c r="A734" s="3">
        <v>44513</v>
      </c>
      <c r="B734" s="19">
        <v>2891.72</v>
      </c>
      <c r="C734" s="5" t="s">
        <v>7</v>
      </c>
      <c r="D734" s="9" t="s">
        <v>1282</v>
      </c>
      <c r="E734" s="16"/>
      <c r="F734" s="23"/>
      <c r="G734" s="16"/>
      <c r="H734" s="16"/>
      <c r="I734" s="16">
        <v>2891.72</v>
      </c>
      <c r="J734" s="23"/>
      <c r="Z734" s="20">
        <f t="shared" si="37"/>
        <v>2891.72</v>
      </c>
      <c r="AA734" s="20" t="str">
        <f t="shared" si="35"/>
        <v>445132891,72</v>
      </c>
      <c r="AB734" t="s">
        <v>2238</v>
      </c>
      <c r="AC734" t="s">
        <v>2246</v>
      </c>
      <c r="AD734" t="s">
        <v>2266</v>
      </c>
    </row>
    <row r="735" spans="1:30" ht="15" hidden="1" customHeight="1" outlineLevel="1" x14ac:dyDescent="0.2">
      <c r="A735" s="3">
        <v>44512</v>
      </c>
      <c r="B735" s="19">
        <v>1854.85</v>
      </c>
      <c r="C735" s="5" t="s">
        <v>1207</v>
      </c>
      <c r="D735" s="9" t="s">
        <v>156</v>
      </c>
      <c r="E735" s="16"/>
      <c r="F735" s="23">
        <v>1854.85</v>
      </c>
      <c r="G735" s="16"/>
      <c r="H735" s="16"/>
      <c r="I735" s="16"/>
      <c r="J735" s="23"/>
      <c r="Z735" s="20">
        <f t="shared" si="37"/>
        <v>1854.85</v>
      </c>
      <c r="AA735" s="20" t="str">
        <f t="shared" si="35"/>
        <v>445121854,85</v>
      </c>
      <c r="AB735" t="s">
        <v>2206</v>
      </c>
      <c r="AC735" t="s">
        <v>2244</v>
      </c>
      <c r="AD735" t="s">
        <v>2209</v>
      </c>
    </row>
    <row r="736" spans="1:30" ht="15" hidden="1" customHeight="1" outlineLevel="1" x14ac:dyDescent="0.2">
      <c r="A736" s="3">
        <v>44512</v>
      </c>
      <c r="B736" s="19">
        <v>14381.2</v>
      </c>
      <c r="C736" s="5" t="s">
        <v>1207</v>
      </c>
      <c r="D736" s="9" t="s">
        <v>158</v>
      </c>
      <c r="E736" s="16"/>
      <c r="F736" s="23">
        <v>14381.2</v>
      </c>
      <c r="G736" s="16"/>
      <c r="H736" s="16"/>
      <c r="I736" s="16"/>
      <c r="J736" s="23"/>
      <c r="Z736" s="20">
        <f t="shared" si="37"/>
        <v>14381.2</v>
      </c>
      <c r="AA736" s="20" t="str">
        <f t="shared" si="35"/>
        <v>4451214381,2</v>
      </c>
      <c r="AB736" t="s">
        <v>2206</v>
      </c>
      <c r="AC736" t="s">
        <v>2244</v>
      </c>
      <c r="AD736" t="s">
        <v>2209</v>
      </c>
    </row>
    <row r="737" spans="1:30" ht="15" hidden="1" customHeight="1" outlineLevel="1" x14ac:dyDescent="0.2">
      <c r="A737" s="3">
        <v>44512</v>
      </c>
      <c r="B737" s="19">
        <v>572.69000000000005</v>
      </c>
      <c r="C737" s="5" t="s">
        <v>1222</v>
      </c>
      <c r="D737" s="9" t="s">
        <v>1304</v>
      </c>
      <c r="E737" s="16"/>
      <c r="F737" s="23">
        <v>572.69000000000005</v>
      </c>
      <c r="G737" s="16"/>
      <c r="H737" s="16"/>
      <c r="I737" s="16"/>
      <c r="J737" s="23"/>
      <c r="Z737" s="20">
        <f t="shared" si="37"/>
        <v>572.69000000000005</v>
      </c>
      <c r="AA737" s="20" t="str">
        <f t="shared" si="35"/>
        <v>44512572,69</v>
      </c>
      <c r="AB737" t="s">
        <v>2206</v>
      </c>
      <c r="AC737" t="s">
        <v>2244</v>
      </c>
      <c r="AD737" t="s">
        <v>2209</v>
      </c>
    </row>
    <row r="738" spans="1:30" ht="15" hidden="1" customHeight="1" outlineLevel="1" x14ac:dyDescent="0.2">
      <c r="A738" s="3">
        <v>44511</v>
      </c>
      <c r="B738" s="19">
        <v>20000</v>
      </c>
      <c r="C738" s="5" t="s">
        <v>7</v>
      </c>
      <c r="D738" s="9" t="s">
        <v>1316</v>
      </c>
      <c r="E738" s="16"/>
      <c r="F738" s="23"/>
      <c r="G738" s="16"/>
      <c r="H738" s="16"/>
      <c r="I738" s="16">
        <v>20000</v>
      </c>
      <c r="J738" s="23"/>
      <c r="Z738" s="20">
        <f t="shared" si="37"/>
        <v>20000</v>
      </c>
      <c r="AA738" s="20" t="str">
        <f t="shared" si="35"/>
        <v>4451120000</v>
      </c>
      <c r="AB738" t="s">
        <v>2238</v>
      </c>
      <c r="AC738" t="s">
        <v>2246</v>
      </c>
      <c r="AD738" t="s">
        <v>2266</v>
      </c>
    </row>
    <row r="739" spans="1:30" ht="15" hidden="1" customHeight="1" outlineLevel="1" x14ac:dyDescent="0.2">
      <c r="A739" s="3">
        <v>44511</v>
      </c>
      <c r="B739" s="19">
        <v>300</v>
      </c>
      <c r="C739" s="5" t="s">
        <v>7</v>
      </c>
      <c r="D739" s="9" t="s">
        <v>1433</v>
      </c>
      <c r="E739" s="23">
        <v>300</v>
      </c>
      <c r="F739" s="23"/>
      <c r="G739" s="16"/>
      <c r="H739" s="16"/>
      <c r="I739" s="16"/>
      <c r="J739" s="23"/>
      <c r="Z739" s="20">
        <f t="shared" si="37"/>
        <v>300</v>
      </c>
      <c r="AA739" s="20" t="str">
        <f t="shared" si="35"/>
        <v>44511300</v>
      </c>
      <c r="AB739" t="s">
        <v>2204</v>
      </c>
      <c r="AC739" t="s">
        <v>2245</v>
      </c>
      <c r="AD739" t="s">
        <v>2262</v>
      </c>
    </row>
    <row r="740" spans="1:30" ht="15" hidden="1" customHeight="1" outlineLevel="1" x14ac:dyDescent="0.2">
      <c r="A740" s="3">
        <v>44511</v>
      </c>
      <c r="B740" s="19">
        <v>70000</v>
      </c>
      <c r="C740" s="5" t="s">
        <v>253</v>
      </c>
      <c r="D740" s="9" t="s">
        <v>1656</v>
      </c>
      <c r="E740" s="16"/>
      <c r="F740" s="23"/>
      <c r="G740" s="16"/>
      <c r="H740" s="16"/>
      <c r="I740" s="16"/>
      <c r="J740" s="23"/>
      <c r="M740" s="19">
        <v>70000</v>
      </c>
      <c r="Z740" s="20">
        <f t="shared" si="37"/>
        <v>70000</v>
      </c>
      <c r="AA740" s="20" t="str">
        <f t="shared" si="35"/>
        <v>4451170000</v>
      </c>
      <c r="AB740" t="s">
        <v>2202</v>
      </c>
      <c r="AC740" t="s">
        <v>2248</v>
      </c>
      <c r="AD740" t="s">
        <v>2268</v>
      </c>
    </row>
    <row r="741" spans="1:30" ht="15" hidden="1" customHeight="1" outlineLevel="1" x14ac:dyDescent="0.2">
      <c r="A741" s="3">
        <v>44509</v>
      </c>
      <c r="B741" s="19">
        <v>70000</v>
      </c>
      <c r="C741" s="5" t="s">
        <v>28</v>
      </c>
      <c r="D741" s="9" t="s">
        <v>1643</v>
      </c>
      <c r="E741" s="16"/>
      <c r="F741" s="23"/>
      <c r="G741" s="16"/>
      <c r="H741" s="16"/>
      <c r="I741" s="16"/>
      <c r="J741" s="23"/>
      <c r="V741" s="19">
        <v>70000</v>
      </c>
      <c r="Z741" s="20">
        <f t="shared" si="37"/>
        <v>70000</v>
      </c>
      <c r="AA741" s="20" t="str">
        <f t="shared" si="35"/>
        <v>4450970000</v>
      </c>
      <c r="AB741" t="s">
        <v>2236</v>
      </c>
      <c r="AC741" t="s">
        <v>2248</v>
      </c>
      <c r="AD741" t="s">
        <v>2236</v>
      </c>
    </row>
    <row r="742" spans="1:30" ht="15" hidden="1" customHeight="1" outlineLevel="1" x14ac:dyDescent="0.2">
      <c r="A742" s="3">
        <v>44509</v>
      </c>
      <c r="B742" s="19">
        <v>9432.24</v>
      </c>
      <c r="C742" s="5" t="s">
        <v>112</v>
      </c>
      <c r="D742" s="9" t="s">
        <v>1657</v>
      </c>
      <c r="E742" s="16"/>
      <c r="F742" s="23"/>
      <c r="G742" s="16"/>
      <c r="H742" s="16"/>
      <c r="I742" s="16"/>
      <c r="J742" s="23"/>
      <c r="N742" s="19">
        <v>9432.24</v>
      </c>
      <c r="Z742" s="20">
        <f t="shared" si="37"/>
        <v>9432.24</v>
      </c>
      <c r="AA742" s="20" t="str">
        <f t="shared" si="35"/>
        <v>445099432,24</v>
      </c>
      <c r="AB742" t="s">
        <v>2233</v>
      </c>
      <c r="AC742" t="s">
        <v>2248</v>
      </c>
      <c r="AD742" t="s">
        <v>2269</v>
      </c>
    </row>
    <row r="743" spans="1:30" ht="15" hidden="1" customHeight="1" outlineLevel="1" x14ac:dyDescent="0.2">
      <c r="A743" s="3">
        <v>44509</v>
      </c>
      <c r="B743" s="19">
        <v>6000</v>
      </c>
      <c r="C743" s="5" t="s">
        <v>1207</v>
      </c>
      <c r="D743" s="9" t="s">
        <v>342</v>
      </c>
      <c r="E743" s="16"/>
      <c r="F743" s="23">
        <v>6000</v>
      </c>
      <c r="G743" s="16"/>
      <c r="H743" s="16"/>
      <c r="I743" s="16"/>
      <c r="J743" s="23"/>
      <c r="Z743" s="20">
        <f t="shared" si="37"/>
        <v>6000</v>
      </c>
      <c r="AA743" s="20" t="str">
        <f t="shared" si="35"/>
        <v>445096000</v>
      </c>
      <c r="AB743" t="s">
        <v>2208</v>
      </c>
      <c r="AC743" t="s">
        <v>2245</v>
      </c>
      <c r="AD743" t="s">
        <v>2263</v>
      </c>
    </row>
    <row r="744" spans="1:30" ht="15" hidden="1" customHeight="1" outlineLevel="1" x14ac:dyDescent="0.2">
      <c r="A744" s="3">
        <v>44509</v>
      </c>
      <c r="B744" s="19">
        <v>119700</v>
      </c>
      <c r="C744" s="6" t="s">
        <v>1264</v>
      </c>
      <c r="D744" s="9" t="s">
        <v>1658</v>
      </c>
      <c r="E744" s="16"/>
      <c r="F744" s="23"/>
      <c r="G744" s="16"/>
      <c r="H744" s="16"/>
      <c r="I744" s="16"/>
      <c r="J744" s="23"/>
      <c r="R744" s="19">
        <v>119700</v>
      </c>
      <c r="Z744" s="20">
        <f t="shared" si="37"/>
        <v>119700</v>
      </c>
      <c r="AA744" s="20" t="str">
        <f t="shared" si="35"/>
        <v>44509119700</v>
      </c>
      <c r="AB744" t="s">
        <v>2230</v>
      </c>
      <c r="AC744" t="s">
        <v>2276</v>
      </c>
      <c r="AD744" t="s">
        <v>2276</v>
      </c>
    </row>
    <row r="745" spans="1:30" ht="15" hidden="1" customHeight="1" outlineLevel="1" x14ac:dyDescent="0.2">
      <c r="A745" s="3">
        <v>44509</v>
      </c>
      <c r="B745" s="19">
        <v>7728.6</v>
      </c>
      <c r="C745" s="5" t="s">
        <v>498</v>
      </c>
      <c r="D745" s="9" t="s">
        <v>1659</v>
      </c>
      <c r="E745" s="16"/>
      <c r="F745" s="23"/>
      <c r="G745" s="16"/>
      <c r="H745" s="16"/>
      <c r="I745" s="16"/>
      <c r="J745" s="23"/>
      <c r="K745" s="19">
        <v>7728.6</v>
      </c>
      <c r="Z745" s="20">
        <f t="shared" si="37"/>
        <v>7728.6</v>
      </c>
      <c r="AA745" s="20" t="str">
        <f t="shared" si="35"/>
        <v>445097728,6</v>
      </c>
      <c r="AB745" t="s">
        <v>2221</v>
      </c>
      <c r="AC745" t="s">
        <v>2248</v>
      </c>
      <c r="AD745" t="s">
        <v>2267</v>
      </c>
    </row>
    <row r="746" spans="1:30" ht="15" hidden="1" customHeight="1" outlineLevel="1" x14ac:dyDescent="0.2">
      <c r="A746" s="3">
        <v>44508</v>
      </c>
      <c r="B746" s="19">
        <v>50000</v>
      </c>
      <c r="C746" s="6" t="s">
        <v>1211</v>
      </c>
      <c r="D746" s="9" t="s">
        <v>1660</v>
      </c>
      <c r="E746" s="16"/>
      <c r="F746" s="23"/>
      <c r="G746" s="16"/>
      <c r="H746" s="16"/>
      <c r="I746" s="16"/>
      <c r="J746" s="23"/>
      <c r="L746" s="19">
        <v>50000</v>
      </c>
      <c r="Z746" s="20">
        <f t="shared" si="37"/>
        <v>50000</v>
      </c>
      <c r="AA746" s="20" t="str">
        <f t="shared" si="35"/>
        <v>4450850000</v>
      </c>
      <c r="AB746" t="s">
        <v>2201</v>
      </c>
      <c r="AC746" t="s">
        <v>2248</v>
      </c>
      <c r="AD746" t="s">
        <v>2265</v>
      </c>
    </row>
    <row r="747" spans="1:30" ht="15" hidden="1" customHeight="1" outlineLevel="1" x14ac:dyDescent="0.2">
      <c r="A747" s="3">
        <v>44508</v>
      </c>
      <c r="B747" s="19">
        <v>6870</v>
      </c>
      <c r="C747" s="5" t="s">
        <v>5</v>
      </c>
      <c r="D747" s="9" t="s">
        <v>1661</v>
      </c>
      <c r="E747" s="16"/>
      <c r="F747" s="23"/>
      <c r="G747" s="16"/>
      <c r="H747" s="16"/>
      <c r="I747" s="16"/>
      <c r="J747" s="23"/>
      <c r="K747" s="19">
        <v>6870</v>
      </c>
      <c r="Z747" s="20">
        <f t="shared" si="37"/>
        <v>6870</v>
      </c>
      <c r="AA747" s="20" t="str">
        <f t="shared" si="35"/>
        <v>445086870</v>
      </c>
      <c r="AB747" t="s">
        <v>2240</v>
      </c>
      <c r="AC747" t="s">
        <v>2248</v>
      </c>
      <c r="AD747" t="s">
        <v>2267</v>
      </c>
    </row>
    <row r="748" spans="1:30" ht="15" hidden="1" customHeight="1" outlineLevel="1" x14ac:dyDescent="0.2">
      <c r="A748" s="3">
        <v>44508</v>
      </c>
      <c r="B748" s="19">
        <v>35250</v>
      </c>
      <c r="C748" s="5" t="s">
        <v>309</v>
      </c>
      <c r="D748" s="9" t="s">
        <v>1662</v>
      </c>
      <c r="E748" s="16"/>
      <c r="F748" s="23"/>
      <c r="G748" s="16">
        <v>35250</v>
      </c>
      <c r="H748" s="16"/>
      <c r="I748" s="16"/>
      <c r="J748" s="23"/>
      <c r="Z748" s="20">
        <f t="shared" si="37"/>
        <v>35250</v>
      </c>
      <c r="AA748" s="20" t="str">
        <f t="shared" si="35"/>
        <v>4450835250</v>
      </c>
      <c r="AB748" t="s">
        <v>2209</v>
      </c>
      <c r="AC748" t="s">
        <v>2244</v>
      </c>
      <c r="AD748" t="s">
        <v>2209</v>
      </c>
    </row>
    <row r="749" spans="1:30" ht="15" hidden="1" customHeight="1" outlineLevel="1" x14ac:dyDescent="0.2">
      <c r="A749" s="3">
        <v>44508</v>
      </c>
      <c r="B749" s="19">
        <v>200</v>
      </c>
      <c r="C749" s="5" t="s">
        <v>7</v>
      </c>
      <c r="D749" s="9" t="s">
        <v>691</v>
      </c>
      <c r="E749" s="23">
        <v>200</v>
      </c>
      <c r="F749" s="23"/>
      <c r="G749" s="16"/>
      <c r="H749" s="16"/>
      <c r="I749" s="16"/>
      <c r="J749" s="23"/>
      <c r="Z749" s="20">
        <f t="shared" si="37"/>
        <v>200</v>
      </c>
      <c r="AA749" s="20" t="str">
        <f t="shared" si="35"/>
        <v>44508200</v>
      </c>
      <c r="AB749" t="s">
        <v>2204</v>
      </c>
      <c r="AC749" t="s">
        <v>2245</v>
      </c>
      <c r="AD749" t="s">
        <v>2262</v>
      </c>
    </row>
    <row r="750" spans="1:30" ht="15" hidden="1" customHeight="1" outlineLevel="1" x14ac:dyDescent="0.2">
      <c r="A750" s="3">
        <v>44508</v>
      </c>
      <c r="B750" s="19">
        <v>50000</v>
      </c>
      <c r="C750" s="5" t="s">
        <v>7</v>
      </c>
      <c r="D750" s="9" t="s">
        <v>1663</v>
      </c>
      <c r="E750" s="16"/>
      <c r="F750" s="23"/>
      <c r="G750" s="16">
        <v>50000</v>
      </c>
      <c r="H750" s="16"/>
      <c r="I750" s="16"/>
      <c r="J750" s="23"/>
      <c r="Z750" s="20">
        <f t="shared" si="37"/>
        <v>50000</v>
      </c>
      <c r="AA750" s="20" t="str">
        <f t="shared" si="35"/>
        <v>4450850000</v>
      </c>
      <c r="AB750" t="s">
        <v>2209</v>
      </c>
      <c r="AC750" t="s">
        <v>2244</v>
      </c>
      <c r="AD750" t="s">
        <v>2209</v>
      </c>
    </row>
    <row r="751" spans="1:30" ht="15" hidden="1" customHeight="1" outlineLevel="1" x14ac:dyDescent="0.2">
      <c r="A751" s="3">
        <v>44508</v>
      </c>
      <c r="B751" s="19">
        <v>127538.27</v>
      </c>
      <c r="C751" s="5" t="s">
        <v>1265</v>
      </c>
      <c r="D751" s="9" t="s">
        <v>1664</v>
      </c>
      <c r="E751" s="16"/>
      <c r="F751" s="23"/>
      <c r="G751" s="16"/>
      <c r="H751" s="16"/>
      <c r="I751" s="16"/>
      <c r="J751" s="23">
        <v>127538.27</v>
      </c>
      <c r="Z751" s="20">
        <f t="shared" si="37"/>
        <v>127538.27</v>
      </c>
      <c r="AA751" s="20" t="str">
        <f t="shared" si="35"/>
        <v>44508127538,27</v>
      </c>
      <c r="AB751" t="s">
        <v>2218</v>
      </c>
      <c r="AC751" t="s">
        <v>2248</v>
      </c>
      <c r="AD751" t="s">
        <v>2272</v>
      </c>
    </row>
    <row r="752" spans="1:30" ht="15" hidden="1" customHeight="1" outlineLevel="1" x14ac:dyDescent="0.2">
      <c r="A752" s="3">
        <v>44503</v>
      </c>
      <c r="B752" s="19">
        <v>90455.22</v>
      </c>
      <c r="C752" s="5" t="s">
        <v>28</v>
      </c>
      <c r="D752" s="9" t="s">
        <v>1665</v>
      </c>
      <c r="E752" s="16"/>
      <c r="F752" s="23"/>
      <c r="G752" s="16"/>
      <c r="H752" s="16"/>
      <c r="I752" s="16"/>
      <c r="J752" s="23"/>
      <c r="V752" s="19">
        <v>90455.22</v>
      </c>
      <c r="Z752" s="20">
        <f t="shared" si="37"/>
        <v>90455.22</v>
      </c>
      <c r="AA752" s="20" t="str">
        <f t="shared" si="35"/>
        <v>4450390455,22</v>
      </c>
      <c r="AB752" t="s">
        <v>2236</v>
      </c>
      <c r="AC752" t="s">
        <v>2248</v>
      </c>
      <c r="AD752" t="s">
        <v>2236</v>
      </c>
    </row>
    <row r="753" spans="1:30" ht="15" hidden="1" customHeight="1" outlineLevel="1" x14ac:dyDescent="0.2">
      <c r="A753" s="3">
        <v>44501</v>
      </c>
      <c r="B753" s="19">
        <v>25</v>
      </c>
      <c r="C753" s="5" t="s">
        <v>7</v>
      </c>
      <c r="D753" s="9" t="s">
        <v>1283</v>
      </c>
      <c r="E753" s="23">
        <v>25</v>
      </c>
      <c r="F753" s="23"/>
      <c r="G753" s="16"/>
      <c r="H753" s="16"/>
      <c r="I753" s="16"/>
      <c r="J753" s="23"/>
      <c r="Z753" s="20">
        <f t="shared" si="37"/>
        <v>25</v>
      </c>
      <c r="AA753" s="20" t="str">
        <f t="shared" si="35"/>
        <v>4450125</v>
      </c>
      <c r="AB753" t="s">
        <v>2278</v>
      </c>
      <c r="AC753" t="s">
        <v>2245</v>
      </c>
      <c r="AD753" t="s">
        <v>2262</v>
      </c>
    </row>
    <row r="754" spans="1:30" ht="15" hidden="1" customHeight="1" outlineLevel="1" x14ac:dyDescent="0.2">
      <c r="A754" s="3">
        <v>44501</v>
      </c>
      <c r="B754" s="19">
        <v>9432.24</v>
      </c>
      <c r="C754" s="5" t="s">
        <v>112</v>
      </c>
      <c r="D754" s="9" t="s">
        <v>1666</v>
      </c>
      <c r="E754" s="16"/>
      <c r="F754" s="23"/>
      <c r="G754" s="16"/>
      <c r="H754" s="16"/>
      <c r="I754" s="16"/>
      <c r="J754" s="23"/>
      <c r="N754" s="19">
        <v>9432.24</v>
      </c>
      <c r="Z754" s="20">
        <f t="shared" si="37"/>
        <v>9432.24</v>
      </c>
      <c r="AA754" s="20" t="str">
        <f t="shared" si="35"/>
        <v>445019432,24</v>
      </c>
      <c r="AB754" t="s">
        <v>2233</v>
      </c>
      <c r="AC754" t="s">
        <v>2248</v>
      </c>
      <c r="AD754" t="s">
        <v>2269</v>
      </c>
    </row>
    <row r="755" spans="1:30" ht="15" hidden="1" customHeight="1" outlineLevel="1" x14ac:dyDescent="0.2">
      <c r="A755" s="3">
        <v>44501</v>
      </c>
      <c r="B755" s="19">
        <v>40031</v>
      </c>
      <c r="C755" s="5" t="s">
        <v>1207</v>
      </c>
      <c r="D755" s="9" t="s">
        <v>697</v>
      </c>
      <c r="E755" s="16"/>
      <c r="F755" s="23">
        <v>40031</v>
      </c>
      <c r="G755" s="16"/>
      <c r="H755" s="16"/>
      <c r="I755" s="16"/>
      <c r="J755" s="23"/>
      <c r="Z755" s="20">
        <f t="shared" si="37"/>
        <v>40031</v>
      </c>
      <c r="AA755" s="20" t="str">
        <f t="shared" si="35"/>
        <v>4450140031</v>
      </c>
      <c r="AB755" t="s">
        <v>2205</v>
      </c>
      <c r="AC755" t="s">
        <v>2244</v>
      </c>
      <c r="AD755" t="s">
        <v>2209</v>
      </c>
    </row>
    <row r="756" spans="1:30" ht="15" hidden="1" customHeight="1" outlineLevel="1" x14ac:dyDescent="0.2">
      <c r="A756" s="3">
        <v>44501</v>
      </c>
      <c r="B756" s="19">
        <v>625</v>
      </c>
      <c r="C756" s="5" t="s">
        <v>7</v>
      </c>
      <c r="D756" s="9" t="s">
        <v>1283</v>
      </c>
      <c r="E756" s="23">
        <v>625</v>
      </c>
      <c r="F756" s="23"/>
      <c r="G756" s="16"/>
      <c r="H756" s="16"/>
      <c r="I756" s="16"/>
      <c r="J756" s="23"/>
      <c r="Z756" s="20">
        <f t="shared" si="37"/>
        <v>625</v>
      </c>
      <c r="AA756" s="20" t="str">
        <f t="shared" si="35"/>
        <v>44501625</v>
      </c>
      <c r="AB756" t="s">
        <v>2204</v>
      </c>
      <c r="AC756" t="s">
        <v>2245</v>
      </c>
      <c r="AD756" t="s">
        <v>2262</v>
      </c>
    </row>
    <row r="757" spans="1:30" ht="15" hidden="1" customHeight="1" outlineLevel="1" x14ac:dyDescent="0.2">
      <c r="A757" s="3">
        <v>44501</v>
      </c>
      <c r="B757" s="19">
        <v>990</v>
      </c>
      <c r="C757" s="5" t="s">
        <v>7</v>
      </c>
      <c r="D757" s="9" t="s">
        <v>1667</v>
      </c>
      <c r="E757" s="23">
        <v>990</v>
      </c>
      <c r="F757" s="23"/>
      <c r="G757" s="16"/>
      <c r="H757" s="16"/>
      <c r="I757" s="16"/>
      <c r="J757" s="23"/>
      <c r="Z757" s="20">
        <f t="shared" si="37"/>
        <v>990</v>
      </c>
      <c r="AA757" s="20" t="str">
        <f t="shared" si="35"/>
        <v>44501990</v>
      </c>
      <c r="AB757" t="s">
        <v>2204</v>
      </c>
      <c r="AC757" t="s">
        <v>2245</v>
      </c>
      <c r="AD757" t="s">
        <v>2262</v>
      </c>
    </row>
    <row r="758" spans="1:30" ht="15" hidden="1" customHeight="1" outlineLevel="1" x14ac:dyDescent="0.2">
      <c r="A758" s="3">
        <v>44501</v>
      </c>
      <c r="B758" s="19">
        <v>235.53</v>
      </c>
      <c r="C758" s="5" t="s">
        <v>7</v>
      </c>
      <c r="D758" s="9" t="s">
        <v>700</v>
      </c>
      <c r="E758" s="23">
        <v>235.53</v>
      </c>
      <c r="F758" s="23"/>
      <c r="G758" s="16"/>
      <c r="H758" s="16"/>
      <c r="I758" s="16"/>
      <c r="J758" s="23"/>
      <c r="Z758" s="20">
        <f t="shared" si="37"/>
        <v>235.53</v>
      </c>
      <c r="AA758" s="20" t="str">
        <f t="shared" si="35"/>
        <v>44501235,53</v>
      </c>
      <c r="AB758" t="s">
        <v>2204</v>
      </c>
      <c r="AC758" t="s">
        <v>2245</v>
      </c>
      <c r="AD758" t="s">
        <v>2262</v>
      </c>
    </row>
    <row r="759" spans="1:30" ht="15" hidden="1" customHeight="1" outlineLevel="1" x14ac:dyDescent="0.2">
      <c r="A759" s="3">
        <v>44501</v>
      </c>
      <c r="B759" s="19">
        <v>58882</v>
      </c>
      <c r="C759" s="5" t="s">
        <v>7</v>
      </c>
      <c r="D759" s="9" t="s">
        <v>1663</v>
      </c>
      <c r="E759" s="16"/>
      <c r="F759" s="23">
        <v>58882</v>
      </c>
      <c r="G759" s="16"/>
      <c r="H759" s="16"/>
      <c r="I759" s="16"/>
      <c r="J759" s="23"/>
      <c r="Z759" s="20">
        <f t="shared" si="37"/>
        <v>58882</v>
      </c>
      <c r="AA759" s="20" t="str">
        <f t="shared" si="35"/>
        <v>4450158882</v>
      </c>
      <c r="AB759" t="s">
        <v>2209</v>
      </c>
      <c r="AC759" t="s">
        <v>2244</v>
      </c>
      <c r="AD759" t="s">
        <v>2209</v>
      </c>
    </row>
    <row r="760" spans="1:30" ht="15" customHeight="1" collapsed="1" x14ac:dyDescent="0.2">
      <c r="A760" s="67"/>
      <c r="B760" s="68">
        <f>SUM(B711:B759)</f>
        <v>1742997.01</v>
      </c>
      <c r="C760" s="69"/>
      <c r="D760" s="70"/>
      <c r="E760" s="71"/>
      <c r="F760" s="71"/>
      <c r="G760" s="72"/>
      <c r="H760" s="71"/>
      <c r="I760" s="71"/>
      <c r="J760" s="73"/>
      <c r="K760" s="73"/>
      <c r="L760" s="68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1"/>
      <c r="AC760" s="71"/>
      <c r="AD760" s="71"/>
    </row>
    <row r="761" spans="1:30" ht="15" hidden="1" customHeight="1" outlineLevel="1" x14ac:dyDescent="0.2">
      <c r="A761" s="3">
        <v>44496</v>
      </c>
      <c r="B761" s="31">
        <v>65000</v>
      </c>
      <c r="C761" s="5" t="s">
        <v>28</v>
      </c>
      <c r="D761" s="9" t="s">
        <v>1665</v>
      </c>
      <c r="E761" s="16"/>
      <c r="F761" s="29"/>
      <c r="G761" s="16"/>
      <c r="H761" s="16"/>
      <c r="I761" s="16"/>
      <c r="J761" s="29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31">
        <v>65000</v>
      </c>
      <c r="W761" s="24"/>
      <c r="X761" s="24"/>
      <c r="Y761" s="24"/>
      <c r="Z761" s="24">
        <f t="shared" ref="Z761:Z801" si="38">SUM(E761:Y761)</f>
        <v>65000</v>
      </c>
      <c r="AA761" s="24" t="str">
        <f t="shared" si="35"/>
        <v>4449665000</v>
      </c>
      <c r="AB761" t="s">
        <v>2236</v>
      </c>
      <c r="AC761" t="s">
        <v>2248</v>
      </c>
      <c r="AD761" t="s">
        <v>2236</v>
      </c>
    </row>
    <row r="762" spans="1:30" ht="15" hidden="1" customHeight="1" outlineLevel="1" x14ac:dyDescent="0.2">
      <c r="A762" s="3">
        <v>44495</v>
      </c>
      <c r="B762" s="31">
        <v>60000</v>
      </c>
      <c r="C762" s="5" t="s">
        <v>1264</v>
      </c>
      <c r="D762" s="9" t="s">
        <v>1668</v>
      </c>
      <c r="E762" s="16"/>
      <c r="F762" s="29"/>
      <c r="G762" s="16"/>
      <c r="H762" s="16"/>
      <c r="I762" s="16"/>
      <c r="J762" s="29"/>
      <c r="K762" s="24"/>
      <c r="L762" s="24"/>
      <c r="M762" s="24"/>
      <c r="N762" s="24"/>
      <c r="O762" s="24"/>
      <c r="P762" s="24"/>
      <c r="Q762" s="24"/>
      <c r="R762" s="31">
        <v>60000</v>
      </c>
      <c r="S762" s="24"/>
      <c r="T762" s="24"/>
      <c r="U762" s="24"/>
      <c r="V762" s="24"/>
      <c r="W762" s="24"/>
      <c r="X762" s="24"/>
      <c r="Y762" s="24"/>
      <c r="Z762" s="24">
        <f t="shared" si="38"/>
        <v>60000</v>
      </c>
      <c r="AA762" s="24" t="str">
        <f t="shared" si="35"/>
        <v>4449560000</v>
      </c>
      <c r="AB762" t="s">
        <v>2230</v>
      </c>
      <c r="AC762" t="s">
        <v>2276</v>
      </c>
      <c r="AD762" t="s">
        <v>2276</v>
      </c>
    </row>
    <row r="763" spans="1:30" ht="15" hidden="1" customHeight="1" outlineLevel="1" x14ac:dyDescent="0.2">
      <c r="A763" s="3">
        <v>44491</v>
      </c>
      <c r="B763" s="31">
        <v>30000</v>
      </c>
      <c r="C763" s="5" t="s">
        <v>309</v>
      </c>
      <c r="D763" s="9" t="s">
        <v>1669</v>
      </c>
      <c r="E763" s="16"/>
      <c r="F763" s="29"/>
      <c r="G763" s="16">
        <v>30000</v>
      </c>
      <c r="H763" s="16"/>
      <c r="I763" s="16"/>
      <c r="J763" s="29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>
        <f t="shared" si="38"/>
        <v>30000</v>
      </c>
      <c r="AA763" s="24" t="str">
        <f t="shared" si="35"/>
        <v>4449130000</v>
      </c>
      <c r="AB763" t="s">
        <v>2209</v>
      </c>
      <c r="AC763" t="s">
        <v>2244</v>
      </c>
      <c r="AD763" t="s">
        <v>2209</v>
      </c>
    </row>
    <row r="764" spans="1:30" ht="15" hidden="1" customHeight="1" outlineLevel="1" x14ac:dyDescent="0.2">
      <c r="A764" s="3">
        <v>44490</v>
      </c>
      <c r="B764" s="31">
        <v>6800</v>
      </c>
      <c r="C764" s="5" t="s">
        <v>5</v>
      </c>
      <c r="D764" s="9" t="s">
        <v>1674</v>
      </c>
      <c r="E764" s="16"/>
      <c r="F764" s="29"/>
      <c r="G764" s="16"/>
      <c r="H764" s="16"/>
      <c r="I764" s="16"/>
      <c r="J764" s="29"/>
      <c r="K764" s="31">
        <v>6800</v>
      </c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>
        <f t="shared" si="38"/>
        <v>6800</v>
      </c>
      <c r="AA764" s="24" t="str">
        <f t="shared" si="35"/>
        <v>444906800</v>
      </c>
      <c r="AB764" t="s">
        <v>2201</v>
      </c>
      <c r="AC764" t="s">
        <v>2248</v>
      </c>
      <c r="AD764" t="s">
        <v>2265</v>
      </c>
    </row>
    <row r="765" spans="1:30" ht="15" hidden="1" customHeight="1" outlineLevel="1" x14ac:dyDescent="0.2">
      <c r="A765" s="3">
        <v>44489</v>
      </c>
      <c r="B765" s="31">
        <v>70000</v>
      </c>
      <c r="C765" s="5" t="s">
        <v>306</v>
      </c>
      <c r="D765" s="9" t="s">
        <v>1670</v>
      </c>
      <c r="E765" s="16"/>
      <c r="F765" s="29"/>
      <c r="G765" s="16"/>
      <c r="H765" s="16"/>
      <c r="I765" s="16"/>
      <c r="J765" s="29"/>
      <c r="K765" s="24"/>
      <c r="L765" s="24"/>
      <c r="M765" s="24"/>
      <c r="N765" s="24"/>
      <c r="O765" s="31">
        <v>70000</v>
      </c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>
        <f t="shared" si="38"/>
        <v>70000</v>
      </c>
      <c r="AA765" s="24" t="str">
        <f t="shared" si="35"/>
        <v>4448970000</v>
      </c>
      <c r="AB765" t="s">
        <v>2213</v>
      </c>
      <c r="AC765" t="s">
        <v>2248</v>
      </c>
      <c r="AD765" t="s">
        <v>2213</v>
      </c>
    </row>
    <row r="766" spans="1:30" ht="15" hidden="1" customHeight="1" outlineLevel="1" x14ac:dyDescent="0.2">
      <c r="A766" s="3">
        <v>44487</v>
      </c>
      <c r="B766" s="31">
        <v>1500</v>
      </c>
      <c r="C766" s="5" t="s">
        <v>309</v>
      </c>
      <c r="D766" s="9" t="s">
        <v>1671</v>
      </c>
      <c r="E766" s="16"/>
      <c r="F766" s="29"/>
      <c r="G766" s="16">
        <v>1500</v>
      </c>
      <c r="H766" s="16"/>
      <c r="I766" s="16"/>
      <c r="J766" s="29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>
        <f t="shared" si="38"/>
        <v>1500</v>
      </c>
      <c r="AA766" s="24" t="str">
        <f t="shared" si="35"/>
        <v>444871500</v>
      </c>
      <c r="AB766" t="s">
        <v>2212</v>
      </c>
      <c r="AC766" t="s">
        <v>2244</v>
      </c>
      <c r="AD766" t="s">
        <v>2209</v>
      </c>
    </row>
    <row r="767" spans="1:30" ht="15" hidden="1" customHeight="1" outlineLevel="1" x14ac:dyDescent="0.2">
      <c r="A767" s="3">
        <v>44487</v>
      </c>
      <c r="B767" s="31">
        <v>3237</v>
      </c>
      <c r="C767" s="5" t="s">
        <v>1207</v>
      </c>
      <c r="D767" s="9" t="s">
        <v>707</v>
      </c>
      <c r="E767" s="16"/>
      <c r="F767" s="29"/>
      <c r="G767" s="16"/>
      <c r="H767" s="16"/>
      <c r="I767" s="16"/>
      <c r="J767" s="29"/>
      <c r="K767" s="24"/>
      <c r="L767" s="24"/>
      <c r="M767" s="24"/>
      <c r="N767" s="24"/>
      <c r="O767" s="24"/>
      <c r="P767" s="24"/>
      <c r="Q767" s="24"/>
      <c r="R767" s="24"/>
      <c r="S767" s="31">
        <v>3237</v>
      </c>
      <c r="T767" s="24"/>
      <c r="U767" s="24"/>
      <c r="V767" s="24"/>
      <c r="W767" s="24"/>
      <c r="X767" s="24"/>
      <c r="Y767" s="24"/>
      <c r="Z767" s="24">
        <f t="shared" si="38"/>
        <v>3237</v>
      </c>
      <c r="AA767" s="24" t="str">
        <f t="shared" si="35"/>
        <v>444873237</v>
      </c>
      <c r="AB767" t="s">
        <v>2211</v>
      </c>
      <c r="AC767" t="s">
        <v>2245</v>
      </c>
      <c r="AD767" t="s">
        <v>2263</v>
      </c>
    </row>
    <row r="768" spans="1:30" ht="15" hidden="1" customHeight="1" outlineLevel="1" x14ac:dyDescent="0.2">
      <c r="A768" s="3">
        <v>44484</v>
      </c>
      <c r="B768" s="31">
        <v>5100</v>
      </c>
      <c r="C768" s="5" t="s">
        <v>7</v>
      </c>
      <c r="D768" s="9" t="s">
        <v>1672</v>
      </c>
      <c r="E768" s="16"/>
      <c r="F768" s="29"/>
      <c r="G768" s="16">
        <v>5100</v>
      </c>
      <c r="H768" s="16"/>
      <c r="I768" s="16"/>
      <c r="J768" s="29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>
        <f t="shared" si="38"/>
        <v>5100</v>
      </c>
      <c r="AA768" s="24" t="str">
        <f t="shared" si="35"/>
        <v>444845100</v>
      </c>
      <c r="AB768" t="s">
        <v>2212</v>
      </c>
      <c r="AC768" t="s">
        <v>2244</v>
      </c>
      <c r="AD768" t="s">
        <v>2209</v>
      </c>
    </row>
    <row r="769" spans="1:30" ht="15" hidden="1" customHeight="1" outlineLevel="1" x14ac:dyDescent="0.2">
      <c r="A769" s="3">
        <v>44484</v>
      </c>
      <c r="B769" s="31">
        <v>20.399999999999999</v>
      </c>
      <c r="C769" s="5" t="s">
        <v>7</v>
      </c>
      <c r="D769" s="9" t="s">
        <v>709</v>
      </c>
      <c r="E769" s="29">
        <v>20.399999999999999</v>
      </c>
      <c r="F769" s="29"/>
      <c r="G769" s="16"/>
      <c r="H769" s="16"/>
      <c r="I769" s="16"/>
      <c r="J769" s="29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>
        <f t="shared" si="38"/>
        <v>20.399999999999999</v>
      </c>
      <c r="AA769" s="24" t="str">
        <f t="shared" si="35"/>
        <v>4448420,4</v>
      </c>
      <c r="AB769" t="s">
        <v>2204</v>
      </c>
      <c r="AC769" t="s">
        <v>2245</v>
      </c>
      <c r="AD769" t="s">
        <v>2262</v>
      </c>
    </row>
    <row r="770" spans="1:30" ht="15" hidden="1" customHeight="1" outlineLevel="1" x14ac:dyDescent="0.2">
      <c r="A770" s="3">
        <v>44484</v>
      </c>
      <c r="B770" s="31">
        <v>72000</v>
      </c>
      <c r="C770" s="5" t="s">
        <v>7</v>
      </c>
      <c r="D770" s="9" t="s">
        <v>1673</v>
      </c>
      <c r="E770" s="16"/>
      <c r="F770" s="29"/>
      <c r="G770" s="16">
        <v>72000</v>
      </c>
      <c r="H770" s="16"/>
      <c r="I770" s="16"/>
      <c r="J770" s="29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>
        <f t="shared" si="38"/>
        <v>72000</v>
      </c>
      <c r="AA770" s="24" t="str">
        <f t="shared" si="35"/>
        <v>4448472000</v>
      </c>
      <c r="AB770" t="s">
        <v>2209</v>
      </c>
      <c r="AC770" t="s">
        <v>2244</v>
      </c>
      <c r="AD770" t="s">
        <v>2209</v>
      </c>
    </row>
    <row r="771" spans="1:30" ht="15" hidden="1" customHeight="1" outlineLevel="1" x14ac:dyDescent="0.2">
      <c r="A771" s="3">
        <v>44484</v>
      </c>
      <c r="B771" s="31">
        <v>288</v>
      </c>
      <c r="C771" s="5" t="s">
        <v>7</v>
      </c>
      <c r="D771" s="9" t="s">
        <v>711</v>
      </c>
      <c r="E771" s="29">
        <v>288</v>
      </c>
      <c r="F771" s="29"/>
      <c r="G771" s="16"/>
      <c r="H771" s="16"/>
      <c r="I771" s="16"/>
      <c r="J771" s="29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>
        <f t="shared" si="38"/>
        <v>288</v>
      </c>
      <c r="AA771" s="24" t="str">
        <f t="shared" ref="AA771:AA834" si="39">A771&amp;B771</f>
        <v>44484288</v>
      </c>
      <c r="AB771" t="s">
        <v>2204</v>
      </c>
      <c r="AC771" t="s">
        <v>2245</v>
      </c>
      <c r="AD771" t="s">
        <v>2262</v>
      </c>
    </row>
    <row r="772" spans="1:30" ht="15" hidden="1" customHeight="1" outlineLevel="1" x14ac:dyDescent="0.2">
      <c r="A772" s="3">
        <v>44483</v>
      </c>
      <c r="B772" s="31">
        <v>1000</v>
      </c>
      <c r="C772" s="5" t="s">
        <v>712</v>
      </c>
      <c r="D772" s="9" t="s">
        <v>1675</v>
      </c>
      <c r="E772" s="16"/>
      <c r="F772" s="29"/>
      <c r="G772" s="16"/>
      <c r="H772" s="16"/>
      <c r="I772" s="16"/>
      <c r="J772" s="29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31">
        <v>1000</v>
      </c>
      <c r="W772" s="24"/>
      <c r="X772" s="24"/>
      <c r="Y772" s="24"/>
      <c r="Z772" s="24">
        <f t="shared" si="38"/>
        <v>1000</v>
      </c>
      <c r="AA772" s="24" t="str">
        <f t="shared" si="39"/>
        <v>444831000</v>
      </c>
      <c r="AB772" t="s">
        <v>2236</v>
      </c>
      <c r="AC772" t="s">
        <v>2248</v>
      </c>
      <c r="AD772" t="s">
        <v>2236</v>
      </c>
    </row>
    <row r="773" spans="1:30" ht="15" hidden="1" customHeight="1" outlineLevel="1" x14ac:dyDescent="0.2">
      <c r="A773" s="3">
        <v>44483</v>
      </c>
      <c r="B773" s="31">
        <v>40000</v>
      </c>
      <c r="C773" s="5" t="s">
        <v>1264</v>
      </c>
      <c r="D773" s="9" t="s">
        <v>1617</v>
      </c>
      <c r="E773" s="16"/>
      <c r="F773" s="29"/>
      <c r="G773" s="16"/>
      <c r="H773" s="16"/>
      <c r="I773" s="16"/>
      <c r="J773" s="29"/>
      <c r="K773" s="24"/>
      <c r="L773" s="24"/>
      <c r="M773" s="24"/>
      <c r="N773" s="24"/>
      <c r="O773" s="24"/>
      <c r="P773" s="24"/>
      <c r="Q773" s="24"/>
      <c r="R773" s="31">
        <v>40000</v>
      </c>
      <c r="S773" s="24"/>
      <c r="T773" s="24"/>
      <c r="U773" s="24"/>
      <c r="V773" s="24"/>
      <c r="W773" s="24"/>
      <c r="X773" s="24"/>
      <c r="Y773" s="24"/>
      <c r="Z773" s="24">
        <f t="shared" si="38"/>
        <v>40000</v>
      </c>
      <c r="AA773" s="24" t="str">
        <f t="shared" si="39"/>
        <v>4448340000</v>
      </c>
      <c r="AB773" t="s">
        <v>2230</v>
      </c>
      <c r="AC773" t="s">
        <v>2276</v>
      </c>
      <c r="AD773" t="s">
        <v>2276</v>
      </c>
    </row>
    <row r="774" spans="1:30" ht="15" hidden="1" customHeight="1" outlineLevel="1" x14ac:dyDescent="0.2">
      <c r="A774" s="3">
        <v>44483</v>
      </c>
      <c r="B774" s="31">
        <v>40000</v>
      </c>
      <c r="C774" s="5" t="s">
        <v>28</v>
      </c>
      <c r="D774" s="9" t="s">
        <v>1665</v>
      </c>
      <c r="E774" s="16"/>
      <c r="F774" s="29"/>
      <c r="G774" s="16"/>
      <c r="H774" s="16"/>
      <c r="I774" s="16"/>
      <c r="J774" s="29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31">
        <v>40000</v>
      </c>
      <c r="W774" s="24"/>
      <c r="X774" s="24"/>
      <c r="Y774" s="24"/>
      <c r="Z774" s="24">
        <f t="shared" si="38"/>
        <v>40000</v>
      </c>
      <c r="AA774" s="24" t="str">
        <f t="shared" si="39"/>
        <v>4448340000</v>
      </c>
      <c r="AB774" t="s">
        <v>2236</v>
      </c>
      <c r="AC774" t="s">
        <v>2248</v>
      </c>
      <c r="AD774" t="s">
        <v>2236</v>
      </c>
    </row>
    <row r="775" spans="1:30" ht="15" hidden="1" customHeight="1" outlineLevel="1" x14ac:dyDescent="0.2">
      <c r="A775" s="3">
        <v>44482</v>
      </c>
      <c r="B775" s="31">
        <v>1854.85</v>
      </c>
      <c r="C775" s="5" t="s">
        <v>1207</v>
      </c>
      <c r="D775" s="9" t="s">
        <v>156</v>
      </c>
      <c r="E775" s="16"/>
      <c r="F775" s="29">
        <v>1854.85</v>
      </c>
      <c r="G775" s="16"/>
      <c r="H775" s="16"/>
      <c r="I775" s="16"/>
      <c r="J775" s="29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>
        <f t="shared" si="38"/>
        <v>1854.85</v>
      </c>
      <c r="AA775" s="24" t="str">
        <f t="shared" si="39"/>
        <v>444821854,85</v>
      </c>
      <c r="AB775" t="s">
        <v>2206</v>
      </c>
      <c r="AC775" t="s">
        <v>2244</v>
      </c>
      <c r="AD775" t="s">
        <v>2209</v>
      </c>
    </row>
    <row r="776" spans="1:30" ht="15" hidden="1" customHeight="1" outlineLevel="1" x14ac:dyDescent="0.2">
      <c r="A776" s="3">
        <v>44482</v>
      </c>
      <c r="B776" s="31">
        <v>14381.2</v>
      </c>
      <c r="C776" s="5" t="s">
        <v>1207</v>
      </c>
      <c r="D776" s="9" t="s">
        <v>158</v>
      </c>
      <c r="E776" s="16"/>
      <c r="F776" s="29">
        <v>14381.2</v>
      </c>
      <c r="G776" s="16"/>
      <c r="H776" s="16"/>
      <c r="I776" s="16"/>
      <c r="J776" s="29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>
        <f t="shared" si="38"/>
        <v>14381.2</v>
      </c>
      <c r="AA776" s="24" t="str">
        <f t="shared" si="39"/>
        <v>4448214381,2</v>
      </c>
      <c r="AB776" t="s">
        <v>2206</v>
      </c>
      <c r="AC776" t="s">
        <v>2244</v>
      </c>
      <c r="AD776" t="s">
        <v>2209</v>
      </c>
    </row>
    <row r="777" spans="1:30" ht="15" hidden="1" customHeight="1" outlineLevel="1" x14ac:dyDescent="0.2">
      <c r="A777" s="3">
        <v>44482</v>
      </c>
      <c r="B777" s="31">
        <v>572.69000000000005</v>
      </c>
      <c r="C777" s="5" t="s">
        <v>1222</v>
      </c>
      <c r="D777" s="9" t="s">
        <v>1304</v>
      </c>
      <c r="E777" s="16"/>
      <c r="F777" s="29">
        <v>572.69000000000005</v>
      </c>
      <c r="G777" s="16"/>
      <c r="H777" s="16"/>
      <c r="I777" s="16"/>
      <c r="J777" s="29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>
        <f t="shared" si="38"/>
        <v>572.69000000000005</v>
      </c>
      <c r="AA777" s="24" t="str">
        <f t="shared" si="39"/>
        <v>44482572,69</v>
      </c>
      <c r="AB777" t="s">
        <v>2206</v>
      </c>
      <c r="AC777" t="s">
        <v>2244</v>
      </c>
      <c r="AD777" t="s">
        <v>2209</v>
      </c>
    </row>
    <row r="778" spans="1:30" ht="15" hidden="1" customHeight="1" outlineLevel="1" x14ac:dyDescent="0.2">
      <c r="A778" s="3">
        <v>44482</v>
      </c>
      <c r="B778" s="31">
        <v>2054.5</v>
      </c>
      <c r="C778" s="5" t="s">
        <v>1207</v>
      </c>
      <c r="D778" s="9" t="s">
        <v>342</v>
      </c>
      <c r="E778" s="16"/>
      <c r="F778" s="29">
        <v>2054.5</v>
      </c>
      <c r="G778" s="16"/>
      <c r="H778" s="16"/>
      <c r="I778" s="16"/>
      <c r="J778" s="29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>
        <f t="shared" si="38"/>
        <v>2054.5</v>
      </c>
      <c r="AA778" s="24" t="str">
        <f t="shared" si="39"/>
        <v>444822054,5</v>
      </c>
      <c r="AB778" t="s">
        <v>2208</v>
      </c>
      <c r="AC778" t="s">
        <v>2245</v>
      </c>
      <c r="AD778" t="s">
        <v>2263</v>
      </c>
    </row>
    <row r="779" spans="1:30" ht="15" hidden="1" customHeight="1" outlineLevel="1" x14ac:dyDescent="0.2">
      <c r="A779" s="3">
        <v>44482</v>
      </c>
      <c r="B779" s="31">
        <v>36309.699999999997</v>
      </c>
      <c r="C779" s="5" t="s">
        <v>1207</v>
      </c>
      <c r="D779" s="9" t="s">
        <v>154</v>
      </c>
      <c r="E779" s="16"/>
      <c r="F779" s="29">
        <v>36309.699999999997</v>
      </c>
      <c r="G779" s="16"/>
      <c r="H779" s="16"/>
      <c r="I779" s="16"/>
      <c r="J779" s="29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>
        <f t="shared" si="38"/>
        <v>36309.699999999997</v>
      </c>
      <c r="AA779" s="24" t="str">
        <f t="shared" si="39"/>
        <v>4448236309,7</v>
      </c>
      <c r="AB779" t="s">
        <v>2206</v>
      </c>
      <c r="AC779" t="s">
        <v>2244</v>
      </c>
      <c r="AD779" t="s">
        <v>2209</v>
      </c>
    </row>
    <row r="780" spans="1:30" ht="15" hidden="1" customHeight="1" outlineLevel="1" x14ac:dyDescent="0.2">
      <c r="A780" s="3">
        <v>44481</v>
      </c>
      <c r="B780" s="31">
        <v>150000</v>
      </c>
      <c r="C780" s="5" t="s">
        <v>32</v>
      </c>
      <c r="D780" s="9" t="s">
        <v>1676</v>
      </c>
      <c r="E780" s="16"/>
      <c r="F780" s="29"/>
      <c r="G780" s="16"/>
      <c r="H780" s="16"/>
      <c r="I780" s="16"/>
      <c r="J780" s="29"/>
      <c r="K780" s="24"/>
      <c r="L780" s="24"/>
      <c r="M780" s="24"/>
      <c r="N780" s="31">
        <v>150000</v>
      </c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>
        <f t="shared" si="38"/>
        <v>150000</v>
      </c>
      <c r="AA780" s="24" t="str">
        <f t="shared" si="39"/>
        <v>44481150000</v>
      </c>
      <c r="AB780" t="s">
        <v>2222</v>
      </c>
      <c r="AC780" t="s">
        <v>2248</v>
      </c>
      <c r="AD780" t="s">
        <v>2269</v>
      </c>
    </row>
    <row r="781" spans="1:30" ht="15" hidden="1" customHeight="1" outlineLevel="1" x14ac:dyDescent="0.2">
      <c r="A781" s="3">
        <v>44481</v>
      </c>
      <c r="B781" s="31">
        <v>40000</v>
      </c>
      <c r="C781" s="5" t="s">
        <v>1264</v>
      </c>
      <c r="D781" s="9" t="s">
        <v>1617</v>
      </c>
      <c r="E781" s="16"/>
      <c r="F781" s="29"/>
      <c r="G781" s="16"/>
      <c r="H781" s="16"/>
      <c r="I781" s="16"/>
      <c r="J781" s="29"/>
      <c r="K781" s="24"/>
      <c r="L781" s="24"/>
      <c r="M781" s="24"/>
      <c r="N781" s="24"/>
      <c r="O781" s="24"/>
      <c r="P781" s="24"/>
      <c r="Q781" s="24"/>
      <c r="R781" s="31">
        <v>40000</v>
      </c>
      <c r="S781" s="24"/>
      <c r="T781" s="24"/>
      <c r="U781" s="24"/>
      <c r="V781" s="24"/>
      <c r="W781" s="24"/>
      <c r="X781" s="24"/>
      <c r="Y781" s="24"/>
      <c r="Z781" s="24">
        <f t="shared" si="38"/>
        <v>40000</v>
      </c>
      <c r="AA781" s="24" t="str">
        <f t="shared" si="39"/>
        <v>4448140000</v>
      </c>
      <c r="AB781" t="s">
        <v>2230</v>
      </c>
      <c r="AC781" t="s">
        <v>2276</v>
      </c>
      <c r="AD781" t="s">
        <v>2276</v>
      </c>
    </row>
    <row r="782" spans="1:30" ht="15" hidden="1" customHeight="1" outlineLevel="1" x14ac:dyDescent="0.2">
      <c r="A782" s="3">
        <v>44480</v>
      </c>
      <c r="B782" s="31">
        <v>60000</v>
      </c>
      <c r="C782" s="5" t="s">
        <v>32</v>
      </c>
      <c r="D782" s="9" t="s">
        <v>1676</v>
      </c>
      <c r="E782" s="16"/>
      <c r="F782" s="29"/>
      <c r="G782" s="16"/>
      <c r="H782" s="16"/>
      <c r="I782" s="16"/>
      <c r="J782" s="29"/>
      <c r="K782" s="24"/>
      <c r="L782" s="24"/>
      <c r="M782" s="24"/>
      <c r="N782" s="31">
        <v>60000</v>
      </c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>
        <f t="shared" si="38"/>
        <v>60000</v>
      </c>
      <c r="AA782" s="24" t="str">
        <f t="shared" si="39"/>
        <v>4448060000</v>
      </c>
      <c r="AB782" t="s">
        <v>2222</v>
      </c>
      <c r="AC782" t="s">
        <v>2248</v>
      </c>
      <c r="AD782" t="s">
        <v>2269</v>
      </c>
    </row>
    <row r="783" spans="1:30" ht="15" hidden="1" customHeight="1" outlineLevel="1" x14ac:dyDescent="0.2">
      <c r="A783" s="3">
        <v>44480</v>
      </c>
      <c r="B783" s="31">
        <v>15000</v>
      </c>
      <c r="C783" s="5" t="s">
        <v>131</v>
      </c>
      <c r="D783" s="9" t="s">
        <v>1677</v>
      </c>
      <c r="E783" s="16"/>
      <c r="F783" s="29"/>
      <c r="G783" s="16"/>
      <c r="H783" s="16"/>
      <c r="I783" s="16"/>
      <c r="J783" s="29"/>
      <c r="K783" s="24"/>
      <c r="L783" s="24"/>
      <c r="M783" s="24"/>
      <c r="N783" s="24"/>
      <c r="O783" s="24"/>
      <c r="P783" s="24"/>
      <c r="Q783" s="24"/>
      <c r="R783" s="24"/>
      <c r="S783" s="31">
        <v>15000</v>
      </c>
      <c r="T783" s="24"/>
      <c r="U783" s="24"/>
      <c r="V783" s="24"/>
      <c r="W783" s="24"/>
      <c r="X783" s="24"/>
      <c r="Y783" s="24"/>
      <c r="Z783" s="24">
        <f t="shared" si="38"/>
        <v>15000</v>
      </c>
      <c r="AA783" s="24" t="str">
        <f t="shared" si="39"/>
        <v>4448015000</v>
      </c>
      <c r="AB783" t="s">
        <v>2234</v>
      </c>
      <c r="AC783" t="s">
        <v>2248</v>
      </c>
      <c r="AD783" t="s">
        <v>2271</v>
      </c>
    </row>
    <row r="784" spans="1:30" ht="15" hidden="1" customHeight="1" outlineLevel="1" x14ac:dyDescent="0.2">
      <c r="A784" s="3">
        <v>44477</v>
      </c>
      <c r="B784" s="31">
        <v>75000</v>
      </c>
      <c r="C784" s="5" t="s">
        <v>28</v>
      </c>
      <c r="D784" s="9" t="s">
        <v>1678</v>
      </c>
      <c r="E784" s="16"/>
      <c r="F784" s="29"/>
      <c r="G784" s="16"/>
      <c r="H784" s="16"/>
      <c r="I784" s="16"/>
      <c r="J784" s="29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31">
        <v>75000</v>
      </c>
      <c r="W784" s="24"/>
      <c r="X784" s="24"/>
      <c r="Y784" s="24"/>
      <c r="Z784" s="24">
        <f t="shared" si="38"/>
        <v>75000</v>
      </c>
      <c r="AA784" s="24" t="str">
        <f t="shared" si="39"/>
        <v>4447775000</v>
      </c>
      <c r="AB784" t="s">
        <v>2236</v>
      </c>
      <c r="AC784" t="s">
        <v>2248</v>
      </c>
      <c r="AD784" t="s">
        <v>2236</v>
      </c>
    </row>
    <row r="785" spans="1:30" ht="15" hidden="1" customHeight="1" outlineLevel="1" x14ac:dyDescent="0.2">
      <c r="A785" s="3">
        <v>44477</v>
      </c>
      <c r="B785" s="31">
        <v>50000</v>
      </c>
      <c r="C785" s="5" t="s">
        <v>32</v>
      </c>
      <c r="D785" s="9" t="s">
        <v>1679</v>
      </c>
      <c r="E785" s="16"/>
      <c r="F785" s="29"/>
      <c r="G785" s="16"/>
      <c r="H785" s="16"/>
      <c r="I785" s="16"/>
      <c r="J785" s="29"/>
      <c r="K785" s="24"/>
      <c r="L785" s="24"/>
      <c r="M785" s="24"/>
      <c r="N785" s="31">
        <v>50000</v>
      </c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>
        <f t="shared" si="38"/>
        <v>50000</v>
      </c>
      <c r="AA785" s="24" t="str">
        <f t="shared" si="39"/>
        <v>4447750000</v>
      </c>
      <c r="AB785" t="s">
        <v>2222</v>
      </c>
      <c r="AC785" t="s">
        <v>2248</v>
      </c>
      <c r="AD785" t="s">
        <v>2269</v>
      </c>
    </row>
    <row r="786" spans="1:30" ht="15" hidden="1" customHeight="1" outlineLevel="1" x14ac:dyDescent="0.2">
      <c r="A786" s="3">
        <v>44477</v>
      </c>
      <c r="B786" s="31">
        <v>50000</v>
      </c>
      <c r="C786" s="5" t="s">
        <v>1264</v>
      </c>
      <c r="D786" s="9" t="s">
        <v>1594</v>
      </c>
      <c r="E786" s="16"/>
      <c r="F786" s="29"/>
      <c r="G786" s="16"/>
      <c r="H786" s="16"/>
      <c r="I786" s="16"/>
      <c r="J786" s="29"/>
      <c r="K786" s="24"/>
      <c r="L786" s="24"/>
      <c r="M786" s="31"/>
      <c r="N786" s="24"/>
      <c r="O786" s="24"/>
      <c r="P786" s="24"/>
      <c r="Q786" s="24"/>
      <c r="R786" s="31">
        <v>50000</v>
      </c>
      <c r="S786" s="24"/>
      <c r="T786" s="24"/>
      <c r="U786" s="24"/>
      <c r="V786" s="24"/>
      <c r="W786" s="24"/>
      <c r="X786" s="24"/>
      <c r="Y786" s="24"/>
      <c r="Z786" s="24">
        <f t="shared" si="38"/>
        <v>50000</v>
      </c>
      <c r="AA786" s="24" t="str">
        <f t="shared" si="39"/>
        <v>4447750000</v>
      </c>
      <c r="AB786" t="s">
        <v>2230</v>
      </c>
      <c r="AC786" t="s">
        <v>2276</v>
      </c>
      <c r="AD786" t="s">
        <v>2276</v>
      </c>
    </row>
    <row r="787" spans="1:30" ht="15" hidden="1" customHeight="1" outlineLevel="1" x14ac:dyDescent="0.2">
      <c r="A787" s="3">
        <v>44475</v>
      </c>
      <c r="B787" s="31">
        <v>70000</v>
      </c>
      <c r="C787" s="5" t="s">
        <v>253</v>
      </c>
      <c r="D787" s="9" t="s">
        <v>1680</v>
      </c>
      <c r="E787" s="16"/>
      <c r="F787" s="29"/>
      <c r="G787" s="16"/>
      <c r="H787" s="16"/>
      <c r="I787" s="16"/>
      <c r="J787" s="29"/>
      <c r="K787" s="24"/>
      <c r="L787" s="24"/>
      <c r="M787" s="31">
        <v>70000</v>
      </c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>
        <f t="shared" si="38"/>
        <v>70000</v>
      </c>
      <c r="AA787" s="24" t="str">
        <f t="shared" si="39"/>
        <v>4447570000</v>
      </c>
      <c r="AB787" t="s">
        <v>2202</v>
      </c>
      <c r="AC787" t="s">
        <v>2248</v>
      </c>
      <c r="AD787" t="s">
        <v>2268</v>
      </c>
    </row>
    <row r="788" spans="1:30" ht="15" hidden="1" customHeight="1" outlineLevel="1" x14ac:dyDescent="0.2">
      <c r="A788" s="3">
        <v>44475</v>
      </c>
      <c r="B788" s="31">
        <v>97500</v>
      </c>
      <c r="C788" s="5" t="s">
        <v>358</v>
      </c>
      <c r="D788" s="9" t="s">
        <v>1681</v>
      </c>
      <c r="E788" s="16"/>
      <c r="F788" s="16"/>
      <c r="G788" s="16"/>
      <c r="H788" s="16"/>
      <c r="I788" s="16"/>
      <c r="J788" s="29"/>
      <c r="K788" s="24"/>
      <c r="L788" s="24"/>
      <c r="M788" s="31">
        <v>97500</v>
      </c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>
        <f t="shared" si="38"/>
        <v>97500</v>
      </c>
      <c r="AA788" s="24" t="str">
        <f t="shared" si="39"/>
        <v>4447597500</v>
      </c>
      <c r="AB788" t="s">
        <v>2203</v>
      </c>
      <c r="AC788" t="s">
        <v>2248</v>
      </c>
      <c r="AD788" t="s">
        <v>2273</v>
      </c>
    </row>
    <row r="789" spans="1:30" ht="15" hidden="1" customHeight="1" outlineLevel="1" x14ac:dyDescent="0.2">
      <c r="A789" s="3">
        <v>44475</v>
      </c>
      <c r="B789" s="31">
        <v>60000</v>
      </c>
      <c r="C789" s="5" t="s">
        <v>28</v>
      </c>
      <c r="D789" s="9" t="s">
        <v>1678</v>
      </c>
      <c r="E789" s="16"/>
      <c r="F789" s="29"/>
      <c r="G789" s="16"/>
      <c r="H789" s="16"/>
      <c r="I789" s="16"/>
      <c r="J789" s="29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31">
        <v>60000</v>
      </c>
      <c r="W789" s="24"/>
      <c r="X789" s="24"/>
      <c r="Y789" s="24"/>
      <c r="Z789" s="24">
        <f t="shared" si="38"/>
        <v>60000</v>
      </c>
      <c r="AA789" s="24" t="str">
        <f t="shared" si="39"/>
        <v>4447560000</v>
      </c>
      <c r="AB789" t="s">
        <v>2236</v>
      </c>
      <c r="AC789" t="s">
        <v>2248</v>
      </c>
      <c r="AD789" t="s">
        <v>2236</v>
      </c>
    </row>
    <row r="790" spans="1:30" ht="15" hidden="1" customHeight="1" outlineLevel="1" x14ac:dyDescent="0.2">
      <c r="A790" s="3">
        <v>44475</v>
      </c>
      <c r="B790" s="31">
        <v>60000</v>
      </c>
      <c r="C790" s="5" t="s">
        <v>1264</v>
      </c>
      <c r="D790" s="9" t="s">
        <v>1617</v>
      </c>
      <c r="E790" s="16"/>
      <c r="F790" s="29"/>
      <c r="G790" s="16"/>
      <c r="H790" s="16"/>
      <c r="I790" s="16"/>
      <c r="J790" s="29"/>
      <c r="K790" s="24"/>
      <c r="L790" s="24"/>
      <c r="M790" s="24"/>
      <c r="N790" s="24"/>
      <c r="O790" s="24"/>
      <c r="P790" s="24"/>
      <c r="Q790" s="24"/>
      <c r="R790" s="31">
        <v>60000</v>
      </c>
      <c r="S790" s="24"/>
      <c r="T790" s="24"/>
      <c r="U790" s="24"/>
      <c r="V790" s="24"/>
      <c r="W790" s="24"/>
      <c r="X790" s="24"/>
      <c r="Y790" s="24"/>
      <c r="Z790" s="24">
        <f t="shared" si="38"/>
        <v>60000</v>
      </c>
      <c r="AA790" s="24" t="str">
        <f t="shared" si="39"/>
        <v>4447560000</v>
      </c>
      <c r="AB790" t="s">
        <v>2230</v>
      </c>
      <c r="AC790" t="s">
        <v>2276</v>
      </c>
      <c r="AD790" t="s">
        <v>2276</v>
      </c>
    </row>
    <row r="791" spans="1:30" ht="15" hidden="1" customHeight="1" outlineLevel="1" x14ac:dyDescent="0.2">
      <c r="A791" s="3">
        <v>44474</v>
      </c>
      <c r="B791" s="31">
        <v>7593.55</v>
      </c>
      <c r="C791" s="5" t="s">
        <v>498</v>
      </c>
      <c r="D791" s="9" t="s">
        <v>1682</v>
      </c>
      <c r="E791" s="16"/>
      <c r="F791" s="29"/>
      <c r="G791" s="16"/>
      <c r="H791" s="16"/>
      <c r="I791" s="16"/>
      <c r="J791" s="29"/>
      <c r="K791" s="31">
        <v>7593.55</v>
      </c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>
        <f t="shared" si="38"/>
        <v>7593.55</v>
      </c>
      <c r="AA791" s="24" t="str">
        <f t="shared" si="39"/>
        <v>444747593,55</v>
      </c>
      <c r="AB791" t="s">
        <v>2221</v>
      </c>
      <c r="AC791" t="s">
        <v>2248</v>
      </c>
      <c r="AD791" t="s">
        <v>2267</v>
      </c>
    </row>
    <row r="792" spans="1:30" ht="15" hidden="1" customHeight="1" outlineLevel="1" x14ac:dyDescent="0.2">
      <c r="A792" s="3">
        <v>44474</v>
      </c>
      <c r="B792" s="31">
        <v>2027.32</v>
      </c>
      <c r="C792" s="5" t="s">
        <v>722</v>
      </c>
      <c r="D792" s="9" t="s">
        <v>342</v>
      </c>
      <c r="E792" s="16"/>
      <c r="F792" s="29">
        <v>2027.32</v>
      </c>
      <c r="G792" s="16"/>
      <c r="H792" s="16"/>
      <c r="I792" s="16"/>
      <c r="J792" s="29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>
        <f t="shared" si="38"/>
        <v>2027.32</v>
      </c>
      <c r="AA792" s="24" t="str">
        <f t="shared" si="39"/>
        <v>444742027,32</v>
      </c>
      <c r="AB792" t="s">
        <v>2208</v>
      </c>
      <c r="AC792" t="s">
        <v>2245</v>
      </c>
      <c r="AD792" t="s">
        <v>2263</v>
      </c>
    </row>
    <row r="793" spans="1:30" ht="15" hidden="1" customHeight="1" outlineLevel="1" x14ac:dyDescent="0.2">
      <c r="A793" s="3">
        <v>44474</v>
      </c>
      <c r="B793" s="31">
        <v>60000</v>
      </c>
      <c r="C793" s="5" t="s">
        <v>28</v>
      </c>
      <c r="D793" s="9" t="s">
        <v>1665</v>
      </c>
      <c r="E793" s="16"/>
      <c r="F793" s="29"/>
      <c r="G793" s="16"/>
      <c r="H793" s="16"/>
      <c r="I793" s="16"/>
      <c r="J793" s="29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31">
        <v>60000</v>
      </c>
      <c r="W793" s="24"/>
      <c r="X793" s="24"/>
      <c r="Y793" s="24"/>
      <c r="Z793" s="24">
        <f t="shared" si="38"/>
        <v>60000</v>
      </c>
      <c r="AA793" s="24" t="str">
        <f t="shared" si="39"/>
        <v>4447460000</v>
      </c>
      <c r="AB793" t="s">
        <v>2236</v>
      </c>
      <c r="AC793" t="s">
        <v>2248</v>
      </c>
      <c r="AD793" t="s">
        <v>2236</v>
      </c>
    </row>
    <row r="794" spans="1:30" ht="15" hidden="1" customHeight="1" outlineLevel="1" x14ac:dyDescent="0.2">
      <c r="A794" s="3">
        <v>44474</v>
      </c>
      <c r="B794" s="31">
        <v>70000</v>
      </c>
      <c r="C794" s="5" t="s">
        <v>1260</v>
      </c>
      <c r="D794" s="9" t="s">
        <v>1594</v>
      </c>
      <c r="E794" s="16"/>
      <c r="F794" s="29"/>
      <c r="G794" s="16"/>
      <c r="H794" s="16"/>
      <c r="I794" s="16"/>
      <c r="J794" s="29"/>
      <c r="K794" s="24"/>
      <c r="L794" s="24"/>
      <c r="M794" s="24"/>
      <c r="N794" s="24"/>
      <c r="O794" s="24"/>
      <c r="P794" s="24"/>
      <c r="Q794" s="24"/>
      <c r="R794" s="31">
        <v>70000</v>
      </c>
      <c r="S794" s="24"/>
      <c r="T794" s="24"/>
      <c r="U794" s="24"/>
      <c r="V794" s="24"/>
      <c r="W794" s="24"/>
      <c r="X794" s="24"/>
      <c r="Y794" s="24"/>
      <c r="Z794" s="24">
        <f t="shared" si="38"/>
        <v>70000</v>
      </c>
      <c r="AA794" s="24" t="str">
        <f t="shared" si="39"/>
        <v>4447470000</v>
      </c>
      <c r="AB794" t="s">
        <v>2277</v>
      </c>
      <c r="AC794" t="s">
        <v>2276</v>
      </c>
      <c r="AD794" t="s">
        <v>2276</v>
      </c>
    </row>
    <row r="795" spans="1:30" ht="15" hidden="1" customHeight="1" outlineLevel="1" x14ac:dyDescent="0.2">
      <c r="A795" s="3">
        <v>44474</v>
      </c>
      <c r="B795" s="31">
        <v>50000</v>
      </c>
      <c r="C795" s="6" t="s">
        <v>14</v>
      </c>
      <c r="D795" s="9" t="s">
        <v>1683</v>
      </c>
      <c r="E795" s="16"/>
      <c r="F795" s="29"/>
      <c r="G795" s="16"/>
      <c r="H795" s="16"/>
      <c r="I795" s="16"/>
      <c r="J795" s="29"/>
      <c r="K795" s="24"/>
      <c r="L795" s="31">
        <v>50000</v>
      </c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>
        <f t="shared" si="38"/>
        <v>50000</v>
      </c>
      <c r="AA795" s="24" t="str">
        <f t="shared" si="39"/>
        <v>4447450000</v>
      </c>
      <c r="AB795" t="s">
        <v>2201</v>
      </c>
      <c r="AC795" t="s">
        <v>2248</v>
      </c>
      <c r="AD795" t="s">
        <v>2265</v>
      </c>
    </row>
    <row r="796" spans="1:30" ht="15" hidden="1" customHeight="1" outlineLevel="1" x14ac:dyDescent="0.2">
      <c r="A796" s="3">
        <v>44473</v>
      </c>
      <c r="B796" s="31">
        <v>60000</v>
      </c>
      <c r="C796" s="5" t="s">
        <v>32</v>
      </c>
      <c r="D796" s="9" t="s">
        <v>1679</v>
      </c>
      <c r="E796" s="16"/>
      <c r="F796" s="29"/>
      <c r="G796" s="16"/>
      <c r="H796" s="16"/>
      <c r="I796" s="16"/>
      <c r="J796" s="29"/>
      <c r="K796" s="24"/>
      <c r="L796" s="24"/>
      <c r="M796" s="24"/>
      <c r="N796" s="31">
        <v>60000</v>
      </c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>
        <f t="shared" si="38"/>
        <v>60000</v>
      </c>
      <c r="AA796" s="24" t="str">
        <f t="shared" si="39"/>
        <v>4447360000</v>
      </c>
      <c r="AB796" t="s">
        <v>2222</v>
      </c>
      <c r="AC796" t="s">
        <v>2248</v>
      </c>
      <c r="AD796" t="s">
        <v>2269</v>
      </c>
    </row>
    <row r="797" spans="1:30" ht="15" hidden="1" customHeight="1" outlineLevel="1" x14ac:dyDescent="0.2">
      <c r="A797" s="3">
        <v>44473</v>
      </c>
      <c r="B797" s="31">
        <v>112052</v>
      </c>
      <c r="C797" s="5" t="s">
        <v>7</v>
      </c>
      <c r="D797" s="9" t="s">
        <v>1684</v>
      </c>
      <c r="E797" s="16"/>
      <c r="F797" s="29"/>
      <c r="G797" s="16">
        <v>112052</v>
      </c>
      <c r="H797" s="16"/>
      <c r="I797" s="16"/>
      <c r="J797" s="29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>
        <f t="shared" si="38"/>
        <v>112052</v>
      </c>
      <c r="AA797" s="24" t="str">
        <f t="shared" si="39"/>
        <v>44473112052</v>
      </c>
      <c r="AB797" t="s">
        <v>2209</v>
      </c>
      <c r="AC797" t="s">
        <v>2244</v>
      </c>
      <c r="AD797" t="s">
        <v>2209</v>
      </c>
    </row>
    <row r="798" spans="1:30" ht="15" hidden="1" customHeight="1" outlineLevel="1" x14ac:dyDescent="0.2">
      <c r="A798" s="3">
        <v>44473</v>
      </c>
      <c r="B798" s="31">
        <v>35250</v>
      </c>
      <c r="C798" s="5" t="s">
        <v>309</v>
      </c>
      <c r="D798" s="9" t="s">
        <v>1685</v>
      </c>
      <c r="E798" s="16"/>
      <c r="F798" s="29"/>
      <c r="G798" s="16">
        <v>35250</v>
      </c>
      <c r="H798" s="16"/>
      <c r="I798" s="16"/>
      <c r="J798" s="29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>
        <f t="shared" si="38"/>
        <v>35250</v>
      </c>
      <c r="AA798" s="24" t="str">
        <f t="shared" si="39"/>
        <v>4447335250</v>
      </c>
      <c r="AB798" t="s">
        <v>2209</v>
      </c>
      <c r="AC798" t="s">
        <v>2244</v>
      </c>
      <c r="AD798" t="s">
        <v>2209</v>
      </c>
    </row>
    <row r="799" spans="1:30" ht="15" hidden="1" customHeight="1" outlineLevel="1" x14ac:dyDescent="0.2">
      <c r="A799" s="3">
        <v>44473</v>
      </c>
      <c r="B799" s="31">
        <v>448.21</v>
      </c>
      <c r="C799" s="5" t="s">
        <v>7</v>
      </c>
      <c r="D799" s="9" t="s">
        <v>726</v>
      </c>
      <c r="E799" s="29">
        <v>448.21</v>
      </c>
      <c r="F799" s="29"/>
      <c r="G799" s="16"/>
      <c r="H799" s="16"/>
      <c r="I799" s="16"/>
      <c r="J799" s="29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>
        <f t="shared" si="38"/>
        <v>448.21</v>
      </c>
      <c r="AA799" s="24" t="str">
        <f t="shared" si="39"/>
        <v>44473448,21</v>
      </c>
      <c r="AB799" t="s">
        <v>2204</v>
      </c>
      <c r="AC799" t="s">
        <v>2245</v>
      </c>
      <c r="AD799" t="s">
        <v>2262</v>
      </c>
    </row>
    <row r="800" spans="1:30" ht="15" hidden="1" customHeight="1" outlineLevel="1" x14ac:dyDescent="0.2">
      <c r="A800" s="3">
        <v>44470</v>
      </c>
      <c r="B800" s="31">
        <v>990</v>
      </c>
      <c r="C800" s="5" t="s">
        <v>7</v>
      </c>
      <c r="D800" s="9" t="s">
        <v>1287</v>
      </c>
      <c r="E800" s="29">
        <v>990</v>
      </c>
      <c r="F800" s="29"/>
      <c r="G800" s="16"/>
      <c r="H800" s="16"/>
      <c r="I800" s="16"/>
      <c r="J800" s="29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>
        <f t="shared" si="38"/>
        <v>990</v>
      </c>
      <c r="AA800" s="24" t="str">
        <f t="shared" si="39"/>
        <v>44470990</v>
      </c>
      <c r="AB800" t="s">
        <v>2204</v>
      </c>
      <c r="AC800" t="s">
        <v>2245</v>
      </c>
      <c r="AD800" t="s">
        <v>2262</v>
      </c>
    </row>
    <row r="801" spans="1:30" ht="15" hidden="1" customHeight="1" outlineLevel="1" x14ac:dyDescent="0.2">
      <c r="A801" s="3">
        <v>44470</v>
      </c>
      <c r="B801" s="31">
        <v>37043</v>
      </c>
      <c r="C801" s="5" t="s">
        <v>1207</v>
      </c>
      <c r="D801" s="9" t="s">
        <v>728</v>
      </c>
      <c r="E801" s="16"/>
      <c r="F801" s="29">
        <v>37043</v>
      </c>
      <c r="G801" s="16"/>
      <c r="H801" s="16"/>
      <c r="I801" s="16"/>
      <c r="J801" s="29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>
        <f t="shared" si="38"/>
        <v>37043</v>
      </c>
      <c r="AA801" s="24" t="str">
        <f t="shared" si="39"/>
        <v>4447037043</v>
      </c>
      <c r="AB801" t="s">
        <v>2205</v>
      </c>
      <c r="AC801" t="s">
        <v>2244</v>
      </c>
      <c r="AD801" t="s">
        <v>2209</v>
      </c>
    </row>
    <row r="802" spans="1:30" ht="15" customHeight="1" collapsed="1" x14ac:dyDescent="0.2">
      <c r="A802" s="67"/>
      <c r="B802" s="68">
        <f>SUM(B761:B801)</f>
        <v>1613022.4200000002</v>
      </c>
      <c r="C802" s="69"/>
      <c r="D802" s="70"/>
      <c r="E802" s="71"/>
      <c r="F802" s="71"/>
      <c r="G802" s="72"/>
      <c r="H802" s="71"/>
      <c r="I802" s="71"/>
      <c r="J802" s="73"/>
      <c r="K802" s="73"/>
      <c r="L802" s="68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1"/>
      <c r="AC802" s="71"/>
      <c r="AD802" s="71"/>
    </row>
    <row r="803" spans="1:30" ht="15" hidden="1" customHeight="1" outlineLevel="1" x14ac:dyDescent="0.2">
      <c r="A803" s="3">
        <v>44469</v>
      </c>
      <c r="B803" s="19">
        <v>525</v>
      </c>
      <c r="C803" s="5" t="s">
        <v>7</v>
      </c>
      <c r="D803" s="9" t="s">
        <v>1283</v>
      </c>
      <c r="E803" s="23">
        <v>525</v>
      </c>
      <c r="F803" s="23"/>
      <c r="G803" s="16"/>
      <c r="H803" s="16"/>
      <c r="I803" s="16"/>
      <c r="J803" s="23"/>
      <c r="Z803" s="20">
        <f t="shared" ref="Z803:Z834" si="40">SUM(E803:Y803)</f>
        <v>525</v>
      </c>
      <c r="AA803" s="20" t="str">
        <f t="shared" si="39"/>
        <v>44469525</v>
      </c>
      <c r="AB803" t="s">
        <v>2204</v>
      </c>
      <c r="AC803" t="s">
        <v>2245</v>
      </c>
      <c r="AD803" t="s">
        <v>2262</v>
      </c>
    </row>
    <row r="804" spans="1:30" ht="15" hidden="1" customHeight="1" outlineLevel="1" x14ac:dyDescent="0.2">
      <c r="A804" s="3">
        <v>44469</v>
      </c>
      <c r="B804" s="19">
        <v>5000</v>
      </c>
      <c r="C804" s="5" t="s">
        <v>47</v>
      </c>
      <c r="D804" s="9" t="s">
        <v>1686</v>
      </c>
      <c r="E804" s="16"/>
      <c r="F804" s="23"/>
      <c r="G804" s="16"/>
      <c r="H804" s="16"/>
      <c r="I804" s="16"/>
      <c r="J804" s="23"/>
      <c r="P804" s="19">
        <v>5000</v>
      </c>
      <c r="Z804" s="20">
        <f t="shared" si="40"/>
        <v>5000</v>
      </c>
      <c r="AA804" s="20" t="str">
        <f t="shared" si="39"/>
        <v>444695000</v>
      </c>
      <c r="AB804" t="s">
        <v>2224</v>
      </c>
      <c r="AC804" t="s">
        <v>2248</v>
      </c>
      <c r="AD804" t="s">
        <v>2427</v>
      </c>
    </row>
    <row r="805" spans="1:30" ht="15" hidden="1" customHeight="1" outlineLevel="1" x14ac:dyDescent="0.2">
      <c r="A805" s="3">
        <v>44469</v>
      </c>
      <c r="B805" s="19">
        <v>50</v>
      </c>
      <c r="C805" s="5" t="s">
        <v>7</v>
      </c>
      <c r="D805" s="9" t="s">
        <v>1283</v>
      </c>
      <c r="E805" s="23">
        <v>50</v>
      </c>
      <c r="F805" s="23"/>
      <c r="G805" s="16"/>
      <c r="H805" s="16"/>
      <c r="I805" s="16"/>
      <c r="J805" s="23"/>
      <c r="Z805" s="20">
        <f t="shared" si="40"/>
        <v>50</v>
      </c>
      <c r="AA805" s="20" t="str">
        <f t="shared" si="39"/>
        <v>4446950</v>
      </c>
      <c r="AB805" t="s">
        <v>2278</v>
      </c>
      <c r="AC805" t="s">
        <v>2245</v>
      </c>
      <c r="AD805" t="s">
        <v>2262</v>
      </c>
    </row>
    <row r="806" spans="1:30" ht="15" hidden="1" customHeight="1" outlineLevel="1" x14ac:dyDescent="0.2">
      <c r="A806" s="3">
        <v>44468</v>
      </c>
      <c r="B806" s="19">
        <v>50000</v>
      </c>
      <c r="C806" s="5" t="s">
        <v>28</v>
      </c>
      <c r="D806" s="9" t="s">
        <v>1665</v>
      </c>
      <c r="E806" s="16"/>
      <c r="F806" s="23"/>
      <c r="G806" s="16"/>
      <c r="H806" s="16"/>
      <c r="I806" s="16"/>
      <c r="J806" s="23"/>
      <c r="V806" s="19">
        <v>50000</v>
      </c>
      <c r="Z806" s="20">
        <f t="shared" si="40"/>
        <v>50000</v>
      </c>
      <c r="AA806" s="20" t="str">
        <f t="shared" si="39"/>
        <v>4446850000</v>
      </c>
      <c r="AB806" t="s">
        <v>2236</v>
      </c>
      <c r="AC806" t="s">
        <v>2248</v>
      </c>
      <c r="AD806" t="s">
        <v>2236</v>
      </c>
    </row>
    <row r="807" spans="1:30" ht="15" hidden="1" customHeight="1" outlineLevel="1" x14ac:dyDescent="0.2">
      <c r="A807" s="3">
        <v>44467</v>
      </c>
      <c r="B807" s="19">
        <v>80000</v>
      </c>
      <c r="C807" s="5" t="s">
        <v>28</v>
      </c>
      <c r="D807" s="9" t="s">
        <v>1665</v>
      </c>
      <c r="E807" s="16"/>
      <c r="F807" s="23"/>
      <c r="G807" s="16"/>
      <c r="H807" s="16"/>
      <c r="I807" s="16"/>
      <c r="J807" s="23"/>
      <c r="V807" s="19">
        <v>80000</v>
      </c>
      <c r="Z807" s="20">
        <f t="shared" si="40"/>
        <v>80000</v>
      </c>
      <c r="AA807" s="20" t="str">
        <f t="shared" si="39"/>
        <v>4446780000</v>
      </c>
      <c r="AB807" t="s">
        <v>2236</v>
      </c>
      <c r="AC807" t="s">
        <v>2248</v>
      </c>
      <c r="AD807" t="s">
        <v>2236</v>
      </c>
    </row>
    <row r="808" spans="1:30" ht="15" hidden="1" customHeight="1" outlineLevel="1" x14ac:dyDescent="0.2">
      <c r="A808" s="3">
        <v>44466</v>
      </c>
      <c r="B808" s="19">
        <v>450</v>
      </c>
      <c r="C808" s="5" t="s">
        <v>7</v>
      </c>
      <c r="D808" s="9" t="s">
        <v>1433</v>
      </c>
      <c r="E808" s="23">
        <v>450</v>
      </c>
      <c r="F808" s="23"/>
      <c r="G808" s="16"/>
      <c r="H808" s="16"/>
      <c r="I808" s="16"/>
      <c r="J808" s="23"/>
      <c r="Z808" s="20">
        <f t="shared" si="40"/>
        <v>450</v>
      </c>
      <c r="AA808" s="20" t="str">
        <f t="shared" si="39"/>
        <v>44466450</v>
      </c>
      <c r="AB808" t="s">
        <v>2204</v>
      </c>
      <c r="AC808" t="s">
        <v>2245</v>
      </c>
      <c r="AD808" t="s">
        <v>2262</v>
      </c>
    </row>
    <row r="809" spans="1:30" ht="15" hidden="1" customHeight="1" outlineLevel="1" x14ac:dyDescent="0.2">
      <c r="A809" s="3">
        <v>44466</v>
      </c>
      <c r="B809" s="19">
        <v>30000</v>
      </c>
      <c r="C809" s="5" t="s">
        <v>7</v>
      </c>
      <c r="D809" s="9" t="s">
        <v>1318</v>
      </c>
      <c r="E809" s="16"/>
      <c r="F809" s="23"/>
      <c r="G809" s="16"/>
      <c r="H809" s="16"/>
      <c r="I809" s="16">
        <v>30000</v>
      </c>
      <c r="J809" s="23"/>
      <c r="Z809" s="20">
        <f t="shared" si="40"/>
        <v>30000</v>
      </c>
      <c r="AA809" s="20" t="str">
        <f t="shared" si="39"/>
        <v>4446630000</v>
      </c>
      <c r="AB809" t="s">
        <v>2238</v>
      </c>
      <c r="AC809" t="s">
        <v>2246</v>
      </c>
      <c r="AD809" t="s">
        <v>2266</v>
      </c>
    </row>
    <row r="810" spans="1:30" ht="15" hidden="1" customHeight="1" outlineLevel="1" x14ac:dyDescent="0.2">
      <c r="A810" s="3">
        <v>44466</v>
      </c>
      <c r="B810" s="19">
        <v>250700</v>
      </c>
      <c r="C810" s="5" t="s">
        <v>1260</v>
      </c>
      <c r="D810" s="9" t="s">
        <v>1711</v>
      </c>
      <c r="E810" s="16"/>
      <c r="F810" s="23"/>
      <c r="G810" s="16"/>
      <c r="H810" s="16"/>
      <c r="I810" s="16"/>
      <c r="J810" s="23"/>
      <c r="R810" s="19">
        <v>250700</v>
      </c>
      <c r="Z810" s="20">
        <f t="shared" si="40"/>
        <v>250700</v>
      </c>
      <c r="AA810" s="20" t="str">
        <f t="shared" si="39"/>
        <v>44466250700</v>
      </c>
      <c r="AB810" t="s">
        <v>2277</v>
      </c>
      <c r="AC810" t="s">
        <v>2276</v>
      </c>
      <c r="AD810" t="s">
        <v>2276</v>
      </c>
    </row>
    <row r="811" spans="1:30" ht="15" hidden="1" customHeight="1" outlineLevel="1" x14ac:dyDescent="0.2">
      <c r="A811" s="3">
        <v>44463</v>
      </c>
      <c r="B811" s="19">
        <v>103351.49</v>
      </c>
      <c r="C811" s="5" t="s">
        <v>1225</v>
      </c>
      <c r="D811" s="9" t="s">
        <v>1692</v>
      </c>
      <c r="E811" s="16"/>
      <c r="F811" s="23"/>
      <c r="G811" s="16"/>
      <c r="H811" s="16"/>
      <c r="I811" s="16"/>
      <c r="J811" s="23"/>
      <c r="T811" s="19">
        <v>103351.49</v>
      </c>
      <c r="Z811" s="20">
        <f t="shared" si="40"/>
        <v>103351.49</v>
      </c>
      <c r="AA811" s="20" t="str">
        <f t="shared" si="39"/>
        <v>44463103351,49</v>
      </c>
      <c r="AB811" t="s">
        <v>2235</v>
      </c>
      <c r="AC811" t="s">
        <v>2248</v>
      </c>
      <c r="AD811" t="s">
        <v>2235</v>
      </c>
    </row>
    <row r="812" spans="1:30" ht="15" hidden="1" customHeight="1" outlineLevel="1" x14ac:dyDescent="0.2">
      <c r="A812" s="3">
        <v>44463</v>
      </c>
      <c r="B812" s="19">
        <v>829.33</v>
      </c>
      <c r="C812" s="5" t="s">
        <v>1207</v>
      </c>
      <c r="D812" s="9" t="s">
        <v>342</v>
      </c>
      <c r="E812" s="16"/>
      <c r="F812" s="23">
        <v>829.33</v>
      </c>
      <c r="G812" s="16"/>
      <c r="H812" s="16"/>
      <c r="I812" s="16"/>
      <c r="J812" s="23"/>
      <c r="Z812" s="20">
        <f t="shared" si="40"/>
        <v>829.33</v>
      </c>
      <c r="AA812" s="20" t="str">
        <f t="shared" si="39"/>
        <v>44463829,33</v>
      </c>
      <c r="AB812" t="s">
        <v>2208</v>
      </c>
      <c r="AC812" t="s">
        <v>2245</v>
      </c>
      <c r="AD812" t="s">
        <v>2263</v>
      </c>
    </row>
    <row r="813" spans="1:30" ht="15" hidden="1" customHeight="1" outlineLevel="1" x14ac:dyDescent="0.2">
      <c r="A813" s="3">
        <v>44462</v>
      </c>
      <c r="B813" s="19">
        <v>150000</v>
      </c>
      <c r="C813" s="5" t="s">
        <v>6</v>
      </c>
      <c r="D813" s="9" t="s">
        <v>1687</v>
      </c>
      <c r="E813" s="16"/>
      <c r="F813" s="23"/>
      <c r="G813" s="16"/>
      <c r="H813" s="16"/>
      <c r="I813" s="16"/>
      <c r="J813" s="23"/>
      <c r="Y813" s="31">
        <f>B813</f>
        <v>150000</v>
      </c>
      <c r="Z813" s="20">
        <f t="shared" si="40"/>
        <v>150000</v>
      </c>
      <c r="AA813" s="20" t="str">
        <f t="shared" si="39"/>
        <v>44462150000</v>
      </c>
      <c r="AB813" t="s">
        <v>2431</v>
      </c>
      <c r="AC813" t="s">
        <v>2429</v>
      </c>
      <c r="AD813" t="s">
        <v>2432</v>
      </c>
    </row>
    <row r="814" spans="1:30" ht="15" hidden="1" customHeight="1" outlineLevel="1" x14ac:dyDescent="0.2">
      <c r="A814" s="3">
        <v>44460</v>
      </c>
      <c r="B814" s="19">
        <v>70000</v>
      </c>
      <c r="C814" s="5" t="s">
        <v>253</v>
      </c>
      <c r="D814" s="9" t="s">
        <v>1688</v>
      </c>
      <c r="E814" s="16"/>
      <c r="F814" s="23"/>
      <c r="G814" s="16"/>
      <c r="H814" s="16"/>
      <c r="I814" s="16"/>
      <c r="J814" s="23"/>
      <c r="M814" s="19">
        <v>70000</v>
      </c>
      <c r="Z814" s="20">
        <f t="shared" si="40"/>
        <v>70000</v>
      </c>
      <c r="AA814" s="20" t="str">
        <f t="shared" si="39"/>
        <v>4446070000</v>
      </c>
      <c r="AB814" t="s">
        <v>2202</v>
      </c>
      <c r="AC814" t="s">
        <v>2248</v>
      </c>
      <c r="AD814" t="s">
        <v>2268</v>
      </c>
    </row>
    <row r="815" spans="1:30" ht="15" hidden="1" customHeight="1" outlineLevel="1" x14ac:dyDescent="0.2">
      <c r="A815" s="3">
        <v>44460</v>
      </c>
      <c r="B815" s="19">
        <v>3288.12</v>
      </c>
      <c r="C815" s="5" t="s">
        <v>1263</v>
      </c>
      <c r="D815" s="9" t="s">
        <v>342</v>
      </c>
      <c r="E815" s="16"/>
      <c r="F815" s="23">
        <v>3288.12</v>
      </c>
      <c r="G815" s="16"/>
      <c r="H815" s="16"/>
      <c r="I815" s="16"/>
      <c r="J815" s="23"/>
      <c r="Z815" s="20">
        <f t="shared" si="40"/>
        <v>3288.12</v>
      </c>
      <c r="AA815" s="20" t="str">
        <f t="shared" si="39"/>
        <v>444603288,12</v>
      </c>
      <c r="AB815" t="s">
        <v>2208</v>
      </c>
      <c r="AC815" t="s">
        <v>2245</v>
      </c>
      <c r="AD815" t="s">
        <v>2263</v>
      </c>
    </row>
    <row r="816" spans="1:30" ht="15" hidden="1" customHeight="1" outlineLevel="1" x14ac:dyDescent="0.2">
      <c r="A816" s="3">
        <v>44460</v>
      </c>
      <c r="B816" s="19">
        <v>1239.3900000000001</v>
      </c>
      <c r="C816" s="5" t="s">
        <v>1262</v>
      </c>
      <c r="D816" s="9" t="s">
        <v>342</v>
      </c>
      <c r="E816" s="16"/>
      <c r="F816" s="23">
        <v>1239.3900000000001</v>
      </c>
      <c r="G816" s="16"/>
      <c r="H816" s="16"/>
      <c r="I816" s="16"/>
      <c r="J816" s="23"/>
      <c r="Z816" s="20">
        <f t="shared" si="40"/>
        <v>1239.3900000000001</v>
      </c>
      <c r="AA816" s="20" t="str">
        <f t="shared" si="39"/>
        <v>444601239,39</v>
      </c>
      <c r="AB816" t="s">
        <v>2208</v>
      </c>
      <c r="AC816" t="s">
        <v>2245</v>
      </c>
      <c r="AD816" t="s">
        <v>2263</v>
      </c>
    </row>
    <row r="817" spans="1:30" ht="15" hidden="1" customHeight="1" outlineLevel="1" x14ac:dyDescent="0.2">
      <c r="A817" s="3">
        <v>44456</v>
      </c>
      <c r="B817" s="19">
        <v>30000</v>
      </c>
      <c r="C817" s="5" t="s">
        <v>309</v>
      </c>
      <c r="D817" s="9" t="s">
        <v>1689</v>
      </c>
      <c r="E817" s="16"/>
      <c r="F817" s="23"/>
      <c r="G817" s="16">
        <v>30000</v>
      </c>
      <c r="H817" s="16"/>
      <c r="I817" s="16"/>
      <c r="J817" s="23"/>
      <c r="Z817" s="20">
        <f t="shared" si="40"/>
        <v>30000</v>
      </c>
      <c r="AA817" s="20" t="str">
        <f t="shared" si="39"/>
        <v>4445630000</v>
      </c>
      <c r="AB817" t="s">
        <v>2209</v>
      </c>
      <c r="AC817" t="s">
        <v>2244</v>
      </c>
      <c r="AD817" t="s">
        <v>2209</v>
      </c>
    </row>
    <row r="818" spans="1:30" ht="15" hidden="1" customHeight="1" outlineLevel="1" x14ac:dyDescent="0.2">
      <c r="A818" s="3">
        <v>44455</v>
      </c>
      <c r="B818" s="19">
        <v>50000</v>
      </c>
      <c r="C818" s="5" t="s">
        <v>1261</v>
      </c>
      <c r="D818" s="9" t="s">
        <v>1710</v>
      </c>
      <c r="E818" s="16"/>
      <c r="F818" s="23"/>
      <c r="G818" s="16"/>
      <c r="H818" s="16"/>
      <c r="I818" s="16"/>
      <c r="J818" s="23"/>
      <c r="W818" s="19">
        <v>0</v>
      </c>
      <c r="Y818" s="20">
        <f>B818</f>
        <v>50000</v>
      </c>
      <c r="Z818" s="20">
        <f t="shared" si="40"/>
        <v>50000</v>
      </c>
      <c r="AA818" s="20" t="str">
        <f t="shared" si="39"/>
        <v>4445550000</v>
      </c>
      <c r="AB818" t="s">
        <v>2430</v>
      </c>
      <c r="AC818" t="s">
        <v>2429</v>
      </c>
      <c r="AD818" t="s">
        <v>2432</v>
      </c>
    </row>
    <row r="819" spans="1:30" ht="15" hidden="1" customHeight="1" outlineLevel="1" x14ac:dyDescent="0.2">
      <c r="A819" s="3">
        <v>44455</v>
      </c>
      <c r="B819" s="19">
        <v>1116.58</v>
      </c>
      <c r="C819" s="5" t="s">
        <v>1207</v>
      </c>
      <c r="D819" s="9" t="s">
        <v>342</v>
      </c>
      <c r="E819" s="16"/>
      <c r="F819" s="23">
        <v>1116.58</v>
      </c>
      <c r="G819" s="16"/>
      <c r="H819" s="16"/>
      <c r="I819" s="16"/>
      <c r="J819" s="23"/>
      <c r="Z819" s="20">
        <f t="shared" si="40"/>
        <v>1116.58</v>
      </c>
      <c r="AA819" s="20" t="str">
        <f t="shared" si="39"/>
        <v>444551116,58</v>
      </c>
      <c r="AB819" t="s">
        <v>2208</v>
      </c>
      <c r="AC819" t="s">
        <v>2245</v>
      </c>
      <c r="AD819" t="s">
        <v>2263</v>
      </c>
    </row>
    <row r="820" spans="1:30" ht="15" hidden="1" customHeight="1" outlineLevel="1" x14ac:dyDescent="0.2">
      <c r="A820" s="3">
        <v>44454</v>
      </c>
      <c r="B820" s="19">
        <v>5100</v>
      </c>
      <c r="C820" s="5" t="s">
        <v>7</v>
      </c>
      <c r="D820" s="9" t="s">
        <v>1690</v>
      </c>
      <c r="E820" s="16"/>
      <c r="F820" s="23"/>
      <c r="G820" s="16">
        <v>5100</v>
      </c>
      <c r="H820" s="16"/>
      <c r="I820" s="16"/>
      <c r="J820" s="23"/>
      <c r="Z820" s="20">
        <f t="shared" si="40"/>
        <v>5100</v>
      </c>
      <c r="AA820" s="20" t="str">
        <f t="shared" si="39"/>
        <v>444545100</v>
      </c>
      <c r="AB820" t="s">
        <v>2212</v>
      </c>
      <c r="AC820" t="s">
        <v>2244</v>
      </c>
      <c r="AD820" t="s">
        <v>2209</v>
      </c>
    </row>
    <row r="821" spans="1:30" ht="15" hidden="1" customHeight="1" outlineLevel="1" x14ac:dyDescent="0.2">
      <c r="A821" s="3">
        <v>44454</v>
      </c>
      <c r="B821" s="19">
        <v>1500</v>
      </c>
      <c r="C821" s="5" t="s">
        <v>309</v>
      </c>
      <c r="D821" s="9" t="s">
        <v>1691</v>
      </c>
      <c r="E821" s="16"/>
      <c r="F821" s="23"/>
      <c r="G821" s="16">
        <v>1500</v>
      </c>
      <c r="H821" s="16"/>
      <c r="I821" s="16"/>
      <c r="J821" s="23"/>
      <c r="Z821" s="20">
        <f t="shared" si="40"/>
        <v>1500</v>
      </c>
      <c r="AA821" s="20" t="str">
        <f t="shared" si="39"/>
        <v>444541500</v>
      </c>
      <c r="AB821" t="s">
        <v>2212</v>
      </c>
      <c r="AC821" t="s">
        <v>2244</v>
      </c>
      <c r="AD821" t="s">
        <v>2209</v>
      </c>
    </row>
    <row r="822" spans="1:30" ht="15" hidden="1" customHeight="1" outlineLevel="1" x14ac:dyDescent="0.2">
      <c r="A822" s="3">
        <v>44454</v>
      </c>
      <c r="B822" s="19">
        <v>288</v>
      </c>
      <c r="C822" s="5" t="s">
        <v>7</v>
      </c>
      <c r="D822" s="9" t="s">
        <v>747</v>
      </c>
      <c r="E822" s="23">
        <v>288</v>
      </c>
      <c r="F822" s="23"/>
      <c r="G822" s="16"/>
      <c r="H822" s="16"/>
      <c r="I822" s="16"/>
      <c r="J822" s="23"/>
      <c r="Z822" s="20">
        <f t="shared" si="40"/>
        <v>288</v>
      </c>
      <c r="AA822" s="20" t="str">
        <f t="shared" si="39"/>
        <v>44454288</v>
      </c>
      <c r="AB822" t="s">
        <v>2204</v>
      </c>
      <c r="AC822" t="s">
        <v>2245</v>
      </c>
      <c r="AD822" t="s">
        <v>2262</v>
      </c>
    </row>
    <row r="823" spans="1:30" ht="15" hidden="1" customHeight="1" outlineLevel="1" x14ac:dyDescent="0.2">
      <c r="A823" s="3">
        <v>44454</v>
      </c>
      <c r="B823" s="19">
        <v>72000</v>
      </c>
      <c r="C823" s="5" t="s">
        <v>7</v>
      </c>
      <c r="D823" s="9" t="s">
        <v>1693</v>
      </c>
      <c r="E823" s="16"/>
      <c r="F823" s="23"/>
      <c r="G823" s="16">
        <v>72000</v>
      </c>
      <c r="H823" s="16"/>
      <c r="I823" s="16"/>
      <c r="J823" s="23"/>
      <c r="Z823" s="20">
        <f t="shared" si="40"/>
        <v>72000</v>
      </c>
      <c r="AA823" s="20" t="str">
        <f t="shared" si="39"/>
        <v>4445472000</v>
      </c>
      <c r="AB823" t="s">
        <v>2209</v>
      </c>
      <c r="AC823" t="s">
        <v>2244</v>
      </c>
      <c r="AD823" t="s">
        <v>2209</v>
      </c>
    </row>
    <row r="824" spans="1:30" ht="15" hidden="1" customHeight="1" outlineLevel="1" x14ac:dyDescent="0.2">
      <c r="A824" s="3">
        <v>44454</v>
      </c>
      <c r="B824" s="19">
        <v>20.399999999999999</v>
      </c>
      <c r="C824" s="5" t="s">
        <v>7</v>
      </c>
      <c r="D824" s="9" t="s">
        <v>749</v>
      </c>
      <c r="E824" s="23">
        <v>20.399999999999999</v>
      </c>
      <c r="F824" s="23"/>
      <c r="G824" s="16"/>
      <c r="H824" s="16"/>
      <c r="I824" s="16"/>
      <c r="J824" s="23"/>
      <c r="Z824" s="20">
        <f t="shared" si="40"/>
        <v>20.399999999999999</v>
      </c>
      <c r="AA824" s="20" t="str">
        <f t="shared" si="39"/>
        <v>4445420,4</v>
      </c>
      <c r="AB824" t="s">
        <v>2204</v>
      </c>
      <c r="AC824" t="s">
        <v>2245</v>
      </c>
      <c r="AD824" t="s">
        <v>2262</v>
      </c>
    </row>
    <row r="825" spans="1:30" ht="15" hidden="1" customHeight="1" outlineLevel="1" x14ac:dyDescent="0.2">
      <c r="A825" s="3">
        <v>44454</v>
      </c>
      <c r="B825" s="19">
        <v>17025</v>
      </c>
      <c r="C825" s="5" t="s">
        <v>8</v>
      </c>
      <c r="D825" s="9" t="s">
        <v>1694</v>
      </c>
      <c r="E825" s="16"/>
      <c r="F825" s="23"/>
      <c r="G825" s="16"/>
      <c r="H825" s="16"/>
      <c r="I825" s="16"/>
      <c r="J825" s="23"/>
      <c r="S825" s="19">
        <v>17025</v>
      </c>
      <c r="Z825" s="20">
        <f t="shared" si="40"/>
        <v>17025</v>
      </c>
      <c r="AA825" s="20" t="str">
        <f t="shared" si="39"/>
        <v>4445417025</v>
      </c>
      <c r="AB825" t="s">
        <v>2284</v>
      </c>
      <c r="AC825" t="s">
        <v>2248</v>
      </c>
      <c r="AD825" t="s">
        <v>2271</v>
      </c>
    </row>
    <row r="826" spans="1:30" ht="15" hidden="1" customHeight="1" outlineLevel="1" x14ac:dyDescent="0.2">
      <c r="A826" s="3">
        <v>44452</v>
      </c>
      <c r="B826" s="19">
        <v>1854.85</v>
      </c>
      <c r="C826" s="5" t="s">
        <v>1207</v>
      </c>
      <c r="D826" s="9" t="s">
        <v>156</v>
      </c>
      <c r="E826" s="16"/>
      <c r="F826" s="23">
        <v>1854.85</v>
      </c>
      <c r="G826" s="16"/>
      <c r="H826" s="16"/>
      <c r="I826" s="16"/>
      <c r="J826" s="23"/>
      <c r="Z826" s="20">
        <f t="shared" si="40"/>
        <v>1854.85</v>
      </c>
      <c r="AA826" s="20" t="str">
        <f t="shared" si="39"/>
        <v>444521854,85</v>
      </c>
      <c r="AB826" t="s">
        <v>2206</v>
      </c>
      <c r="AC826" t="s">
        <v>2244</v>
      </c>
      <c r="AD826" t="s">
        <v>2209</v>
      </c>
    </row>
    <row r="827" spans="1:30" ht="15" hidden="1" customHeight="1" outlineLevel="1" x14ac:dyDescent="0.2">
      <c r="A827" s="3">
        <v>44452</v>
      </c>
      <c r="B827" s="19">
        <v>5000</v>
      </c>
      <c r="C827" s="5" t="s">
        <v>47</v>
      </c>
      <c r="D827" s="9" t="s">
        <v>1695</v>
      </c>
      <c r="E827" s="16"/>
      <c r="F827" s="23"/>
      <c r="G827" s="16"/>
      <c r="H827" s="16"/>
      <c r="I827" s="16"/>
      <c r="J827" s="23"/>
      <c r="P827" s="19">
        <v>5000</v>
      </c>
      <c r="Z827" s="20">
        <f t="shared" si="40"/>
        <v>5000</v>
      </c>
      <c r="AA827" s="20" t="str">
        <f t="shared" si="39"/>
        <v>444525000</v>
      </c>
      <c r="AB827" t="s">
        <v>2224</v>
      </c>
      <c r="AC827" t="s">
        <v>2248</v>
      </c>
      <c r="AD827" t="s">
        <v>2427</v>
      </c>
    </row>
    <row r="828" spans="1:30" ht="15" hidden="1" customHeight="1" outlineLevel="1" x14ac:dyDescent="0.2">
      <c r="A828" s="3">
        <v>44452</v>
      </c>
      <c r="B828" s="19">
        <v>13542.8</v>
      </c>
      <c r="C828" s="5" t="s">
        <v>1207</v>
      </c>
      <c r="D828" s="9" t="s">
        <v>158</v>
      </c>
      <c r="E828" s="16"/>
      <c r="F828" s="23">
        <v>13542.8</v>
      </c>
      <c r="G828" s="16"/>
      <c r="H828" s="16"/>
      <c r="I828" s="16"/>
      <c r="J828" s="23"/>
      <c r="Z828" s="20">
        <f t="shared" si="40"/>
        <v>13542.8</v>
      </c>
      <c r="AA828" s="20" t="str">
        <f t="shared" si="39"/>
        <v>4445213542,8</v>
      </c>
      <c r="AB828" t="s">
        <v>2206</v>
      </c>
      <c r="AC828" t="s">
        <v>2244</v>
      </c>
      <c r="AD828" t="s">
        <v>2209</v>
      </c>
    </row>
    <row r="829" spans="1:30" ht="15" hidden="1" customHeight="1" outlineLevel="1" x14ac:dyDescent="0.2">
      <c r="A829" s="3">
        <v>44452</v>
      </c>
      <c r="B829" s="19">
        <v>539.15</v>
      </c>
      <c r="C829" s="5" t="s">
        <v>1222</v>
      </c>
      <c r="D829" s="9" t="s">
        <v>1553</v>
      </c>
      <c r="E829" s="16"/>
      <c r="F829" s="23">
        <v>539.15</v>
      </c>
      <c r="G829" s="16"/>
      <c r="H829" s="16"/>
      <c r="I829" s="16"/>
      <c r="J829" s="23"/>
      <c r="Z829" s="20">
        <f t="shared" si="40"/>
        <v>539.15</v>
      </c>
      <c r="AA829" s="20" t="str">
        <f t="shared" si="39"/>
        <v>44452539,15</v>
      </c>
      <c r="AB829" t="s">
        <v>2206</v>
      </c>
      <c r="AC829" t="s">
        <v>2244</v>
      </c>
      <c r="AD829" t="s">
        <v>2209</v>
      </c>
    </row>
    <row r="830" spans="1:30" ht="15" hidden="1" customHeight="1" outlineLevel="1" x14ac:dyDescent="0.2">
      <c r="A830" s="3">
        <v>44452</v>
      </c>
      <c r="B830" s="19">
        <v>9432.24</v>
      </c>
      <c r="C830" s="5" t="s">
        <v>112</v>
      </c>
      <c r="D830" s="9" t="s">
        <v>1696</v>
      </c>
      <c r="E830" s="16"/>
      <c r="F830" s="23"/>
      <c r="G830" s="16"/>
      <c r="H830" s="16"/>
      <c r="I830" s="16"/>
      <c r="J830" s="23"/>
      <c r="N830" s="19">
        <v>9432.24</v>
      </c>
      <c r="Z830" s="20">
        <f t="shared" si="40"/>
        <v>9432.24</v>
      </c>
      <c r="AA830" s="20" t="str">
        <f t="shared" si="39"/>
        <v>444529432,24</v>
      </c>
      <c r="AB830" t="s">
        <v>2233</v>
      </c>
      <c r="AC830" t="s">
        <v>2248</v>
      </c>
      <c r="AD830" t="s">
        <v>2269</v>
      </c>
    </row>
    <row r="831" spans="1:30" ht="15" hidden="1" customHeight="1" outlineLevel="1" x14ac:dyDescent="0.2">
      <c r="A831" s="3">
        <v>44452</v>
      </c>
      <c r="B831" s="19">
        <v>34632.79</v>
      </c>
      <c r="C831" s="5" t="s">
        <v>1207</v>
      </c>
      <c r="D831" s="9" t="s">
        <v>154</v>
      </c>
      <c r="E831" s="16"/>
      <c r="F831" s="23">
        <v>34632.79</v>
      </c>
      <c r="G831" s="16"/>
      <c r="H831" s="16"/>
      <c r="I831" s="16"/>
      <c r="J831" s="23"/>
      <c r="Z831" s="20">
        <f t="shared" si="40"/>
        <v>34632.79</v>
      </c>
      <c r="AA831" s="20" t="str">
        <f t="shared" si="39"/>
        <v>4445234632,79</v>
      </c>
      <c r="AB831" t="s">
        <v>2206</v>
      </c>
      <c r="AC831" t="s">
        <v>2244</v>
      </c>
      <c r="AD831" t="s">
        <v>2209</v>
      </c>
    </row>
    <row r="832" spans="1:30" ht="15" hidden="1" customHeight="1" outlineLevel="1" x14ac:dyDescent="0.2">
      <c r="A832" s="3">
        <v>44452</v>
      </c>
      <c r="B832" s="19">
        <v>7000</v>
      </c>
      <c r="C832" s="5" t="s">
        <v>1211</v>
      </c>
      <c r="D832" s="9" t="s">
        <v>1697</v>
      </c>
      <c r="E832" s="16"/>
      <c r="F832" s="23"/>
      <c r="G832" s="16"/>
      <c r="H832" s="16"/>
      <c r="I832" s="16"/>
      <c r="J832" s="23"/>
      <c r="K832" s="19">
        <v>7000</v>
      </c>
      <c r="Z832" s="20">
        <f t="shared" si="40"/>
        <v>7000</v>
      </c>
      <c r="AA832" s="20" t="str">
        <f t="shared" si="39"/>
        <v>444527000</v>
      </c>
      <c r="AB832" t="s">
        <v>2240</v>
      </c>
      <c r="AC832" t="s">
        <v>2248</v>
      </c>
      <c r="AD832" t="s">
        <v>2267</v>
      </c>
    </row>
    <row r="833" spans="1:30" ht="15" hidden="1" customHeight="1" outlineLevel="1" x14ac:dyDescent="0.2">
      <c r="A833" s="3">
        <v>44449</v>
      </c>
      <c r="B833" s="19">
        <v>13193.44</v>
      </c>
      <c r="C833" s="5" t="s">
        <v>28</v>
      </c>
      <c r="D833" s="9" t="s">
        <v>1698</v>
      </c>
      <c r="E833" s="16"/>
      <c r="F833" s="23"/>
      <c r="G833" s="16"/>
      <c r="H833" s="16"/>
      <c r="I833" s="16"/>
      <c r="J833" s="23"/>
      <c r="V833" s="19">
        <v>13193.44</v>
      </c>
      <c r="Z833" s="20">
        <f t="shared" si="40"/>
        <v>13193.44</v>
      </c>
      <c r="AA833" s="20" t="str">
        <f t="shared" si="39"/>
        <v>4444913193,44</v>
      </c>
      <c r="AB833" t="s">
        <v>2236</v>
      </c>
      <c r="AC833" t="s">
        <v>2248</v>
      </c>
      <c r="AD833" t="s">
        <v>2236</v>
      </c>
    </row>
    <row r="834" spans="1:30" ht="15" hidden="1" customHeight="1" outlineLevel="1" x14ac:dyDescent="0.2">
      <c r="A834" s="3">
        <v>44449</v>
      </c>
      <c r="B834" s="19">
        <v>848.8</v>
      </c>
      <c r="C834" s="5" t="s">
        <v>1207</v>
      </c>
      <c r="D834" s="9" t="s">
        <v>342</v>
      </c>
      <c r="E834" s="16"/>
      <c r="F834" s="23">
        <v>848.8</v>
      </c>
      <c r="G834" s="16"/>
      <c r="H834" s="16"/>
      <c r="I834" s="16"/>
      <c r="J834" s="23"/>
      <c r="Z834" s="20">
        <f t="shared" si="40"/>
        <v>848.8</v>
      </c>
      <c r="AA834" s="20" t="str">
        <f t="shared" si="39"/>
        <v>44449848,8</v>
      </c>
      <c r="AB834" t="s">
        <v>2208</v>
      </c>
      <c r="AC834" t="s">
        <v>2245</v>
      </c>
      <c r="AD834" t="s">
        <v>2263</v>
      </c>
    </row>
    <row r="835" spans="1:30" ht="15" hidden="1" customHeight="1" outlineLevel="1" x14ac:dyDescent="0.2">
      <c r="A835" s="3">
        <v>44449</v>
      </c>
      <c r="B835" s="19">
        <v>80000</v>
      </c>
      <c r="C835" s="5" t="s">
        <v>28</v>
      </c>
      <c r="D835" s="9" t="s">
        <v>1698</v>
      </c>
      <c r="E835" s="16"/>
      <c r="F835" s="23"/>
      <c r="G835" s="16"/>
      <c r="H835" s="16"/>
      <c r="I835" s="16"/>
      <c r="J835" s="23"/>
      <c r="V835" s="19">
        <v>80000</v>
      </c>
      <c r="Z835" s="20">
        <f t="shared" ref="Z835:Z852" si="41">SUM(E835:Y835)</f>
        <v>80000</v>
      </c>
      <c r="AA835" s="20" t="str">
        <f t="shared" ref="AA835:AA898" si="42">A835&amp;B835</f>
        <v>4444980000</v>
      </c>
      <c r="AB835" t="s">
        <v>2236</v>
      </c>
      <c r="AC835" t="s">
        <v>2248</v>
      </c>
      <c r="AD835" t="s">
        <v>2236</v>
      </c>
    </row>
    <row r="836" spans="1:30" ht="15" hidden="1" customHeight="1" outlineLevel="1" x14ac:dyDescent="0.2">
      <c r="A836" s="3">
        <v>44449</v>
      </c>
      <c r="B836" s="19">
        <v>7000</v>
      </c>
      <c r="C836" s="5" t="s">
        <v>1211</v>
      </c>
      <c r="D836" s="9" t="s">
        <v>1699</v>
      </c>
      <c r="E836" s="16"/>
      <c r="F836" s="23"/>
      <c r="G836" s="16"/>
      <c r="H836" s="16"/>
      <c r="I836" s="16"/>
      <c r="J836" s="23"/>
      <c r="K836" s="19">
        <v>7000</v>
      </c>
      <c r="Z836" s="20">
        <f t="shared" si="41"/>
        <v>7000</v>
      </c>
      <c r="AA836" s="20" t="str">
        <f t="shared" si="42"/>
        <v>444497000</v>
      </c>
      <c r="AB836" t="s">
        <v>2240</v>
      </c>
      <c r="AC836" t="s">
        <v>2248</v>
      </c>
      <c r="AD836" t="s">
        <v>2267</v>
      </c>
    </row>
    <row r="837" spans="1:30" ht="15" hidden="1" customHeight="1" outlineLevel="1" x14ac:dyDescent="0.2">
      <c r="A837" s="3">
        <v>44448</v>
      </c>
      <c r="B837" s="19">
        <v>9432.24</v>
      </c>
      <c r="C837" s="5" t="s">
        <v>112</v>
      </c>
      <c r="D837" s="9" t="s">
        <v>1700</v>
      </c>
      <c r="E837" s="16"/>
      <c r="F837" s="23"/>
      <c r="G837" s="16"/>
      <c r="H837" s="16"/>
      <c r="I837" s="16"/>
      <c r="J837" s="23"/>
      <c r="N837" s="19">
        <v>9432.24</v>
      </c>
      <c r="Z837" s="20">
        <f t="shared" si="41"/>
        <v>9432.24</v>
      </c>
      <c r="AA837" s="20" t="str">
        <f t="shared" si="42"/>
        <v>444489432,24</v>
      </c>
      <c r="AB837" t="s">
        <v>2233</v>
      </c>
      <c r="AC837" t="s">
        <v>2248</v>
      </c>
      <c r="AD837" t="s">
        <v>2269</v>
      </c>
    </row>
    <row r="838" spans="1:30" ht="15" hidden="1" customHeight="1" outlineLevel="1" x14ac:dyDescent="0.2">
      <c r="A838" s="3">
        <v>44448</v>
      </c>
      <c r="B838" s="19">
        <v>7704.26</v>
      </c>
      <c r="C838" s="5" t="s">
        <v>498</v>
      </c>
      <c r="D838" s="9" t="s">
        <v>1701</v>
      </c>
      <c r="E838" s="16"/>
      <c r="F838" s="23"/>
      <c r="G838" s="16"/>
      <c r="H838" s="16"/>
      <c r="I838" s="16"/>
      <c r="J838" s="23"/>
      <c r="K838" s="19">
        <v>7704.26</v>
      </c>
      <c r="Z838" s="20">
        <f t="shared" si="41"/>
        <v>7704.26</v>
      </c>
      <c r="AA838" s="20" t="str">
        <f t="shared" si="42"/>
        <v>444487704,26</v>
      </c>
      <c r="AB838" t="s">
        <v>2221</v>
      </c>
      <c r="AC838" t="s">
        <v>2248</v>
      </c>
      <c r="AD838" t="s">
        <v>2267</v>
      </c>
    </row>
    <row r="839" spans="1:30" ht="15" hidden="1" customHeight="1" outlineLevel="1" x14ac:dyDescent="0.2">
      <c r="A839" s="3">
        <v>44448</v>
      </c>
      <c r="B839" s="19">
        <v>26250</v>
      </c>
      <c r="C839" s="5" t="s">
        <v>759</v>
      </c>
      <c r="D839" s="9" t="s">
        <v>1702</v>
      </c>
      <c r="E839" s="16"/>
      <c r="F839" s="23"/>
      <c r="G839" s="16"/>
      <c r="H839" s="16"/>
      <c r="I839" s="16"/>
      <c r="J839" s="23"/>
      <c r="R839" s="19">
        <v>26250</v>
      </c>
      <c r="Z839" s="20">
        <f t="shared" si="41"/>
        <v>26250</v>
      </c>
      <c r="AA839" s="20" t="str">
        <f t="shared" si="42"/>
        <v>4444826250</v>
      </c>
      <c r="AB839" t="s">
        <v>2283</v>
      </c>
      <c r="AC839" t="s">
        <v>2276</v>
      </c>
      <c r="AD839" t="s">
        <v>2276</v>
      </c>
    </row>
    <row r="840" spans="1:30" ht="15" hidden="1" customHeight="1" outlineLevel="1" x14ac:dyDescent="0.2">
      <c r="A840" s="3">
        <v>44447</v>
      </c>
      <c r="B840" s="19">
        <v>518500</v>
      </c>
      <c r="C840" s="5" t="s">
        <v>1260</v>
      </c>
      <c r="D840" s="9" t="s">
        <v>1703</v>
      </c>
      <c r="E840" s="16"/>
      <c r="F840" s="23"/>
      <c r="G840" s="16"/>
      <c r="H840" s="16"/>
      <c r="I840" s="16"/>
      <c r="J840" s="23"/>
      <c r="R840" s="19">
        <v>518500</v>
      </c>
      <c r="Z840" s="20">
        <f t="shared" si="41"/>
        <v>518500</v>
      </c>
      <c r="AA840" s="20" t="str">
        <f t="shared" si="42"/>
        <v>44447518500</v>
      </c>
      <c r="AB840" t="s">
        <v>2277</v>
      </c>
      <c r="AC840" t="s">
        <v>2276</v>
      </c>
      <c r="AD840" t="s">
        <v>2276</v>
      </c>
    </row>
    <row r="841" spans="1:30" ht="15" hidden="1" customHeight="1" outlineLevel="1" x14ac:dyDescent="0.2">
      <c r="A841" s="3">
        <v>44447</v>
      </c>
      <c r="B841" s="19">
        <v>100000</v>
      </c>
      <c r="C841" s="5" t="s">
        <v>28</v>
      </c>
      <c r="D841" s="9" t="s">
        <v>1698</v>
      </c>
      <c r="E841" s="16"/>
      <c r="F841" s="23"/>
      <c r="G841" s="16"/>
      <c r="H841" s="16"/>
      <c r="I841" s="16"/>
      <c r="J841" s="23"/>
      <c r="V841" s="19">
        <v>100000</v>
      </c>
      <c r="Z841" s="20">
        <f t="shared" si="41"/>
        <v>100000</v>
      </c>
      <c r="AA841" s="20" t="str">
        <f t="shared" si="42"/>
        <v>44447100000</v>
      </c>
      <c r="AB841" t="s">
        <v>2236</v>
      </c>
      <c r="AC841" t="s">
        <v>2248</v>
      </c>
      <c r="AD841" t="s">
        <v>2236</v>
      </c>
    </row>
    <row r="842" spans="1:30" ht="15" hidden="1" customHeight="1" outlineLevel="1" x14ac:dyDescent="0.2">
      <c r="A842" s="3">
        <v>44446</v>
      </c>
      <c r="B842" s="19">
        <v>70000</v>
      </c>
      <c r="C842" s="5" t="s">
        <v>306</v>
      </c>
      <c r="D842" s="9" t="s">
        <v>1704</v>
      </c>
      <c r="E842" s="16"/>
      <c r="F842" s="23"/>
      <c r="G842" s="16"/>
      <c r="H842" s="16"/>
      <c r="I842" s="16"/>
      <c r="J842" s="23"/>
      <c r="O842" s="19">
        <v>70000</v>
      </c>
      <c r="Z842" s="20">
        <f t="shared" si="41"/>
        <v>70000</v>
      </c>
      <c r="AA842" s="20" t="str">
        <f t="shared" si="42"/>
        <v>4444670000</v>
      </c>
      <c r="AB842" t="s">
        <v>2213</v>
      </c>
      <c r="AC842" t="s">
        <v>2248</v>
      </c>
      <c r="AD842" t="s">
        <v>2213</v>
      </c>
    </row>
    <row r="843" spans="1:30" ht="15" hidden="1" customHeight="1" outlineLevel="1" x14ac:dyDescent="0.2">
      <c r="A843" s="3">
        <v>44446</v>
      </c>
      <c r="B843" s="19">
        <v>84500</v>
      </c>
      <c r="C843" s="5" t="s">
        <v>358</v>
      </c>
      <c r="D843" s="9" t="s">
        <v>1705</v>
      </c>
      <c r="E843" s="16"/>
      <c r="F843" s="23"/>
      <c r="G843" s="16"/>
      <c r="H843" s="16"/>
      <c r="I843" s="16"/>
      <c r="J843" s="23"/>
      <c r="U843" s="19">
        <v>84500</v>
      </c>
      <c r="Z843" s="20">
        <f t="shared" si="41"/>
        <v>84500</v>
      </c>
      <c r="AA843" s="20" t="str">
        <f t="shared" si="42"/>
        <v>4444684500</v>
      </c>
      <c r="AB843" t="s">
        <v>2203</v>
      </c>
      <c r="AC843" t="s">
        <v>2248</v>
      </c>
      <c r="AD843" t="s">
        <v>2273</v>
      </c>
    </row>
    <row r="844" spans="1:30" ht="15" hidden="1" customHeight="1" outlineLevel="1" x14ac:dyDescent="0.2">
      <c r="A844" s="3">
        <v>44445</v>
      </c>
      <c r="B844" s="19">
        <v>50000</v>
      </c>
      <c r="C844" s="6" t="s">
        <v>1211</v>
      </c>
      <c r="D844" s="9" t="s">
        <v>1706</v>
      </c>
      <c r="E844" s="16"/>
      <c r="F844" s="23"/>
      <c r="G844" s="16"/>
      <c r="H844" s="16"/>
      <c r="I844" s="16"/>
      <c r="J844" s="23"/>
      <c r="L844" s="19">
        <v>50000</v>
      </c>
      <c r="Z844" s="20">
        <f t="shared" si="41"/>
        <v>50000</v>
      </c>
      <c r="AA844" s="20" t="str">
        <f t="shared" si="42"/>
        <v>4444550000</v>
      </c>
      <c r="AB844" t="s">
        <v>2201</v>
      </c>
      <c r="AC844" t="s">
        <v>2248</v>
      </c>
      <c r="AD844" t="s">
        <v>2265</v>
      </c>
    </row>
    <row r="845" spans="1:30" ht="15" hidden="1" customHeight="1" outlineLevel="1" x14ac:dyDescent="0.2">
      <c r="A845" s="3">
        <v>44445</v>
      </c>
      <c r="B845" s="19">
        <v>100000</v>
      </c>
      <c r="C845" s="5" t="s">
        <v>28</v>
      </c>
      <c r="D845" s="9" t="s">
        <v>1698</v>
      </c>
      <c r="E845" s="16"/>
      <c r="F845" s="23"/>
      <c r="G845" s="16"/>
      <c r="H845" s="16"/>
      <c r="I845" s="16"/>
      <c r="J845" s="23"/>
      <c r="V845" s="19">
        <v>100000</v>
      </c>
      <c r="Z845" s="20">
        <f t="shared" si="41"/>
        <v>100000</v>
      </c>
      <c r="AA845" s="20" t="str">
        <f t="shared" si="42"/>
        <v>44445100000</v>
      </c>
      <c r="AB845" t="s">
        <v>2236</v>
      </c>
      <c r="AC845" t="s">
        <v>2248</v>
      </c>
      <c r="AD845" t="s">
        <v>2236</v>
      </c>
    </row>
    <row r="846" spans="1:30" ht="15" hidden="1" customHeight="1" outlineLevel="1" x14ac:dyDescent="0.2">
      <c r="A846" s="3">
        <v>44442</v>
      </c>
      <c r="B846" s="19">
        <v>5000</v>
      </c>
      <c r="C846" s="5" t="s">
        <v>47</v>
      </c>
      <c r="D846" s="9" t="s">
        <v>1707</v>
      </c>
      <c r="E846" s="16"/>
      <c r="F846" s="23"/>
      <c r="G846" s="16"/>
      <c r="H846" s="16"/>
      <c r="I846" s="16"/>
      <c r="J846" s="23"/>
      <c r="P846" s="19">
        <v>5000</v>
      </c>
      <c r="Z846" s="20">
        <f t="shared" si="41"/>
        <v>5000</v>
      </c>
      <c r="AA846" s="20" t="str">
        <f t="shared" si="42"/>
        <v>444425000</v>
      </c>
      <c r="AB846" t="s">
        <v>2224</v>
      </c>
      <c r="AC846" t="s">
        <v>2248</v>
      </c>
      <c r="AD846" t="s">
        <v>2427</v>
      </c>
    </row>
    <row r="847" spans="1:30" ht="15" hidden="1" customHeight="1" outlineLevel="1" x14ac:dyDescent="0.2">
      <c r="A847" s="3">
        <v>44442</v>
      </c>
      <c r="B847" s="19">
        <v>150000</v>
      </c>
      <c r="C847" s="5" t="s">
        <v>32</v>
      </c>
      <c r="D847" s="9" t="s">
        <v>1708</v>
      </c>
      <c r="E847" s="16"/>
      <c r="F847" s="23"/>
      <c r="G847" s="16"/>
      <c r="H847" s="16"/>
      <c r="I847" s="16"/>
      <c r="J847" s="23"/>
      <c r="N847" s="19">
        <v>150000</v>
      </c>
      <c r="Z847" s="20">
        <f t="shared" si="41"/>
        <v>150000</v>
      </c>
      <c r="AA847" s="20" t="str">
        <f t="shared" si="42"/>
        <v>44442150000</v>
      </c>
      <c r="AB847" t="s">
        <v>2222</v>
      </c>
      <c r="AC847" t="s">
        <v>2248</v>
      </c>
      <c r="AD847" t="s">
        <v>2269</v>
      </c>
    </row>
    <row r="848" spans="1:30" ht="15" hidden="1" customHeight="1" outlineLevel="1" x14ac:dyDescent="0.2">
      <c r="A848" s="3">
        <v>44441</v>
      </c>
      <c r="B848" s="19">
        <v>35250</v>
      </c>
      <c r="C848" s="5" t="s">
        <v>309</v>
      </c>
      <c r="D848" s="9" t="s">
        <v>1709</v>
      </c>
      <c r="E848" s="16"/>
      <c r="F848" s="23"/>
      <c r="G848" s="16">
        <v>35250</v>
      </c>
      <c r="H848" s="16"/>
      <c r="I848" s="16"/>
      <c r="J848" s="23"/>
      <c r="Z848" s="20">
        <f t="shared" si="41"/>
        <v>35250</v>
      </c>
      <c r="AA848" s="20" t="str">
        <f t="shared" si="42"/>
        <v>4444135250</v>
      </c>
      <c r="AB848" t="s">
        <v>2209</v>
      </c>
      <c r="AC848" t="s">
        <v>2244</v>
      </c>
      <c r="AD848" t="s">
        <v>2209</v>
      </c>
    </row>
    <row r="849" spans="1:30" ht="15" hidden="1" customHeight="1" outlineLevel="1" x14ac:dyDescent="0.2">
      <c r="A849" s="3">
        <v>44440</v>
      </c>
      <c r="B849" s="19">
        <v>990</v>
      </c>
      <c r="C849" s="5" t="s">
        <v>7</v>
      </c>
      <c r="D849" s="9" t="s">
        <v>1287</v>
      </c>
      <c r="E849" s="23">
        <v>990</v>
      </c>
      <c r="F849" s="23"/>
      <c r="G849" s="16"/>
      <c r="H849" s="16"/>
      <c r="I849" s="16"/>
      <c r="J849" s="23"/>
      <c r="Z849" s="20">
        <f t="shared" si="41"/>
        <v>990</v>
      </c>
      <c r="AA849" s="20" t="str">
        <f t="shared" si="42"/>
        <v>44440990</v>
      </c>
      <c r="AB849" t="s">
        <v>2204</v>
      </c>
      <c r="AC849" t="s">
        <v>2245</v>
      </c>
      <c r="AD849" t="s">
        <v>2262</v>
      </c>
    </row>
    <row r="850" spans="1:30" ht="15" hidden="1" customHeight="1" outlineLevel="1" x14ac:dyDescent="0.2">
      <c r="A850" s="3">
        <v>44440</v>
      </c>
      <c r="B850" s="19">
        <v>104612</v>
      </c>
      <c r="C850" s="5" t="s">
        <v>7</v>
      </c>
      <c r="D850" s="9" t="s">
        <v>1712</v>
      </c>
      <c r="E850" s="16"/>
      <c r="F850" s="23"/>
      <c r="G850" s="16">
        <v>104612</v>
      </c>
      <c r="H850" s="16"/>
      <c r="I850" s="16"/>
      <c r="J850" s="23"/>
      <c r="Z850" s="20">
        <f t="shared" si="41"/>
        <v>104612</v>
      </c>
      <c r="AA850" s="20" t="str">
        <f t="shared" si="42"/>
        <v>44440104612</v>
      </c>
      <c r="AB850" t="s">
        <v>2209</v>
      </c>
      <c r="AC850" t="s">
        <v>2244</v>
      </c>
      <c r="AD850" t="s">
        <v>2209</v>
      </c>
    </row>
    <row r="851" spans="1:30" ht="15" hidden="1" customHeight="1" outlineLevel="1" x14ac:dyDescent="0.2">
      <c r="A851" s="3">
        <v>44440</v>
      </c>
      <c r="B851" s="19">
        <v>32644</v>
      </c>
      <c r="C851" s="5" t="s">
        <v>1207</v>
      </c>
      <c r="D851" s="9" t="s">
        <v>771</v>
      </c>
      <c r="E851" s="16"/>
      <c r="F851" s="23">
        <v>32644</v>
      </c>
      <c r="G851" s="16"/>
      <c r="H851" s="16"/>
      <c r="I851" s="16"/>
      <c r="J851" s="23"/>
      <c r="Z851" s="20">
        <f t="shared" si="41"/>
        <v>32644</v>
      </c>
      <c r="AA851" s="20" t="str">
        <f t="shared" si="42"/>
        <v>4444032644</v>
      </c>
      <c r="AB851" t="s">
        <v>2205</v>
      </c>
      <c r="AC851" t="s">
        <v>2244</v>
      </c>
      <c r="AD851" t="s">
        <v>2209</v>
      </c>
    </row>
    <row r="852" spans="1:30" ht="15" hidden="1" customHeight="1" outlineLevel="1" x14ac:dyDescent="0.2">
      <c r="A852" s="3">
        <v>44440</v>
      </c>
      <c r="B852" s="19">
        <v>418.45</v>
      </c>
      <c r="C852" s="5" t="s">
        <v>7</v>
      </c>
      <c r="D852" s="9" t="s">
        <v>772</v>
      </c>
      <c r="E852" s="23">
        <v>418.45</v>
      </c>
      <c r="F852" s="23"/>
      <c r="G852" s="16"/>
      <c r="H852" s="16"/>
      <c r="I852" s="16"/>
      <c r="J852" s="23"/>
      <c r="Z852" s="20">
        <f t="shared" si="41"/>
        <v>418.45</v>
      </c>
      <c r="AA852" s="20" t="str">
        <f t="shared" si="42"/>
        <v>44440418,45</v>
      </c>
      <c r="AB852" t="s">
        <v>2204</v>
      </c>
      <c r="AC852" t="s">
        <v>2245</v>
      </c>
      <c r="AD852" t="s">
        <v>2262</v>
      </c>
    </row>
    <row r="853" spans="1:30" ht="15" customHeight="1" collapsed="1" x14ac:dyDescent="0.2">
      <c r="A853" s="67"/>
      <c r="B853" s="68">
        <f>SUM(B803:B852)</f>
        <v>2390828.33</v>
      </c>
      <c r="C853" s="69"/>
      <c r="D853" s="70"/>
      <c r="E853" s="71"/>
      <c r="F853" s="71"/>
      <c r="G853" s="72"/>
      <c r="H853" s="71"/>
      <c r="I853" s="71"/>
      <c r="J853" s="73"/>
      <c r="K853" s="73"/>
      <c r="L853" s="68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1"/>
      <c r="AC853" s="71"/>
      <c r="AD853" s="71"/>
    </row>
    <row r="854" spans="1:30" ht="15" hidden="1" customHeight="1" outlineLevel="1" x14ac:dyDescent="0.2">
      <c r="A854" s="3">
        <v>44439</v>
      </c>
      <c r="B854" s="19">
        <v>600</v>
      </c>
      <c r="C854" s="5" t="s">
        <v>7</v>
      </c>
      <c r="D854" s="9" t="s">
        <v>1283</v>
      </c>
      <c r="E854" s="23">
        <v>600</v>
      </c>
      <c r="F854" s="23"/>
      <c r="G854" s="16"/>
      <c r="H854" s="16"/>
      <c r="I854" s="16"/>
      <c r="J854" s="23"/>
      <c r="Z854" s="20">
        <f t="shared" ref="Z854:Z862" si="43">SUM(E854:Y854)</f>
        <v>600</v>
      </c>
      <c r="AA854" s="20" t="str">
        <f t="shared" si="42"/>
        <v>44439600</v>
      </c>
      <c r="AB854" t="s">
        <v>2204</v>
      </c>
      <c r="AC854" t="s">
        <v>2245</v>
      </c>
      <c r="AD854" t="s">
        <v>2262</v>
      </c>
    </row>
    <row r="855" spans="1:30" ht="15" hidden="1" customHeight="1" outlineLevel="1" x14ac:dyDescent="0.2">
      <c r="A855" s="3">
        <v>44438</v>
      </c>
      <c r="B855" s="19">
        <v>58200</v>
      </c>
      <c r="C855" s="5" t="s">
        <v>223</v>
      </c>
      <c r="D855" s="9" t="s">
        <v>1395</v>
      </c>
      <c r="E855" s="16"/>
      <c r="F855" s="23"/>
      <c r="G855" s="16"/>
      <c r="H855" s="16"/>
      <c r="I855" s="16"/>
      <c r="J855" s="23"/>
      <c r="T855" s="19">
        <v>58200</v>
      </c>
      <c r="Z855" s="20">
        <f t="shared" si="43"/>
        <v>58200</v>
      </c>
      <c r="AA855" s="20" t="str">
        <f t="shared" si="42"/>
        <v>4443858200</v>
      </c>
      <c r="AB855" t="s">
        <v>2235</v>
      </c>
      <c r="AC855" t="s">
        <v>2248</v>
      </c>
      <c r="AD855" t="s">
        <v>2235</v>
      </c>
    </row>
    <row r="856" spans="1:30" ht="15" hidden="1" customHeight="1" outlineLevel="1" x14ac:dyDescent="0.2">
      <c r="A856" s="3">
        <v>44438</v>
      </c>
      <c r="B856" s="19">
        <v>40000</v>
      </c>
      <c r="C856" s="5" t="s">
        <v>32</v>
      </c>
      <c r="D856" s="9" t="s">
        <v>1713</v>
      </c>
      <c r="E856" s="16"/>
      <c r="F856" s="23"/>
      <c r="G856" s="16"/>
      <c r="H856" s="16"/>
      <c r="I856" s="16"/>
      <c r="J856" s="23"/>
      <c r="N856" s="19">
        <v>40000</v>
      </c>
      <c r="Z856" s="20">
        <f t="shared" si="43"/>
        <v>40000</v>
      </c>
      <c r="AA856" s="20" t="str">
        <f t="shared" si="42"/>
        <v>4443840000</v>
      </c>
      <c r="AB856" t="s">
        <v>2222</v>
      </c>
      <c r="AC856" t="s">
        <v>2248</v>
      </c>
      <c r="AD856" t="s">
        <v>2269</v>
      </c>
    </row>
    <row r="857" spans="1:30" ht="15" hidden="1" customHeight="1" outlineLevel="1" x14ac:dyDescent="0.2">
      <c r="A857" s="3">
        <v>44438</v>
      </c>
      <c r="B857" s="19">
        <v>70000</v>
      </c>
      <c r="C857" s="5" t="s">
        <v>28</v>
      </c>
      <c r="D857" s="9" t="s">
        <v>1698</v>
      </c>
      <c r="E857" s="16"/>
      <c r="F857" s="23"/>
      <c r="G857" s="16"/>
      <c r="H857" s="16"/>
      <c r="I857" s="16"/>
      <c r="J857" s="23"/>
      <c r="V857" s="19">
        <v>70000</v>
      </c>
      <c r="Z857" s="20">
        <f t="shared" si="43"/>
        <v>70000</v>
      </c>
      <c r="AA857" s="20" t="str">
        <f t="shared" si="42"/>
        <v>4443870000</v>
      </c>
      <c r="AB857" t="s">
        <v>2236</v>
      </c>
      <c r="AC857" t="s">
        <v>2248</v>
      </c>
      <c r="AD857" t="s">
        <v>2236</v>
      </c>
    </row>
    <row r="858" spans="1:30" ht="15" hidden="1" customHeight="1" outlineLevel="1" x14ac:dyDescent="0.2">
      <c r="A858" s="3">
        <v>44435</v>
      </c>
      <c r="B858" s="19">
        <v>5000</v>
      </c>
      <c r="C858" s="5" t="s">
        <v>47</v>
      </c>
      <c r="D858" s="9" t="s">
        <v>1714</v>
      </c>
      <c r="E858" s="16"/>
      <c r="F858" s="23"/>
      <c r="G858" s="16"/>
      <c r="H858" s="16"/>
      <c r="I858" s="16"/>
      <c r="J858" s="23"/>
      <c r="P858" s="19">
        <v>5000</v>
      </c>
      <c r="Z858" s="20">
        <f t="shared" si="43"/>
        <v>5000</v>
      </c>
      <c r="AA858" s="20" t="str">
        <f t="shared" si="42"/>
        <v>444355000</v>
      </c>
      <c r="AB858" t="s">
        <v>2224</v>
      </c>
      <c r="AC858" t="s">
        <v>2248</v>
      </c>
      <c r="AD858" t="s">
        <v>2427</v>
      </c>
    </row>
    <row r="859" spans="1:30" ht="15" hidden="1" customHeight="1" outlineLevel="1" x14ac:dyDescent="0.2">
      <c r="A859" s="3">
        <v>44433</v>
      </c>
      <c r="B859" s="19">
        <v>50000</v>
      </c>
      <c r="C859" s="5" t="s">
        <v>28</v>
      </c>
      <c r="D859" s="9" t="s">
        <v>1715</v>
      </c>
      <c r="E859" s="16"/>
      <c r="F859" s="23"/>
      <c r="G859" s="16"/>
      <c r="H859" s="16"/>
      <c r="I859" s="16"/>
      <c r="J859" s="23"/>
      <c r="V859" s="19">
        <v>50000</v>
      </c>
      <c r="Z859" s="20">
        <f t="shared" si="43"/>
        <v>50000</v>
      </c>
      <c r="AA859" s="20" t="str">
        <f t="shared" si="42"/>
        <v>4443350000</v>
      </c>
      <c r="AB859" t="s">
        <v>2236</v>
      </c>
      <c r="AC859" t="s">
        <v>2248</v>
      </c>
      <c r="AD859" t="s">
        <v>2236</v>
      </c>
    </row>
    <row r="860" spans="1:30" ht="15" hidden="1" customHeight="1" outlineLevel="1" x14ac:dyDescent="0.2">
      <c r="A860" s="3">
        <v>44433</v>
      </c>
      <c r="B860" s="19">
        <v>40000</v>
      </c>
      <c r="C860" s="5" t="s">
        <v>32</v>
      </c>
      <c r="D860" s="9" t="s">
        <v>1716</v>
      </c>
      <c r="E860" s="16"/>
      <c r="F860" s="23"/>
      <c r="G860" s="16"/>
      <c r="H860" s="16"/>
      <c r="I860" s="16"/>
      <c r="J860" s="23"/>
      <c r="N860" s="19">
        <v>40000</v>
      </c>
      <c r="Z860" s="20">
        <f t="shared" si="43"/>
        <v>40000</v>
      </c>
      <c r="AA860" s="20" t="str">
        <f t="shared" si="42"/>
        <v>4443340000</v>
      </c>
      <c r="AB860" t="s">
        <v>2222</v>
      </c>
      <c r="AC860" t="s">
        <v>2248</v>
      </c>
      <c r="AD860" t="s">
        <v>2269</v>
      </c>
    </row>
    <row r="861" spans="1:30" ht="15" hidden="1" customHeight="1" outlineLevel="1" x14ac:dyDescent="0.2">
      <c r="A861" s="3">
        <v>44431</v>
      </c>
      <c r="B861" s="19">
        <v>90000</v>
      </c>
      <c r="C861" s="5" t="s">
        <v>32</v>
      </c>
      <c r="D861" s="9" t="s">
        <v>1716</v>
      </c>
      <c r="E861" s="16"/>
      <c r="F861" s="23"/>
      <c r="G861" s="16"/>
      <c r="H861" s="16"/>
      <c r="I861" s="16"/>
      <c r="J861" s="23"/>
      <c r="N861" s="19">
        <v>90000</v>
      </c>
      <c r="Z861" s="20">
        <f t="shared" si="43"/>
        <v>90000</v>
      </c>
      <c r="AA861" s="20" t="str">
        <f t="shared" si="42"/>
        <v>4443190000</v>
      </c>
      <c r="AB861" t="s">
        <v>2222</v>
      </c>
      <c r="AC861" t="s">
        <v>2248</v>
      </c>
      <c r="AD861" t="s">
        <v>2269</v>
      </c>
    </row>
    <row r="862" spans="1:30" ht="15" hidden="1" customHeight="1" outlineLevel="1" x14ac:dyDescent="0.2">
      <c r="A862" s="3">
        <v>44431</v>
      </c>
      <c r="B862" s="19">
        <v>60000</v>
      </c>
      <c r="C862" s="5" t="s">
        <v>28</v>
      </c>
      <c r="D862" s="9" t="s">
        <v>1698</v>
      </c>
      <c r="E862" s="16"/>
      <c r="F862" s="23"/>
      <c r="G862" s="16"/>
      <c r="H862" s="16"/>
      <c r="I862" s="16"/>
      <c r="J862" s="23"/>
      <c r="V862" s="19">
        <v>60000</v>
      </c>
      <c r="Z862" s="20">
        <f t="shared" si="43"/>
        <v>60000</v>
      </c>
      <c r="AA862" s="20" t="str">
        <f t="shared" si="42"/>
        <v>4443160000</v>
      </c>
      <c r="AB862" t="s">
        <v>2236</v>
      </c>
      <c r="AC862" t="s">
        <v>2248</v>
      </c>
      <c r="AD862" t="s">
        <v>2236</v>
      </c>
    </row>
    <row r="863" spans="1:30" ht="15" hidden="1" customHeight="1" outlineLevel="1" x14ac:dyDescent="0.2">
      <c r="A863" s="3">
        <v>44428</v>
      </c>
      <c r="B863" s="19">
        <v>73511.28</v>
      </c>
      <c r="C863" s="5" t="s">
        <v>28</v>
      </c>
      <c r="D863" s="9" t="s">
        <v>1717</v>
      </c>
      <c r="E863" s="16"/>
      <c r="F863" s="23"/>
      <c r="G863" s="16"/>
      <c r="H863" s="16"/>
      <c r="I863" s="16"/>
      <c r="J863" s="23"/>
      <c r="V863" s="19">
        <f>B863</f>
        <v>73511.28</v>
      </c>
      <c r="Z863" s="20">
        <f>V863</f>
        <v>73511.28</v>
      </c>
      <c r="AA863" s="20" t="str">
        <f t="shared" si="42"/>
        <v>4442873511,28</v>
      </c>
      <c r="AB863" t="s">
        <v>2236</v>
      </c>
      <c r="AC863" t="s">
        <v>2248</v>
      </c>
      <c r="AD863" t="s">
        <v>2236</v>
      </c>
    </row>
    <row r="864" spans="1:30" ht="15" hidden="1" customHeight="1" outlineLevel="1" x14ac:dyDescent="0.2">
      <c r="A864" s="3">
        <v>44425</v>
      </c>
      <c r="B864" s="19">
        <v>1500</v>
      </c>
      <c r="C864" s="5" t="s">
        <v>309</v>
      </c>
      <c r="D864" s="9" t="s">
        <v>1718</v>
      </c>
      <c r="E864" s="16"/>
      <c r="F864" s="23"/>
      <c r="G864" s="16">
        <v>1500</v>
      </c>
      <c r="H864" s="16"/>
      <c r="I864" s="16"/>
      <c r="J864" s="23"/>
      <c r="V864" s="19"/>
      <c r="Z864" s="20">
        <f t="shared" ref="Z864:Z895" si="44">SUM(E864:Y864)</f>
        <v>1500</v>
      </c>
      <c r="AA864" s="20" t="str">
        <f t="shared" si="42"/>
        <v>444251500</v>
      </c>
      <c r="AB864" t="s">
        <v>2212</v>
      </c>
      <c r="AC864" t="s">
        <v>2244</v>
      </c>
      <c r="AD864" t="s">
        <v>2209</v>
      </c>
    </row>
    <row r="865" spans="1:30" ht="15" hidden="1" customHeight="1" outlineLevel="1" x14ac:dyDescent="0.2">
      <c r="A865" s="3">
        <v>44425</v>
      </c>
      <c r="B865" s="19">
        <v>30000</v>
      </c>
      <c r="C865" s="5" t="s">
        <v>309</v>
      </c>
      <c r="D865" s="9" t="s">
        <v>1719</v>
      </c>
      <c r="E865" s="16"/>
      <c r="F865" s="23"/>
      <c r="G865" s="16">
        <v>30000</v>
      </c>
      <c r="H865" s="16"/>
      <c r="I865" s="16"/>
      <c r="J865" s="23"/>
      <c r="Z865" s="20">
        <f t="shared" si="44"/>
        <v>30000</v>
      </c>
      <c r="AA865" s="20" t="str">
        <f t="shared" si="42"/>
        <v>4442530000</v>
      </c>
      <c r="AB865" t="s">
        <v>2209</v>
      </c>
      <c r="AC865" t="s">
        <v>2244</v>
      </c>
      <c r="AD865" t="s">
        <v>2209</v>
      </c>
    </row>
    <row r="866" spans="1:30" ht="15" hidden="1" customHeight="1" outlineLevel="1" x14ac:dyDescent="0.2">
      <c r="A866" s="3">
        <v>44424</v>
      </c>
      <c r="B866" s="19">
        <v>16.04</v>
      </c>
      <c r="C866" s="5" t="s">
        <v>7</v>
      </c>
      <c r="D866" s="9" t="s">
        <v>782</v>
      </c>
      <c r="E866" s="23">
        <v>16.04</v>
      </c>
      <c r="F866" s="23"/>
      <c r="G866" s="16"/>
      <c r="H866" s="16"/>
      <c r="I866" s="16"/>
      <c r="J866" s="23"/>
      <c r="Z866" s="20">
        <f t="shared" si="44"/>
        <v>16.04</v>
      </c>
      <c r="AA866" s="20" t="str">
        <f t="shared" si="42"/>
        <v>4442416,04</v>
      </c>
      <c r="AB866" t="s">
        <v>2204</v>
      </c>
      <c r="AC866" t="s">
        <v>2245</v>
      </c>
      <c r="AD866" t="s">
        <v>2262</v>
      </c>
    </row>
    <row r="867" spans="1:30" ht="15" hidden="1" customHeight="1" outlineLevel="1" x14ac:dyDescent="0.2">
      <c r="A867" s="3">
        <v>44424</v>
      </c>
      <c r="B867" s="19">
        <v>13261.6</v>
      </c>
      <c r="C867" s="5" t="s">
        <v>1207</v>
      </c>
      <c r="D867" s="9" t="s">
        <v>158</v>
      </c>
      <c r="E867" s="16"/>
      <c r="F867" s="23">
        <v>13261.6</v>
      </c>
      <c r="G867" s="16"/>
      <c r="H867" s="16"/>
      <c r="I867" s="16"/>
      <c r="J867" s="23"/>
      <c r="Z867" s="20">
        <f t="shared" si="44"/>
        <v>13261.6</v>
      </c>
      <c r="AA867" s="20" t="str">
        <f t="shared" si="42"/>
        <v>4442413261,6</v>
      </c>
      <c r="AB867" t="s">
        <v>2206</v>
      </c>
      <c r="AC867" t="s">
        <v>2244</v>
      </c>
      <c r="AD867" t="s">
        <v>2209</v>
      </c>
    </row>
    <row r="868" spans="1:30" ht="15" hidden="1" customHeight="1" outlineLevel="1" x14ac:dyDescent="0.2">
      <c r="A868" s="3">
        <v>44424</v>
      </c>
      <c r="B868" s="19">
        <v>4009.1</v>
      </c>
      <c r="C868" s="5" t="s">
        <v>7</v>
      </c>
      <c r="D868" s="9" t="s">
        <v>1720</v>
      </c>
      <c r="E868" s="16"/>
      <c r="F868" s="23"/>
      <c r="G868" s="16">
        <v>4009.1</v>
      </c>
      <c r="H868" s="16"/>
      <c r="I868" s="16"/>
      <c r="J868" s="23"/>
      <c r="Z868" s="20">
        <f t="shared" si="44"/>
        <v>4009.1</v>
      </c>
      <c r="AA868" s="20" t="str">
        <f t="shared" si="42"/>
        <v>444244009,1</v>
      </c>
      <c r="AB868" t="s">
        <v>2212</v>
      </c>
      <c r="AC868" t="s">
        <v>2244</v>
      </c>
      <c r="AD868" t="s">
        <v>2209</v>
      </c>
    </row>
    <row r="869" spans="1:30" ht="15" hidden="1" customHeight="1" outlineLevel="1" x14ac:dyDescent="0.2">
      <c r="A869" s="3">
        <v>44424</v>
      </c>
      <c r="B869" s="19">
        <v>200</v>
      </c>
      <c r="C869" s="5" t="s">
        <v>7</v>
      </c>
      <c r="D869" s="9" t="s">
        <v>784</v>
      </c>
      <c r="E869" s="23">
        <v>200</v>
      </c>
      <c r="F869" s="23"/>
      <c r="G869" s="16"/>
      <c r="H869" s="16"/>
      <c r="I869" s="16"/>
      <c r="J869" s="23"/>
      <c r="Z869" s="20">
        <f t="shared" si="44"/>
        <v>200</v>
      </c>
      <c r="AA869" s="20" t="str">
        <f t="shared" si="42"/>
        <v>44424200</v>
      </c>
      <c r="AB869" t="s">
        <v>2204</v>
      </c>
      <c r="AC869" t="s">
        <v>2245</v>
      </c>
      <c r="AD869" t="s">
        <v>2262</v>
      </c>
    </row>
    <row r="870" spans="1:30" ht="15" hidden="1" customHeight="1" outlineLevel="1" x14ac:dyDescent="0.2">
      <c r="A870" s="3">
        <v>44424</v>
      </c>
      <c r="B870" s="19">
        <v>14851.9</v>
      </c>
      <c r="C870" s="5" t="s">
        <v>7</v>
      </c>
      <c r="D870" s="9" t="s">
        <v>1721</v>
      </c>
      <c r="E870" s="16"/>
      <c r="F870" s="23"/>
      <c r="G870" s="16">
        <v>14851.9</v>
      </c>
      <c r="H870" s="16"/>
      <c r="I870" s="16"/>
      <c r="J870" s="23"/>
      <c r="Z870" s="20">
        <f t="shared" si="44"/>
        <v>14851.9</v>
      </c>
      <c r="AA870" s="20" t="str">
        <f t="shared" si="42"/>
        <v>4442414851,9</v>
      </c>
      <c r="AB870" t="s">
        <v>2209</v>
      </c>
      <c r="AC870" t="s">
        <v>2244</v>
      </c>
      <c r="AD870" t="s">
        <v>2209</v>
      </c>
    </row>
    <row r="871" spans="1:30" ht="15" hidden="1" customHeight="1" outlineLevel="1" x14ac:dyDescent="0.2">
      <c r="A871" s="3">
        <v>44424</v>
      </c>
      <c r="B871" s="19">
        <v>59.41</v>
      </c>
      <c r="C871" s="5" t="s">
        <v>7</v>
      </c>
      <c r="D871" s="9" t="s">
        <v>786</v>
      </c>
      <c r="E871" s="23">
        <v>59.41</v>
      </c>
      <c r="F871" s="23"/>
      <c r="G871" s="16"/>
      <c r="H871" s="16"/>
      <c r="I871" s="16"/>
      <c r="J871" s="23"/>
      <c r="Z871" s="20">
        <f t="shared" si="44"/>
        <v>59.41</v>
      </c>
      <c r="AA871" s="20" t="str">
        <f t="shared" si="42"/>
        <v>4442459,41</v>
      </c>
      <c r="AB871" t="s">
        <v>2204</v>
      </c>
      <c r="AC871" t="s">
        <v>2245</v>
      </c>
      <c r="AD871" t="s">
        <v>2262</v>
      </c>
    </row>
    <row r="872" spans="1:30" ht="15" hidden="1" customHeight="1" outlineLevel="1" x14ac:dyDescent="0.2">
      <c r="A872" s="3">
        <v>44424</v>
      </c>
      <c r="B872" s="19">
        <v>50000</v>
      </c>
      <c r="C872" s="5" t="s">
        <v>7</v>
      </c>
      <c r="D872" s="9" t="s">
        <v>1722</v>
      </c>
      <c r="E872" s="16"/>
      <c r="F872" s="23"/>
      <c r="G872" s="16">
        <v>50000</v>
      </c>
      <c r="H872" s="16"/>
      <c r="I872" s="16"/>
      <c r="J872" s="23"/>
      <c r="Z872" s="20">
        <f t="shared" si="44"/>
        <v>50000</v>
      </c>
      <c r="AA872" s="20" t="str">
        <f t="shared" si="42"/>
        <v>4442450000</v>
      </c>
      <c r="AB872" t="s">
        <v>2209</v>
      </c>
      <c r="AC872" t="s">
        <v>2244</v>
      </c>
      <c r="AD872" t="s">
        <v>2209</v>
      </c>
    </row>
    <row r="873" spans="1:30" ht="15" hidden="1" customHeight="1" outlineLevel="1" x14ac:dyDescent="0.2">
      <c r="A873" s="3">
        <v>44421</v>
      </c>
      <c r="B873" s="19">
        <v>34070.51</v>
      </c>
      <c r="C873" s="5" t="s">
        <v>1207</v>
      </c>
      <c r="D873" s="9" t="s">
        <v>154</v>
      </c>
      <c r="E873" s="16"/>
      <c r="F873" s="23">
        <v>34070.51</v>
      </c>
      <c r="G873" s="16"/>
      <c r="H873" s="16"/>
      <c r="I873" s="16"/>
      <c r="J873" s="23"/>
      <c r="Z873" s="20">
        <f t="shared" si="44"/>
        <v>34070.51</v>
      </c>
      <c r="AA873" s="20" t="str">
        <f t="shared" si="42"/>
        <v>4442134070,51</v>
      </c>
      <c r="AB873" t="s">
        <v>2206</v>
      </c>
      <c r="AC873" t="s">
        <v>2244</v>
      </c>
      <c r="AD873" t="s">
        <v>2209</v>
      </c>
    </row>
    <row r="874" spans="1:30" ht="15" hidden="1" customHeight="1" outlineLevel="1" x14ac:dyDescent="0.2">
      <c r="A874" s="3">
        <v>44421</v>
      </c>
      <c r="B874" s="19">
        <v>1854.85</v>
      </c>
      <c r="C874" s="5" t="s">
        <v>1207</v>
      </c>
      <c r="D874" s="9" t="s">
        <v>156</v>
      </c>
      <c r="E874" s="16"/>
      <c r="F874" s="23">
        <v>1854.85</v>
      </c>
      <c r="G874" s="16"/>
      <c r="H874" s="16"/>
      <c r="I874" s="16"/>
      <c r="J874" s="23"/>
      <c r="Z874" s="20">
        <f t="shared" si="44"/>
        <v>1854.85</v>
      </c>
      <c r="AA874" s="20" t="str">
        <f t="shared" si="42"/>
        <v>444211854,85</v>
      </c>
      <c r="AB874" t="s">
        <v>2206</v>
      </c>
      <c r="AC874" t="s">
        <v>2244</v>
      </c>
      <c r="AD874" t="s">
        <v>2209</v>
      </c>
    </row>
    <row r="875" spans="1:30" ht="15" hidden="1" customHeight="1" outlineLevel="1" x14ac:dyDescent="0.2">
      <c r="A875" s="3">
        <v>44421</v>
      </c>
      <c r="B875" s="19">
        <v>527.91</v>
      </c>
      <c r="C875" s="5" t="s">
        <v>1222</v>
      </c>
      <c r="D875" s="9" t="s">
        <v>1304</v>
      </c>
      <c r="E875" s="16"/>
      <c r="F875" s="23">
        <v>527.91</v>
      </c>
      <c r="G875" s="16"/>
      <c r="H875" s="16"/>
      <c r="I875" s="16"/>
      <c r="J875" s="23"/>
      <c r="Z875" s="20">
        <f t="shared" si="44"/>
        <v>527.91</v>
      </c>
      <c r="AA875" s="20" t="str">
        <f t="shared" si="42"/>
        <v>44421527,91</v>
      </c>
      <c r="AB875" t="s">
        <v>2206</v>
      </c>
      <c r="AC875" t="s">
        <v>2244</v>
      </c>
      <c r="AD875" t="s">
        <v>2209</v>
      </c>
    </row>
    <row r="876" spans="1:30" ht="15" hidden="1" customHeight="1" outlineLevel="1" x14ac:dyDescent="0.2">
      <c r="A876" s="3">
        <v>44419</v>
      </c>
      <c r="B876" s="19">
        <v>70000</v>
      </c>
      <c r="C876" s="5" t="s">
        <v>253</v>
      </c>
      <c r="D876" s="9" t="s">
        <v>1723</v>
      </c>
      <c r="E876" s="16"/>
      <c r="F876" s="23"/>
      <c r="G876" s="16"/>
      <c r="H876" s="16"/>
      <c r="I876" s="16"/>
      <c r="J876" s="23"/>
      <c r="M876" s="19">
        <v>70000</v>
      </c>
      <c r="Z876" s="20">
        <f t="shared" si="44"/>
        <v>70000</v>
      </c>
      <c r="AA876" s="20" t="str">
        <f t="shared" si="42"/>
        <v>4441970000</v>
      </c>
      <c r="AB876" t="s">
        <v>2202</v>
      </c>
      <c r="AC876" t="s">
        <v>2248</v>
      </c>
      <c r="AD876" t="s">
        <v>2268</v>
      </c>
    </row>
    <row r="877" spans="1:30" ht="15" hidden="1" customHeight="1" outlineLevel="1" x14ac:dyDescent="0.2">
      <c r="A877" s="3">
        <v>44418</v>
      </c>
      <c r="B877" s="19">
        <v>106535.62</v>
      </c>
      <c r="C877" s="5" t="s">
        <v>1225</v>
      </c>
      <c r="D877" s="9" t="s">
        <v>1724</v>
      </c>
      <c r="E877" s="16"/>
      <c r="F877" s="23"/>
      <c r="G877" s="16"/>
      <c r="H877" s="16"/>
      <c r="I877" s="16"/>
      <c r="J877" s="23"/>
      <c r="T877" s="19">
        <v>106535.62</v>
      </c>
      <c r="Z877" s="20">
        <f t="shared" si="44"/>
        <v>106535.62</v>
      </c>
      <c r="AA877" s="20" t="str">
        <f t="shared" si="42"/>
        <v>44418106535,62</v>
      </c>
      <c r="AB877" t="s">
        <v>2235</v>
      </c>
      <c r="AC877" t="s">
        <v>2248</v>
      </c>
      <c r="AD877" t="s">
        <v>2235</v>
      </c>
    </row>
    <row r="878" spans="1:30" ht="15" hidden="1" customHeight="1" outlineLevel="1" x14ac:dyDescent="0.2">
      <c r="A878" s="3">
        <v>44418</v>
      </c>
      <c r="B878" s="19">
        <v>80000</v>
      </c>
      <c r="C878" s="5" t="s">
        <v>28</v>
      </c>
      <c r="D878" s="9" t="s">
        <v>1725</v>
      </c>
      <c r="E878" s="16"/>
      <c r="F878" s="23"/>
      <c r="G878" s="16"/>
      <c r="H878" s="16"/>
      <c r="I878" s="16"/>
      <c r="J878" s="23"/>
      <c r="V878" s="19">
        <v>80000</v>
      </c>
      <c r="Z878" s="20">
        <f t="shared" si="44"/>
        <v>80000</v>
      </c>
      <c r="AA878" s="20" t="str">
        <f t="shared" si="42"/>
        <v>4441880000</v>
      </c>
      <c r="AB878" t="s">
        <v>2236</v>
      </c>
      <c r="AC878" t="s">
        <v>2248</v>
      </c>
      <c r="AD878" t="s">
        <v>2236</v>
      </c>
    </row>
    <row r="879" spans="1:30" ht="15" hidden="1" customHeight="1" outlineLevel="1" x14ac:dyDescent="0.2">
      <c r="A879" s="3">
        <v>44418</v>
      </c>
      <c r="B879" s="19">
        <v>2219</v>
      </c>
      <c r="C879" s="5" t="s">
        <v>1207</v>
      </c>
      <c r="D879" s="9" t="s">
        <v>771</v>
      </c>
      <c r="E879" s="16"/>
      <c r="F879" s="23">
        <v>2219</v>
      </c>
      <c r="G879" s="16"/>
      <c r="H879" s="16"/>
      <c r="I879" s="16"/>
      <c r="J879" s="23"/>
      <c r="Z879" s="20">
        <f t="shared" si="44"/>
        <v>2219</v>
      </c>
      <c r="AA879" s="20" t="str">
        <f t="shared" si="42"/>
        <v>444182219</v>
      </c>
      <c r="AB879" t="s">
        <v>2205</v>
      </c>
      <c r="AC879" t="s">
        <v>2244</v>
      </c>
      <c r="AD879" t="s">
        <v>2209</v>
      </c>
    </row>
    <row r="880" spans="1:30" ht="15" hidden="1" customHeight="1" outlineLevel="1" x14ac:dyDescent="0.2">
      <c r="A880" s="3">
        <v>44417</v>
      </c>
      <c r="B880" s="19">
        <v>7000</v>
      </c>
      <c r="C880" s="5" t="s">
        <v>1211</v>
      </c>
      <c r="D880" s="9" t="s">
        <v>1726</v>
      </c>
      <c r="E880" s="16"/>
      <c r="F880" s="23"/>
      <c r="G880" s="16"/>
      <c r="H880" s="16"/>
      <c r="I880" s="16"/>
      <c r="J880" s="23"/>
      <c r="K880" s="19">
        <v>7000</v>
      </c>
      <c r="Z880" s="20">
        <f t="shared" si="44"/>
        <v>7000</v>
      </c>
      <c r="AA880" s="20" t="str">
        <f t="shared" si="42"/>
        <v>444177000</v>
      </c>
      <c r="AB880" t="s">
        <v>2240</v>
      </c>
      <c r="AC880" t="s">
        <v>2248</v>
      </c>
      <c r="AD880" t="s">
        <v>2267</v>
      </c>
    </row>
    <row r="881" spans="1:30" ht="15" hidden="1" customHeight="1" outlineLevel="1" x14ac:dyDescent="0.2">
      <c r="A881" s="3">
        <v>44417</v>
      </c>
      <c r="B881" s="19">
        <v>160000</v>
      </c>
      <c r="C881" s="5" t="s">
        <v>28</v>
      </c>
      <c r="D881" s="9" t="s">
        <v>1727</v>
      </c>
      <c r="E881" s="16"/>
      <c r="F881" s="23"/>
      <c r="G881" s="16"/>
      <c r="H881" s="16"/>
      <c r="I881" s="16"/>
      <c r="J881" s="23"/>
      <c r="V881" s="19">
        <v>160000</v>
      </c>
      <c r="Z881" s="20">
        <f t="shared" si="44"/>
        <v>160000</v>
      </c>
      <c r="AA881" s="20" t="str">
        <f t="shared" si="42"/>
        <v>44417160000</v>
      </c>
      <c r="AB881" t="s">
        <v>2236</v>
      </c>
      <c r="AC881" t="s">
        <v>2248</v>
      </c>
      <c r="AD881" t="s">
        <v>2236</v>
      </c>
    </row>
    <row r="882" spans="1:30" ht="15" hidden="1" customHeight="1" outlineLevel="1" x14ac:dyDescent="0.2">
      <c r="A882" s="3">
        <v>44417</v>
      </c>
      <c r="B882" s="19">
        <v>35250</v>
      </c>
      <c r="C882" s="5" t="s">
        <v>309</v>
      </c>
      <c r="D882" s="9" t="s">
        <v>1728</v>
      </c>
      <c r="E882" s="16"/>
      <c r="F882" s="23"/>
      <c r="G882" s="16">
        <v>35250</v>
      </c>
      <c r="H882" s="16"/>
      <c r="I882" s="16"/>
      <c r="J882" s="23"/>
      <c r="Z882" s="20">
        <f t="shared" si="44"/>
        <v>35250</v>
      </c>
      <c r="AA882" s="20" t="str">
        <f t="shared" si="42"/>
        <v>4441735250</v>
      </c>
      <c r="AB882" t="s">
        <v>2209</v>
      </c>
      <c r="AC882" t="s">
        <v>2244</v>
      </c>
      <c r="AD882" t="s">
        <v>2209</v>
      </c>
    </row>
    <row r="883" spans="1:30" ht="15" hidden="1" customHeight="1" outlineLevel="1" x14ac:dyDescent="0.2">
      <c r="A883" s="3">
        <v>44417</v>
      </c>
      <c r="B883" s="19">
        <v>40000</v>
      </c>
      <c r="C883" s="5" t="s">
        <v>28</v>
      </c>
      <c r="D883" s="9" t="s">
        <v>1717</v>
      </c>
      <c r="E883" s="16"/>
      <c r="F883" s="23"/>
      <c r="G883" s="16"/>
      <c r="H883" s="16"/>
      <c r="I883" s="16"/>
      <c r="J883" s="23"/>
      <c r="V883" s="19">
        <v>40000</v>
      </c>
      <c r="Z883" s="20">
        <f t="shared" si="44"/>
        <v>40000</v>
      </c>
      <c r="AA883" s="20" t="str">
        <f t="shared" si="42"/>
        <v>4441740000</v>
      </c>
      <c r="AB883" t="s">
        <v>2236</v>
      </c>
      <c r="AC883" t="s">
        <v>2248</v>
      </c>
      <c r="AD883" t="s">
        <v>2236</v>
      </c>
    </row>
    <row r="884" spans="1:30" ht="15" hidden="1" customHeight="1" outlineLevel="1" x14ac:dyDescent="0.2">
      <c r="A884" s="3">
        <v>44414</v>
      </c>
      <c r="B884" s="19">
        <v>8137.98</v>
      </c>
      <c r="C884" s="5" t="s">
        <v>498</v>
      </c>
      <c r="D884" s="9" t="s">
        <v>1729</v>
      </c>
      <c r="E884" s="16"/>
      <c r="F884" s="23"/>
      <c r="G884" s="16"/>
      <c r="H884" s="16"/>
      <c r="I884" s="16"/>
      <c r="J884" s="23"/>
      <c r="K884" s="19">
        <v>8137.98</v>
      </c>
      <c r="Z884" s="20">
        <f t="shared" si="44"/>
        <v>8137.98</v>
      </c>
      <c r="AA884" s="20" t="str">
        <f t="shared" si="42"/>
        <v>444148137,98</v>
      </c>
      <c r="AB884" t="s">
        <v>2221</v>
      </c>
      <c r="AC884" t="s">
        <v>2248</v>
      </c>
      <c r="AD884" t="s">
        <v>2267</v>
      </c>
    </row>
    <row r="885" spans="1:30" ht="15" hidden="1" customHeight="1" outlineLevel="1" x14ac:dyDescent="0.2">
      <c r="A885" s="3">
        <v>44414</v>
      </c>
      <c r="B885" s="19">
        <v>70000</v>
      </c>
      <c r="C885" s="5" t="s">
        <v>32</v>
      </c>
      <c r="D885" s="9" t="s">
        <v>1730</v>
      </c>
      <c r="E885" s="16"/>
      <c r="F885" s="23"/>
      <c r="G885" s="16"/>
      <c r="H885" s="16"/>
      <c r="I885" s="16"/>
      <c r="J885" s="23"/>
      <c r="N885" s="19">
        <v>70000</v>
      </c>
      <c r="Z885" s="20">
        <f t="shared" si="44"/>
        <v>70000</v>
      </c>
      <c r="AA885" s="20" t="str">
        <f t="shared" si="42"/>
        <v>4441470000</v>
      </c>
      <c r="AB885" t="s">
        <v>2222</v>
      </c>
      <c r="AC885" t="s">
        <v>2248</v>
      </c>
      <c r="AD885" t="s">
        <v>2269</v>
      </c>
    </row>
    <row r="886" spans="1:30" ht="15" hidden="1" customHeight="1" outlineLevel="1" x14ac:dyDescent="0.2">
      <c r="A886" s="3">
        <v>44413</v>
      </c>
      <c r="B886" s="19">
        <v>84500</v>
      </c>
      <c r="C886" s="5" t="s">
        <v>358</v>
      </c>
      <c r="D886" s="9" t="s">
        <v>1731</v>
      </c>
      <c r="E886" s="16"/>
      <c r="F886" s="23"/>
      <c r="G886" s="16"/>
      <c r="H886" s="16"/>
      <c r="I886" s="16"/>
      <c r="J886" s="23"/>
      <c r="U886" s="19">
        <v>84500</v>
      </c>
      <c r="Z886" s="20">
        <f t="shared" si="44"/>
        <v>84500</v>
      </c>
      <c r="AA886" s="20" t="str">
        <f t="shared" si="42"/>
        <v>4441384500</v>
      </c>
      <c r="AB886" t="s">
        <v>2203</v>
      </c>
      <c r="AC886" t="s">
        <v>2248</v>
      </c>
      <c r="AD886" t="s">
        <v>2273</v>
      </c>
    </row>
    <row r="887" spans="1:30" ht="15" hidden="1" customHeight="1" outlineLevel="1" x14ac:dyDescent="0.2">
      <c r="A887" s="3">
        <v>44413</v>
      </c>
      <c r="B887" s="19">
        <v>60000</v>
      </c>
      <c r="C887" s="5" t="s">
        <v>32</v>
      </c>
      <c r="D887" s="9" t="s">
        <v>1732</v>
      </c>
      <c r="E887" s="16"/>
      <c r="F887" s="23"/>
      <c r="G887" s="16"/>
      <c r="H887" s="16"/>
      <c r="I887" s="16"/>
      <c r="J887" s="23"/>
      <c r="N887" s="19">
        <v>60000</v>
      </c>
      <c r="Z887" s="20">
        <f t="shared" si="44"/>
        <v>60000</v>
      </c>
      <c r="AA887" s="20" t="str">
        <f t="shared" si="42"/>
        <v>4441360000</v>
      </c>
      <c r="AB887" t="s">
        <v>2222</v>
      </c>
      <c r="AC887" t="s">
        <v>2248</v>
      </c>
      <c r="AD887" t="s">
        <v>2269</v>
      </c>
    </row>
    <row r="888" spans="1:30" ht="15" hidden="1" customHeight="1" outlineLevel="1" x14ac:dyDescent="0.2">
      <c r="A888" s="3">
        <v>44412</v>
      </c>
      <c r="B888" s="19">
        <v>70000</v>
      </c>
      <c r="C888" s="5" t="s">
        <v>306</v>
      </c>
      <c r="D888" s="9" t="s">
        <v>1733</v>
      </c>
      <c r="E888" s="16"/>
      <c r="F888" s="23"/>
      <c r="G888" s="16"/>
      <c r="H888" s="16"/>
      <c r="I888" s="16"/>
      <c r="J888" s="23"/>
      <c r="O888" s="19">
        <v>70000</v>
      </c>
      <c r="Z888" s="20">
        <f t="shared" si="44"/>
        <v>70000</v>
      </c>
      <c r="AA888" s="20" t="str">
        <f t="shared" si="42"/>
        <v>4441270000</v>
      </c>
      <c r="AB888" t="s">
        <v>2213</v>
      </c>
      <c r="AC888" t="s">
        <v>2248</v>
      </c>
      <c r="AD888" t="s">
        <v>2213</v>
      </c>
    </row>
    <row r="889" spans="1:30" ht="15" hidden="1" customHeight="1" outlineLevel="1" x14ac:dyDescent="0.2">
      <c r="A889" s="3">
        <v>44411</v>
      </c>
      <c r="B889" s="19">
        <v>40000</v>
      </c>
      <c r="C889" s="5" t="s">
        <v>28</v>
      </c>
      <c r="D889" s="9" t="s">
        <v>1727</v>
      </c>
      <c r="E889" s="16"/>
      <c r="F889" s="23"/>
      <c r="G889" s="16"/>
      <c r="H889" s="16"/>
      <c r="I889" s="16"/>
      <c r="J889" s="23"/>
      <c r="V889" s="19">
        <v>40000</v>
      </c>
      <c r="Z889" s="20">
        <f t="shared" si="44"/>
        <v>40000</v>
      </c>
      <c r="AA889" s="20" t="str">
        <f t="shared" si="42"/>
        <v>4441140000</v>
      </c>
      <c r="AB889" t="s">
        <v>2236</v>
      </c>
      <c r="AC889" t="s">
        <v>2248</v>
      </c>
      <c r="AD889" t="s">
        <v>2236</v>
      </c>
    </row>
    <row r="890" spans="1:30" ht="15" hidden="1" customHeight="1" outlineLevel="1" x14ac:dyDescent="0.2">
      <c r="A890" s="3">
        <v>44410</v>
      </c>
      <c r="B890" s="19">
        <v>56.8</v>
      </c>
      <c r="C890" s="5" t="s">
        <v>7</v>
      </c>
      <c r="D890" s="9" t="s">
        <v>800</v>
      </c>
      <c r="E890" s="23">
        <v>56.8</v>
      </c>
      <c r="F890" s="23"/>
      <c r="G890" s="16"/>
      <c r="H890" s="16"/>
      <c r="I890" s="16"/>
      <c r="J890" s="23"/>
      <c r="Z890" s="20">
        <f t="shared" si="44"/>
        <v>56.8</v>
      </c>
      <c r="AA890" s="20" t="str">
        <f t="shared" si="42"/>
        <v>4441056,8</v>
      </c>
      <c r="AB890" t="s">
        <v>2204</v>
      </c>
      <c r="AC890" t="s">
        <v>2245</v>
      </c>
      <c r="AD890" t="s">
        <v>2262</v>
      </c>
    </row>
    <row r="891" spans="1:30" ht="15" hidden="1" customHeight="1" outlineLevel="1" x14ac:dyDescent="0.2">
      <c r="A891" s="3">
        <v>44410</v>
      </c>
      <c r="B891" s="19">
        <v>14200.88</v>
      </c>
      <c r="C891" s="5" t="s">
        <v>7</v>
      </c>
      <c r="D891" s="9" t="s">
        <v>1734</v>
      </c>
      <c r="E891" s="16"/>
      <c r="F891" s="23"/>
      <c r="G891" s="16">
        <v>14200.88</v>
      </c>
      <c r="H891" s="16"/>
      <c r="I891" s="16"/>
      <c r="J891" s="23"/>
      <c r="Z891" s="20">
        <f t="shared" si="44"/>
        <v>14200.88</v>
      </c>
      <c r="AA891" s="20" t="str">
        <f t="shared" si="42"/>
        <v>4441014200,88</v>
      </c>
      <c r="AB891" t="s">
        <v>2209</v>
      </c>
      <c r="AC891" t="s">
        <v>2244</v>
      </c>
      <c r="AD891" t="s">
        <v>2209</v>
      </c>
    </row>
    <row r="892" spans="1:30" ht="15" hidden="1" customHeight="1" outlineLevel="1" x14ac:dyDescent="0.2">
      <c r="A892" s="3">
        <v>44410</v>
      </c>
      <c r="B892" s="19">
        <v>700</v>
      </c>
      <c r="C892" s="5" t="s">
        <v>7</v>
      </c>
      <c r="D892" s="9" t="s">
        <v>1572</v>
      </c>
      <c r="E892" s="23">
        <v>700</v>
      </c>
      <c r="F892" s="23"/>
      <c r="G892" s="16"/>
      <c r="H892" s="16"/>
      <c r="I892" s="16"/>
      <c r="J892" s="23"/>
      <c r="Z892" s="20">
        <f t="shared" si="44"/>
        <v>700</v>
      </c>
      <c r="AA892" s="20" t="str">
        <f t="shared" si="42"/>
        <v>44410700</v>
      </c>
      <c r="AB892" t="s">
        <v>2204</v>
      </c>
      <c r="AC892" t="s">
        <v>2245</v>
      </c>
      <c r="AD892" t="s">
        <v>2262</v>
      </c>
    </row>
    <row r="893" spans="1:30" ht="15" hidden="1" customHeight="1" outlineLevel="1" x14ac:dyDescent="0.2">
      <c r="A893" s="3">
        <v>44410</v>
      </c>
      <c r="B893" s="19">
        <v>50000</v>
      </c>
      <c r="C893" s="6" t="s">
        <v>1211</v>
      </c>
      <c r="D893" s="9" t="s">
        <v>1735</v>
      </c>
      <c r="E893" s="16"/>
      <c r="F893" s="23"/>
      <c r="G893" s="16"/>
      <c r="H893" s="16"/>
      <c r="I893" s="16"/>
      <c r="J893" s="23"/>
      <c r="L893" s="19">
        <v>50000</v>
      </c>
      <c r="Z893" s="20">
        <f t="shared" si="44"/>
        <v>50000</v>
      </c>
      <c r="AA893" s="20" t="str">
        <f t="shared" si="42"/>
        <v>4441050000</v>
      </c>
      <c r="AB893" t="s">
        <v>2201</v>
      </c>
      <c r="AC893" t="s">
        <v>2248</v>
      </c>
      <c r="AD893" t="s">
        <v>2265</v>
      </c>
    </row>
    <row r="894" spans="1:30" ht="15" hidden="1" customHeight="1" outlineLevel="1" x14ac:dyDescent="0.2">
      <c r="A894" s="3">
        <v>44410</v>
      </c>
      <c r="B894" s="19">
        <v>2122</v>
      </c>
      <c r="C894" s="5" t="s">
        <v>1207</v>
      </c>
      <c r="D894" s="9" t="s">
        <v>804</v>
      </c>
      <c r="E894" s="16"/>
      <c r="F894" s="23">
        <v>2122</v>
      </c>
      <c r="G894" s="16"/>
      <c r="H894" s="16"/>
      <c r="I894" s="16"/>
      <c r="J894" s="23"/>
      <c r="Z894" s="20">
        <f t="shared" si="44"/>
        <v>2122</v>
      </c>
      <c r="AA894" s="20" t="str">
        <f t="shared" si="42"/>
        <v>444102122</v>
      </c>
      <c r="AB894" t="s">
        <v>2205</v>
      </c>
      <c r="AC894" t="s">
        <v>2244</v>
      </c>
      <c r="AD894" t="s">
        <v>2209</v>
      </c>
    </row>
    <row r="895" spans="1:30" ht="15" hidden="1" customHeight="1" outlineLevel="1" x14ac:dyDescent="0.2">
      <c r="A895" s="3">
        <v>44410</v>
      </c>
      <c r="B895" s="19">
        <v>990</v>
      </c>
      <c r="C895" s="5" t="s">
        <v>7</v>
      </c>
      <c r="D895" s="9" t="s">
        <v>1287</v>
      </c>
      <c r="E895" s="23">
        <v>990</v>
      </c>
      <c r="F895" s="23"/>
      <c r="G895" s="16"/>
      <c r="H895" s="16"/>
      <c r="I895" s="16"/>
      <c r="J895" s="23"/>
      <c r="Z895" s="20">
        <f t="shared" si="44"/>
        <v>990</v>
      </c>
      <c r="AA895" s="20" t="str">
        <f t="shared" si="42"/>
        <v>44410990</v>
      </c>
      <c r="AB895" t="s">
        <v>2204</v>
      </c>
      <c r="AC895" t="s">
        <v>2245</v>
      </c>
      <c r="AD895" t="s">
        <v>2262</v>
      </c>
    </row>
    <row r="896" spans="1:30" ht="15" customHeight="1" collapsed="1" x14ac:dyDescent="0.2">
      <c r="A896" s="67"/>
      <c r="B896" s="68">
        <f>SUM(B854:B895)</f>
        <v>1539374.8800000001</v>
      </c>
      <c r="C896" s="69"/>
      <c r="D896" s="70"/>
      <c r="E896" s="71"/>
      <c r="F896" s="71"/>
      <c r="G896" s="72"/>
      <c r="H896" s="71"/>
      <c r="I896" s="71"/>
      <c r="J896" s="73"/>
      <c r="K896" s="73"/>
      <c r="L896" s="68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1"/>
      <c r="AC896" s="71"/>
      <c r="AD896" s="71"/>
    </row>
    <row r="897" spans="1:30" ht="15" hidden="1" customHeight="1" outlineLevel="1" x14ac:dyDescent="0.2">
      <c r="A897" s="3">
        <v>44407</v>
      </c>
      <c r="B897" s="19">
        <v>32191</v>
      </c>
      <c r="C897" s="5" t="s">
        <v>1207</v>
      </c>
      <c r="D897" s="9" t="s">
        <v>804</v>
      </c>
      <c r="E897" s="16"/>
      <c r="F897" s="23">
        <v>32191</v>
      </c>
      <c r="G897" s="16"/>
      <c r="H897" s="16"/>
      <c r="I897" s="16"/>
      <c r="J897" s="23"/>
      <c r="Z897" s="20">
        <f t="shared" ref="Z897:Z928" si="45">SUM(E897:Y897)</f>
        <v>32191</v>
      </c>
      <c r="AA897" s="20" t="str">
        <f t="shared" si="42"/>
        <v>4440732191</v>
      </c>
      <c r="AB897" t="s">
        <v>2205</v>
      </c>
      <c r="AC897" t="s">
        <v>2244</v>
      </c>
      <c r="AD897" t="s">
        <v>2209</v>
      </c>
    </row>
    <row r="898" spans="1:30" ht="15" hidden="1" customHeight="1" outlineLevel="1" x14ac:dyDescent="0.2">
      <c r="A898" s="3">
        <v>44407</v>
      </c>
      <c r="B898" s="19">
        <v>103189.23</v>
      </c>
      <c r="C898" s="5" t="s">
        <v>7</v>
      </c>
      <c r="D898" s="9" t="s">
        <v>1736</v>
      </c>
      <c r="E898" s="16"/>
      <c r="F898" s="23"/>
      <c r="G898" s="16">
        <v>103189.23</v>
      </c>
      <c r="H898" s="16"/>
      <c r="I898" s="16"/>
      <c r="J898" s="23"/>
      <c r="Z898" s="20">
        <f t="shared" si="45"/>
        <v>103189.23</v>
      </c>
      <c r="AA898" s="20" t="str">
        <f t="shared" si="42"/>
        <v>44407103189,23</v>
      </c>
      <c r="AB898" t="s">
        <v>2209</v>
      </c>
      <c r="AC898" t="s">
        <v>2244</v>
      </c>
      <c r="AD898" t="s">
        <v>2209</v>
      </c>
    </row>
    <row r="899" spans="1:30" ht="15" hidden="1" customHeight="1" outlineLevel="1" x14ac:dyDescent="0.2">
      <c r="A899" s="3">
        <v>44407</v>
      </c>
      <c r="B899" s="19">
        <v>80000</v>
      </c>
      <c r="C899" s="5" t="s">
        <v>28</v>
      </c>
      <c r="D899" s="9" t="s">
        <v>1717</v>
      </c>
      <c r="E899" s="16"/>
      <c r="F899" s="23"/>
      <c r="G899" s="16"/>
      <c r="H899" s="16"/>
      <c r="I899" s="16"/>
      <c r="J899" s="23"/>
      <c r="V899" s="19">
        <v>80000</v>
      </c>
      <c r="Z899" s="20">
        <f t="shared" si="45"/>
        <v>80000</v>
      </c>
      <c r="AA899" s="20" t="str">
        <f t="shared" ref="AA899:AA962" si="46">A899&amp;B899</f>
        <v>4440780000</v>
      </c>
      <c r="AB899" t="s">
        <v>2236</v>
      </c>
      <c r="AC899" t="s">
        <v>2248</v>
      </c>
      <c r="AD899" t="s">
        <v>2236</v>
      </c>
    </row>
    <row r="900" spans="1:30" ht="15" hidden="1" customHeight="1" outlineLevel="1" x14ac:dyDescent="0.2">
      <c r="A900" s="3">
        <v>44407</v>
      </c>
      <c r="B900" s="19">
        <v>412.76</v>
      </c>
      <c r="C900" s="5" t="s">
        <v>7</v>
      </c>
      <c r="D900" s="9" t="s">
        <v>807</v>
      </c>
      <c r="E900" s="23">
        <v>412.76</v>
      </c>
      <c r="F900" s="23"/>
      <c r="G900" s="16"/>
      <c r="H900" s="16"/>
      <c r="I900" s="16"/>
      <c r="J900" s="23"/>
      <c r="Z900" s="20">
        <f t="shared" si="45"/>
        <v>412.76</v>
      </c>
      <c r="AA900" s="20" t="str">
        <f t="shared" si="46"/>
        <v>44407412,76</v>
      </c>
      <c r="AB900" t="s">
        <v>2204</v>
      </c>
      <c r="AC900" t="s">
        <v>2245</v>
      </c>
      <c r="AD900" t="s">
        <v>2262</v>
      </c>
    </row>
    <row r="901" spans="1:30" ht="15" hidden="1" customHeight="1" outlineLevel="1" x14ac:dyDescent="0.2">
      <c r="A901" s="11">
        <v>44407</v>
      </c>
      <c r="B901" s="32">
        <v>50000</v>
      </c>
      <c r="C901" s="12" t="s">
        <v>32</v>
      </c>
      <c r="D901" s="13" t="s">
        <v>1732</v>
      </c>
      <c r="E901" s="16"/>
      <c r="F901" s="16"/>
      <c r="G901" s="16"/>
      <c r="H901" s="16"/>
      <c r="I901" s="16"/>
      <c r="J901" s="23"/>
      <c r="N901" s="19">
        <v>50000</v>
      </c>
      <c r="Z901" s="20">
        <f t="shared" si="45"/>
        <v>50000</v>
      </c>
      <c r="AA901" s="20" t="str">
        <f t="shared" si="46"/>
        <v>4440750000</v>
      </c>
      <c r="AB901" t="s">
        <v>2222</v>
      </c>
      <c r="AC901" t="s">
        <v>2248</v>
      </c>
      <c r="AD901" t="s">
        <v>2269</v>
      </c>
    </row>
    <row r="902" spans="1:30" ht="15" hidden="1" customHeight="1" outlineLevel="1" x14ac:dyDescent="0.2">
      <c r="A902" s="3">
        <v>44405</v>
      </c>
      <c r="B902" s="19">
        <v>100000</v>
      </c>
      <c r="C902" s="5" t="s">
        <v>6</v>
      </c>
      <c r="D902" s="9" t="s">
        <v>1737</v>
      </c>
      <c r="E902" s="16"/>
      <c r="F902" s="23"/>
      <c r="G902" s="16"/>
      <c r="H902" s="16"/>
      <c r="I902" s="16"/>
      <c r="J902" s="23"/>
      <c r="Y902" s="31">
        <f>B902</f>
        <v>100000</v>
      </c>
      <c r="Z902" s="20">
        <f t="shared" si="45"/>
        <v>100000</v>
      </c>
      <c r="AA902" s="20" t="str">
        <f t="shared" si="46"/>
        <v>44405100000</v>
      </c>
      <c r="AB902" t="s">
        <v>2431</v>
      </c>
      <c r="AC902" t="s">
        <v>2429</v>
      </c>
      <c r="AD902" t="s">
        <v>2432</v>
      </c>
    </row>
    <row r="903" spans="1:30" ht="15" hidden="1" customHeight="1" outlineLevel="1" x14ac:dyDescent="0.2">
      <c r="A903" s="3">
        <v>44404</v>
      </c>
      <c r="B903" s="19">
        <v>120000</v>
      </c>
      <c r="C903" s="5" t="s">
        <v>28</v>
      </c>
      <c r="D903" s="9" t="s">
        <v>1717</v>
      </c>
      <c r="E903" s="16"/>
      <c r="F903" s="23"/>
      <c r="G903" s="16"/>
      <c r="H903" s="16"/>
      <c r="I903" s="16"/>
      <c r="J903" s="23"/>
      <c r="V903" s="19">
        <v>120000</v>
      </c>
      <c r="Z903" s="20">
        <f t="shared" si="45"/>
        <v>120000</v>
      </c>
      <c r="AA903" s="20" t="str">
        <f t="shared" si="46"/>
        <v>44404120000</v>
      </c>
      <c r="AB903" t="s">
        <v>2236</v>
      </c>
      <c r="AC903" t="s">
        <v>2248</v>
      </c>
      <c r="AD903" t="s">
        <v>2236</v>
      </c>
    </row>
    <row r="904" spans="1:30" ht="15" hidden="1" customHeight="1" outlineLevel="1" x14ac:dyDescent="0.2">
      <c r="A904" s="3">
        <v>44404</v>
      </c>
      <c r="B904" s="19">
        <v>80000</v>
      </c>
      <c r="C904" s="5" t="s">
        <v>32</v>
      </c>
      <c r="D904" s="9" t="s">
        <v>1730</v>
      </c>
      <c r="E904" s="16"/>
      <c r="F904" s="23"/>
      <c r="G904" s="16"/>
      <c r="H904" s="16"/>
      <c r="I904" s="16"/>
      <c r="J904" s="23"/>
      <c r="N904" s="19">
        <v>80000</v>
      </c>
      <c r="Z904" s="20">
        <f t="shared" si="45"/>
        <v>80000</v>
      </c>
      <c r="AA904" s="20" t="str">
        <f t="shared" si="46"/>
        <v>4440480000</v>
      </c>
      <c r="AB904" t="s">
        <v>2222</v>
      </c>
      <c r="AC904" t="s">
        <v>2248</v>
      </c>
      <c r="AD904" t="s">
        <v>2269</v>
      </c>
    </row>
    <row r="905" spans="1:30" ht="15" hidden="1" customHeight="1" outlineLevel="1" x14ac:dyDescent="0.2">
      <c r="A905" s="3">
        <v>44398</v>
      </c>
      <c r="B905" s="19">
        <v>9432.24</v>
      </c>
      <c r="C905" s="5" t="s">
        <v>112</v>
      </c>
      <c r="D905" s="9" t="s">
        <v>1738</v>
      </c>
      <c r="E905" s="16"/>
      <c r="F905" s="23"/>
      <c r="G905" s="16"/>
      <c r="H905" s="16"/>
      <c r="I905" s="16"/>
      <c r="J905" s="23"/>
      <c r="N905" s="19">
        <v>9432.24</v>
      </c>
      <c r="Z905" s="20">
        <f t="shared" si="45"/>
        <v>9432.24</v>
      </c>
      <c r="AA905" s="20" t="str">
        <f t="shared" si="46"/>
        <v>443989432,24</v>
      </c>
      <c r="AB905" t="s">
        <v>2233</v>
      </c>
      <c r="AC905" t="s">
        <v>2248</v>
      </c>
      <c r="AD905" t="s">
        <v>2269</v>
      </c>
    </row>
    <row r="906" spans="1:30" ht="15" hidden="1" customHeight="1" outlineLevel="1" x14ac:dyDescent="0.2">
      <c r="A906" s="3">
        <v>44398</v>
      </c>
      <c r="B906" s="19">
        <v>50000</v>
      </c>
      <c r="C906" s="5" t="s">
        <v>28</v>
      </c>
      <c r="D906" s="9" t="s">
        <v>1717</v>
      </c>
      <c r="E906" s="16"/>
      <c r="F906" s="23"/>
      <c r="G906" s="16"/>
      <c r="H906" s="16"/>
      <c r="I906" s="16"/>
      <c r="J906" s="23"/>
      <c r="V906" s="19">
        <v>50000</v>
      </c>
      <c r="Z906" s="20">
        <f t="shared" si="45"/>
        <v>50000</v>
      </c>
      <c r="AA906" s="20" t="str">
        <f t="shared" si="46"/>
        <v>4439850000</v>
      </c>
      <c r="AB906" t="s">
        <v>2236</v>
      </c>
      <c r="AC906" t="s">
        <v>2248</v>
      </c>
      <c r="AD906" t="s">
        <v>2236</v>
      </c>
    </row>
    <row r="907" spans="1:30" ht="15" hidden="1" customHeight="1" outlineLevel="1" x14ac:dyDescent="0.2">
      <c r="A907" s="3">
        <v>44398</v>
      </c>
      <c r="B907" s="19">
        <v>60000</v>
      </c>
      <c r="C907" s="5" t="s">
        <v>32</v>
      </c>
      <c r="D907" s="9" t="s">
        <v>1730</v>
      </c>
      <c r="E907" s="16"/>
      <c r="F907" s="23"/>
      <c r="G907" s="16"/>
      <c r="H907" s="16"/>
      <c r="I907" s="16"/>
      <c r="J907" s="23"/>
      <c r="N907" s="19">
        <v>60000</v>
      </c>
      <c r="Z907" s="20">
        <f t="shared" si="45"/>
        <v>60000</v>
      </c>
      <c r="AA907" s="20" t="str">
        <f t="shared" si="46"/>
        <v>4439860000</v>
      </c>
      <c r="AB907" t="s">
        <v>2222</v>
      </c>
      <c r="AC907" t="s">
        <v>2248</v>
      </c>
      <c r="AD907" t="s">
        <v>2269</v>
      </c>
    </row>
    <row r="908" spans="1:30" ht="15" hidden="1" customHeight="1" outlineLevel="1" x14ac:dyDescent="0.2">
      <c r="A908" s="3">
        <v>44398</v>
      </c>
      <c r="B908" s="19">
        <v>1739.97</v>
      </c>
      <c r="C908" s="5" t="s">
        <v>1259</v>
      </c>
      <c r="D908" s="9" t="s">
        <v>432</v>
      </c>
      <c r="E908" s="16"/>
      <c r="F908" s="23">
        <v>1739.97</v>
      </c>
      <c r="G908" s="16"/>
      <c r="H908" s="16"/>
      <c r="I908" s="16"/>
      <c r="J908" s="23"/>
      <c r="Z908" s="20">
        <f t="shared" si="45"/>
        <v>1739.97</v>
      </c>
      <c r="AA908" s="20" t="str">
        <f t="shared" si="46"/>
        <v>443981739,97</v>
      </c>
      <c r="AB908" t="s">
        <v>2208</v>
      </c>
      <c r="AC908" t="s">
        <v>2245</v>
      </c>
      <c r="AD908" t="s">
        <v>2263</v>
      </c>
    </row>
    <row r="909" spans="1:30" ht="15" hidden="1" customHeight="1" outlineLevel="1" x14ac:dyDescent="0.2">
      <c r="A909" s="3">
        <v>44398</v>
      </c>
      <c r="B909" s="19">
        <v>3100</v>
      </c>
      <c r="C909" s="5" t="s">
        <v>1207</v>
      </c>
      <c r="D909" s="9" t="s">
        <v>812</v>
      </c>
      <c r="E909" s="16"/>
      <c r="F909" s="23"/>
      <c r="G909" s="16"/>
      <c r="H909" s="16"/>
      <c r="I909" s="16"/>
      <c r="J909" s="23"/>
      <c r="S909" s="19">
        <v>3100</v>
      </c>
      <c r="Z909" s="20">
        <f t="shared" si="45"/>
        <v>3100</v>
      </c>
      <c r="AA909" s="20" t="str">
        <f t="shared" si="46"/>
        <v>443983100</v>
      </c>
      <c r="AB909" t="s">
        <v>2211</v>
      </c>
      <c r="AC909" t="s">
        <v>2245</v>
      </c>
      <c r="AD909" t="s">
        <v>2263</v>
      </c>
    </row>
    <row r="910" spans="1:30" ht="15" hidden="1" customHeight="1" outlineLevel="1" x14ac:dyDescent="0.2">
      <c r="A910" s="3">
        <v>44397</v>
      </c>
      <c r="B910" s="19">
        <v>5000</v>
      </c>
      <c r="C910" s="5" t="s">
        <v>47</v>
      </c>
      <c r="D910" s="9" t="s">
        <v>1739</v>
      </c>
      <c r="E910" s="16"/>
      <c r="F910" s="23"/>
      <c r="G910" s="16"/>
      <c r="H910" s="16"/>
      <c r="I910" s="16"/>
      <c r="J910" s="23"/>
      <c r="P910" s="19">
        <v>5000</v>
      </c>
      <c r="Z910" s="20">
        <f t="shared" si="45"/>
        <v>5000</v>
      </c>
      <c r="AA910" s="20" t="str">
        <f t="shared" si="46"/>
        <v>443975000</v>
      </c>
      <c r="AB910" t="s">
        <v>2224</v>
      </c>
      <c r="AC910" t="s">
        <v>2248</v>
      </c>
      <c r="AD910" t="s">
        <v>2427</v>
      </c>
    </row>
    <row r="911" spans="1:30" ht="15" hidden="1" customHeight="1" outlineLevel="1" x14ac:dyDescent="0.2">
      <c r="A911" s="3">
        <v>44397</v>
      </c>
      <c r="B911" s="19">
        <v>2520</v>
      </c>
      <c r="C911" s="5" t="s">
        <v>461</v>
      </c>
      <c r="D911" s="9" t="s">
        <v>1740</v>
      </c>
      <c r="E911" s="16"/>
      <c r="F911" s="23"/>
      <c r="G911" s="17">
        <v>2520</v>
      </c>
      <c r="H911" s="16"/>
      <c r="I911" s="16"/>
      <c r="J911" s="23"/>
      <c r="Z911" s="20">
        <f t="shared" si="45"/>
        <v>2520</v>
      </c>
      <c r="AA911" s="20" t="str">
        <f t="shared" si="46"/>
        <v>443972520</v>
      </c>
      <c r="AB911" t="s">
        <v>2213</v>
      </c>
      <c r="AC911" t="s">
        <v>2248</v>
      </c>
      <c r="AD911" t="s">
        <v>2213</v>
      </c>
    </row>
    <row r="912" spans="1:30" ht="15" hidden="1" customHeight="1" outlineLevel="1" x14ac:dyDescent="0.2">
      <c r="A912" s="3">
        <v>44397</v>
      </c>
      <c r="B912" s="19">
        <v>9432.24</v>
      </c>
      <c r="C912" s="5" t="s">
        <v>112</v>
      </c>
      <c r="D912" s="9" t="s">
        <v>1741</v>
      </c>
      <c r="E912" s="16"/>
      <c r="F912" s="23"/>
      <c r="G912" s="16"/>
      <c r="H912" s="16"/>
      <c r="I912" s="16"/>
      <c r="J912" s="23"/>
      <c r="N912" s="19">
        <v>9432.24</v>
      </c>
      <c r="Z912" s="20">
        <f t="shared" si="45"/>
        <v>9432.24</v>
      </c>
      <c r="AA912" s="20" t="str">
        <f t="shared" si="46"/>
        <v>443979432,24</v>
      </c>
      <c r="AB912" t="s">
        <v>2233</v>
      </c>
      <c r="AC912" t="s">
        <v>2248</v>
      </c>
      <c r="AD912" t="s">
        <v>2269</v>
      </c>
    </row>
    <row r="913" spans="1:30" ht="15" hidden="1" customHeight="1" outlineLevel="1" x14ac:dyDescent="0.2">
      <c r="A913" s="3">
        <v>44396</v>
      </c>
      <c r="B913" s="19">
        <v>127538.27</v>
      </c>
      <c r="C913" s="5" t="s">
        <v>1258</v>
      </c>
      <c r="D913" s="9" t="s">
        <v>1742</v>
      </c>
      <c r="E913" s="16"/>
      <c r="F913" s="23"/>
      <c r="G913" s="16"/>
      <c r="H913" s="16"/>
      <c r="I913" s="16"/>
      <c r="J913" s="23">
        <v>127538.27</v>
      </c>
      <c r="Z913" s="20">
        <f t="shared" si="45"/>
        <v>127538.27</v>
      </c>
      <c r="AA913" s="20" t="str">
        <f t="shared" si="46"/>
        <v>44396127538,27</v>
      </c>
      <c r="AB913" t="s">
        <v>2218</v>
      </c>
      <c r="AC913" t="s">
        <v>2248</v>
      </c>
      <c r="AD913" t="s">
        <v>2272</v>
      </c>
    </row>
    <row r="914" spans="1:30" ht="15" hidden="1" customHeight="1" outlineLevel="1" x14ac:dyDescent="0.2">
      <c r="A914" s="3">
        <v>44396</v>
      </c>
      <c r="B914" s="19">
        <v>100000</v>
      </c>
      <c r="C914" s="5" t="s">
        <v>6</v>
      </c>
      <c r="D914" s="9" t="s">
        <v>1737</v>
      </c>
      <c r="E914" s="16"/>
      <c r="F914" s="23"/>
      <c r="G914" s="16"/>
      <c r="H914" s="16"/>
      <c r="I914" s="16"/>
      <c r="J914" s="23"/>
      <c r="Y914" s="31">
        <f>B914</f>
        <v>100000</v>
      </c>
      <c r="Z914" s="20">
        <f t="shared" si="45"/>
        <v>100000</v>
      </c>
      <c r="AA914" s="20" t="str">
        <f t="shared" si="46"/>
        <v>44396100000</v>
      </c>
      <c r="AB914" t="s">
        <v>2431</v>
      </c>
      <c r="AC914" t="s">
        <v>2429</v>
      </c>
      <c r="AD914" t="s">
        <v>2432</v>
      </c>
    </row>
    <row r="915" spans="1:30" ht="15" hidden="1" customHeight="1" outlineLevel="1" x14ac:dyDescent="0.2">
      <c r="A915" s="3">
        <v>44396</v>
      </c>
      <c r="B915" s="19">
        <v>50000</v>
      </c>
      <c r="C915" s="5" t="s">
        <v>28</v>
      </c>
      <c r="D915" s="9" t="s">
        <v>1727</v>
      </c>
      <c r="E915" s="16"/>
      <c r="F915" s="23"/>
      <c r="G915" s="16"/>
      <c r="H915" s="16"/>
      <c r="I915" s="16"/>
      <c r="J915" s="23"/>
      <c r="V915" s="19">
        <v>50000</v>
      </c>
      <c r="Z915" s="20">
        <f t="shared" si="45"/>
        <v>50000</v>
      </c>
      <c r="AA915" s="20" t="str">
        <f t="shared" si="46"/>
        <v>4439650000</v>
      </c>
      <c r="AB915" t="s">
        <v>2236</v>
      </c>
      <c r="AC915" t="s">
        <v>2248</v>
      </c>
      <c r="AD915" t="s">
        <v>2236</v>
      </c>
    </row>
    <row r="916" spans="1:30" ht="15" hidden="1" customHeight="1" outlineLevel="1" x14ac:dyDescent="0.2">
      <c r="A916" s="3">
        <v>44392</v>
      </c>
      <c r="B916" s="19">
        <v>16.579999999999998</v>
      </c>
      <c r="C916" s="5" t="s">
        <v>7</v>
      </c>
      <c r="D916" s="9" t="s">
        <v>818</v>
      </c>
      <c r="E916" s="23">
        <v>16.579999999999998</v>
      </c>
      <c r="F916" s="23"/>
      <c r="G916" s="16"/>
      <c r="H916" s="16"/>
      <c r="I916" s="16"/>
      <c r="J916" s="23"/>
      <c r="Z916" s="20">
        <f t="shared" si="45"/>
        <v>16.579999999999998</v>
      </c>
      <c r="AA916" s="20" t="str">
        <f t="shared" si="46"/>
        <v>4439216,58</v>
      </c>
      <c r="AB916" t="s">
        <v>2204</v>
      </c>
      <c r="AC916" t="s">
        <v>2245</v>
      </c>
      <c r="AD916" t="s">
        <v>2262</v>
      </c>
    </row>
    <row r="917" spans="1:30" ht="15" hidden="1" customHeight="1" outlineLevel="1" x14ac:dyDescent="0.2">
      <c r="A917" s="3">
        <v>44392</v>
      </c>
      <c r="B917" s="19">
        <v>47000</v>
      </c>
      <c r="C917" s="5" t="s">
        <v>7</v>
      </c>
      <c r="D917" s="9" t="s">
        <v>1743</v>
      </c>
      <c r="E917" s="16"/>
      <c r="F917" s="23"/>
      <c r="G917" s="16">
        <v>47000</v>
      </c>
      <c r="H917" s="16"/>
      <c r="I917" s="16"/>
      <c r="J917" s="23"/>
      <c r="Z917" s="20">
        <f t="shared" si="45"/>
        <v>47000</v>
      </c>
      <c r="AA917" s="20" t="str">
        <f t="shared" si="46"/>
        <v>4439247000</v>
      </c>
      <c r="AB917" t="s">
        <v>2209</v>
      </c>
      <c r="AC917" t="s">
        <v>2244</v>
      </c>
      <c r="AD917" t="s">
        <v>2209</v>
      </c>
    </row>
    <row r="918" spans="1:30" ht="15" hidden="1" customHeight="1" outlineLevel="1" x14ac:dyDescent="0.2">
      <c r="A918" s="3">
        <v>44392</v>
      </c>
      <c r="B918" s="19">
        <v>30000</v>
      </c>
      <c r="C918" s="5" t="s">
        <v>309</v>
      </c>
      <c r="D918" s="9" t="s">
        <v>1744</v>
      </c>
      <c r="E918" s="16"/>
      <c r="F918" s="23"/>
      <c r="G918" s="16">
        <v>30000</v>
      </c>
      <c r="H918" s="16"/>
      <c r="I918" s="16"/>
      <c r="J918" s="23"/>
      <c r="Z918" s="20">
        <f t="shared" si="45"/>
        <v>30000</v>
      </c>
      <c r="AA918" s="20" t="str">
        <f t="shared" si="46"/>
        <v>4439230000</v>
      </c>
      <c r="AB918" t="s">
        <v>2209</v>
      </c>
      <c r="AC918" t="s">
        <v>2244</v>
      </c>
      <c r="AD918" t="s">
        <v>2209</v>
      </c>
    </row>
    <row r="919" spans="1:30" ht="15" hidden="1" customHeight="1" outlineLevel="1" x14ac:dyDescent="0.2">
      <c r="A919" s="3">
        <v>44392</v>
      </c>
      <c r="B919" s="19">
        <v>1500</v>
      </c>
      <c r="C919" s="5" t="s">
        <v>309</v>
      </c>
      <c r="D919" s="9" t="s">
        <v>2135</v>
      </c>
      <c r="E919" s="16"/>
      <c r="F919" s="23"/>
      <c r="G919" s="16">
        <v>1500</v>
      </c>
      <c r="H919" s="16"/>
      <c r="I919" s="16"/>
      <c r="J919" s="23"/>
      <c r="Z919" s="20">
        <f t="shared" si="45"/>
        <v>1500</v>
      </c>
      <c r="AA919" s="20" t="str">
        <f t="shared" si="46"/>
        <v>443921500</v>
      </c>
      <c r="AB919" t="s">
        <v>2209</v>
      </c>
      <c r="AC919" t="s">
        <v>2244</v>
      </c>
      <c r="AD919" t="s">
        <v>2209</v>
      </c>
    </row>
    <row r="920" spans="1:30" ht="15" hidden="1" customHeight="1" outlineLevel="1" x14ac:dyDescent="0.2">
      <c r="A920" s="3">
        <v>44392</v>
      </c>
      <c r="B920" s="19">
        <v>4145.45</v>
      </c>
      <c r="C920" s="5" t="s">
        <v>7</v>
      </c>
      <c r="D920" s="9" t="s">
        <v>2136</v>
      </c>
      <c r="E920" s="16"/>
      <c r="F920" s="23"/>
      <c r="G920" s="16">
        <v>4145.45</v>
      </c>
      <c r="H920" s="16"/>
      <c r="I920" s="16"/>
      <c r="J920" s="23"/>
      <c r="Z920" s="20">
        <f t="shared" si="45"/>
        <v>4145.45</v>
      </c>
      <c r="AA920" s="20" t="str">
        <f t="shared" si="46"/>
        <v>443924145,45</v>
      </c>
      <c r="AB920" t="s">
        <v>2212</v>
      </c>
      <c r="AC920" t="s">
        <v>2244</v>
      </c>
      <c r="AD920" t="s">
        <v>2209</v>
      </c>
    </row>
    <row r="921" spans="1:30" ht="15" hidden="1" customHeight="1" outlineLevel="1" x14ac:dyDescent="0.2">
      <c r="A921" s="3">
        <v>44392</v>
      </c>
      <c r="B921" s="19">
        <v>188</v>
      </c>
      <c r="C921" s="5" t="s">
        <v>7</v>
      </c>
      <c r="D921" s="9" t="s">
        <v>823</v>
      </c>
      <c r="E921" s="23">
        <v>188</v>
      </c>
      <c r="F921" s="23"/>
      <c r="G921" s="16"/>
      <c r="H921" s="16"/>
      <c r="I921" s="16"/>
      <c r="J921" s="23"/>
      <c r="Z921" s="20">
        <f t="shared" si="45"/>
        <v>188</v>
      </c>
      <c r="AA921" s="20" t="str">
        <f t="shared" si="46"/>
        <v>44392188</v>
      </c>
      <c r="AB921" t="s">
        <v>2204</v>
      </c>
      <c r="AC921" t="s">
        <v>2245</v>
      </c>
      <c r="AD921" t="s">
        <v>2262</v>
      </c>
    </row>
    <row r="922" spans="1:30" ht="15" hidden="1" customHeight="1" outlineLevel="1" x14ac:dyDescent="0.2">
      <c r="A922" s="3">
        <v>44390</v>
      </c>
      <c r="B922" s="19">
        <v>15358.41</v>
      </c>
      <c r="C922" s="5" t="s">
        <v>1207</v>
      </c>
      <c r="D922" s="9" t="s">
        <v>158</v>
      </c>
      <c r="E922" s="16"/>
      <c r="F922" s="23">
        <v>15358.41</v>
      </c>
      <c r="G922" s="16"/>
      <c r="H922" s="16"/>
      <c r="I922" s="16"/>
      <c r="J922" s="23"/>
      <c r="Z922" s="20">
        <f t="shared" si="45"/>
        <v>15358.41</v>
      </c>
      <c r="AA922" s="20" t="str">
        <f t="shared" si="46"/>
        <v>4439015358,41</v>
      </c>
      <c r="AB922" t="s">
        <v>2206</v>
      </c>
      <c r="AC922" t="s">
        <v>2244</v>
      </c>
      <c r="AD922" t="s">
        <v>2209</v>
      </c>
    </row>
    <row r="923" spans="1:30" ht="15" hidden="1" customHeight="1" outlineLevel="1" x14ac:dyDescent="0.2">
      <c r="A923" s="3">
        <v>44390</v>
      </c>
      <c r="B923" s="19">
        <v>1854.85</v>
      </c>
      <c r="C923" s="5" t="s">
        <v>1207</v>
      </c>
      <c r="D923" s="9" t="s">
        <v>156</v>
      </c>
      <c r="E923" s="16"/>
      <c r="F923" s="23">
        <v>1854.85</v>
      </c>
      <c r="G923" s="16"/>
      <c r="H923" s="16"/>
      <c r="I923" s="16"/>
      <c r="J923" s="23"/>
      <c r="Z923" s="20">
        <f t="shared" si="45"/>
        <v>1854.85</v>
      </c>
      <c r="AA923" s="20" t="str">
        <f t="shared" si="46"/>
        <v>443901854,85</v>
      </c>
      <c r="AB923" t="s">
        <v>2206</v>
      </c>
      <c r="AC923" t="s">
        <v>2244</v>
      </c>
      <c r="AD923" t="s">
        <v>2209</v>
      </c>
    </row>
    <row r="924" spans="1:30" ht="15" hidden="1" customHeight="1" outlineLevel="1" x14ac:dyDescent="0.2">
      <c r="A924" s="3">
        <v>44390</v>
      </c>
      <c r="B924" s="19">
        <v>64315.199999999997</v>
      </c>
      <c r="C924" s="5" t="s">
        <v>1225</v>
      </c>
      <c r="D924" s="9" t="s">
        <v>1745</v>
      </c>
      <c r="E924" s="16"/>
      <c r="F924" s="23"/>
      <c r="G924" s="16"/>
      <c r="H924" s="16"/>
      <c r="I924" s="16"/>
      <c r="J924" s="23"/>
      <c r="T924" s="19">
        <v>64315.199999999997</v>
      </c>
      <c r="Z924" s="20">
        <f t="shared" si="45"/>
        <v>64315.199999999997</v>
      </c>
      <c r="AA924" s="20" t="str">
        <f t="shared" si="46"/>
        <v>4439064315,2</v>
      </c>
      <c r="AB924" t="s">
        <v>2235</v>
      </c>
      <c r="AC924" t="s">
        <v>2248</v>
      </c>
      <c r="AD924" t="s">
        <v>2235</v>
      </c>
    </row>
    <row r="925" spans="1:30" ht="15" hidden="1" customHeight="1" outlineLevel="1" x14ac:dyDescent="0.2">
      <c r="A925" s="3">
        <v>44390</v>
      </c>
      <c r="B925" s="19">
        <v>611.78</v>
      </c>
      <c r="C925" s="5" t="s">
        <v>1257</v>
      </c>
      <c r="D925" s="9" t="s">
        <v>1304</v>
      </c>
      <c r="E925" s="16"/>
      <c r="F925" s="23">
        <v>611.78</v>
      </c>
      <c r="G925" s="16"/>
      <c r="H925" s="16"/>
      <c r="I925" s="16"/>
      <c r="J925" s="23"/>
      <c r="Z925" s="20">
        <f t="shared" si="45"/>
        <v>611.78</v>
      </c>
      <c r="AA925" s="20" t="str">
        <f t="shared" si="46"/>
        <v>44390611,78</v>
      </c>
      <c r="AB925" t="s">
        <v>2206</v>
      </c>
      <c r="AC925" t="s">
        <v>2244</v>
      </c>
      <c r="AD925" t="s">
        <v>2209</v>
      </c>
    </row>
    <row r="926" spans="1:30" ht="15" hidden="1" customHeight="1" outlineLevel="1" x14ac:dyDescent="0.2">
      <c r="A926" s="3">
        <v>44390</v>
      </c>
      <c r="B926" s="19">
        <v>1700</v>
      </c>
      <c r="C926" s="5" t="s">
        <v>825</v>
      </c>
      <c r="D926" s="9" t="s">
        <v>1746</v>
      </c>
      <c r="E926" s="16"/>
      <c r="F926" s="23"/>
      <c r="G926" s="16">
        <v>1700</v>
      </c>
      <c r="H926" s="16"/>
      <c r="I926" s="16"/>
      <c r="J926" s="23"/>
      <c r="Z926" s="20">
        <f t="shared" si="45"/>
        <v>1700</v>
      </c>
      <c r="AA926" s="20" t="str">
        <f t="shared" si="46"/>
        <v>443901700</v>
      </c>
      <c r="AB926" t="s">
        <v>2214</v>
      </c>
      <c r="AC926" t="s">
        <v>2244</v>
      </c>
      <c r="AD926" t="s">
        <v>2209</v>
      </c>
    </row>
    <row r="927" spans="1:30" ht="15" hidden="1" customHeight="1" outlineLevel="1" x14ac:dyDescent="0.2">
      <c r="A927" s="3">
        <v>44390</v>
      </c>
      <c r="B927" s="19">
        <v>38264.120000000003</v>
      </c>
      <c r="C927" s="5" t="s">
        <v>1207</v>
      </c>
      <c r="D927" s="9" t="s">
        <v>154</v>
      </c>
      <c r="E927" s="16"/>
      <c r="F927" s="23">
        <v>38264.120000000003</v>
      </c>
      <c r="G927" s="16"/>
      <c r="H927" s="16"/>
      <c r="I927" s="16"/>
      <c r="J927" s="23"/>
      <c r="Z927" s="20">
        <f t="shared" si="45"/>
        <v>38264.120000000003</v>
      </c>
      <c r="AA927" s="20" t="str">
        <f t="shared" si="46"/>
        <v>4439038264,12</v>
      </c>
      <c r="AB927" t="s">
        <v>2206</v>
      </c>
      <c r="AC927" t="s">
        <v>2244</v>
      </c>
      <c r="AD927" t="s">
        <v>2209</v>
      </c>
    </row>
    <row r="928" spans="1:30" ht="15" hidden="1" customHeight="1" outlineLevel="1" x14ac:dyDescent="0.2">
      <c r="A928" s="3">
        <v>44390</v>
      </c>
      <c r="B928" s="19">
        <v>73773.05</v>
      </c>
      <c r="C928" s="5" t="s">
        <v>28</v>
      </c>
      <c r="D928" s="9" t="s">
        <v>1727</v>
      </c>
      <c r="E928" s="16"/>
      <c r="F928" s="23"/>
      <c r="G928" s="16"/>
      <c r="H928" s="16"/>
      <c r="I928" s="16"/>
      <c r="J928" s="23"/>
      <c r="V928" s="19">
        <v>73773.05</v>
      </c>
      <c r="Z928" s="20">
        <f t="shared" si="45"/>
        <v>73773.05</v>
      </c>
      <c r="AA928" s="20" t="str">
        <f t="shared" si="46"/>
        <v>4439073773,05</v>
      </c>
      <c r="AB928" t="s">
        <v>2236</v>
      </c>
      <c r="AC928" t="s">
        <v>2248</v>
      </c>
      <c r="AD928" t="s">
        <v>2236</v>
      </c>
    </row>
    <row r="929" spans="1:30" ht="15" hidden="1" customHeight="1" outlineLevel="1" x14ac:dyDescent="0.2">
      <c r="A929" s="3">
        <v>44389</v>
      </c>
      <c r="B929" s="19">
        <v>60000</v>
      </c>
      <c r="C929" s="5" t="s">
        <v>1225</v>
      </c>
      <c r="D929" s="9" t="s">
        <v>1747</v>
      </c>
      <c r="E929" s="16"/>
      <c r="F929" s="23"/>
      <c r="G929" s="16"/>
      <c r="H929" s="16"/>
      <c r="I929" s="16"/>
      <c r="J929" s="23"/>
      <c r="T929" s="19">
        <v>60000</v>
      </c>
      <c r="Z929" s="20">
        <f t="shared" ref="Z929:Z951" si="47">SUM(E929:Y929)</f>
        <v>60000</v>
      </c>
      <c r="AA929" s="20" t="str">
        <f t="shared" si="46"/>
        <v>4438960000</v>
      </c>
      <c r="AB929" t="s">
        <v>2235</v>
      </c>
      <c r="AC929" t="s">
        <v>2248</v>
      </c>
      <c r="AD929" t="s">
        <v>2235</v>
      </c>
    </row>
    <row r="930" spans="1:30" ht="15" hidden="1" customHeight="1" outlineLevel="1" x14ac:dyDescent="0.2">
      <c r="A930" s="3">
        <v>44389</v>
      </c>
      <c r="B930" s="19">
        <v>70000</v>
      </c>
      <c r="C930" s="5" t="s">
        <v>253</v>
      </c>
      <c r="D930" s="9" t="s">
        <v>1748</v>
      </c>
      <c r="E930" s="16"/>
      <c r="F930" s="23"/>
      <c r="G930" s="16"/>
      <c r="H930" s="16"/>
      <c r="I930" s="16"/>
      <c r="J930" s="23"/>
      <c r="M930" s="19">
        <v>70000</v>
      </c>
      <c r="Z930" s="20">
        <f t="shared" si="47"/>
        <v>70000</v>
      </c>
      <c r="AA930" s="20" t="str">
        <f t="shared" si="46"/>
        <v>4438970000</v>
      </c>
      <c r="AB930" t="s">
        <v>2202</v>
      </c>
      <c r="AC930" t="s">
        <v>2248</v>
      </c>
      <c r="AD930" t="s">
        <v>2268</v>
      </c>
    </row>
    <row r="931" spans="1:30" ht="15" hidden="1" customHeight="1" outlineLevel="1" x14ac:dyDescent="0.2">
      <c r="A931" s="3">
        <v>44389</v>
      </c>
      <c r="B931" s="19">
        <v>100000</v>
      </c>
      <c r="C931" s="5" t="s">
        <v>28</v>
      </c>
      <c r="D931" s="9" t="s">
        <v>1727</v>
      </c>
      <c r="E931" s="16"/>
      <c r="F931" s="23"/>
      <c r="G931" s="16"/>
      <c r="H931" s="16"/>
      <c r="I931" s="16"/>
      <c r="J931" s="23"/>
      <c r="V931" s="19">
        <v>100000</v>
      </c>
      <c r="Z931" s="20">
        <f t="shared" si="47"/>
        <v>100000</v>
      </c>
      <c r="AA931" s="20" t="str">
        <f t="shared" si="46"/>
        <v>44389100000</v>
      </c>
      <c r="AB931" t="s">
        <v>2236</v>
      </c>
      <c r="AC931" t="s">
        <v>2248</v>
      </c>
      <c r="AD931" t="s">
        <v>2236</v>
      </c>
    </row>
    <row r="932" spans="1:30" ht="15" hidden="1" customHeight="1" outlineLevel="1" x14ac:dyDescent="0.2">
      <c r="A932" s="3">
        <v>44387</v>
      </c>
      <c r="B932" s="19">
        <v>4896.7</v>
      </c>
      <c r="C932" s="5" t="s">
        <v>7</v>
      </c>
      <c r="D932" s="9" t="s">
        <v>1655</v>
      </c>
      <c r="E932" s="16"/>
      <c r="F932" s="23"/>
      <c r="G932" s="16"/>
      <c r="H932" s="16"/>
      <c r="I932" s="16">
        <v>4896.7</v>
      </c>
      <c r="J932" s="23"/>
      <c r="Z932" s="20">
        <f t="shared" si="47"/>
        <v>4896.7</v>
      </c>
      <c r="AA932" s="20" t="str">
        <f t="shared" si="46"/>
        <v>443874896,7</v>
      </c>
      <c r="AB932" t="s">
        <v>2238</v>
      </c>
      <c r="AC932" t="s">
        <v>2246</v>
      </c>
      <c r="AD932" t="s">
        <v>2266</v>
      </c>
    </row>
    <row r="933" spans="1:30" ht="15" hidden="1" customHeight="1" outlineLevel="1" x14ac:dyDescent="0.2">
      <c r="A933" s="3">
        <v>44385</v>
      </c>
      <c r="B933" s="19">
        <v>450</v>
      </c>
      <c r="C933" s="5" t="s">
        <v>7</v>
      </c>
      <c r="D933" s="9" t="s">
        <v>1433</v>
      </c>
      <c r="E933" s="23">
        <v>450</v>
      </c>
      <c r="F933" s="23"/>
      <c r="G933" s="16"/>
      <c r="H933" s="16"/>
      <c r="I933" s="16"/>
      <c r="J933" s="23"/>
      <c r="Z933" s="20">
        <f t="shared" si="47"/>
        <v>450</v>
      </c>
      <c r="AA933" s="20" t="str">
        <f t="shared" si="46"/>
        <v>44385450</v>
      </c>
      <c r="AB933" t="s">
        <v>2204</v>
      </c>
      <c r="AC933" t="s">
        <v>2245</v>
      </c>
      <c r="AD933" t="s">
        <v>2262</v>
      </c>
    </row>
    <row r="934" spans="1:30" ht="15" hidden="1" customHeight="1" outlineLevel="1" x14ac:dyDescent="0.2">
      <c r="A934" s="3">
        <v>44385</v>
      </c>
      <c r="B934" s="19">
        <v>90000</v>
      </c>
      <c r="C934" s="5" t="s">
        <v>32</v>
      </c>
      <c r="D934" s="9" t="s">
        <v>1749</v>
      </c>
      <c r="E934" s="16"/>
      <c r="F934" s="23"/>
      <c r="G934" s="16"/>
      <c r="H934" s="16"/>
      <c r="I934" s="16"/>
      <c r="J934" s="23"/>
      <c r="N934" s="19">
        <v>90000</v>
      </c>
      <c r="Z934" s="20">
        <f t="shared" si="47"/>
        <v>90000</v>
      </c>
      <c r="AA934" s="20" t="str">
        <f t="shared" si="46"/>
        <v>4438590000</v>
      </c>
      <c r="AB934" t="s">
        <v>2222</v>
      </c>
      <c r="AC934" t="s">
        <v>2248</v>
      </c>
      <c r="AD934" t="s">
        <v>2269</v>
      </c>
    </row>
    <row r="935" spans="1:30" ht="15" hidden="1" customHeight="1" outlineLevel="1" x14ac:dyDescent="0.2">
      <c r="A935" s="3">
        <v>44385</v>
      </c>
      <c r="B935" s="19">
        <v>7605.94</v>
      </c>
      <c r="C935" s="5" t="s">
        <v>498</v>
      </c>
      <c r="D935" s="9" t="s">
        <v>1750</v>
      </c>
      <c r="E935" s="16"/>
      <c r="F935" s="23"/>
      <c r="G935" s="16"/>
      <c r="H935" s="16"/>
      <c r="I935" s="16"/>
      <c r="J935" s="23"/>
      <c r="K935" s="19">
        <v>7605.94</v>
      </c>
      <c r="Z935" s="20">
        <f t="shared" si="47"/>
        <v>7605.94</v>
      </c>
      <c r="AA935" s="20" t="str">
        <f t="shared" si="46"/>
        <v>443857605,94</v>
      </c>
      <c r="AB935" t="s">
        <v>2221</v>
      </c>
      <c r="AC935" t="s">
        <v>2248</v>
      </c>
      <c r="AD935" t="s">
        <v>2267</v>
      </c>
    </row>
    <row r="936" spans="1:30" ht="15" hidden="1" customHeight="1" outlineLevel="1" x14ac:dyDescent="0.2">
      <c r="A936" s="3">
        <v>44385</v>
      </c>
      <c r="B936" s="19">
        <v>91000</v>
      </c>
      <c r="C936" s="5" t="s">
        <v>358</v>
      </c>
      <c r="D936" s="9" t="s">
        <v>1753</v>
      </c>
      <c r="E936" s="16"/>
      <c r="F936" s="23"/>
      <c r="G936" s="16"/>
      <c r="H936" s="16"/>
      <c r="I936" s="16"/>
      <c r="J936" s="23"/>
      <c r="U936" s="19">
        <v>91000</v>
      </c>
      <c r="Z936" s="20">
        <f t="shared" si="47"/>
        <v>91000</v>
      </c>
      <c r="AA936" s="20" t="str">
        <f t="shared" si="46"/>
        <v>4438591000</v>
      </c>
      <c r="AB936" t="s">
        <v>2203</v>
      </c>
      <c r="AC936" t="s">
        <v>2248</v>
      </c>
      <c r="AD936" t="s">
        <v>2273</v>
      </c>
    </row>
    <row r="937" spans="1:30" ht="15" hidden="1" customHeight="1" outlineLevel="1" x14ac:dyDescent="0.2">
      <c r="A937" s="3">
        <v>44385</v>
      </c>
      <c r="B937" s="19">
        <v>389.6</v>
      </c>
      <c r="C937" s="5" t="s">
        <v>28</v>
      </c>
      <c r="D937" s="9" t="s">
        <v>1725</v>
      </c>
      <c r="E937" s="16"/>
      <c r="F937" s="23"/>
      <c r="G937" s="16"/>
      <c r="H937" s="16"/>
      <c r="I937" s="16"/>
      <c r="J937" s="23"/>
      <c r="V937" s="19">
        <v>389.6</v>
      </c>
      <c r="Z937" s="20">
        <f t="shared" si="47"/>
        <v>389.6</v>
      </c>
      <c r="AA937" s="20" t="str">
        <f t="shared" si="46"/>
        <v>44385389,6</v>
      </c>
      <c r="AB937" t="s">
        <v>2236</v>
      </c>
      <c r="AC937" t="s">
        <v>2248</v>
      </c>
      <c r="AD937" t="s">
        <v>2236</v>
      </c>
    </row>
    <row r="938" spans="1:30" ht="15" hidden="1" customHeight="1" outlineLevel="1" x14ac:dyDescent="0.2">
      <c r="A938" s="3">
        <v>44385</v>
      </c>
      <c r="B938" s="19">
        <v>30000</v>
      </c>
      <c r="C938" s="5" t="s">
        <v>7</v>
      </c>
      <c r="D938" s="9" t="s">
        <v>1754</v>
      </c>
      <c r="E938" s="16"/>
      <c r="F938" s="23"/>
      <c r="G938" s="16"/>
      <c r="H938" s="16"/>
      <c r="I938" s="16">
        <v>30000</v>
      </c>
      <c r="J938" s="23"/>
      <c r="Z938" s="20">
        <f t="shared" si="47"/>
        <v>30000</v>
      </c>
      <c r="AA938" s="20" t="str">
        <f t="shared" si="46"/>
        <v>4438530000</v>
      </c>
      <c r="AB938" t="s">
        <v>2238</v>
      </c>
      <c r="AC938" t="s">
        <v>2246</v>
      </c>
      <c r="AD938" t="s">
        <v>2266</v>
      </c>
    </row>
    <row r="939" spans="1:30" ht="15" hidden="1" customHeight="1" outlineLevel="1" x14ac:dyDescent="0.2">
      <c r="A939" s="3">
        <v>44385</v>
      </c>
      <c r="B939" s="19">
        <v>70000</v>
      </c>
      <c r="C939" s="5" t="s">
        <v>306</v>
      </c>
      <c r="D939" s="9" t="s">
        <v>1755</v>
      </c>
      <c r="E939" s="16"/>
      <c r="F939" s="23"/>
      <c r="G939" s="16"/>
      <c r="H939" s="16"/>
      <c r="I939" s="16"/>
      <c r="J939" s="23"/>
      <c r="O939" s="19">
        <v>70000</v>
      </c>
      <c r="Z939" s="20">
        <f t="shared" si="47"/>
        <v>70000</v>
      </c>
      <c r="AA939" s="20" t="str">
        <f t="shared" si="46"/>
        <v>4438570000</v>
      </c>
      <c r="AB939" t="s">
        <v>2213</v>
      </c>
      <c r="AC939" t="s">
        <v>2248</v>
      </c>
      <c r="AD939" t="s">
        <v>2213</v>
      </c>
    </row>
    <row r="940" spans="1:30" ht="15" hidden="1" customHeight="1" outlineLevel="1" x14ac:dyDescent="0.2">
      <c r="A940" s="3">
        <v>44383</v>
      </c>
      <c r="B940" s="19">
        <v>50000</v>
      </c>
      <c r="C940" s="6" t="s">
        <v>1211</v>
      </c>
      <c r="D940" s="9" t="s">
        <v>1756</v>
      </c>
      <c r="E940" s="16"/>
      <c r="F940" s="23"/>
      <c r="G940" s="16"/>
      <c r="H940" s="16"/>
      <c r="I940" s="16"/>
      <c r="J940" s="23"/>
      <c r="L940" s="19">
        <v>50000</v>
      </c>
      <c r="Z940" s="20">
        <f t="shared" si="47"/>
        <v>50000</v>
      </c>
      <c r="AA940" s="20" t="str">
        <f t="shared" si="46"/>
        <v>4438350000</v>
      </c>
      <c r="AB940" t="s">
        <v>2201</v>
      </c>
      <c r="AC940" t="s">
        <v>2248</v>
      </c>
      <c r="AD940" t="s">
        <v>2265</v>
      </c>
    </row>
    <row r="941" spans="1:30" ht="15" hidden="1" customHeight="1" outlineLevel="1" x14ac:dyDescent="0.2">
      <c r="A941" s="3">
        <v>44383</v>
      </c>
      <c r="B941" s="19">
        <v>100000</v>
      </c>
      <c r="C941" s="5" t="s">
        <v>28</v>
      </c>
      <c r="D941" s="9" t="s">
        <v>1727</v>
      </c>
      <c r="E941" s="16"/>
      <c r="F941" s="23"/>
      <c r="G941" s="16"/>
      <c r="H941" s="16"/>
      <c r="I941" s="16"/>
      <c r="J941" s="23"/>
      <c r="V941" s="19">
        <v>100000</v>
      </c>
      <c r="Z941" s="20">
        <f t="shared" si="47"/>
        <v>100000</v>
      </c>
      <c r="AA941" s="20" t="str">
        <f t="shared" si="46"/>
        <v>44383100000</v>
      </c>
      <c r="AB941" t="s">
        <v>2236</v>
      </c>
      <c r="AC941" t="s">
        <v>2248</v>
      </c>
      <c r="AD941" t="s">
        <v>2236</v>
      </c>
    </row>
    <row r="942" spans="1:30" ht="15" hidden="1" customHeight="1" outlineLevel="1" x14ac:dyDescent="0.2">
      <c r="A942" s="3">
        <v>44383</v>
      </c>
      <c r="B942" s="19">
        <v>300000</v>
      </c>
      <c r="C942" s="5" t="s">
        <v>6</v>
      </c>
      <c r="D942" s="9" t="s">
        <v>1737</v>
      </c>
      <c r="E942" s="16"/>
      <c r="F942" s="23"/>
      <c r="G942" s="16"/>
      <c r="H942" s="16"/>
      <c r="I942" s="16"/>
      <c r="J942" s="23"/>
      <c r="Y942" s="31">
        <f>B942</f>
        <v>300000</v>
      </c>
      <c r="Z942" s="20">
        <f t="shared" si="47"/>
        <v>300000</v>
      </c>
      <c r="AA942" s="20" t="str">
        <f t="shared" si="46"/>
        <v>44383300000</v>
      </c>
      <c r="AB942" t="s">
        <v>2431</v>
      </c>
      <c r="AC942" t="s">
        <v>2429</v>
      </c>
      <c r="AD942" t="s">
        <v>2432</v>
      </c>
    </row>
    <row r="943" spans="1:30" ht="15" hidden="1" customHeight="1" outlineLevel="1" x14ac:dyDescent="0.2">
      <c r="A943" s="3">
        <v>44383</v>
      </c>
      <c r="B943" s="19">
        <v>150000</v>
      </c>
      <c r="C943" s="5" t="s">
        <v>32</v>
      </c>
      <c r="D943" s="9" t="s">
        <v>1749</v>
      </c>
      <c r="E943" s="16"/>
      <c r="F943" s="23"/>
      <c r="G943" s="16"/>
      <c r="H943" s="16"/>
      <c r="I943" s="16"/>
      <c r="J943" s="23"/>
      <c r="N943" s="19">
        <v>150000</v>
      </c>
      <c r="Z943" s="20">
        <f t="shared" si="47"/>
        <v>150000</v>
      </c>
      <c r="AA943" s="20" t="str">
        <f t="shared" si="46"/>
        <v>44383150000</v>
      </c>
      <c r="AB943" t="s">
        <v>2222</v>
      </c>
      <c r="AC943" t="s">
        <v>2248</v>
      </c>
      <c r="AD943" t="s">
        <v>2269</v>
      </c>
    </row>
    <row r="944" spans="1:30" ht="15" hidden="1" customHeight="1" outlineLevel="1" x14ac:dyDescent="0.2">
      <c r="A944" s="3">
        <v>44383</v>
      </c>
      <c r="B944" s="19">
        <v>187850.52</v>
      </c>
      <c r="C944" s="5" t="s">
        <v>1225</v>
      </c>
      <c r="D944" s="9" t="s">
        <v>1751</v>
      </c>
      <c r="E944" s="16"/>
      <c r="F944" s="23"/>
      <c r="G944" s="16"/>
      <c r="H944" s="16"/>
      <c r="I944" s="16"/>
      <c r="J944" s="23"/>
      <c r="T944" s="19">
        <v>187850.52</v>
      </c>
      <c r="Z944" s="20">
        <f t="shared" si="47"/>
        <v>187850.52</v>
      </c>
      <c r="AA944" s="20" t="str">
        <f t="shared" si="46"/>
        <v>44383187850,52</v>
      </c>
      <c r="AB944" t="s">
        <v>2235</v>
      </c>
      <c r="AC944" t="s">
        <v>2248</v>
      </c>
      <c r="AD944" t="s">
        <v>2235</v>
      </c>
    </row>
    <row r="945" spans="1:30" ht="15" hidden="1" customHeight="1" outlineLevel="1" x14ac:dyDescent="0.2">
      <c r="A945" s="3">
        <v>44379</v>
      </c>
      <c r="B945" s="19">
        <v>35250</v>
      </c>
      <c r="C945" s="5" t="s">
        <v>309</v>
      </c>
      <c r="D945" s="9" t="s">
        <v>1757</v>
      </c>
      <c r="E945" s="16"/>
      <c r="F945" s="23"/>
      <c r="G945" s="16">
        <v>35250</v>
      </c>
      <c r="H945" s="16"/>
      <c r="I945" s="16"/>
      <c r="J945" s="23"/>
      <c r="Z945" s="20">
        <f t="shared" si="47"/>
        <v>35250</v>
      </c>
      <c r="AA945" s="20" t="str">
        <f t="shared" si="46"/>
        <v>4437935250</v>
      </c>
      <c r="AB945" t="s">
        <v>2209</v>
      </c>
      <c r="AC945" t="s">
        <v>2244</v>
      </c>
      <c r="AD945" t="s">
        <v>2209</v>
      </c>
    </row>
    <row r="946" spans="1:30" ht="15" hidden="1" customHeight="1" outlineLevel="1" x14ac:dyDescent="0.2">
      <c r="A946" s="3">
        <v>44378</v>
      </c>
      <c r="B946" s="19">
        <v>14334.14</v>
      </c>
      <c r="C946" s="5" t="s">
        <v>7</v>
      </c>
      <c r="D946" s="9" t="s">
        <v>1752</v>
      </c>
      <c r="E946" s="16"/>
      <c r="F946" s="23"/>
      <c r="G946" s="16">
        <v>14334.14</v>
      </c>
      <c r="H946" s="16"/>
      <c r="I946" s="16"/>
      <c r="J946" s="23"/>
      <c r="Z946" s="20">
        <f t="shared" si="47"/>
        <v>14334.14</v>
      </c>
      <c r="AA946" s="20" t="str">
        <f t="shared" si="46"/>
        <v>4437814334,14</v>
      </c>
      <c r="AB946" t="s">
        <v>2209</v>
      </c>
      <c r="AC946" t="s">
        <v>2244</v>
      </c>
      <c r="AD946" t="s">
        <v>2209</v>
      </c>
    </row>
    <row r="947" spans="1:30" ht="15" hidden="1" customHeight="1" outlineLevel="1" x14ac:dyDescent="0.2">
      <c r="A947" s="3">
        <v>44378</v>
      </c>
      <c r="B947" s="19">
        <v>358.39</v>
      </c>
      <c r="C947" s="5" t="s">
        <v>7</v>
      </c>
      <c r="D947" s="9" t="s">
        <v>843</v>
      </c>
      <c r="E947" s="23">
        <v>358.39</v>
      </c>
      <c r="F947" s="23"/>
      <c r="G947" s="16"/>
      <c r="H947" s="16"/>
      <c r="I947" s="16"/>
      <c r="J947" s="23"/>
      <c r="Z947" s="20">
        <f t="shared" si="47"/>
        <v>358.39</v>
      </c>
      <c r="AA947" s="20" t="str">
        <f t="shared" si="46"/>
        <v>44378358,39</v>
      </c>
      <c r="AB947" t="s">
        <v>2204</v>
      </c>
      <c r="AC947" t="s">
        <v>2245</v>
      </c>
      <c r="AD947" t="s">
        <v>2262</v>
      </c>
    </row>
    <row r="948" spans="1:30" ht="15" hidden="1" customHeight="1" outlineLevel="1" x14ac:dyDescent="0.2">
      <c r="A948" s="3">
        <v>44378</v>
      </c>
      <c r="B948" s="19">
        <v>57.34</v>
      </c>
      <c r="C948" s="5" t="s">
        <v>7</v>
      </c>
      <c r="D948" s="9" t="s">
        <v>844</v>
      </c>
      <c r="E948" s="23">
        <v>57.34</v>
      </c>
      <c r="F948" s="23"/>
      <c r="G948" s="16"/>
      <c r="H948" s="16"/>
      <c r="I948" s="16"/>
      <c r="J948" s="23"/>
      <c r="Z948" s="20">
        <f t="shared" si="47"/>
        <v>57.34</v>
      </c>
      <c r="AA948" s="20" t="str">
        <f t="shared" si="46"/>
        <v>4437857,34</v>
      </c>
      <c r="AB948" t="s">
        <v>2204</v>
      </c>
      <c r="AC948" t="s">
        <v>2245</v>
      </c>
      <c r="AD948" t="s">
        <v>2262</v>
      </c>
    </row>
    <row r="949" spans="1:30" ht="15" hidden="1" customHeight="1" outlineLevel="1" x14ac:dyDescent="0.2">
      <c r="A949" s="3">
        <v>44378</v>
      </c>
      <c r="B949" s="19">
        <v>33828</v>
      </c>
      <c r="C949" s="5" t="s">
        <v>1207</v>
      </c>
      <c r="D949" s="9" t="s">
        <v>845</v>
      </c>
      <c r="E949" s="16"/>
      <c r="F949" s="23">
        <v>33828</v>
      </c>
      <c r="G949" s="16"/>
      <c r="H949" s="16"/>
      <c r="I949" s="16"/>
      <c r="J949" s="23"/>
      <c r="Z949" s="20">
        <f t="shared" si="47"/>
        <v>33828</v>
      </c>
      <c r="AA949" s="20" t="str">
        <f t="shared" si="46"/>
        <v>4437833828</v>
      </c>
      <c r="AB949" t="s">
        <v>2205</v>
      </c>
      <c r="AC949" t="s">
        <v>2244</v>
      </c>
      <c r="AD949" t="s">
        <v>2209</v>
      </c>
    </row>
    <row r="950" spans="1:30" ht="15" hidden="1" customHeight="1" outlineLevel="1" x14ac:dyDescent="0.2">
      <c r="A950" s="3">
        <v>44378</v>
      </c>
      <c r="B950" s="19">
        <v>89596.27</v>
      </c>
      <c r="C950" s="5" t="s">
        <v>7</v>
      </c>
      <c r="D950" s="9" t="s">
        <v>1758</v>
      </c>
      <c r="E950" s="16"/>
      <c r="F950" s="23"/>
      <c r="G950" s="16">
        <v>89596.27</v>
      </c>
      <c r="H950" s="16"/>
      <c r="I950" s="16"/>
      <c r="J950" s="23"/>
      <c r="Z950" s="20">
        <f t="shared" si="47"/>
        <v>89596.27</v>
      </c>
      <c r="AA950" s="20" t="str">
        <f t="shared" si="46"/>
        <v>4437889596,27</v>
      </c>
      <c r="AB950" t="s">
        <v>2209</v>
      </c>
      <c r="AC950" t="s">
        <v>2244</v>
      </c>
      <c r="AD950" t="s">
        <v>2209</v>
      </c>
    </row>
    <row r="951" spans="1:30" ht="15" hidden="1" customHeight="1" outlineLevel="1" x14ac:dyDescent="0.2">
      <c r="A951" s="3">
        <v>44378</v>
      </c>
      <c r="B951" s="19">
        <v>990</v>
      </c>
      <c r="C951" s="5" t="s">
        <v>7</v>
      </c>
      <c r="D951" s="9" t="s">
        <v>1287</v>
      </c>
      <c r="E951" s="23">
        <v>990</v>
      </c>
      <c r="F951" s="23"/>
      <c r="G951" s="16"/>
      <c r="H951" s="16"/>
      <c r="I951" s="16"/>
      <c r="J951" s="23"/>
      <c r="Z951" s="20">
        <f t="shared" si="47"/>
        <v>990</v>
      </c>
      <c r="AA951" s="20" t="str">
        <f t="shared" si="46"/>
        <v>44378990</v>
      </c>
      <c r="AB951" t="s">
        <v>2204</v>
      </c>
      <c r="AC951" t="s">
        <v>2245</v>
      </c>
      <c r="AD951" t="s">
        <v>2262</v>
      </c>
    </row>
    <row r="952" spans="1:30" ht="15" customHeight="1" collapsed="1" x14ac:dyDescent="0.2">
      <c r="A952" s="67"/>
      <c r="B952" s="68">
        <f>SUM(B897:B951)</f>
        <v>2749890.0500000003</v>
      </c>
      <c r="C952" s="69"/>
      <c r="D952" s="70"/>
      <c r="E952" s="71"/>
      <c r="F952" s="71"/>
      <c r="G952" s="72"/>
      <c r="H952" s="71"/>
      <c r="I952" s="71"/>
      <c r="J952" s="73"/>
      <c r="K952" s="73"/>
      <c r="L952" s="68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1"/>
      <c r="AC952" s="71"/>
      <c r="AD952" s="71"/>
    </row>
    <row r="953" spans="1:30" ht="15" hidden="1" customHeight="1" outlineLevel="1" x14ac:dyDescent="0.2">
      <c r="A953" s="3">
        <v>44377</v>
      </c>
      <c r="B953" s="19">
        <v>525</v>
      </c>
      <c r="C953" s="5" t="s">
        <v>7</v>
      </c>
      <c r="D953" s="9" t="s">
        <v>1283</v>
      </c>
      <c r="E953" s="23">
        <v>525</v>
      </c>
      <c r="F953" s="23"/>
      <c r="G953" s="16"/>
      <c r="H953" s="16"/>
      <c r="I953" s="16"/>
      <c r="J953" s="23"/>
      <c r="Z953" s="20">
        <f t="shared" ref="Z953:Z996" si="48">SUM(E953:Y953)</f>
        <v>525</v>
      </c>
      <c r="AA953" s="20" t="str">
        <f t="shared" si="46"/>
        <v>44377525</v>
      </c>
      <c r="AB953" t="s">
        <v>2204</v>
      </c>
      <c r="AC953" t="s">
        <v>2245</v>
      </c>
      <c r="AD953" t="s">
        <v>2262</v>
      </c>
    </row>
    <row r="954" spans="1:30" ht="15" hidden="1" customHeight="1" outlineLevel="1" x14ac:dyDescent="0.2">
      <c r="A954" s="3">
        <v>44372</v>
      </c>
      <c r="B954" s="19">
        <v>200000</v>
      </c>
      <c r="C954" s="5" t="s">
        <v>849</v>
      </c>
      <c r="D954" s="9" t="s">
        <v>1759</v>
      </c>
      <c r="E954" s="16"/>
      <c r="F954" s="23"/>
      <c r="G954" s="16"/>
      <c r="H954" s="16"/>
      <c r="I954" s="16"/>
      <c r="J954" s="23"/>
      <c r="Y954" s="31">
        <f>B954</f>
        <v>200000</v>
      </c>
      <c r="Z954" s="20">
        <f t="shared" si="48"/>
        <v>200000</v>
      </c>
      <c r="AA954" s="20" t="str">
        <f t="shared" si="46"/>
        <v>44372200000</v>
      </c>
      <c r="AB954" t="s">
        <v>2431</v>
      </c>
      <c r="AC954" t="s">
        <v>2429</v>
      </c>
      <c r="AD954" t="s">
        <v>2432</v>
      </c>
    </row>
    <row r="955" spans="1:30" ht="15" hidden="1" customHeight="1" outlineLevel="1" x14ac:dyDescent="0.2">
      <c r="A955" s="3">
        <v>44370</v>
      </c>
      <c r="B955" s="19">
        <v>210781.25</v>
      </c>
      <c r="C955" s="5" t="s">
        <v>28</v>
      </c>
      <c r="D955" s="9" t="s">
        <v>1760</v>
      </c>
      <c r="E955" s="16"/>
      <c r="F955" s="23"/>
      <c r="G955" s="16"/>
      <c r="H955" s="16"/>
      <c r="I955" s="16"/>
      <c r="J955" s="23"/>
      <c r="V955" s="19">
        <v>210781.25</v>
      </c>
      <c r="Z955" s="20">
        <f t="shared" si="48"/>
        <v>210781.25</v>
      </c>
      <c r="AA955" s="20" t="str">
        <f t="shared" si="46"/>
        <v>44370210781,25</v>
      </c>
      <c r="AB955" t="s">
        <v>2236</v>
      </c>
      <c r="AC955" t="s">
        <v>2248</v>
      </c>
      <c r="AD955" t="s">
        <v>2236</v>
      </c>
    </row>
    <row r="956" spans="1:30" ht="15" hidden="1" customHeight="1" outlineLevel="1" x14ac:dyDescent="0.2">
      <c r="A956" s="3">
        <v>44370</v>
      </c>
      <c r="B956" s="19">
        <v>85942.56</v>
      </c>
      <c r="C956" s="5" t="s">
        <v>1225</v>
      </c>
      <c r="D956" s="9" t="s">
        <v>1761</v>
      </c>
      <c r="E956" s="16"/>
      <c r="F956" s="23"/>
      <c r="G956" s="16"/>
      <c r="H956" s="16"/>
      <c r="I956" s="16"/>
      <c r="J956" s="23"/>
      <c r="T956" s="19">
        <v>85942.56</v>
      </c>
      <c r="Z956" s="20">
        <f t="shared" si="48"/>
        <v>85942.56</v>
      </c>
      <c r="AA956" s="20" t="str">
        <f t="shared" si="46"/>
        <v>4437085942,56</v>
      </c>
      <c r="AB956" t="s">
        <v>2235</v>
      </c>
      <c r="AC956" t="s">
        <v>2248</v>
      </c>
      <c r="AD956" t="s">
        <v>2235</v>
      </c>
    </row>
    <row r="957" spans="1:30" ht="15" hidden="1" customHeight="1" outlineLevel="1" x14ac:dyDescent="0.2">
      <c r="A957" s="3">
        <v>44362</v>
      </c>
      <c r="B957" s="19">
        <v>5575</v>
      </c>
      <c r="C957" s="5" t="s">
        <v>1207</v>
      </c>
      <c r="D957" s="9" t="s">
        <v>845</v>
      </c>
      <c r="E957" s="23">
        <v>5575</v>
      </c>
      <c r="F957" s="23"/>
      <c r="G957" s="16"/>
      <c r="H957" s="16"/>
      <c r="I957" s="16"/>
      <c r="J957" s="23"/>
      <c r="Z957" s="20">
        <f t="shared" si="48"/>
        <v>5575</v>
      </c>
      <c r="AA957" s="20" t="str">
        <f t="shared" si="46"/>
        <v>443625575</v>
      </c>
      <c r="AB957" t="s">
        <v>2205</v>
      </c>
      <c r="AC957" t="s">
        <v>2244</v>
      </c>
      <c r="AD957" t="s">
        <v>2209</v>
      </c>
    </row>
    <row r="958" spans="1:30" ht="15" hidden="1" customHeight="1" outlineLevel="1" x14ac:dyDescent="0.2">
      <c r="A958" s="3">
        <v>44362</v>
      </c>
      <c r="B958" s="19">
        <v>17.2</v>
      </c>
      <c r="C958" s="5" t="s">
        <v>7</v>
      </c>
      <c r="D958" s="9" t="s">
        <v>853</v>
      </c>
      <c r="E958" s="23">
        <v>17.2</v>
      </c>
      <c r="F958" s="23"/>
      <c r="G958" s="16"/>
      <c r="H958" s="16"/>
      <c r="I958" s="16"/>
      <c r="J958" s="23"/>
      <c r="Z958" s="20">
        <f t="shared" si="48"/>
        <v>17.2</v>
      </c>
      <c r="AA958" s="20" t="str">
        <f t="shared" si="46"/>
        <v>4436217,2</v>
      </c>
      <c r="AB958" t="s">
        <v>2204</v>
      </c>
      <c r="AC958" t="s">
        <v>2245</v>
      </c>
      <c r="AD958" t="s">
        <v>2262</v>
      </c>
    </row>
    <row r="959" spans="1:30" ht="15" hidden="1" customHeight="1" outlineLevel="1" x14ac:dyDescent="0.2">
      <c r="A959" s="3">
        <v>44362</v>
      </c>
      <c r="B959" s="19">
        <v>240</v>
      </c>
      <c r="C959" s="5" t="s">
        <v>7</v>
      </c>
      <c r="D959" s="9" t="s">
        <v>854</v>
      </c>
      <c r="E959" s="23">
        <v>240</v>
      </c>
      <c r="F959" s="23"/>
      <c r="G959" s="16"/>
      <c r="H959" s="16"/>
      <c r="I959" s="16"/>
      <c r="J959" s="23"/>
      <c r="Z959" s="20">
        <f t="shared" si="48"/>
        <v>240</v>
      </c>
      <c r="AA959" s="20" t="str">
        <f t="shared" si="46"/>
        <v>44362240</v>
      </c>
      <c r="AB959" t="s">
        <v>2204</v>
      </c>
      <c r="AC959" t="s">
        <v>2245</v>
      </c>
      <c r="AD959" t="s">
        <v>2262</v>
      </c>
    </row>
    <row r="960" spans="1:30" ht="15" hidden="1" customHeight="1" outlineLevel="1" x14ac:dyDescent="0.2">
      <c r="A960" s="3">
        <v>44362</v>
      </c>
      <c r="B960" s="19">
        <v>30000</v>
      </c>
      <c r="C960" s="5" t="s">
        <v>309</v>
      </c>
      <c r="D960" s="9" t="s">
        <v>1762</v>
      </c>
      <c r="E960" s="16"/>
      <c r="F960" s="23"/>
      <c r="G960" s="16">
        <v>30000</v>
      </c>
      <c r="H960" s="16"/>
      <c r="I960" s="16"/>
      <c r="J960" s="23"/>
      <c r="Z960" s="20">
        <f t="shared" si="48"/>
        <v>30000</v>
      </c>
      <c r="AA960" s="20" t="str">
        <f t="shared" si="46"/>
        <v>4436230000</v>
      </c>
      <c r="AB960" t="s">
        <v>2209</v>
      </c>
      <c r="AC960" t="s">
        <v>2244</v>
      </c>
      <c r="AD960" t="s">
        <v>2209</v>
      </c>
    </row>
    <row r="961" spans="1:30" ht="15" hidden="1" customHeight="1" outlineLevel="1" x14ac:dyDescent="0.2">
      <c r="A961" s="3">
        <v>44362</v>
      </c>
      <c r="B961" s="19">
        <v>48067.39</v>
      </c>
      <c r="C961" s="5" t="s">
        <v>1225</v>
      </c>
      <c r="D961" s="9" t="s">
        <v>1763</v>
      </c>
      <c r="E961" s="16"/>
      <c r="F961" s="23"/>
      <c r="G961" s="16"/>
      <c r="H961" s="16"/>
      <c r="I961" s="16"/>
      <c r="J961" s="23"/>
      <c r="T961" s="19">
        <v>48067.39</v>
      </c>
      <c r="Z961" s="20">
        <f t="shared" si="48"/>
        <v>48067.39</v>
      </c>
      <c r="AA961" s="20" t="str">
        <f t="shared" si="46"/>
        <v>4436248067,39</v>
      </c>
      <c r="AB961" t="s">
        <v>2235</v>
      </c>
      <c r="AC961" t="s">
        <v>2248</v>
      </c>
      <c r="AD961" t="s">
        <v>2235</v>
      </c>
    </row>
    <row r="962" spans="1:30" ht="15" hidden="1" customHeight="1" outlineLevel="1" x14ac:dyDescent="0.2">
      <c r="A962" s="3">
        <v>44362</v>
      </c>
      <c r="B962" s="19">
        <v>60000</v>
      </c>
      <c r="C962" s="5" t="s">
        <v>7</v>
      </c>
      <c r="D962" s="9" t="s">
        <v>1764</v>
      </c>
      <c r="E962" s="16"/>
      <c r="F962" s="23"/>
      <c r="G962" s="16">
        <v>60000</v>
      </c>
      <c r="H962" s="16"/>
      <c r="I962" s="16"/>
      <c r="J962" s="23"/>
      <c r="Z962" s="20">
        <f t="shared" si="48"/>
        <v>60000</v>
      </c>
      <c r="AA962" s="20" t="str">
        <f t="shared" si="46"/>
        <v>4436260000</v>
      </c>
      <c r="AB962" t="s">
        <v>2209</v>
      </c>
      <c r="AC962" t="s">
        <v>2244</v>
      </c>
      <c r="AD962" t="s">
        <v>2209</v>
      </c>
    </row>
    <row r="963" spans="1:30" ht="15" hidden="1" customHeight="1" outlineLevel="1" x14ac:dyDescent="0.2">
      <c r="A963" s="3">
        <v>44362</v>
      </c>
      <c r="B963" s="19">
        <v>149.22</v>
      </c>
      <c r="C963" s="5" t="s">
        <v>7</v>
      </c>
      <c r="D963" s="9" t="s">
        <v>858</v>
      </c>
      <c r="E963" s="23">
        <v>149.22</v>
      </c>
      <c r="F963" s="23"/>
      <c r="G963" s="16"/>
      <c r="H963" s="16"/>
      <c r="I963" s="16"/>
      <c r="J963" s="23"/>
      <c r="Z963" s="20">
        <f t="shared" si="48"/>
        <v>149.22</v>
      </c>
      <c r="AA963" s="20" t="str">
        <f t="shared" ref="AA963:AA1026" si="49">A963&amp;B963</f>
        <v>44362149,22</v>
      </c>
      <c r="AB963" t="s">
        <v>2204</v>
      </c>
      <c r="AC963" t="s">
        <v>2245</v>
      </c>
      <c r="AD963" t="s">
        <v>2262</v>
      </c>
    </row>
    <row r="964" spans="1:30" ht="15" hidden="1" customHeight="1" outlineLevel="1" x14ac:dyDescent="0.2">
      <c r="A964" s="3">
        <v>44362</v>
      </c>
      <c r="B964" s="19">
        <v>1500</v>
      </c>
      <c r="C964" s="5" t="s">
        <v>309</v>
      </c>
      <c r="D964" s="9" t="s">
        <v>1765</v>
      </c>
      <c r="E964" s="16"/>
      <c r="F964" s="23"/>
      <c r="G964" s="16">
        <v>1500</v>
      </c>
      <c r="H964" s="16"/>
      <c r="I964" s="16"/>
      <c r="J964" s="23"/>
      <c r="Z964" s="20">
        <f t="shared" si="48"/>
        <v>1500</v>
      </c>
      <c r="AA964" s="20" t="str">
        <f t="shared" si="49"/>
        <v>443621500</v>
      </c>
      <c r="AB964" t="s">
        <v>2434</v>
      </c>
      <c r="AC964" t="s">
        <v>2244</v>
      </c>
      <c r="AD964" t="s">
        <v>2264</v>
      </c>
    </row>
    <row r="965" spans="1:30" ht="15" hidden="1" customHeight="1" outlineLevel="1" x14ac:dyDescent="0.2">
      <c r="A965" s="3">
        <v>44362</v>
      </c>
      <c r="B965" s="19">
        <v>100000</v>
      </c>
      <c r="C965" s="5" t="s">
        <v>28</v>
      </c>
      <c r="D965" s="9" t="s">
        <v>1760</v>
      </c>
      <c r="E965" s="16"/>
      <c r="F965" s="23"/>
      <c r="G965" s="16"/>
      <c r="H965" s="16"/>
      <c r="I965" s="16"/>
      <c r="J965" s="23"/>
      <c r="V965" s="19">
        <v>100000</v>
      </c>
      <c r="Z965" s="20">
        <f t="shared" si="48"/>
        <v>100000</v>
      </c>
      <c r="AA965" s="20" t="str">
        <f t="shared" si="49"/>
        <v>44362100000</v>
      </c>
      <c r="AB965" t="s">
        <v>2236</v>
      </c>
      <c r="AC965" t="s">
        <v>2248</v>
      </c>
      <c r="AD965" t="s">
        <v>2236</v>
      </c>
    </row>
    <row r="966" spans="1:30" ht="15" hidden="1" customHeight="1" outlineLevel="1" x14ac:dyDescent="0.2">
      <c r="A966" s="3">
        <v>44362</v>
      </c>
      <c r="B966" s="19">
        <v>80000</v>
      </c>
      <c r="C966" s="5" t="s">
        <v>32</v>
      </c>
      <c r="D966" s="9" t="s">
        <v>1749</v>
      </c>
      <c r="E966" s="16"/>
      <c r="F966" s="23"/>
      <c r="G966" s="16"/>
      <c r="H966" s="16"/>
      <c r="I966" s="16"/>
      <c r="J966" s="23"/>
      <c r="N966" s="19">
        <v>80000</v>
      </c>
      <c r="Z966" s="20">
        <f t="shared" si="48"/>
        <v>80000</v>
      </c>
      <c r="AA966" s="20" t="str">
        <f t="shared" si="49"/>
        <v>4436280000</v>
      </c>
      <c r="AB966" t="s">
        <v>2222</v>
      </c>
      <c r="AC966" t="s">
        <v>2248</v>
      </c>
      <c r="AD966" t="s">
        <v>2269</v>
      </c>
    </row>
    <row r="967" spans="1:30" ht="15" hidden="1" customHeight="1" outlineLevel="1" x14ac:dyDescent="0.2">
      <c r="A967" s="3">
        <v>44362</v>
      </c>
      <c r="B967" s="19">
        <v>70000</v>
      </c>
      <c r="C967" s="5" t="s">
        <v>1225</v>
      </c>
      <c r="D967" s="9" t="s">
        <v>1766</v>
      </c>
      <c r="E967" s="16"/>
      <c r="F967" s="23"/>
      <c r="G967" s="16"/>
      <c r="H967" s="16"/>
      <c r="I967" s="16"/>
      <c r="J967" s="23"/>
      <c r="N967" s="19"/>
      <c r="T967" s="19">
        <v>70000</v>
      </c>
      <c r="Z967" s="20">
        <f t="shared" si="48"/>
        <v>70000</v>
      </c>
      <c r="AA967" s="20" t="str">
        <f t="shared" si="49"/>
        <v>4436270000</v>
      </c>
      <c r="AB967" t="s">
        <v>2235</v>
      </c>
      <c r="AC967" t="s">
        <v>2248</v>
      </c>
      <c r="AD967" t="s">
        <v>2235</v>
      </c>
    </row>
    <row r="968" spans="1:30" ht="15" hidden="1" customHeight="1" outlineLevel="1" x14ac:dyDescent="0.2">
      <c r="A968" s="3">
        <v>44362</v>
      </c>
      <c r="B968" s="19">
        <v>37305.18</v>
      </c>
      <c r="C968" s="5" t="s">
        <v>7</v>
      </c>
      <c r="D968" s="9" t="s">
        <v>1767</v>
      </c>
      <c r="E968" s="16"/>
      <c r="F968" s="23"/>
      <c r="G968" s="16">
        <v>37305.18</v>
      </c>
      <c r="H968" s="16"/>
      <c r="I968" s="16"/>
      <c r="J968" s="23"/>
      <c r="Z968" s="20">
        <f t="shared" si="48"/>
        <v>37305.18</v>
      </c>
      <c r="AA968" s="20" t="str">
        <f t="shared" si="49"/>
        <v>4436237305,18</v>
      </c>
      <c r="AB968" t="s">
        <v>2209</v>
      </c>
      <c r="AC968" t="s">
        <v>2244</v>
      </c>
      <c r="AD968" t="s">
        <v>2209</v>
      </c>
    </row>
    <row r="969" spans="1:30" ht="15" hidden="1" customHeight="1" outlineLevel="1" x14ac:dyDescent="0.2">
      <c r="A969" s="3">
        <v>44362</v>
      </c>
      <c r="B969" s="19">
        <v>4300.6000000000004</v>
      </c>
      <c r="C969" s="5" t="s">
        <v>7</v>
      </c>
      <c r="D969" s="9" t="s">
        <v>1768</v>
      </c>
      <c r="E969" s="16"/>
      <c r="F969" s="23"/>
      <c r="G969" s="16">
        <v>4300.6000000000004</v>
      </c>
      <c r="H969" s="16"/>
      <c r="I969" s="16"/>
      <c r="J969" s="23"/>
      <c r="Z969" s="20">
        <f t="shared" si="48"/>
        <v>4300.6000000000004</v>
      </c>
      <c r="AA969" s="20" t="str">
        <f t="shared" si="49"/>
        <v>443624300,6</v>
      </c>
      <c r="AB969" t="s">
        <v>2212</v>
      </c>
      <c r="AC969" t="s">
        <v>2244</v>
      </c>
      <c r="AD969" t="s">
        <v>2209</v>
      </c>
    </row>
    <row r="970" spans="1:30" ht="15" hidden="1" customHeight="1" outlineLevel="1" x14ac:dyDescent="0.2">
      <c r="A970" s="3">
        <v>44357</v>
      </c>
      <c r="B970" s="19">
        <v>80000</v>
      </c>
      <c r="C970" s="5" t="s">
        <v>28</v>
      </c>
      <c r="D970" s="9" t="s">
        <v>1760</v>
      </c>
      <c r="E970" s="16"/>
      <c r="F970" s="23"/>
      <c r="G970" s="16"/>
      <c r="H970" s="16"/>
      <c r="I970" s="16"/>
      <c r="J970" s="23"/>
      <c r="V970" s="19">
        <v>80000</v>
      </c>
      <c r="Z970" s="20">
        <f t="shared" si="48"/>
        <v>80000</v>
      </c>
      <c r="AA970" s="20" t="str">
        <f t="shared" si="49"/>
        <v>4435780000</v>
      </c>
      <c r="AB970" t="s">
        <v>2236</v>
      </c>
      <c r="AC970" t="s">
        <v>2248</v>
      </c>
      <c r="AD970" t="s">
        <v>2236</v>
      </c>
    </row>
    <row r="971" spans="1:30" ht="15" hidden="1" customHeight="1" outlineLevel="1" x14ac:dyDescent="0.2">
      <c r="A971" s="3">
        <v>44357</v>
      </c>
      <c r="B971" s="19">
        <v>7000</v>
      </c>
      <c r="C971" s="5" t="s">
        <v>1211</v>
      </c>
      <c r="D971" s="9" t="s">
        <v>1769</v>
      </c>
      <c r="E971" s="16"/>
      <c r="F971" s="23"/>
      <c r="G971" s="16"/>
      <c r="H971" s="16"/>
      <c r="I971" s="16"/>
      <c r="J971" s="23"/>
      <c r="K971" s="19">
        <v>7000</v>
      </c>
      <c r="Z971" s="20">
        <f t="shared" si="48"/>
        <v>7000</v>
      </c>
      <c r="AA971" s="20" t="str">
        <f t="shared" si="49"/>
        <v>443577000</v>
      </c>
      <c r="AB971" t="s">
        <v>2240</v>
      </c>
      <c r="AC971" t="s">
        <v>2248</v>
      </c>
      <c r="AD971" t="s">
        <v>2267</v>
      </c>
    </row>
    <row r="972" spans="1:30" ht="15" hidden="1" customHeight="1" outlineLevel="1" x14ac:dyDescent="0.2">
      <c r="A972" s="3">
        <v>44357</v>
      </c>
      <c r="B972" s="19">
        <v>20000</v>
      </c>
      <c r="C972" s="5" t="s">
        <v>7</v>
      </c>
      <c r="D972" s="9" t="s">
        <v>1770</v>
      </c>
      <c r="E972" s="16"/>
      <c r="F972" s="23"/>
      <c r="G972" s="16"/>
      <c r="H972" s="16"/>
      <c r="I972" s="16">
        <v>20000</v>
      </c>
      <c r="J972" s="23"/>
      <c r="Z972" s="20">
        <f t="shared" si="48"/>
        <v>20000</v>
      </c>
      <c r="AA972" s="20" t="str">
        <f t="shared" si="49"/>
        <v>4435720000</v>
      </c>
      <c r="AB972" t="s">
        <v>2238</v>
      </c>
      <c r="AC972" t="s">
        <v>2246</v>
      </c>
      <c r="AD972" t="s">
        <v>2266</v>
      </c>
    </row>
    <row r="973" spans="1:30" ht="15" hidden="1" customHeight="1" outlineLevel="1" x14ac:dyDescent="0.2">
      <c r="A973" s="3">
        <v>44357</v>
      </c>
      <c r="B973" s="19">
        <v>1854.85</v>
      </c>
      <c r="C973" s="5" t="s">
        <v>1207</v>
      </c>
      <c r="D973" s="9" t="s">
        <v>156</v>
      </c>
      <c r="E973" s="16"/>
      <c r="F973" s="23">
        <v>1854.85</v>
      </c>
      <c r="G973" s="16"/>
      <c r="H973" s="16"/>
      <c r="I973" s="16"/>
      <c r="J973" s="23"/>
      <c r="Z973" s="20">
        <f t="shared" si="48"/>
        <v>1854.85</v>
      </c>
      <c r="AA973" s="20" t="str">
        <f t="shared" si="49"/>
        <v>443571854,85</v>
      </c>
      <c r="AB973" t="s">
        <v>2206</v>
      </c>
      <c r="AC973" t="s">
        <v>2244</v>
      </c>
      <c r="AD973" t="s">
        <v>2209</v>
      </c>
    </row>
    <row r="974" spans="1:30" ht="15" hidden="1" customHeight="1" outlineLevel="1" x14ac:dyDescent="0.2">
      <c r="A974" s="3">
        <v>44357</v>
      </c>
      <c r="B974" s="19">
        <v>37706.9</v>
      </c>
      <c r="C974" s="5" t="s">
        <v>1207</v>
      </c>
      <c r="D974" s="9" t="s">
        <v>154</v>
      </c>
      <c r="E974" s="16"/>
      <c r="F974" s="23">
        <v>37706.9</v>
      </c>
      <c r="G974" s="16"/>
      <c r="H974" s="16"/>
      <c r="I974" s="16"/>
      <c r="J974" s="23"/>
      <c r="Z974" s="20">
        <f t="shared" si="48"/>
        <v>37706.9</v>
      </c>
      <c r="AA974" s="20" t="str">
        <f t="shared" si="49"/>
        <v>4435737706,9</v>
      </c>
      <c r="AB974" t="s">
        <v>2206</v>
      </c>
      <c r="AC974" t="s">
        <v>2244</v>
      </c>
      <c r="AD974" t="s">
        <v>2209</v>
      </c>
    </row>
    <row r="975" spans="1:30" ht="15" hidden="1" customHeight="1" outlineLevel="1" x14ac:dyDescent="0.2">
      <c r="A975" s="3">
        <v>44357</v>
      </c>
      <c r="B975" s="19">
        <v>30900.3</v>
      </c>
      <c r="C975" s="5" t="s">
        <v>8</v>
      </c>
      <c r="D975" s="9" t="s">
        <v>1771</v>
      </c>
      <c r="E975" s="16"/>
      <c r="F975" s="23"/>
      <c r="G975" s="16"/>
      <c r="H975" s="16"/>
      <c r="I975" s="16"/>
      <c r="J975" s="23"/>
      <c r="S975" s="19">
        <v>30900.3</v>
      </c>
      <c r="Z975" s="20">
        <f t="shared" si="48"/>
        <v>30900.3</v>
      </c>
      <c r="AA975" s="20" t="str">
        <f t="shared" si="49"/>
        <v>4435730900,3</v>
      </c>
      <c r="AB975" t="s">
        <v>2284</v>
      </c>
      <c r="AC975" t="s">
        <v>2248</v>
      </c>
      <c r="AD975" t="s">
        <v>2271</v>
      </c>
    </row>
    <row r="976" spans="1:30" ht="15" hidden="1" customHeight="1" outlineLevel="1" x14ac:dyDescent="0.2">
      <c r="A976" s="3">
        <v>44357</v>
      </c>
      <c r="B976" s="19">
        <v>300</v>
      </c>
      <c r="C976" s="5" t="s">
        <v>7</v>
      </c>
      <c r="D976" s="9" t="s">
        <v>1433</v>
      </c>
      <c r="E976" s="23">
        <v>300</v>
      </c>
      <c r="F976" s="23"/>
      <c r="G976" s="16"/>
      <c r="H976" s="16"/>
      <c r="I976" s="16"/>
      <c r="J976" s="23"/>
      <c r="Z976" s="20">
        <f t="shared" si="48"/>
        <v>300</v>
      </c>
      <c r="AA976" s="20" t="str">
        <f t="shared" si="49"/>
        <v>44357300</v>
      </c>
      <c r="AB976" t="s">
        <v>2204</v>
      </c>
      <c r="AC976" t="s">
        <v>2245</v>
      </c>
      <c r="AD976" t="s">
        <v>2262</v>
      </c>
    </row>
    <row r="977" spans="1:30" ht="15" hidden="1" customHeight="1" outlineLevel="1" x14ac:dyDescent="0.2">
      <c r="A977" s="3">
        <v>44357</v>
      </c>
      <c r="B977" s="19">
        <v>15079.8</v>
      </c>
      <c r="C977" s="5" t="s">
        <v>1207</v>
      </c>
      <c r="D977" s="9" t="s">
        <v>158</v>
      </c>
      <c r="E977" s="16"/>
      <c r="F977" s="23">
        <v>15079.8</v>
      </c>
      <c r="G977" s="16"/>
      <c r="H977" s="16"/>
      <c r="I977" s="16"/>
      <c r="J977" s="23"/>
      <c r="Z977" s="20">
        <f t="shared" si="48"/>
        <v>15079.8</v>
      </c>
      <c r="AA977" s="20" t="str">
        <f t="shared" si="49"/>
        <v>4435715079,8</v>
      </c>
      <c r="AB977" t="s">
        <v>2206</v>
      </c>
      <c r="AC977" t="s">
        <v>2244</v>
      </c>
      <c r="AD977" t="s">
        <v>2209</v>
      </c>
    </row>
    <row r="978" spans="1:30" ht="15" hidden="1" customHeight="1" outlineLevel="1" x14ac:dyDescent="0.2">
      <c r="A978" s="3">
        <v>44357</v>
      </c>
      <c r="B978" s="19">
        <v>600.63</v>
      </c>
      <c r="C978" s="5" t="s">
        <v>1222</v>
      </c>
      <c r="D978" s="9" t="s">
        <v>1304</v>
      </c>
      <c r="E978" s="16"/>
      <c r="F978" s="23">
        <v>600.63</v>
      </c>
      <c r="G978" s="16"/>
      <c r="H978" s="16"/>
      <c r="I978" s="16"/>
      <c r="J978" s="23"/>
      <c r="Z978" s="20">
        <f t="shared" si="48"/>
        <v>600.63</v>
      </c>
      <c r="AA978" s="20" t="str">
        <f t="shared" si="49"/>
        <v>44357600,63</v>
      </c>
      <c r="AB978" t="s">
        <v>2206</v>
      </c>
      <c r="AC978" t="s">
        <v>2244</v>
      </c>
      <c r="AD978" t="s">
        <v>2209</v>
      </c>
    </row>
    <row r="979" spans="1:30" ht="15" hidden="1" customHeight="1" outlineLevel="1" x14ac:dyDescent="0.2">
      <c r="A979" s="3">
        <v>44357</v>
      </c>
      <c r="B979" s="19">
        <v>15000</v>
      </c>
      <c r="C979" s="5" t="s">
        <v>131</v>
      </c>
      <c r="D979" s="9" t="s">
        <v>1772</v>
      </c>
      <c r="E979" s="16"/>
      <c r="F979" s="23"/>
      <c r="G979" s="16"/>
      <c r="H979" s="16"/>
      <c r="I979" s="16"/>
      <c r="J979" s="23"/>
      <c r="S979" s="19">
        <v>15000</v>
      </c>
      <c r="Z979" s="20">
        <f t="shared" si="48"/>
        <v>15000</v>
      </c>
      <c r="AA979" s="20" t="str">
        <f t="shared" si="49"/>
        <v>4435715000</v>
      </c>
      <c r="AB979" t="s">
        <v>2234</v>
      </c>
      <c r="AC979" t="s">
        <v>2248</v>
      </c>
      <c r="AD979" t="s">
        <v>2271</v>
      </c>
    </row>
    <row r="980" spans="1:30" ht="15" hidden="1" customHeight="1" outlineLevel="1" x14ac:dyDescent="0.2">
      <c r="A980" s="3">
        <v>44357</v>
      </c>
      <c r="B980" s="19">
        <v>80000</v>
      </c>
      <c r="C980" s="5" t="s">
        <v>1225</v>
      </c>
      <c r="D980" s="9" t="s">
        <v>1766</v>
      </c>
      <c r="E980" s="16"/>
      <c r="F980" s="23"/>
      <c r="G980" s="16"/>
      <c r="H980" s="16"/>
      <c r="I980" s="16"/>
      <c r="J980" s="23"/>
      <c r="T980" s="19">
        <v>80000</v>
      </c>
      <c r="Z980" s="20">
        <f t="shared" si="48"/>
        <v>80000</v>
      </c>
      <c r="AA980" s="20" t="str">
        <f t="shared" si="49"/>
        <v>4435780000</v>
      </c>
      <c r="AB980" t="s">
        <v>2235</v>
      </c>
      <c r="AC980" t="s">
        <v>2248</v>
      </c>
      <c r="AD980" t="s">
        <v>2235</v>
      </c>
    </row>
    <row r="981" spans="1:30" ht="15" hidden="1" customHeight="1" outlineLevel="1" x14ac:dyDescent="0.2">
      <c r="A981" s="3">
        <v>44356</v>
      </c>
      <c r="B981" s="19">
        <v>1819.54</v>
      </c>
      <c r="C981" s="5" t="s">
        <v>7</v>
      </c>
      <c r="D981" s="9" t="s">
        <v>1282</v>
      </c>
      <c r="E981" s="16"/>
      <c r="F981" s="23"/>
      <c r="G981" s="16"/>
      <c r="H981" s="16"/>
      <c r="I981" s="16">
        <v>1819.54</v>
      </c>
      <c r="J981" s="23"/>
      <c r="Z981" s="20">
        <f t="shared" si="48"/>
        <v>1819.54</v>
      </c>
      <c r="AA981" s="20" t="str">
        <f t="shared" si="49"/>
        <v>443561819,54</v>
      </c>
      <c r="AB981" t="s">
        <v>2426</v>
      </c>
      <c r="AC981" t="s">
        <v>2248</v>
      </c>
      <c r="AD981" t="s">
        <v>2427</v>
      </c>
    </row>
    <row r="982" spans="1:30" ht="15" hidden="1" customHeight="1" outlineLevel="1" x14ac:dyDescent="0.2">
      <c r="A982" s="3">
        <v>44355</v>
      </c>
      <c r="B982" s="19">
        <v>807.6</v>
      </c>
      <c r="C982" s="5" t="s">
        <v>1207</v>
      </c>
      <c r="D982" s="9" t="s">
        <v>872</v>
      </c>
      <c r="E982" s="23">
        <v>807.6</v>
      </c>
      <c r="F982" s="23"/>
      <c r="G982" s="16"/>
      <c r="H982" s="16"/>
      <c r="I982" s="16"/>
      <c r="J982" s="23"/>
      <c r="Z982" s="20">
        <f t="shared" si="48"/>
        <v>807.6</v>
      </c>
      <c r="AA982" s="20" t="str">
        <f t="shared" si="49"/>
        <v>44355807,6</v>
      </c>
      <c r="AB982" t="s">
        <v>2205</v>
      </c>
      <c r="AC982" t="s">
        <v>2244</v>
      </c>
      <c r="AD982" t="s">
        <v>2209</v>
      </c>
    </row>
    <row r="983" spans="1:30" ht="15" hidden="1" customHeight="1" outlineLevel="1" x14ac:dyDescent="0.2">
      <c r="A983" s="3">
        <v>44355</v>
      </c>
      <c r="B983" s="19">
        <v>23.2</v>
      </c>
      <c r="C983" s="5" t="s">
        <v>7</v>
      </c>
      <c r="D983" s="9" t="s">
        <v>873</v>
      </c>
      <c r="E983" s="23">
        <v>23.2</v>
      </c>
      <c r="F983" s="23"/>
      <c r="G983" s="16"/>
      <c r="H983" s="16"/>
      <c r="I983" s="16"/>
      <c r="J983" s="23"/>
      <c r="Z983" s="20">
        <f t="shared" si="48"/>
        <v>23.2</v>
      </c>
      <c r="AA983" s="20" t="str">
        <f t="shared" si="49"/>
        <v>4435523,2</v>
      </c>
      <c r="AB983" t="s">
        <v>2204</v>
      </c>
      <c r="AC983" t="s">
        <v>2245</v>
      </c>
      <c r="AD983" t="s">
        <v>2262</v>
      </c>
    </row>
    <row r="984" spans="1:30" ht="15" hidden="1" customHeight="1" outlineLevel="1" x14ac:dyDescent="0.2">
      <c r="A984" s="3">
        <v>44355</v>
      </c>
      <c r="B984" s="30">
        <v>7026.38</v>
      </c>
      <c r="C984" s="5" t="s">
        <v>498</v>
      </c>
      <c r="D984" s="9" t="s">
        <v>1773</v>
      </c>
      <c r="E984" s="16"/>
      <c r="F984" s="23"/>
      <c r="G984" s="16"/>
      <c r="H984" s="16"/>
      <c r="I984" s="16"/>
      <c r="J984" s="23"/>
      <c r="K984" s="30">
        <v>7026.38</v>
      </c>
      <c r="Z984" s="20">
        <f t="shared" si="48"/>
        <v>7026.38</v>
      </c>
      <c r="AA984" s="20" t="str">
        <f t="shared" si="49"/>
        <v>443557026,38</v>
      </c>
      <c r="AB984" t="s">
        <v>2221</v>
      </c>
      <c r="AC984" t="s">
        <v>2248</v>
      </c>
      <c r="AD984" t="s">
        <v>2267</v>
      </c>
    </row>
    <row r="985" spans="1:30" ht="15" hidden="1" customHeight="1" outlineLevel="1" x14ac:dyDescent="0.2">
      <c r="A985" s="3">
        <v>44355</v>
      </c>
      <c r="B985" s="19">
        <v>5799.13</v>
      </c>
      <c r="C985" s="5" t="s">
        <v>7</v>
      </c>
      <c r="D985" s="9" t="s">
        <v>1774</v>
      </c>
      <c r="E985" s="16"/>
      <c r="F985" s="23"/>
      <c r="G985" s="17">
        <v>5799.13</v>
      </c>
      <c r="H985" s="16"/>
      <c r="I985" s="16"/>
      <c r="J985" s="23"/>
      <c r="Z985" s="20">
        <f t="shared" si="48"/>
        <v>5799.13</v>
      </c>
      <c r="AA985" s="20" t="str">
        <f t="shared" si="49"/>
        <v>443555799,13</v>
      </c>
      <c r="AB985" t="s">
        <v>2209</v>
      </c>
      <c r="AC985" t="s">
        <v>2244</v>
      </c>
      <c r="AD985" t="s">
        <v>2209</v>
      </c>
    </row>
    <row r="986" spans="1:30" ht="15" hidden="1" customHeight="1" outlineLevel="1" x14ac:dyDescent="0.2">
      <c r="A986" s="3">
        <v>44354</v>
      </c>
      <c r="B986" s="19">
        <v>80000</v>
      </c>
      <c r="C986" s="5" t="s">
        <v>32</v>
      </c>
      <c r="D986" s="9" t="s">
        <v>1775</v>
      </c>
      <c r="E986" s="16"/>
      <c r="F986" s="23"/>
      <c r="G986" s="16"/>
      <c r="H986" s="16"/>
      <c r="I986" s="16"/>
      <c r="J986" s="23"/>
      <c r="N986" s="19">
        <v>80000</v>
      </c>
      <c r="Z986" s="20">
        <f t="shared" si="48"/>
        <v>80000</v>
      </c>
      <c r="AA986" s="20" t="str">
        <f t="shared" si="49"/>
        <v>4435480000</v>
      </c>
      <c r="AB986" t="s">
        <v>2222</v>
      </c>
      <c r="AC986" t="s">
        <v>2248</v>
      </c>
      <c r="AD986" t="s">
        <v>2269</v>
      </c>
    </row>
    <row r="987" spans="1:30" ht="15" hidden="1" customHeight="1" outlineLevel="1" x14ac:dyDescent="0.2">
      <c r="A987" s="3">
        <v>44354</v>
      </c>
      <c r="B987" s="19">
        <v>70000</v>
      </c>
      <c r="C987" s="5" t="s">
        <v>306</v>
      </c>
      <c r="D987" s="9" t="s">
        <v>1776</v>
      </c>
      <c r="E987" s="16"/>
      <c r="F987" s="23"/>
      <c r="G987" s="16"/>
      <c r="H987" s="16"/>
      <c r="I987" s="16"/>
      <c r="J987" s="23"/>
      <c r="O987" s="19">
        <v>70000</v>
      </c>
      <c r="Z987" s="20">
        <f t="shared" si="48"/>
        <v>70000</v>
      </c>
      <c r="AA987" s="20" t="str">
        <f t="shared" si="49"/>
        <v>4435470000</v>
      </c>
      <c r="AB987" t="s">
        <v>2213</v>
      </c>
      <c r="AC987" t="s">
        <v>2248</v>
      </c>
      <c r="AD987" t="s">
        <v>2213</v>
      </c>
    </row>
    <row r="988" spans="1:30" ht="15" hidden="1" customHeight="1" outlineLevel="1" x14ac:dyDescent="0.2">
      <c r="A988" s="3">
        <v>44354</v>
      </c>
      <c r="B988" s="19">
        <v>117000</v>
      </c>
      <c r="C988" s="5" t="s">
        <v>358</v>
      </c>
      <c r="D988" s="9" t="s">
        <v>1777</v>
      </c>
      <c r="E988" s="16"/>
      <c r="F988" s="23"/>
      <c r="G988" s="16"/>
      <c r="H988" s="16"/>
      <c r="I988" s="16"/>
      <c r="J988" s="23"/>
      <c r="U988" s="19">
        <v>117000</v>
      </c>
      <c r="Z988" s="20">
        <f t="shared" si="48"/>
        <v>117000</v>
      </c>
      <c r="AA988" s="20" t="str">
        <f t="shared" si="49"/>
        <v>44354117000</v>
      </c>
      <c r="AB988" t="s">
        <v>2203</v>
      </c>
      <c r="AC988" t="s">
        <v>2248</v>
      </c>
      <c r="AD988" t="s">
        <v>2273</v>
      </c>
    </row>
    <row r="989" spans="1:30" ht="15" hidden="1" customHeight="1" outlineLevel="1" x14ac:dyDescent="0.2">
      <c r="A989" s="3">
        <v>44351</v>
      </c>
      <c r="B989" s="19">
        <v>35250</v>
      </c>
      <c r="C989" s="5" t="s">
        <v>309</v>
      </c>
      <c r="D989" s="9" t="s">
        <v>1778</v>
      </c>
      <c r="E989" s="16"/>
      <c r="F989" s="23"/>
      <c r="G989" s="16">
        <v>35250</v>
      </c>
      <c r="H989" s="16"/>
      <c r="I989" s="16"/>
      <c r="J989" s="23"/>
      <c r="Z989" s="20">
        <f t="shared" si="48"/>
        <v>35250</v>
      </c>
      <c r="AA989" s="20" t="str">
        <f t="shared" si="49"/>
        <v>4435135250</v>
      </c>
      <c r="AB989" t="s">
        <v>2209</v>
      </c>
      <c r="AC989" t="s">
        <v>2244</v>
      </c>
      <c r="AD989" t="s">
        <v>2209</v>
      </c>
    </row>
    <row r="990" spans="1:30" ht="15" hidden="1" customHeight="1" outlineLevel="1" x14ac:dyDescent="0.2">
      <c r="A990" s="3">
        <v>44351</v>
      </c>
      <c r="B990" s="19">
        <v>80000</v>
      </c>
      <c r="C990" s="5" t="s">
        <v>32</v>
      </c>
      <c r="D990" s="9" t="s">
        <v>1779</v>
      </c>
      <c r="E990" s="16"/>
      <c r="F990" s="23"/>
      <c r="G990" s="16"/>
      <c r="H990" s="16"/>
      <c r="I990" s="16"/>
      <c r="J990" s="23"/>
      <c r="N990" s="19">
        <v>80000</v>
      </c>
      <c r="Z990" s="20">
        <f t="shared" si="48"/>
        <v>80000</v>
      </c>
      <c r="AA990" s="20" t="str">
        <f t="shared" si="49"/>
        <v>4435180000</v>
      </c>
      <c r="AB990" t="s">
        <v>2222</v>
      </c>
      <c r="AC990" t="s">
        <v>2248</v>
      </c>
      <c r="AD990" t="s">
        <v>2269</v>
      </c>
    </row>
    <row r="991" spans="1:30" ht="15" hidden="1" customHeight="1" outlineLevel="1" x14ac:dyDescent="0.2">
      <c r="A991" s="3">
        <v>44350</v>
      </c>
      <c r="B991" s="19">
        <v>5000</v>
      </c>
      <c r="C991" s="5" t="s">
        <v>47</v>
      </c>
      <c r="D991" s="9" t="s">
        <v>1780</v>
      </c>
      <c r="E991" s="16"/>
      <c r="F991" s="23"/>
      <c r="G991" s="16"/>
      <c r="H991" s="16"/>
      <c r="I991" s="16"/>
      <c r="J991" s="23"/>
      <c r="P991" s="19">
        <v>5000</v>
      </c>
      <c r="Z991" s="20">
        <f t="shared" si="48"/>
        <v>5000</v>
      </c>
      <c r="AA991" s="20" t="str">
        <f t="shared" si="49"/>
        <v>443505000</v>
      </c>
      <c r="AB991" t="s">
        <v>2224</v>
      </c>
      <c r="AC991" t="s">
        <v>2248</v>
      </c>
      <c r="AD991" t="s">
        <v>2427</v>
      </c>
    </row>
    <row r="992" spans="1:30" ht="15" hidden="1" customHeight="1" outlineLevel="1" x14ac:dyDescent="0.2">
      <c r="A992" s="3">
        <v>44350</v>
      </c>
      <c r="B992" s="19">
        <v>5000</v>
      </c>
      <c r="C992" s="5" t="s">
        <v>47</v>
      </c>
      <c r="D992" s="9" t="s">
        <v>1781</v>
      </c>
      <c r="E992" s="16"/>
      <c r="F992" s="23"/>
      <c r="G992" s="16"/>
      <c r="H992" s="16"/>
      <c r="I992" s="16"/>
      <c r="J992" s="23"/>
      <c r="P992" s="19">
        <v>5000</v>
      </c>
      <c r="Z992" s="20">
        <f t="shared" si="48"/>
        <v>5000</v>
      </c>
      <c r="AA992" s="20" t="str">
        <f t="shared" si="49"/>
        <v>443505000</v>
      </c>
      <c r="AB992" t="s">
        <v>2224</v>
      </c>
      <c r="AC992" t="s">
        <v>2248</v>
      </c>
      <c r="AD992" t="s">
        <v>2427</v>
      </c>
    </row>
    <row r="993" spans="1:30" ht="15" hidden="1" customHeight="1" outlineLevel="1" x14ac:dyDescent="0.2">
      <c r="A993" s="3">
        <v>44349</v>
      </c>
      <c r="B993" s="19">
        <v>50000</v>
      </c>
      <c r="C993" s="6" t="s">
        <v>1211</v>
      </c>
      <c r="D993" s="9" t="s">
        <v>1782</v>
      </c>
      <c r="E993" s="16"/>
      <c r="F993" s="23"/>
      <c r="G993" s="16"/>
      <c r="H993" s="16"/>
      <c r="I993" s="16"/>
      <c r="J993" s="23"/>
      <c r="L993" s="19">
        <v>50000</v>
      </c>
      <c r="Z993" s="20">
        <f t="shared" si="48"/>
        <v>50000</v>
      </c>
      <c r="AA993" s="20" t="str">
        <f t="shared" si="49"/>
        <v>4434950000</v>
      </c>
      <c r="AB993" t="s">
        <v>2201</v>
      </c>
      <c r="AC993" t="s">
        <v>2248</v>
      </c>
      <c r="AD993" t="s">
        <v>2265</v>
      </c>
    </row>
    <row r="994" spans="1:30" ht="15" hidden="1" customHeight="1" outlineLevel="1" x14ac:dyDescent="0.2">
      <c r="A994" s="3">
        <v>44349</v>
      </c>
      <c r="B994" s="19">
        <v>424.7</v>
      </c>
      <c r="C994" s="5" t="s">
        <v>7</v>
      </c>
      <c r="D994" s="9" t="s">
        <v>883</v>
      </c>
      <c r="E994" s="23">
        <v>424.7</v>
      </c>
      <c r="F994" s="23"/>
      <c r="G994" s="16"/>
      <c r="H994" s="16"/>
      <c r="I994" s="16"/>
      <c r="J994" s="23"/>
      <c r="Z994" s="20">
        <f t="shared" si="48"/>
        <v>424.7</v>
      </c>
      <c r="AA994" s="20" t="str">
        <f t="shared" si="49"/>
        <v>44349424,7</v>
      </c>
      <c r="AB994" t="s">
        <v>2204</v>
      </c>
      <c r="AC994" t="s">
        <v>2245</v>
      </c>
      <c r="AD994" t="s">
        <v>2262</v>
      </c>
    </row>
    <row r="995" spans="1:30" ht="15" hidden="1" customHeight="1" outlineLevel="1" x14ac:dyDescent="0.2">
      <c r="A995" s="3">
        <v>44349</v>
      </c>
      <c r="B995" s="19">
        <v>60000</v>
      </c>
      <c r="C995" s="5" t="s">
        <v>28</v>
      </c>
      <c r="D995" s="9" t="s">
        <v>1783</v>
      </c>
      <c r="E995" s="16"/>
      <c r="F995" s="23"/>
      <c r="G995" s="16"/>
      <c r="H995" s="16"/>
      <c r="I995" s="16"/>
      <c r="J995" s="23"/>
      <c r="V995" s="19">
        <v>60000</v>
      </c>
      <c r="Z995" s="20">
        <f t="shared" si="48"/>
        <v>60000</v>
      </c>
      <c r="AA995" s="20" t="str">
        <f t="shared" si="49"/>
        <v>4434960000</v>
      </c>
      <c r="AB995" t="s">
        <v>2236</v>
      </c>
      <c r="AC995" t="s">
        <v>2248</v>
      </c>
      <c r="AD995" t="s">
        <v>2236</v>
      </c>
    </row>
    <row r="996" spans="1:30" ht="15" hidden="1" customHeight="1" outlineLevel="1" x14ac:dyDescent="0.2">
      <c r="A996" s="3">
        <v>44349</v>
      </c>
      <c r="B996" s="19">
        <v>106175.33</v>
      </c>
      <c r="C996" s="5" t="s">
        <v>7</v>
      </c>
      <c r="D996" s="9" t="s">
        <v>1784</v>
      </c>
      <c r="E996" s="16"/>
      <c r="F996" s="23"/>
      <c r="G996" s="16">
        <v>106175.33</v>
      </c>
      <c r="H996" s="16"/>
      <c r="I996" s="16"/>
      <c r="J996" s="23"/>
      <c r="Z996" s="20">
        <f t="shared" si="48"/>
        <v>106175.33</v>
      </c>
      <c r="AA996" s="20" t="str">
        <f t="shared" si="49"/>
        <v>44349106175,33</v>
      </c>
      <c r="AB996" t="s">
        <v>2209</v>
      </c>
      <c r="AC996" t="s">
        <v>2244</v>
      </c>
      <c r="AD996" t="s">
        <v>2209</v>
      </c>
    </row>
    <row r="997" spans="1:30" ht="15" hidden="1" customHeight="1" outlineLevel="1" x14ac:dyDescent="0.2">
      <c r="A997" s="3">
        <v>44349</v>
      </c>
      <c r="B997" s="19">
        <v>1256.3</v>
      </c>
      <c r="C997" s="5" t="s">
        <v>1207</v>
      </c>
      <c r="D997" s="9" t="s">
        <v>872</v>
      </c>
      <c r="E997" s="16"/>
      <c r="F997" s="23"/>
      <c r="G997" s="16">
        <f>B997</f>
        <v>1256.3</v>
      </c>
      <c r="H997" s="16"/>
      <c r="I997" s="16"/>
      <c r="J997" s="23"/>
      <c r="Z997" s="20">
        <f>B997</f>
        <v>1256.3</v>
      </c>
      <c r="AA997" s="20" t="str">
        <f t="shared" si="49"/>
        <v>443491256,3</v>
      </c>
      <c r="AB997" t="s">
        <v>2205</v>
      </c>
      <c r="AC997" t="s">
        <v>2244</v>
      </c>
      <c r="AD997" t="s">
        <v>2209</v>
      </c>
    </row>
    <row r="998" spans="1:30" ht="15" hidden="1" customHeight="1" outlineLevel="1" x14ac:dyDescent="0.2">
      <c r="A998" s="3">
        <v>44348</v>
      </c>
      <c r="B998" s="19">
        <v>990</v>
      </c>
      <c r="C998" s="5" t="s">
        <v>7</v>
      </c>
      <c r="D998" s="9" t="s">
        <v>1287</v>
      </c>
      <c r="E998" s="23">
        <v>990</v>
      </c>
      <c r="F998" s="23"/>
      <c r="G998" s="16"/>
      <c r="H998" s="16"/>
      <c r="I998" s="16"/>
      <c r="J998" s="23"/>
      <c r="Z998" s="20">
        <f>SUM(E998:Y998)</f>
        <v>990</v>
      </c>
      <c r="AA998" s="20" t="str">
        <f t="shared" si="49"/>
        <v>44348990</v>
      </c>
      <c r="AB998" t="s">
        <v>2204</v>
      </c>
      <c r="AC998" t="s">
        <v>2245</v>
      </c>
      <c r="AD998" t="s">
        <v>2262</v>
      </c>
    </row>
    <row r="999" spans="1:30" ht="15" customHeight="1" collapsed="1" x14ac:dyDescent="0.2">
      <c r="A999" s="67"/>
      <c r="B999" s="68">
        <f>SUM(B953:B998)</f>
        <v>1849418.0599999998</v>
      </c>
      <c r="C999" s="69"/>
      <c r="D999" s="70"/>
      <c r="E999" s="71"/>
      <c r="F999" s="71"/>
      <c r="G999" s="72"/>
      <c r="H999" s="71"/>
      <c r="I999" s="71"/>
      <c r="J999" s="73"/>
      <c r="K999" s="73"/>
      <c r="L999" s="68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1"/>
      <c r="AC999" s="71"/>
      <c r="AD999" s="71"/>
    </row>
    <row r="1000" spans="1:30" ht="15" hidden="1" customHeight="1" outlineLevel="1" x14ac:dyDescent="0.2">
      <c r="A1000" s="3">
        <v>44347</v>
      </c>
      <c r="B1000" s="19">
        <v>650</v>
      </c>
      <c r="C1000" s="5" t="s">
        <v>7</v>
      </c>
      <c r="D1000" s="9" t="s">
        <v>1572</v>
      </c>
      <c r="E1000" s="23">
        <v>650</v>
      </c>
      <c r="F1000" s="23"/>
      <c r="G1000" s="16"/>
      <c r="H1000" s="16"/>
      <c r="I1000" s="16"/>
      <c r="J1000" s="23"/>
      <c r="Z1000" s="20">
        <f t="shared" ref="Z1000:Z1045" si="50">SUM(E1000:Y1000)</f>
        <v>650</v>
      </c>
      <c r="AA1000" s="20" t="str">
        <f t="shared" si="49"/>
        <v>44347650</v>
      </c>
      <c r="AB1000" t="s">
        <v>2204</v>
      </c>
      <c r="AC1000" t="s">
        <v>2245</v>
      </c>
      <c r="AD1000" t="s">
        <v>2262</v>
      </c>
    </row>
    <row r="1001" spans="1:30" ht="15" hidden="1" customHeight="1" outlineLevel="1" x14ac:dyDescent="0.2">
      <c r="A1001" s="3">
        <v>44344</v>
      </c>
      <c r="B1001" s="19">
        <v>70000</v>
      </c>
      <c r="C1001" s="5" t="s">
        <v>253</v>
      </c>
      <c r="D1001" s="9" t="s">
        <v>1785</v>
      </c>
      <c r="E1001" s="16"/>
      <c r="F1001" s="23"/>
      <c r="G1001" s="16"/>
      <c r="H1001" s="16"/>
      <c r="I1001" s="16"/>
      <c r="J1001" s="23"/>
      <c r="M1001" s="19">
        <v>70000</v>
      </c>
      <c r="Z1001" s="20">
        <f t="shared" si="50"/>
        <v>70000</v>
      </c>
      <c r="AA1001" s="20" t="str">
        <f t="shared" si="49"/>
        <v>4434470000</v>
      </c>
      <c r="AB1001" t="s">
        <v>2202</v>
      </c>
      <c r="AC1001" t="s">
        <v>2248</v>
      </c>
      <c r="AD1001" t="s">
        <v>2268</v>
      </c>
    </row>
    <row r="1002" spans="1:30" ht="15" hidden="1" customHeight="1" outlineLevel="1" x14ac:dyDescent="0.2">
      <c r="A1002" s="3">
        <v>44344</v>
      </c>
      <c r="B1002" s="19">
        <v>70000</v>
      </c>
      <c r="C1002" s="5" t="s">
        <v>253</v>
      </c>
      <c r="D1002" s="9" t="s">
        <v>1786</v>
      </c>
      <c r="E1002" s="16"/>
      <c r="F1002" s="23"/>
      <c r="G1002" s="16"/>
      <c r="H1002" s="16"/>
      <c r="I1002" s="16"/>
      <c r="J1002" s="23"/>
      <c r="M1002" s="19">
        <v>70000</v>
      </c>
      <c r="Z1002" s="20">
        <f t="shared" si="50"/>
        <v>70000</v>
      </c>
      <c r="AA1002" s="20" t="str">
        <f t="shared" si="49"/>
        <v>4434470000</v>
      </c>
      <c r="AB1002" t="s">
        <v>2202</v>
      </c>
      <c r="AC1002" t="s">
        <v>2248</v>
      </c>
      <c r="AD1002" t="s">
        <v>2268</v>
      </c>
    </row>
    <row r="1003" spans="1:30" ht="15" hidden="1" customHeight="1" outlineLevel="1" x14ac:dyDescent="0.2">
      <c r="A1003" s="3">
        <v>44343</v>
      </c>
      <c r="B1003" s="19">
        <v>80000</v>
      </c>
      <c r="C1003" s="5" t="s">
        <v>28</v>
      </c>
      <c r="D1003" s="9" t="s">
        <v>1760</v>
      </c>
      <c r="E1003" s="16"/>
      <c r="F1003" s="23"/>
      <c r="G1003" s="16"/>
      <c r="H1003" s="16"/>
      <c r="I1003" s="16"/>
      <c r="J1003" s="23"/>
      <c r="V1003" s="19">
        <v>80000</v>
      </c>
      <c r="Z1003" s="20">
        <f t="shared" si="50"/>
        <v>80000</v>
      </c>
      <c r="AA1003" s="20" t="str">
        <f t="shared" si="49"/>
        <v>4434380000</v>
      </c>
      <c r="AB1003" t="s">
        <v>2236</v>
      </c>
      <c r="AC1003" t="s">
        <v>2248</v>
      </c>
      <c r="AD1003" t="s">
        <v>2236</v>
      </c>
    </row>
    <row r="1004" spans="1:30" ht="15" hidden="1" customHeight="1" outlineLevel="1" x14ac:dyDescent="0.2">
      <c r="A1004" s="3">
        <v>44343</v>
      </c>
      <c r="B1004" s="19">
        <v>80000</v>
      </c>
      <c r="C1004" s="5" t="s">
        <v>32</v>
      </c>
      <c r="D1004" s="9" t="s">
        <v>1787</v>
      </c>
      <c r="E1004" s="16"/>
      <c r="F1004" s="23"/>
      <c r="G1004" s="16"/>
      <c r="H1004" s="16"/>
      <c r="I1004" s="16"/>
      <c r="J1004" s="23"/>
      <c r="N1004" s="19">
        <v>80000</v>
      </c>
      <c r="Z1004" s="20">
        <f t="shared" si="50"/>
        <v>80000</v>
      </c>
      <c r="AA1004" s="20" t="str">
        <f t="shared" si="49"/>
        <v>4434380000</v>
      </c>
      <c r="AB1004" t="s">
        <v>2222</v>
      </c>
      <c r="AC1004" t="s">
        <v>2248</v>
      </c>
      <c r="AD1004" t="s">
        <v>2269</v>
      </c>
    </row>
    <row r="1005" spans="1:30" ht="15" hidden="1" customHeight="1" outlineLevel="1" x14ac:dyDescent="0.2">
      <c r="A1005" s="3">
        <v>44343</v>
      </c>
      <c r="B1005" s="19">
        <v>2115</v>
      </c>
      <c r="C1005" s="5" t="s">
        <v>1207</v>
      </c>
      <c r="D1005" s="9" t="s">
        <v>890</v>
      </c>
      <c r="E1005" s="16"/>
      <c r="F1005" s="23">
        <v>2115</v>
      </c>
      <c r="G1005" s="16"/>
      <c r="H1005" s="16"/>
      <c r="I1005" s="16"/>
      <c r="J1005" s="23"/>
      <c r="Z1005" s="20">
        <f t="shared" si="50"/>
        <v>2115</v>
      </c>
      <c r="AA1005" s="20" t="str">
        <f t="shared" si="49"/>
        <v>443432115</v>
      </c>
      <c r="AB1005" t="s">
        <v>2205</v>
      </c>
      <c r="AC1005" t="s">
        <v>2244</v>
      </c>
      <c r="AD1005" t="s">
        <v>2209</v>
      </c>
    </row>
    <row r="1006" spans="1:30" ht="15" hidden="1" customHeight="1" outlineLevel="1" x14ac:dyDescent="0.2">
      <c r="A1006" s="3">
        <v>44343</v>
      </c>
      <c r="B1006" s="19">
        <v>1332</v>
      </c>
      <c r="C1006" s="5" t="s">
        <v>1256</v>
      </c>
      <c r="D1006" s="9" t="s">
        <v>432</v>
      </c>
      <c r="E1006" s="16"/>
      <c r="F1006" s="23">
        <v>1332</v>
      </c>
      <c r="G1006" s="16"/>
      <c r="H1006" s="16"/>
      <c r="I1006" s="16"/>
      <c r="J1006" s="23"/>
      <c r="Z1006" s="20">
        <f t="shared" si="50"/>
        <v>1332</v>
      </c>
      <c r="AA1006" s="20" t="str">
        <f t="shared" si="49"/>
        <v>443431332</v>
      </c>
      <c r="AB1006" t="s">
        <v>2208</v>
      </c>
      <c r="AC1006" t="s">
        <v>2245</v>
      </c>
      <c r="AD1006" t="s">
        <v>2263</v>
      </c>
    </row>
    <row r="1007" spans="1:30" ht="15" hidden="1" customHeight="1" outlineLevel="1" x14ac:dyDescent="0.2">
      <c r="A1007" s="3">
        <v>44342</v>
      </c>
      <c r="B1007" s="19">
        <v>40</v>
      </c>
      <c r="C1007" s="5" t="s">
        <v>7</v>
      </c>
      <c r="D1007" s="9" t="s">
        <v>892</v>
      </c>
      <c r="E1007" s="23">
        <v>40</v>
      </c>
      <c r="F1007" s="23"/>
      <c r="G1007" s="16"/>
      <c r="H1007" s="16"/>
      <c r="I1007" s="16"/>
      <c r="J1007" s="23"/>
      <c r="Z1007" s="20">
        <f t="shared" si="50"/>
        <v>40</v>
      </c>
      <c r="AA1007" s="20" t="str">
        <f t="shared" si="49"/>
        <v>4434240</v>
      </c>
      <c r="AB1007" t="s">
        <v>2204</v>
      </c>
      <c r="AC1007" t="s">
        <v>2245</v>
      </c>
      <c r="AD1007" t="s">
        <v>2262</v>
      </c>
    </row>
    <row r="1008" spans="1:30" ht="15" hidden="1" customHeight="1" outlineLevel="1" x14ac:dyDescent="0.2">
      <c r="A1008" s="3">
        <v>44342</v>
      </c>
      <c r="B1008" s="19">
        <v>14153.56</v>
      </c>
      <c r="C1008" s="5" t="s">
        <v>7</v>
      </c>
      <c r="D1008" s="9" t="s">
        <v>1788</v>
      </c>
      <c r="E1008" s="16"/>
      <c r="F1008" s="23"/>
      <c r="G1008" s="17">
        <v>14153.56</v>
      </c>
      <c r="H1008" s="16"/>
      <c r="I1008" s="16"/>
      <c r="J1008" s="23"/>
      <c r="Z1008" s="20">
        <f t="shared" si="50"/>
        <v>14153.56</v>
      </c>
      <c r="AA1008" s="20" t="str">
        <f t="shared" si="49"/>
        <v>4434214153,56</v>
      </c>
      <c r="AB1008" t="s">
        <v>2209</v>
      </c>
      <c r="AC1008" t="s">
        <v>2244</v>
      </c>
      <c r="AD1008" t="s">
        <v>2209</v>
      </c>
    </row>
    <row r="1009" spans="1:30" ht="15" hidden="1" customHeight="1" outlineLevel="1" x14ac:dyDescent="0.2">
      <c r="A1009" s="3">
        <v>44342</v>
      </c>
      <c r="B1009" s="19">
        <v>56.61</v>
      </c>
      <c r="C1009" s="5" t="s">
        <v>7</v>
      </c>
      <c r="D1009" s="9" t="s">
        <v>894</v>
      </c>
      <c r="E1009" s="23">
        <v>56.61</v>
      </c>
      <c r="F1009" s="23"/>
      <c r="G1009" s="16"/>
      <c r="H1009" s="16"/>
      <c r="I1009" s="16"/>
      <c r="J1009" s="23"/>
      <c r="Z1009" s="20">
        <f t="shared" si="50"/>
        <v>56.61</v>
      </c>
      <c r="AA1009" s="20" t="str">
        <f t="shared" si="49"/>
        <v>4434256,61</v>
      </c>
      <c r="AB1009" t="s">
        <v>2204</v>
      </c>
      <c r="AC1009" t="s">
        <v>2245</v>
      </c>
      <c r="AD1009" t="s">
        <v>2262</v>
      </c>
    </row>
    <row r="1010" spans="1:30" ht="15" hidden="1" customHeight="1" outlineLevel="1" x14ac:dyDescent="0.2">
      <c r="A1010" s="3">
        <v>44342</v>
      </c>
      <c r="B1010" s="19">
        <v>10000</v>
      </c>
      <c r="C1010" s="5" t="s">
        <v>7</v>
      </c>
      <c r="D1010" s="9" t="s">
        <v>1789</v>
      </c>
      <c r="E1010" s="16"/>
      <c r="F1010" s="23"/>
      <c r="G1010" s="17">
        <v>10000</v>
      </c>
      <c r="H1010" s="16"/>
      <c r="I1010" s="16"/>
      <c r="J1010" s="23"/>
      <c r="Z1010" s="20">
        <f t="shared" si="50"/>
        <v>10000</v>
      </c>
      <c r="AA1010" s="20" t="str">
        <f t="shared" si="49"/>
        <v>4434210000</v>
      </c>
      <c r="AB1010" t="s">
        <v>2209</v>
      </c>
      <c r="AC1010" t="s">
        <v>2244</v>
      </c>
      <c r="AD1010" t="s">
        <v>2209</v>
      </c>
    </row>
    <row r="1011" spans="1:30" ht="15" hidden="1" customHeight="1" outlineLevel="1" x14ac:dyDescent="0.2">
      <c r="A1011" s="3">
        <v>44340</v>
      </c>
      <c r="B1011" s="19">
        <v>46277.54</v>
      </c>
      <c r="C1011" s="5" t="s">
        <v>28</v>
      </c>
      <c r="D1011" s="9" t="s">
        <v>1790</v>
      </c>
      <c r="E1011" s="16"/>
      <c r="F1011" s="23"/>
      <c r="G1011" s="16"/>
      <c r="H1011" s="16"/>
      <c r="I1011" s="16"/>
      <c r="J1011" s="23"/>
      <c r="V1011" s="19">
        <v>46277.54</v>
      </c>
      <c r="Z1011" s="20">
        <f t="shared" si="50"/>
        <v>46277.54</v>
      </c>
      <c r="AA1011" s="20" t="str">
        <f t="shared" si="49"/>
        <v>4434046277,54</v>
      </c>
      <c r="AB1011" t="s">
        <v>2236</v>
      </c>
      <c r="AC1011" t="s">
        <v>2248</v>
      </c>
      <c r="AD1011" t="s">
        <v>2236</v>
      </c>
    </row>
    <row r="1012" spans="1:30" ht="15" hidden="1" customHeight="1" outlineLevel="1" x14ac:dyDescent="0.2">
      <c r="A1012" s="3">
        <v>44337</v>
      </c>
      <c r="B1012" s="19">
        <v>6500</v>
      </c>
      <c r="C1012" s="5" t="s">
        <v>358</v>
      </c>
      <c r="D1012" s="9" t="s">
        <v>1791</v>
      </c>
      <c r="E1012" s="16"/>
      <c r="F1012" s="23"/>
      <c r="G1012" s="16"/>
      <c r="H1012" s="16"/>
      <c r="I1012" s="16"/>
      <c r="J1012" s="23"/>
      <c r="U1012" s="19">
        <v>6500</v>
      </c>
      <c r="Z1012" s="20">
        <f t="shared" si="50"/>
        <v>6500</v>
      </c>
      <c r="AA1012" s="20" t="str">
        <f t="shared" si="49"/>
        <v>443376500</v>
      </c>
      <c r="AB1012" t="s">
        <v>2203</v>
      </c>
      <c r="AC1012" t="s">
        <v>2248</v>
      </c>
      <c r="AD1012" t="s">
        <v>2273</v>
      </c>
    </row>
    <row r="1013" spans="1:30" ht="15" hidden="1" customHeight="1" outlineLevel="1" x14ac:dyDescent="0.2">
      <c r="A1013" s="3">
        <v>44337</v>
      </c>
      <c r="B1013" s="19">
        <v>70000</v>
      </c>
      <c r="C1013" s="5" t="s">
        <v>28</v>
      </c>
      <c r="D1013" s="9" t="s">
        <v>1790</v>
      </c>
      <c r="E1013" s="16"/>
      <c r="F1013" s="23"/>
      <c r="G1013" s="16"/>
      <c r="H1013" s="16"/>
      <c r="I1013" s="16"/>
      <c r="J1013" s="23"/>
      <c r="V1013" s="19">
        <v>70000</v>
      </c>
      <c r="Z1013" s="20">
        <f t="shared" si="50"/>
        <v>70000</v>
      </c>
      <c r="AA1013" s="20" t="str">
        <f t="shared" si="49"/>
        <v>4433770000</v>
      </c>
      <c r="AB1013" t="s">
        <v>2236</v>
      </c>
      <c r="AC1013" t="s">
        <v>2248</v>
      </c>
      <c r="AD1013" t="s">
        <v>2236</v>
      </c>
    </row>
    <row r="1014" spans="1:30" ht="15" hidden="1" customHeight="1" outlineLevel="1" x14ac:dyDescent="0.2">
      <c r="A1014" s="3">
        <v>44336</v>
      </c>
      <c r="B1014" s="19">
        <v>11000</v>
      </c>
      <c r="C1014" s="5" t="s">
        <v>1211</v>
      </c>
      <c r="D1014" s="9" t="s">
        <v>1792</v>
      </c>
      <c r="E1014" s="16"/>
      <c r="F1014" s="23"/>
      <c r="G1014" s="16"/>
      <c r="H1014" s="16"/>
      <c r="I1014" s="16"/>
      <c r="J1014" s="23"/>
      <c r="K1014" s="19">
        <v>11000</v>
      </c>
      <c r="Z1014" s="20">
        <f t="shared" si="50"/>
        <v>11000</v>
      </c>
      <c r="AA1014" s="20" t="str">
        <f t="shared" si="49"/>
        <v>4433611000</v>
      </c>
      <c r="AB1014" t="s">
        <v>2240</v>
      </c>
      <c r="AC1014" t="s">
        <v>2248</v>
      </c>
      <c r="AD1014" t="s">
        <v>2267</v>
      </c>
    </row>
    <row r="1015" spans="1:30" ht="15" hidden="1" customHeight="1" outlineLevel="1" x14ac:dyDescent="0.2">
      <c r="A1015" s="3">
        <v>44335</v>
      </c>
      <c r="B1015" s="19">
        <v>80000</v>
      </c>
      <c r="C1015" s="5" t="s">
        <v>32</v>
      </c>
      <c r="D1015" s="9" t="s">
        <v>1779</v>
      </c>
      <c r="E1015" s="16"/>
      <c r="F1015" s="23"/>
      <c r="G1015" s="16"/>
      <c r="H1015" s="16"/>
      <c r="I1015" s="16"/>
      <c r="J1015" s="23"/>
      <c r="N1015" s="19">
        <v>80000</v>
      </c>
      <c r="Z1015" s="20">
        <f t="shared" si="50"/>
        <v>80000</v>
      </c>
      <c r="AA1015" s="20" t="str">
        <f t="shared" si="49"/>
        <v>4433580000</v>
      </c>
      <c r="AB1015" t="s">
        <v>2222</v>
      </c>
      <c r="AC1015" t="s">
        <v>2248</v>
      </c>
      <c r="AD1015" t="s">
        <v>2269</v>
      </c>
    </row>
    <row r="1016" spans="1:30" ht="15" hidden="1" customHeight="1" outlineLevel="1" x14ac:dyDescent="0.2">
      <c r="A1016" s="3">
        <v>44335</v>
      </c>
      <c r="B1016" s="19">
        <v>649</v>
      </c>
      <c r="C1016" s="5" t="s">
        <v>1255</v>
      </c>
      <c r="D1016" s="9" t="s">
        <v>432</v>
      </c>
      <c r="E1016" s="16"/>
      <c r="F1016" s="23">
        <v>649</v>
      </c>
      <c r="G1016" s="16"/>
      <c r="H1016" s="16"/>
      <c r="I1016" s="16"/>
      <c r="J1016" s="23"/>
      <c r="Z1016" s="20">
        <f t="shared" si="50"/>
        <v>649</v>
      </c>
      <c r="AA1016" s="20" t="str">
        <f t="shared" si="49"/>
        <v>44335649</v>
      </c>
      <c r="AB1016" t="s">
        <v>2208</v>
      </c>
      <c r="AC1016" t="s">
        <v>2245</v>
      </c>
      <c r="AD1016" t="s">
        <v>2263</v>
      </c>
    </row>
    <row r="1017" spans="1:30" ht="15" hidden="1" customHeight="1" outlineLevel="1" x14ac:dyDescent="0.2">
      <c r="A1017" s="3">
        <v>44335</v>
      </c>
      <c r="B1017" s="19">
        <v>60000</v>
      </c>
      <c r="C1017" s="5" t="s">
        <v>28</v>
      </c>
      <c r="D1017" s="9" t="s">
        <v>1790</v>
      </c>
      <c r="E1017" s="16"/>
      <c r="F1017" s="23"/>
      <c r="G1017" s="16"/>
      <c r="H1017" s="16"/>
      <c r="I1017" s="16"/>
      <c r="J1017" s="23"/>
      <c r="V1017" s="19">
        <v>60000</v>
      </c>
      <c r="Z1017" s="20">
        <f t="shared" si="50"/>
        <v>60000</v>
      </c>
      <c r="AA1017" s="20" t="str">
        <f t="shared" si="49"/>
        <v>4433560000</v>
      </c>
      <c r="AB1017" t="s">
        <v>2236</v>
      </c>
      <c r="AC1017" t="s">
        <v>2248</v>
      </c>
      <c r="AD1017" t="s">
        <v>2236</v>
      </c>
    </row>
    <row r="1018" spans="1:30" ht="15" hidden="1" customHeight="1" outlineLevel="1" x14ac:dyDescent="0.2">
      <c r="A1018" s="3">
        <v>44333</v>
      </c>
      <c r="B1018" s="19">
        <v>9432.2199999999993</v>
      </c>
      <c r="C1018" s="5" t="s">
        <v>112</v>
      </c>
      <c r="D1018" s="9" t="s">
        <v>1793</v>
      </c>
      <c r="E1018" s="16"/>
      <c r="F1018" s="23"/>
      <c r="G1018" s="16"/>
      <c r="H1018" s="16"/>
      <c r="I1018" s="16"/>
      <c r="J1018" s="23"/>
      <c r="N1018" s="19">
        <v>9432.2199999999993</v>
      </c>
      <c r="Z1018" s="20">
        <f t="shared" si="50"/>
        <v>9432.2199999999993</v>
      </c>
      <c r="AA1018" s="20" t="str">
        <f t="shared" si="49"/>
        <v>443339432,22</v>
      </c>
      <c r="AB1018" t="s">
        <v>2233</v>
      </c>
      <c r="AC1018" t="s">
        <v>2248</v>
      </c>
      <c r="AD1018" t="s">
        <v>2269</v>
      </c>
    </row>
    <row r="1019" spans="1:30" ht="15" hidden="1" customHeight="1" outlineLevel="1" x14ac:dyDescent="0.2">
      <c r="A1019" s="3">
        <v>44333</v>
      </c>
      <c r="B1019" s="19">
        <v>110000</v>
      </c>
      <c r="C1019" s="5" t="s">
        <v>28</v>
      </c>
      <c r="D1019" s="9" t="s">
        <v>1790</v>
      </c>
      <c r="E1019" s="16"/>
      <c r="F1019" s="23"/>
      <c r="G1019" s="16"/>
      <c r="H1019" s="16"/>
      <c r="I1019" s="16"/>
      <c r="J1019" s="23"/>
      <c r="V1019" s="19">
        <v>110000</v>
      </c>
      <c r="Z1019" s="20">
        <f t="shared" si="50"/>
        <v>110000</v>
      </c>
      <c r="AA1019" s="20" t="str">
        <f t="shared" si="49"/>
        <v>44333110000</v>
      </c>
      <c r="AB1019" t="s">
        <v>2236</v>
      </c>
      <c r="AC1019" t="s">
        <v>2248</v>
      </c>
      <c r="AD1019" t="s">
        <v>2236</v>
      </c>
    </row>
    <row r="1020" spans="1:30" ht="15" hidden="1" customHeight="1" outlineLevel="1" x14ac:dyDescent="0.2">
      <c r="A1020" s="3">
        <v>44333</v>
      </c>
      <c r="B1020" s="19">
        <v>60000</v>
      </c>
      <c r="C1020" s="5" t="s">
        <v>1225</v>
      </c>
      <c r="D1020" s="9" t="s">
        <v>1763</v>
      </c>
      <c r="E1020" s="16"/>
      <c r="F1020" s="23"/>
      <c r="G1020" s="16"/>
      <c r="H1020" s="16"/>
      <c r="I1020" s="16"/>
      <c r="J1020" s="23"/>
      <c r="T1020" s="19">
        <v>60000</v>
      </c>
      <c r="Z1020" s="20">
        <f t="shared" si="50"/>
        <v>60000</v>
      </c>
      <c r="AA1020" s="20" t="str">
        <f t="shared" si="49"/>
        <v>4433360000</v>
      </c>
      <c r="AB1020" t="s">
        <v>2235</v>
      </c>
      <c r="AC1020" t="s">
        <v>2248</v>
      </c>
      <c r="AD1020" t="s">
        <v>2235</v>
      </c>
    </row>
    <row r="1021" spans="1:30" ht="15" hidden="1" customHeight="1" outlineLevel="1" x14ac:dyDescent="0.2">
      <c r="A1021" s="3">
        <v>44330</v>
      </c>
      <c r="B1021" s="19">
        <v>280</v>
      </c>
      <c r="C1021" s="5" t="s">
        <v>7</v>
      </c>
      <c r="D1021" s="9" t="s">
        <v>904</v>
      </c>
      <c r="E1021" s="23">
        <v>280</v>
      </c>
      <c r="F1021" s="23"/>
      <c r="G1021" s="16"/>
      <c r="H1021" s="16"/>
      <c r="I1021" s="16"/>
      <c r="J1021" s="23"/>
      <c r="Z1021" s="20">
        <f t="shared" si="50"/>
        <v>280</v>
      </c>
      <c r="AA1021" s="20" t="str">
        <f t="shared" si="49"/>
        <v>44330280</v>
      </c>
      <c r="AB1021" t="s">
        <v>2204</v>
      </c>
      <c r="AC1021" t="s">
        <v>2245</v>
      </c>
      <c r="AD1021" t="s">
        <v>2262</v>
      </c>
    </row>
    <row r="1022" spans="1:30" ht="15" hidden="1" customHeight="1" outlineLevel="1" x14ac:dyDescent="0.2">
      <c r="A1022" s="3">
        <v>44330</v>
      </c>
      <c r="B1022" s="19">
        <v>80000</v>
      </c>
      <c r="C1022" s="5" t="s">
        <v>28</v>
      </c>
      <c r="D1022" s="9" t="s">
        <v>1790</v>
      </c>
      <c r="E1022" s="16"/>
      <c r="F1022" s="23"/>
      <c r="G1022" s="16"/>
      <c r="H1022" s="16"/>
      <c r="I1022" s="16"/>
      <c r="J1022" s="23"/>
      <c r="V1022" s="19">
        <v>80000</v>
      </c>
      <c r="Z1022" s="20">
        <f t="shared" si="50"/>
        <v>80000</v>
      </c>
      <c r="AA1022" s="20" t="str">
        <f t="shared" si="49"/>
        <v>4433080000</v>
      </c>
      <c r="AB1022" t="s">
        <v>2236</v>
      </c>
      <c r="AC1022" t="s">
        <v>2248</v>
      </c>
      <c r="AD1022" t="s">
        <v>2236</v>
      </c>
    </row>
    <row r="1023" spans="1:30" ht="15" hidden="1" customHeight="1" outlineLevel="1" x14ac:dyDescent="0.2">
      <c r="A1023" s="3">
        <v>44330</v>
      </c>
      <c r="B1023" s="19">
        <v>34620.1</v>
      </c>
      <c r="C1023" s="5" t="s">
        <v>1207</v>
      </c>
      <c r="D1023" s="9" t="s">
        <v>154</v>
      </c>
      <c r="E1023" s="16"/>
      <c r="F1023" s="23">
        <v>34620.1</v>
      </c>
      <c r="G1023" s="16"/>
      <c r="H1023" s="16"/>
      <c r="I1023" s="16"/>
      <c r="J1023" s="23"/>
      <c r="Z1023" s="20">
        <f t="shared" si="50"/>
        <v>34620.1</v>
      </c>
      <c r="AA1023" s="20" t="str">
        <f t="shared" si="49"/>
        <v>4433034620,1</v>
      </c>
      <c r="AB1023" t="s">
        <v>2206</v>
      </c>
      <c r="AC1023" t="s">
        <v>2244</v>
      </c>
      <c r="AD1023" t="s">
        <v>2209</v>
      </c>
    </row>
    <row r="1024" spans="1:30" ht="15" hidden="1" customHeight="1" outlineLevel="1" x14ac:dyDescent="0.2">
      <c r="A1024" s="3">
        <v>44330</v>
      </c>
      <c r="B1024" s="19">
        <v>1500</v>
      </c>
      <c r="C1024" s="5" t="s">
        <v>906</v>
      </c>
      <c r="D1024" s="9" t="s">
        <v>1794</v>
      </c>
      <c r="E1024" s="16"/>
      <c r="F1024" s="23"/>
      <c r="G1024" s="16">
        <v>1500</v>
      </c>
      <c r="H1024" s="16"/>
      <c r="I1024" s="16"/>
      <c r="J1024" s="23"/>
      <c r="Z1024" s="20">
        <f t="shared" si="50"/>
        <v>1500</v>
      </c>
      <c r="AA1024" s="20" t="str">
        <f t="shared" si="49"/>
        <v>443301500</v>
      </c>
      <c r="AB1024" t="s">
        <v>2434</v>
      </c>
      <c r="AC1024" t="s">
        <v>2244</v>
      </c>
      <c r="AD1024" t="s">
        <v>2264</v>
      </c>
    </row>
    <row r="1025" spans="1:30" ht="15" hidden="1" customHeight="1" outlineLevel="1" x14ac:dyDescent="0.2">
      <c r="A1025" s="3">
        <v>44330</v>
      </c>
      <c r="B1025" s="19">
        <v>5100</v>
      </c>
      <c r="C1025" s="5" t="s">
        <v>7</v>
      </c>
      <c r="D1025" s="9" t="s">
        <v>1795</v>
      </c>
      <c r="E1025" s="16"/>
      <c r="F1025" s="23"/>
      <c r="G1025" s="16">
        <v>5100</v>
      </c>
      <c r="H1025" s="16"/>
      <c r="I1025" s="16"/>
      <c r="J1025" s="23"/>
      <c r="Z1025" s="20">
        <f t="shared" si="50"/>
        <v>5100</v>
      </c>
      <c r="AA1025" s="20" t="str">
        <f t="shared" si="49"/>
        <v>443305100</v>
      </c>
      <c r="AB1025" t="s">
        <v>2212</v>
      </c>
      <c r="AC1025" t="s">
        <v>2244</v>
      </c>
      <c r="AD1025" t="s">
        <v>2209</v>
      </c>
    </row>
    <row r="1026" spans="1:30" ht="15" hidden="1" customHeight="1" outlineLevel="1" x14ac:dyDescent="0.2">
      <c r="A1026" s="3">
        <v>44330</v>
      </c>
      <c r="B1026" s="19">
        <v>20.399999999999999</v>
      </c>
      <c r="C1026" s="5" t="s">
        <v>7</v>
      </c>
      <c r="D1026" s="9" t="s">
        <v>909</v>
      </c>
      <c r="E1026" s="23">
        <v>20.399999999999999</v>
      </c>
      <c r="F1026" s="23"/>
      <c r="G1026" s="16"/>
      <c r="H1026" s="16"/>
      <c r="I1026" s="16"/>
      <c r="J1026" s="23"/>
      <c r="Z1026" s="20">
        <f t="shared" si="50"/>
        <v>20.399999999999999</v>
      </c>
      <c r="AA1026" s="20" t="str">
        <f t="shared" si="49"/>
        <v>4433020,4</v>
      </c>
      <c r="AB1026" t="s">
        <v>2204</v>
      </c>
      <c r="AC1026" t="s">
        <v>2245</v>
      </c>
      <c r="AD1026" t="s">
        <v>2262</v>
      </c>
    </row>
    <row r="1027" spans="1:30" ht="15" hidden="1" customHeight="1" outlineLevel="1" x14ac:dyDescent="0.2">
      <c r="A1027" s="3">
        <v>44330</v>
      </c>
      <c r="B1027" s="19">
        <v>30000</v>
      </c>
      <c r="C1027" s="5" t="s">
        <v>906</v>
      </c>
      <c r="D1027" s="9" t="s">
        <v>1796</v>
      </c>
      <c r="E1027" s="16"/>
      <c r="F1027" s="23"/>
      <c r="G1027" s="16">
        <v>30000</v>
      </c>
      <c r="H1027" s="16"/>
      <c r="I1027" s="16"/>
      <c r="J1027" s="23"/>
      <c r="Z1027" s="20">
        <f t="shared" si="50"/>
        <v>30000</v>
      </c>
      <c r="AA1027" s="20" t="str">
        <f t="shared" ref="AA1027:AA1090" si="51">A1027&amp;B1027</f>
        <v>4433030000</v>
      </c>
      <c r="AB1027" t="s">
        <v>2209</v>
      </c>
      <c r="AC1027" t="s">
        <v>2244</v>
      </c>
      <c r="AD1027" t="s">
        <v>2209</v>
      </c>
    </row>
    <row r="1028" spans="1:30" ht="15" hidden="1" customHeight="1" outlineLevel="1" x14ac:dyDescent="0.2">
      <c r="A1028" s="3">
        <v>44330</v>
      </c>
      <c r="B1028" s="19">
        <v>70000</v>
      </c>
      <c r="C1028" s="5" t="s">
        <v>7</v>
      </c>
      <c r="D1028" s="9" t="s">
        <v>1797</v>
      </c>
      <c r="E1028" s="16"/>
      <c r="F1028" s="23"/>
      <c r="G1028" s="16">
        <v>70000</v>
      </c>
      <c r="H1028" s="16"/>
      <c r="I1028" s="16"/>
      <c r="J1028" s="23"/>
      <c r="Z1028" s="20">
        <f t="shared" si="50"/>
        <v>70000</v>
      </c>
      <c r="AA1028" s="20" t="str">
        <f t="shared" si="51"/>
        <v>4433070000</v>
      </c>
      <c r="AB1028" t="s">
        <v>2209</v>
      </c>
      <c r="AC1028" t="s">
        <v>2244</v>
      </c>
      <c r="AD1028" t="s">
        <v>2209</v>
      </c>
    </row>
    <row r="1029" spans="1:30" ht="15" hidden="1" customHeight="1" outlineLevel="1" x14ac:dyDescent="0.2">
      <c r="A1029" s="3">
        <v>44329</v>
      </c>
      <c r="B1029" s="19">
        <v>538.9</v>
      </c>
      <c r="C1029" s="5" t="s">
        <v>1222</v>
      </c>
      <c r="D1029" s="9" t="s">
        <v>1553</v>
      </c>
      <c r="E1029" s="16"/>
      <c r="F1029" s="23">
        <v>538.9</v>
      </c>
      <c r="G1029" s="16"/>
      <c r="H1029" s="16"/>
      <c r="I1029" s="16"/>
      <c r="J1029" s="23"/>
      <c r="Z1029" s="20">
        <f t="shared" si="50"/>
        <v>538.9</v>
      </c>
      <c r="AA1029" s="20" t="str">
        <f t="shared" si="51"/>
        <v>44329538,9</v>
      </c>
      <c r="AB1029" t="s">
        <v>2206</v>
      </c>
      <c r="AC1029" t="s">
        <v>2244</v>
      </c>
      <c r="AD1029" t="s">
        <v>2209</v>
      </c>
    </row>
    <row r="1030" spans="1:30" ht="15" hidden="1" customHeight="1" outlineLevel="1" x14ac:dyDescent="0.2">
      <c r="A1030" s="3">
        <v>44329</v>
      </c>
      <c r="B1030" s="19">
        <v>1854.85</v>
      </c>
      <c r="C1030" s="5" t="s">
        <v>1207</v>
      </c>
      <c r="D1030" s="9" t="s">
        <v>156</v>
      </c>
      <c r="E1030" s="16"/>
      <c r="F1030" s="23">
        <v>1854.85</v>
      </c>
      <c r="G1030" s="16"/>
      <c r="H1030" s="16"/>
      <c r="I1030" s="16"/>
      <c r="J1030" s="23"/>
      <c r="Z1030" s="20">
        <f t="shared" si="50"/>
        <v>1854.85</v>
      </c>
      <c r="AA1030" s="20" t="str">
        <f t="shared" si="51"/>
        <v>443291854,85</v>
      </c>
      <c r="AB1030" t="s">
        <v>2206</v>
      </c>
      <c r="AC1030" t="s">
        <v>2244</v>
      </c>
      <c r="AD1030" t="s">
        <v>2209</v>
      </c>
    </row>
    <row r="1031" spans="1:30" ht="15" hidden="1" customHeight="1" outlineLevel="1" x14ac:dyDescent="0.2">
      <c r="A1031" s="3">
        <v>44329</v>
      </c>
      <c r="B1031" s="19">
        <v>13536.45</v>
      </c>
      <c r="C1031" s="5" t="s">
        <v>1207</v>
      </c>
      <c r="D1031" s="9" t="s">
        <v>158</v>
      </c>
      <c r="E1031" s="16"/>
      <c r="F1031" s="23">
        <v>13536.45</v>
      </c>
      <c r="G1031" s="16"/>
      <c r="H1031" s="16"/>
      <c r="I1031" s="16"/>
      <c r="J1031" s="23"/>
      <c r="Z1031" s="20">
        <f t="shared" si="50"/>
        <v>13536.45</v>
      </c>
      <c r="AA1031" s="20" t="str">
        <f t="shared" si="51"/>
        <v>4432913536,45</v>
      </c>
      <c r="AB1031" t="s">
        <v>2206</v>
      </c>
      <c r="AC1031" t="s">
        <v>2244</v>
      </c>
      <c r="AD1031" t="s">
        <v>2209</v>
      </c>
    </row>
    <row r="1032" spans="1:30" ht="15" hidden="1" customHeight="1" outlineLevel="1" x14ac:dyDescent="0.2">
      <c r="A1032" s="3">
        <v>44329</v>
      </c>
      <c r="B1032" s="19">
        <v>34620.1</v>
      </c>
      <c r="C1032" s="5" t="s">
        <v>1207</v>
      </c>
      <c r="D1032" s="9" t="s">
        <v>912</v>
      </c>
      <c r="E1032" s="16"/>
      <c r="F1032" s="23">
        <v>34620.1</v>
      </c>
      <c r="G1032" s="16"/>
      <c r="H1032" s="16"/>
      <c r="I1032" s="16"/>
      <c r="J1032" s="23"/>
      <c r="Z1032" s="20">
        <f t="shared" si="50"/>
        <v>34620.1</v>
      </c>
      <c r="AA1032" s="20" t="str">
        <f t="shared" si="51"/>
        <v>4432934620,1</v>
      </c>
      <c r="AB1032" t="s">
        <v>2205</v>
      </c>
      <c r="AC1032" t="s">
        <v>2244</v>
      </c>
      <c r="AD1032" t="s">
        <v>2209</v>
      </c>
    </row>
    <row r="1033" spans="1:30" ht="15" hidden="1" customHeight="1" outlineLevel="1" x14ac:dyDescent="0.2">
      <c r="A1033" s="3">
        <v>44328</v>
      </c>
      <c r="B1033" s="19">
        <v>1032</v>
      </c>
      <c r="C1033" s="5" t="s">
        <v>913</v>
      </c>
      <c r="D1033" s="9" t="s">
        <v>1798</v>
      </c>
      <c r="E1033" s="16"/>
      <c r="F1033" s="23"/>
      <c r="G1033" s="16"/>
      <c r="H1033" s="16"/>
      <c r="I1033" s="16">
        <v>1032</v>
      </c>
      <c r="J1033" s="23"/>
      <c r="Z1033" s="20">
        <f t="shared" si="50"/>
        <v>1032</v>
      </c>
      <c r="AA1033" s="20" t="str">
        <f t="shared" si="51"/>
        <v>443281032</v>
      </c>
      <c r="AB1033" t="s">
        <v>2241</v>
      </c>
      <c r="AC1033" t="s">
        <v>2246</v>
      </c>
      <c r="AD1033" t="s">
        <v>2266</v>
      </c>
    </row>
    <row r="1034" spans="1:30" ht="15" hidden="1" customHeight="1" outlineLevel="1" x14ac:dyDescent="0.2">
      <c r="A1034" s="3">
        <v>44328</v>
      </c>
      <c r="B1034" s="19">
        <v>108000</v>
      </c>
      <c r="C1034" s="5" t="s">
        <v>28</v>
      </c>
      <c r="D1034" s="9" t="s">
        <v>1790</v>
      </c>
      <c r="E1034" s="16"/>
      <c r="F1034" s="23"/>
      <c r="G1034" s="16"/>
      <c r="H1034" s="16"/>
      <c r="I1034" s="16"/>
      <c r="J1034" s="23"/>
      <c r="V1034" s="19">
        <v>108000</v>
      </c>
      <c r="Z1034" s="20">
        <f t="shared" si="50"/>
        <v>108000</v>
      </c>
      <c r="AA1034" s="20" t="str">
        <f t="shared" si="51"/>
        <v>44328108000</v>
      </c>
      <c r="AB1034" t="s">
        <v>2236</v>
      </c>
      <c r="AC1034" t="s">
        <v>2248</v>
      </c>
      <c r="AD1034" t="s">
        <v>2236</v>
      </c>
    </row>
    <row r="1035" spans="1:30" ht="15" hidden="1" customHeight="1" outlineLevel="1" x14ac:dyDescent="0.2">
      <c r="A1035" s="3">
        <v>44327</v>
      </c>
      <c r="B1035" s="19">
        <v>70000</v>
      </c>
      <c r="C1035" s="5" t="s">
        <v>306</v>
      </c>
      <c r="D1035" s="9" t="s">
        <v>1799</v>
      </c>
      <c r="E1035" s="16"/>
      <c r="F1035" s="23"/>
      <c r="G1035" s="16"/>
      <c r="H1035" s="16"/>
      <c r="I1035" s="16"/>
      <c r="J1035" s="23"/>
      <c r="O1035" s="19">
        <v>70000</v>
      </c>
      <c r="Z1035" s="20">
        <f t="shared" si="50"/>
        <v>70000</v>
      </c>
      <c r="AA1035" s="20" t="str">
        <f t="shared" si="51"/>
        <v>4432770000</v>
      </c>
      <c r="AB1035" t="s">
        <v>2213</v>
      </c>
      <c r="AC1035" t="s">
        <v>2248</v>
      </c>
      <c r="AD1035" t="s">
        <v>2213</v>
      </c>
    </row>
    <row r="1036" spans="1:30" ht="15" hidden="1" customHeight="1" outlineLevel="1" x14ac:dyDescent="0.2">
      <c r="A1036" s="3">
        <v>44327</v>
      </c>
      <c r="B1036" s="19">
        <v>36004</v>
      </c>
      <c r="C1036" s="5" t="s">
        <v>309</v>
      </c>
      <c r="D1036" s="9" t="s">
        <v>1800</v>
      </c>
      <c r="E1036" s="16"/>
      <c r="F1036" s="23"/>
      <c r="G1036" s="16">
        <v>36004</v>
      </c>
      <c r="H1036" s="16"/>
      <c r="I1036" s="16"/>
      <c r="J1036" s="23"/>
      <c r="Z1036" s="20">
        <f t="shared" si="50"/>
        <v>36004</v>
      </c>
      <c r="AA1036" s="20" t="str">
        <f t="shared" si="51"/>
        <v>4432736004</v>
      </c>
      <c r="AB1036" t="s">
        <v>2209</v>
      </c>
      <c r="AC1036" t="s">
        <v>2244</v>
      </c>
      <c r="AD1036" t="s">
        <v>2209</v>
      </c>
    </row>
    <row r="1037" spans="1:30" ht="15" hidden="1" customHeight="1" outlineLevel="1" x14ac:dyDescent="0.2">
      <c r="A1037" s="3">
        <v>44327</v>
      </c>
      <c r="B1037" s="19">
        <v>6106.93</v>
      </c>
      <c r="C1037" s="5" t="s">
        <v>498</v>
      </c>
      <c r="D1037" s="9" t="s">
        <v>1801</v>
      </c>
      <c r="E1037" s="16"/>
      <c r="F1037" s="23"/>
      <c r="G1037" s="16"/>
      <c r="H1037" s="16"/>
      <c r="I1037" s="16"/>
      <c r="J1037" s="23"/>
      <c r="K1037" s="19">
        <v>6106.93</v>
      </c>
      <c r="Z1037" s="20">
        <f t="shared" si="50"/>
        <v>6106.93</v>
      </c>
      <c r="AA1037" s="20" t="str">
        <f t="shared" si="51"/>
        <v>443276106,93</v>
      </c>
      <c r="AB1037" t="s">
        <v>2221</v>
      </c>
      <c r="AC1037" t="s">
        <v>2248</v>
      </c>
      <c r="AD1037" t="s">
        <v>2267</v>
      </c>
    </row>
    <row r="1038" spans="1:30" ht="15" hidden="1" customHeight="1" outlineLevel="1" x14ac:dyDescent="0.2">
      <c r="A1038" s="3">
        <v>44327</v>
      </c>
      <c r="B1038" s="19">
        <v>2854.31</v>
      </c>
      <c r="C1038" s="5" t="s">
        <v>1254</v>
      </c>
      <c r="D1038" s="9" t="s">
        <v>920</v>
      </c>
      <c r="E1038" s="16"/>
      <c r="F1038" s="23">
        <v>2854.31</v>
      </c>
      <c r="G1038" s="16"/>
      <c r="H1038" s="16"/>
      <c r="I1038" s="16"/>
      <c r="J1038" s="23"/>
      <c r="Z1038" s="20">
        <f t="shared" si="50"/>
        <v>2854.31</v>
      </c>
      <c r="AA1038" s="20" t="str">
        <f t="shared" si="51"/>
        <v>443272854,31</v>
      </c>
      <c r="AB1038" t="s">
        <v>2208</v>
      </c>
      <c r="AC1038" t="s">
        <v>2245</v>
      </c>
      <c r="AD1038" t="s">
        <v>2263</v>
      </c>
    </row>
    <row r="1039" spans="1:30" ht="15" hidden="1" customHeight="1" outlineLevel="1" x14ac:dyDescent="0.2">
      <c r="A1039" s="3">
        <v>44327</v>
      </c>
      <c r="B1039" s="19">
        <v>55000</v>
      </c>
      <c r="C1039" s="5" t="s">
        <v>28</v>
      </c>
      <c r="D1039" s="9" t="s">
        <v>1790</v>
      </c>
      <c r="E1039" s="16"/>
      <c r="F1039" s="23"/>
      <c r="G1039" s="16"/>
      <c r="H1039" s="16"/>
      <c r="I1039" s="16"/>
      <c r="J1039" s="23"/>
      <c r="V1039" s="19">
        <v>55000</v>
      </c>
      <c r="Z1039" s="20">
        <f t="shared" si="50"/>
        <v>55000</v>
      </c>
      <c r="AA1039" s="20" t="str">
        <f t="shared" si="51"/>
        <v>4432755000</v>
      </c>
      <c r="AB1039" t="s">
        <v>2236</v>
      </c>
      <c r="AC1039" t="s">
        <v>2248</v>
      </c>
      <c r="AD1039" t="s">
        <v>2236</v>
      </c>
    </row>
    <row r="1040" spans="1:30" ht="15" hidden="1" customHeight="1" outlineLevel="1" x14ac:dyDescent="0.2">
      <c r="A1040" s="3">
        <v>44327</v>
      </c>
      <c r="B1040" s="19">
        <v>248</v>
      </c>
      <c r="C1040" s="5" t="s">
        <v>8</v>
      </c>
      <c r="D1040" s="9" t="s">
        <v>1802</v>
      </c>
      <c r="E1040" s="23">
        <v>248</v>
      </c>
      <c r="F1040" s="23"/>
      <c r="G1040" s="16"/>
      <c r="H1040" s="16"/>
      <c r="I1040" s="16"/>
      <c r="J1040" s="23"/>
      <c r="Z1040" s="20">
        <f t="shared" si="50"/>
        <v>248</v>
      </c>
      <c r="AA1040" s="20" t="str">
        <f t="shared" si="51"/>
        <v>44327248</v>
      </c>
      <c r="AB1040" t="s">
        <v>2283</v>
      </c>
      <c r="AC1040" t="s">
        <v>2276</v>
      </c>
      <c r="AD1040" t="s">
        <v>2276</v>
      </c>
    </row>
    <row r="1041" spans="1:30" ht="15" hidden="1" customHeight="1" outlineLevel="1" x14ac:dyDescent="0.2">
      <c r="A1041" s="3">
        <v>44324</v>
      </c>
      <c r="B1041" s="19">
        <v>1496.07</v>
      </c>
      <c r="C1041" s="5" t="s">
        <v>7</v>
      </c>
      <c r="D1041" s="9" t="s">
        <v>1282</v>
      </c>
      <c r="E1041" s="16"/>
      <c r="F1041" s="23"/>
      <c r="G1041" s="16"/>
      <c r="H1041" s="16"/>
      <c r="I1041" s="16">
        <v>1496.07</v>
      </c>
      <c r="J1041" s="23"/>
      <c r="Z1041" s="20">
        <f t="shared" si="50"/>
        <v>1496.07</v>
      </c>
      <c r="AA1041" s="20" t="str">
        <f t="shared" si="51"/>
        <v>443241496,07</v>
      </c>
      <c r="AB1041" t="s">
        <v>2426</v>
      </c>
      <c r="AC1041" t="s">
        <v>2248</v>
      </c>
      <c r="AD1041" t="s">
        <v>2427</v>
      </c>
    </row>
    <row r="1042" spans="1:30" ht="15" hidden="1" customHeight="1" outlineLevel="1" x14ac:dyDescent="0.2">
      <c r="A1042" s="3">
        <v>44323</v>
      </c>
      <c r="B1042" s="19">
        <v>45000</v>
      </c>
      <c r="C1042" s="6" t="s">
        <v>1211</v>
      </c>
      <c r="D1042" s="9" t="s">
        <v>1803</v>
      </c>
      <c r="E1042" s="16"/>
      <c r="F1042" s="23"/>
      <c r="G1042" s="16"/>
      <c r="H1042" s="16"/>
      <c r="I1042" s="16"/>
      <c r="J1042" s="23"/>
      <c r="L1042" s="19">
        <v>45000</v>
      </c>
      <c r="Z1042" s="20">
        <f t="shared" si="50"/>
        <v>45000</v>
      </c>
      <c r="AA1042" s="20" t="str">
        <f t="shared" si="51"/>
        <v>4432345000</v>
      </c>
      <c r="AB1042" t="s">
        <v>2201</v>
      </c>
      <c r="AC1042" t="s">
        <v>2248</v>
      </c>
      <c r="AD1042" t="s">
        <v>2265</v>
      </c>
    </row>
    <row r="1043" spans="1:30" ht="15" hidden="1" customHeight="1" outlineLevel="1" x14ac:dyDescent="0.2">
      <c r="A1043" s="3">
        <v>44322</v>
      </c>
      <c r="B1043" s="19">
        <v>57000</v>
      </c>
      <c r="C1043" s="5" t="s">
        <v>358</v>
      </c>
      <c r="D1043" s="9" t="s">
        <v>1804</v>
      </c>
      <c r="E1043" s="16"/>
      <c r="F1043" s="23"/>
      <c r="G1043" s="16"/>
      <c r="H1043" s="16"/>
      <c r="I1043" s="16"/>
      <c r="J1043" s="23"/>
      <c r="U1043" s="19">
        <v>57000</v>
      </c>
      <c r="Z1043" s="20">
        <f t="shared" si="50"/>
        <v>57000</v>
      </c>
      <c r="AA1043" s="20" t="str">
        <f t="shared" si="51"/>
        <v>4432257000</v>
      </c>
      <c r="AB1043" t="s">
        <v>2203</v>
      </c>
      <c r="AC1043" t="s">
        <v>2248</v>
      </c>
      <c r="AD1043" t="s">
        <v>2273</v>
      </c>
    </row>
    <row r="1044" spans="1:30" ht="15" hidden="1" customHeight="1" outlineLevel="1" x14ac:dyDescent="0.2">
      <c r="A1044" s="3">
        <v>44320</v>
      </c>
      <c r="B1044" s="19">
        <v>90000</v>
      </c>
      <c r="C1044" s="5" t="s">
        <v>32</v>
      </c>
      <c r="D1044" s="9" t="s">
        <v>926</v>
      </c>
      <c r="E1044" s="16"/>
      <c r="F1044" s="23"/>
      <c r="G1044" s="16"/>
      <c r="H1044" s="16"/>
      <c r="I1044" s="16"/>
      <c r="J1044" s="23"/>
      <c r="N1044" s="19">
        <v>90000</v>
      </c>
      <c r="Z1044" s="20">
        <f t="shared" si="50"/>
        <v>90000</v>
      </c>
      <c r="AA1044" s="20" t="str">
        <f t="shared" si="51"/>
        <v>4432090000</v>
      </c>
      <c r="AB1044" t="s">
        <v>2222</v>
      </c>
      <c r="AC1044" t="s">
        <v>2248</v>
      </c>
      <c r="AD1044" t="s">
        <v>2269</v>
      </c>
    </row>
    <row r="1045" spans="1:30" ht="15" hidden="1" customHeight="1" outlineLevel="1" x14ac:dyDescent="0.2">
      <c r="A1045" s="3">
        <v>44320</v>
      </c>
      <c r="B1045" s="19">
        <v>990</v>
      </c>
      <c r="C1045" s="5" t="s">
        <v>7</v>
      </c>
      <c r="D1045" s="9" t="s">
        <v>1287</v>
      </c>
      <c r="E1045" s="23">
        <v>990</v>
      </c>
      <c r="F1045" s="23"/>
      <c r="G1045" s="16"/>
      <c r="H1045" s="16"/>
      <c r="I1045" s="16"/>
      <c r="J1045" s="23"/>
      <c r="Z1045" s="20">
        <f t="shared" si="50"/>
        <v>990</v>
      </c>
      <c r="AA1045" s="20" t="str">
        <f t="shared" si="51"/>
        <v>44320990</v>
      </c>
      <c r="AB1045" t="s">
        <v>2204</v>
      </c>
      <c r="AC1045" t="s">
        <v>2245</v>
      </c>
      <c r="AD1045" t="s">
        <v>2262</v>
      </c>
    </row>
    <row r="1046" spans="1:30" ht="15" customHeight="1" collapsed="1" x14ac:dyDescent="0.2">
      <c r="A1046" s="67"/>
      <c r="B1046" s="68">
        <f>SUM(B1000:B1045)</f>
        <v>1528008.04</v>
      </c>
      <c r="C1046" s="69"/>
      <c r="D1046" s="70"/>
      <c r="E1046" s="71"/>
      <c r="F1046" s="71"/>
      <c r="G1046" s="72"/>
      <c r="H1046" s="71"/>
      <c r="I1046" s="71"/>
      <c r="J1046" s="73"/>
      <c r="K1046" s="73"/>
      <c r="L1046" s="68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1"/>
      <c r="AC1046" s="71"/>
      <c r="AD1046" s="71"/>
    </row>
    <row r="1047" spans="1:30" ht="15" hidden="1" customHeight="1" outlineLevel="1" x14ac:dyDescent="0.2">
      <c r="A1047" s="3">
        <v>44316</v>
      </c>
      <c r="B1047" s="31">
        <v>10000</v>
      </c>
      <c r="C1047" s="5" t="s">
        <v>928</v>
      </c>
      <c r="D1047" s="9" t="s">
        <v>1805</v>
      </c>
      <c r="E1047" s="16"/>
      <c r="F1047" s="23"/>
      <c r="G1047" s="16"/>
      <c r="H1047" s="16"/>
      <c r="I1047" s="16"/>
      <c r="J1047" s="23"/>
      <c r="R1047" s="19">
        <v>10000</v>
      </c>
      <c r="Z1047" s="20">
        <f t="shared" ref="Z1047:Z1078" si="52">SUM(E1047:Y1047)</f>
        <v>10000</v>
      </c>
      <c r="AA1047" s="20" t="str">
        <f t="shared" si="51"/>
        <v>4431610000</v>
      </c>
      <c r="AB1047" t="s">
        <v>2228</v>
      </c>
      <c r="AC1047" t="s">
        <v>2276</v>
      </c>
      <c r="AD1047" t="s">
        <v>2276</v>
      </c>
    </row>
    <row r="1048" spans="1:30" ht="15" hidden="1" customHeight="1" outlineLevel="1" x14ac:dyDescent="0.2">
      <c r="A1048" s="3">
        <v>44316</v>
      </c>
      <c r="B1048" s="31">
        <v>60000</v>
      </c>
      <c r="C1048" s="5" t="s">
        <v>358</v>
      </c>
      <c r="D1048" s="9" t="s">
        <v>1804</v>
      </c>
      <c r="E1048" s="16"/>
      <c r="F1048" s="23"/>
      <c r="G1048" s="16"/>
      <c r="H1048" s="16"/>
      <c r="I1048" s="16"/>
      <c r="J1048" s="23"/>
      <c r="U1048" s="19">
        <v>60000</v>
      </c>
      <c r="Z1048" s="20">
        <f t="shared" si="52"/>
        <v>60000</v>
      </c>
      <c r="AA1048" s="20" t="str">
        <f t="shared" si="51"/>
        <v>4431660000</v>
      </c>
      <c r="AB1048" t="s">
        <v>2203</v>
      </c>
      <c r="AC1048" t="s">
        <v>2248</v>
      </c>
      <c r="AD1048" t="s">
        <v>2273</v>
      </c>
    </row>
    <row r="1049" spans="1:30" ht="15" hidden="1" customHeight="1" outlineLevel="1" x14ac:dyDescent="0.2">
      <c r="A1049" s="3">
        <v>44316</v>
      </c>
      <c r="B1049" s="31">
        <v>99534</v>
      </c>
      <c r="C1049" s="5" t="s">
        <v>7</v>
      </c>
      <c r="D1049" s="9" t="s">
        <v>1784</v>
      </c>
      <c r="E1049" s="16"/>
      <c r="F1049" s="23"/>
      <c r="G1049" s="16">
        <v>99534</v>
      </c>
      <c r="H1049" s="16"/>
      <c r="I1049" s="16"/>
      <c r="J1049" s="23"/>
      <c r="Z1049" s="20">
        <f t="shared" si="52"/>
        <v>99534</v>
      </c>
      <c r="AA1049" s="20" t="str">
        <f t="shared" si="51"/>
        <v>4431699534</v>
      </c>
      <c r="AB1049" t="s">
        <v>2209</v>
      </c>
      <c r="AC1049" t="s">
        <v>2244</v>
      </c>
      <c r="AD1049" t="s">
        <v>2209</v>
      </c>
    </row>
    <row r="1050" spans="1:30" ht="15" hidden="1" customHeight="1" outlineLevel="1" x14ac:dyDescent="0.2">
      <c r="A1050" s="3">
        <v>44316</v>
      </c>
      <c r="B1050" s="31">
        <v>398.14</v>
      </c>
      <c r="C1050" s="5" t="s">
        <v>7</v>
      </c>
      <c r="D1050" s="9" t="s">
        <v>932</v>
      </c>
      <c r="E1050" s="23">
        <v>398.14</v>
      </c>
      <c r="F1050" s="23"/>
      <c r="G1050" s="16"/>
      <c r="H1050" s="16"/>
      <c r="I1050" s="16"/>
      <c r="J1050" s="23"/>
      <c r="Z1050" s="20">
        <f t="shared" si="52"/>
        <v>398.14</v>
      </c>
      <c r="AA1050" s="20" t="str">
        <f t="shared" si="51"/>
        <v>44316398,14</v>
      </c>
      <c r="AB1050" t="s">
        <v>2204</v>
      </c>
      <c r="AC1050" t="s">
        <v>2245</v>
      </c>
      <c r="AD1050" t="s">
        <v>2262</v>
      </c>
    </row>
    <row r="1051" spans="1:30" ht="15" hidden="1" customHeight="1" outlineLevel="1" x14ac:dyDescent="0.2">
      <c r="A1051" s="3">
        <v>44316</v>
      </c>
      <c r="B1051" s="31">
        <v>875</v>
      </c>
      <c r="C1051" s="5" t="s">
        <v>7</v>
      </c>
      <c r="D1051" s="9" t="s">
        <v>1283</v>
      </c>
      <c r="E1051" s="23">
        <v>875</v>
      </c>
      <c r="F1051" s="23"/>
      <c r="G1051" s="16"/>
      <c r="H1051" s="16"/>
      <c r="I1051" s="16"/>
      <c r="J1051" s="23"/>
      <c r="Z1051" s="20">
        <f t="shared" si="52"/>
        <v>875</v>
      </c>
      <c r="AA1051" s="20" t="str">
        <f t="shared" si="51"/>
        <v>44316875</v>
      </c>
      <c r="AB1051" t="s">
        <v>2204</v>
      </c>
      <c r="AC1051" t="s">
        <v>2245</v>
      </c>
      <c r="AD1051" t="s">
        <v>2262</v>
      </c>
    </row>
    <row r="1052" spans="1:30" ht="15" hidden="1" customHeight="1" outlineLevel="1" x14ac:dyDescent="0.2">
      <c r="A1052" s="3">
        <v>44315</v>
      </c>
      <c r="B1052" s="31">
        <v>50000</v>
      </c>
      <c r="C1052" s="5" t="s">
        <v>32</v>
      </c>
      <c r="D1052" s="9" t="s">
        <v>926</v>
      </c>
      <c r="E1052" s="16"/>
      <c r="F1052" s="23"/>
      <c r="G1052" s="16"/>
      <c r="H1052" s="16"/>
      <c r="I1052" s="16"/>
      <c r="J1052" s="23"/>
      <c r="N1052" s="19">
        <v>50000</v>
      </c>
      <c r="Z1052" s="20">
        <f t="shared" si="52"/>
        <v>50000</v>
      </c>
      <c r="AA1052" s="20" t="str">
        <f t="shared" si="51"/>
        <v>4431550000</v>
      </c>
      <c r="AB1052" t="s">
        <v>2222</v>
      </c>
      <c r="AC1052" t="s">
        <v>2248</v>
      </c>
      <c r="AD1052" t="s">
        <v>2269</v>
      </c>
    </row>
    <row r="1053" spans="1:30" ht="15" hidden="1" customHeight="1" outlineLevel="1" x14ac:dyDescent="0.2">
      <c r="A1053" s="3">
        <v>44315</v>
      </c>
      <c r="B1053" s="31">
        <v>60000</v>
      </c>
      <c r="C1053" s="5" t="s">
        <v>28</v>
      </c>
      <c r="D1053" s="9" t="s">
        <v>1790</v>
      </c>
      <c r="E1053" s="16"/>
      <c r="F1053" s="23"/>
      <c r="G1053" s="16"/>
      <c r="H1053" s="16"/>
      <c r="I1053" s="16"/>
      <c r="J1053" s="23"/>
      <c r="V1053" s="19">
        <v>60000</v>
      </c>
      <c r="Z1053" s="20">
        <f t="shared" si="52"/>
        <v>60000</v>
      </c>
      <c r="AA1053" s="20" t="str">
        <f t="shared" si="51"/>
        <v>4431560000</v>
      </c>
      <c r="AB1053" t="s">
        <v>2236</v>
      </c>
      <c r="AC1053" t="s">
        <v>2248</v>
      </c>
      <c r="AD1053" t="s">
        <v>2236</v>
      </c>
    </row>
    <row r="1054" spans="1:30" ht="15" hidden="1" customHeight="1" outlineLevel="1" x14ac:dyDescent="0.2">
      <c r="A1054" s="3">
        <v>44315</v>
      </c>
      <c r="B1054" s="31">
        <v>33911</v>
      </c>
      <c r="C1054" s="5" t="s">
        <v>1207</v>
      </c>
      <c r="D1054" s="9" t="s">
        <v>912</v>
      </c>
      <c r="E1054" s="16"/>
      <c r="F1054" s="23">
        <v>33911</v>
      </c>
      <c r="G1054" s="16"/>
      <c r="H1054" s="16"/>
      <c r="I1054" s="16"/>
      <c r="J1054" s="23"/>
      <c r="Z1054" s="20">
        <f t="shared" si="52"/>
        <v>33911</v>
      </c>
      <c r="AA1054" s="20" t="str">
        <f t="shared" si="51"/>
        <v>4431533911</v>
      </c>
      <c r="AB1054" t="s">
        <v>2205</v>
      </c>
      <c r="AC1054" t="s">
        <v>2244</v>
      </c>
      <c r="AD1054" t="s">
        <v>2209</v>
      </c>
    </row>
    <row r="1055" spans="1:30" ht="15" hidden="1" customHeight="1" outlineLevel="1" x14ac:dyDescent="0.2">
      <c r="A1055" s="3">
        <v>44314</v>
      </c>
      <c r="B1055" s="31">
        <v>105076.53</v>
      </c>
      <c r="C1055" s="5" t="s">
        <v>1253</v>
      </c>
      <c r="D1055" s="9" t="s">
        <v>1806</v>
      </c>
      <c r="E1055" s="16"/>
      <c r="F1055" s="23"/>
      <c r="G1055" s="16"/>
      <c r="H1055" s="16"/>
      <c r="I1055" s="16"/>
      <c r="J1055" s="23">
        <v>105076.53</v>
      </c>
      <c r="Z1055" s="20">
        <f t="shared" si="52"/>
        <v>105076.53</v>
      </c>
      <c r="AA1055" s="20" t="str">
        <f t="shared" si="51"/>
        <v>44314105076,53</v>
      </c>
      <c r="AB1055" t="s">
        <v>2218</v>
      </c>
      <c r="AC1055" t="s">
        <v>2248</v>
      </c>
      <c r="AD1055" t="s">
        <v>2272</v>
      </c>
    </row>
    <row r="1056" spans="1:30" ht="15" hidden="1" customHeight="1" outlineLevel="1" x14ac:dyDescent="0.2">
      <c r="A1056" s="3">
        <v>44313</v>
      </c>
      <c r="B1056" s="31">
        <v>50000</v>
      </c>
      <c r="C1056" s="5" t="s">
        <v>28</v>
      </c>
      <c r="D1056" s="9" t="s">
        <v>1807</v>
      </c>
      <c r="E1056" s="16"/>
      <c r="F1056" s="23"/>
      <c r="G1056" s="16"/>
      <c r="H1056" s="16"/>
      <c r="I1056" s="16"/>
      <c r="J1056" s="23"/>
      <c r="V1056" s="19">
        <v>50000</v>
      </c>
      <c r="Z1056" s="20">
        <f t="shared" si="52"/>
        <v>50000</v>
      </c>
      <c r="AA1056" s="20" t="str">
        <f t="shared" si="51"/>
        <v>4431350000</v>
      </c>
      <c r="AB1056" t="s">
        <v>2236</v>
      </c>
      <c r="AC1056" t="s">
        <v>2248</v>
      </c>
      <c r="AD1056" t="s">
        <v>2236</v>
      </c>
    </row>
    <row r="1057" spans="1:30" ht="15" hidden="1" customHeight="1" outlineLevel="1" x14ac:dyDescent="0.2">
      <c r="A1057" s="3">
        <v>44312</v>
      </c>
      <c r="B1057" s="31">
        <v>73170.570000000007</v>
      </c>
      <c r="C1057" s="5" t="s">
        <v>28</v>
      </c>
      <c r="D1057" s="9" t="s">
        <v>1808</v>
      </c>
      <c r="E1057" s="16"/>
      <c r="F1057" s="23"/>
      <c r="G1057" s="16"/>
      <c r="H1057" s="16"/>
      <c r="I1057" s="16"/>
      <c r="J1057" s="23"/>
      <c r="V1057" s="19">
        <v>73170.570000000007</v>
      </c>
      <c r="Z1057" s="20">
        <f t="shared" si="52"/>
        <v>73170.570000000007</v>
      </c>
      <c r="AA1057" s="20" t="str">
        <f t="shared" si="51"/>
        <v>4431273170,57</v>
      </c>
      <c r="AB1057" t="s">
        <v>2236</v>
      </c>
      <c r="AC1057" t="s">
        <v>2248</v>
      </c>
      <c r="AD1057" t="s">
        <v>2236</v>
      </c>
    </row>
    <row r="1058" spans="1:30" ht="15" hidden="1" customHeight="1" outlineLevel="1" x14ac:dyDescent="0.2">
      <c r="A1058" s="3">
        <v>44309</v>
      </c>
      <c r="B1058" s="31">
        <v>60000</v>
      </c>
      <c r="C1058" s="5" t="s">
        <v>28</v>
      </c>
      <c r="D1058" s="9" t="s">
        <v>1808</v>
      </c>
      <c r="E1058" s="16"/>
      <c r="F1058" s="23"/>
      <c r="G1058" s="16"/>
      <c r="H1058" s="16"/>
      <c r="I1058" s="16"/>
      <c r="J1058" s="23"/>
      <c r="V1058" s="19">
        <v>60000</v>
      </c>
      <c r="Z1058" s="20">
        <f t="shared" si="52"/>
        <v>60000</v>
      </c>
      <c r="AA1058" s="20" t="str">
        <f t="shared" si="51"/>
        <v>4430960000</v>
      </c>
      <c r="AB1058" t="s">
        <v>2236</v>
      </c>
      <c r="AC1058" t="s">
        <v>2248</v>
      </c>
      <c r="AD1058" t="s">
        <v>2236</v>
      </c>
    </row>
    <row r="1059" spans="1:30" ht="15" hidden="1" customHeight="1" outlineLevel="1" x14ac:dyDescent="0.2">
      <c r="A1059" s="3">
        <v>44306</v>
      </c>
      <c r="B1059" s="31">
        <v>60000</v>
      </c>
      <c r="C1059" s="5" t="s">
        <v>1225</v>
      </c>
      <c r="D1059" s="9" t="s">
        <v>1763</v>
      </c>
      <c r="E1059" s="16"/>
      <c r="F1059" s="23"/>
      <c r="G1059" s="16"/>
      <c r="H1059" s="16"/>
      <c r="I1059" s="16"/>
      <c r="J1059" s="23"/>
      <c r="T1059" s="19">
        <v>60000</v>
      </c>
      <c r="Z1059" s="20">
        <f t="shared" si="52"/>
        <v>60000</v>
      </c>
      <c r="AA1059" s="20" t="str">
        <f t="shared" si="51"/>
        <v>4430660000</v>
      </c>
      <c r="AB1059" t="s">
        <v>2235</v>
      </c>
      <c r="AC1059" t="s">
        <v>2248</v>
      </c>
      <c r="AD1059" t="s">
        <v>2235</v>
      </c>
    </row>
    <row r="1060" spans="1:30" ht="15" hidden="1" customHeight="1" outlineLevel="1" x14ac:dyDescent="0.2">
      <c r="A1060" s="3">
        <v>44305</v>
      </c>
      <c r="B1060" s="31">
        <v>127294.92</v>
      </c>
      <c r="C1060" s="5" t="s">
        <v>1225</v>
      </c>
      <c r="D1060" s="9" t="s">
        <v>1809</v>
      </c>
      <c r="E1060" s="16"/>
      <c r="F1060" s="23"/>
      <c r="G1060" s="16"/>
      <c r="H1060" s="16"/>
      <c r="I1060" s="16"/>
      <c r="J1060" s="23"/>
      <c r="T1060" s="19">
        <v>127294.92</v>
      </c>
      <c r="Z1060" s="20">
        <f t="shared" si="52"/>
        <v>127294.92</v>
      </c>
      <c r="AA1060" s="20" t="str">
        <f t="shared" si="51"/>
        <v>44305127294,92</v>
      </c>
      <c r="AB1060" t="s">
        <v>2235</v>
      </c>
      <c r="AC1060" t="s">
        <v>2248</v>
      </c>
      <c r="AD1060" t="s">
        <v>2235</v>
      </c>
    </row>
    <row r="1061" spans="1:30" ht="15" hidden="1" customHeight="1" outlineLevel="1" x14ac:dyDescent="0.2">
      <c r="A1061" s="3">
        <v>44305</v>
      </c>
      <c r="B1061" s="31">
        <v>1362</v>
      </c>
      <c r="C1061" s="5" t="s">
        <v>1252</v>
      </c>
      <c r="D1061" s="9" t="s">
        <v>432</v>
      </c>
      <c r="E1061" s="16"/>
      <c r="F1061" s="23">
        <v>1362</v>
      </c>
      <c r="G1061" s="16"/>
      <c r="H1061" s="16"/>
      <c r="I1061" s="16"/>
      <c r="J1061" s="23"/>
      <c r="Z1061" s="20">
        <f t="shared" si="52"/>
        <v>1362</v>
      </c>
      <c r="AA1061" s="20" t="str">
        <f t="shared" si="51"/>
        <v>443051362</v>
      </c>
      <c r="AB1061" t="s">
        <v>2208</v>
      </c>
      <c r="AC1061" t="s">
        <v>2245</v>
      </c>
      <c r="AD1061" t="s">
        <v>2263</v>
      </c>
    </row>
    <row r="1062" spans="1:30" ht="15" hidden="1" customHeight="1" outlineLevel="1" x14ac:dyDescent="0.2">
      <c r="A1062" s="3">
        <v>44305</v>
      </c>
      <c r="B1062" s="31">
        <v>60000</v>
      </c>
      <c r="C1062" s="5" t="s">
        <v>28</v>
      </c>
      <c r="D1062" s="9" t="s">
        <v>1808</v>
      </c>
      <c r="E1062" s="16"/>
      <c r="F1062" s="23"/>
      <c r="G1062" s="16"/>
      <c r="H1062" s="16"/>
      <c r="I1062" s="16"/>
      <c r="J1062" s="23"/>
      <c r="V1062" s="19">
        <v>60000</v>
      </c>
      <c r="Z1062" s="20">
        <f t="shared" si="52"/>
        <v>60000</v>
      </c>
      <c r="AA1062" s="20" t="str">
        <f t="shared" si="51"/>
        <v>4430560000</v>
      </c>
      <c r="AB1062" t="s">
        <v>2236</v>
      </c>
      <c r="AC1062" t="s">
        <v>2248</v>
      </c>
      <c r="AD1062" t="s">
        <v>2236</v>
      </c>
    </row>
    <row r="1063" spans="1:30" ht="15" hidden="1" customHeight="1" outlineLevel="1" x14ac:dyDescent="0.2">
      <c r="A1063" s="3">
        <v>44302</v>
      </c>
      <c r="B1063" s="31">
        <v>5100</v>
      </c>
      <c r="C1063" s="5" t="s">
        <v>7</v>
      </c>
      <c r="D1063" s="9" t="s">
        <v>1810</v>
      </c>
      <c r="E1063" s="16"/>
      <c r="F1063" s="23"/>
      <c r="G1063" s="16">
        <v>5100</v>
      </c>
      <c r="H1063" s="16"/>
      <c r="I1063" s="16"/>
      <c r="J1063" s="23"/>
      <c r="Z1063" s="20">
        <f t="shared" si="52"/>
        <v>5100</v>
      </c>
      <c r="AA1063" s="20" t="str">
        <f t="shared" si="51"/>
        <v>443025100</v>
      </c>
      <c r="AB1063" t="s">
        <v>2212</v>
      </c>
      <c r="AC1063" t="s">
        <v>2244</v>
      </c>
      <c r="AD1063" t="s">
        <v>2209</v>
      </c>
    </row>
    <row r="1064" spans="1:30" ht="15" hidden="1" customHeight="1" outlineLevel="1" x14ac:dyDescent="0.2">
      <c r="A1064" s="3">
        <v>44302</v>
      </c>
      <c r="B1064" s="31">
        <v>1500</v>
      </c>
      <c r="C1064" s="5" t="s">
        <v>906</v>
      </c>
      <c r="D1064" s="9" t="s">
        <v>1811</v>
      </c>
      <c r="E1064" s="16"/>
      <c r="F1064" s="23"/>
      <c r="G1064" s="16">
        <v>1500</v>
      </c>
      <c r="H1064" s="16"/>
      <c r="I1064" s="16"/>
      <c r="J1064" s="23"/>
      <c r="Z1064" s="20">
        <f t="shared" si="52"/>
        <v>1500</v>
      </c>
      <c r="AA1064" s="20" t="str">
        <f t="shared" si="51"/>
        <v>443021500</v>
      </c>
      <c r="AB1064" t="s">
        <v>2434</v>
      </c>
      <c r="AC1064" t="s">
        <v>2244</v>
      </c>
      <c r="AD1064" t="s">
        <v>2264</v>
      </c>
    </row>
    <row r="1065" spans="1:30" ht="15" hidden="1" customHeight="1" outlineLevel="1" x14ac:dyDescent="0.2">
      <c r="A1065" s="3">
        <v>44302</v>
      </c>
      <c r="B1065" s="31">
        <v>70000</v>
      </c>
      <c r="C1065" s="5" t="s">
        <v>7</v>
      </c>
      <c r="D1065" s="9" t="s">
        <v>1812</v>
      </c>
      <c r="E1065" s="16"/>
      <c r="F1065" s="23"/>
      <c r="G1065" s="16">
        <v>70000</v>
      </c>
      <c r="H1065" s="16"/>
      <c r="I1065" s="16"/>
      <c r="J1065" s="23"/>
      <c r="Z1065" s="20">
        <f t="shared" si="52"/>
        <v>70000</v>
      </c>
      <c r="AA1065" s="20" t="str">
        <f t="shared" si="51"/>
        <v>4430270000</v>
      </c>
      <c r="AB1065" t="s">
        <v>2209</v>
      </c>
      <c r="AC1065" t="s">
        <v>2244</v>
      </c>
      <c r="AD1065" t="s">
        <v>2209</v>
      </c>
    </row>
    <row r="1066" spans="1:30" ht="15" hidden="1" customHeight="1" outlineLevel="1" x14ac:dyDescent="0.2">
      <c r="A1066" s="3">
        <v>44302</v>
      </c>
      <c r="B1066" s="31">
        <v>280</v>
      </c>
      <c r="C1066" s="5" t="s">
        <v>7</v>
      </c>
      <c r="D1066" s="9" t="s">
        <v>942</v>
      </c>
      <c r="E1066" s="23">
        <v>280</v>
      </c>
      <c r="F1066" s="23"/>
      <c r="G1066" s="16"/>
      <c r="H1066" s="16"/>
      <c r="I1066" s="16"/>
      <c r="J1066" s="23"/>
      <c r="Z1066" s="20">
        <f t="shared" si="52"/>
        <v>280</v>
      </c>
      <c r="AA1066" s="20" t="str">
        <f t="shared" si="51"/>
        <v>44302280</v>
      </c>
      <c r="AB1066" t="s">
        <v>2204</v>
      </c>
      <c r="AC1066" t="s">
        <v>2245</v>
      </c>
      <c r="AD1066" t="s">
        <v>2262</v>
      </c>
    </row>
    <row r="1067" spans="1:30" ht="15" hidden="1" customHeight="1" outlineLevel="1" x14ac:dyDescent="0.2">
      <c r="A1067" s="3">
        <v>44302</v>
      </c>
      <c r="B1067" s="31">
        <v>30000</v>
      </c>
      <c r="C1067" s="5" t="s">
        <v>906</v>
      </c>
      <c r="D1067" s="9" t="s">
        <v>943</v>
      </c>
      <c r="E1067" s="16"/>
      <c r="F1067" s="23"/>
      <c r="G1067" s="16">
        <v>30000</v>
      </c>
      <c r="H1067" s="16"/>
      <c r="I1067" s="16"/>
      <c r="J1067" s="23"/>
      <c r="Z1067" s="20">
        <f t="shared" si="52"/>
        <v>30000</v>
      </c>
      <c r="AA1067" s="20" t="str">
        <f t="shared" si="51"/>
        <v>4430230000</v>
      </c>
      <c r="AB1067" t="s">
        <v>2209</v>
      </c>
      <c r="AC1067" t="s">
        <v>2244</v>
      </c>
      <c r="AD1067" t="s">
        <v>2209</v>
      </c>
    </row>
    <row r="1068" spans="1:30" ht="15" hidden="1" customHeight="1" outlineLevel="1" x14ac:dyDescent="0.2">
      <c r="A1068" s="3">
        <v>44302</v>
      </c>
      <c r="B1068" s="31">
        <v>9432.24</v>
      </c>
      <c r="C1068" s="5" t="s">
        <v>112</v>
      </c>
      <c r="D1068" s="9" t="s">
        <v>1813</v>
      </c>
      <c r="E1068" s="16"/>
      <c r="F1068" s="23"/>
      <c r="G1068" s="16"/>
      <c r="H1068" s="16"/>
      <c r="I1068" s="16"/>
      <c r="J1068" s="23"/>
      <c r="N1068" s="19">
        <v>9432.24</v>
      </c>
      <c r="Z1068" s="20">
        <f t="shared" si="52"/>
        <v>9432.24</v>
      </c>
      <c r="AA1068" s="20" t="str">
        <f t="shared" si="51"/>
        <v>443029432,24</v>
      </c>
      <c r="AB1068" t="s">
        <v>2233</v>
      </c>
      <c r="AC1068" t="s">
        <v>2248</v>
      </c>
      <c r="AD1068" t="s">
        <v>2269</v>
      </c>
    </row>
    <row r="1069" spans="1:30" ht="15" hidden="1" customHeight="1" outlineLevel="1" x14ac:dyDescent="0.2">
      <c r="A1069" s="3">
        <v>44302</v>
      </c>
      <c r="B1069" s="31">
        <v>20.399999999999999</v>
      </c>
      <c r="C1069" s="5" t="s">
        <v>7</v>
      </c>
      <c r="D1069" s="9" t="s">
        <v>945</v>
      </c>
      <c r="E1069" s="23">
        <v>20.399999999999999</v>
      </c>
      <c r="F1069" s="23"/>
      <c r="G1069" s="16"/>
      <c r="H1069" s="16"/>
      <c r="I1069" s="16"/>
      <c r="J1069" s="23"/>
      <c r="Z1069" s="20">
        <f t="shared" si="52"/>
        <v>20.399999999999999</v>
      </c>
      <c r="AA1069" s="20" t="str">
        <f t="shared" si="51"/>
        <v>4430220,4</v>
      </c>
      <c r="AB1069" t="s">
        <v>2204</v>
      </c>
      <c r="AC1069" t="s">
        <v>2245</v>
      </c>
      <c r="AD1069" t="s">
        <v>2262</v>
      </c>
    </row>
    <row r="1070" spans="1:30" ht="15" hidden="1" customHeight="1" outlineLevel="1" x14ac:dyDescent="0.2">
      <c r="A1070" s="3">
        <v>44302</v>
      </c>
      <c r="B1070" s="31">
        <v>968.44</v>
      </c>
      <c r="C1070" s="5" t="s">
        <v>1251</v>
      </c>
      <c r="D1070" s="9" t="s">
        <v>432</v>
      </c>
      <c r="E1070" s="16"/>
      <c r="F1070" s="23">
        <v>968.44</v>
      </c>
      <c r="G1070" s="16"/>
      <c r="H1070" s="16"/>
      <c r="I1070" s="16"/>
      <c r="J1070" s="23"/>
      <c r="Z1070" s="20">
        <f t="shared" si="52"/>
        <v>968.44</v>
      </c>
      <c r="AA1070" s="20" t="str">
        <f t="shared" si="51"/>
        <v>44302968,44</v>
      </c>
      <c r="AB1070" t="s">
        <v>2208</v>
      </c>
      <c r="AC1070" t="s">
        <v>2245</v>
      </c>
      <c r="AD1070" t="s">
        <v>2263</v>
      </c>
    </row>
    <row r="1071" spans="1:30" ht="15" hidden="1" customHeight="1" outlineLevel="1" x14ac:dyDescent="0.2">
      <c r="A1071" s="3">
        <v>44301</v>
      </c>
      <c r="B1071" s="31">
        <v>14000</v>
      </c>
      <c r="C1071" s="5" t="s">
        <v>1211</v>
      </c>
      <c r="D1071" s="9" t="s">
        <v>1814</v>
      </c>
      <c r="E1071" s="16"/>
      <c r="F1071" s="23"/>
      <c r="G1071" s="16"/>
      <c r="H1071" s="16"/>
      <c r="I1071" s="16"/>
      <c r="J1071" s="23"/>
      <c r="K1071" s="19">
        <v>14000</v>
      </c>
      <c r="Z1071" s="20">
        <f t="shared" si="52"/>
        <v>14000</v>
      </c>
      <c r="AA1071" s="20" t="str">
        <f t="shared" si="51"/>
        <v>4430114000</v>
      </c>
      <c r="AB1071" t="s">
        <v>2240</v>
      </c>
      <c r="AC1071" t="s">
        <v>2248</v>
      </c>
      <c r="AD1071" t="s">
        <v>2267</v>
      </c>
    </row>
    <row r="1072" spans="1:30" ht="15" hidden="1" customHeight="1" outlineLevel="1" x14ac:dyDescent="0.2">
      <c r="A1072" s="3">
        <v>44300</v>
      </c>
      <c r="B1072" s="31">
        <v>9432.24</v>
      </c>
      <c r="C1072" s="5" t="s">
        <v>112</v>
      </c>
      <c r="D1072" s="9" t="s">
        <v>1815</v>
      </c>
      <c r="E1072" s="16"/>
      <c r="F1072" s="23"/>
      <c r="G1072" s="16"/>
      <c r="H1072" s="16"/>
      <c r="I1072" s="16"/>
      <c r="J1072" s="23"/>
      <c r="N1072" s="19">
        <v>9432.24</v>
      </c>
      <c r="Z1072" s="20">
        <f t="shared" si="52"/>
        <v>9432.24</v>
      </c>
      <c r="AA1072" s="20" t="str">
        <f t="shared" si="51"/>
        <v>443009432,24</v>
      </c>
      <c r="AB1072" t="s">
        <v>2233</v>
      </c>
      <c r="AC1072" t="s">
        <v>2248</v>
      </c>
      <c r="AD1072" t="s">
        <v>2269</v>
      </c>
    </row>
    <row r="1073" spans="1:30" ht="15" hidden="1" customHeight="1" outlineLevel="1" x14ac:dyDescent="0.2">
      <c r="A1073" s="3">
        <v>44300</v>
      </c>
      <c r="B1073" s="31">
        <v>1986</v>
      </c>
      <c r="C1073" s="5" t="s">
        <v>72</v>
      </c>
      <c r="D1073" s="9" t="s">
        <v>948</v>
      </c>
      <c r="E1073" s="16"/>
      <c r="F1073" s="23"/>
      <c r="G1073" s="16"/>
      <c r="H1073" s="16"/>
      <c r="I1073" s="16"/>
      <c r="J1073" s="23"/>
      <c r="S1073" s="19">
        <v>1986</v>
      </c>
      <c r="Z1073" s="20">
        <f t="shared" si="52"/>
        <v>1986</v>
      </c>
      <c r="AA1073" s="20" t="str">
        <f t="shared" si="51"/>
        <v>443001986</v>
      </c>
      <c r="AB1073" t="s">
        <v>2211</v>
      </c>
      <c r="AC1073" t="s">
        <v>2245</v>
      </c>
      <c r="AD1073" t="s">
        <v>2263</v>
      </c>
    </row>
    <row r="1074" spans="1:30" ht="15" hidden="1" customHeight="1" outlineLevel="1" x14ac:dyDescent="0.2">
      <c r="A1074" s="3">
        <v>44300</v>
      </c>
      <c r="B1074" s="31">
        <v>100000</v>
      </c>
      <c r="C1074" s="5" t="s">
        <v>28</v>
      </c>
      <c r="D1074" s="9" t="s">
        <v>1808</v>
      </c>
      <c r="E1074" s="16"/>
      <c r="F1074" s="23"/>
      <c r="G1074" s="16"/>
      <c r="H1074" s="16"/>
      <c r="I1074" s="16"/>
      <c r="J1074" s="23"/>
      <c r="V1074" s="19">
        <v>100000</v>
      </c>
      <c r="Z1074" s="20">
        <f t="shared" si="52"/>
        <v>100000</v>
      </c>
      <c r="AA1074" s="20" t="str">
        <f t="shared" si="51"/>
        <v>44300100000</v>
      </c>
      <c r="AB1074" t="s">
        <v>2236</v>
      </c>
      <c r="AC1074" t="s">
        <v>2248</v>
      </c>
      <c r="AD1074" t="s">
        <v>2236</v>
      </c>
    </row>
    <row r="1075" spans="1:30" ht="15" hidden="1" customHeight="1" outlineLevel="1" x14ac:dyDescent="0.2">
      <c r="A1075" s="3">
        <v>44299</v>
      </c>
      <c r="B1075" s="31">
        <v>13536.45</v>
      </c>
      <c r="C1075" s="5" t="s">
        <v>1207</v>
      </c>
      <c r="D1075" s="9" t="s">
        <v>158</v>
      </c>
      <c r="E1075" s="16"/>
      <c r="F1075" s="23">
        <v>13536.45</v>
      </c>
      <c r="G1075" s="16"/>
      <c r="H1075" s="16"/>
      <c r="I1075" s="16"/>
      <c r="J1075" s="23"/>
      <c r="Z1075" s="20">
        <f t="shared" si="52"/>
        <v>13536.45</v>
      </c>
      <c r="AA1075" s="20" t="str">
        <f t="shared" si="51"/>
        <v>4429913536,45</v>
      </c>
      <c r="AB1075" t="s">
        <v>2206</v>
      </c>
      <c r="AC1075" t="s">
        <v>2244</v>
      </c>
      <c r="AD1075" t="s">
        <v>2209</v>
      </c>
    </row>
    <row r="1076" spans="1:30" ht="15" hidden="1" customHeight="1" outlineLevel="1" x14ac:dyDescent="0.2">
      <c r="A1076" s="3">
        <v>44299</v>
      </c>
      <c r="B1076" s="31">
        <v>538.9</v>
      </c>
      <c r="C1076" s="5" t="s">
        <v>1222</v>
      </c>
      <c r="D1076" s="9" t="s">
        <v>1553</v>
      </c>
      <c r="E1076" s="16"/>
      <c r="F1076" s="23">
        <v>538.9</v>
      </c>
      <c r="G1076" s="16"/>
      <c r="H1076" s="16"/>
      <c r="I1076" s="16"/>
      <c r="J1076" s="23"/>
      <c r="Z1076" s="20">
        <f t="shared" si="52"/>
        <v>538.9</v>
      </c>
      <c r="AA1076" s="20" t="str">
        <f t="shared" si="51"/>
        <v>44299538,9</v>
      </c>
      <c r="AB1076" t="s">
        <v>2206</v>
      </c>
      <c r="AC1076" t="s">
        <v>2244</v>
      </c>
      <c r="AD1076" t="s">
        <v>2209</v>
      </c>
    </row>
    <row r="1077" spans="1:30" ht="15" hidden="1" customHeight="1" outlineLevel="1" x14ac:dyDescent="0.2">
      <c r="A1077" s="3">
        <v>44299</v>
      </c>
      <c r="B1077" s="31">
        <v>1854.85</v>
      </c>
      <c r="C1077" s="5" t="s">
        <v>1207</v>
      </c>
      <c r="D1077" s="9" t="s">
        <v>156</v>
      </c>
      <c r="E1077" s="16"/>
      <c r="F1077" s="23">
        <v>1854.85</v>
      </c>
      <c r="G1077" s="16"/>
      <c r="H1077" s="16"/>
      <c r="I1077" s="16"/>
      <c r="J1077" s="23"/>
      <c r="Z1077" s="20">
        <f t="shared" si="52"/>
        <v>1854.85</v>
      </c>
      <c r="AA1077" s="20" t="str">
        <f t="shared" si="51"/>
        <v>442991854,85</v>
      </c>
      <c r="AB1077" t="s">
        <v>2206</v>
      </c>
      <c r="AC1077" t="s">
        <v>2244</v>
      </c>
      <c r="AD1077" t="s">
        <v>2209</v>
      </c>
    </row>
    <row r="1078" spans="1:30" ht="15" hidden="1" customHeight="1" outlineLevel="1" x14ac:dyDescent="0.2">
      <c r="A1078" s="3">
        <v>44299</v>
      </c>
      <c r="B1078" s="31">
        <v>34620.1</v>
      </c>
      <c r="C1078" s="5" t="s">
        <v>1207</v>
      </c>
      <c r="D1078" s="9" t="s">
        <v>154</v>
      </c>
      <c r="E1078" s="16"/>
      <c r="F1078" s="23">
        <v>34620.1</v>
      </c>
      <c r="G1078" s="16"/>
      <c r="H1078" s="16"/>
      <c r="I1078" s="16"/>
      <c r="J1078" s="23"/>
      <c r="Z1078" s="20">
        <f t="shared" si="52"/>
        <v>34620.1</v>
      </c>
      <c r="AA1078" s="20" t="str">
        <f t="shared" si="51"/>
        <v>4429934620,1</v>
      </c>
      <c r="AB1078" t="s">
        <v>2206</v>
      </c>
      <c r="AC1078" t="s">
        <v>2244</v>
      </c>
      <c r="AD1078" t="s">
        <v>2209</v>
      </c>
    </row>
    <row r="1079" spans="1:30" ht="15" hidden="1" customHeight="1" outlineLevel="1" x14ac:dyDescent="0.2">
      <c r="A1079" s="3">
        <v>44299</v>
      </c>
      <c r="B1079" s="31">
        <v>100000</v>
      </c>
      <c r="C1079" s="5" t="s">
        <v>28</v>
      </c>
      <c r="D1079" s="9" t="s">
        <v>1816</v>
      </c>
      <c r="E1079" s="16"/>
      <c r="F1079" s="23"/>
      <c r="G1079" s="16"/>
      <c r="H1079" s="16"/>
      <c r="I1079" s="16"/>
      <c r="J1079" s="23"/>
      <c r="V1079" s="19">
        <v>100000</v>
      </c>
      <c r="Z1079" s="20">
        <f t="shared" ref="Z1079:Z1108" si="53">SUM(E1079:Y1079)</f>
        <v>100000</v>
      </c>
      <c r="AA1079" s="20" t="str">
        <f t="shared" si="51"/>
        <v>44299100000</v>
      </c>
      <c r="AB1079" t="s">
        <v>2236</v>
      </c>
      <c r="AC1079" t="s">
        <v>2248</v>
      </c>
      <c r="AD1079" t="s">
        <v>2236</v>
      </c>
    </row>
    <row r="1080" spans="1:30" ht="15" hidden="1" customHeight="1" outlineLevel="1" x14ac:dyDescent="0.2">
      <c r="A1080" s="3">
        <v>44299</v>
      </c>
      <c r="B1080" s="31">
        <v>60000</v>
      </c>
      <c r="C1080" s="5" t="s">
        <v>32</v>
      </c>
      <c r="D1080" s="9" t="s">
        <v>1818</v>
      </c>
      <c r="E1080" s="16"/>
      <c r="F1080" s="23"/>
      <c r="G1080" s="16"/>
      <c r="H1080" s="16"/>
      <c r="I1080" s="16"/>
      <c r="J1080" s="23"/>
      <c r="N1080" s="19">
        <v>60000</v>
      </c>
      <c r="Z1080" s="20">
        <f t="shared" si="53"/>
        <v>60000</v>
      </c>
      <c r="AA1080" s="20" t="str">
        <f t="shared" si="51"/>
        <v>4429960000</v>
      </c>
      <c r="AB1080" t="s">
        <v>2222</v>
      </c>
      <c r="AC1080" t="s">
        <v>2248</v>
      </c>
      <c r="AD1080" t="s">
        <v>2269</v>
      </c>
    </row>
    <row r="1081" spans="1:30" ht="15" hidden="1" customHeight="1" outlineLevel="1" x14ac:dyDescent="0.2">
      <c r="A1081" s="3">
        <v>44298</v>
      </c>
      <c r="B1081" s="31">
        <v>6489.68</v>
      </c>
      <c r="C1081" s="5" t="s">
        <v>7</v>
      </c>
      <c r="D1081" s="9" t="s">
        <v>1282</v>
      </c>
      <c r="E1081" s="16"/>
      <c r="F1081" s="23"/>
      <c r="G1081" s="16"/>
      <c r="H1081" s="16"/>
      <c r="I1081" s="16">
        <v>6489.68</v>
      </c>
      <c r="J1081" s="23"/>
      <c r="Z1081" s="20">
        <f t="shared" si="53"/>
        <v>6489.68</v>
      </c>
      <c r="AA1081" s="20" t="str">
        <f t="shared" si="51"/>
        <v>442986489,68</v>
      </c>
      <c r="AB1081" t="s">
        <v>2426</v>
      </c>
      <c r="AC1081" t="s">
        <v>2248</v>
      </c>
      <c r="AD1081" t="s">
        <v>2427</v>
      </c>
    </row>
    <row r="1082" spans="1:30" ht="15" hidden="1" customHeight="1" outlineLevel="1" x14ac:dyDescent="0.2">
      <c r="A1082" s="3">
        <v>44298</v>
      </c>
      <c r="B1082" s="31">
        <v>11710</v>
      </c>
      <c r="C1082" s="5" t="s">
        <v>7</v>
      </c>
      <c r="D1082" s="9" t="s">
        <v>1282</v>
      </c>
      <c r="E1082" s="16"/>
      <c r="F1082" s="23"/>
      <c r="G1082" s="16"/>
      <c r="H1082" s="16"/>
      <c r="I1082" s="16">
        <v>11710</v>
      </c>
      <c r="J1082" s="23"/>
      <c r="Z1082" s="20">
        <f t="shared" si="53"/>
        <v>11710</v>
      </c>
      <c r="AA1082" s="20" t="str">
        <f t="shared" si="51"/>
        <v>4429811710</v>
      </c>
      <c r="AB1082" t="s">
        <v>2238</v>
      </c>
      <c r="AC1082" t="s">
        <v>2246</v>
      </c>
      <c r="AD1082" t="s">
        <v>2266</v>
      </c>
    </row>
    <row r="1083" spans="1:30" ht="15" hidden="1" customHeight="1" outlineLevel="1" x14ac:dyDescent="0.2">
      <c r="A1083" s="3">
        <v>44298</v>
      </c>
      <c r="B1083" s="31">
        <v>14800</v>
      </c>
      <c r="C1083" s="5" t="s">
        <v>5</v>
      </c>
      <c r="D1083" s="9" t="s">
        <v>1817</v>
      </c>
      <c r="E1083" s="16"/>
      <c r="F1083" s="23"/>
      <c r="G1083" s="16"/>
      <c r="H1083" s="16"/>
      <c r="I1083" s="16">
        <v>14800</v>
      </c>
      <c r="J1083" s="23"/>
      <c r="Z1083" s="20">
        <f t="shared" si="53"/>
        <v>14800</v>
      </c>
      <c r="AA1083" s="20" t="str">
        <f t="shared" si="51"/>
        <v>4429814800</v>
      </c>
      <c r="AB1083" t="s">
        <v>2201</v>
      </c>
      <c r="AC1083" t="s">
        <v>2248</v>
      </c>
      <c r="AD1083" t="s">
        <v>2265</v>
      </c>
    </row>
    <row r="1084" spans="1:30" ht="15" hidden="1" customHeight="1" outlineLevel="1" x14ac:dyDescent="0.2">
      <c r="A1084" s="3">
        <v>44295</v>
      </c>
      <c r="B1084" s="31">
        <v>7000</v>
      </c>
      <c r="C1084" s="5" t="s">
        <v>1211</v>
      </c>
      <c r="D1084" s="9" t="s">
        <v>1819</v>
      </c>
      <c r="E1084" s="16"/>
      <c r="F1084" s="23"/>
      <c r="G1084" s="16"/>
      <c r="H1084" s="16"/>
      <c r="I1084" s="16"/>
      <c r="J1084" s="23"/>
      <c r="K1084" s="19">
        <v>7000</v>
      </c>
      <c r="Z1084" s="20">
        <f t="shared" si="53"/>
        <v>7000</v>
      </c>
      <c r="AA1084" s="20" t="str">
        <f t="shared" si="51"/>
        <v>442957000</v>
      </c>
      <c r="AB1084" t="s">
        <v>2240</v>
      </c>
      <c r="AC1084" t="s">
        <v>2248</v>
      </c>
      <c r="AD1084" t="s">
        <v>2267</v>
      </c>
    </row>
    <row r="1085" spans="1:30" ht="15" hidden="1" customHeight="1" outlineLevel="1" x14ac:dyDescent="0.2">
      <c r="A1085" s="3">
        <v>44295</v>
      </c>
      <c r="B1085" s="31">
        <v>1354.6</v>
      </c>
      <c r="C1085" s="5" t="s">
        <v>1250</v>
      </c>
      <c r="D1085" s="9" t="s">
        <v>432</v>
      </c>
      <c r="E1085" s="16"/>
      <c r="F1085" s="23">
        <v>1354.6</v>
      </c>
      <c r="G1085" s="16"/>
      <c r="H1085" s="16"/>
      <c r="I1085" s="16"/>
      <c r="J1085" s="23"/>
      <c r="Z1085" s="20">
        <f t="shared" si="53"/>
        <v>1354.6</v>
      </c>
      <c r="AA1085" s="20" t="str">
        <f t="shared" si="51"/>
        <v>442951354,6</v>
      </c>
      <c r="AB1085" t="s">
        <v>2208</v>
      </c>
      <c r="AC1085" t="s">
        <v>2245</v>
      </c>
      <c r="AD1085" t="s">
        <v>2263</v>
      </c>
    </row>
    <row r="1086" spans="1:30" ht="15" hidden="1" customHeight="1" outlineLevel="1" x14ac:dyDescent="0.2">
      <c r="A1086" s="3">
        <v>44294</v>
      </c>
      <c r="B1086" s="31">
        <v>30000</v>
      </c>
      <c r="C1086" s="5" t="s">
        <v>7</v>
      </c>
      <c r="D1086" s="9" t="s">
        <v>1316</v>
      </c>
      <c r="E1086" s="16"/>
      <c r="F1086" s="23"/>
      <c r="G1086" s="16"/>
      <c r="H1086" s="16"/>
      <c r="I1086" s="16">
        <v>30000</v>
      </c>
      <c r="J1086" s="23"/>
      <c r="Z1086" s="20">
        <f t="shared" si="53"/>
        <v>30000</v>
      </c>
      <c r="AA1086" s="20" t="str">
        <f t="shared" si="51"/>
        <v>4429430000</v>
      </c>
      <c r="AB1086" t="s">
        <v>2238</v>
      </c>
      <c r="AC1086" t="s">
        <v>2246</v>
      </c>
      <c r="AD1086" t="s">
        <v>2266</v>
      </c>
    </row>
    <row r="1087" spans="1:30" ht="15" hidden="1" customHeight="1" outlineLevel="1" x14ac:dyDescent="0.2">
      <c r="A1087" s="3">
        <v>44294</v>
      </c>
      <c r="B1087" s="31">
        <v>1109.5999999999999</v>
      </c>
      <c r="C1087" s="5" t="s">
        <v>1249</v>
      </c>
      <c r="D1087" s="9" t="s">
        <v>432</v>
      </c>
      <c r="E1087" s="16"/>
      <c r="F1087" s="23">
        <v>1109.5999999999999</v>
      </c>
      <c r="G1087" s="16"/>
      <c r="H1087" s="16"/>
      <c r="I1087" s="16"/>
      <c r="J1087" s="23"/>
      <c r="Z1087" s="20">
        <f t="shared" si="53"/>
        <v>1109.5999999999999</v>
      </c>
      <c r="AA1087" s="20" t="str">
        <f t="shared" si="51"/>
        <v>442941109,6</v>
      </c>
      <c r="AB1087" t="s">
        <v>2208</v>
      </c>
      <c r="AC1087" t="s">
        <v>2245</v>
      </c>
      <c r="AD1087" t="s">
        <v>2263</v>
      </c>
    </row>
    <row r="1088" spans="1:30" ht="15" hidden="1" customHeight="1" outlineLevel="1" x14ac:dyDescent="0.2">
      <c r="A1088" s="3">
        <v>44294</v>
      </c>
      <c r="B1088" s="31">
        <v>100000</v>
      </c>
      <c r="C1088" s="5" t="s">
        <v>28</v>
      </c>
      <c r="D1088" s="9" t="s">
        <v>1808</v>
      </c>
      <c r="E1088" s="16"/>
      <c r="F1088" s="23"/>
      <c r="G1088" s="16"/>
      <c r="H1088" s="16"/>
      <c r="I1088" s="16"/>
      <c r="J1088" s="23"/>
      <c r="V1088" s="19">
        <v>100000</v>
      </c>
      <c r="Z1088" s="20">
        <f t="shared" si="53"/>
        <v>100000</v>
      </c>
      <c r="AA1088" s="20" t="str">
        <f t="shared" si="51"/>
        <v>44294100000</v>
      </c>
      <c r="AB1088" t="s">
        <v>2236</v>
      </c>
      <c r="AC1088" t="s">
        <v>2248</v>
      </c>
      <c r="AD1088" t="s">
        <v>2236</v>
      </c>
    </row>
    <row r="1089" spans="1:30" ht="15" hidden="1" customHeight="1" outlineLevel="1" x14ac:dyDescent="0.2">
      <c r="A1089" s="3">
        <v>44294</v>
      </c>
      <c r="B1089" s="31">
        <v>120000</v>
      </c>
      <c r="C1089" s="5" t="s">
        <v>32</v>
      </c>
      <c r="D1089" s="9" t="s">
        <v>1818</v>
      </c>
      <c r="E1089" s="16"/>
      <c r="F1089" s="23"/>
      <c r="G1089" s="16"/>
      <c r="H1089" s="16"/>
      <c r="I1089" s="16"/>
      <c r="J1089" s="23"/>
      <c r="N1089" s="19">
        <v>120000</v>
      </c>
      <c r="Z1089" s="20">
        <f t="shared" si="53"/>
        <v>120000</v>
      </c>
      <c r="AA1089" s="20" t="str">
        <f t="shared" si="51"/>
        <v>44294120000</v>
      </c>
      <c r="AB1089" t="s">
        <v>2222</v>
      </c>
      <c r="AC1089" t="s">
        <v>2248</v>
      </c>
      <c r="AD1089" t="s">
        <v>2269</v>
      </c>
    </row>
    <row r="1090" spans="1:30" ht="15" hidden="1" customHeight="1" outlineLevel="1" x14ac:dyDescent="0.2">
      <c r="A1090" s="3">
        <v>44294</v>
      </c>
      <c r="B1090" s="31">
        <v>450</v>
      </c>
      <c r="C1090" s="5" t="s">
        <v>7</v>
      </c>
      <c r="D1090" s="9" t="s">
        <v>1820</v>
      </c>
      <c r="E1090" s="23">
        <v>450</v>
      </c>
      <c r="F1090" s="23"/>
      <c r="G1090" s="16"/>
      <c r="H1090" s="16"/>
      <c r="I1090" s="16"/>
      <c r="J1090" s="23"/>
      <c r="Z1090" s="20">
        <f t="shared" si="53"/>
        <v>450</v>
      </c>
      <c r="AA1090" s="20" t="str">
        <f t="shared" si="51"/>
        <v>44294450</v>
      </c>
      <c r="AB1090" t="s">
        <v>2204</v>
      </c>
      <c r="AC1090" t="s">
        <v>2245</v>
      </c>
      <c r="AD1090" t="s">
        <v>2262</v>
      </c>
    </row>
    <row r="1091" spans="1:30" ht="15" hidden="1" customHeight="1" outlineLevel="1" x14ac:dyDescent="0.2">
      <c r="A1091" s="3">
        <v>44294</v>
      </c>
      <c r="B1091" s="31">
        <v>990.38</v>
      </c>
      <c r="C1091" s="5" t="s">
        <v>1248</v>
      </c>
      <c r="D1091" s="9" t="s">
        <v>432</v>
      </c>
      <c r="E1091" s="16"/>
      <c r="F1091" s="23">
        <v>990.38</v>
      </c>
      <c r="G1091" s="16"/>
      <c r="H1091" s="16"/>
      <c r="I1091" s="16"/>
      <c r="J1091" s="23"/>
      <c r="Z1091" s="20">
        <f t="shared" si="53"/>
        <v>990.38</v>
      </c>
      <c r="AA1091" s="20" t="str">
        <f t="shared" ref="AA1091:AA1154" si="54">A1091&amp;B1091</f>
        <v>44294990,38</v>
      </c>
      <c r="AB1091" t="s">
        <v>2208</v>
      </c>
      <c r="AC1091" t="s">
        <v>2245</v>
      </c>
      <c r="AD1091" t="s">
        <v>2263</v>
      </c>
    </row>
    <row r="1092" spans="1:30" ht="15" hidden="1" customHeight="1" outlineLevel="1" x14ac:dyDescent="0.2">
      <c r="A1092" s="3">
        <v>44293</v>
      </c>
      <c r="B1092" s="31">
        <v>100000</v>
      </c>
      <c r="C1092" s="5" t="s">
        <v>28</v>
      </c>
      <c r="D1092" s="9" t="s">
        <v>1808</v>
      </c>
      <c r="E1092" s="16"/>
      <c r="F1092" s="23"/>
      <c r="G1092" s="16"/>
      <c r="H1092" s="16"/>
      <c r="I1092" s="16"/>
      <c r="J1092" s="23"/>
      <c r="V1092" s="19">
        <v>100000</v>
      </c>
      <c r="Z1092" s="20">
        <f t="shared" si="53"/>
        <v>100000</v>
      </c>
      <c r="AA1092" s="20" t="str">
        <f t="shared" si="54"/>
        <v>44293100000</v>
      </c>
      <c r="AB1092" t="s">
        <v>2236</v>
      </c>
      <c r="AC1092" t="s">
        <v>2248</v>
      </c>
      <c r="AD1092" t="s">
        <v>2236</v>
      </c>
    </row>
    <row r="1093" spans="1:30" ht="15" hidden="1" customHeight="1" outlineLevel="1" x14ac:dyDescent="0.2">
      <c r="A1093" s="3">
        <v>44292</v>
      </c>
      <c r="B1093" s="31">
        <v>70000</v>
      </c>
      <c r="C1093" s="5" t="s">
        <v>306</v>
      </c>
      <c r="D1093" s="9" t="s">
        <v>1821</v>
      </c>
      <c r="E1093" s="16"/>
      <c r="F1093" s="23"/>
      <c r="G1093" s="16"/>
      <c r="H1093" s="16"/>
      <c r="I1093" s="16"/>
      <c r="J1093" s="23"/>
      <c r="O1093" s="19">
        <v>70000</v>
      </c>
      <c r="Z1093" s="20">
        <f t="shared" si="53"/>
        <v>70000</v>
      </c>
      <c r="AA1093" s="20" t="str">
        <f t="shared" si="54"/>
        <v>4429270000</v>
      </c>
      <c r="AB1093" t="s">
        <v>2213</v>
      </c>
      <c r="AC1093" t="s">
        <v>2248</v>
      </c>
      <c r="AD1093" t="s">
        <v>2213</v>
      </c>
    </row>
    <row r="1094" spans="1:30" ht="15" hidden="1" customHeight="1" outlineLevel="1" x14ac:dyDescent="0.2">
      <c r="A1094" s="3">
        <v>44291</v>
      </c>
      <c r="B1094" s="31">
        <v>6106.38</v>
      </c>
      <c r="C1094" s="5" t="s">
        <v>498</v>
      </c>
      <c r="D1094" s="9" t="s">
        <v>1822</v>
      </c>
      <c r="E1094" s="16"/>
      <c r="F1094" s="23"/>
      <c r="G1094" s="16"/>
      <c r="H1094" s="16"/>
      <c r="I1094" s="16"/>
      <c r="J1094" s="23"/>
      <c r="K1094" s="19">
        <v>6106.38</v>
      </c>
      <c r="Z1094" s="20">
        <f t="shared" si="53"/>
        <v>6106.38</v>
      </c>
      <c r="AA1094" s="20" t="str">
        <f t="shared" si="54"/>
        <v>442916106,38</v>
      </c>
      <c r="AB1094" t="s">
        <v>2221</v>
      </c>
      <c r="AC1094" t="s">
        <v>2248</v>
      </c>
      <c r="AD1094" t="s">
        <v>2267</v>
      </c>
    </row>
    <row r="1095" spans="1:30" ht="15" hidden="1" customHeight="1" outlineLevel="1" x14ac:dyDescent="0.2">
      <c r="A1095" s="3">
        <v>44291</v>
      </c>
      <c r="B1095" s="31">
        <v>15000</v>
      </c>
      <c r="C1095" s="5" t="s">
        <v>131</v>
      </c>
      <c r="D1095" s="9" t="s">
        <v>1823</v>
      </c>
      <c r="E1095" s="16"/>
      <c r="F1095" s="23"/>
      <c r="G1095" s="16"/>
      <c r="H1095" s="16"/>
      <c r="I1095" s="16"/>
      <c r="J1095" s="23"/>
      <c r="S1095" s="19">
        <v>15000</v>
      </c>
      <c r="Z1095" s="20">
        <f t="shared" si="53"/>
        <v>15000</v>
      </c>
      <c r="AA1095" s="20" t="str">
        <f t="shared" si="54"/>
        <v>4429115000</v>
      </c>
      <c r="AB1095" t="s">
        <v>2234</v>
      </c>
      <c r="AC1095" t="s">
        <v>2248</v>
      </c>
      <c r="AD1095" t="s">
        <v>2271</v>
      </c>
    </row>
    <row r="1096" spans="1:30" ht="15" hidden="1" customHeight="1" outlineLevel="1" x14ac:dyDescent="0.2">
      <c r="A1096" s="3">
        <v>44291</v>
      </c>
      <c r="B1096" s="31">
        <v>120000</v>
      </c>
      <c r="C1096" s="5" t="s">
        <v>28</v>
      </c>
      <c r="D1096" s="9" t="s">
        <v>1808</v>
      </c>
      <c r="E1096" s="16"/>
      <c r="F1096" s="23"/>
      <c r="G1096" s="16"/>
      <c r="H1096" s="16"/>
      <c r="I1096" s="16"/>
      <c r="J1096" s="23"/>
      <c r="V1096" s="19">
        <v>120000</v>
      </c>
      <c r="Z1096" s="20">
        <f t="shared" si="53"/>
        <v>120000</v>
      </c>
      <c r="AA1096" s="20" t="str">
        <f t="shared" si="54"/>
        <v>44291120000</v>
      </c>
      <c r="AB1096" t="s">
        <v>2236</v>
      </c>
      <c r="AC1096" t="s">
        <v>2248</v>
      </c>
      <c r="AD1096" t="s">
        <v>2236</v>
      </c>
    </row>
    <row r="1097" spans="1:30" ht="15" hidden="1" customHeight="1" outlineLevel="1" x14ac:dyDescent="0.2">
      <c r="A1097" s="3">
        <v>44291</v>
      </c>
      <c r="B1097" s="31">
        <v>65000</v>
      </c>
      <c r="C1097" s="5" t="s">
        <v>358</v>
      </c>
      <c r="D1097" s="9" t="s">
        <v>1824</v>
      </c>
      <c r="E1097" s="16"/>
      <c r="F1097" s="23"/>
      <c r="G1097" s="16"/>
      <c r="H1097" s="16"/>
      <c r="I1097" s="16"/>
      <c r="J1097" s="23"/>
      <c r="U1097" s="19">
        <v>65000</v>
      </c>
      <c r="Z1097" s="20">
        <f t="shared" si="53"/>
        <v>65000</v>
      </c>
      <c r="AA1097" s="20" t="str">
        <f t="shared" si="54"/>
        <v>4429165000</v>
      </c>
      <c r="AB1097" t="s">
        <v>2203</v>
      </c>
      <c r="AC1097" t="s">
        <v>2248</v>
      </c>
      <c r="AD1097" t="s">
        <v>2273</v>
      </c>
    </row>
    <row r="1098" spans="1:30" ht="15" hidden="1" customHeight="1" outlineLevel="1" x14ac:dyDescent="0.2">
      <c r="A1098" s="3">
        <v>44288</v>
      </c>
      <c r="B1098" s="31">
        <v>79000</v>
      </c>
      <c r="C1098" s="5" t="s">
        <v>963</v>
      </c>
      <c r="D1098" s="9" t="s">
        <v>1825</v>
      </c>
      <c r="E1098" s="16"/>
      <c r="F1098" s="23"/>
      <c r="G1098" s="16"/>
      <c r="H1098" s="16"/>
      <c r="I1098" s="16"/>
      <c r="J1098" s="23"/>
      <c r="R1098" s="19">
        <v>79000</v>
      </c>
      <c r="Z1098" s="20">
        <f t="shared" si="53"/>
        <v>79000</v>
      </c>
      <c r="AA1098" s="20" t="str">
        <f t="shared" si="54"/>
        <v>4428879000</v>
      </c>
      <c r="AB1098" t="s">
        <v>2229</v>
      </c>
      <c r="AC1098" t="s">
        <v>2276</v>
      </c>
      <c r="AD1098" t="s">
        <v>2276</v>
      </c>
    </row>
    <row r="1099" spans="1:30" ht="15" hidden="1" customHeight="1" outlineLevel="1" x14ac:dyDescent="0.2">
      <c r="A1099" s="3">
        <v>44288</v>
      </c>
      <c r="B1099" s="31">
        <v>36004</v>
      </c>
      <c r="C1099" s="5" t="s">
        <v>309</v>
      </c>
      <c r="D1099" s="9" t="s">
        <v>1826</v>
      </c>
      <c r="E1099" s="16"/>
      <c r="F1099" s="23"/>
      <c r="G1099" s="16">
        <v>36004</v>
      </c>
      <c r="H1099" s="16"/>
      <c r="I1099" s="16"/>
      <c r="J1099" s="23"/>
      <c r="Z1099" s="20">
        <f t="shared" si="53"/>
        <v>36004</v>
      </c>
      <c r="AA1099" s="20" t="str">
        <f t="shared" si="54"/>
        <v>4428836004</v>
      </c>
      <c r="AB1099" t="s">
        <v>2209</v>
      </c>
      <c r="AC1099" t="s">
        <v>2244</v>
      </c>
      <c r="AD1099" t="s">
        <v>2209</v>
      </c>
    </row>
    <row r="1100" spans="1:30" ht="15" hidden="1" customHeight="1" outlineLevel="1" x14ac:dyDescent="0.2">
      <c r="A1100" s="3">
        <v>44287</v>
      </c>
      <c r="B1100" s="31">
        <v>99353</v>
      </c>
      <c r="C1100" s="5" t="s">
        <v>7</v>
      </c>
      <c r="D1100" s="9" t="s">
        <v>1827</v>
      </c>
      <c r="E1100" s="16"/>
      <c r="F1100" s="23"/>
      <c r="G1100" s="16">
        <v>99353</v>
      </c>
      <c r="H1100" s="16"/>
      <c r="I1100" s="16"/>
      <c r="J1100" s="23"/>
      <c r="Z1100" s="20">
        <f t="shared" si="53"/>
        <v>99353</v>
      </c>
      <c r="AA1100" s="20" t="str">
        <f t="shared" si="54"/>
        <v>4428799353</v>
      </c>
      <c r="AB1100" t="s">
        <v>2209</v>
      </c>
      <c r="AC1100" t="s">
        <v>2244</v>
      </c>
      <c r="AD1100" t="s">
        <v>2209</v>
      </c>
    </row>
    <row r="1101" spans="1:30" ht="15" hidden="1" customHeight="1" outlineLevel="1" x14ac:dyDescent="0.2">
      <c r="A1101" s="3">
        <v>44287</v>
      </c>
      <c r="B1101" s="31">
        <v>34092</v>
      </c>
      <c r="C1101" s="5" t="s">
        <v>1207</v>
      </c>
      <c r="D1101" s="9" t="s">
        <v>967</v>
      </c>
      <c r="E1101" s="16"/>
      <c r="F1101" s="23">
        <v>34092</v>
      </c>
      <c r="G1101" s="16"/>
      <c r="H1101" s="16"/>
      <c r="I1101" s="16"/>
      <c r="J1101" s="23"/>
      <c r="Z1101" s="20">
        <f t="shared" si="53"/>
        <v>34092</v>
      </c>
      <c r="AA1101" s="20" t="str">
        <f t="shared" si="54"/>
        <v>4428734092</v>
      </c>
      <c r="AB1101" t="s">
        <v>2205</v>
      </c>
      <c r="AC1101" t="s">
        <v>2244</v>
      </c>
      <c r="AD1101" t="s">
        <v>2209</v>
      </c>
    </row>
    <row r="1102" spans="1:30" ht="15" hidden="1" customHeight="1" outlineLevel="1" x14ac:dyDescent="0.2">
      <c r="A1102" s="3">
        <v>44287</v>
      </c>
      <c r="B1102" s="31">
        <v>185000</v>
      </c>
      <c r="C1102" s="5" t="s">
        <v>32</v>
      </c>
      <c r="D1102" s="9" t="s">
        <v>968</v>
      </c>
      <c r="E1102" s="16"/>
      <c r="F1102" s="23"/>
      <c r="G1102" s="16"/>
      <c r="H1102" s="16"/>
      <c r="I1102" s="16"/>
      <c r="J1102" s="23"/>
      <c r="N1102" s="19">
        <v>185000</v>
      </c>
      <c r="Z1102" s="20">
        <f t="shared" si="53"/>
        <v>185000</v>
      </c>
      <c r="AA1102" s="20" t="str">
        <f t="shared" si="54"/>
        <v>44287185000</v>
      </c>
      <c r="AB1102" t="s">
        <v>2222</v>
      </c>
      <c r="AC1102" t="s">
        <v>2248</v>
      </c>
      <c r="AD1102" t="s">
        <v>2269</v>
      </c>
    </row>
    <row r="1103" spans="1:30" ht="15" hidden="1" customHeight="1" outlineLevel="1" x14ac:dyDescent="0.2">
      <c r="A1103" s="3">
        <v>44287</v>
      </c>
      <c r="B1103" s="31">
        <v>15000</v>
      </c>
      <c r="C1103" s="5" t="s">
        <v>54</v>
      </c>
      <c r="D1103" s="9" t="s">
        <v>969</v>
      </c>
      <c r="E1103" s="16"/>
      <c r="F1103" s="23"/>
      <c r="G1103" s="16"/>
      <c r="H1103" s="16"/>
      <c r="I1103" s="16"/>
      <c r="J1103" s="23"/>
      <c r="R1103" s="19">
        <v>15000</v>
      </c>
      <c r="Z1103" s="20">
        <f t="shared" si="53"/>
        <v>15000</v>
      </c>
      <c r="AA1103" s="20" t="str">
        <f t="shared" si="54"/>
        <v>4428715000</v>
      </c>
      <c r="AB1103" t="s">
        <v>2228</v>
      </c>
      <c r="AC1103" t="s">
        <v>2276</v>
      </c>
      <c r="AD1103" t="s">
        <v>2276</v>
      </c>
    </row>
    <row r="1104" spans="1:30" ht="15" hidden="1" customHeight="1" outlineLevel="1" x14ac:dyDescent="0.2">
      <c r="A1104" s="3">
        <v>44287</v>
      </c>
      <c r="B1104" s="31">
        <v>990</v>
      </c>
      <c r="C1104" s="5" t="s">
        <v>7</v>
      </c>
      <c r="D1104" s="9" t="s">
        <v>1287</v>
      </c>
      <c r="E1104" s="23">
        <v>990</v>
      </c>
      <c r="F1104" s="23"/>
      <c r="G1104" s="16"/>
      <c r="H1104" s="16"/>
      <c r="I1104" s="16"/>
      <c r="J1104" s="23"/>
      <c r="Z1104" s="20">
        <f t="shared" si="53"/>
        <v>990</v>
      </c>
      <c r="AA1104" s="20" t="str">
        <f t="shared" si="54"/>
        <v>44287990</v>
      </c>
      <c r="AB1104" t="s">
        <v>2204</v>
      </c>
      <c r="AC1104" t="s">
        <v>2245</v>
      </c>
      <c r="AD1104" t="s">
        <v>2262</v>
      </c>
    </row>
    <row r="1105" spans="1:30" ht="15" hidden="1" customHeight="1" outlineLevel="1" x14ac:dyDescent="0.2">
      <c r="A1105" s="3">
        <v>44287</v>
      </c>
      <c r="B1105" s="31">
        <v>397.41</v>
      </c>
      <c r="C1105" s="5" t="s">
        <v>7</v>
      </c>
      <c r="D1105" s="9" t="s">
        <v>971</v>
      </c>
      <c r="E1105" s="23">
        <v>397.41</v>
      </c>
      <c r="F1105" s="23"/>
      <c r="G1105" s="16"/>
      <c r="H1105" s="16"/>
      <c r="I1105" s="16"/>
      <c r="J1105" s="23"/>
      <c r="Z1105" s="20">
        <f t="shared" si="53"/>
        <v>397.41</v>
      </c>
      <c r="AA1105" s="20" t="str">
        <f t="shared" si="54"/>
        <v>44287397,41</v>
      </c>
      <c r="AB1105" t="s">
        <v>2204</v>
      </c>
      <c r="AC1105" t="s">
        <v>2245</v>
      </c>
      <c r="AD1105" t="s">
        <v>2262</v>
      </c>
    </row>
    <row r="1106" spans="1:30" ht="15" hidden="1" customHeight="1" outlineLevel="1" x14ac:dyDescent="0.2">
      <c r="A1106" s="3">
        <v>44287</v>
      </c>
      <c r="B1106" s="31">
        <v>60000</v>
      </c>
      <c r="C1106" s="5" t="s">
        <v>1225</v>
      </c>
      <c r="D1106" s="9" t="s">
        <v>1828</v>
      </c>
      <c r="E1106" s="16"/>
      <c r="F1106" s="23"/>
      <c r="G1106" s="16"/>
      <c r="H1106" s="16"/>
      <c r="I1106" s="16"/>
      <c r="J1106" s="23"/>
      <c r="T1106" s="19">
        <v>60000</v>
      </c>
      <c r="Z1106" s="20">
        <f t="shared" si="53"/>
        <v>60000</v>
      </c>
      <c r="AA1106" s="20" t="str">
        <f t="shared" si="54"/>
        <v>4428760000</v>
      </c>
      <c r="AB1106" t="s">
        <v>2235</v>
      </c>
      <c r="AC1106" t="s">
        <v>2248</v>
      </c>
      <c r="AD1106" t="s">
        <v>2235</v>
      </c>
    </row>
    <row r="1107" spans="1:30" ht="15" hidden="1" customHeight="1" outlineLevel="1" x14ac:dyDescent="0.2">
      <c r="A1107" s="3">
        <v>44287</v>
      </c>
      <c r="B1107" s="31">
        <v>302148.40000000002</v>
      </c>
      <c r="C1107" s="5" t="s">
        <v>28</v>
      </c>
      <c r="D1107" s="9" t="s">
        <v>1829</v>
      </c>
      <c r="E1107" s="16"/>
      <c r="F1107" s="23"/>
      <c r="G1107" s="16"/>
      <c r="H1107" s="16"/>
      <c r="I1107" s="16"/>
      <c r="J1107" s="23"/>
      <c r="V1107" s="19">
        <v>302148.40000000002</v>
      </c>
      <c r="Z1107" s="20">
        <f t="shared" si="53"/>
        <v>302148.40000000002</v>
      </c>
      <c r="AA1107" s="20" t="str">
        <f t="shared" si="54"/>
        <v>44287302148,4</v>
      </c>
      <c r="AB1107" t="s">
        <v>2236</v>
      </c>
      <c r="AC1107" t="s">
        <v>2248</v>
      </c>
      <c r="AD1107" t="s">
        <v>2236</v>
      </c>
    </row>
    <row r="1108" spans="1:30" ht="15" hidden="1" customHeight="1" outlineLevel="1" x14ac:dyDescent="0.2">
      <c r="A1108" s="3">
        <v>44287</v>
      </c>
      <c r="B1108" s="31">
        <v>45000</v>
      </c>
      <c r="C1108" s="6" t="s">
        <v>1211</v>
      </c>
      <c r="D1108" s="9" t="s">
        <v>1830</v>
      </c>
      <c r="E1108" s="16"/>
      <c r="F1108" s="23"/>
      <c r="G1108" s="16"/>
      <c r="H1108" s="16"/>
      <c r="I1108" s="16"/>
      <c r="J1108" s="23"/>
      <c r="L1108" s="19">
        <v>45000</v>
      </c>
      <c r="Z1108" s="20">
        <f t="shared" si="53"/>
        <v>45000</v>
      </c>
      <c r="AA1108" s="20" t="str">
        <f t="shared" si="54"/>
        <v>4428745000</v>
      </c>
      <c r="AB1108" t="s">
        <v>2201</v>
      </c>
      <c r="AC1108" t="s">
        <v>2248</v>
      </c>
      <c r="AD1108" t="s">
        <v>2265</v>
      </c>
    </row>
    <row r="1109" spans="1:30" ht="15" customHeight="1" collapsed="1" x14ac:dyDescent="0.2">
      <c r="A1109" s="67"/>
      <c r="B1109" s="68">
        <f>SUM(B1047:B1108)</f>
        <v>2831887.23</v>
      </c>
      <c r="C1109" s="69"/>
      <c r="D1109" s="70"/>
      <c r="E1109" s="71"/>
      <c r="F1109" s="71"/>
      <c r="G1109" s="72"/>
      <c r="H1109" s="71"/>
      <c r="I1109" s="71"/>
      <c r="J1109" s="73"/>
      <c r="K1109" s="73"/>
      <c r="L1109" s="68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1"/>
      <c r="AC1109" s="71"/>
      <c r="AD1109" s="71"/>
    </row>
    <row r="1110" spans="1:30" ht="15" hidden="1" customHeight="1" outlineLevel="1" x14ac:dyDescent="0.2">
      <c r="A1110" s="3">
        <v>44286</v>
      </c>
      <c r="B1110" s="19">
        <v>2050</v>
      </c>
      <c r="C1110" s="5" t="s">
        <v>7</v>
      </c>
      <c r="D1110" s="9" t="s">
        <v>974</v>
      </c>
      <c r="E1110" s="23">
        <v>2050</v>
      </c>
      <c r="F1110" s="23"/>
      <c r="G1110" s="16"/>
      <c r="H1110" s="16"/>
      <c r="I1110" s="16"/>
      <c r="J1110" s="23"/>
      <c r="Z1110" s="20">
        <f t="shared" ref="Z1110:Z1141" si="55">SUM(E1110:Y1110)</f>
        <v>2050</v>
      </c>
      <c r="AA1110" s="20" t="str">
        <f t="shared" si="54"/>
        <v>442862050</v>
      </c>
      <c r="AB1110" t="s">
        <v>2204</v>
      </c>
      <c r="AC1110" t="s">
        <v>2245</v>
      </c>
      <c r="AD1110" t="s">
        <v>2262</v>
      </c>
    </row>
    <row r="1111" spans="1:30" ht="15" hidden="1" customHeight="1" outlineLevel="1" x14ac:dyDescent="0.2">
      <c r="A1111" s="3">
        <v>44286</v>
      </c>
      <c r="B1111" s="19">
        <v>700</v>
      </c>
      <c r="C1111" s="5" t="s">
        <v>7</v>
      </c>
      <c r="D1111" s="9" t="s">
        <v>1572</v>
      </c>
      <c r="E1111" s="23">
        <v>700</v>
      </c>
      <c r="F1111" s="23"/>
      <c r="G1111" s="16"/>
      <c r="H1111" s="16"/>
      <c r="I1111" s="16"/>
      <c r="J1111" s="23"/>
      <c r="Z1111" s="20">
        <f t="shared" si="55"/>
        <v>700</v>
      </c>
      <c r="AA1111" s="20" t="str">
        <f t="shared" si="54"/>
        <v>44286700</v>
      </c>
      <c r="AB1111" t="s">
        <v>2204</v>
      </c>
      <c r="AC1111" t="s">
        <v>2245</v>
      </c>
      <c r="AD1111" t="s">
        <v>2262</v>
      </c>
    </row>
    <row r="1112" spans="1:30" ht="15" hidden="1" customHeight="1" outlineLevel="1" x14ac:dyDescent="0.2">
      <c r="A1112" s="3">
        <v>44285</v>
      </c>
      <c r="B1112" s="19">
        <v>40701.120000000003</v>
      </c>
      <c r="C1112" s="5" t="s">
        <v>976</v>
      </c>
      <c r="D1112" s="9" t="s">
        <v>1831</v>
      </c>
      <c r="E1112" s="16"/>
      <c r="F1112" s="23"/>
      <c r="G1112" s="16"/>
      <c r="H1112" s="16"/>
      <c r="I1112" s="16"/>
      <c r="J1112" s="23"/>
      <c r="R1112" s="19">
        <v>40701.120000000003</v>
      </c>
      <c r="Z1112" s="20">
        <f t="shared" si="55"/>
        <v>40701.120000000003</v>
      </c>
      <c r="AA1112" s="20" t="str">
        <f t="shared" si="54"/>
        <v>4428540701,12</v>
      </c>
      <c r="AB1112" t="s">
        <v>2229</v>
      </c>
      <c r="AC1112" t="s">
        <v>2276</v>
      </c>
      <c r="AD1112" t="s">
        <v>2276</v>
      </c>
    </row>
    <row r="1113" spans="1:30" ht="15" hidden="1" customHeight="1" outlineLevel="1" x14ac:dyDescent="0.2">
      <c r="A1113" s="3">
        <v>44282</v>
      </c>
      <c r="B1113" s="19">
        <v>1705</v>
      </c>
      <c r="C1113" s="5" t="s">
        <v>7</v>
      </c>
      <c r="D1113" s="9" t="s">
        <v>1282</v>
      </c>
      <c r="E1113" s="16"/>
      <c r="F1113" s="23"/>
      <c r="G1113" s="16"/>
      <c r="H1113" s="16"/>
      <c r="I1113" s="16">
        <v>1705</v>
      </c>
      <c r="J1113" s="23"/>
      <c r="Z1113" s="20">
        <f t="shared" si="55"/>
        <v>1705</v>
      </c>
      <c r="AA1113" s="20" t="str">
        <f t="shared" si="54"/>
        <v>442821705</v>
      </c>
      <c r="AB1113" t="s">
        <v>2238</v>
      </c>
      <c r="AC1113" t="s">
        <v>2246</v>
      </c>
      <c r="AD1113" t="s">
        <v>2266</v>
      </c>
    </row>
    <row r="1114" spans="1:30" ht="15" hidden="1" customHeight="1" outlineLevel="1" x14ac:dyDescent="0.2">
      <c r="A1114" s="3">
        <v>44281</v>
      </c>
      <c r="B1114" s="19">
        <v>60000</v>
      </c>
      <c r="C1114" s="5" t="s">
        <v>28</v>
      </c>
      <c r="D1114" s="9" t="s">
        <v>1832</v>
      </c>
      <c r="E1114" s="16"/>
      <c r="F1114" s="23"/>
      <c r="G1114" s="16"/>
      <c r="H1114" s="16"/>
      <c r="I1114" s="16"/>
      <c r="J1114" s="23"/>
      <c r="V1114" s="19">
        <v>60000</v>
      </c>
      <c r="Z1114" s="20">
        <f t="shared" si="55"/>
        <v>60000</v>
      </c>
      <c r="AA1114" s="20" t="str">
        <f t="shared" si="54"/>
        <v>4428160000</v>
      </c>
      <c r="AB1114" t="s">
        <v>2236</v>
      </c>
      <c r="AC1114" t="s">
        <v>2248</v>
      </c>
      <c r="AD1114" t="s">
        <v>2236</v>
      </c>
    </row>
    <row r="1115" spans="1:30" ht="15" hidden="1" customHeight="1" outlineLevel="1" x14ac:dyDescent="0.2">
      <c r="A1115" s="3">
        <v>44281</v>
      </c>
      <c r="B1115" s="19">
        <v>5000</v>
      </c>
      <c r="C1115" s="5" t="s">
        <v>47</v>
      </c>
      <c r="D1115" s="9" t="s">
        <v>1833</v>
      </c>
      <c r="E1115" s="16"/>
      <c r="F1115" s="23"/>
      <c r="G1115" s="16"/>
      <c r="H1115" s="16"/>
      <c r="I1115" s="16"/>
      <c r="J1115" s="23"/>
      <c r="P1115" s="19">
        <v>5000</v>
      </c>
      <c r="Z1115" s="20">
        <f t="shared" si="55"/>
        <v>5000</v>
      </c>
      <c r="AA1115" s="20" t="str">
        <f t="shared" si="54"/>
        <v>442815000</v>
      </c>
      <c r="AB1115" t="s">
        <v>2224</v>
      </c>
      <c r="AC1115" t="s">
        <v>2248</v>
      </c>
      <c r="AD1115" t="s">
        <v>2427</v>
      </c>
    </row>
    <row r="1116" spans="1:30" ht="15" hidden="1" customHeight="1" outlineLevel="1" x14ac:dyDescent="0.2">
      <c r="A1116" s="3">
        <v>44278</v>
      </c>
      <c r="B1116" s="19">
        <v>1331</v>
      </c>
      <c r="C1116" s="5" t="s">
        <v>1247</v>
      </c>
      <c r="D1116" s="9" t="s">
        <v>432</v>
      </c>
      <c r="E1116" s="16"/>
      <c r="F1116" s="23">
        <v>1331</v>
      </c>
      <c r="G1116" s="16"/>
      <c r="H1116" s="16"/>
      <c r="I1116" s="16"/>
      <c r="J1116" s="23"/>
      <c r="Z1116" s="20">
        <f t="shared" si="55"/>
        <v>1331</v>
      </c>
      <c r="AA1116" s="20" t="str">
        <f t="shared" si="54"/>
        <v>442781331</v>
      </c>
      <c r="AB1116" t="s">
        <v>2208</v>
      </c>
      <c r="AC1116" t="s">
        <v>2245</v>
      </c>
      <c r="AD1116" t="s">
        <v>2263</v>
      </c>
    </row>
    <row r="1117" spans="1:30" ht="15" hidden="1" customHeight="1" outlineLevel="1" x14ac:dyDescent="0.2">
      <c r="A1117" s="3">
        <v>44278</v>
      </c>
      <c r="B1117" s="19">
        <v>40000</v>
      </c>
      <c r="C1117" s="5" t="s">
        <v>32</v>
      </c>
      <c r="D1117" s="9" t="s">
        <v>968</v>
      </c>
      <c r="E1117" s="16"/>
      <c r="F1117" s="23"/>
      <c r="G1117" s="16"/>
      <c r="H1117" s="16"/>
      <c r="I1117" s="16"/>
      <c r="J1117" s="23"/>
      <c r="N1117" s="19">
        <v>40000</v>
      </c>
      <c r="Z1117" s="20">
        <f t="shared" si="55"/>
        <v>40000</v>
      </c>
      <c r="AA1117" s="20" t="str">
        <f t="shared" si="54"/>
        <v>4427840000</v>
      </c>
      <c r="AB1117" t="s">
        <v>2222</v>
      </c>
      <c r="AC1117" t="s">
        <v>2248</v>
      </c>
      <c r="AD1117" t="s">
        <v>2269</v>
      </c>
    </row>
    <row r="1118" spans="1:30" ht="15" hidden="1" customHeight="1" outlineLevel="1" x14ac:dyDescent="0.2">
      <c r="A1118" s="3">
        <v>44278</v>
      </c>
      <c r="B1118" s="19">
        <v>60000</v>
      </c>
      <c r="C1118" s="5" t="s">
        <v>28</v>
      </c>
      <c r="D1118" s="9" t="s">
        <v>1832</v>
      </c>
      <c r="E1118" s="16"/>
      <c r="F1118" s="23"/>
      <c r="G1118" s="16"/>
      <c r="H1118" s="16"/>
      <c r="I1118" s="16"/>
      <c r="J1118" s="23"/>
      <c r="V1118" s="19">
        <v>60000</v>
      </c>
      <c r="Z1118" s="20">
        <f t="shared" si="55"/>
        <v>60000</v>
      </c>
      <c r="AA1118" s="20" t="str">
        <f t="shared" si="54"/>
        <v>4427860000</v>
      </c>
      <c r="AB1118" t="s">
        <v>2236</v>
      </c>
      <c r="AC1118" t="s">
        <v>2248</v>
      </c>
      <c r="AD1118" t="s">
        <v>2236</v>
      </c>
    </row>
    <row r="1119" spans="1:30" ht="15" hidden="1" customHeight="1" outlineLevel="1" x14ac:dyDescent="0.2">
      <c r="A1119" s="3">
        <v>44277</v>
      </c>
      <c r="B1119" s="19">
        <v>1500</v>
      </c>
      <c r="C1119" s="5" t="s">
        <v>906</v>
      </c>
      <c r="D1119" s="9" t="s">
        <v>1834</v>
      </c>
      <c r="E1119" s="16"/>
      <c r="F1119" s="23"/>
      <c r="G1119" s="16">
        <v>1500</v>
      </c>
      <c r="H1119" s="16"/>
      <c r="I1119" s="16"/>
      <c r="J1119" s="23"/>
      <c r="Z1119" s="20">
        <f t="shared" si="55"/>
        <v>1500</v>
      </c>
      <c r="AA1119" s="20" t="str">
        <f t="shared" si="54"/>
        <v>442771500</v>
      </c>
      <c r="AB1119" t="s">
        <v>2434</v>
      </c>
      <c r="AC1119" t="s">
        <v>2244</v>
      </c>
      <c r="AD1119" t="s">
        <v>2264</v>
      </c>
    </row>
    <row r="1120" spans="1:30" ht="15" hidden="1" customHeight="1" outlineLevel="1" x14ac:dyDescent="0.2">
      <c r="A1120" s="3">
        <v>44274</v>
      </c>
      <c r="B1120" s="19">
        <v>6800</v>
      </c>
      <c r="C1120" s="5" t="s">
        <v>982</v>
      </c>
      <c r="D1120" s="9" t="s">
        <v>2134</v>
      </c>
      <c r="E1120" s="16"/>
      <c r="F1120" s="23"/>
      <c r="G1120" s="16"/>
      <c r="H1120" s="16"/>
      <c r="I1120" s="16">
        <v>6800</v>
      </c>
      <c r="J1120" s="23"/>
      <c r="Z1120" s="20">
        <f t="shared" si="55"/>
        <v>6800</v>
      </c>
      <c r="AA1120" s="20" t="str">
        <f t="shared" si="54"/>
        <v>442746800</v>
      </c>
      <c r="AB1120" t="s">
        <v>2215</v>
      </c>
      <c r="AC1120" t="s">
        <v>2244</v>
      </c>
      <c r="AD1120" t="s">
        <v>2209</v>
      </c>
    </row>
    <row r="1121" spans="1:30" ht="15" hidden="1" customHeight="1" outlineLevel="1" x14ac:dyDescent="0.2">
      <c r="A1121" s="3">
        <v>44274</v>
      </c>
      <c r="B1121" s="19">
        <v>35000</v>
      </c>
      <c r="C1121" s="5" t="s">
        <v>32</v>
      </c>
      <c r="D1121" s="9" t="s">
        <v>968</v>
      </c>
      <c r="E1121" s="16"/>
      <c r="F1121" s="23"/>
      <c r="G1121" s="16"/>
      <c r="H1121" s="16"/>
      <c r="I1121" s="16"/>
      <c r="J1121" s="23"/>
      <c r="N1121" s="19">
        <v>35000</v>
      </c>
      <c r="Z1121" s="20">
        <f t="shared" si="55"/>
        <v>35000</v>
      </c>
      <c r="AA1121" s="20" t="str">
        <f t="shared" si="54"/>
        <v>4427435000</v>
      </c>
      <c r="AB1121" t="s">
        <v>2222</v>
      </c>
      <c r="AC1121" t="s">
        <v>2248</v>
      </c>
      <c r="AD1121" t="s">
        <v>2269</v>
      </c>
    </row>
    <row r="1122" spans="1:30" ht="15" hidden="1" customHeight="1" outlineLevel="1" x14ac:dyDescent="0.2">
      <c r="A1122" s="3">
        <v>44274</v>
      </c>
      <c r="B1122" s="19">
        <v>70000</v>
      </c>
      <c r="C1122" s="5" t="s">
        <v>28</v>
      </c>
      <c r="D1122" s="9" t="s">
        <v>1832</v>
      </c>
      <c r="E1122" s="16"/>
      <c r="F1122" s="23"/>
      <c r="G1122" s="16"/>
      <c r="H1122" s="16"/>
      <c r="I1122" s="16"/>
      <c r="J1122" s="23"/>
      <c r="V1122" s="19">
        <v>70000</v>
      </c>
      <c r="Z1122" s="20">
        <f t="shared" si="55"/>
        <v>70000</v>
      </c>
      <c r="AA1122" s="20" t="str">
        <f t="shared" si="54"/>
        <v>4427470000</v>
      </c>
      <c r="AB1122" t="s">
        <v>2236</v>
      </c>
      <c r="AC1122" t="s">
        <v>2248</v>
      </c>
      <c r="AD1122" t="s">
        <v>2236</v>
      </c>
    </row>
    <row r="1123" spans="1:30" ht="15" hidden="1" customHeight="1" outlineLevel="1" x14ac:dyDescent="0.2">
      <c r="A1123" s="3">
        <v>44273</v>
      </c>
      <c r="B1123" s="19">
        <v>60000</v>
      </c>
      <c r="C1123" s="5" t="s">
        <v>28</v>
      </c>
      <c r="D1123" s="9" t="s">
        <v>1829</v>
      </c>
      <c r="E1123" s="16"/>
      <c r="F1123" s="23"/>
      <c r="G1123" s="16"/>
      <c r="H1123" s="16"/>
      <c r="I1123" s="16"/>
      <c r="J1123" s="23"/>
      <c r="V1123" s="19">
        <v>60000</v>
      </c>
      <c r="Z1123" s="20">
        <f t="shared" si="55"/>
        <v>60000</v>
      </c>
      <c r="AA1123" s="20" t="str">
        <f t="shared" si="54"/>
        <v>4427360000</v>
      </c>
      <c r="AB1123" t="s">
        <v>2236</v>
      </c>
      <c r="AC1123" t="s">
        <v>2248</v>
      </c>
      <c r="AD1123" t="s">
        <v>2236</v>
      </c>
    </row>
    <row r="1124" spans="1:30" ht="15" hidden="1" customHeight="1" outlineLevel="1" x14ac:dyDescent="0.2">
      <c r="A1124" s="3">
        <v>44271</v>
      </c>
      <c r="B1124" s="19">
        <v>30000</v>
      </c>
      <c r="C1124" s="5" t="s">
        <v>906</v>
      </c>
      <c r="D1124" s="9" t="s">
        <v>985</v>
      </c>
      <c r="E1124" s="16"/>
      <c r="F1124" s="23"/>
      <c r="G1124" s="16">
        <v>30000</v>
      </c>
      <c r="H1124" s="16"/>
      <c r="I1124" s="16"/>
      <c r="J1124" s="23"/>
      <c r="Z1124" s="20">
        <f t="shared" si="55"/>
        <v>30000</v>
      </c>
      <c r="AA1124" s="20" t="str">
        <f t="shared" si="54"/>
        <v>4427130000</v>
      </c>
      <c r="AB1124" t="s">
        <v>2209</v>
      </c>
      <c r="AC1124" t="s">
        <v>2244</v>
      </c>
      <c r="AD1124" t="s">
        <v>2209</v>
      </c>
    </row>
    <row r="1125" spans="1:30" ht="15" hidden="1" customHeight="1" outlineLevel="1" x14ac:dyDescent="0.2">
      <c r="A1125" s="3">
        <v>44271</v>
      </c>
      <c r="B1125" s="19">
        <v>17025</v>
      </c>
      <c r="C1125" s="5" t="s">
        <v>8</v>
      </c>
      <c r="D1125" s="9" t="s">
        <v>1835</v>
      </c>
      <c r="E1125" s="16"/>
      <c r="F1125" s="23"/>
      <c r="G1125" s="16"/>
      <c r="H1125" s="16"/>
      <c r="I1125" s="16"/>
      <c r="J1125" s="23"/>
      <c r="S1125" s="19">
        <v>17025</v>
      </c>
      <c r="Z1125" s="20">
        <f t="shared" si="55"/>
        <v>17025</v>
      </c>
      <c r="AA1125" s="20" t="str">
        <f t="shared" si="54"/>
        <v>4427117025</v>
      </c>
      <c r="AB1125" t="s">
        <v>2284</v>
      </c>
      <c r="AC1125" t="s">
        <v>2248</v>
      </c>
      <c r="AD1125" t="s">
        <v>2271</v>
      </c>
    </row>
    <row r="1126" spans="1:30" ht="15" hidden="1" customHeight="1" outlineLevel="1" x14ac:dyDescent="0.2">
      <c r="A1126" s="3">
        <v>44271</v>
      </c>
      <c r="B1126" s="19">
        <v>3094.07</v>
      </c>
      <c r="C1126" s="5" t="s">
        <v>1246</v>
      </c>
      <c r="D1126" s="9" t="s">
        <v>432</v>
      </c>
      <c r="E1126" s="16"/>
      <c r="F1126" s="23">
        <v>3094.07</v>
      </c>
      <c r="G1126" s="16"/>
      <c r="H1126" s="16"/>
      <c r="I1126" s="16"/>
      <c r="J1126" s="23"/>
      <c r="Z1126" s="20">
        <f t="shared" si="55"/>
        <v>3094.07</v>
      </c>
      <c r="AA1126" s="20" t="str">
        <f t="shared" si="54"/>
        <v>442713094,07</v>
      </c>
      <c r="AB1126" t="s">
        <v>2208</v>
      </c>
      <c r="AC1126" t="s">
        <v>2245</v>
      </c>
      <c r="AD1126" t="s">
        <v>2263</v>
      </c>
    </row>
    <row r="1127" spans="1:30" ht="15" hidden="1" customHeight="1" outlineLevel="1" x14ac:dyDescent="0.2">
      <c r="A1127" s="3">
        <v>44270</v>
      </c>
      <c r="B1127" s="19">
        <v>5100</v>
      </c>
      <c r="C1127" s="5" t="s">
        <v>7</v>
      </c>
      <c r="D1127" s="9" t="s">
        <v>1836</v>
      </c>
      <c r="E1127" s="16"/>
      <c r="F1127" s="23"/>
      <c r="G1127" s="16">
        <v>5100</v>
      </c>
      <c r="H1127" s="16"/>
      <c r="I1127" s="16"/>
      <c r="J1127" s="23"/>
      <c r="Z1127" s="20">
        <f t="shared" si="55"/>
        <v>5100</v>
      </c>
      <c r="AA1127" s="20" t="str">
        <f t="shared" si="54"/>
        <v>442705100</v>
      </c>
      <c r="AB1127" t="s">
        <v>2212</v>
      </c>
      <c r="AC1127" t="s">
        <v>2244</v>
      </c>
      <c r="AD1127" t="s">
        <v>2209</v>
      </c>
    </row>
    <row r="1128" spans="1:30" ht="15" hidden="1" customHeight="1" outlineLevel="1" x14ac:dyDescent="0.2">
      <c r="A1128" s="3">
        <v>44270</v>
      </c>
      <c r="B1128" s="19">
        <v>280</v>
      </c>
      <c r="C1128" s="5" t="s">
        <v>7</v>
      </c>
      <c r="D1128" s="9" t="s">
        <v>989</v>
      </c>
      <c r="E1128" s="23">
        <v>280</v>
      </c>
      <c r="F1128" s="23"/>
      <c r="G1128" s="16"/>
      <c r="H1128" s="16"/>
      <c r="I1128" s="16"/>
      <c r="J1128" s="23"/>
      <c r="Z1128" s="20">
        <f t="shared" si="55"/>
        <v>280</v>
      </c>
      <c r="AA1128" s="20" t="str">
        <f t="shared" si="54"/>
        <v>44270280</v>
      </c>
      <c r="AB1128" t="s">
        <v>2204</v>
      </c>
      <c r="AC1128" t="s">
        <v>2245</v>
      </c>
      <c r="AD1128" t="s">
        <v>2262</v>
      </c>
    </row>
    <row r="1129" spans="1:30" ht="15" hidden="1" customHeight="1" outlineLevel="1" x14ac:dyDescent="0.2">
      <c r="A1129" s="3">
        <v>44270</v>
      </c>
      <c r="B1129" s="19">
        <v>70000</v>
      </c>
      <c r="C1129" s="5" t="s">
        <v>7</v>
      </c>
      <c r="D1129" s="9" t="s">
        <v>1837</v>
      </c>
      <c r="E1129" s="16"/>
      <c r="F1129" s="23"/>
      <c r="G1129" s="16">
        <v>70000</v>
      </c>
      <c r="H1129" s="16"/>
      <c r="I1129" s="16"/>
      <c r="J1129" s="23"/>
      <c r="Z1129" s="20">
        <f t="shared" si="55"/>
        <v>70000</v>
      </c>
      <c r="AA1129" s="20" t="str">
        <f t="shared" si="54"/>
        <v>4427070000</v>
      </c>
      <c r="AB1129" t="s">
        <v>2209</v>
      </c>
      <c r="AC1129" t="s">
        <v>2244</v>
      </c>
      <c r="AD1129" t="s">
        <v>2209</v>
      </c>
    </row>
    <row r="1130" spans="1:30" ht="15" hidden="1" customHeight="1" outlineLevel="1" x14ac:dyDescent="0.2">
      <c r="A1130" s="3">
        <v>44270</v>
      </c>
      <c r="B1130" s="19">
        <v>70000</v>
      </c>
      <c r="C1130" s="5" t="s">
        <v>28</v>
      </c>
      <c r="D1130" s="9" t="s">
        <v>1829</v>
      </c>
      <c r="E1130" s="16"/>
      <c r="F1130" s="23"/>
      <c r="G1130" s="16"/>
      <c r="H1130" s="16"/>
      <c r="I1130" s="16"/>
      <c r="J1130" s="23"/>
      <c r="V1130" s="19">
        <v>70000</v>
      </c>
      <c r="Z1130" s="20">
        <f t="shared" si="55"/>
        <v>70000</v>
      </c>
      <c r="AA1130" s="20" t="str">
        <f t="shared" si="54"/>
        <v>4427070000</v>
      </c>
      <c r="AB1130" t="s">
        <v>2236</v>
      </c>
      <c r="AC1130" t="s">
        <v>2248</v>
      </c>
      <c r="AD1130" t="s">
        <v>2236</v>
      </c>
    </row>
    <row r="1131" spans="1:30" ht="15" hidden="1" customHeight="1" outlineLevel="1" x14ac:dyDescent="0.2">
      <c r="A1131" s="3">
        <v>44270</v>
      </c>
      <c r="B1131" s="19">
        <v>20.399999999999999</v>
      </c>
      <c r="C1131" s="5" t="s">
        <v>7</v>
      </c>
      <c r="D1131" s="9" t="s">
        <v>991</v>
      </c>
      <c r="E1131" s="23">
        <v>20.399999999999999</v>
      </c>
      <c r="F1131" s="23"/>
      <c r="G1131" s="16"/>
      <c r="H1131" s="16"/>
      <c r="I1131" s="16"/>
      <c r="J1131" s="23"/>
      <c r="Z1131" s="20">
        <f t="shared" si="55"/>
        <v>20.399999999999999</v>
      </c>
      <c r="AA1131" s="20" t="str">
        <f t="shared" si="54"/>
        <v>4427020,4</v>
      </c>
      <c r="AB1131" t="s">
        <v>2204</v>
      </c>
      <c r="AC1131" t="s">
        <v>2245</v>
      </c>
      <c r="AD1131" t="s">
        <v>2262</v>
      </c>
    </row>
    <row r="1132" spans="1:30" ht="15" hidden="1" customHeight="1" outlineLevel="1" x14ac:dyDescent="0.2">
      <c r="A1132" s="3">
        <v>44267</v>
      </c>
      <c r="B1132" s="19">
        <v>100000</v>
      </c>
      <c r="C1132" s="5" t="s">
        <v>28</v>
      </c>
      <c r="D1132" s="9" t="s">
        <v>1829</v>
      </c>
      <c r="E1132" s="16"/>
      <c r="F1132" s="23"/>
      <c r="G1132" s="16"/>
      <c r="H1132" s="16"/>
      <c r="I1132" s="16"/>
      <c r="J1132" s="23"/>
      <c r="V1132" s="19">
        <v>100000</v>
      </c>
      <c r="Z1132" s="20">
        <f t="shared" si="55"/>
        <v>100000</v>
      </c>
      <c r="AA1132" s="20" t="str">
        <f t="shared" si="54"/>
        <v>44267100000</v>
      </c>
      <c r="AB1132" t="s">
        <v>2236</v>
      </c>
      <c r="AC1132" t="s">
        <v>2248</v>
      </c>
      <c r="AD1132" t="s">
        <v>2236</v>
      </c>
    </row>
    <row r="1133" spans="1:30" ht="15" hidden="1" customHeight="1" outlineLevel="1" x14ac:dyDescent="0.2">
      <c r="A1133" s="3">
        <v>44267</v>
      </c>
      <c r="B1133" s="19">
        <v>60000</v>
      </c>
      <c r="C1133" s="5" t="s">
        <v>32</v>
      </c>
      <c r="D1133" s="9" t="s">
        <v>968</v>
      </c>
      <c r="E1133" s="16"/>
      <c r="F1133" s="23"/>
      <c r="G1133" s="16"/>
      <c r="H1133" s="16"/>
      <c r="I1133" s="16"/>
      <c r="J1133" s="23"/>
      <c r="N1133" s="19">
        <v>60000</v>
      </c>
      <c r="Z1133" s="20">
        <f t="shared" si="55"/>
        <v>60000</v>
      </c>
      <c r="AA1133" s="20" t="str">
        <f t="shared" si="54"/>
        <v>4426760000</v>
      </c>
      <c r="AB1133" t="s">
        <v>2222</v>
      </c>
      <c r="AC1133" t="s">
        <v>2248</v>
      </c>
      <c r="AD1133" t="s">
        <v>2269</v>
      </c>
    </row>
    <row r="1134" spans="1:30" ht="15" hidden="1" customHeight="1" outlineLevel="1" x14ac:dyDescent="0.2">
      <c r="A1134" s="3">
        <v>44266</v>
      </c>
      <c r="B1134" s="19">
        <v>82000</v>
      </c>
      <c r="C1134" s="5" t="s">
        <v>28</v>
      </c>
      <c r="D1134" s="9" t="s">
        <v>1829</v>
      </c>
      <c r="E1134" s="16"/>
      <c r="F1134" s="23"/>
      <c r="G1134" s="16"/>
      <c r="H1134" s="16"/>
      <c r="I1134" s="16"/>
      <c r="J1134" s="23"/>
      <c r="V1134" s="19">
        <v>82000</v>
      </c>
      <c r="Z1134" s="20">
        <f t="shared" si="55"/>
        <v>82000</v>
      </c>
      <c r="AA1134" s="20" t="str">
        <f t="shared" si="54"/>
        <v>4426682000</v>
      </c>
      <c r="AB1134" t="s">
        <v>2236</v>
      </c>
      <c r="AC1134" t="s">
        <v>2248</v>
      </c>
      <c r="AD1134" t="s">
        <v>2236</v>
      </c>
    </row>
    <row r="1135" spans="1:30" ht="15" hidden="1" customHeight="1" outlineLevel="1" x14ac:dyDescent="0.2">
      <c r="A1135" s="3">
        <v>44266</v>
      </c>
      <c r="B1135" s="19">
        <v>92851.92</v>
      </c>
      <c r="C1135" s="5" t="s">
        <v>1225</v>
      </c>
      <c r="D1135" s="9" t="s">
        <v>1838</v>
      </c>
      <c r="E1135" s="16"/>
      <c r="F1135" s="23"/>
      <c r="G1135" s="16"/>
      <c r="H1135" s="16"/>
      <c r="I1135" s="16"/>
      <c r="J1135" s="23"/>
      <c r="T1135" s="19">
        <v>92851.92</v>
      </c>
      <c r="Z1135" s="20">
        <f t="shared" si="55"/>
        <v>92851.92</v>
      </c>
      <c r="AA1135" s="20" t="str">
        <f t="shared" si="54"/>
        <v>4426692851,92</v>
      </c>
      <c r="AB1135" t="s">
        <v>2235</v>
      </c>
      <c r="AC1135" t="s">
        <v>2248</v>
      </c>
      <c r="AD1135" t="s">
        <v>2235</v>
      </c>
    </row>
    <row r="1136" spans="1:30" ht="15" hidden="1" customHeight="1" outlineLevel="1" x14ac:dyDescent="0.2">
      <c r="A1136" s="3">
        <v>44266</v>
      </c>
      <c r="B1136" s="19">
        <v>6909.19</v>
      </c>
      <c r="C1136" s="5" t="s">
        <v>7</v>
      </c>
      <c r="D1136" s="9" t="s">
        <v>1282</v>
      </c>
      <c r="E1136" s="16"/>
      <c r="F1136" s="23"/>
      <c r="G1136" s="16"/>
      <c r="H1136" s="16"/>
      <c r="I1136" s="16">
        <v>6909.19</v>
      </c>
      <c r="J1136" s="23"/>
      <c r="Z1136" s="20">
        <f t="shared" si="55"/>
        <v>6909.19</v>
      </c>
      <c r="AA1136" s="20" t="str">
        <f t="shared" si="54"/>
        <v>442666909,19</v>
      </c>
      <c r="AB1136" t="s">
        <v>2426</v>
      </c>
      <c r="AC1136" t="s">
        <v>2248</v>
      </c>
      <c r="AD1136" t="s">
        <v>2427</v>
      </c>
    </row>
    <row r="1137" spans="1:30" ht="15" hidden="1" customHeight="1" outlineLevel="1" x14ac:dyDescent="0.2">
      <c r="A1137" s="3">
        <v>44266</v>
      </c>
      <c r="B1137" s="19">
        <v>20000</v>
      </c>
      <c r="C1137" s="5" t="s">
        <v>1211</v>
      </c>
      <c r="D1137" s="9" t="s">
        <v>1839</v>
      </c>
      <c r="E1137" s="16"/>
      <c r="F1137" s="23"/>
      <c r="G1137" s="16"/>
      <c r="H1137" s="16"/>
      <c r="I1137" s="16"/>
      <c r="J1137" s="23"/>
      <c r="K1137" s="19">
        <v>20000</v>
      </c>
      <c r="Z1137" s="20">
        <f t="shared" si="55"/>
        <v>20000</v>
      </c>
      <c r="AA1137" s="20" t="str">
        <f t="shared" si="54"/>
        <v>4426620000</v>
      </c>
      <c r="AB1137" t="s">
        <v>2240</v>
      </c>
      <c r="AC1137" t="s">
        <v>2248</v>
      </c>
      <c r="AD1137" t="s">
        <v>2267</v>
      </c>
    </row>
    <row r="1138" spans="1:30" ht="15" hidden="1" customHeight="1" outlineLevel="1" x14ac:dyDescent="0.2">
      <c r="A1138" s="3">
        <v>44265</v>
      </c>
      <c r="B1138" s="19">
        <v>40000</v>
      </c>
      <c r="C1138" s="5" t="s">
        <v>358</v>
      </c>
      <c r="D1138" s="9" t="s">
        <v>1840</v>
      </c>
      <c r="E1138" s="16"/>
      <c r="F1138" s="23"/>
      <c r="G1138" s="16"/>
      <c r="H1138" s="16"/>
      <c r="I1138" s="16"/>
      <c r="J1138" s="23"/>
      <c r="U1138" s="19">
        <v>40000</v>
      </c>
      <c r="Z1138" s="20">
        <f t="shared" si="55"/>
        <v>40000</v>
      </c>
      <c r="AA1138" s="20" t="str">
        <f t="shared" si="54"/>
        <v>4426540000</v>
      </c>
      <c r="AB1138" t="s">
        <v>2203</v>
      </c>
      <c r="AC1138" t="s">
        <v>2248</v>
      </c>
      <c r="AD1138" t="s">
        <v>2273</v>
      </c>
    </row>
    <row r="1139" spans="1:30" ht="15" hidden="1" customHeight="1" outlineLevel="1" x14ac:dyDescent="0.2">
      <c r="A1139" s="3">
        <v>44265</v>
      </c>
      <c r="B1139" s="19">
        <v>538.9</v>
      </c>
      <c r="C1139" s="5" t="s">
        <v>1222</v>
      </c>
      <c r="D1139" s="9" t="s">
        <v>1304</v>
      </c>
      <c r="E1139" s="16"/>
      <c r="F1139" s="23">
        <v>538.9</v>
      </c>
      <c r="G1139" s="16"/>
      <c r="H1139" s="16"/>
      <c r="I1139" s="16"/>
      <c r="J1139" s="23"/>
      <c r="Z1139" s="20">
        <f t="shared" si="55"/>
        <v>538.9</v>
      </c>
      <c r="AA1139" s="20" t="str">
        <f t="shared" si="54"/>
        <v>44265538,9</v>
      </c>
      <c r="AB1139" t="s">
        <v>2206</v>
      </c>
      <c r="AC1139" t="s">
        <v>2244</v>
      </c>
      <c r="AD1139" t="s">
        <v>2209</v>
      </c>
    </row>
    <row r="1140" spans="1:30" ht="15" hidden="1" customHeight="1" outlineLevel="1" x14ac:dyDescent="0.2">
      <c r="A1140" s="3">
        <v>44265</v>
      </c>
      <c r="B1140" s="19">
        <v>34573.870000000003</v>
      </c>
      <c r="C1140" s="5" t="s">
        <v>1207</v>
      </c>
      <c r="D1140" s="9" t="s">
        <v>154</v>
      </c>
      <c r="E1140" s="16"/>
      <c r="F1140" s="23">
        <v>34573.870000000003</v>
      </c>
      <c r="G1140" s="16"/>
      <c r="H1140" s="16"/>
      <c r="I1140" s="16"/>
      <c r="J1140" s="23"/>
      <c r="Z1140" s="20">
        <f t="shared" si="55"/>
        <v>34573.870000000003</v>
      </c>
      <c r="AA1140" s="20" t="str">
        <f t="shared" si="54"/>
        <v>4426534573,87</v>
      </c>
      <c r="AB1140" t="s">
        <v>2206</v>
      </c>
      <c r="AC1140" t="s">
        <v>2244</v>
      </c>
      <c r="AD1140" t="s">
        <v>2209</v>
      </c>
    </row>
    <row r="1141" spans="1:30" ht="15" hidden="1" customHeight="1" outlineLevel="1" x14ac:dyDescent="0.2">
      <c r="A1141" s="3">
        <v>44265</v>
      </c>
      <c r="B1141" s="19">
        <v>1854.85</v>
      </c>
      <c r="C1141" s="5" t="s">
        <v>1207</v>
      </c>
      <c r="D1141" s="9" t="s">
        <v>156</v>
      </c>
      <c r="E1141" s="16"/>
      <c r="F1141" s="23">
        <v>1854.85</v>
      </c>
      <c r="G1141" s="16"/>
      <c r="H1141" s="16"/>
      <c r="I1141" s="16"/>
      <c r="J1141" s="23"/>
      <c r="Z1141" s="20">
        <f t="shared" si="55"/>
        <v>1854.85</v>
      </c>
      <c r="AA1141" s="20" t="str">
        <f t="shared" si="54"/>
        <v>442651854,85</v>
      </c>
      <c r="AB1141" t="s">
        <v>2206</v>
      </c>
      <c r="AC1141" t="s">
        <v>2244</v>
      </c>
      <c r="AD1141" t="s">
        <v>2209</v>
      </c>
    </row>
    <row r="1142" spans="1:30" ht="15" hidden="1" customHeight="1" outlineLevel="1" x14ac:dyDescent="0.2">
      <c r="A1142" s="3">
        <v>44265</v>
      </c>
      <c r="B1142" s="19">
        <v>13513.29</v>
      </c>
      <c r="C1142" s="5" t="s">
        <v>1207</v>
      </c>
      <c r="D1142" s="9" t="s">
        <v>158</v>
      </c>
      <c r="E1142" s="16"/>
      <c r="F1142" s="23">
        <v>13513.29</v>
      </c>
      <c r="G1142" s="16"/>
      <c r="H1142" s="16"/>
      <c r="I1142" s="16"/>
      <c r="J1142" s="23"/>
      <c r="Z1142" s="20">
        <f t="shared" ref="Z1142:Z1165" si="56">SUM(E1142:Y1142)</f>
        <v>13513.29</v>
      </c>
      <c r="AA1142" s="20" t="str">
        <f t="shared" si="54"/>
        <v>4426513513,29</v>
      </c>
      <c r="AB1142" t="s">
        <v>2206</v>
      </c>
      <c r="AC1142" t="s">
        <v>2244</v>
      </c>
      <c r="AD1142" t="s">
        <v>2209</v>
      </c>
    </row>
    <row r="1143" spans="1:30" ht="15" hidden="1" customHeight="1" outlineLevel="1" x14ac:dyDescent="0.2">
      <c r="A1143" s="3">
        <v>44264</v>
      </c>
      <c r="B1143" s="19">
        <v>3686.41</v>
      </c>
      <c r="C1143" s="5" t="s">
        <v>7</v>
      </c>
      <c r="D1143" s="9" t="s">
        <v>1282</v>
      </c>
      <c r="E1143" s="16"/>
      <c r="F1143" s="23"/>
      <c r="G1143" s="16"/>
      <c r="H1143" s="16"/>
      <c r="I1143" s="16">
        <v>3686.41</v>
      </c>
      <c r="J1143" s="23"/>
      <c r="Z1143" s="20">
        <f t="shared" si="56"/>
        <v>3686.41</v>
      </c>
      <c r="AA1143" s="20" t="str">
        <f t="shared" si="54"/>
        <v>442643686,41</v>
      </c>
      <c r="AB1143" t="s">
        <v>2238</v>
      </c>
      <c r="AC1143" t="s">
        <v>2246</v>
      </c>
      <c r="AD1143" t="s">
        <v>2266</v>
      </c>
    </row>
    <row r="1144" spans="1:30" ht="15" hidden="1" customHeight="1" outlineLevel="1" x14ac:dyDescent="0.2">
      <c r="A1144" s="3">
        <v>44264</v>
      </c>
      <c r="B1144" s="19">
        <v>36004</v>
      </c>
      <c r="C1144" s="5" t="s">
        <v>309</v>
      </c>
      <c r="D1144" s="9" t="s">
        <v>1841</v>
      </c>
      <c r="E1144" s="16"/>
      <c r="F1144" s="23"/>
      <c r="G1144" s="16">
        <v>36004</v>
      </c>
      <c r="H1144" s="16"/>
      <c r="I1144" s="16"/>
      <c r="J1144" s="23"/>
      <c r="Z1144" s="20">
        <f t="shared" si="56"/>
        <v>36004</v>
      </c>
      <c r="AA1144" s="20" t="str">
        <f t="shared" si="54"/>
        <v>4426436004</v>
      </c>
      <c r="AB1144" t="s">
        <v>2209</v>
      </c>
      <c r="AC1144" t="s">
        <v>2244</v>
      </c>
      <c r="AD1144" t="s">
        <v>2209</v>
      </c>
    </row>
    <row r="1145" spans="1:30" ht="15" hidden="1" customHeight="1" outlineLevel="1" x14ac:dyDescent="0.2">
      <c r="A1145" s="3">
        <v>44264</v>
      </c>
      <c r="B1145" s="19">
        <v>45000</v>
      </c>
      <c r="C1145" s="6" t="s">
        <v>1211</v>
      </c>
      <c r="D1145" s="9" t="s">
        <v>1842</v>
      </c>
      <c r="E1145" s="16"/>
      <c r="F1145" s="23"/>
      <c r="G1145" s="16"/>
      <c r="H1145" s="16"/>
      <c r="I1145" s="16"/>
      <c r="J1145" s="23"/>
      <c r="L1145" s="19">
        <v>45000</v>
      </c>
      <c r="Z1145" s="20">
        <f t="shared" si="56"/>
        <v>45000</v>
      </c>
      <c r="AA1145" s="20" t="str">
        <f t="shared" si="54"/>
        <v>4426445000</v>
      </c>
      <c r="AB1145" t="s">
        <v>2201</v>
      </c>
      <c r="AC1145" t="s">
        <v>2248</v>
      </c>
      <c r="AD1145" t="s">
        <v>2265</v>
      </c>
    </row>
    <row r="1146" spans="1:30" ht="15" hidden="1" customHeight="1" outlineLevel="1" x14ac:dyDescent="0.2">
      <c r="A1146" s="3">
        <v>44264</v>
      </c>
      <c r="B1146" s="19">
        <v>1772</v>
      </c>
      <c r="C1146" s="6" t="s">
        <v>1245</v>
      </c>
      <c r="D1146" s="9" t="s">
        <v>1002</v>
      </c>
      <c r="E1146" s="16"/>
      <c r="F1146" s="23"/>
      <c r="G1146" s="16"/>
      <c r="H1146" s="16"/>
      <c r="I1146" s="16"/>
      <c r="J1146" s="23"/>
      <c r="S1146" s="19">
        <v>1772</v>
      </c>
      <c r="Z1146" s="20">
        <f t="shared" si="56"/>
        <v>1772</v>
      </c>
      <c r="AA1146" s="20" t="str">
        <f t="shared" si="54"/>
        <v>442641772</v>
      </c>
      <c r="AB1146" t="s">
        <v>2211</v>
      </c>
      <c r="AC1146" t="s">
        <v>2245</v>
      </c>
      <c r="AD1146" t="s">
        <v>2263</v>
      </c>
    </row>
    <row r="1147" spans="1:30" ht="15" hidden="1" customHeight="1" outlineLevel="1" x14ac:dyDescent="0.2">
      <c r="A1147" s="3">
        <v>44264</v>
      </c>
      <c r="B1147" s="19">
        <v>35500</v>
      </c>
      <c r="C1147" s="5" t="s">
        <v>358</v>
      </c>
      <c r="D1147" s="9" t="s">
        <v>1840</v>
      </c>
      <c r="E1147" s="16"/>
      <c r="F1147" s="23"/>
      <c r="G1147" s="16"/>
      <c r="H1147" s="16"/>
      <c r="I1147" s="16"/>
      <c r="J1147" s="23"/>
      <c r="U1147" s="19">
        <v>35500</v>
      </c>
      <c r="Z1147" s="20">
        <f t="shared" si="56"/>
        <v>35500</v>
      </c>
      <c r="AA1147" s="20" t="str">
        <f t="shared" si="54"/>
        <v>4426435500</v>
      </c>
      <c r="AB1147" t="s">
        <v>2203</v>
      </c>
      <c r="AC1147" t="s">
        <v>2248</v>
      </c>
      <c r="AD1147" t="s">
        <v>2273</v>
      </c>
    </row>
    <row r="1148" spans="1:30" ht="15" hidden="1" customHeight="1" outlineLevel="1" x14ac:dyDescent="0.2">
      <c r="A1148" s="3">
        <v>44264</v>
      </c>
      <c r="B1148" s="19">
        <v>14</v>
      </c>
      <c r="C1148" s="6" t="s">
        <v>1245</v>
      </c>
      <c r="D1148" s="9" t="s">
        <v>1002</v>
      </c>
      <c r="E1148" s="16"/>
      <c r="F1148" s="23"/>
      <c r="G1148" s="16"/>
      <c r="H1148" s="16"/>
      <c r="I1148" s="16"/>
      <c r="J1148" s="23"/>
      <c r="S1148" s="19">
        <v>14</v>
      </c>
      <c r="Z1148" s="20">
        <f t="shared" si="56"/>
        <v>14</v>
      </c>
      <c r="AA1148" s="20" t="str">
        <f t="shared" si="54"/>
        <v>4426414</v>
      </c>
      <c r="AB1148" t="s">
        <v>2211</v>
      </c>
      <c r="AC1148" t="s">
        <v>2245</v>
      </c>
      <c r="AD1148" t="s">
        <v>2263</v>
      </c>
    </row>
    <row r="1149" spans="1:30" ht="15" hidden="1" customHeight="1" outlineLevel="1" x14ac:dyDescent="0.2">
      <c r="A1149" s="3">
        <v>44264</v>
      </c>
      <c r="B1149" s="19">
        <v>50000</v>
      </c>
      <c r="C1149" s="5" t="s">
        <v>1225</v>
      </c>
      <c r="D1149" s="9" t="s">
        <v>1763</v>
      </c>
      <c r="E1149" s="16"/>
      <c r="F1149" s="23"/>
      <c r="G1149" s="16"/>
      <c r="H1149" s="16"/>
      <c r="I1149" s="16"/>
      <c r="J1149" s="23"/>
      <c r="T1149" s="19">
        <v>50000</v>
      </c>
      <c r="Z1149" s="20">
        <f t="shared" si="56"/>
        <v>50000</v>
      </c>
      <c r="AA1149" s="20" t="str">
        <f t="shared" si="54"/>
        <v>4426450000</v>
      </c>
      <c r="AB1149" t="s">
        <v>2235</v>
      </c>
      <c r="AC1149" t="s">
        <v>2248</v>
      </c>
      <c r="AD1149" t="s">
        <v>2235</v>
      </c>
    </row>
    <row r="1150" spans="1:30" ht="15" hidden="1" customHeight="1" outlineLevel="1" x14ac:dyDescent="0.2">
      <c r="A1150" s="3">
        <v>44264</v>
      </c>
      <c r="B1150" s="19">
        <v>5670.34</v>
      </c>
      <c r="C1150" s="5" t="s">
        <v>498</v>
      </c>
      <c r="D1150" s="9" t="s">
        <v>1843</v>
      </c>
      <c r="E1150" s="16"/>
      <c r="F1150" s="23"/>
      <c r="G1150" s="16"/>
      <c r="H1150" s="16"/>
      <c r="I1150" s="16"/>
      <c r="J1150" s="23"/>
      <c r="K1150" s="19">
        <v>5670.34</v>
      </c>
      <c r="Z1150" s="20">
        <f t="shared" si="56"/>
        <v>5670.34</v>
      </c>
      <c r="AA1150" s="20" t="str">
        <f t="shared" si="54"/>
        <v>442645670,34</v>
      </c>
      <c r="AB1150" t="s">
        <v>2221</v>
      </c>
      <c r="AC1150" t="s">
        <v>2248</v>
      </c>
      <c r="AD1150" t="s">
        <v>2267</v>
      </c>
    </row>
    <row r="1151" spans="1:30" ht="15" hidden="1" customHeight="1" outlineLevel="1" x14ac:dyDescent="0.2">
      <c r="A1151" s="3">
        <v>44264</v>
      </c>
      <c r="B1151" s="19">
        <v>100000</v>
      </c>
      <c r="C1151" s="5" t="s">
        <v>28</v>
      </c>
      <c r="D1151" s="9" t="s">
        <v>1829</v>
      </c>
      <c r="E1151" s="16"/>
      <c r="F1151" s="23"/>
      <c r="G1151" s="16"/>
      <c r="H1151" s="16"/>
      <c r="I1151" s="16"/>
      <c r="J1151" s="23"/>
      <c r="V1151" s="19">
        <v>100000</v>
      </c>
      <c r="Z1151" s="20">
        <f t="shared" si="56"/>
        <v>100000</v>
      </c>
      <c r="AA1151" s="20" t="str">
        <f t="shared" si="54"/>
        <v>44264100000</v>
      </c>
      <c r="AB1151" t="s">
        <v>2236</v>
      </c>
      <c r="AC1151" t="s">
        <v>2248</v>
      </c>
      <c r="AD1151" t="s">
        <v>2236</v>
      </c>
    </row>
    <row r="1152" spans="1:30" ht="15" hidden="1" customHeight="1" outlineLevel="1" x14ac:dyDescent="0.2">
      <c r="A1152" s="3">
        <v>44260</v>
      </c>
      <c r="B1152" s="19">
        <v>70000</v>
      </c>
      <c r="C1152" s="5" t="s">
        <v>306</v>
      </c>
      <c r="D1152" s="9" t="s">
        <v>1844</v>
      </c>
      <c r="E1152" s="16"/>
      <c r="F1152" s="23"/>
      <c r="G1152" s="16"/>
      <c r="H1152" s="16"/>
      <c r="I1152" s="16"/>
      <c r="J1152" s="23"/>
      <c r="O1152" s="19">
        <v>70000</v>
      </c>
      <c r="Z1152" s="20">
        <f t="shared" si="56"/>
        <v>70000</v>
      </c>
      <c r="AA1152" s="20" t="str">
        <f t="shared" si="54"/>
        <v>4426070000</v>
      </c>
      <c r="AB1152" t="s">
        <v>2213</v>
      </c>
      <c r="AC1152" t="s">
        <v>2248</v>
      </c>
      <c r="AD1152" t="s">
        <v>2213</v>
      </c>
    </row>
    <row r="1153" spans="1:30" ht="15" hidden="1" customHeight="1" outlineLevel="1" x14ac:dyDescent="0.2">
      <c r="A1153" s="3">
        <v>44260</v>
      </c>
      <c r="B1153" s="19">
        <v>8910</v>
      </c>
      <c r="C1153" s="5" t="s">
        <v>5</v>
      </c>
      <c r="D1153" s="9" t="s">
        <v>1845</v>
      </c>
      <c r="E1153" s="16"/>
      <c r="F1153" s="23"/>
      <c r="G1153" s="16"/>
      <c r="H1153" s="16"/>
      <c r="I1153" s="16">
        <v>8910</v>
      </c>
      <c r="J1153" s="23"/>
      <c r="Z1153" s="20">
        <f t="shared" si="56"/>
        <v>8910</v>
      </c>
      <c r="AA1153" s="20" t="str">
        <f t="shared" si="54"/>
        <v>442608910</v>
      </c>
      <c r="AB1153" t="s">
        <v>2240</v>
      </c>
      <c r="AC1153" t="s">
        <v>2248</v>
      </c>
      <c r="AD1153" t="s">
        <v>2267</v>
      </c>
    </row>
    <row r="1154" spans="1:30" ht="15" hidden="1" customHeight="1" outlineLevel="1" x14ac:dyDescent="0.2">
      <c r="A1154" s="3">
        <v>44260</v>
      </c>
      <c r="B1154" s="19">
        <v>352.6</v>
      </c>
      <c r="C1154" s="5" t="s">
        <v>7</v>
      </c>
      <c r="D1154" s="9" t="s">
        <v>1008</v>
      </c>
      <c r="E1154" s="23">
        <v>352.6</v>
      </c>
      <c r="F1154" s="23"/>
      <c r="G1154" s="16"/>
      <c r="H1154" s="16"/>
      <c r="I1154" s="16"/>
      <c r="J1154" s="23"/>
      <c r="Z1154" s="20">
        <f t="shared" si="56"/>
        <v>352.6</v>
      </c>
      <c r="AA1154" s="20" t="str">
        <f t="shared" si="54"/>
        <v>44260352,6</v>
      </c>
      <c r="AB1154" t="s">
        <v>2204</v>
      </c>
      <c r="AC1154" t="s">
        <v>2245</v>
      </c>
      <c r="AD1154" t="s">
        <v>2262</v>
      </c>
    </row>
    <row r="1155" spans="1:30" ht="15" hidden="1" customHeight="1" outlineLevel="1" x14ac:dyDescent="0.2">
      <c r="A1155" s="3">
        <v>44260</v>
      </c>
      <c r="B1155" s="19">
        <v>88150.720000000001</v>
      </c>
      <c r="C1155" s="5" t="s">
        <v>7</v>
      </c>
      <c r="D1155" s="9" t="s">
        <v>1846</v>
      </c>
      <c r="E1155" s="16"/>
      <c r="F1155" s="23"/>
      <c r="G1155" s="16">
        <v>88150.720000000001</v>
      </c>
      <c r="H1155" s="16"/>
      <c r="I1155" s="16"/>
      <c r="J1155" s="23"/>
      <c r="Z1155" s="20">
        <f t="shared" si="56"/>
        <v>88150.720000000001</v>
      </c>
      <c r="AA1155" s="20" t="str">
        <f t="shared" ref="AA1155:AA1218" si="57">A1155&amp;B1155</f>
        <v>4426088150,72</v>
      </c>
      <c r="AB1155" t="s">
        <v>2209</v>
      </c>
      <c r="AC1155" t="s">
        <v>2244</v>
      </c>
      <c r="AD1155" t="s">
        <v>2209</v>
      </c>
    </row>
    <row r="1156" spans="1:30" ht="15" hidden="1" customHeight="1" outlineLevel="1" x14ac:dyDescent="0.2">
      <c r="A1156" s="3">
        <v>44260</v>
      </c>
      <c r="B1156" s="19">
        <v>190</v>
      </c>
      <c r="C1156" s="5" t="s">
        <v>7</v>
      </c>
      <c r="D1156" s="9" t="s">
        <v>1010</v>
      </c>
      <c r="E1156" s="16"/>
      <c r="F1156" s="23"/>
      <c r="G1156" s="16"/>
      <c r="H1156" s="16"/>
      <c r="I1156" s="16"/>
      <c r="J1156" s="23"/>
      <c r="K1156" s="19">
        <v>190</v>
      </c>
      <c r="Z1156" s="20">
        <f t="shared" si="56"/>
        <v>190</v>
      </c>
      <c r="AA1156" s="20" t="str">
        <f t="shared" si="57"/>
        <v>44260190</v>
      </c>
      <c r="AB1156" t="s">
        <v>2280</v>
      </c>
      <c r="AC1156" t="s">
        <v>2245</v>
      </c>
      <c r="AD1156" t="s">
        <v>2262</v>
      </c>
    </row>
    <row r="1157" spans="1:30" ht="15" hidden="1" customHeight="1" outlineLevel="1" x14ac:dyDescent="0.2">
      <c r="A1157" s="3">
        <v>44260</v>
      </c>
      <c r="B1157" s="19">
        <v>150</v>
      </c>
      <c r="C1157" s="5" t="s">
        <v>7</v>
      </c>
      <c r="D1157" s="9" t="s">
        <v>1433</v>
      </c>
      <c r="E1157" s="23">
        <v>150</v>
      </c>
      <c r="F1157" s="23"/>
      <c r="G1157" s="16"/>
      <c r="H1157" s="16"/>
      <c r="I1157" s="16"/>
      <c r="J1157" s="23"/>
      <c r="Z1157" s="20">
        <f t="shared" si="56"/>
        <v>150</v>
      </c>
      <c r="AA1157" s="20" t="str">
        <f t="shared" si="57"/>
        <v>44260150</v>
      </c>
      <c r="AB1157" t="s">
        <v>2204</v>
      </c>
      <c r="AC1157" t="s">
        <v>2245</v>
      </c>
      <c r="AD1157" t="s">
        <v>2262</v>
      </c>
    </row>
    <row r="1158" spans="1:30" ht="15" hidden="1" customHeight="1" outlineLevel="1" x14ac:dyDescent="0.2">
      <c r="A1158" s="3">
        <v>44260</v>
      </c>
      <c r="B1158" s="19">
        <v>10000</v>
      </c>
      <c r="C1158" s="5" t="s">
        <v>7</v>
      </c>
      <c r="D1158" s="9" t="s">
        <v>1316</v>
      </c>
      <c r="E1158" s="16"/>
      <c r="F1158" s="23"/>
      <c r="G1158" s="16"/>
      <c r="H1158" s="16"/>
      <c r="I1158" s="16">
        <v>10000</v>
      </c>
      <c r="J1158" s="23"/>
      <c r="Z1158" s="20">
        <f t="shared" si="56"/>
        <v>10000</v>
      </c>
      <c r="AA1158" s="20" t="str">
        <f t="shared" si="57"/>
        <v>4426010000</v>
      </c>
      <c r="AB1158" t="s">
        <v>2238</v>
      </c>
      <c r="AC1158" t="s">
        <v>2246</v>
      </c>
      <c r="AD1158" t="s">
        <v>2266</v>
      </c>
    </row>
    <row r="1159" spans="1:30" ht="15" hidden="1" customHeight="1" outlineLevel="1" x14ac:dyDescent="0.2">
      <c r="A1159" s="3">
        <v>44260</v>
      </c>
      <c r="B1159" s="19">
        <v>2500</v>
      </c>
      <c r="C1159" s="5" t="s">
        <v>5</v>
      </c>
      <c r="D1159" s="9" t="s">
        <v>1847</v>
      </c>
      <c r="E1159" s="16"/>
      <c r="F1159" s="23"/>
      <c r="G1159" s="16"/>
      <c r="H1159" s="16"/>
      <c r="I1159" s="16"/>
      <c r="J1159" s="23"/>
      <c r="K1159" s="19">
        <v>2500</v>
      </c>
      <c r="Z1159" s="20">
        <f t="shared" si="56"/>
        <v>2500</v>
      </c>
      <c r="AA1159" s="20" t="str">
        <f t="shared" si="57"/>
        <v>442602500</v>
      </c>
      <c r="AB1159" t="s">
        <v>2240</v>
      </c>
      <c r="AC1159" t="s">
        <v>2248</v>
      </c>
      <c r="AD1159" t="s">
        <v>2267</v>
      </c>
    </row>
    <row r="1160" spans="1:30" ht="15" hidden="1" customHeight="1" outlineLevel="1" x14ac:dyDescent="0.2">
      <c r="A1160" s="3">
        <v>44257</v>
      </c>
      <c r="B1160" s="19">
        <v>34093</v>
      </c>
      <c r="C1160" s="5" t="s">
        <v>1207</v>
      </c>
      <c r="D1160" s="9" t="s">
        <v>1014</v>
      </c>
      <c r="E1160" s="16"/>
      <c r="F1160" s="23">
        <v>34093</v>
      </c>
      <c r="G1160" s="16"/>
      <c r="H1160" s="16"/>
      <c r="I1160" s="16"/>
      <c r="J1160" s="23"/>
      <c r="Z1160" s="20">
        <f t="shared" si="56"/>
        <v>34093</v>
      </c>
      <c r="AA1160" s="20" t="str">
        <f t="shared" si="57"/>
        <v>4425734093</v>
      </c>
      <c r="AB1160" t="s">
        <v>2205</v>
      </c>
      <c r="AC1160" t="s">
        <v>2244</v>
      </c>
      <c r="AD1160" t="s">
        <v>2209</v>
      </c>
    </row>
    <row r="1161" spans="1:30" ht="15" hidden="1" customHeight="1" outlineLevel="1" x14ac:dyDescent="0.2">
      <c r="A1161" s="3">
        <v>44257</v>
      </c>
      <c r="B1161" s="19">
        <v>10000</v>
      </c>
      <c r="C1161" s="5" t="s">
        <v>7</v>
      </c>
      <c r="D1161" s="9" t="s">
        <v>1318</v>
      </c>
      <c r="E1161" s="16"/>
      <c r="F1161" s="23"/>
      <c r="G1161" s="16"/>
      <c r="H1161" s="16"/>
      <c r="I1161" s="16">
        <v>10000</v>
      </c>
      <c r="J1161" s="23"/>
      <c r="Z1161" s="20">
        <f t="shared" si="56"/>
        <v>10000</v>
      </c>
      <c r="AA1161" s="20" t="str">
        <f t="shared" si="57"/>
        <v>4425710000</v>
      </c>
      <c r="AB1161" t="s">
        <v>2238</v>
      </c>
      <c r="AC1161" t="s">
        <v>2246</v>
      </c>
      <c r="AD1161" t="s">
        <v>2266</v>
      </c>
    </row>
    <row r="1162" spans="1:30" ht="15" hidden="1" customHeight="1" outlineLevel="1" x14ac:dyDescent="0.2">
      <c r="A1162" s="3">
        <v>44257</v>
      </c>
      <c r="B1162" s="19">
        <v>150</v>
      </c>
      <c r="C1162" s="5" t="s">
        <v>7</v>
      </c>
      <c r="D1162" s="9" t="s">
        <v>1317</v>
      </c>
      <c r="E1162" s="23">
        <v>150</v>
      </c>
      <c r="F1162" s="23"/>
      <c r="G1162" s="16"/>
      <c r="H1162" s="16"/>
      <c r="I1162" s="16"/>
      <c r="J1162" s="23"/>
      <c r="Z1162" s="20">
        <f t="shared" si="56"/>
        <v>150</v>
      </c>
      <c r="AA1162" s="20" t="str">
        <f t="shared" si="57"/>
        <v>44257150</v>
      </c>
      <c r="AB1162" t="s">
        <v>2204</v>
      </c>
      <c r="AC1162" t="s">
        <v>2245</v>
      </c>
      <c r="AD1162" t="s">
        <v>2262</v>
      </c>
    </row>
    <row r="1163" spans="1:30" ht="15" hidden="1" customHeight="1" outlineLevel="1" x14ac:dyDescent="0.2">
      <c r="A1163" s="3">
        <v>44256</v>
      </c>
      <c r="B1163" s="19">
        <v>990</v>
      </c>
      <c r="C1163" s="5" t="s">
        <v>7</v>
      </c>
      <c r="D1163" s="9" t="s">
        <v>1620</v>
      </c>
      <c r="E1163" s="23">
        <v>990</v>
      </c>
      <c r="F1163" s="23"/>
      <c r="G1163" s="16"/>
      <c r="H1163" s="16"/>
      <c r="I1163" s="16"/>
      <c r="J1163" s="23"/>
      <c r="Z1163" s="20">
        <f t="shared" si="56"/>
        <v>990</v>
      </c>
      <c r="AA1163" s="20" t="str">
        <f t="shared" si="57"/>
        <v>44256990</v>
      </c>
      <c r="AB1163" t="s">
        <v>2204</v>
      </c>
      <c r="AC1163" t="s">
        <v>2245</v>
      </c>
      <c r="AD1163" t="s">
        <v>2262</v>
      </c>
    </row>
    <row r="1164" spans="1:30" ht="15" hidden="1" customHeight="1" outlineLevel="1" x14ac:dyDescent="0.2">
      <c r="A1164" s="3">
        <v>44256</v>
      </c>
      <c r="B1164" s="19">
        <v>725</v>
      </c>
      <c r="C1164" s="5" t="s">
        <v>7</v>
      </c>
      <c r="D1164" s="9" t="s">
        <v>1326</v>
      </c>
      <c r="E1164" s="23">
        <v>725</v>
      </c>
      <c r="F1164" s="23"/>
      <c r="G1164" s="16"/>
      <c r="H1164" s="16"/>
      <c r="I1164" s="16"/>
      <c r="J1164" s="23"/>
      <c r="Z1164" s="20">
        <f t="shared" si="56"/>
        <v>725</v>
      </c>
      <c r="AA1164" s="20" t="str">
        <f t="shared" si="57"/>
        <v>44256725</v>
      </c>
      <c r="AB1164" t="s">
        <v>2204</v>
      </c>
      <c r="AC1164" t="s">
        <v>2245</v>
      </c>
      <c r="AD1164" t="s">
        <v>2262</v>
      </c>
    </row>
    <row r="1165" spans="1:30" ht="15" hidden="1" customHeight="1" outlineLevel="1" x14ac:dyDescent="0.2">
      <c r="A1165" s="3">
        <v>44256</v>
      </c>
      <c r="B1165" s="19">
        <v>150000</v>
      </c>
      <c r="C1165" s="5" t="s">
        <v>32</v>
      </c>
      <c r="D1165" s="9" t="s">
        <v>1848</v>
      </c>
      <c r="E1165" s="16"/>
      <c r="F1165" s="23"/>
      <c r="G1165" s="16"/>
      <c r="H1165" s="16"/>
      <c r="I1165" s="16"/>
      <c r="J1165" s="23"/>
      <c r="N1165" s="19">
        <v>150000</v>
      </c>
      <c r="Z1165" s="20">
        <f t="shared" si="56"/>
        <v>150000</v>
      </c>
      <c r="AA1165" s="20" t="str">
        <f t="shared" si="57"/>
        <v>44256150000</v>
      </c>
      <c r="AB1165" t="s">
        <v>2222</v>
      </c>
      <c r="AC1165" t="s">
        <v>2248</v>
      </c>
      <c r="AD1165" t="s">
        <v>2269</v>
      </c>
    </row>
    <row r="1166" spans="1:30" ht="15" customHeight="1" collapsed="1" x14ac:dyDescent="0.2">
      <c r="A1166" s="67"/>
      <c r="B1166" s="68">
        <f>SUM(B1110:B1165)</f>
        <v>1686406.6800000002</v>
      </c>
      <c r="C1166" s="69"/>
      <c r="D1166" s="70"/>
      <c r="E1166" s="71"/>
      <c r="F1166" s="71"/>
      <c r="G1166" s="72"/>
      <c r="H1166" s="71"/>
      <c r="I1166" s="71"/>
      <c r="J1166" s="73"/>
      <c r="K1166" s="73"/>
      <c r="L1166" s="68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1"/>
      <c r="AC1166" s="71"/>
      <c r="AD1166" s="71"/>
    </row>
    <row r="1167" spans="1:30" ht="15" hidden="1" customHeight="1" outlineLevel="1" x14ac:dyDescent="0.2">
      <c r="A1167" s="3">
        <v>44253</v>
      </c>
      <c r="B1167" s="19">
        <v>108705.8</v>
      </c>
      <c r="C1167" s="5" t="s">
        <v>28</v>
      </c>
      <c r="D1167" s="9" t="s">
        <v>1849</v>
      </c>
      <c r="E1167" s="16"/>
      <c r="F1167" s="23"/>
      <c r="G1167" s="16"/>
      <c r="H1167" s="16"/>
      <c r="I1167" s="16"/>
      <c r="J1167" s="23"/>
      <c r="V1167" s="19">
        <v>108705.8</v>
      </c>
      <c r="Z1167" s="20">
        <f t="shared" ref="Z1167:Z1198" si="58">SUM(E1167:Y1167)</f>
        <v>108705.8</v>
      </c>
      <c r="AA1167" s="20" t="str">
        <f t="shared" si="57"/>
        <v>44253108705,8</v>
      </c>
      <c r="AB1167" t="s">
        <v>2236</v>
      </c>
      <c r="AC1167" t="s">
        <v>2248</v>
      </c>
      <c r="AD1167" t="s">
        <v>2236</v>
      </c>
    </row>
    <row r="1168" spans="1:30" ht="15" hidden="1" customHeight="1" outlineLevel="1" x14ac:dyDescent="0.2">
      <c r="A1168" s="3">
        <v>44253</v>
      </c>
      <c r="B1168" s="19">
        <v>8010</v>
      </c>
      <c r="C1168" s="5" t="s">
        <v>1202</v>
      </c>
      <c r="D1168" s="9" t="s">
        <v>1850</v>
      </c>
      <c r="E1168" s="16"/>
      <c r="F1168" s="23"/>
      <c r="G1168" s="16"/>
      <c r="H1168" s="16"/>
      <c r="I1168" s="16"/>
      <c r="J1168" s="23"/>
      <c r="R1168" s="19">
        <v>8010</v>
      </c>
      <c r="Z1168" s="20">
        <f t="shared" si="58"/>
        <v>8010</v>
      </c>
      <c r="AA1168" s="20" t="str">
        <f t="shared" si="57"/>
        <v>442538010</v>
      </c>
      <c r="AB1168" t="s">
        <v>2227</v>
      </c>
      <c r="AC1168" t="s">
        <v>2276</v>
      </c>
      <c r="AD1168" t="s">
        <v>2276</v>
      </c>
    </row>
    <row r="1169" spans="1:30" ht="15" hidden="1" customHeight="1" outlineLevel="1" x14ac:dyDescent="0.2">
      <c r="A1169" s="3">
        <v>44252</v>
      </c>
      <c r="B1169" s="19">
        <v>70000</v>
      </c>
      <c r="C1169" s="5" t="s">
        <v>28</v>
      </c>
      <c r="D1169" s="9" t="s">
        <v>1849</v>
      </c>
      <c r="E1169" s="16"/>
      <c r="F1169" s="23"/>
      <c r="G1169" s="16"/>
      <c r="H1169" s="16"/>
      <c r="I1169" s="16"/>
      <c r="J1169" s="23"/>
      <c r="V1169" s="19">
        <v>70000</v>
      </c>
      <c r="Z1169" s="20">
        <f t="shared" si="58"/>
        <v>70000</v>
      </c>
      <c r="AA1169" s="20" t="str">
        <f t="shared" si="57"/>
        <v>4425270000</v>
      </c>
      <c r="AB1169" t="s">
        <v>2236</v>
      </c>
      <c r="AC1169" t="s">
        <v>2248</v>
      </c>
      <c r="AD1169" t="s">
        <v>2236</v>
      </c>
    </row>
    <row r="1170" spans="1:30" ht="15" hidden="1" customHeight="1" outlineLevel="1" x14ac:dyDescent="0.2">
      <c r="A1170" s="3">
        <v>44251</v>
      </c>
      <c r="B1170" s="19">
        <v>2171.7399999999998</v>
      </c>
      <c r="C1170" s="5" t="s">
        <v>1245</v>
      </c>
      <c r="D1170" s="9" t="s">
        <v>1024</v>
      </c>
      <c r="E1170" s="16"/>
      <c r="F1170" s="23">
        <v>2171.7399999999998</v>
      </c>
      <c r="G1170" s="16"/>
      <c r="H1170" s="16"/>
      <c r="I1170" s="16"/>
      <c r="J1170" s="23"/>
      <c r="Z1170" s="20">
        <f t="shared" si="58"/>
        <v>2171.7399999999998</v>
      </c>
      <c r="AA1170" s="20" t="str">
        <f t="shared" si="57"/>
        <v>442512171,74</v>
      </c>
      <c r="AB1170" t="s">
        <v>2211</v>
      </c>
      <c r="AC1170" t="s">
        <v>2245</v>
      </c>
      <c r="AD1170" t="s">
        <v>2263</v>
      </c>
    </row>
    <row r="1171" spans="1:30" ht="15" hidden="1" customHeight="1" outlineLevel="1" x14ac:dyDescent="0.2">
      <c r="A1171" s="3">
        <v>44251</v>
      </c>
      <c r="B1171" s="19">
        <v>573.26</v>
      </c>
      <c r="C1171" s="5" t="s">
        <v>1245</v>
      </c>
      <c r="D1171" s="9" t="s">
        <v>1025</v>
      </c>
      <c r="E1171" s="16"/>
      <c r="F1171" s="23">
        <v>573.26</v>
      </c>
      <c r="G1171" s="16"/>
      <c r="H1171" s="16"/>
      <c r="I1171" s="16"/>
      <c r="J1171" s="23"/>
      <c r="Z1171" s="20">
        <f t="shared" si="58"/>
        <v>573.26</v>
      </c>
      <c r="AA1171" s="20" t="str">
        <f t="shared" si="57"/>
        <v>44251573,26</v>
      </c>
      <c r="AB1171" t="s">
        <v>2206</v>
      </c>
      <c r="AC1171" t="s">
        <v>2244</v>
      </c>
      <c r="AD1171" t="s">
        <v>2209</v>
      </c>
    </row>
    <row r="1172" spans="1:30" ht="15" hidden="1" customHeight="1" outlineLevel="1" x14ac:dyDescent="0.2">
      <c r="A1172" s="3">
        <v>44251</v>
      </c>
      <c r="B1172" s="19">
        <v>17.649999999999999</v>
      </c>
      <c r="C1172" s="5" t="s">
        <v>1245</v>
      </c>
      <c r="D1172" s="9" t="s">
        <v>1026</v>
      </c>
      <c r="E1172" s="16"/>
      <c r="F1172" s="23">
        <v>17.649999999999999</v>
      </c>
      <c r="G1172" s="16"/>
      <c r="H1172" s="16"/>
      <c r="I1172" s="16"/>
      <c r="J1172" s="23"/>
      <c r="Z1172" s="20">
        <f t="shared" si="58"/>
        <v>17.649999999999999</v>
      </c>
      <c r="AA1172" s="20" t="str">
        <f t="shared" si="57"/>
        <v>4425117,65</v>
      </c>
      <c r="AB1172" t="s">
        <v>2205</v>
      </c>
      <c r="AC1172" t="s">
        <v>2244</v>
      </c>
      <c r="AD1172" t="s">
        <v>2209</v>
      </c>
    </row>
    <row r="1173" spans="1:30" ht="15" hidden="1" customHeight="1" outlineLevel="1" x14ac:dyDescent="0.2">
      <c r="A1173" s="3">
        <v>44251</v>
      </c>
      <c r="B1173" s="19">
        <v>50000</v>
      </c>
      <c r="C1173" s="5" t="s">
        <v>32</v>
      </c>
      <c r="D1173" s="9" t="s">
        <v>1848</v>
      </c>
      <c r="E1173" s="16"/>
      <c r="F1173" s="23"/>
      <c r="G1173" s="16"/>
      <c r="H1173" s="16"/>
      <c r="I1173" s="16"/>
      <c r="J1173" s="23"/>
      <c r="N1173" s="19">
        <v>50000</v>
      </c>
      <c r="Z1173" s="20">
        <f t="shared" si="58"/>
        <v>50000</v>
      </c>
      <c r="AA1173" s="20" t="str">
        <f t="shared" si="57"/>
        <v>4425150000</v>
      </c>
      <c r="AB1173" t="s">
        <v>2222</v>
      </c>
      <c r="AC1173" t="s">
        <v>2248</v>
      </c>
      <c r="AD1173" t="s">
        <v>2269</v>
      </c>
    </row>
    <row r="1174" spans="1:30" ht="15" hidden="1" customHeight="1" outlineLevel="1" x14ac:dyDescent="0.2">
      <c r="A1174" s="3">
        <v>44251</v>
      </c>
      <c r="B1174" s="19">
        <v>1000</v>
      </c>
      <c r="C1174" s="5" t="s">
        <v>1245</v>
      </c>
      <c r="D1174" s="9" t="s">
        <v>1002</v>
      </c>
      <c r="E1174" s="16"/>
      <c r="F1174" s="23"/>
      <c r="G1174" s="16"/>
      <c r="H1174" s="16"/>
      <c r="I1174" s="16"/>
      <c r="J1174" s="23"/>
      <c r="S1174" s="19">
        <v>1000</v>
      </c>
      <c r="Z1174" s="20">
        <f t="shared" si="58"/>
        <v>1000</v>
      </c>
      <c r="AA1174" s="20" t="str">
        <f t="shared" si="57"/>
        <v>442511000</v>
      </c>
      <c r="AB1174" t="s">
        <v>2211</v>
      </c>
      <c r="AC1174" t="s">
        <v>2245</v>
      </c>
      <c r="AD1174" t="s">
        <v>2263</v>
      </c>
    </row>
    <row r="1175" spans="1:30" ht="15" hidden="1" customHeight="1" outlineLevel="1" x14ac:dyDescent="0.2">
      <c r="A1175" s="3">
        <v>44251</v>
      </c>
      <c r="B1175" s="19">
        <v>320.76</v>
      </c>
      <c r="C1175" s="5" t="s">
        <v>1245</v>
      </c>
      <c r="D1175" s="9" t="s">
        <v>1027</v>
      </c>
      <c r="E1175" s="16"/>
      <c r="F1175" s="23">
        <v>320.76</v>
      </c>
      <c r="G1175" s="16"/>
      <c r="H1175" s="16"/>
      <c r="I1175" s="16"/>
      <c r="J1175" s="23"/>
      <c r="Z1175" s="20">
        <f t="shared" si="58"/>
        <v>320.76</v>
      </c>
      <c r="AA1175" s="20" t="str">
        <f t="shared" si="57"/>
        <v>44251320,76</v>
      </c>
      <c r="AB1175" t="s">
        <v>2206</v>
      </c>
      <c r="AC1175" t="s">
        <v>2244</v>
      </c>
      <c r="AD1175" t="s">
        <v>2209</v>
      </c>
    </row>
    <row r="1176" spans="1:30" ht="15" hidden="1" customHeight="1" outlineLevel="1" x14ac:dyDescent="0.2">
      <c r="A1176" s="3">
        <v>44251</v>
      </c>
      <c r="B1176" s="19">
        <v>95.02</v>
      </c>
      <c r="C1176" s="5" t="s">
        <v>1245</v>
      </c>
      <c r="D1176" s="9" t="s">
        <v>1002</v>
      </c>
      <c r="E1176" s="16"/>
      <c r="F1176" s="23"/>
      <c r="G1176" s="16"/>
      <c r="H1176" s="16"/>
      <c r="I1176" s="16"/>
      <c r="J1176" s="23"/>
      <c r="S1176" s="19">
        <v>95.02</v>
      </c>
      <c r="Z1176" s="20">
        <f t="shared" si="58"/>
        <v>95.02</v>
      </c>
      <c r="AA1176" s="20" t="str">
        <f t="shared" si="57"/>
        <v>4425195,02</v>
      </c>
      <c r="AB1176" t="s">
        <v>2211</v>
      </c>
      <c r="AC1176" t="s">
        <v>2245</v>
      </c>
      <c r="AD1176" t="s">
        <v>2263</v>
      </c>
    </row>
    <row r="1177" spans="1:30" ht="15" hidden="1" customHeight="1" outlineLevel="1" x14ac:dyDescent="0.2">
      <c r="A1177" s="3">
        <v>44251</v>
      </c>
      <c r="B1177" s="19">
        <v>2472.58</v>
      </c>
      <c r="C1177" s="5" t="s">
        <v>1245</v>
      </c>
      <c r="D1177" s="9" t="s">
        <v>1028</v>
      </c>
      <c r="E1177" s="16"/>
      <c r="F1177" s="23">
        <v>2472.58</v>
      </c>
      <c r="G1177" s="16"/>
      <c r="H1177" s="16"/>
      <c r="I1177" s="16"/>
      <c r="J1177" s="23"/>
      <c r="Z1177" s="20">
        <f t="shared" si="58"/>
        <v>2472.58</v>
      </c>
      <c r="AA1177" s="20" t="str">
        <f t="shared" si="57"/>
        <v>442512472,58</v>
      </c>
      <c r="AB1177" t="s">
        <v>2206</v>
      </c>
      <c r="AC1177" t="s">
        <v>2244</v>
      </c>
      <c r="AD1177" t="s">
        <v>2209</v>
      </c>
    </row>
    <row r="1178" spans="1:30" ht="15" hidden="1" customHeight="1" outlineLevel="1" x14ac:dyDescent="0.2">
      <c r="A1178" s="3">
        <v>44247</v>
      </c>
      <c r="B1178" s="19">
        <v>60000</v>
      </c>
      <c r="C1178" s="5" t="s">
        <v>32</v>
      </c>
      <c r="D1178" s="9" t="s">
        <v>1848</v>
      </c>
      <c r="E1178" s="16"/>
      <c r="F1178" s="23"/>
      <c r="G1178" s="16"/>
      <c r="H1178" s="16"/>
      <c r="I1178" s="16"/>
      <c r="J1178" s="23"/>
      <c r="N1178" s="19">
        <v>60000</v>
      </c>
      <c r="Z1178" s="20">
        <f t="shared" si="58"/>
        <v>60000</v>
      </c>
      <c r="AA1178" s="20" t="str">
        <f t="shared" si="57"/>
        <v>4424760000</v>
      </c>
      <c r="AB1178" t="s">
        <v>2222</v>
      </c>
      <c r="AC1178" t="s">
        <v>2248</v>
      </c>
      <c r="AD1178" t="s">
        <v>2269</v>
      </c>
    </row>
    <row r="1179" spans="1:30" ht="15" hidden="1" customHeight="1" outlineLevel="1" x14ac:dyDescent="0.2">
      <c r="A1179" s="3">
        <v>44246</v>
      </c>
      <c r="B1179" s="19">
        <v>50000</v>
      </c>
      <c r="C1179" s="5" t="s">
        <v>28</v>
      </c>
      <c r="D1179" s="9" t="s">
        <v>1849</v>
      </c>
      <c r="E1179" s="16"/>
      <c r="F1179" s="23"/>
      <c r="G1179" s="16"/>
      <c r="H1179" s="16"/>
      <c r="I1179" s="16"/>
      <c r="J1179" s="23"/>
      <c r="V1179" s="19">
        <v>50000</v>
      </c>
      <c r="Z1179" s="20">
        <f t="shared" si="58"/>
        <v>50000</v>
      </c>
      <c r="AA1179" s="20" t="str">
        <f t="shared" si="57"/>
        <v>4424650000</v>
      </c>
      <c r="AB1179" t="s">
        <v>2236</v>
      </c>
      <c r="AC1179" t="s">
        <v>2248</v>
      </c>
      <c r="AD1179" t="s">
        <v>2236</v>
      </c>
    </row>
    <row r="1180" spans="1:30" ht="15" hidden="1" customHeight="1" outlineLevel="1" x14ac:dyDescent="0.2">
      <c r="A1180" s="3">
        <v>44246</v>
      </c>
      <c r="B1180" s="19">
        <v>112524.48</v>
      </c>
      <c r="C1180" s="5" t="s">
        <v>1225</v>
      </c>
      <c r="D1180" s="9" t="s">
        <v>1851</v>
      </c>
      <c r="E1180" s="16"/>
      <c r="F1180" s="23"/>
      <c r="G1180" s="16"/>
      <c r="H1180" s="16"/>
      <c r="I1180" s="16"/>
      <c r="J1180" s="23"/>
      <c r="T1180" s="19">
        <v>112524.48</v>
      </c>
      <c r="Z1180" s="20">
        <f t="shared" si="58"/>
        <v>112524.48</v>
      </c>
      <c r="AA1180" s="20" t="str">
        <f t="shared" si="57"/>
        <v>44246112524,48</v>
      </c>
      <c r="AB1180" t="s">
        <v>2235</v>
      </c>
      <c r="AC1180" t="s">
        <v>2248</v>
      </c>
      <c r="AD1180" t="s">
        <v>2235</v>
      </c>
    </row>
    <row r="1181" spans="1:30" ht="15" hidden="1" customHeight="1" outlineLevel="1" x14ac:dyDescent="0.2">
      <c r="A1181" s="3">
        <v>44244</v>
      </c>
      <c r="B1181" s="19">
        <v>100000</v>
      </c>
      <c r="C1181" s="5" t="s">
        <v>28</v>
      </c>
      <c r="D1181" s="9" t="s">
        <v>1849</v>
      </c>
      <c r="E1181" s="16"/>
      <c r="F1181" s="23"/>
      <c r="G1181" s="16"/>
      <c r="H1181" s="16"/>
      <c r="I1181" s="16"/>
      <c r="J1181" s="23"/>
      <c r="V1181" s="19">
        <v>100000</v>
      </c>
      <c r="Z1181" s="20">
        <f t="shared" si="58"/>
        <v>100000</v>
      </c>
      <c r="AA1181" s="20" t="str">
        <f t="shared" si="57"/>
        <v>44244100000</v>
      </c>
      <c r="AB1181" t="s">
        <v>2236</v>
      </c>
      <c r="AC1181" t="s">
        <v>2248</v>
      </c>
      <c r="AD1181" t="s">
        <v>2236</v>
      </c>
    </row>
    <row r="1182" spans="1:30" ht="15" hidden="1" customHeight="1" outlineLevel="1" x14ac:dyDescent="0.2">
      <c r="A1182" s="3">
        <v>44244</v>
      </c>
      <c r="B1182" s="19">
        <v>60000</v>
      </c>
      <c r="C1182" s="5" t="s">
        <v>32</v>
      </c>
      <c r="D1182" s="9" t="s">
        <v>1852</v>
      </c>
      <c r="E1182" s="16"/>
      <c r="F1182" s="23"/>
      <c r="G1182" s="16"/>
      <c r="H1182" s="16"/>
      <c r="I1182" s="16"/>
      <c r="J1182" s="23"/>
      <c r="N1182" s="19">
        <v>60000</v>
      </c>
      <c r="Z1182" s="20">
        <f t="shared" si="58"/>
        <v>60000</v>
      </c>
      <c r="AA1182" s="20" t="str">
        <f t="shared" si="57"/>
        <v>4424460000</v>
      </c>
      <c r="AB1182" t="s">
        <v>2222</v>
      </c>
      <c r="AC1182" t="s">
        <v>2248</v>
      </c>
      <c r="AD1182" t="s">
        <v>2269</v>
      </c>
    </row>
    <row r="1183" spans="1:30" ht="15" hidden="1" customHeight="1" outlineLevel="1" x14ac:dyDescent="0.2">
      <c r="A1183" s="3">
        <v>44243</v>
      </c>
      <c r="B1183" s="19">
        <v>1500</v>
      </c>
      <c r="C1183" s="5" t="s">
        <v>906</v>
      </c>
      <c r="D1183" s="9" t="s">
        <v>1853</v>
      </c>
      <c r="E1183" s="16"/>
      <c r="F1183" s="23"/>
      <c r="G1183" s="16">
        <v>1500</v>
      </c>
      <c r="H1183" s="16"/>
      <c r="I1183" s="16"/>
      <c r="J1183" s="23"/>
      <c r="Z1183" s="20">
        <f t="shared" si="58"/>
        <v>1500</v>
      </c>
      <c r="AA1183" s="20" t="str">
        <f t="shared" si="57"/>
        <v>442431500</v>
      </c>
      <c r="AB1183" t="s">
        <v>2434</v>
      </c>
      <c r="AC1183" t="s">
        <v>2244</v>
      </c>
      <c r="AD1183" t="s">
        <v>2264</v>
      </c>
    </row>
    <row r="1184" spans="1:30" ht="15" hidden="1" customHeight="1" outlineLevel="1" x14ac:dyDescent="0.2">
      <c r="A1184" s="3">
        <v>44243</v>
      </c>
      <c r="B1184" s="19">
        <v>70000</v>
      </c>
      <c r="C1184" s="5" t="s">
        <v>7</v>
      </c>
      <c r="D1184" s="9" t="s">
        <v>1854</v>
      </c>
      <c r="E1184" s="16"/>
      <c r="F1184" s="23"/>
      <c r="G1184" s="16">
        <v>70000</v>
      </c>
      <c r="H1184" s="16"/>
      <c r="I1184" s="16"/>
      <c r="J1184" s="23"/>
      <c r="Z1184" s="20">
        <f t="shared" si="58"/>
        <v>70000</v>
      </c>
      <c r="AA1184" s="20" t="str">
        <f t="shared" si="57"/>
        <v>4424370000</v>
      </c>
      <c r="AB1184" t="s">
        <v>2209</v>
      </c>
      <c r="AC1184" t="s">
        <v>2244</v>
      </c>
      <c r="AD1184" t="s">
        <v>2209</v>
      </c>
    </row>
    <row r="1185" spans="1:30" ht="15" hidden="1" customHeight="1" outlineLevel="1" x14ac:dyDescent="0.2">
      <c r="A1185" s="3">
        <v>44243</v>
      </c>
      <c r="B1185" s="19">
        <v>280</v>
      </c>
      <c r="C1185" s="5" t="s">
        <v>7</v>
      </c>
      <c r="D1185" s="9" t="s">
        <v>1034</v>
      </c>
      <c r="E1185" s="23">
        <v>280</v>
      </c>
      <c r="F1185" s="23"/>
      <c r="G1185" s="16"/>
      <c r="H1185" s="16"/>
      <c r="I1185" s="16"/>
      <c r="J1185" s="23"/>
      <c r="Z1185" s="20">
        <f t="shared" si="58"/>
        <v>280</v>
      </c>
      <c r="AA1185" s="20" t="str">
        <f t="shared" si="57"/>
        <v>44243280</v>
      </c>
      <c r="AB1185" t="s">
        <v>2204</v>
      </c>
      <c r="AC1185" t="s">
        <v>2245</v>
      </c>
      <c r="AD1185" t="s">
        <v>2262</v>
      </c>
    </row>
    <row r="1186" spans="1:30" ht="15" hidden="1" customHeight="1" outlineLevel="1" x14ac:dyDescent="0.2">
      <c r="A1186" s="3">
        <v>44243</v>
      </c>
      <c r="B1186" s="19">
        <v>20.399999999999999</v>
      </c>
      <c r="C1186" s="5" t="s">
        <v>7</v>
      </c>
      <c r="D1186" s="9" t="s">
        <v>1035</v>
      </c>
      <c r="E1186" s="23">
        <v>20.399999999999999</v>
      </c>
      <c r="F1186" s="23"/>
      <c r="G1186" s="16"/>
      <c r="H1186" s="16"/>
      <c r="I1186" s="16"/>
      <c r="J1186" s="23"/>
      <c r="Z1186" s="20">
        <f t="shared" si="58"/>
        <v>20.399999999999999</v>
      </c>
      <c r="AA1186" s="20" t="str">
        <f t="shared" si="57"/>
        <v>4424320,4</v>
      </c>
      <c r="AB1186" t="s">
        <v>2204</v>
      </c>
      <c r="AC1186" t="s">
        <v>2245</v>
      </c>
      <c r="AD1186" t="s">
        <v>2262</v>
      </c>
    </row>
    <row r="1187" spans="1:30" ht="15" hidden="1" customHeight="1" outlineLevel="1" x14ac:dyDescent="0.2">
      <c r="A1187" s="3">
        <v>44243</v>
      </c>
      <c r="B1187" s="19">
        <v>9432.24</v>
      </c>
      <c r="C1187" s="5" t="s">
        <v>112</v>
      </c>
      <c r="D1187" s="9" t="s">
        <v>1855</v>
      </c>
      <c r="E1187" s="16"/>
      <c r="F1187" s="23"/>
      <c r="G1187" s="16"/>
      <c r="H1187" s="16"/>
      <c r="I1187" s="16"/>
      <c r="J1187" s="23"/>
      <c r="N1187" s="19">
        <v>9432.24</v>
      </c>
      <c r="Z1187" s="20">
        <f t="shared" si="58"/>
        <v>9432.24</v>
      </c>
      <c r="AA1187" s="20" t="str">
        <f t="shared" si="57"/>
        <v>442439432,24</v>
      </c>
      <c r="AB1187" t="s">
        <v>2233</v>
      </c>
      <c r="AC1187" t="s">
        <v>2248</v>
      </c>
      <c r="AD1187" t="s">
        <v>2269</v>
      </c>
    </row>
    <row r="1188" spans="1:30" ht="15" hidden="1" customHeight="1" outlineLevel="1" x14ac:dyDescent="0.2">
      <c r="A1188" s="3">
        <v>44243</v>
      </c>
      <c r="B1188" s="19">
        <v>5100</v>
      </c>
      <c r="C1188" s="5" t="s">
        <v>7</v>
      </c>
      <c r="D1188" s="9" t="s">
        <v>1856</v>
      </c>
      <c r="E1188" s="16"/>
      <c r="F1188" s="23"/>
      <c r="G1188" s="16">
        <v>5100</v>
      </c>
      <c r="H1188" s="16"/>
      <c r="I1188" s="16"/>
      <c r="J1188" s="23"/>
      <c r="Z1188" s="20">
        <f t="shared" si="58"/>
        <v>5100</v>
      </c>
      <c r="AA1188" s="20" t="str">
        <f t="shared" si="57"/>
        <v>442435100</v>
      </c>
      <c r="AB1188" t="s">
        <v>2212</v>
      </c>
      <c r="AC1188" t="s">
        <v>2244</v>
      </c>
      <c r="AD1188" t="s">
        <v>2209</v>
      </c>
    </row>
    <row r="1189" spans="1:30" ht="15" hidden="1" customHeight="1" outlineLevel="1" x14ac:dyDescent="0.2">
      <c r="A1189" s="3">
        <v>44243</v>
      </c>
      <c r="B1189" s="19">
        <v>30000</v>
      </c>
      <c r="C1189" s="5" t="s">
        <v>906</v>
      </c>
      <c r="D1189" s="9" t="s">
        <v>1038</v>
      </c>
      <c r="E1189" s="16"/>
      <c r="F1189" s="23"/>
      <c r="G1189" s="16">
        <v>30000</v>
      </c>
      <c r="H1189" s="16"/>
      <c r="I1189" s="16"/>
      <c r="J1189" s="23"/>
      <c r="Z1189" s="20">
        <f t="shared" si="58"/>
        <v>30000</v>
      </c>
      <c r="AA1189" s="20" t="str">
        <f t="shared" si="57"/>
        <v>4424330000</v>
      </c>
      <c r="AB1189" t="s">
        <v>2209</v>
      </c>
      <c r="AC1189" t="s">
        <v>2244</v>
      </c>
      <c r="AD1189" t="s">
        <v>2209</v>
      </c>
    </row>
    <row r="1190" spans="1:30" ht="15" hidden="1" customHeight="1" outlineLevel="1" x14ac:dyDescent="0.2">
      <c r="A1190" s="3">
        <v>44242</v>
      </c>
      <c r="B1190" s="19">
        <v>5000</v>
      </c>
      <c r="C1190" s="5" t="s">
        <v>47</v>
      </c>
      <c r="D1190" s="9" t="s">
        <v>1857</v>
      </c>
      <c r="E1190" s="16"/>
      <c r="F1190" s="23"/>
      <c r="G1190" s="16"/>
      <c r="H1190" s="16"/>
      <c r="I1190" s="16"/>
      <c r="J1190" s="23"/>
      <c r="P1190" s="19">
        <v>5000</v>
      </c>
      <c r="Z1190" s="20">
        <f t="shared" si="58"/>
        <v>5000</v>
      </c>
      <c r="AA1190" s="20" t="str">
        <f t="shared" si="57"/>
        <v>442425000</v>
      </c>
      <c r="AB1190" t="s">
        <v>2224</v>
      </c>
      <c r="AC1190" t="s">
        <v>2248</v>
      </c>
      <c r="AD1190" t="s">
        <v>2427</v>
      </c>
    </row>
    <row r="1191" spans="1:30" ht="15" hidden="1" customHeight="1" outlineLevel="1" x14ac:dyDescent="0.2">
      <c r="A1191" s="3">
        <v>44239</v>
      </c>
      <c r="B1191" s="19">
        <v>1730</v>
      </c>
      <c r="C1191" s="5" t="s">
        <v>1244</v>
      </c>
      <c r="D1191" s="9" t="s">
        <v>1858</v>
      </c>
      <c r="E1191" s="16"/>
      <c r="F1191" s="23"/>
      <c r="G1191" s="16"/>
      <c r="H1191" s="16"/>
      <c r="I1191" s="16"/>
      <c r="J1191" s="23"/>
      <c r="K1191" s="19">
        <v>1730</v>
      </c>
      <c r="Z1191" s="20">
        <f t="shared" si="58"/>
        <v>1730</v>
      </c>
      <c r="AA1191" s="20" t="str">
        <f t="shared" si="57"/>
        <v>442391730</v>
      </c>
      <c r="AB1191" t="s">
        <v>2213</v>
      </c>
      <c r="AC1191" t="s">
        <v>2248</v>
      </c>
      <c r="AD1191" t="s">
        <v>2213</v>
      </c>
    </row>
    <row r="1192" spans="1:30" ht="15" hidden="1" customHeight="1" outlineLevel="1" x14ac:dyDescent="0.2">
      <c r="A1192" s="3">
        <v>44239</v>
      </c>
      <c r="B1192" s="19">
        <v>100000</v>
      </c>
      <c r="C1192" s="5" t="s">
        <v>28</v>
      </c>
      <c r="D1192" s="9" t="s">
        <v>1849</v>
      </c>
      <c r="E1192" s="16"/>
      <c r="F1192" s="23"/>
      <c r="G1192" s="16"/>
      <c r="H1192" s="16"/>
      <c r="I1192" s="16"/>
      <c r="J1192" s="23"/>
      <c r="V1192" s="19">
        <v>100000</v>
      </c>
      <c r="Z1192" s="20">
        <f t="shared" si="58"/>
        <v>100000</v>
      </c>
      <c r="AA1192" s="20" t="str">
        <f t="shared" si="57"/>
        <v>44239100000</v>
      </c>
      <c r="AB1192" t="s">
        <v>2236</v>
      </c>
      <c r="AC1192" t="s">
        <v>2248</v>
      </c>
      <c r="AD1192" t="s">
        <v>2236</v>
      </c>
    </row>
    <row r="1193" spans="1:30" ht="15" hidden="1" customHeight="1" outlineLevel="1" x14ac:dyDescent="0.2">
      <c r="A1193" s="3">
        <v>44238</v>
      </c>
      <c r="B1193" s="19">
        <v>100000</v>
      </c>
      <c r="C1193" s="5" t="s">
        <v>28</v>
      </c>
      <c r="D1193" s="9" t="s">
        <v>1849</v>
      </c>
      <c r="E1193" s="16"/>
      <c r="F1193" s="23"/>
      <c r="G1193" s="16"/>
      <c r="H1193" s="16"/>
      <c r="I1193" s="16"/>
      <c r="J1193" s="23"/>
      <c r="V1193" s="19">
        <v>100000</v>
      </c>
      <c r="Z1193" s="20">
        <f t="shared" si="58"/>
        <v>100000</v>
      </c>
      <c r="AA1193" s="20" t="str">
        <f t="shared" si="57"/>
        <v>44238100000</v>
      </c>
      <c r="AB1193" t="s">
        <v>2236</v>
      </c>
      <c r="AC1193" t="s">
        <v>2248</v>
      </c>
      <c r="AD1193" t="s">
        <v>2236</v>
      </c>
    </row>
    <row r="1194" spans="1:30" ht="15" hidden="1" customHeight="1" outlineLevel="1" x14ac:dyDescent="0.2">
      <c r="A1194" s="3">
        <v>44237</v>
      </c>
      <c r="B1194" s="19">
        <v>300</v>
      </c>
      <c r="C1194" s="5" t="s">
        <v>7</v>
      </c>
      <c r="D1194" s="9" t="s">
        <v>1317</v>
      </c>
      <c r="E1194" s="23">
        <v>300</v>
      </c>
      <c r="F1194" s="23"/>
      <c r="G1194" s="16"/>
      <c r="H1194" s="16"/>
      <c r="I1194" s="16"/>
      <c r="J1194" s="23"/>
      <c r="Z1194" s="20">
        <f t="shared" si="58"/>
        <v>300</v>
      </c>
      <c r="AA1194" s="20" t="str">
        <f t="shared" si="57"/>
        <v>44237300</v>
      </c>
      <c r="AB1194" t="s">
        <v>2204</v>
      </c>
      <c r="AC1194" t="s">
        <v>2245</v>
      </c>
      <c r="AD1194" t="s">
        <v>2262</v>
      </c>
    </row>
    <row r="1195" spans="1:30" ht="15" hidden="1" customHeight="1" outlineLevel="1" x14ac:dyDescent="0.2">
      <c r="A1195" s="3">
        <v>44237</v>
      </c>
      <c r="B1195" s="19">
        <v>91634.4</v>
      </c>
      <c r="C1195" s="5" t="s">
        <v>1225</v>
      </c>
      <c r="D1195" s="9" t="s">
        <v>1859</v>
      </c>
      <c r="E1195" s="16"/>
      <c r="F1195" s="23"/>
      <c r="G1195" s="16"/>
      <c r="H1195" s="16"/>
      <c r="I1195" s="16"/>
      <c r="J1195" s="23"/>
      <c r="T1195" s="19">
        <v>91634.4</v>
      </c>
      <c r="Z1195" s="20">
        <f t="shared" si="58"/>
        <v>91634.4</v>
      </c>
      <c r="AA1195" s="20" t="str">
        <f t="shared" si="57"/>
        <v>4423791634,4</v>
      </c>
      <c r="AB1195" t="s">
        <v>2235</v>
      </c>
      <c r="AC1195" t="s">
        <v>2248</v>
      </c>
      <c r="AD1195" t="s">
        <v>2235</v>
      </c>
    </row>
    <row r="1196" spans="1:30" ht="15" hidden="1" customHeight="1" outlineLevel="1" x14ac:dyDescent="0.2">
      <c r="A1196" s="3">
        <v>44237</v>
      </c>
      <c r="B1196" s="19">
        <v>20000</v>
      </c>
      <c r="C1196" s="5" t="s">
        <v>7</v>
      </c>
      <c r="D1196" s="9" t="s">
        <v>1318</v>
      </c>
      <c r="E1196" s="16"/>
      <c r="F1196" s="23"/>
      <c r="G1196" s="16"/>
      <c r="H1196" s="16"/>
      <c r="I1196" s="16">
        <v>20000</v>
      </c>
      <c r="J1196" s="23"/>
      <c r="Z1196" s="20">
        <f t="shared" si="58"/>
        <v>20000</v>
      </c>
      <c r="AA1196" s="20" t="str">
        <f t="shared" si="57"/>
        <v>4423720000</v>
      </c>
      <c r="AB1196" t="s">
        <v>2238</v>
      </c>
      <c r="AC1196" t="s">
        <v>2246</v>
      </c>
      <c r="AD1196" t="s">
        <v>2266</v>
      </c>
    </row>
    <row r="1197" spans="1:30" ht="15" hidden="1" customHeight="1" outlineLevel="1" x14ac:dyDescent="0.2">
      <c r="A1197" s="3">
        <v>44236</v>
      </c>
      <c r="B1197" s="19">
        <v>31523.200000000001</v>
      </c>
      <c r="C1197" s="5" t="s">
        <v>1207</v>
      </c>
      <c r="D1197" s="9" t="s">
        <v>154</v>
      </c>
      <c r="E1197" s="16"/>
      <c r="F1197" s="23">
        <v>31523.200000000001</v>
      </c>
      <c r="G1197" s="16"/>
      <c r="H1197" s="16"/>
      <c r="I1197" s="16"/>
      <c r="J1197" s="23"/>
      <c r="Z1197" s="20">
        <f t="shared" si="58"/>
        <v>31523.200000000001</v>
      </c>
      <c r="AA1197" s="20" t="str">
        <f t="shared" si="57"/>
        <v>4423631523,2</v>
      </c>
      <c r="AB1197" t="s">
        <v>2206</v>
      </c>
      <c r="AC1197" t="s">
        <v>2244</v>
      </c>
      <c r="AD1197" t="s">
        <v>2209</v>
      </c>
    </row>
    <row r="1198" spans="1:30" ht="15" hidden="1" customHeight="1" outlineLevel="1" x14ac:dyDescent="0.2">
      <c r="A1198" s="3">
        <v>44236</v>
      </c>
      <c r="B1198" s="19">
        <v>64000</v>
      </c>
      <c r="C1198" s="5" t="s">
        <v>358</v>
      </c>
      <c r="D1198" s="9" t="s">
        <v>1860</v>
      </c>
      <c r="E1198" s="16"/>
      <c r="F1198" s="23"/>
      <c r="G1198" s="16"/>
      <c r="H1198" s="16"/>
      <c r="I1198" s="16"/>
      <c r="J1198" s="23"/>
      <c r="U1198" s="19">
        <v>64000</v>
      </c>
      <c r="Z1198" s="20">
        <f t="shared" si="58"/>
        <v>64000</v>
      </c>
      <c r="AA1198" s="20" t="str">
        <f t="shared" si="57"/>
        <v>4423664000</v>
      </c>
      <c r="AB1198" t="s">
        <v>2203</v>
      </c>
      <c r="AC1198" t="s">
        <v>2248</v>
      </c>
      <c r="AD1198" t="s">
        <v>2273</v>
      </c>
    </row>
    <row r="1199" spans="1:30" ht="15" hidden="1" customHeight="1" outlineLevel="1" x14ac:dyDescent="0.2">
      <c r="A1199" s="3">
        <v>44236</v>
      </c>
      <c r="B1199" s="19">
        <v>11987.95</v>
      </c>
      <c r="C1199" s="5" t="s">
        <v>1207</v>
      </c>
      <c r="D1199" s="9" t="s">
        <v>158</v>
      </c>
      <c r="E1199" s="16"/>
      <c r="F1199" s="23">
        <v>11987.95</v>
      </c>
      <c r="G1199" s="16"/>
      <c r="H1199" s="16"/>
      <c r="I1199" s="16"/>
      <c r="J1199" s="23"/>
      <c r="Z1199" s="20">
        <f t="shared" ref="Z1199:Z1219" si="59">SUM(E1199:Y1199)</f>
        <v>11987.95</v>
      </c>
      <c r="AA1199" s="20" t="str">
        <f t="shared" si="57"/>
        <v>4423611987,95</v>
      </c>
      <c r="AB1199" t="s">
        <v>2206</v>
      </c>
      <c r="AC1199" t="s">
        <v>2244</v>
      </c>
      <c r="AD1199" t="s">
        <v>2209</v>
      </c>
    </row>
    <row r="1200" spans="1:30" ht="15" hidden="1" customHeight="1" outlineLevel="1" x14ac:dyDescent="0.2">
      <c r="A1200" s="3">
        <v>44236</v>
      </c>
      <c r="B1200" s="19">
        <v>1854.85</v>
      </c>
      <c r="C1200" s="5" t="s">
        <v>1207</v>
      </c>
      <c r="D1200" s="9" t="s">
        <v>156</v>
      </c>
      <c r="E1200" s="16"/>
      <c r="F1200" s="23">
        <v>1854.85</v>
      </c>
      <c r="G1200" s="16"/>
      <c r="H1200" s="16"/>
      <c r="I1200" s="16"/>
      <c r="J1200" s="23"/>
      <c r="Z1200" s="20">
        <f t="shared" si="59"/>
        <v>1854.85</v>
      </c>
      <c r="AA1200" s="20" t="str">
        <f t="shared" si="57"/>
        <v>442361854,85</v>
      </c>
      <c r="AB1200" t="s">
        <v>2206</v>
      </c>
      <c r="AC1200" t="s">
        <v>2244</v>
      </c>
      <c r="AD1200" t="s">
        <v>2209</v>
      </c>
    </row>
    <row r="1201" spans="1:30" ht="15" hidden="1" customHeight="1" outlineLevel="1" x14ac:dyDescent="0.2">
      <c r="A1201" s="3">
        <v>44236</v>
      </c>
      <c r="B1201" s="19">
        <v>476.96</v>
      </c>
      <c r="C1201" s="5" t="s">
        <v>1222</v>
      </c>
      <c r="D1201" s="9" t="s">
        <v>1553</v>
      </c>
      <c r="E1201" s="16"/>
      <c r="F1201" s="23">
        <v>476.96</v>
      </c>
      <c r="G1201" s="16"/>
      <c r="H1201" s="16"/>
      <c r="I1201" s="16"/>
      <c r="J1201" s="23"/>
      <c r="Z1201" s="20">
        <f t="shared" si="59"/>
        <v>476.96</v>
      </c>
      <c r="AA1201" s="20" t="str">
        <f t="shared" si="57"/>
        <v>44236476,96</v>
      </c>
      <c r="AB1201" t="s">
        <v>2206</v>
      </c>
      <c r="AC1201" t="s">
        <v>2244</v>
      </c>
      <c r="AD1201" t="s">
        <v>2209</v>
      </c>
    </row>
    <row r="1202" spans="1:30" ht="15" hidden="1" customHeight="1" outlineLevel="1" x14ac:dyDescent="0.2">
      <c r="A1202" s="3">
        <v>44235</v>
      </c>
      <c r="B1202" s="19">
        <v>100000</v>
      </c>
      <c r="C1202" s="5" t="s">
        <v>28</v>
      </c>
      <c r="D1202" s="9" t="s">
        <v>1849</v>
      </c>
      <c r="E1202" s="16"/>
      <c r="F1202" s="23"/>
      <c r="G1202" s="16"/>
      <c r="H1202" s="16"/>
      <c r="I1202" s="16"/>
      <c r="J1202" s="23"/>
      <c r="V1202" s="19">
        <v>100000</v>
      </c>
      <c r="Z1202" s="20">
        <f t="shared" si="59"/>
        <v>100000</v>
      </c>
      <c r="AA1202" s="20" t="str">
        <f t="shared" si="57"/>
        <v>44235100000</v>
      </c>
      <c r="AB1202" t="s">
        <v>2236</v>
      </c>
      <c r="AC1202" t="s">
        <v>2248</v>
      </c>
      <c r="AD1202" t="s">
        <v>2236</v>
      </c>
    </row>
    <row r="1203" spans="1:30" ht="15" hidden="1" customHeight="1" outlineLevel="1" x14ac:dyDescent="0.2">
      <c r="A1203" s="3">
        <v>44235</v>
      </c>
      <c r="B1203" s="19">
        <v>9267.2000000000007</v>
      </c>
      <c r="C1203" s="5" t="s">
        <v>8</v>
      </c>
      <c r="D1203" s="9" t="s">
        <v>1861</v>
      </c>
      <c r="E1203" s="16"/>
      <c r="F1203" s="23"/>
      <c r="G1203" s="16"/>
      <c r="H1203" s="16"/>
      <c r="I1203" s="16"/>
      <c r="J1203" s="23"/>
      <c r="N1203" s="19">
        <v>9267.2000000000007</v>
      </c>
      <c r="Z1203" s="20">
        <f t="shared" si="59"/>
        <v>9267.2000000000007</v>
      </c>
      <c r="AA1203" s="20" t="str">
        <f t="shared" si="57"/>
        <v>442359267,2</v>
      </c>
      <c r="AB1203" t="s">
        <v>2283</v>
      </c>
      <c r="AC1203" t="s">
        <v>2276</v>
      </c>
      <c r="AD1203" t="s">
        <v>2276</v>
      </c>
    </row>
    <row r="1204" spans="1:30" ht="15" hidden="1" customHeight="1" outlineLevel="1" x14ac:dyDescent="0.2">
      <c r="A1204" s="3">
        <v>44235</v>
      </c>
      <c r="B1204" s="19">
        <v>40000</v>
      </c>
      <c r="C1204" s="5" t="s">
        <v>358</v>
      </c>
      <c r="D1204" s="9" t="s">
        <v>1862</v>
      </c>
      <c r="E1204" s="16"/>
      <c r="F1204" s="23"/>
      <c r="G1204" s="16"/>
      <c r="H1204" s="16"/>
      <c r="I1204" s="16"/>
      <c r="J1204" s="23"/>
      <c r="U1204" s="19">
        <v>40000</v>
      </c>
      <c r="Z1204" s="20">
        <f t="shared" si="59"/>
        <v>40000</v>
      </c>
      <c r="AA1204" s="20" t="str">
        <f t="shared" si="57"/>
        <v>4423540000</v>
      </c>
      <c r="AB1204" t="s">
        <v>2203</v>
      </c>
      <c r="AC1204" t="s">
        <v>2248</v>
      </c>
      <c r="AD1204" t="s">
        <v>2273</v>
      </c>
    </row>
    <row r="1205" spans="1:30" ht="15" hidden="1" customHeight="1" outlineLevel="1" x14ac:dyDescent="0.2">
      <c r="A1205" s="3">
        <v>44235</v>
      </c>
      <c r="B1205" s="19">
        <v>70000</v>
      </c>
      <c r="C1205" s="5" t="s">
        <v>306</v>
      </c>
      <c r="D1205" s="9" t="s">
        <v>1863</v>
      </c>
      <c r="E1205" s="16"/>
      <c r="F1205" s="23"/>
      <c r="G1205" s="16"/>
      <c r="H1205" s="16"/>
      <c r="I1205" s="16"/>
      <c r="J1205" s="23"/>
      <c r="O1205" s="19">
        <v>70000</v>
      </c>
      <c r="Z1205" s="20">
        <f t="shared" si="59"/>
        <v>70000</v>
      </c>
      <c r="AA1205" s="20" t="str">
        <f t="shared" si="57"/>
        <v>4423570000</v>
      </c>
      <c r="AB1205" t="s">
        <v>2213</v>
      </c>
      <c r="AC1205" t="s">
        <v>2248</v>
      </c>
      <c r="AD1205" t="s">
        <v>2213</v>
      </c>
    </row>
    <row r="1206" spans="1:30" ht="15" hidden="1" customHeight="1" outlineLevel="1" x14ac:dyDescent="0.2">
      <c r="A1206" s="3">
        <v>44235</v>
      </c>
      <c r="B1206" s="19">
        <v>9432.24</v>
      </c>
      <c r="C1206" s="5" t="s">
        <v>112</v>
      </c>
      <c r="D1206" s="9" t="s">
        <v>1864</v>
      </c>
      <c r="E1206" s="16"/>
      <c r="F1206" s="23"/>
      <c r="G1206" s="16"/>
      <c r="H1206" s="16"/>
      <c r="I1206" s="16"/>
      <c r="J1206" s="23"/>
      <c r="N1206" s="19">
        <v>9432.24</v>
      </c>
      <c r="Z1206" s="20">
        <f t="shared" si="59"/>
        <v>9432.24</v>
      </c>
      <c r="AA1206" s="20" t="str">
        <f t="shared" si="57"/>
        <v>442359432,24</v>
      </c>
      <c r="AB1206" t="s">
        <v>2233</v>
      </c>
      <c r="AC1206" t="s">
        <v>2248</v>
      </c>
      <c r="AD1206" t="s">
        <v>2269</v>
      </c>
    </row>
    <row r="1207" spans="1:30" ht="15" hidden="1" customHeight="1" outlineLevel="1" x14ac:dyDescent="0.2">
      <c r="A1207" s="3">
        <v>44235</v>
      </c>
      <c r="B1207" s="19">
        <v>5390.78</v>
      </c>
      <c r="C1207" s="5" t="s">
        <v>498</v>
      </c>
      <c r="D1207" s="9" t="s">
        <v>1865</v>
      </c>
      <c r="E1207" s="16"/>
      <c r="F1207" s="23"/>
      <c r="G1207" s="16"/>
      <c r="H1207" s="16"/>
      <c r="I1207" s="16"/>
      <c r="J1207" s="23"/>
      <c r="K1207" s="19">
        <v>5390.78</v>
      </c>
      <c r="Z1207" s="20">
        <f t="shared" si="59"/>
        <v>5390.78</v>
      </c>
      <c r="AA1207" s="20" t="str">
        <f t="shared" si="57"/>
        <v>442355390,78</v>
      </c>
      <c r="AB1207" t="s">
        <v>2221</v>
      </c>
      <c r="AC1207" t="s">
        <v>2248</v>
      </c>
      <c r="AD1207" t="s">
        <v>2267</v>
      </c>
    </row>
    <row r="1208" spans="1:30" ht="15" hidden="1" customHeight="1" outlineLevel="1" x14ac:dyDescent="0.2">
      <c r="A1208" s="3">
        <v>44232</v>
      </c>
      <c r="B1208" s="19">
        <v>100000</v>
      </c>
      <c r="C1208" s="5" t="s">
        <v>32</v>
      </c>
      <c r="D1208" s="9" t="s">
        <v>1866</v>
      </c>
      <c r="E1208" s="16"/>
      <c r="F1208" s="23"/>
      <c r="G1208" s="16"/>
      <c r="H1208" s="16"/>
      <c r="I1208" s="16"/>
      <c r="J1208" s="23"/>
      <c r="N1208" s="19">
        <v>100000</v>
      </c>
      <c r="Z1208" s="20">
        <f t="shared" si="59"/>
        <v>100000</v>
      </c>
      <c r="AA1208" s="20" t="str">
        <f t="shared" si="57"/>
        <v>44232100000</v>
      </c>
      <c r="AB1208" t="s">
        <v>2222</v>
      </c>
      <c r="AC1208" t="s">
        <v>2248</v>
      </c>
      <c r="AD1208" t="s">
        <v>2269</v>
      </c>
    </row>
    <row r="1209" spans="1:30" ht="15" hidden="1" customHeight="1" outlineLevel="1" x14ac:dyDescent="0.2">
      <c r="A1209" s="3">
        <v>44232</v>
      </c>
      <c r="B1209" s="19">
        <v>60000</v>
      </c>
      <c r="C1209" s="5" t="s">
        <v>32</v>
      </c>
      <c r="D1209" s="9" t="s">
        <v>1866</v>
      </c>
      <c r="E1209" s="16"/>
      <c r="F1209" s="23"/>
      <c r="G1209" s="16"/>
      <c r="H1209" s="16"/>
      <c r="I1209" s="16"/>
      <c r="J1209" s="23"/>
      <c r="N1209" s="19">
        <v>60000</v>
      </c>
      <c r="Z1209" s="20">
        <f t="shared" si="59"/>
        <v>60000</v>
      </c>
      <c r="AA1209" s="20" t="str">
        <f t="shared" si="57"/>
        <v>4423260000</v>
      </c>
      <c r="AB1209" t="s">
        <v>2222</v>
      </c>
      <c r="AC1209" t="s">
        <v>2248</v>
      </c>
      <c r="AD1209" t="s">
        <v>2269</v>
      </c>
    </row>
    <row r="1210" spans="1:30" ht="15" hidden="1" customHeight="1" outlineLevel="1" x14ac:dyDescent="0.2">
      <c r="A1210" s="3">
        <v>44232</v>
      </c>
      <c r="B1210" s="19">
        <v>120000</v>
      </c>
      <c r="C1210" s="5" t="s">
        <v>28</v>
      </c>
      <c r="D1210" s="9" t="s">
        <v>1849</v>
      </c>
      <c r="E1210" s="16"/>
      <c r="F1210" s="23"/>
      <c r="G1210" s="16"/>
      <c r="H1210" s="16"/>
      <c r="I1210" s="16"/>
      <c r="J1210" s="23"/>
      <c r="V1210" s="19">
        <v>120000</v>
      </c>
      <c r="Z1210" s="20">
        <f t="shared" si="59"/>
        <v>120000</v>
      </c>
      <c r="AA1210" s="20" t="str">
        <f t="shared" si="57"/>
        <v>44232120000</v>
      </c>
      <c r="AB1210" t="s">
        <v>2236</v>
      </c>
      <c r="AC1210" t="s">
        <v>2248</v>
      </c>
      <c r="AD1210" t="s">
        <v>2236</v>
      </c>
    </row>
    <row r="1211" spans="1:30" ht="15" hidden="1" customHeight="1" outlineLevel="1" x14ac:dyDescent="0.2">
      <c r="A1211" s="3">
        <v>44232</v>
      </c>
      <c r="B1211" s="19">
        <v>190</v>
      </c>
      <c r="C1211" s="5" t="s">
        <v>7</v>
      </c>
      <c r="D1211" s="9" t="s">
        <v>1053</v>
      </c>
      <c r="E1211" s="16"/>
      <c r="F1211" s="23"/>
      <c r="G1211" s="16"/>
      <c r="H1211" s="16"/>
      <c r="I1211" s="16"/>
      <c r="J1211" s="23"/>
      <c r="K1211" s="19">
        <v>190</v>
      </c>
      <c r="Z1211" s="20">
        <f t="shared" si="59"/>
        <v>190</v>
      </c>
      <c r="AA1211" s="20" t="str">
        <f t="shared" si="57"/>
        <v>44232190</v>
      </c>
      <c r="AB1211" t="s">
        <v>2280</v>
      </c>
      <c r="AC1211" t="s">
        <v>2245</v>
      </c>
      <c r="AD1211" t="s">
        <v>2262</v>
      </c>
    </row>
    <row r="1212" spans="1:30" ht="15" hidden="1" customHeight="1" outlineLevel="1" x14ac:dyDescent="0.2">
      <c r="A1212" s="3">
        <v>44230</v>
      </c>
      <c r="B1212" s="19">
        <v>36004</v>
      </c>
      <c r="C1212" s="5" t="s">
        <v>309</v>
      </c>
      <c r="D1212" s="9" t="s">
        <v>1867</v>
      </c>
      <c r="E1212" s="16"/>
      <c r="F1212" s="23"/>
      <c r="G1212" s="16">
        <v>36004</v>
      </c>
      <c r="H1212" s="16"/>
      <c r="I1212" s="16"/>
      <c r="J1212" s="23"/>
      <c r="Z1212" s="20">
        <f t="shared" si="59"/>
        <v>36004</v>
      </c>
      <c r="AA1212" s="20" t="str">
        <f t="shared" si="57"/>
        <v>4423036004</v>
      </c>
      <c r="AB1212" t="s">
        <v>2209</v>
      </c>
      <c r="AC1212" t="s">
        <v>2244</v>
      </c>
      <c r="AD1212" t="s">
        <v>2209</v>
      </c>
    </row>
    <row r="1213" spans="1:30" ht="15" hidden="1" customHeight="1" outlineLevel="1" x14ac:dyDescent="0.2">
      <c r="A1213" s="3">
        <v>44230</v>
      </c>
      <c r="B1213" s="19">
        <v>70103.520000000004</v>
      </c>
      <c r="C1213" s="5" t="s">
        <v>1225</v>
      </c>
      <c r="D1213" s="9" t="s">
        <v>1868</v>
      </c>
      <c r="E1213" s="16"/>
      <c r="F1213" s="23"/>
      <c r="G1213" s="16"/>
      <c r="H1213" s="16"/>
      <c r="I1213" s="16"/>
      <c r="J1213" s="23"/>
      <c r="T1213" s="19">
        <v>70103.520000000004</v>
      </c>
      <c r="Z1213" s="20">
        <f t="shared" si="59"/>
        <v>70103.520000000004</v>
      </c>
      <c r="AA1213" s="20" t="str">
        <f t="shared" si="57"/>
        <v>4423070103,52</v>
      </c>
      <c r="AB1213" t="s">
        <v>2235</v>
      </c>
      <c r="AC1213" t="s">
        <v>2248</v>
      </c>
      <c r="AD1213" t="s">
        <v>2235</v>
      </c>
    </row>
    <row r="1214" spans="1:30" ht="15" hidden="1" customHeight="1" outlineLevel="1" x14ac:dyDescent="0.2">
      <c r="A1214" s="3">
        <v>44228</v>
      </c>
      <c r="B1214" s="19">
        <v>49352</v>
      </c>
      <c r="C1214" s="5" t="s">
        <v>7</v>
      </c>
      <c r="D1214" s="9" t="s">
        <v>1869</v>
      </c>
      <c r="E1214" s="16"/>
      <c r="F1214" s="23"/>
      <c r="G1214" s="16">
        <v>49352</v>
      </c>
      <c r="H1214" s="16"/>
      <c r="I1214" s="16"/>
      <c r="J1214" s="23"/>
      <c r="Z1214" s="20">
        <f t="shared" si="59"/>
        <v>49352</v>
      </c>
      <c r="AA1214" s="20" t="str">
        <f t="shared" si="57"/>
        <v>4422849352</v>
      </c>
      <c r="AB1214" t="s">
        <v>2209</v>
      </c>
      <c r="AC1214" t="s">
        <v>2244</v>
      </c>
      <c r="AD1214" t="s">
        <v>2209</v>
      </c>
    </row>
    <row r="1215" spans="1:30" ht="15" hidden="1" customHeight="1" outlineLevel="1" x14ac:dyDescent="0.2">
      <c r="A1215" s="3">
        <v>44228</v>
      </c>
      <c r="B1215" s="19">
        <v>990</v>
      </c>
      <c r="C1215" s="5" t="s">
        <v>7</v>
      </c>
      <c r="D1215" s="9" t="s">
        <v>1287</v>
      </c>
      <c r="E1215" s="23">
        <v>990</v>
      </c>
      <c r="F1215" s="23"/>
      <c r="G1215" s="16"/>
      <c r="H1215" s="16"/>
      <c r="I1215" s="16"/>
      <c r="J1215" s="23"/>
      <c r="Z1215" s="20">
        <f t="shared" si="59"/>
        <v>990</v>
      </c>
      <c r="AA1215" s="20" t="str">
        <f t="shared" si="57"/>
        <v>44228990</v>
      </c>
      <c r="AB1215" t="s">
        <v>2204</v>
      </c>
      <c r="AC1215" t="s">
        <v>2245</v>
      </c>
      <c r="AD1215" t="s">
        <v>2262</v>
      </c>
    </row>
    <row r="1216" spans="1:30" ht="15" hidden="1" customHeight="1" outlineLevel="1" x14ac:dyDescent="0.2">
      <c r="A1216" s="3">
        <v>44228</v>
      </c>
      <c r="B1216" s="19">
        <v>300</v>
      </c>
      <c r="C1216" s="5" t="s">
        <v>7</v>
      </c>
      <c r="D1216" s="9" t="s">
        <v>1326</v>
      </c>
      <c r="E1216" s="23">
        <v>300</v>
      </c>
      <c r="F1216" s="23"/>
      <c r="G1216" s="16"/>
      <c r="H1216" s="16"/>
      <c r="I1216" s="16"/>
      <c r="J1216" s="23"/>
      <c r="Z1216" s="20">
        <f t="shared" si="59"/>
        <v>300</v>
      </c>
      <c r="AA1216" s="20" t="str">
        <f t="shared" si="57"/>
        <v>44228300</v>
      </c>
      <c r="AB1216" t="s">
        <v>2204</v>
      </c>
      <c r="AC1216" t="s">
        <v>2245</v>
      </c>
      <c r="AD1216" t="s">
        <v>2262</v>
      </c>
    </row>
    <row r="1217" spans="1:30" ht="15" hidden="1" customHeight="1" outlineLevel="1" x14ac:dyDescent="0.2">
      <c r="A1217" s="3">
        <v>44228</v>
      </c>
      <c r="B1217" s="19">
        <v>197.41</v>
      </c>
      <c r="C1217" s="5" t="s">
        <v>7</v>
      </c>
      <c r="D1217" s="9" t="s">
        <v>1059</v>
      </c>
      <c r="E1217" s="23">
        <v>197.41</v>
      </c>
      <c r="F1217" s="23"/>
      <c r="G1217" s="16"/>
      <c r="H1217" s="16"/>
      <c r="I1217" s="16"/>
      <c r="J1217" s="23"/>
      <c r="Z1217" s="20">
        <f t="shared" si="59"/>
        <v>197.41</v>
      </c>
      <c r="AA1217" s="20" t="str">
        <f t="shared" si="57"/>
        <v>44228197,41</v>
      </c>
      <c r="AB1217" t="s">
        <v>2204</v>
      </c>
      <c r="AC1217" t="s">
        <v>2245</v>
      </c>
      <c r="AD1217" t="s">
        <v>2262</v>
      </c>
    </row>
    <row r="1218" spans="1:30" ht="15" hidden="1" customHeight="1" outlineLevel="1" x14ac:dyDescent="0.2">
      <c r="A1218" s="3">
        <v>44228</v>
      </c>
      <c r="B1218" s="19">
        <v>25126</v>
      </c>
      <c r="C1218" s="5" t="s">
        <v>1220</v>
      </c>
      <c r="D1218" s="9" t="s">
        <v>1061</v>
      </c>
      <c r="E1218" s="16"/>
      <c r="F1218" s="23">
        <v>25126</v>
      </c>
      <c r="G1218" s="16"/>
      <c r="H1218" s="16"/>
      <c r="I1218" s="16"/>
      <c r="J1218" s="23"/>
      <c r="Z1218" s="20">
        <f t="shared" si="59"/>
        <v>25126</v>
      </c>
      <c r="AA1218" s="20" t="str">
        <f t="shared" si="57"/>
        <v>4422825126</v>
      </c>
      <c r="AB1218" t="s">
        <v>2205</v>
      </c>
      <c r="AC1218" t="s">
        <v>2244</v>
      </c>
      <c r="AD1218" t="s">
        <v>2209</v>
      </c>
    </row>
    <row r="1219" spans="1:30" ht="15" hidden="1" customHeight="1" outlineLevel="1" x14ac:dyDescent="0.2">
      <c r="A1219" s="3">
        <v>44228</v>
      </c>
      <c r="B1219" s="19">
        <v>45000</v>
      </c>
      <c r="C1219" s="6" t="s">
        <v>1211</v>
      </c>
      <c r="D1219" s="9" t="s">
        <v>1870</v>
      </c>
      <c r="E1219" s="16"/>
      <c r="F1219" s="23"/>
      <c r="G1219" s="16"/>
      <c r="H1219" s="16"/>
      <c r="I1219" s="16"/>
      <c r="J1219" s="23"/>
      <c r="L1219" s="19">
        <v>45000</v>
      </c>
      <c r="Z1219" s="20">
        <f t="shared" si="59"/>
        <v>45000</v>
      </c>
      <c r="AA1219" s="20" t="str">
        <f t="shared" ref="AA1219:AA1281" si="60">A1219&amp;B1219</f>
        <v>4422845000</v>
      </c>
      <c r="AB1219" t="s">
        <v>2201</v>
      </c>
      <c r="AC1219" t="s">
        <v>2248</v>
      </c>
      <c r="AD1219" t="s">
        <v>2265</v>
      </c>
    </row>
    <row r="1220" spans="1:30" ht="15" customHeight="1" collapsed="1" x14ac:dyDescent="0.2">
      <c r="A1220" s="67"/>
      <c r="B1220" s="68">
        <f>SUM(B1167:B1219)</f>
        <v>1912084.44</v>
      </c>
      <c r="C1220" s="69"/>
      <c r="D1220" s="70"/>
      <c r="E1220" s="71"/>
      <c r="F1220" s="71"/>
      <c r="G1220" s="72"/>
      <c r="H1220" s="71"/>
      <c r="I1220" s="71"/>
      <c r="J1220" s="73"/>
      <c r="K1220" s="73"/>
      <c r="L1220" s="68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1"/>
      <c r="AC1220" s="71"/>
      <c r="AD1220" s="71"/>
    </row>
    <row r="1221" spans="1:30" ht="15" hidden="1" customHeight="1" outlineLevel="1" x14ac:dyDescent="0.2">
      <c r="A1221" s="3">
        <v>44224</v>
      </c>
      <c r="B1221" s="19">
        <v>14000</v>
      </c>
      <c r="C1221" s="5" t="s">
        <v>1211</v>
      </c>
      <c r="D1221" s="9" t="s">
        <v>1871</v>
      </c>
      <c r="E1221" s="16"/>
      <c r="F1221" s="23"/>
      <c r="G1221" s="16"/>
      <c r="H1221" s="16"/>
      <c r="I1221" s="16"/>
      <c r="J1221" s="23"/>
      <c r="K1221" s="19">
        <v>14000</v>
      </c>
      <c r="Z1221" s="20">
        <f t="shared" ref="Z1221:Z1243" si="61">SUM(E1221:Y1221)</f>
        <v>14000</v>
      </c>
      <c r="AA1221" s="20" t="str">
        <f t="shared" si="60"/>
        <v>4422414000</v>
      </c>
      <c r="AB1221" t="s">
        <v>2240</v>
      </c>
      <c r="AC1221" t="s">
        <v>2248</v>
      </c>
      <c r="AD1221" t="s">
        <v>2267</v>
      </c>
    </row>
    <row r="1222" spans="1:30" ht="15" hidden="1" customHeight="1" outlineLevel="1" x14ac:dyDescent="0.2">
      <c r="A1222" s="3">
        <v>44224</v>
      </c>
      <c r="B1222" s="19">
        <v>63600</v>
      </c>
      <c r="C1222" s="5" t="s">
        <v>1064</v>
      </c>
      <c r="D1222" s="9" t="s">
        <v>1872</v>
      </c>
      <c r="E1222" s="16"/>
      <c r="F1222" s="23"/>
      <c r="G1222" s="16"/>
      <c r="H1222" s="16"/>
      <c r="I1222" s="16"/>
      <c r="J1222" s="23"/>
      <c r="M1222" s="19">
        <v>63600</v>
      </c>
      <c r="Z1222" s="20">
        <f t="shared" si="61"/>
        <v>63600</v>
      </c>
      <c r="AA1222" s="20" t="str">
        <f t="shared" si="60"/>
        <v>4422463600</v>
      </c>
      <c r="AB1222" t="s">
        <v>2202</v>
      </c>
      <c r="AC1222" t="s">
        <v>2248</v>
      </c>
      <c r="AD1222" t="s">
        <v>2268</v>
      </c>
    </row>
    <row r="1223" spans="1:30" ht="15" hidden="1" customHeight="1" outlineLevel="1" x14ac:dyDescent="0.2">
      <c r="A1223" s="3">
        <v>44224</v>
      </c>
      <c r="B1223" s="19">
        <v>251</v>
      </c>
      <c r="C1223" s="5" t="s">
        <v>7</v>
      </c>
      <c r="D1223" s="9" t="s">
        <v>1280</v>
      </c>
      <c r="E1223" s="23">
        <v>251</v>
      </c>
      <c r="F1223" s="23"/>
      <c r="G1223" s="16"/>
      <c r="H1223" s="16"/>
      <c r="I1223" s="16"/>
      <c r="J1223" s="23"/>
      <c r="Z1223" s="20">
        <f t="shared" si="61"/>
        <v>251</v>
      </c>
      <c r="AA1223" s="20" t="str">
        <f t="shared" si="60"/>
        <v>44224251</v>
      </c>
      <c r="AB1223" t="s">
        <v>2204</v>
      </c>
      <c r="AC1223" t="s">
        <v>2245</v>
      </c>
      <c r="AD1223" t="s">
        <v>2262</v>
      </c>
    </row>
    <row r="1224" spans="1:30" ht="15" hidden="1" customHeight="1" outlineLevel="1" x14ac:dyDescent="0.2">
      <c r="A1224" s="3">
        <v>44222</v>
      </c>
      <c r="B1224" s="19">
        <v>6170.19</v>
      </c>
      <c r="C1224" s="5" t="s">
        <v>1066</v>
      </c>
      <c r="D1224" s="9" t="s">
        <v>920</v>
      </c>
      <c r="E1224" s="16"/>
      <c r="F1224" s="23">
        <v>6170.19</v>
      </c>
      <c r="G1224" s="16"/>
      <c r="H1224" s="16"/>
      <c r="I1224" s="16"/>
      <c r="J1224" s="23"/>
      <c r="Z1224" s="20">
        <f t="shared" si="61"/>
        <v>6170.19</v>
      </c>
      <c r="AA1224" s="20" t="str">
        <f t="shared" si="60"/>
        <v>442226170,19</v>
      </c>
      <c r="AB1224" t="s">
        <v>2208</v>
      </c>
      <c r="AC1224" t="s">
        <v>2245</v>
      </c>
      <c r="AD1224" t="s">
        <v>2263</v>
      </c>
    </row>
    <row r="1225" spans="1:30" ht="15" hidden="1" customHeight="1" outlineLevel="1" x14ac:dyDescent="0.2">
      <c r="A1225" s="3">
        <v>44222</v>
      </c>
      <c r="B1225" s="19">
        <v>97500</v>
      </c>
      <c r="C1225" s="5" t="s">
        <v>358</v>
      </c>
      <c r="D1225" s="9" t="s">
        <v>1873</v>
      </c>
      <c r="E1225" s="16"/>
      <c r="F1225" s="23"/>
      <c r="G1225" s="16"/>
      <c r="H1225" s="16"/>
      <c r="I1225" s="16"/>
      <c r="J1225" s="23"/>
      <c r="U1225" s="19">
        <v>97500</v>
      </c>
      <c r="Z1225" s="20">
        <f t="shared" si="61"/>
        <v>97500</v>
      </c>
      <c r="AA1225" s="20" t="str">
        <f t="shared" si="60"/>
        <v>4422297500</v>
      </c>
      <c r="AB1225" t="s">
        <v>2203</v>
      </c>
      <c r="AC1225" t="s">
        <v>2248</v>
      </c>
      <c r="AD1225" t="s">
        <v>2273</v>
      </c>
    </row>
    <row r="1226" spans="1:30" ht="15" hidden="1" customHeight="1" outlineLevel="1" x14ac:dyDescent="0.2">
      <c r="A1226" s="3">
        <v>44218</v>
      </c>
      <c r="B1226" s="19">
        <v>150000</v>
      </c>
      <c r="C1226" s="5" t="s">
        <v>1243</v>
      </c>
      <c r="D1226" s="9" t="s">
        <v>1874</v>
      </c>
      <c r="E1226" s="16"/>
      <c r="F1226" s="23"/>
      <c r="G1226" s="16"/>
      <c r="H1226" s="16"/>
      <c r="I1226" s="16"/>
      <c r="J1226" s="23">
        <v>150000</v>
      </c>
      <c r="Z1226" s="20">
        <f t="shared" si="61"/>
        <v>150000</v>
      </c>
      <c r="AA1226" s="20" t="str">
        <f t="shared" si="60"/>
        <v>44218150000</v>
      </c>
      <c r="AB1226" t="s">
        <v>2218</v>
      </c>
      <c r="AC1226" t="s">
        <v>2248</v>
      </c>
      <c r="AD1226" t="s">
        <v>2272</v>
      </c>
    </row>
    <row r="1227" spans="1:30" ht="15" hidden="1" customHeight="1" outlineLevel="1" x14ac:dyDescent="0.2">
      <c r="A1227" s="3">
        <v>44218</v>
      </c>
      <c r="B1227" s="19">
        <v>5000</v>
      </c>
      <c r="C1227" s="5" t="s">
        <v>47</v>
      </c>
      <c r="D1227" s="9" t="s">
        <v>1875</v>
      </c>
      <c r="E1227" s="16"/>
      <c r="F1227" s="23"/>
      <c r="G1227" s="16"/>
      <c r="H1227" s="16"/>
      <c r="I1227" s="16"/>
      <c r="J1227" s="23"/>
      <c r="P1227" s="19">
        <v>5000</v>
      </c>
      <c r="Z1227" s="20">
        <f t="shared" si="61"/>
        <v>5000</v>
      </c>
      <c r="AA1227" s="20" t="str">
        <f t="shared" si="60"/>
        <v>442185000</v>
      </c>
      <c r="AB1227" t="s">
        <v>2224</v>
      </c>
      <c r="AC1227" t="s">
        <v>2248</v>
      </c>
      <c r="AD1227" t="s">
        <v>2427</v>
      </c>
    </row>
    <row r="1228" spans="1:30" ht="15" hidden="1" customHeight="1" outlineLevel="1" x14ac:dyDescent="0.2">
      <c r="A1228" s="3">
        <v>44215</v>
      </c>
      <c r="B1228" s="19">
        <v>160000</v>
      </c>
      <c r="C1228" s="5" t="s">
        <v>32</v>
      </c>
      <c r="D1228" s="9" t="s">
        <v>1070</v>
      </c>
      <c r="E1228" s="16"/>
      <c r="F1228" s="23"/>
      <c r="G1228" s="16"/>
      <c r="H1228" s="16"/>
      <c r="I1228" s="16"/>
      <c r="J1228" s="23"/>
      <c r="N1228" s="19">
        <v>160000</v>
      </c>
      <c r="Z1228" s="20">
        <f t="shared" si="61"/>
        <v>160000</v>
      </c>
      <c r="AA1228" s="20" t="str">
        <f t="shared" si="60"/>
        <v>44215160000</v>
      </c>
      <c r="AB1228" t="s">
        <v>2222</v>
      </c>
      <c r="AC1228" t="s">
        <v>2248</v>
      </c>
      <c r="AD1228" t="s">
        <v>2269</v>
      </c>
    </row>
    <row r="1229" spans="1:30" ht="15" hidden="1" customHeight="1" outlineLevel="1" x14ac:dyDescent="0.2">
      <c r="A1229" s="3">
        <v>44214</v>
      </c>
      <c r="B1229" s="19">
        <v>100000</v>
      </c>
      <c r="C1229" s="5" t="s">
        <v>28</v>
      </c>
      <c r="D1229" s="9" t="s">
        <v>1876</v>
      </c>
      <c r="E1229" s="16"/>
      <c r="F1229" s="23"/>
      <c r="G1229" s="16"/>
      <c r="H1229" s="16"/>
      <c r="I1229" s="16"/>
      <c r="J1229" s="23"/>
      <c r="V1229" s="19">
        <v>100000</v>
      </c>
      <c r="Z1229" s="20">
        <f t="shared" si="61"/>
        <v>100000</v>
      </c>
      <c r="AA1229" s="20" t="str">
        <f t="shared" si="60"/>
        <v>44214100000</v>
      </c>
      <c r="AB1229" t="s">
        <v>2236</v>
      </c>
      <c r="AC1229" t="s">
        <v>2248</v>
      </c>
      <c r="AD1229" t="s">
        <v>2236</v>
      </c>
    </row>
    <row r="1230" spans="1:30" ht="15" hidden="1" customHeight="1" outlineLevel="1" x14ac:dyDescent="0.2">
      <c r="A1230" s="3">
        <v>44214</v>
      </c>
      <c r="B1230" s="19">
        <v>180922.12</v>
      </c>
      <c r="C1230" s="5" t="s">
        <v>28</v>
      </c>
      <c r="D1230" s="9" t="s">
        <v>1876</v>
      </c>
      <c r="E1230" s="16"/>
      <c r="F1230" s="23"/>
      <c r="G1230" s="16"/>
      <c r="H1230" s="16"/>
      <c r="I1230" s="16"/>
      <c r="J1230" s="23"/>
      <c r="V1230" s="19">
        <v>180922.12</v>
      </c>
      <c r="Z1230" s="20">
        <f t="shared" si="61"/>
        <v>180922.12</v>
      </c>
      <c r="AA1230" s="20" t="str">
        <f t="shared" si="60"/>
        <v>44214180922,12</v>
      </c>
      <c r="AB1230" t="s">
        <v>2236</v>
      </c>
      <c r="AC1230" t="s">
        <v>2248</v>
      </c>
      <c r="AD1230" t="s">
        <v>2236</v>
      </c>
    </row>
    <row r="1231" spans="1:30" ht="15" hidden="1" customHeight="1" outlineLevel="1" x14ac:dyDescent="0.2">
      <c r="A1231" s="3">
        <v>44211</v>
      </c>
      <c r="B1231" s="19">
        <v>2374.5100000000002</v>
      </c>
      <c r="C1231" s="5" t="s">
        <v>1066</v>
      </c>
      <c r="D1231" s="9" t="s">
        <v>920</v>
      </c>
      <c r="E1231" s="16"/>
      <c r="F1231" s="23">
        <v>2374.5100000000002</v>
      </c>
      <c r="G1231" s="16"/>
      <c r="H1231" s="16"/>
      <c r="I1231" s="16"/>
      <c r="J1231" s="23"/>
      <c r="Z1231" s="20">
        <f t="shared" si="61"/>
        <v>2374.5100000000002</v>
      </c>
      <c r="AA1231" s="20" t="str">
        <f t="shared" si="60"/>
        <v>442112374,51</v>
      </c>
      <c r="AB1231" t="s">
        <v>2208</v>
      </c>
      <c r="AC1231" t="s">
        <v>2245</v>
      </c>
      <c r="AD1231" t="s">
        <v>2263</v>
      </c>
    </row>
    <row r="1232" spans="1:30" ht="15" hidden="1" customHeight="1" outlineLevel="1" x14ac:dyDescent="0.2">
      <c r="A1232" s="3">
        <v>44211</v>
      </c>
      <c r="B1232" s="19">
        <v>132.22999999999999</v>
      </c>
      <c r="C1232" s="5" t="s">
        <v>7</v>
      </c>
      <c r="D1232" s="9" t="s">
        <v>1073</v>
      </c>
      <c r="E1232" s="23">
        <v>132.22999999999999</v>
      </c>
      <c r="F1232" s="23"/>
      <c r="G1232" s="16"/>
      <c r="H1232" s="16"/>
      <c r="I1232" s="16"/>
      <c r="J1232" s="23"/>
      <c r="Z1232" s="20">
        <f t="shared" si="61"/>
        <v>132.22999999999999</v>
      </c>
      <c r="AA1232" s="20" t="str">
        <f t="shared" si="60"/>
        <v>44211132,23</v>
      </c>
      <c r="AB1232" t="s">
        <v>2204</v>
      </c>
      <c r="AC1232" t="s">
        <v>2245</v>
      </c>
      <c r="AD1232" t="s">
        <v>2262</v>
      </c>
    </row>
    <row r="1233" spans="1:30" ht="15" hidden="1" customHeight="1" outlineLevel="1" x14ac:dyDescent="0.2">
      <c r="A1233" s="3">
        <v>44211</v>
      </c>
      <c r="B1233" s="19">
        <v>1500</v>
      </c>
      <c r="C1233" s="5" t="s">
        <v>906</v>
      </c>
      <c r="D1233" s="9" t="s">
        <v>1877</v>
      </c>
      <c r="E1233" s="16"/>
      <c r="F1233" s="23"/>
      <c r="G1233" s="16">
        <v>1500</v>
      </c>
      <c r="H1233" s="16"/>
      <c r="I1233" s="16"/>
      <c r="J1233" s="23"/>
      <c r="Z1233" s="20">
        <f t="shared" si="61"/>
        <v>1500</v>
      </c>
      <c r="AA1233" s="20" t="str">
        <f t="shared" si="60"/>
        <v>442111500</v>
      </c>
      <c r="AB1233" t="s">
        <v>2434</v>
      </c>
      <c r="AC1233" t="s">
        <v>2244</v>
      </c>
      <c r="AD1233" t="s">
        <v>2264</v>
      </c>
    </row>
    <row r="1234" spans="1:30" ht="15" hidden="1" customHeight="1" outlineLevel="1" x14ac:dyDescent="0.2">
      <c r="A1234" s="3">
        <v>44211</v>
      </c>
      <c r="B1234" s="19">
        <v>33056.980000000003</v>
      </c>
      <c r="C1234" s="5" t="s">
        <v>7</v>
      </c>
      <c r="D1234" s="9" t="s">
        <v>1878</v>
      </c>
      <c r="E1234" s="16"/>
      <c r="F1234" s="23"/>
      <c r="G1234" s="16">
        <v>33056.980000000003</v>
      </c>
      <c r="H1234" s="16"/>
      <c r="I1234" s="16"/>
      <c r="J1234" s="23"/>
      <c r="Z1234" s="20">
        <f t="shared" si="61"/>
        <v>33056.980000000003</v>
      </c>
      <c r="AA1234" s="20" t="str">
        <f t="shared" si="60"/>
        <v>4421133056,98</v>
      </c>
      <c r="AB1234" t="s">
        <v>2209</v>
      </c>
      <c r="AC1234" t="s">
        <v>2244</v>
      </c>
      <c r="AD1234" t="s">
        <v>2209</v>
      </c>
    </row>
    <row r="1235" spans="1:30" ht="15" hidden="1" customHeight="1" outlineLevel="1" x14ac:dyDescent="0.2">
      <c r="A1235" s="3">
        <v>44211</v>
      </c>
      <c r="B1235" s="19">
        <v>30000</v>
      </c>
      <c r="C1235" s="5" t="s">
        <v>906</v>
      </c>
      <c r="D1235" s="9" t="s">
        <v>1076</v>
      </c>
      <c r="E1235" s="16"/>
      <c r="F1235" s="23"/>
      <c r="G1235" s="16">
        <v>30000</v>
      </c>
      <c r="H1235" s="16"/>
      <c r="I1235" s="16"/>
      <c r="J1235" s="23"/>
      <c r="Z1235" s="20">
        <f t="shared" si="61"/>
        <v>30000</v>
      </c>
      <c r="AA1235" s="20" t="str">
        <f t="shared" si="60"/>
        <v>4421130000</v>
      </c>
      <c r="AB1235" t="s">
        <v>2209</v>
      </c>
      <c r="AC1235" t="s">
        <v>2244</v>
      </c>
      <c r="AD1235" t="s">
        <v>2209</v>
      </c>
    </row>
    <row r="1236" spans="1:30" ht="15" hidden="1" customHeight="1" outlineLevel="1" x14ac:dyDescent="0.2">
      <c r="A1236" s="3">
        <v>44211</v>
      </c>
      <c r="B1236" s="19">
        <v>5392.85</v>
      </c>
      <c r="C1236" s="5" t="s">
        <v>498</v>
      </c>
      <c r="D1236" s="9" t="s">
        <v>1879</v>
      </c>
      <c r="E1236" s="16"/>
      <c r="F1236" s="23"/>
      <c r="G1236" s="16"/>
      <c r="H1236" s="16"/>
      <c r="I1236" s="16"/>
      <c r="J1236" s="23"/>
      <c r="K1236" s="19">
        <v>5392.85</v>
      </c>
      <c r="Z1236" s="20">
        <f t="shared" si="61"/>
        <v>5392.85</v>
      </c>
      <c r="AA1236" s="20" t="str">
        <f t="shared" si="60"/>
        <v>442115392,85</v>
      </c>
      <c r="AB1236" t="s">
        <v>2221</v>
      </c>
      <c r="AC1236" t="s">
        <v>2248</v>
      </c>
      <c r="AD1236" t="s">
        <v>2267</v>
      </c>
    </row>
    <row r="1237" spans="1:30" ht="15" hidden="1" customHeight="1" outlineLevel="1" x14ac:dyDescent="0.2">
      <c r="A1237" s="3">
        <v>44211</v>
      </c>
      <c r="B1237" s="19">
        <v>280</v>
      </c>
      <c r="C1237" s="5" t="s">
        <v>7</v>
      </c>
      <c r="D1237" s="9" t="s">
        <v>1078</v>
      </c>
      <c r="E1237" s="23">
        <v>280</v>
      </c>
      <c r="F1237" s="23"/>
      <c r="G1237" s="16"/>
      <c r="H1237" s="16"/>
      <c r="I1237" s="16"/>
      <c r="J1237" s="23"/>
      <c r="Z1237" s="20">
        <f t="shared" si="61"/>
        <v>280</v>
      </c>
      <c r="AA1237" s="20" t="str">
        <f t="shared" si="60"/>
        <v>44211280</v>
      </c>
      <c r="AB1237" t="s">
        <v>2204</v>
      </c>
      <c r="AC1237" t="s">
        <v>2245</v>
      </c>
      <c r="AD1237" t="s">
        <v>2262</v>
      </c>
    </row>
    <row r="1238" spans="1:30" ht="15" hidden="1" customHeight="1" outlineLevel="1" x14ac:dyDescent="0.2">
      <c r="A1238" s="3">
        <v>44211</v>
      </c>
      <c r="B1238" s="19">
        <v>5100</v>
      </c>
      <c r="C1238" s="5" t="s">
        <v>7</v>
      </c>
      <c r="D1238" s="9" t="s">
        <v>1880</v>
      </c>
      <c r="E1238" s="16"/>
      <c r="F1238" s="23"/>
      <c r="G1238" s="16">
        <v>5100</v>
      </c>
      <c r="H1238" s="16"/>
      <c r="I1238" s="16"/>
      <c r="J1238" s="23"/>
      <c r="Z1238" s="20">
        <f t="shared" si="61"/>
        <v>5100</v>
      </c>
      <c r="AA1238" s="20" t="str">
        <f t="shared" si="60"/>
        <v>442115100</v>
      </c>
      <c r="AB1238" t="s">
        <v>2212</v>
      </c>
      <c r="AC1238" t="s">
        <v>2244</v>
      </c>
      <c r="AD1238" t="s">
        <v>2209</v>
      </c>
    </row>
    <row r="1239" spans="1:30" ht="15" hidden="1" customHeight="1" outlineLevel="1" x14ac:dyDescent="0.2">
      <c r="A1239" s="3">
        <v>44211</v>
      </c>
      <c r="B1239" s="19">
        <v>70000</v>
      </c>
      <c r="C1239" s="5" t="s">
        <v>7</v>
      </c>
      <c r="D1239" s="9" t="s">
        <v>1881</v>
      </c>
      <c r="E1239" s="16"/>
      <c r="F1239" s="23"/>
      <c r="G1239" s="16">
        <v>70000</v>
      </c>
      <c r="H1239" s="16"/>
      <c r="I1239" s="16"/>
      <c r="J1239" s="23"/>
      <c r="Z1239" s="20">
        <f t="shared" si="61"/>
        <v>70000</v>
      </c>
      <c r="AA1239" s="20" t="str">
        <f t="shared" si="60"/>
        <v>4421170000</v>
      </c>
      <c r="AB1239" t="s">
        <v>2209</v>
      </c>
      <c r="AC1239" t="s">
        <v>2244</v>
      </c>
      <c r="AD1239" t="s">
        <v>2209</v>
      </c>
    </row>
    <row r="1240" spans="1:30" ht="15" hidden="1" customHeight="1" outlineLevel="1" x14ac:dyDescent="0.2">
      <c r="A1240" s="3">
        <v>44211</v>
      </c>
      <c r="B1240" s="19">
        <v>20.399999999999999</v>
      </c>
      <c r="C1240" s="5" t="s">
        <v>7</v>
      </c>
      <c r="D1240" s="9" t="s">
        <v>1081</v>
      </c>
      <c r="E1240" s="23">
        <v>20.399999999999999</v>
      </c>
      <c r="F1240" s="23"/>
      <c r="G1240" s="16"/>
      <c r="H1240" s="16"/>
      <c r="I1240" s="16"/>
      <c r="J1240" s="23"/>
      <c r="Z1240" s="20">
        <f t="shared" si="61"/>
        <v>20.399999999999999</v>
      </c>
      <c r="AA1240" s="20" t="str">
        <f t="shared" si="60"/>
        <v>4421120,4</v>
      </c>
      <c r="AB1240" t="s">
        <v>2204</v>
      </c>
      <c r="AC1240" t="s">
        <v>2245</v>
      </c>
      <c r="AD1240" t="s">
        <v>2262</v>
      </c>
    </row>
    <row r="1241" spans="1:30" ht="15" hidden="1" customHeight="1" outlineLevel="1" x14ac:dyDescent="0.2">
      <c r="A1241" s="3">
        <v>44211</v>
      </c>
      <c r="B1241" s="19">
        <v>4940</v>
      </c>
      <c r="C1241" s="5" t="s">
        <v>1224</v>
      </c>
      <c r="D1241" s="9" t="s">
        <v>1083</v>
      </c>
      <c r="E1241" s="16"/>
      <c r="F1241" s="23">
        <v>4940</v>
      </c>
      <c r="G1241" s="16"/>
      <c r="H1241" s="16"/>
      <c r="I1241" s="16"/>
      <c r="J1241" s="23"/>
      <c r="Z1241" s="20">
        <f t="shared" si="61"/>
        <v>4940</v>
      </c>
      <c r="AA1241" s="20" t="str">
        <f t="shared" si="60"/>
        <v>442114940</v>
      </c>
      <c r="AB1241" t="s">
        <v>2205</v>
      </c>
      <c r="AC1241" t="s">
        <v>2244</v>
      </c>
      <c r="AD1241" t="s">
        <v>2209</v>
      </c>
    </row>
    <row r="1242" spans="1:30" ht="15" hidden="1" customHeight="1" outlineLevel="1" x14ac:dyDescent="0.2">
      <c r="A1242" s="3">
        <v>44210</v>
      </c>
      <c r="B1242" s="19">
        <v>10000</v>
      </c>
      <c r="C1242" s="5" t="s">
        <v>7</v>
      </c>
      <c r="D1242" s="9" t="s">
        <v>1391</v>
      </c>
      <c r="E1242" s="16"/>
      <c r="F1242" s="23"/>
      <c r="G1242" s="16"/>
      <c r="H1242" s="16"/>
      <c r="I1242" s="16">
        <v>10000</v>
      </c>
      <c r="J1242" s="23"/>
      <c r="Z1242" s="20">
        <f t="shared" si="61"/>
        <v>10000</v>
      </c>
      <c r="AA1242" s="20" t="str">
        <f t="shared" si="60"/>
        <v>4421010000</v>
      </c>
      <c r="AB1242" t="s">
        <v>2238</v>
      </c>
      <c r="AC1242" t="s">
        <v>2246</v>
      </c>
      <c r="AD1242" t="s">
        <v>2266</v>
      </c>
    </row>
    <row r="1243" spans="1:30" ht="15" hidden="1" customHeight="1" outlineLevel="1" x14ac:dyDescent="0.2">
      <c r="A1243" s="3">
        <v>44210</v>
      </c>
      <c r="B1243" s="19">
        <v>150</v>
      </c>
      <c r="C1243" s="5" t="s">
        <v>7</v>
      </c>
      <c r="D1243" s="9" t="s">
        <v>1317</v>
      </c>
      <c r="E1243" s="23">
        <v>150</v>
      </c>
      <c r="F1243" s="23"/>
      <c r="G1243" s="16"/>
      <c r="H1243" s="16"/>
      <c r="I1243" s="16"/>
      <c r="J1243" s="23"/>
      <c r="Z1243" s="20">
        <f t="shared" si="61"/>
        <v>150</v>
      </c>
      <c r="AA1243" s="20" t="str">
        <f t="shared" si="60"/>
        <v>44210150</v>
      </c>
      <c r="AB1243" t="s">
        <v>2204</v>
      </c>
      <c r="AC1243" t="s">
        <v>2245</v>
      </c>
      <c r="AD1243" t="s">
        <v>2262</v>
      </c>
    </row>
    <row r="1244" spans="1:30" ht="15" hidden="1" customHeight="1" outlineLevel="1" x14ac:dyDescent="0.2">
      <c r="A1244" s="3">
        <v>44210</v>
      </c>
      <c r="B1244" s="19">
        <v>150</v>
      </c>
      <c r="C1244" s="5" t="s">
        <v>7</v>
      </c>
      <c r="D1244" s="9" t="s">
        <v>1317</v>
      </c>
      <c r="E1244" s="23">
        <v>150</v>
      </c>
      <c r="F1244" s="23"/>
      <c r="G1244" s="16"/>
      <c r="H1244" s="16"/>
      <c r="I1244" s="16"/>
      <c r="J1244" s="23"/>
      <c r="Z1244" s="20">
        <f t="shared" ref="Z1244:Z1252" si="62">SUM(E1244:Y1244)</f>
        <v>150</v>
      </c>
      <c r="AA1244" s="20" t="str">
        <f t="shared" si="60"/>
        <v>44210150</v>
      </c>
      <c r="AB1244" t="s">
        <v>2204</v>
      </c>
      <c r="AC1244" t="s">
        <v>2245</v>
      </c>
      <c r="AD1244" t="s">
        <v>2262</v>
      </c>
    </row>
    <row r="1245" spans="1:30" ht="15" hidden="1" customHeight="1" outlineLevel="1" x14ac:dyDescent="0.2">
      <c r="A1245" s="3">
        <v>44210</v>
      </c>
      <c r="B1245" s="19">
        <v>10000</v>
      </c>
      <c r="C1245" s="5" t="s">
        <v>7</v>
      </c>
      <c r="D1245" s="9" t="s">
        <v>1318</v>
      </c>
      <c r="E1245" s="16"/>
      <c r="F1245" s="23"/>
      <c r="G1245" s="16"/>
      <c r="H1245" s="16"/>
      <c r="I1245" s="16">
        <f>B1245</f>
        <v>10000</v>
      </c>
      <c r="J1245" s="23"/>
      <c r="Z1245" s="20">
        <f t="shared" si="62"/>
        <v>10000</v>
      </c>
      <c r="AA1245" s="20" t="str">
        <f t="shared" si="60"/>
        <v>4421010000</v>
      </c>
      <c r="AB1245" t="s">
        <v>2238</v>
      </c>
      <c r="AC1245" t="s">
        <v>2246</v>
      </c>
      <c r="AD1245" t="s">
        <v>2266</v>
      </c>
    </row>
    <row r="1246" spans="1:30" ht="15" hidden="1" customHeight="1" outlineLevel="1" x14ac:dyDescent="0.2">
      <c r="A1246" s="3">
        <v>44209</v>
      </c>
      <c r="B1246" s="19">
        <v>14682.5</v>
      </c>
      <c r="C1246" s="5" t="s">
        <v>1220</v>
      </c>
      <c r="D1246" s="9" t="s">
        <v>158</v>
      </c>
      <c r="E1246" s="16"/>
      <c r="F1246" s="23">
        <v>14682.5</v>
      </c>
      <c r="G1246" s="16"/>
      <c r="H1246" s="16"/>
      <c r="I1246" s="16"/>
      <c r="J1246" s="23"/>
      <c r="Z1246" s="20">
        <f t="shared" si="62"/>
        <v>14682.5</v>
      </c>
      <c r="AA1246" s="20" t="str">
        <f t="shared" si="60"/>
        <v>4420914682,5</v>
      </c>
      <c r="AB1246" t="s">
        <v>2206</v>
      </c>
      <c r="AC1246" t="s">
        <v>2244</v>
      </c>
      <c r="AD1246" t="s">
        <v>2209</v>
      </c>
    </row>
    <row r="1247" spans="1:30" ht="15" hidden="1" customHeight="1" outlineLevel="1" x14ac:dyDescent="0.2">
      <c r="A1247" s="3">
        <v>44209</v>
      </c>
      <c r="B1247" s="19">
        <v>30000</v>
      </c>
      <c r="C1247" s="5" t="s">
        <v>1086</v>
      </c>
      <c r="D1247" s="9" t="s">
        <v>1882</v>
      </c>
      <c r="E1247" s="16"/>
      <c r="F1247" s="23"/>
      <c r="G1247" s="16"/>
      <c r="H1247" s="16"/>
      <c r="I1247" s="16"/>
      <c r="J1247" s="23"/>
      <c r="M1247" s="19">
        <v>30000</v>
      </c>
      <c r="Z1247" s="20">
        <f t="shared" si="62"/>
        <v>30000</v>
      </c>
      <c r="AA1247" s="20" t="str">
        <f t="shared" si="60"/>
        <v>4420930000</v>
      </c>
      <c r="AB1247" t="s">
        <v>2202</v>
      </c>
      <c r="AC1247" t="s">
        <v>2248</v>
      </c>
      <c r="AD1247" t="s">
        <v>2268</v>
      </c>
    </row>
    <row r="1248" spans="1:30" ht="15" hidden="1" customHeight="1" outlineLevel="1" x14ac:dyDescent="0.2">
      <c r="A1248" s="3">
        <v>44209</v>
      </c>
      <c r="B1248" s="19">
        <v>34222.9</v>
      </c>
      <c r="C1248" s="5" t="s">
        <v>1207</v>
      </c>
      <c r="D1248" s="9" t="s">
        <v>154</v>
      </c>
      <c r="E1248" s="16"/>
      <c r="F1248" s="23">
        <v>34222.9</v>
      </c>
      <c r="G1248" s="16"/>
      <c r="H1248" s="16"/>
      <c r="I1248" s="16"/>
      <c r="J1248" s="23"/>
      <c r="Z1248" s="20">
        <f t="shared" si="62"/>
        <v>34222.9</v>
      </c>
      <c r="AA1248" s="20" t="str">
        <f t="shared" si="60"/>
        <v>4420934222,9</v>
      </c>
      <c r="AB1248" t="s">
        <v>2206</v>
      </c>
      <c r="AC1248" t="s">
        <v>2244</v>
      </c>
      <c r="AD1248" t="s">
        <v>2209</v>
      </c>
    </row>
    <row r="1249" spans="1:30" ht="15" hidden="1" customHeight="1" outlineLevel="1" x14ac:dyDescent="0.2">
      <c r="A1249" s="3">
        <v>44209</v>
      </c>
      <c r="B1249" s="19">
        <v>538.9</v>
      </c>
      <c r="C1249" s="5" t="s">
        <v>1222</v>
      </c>
      <c r="D1249" s="9" t="s">
        <v>1304</v>
      </c>
      <c r="E1249" s="16"/>
      <c r="F1249" s="23">
        <v>538.9</v>
      </c>
      <c r="G1249" s="16"/>
      <c r="H1249" s="16"/>
      <c r="I1249" s="16"/>
      <c r="J1249" s="23"/>
      <c r="Z1249" s="20">
        <f t="shared" si="62"/>
        <v>538.9</v>
      </c>
      <c r="AA1249" s="20" t="str">
        <f t="shared" si="60"/>
        <v>44209538,9</v>
      </c>
      <c r="AB1249" t="s">
        <v>2206</v>
      </c>
      <c r="AC1249" t="s">
        <v>2244</v>
      </c>
      <c r="AD1249" t="s">
        <v>2209</v>
      </c>
    </row>
    <row r="1250" spans="1:30" ht="15" hidden="1" customHeight="1" outlineLevel="1" x14ac:dyDescent="0.2">
      <c r="A1250" s="3">
        <v>44209</v>
      </c>
      <c r="B1250" s="19">
        <v>1758.85</v>
      </c>
      <c r="C1250" s="5" t="s">
        <v>1207</v>
      </c>
      <c r="D1250" s="9" t="s">
        <v>156</v>
      </c>
      <c r="E1250" s="16"/>
      <c r="F1250" s="23">
        <v>1758.85</v>
      </c>
      <c r="G1250" s="16"/>
      <c r="H1250" s="16"/>
      <c r="I1250" s="16"/>
      <c r="J1250" s="23"/>
      <c r="Z1250" s="20">
        <f t="shared" si="62"/>
        <v>1758.85</v>
      </c>
      <c r="AA1250" s="20" t="str">
        <f t="shared" si="60"/>
        <v>442091758,85</v>
      </c>
      <c r="AB1250" t="s">
        <v>2206</v>
      </c>
      <c r="AC1250" t="s">
        <v>2244</v>
      </c>
      <c r="AD1250" t="s">
        <v>2209</v>
      </c>
    </row>
    <row r="1251" spans="1:30" ht="15" hidden="1" customHeight="1" outlineLevel="1" x14ac:dyDescent="0.2">
      <c r="A1251" s="3">
        <v>44207</v>
      </c>
      <c r="B1251" s="19">
        <v>160000</v>
      </c>
      <c r="C1251" s="5" t="s">
        <v>32</v>
      </c>
      <c r="D1251" s="9" t="s">
        <v>1883</v>
      </c>
      <c r="E1251" s="16"/>
      <c r="F1251" s="23"/>
      <c r="G1251" s="16"/>
      <c r="H1251" s="16"/>
      <c r="I1251" s="16"/>
      <c r="J1251" s="23"/>
      <c r="N1251" s="19">
        <v>160000</v>
      </c>
      <c r="V1251" s="19"/>
      <c r="Z1251" s="20">
        <f t="shared" si="62"/>
        <v>160000</v>
      </c>
      <c r="AA1251" s="20" t="str">
        <f t="shared" si="60"/>
        <v>44207160000</v>
      </c>
      <c r="AB1251" t="s">
        <v>2222</v>
      </c>
      <c r="AC1251" t="s">
        <v>2248</v>
      </c>
      <c r="AD1251" t="s">
        <v>2269</v>
      </c>
    </row>
    <row r="1252" spans="1:30" ht="15" hidden="1" customHeight="1" outlineLevel="1" x14ac:dyDescent="0.2">
      <c r="A1252" s="3">
        <v>44207</v>
      </c>
      <c r="B1252" s="31">
        <v>100000</v>
      </c>
      <c r="C1252" s="5" t="s">
        <v>28</v>
      </c>
      <c r="D1252" s="9" t="s">
        <v>1876</v>
      </c>
      <c r="E1252" s="16"/>
      <c r="F1252" s="23"/>
      <c r="G1252" s="16"/>
      <c r="H1252" s="16"/>
      <c r="I1252" s="16"/>
      <c r="J1252" s="23"/>
      <c r="V1252" s="31">
        <v>100000</v>
      </c>
      <c r="Z1252" s="20">
        <f t="shared" si="62"/>
        <v>100000</v>
      </c>
      <c r="AA1252" s="20" t="str">
        <f t="shared" si="60"/>
        <v>44207100000</v>
      </c>
      <c r="AB1252" t="s">
        <v>2236</v>
      </c>
      <c r="AC1252" t="s">
        <v>2248</v>
      </c>
      <c r="AD1252" t="s">
        <v>2236</v>
      </c>
    </row>
    <row r="1253" spans="1:30" ht="15" customHeight="1" collapsed="1" x14ac:dyDescent="0.2">
      <c r="A1253" s="67"/>
      <c r="B1253" s="68">
        <f>SUM(B1221:B1252)</f>
        <v>1291743.43</v>
      </c>
      <c r="C1253" s="69"/>
      <c r="D1253" s="70"/>
      <c r="E1253" s="71"/>
      <c r="F1253" s="71"/>
      <c r="G1253" s="72"/>
      <c r="H1253" s="71"/>
      <c r="I1253" s="71"/>
      <c r="J1253" s="73"/>
      <c r="K1253" s="73"/>
      <c r="L1253" s="68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1"/>
      <c r="AC1253" s="71"/>
      <c r="AD1253" s="71"/>
    </row>
    <row r="1254" spans="1:30" ht="15" customHeight="1" x14ac:dyDescent="0.2">
      <c r="A1254" s="66" t="s">
        <v>2279</v>
      </c>
      <c r="B1254" s="63">
        <f>B1253+B1220+B1166+B1109+B1046+B999+B952+B896+B853+B802+B760+B710</f>
        <v>23065148.820000004</v>
      </c>
      <c r="C1254" s="60"/>
      <c r="D1254" s="61"/>
      <c r="E1254" s="64">
        <f t="shared" ref="E1254:Y1254" si="63">SUM(E651:E1253)</f>
        <v>50077.850000000006</v>
      </c>
      <c r="F1254" s="64">
        <f t="shared" si="63"/>
        <v>1148847.5799999996</v>
      </c>
      <c r="G1254" s="64">
        <f t="shared" si="63"/>
        <v>2801940.77</v>
      </c>
      <c r="H1254" s="64">
        <f t="shared" si="63"/>
        <v>0</v>
      </c>
      <c r="I1254" s="64">
        <f t="shared" si="63"/>
        <v>301853.34000000003</v>
      </c>
      <c r="J1254" s="64">
        <f t="shared" si="63"/>
        <v>510153.07</v>
      </c>
      <c r="K1254" s="64">
        <f t="shared" si="63"/>
        <v>221514.69999999998</v>
      </c>
      <c r="L1254" s="64">
        <f t="shared" si="63"/>
        <v>530000</v>
      </c>
      <c r="M1254" s="64">
        <f t="shared" si="63"/>
        <v>751100</v>
      </c>
      <c r="N1254" s="64">
        <f t="shared" si="63"/>
        <v>3522454.060000001</v>
      </c>
      <c r="O1254" s="64">
        <f t="shared" si="63"/>
        <v>770000</v>
      </c>
      <c r="P1254" s="64">
        <f t="shared" si="63"/>
        <v>60000</v>
      </c>
      <c r="Q1254" s="64">
        <f t="shared" si="63"/>
        <v>0</v>
      </c>
      <c r="R1254" s="64">
        <f t="shared" si="63"/>
        <v>1494839.12</v>
      </c>
      <c r="S1254" s="64">
        <f t="shared" si="63"/>
        <v>228179.31999999998</v>
      </c>
      <c r="T1254" s="64">
        <f t="shared" si="63"/>
        <v>1824984.4</v>
      </c>
      <c r="U1254" s="64">
        <f t="shared" si="63"/>
        <v>1044000</v>
      </c>
      <c r="V1254" s="64">
        <f t="shared" si="63"/>
        <v>6905204.6100000003</v>
      </c>
      <c r="W1254" s="64">
        <f t="shared" si="63"/>
        <v>0</v>
      </c>
      <c r="X1254" s="64">
        <f t="shared" si="63"/>
        <v>0</v>
      </c>
      <c r="Y1254" s="64">
        <f t="shared" si="63"/>
        <v>900000</v>
      </c>
      <c r="Z1254" s="64"/>
      <c r="AA1254" s="62"/>
      <c r="AB1254" s="65"/>
      <c r="AC1254" s="65"/>
      <c r="AD1254" s="65"/>
    </row>
    <row r="1255" spans="1:30" ht="15" hidden="1" customHeight="1" outlineLevel="1" x14ac:dyDescent="0.2">
      <c r="A1255" s="3">
        <v>44196</v>
      </c>
      <c r="B1255" s="19">
        <v>25</v>
      </c>
      <c r="C1255" s="5" t="s">
        <v>7</v>
      </c>
      <c r="D1255" s="9" t="s">
        <v>1884</v>
      </c>
      <c r="E1255" s="19">
        <v>25</v>
      </c>
      <c r="Z1255" s="20">
        <f t="shared" ref="Z1255:Z1286" si="64">SUM(E1255:Y1255)</f>
        <v>25</v>
      </c>
      <c r="AA1255" s="20" t="str">
        <f t="shared" si="60"/>
        <v>4419625</v>
      </c>
      <c r="AB1255" t="s">
        <v>2204</v>
      </c>
      <c r="AC1255" t="s">
        <v>2245</v>
      </c>
      <c r="AD1255" t="s">
        <v>2262</v>
      </c>
    </row>
    <row r="1256" spans="1:30" ht="15" hidden="1" customHeight="1" outlineLevel="1" x14ac:dyDescent="0.2">
      <c r="A1256" s="3">
        <v>44196</v>
      </c>
      <c r="B1256" s="19">
        <v>352.5</v>
      </c>
      <c r="C1256" s="5" t="s">
        <v>7</v>
      </c>
      <c r="D1256" s="9" t="s">
        <v>1280</v>
      </c>
      <c r="E1256" s="19">
        <v>352.5</v>
      </c>
      <c r="Z1256" s="20">
        <f t="shared" si="64"/>
        <v>352.5</v>
      </c>
      <c r="AA1256" s="20" t="str">
        <f t="shared" si="60"/>
        <v>44196352,5</v>
      </c>
      <c r="AB1256" t="s">
        <v>2204</v>
      </c>
      <c r="AC1256" t="s">
        <v>2245</v>
      </c>
      <c r="AD1256" t="s">
        <v>2262</v>
      </c>
    </row>
    <row r="1257" spans="1:30" ht="15" hidden="1" customHeight="1" outlineLevel="1" x14ac:dyDescent="0.2">
      <c r="A1257" s="3">
        <v>44196</v>
      </c>
      <c r="B1257" s="19">
        <v>35250</v>
      </c>
      <c r="C1257" s="5" t="s">
        <v>309</v>
      </c>
      <c r="D1257" s="9" t="s">
        <v>1885</v>
      </c>
      <c r="E1257"/>
      <c r="G1257" s="4">
        <v>35250</v>
      </c>
      <c r="Z1257" s="20">
        <f t="shared" si="64"/>
        <v>35250</v>
      </c>
      <c r="AA1257" s="20" t="str">
        <f t="shared" si="60"/>
        <v>4419635250</v>
      </c>
      <c r="AB1257" t="s">
        <v>2209</v>
      </c>
      <c r="AC1257" t="s">
        <v>2244</v>
      </c>
      <c r="AD1257" t="s">
        <v>2209</v>
      </c>
    </row>
    <row r="1258" spans="1:30" ht="15" hidden="1" customHeight="1" outlineLevel="1" x14ac:dyDescent="0.2">
      <c r="A1258" s="3">
        <v>44195</v>
      </c>
      <c r="B1258" s="19">
        <v>990</v>
      </c>
      <c r="C1258" s="5" t="s">
        <v>7</v>
      </c>
      <c r="D1258" s="9" t="s">
        <v>1886</v>
      </c>
      <c r="E1258" s="19">
        <v>990</v>
      </c>
      <c r="Z1258" s="20">
        <f t="shared" si="64"/>
        <v>990</v>
      </c>
      <c r="AA1258" s="20" t="str">
        <f t="shared" si="60"/>
        <v>44195990</v>
      </c>
      <c r="AB1258" t="s">
        <v>2204</v>
      </c>
      <c r="AC1258" t="s">
        <v>2245</v>
      </c>
      <c r="AD1258" t="s">
        <v>2262</v>
      </c>
    </row>
    <row r="1259" spans="1:30" ht="15" hidden="1" customHeight="1" outlineLevel="1" x14ac:dyDescent="0.2">
      <c r="A1259" s="3">
        <v>44195</v>
      </c>
      <c r="B1259" s="19">
        <v>190</v>
      </c>
      <c r="C1259" s="5" t="s">
        <v>7</v>
      </c>
      <c r="D1259" s="9" t="s">
        <v>1089</v>
      </c>
      <c r="E1259"/>
      <c r="K1259" s="19">
        <v>190</v>
      </c>
      <c r="Z1259" s="20">
        <f t="shared" si="64"/>
        <v>190</v>
      </c>
      <c r="AA1259" s="20" t="str">
        <f t="shared" si="60"/>
        <v>44195190</v>
      </c>
      <c r="AB1259" t="s">
        <v>2280</v>
      </c>
      <c r="AC1259" t="s">
        <v>2245</v>
      </c>
      <c r="AD1259" t="s">
        <v>2262</v>
      </c>
    </row>
    <row r="1260" spans="1:30" ht="15" hidden="1" customHeight="1" outlineLevel="1" x14ac:dyDescent="0.2">
      <c r="A1260" s="3">
        <v>44195</v>
      </c>
      <c r="B1260" s="19">
        <v>275</v>
      </c>
      <c r="C1260" s="5" t="s">
        <v>7</v>
      </c>
      <c r="D1260" s="9" t="s">
        <v>1326</v>
      </c>
      <c r="E1260" s="19">
        <v>275</v>
      </c>
      <c r="Z1260" s="20">
        <f t="shared" si="64"/>
        <v>275</v>
      </c>
      <c r="AA1260" s="20" t="str">
        <f t="shared" si="60"/>
        <v>44195275</v>
      </c>
      <c r="AB1260" t="s">
        <v>2204</v>
      </c>
      <c r="AC1260" t="s">
        <v>2245</v>
      </c>
      <c r="AD1260" t="s">
        <v>2262</v>
      </c>
    </row>
    <row r="1261" spans="1:30" ht="15" hidden="1" customHeight="1" outlineLevel="1" x14ac:dyDescent="0.2">
      <c r="A1261" s="3">
        <v>44195</v>
      </c>
      <c r="B1261" s="19">
        <v>15000</v>
      </c>
      <c r="C1261" s="5" t="s">
        <v>131</v>
      </c>
      <c r="D1261" s="9" t="s">
        <v>1090</v>
      </c>
      <c r="E1261"/>
      <c r="S1261" s="19">
        <v>15000</v>
      </c>
      <c r="Z1261" s="20">
        <f t="shared" si="64"/>
        <v>15000</v>
      </c>
      <c r="AA1261" s="20" t="str">
        <f t="shared" si="60"/>
        <v>4419515000</v>
      </c>
      <c r="AB1261" t="s">
        <v>2234</v>
      </c>
      <c r="AC1261" t="s">
        <v>2248</v>
      </c>
      <c r="AD1261" t="s">
        <v>2271</v>
      </c>
    </row>
    <row r="1262" spans="1:30" ht="15" hidden="1" customHeight="1" outlineLevel="1" x14ac:dyDescent="0.2">
      <c r="A1262" s="3">
        <v>44195</v>
      </c>
      <c r="B1262" s="19">
        <v>35028</v>
      </c>
      <c r="C1262" s="5" t="s">
        <v>1207</v>
      </c>
      <c r="D1262" s="9" t="s">
        <v>1091</v>
      </c>
      <c r="E1262"/>
      <c r="F1262" s="19">
        <v>35028</v>
      </c>
      <c r="Z1262" s="20">
        <f t="shared" si="64"/>
        <v>35028</v>
      </c>
      <c r="AA1262" s="20" t="str">
        <f t="shared" si="60"/>
        <v>4419535028</v>
      </c>
      <c r="AB1262" t="s">
        <v>2205</v>
      </c>
      <c r="AC1262" t="s">
        <v>2244</v>
      </c>
      <c r="AD1262" t="s">
        <v>2209</v>
      </c>
    </row>
    <row r="1263" spans="1:30" ht="15" hidden="1" customHeight="1" outlineLevel="1" x14ac:dyDescent="0.2">
      <c r="A1263" s="3">
        <v>44195</v>
      </c>
      <c r="B1263" s="19">
        <v>6460</v>
      </c>
      <c r="C1263" s="5" t="s">
        <v>5</v>
      </c>
      <c r="D1263" s="9" t="s">
        <v>1887</v>
      </c>
      <c r="E1263"/>
      <c r="K1263" s="19">
        <v>6460</v>
      </c>
      <c r="Z1263" s="20">
        <f t="shared" si="64"/>
        <v>6460</v>
      </c>
      <c r="AA1263" s="20" t="str">
        <f t="shared" si="60"/>
        <v>441956460</v>
      </c>
      <c r="AB1263" t="s">
        <v>2240</v>
      </c>
      <c r="AC1263" t="s">
        <v>2248</v>
      </c>
      <c r="AD1263" t="s">
        <v>2267</v>
      </c>
    </row>
    <row r="1264" spans="1:30" ht="15" hidden="1" customHeight="1" outlineLevel="1" x14ac:dyDescent="0.2">
      <c r="A1264" s="3">
        <v>44195</v>
      </c>
      <c r="B1264" s="19">
        <v>63600</v>
      </c>
      <c r="C1264" s="5" t="s">
        <v>1064</v>
      </c>
      <c r="D1264" s="9" t="s">
        <v>1888</v>
      </c>
      <c r="E1264"/>
      <c r="M1264" s="19">
        <v>63600</v>
      </c>
      <c r="Z1264" s="20">
        <f t="shared" si="64"/>
        <v>63600</v>
      </c>
      <c r="AA1264" s="20" t="str">
        <f t="shared" si="60"/>
        <v>4419563600</v>
      </c>
      <c r="AB1264" t="s">
        <v>2202</v>
      </c>
      <c r="AC1264" t="s">
        <v>2248</v>
      </c>
      <c r="AD1264" t="s">
        <v>2268</v>
      </c>
    </row>
    <row r="1265" spans="1:30" ht="15" hidden="1" customHeight="1" outlineLevel="1" x14ac:dyDescent="0.2">
      <c r="A1265" s="3">
        <v>44195</v>
      </c>
      <c r="B1265" s="19">
        <v>636</v>
      </c>
      <c r="C1265" s="5" t="s">
        <v>7</v>
      </c>
      <c r="D1265" s="9" t="s">
        <v>1280</v>
      </c>
      <c r="E1265" s="19">
        <v>636</v>
      </c>
      <c r="Z1265" s="20">
        <f t="shared" si="64"/>
        <v>636</v>
      </c>
      <c r="AA1265" s="20" t="str">
        <f t="shared" si="60"/>
        <v>44195636</v>
      </c>
      <c r="AB1265" t="s">
        <v>2204</v>
      </c>
      <c r="AC1265" t="s">
        <v>2245</v>
      </c>
      <c r="AD1265" t="s">
        <v>2262</v>
      </c>
    </row>
    <row r="1266" spans="1:30" ht="15" hidden="1" customHeight="1" outlineLevel="1" x14ac:dyDescent="0.2">
      <c r="A1266" s="3">
        <v>44194</v>
      </c>
      <c r="B1266" s="19">
        <v>100</v>
      </c>
      <c r="C1266" s="5" t="s">
        <v>7</v>
      </c>
      <c r="D1266" s="9" t="s">
        <v>1280</v>
      </c>
      <c r="E1266" s="19">
        <v>100</v>
      </c>
      <c r="Z1266" s="20">
        <f t="shared" si="64"/>
        <v>100</v>
      </c>
      <c r="AA1266" s="20" t="str">
        <f t="shared" si="60"/>
        <v>44194100</v>
      </c>
      <c r="AB1266" t="s">
        <v>2204</v>
      </c>
      <c r="AC1266" t="s">
        <v>2245</v>
      </c>
      <c r="AD1266" t="s">
        <v>2262</v>
      </c>
    </row>
    <row r="1267" spans="1:30" ht="15" hidden="1" customHeight="1" outlineLevel="1" x14ac:dyDescent="0.2">
      <c r="A1267" s="3">
        <v>44194</v>
      </c>
      <c r="B1267" s="19">
        <v>70000</v>
      </c>
      <c r="C1267" s="5" t="s">
        <v>306</v>
      </c>
      <c r="D1267" s="9" t="s">
        <v>1889</v>
      </c>
      <c r="E1267"/>
      <c r="O1267" s="19">
        <v>70000</v>
      </c>
      <c r="Z1267" s="20">
        <f t="shared" si="64"/>
        <v>70000</v>
      </c>
      <c r="AA1267" s="20" t="str">
        <f t="shared" si="60"/>
        <v>4419470000</v>
      </c>
      <c r="AB1267" t="s">
        <v>2213</v>
      </c>
      <c r="AC1267" t="s">
        <v>2248</v>
      </c>
      <c r="AD1267" t="s">
        <v>2213</v>
      </c>
    </row>
    <row r="1268" spans="1:30" ht="15" hidden="1" customHeight="1" outlineLevel="1" x14ac:dyDescent="0.2">
      <c r="A1268" s="3">
        <v>44194</v>
      </c>
      <c r="B1268" s="19">
        <v>10000</v>
      </c>
      <c r="C1268" s="5" t="s">
        <v>1086</v>
      </c>
      <c r="D1268" s="9" t="s">
        <v>1890</v>
      </c>
      <c r="E1268"/>
      <c r="M1268" s="19">
        <v>10000</v>
      </c>
      <c r="Z1268" s="20">
        <f t="shared" si="64"/>
        <v>10000</v>
      </c>
      <c r="AA1268" s="20" t="str">
        <f t="shared" si="60"/>
        <v>4419410000</v>
      </c>
      <c r="AB1268" t="s">
        <v>2202</v>
      </c>
      <c r="AC1268" t="s">
        <v>2248</v>
      </c>
      <c r="AD1268" t="s">
        <v>2268</v>
      </c>
    </row>
    <row r="1269" spans="1:30" ht="15" hidden="1" customHeight="1" outlineLevel="1" x14ac:dyDescent="0.2">
      <c r="A1269" s="3">
        <v>44194</v>
      </c>
      <c r="B1269" s="19">
        <v>45000</v>
      </c>
      <c r="C1269" s="6" t="s">
        <v>1211</v>
      </c>
      <c r="D1269" s="9" t="s">
        <v>1891</v>
      </c>
      <c r="E1269"/>
      <c r="L1269" s="19">
        <v>45000</v>
      </c>
      <c r="Z1269" s="20">
        <f t="shared" si="64"/>
        <v>45000</v>
      </c>
      <c r="AA1269" s="20" t="str">
        <f t="shared" si="60"/>
        <v>4419445000</v>
      </c>
      <c r="AB1269" t="s">
        <v>2201</v>
      </c>
      <c r="AC1269" t="s">
        <v>2248</v>
      </c>
      <c r="AD1269" t="s">
        <v>2265</v>
      </c>
    </row>
    <row r="1270" spans="1:30" ht="15" hidden="1" customHeight="1" outlineLevel="1" x14ac:dyDescent="0.2">
      <c r="A1270" s="3">
        <v>44194</v>
      </c>
      <c r="B1270" s="19">
        <v>99171</v>
      </c>
      <c r="C1270" s="5" t="s">
        <v>7</v>
      </c>
      <c r="D1270" s="9" t="s">
        <v>1892</v>
      </c>
      <c r="E1270"/>
      <c r="G1270" s="4">
        <v>99171</v>
      </c>
      <c r="Z1270" s="20">
        <f t="shared" si="64"/>
        <v>99171</v>
      </c>
      <c r="AA1270" s="20" t="str">
        <f t="shared" si="60"/>
        <v>4419499171</v>
      </c>
      <c r="AB1270" t="s">
        <v>2209</v>
      </c>
      <c r="AC1270" t="s">
        <v>2244</v>
      </c>
      <c r="AD1270" t="s">
        <v>2209</v>
      </c>
    </row>
    <row r="1271" spans="1:30" ht="15" hidden="1" customHeight="1" outlineLevel="1" x14ac:dyDescent="0.2">
      <c r="A1271" s="3">
        <v>44194</v>
      </c>
      <c r="B1271" s="19">
        <v>396.68</v>
      </c>
      <c r="C1271" s="5" t="s">
        <v>7</v>
      </c>
      <c r="D1271" s="9" t="s">
        <v>1092</v>
      </c>
      <c r="E1271" s="19">
        <v>396.68</v>
      </c>
      <c r="Z1271" s="20">
        <f t="shared" si="64"/>
        <v>396.68</v>
      </c>
      <c r="AA1271" s="20" t="str">
        <f t="shared" si="60"/>
        <v>44194396,68</v>
      </c>
      <c r="AB1271" t="s">
        <v>2204</v>
      </c>
      <c r="AC1271" t="s">
        <v>2245</v>
      </c>
      <c r="AD1271" t="s">
        <v>2262</v>
      </c>
    </row>
    <row r="1272" spans="1:30" ht="15" hidden="1" customHeight="1" outlineLevel="1" x14ac:dyDescent="0.2">
      <c r="A1272" s="3">
        <v>44193</v>
      </c>
      <c r="B1272" s="19">
        <v>35000</v>
      </c>
      <c r="C1272" s="5" t="s">
        <v>1086</v>
      </c>
      <c r="D1272" s="9" t="s">
        <v>1893</v>
      </c>
      <c r="E1272"/>
      <c r="M1272" s="19">
        <v>35000</v>
      </c>
      <c r="Z1272" s="20">
        <f t="shared" si="64"/>
        <v>35000</v>
      </c>
      <c r="AA1272" s="20" t="str">
        <f t="shared" si="60"/>
        <v>4419335000</v>
      </c>
      <c r="AB1272" t="s">
        <v>2202</v>
      </c>
      <c r="AC1272" t="s">
        <v>2248</v>
      </c>
      <c r="AD1272" t="s">
        <v>2268</v>
      </c>
    </row>
    <row r="1273" spans="1:30" ht="15" hidden="1" customHeight="1" outlineLevel="1" x14ac:dyDescent="0.2">
      <c r="A1273" s="3">
        <v>44193</v>
      </c>
      <c r="B1273" s="19">
        <v>32.5</v>
      </c>
      <c r="C1273" s="5" t="s">
        <v>7</v>
      </c>
      <c r="D1273" s="9" t="s">
        <v>1308</v>
      </c>
      <c r="E1273" s="19">
        <v>32.5</v>
      </c>
      <c r="Z1273" s="20">
        <f t="shared" si="64"/>
        <v>32.5</v>
      </c>
      <c r="AA1273" s="20" t="str">
        <f t="shared" si="60"/>
        <v>4419332,5</v>
      </c>
      <c r="AB1273" t="s">
        <v>2204</v>
      </c>
      <c r="AC1273" t="s">
        <v>2245</v>
      </c>
      <c r="AD1273" t="s">
        <v>2262</v>
      </c>
    </row>
    <row r="1274" spans="1:30" ht="15" hidden="1" customHeight="1" outlineLevel="1" x14ac:dyDescent="0.2">
      <c r="A1274" s="3">
        <v>44190</v>
      </c>
      <c r="B1274" s="19">
        <v>166264.18</v>
      </c>
      <c r="C1274" s="5" t="s">
        <v>28</v>
      </c>
      <c r="D1274" s="9" t="s">
        <v>1894</v>
      </c>
      <c r="E1274"/>
      <c r="V1274" s="19">
        <v>166264.18</v>
      </c>
      <c r="Z1274" s="20">
        <f t="shared" si="64"/>
        <v>166264.18</v>
      </c>
      <c r="AA1274" s="20" t="str">
        <f t="shared" si="60"/>
        <v>44190166264,18</v>
      </c>
      <c r="AB1274" t="s">
        <v>2236</v>
      </c>
      <c r="AC1274" t="s">
        <v>2248</v>
      </c>
      <c r="AD1274" t="s">
        <v>2236</v>
      </c>
    </row>
    <row r="1275" spans="1:30" ht="15" hidden="1" customHeight="1" outlineLevel="1" x14ac:dyDescent="0.2">
      <c r="A1275" s="3">
        <v>44190</v>
      </c>
      <c r="B1275" s="19">
        <v>300000</v>
      </c>
      <c r="C1275" s="5" t="s">
        <v>28</v>
      </c>
      <c r="D1275" s="9" t="s">
        <v>1876</v>
      </c>
      <c r="E1275"/>
      <c r="V1275" s="19">
        <v>300000</v>
      </c>
      <c r="Z1275" s="20">
        <f t="shared" si="64"/>
        <v>300000</v>
      </c>
      <c r="AA1275" s="20" t="str">
        <f t="shared" si="60"/>
        <v>44190300000</v>
      </c>
      <c r="AB1275" t="s">
        <v>2236</v>
      </c>
      <c r="AC1275" t="s">
        <v>2248</v>
      </c>
      <c r="AD1275" t="s">
        <v>2236</v>
      </c>
    </row>
    <row r="1276" spans="1:30" ht="15" hidden="1" customHeight="1" outlineLevel="1" x14ac:dyDescent="0.2">
      <c r="A1276" s="3">
        <v>44190</v>
      </c>
      <c r="B1276" s="19">
        <v>160000</v>
      </c>
      <c r="C1276" s="5" t="s">
        <v>32</v>
      </c>
      <c r="D1276" s="9" t="s">
        <v>1883</v>
      </c>
      <c r="E1276"/>
      <c r="N1276" s="19">
        <v>160000</v>
      </c>
      <c r="Z1276" s="20">
        <f t="shared" si="64"/>
        <v>160000</v>
      </c>
      <c r="AA1276" s="20" t="str">
        <f t="shared" si="60"/>
        <v>44190160000</v>
      </c>
      <c r="AB1276" t="s">
        <v>2222</v>
      </c>
      <c r="AC1276" t="s">
        <v>2248</v>
      </c>
      <c r="AD1276" t="s">
        <v>2269</v>
      </c>
    </row>
    <row r="1277" spans="1:30" ht="15" hidden="1" customHeight="1" outlineLevel="1" x14ac:dyDescent="0.2">
      <c r="A1277" s="3">
        <v>44186</v>
      </c>
      <c r="B1277" s="19">
        <v>3895</v>
      </c>
      <c r="C1277" s="5" t="s">
        <v>1207</v>
      </c>
      <c r="D1277" s="9" t="s">
        <v>920</v>
      </c>
      <c r="E1277"/>
      <c r="F1277" s="19">
        <v>3895</v>
      </c>
      <c r="Z1277" s="20">
        <f t="shared" si="64"/>
        <v>3895</v>
      </c>
      <c r="AA1277" s="20" t="str">
        <f t="shared" si="60"/>
        <v>441863895</v>
      </c>
      <c r="AB1277" t="s">
        <v>2208</v>
      </c>
      <c r="AC1277" t="s">
        <v>2245</v>
      </c>
      <c r="AD1277" t="s">
        <v>2263</v>
      </c>
    </row>
    <row r="1278" spans="1:30" ht="15" hidden="1" customHeight="1" outlineLevel="1" x14ac:dyDescent="0.2">
      <c r="A1278" s="3">
        <v>44183</v>
      </c>
      <c r="B1278" s="19">
        <v>17952</v>
      </c>
      <c r="C1278" s="5" t="s">
        <v>8</v>
      </c>
      <c r="D1278" s="9" t="s">
        <v>1895</v>
      </c>
      <c r="E1278"/>
      <c r="S1278" s="19">
        <v>17952</v>
      </c>
      <c r="Z1278" s="20">
        <f t="shared" si="64"/>
        <v>17952</v>
      </c>
      <c r="AA1278" s="20" t="str">
        <f t="shared" si="60"/>
        <v>4418317952</v>
      </c>
      <c r="AB1278" t="s">
        <v>2284</v>
      </c>
      <c r="AC1278" t="s">
        <v>2248</v>
      </c>
      <c r="AD1278" t="s">
        <v>2271</v>
      </c>
    </row>
    <row r="1279" spans="1:30" ht="15" hidden="1" customHeight="1" outlineLevel="1" x14ac:dyDescent="0.2">
      <c r="A1279" s="3">
        <v>44182</v>
      </c>
      <c r="B1279" s="19">
        <v>9432.24</v>
      </c>
      <c r="C1279" s="5" t="s">
        <v>112</v>
      </c>
      <c r="D1279" s="9" t="s">
        <v>1896</v>
      </c>
      <c r="E1279"/>
      <c r="N1279" s="19">
        <v>9432.24</v>
      </c>
      <c r="Z1279" s="20">
        <f t="shared" si="64"/>
        <v>9432.24</v>
      </c>
      <c r="AA1279" s="20" t="str">
        <f t="shared" si="60"/>
        <v>441829432,24</v>
      </c>
      <c r="AB1279" t="s">
        <v>2233</v>
      </c>
      <c r="AC1279" t="s">
        <v>2248</v>
      </c>
      <c r="AD1279" t="s">
        <v>2269</v>
      </c>
    </row>
    <row r="1280" spans="1:30" ht="15" hidden="1" customHeight="1" outlineLevel="1" x14ac:dyDescent="0.2">
      <c r="A1280" s="3">
        <v>44181</v>
      </c>
      <c r="B1280" s="19">
        <v>100000</v>
      </c>
      <c r="C1280" s="5" t="s">
        <v>28</v>
      </c>
      <c r="D1280" s="9" t="s">
        <v>1894</v>
      </c>
      <c r="E1280"/>
      <c r="V1280" s="19">
        <v>100000</v>
      </c>
      <c r="Z1280" s="20">
        <f t="shared" si="64"/>
        <v>100000</v>
      </c>
      <c r="AA1280" s="20" t="str">
        <f t="shared" si="60"/>
        <v>44181100000</v>
      </c>
      <c r="AB1280" t="s">
        <v>2236</v>
      </c>
      <c r="AC1280" t="s">
        <v>2248</v>
      </c>
      <c r="AD1280" t="s">
        <v>2236</v>
      </c>
    </row>
    <row r="1281" spans="1:30" ht="15" hidden="1" customHeight="1" outlineLevel="1" x14ac:dyDescent="0.2">
      <c r="A1281" s="3">
        <v>44181</v>
      </c>
      <c r="B1281" s="19">
        <v>9432.24</v>
      </c>
      <c r="C1281" s="5" t="s">
        <v>112</v>
      </c>
      <c r="D1281" s="9" t="s">
        <v>1897</v>
      </c>
      <c r="E1281"/>
      <c r="N1281" s="19">
        <v>9432.24</v>
      </c>
      <c r="Z1281" s="20">
        <f t="shared" si="64"/>
        <v>9432.24</v>
      </c>
      <c r="AA1281" s="20" t="str">
        <f t="shared" si="60"/>
        <v>441819432,24</v>
      </c>
      <c r="AB1281" t="s">
        <v>2233</v>
      </c>
      <c r="AC1281" t="s">
        <v>2248</v>
      </c>
      <c r="AD1281" t="s">
        <v>2269</v>
      </c>
    </row>
    <row r="1282" spans="1:30" ht="15" hidden="1" customHeight="1" outlineLevel="1" x14ac:dyDescent="0.2">
      <c r="A1282" s="3">
        <v>44181</v>
      </c>
      <c r="B1282" s="19">
        <v>4000</v>
      </c>
      <c r="C1282" s="5" t="s">
        <v>1242</v>
      </c>
      <c r="D1282" s="9" t="s">
        <v>1898</v>
      </c>
      <c r="E1282"/>
      <c r="L1282" s="19">
        <v>4000</v>
      </c>
      <c r="Z1282" s="20">
        <f t="shared" si="64"/>
        <v>4000</v>
      </c>
      <c r="AA1282" s="20" t="str">
        <f t="shared" ref="AA1282:AA1345" si="65">A1282&amp;B1282</f>
        <v>441814000</v>
      </c>
      <c r="AB1282" t="s">
        <v>2201</v>
      </c>
      <c r="AC1282" t="s">
        <v>2248</v>
      </c>
      <c r="AD1282" t="s">
        <v>2265</v>
      </c>
    </row>
    <row r="1283" spans="1:30" ht="15" hidden="1" customHeight="1" outlineLevel="1" x14ac:dyDescent="0.2">
      <c r="A1283" s="3">
        <v>44181</v>
      </c>
      <c r="B1283" s="19">
        <v>30000</v>
      </c>
      <c r="C1283" s="5" t="s">
        <v>906</v>
      </c>
      <c r="D1283" s="9" t="s">
        <v>1899</v>
      </c>
      <c r="E1283"/>
      <c r="G1283" s="4">
        <v>30000</v>
      </c>
      <c r="Z1283" s="20">
        <f t="shared" si="64"/>
        <v>30000</v>
      </c>
      <c r="AA1283" s="20" t="str">
        <f t="shared" si="65"/>
        <v>4418130000</v>
      </c>
      <c r="AB1283" t="s">
        <v>2209</v>
      </c>
      <c r="AC1283" t="s">
        <v>2244</v>
      </c>
      <c r="AD1283" t="s">
        <v>2209</v>
      </c>
    </row>
    <row r="1284" spans="1:30" ht="15" hidden="1" customHeight="1" outlineLevel="1" x14ac:dyDescent="0.2">
      <c r="A1284" s="3">
        <v>44181</v>
      </c>
      <c r="B1284" s="19">
        <v>1500</v>
      </c>
      <c r="C1284" s="5" t="s">
        <v>906</v>
      </c>
      <c r="D1284" s="9" t="s">
        <v>1900</v>
      </c>
      <c r="E1284"/>
      <c r="G1284" s="4">
        <v>1500</v>
      </c>
      <c r="Z1284" s="20">
        <f t="shared" si="64"/>
        <v>1500</v>
      </c>
      <c r="AA1284" s="20" t="str">
        <f t="shared" si="65"/>
        <v>441811500</v>
      </c>
      <c r="AB1284" t="s">
        <v>2434</v>
      </c>
      <c r="AC1284" t="s">
        <v>2244</v>
      </c>
      <c r="AD1284" t="s">
        <v>2264</v>
      </c>
    </row>
    <row r="1285" spans="1:30" ht="15" hidden="1" customHeight="1" outlineLevel="1" x14ac:dyDescent="0.2">
      <c r="A1285" s="3">
        <v>44181</v>
      </c>
      <c r="B1285" s="19">
        <v>280</v>
      </c>
      <c r="C1285" s="5" t="s">
        <v>7</v>
      </c>
      <c r="D1285" s="9" t="s">
        <v>1093</v>
      </c>
      <c r="E1285" s="19">
        <v>280</v>
      </c>
      <c r="Z1285" s="20">
        <f t="shared" si="64"/>
        <v>280</v>
      </c>
      <c r="AA1285" s="20" t="str">
        <f t="shared" si="65"/>
        <v>44181280</v>
      </c>
      <c r="AB1285" t="s">
        <v>2204</v>
      </c>
      <c r="AC1285" t="s">
        <v>2245</v>
      </c>
      <c r="AD1285" t="s">
        <v>2262</v>
      </c>
    </row>
    <row r="1286" spans="1:30" ht="15" hidden="1" customHeight="1" outlineLevel="1" x14ac:dyDescent="0.2">
      <c r="A1286" s="3">
        <v>44181</v>
      </c>
      <c r="B1286" s="19">
        <v>70000</v>
      </c>
      <c r="C1286" s="5" t="s">
        <v>7</v>
      </c>
      <c r="D1286" s="9" t="s">
        <v>1901</v>
      </c>
      <c r="E1286"/>
      <c r="G1286" s="4">
        <v>70000</v>
      </c>
      <c r="Z1286" s="20">
        <f t="shared" si="64"/>
        <v>70000</v>
      </c>
      <c r="AA1286" s="20" t="str">
        <f t="shared" si="65"/>
        <v>4418170000</v>
      </c>
      <c r="AB1286" t="s">
        <v>2209</v>
      </c>
      <c r="AC1286" t="s">
        <v>2244</v>
      </c>
      <c r="AD1286" t="s">
        <v>2209</v>
      </c>
    </row>
    <row r="1287" spans="1:30" ht="15" hidden="1" customHeight="1" outlineLevel="1" x14ac:dyDescent="0.2">
      <c r="A1287" s="3">
        <v>44180</v>
      </c>
      <c r="B1287" s="19">
        <v>3454.92</v>
      </c>
      <c r="C1287" s="5" t="s">
        <v>1094</v>
      </c>
      <c r="D1287" s="9" t="s">
        <v>920</v>
      </c>
      <c r="E1287"/>
      <c r="F1287" s="19">
        <v>3454.92</v>
      </c>
      <c r="Z1287" s="20">
        <f t="shared" ref="Z1287:Z1316" si="66">SUM(E1287:Y1287)</f>
        <v>3454.92</v>
      </c>
      <c r="AA1287" s="20" t="str">
        <f t="shared" si="65"/>
        <v>441803454,92</v>
      </c>
      <c r="AB1287" t="s">
        <v>2208</v>
      </c>
      <c r="AC1287" t="s">
        <v>2245</v>
      </c>
      <c r="AD1287" t="s">
        <v>2263</v>
      </c>
    </row>
    <row r="1288" spans="1:30" ht="15" hidden="1" customHeight="1" outlineLevel="1" x14ac:dyDescent="0.2">
      <c r="A1288" s="3">
        <v>44180</v>
      </c>
      <c r="B1288" s="19">
        <v>10000</v>
      </c>
      <c r="C1288" s="5" t="s">
        <v>1095</v>
      </c>
      <c r="D1288" s="9" t="s">
        <v>920</v>
      </c>
      <c r="E1288"/>
      <c r="F1288" s="19">
        <v>10000</v>
      </c>
      <c r="Z1288" s="20">
        <f t="shared" si="66"/>
        <v>10000</v>
      </c>
      <c r="AA1288" s="20" t="str">
        <f t="shared" si="65"/>
        <v>4418010000</v>
      </c>
      <c r="AB1288" t="s">
        <v>2208</v>
      </c>
      <c r="AC1288" t="s">
        <v>2245</v>
      </c>
      <c r="AD1288" t="s">
        <v>2263</v>
      </c>
    </row>
    <row r="1289" spans="1:30" ht="15" hidden="1" customHeight="1" outlineLevel="1" x14ac:dyDescent="0.2">
      <c r="A1289" s="3">
        <v>44179</v>
      </c>
      <c r="B1289" s="19">
        <v>135000</v>
      </c>
      <c r="C1289" s="5" t="s">
        <v>358</v>
      </c>
      <c r="D1289" s="9" t="s">
        <v>1902</v>
      </c>
      <c r="E1289"/>
      <c r="U1289" s="19">
        <v>135000</v>
      </c>
      <c r="Z1289" s="20">
        <f t="shared" si="66"/>
        <v>135000</v>
      </c>
      <c r="AA1289" s="20" t="str">
        <f t="shared" si="65"/>
        <v>44179135000</v>
      </c>
      <c r="AB1289" t="s">
        <v>2203</v>
      </c>
      <c r="AC1289" t="s">
        <v>2248</v>
      </c>
      <c r="AD1289" t="s">
        <v>2273</v>
      </c>
    </row>
    <row r="1290" spans="1:30" ht="15" hidden="1" customHeight="1" outlineLevel="1" x14ac:dyDescent="0.2">
      <c r="A1290" s="3">
        <v>44176</v>
      </c>
      <c r="B1290" s="19">
        <v>7000</v>
      </c>
      <c r="C1290" s="5" t="s">
        <v>1211</v>
      </c>
      <c r="D1290" s="9" t="s">
        <v>1903</v>
      </c>
      <c r="E1290"/>
      <c r="K1290" s="19">
        <v>7000</v>
      </c>
      <c r="Z1290" s="20">
        <f t="shared" si="66"/>
        <v>7000</v>
      </c>
      <c r="AA1290" s="20" t="str">
        <f t="shared" si="65"/>
        <v>441767000</v>
      </c>
      <c r="AB1290" t="s">
        <v>2240</v>
      </c>
      <c r="AC1290" t="s">
        <v>2248</v>
      </c>
      <c r="AD1290" t="s">
        <v>2267</v>
      </c>
    </row>
    <row r="1291" spans="1:30" ht="15" hidden="1" customHeight="1" outlineLevel="1" x14ac:dyDescent="0.2">
      <c r="A1291" s="3">
        <v>44176</v>
      </c>
      <c r="B1291" s="19">
        <v>20.399999999999999</v>
      </c>
      <c r="C1291" s="5" t="s">
        <v>7</v>
      </c>
      <c r="D1291" s="9" t="s">
        <v>1096</v>
      </c>
      <c r="E1291" s="19">
        <v>20.399999999999999</v>
      </c>
      <c r="Z1291" s="20">
        <f t="shared" si="66"/>
        <v>20.399999999999999</v>
      </c>
      <c r="AA1291" s="20" t="str">
        <f t="shared" si="65"/>
        <v>4417620,4</v>
      </c>
      <c r="AB1291" t="s">
        <v>2204</v>
      </c>
      <c r="AC1291" t="s">
        <v>2245</v>
      </c>
      <c r="AD1291" t="s">
        <v>2262</v>
      </c>
    </row>
    <row r="1292" spans="1:30" ht="15" hidden="1" customHeight="1" outlineLevel="1" x14ac:dyDescent="0.2">
      <c r="A1292" s="3">
        <v>44176</v>
      </c>
      <c r="B1292" s="19">
        <v>10000</v>
      </c>
      <c r="C1292" s="5" t="s">
        <v>1211</v>
      </c>
      <c r="D1292" s="9" t="s">
        <v>1904</v>
      </c>
      <c r="E1292"/>
      <c r="K1292" s="19">
        <v>10000</v>
      </c>
      <c r="Z1292" s="20">
        <f t="shared" si="66"/>
        <v>10000</v>
      </c>
      <c r="AA1292" s="20" t="str">
        <f t="shared" si="65"/>
        <v>4417610000</v>
      </c>
      <c r="AB1292" t="s">
        <v>2240</v>
      </c>
      <c r="AC1292" t="s">
        <v>2248</v>
      </c>
      <c r="AD1292" t="s">
        <v>2267</v>
      </c>
    </row>
    <row r="1293" spans="1:30" ht="15" hidden="1" customHeight="1" outlineLevel="1" x14ac:dyDescent="0.2">
      <c r="A1293" s="3">
        <v>44176</v>
      </c>
      <c r="B1293" s="19">
        <v>70000</v>
      </c>
      <c r="C1293" s="5" t="s">
        <v>306</v>
      </c>
      <c r="D1293" s="9" t="s">
        <v>1905</v>
      </c>
      <c r="E1293"/>
      <c r="O1293" s="19">
        <v>70000</v>
      </c>
      <c r="Z1293" s="20">
        <f t="shared" si="66"/>
        <v>70000</v>
      </c>
      <c r="AA1293" s="20" t="str">
        <f t="shared" si="65"/>
        <v>4417670000</v>
      </c>
      <c r="AB1293" t="s">
        <v>2213</v>
      </c>
      <c r="AC1293" t="s">
        <v>2248</v>
      </c>
      <c r="AD1293" t="s">
        <v>2213</v>
      </c>
    </row>
    <row r="1294" spans="1:30" ht="15" hidden="1" customHeight="1" outlineLevel="1" x14ac:dyDescent="0.2">
      <c r="A1294" s="3">
        <v>44176</v>
      </c>
      <c r="B1294" s="19">
        <v>5100</v>
      </c>
      <c r="C1294" s="5" t="s">
        <v>7</v>
      </c>
      <c r="D1294" s="9" t="s">
        <v>1906</v>
      </c>
      <c r="E1294"/>
      <c r="G1294" s="4">
        <v>5100</v>
      </c>
      <c r="Z1294" s="20">
        <f t="shared" si="66"/>
        <v>5100</v>
      </c>
      <c r="AA1294" s="20" t="str">
        <f t="shared" si="65"/>
        <v>441765100</v>
      </c>
      <c r="AB1294" t="s">
        <v>2212</v>
      </c>
      <c r="AC1294" t="s">
        <v>2244</v>
      </c>
      <c r="AD1294" t="s">
        <v>2209</v>
      </c>
    </row>
    <row r="1295" spans="1:30" ht="15" hidden="1" customHeight="1" outlineLevel="1" x14ac:dyDescent="0.2">
      <c r="A1295" s="3">
        <v>44176</v>
      </c>
      <c r="B1295" s="19">
        <v>60000</v>
      </c>
      <c r="C1295" s="5" t="s">
        <v>32</v>
      </c>
      <c r="D1295" s="9" t="s">
        <v>1907</v>
      </c>
      <c r="E1295"/>
      <c r="N1295" s="19">
        <v>60000</v>
      </c>
      <c r="Z1295" s="20">
        <f t="shared" si="66"/>
        <v>60000</v>
      </c>
      <c r="AA1295" s="20" t="str">
        <f t="shared" si="65"/>
        <v>4417660000</v>
      </c>
      <c r="AB1295" t="s">
        <v>2222</v>
      </c>
      <c r="AC1295" t="s">
        <v>2248</v>
      </c>
      <c r="AD1295" t="s">
        <v>2269</v>
      </c>
    </row>
    <row r="1296" spans="1:30" ht="15" hidden="1" customHeight="1" outlineLevel="1" x14ac:dyDescent="0.2">
      <c r="A1296" s="3">
        <v>44176</v>
      </c>
      <c r="B1296" s="19">
        <v>5370.14</v>
      </c>
      <c r="C1296" s="5" t="s">
        <v>498</v>
      </c>
      <c r="D1296" s="9" t="s">
        <v>1908</v>
      </c>
      <c r="E1296"/>
      <c r="K1296" s="19">
        <v>5370.14</v>
      </c>
      <c r="Z1296" s="20">
        <f t="shared" si="66"/>
        <v>5370.14</v>
      </c>
      <c r="AA1296" s="20" t="str">
        <f t="shared" si="65"/>
        <v>441765370,14</v>
      </c>
      <c r="AB1296" t="s">
        <v>2221</v>
      </c>
      <c r="AC1296" t="s">
        <v>2248</v>
      </c>
      <c r="AD1296" t="s">
        <v>2267</v>
      </c>
    </row>
    <row r="1297" spans="1:30" ht="15" hidden="1" customHeight="1" outlineLevel="1" x14ac:dyDescent="0.2">
      <c r="A1297" s="3">
        <v>44175</v>
      </c>
      <c r="B1297" s="19">
        <v>80000</v>
      </c>
      <c r="C1297" s="5" t="s">
        <v>32</v>
      </c>
      <c r="D1297" s="9" t="s">
        <v>1909</v>
      </c>
      <c r="E1297"/>
      <c r="N1297" s="19">
        <v>80000</v>
      </c>
      <c r="Z1297" s="20">
        <f t="shared" si="66"/>
        <v>80000</v>
      </c>
      <c r="AA1297" s="20" t="str">
        <f t="shared" si="65"/>
        <v>4417580000</v>
      </c>
      <c r="AB1297" t="s">
        <v>2222</v>
      </c>
      <c r="AC1297" t="s">
        <v>2248</v>
      </c>
      <c r="AD1297" t="s">
        <v>2269</v>
      </c>
    </row>
    <row r="1298" spans="1:30" ht="15" hidden="1" customHeight="1" outlineLevel="1" x14ac:dyDescent="0.2">
      <c r="A1298" s="3">
        <v>44175</v>
      </c>
      <c r="B1298" s="19">
        <v>1500</v>
      </c>
      <c r="C1298" s="5" t="s">
        <v>906</v>
      </c>
      <c r="D1298" s="9" t="s">
        <v>1910</v>
      </c>
      <c r="E1298"/>
      <c r="G1298" s="4">
        <v>1500</v>
      </c>
      <c r="Z1298" s="20">
        <f t="shared" si="66"/>
        <v>1500</v>
      </c>
      <c r="AA1298" s="20" t="str">
        <f t="shared" si="65"/>
        <v>441751500</v>
      </c>
      <c r="AB1298" t="s">
        <v>2434</v>
      </c>
      <c r="AC1298" t="s">
        <v>2244</v>
      </c>
      <c r="AD1298" t="s">
        <v>2264</v>
      </c>
    </row>
    <row r="1299" spans="1:30" ht="15" hidden="1" customHeight="1" outlineLevel="1" x14ac:dyDescent="0.2">
      <c r="A1299" s="3">
        <v>44174</v>
      </c>
      <c r="B1299" s="19">
        <v>20000</v>
      </c>
      <c r="C1299" s="5" t="s">
        <v>7</v>
      </c>
      <c r="D1299" s="9" t="s">
        <v>1911</v>
      </c>
      <c r="E1299"/>
      <c r="G1299" s="4">
        <v>20000</v>
      </c>
      <c r="Z1299" s="20">
        <f t="shared" si="66"/>
        <v>20000</v>
      </c>
      <c r="AA1299" s="20" t="str">
        <f t="shared" si="65"/>
        <v>4417420000</v>
      </c>
      <c r="AB1299" t="s">
        <v>2209</v>
      </c>
      <c r="AC1299" t="s">
        <v>2244</v>
      </c>
      <c r="AD1299" t="s">
        <v>2209</v>
      </c>
    </row>
    <row r="1300" spans="1:30" ht="15" hidden="1" customHeight="1" outlineLevel="1" x14ac:dyDescent="0.2">
      <c r="A1300" s="3">
        <v>44174</v>
      </c>
      <c r="B1300" s="19">
        <v>80</v>
      </c>
      <c r="C1300" s="5" t="s">
        <v>7</v>
      </c>
      <c r="D1300" s="9" t="s">
        <v>1097</v>
      </c>
      <c r="E1300" s="19">
        <v>80</v>
      </c>
      <c r="Z1300" s="20">
        <f t="shared" si="66"/>
        <v>80</v>
      </c>
      <c r="AA1300" s="20" t="str">
        <f t="shared" si="65"/>
        <v>4417480</v>
      </c>
      <c r="AB1300" t="s">
        <v>2204</v>
      </c>
      <c r="AC1300" t="s">
        <v>2245</v>
      </c>
      <c r="AD1300" t="s">
        <v>2262</v>
      </c>
    </row>
    <row r="1301" spans="1:30" ht="15" hidden="1" customHeight="1" outlineLevel="1" x14ac:dyDescent="0.2">
      <c r="A1301" s="3">
        <v>44173</v>
      </c>
      <c r="B1301" s="19">
        <v>50000</v>
      </c>
      <c r="C1301" s="5" t="s">
        <v>1225</v>
      </c>
      <c r="D1301" s="9" t="s">
        <v>1828</v>
      </c>
      <c r="E1301"/>
      <c r="T1301" s="19">
        <v>50000</v>
      </c>
      <c r="Z1301" s="20">
        <f t="shared" si="66"/>
        <v>50000</v>
      </c>
      <c r="AA1301" s="20" t="str">
        <f t="shared" si="65"/>
        <v>4417350000</v>
      </c>
      <c r="AB1301" t="s">
        <v>2235</v>
      </c>
      <c r="AC1301" t="s">
        <v>2248</v>
      </c>
      <c r="AD1301" t="s">
        <v>2235</v>
      </c>
    </row>
    <row r="1302" spans="1:30" ht="15" hidden="1" customHeight="1" outlineLevel="1" x14ac:dyDescent="0.2">
      <c r="A1302" s="3">
        <v>44172</v>
      </c>
      <c r="B1302" s="19">
        <v>40000</v>
      </c>
      <c r="C1302" s="5" t="s">
        <v>32</v>
      </c>
      <c r="D1302" s="9" t="s">
        <v>1907</v>
      </c>
      <c r="E1302"/>
      <c r="N1302" s="19">
        <v>40000</v>
      </c>
      <c r="Z1302" s="20">
        <f t="shared" si="66"/>
        <v>40000</v>
      </c>
      <c r="AA1302" s="20" t="str">
        <f t="shared" si="65"/>
        <v>4417240000</v>
      </c>
      <c r="AB1302" t="s">
        <v>2222</v>
      </c>
      <c r="AC1302" t="s">
        <v>2248</v>
      </c>
      <c r="AD1302" t="s">
        <v>2269</v>
      </c>
    </row>
    <row r="1303" spans="1:30" ht="15" hidden="1" customHeight="1" outlineLevel="1" x14ac:dyDescent="0.2">
      <c r="A1303" s="3">
        <v>44172</v>
      </c>
      <c r="B1303" s="19">
        <v>1758.85</v>
      </c>
      <c r="C1303" s="5" t="s">
        <v>1207</v>
      </c>
      <c r="D1303" s="9" t="s">
        <v>156</v>
      </c>
      <c r="E1303"/>
      <c r="F1303" s="19">
        <v>1758.85</v>
      </c>
      <c r="Z1303" s="20">
        <f t="shared" si="66"/>
        <v>1758.85</v>
      </c>
      <c r="AA1303" s="20" t="str">
        <f t="shared" si="65"/>
        <v>441721758,85</v>
      </c>
      <c r="AB1303" t="s">
        <v>2206</v>
      </c>
      <c r="AC1303" t="s">
        <v>2244</v>
      </c>
      <c r="AD1303" t="s">
        <v>2209</v>
      </c>
    </row>
    <row r="1304" spans="1:30" ht="15" hidden="1" customHeight="1" outlineLevel="1" x14ac:dyDescent="0.2">
      <c r="A1304" s="3">
        <v>44172</v>
      </c>
      <c r="B1304" s="19">
        <v>12700</v>
      </c>
      <c r="C1304" s="5" t="s">
        <v>1098</v>
      </c>
      <c r="D1304" s="9" t="s">
        <v>1099</v>
      </c>
      <c r="E1304"/>
      <c r="R1304" s="19">
        <v>12700</v>
      </c>
      <c r="Z1304" s="20">
        <f t="shared" si="66"/>
        <v>12700</v>
      </c>
      <c r="AA1304" s="20" t="str">
        <f t="shared" si="65"/>
        <v>4417212700</v>
      </c>
      <c r="AB1304" t="s">
        <v>2227</v>
      </c>
      <c r="AC1304" t="s">
        <v>2276</v>
      </c>
      <c r="AD1304" t="s">
        <v>2276</v>
      </c>
    </row>
    <row r="1305" spans="1:30" ht="15" hidden="1" customHeight="1" outlineLevel="1" x14ac:dyDescent="0.2">
      <c r="A1305" s="3">
        <v>44172</v>
      </c>
      <c r="B1305" s="19">
        <v>190</v>
      </c>
      <c r="C1305" s="5" t="s">
        <v>7</v>
      </c>
      <c r="D1305" s="9" t="s">
        <v>1100</v>
      </c>
      <c r="E1305"/>
      <c r="K1305" s="19">
        <v>190</v>
      </c>
      <c r="Z1305" s="20">
        <f t="shared" si="66"/>
        <v>190</v>
      </c>
      <c r="AA1305" s="20" t="str">
        <f t="shared" si="65"/>
        <v>44172190</v>
      </c>
      <c r="AB1305" t="s">
        <v>2280</v>
      </c>
      <c r="AC1305" t="s">
        <v>2245</v>
      </c>
      <c r="AD1305" t="s">
        <v>2262</v>
      </c>
    </row>
    <row r="1306" spans="1:30" ht="15" hidden="1" customHeight="1" outlineLevel="1" x14ac:dyDescent="0.2">
      <c r="A1306" s="3">
        <v>44172</v>
      </c>
      <c r="B1306" s="19">
        <v>14682.5</v>
      </c>
      <c r="C1306" s="5" t="s">
        <v>1207</v>
      </c>
      <c r="D1306" s="9" t="s">
        <v>158</v>
      </c>
      <c r="E1306"/>
      <c r="F1306" s="19">
        <v>14682.5</v>
      </c>
      <c r="Z1306" s="20">
        <f t="shared" si="66"/>
        <v>14682.5</v>
      </c>
      <c r="AA1306" s="20" t="str">
        <f t="shared" si="65"/>
        <v>4417214682,5</v>
      </c>
      <c r="AB1306" t="s">
        <v>2206</v>
      </c>
      <c r="AC1306" t="s">
        <v>2244</v>
      </c>
      <c r="AD1306" t="s">
        <v>2209</v>
      </c>
    </row>
    <row r="1307" spans="1:30" ht="15" hidden="1" customHeight="1" outlineLevel="1" x14ac:dyDescent="0.2">
      <c r="A1307" s="3">
        <v>44172</v>
      </c>
      <c r="B1307" s="19">
        <v>584.87</v>
      </c>
      <c r="C1307" s="5" t="s">
        <v>1222</v>
      </c>
      <c r="D1307" s="9" t="s">
        <v>1304</v>
      </c>
      <c r="E1307"/>
      <c r="F1307" s="19">
        <v>584.87</v>
      </c>
      <c r="Z1307" s="20">
        <f t="shared" si="66"/>
        <v>584.87</v>
      </c>
      <c r="AA1307" s="20" t="str">
        <f t="shared" si="65"/>
        <v>44172584,87</v>
      </c>
      <c r="AB1307" t="s">
        <v>2206</v>
      </c>
      <c r="AC1307" t="s">
        <v>2244</v>
      </c>
      <c r="AD1307" t="s">
        <v>2209</v>
      </c>
    </row>
    <row r="1308" spans="1:30" ht="15" hidden="1" customHeight="1" outlineLevel="1" x14ac:dyDescent="0.2">
      <c r="A1308" s="3">
        <v>44172</v>
      </c>
      <c r="B1308" s="19">
        <v>150000</v>
      </c>
      <c r="C1308" s="5" t="s">
        <v>28</v>
      </c>
      <c r="D1308" s="9" t="s">
        <v>1894</v>
      </c>
      <c r="E1308"/>
      <c r="V1308" s="19">
        <v>150000</v>
      </c>
      <c r="Z1308" s="20">
        <f t="shared" si="66"/>
        <v>150000</v>
      </c>
      <c r="AA1308" s="20" t="str">
        <f t="shared" si="65"/>
        <v>44172150000</v>
      </c>
      <c r="AB1308" t="s">
        <v>2236</v>
      </c>
      <c r="AC1308" t="s">
        <v>2248</v>
      </c>
      <c r="AD1308" t="s">
        <v>2236</v>
      </c>
    </row>
    <row r="1309" spans="1:30" ht="15" hidden="1" customHeight="1" outlineLevel="1" x14ac:dyDescent="0.2">
      <c r="A1309" s="3">
        <v>44172</v>
      </c>
      <c r="B1309" s="19">
        <v>36521.699999999997</v>
      </c>
      <c r="C1309" s="5" t="s">
        <v>1207</v>
      </c>
      <c r="D1309" s="9" t="s">
        <v>154</v>
      </c>
      <c r="E1309"/>
      <c r="F1309" s="19">
        <v>36521.699999999997</v>
      </c>
      <c r="Z1309" s="20">
        <f t="shared" si="66"/>
        <v>36521.699999999997</v>
      </c>
      <c r="AA1309" s="20" t="str">
        <f t="shared" si="65"/>
        <v>4417236521,7</v>
      </c>
      <c r="AB1309" t="s">
        <v>2206</v>
      </c>
      <c r="AC1309" t="s">
        <v>2244</v>
      </c>
      <c r="AD1309" t="s">
        <v>2209</v>
      </c>
    </row>
    <row r="1310" spans="1:30" ht="15" hidden="1" customHeight="1" outlineLevel="1" x14ac:dyDescent="0.2">
      <c r="A1310" s="3">
        <v>44169</v>
      </c>
      <c r="B1310" s="19">
        <v>45000</v>
      </c>
      <c r="C1310" s="6" t="s">
        <v>1211</v>
      </c>
      <c r="D1310" s="9" t="s">
        <v>1912</v>
      </c>
      <c r="E1310"/>
      <c r="L1310" s="19">
        <v>45000</v>
      </c>
      <c r="Z1310" s="20">
        <f t="shared" si="66"/>
        <v>45000</v>
      </c>
      <c r="AA1310" s="20" t="str">
        <f t="shared" si="65"/>
        <v>4416945000</v>
      </c>
      <c r="AB1310" t="s">
        <v>2201</v>
      </c>
      <c r="AC1310" t="s">
        <v>2248</v>
      </c>
      <c r="AD1310" t="s">
        <v>2265</v>
      </c>
    </row>
    <row r="1311" spans="1:30" ht="15" hidden="1" customHeight="1" outlineLevel="1" x14ac:dyDescent="0.2">
      <c r="A1311" s="3">
        <v>44168</v>
      </c>
      <c r="B1311" s="19">
        <v>38016</v>
      </c>
      <c r="C1311" s="5" t="s">
        <v>1207</v>
      </c>
      <c r="D1311" s="9" t="s">
        <v>1101</v>
      </c>
      <c r="E1311"/>
      <c r="F1311" s="19">
        <v>38016</v>
      </c>
      <c r="Z1311" s="20">
        <f t="shared" si="66"/>
        <v>38016</v>
      </c>
      <c r="AA1311" s="20" t="str">
        <f t="shared" si="65"/>
        <v>4416838016</v>
      </c>
      <c r="AB1311" t="s">
        <v>2205</v>
      </c>
      <c r="AC1311" t="s">
        <v>2244</v>
      </c>
      <c r="AD1311" t="s">
        <v>2209</v>
      </c>
    </row>
    <row r="1312" spans="1:30" ht="15" hidden="1" customHeight="1" outlineLevel="1" x14ac:dyDescent="0.2">
      <c r="A1312" s="3">
        <v>44167</v>
      </c>
      <c r="B1312" s="19">
        <v>2210</v>
      </c>
      <c r="C1312" s="5" t="s">
        <v>7</v>
      </c>
      <c r="D1312" s="9" t="s">
        <v>1282</v>
      </c>
      <c r="E1312"/>
      <c r="I1312" s="4">
        <v>2210</v>
      </c>
      <c r="Z1312" s="20">
        <f t="shared" si="66"/>
        <v>2210</v>
      </c>
      <c r="AA1312" s="20" t="str">
        <f t="shared" si="65"/>
        <v>441672210</v>
      </c>
      <c r="AB1312" t="s">
        <v>2238</v>
      </c>
      <c r="AC1312" t="s">
        <v>2246</v>
      </c>
      <c r="AD1312" t="s">
        <v>2266</v>
      </c>
    </row>
    <row r="1313" spans="1:4094 4098:6144 6147:11264 11268:13311 13314:14334 14337:16371" ht="15" hidden="1" customHeight="1" outlineLevel="1" x14ac:dyDescent="0.2">
      <c r="A1313" s="3">
        <v>44166</v>
      </c>
      <c r="B1313" s="19">
        <v>396.68</v>
      </c>
      <c r="C1313" s="5" t="s">
        <v>7</v>
      </c>
      <c r="D1313" s="9" t="s">
        <v>1102</v>
      </c>
      <c r="E1313" s="19">
        <v>396.68</v>
      </c>
      <c r="Z1313" s="20">
        <f t="shared" si="66"/>
        <v>396.68</v>
      </c>
      <c r="AA1313" s="20" t="str">
        <f t="shared" si="65"/>
        <v>44166396,68</v>
      </c>
      <c r="AB1313" t="s">
        <v>2204</v>
      </c>
      <c r="AC1313" t="s">
        <v>2245</v>
      </c>
      <c r="AD1313" t="s">
        <v>2262</v>
      </c>
    </row>
    <row r="1314" spans="1:4094 4098:6144 6147:11264 11268:13311 13314:14334 14337:16371" ht="15" hidden="1" customHeight="1" outlineLevel="1" x14ac:dyDescent="0.2">
      <c r="A1314" s="3">
        <v>44166</v>
      </c>
      <c r="B1314" s="19">
        <v>990</v>
      </c>
      <c r="C1314" s="5" t="s">
        <v>7</v>
      </c>
      <c r="D1314" s="9" t="s">
        <v>1287</v>
      </c>
      <c r="E1314" s="19">
        <v>990</v>
      </c>
      <c r="Z1314" s="20">
        <f t="shared" si="66"/>
        <v>990</v>
      </c>
      <c r="AA1314" s="20" t="str">
        <f t="shared" si="65"/>
        <v>44166990</v>
      </c>
      <c r="AB1314" t="s">
        <v>2204</v>
      </c>
      <c r="AC1314" t="s">
        <v>2245</v>
      </c>
      <c r="AD1314" t="s">
        <v>2262</v>
      </c>
    </row>
    <row r="1315" spans="1:4094 4098:6144 6147:11264 11268:13311 13314:14334 14337:16371" ht="15" hidden="1" customHeight="1" outlineLevel="1" x14ac:dyDescent="0.2">
      <c r="A1315" s="3">
        <v>44166</v>
      </c>
      <c r="B1315" s="19">
        <v>35250</v>
      </c>
      <c r="C1315" s="5" t="s">
        <v>309</v>
      </c>
      <c r="D1315" s="9" t="s">
        <v>1913</v>
      </c>
      <c r="E1315"/>
      <c r="G1315" s="4">
        <v>35250</v>
      </c>
      <c r="Z1315" s="20">
        <f t="shared" si="66"/>
        <v>35250</v>
      </c>
      <c r="AA1315" s="20" t="str">
        <f t="shared" si="65"/>
        <v>4416635250</v>
      </c>
      <c r="AB1315" t="s">
        <v>2209</v>
      </c>
      <c r="AC1315" t="s">
        <v>2244</v>
      </c>
      <c r="AD1315" t="s">
        <v>2209</v>
      </c>
    </row>
    <row r="1316" spans="1:4094 4098:6144 6147:11264 11268:13311 13314:14334 14337:16371" ht="15" hidden="1" customHeight="1" outlineLevel="1" x14ac:dyDescent="0.2">
      <c r="A1316" s="3">
        <v>44166</v>
      </c>
      <c r="B1316" s="19">
        <v>99171</v>
      </c>
      <c r="C1316" s="5" t="s">
        <v>7</v>
      </c>
      <c r="D1316" s="9" t="s">
        <v>1914</v>
      </c>
      <c r="E1316"/>
      <c r="G1316" s="4">
        <v>99171</v>
      </c>
      <c r="Z1316" s="20">
        <f t="shared" si="66"/>
        <v>99171</v>
      </c>
      <c r="AA1316" s="20" t="str">
        <f t="shared" si="65"/>
        <v>4416699171</v>
      </c>
      <c r="AB1316" t="s">
        <v>2209</v>
      </c>
      <c r="AC1316" t="s">
        <v>2244</v>
      </c>
      <c r="AD1316" t="s">
        <v>2209</v>
      </c>
    </row>
    <row r="1317" spans="1:4094 4098:6144 6147:11264 11268:13311 13314:14334 14337:16371" ht="15" customHeight="1" collapsed="1" x14ac:dyDescent="0.2">
      <c r="A1317" s="74"/>
      <c r="B1317" s="75">
        <f>SUM(B1255:B1316)</f>
        <v>2225259.3999999994</v>
      </c>
      <c r="C1317" s="76"/>
      <c r="D1317" s="77"/>
      <c r="E1317" s="78"/>
      <c r="F1317" s="78"/>
      <c r="G1317" s="79"/>
      <c r="H1317" s="78"/>
      <c r="I1317" s="78"/>
      <c r="J1317" s="80"/>
      <c r="K1317" s="80"/>
      <c r="L1317" s="75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78"/>
      <c r="AC1317" s="78"/>
      <c r="AD1317" s="78"/>
      <c r="AE1317" s="3"/>
      <c r="AF1317" s="31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V1317" s="3"/>
      <c r="AW1317" s="31"/>
      <c r="AX1317" s="5"/>
      <c r="AY1317" s="9"/>
      <c r="BB1317" s="2"/>
      <c r="BE1317" s="24"/>
      <c r="BF1317" s="24"/>
      <c r="BG1317" s="31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Z1317" s="3"/>
      <c r="CA1317" s="31"/>
      <c r="CB1317" s="5"/>
      <c r="CC1317" s="9"/>
      <c r="CF1317" s="2"/>
      <c r="CI1317" s="24"/>
      <c r="CJ1317" s="24"/>
      <c r="CK1317" s="31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D1317" s="3"/>
      <c r="DE1317" s="31"/>
      <c r="DF1317" s="5"/>
      <c r="DG1317" s="9"/>
      <c r="DJ1317" s="2"/>
      <c r="DM1317" s="24"/>
      <c r="DN1317" s="24"/>
      <c r="DO1317" s="31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H1317" s="3"/>
      <c r="EI1317" s="31"/>
      <c r="EJ1317" s="5"/>
      <c r="EK1317" s="9"/>
      <c r="EN1317" s="2"/>
      <c r="EQ1317" s="24"/>
      <c r="ER1317" s="24"/>
      <c r="ES1317" s="31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L1317" s="3"/>
      <c r="FM1317" s="31"/>
      <c r="FN1317" s="5"/>
      <c r="FO1317" s="9"/>
      <c r="FR1317" s="2"/>
      <c r="FU1317" s="24"/>
      <c r="FV1317" s="24"/>
      <c r="FW1317" s="31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P1317" s="3"/>
      <c r="GQ1317" s="31"/>
      <c r="GR1317" s="5"/>
      <c r="GS1317" s="9"/>
      <c r="GV1317" s="2"/>
      <c r="GY1317" s="24"/>
      <c r="GZ1317" s="24"/>
      <c r="HA1317" s="31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T1317" s="3"/>
      <c r="HU1317" s="31"/>
      <c r="HV1317" s="5"/>
      <c r="HW1317" s="9"/>
      <c r="HZ1317" s="2"/>
      <c r="IC1317" s="24"/>
      <c r="ID1317" s="24"/>
      <c r="IE1317" s="31"/>
      <c r="IF1317" s="24"/>
      <c r="IG1317" s="24"/>
      <c r="IH1317" s="24"/>
      <c r="II1317" s="24"/>
      <c r="IJ1317" s="24"/>
      <c r="IK1317" s="24"/>
      <c r="IL1317" s="24"/>
      <c r="IM1317" s="24"/>
      <c r="IN1317" s="24"/>
      <c r="IO1317" s="24"/>
      <c r="IP1317" s="24"/>
      <c r="IQ1317" s="24"/>
      <c r="IR1317" s="24"/>
      <c r="IS1317" s="24"/>
      <c r="IT1317" s="24"/>
      <c r="IX1317" s="3"/>
      <c r="IY1317" s="31"/>
      <c r="IZ1317" s="5"/>
      <c r="JA1317" s="9"/>
      <c r="JD1317" s="2"/>
      <c r="JG1317" s="24"/>
      <c r="JH1317" s="24"/>
      <c r="JI1317" s="31"/>
      <c r="JJ1317" s="24"/>
      <c r="JK1317" s="24"/>
      <c r="JL1317" s="24"/>
      <c r="JM1317" s="24"/>
      <c r="JN1317" s="24"/>
      <c r="JO1317" s="24"/>
      <c r="JP1317" s="24"/>
      <c r="JQ1317" s="24"/>
      <c r="JR1317" s="24"/>
      <c r="JS1317" s="24"/>
      <c r="JT1317" s="24"/>
      <c r="JU1317" s="24"/>
      <c r="JV1317" s="24"/>
      <c r="JW1317" s="24"/>
      <c r="JX1317" s="24"/>
      <c r="KB1317" s="3"/>
      <c r="KC1317" s="31"/>
      <c r="KD1317" s="5"/>
      <c r="KE1317" s="9"/>
      <c r="KH1317" s="2"/>
      <c r="KK1317" s="24"/>
      <c r="KL1317" s="24"/>
      <c r="KM1317" s="31"/>
      <c r="KN1317" s="24"/>
      <c r="KO1317" s="24"/>
      <c r="KP1317" s="24"/>
      <c r="KQ1317" s="24"/>
      <c r="KR1317" s="24"/>
      <c r="KS1317" s="24"/>
      <c r="KT1317" s="24"/>
      <c r="KU1317" s="24"/>
      <c r="KV1317" s="24"/>
      <c r="KW1317" s="24"/>
      <c r="KX1317" s="24"/>
      <c r="KY1317" s="24"/>
      <c r="KZ1317" s="24"/>
      <c r="LA1317" s="24"/>
      <c r="LB1317" s="24"/>
      <c r="LF1317" s="3"/>
      <c r="LG1317" s="31"/>
      <c r="LH1317" s="5"/>
      <c r="LI1317" s="9"/>
      <c r="LL1317" s="2"/>
      <c r="LO1317" s="24"/>
      <c r="LP1317" s="24"/>
      <c r="LQ1317" s="31"/>
      <c r="LR1317" s="24"/>
      <c r="LS1317" s="24"/>
      <c r="LT1317" s="24"/>
      <c r="LU1317" s="24"/>
      <c r="LV1317" s="24"/>
      <c r="LW1317" s="24"/>
      <c r="LX1317" s="24"/>
      <c r="LY1317" s="24"/>
      <c r="LZ1317" s="24"/>
      <c r="MA1317" s="24"/>
      <c r="MB1317" s="24"/>
      <c r="MC1317" s="24"/>
      <c r="MD1317" s="24"/>
      <c r="ME1317" s="24"/>
      <c r="MF1317" s="24"/>
      <c r="MJ1317" s="3"/>
      <c r="MK1317" s="31"/>
      <c r="ML1317" s="5"/>
      <c r="MM1317" s="9"/>
      <c r="MP1317" s="2"/>
      <c r="MS1317" s="24"/>
      <c r="MT1317" s="24"/>
      <c r="MU1317" s="31"/>
      <c r="MV1317" s="24"/>
      <c r="MW1317" s="24"/>
      <c r="MX1317" s="24"/>
      <c r="MY1317" s="24"/>
      <c r="MZ1317" s="24"/>
      <c r="NA1317" s="24"/>
      <c r="NB1317" s="24"/>
      <c r="NC1317" s="24"/>
      <c r="ND1317" s="24"/>
      <c r="NE1317" s="24"/>
      <c r="NF1317" s="24"/>
      <c r="NG1317" s="24"/>
      <c r="NH1317" s="24"/>
      <c r="NI1317" s="24"/>
      <c r="NJ1317" s="24"/>
      <c r="NN1317" s="3"/>
      <c r="NO1317" s="31"/>
      <c r="NP1317" s="5"/>
      <c r="NQ1317" s="9"/>
      <c r="NT1317" s="2"/>
      <c r="NW1317" s="24"/>
      <c r="NX1317" s="24"/>
      <c r="NY1317" s="31"/>
      <c r="NZ1317" s="24"/>
      <c r="OA1317" s="24"/>
      <c r="OB1317" s="24"/>
      <c r="OC1317" s="24"/>
      <c r="OD1317" s="24"/>
      <c r="OE1317" s="24"/>
      <c r="OF1317" s="24"/>
      <c r="OG1317" s="24"/>
      <c r="OH1317" s="24"/>
      <c r="OI1317" s="24"/>
      <c r="OJ1317" s="24"/>
      <c r="OK1317" s="24"/>
      <c r="OL1317" s="24"/>
      <c r="OM1317" s="24"/>
      <c r="ON1317" s="24"/>
      <c r="OR1317" s="3"/>
      <c r="OS1317" s="31"/>
      <c r="OT1317" s="5"/>
      <c r="OU1317" s="9"/>
      <c r="OX1317" s="2"/>
      <c r="PA1317" s="24"/>
      <c r="PB1317" s="24"/>
      <c r="PC1317" s="31"/>
      <c r="PD1317" s="24"/>
      <c r="PE1317" s="24"/>
      <c r="PF1317" s="24"/>
      <c r="PG1317" s="24"/>
      <c r="PH1317" s="24"/>
      <c r="PI1317" s="24"/>
      <c r="PJ1317" s="24"/>
      <c r="PK1317" s="24"/>
      <c r="PL1317" s="24"/>
      <c r="PM1317" s="24"/>
      <c r="PN1317" s="24"/>
      <c r="PO1317" s="24"/>
      <c r="PP1317" s="24"/>
      <c r="PQ1317" s="24"/>
      <c r="PR1317" s="24"/>
      <c r="PV1317" s="3"/>
      <c r="PW1317" s="31"/>
      <c r="PX1317" s="5"/>
      <c r="PY1317" s="9"/>
      <c r="QB1317" s="2"/>
      <c r="QE1317" s="24"/>
      <c r="QF1317" s="24"/>
      <c r="QG1317" s="31"/>
      <c r="QH1317" s="24"/>
      <c r="QI1317" s="24"/>
      <c r="QJ1317" s="24"/>
      <c r="QK1317" s="24"/>
      <c r="QL1317" s="24"/>
      <c r="QM1317" s="24"/>
      <c r="QN1317" s="24"/>
      <c r="QO1317" s="24"/>
      <c r="QP1317" s="24"/>
      <c r="QQ1317" s="24"/>
      <c r="QR1317" s="24"/>
      <c r="QS1317" s="24"/>
      <c r="QT1317" s="24"/>
      <c r="QU1317" s="24"/>
      <c r="QV1317" s="24"/>
      <c r="QZ1317" s="3"/>
      <c r="RA1317" s="31"/>
      <c r="RB1317" s="5"/>
      <c r="RC1317" s="9"/>
      <c r="RF1317" s="2"/>
      <c r="RI1317" s="24"/>
      <c r="RJ1317" s="24"/>
      <c r="RK1317" s="31"/>
      <c r="RL1317" s="24"/>
      <c r="RM1317" s="24"/>
      <c r="RN1317" s="24"/>
      <c r="RO1317" s="24"/>
      <c r="RP1317" s="24"/>
      <c r="RQ1317" s="24"/>
      <c r="RR1317" s="24"/>
      <c r="RS1317" s="24"/>
      <c r="RT1317" s="24"/>
      <c r="RU1317" s="24"/>
      <c r="RV1317" s="24"/>
      <c r="RW1317" s="24"/>
      <c r="RX1317" s="24"/>
      <c r="RY1317" s="24"/>
      <c r="RZ1317" s="24"/>
      <c r="SD1317" s="3"/>
      <c r="SE1317" s="31"/>
      <c r="SF1317" s="5"/>
      <c r="SG1317" s="9"/>
      <c r="SJ1317" s="2"/>
      <c r="SM1317" s="24"/>
      <c r="SN1317" s="24"/>
      <c r="SO1317" s="31"/>
      <c r="SP1317" s="24"/>
      <c r="SQ1317" s="24"/>
      <c r="SR1317" s="24"/>
      <c r="SS1317" s="24"/>
      <c r="ST1317" s="24"/>
      <c r="SU1317" s="24"/>
      <c r="SV1317" s="24"/>
      <c r="SW1317" s="24"/>
      <c r="SX1317" s="24"/>
      <c r="SY1317" s="24"/>
      <c r="SZ1317" s="24"/>
      <c r="TA1317" s="24"/>
      <c r="TB1317" s="24"/>
      <c r="TC1317" s="24"/>
      <c r="TD1317" s="24"/>
      <c r="TH1317" s="3"/>
      <c r="TI1317" s="31"/>
      <c r="TJ1317" s="5"/>
      <c r="TK1317" s="9"/>
      <c r="TN1317" s="2"/>
      <c r="TQ1317" s="24"/>
      <c r="TR1317" s="24"/>
      <c r="TS1317" s="31"/>
      <c r="TT1317" s="24"/>
      <c r="TU1317" s="24"/>
      <c r="TV1317" s="24"/>
      <c r="TW1317" s="24"/>
      <c r="TX1317" s="24"/>
      <c r="TY1317" s="24"/>
      <c r="TZ1317" s="24"/>
      <c r="UA1317" s="24"/>
      <c r="UB1317" s="24"/>
      <c r="UC1317" s="24"/>
      <c r="UD1317" s="24"/>
      <c r="UE1317" s="24"/>
      <c r="UF1317" s="24"/>
      <c r="UG1317" s="24"/>
      <c r="UH1317" s="24"/>
      <c r="UL1317" s="3"/>
      <c r="UM1317" s="31"/>
      <c r="UN1317" s="5"/>
      <c r="UO1317" s="9"/>
      <c r="UR1317" s="2"/>
      <c r="UU1317" s="24"/>
      <c r="UV1317" s="24"/>
      <c r="UW1317" s="31"/>
      <c r="UX1317" s="24"/>
      <c r="UY1317" s="24"/>
      <c r="UZ1317" s="24"/>
      <c r="VA1317" s="24"/>
      <c r="VB1317" s="24"/>
      <c r="VC1317" s="24"/>
      <c r="VD1317" s="24"/>
      <c r="VE1317" s="24"/>
      <c r="VF1317" s="24"/>
      <c r="VG1317" s="24"/>
      <c r="VH1317" s="24"/>
      <c r="VI1317" s="24"/>
      <c r="VJ1317" s="24"/>
      <c r="VK1317" s="24"/>
      <c r="VL1317" s="24"/>
      <c r="VP1317" s="3"/>
      <c r="VQ1317" s="31"/>
      <c r="VR1317" s="5"/>
      <c r="VS1317" s="9"/>
      <c r="VV1317" s="2"/>
      <c r="VY1317" s="24"/>
      <c r="VZ1317" s="24"/>
      <c r="WA1317" s="31"/>
      <c r="WB1317" s="24"/>
      <c r="WC1317" s="24"/>
      <c r="WD1317" s="24"/>
      <c r="WE1317" s="24"/>
      <c r="WF1317" s="24"/>
      <c r="WG1317" s="24"/>
      <c r="WH1317" s="24"/>
      <c r="WI1317" s="24"/>
      <c r="WJ1317" s="24"/>
      <c r="WK1317" s="24"/>
      <c r="WL1317" s="24"/>
      <c r="WM1317" s="24"/>
      <c r="WN1317" s="24"/>
      <c r="WO1317" s="24"/>
      <c r="WP1317" s="24"/>
      <c r="WT1317" s="3"/>
      <c r="WU1317" s="31"/>
      <c r="WV1317" s="5"/>
      <c r="WW1317" s="9"/>
      <c r="WZ1317" s="2"/>
      <c r="XC1317" s="24"/>
      <c r="XD1317" s="24"/>
      <c r="XE1317" s="31"/>
      <c r="XF1317" s="24"/>
      <c r="XG1317" s="24"/>
      <c r="XH1317" s="24"/>
      <c r="XI1317" s="24"/>
      <c r="XJ1317" s="24"/>
      <c r="XK1317" s="24"/>
      <c r="XL1317" s="24"/>
      <c r="XM1317" s="24"/>
      <c r="XN1317" s="24"/>
      <c r="XO1317" s="24"/>
      <c r="XP1317" s="24"/>
      <c r="XQ1317" s="24"/>
      <c r="XR1317" s="24"/>
      <c r="XS1317" s="24"/>
      <c r="XT1317" s="24"/>
      <c r="XX1317" s="3"/>
      <c r="XY1317" s="31"/>
      <c r="XZ1317" s="5"/>
      <c r="YA1317" s="9"/>
      <c r="YD1317" s="2"/>
      <c r="YG1317" s="24"/>
      <c r="YH1317" s="24"/>
      <c r="YI1317" s="31"/>
      <c r="YJ1317" s="24"/>
      <c r="YK1317" s="24"/>
      <c r="YL1317" s="24"/>
      <c r="YM1317" s="24"/>
      <c r="YN1317" s="24"/>
      <c r="YO1317" s="24"/>
      <c r="YP1317" s="24"/>
      <c r="YQ1317" s="24"/>
      <c r="YR1317" s="24"/>
      <c r="YS1317" s="24"/>
      <c r="YT1317" s="24"/>
      <c r="YU1317" s="24"/>
      <c r="YV1317" s="24"/>
      <c r="YW1317" s="24"/>
      <c r="YX1317" s="24"/>
      <c r="ZB1317" s="3"/>
      <c r="ZC1317" s="31"/>
      <c r="ZD1317" s="5"/>
      <c r="ZE1317" s="9"/>
      <c r="ZH1317" s="2"/>
      <c r="ZK1317" s="24"/>
      <c r="ZL1317" s="24"/>
      <c r="ZM1317" s="31"/>
      <c r="ZN1317" s="24"/>
      <c r="ZO1317" s="24"/>
      <c r="ZP1317" s="24"/>
      <c r="ZQ1317" s="24"/>
      <c r="ZR1317" s="24"/>
      <c r="ZS1317" s="24"/>
      <c r="ZT1317" s="24"/>
      <c r="ZU1317" s="24"/>
      <c r="ZV1317" s="24"/>
      <c r="ZW1317" s="24"/>
      <c r="ZX1317" s="24"/>
      <c r="ZY1317" s="24"/>
      <c r="ZZ1317" s="24"/>
      <c r="AAA1317" s="24"/>
      <c r="AAB1317" s="24"/>
      <c r="AAF1317" s="3"/>
      <c r="AAG1317" s="31"/>
      <c r="AAH1317" s="5"/>
      <c r="AAI1317" s="9"/>
      <c r="AAL1317" s="2"/>
      <c r="AAO1317" s="24"/>
      <c r="AAP1317" s="24"/>
      <c r="AAQ1317" s="31"/>
      <c r="AAR1317" s="24"/>
      <c r="AAS1317" s="24"/>
      <c r="AAT1317" s="24"/>
      <c r="AAU1317" s="24"/>
      <c r="AAV1317" s="24"/>
      <c r="AAW1317" s="24"/>
      <c r="AAX1317" s="24"/>
      <c r="AAY1317" s="24"/>
      <c r="AAZ1317" s="24"/>
      <c r="ABA1317" s="24"/>
      <c r="ABB1317" s="24"/>
      <c r="ABC1317" s="24"/>
      <c r="ABD1317" s="24"/>
      <c r="ABE1317" s="24"/>
      <c r="ABF1317" s="24"/>
      <c r="ABJ1317" s="3"/>
      <c r="ABK1317" s="31"/>
      <c r="ABL1317" s="5"/>
      <c r="ABM1317" s="9"/>
      <c r="ABP1317" s="2"/>
      <c r="ABS1317" s="24"/>
      <c r="ABT1317" s="24"/>
      <c r="ABU1317" s="31"/>
      <c r="ABV1317" s="24"/>
      <c r="ABW1317" s="24"/>
      <c r="ABX1317" s="24"/>
      <c r="ABY1317" s="24"/>
      <c r="ABZ1317" s="24"/>
      <c r="ACA1317" s="24"/>
      <c r="ACB1317" s="24"/>
      <c r="ACC1317" s="24"/>
      <c r="ACD1317" s="24"/>
      <c r="ACE1317" s="24"/>
      <c r="ACF1317" s="24"/>
      <c r="ACG1317" s="24"/>
      <c r="ACH1317" s="24"/>
      <c r="ACI1317" s="24"/>
      <c r="ACJ1317" s="24"/>
      <c r="ACN1317" s="3"/>
      <c r="ACO1317" s="31"/>
      <c r="ACP1317" s="5"/>
      <c r="ACQ1317" s="9"/>
      <c r="ACT1317" s="2"/>
      <c r="ACW1317" s="24"/>
      <c r="ACX1317" s="24"/>
      <c r="ACY1317" s="31"/>
      <c r="ACZ1317" s="24"/>
      <c r="ADA1317" s="24"/>
      <c r="ADB1317" s="24"/>
      <c r="ADC1317" s="24"/>
      <c r="ADD1317" s="24"/>
      <c r="ADE1317" s="24"/>
      <c r="ADF1317" s="24"/>
      <c r="ADG1317" s="24"/>
      <c r="ADH1317" s="24"/>
      <c r="ADI1317" s="24"/>
      <c r="ADJ1317" s="24"/>
      <c r="ADK1317" s="24"/>
      <c r="ADL1317" s="24"/>
      <c r="ADM1317" s="24"/>
      <c r="ADN1317" s="24"/>
      <c r="ADR1317" s="3"/>
      <c r="ADS1317" s="31"/>
      <c r="ADT1317" s="5"/>
      <c r="ADU1317" s="9"/>
      <c r="ADX1317" s="2"/>
      <c r="AEA1317" s="24"/>
      <c r="AEB1317" s="24"/>
      <c r="AEC1317" s="31"/>
      <c r="AED1317" s="24"/>
      <c r="AEE1317" s="24"/>
      <c r="AEF1317" s="24"/>
      <c r="AEG1317" s="24"/>
      <c r="AEH1317" s="24"/>
      <c r="AEI1317" s="24"/>
      <c r="AEJ1317" s="24"/>
      <c r="AEK1317" s="24"/>
      <c r="AEL1317" s="24"/>
      <c r="AEM1317" s="24"/>
      <c r="AEN1317" s="24"/>
      <c r="AEO1317" s="24"/>
      <c r="AEP1317" s="24"/>
      <c r="AEQ1317" s="24"/>
      <c r="AER1317" s="24"/>
      <c r="AEV1317" s="3"/>
      <c r="AEW1317" s="31"/>
      <c r="AEX1317" s="5"/>
      <c r="AEY1317" s="9"/>
      <c r="AFB1317" s="2"/>
      <c r="AFE1317" s="24"/>
      <c r="AFF1317" s="24"/>
      <c r="AFG1317" s="31"/>
      <c r="AFH1317" s="24"/>
      <c r="AFI1317" s="24"/>
      <c r="AFJ1317" s="24"/>
      <c r="AFK1317" s="24"/>
      <c r="AFL1317" s="24"/>
      <c r="AFM1317" s="24"/>
      <c r="AFN1317" s="24"/>
      <c r="AFO1317" s="24"/>
      <c r="AFP1317" s="24"/>
      <c r="AFQ1317" s="24"/>
      <c r="AFR1317" s="24"/>
      <c r="AFS1317" s="24"/>
      <c r="AFT1317" s="24"/>
      <c r="AFU1317" s="24"/>
      <c r="AFV1317" s="24"/>
      <c r="AFZ1317" s="3"/>
      <c r="AGA1317" s="31"/>
      <c r="AGB1317" s="5"/>
      <c r="AGC1317" s="9"/>
      <c r="AGF1317" s="2"/>
      <c r="AGI1317" s="24"/>
      <c r="AGJ1317" s="24"/>
      <c r="AGK1317" s="31"/>
      <c r="AGL1317" s="24"/>
      <c r="AGM1317" s="24"/>
      <c r="AGN1317" s="24"/>
      <c r="AGO1317" s="24"/>
      <c r="AGP1317" s="24"/>
      <c r="AGQ1317" s="24"/>
      <c r="AGR1317" s="24"/>
      <c r="AGS1317" s="24"/>
      <c r="AGT1317" s="24"/>
      <c r="AGU1317" s="24"/>
      <c r="AGV1317" s="24"/>
      <c r="AGW1317" s="24"/>
      <c r="AGX1317" s="24"/>
      <c r="AGY1317" s="24"/>
      <c r="AGZ1317" s="24"/>
      <c r="AHD1317" s="3"/>
      <c r="AHE1317" s="31"/>
      <c r="AHF1317" s="5"/>
      <c r="AHG1317" s="9"/>
      <c r="AHJ1317" s="2"/>
      <c r="AHM1317" s="24"/>
      <c r="AHN1317" s="24"/>
      <c r="AHO1317" s="31"/>
      <c r="AHP1317" s="24"/>
      <c r="AHQ1317" s="24"/>
      <c r="AHR1317" s="24"/>
      <c r="AHS1317" s="24"/>
      <c r="AHT1317" s="24"/>
      <c r="AHU1317" s="24"/>
      <c r="AHV1317" s="24"/>
      <c r="AHW1317" s="24"/>
      <c r="AHX1317" s="24"/>
      <c r="AHY1317" s="24"/>
      <c r="AHZ1317" s="24"/>
      <c r="AIA1317" s="24"/>
      <c r="AIB1317" s="24"/>
      <c r="AIC1317" s="24"/>
      <c r="AID1317" s="24"/>
      <c r="AIH1317" s="3"/>
      <c r="AII1317" s="31"/>
      <c r="AIJ1317" s="5"/>
      <c r="AIK1317" s="9"/>
      <c r="AIN1317" s="2"/>
      <c r="AIQ1317" s="24"/>
      <c r="AIR1317" s="24"/>
      <c r="AIS1317" s="31"/>
      <c r="AIT1317" s="24"/>
      <c r="AIU1317" s="24"/>
      <c r="AIV1317" s="24"/>
      <c r="AIW1317" s="24"/>
      <c r="AIX1317" s="24"/>
      <c r="AIY1317" s="24"/>
      <c r="AIZ1317" s="24"/>
      <c r="AJA1317" s="24"/>
      <c r="AJB1317" s="24"/>
      <c r="AJC1317" s="24"/>
      <c r="AJD1317" s="24"/>
      <c r="AJE1317" s="24"/>
      <c r="AJF1317" s="24"/>
      <c r="AJG1317" s="24"/>
      <c r="AJH1317" s="24"/>
      <c r="AJL1317" s="3"/>
      <c r="AJM1317" s="31"/>
      <c r="AJN1317" s="5"/>
      <c r="AJO1317" s="9"/>
      <c r="AJR1317" s="2"/>
      <c r="AJU1317" s="24"/>
      <c r="AJV1317" s="24"/>
      <c r="AJW1317" s="31"/>
      <c r="AJX1317" s="24"/>
      <c r="AJY1317" s="24"/>
      <c r="AJZ1317" s="24"/>
      <c r="AKA1317" s="24"/>
      <c r="AKB1317" s="24"/>
      <c r="AKC1317" s="24"/>
      <c r="AKD1317" s="24"/>
      <c r="AKE1317" s="24"/>
      <c r="AKF1317" s="24"/>
      <c r="AKG1317" s="24"/>
      <c r="AKH1317" s="24"/>
      <c r="AKI1317" s="24"/>
      <c r="AKJ1317" s="24"/>
      <c r="AKK1317" s="24"/>
      <c r="AKL1317" s="24"/>
      <c r="AKP1317" s="3"/>
      <c r="AKQ1317" s="31"/>
      <c r="AKR1317" s="5"/>
      <c r="AKS1317" s="9"/>
      <c r="AKV1317" s="2"/>
      <c r="AKY1317" s="24"/>
      <c r="AKZ1317" s="24"/>
      <c r="ALA1317" s="31"/>
      <c r="ALB1317" s="24"/>
      <c r="ALC1317" s="24"/>
      <c r="ALD1317" s="24"/>
      <c r="ALE1317" s="24"/>
      <c r="ALF1317" s="24"/>
      <c r="ALG1317" s="24"/>
      <c r="ALH1317" s="24"/>
      <c r="ALI1317" s="24"/>
      <c r="ALJ1317" s="24"/>
      <c r="ALK1317" s="24"/>
      <c r="ALL1317" s="24"/>
      <c r="ALM1317" s="24"/>
      <c r="ALN1317" s="24"/>
      <c r="ALO1317" s="24"/>
      <c r="ALP1317" s="24"/>
      <c r="ALT1317" s="3"/>
      <c r="ALU1317" s="31"/>
      <c r="ALV1317" s="5"/>
      <c r="ALW1317" s="9"/>
      <c r="ALZ1317" s="2"/>
      <c r="AMC1317" s="24"/>
      <c r="AMD1317" s="24"/>
      <c r="AME1317" s="31"/>
      <c r="AMF1317" s="24"/>
      <c r="AMG1317" s="24"/>
      <c r="AMH1317" s="24"/>
      <c r="AMI1317" s="24"/>
      <c r="AMJ1317" s="24"/>
      <c r="AMK1317" s="24"/>
      <c r="AML1317" s="24"/>
      <c r="AMM1317" s="24"/>
      <c r="AMN1317" s="24"/>
      <c r="AMO1317" s="24"/>
      <c r="AMP1317" s="24"/>
      <c r="AMQ1317" s="24"/>
      <c r="AMR1317" s="24"/>
      <c r="AMS1317" s="24"/>
      <c r="AMT1317" s="24"/>
      <c r="AMX1317" s="3"/>
      <c r="AMY1317" s="31"/>
      <c r="AMZ1317" s="5"/>
      <c r="ANA1317" s="9"/>
      <c r="AND1317" s="2"/>
      <c r="ANG1317" s="24"/>
      <c r="ANH1317" s="24"/>
      <c r="ANI1317" s="31"/>
      <c r="ANJ1317" s="24"/>
      <c r="ANK1317" s="24"/>
      <c r="ANL1317" s="24"/>
      <c r="ANM1317" s="24"/>
      <c r="ANN1317" s="24"/>
      <c r="ANO1317" s="24"/>
      <c r="ANP1317" s="24"/>
      <c r="ANQ1317" s="24"/>
      <c r="ANR1317" s="24"/>
      <c r="ANS1317" s="24"/>
      <c r="ANT1317" s="24"/>
      <c r="ANU1317" s="24"/>
      <c r="ANV1317" s="24"/>
      <c r="ANW1317" s="24"/>
      <c r="ANX1317" s="24"/>
      <c r="AOB1317" s="3"/>
      <c r="AOC1317" s="31"/>
      <c r="AOD1317" s="5"/>
      <c r="AOE1317" s="9"/>
      <c r="AOH1317" s="2"/>
      <c r="AOK1317" s="24"/>
      <c r="AOL1317" s="24"/>
      <c r="AOM1317" s="31"/>
      <c r="AON1317" s="24"/>
      <c r="AOO1317" s="24"/>
      <c r="AOP1317" s="24"/>
      <c r="AOQ1317" s="24"/>
      <c r="AOR1317" s="24"/>
      <c r="AOS1317" s="24"/>
      <c r="AOT1317" s="24"/>
      <c r="AOU1317" s="24"/>
      <c r="AOV1317" s="24"/>
      <c r="AOW1317" s="24"/>
      <c r="AOX1317" s="24"/>
      <c r="AOY1317" s="24"/>
      <c r="AOZ1317" s="24"/>
      <c r="APA1317" s="24"/>
      <c r="APB1317" s="24"/>
      <c r="APF1317" s="3"/>
      <c r="APG1317" s="31"/>
      <c r="APH1317" s="5"/>
      <c r="API1317" s="9"/>
      <c r="APL1317" s="2"/>
      <c r="APO1317" s="24"/>
      <c r="APP1317" s="24"/>
      <c r="APQ1317" s="31"/>
      <c r="APR1317" s="24"/>
      <c r="APS1317" s="24"/>
      <c r="APT1317" s="24"/>
      <c r="APU1317" s="24"/>
      <c r="APV1317" s="24"/>
      <c r="APW1317" s="24"/>
      <c r="APX1317" s="24"/>
      <c r="APY1317" s="24"/>
      <c r="APZ1317" s="24"/>
      <c r="AQA1317" s="24"/>
      <c r="AQB1317" s="24"/>
      <c r="AQC1317" s="24"/>
      <c r="AQD1317" s="24"/>
      <c r="AQE1317" s="24"/>
      <c r="AQF1317" s="24"/>
      <c r="AQJ1317" s="3"/>
      <c r="AQK1317" s="31"/>
      <c r="AQL1317" s="5"/>
      <c r="AQM1317" s="9"/>
      <c r="AQP1317" s="2"/>
      <c r="AQS1317" s="24"/>
      <c r="AQT1317" s="24"/>
      <c r="AQU1317" s="31"/>
      <c r="AQV1317" s="24"/>
      <c r="AQW1317" s="24"/>
      <c r="AQX1317" s="24"/>
      <c r="AQY1317" s="24"/>
      <c r="AQZ1317" s="24"/>
      <c r="ARA1317" s="24"/>
      <c r="ARB1317" s="24"/>
      <c r="ARC1317" s="24"/>
      <c r="ARD1317" s="24"/>
      <c r="ARE1317" s="24"/>
      <c r="ARF1317" s="24"/>
      <c r="ARG1317" s="24"/>
      <c r="ARH1317" s="24"/>
      <c r="ARI1317" s="24"/>
      <c r="ARJ1317" s="24"/>
      <c r="ARN1317" s="3"/>
      <c r="ARO1317" s="31"/>
      <c r="ARP1317" s="5"/>
      <c r="ARQ1317" s="9"/>
      <c r="ART1317" s="2"/>
      <c r="ARW1317" s="24"/>
      <c r="ARX1317" s="24"/>
      <c r="ARY1317" s="31"/>
      <c r="ARZ1317" s="24"/>
      <c r="ASA1317" s="24"/>
      <c r="ASB1317" s="24"/>
      <c r="ASC1317" s="24"/>
      <c r="ASD1317" s="24"/>
      <c r="ASE1317" s="24"/>
      <c r="ASF1317" s="24"/>
      <c r="ASG1317" s="24"/>
      <c r="ASH1317" s="24"/>
      <c r="ASI1317" s="24"/>
      <c r="ASJ1317" s="24"/>
      <c r="ASK1317" s="24"/>
      <c r="ASL1317" s="24"/>
      <c r="ASM1317" s="24"/>
      <c r="ASN1317" s="24"/>
      <c r="ASR1317" s="3"/>
      <c r="ASS1317" s="31"/>
      <c r="AST1317" s="5"/>
      <c r="ASU1317" s="9"/>
      <c r="ASX1317" s="2"/>
      <c r="ATA1317" s="24"/>
      <c r="ATB1317" s="24"/>
      <c r="ATC1317" s="31"/>
      <c r="ATD1317" s="24"/>
      <c r="ATE1317" s="24"/>
      <c r="ATF1317" s="24"/>
      <c r="ATG1317" s="24"/>
      <c r="ATH1317" s="24"/>
      <c r="ATI1317" s="24"/>
      <c r="ATJ1317" s="24"/>
      <c r="ATK1317" s="24"/>
      <c r="ATL1317" s="24"/>
      <c r="ATM1317" s="24"/>
      <c r="ATN1317" s="24"/>
      <c r="ATO1317" s="24"/>
      <c r="ATP1317" s="24"/>
      <c r="ATQ1317" s="24"/>
      <c r="ATR1317" s="24"/>
      <c r="ATV1317" s="3"/>
      <c r="ATW1317" s="31"/>
      <c r="ATX1317" s="5"/>
      <c r="ATY1317" s="9"/>
      <c r="AUB1317" s="2"/>
      <c r="AUE1317" s="24"/>
      <c r="AUF1317" s="24"/>
      <c r="AUG1317" s="31"/>
      <c r="AUH1317" s="24"/>
      <c r="AUI1317" s="24"/>
      <c r="AUJ1317" s="24"/>
      <c r="AUK1317" s="24"/>
      <c r="AUL1317" s="24"/>
      <c r="AUM1317" s="24"/>
      <c r="AUN1317" s="24"/>
      <c r="AUO1317" s="24"/>
      <c r="AUP1317" s="24"/>
      <c r="AUQ1317" s="24"/>
      <c r="AUR1317" s="24"/>
      <c r="AUS1317" s="24"/>
      <c r="AUT1317" s="24"/>
      <c r="AUU1317" s="24"/>
      <c r="AUV1317" s="24"/>
      <c r="AUZ1317" s="3"/>
      <c r="AVA1317" s="31"/>
      <c r="AVB1317" s="5"/>
      <c r="AVC1317" s="9"/>
      <c r="AVF1317" s="2"/>
      <c r="AVI1317" s="24"/>
      <c r="AVJ1317" s="24"/>
      <c r="AVK1317" s="31"/>
      <c r="AVL1317" s="24"/>
      <c r="AVM1317" s="24"/>
      <c r="AVN1317" s="24"/>
      <c r="AVO1317" s="24"/>
      <c r="AVP1317" s="24"/>
      <c r="AVQ1317" s="24"/>
      <c r="AVR1317" s="24"/>
      <c r="AVS1317" s="24"/>
      <c r="AVT1317" s="24"/>
      <c r="AVU1317" s="24"/>
      <c r="AVV1317" s="24"/>
      <c r="AVW1317" s="24"/>
      <c r="AVX1317" s="24"/>
      <c r="AVY1317" s="24"/>
      <c r="AVZ1317" s="24"/>
      <c r="AWD1317" s="3"/>
      <c r="AWE1317" s="31"/>
      <c r="AWF1317" s="5"/>
      <c r="AWG1317" s="9"/>
      <c r="AWJ1317" s="2"/>
      <c r="AWM1317" s="24"/>
      <c r="AWN1317" s="24"/>
      <c r="AWO1317" s="31"/>
      <c r="AWP1317" s="24"/>
      <c r="AWQ1317" s="24"/>
      <c r="AWR1317" s="24"/>
      <c r="AWS1317" s="24"/>
      <c r="AWT1317" s="24"/>
      <c r="AWU1317" s="24"/>
      <c r="AWV1317" s="24"/>
      <c r="AWW1317" s="24"/>
      <c r="AWX1317" s="24"/>
      <c r="AWY1317" s="24"/>
      <c r="AWZ1317" s="24"/>
      <c r="AXA1317" s="24"/>
      <c r="AXB1317" s="24"/>
      <c r="AXC1317" s="24"/>
      <c r="AXD1317" s="24"/>
      <c r="AXH1317" s="3"/>
      <c r="AXI1317" s="31"/>
      <c r="AXJ1317" s="5"/>
      <c r="AXK1317" s="9"/>
      <c r="AXN1317" s="2"/>
      <c r="AXQ1317" s="24"/>
      <c r="AXR1317" s="24"/>
      <c r="AXS1317" s="31"/>
      <c r="AXT1317" s="24"/>
      <c r="AXU1317" s="24"/>
      <c r="AXV1317" s="24"/>
      <c r="AXW1317" s="24"/>
      <c r="AXX1317" s="24"/>
      <c r="AXY1317" s="24"/>
      <c r="AXZ1317" s="24"/>
      <c r="AYA1317" s="24"/>
      <c r="AYB1317" s="24"/>
      <c r="AYC1317" s="24"/>
      <c r="AYD1317" s="24"/>
      <c r="AYE1317" s="24"/>
      <c r="AYF1317" s="24"/>
      <c r="AYG1317" s="24"/>
      <c r="AYH1317" s="24"/>
      <c r="AYL1317" s="3"/>
      <c r="AYM1317" s="31"/>
      <c r="AYN1317" s="5"/>
      <c r="AYO1317" s="9"/>
      <c r="AYR1317" s="2"/>
      <c r="AYU1317" s="24"/>
      <c r="AYV1317" s="24"/>
      <c r="AYW1317" s="31"/>
      <c r="AYX1317" s="24"/>
      <c r="AYY1317" s="24"/>
      <c r="AYZ1317" s="24"/>
      <c r="AZA1317" s="24"/>
      <c r="AZB1317" s="24"/>
      <c r="AZC1317" s="24"/>
      <c r="AZD1317" s="24"/>
      <c r="AZE1317" s="24"/>
      <c r="AZF1317" s="24"/>
      <c r="AZG1317" s="24"/>
      <c r="AZH1317" s="24"/>
      <c r="AZI1317" s="24"/>
      <c r="AZJ1317" s="24"/>
      <c r="AZK1317" s="24"/>
      <c r="AZL1317" s="24"/>
      <c r="AZP1317" s="3"/>
      <c r="AZQ1317" s="31"/>
      <c r="AZR1317" s="5"/>
      <c r="AZS1317" s="9"/>
      <c r="AZV1317" s="2"/>
      <c r="AZY1317" s="24"/>
      <c r="AZZ1317" s="24"/>
      <c r="BAA1317" s="31"/>
      <c r="BAB1317" s="24"/>
      <c r="BAC1317" s="24"/>
      <c r="BAD1317" s="24"/>
      <c r="BAE1317" s="24"/>
      <c r="BAF1317" s="24"/>
      <c r="BAG1317" s="24"/>
      <c r="BAH1317" s="24"/>
      <c r="BAI1317" s="24"/>
      <c r="BAJ1317" s="24"/>
      <c r="BAK1317" s="24"/>
      <c r="BAL1317" s="24"/>
      <c r="BAM1317" s="24"/>
      <c r="BAN1317" s="24"/>
      <c r="BAO1317" s="24"/>
      <c r="BAP1317" s="24"/>
      <c r="BAT1317" s="3"/>
      <c r="BAU1317" s="31"/>
      <c r="BAV1317" s="5"/>
      <c r="BAW1317" s="9"/>
      <c r="BAZ1317" s="2"/>
      <c r="BBC1317" s="24"/>
      <c r="BBD1317" s="24"/>
      <c r="BBE1317" s="31"/>
      <c r="BBF1317" s="24"/>
      <c r="BBG1317" s="24"/>
      <c r="BBH1317" s="24"/>
      <c r="BBI1317" s="24"/>
      <c r="BBJ1317" s="24"/>
      <c r="BBK1317" s="24"/>
      <c r="BBL1317" s="24"/>
      <c r="BBM1317" s="24"/>
      <c r="BBN1317" s="24"/>
      <c r="BBO1317" s="24"/>
      <c r="BBP1317" s="24"/>
      <c r="BBQ1317" s="24"/>
      <c r="BBR1317" s="24"/>
      <c r="BBS1317" s="24"/>
      <c r="BBT1317" s="24"/>
      <c r="BBX1317" s="3"/>
      <c r="BBY1317" s="31"/>
      <c r="BBZ1317" s="5"/>
      <c r="BCA1317" s="9"/>
      <c r="BCD1317" s="2"/>
      <c r="BCG1317" s="24"/>
      <c r="BCH1317" s="24"/>
      <c r="BCI1317" s="31"/>
      <c r="BCJ1317" s="24"/>
      <c r="BCK1317" s="24"/>
      <c r="BCL1317" s="24"/>
      <c r="BCM1317" s="24"/>
      <c r="BCN1317" s="24"/>
      <c r="BCO1317" s="24"/>
      <c r="BCP1317" s="24"/>
      <c r="BCQ1317" s="24"/>
      <c r="BCR1317" s="24"/>
      <c r="BCS1317" s="24"/>
      <c r="BCT1317" s="24"/>
      <c r="BCU1317" s="24"/>
      <c r="BCV1317" s="24"/>
      <c r="BCW1317" s="24"/>
      <c r="BCX1317" s="24"/>
      <c r="BDB1317" s="3"/>
      <c r="BDC1317" s="31"/>
      <c r="BDD1317" s="5"/>
      <c r="BDE1317" s="9"/>
      <c r="BDH1317" s="2"/>
      <c r="BDK1317" s="24"/>
      <c r="BDL1317" s="24"/>
      <c r="BDM1317" s="31"/>
      <c r="BDN1317" s="24"/>
      <c r="BDO1317" s="24"/>
      <c r="BDP1317" s="24"/>
      <c r="BDQ1317" s="24"/>
      <c r="BDR1317" s="24"/>
      <c r="BDS1317" s="24"/>
      <c r="BDT1317" s="24"/>
      <c r="BDU1317" s="24"/>
      <c r="BDV1317" s="24"/>
      <c r="BDW1317" s="24"/>
      <c r="BDX1317" s="24"/>
      <c r="BDY1317" s="24"/>
      <c r="BDZ1317" s="24"/>
      <c r="BEA1317" s="24"/>
      <c r="BEB1317" s="24"/>
      <c r="BEF1317" s="3"/>
      <c r="BEG1317" s="31"/>
      <c r="BEH1317" s="5"/>
      <c r="BEI1317" s="9"/>
      <c r="BEL1317" s="2"/>
      <c r="BEO1317" s="24"/>
      <c r="BEP1317" s="24"/>
      <c r="BEQ1317" s="31"/>
      <c r="BER1317" s="24"/>
      <c r="BES1317" s="24"/>
      <c r="BET1317" s="24"/>
      <c r="BEU1317" s="24"/>
      <c r="BEV1317" s="24"/>
      <c r="BEW1317" s="24"/>
      <c r="BEX1317" s="24"/>
      <c r="BEY1317" s="24"/>
      <c r="BEZ1317" s="24"/>
      <c r="BFA1317" s="24"/>
      <c r="BFB1317" s="24"/>
      <c r="BFC1317" s="24"/>
      <c r="BFD1317" s="24"/>
      <c r="BFE1317" s="24"/>
      <c r="BFF1317" s="24"/>
      <c r="BFJ1317" s="3"/>
      <c r="BFK1317" s="31"/>
      <c r="BFL1317" s="5"/>
      <c r="BFM1317" s="9"/>
      <c r="BFP1317" s="2"/>
      <c r="BFS1317" s="24"/>
      <c r="BFT1317" s="24"/>
      <c r="BFU1317" s="31"/>
      <c r="BFV1317" s="24"/>
      <c r="BFW1317" s="24"/>
      <c r="BFX1317" s="24"/>
      <c r="BFY1317" s="24"/>
      <c r="BFZ1317" s="24"/>
      <c r="BGA1317" s="24"/>
      <c r="BGB1317" s="24"/>
      <c r="BGC1317" s="24"/>
      <c r="BGD1317" s="24"/>
      <c r="BGE1317" s="24"/>
      <c r="BGF1317" s="24"/>
      <c r="BGG1317" s="24"/>
      <c r="BGH1317" s="24"/>
      <c r="BGI1317" s="24"/>
      <c r="BGJ1317" s="24"/>
      <c r="BGN1317" s="3"/>
      <c r="BGO1317" s="31"/>
      <c r="BGP1317" s="5"/>
      <c r="BGQ1317" s="9"/>
      <c r="BGT1317" s="2"/>
      <c r="BGW1317" s="24"/>
      <c r="BGX1317" s="24"/>
      <c r="BGY1317" s="31"/>
      <c r="BGZ1317" s="24"/>
      <c r="BHA1317" s="24"/>
      <c r="BHB1317" s="24"/>
      <c r="BHC1317" s="24"/>
      <c r="BHD1317" s="24"/>
      <c r="BHE1317" s="24"/>
      <c r="BHF1317" s="24"/>
      <c r="BHG1317" s="24"/>
      <c r="BHH1317" s="24"/>
      <c r="BHI1317" s="24"/>
      <c r="BHJ1317" s="24"/>
      <c r="BHK1317" s="24"/>
      <c r="BHL1317" s="24"/>
      <c r="BHM1317" s="24"/>
      <c r="BHN1317" s="24"/>
      <c r="BHR1317" s="3"/>
      <c r="BHS1317" s="31"/>
      <c r="BHT1317" s="5"/>
      <c r="BHU1317" s="9"/>
      <c r="BHX1317" s="2"/>
      <c r="BIA1317" s="24"/>
      <c r="BIB1317" s="24"/>
      <c r="BIC1317" s="31"/>
      <c r="BID1317" s="24"/>
      <c r="BIE1317" s="24"/>
      <c r="BIF1317" s="24"/>
      <c r="BIG1317" s="24"/>
      <c r="BIH1317" s="24"/>
      <c r="BII1317" s="24"/>
      <c r="BIJ1317" s="24"/>
      <c r="BIK1317" s="24"/>
      <c r="BIL1317" s="24"/>
      <c r="BIM1317" s="24"/>
      <c r="BIN1317" s="24"/>
      <c r="BIO1317" s="24"/>
      <c r="BIP1317" s="24"/>
      <c r="BIQ1317" s="24"/>
      <c r="BIR1317" s="24"/>
      <c r="BIV1317" s="3"/>
      <c r="BIW1317" s="31"/>
      <c r="BIX1317" s="5"/>
      <c r="BIY1317" s="9"/>
      <c r="BJB1317" s="2"/>
      <c r="BJE1317" s="24"/>
      <c r="BJF1317" s="24"/>
      <c r="BJG1317" s="31"/>
      <c r="BJH1317" s="24"/>
      <c r="BJI1317" s="24"/>
      <c r="BJJ1317" s="24"/>
      <c r="BJK1317" s="24"/>
      <c r="BJL1317" s="24"/>
      <c r="BJM1317" s="24"/>
      <c r="BJN1317" s="24"/>
      <c r="BJO1317" s="24"/>
      <c r="BJP1317" s="24"/>
      <c r="BJQ1317" s="24"/>
      <c r="BJR1317" s="24"/>
      <c r="BJS1317" s="24"/>
      <c r="BJT1317" s="24"/>
      <c r="BJU1317" s="24"/>
      <c r="BJV1317" s="24"/>
      <c r="BJZ1317" s="3"/>
      <c r="BKA1317" s="31"/>
      <c r="BKB1317" s="5"/>
      <c r="BKC1317" s="9"/>
      <c r="BKF1317" s="2"/>
      <c r="BKI1317" s="24"/>
      <c r="BKJ1317" s="24"/>
      <c r="BKK1317" s="31"/>
      <c r="BKL1317" s="24"/>
      <c r="BKM1317" s="24"/>
      <c r="BKN1317" s="24"/>
      <c r="BKO1317" s="24"/>
      <c r="BKP1317" s="24"/>
      <c r="BKQ1317" s="24"/>
      <c r="BKR1317" s="24"/>
      <c r="BKS1317" s="24"/>
      <c r="BKT1317" s="24"/>
      <c r="BKU1317" s="24"/>
      <c r="BKV1317" s="24"/>
      <c r="BKW1317" s="24"/>
      <c r="BKX1317" s="24"/>
      <c r="BKY1317" s="24"/>
      <c r="BKZ1317" s="24"/>
      <c r="BLD1317" s="3"/>
      <c r="BLE1317" s="31"/>
      <c r="BLF1317" s="5"/>
      <c r="BLG1317" s="9"/>
      <c r="BLJ1317" s="2"/>
      <c r="BLM1317" s="24"/>
      <c r="BLN1317" s="24"/>
      <c r="BLO1317" s="31"/>
      <c r="BLP1317" s="24"/>
      <c r="BLQ1317" s="24"/>
      <c r="BLR1317" s="24"/>
      <c r="BLS1317" s="24"/>
      <c r="BLT1317" s="24"/>
      <c r="BLU1317" s="24"/>
      <c r="BLV1317" s="24"/>
      <c r="BLW1317" s="24"/>
      <c r="BLX1317" s="24"/>
      <c r="BLY1317" s="24"/>
      <c r="BLZ1317" s="24"/>
      <c r="BMA1317" s="24"/>
      <c r="BMB1317" s="24"/>
      <c r="BMC1317" s="24"/>
      <c r="BMD1317" s="24"/>
      <c r="BMH1317" s="3"/>
      <c r="BMI1317" s="31"/>
      <c r="BMJ1317" s="5"/>
      <c r="BMK1317" s="9"/>
      <c r="BMN1317" s="2"/>
      <c r="BMQ1317" s="24"/>
      <c r="BMR1317" s="24"/>
      <c r="BMS1317" s="31"/>
      <c r="BMT1317" s="24"/>
      <c r="BMU1317" s="24"/>
      <c r="BMV1317" s="24"/>
      <c r="BMW1317" s="24"/>
      <c r="BMX1317" s="24"/>
      <c r="BMY1317" s="24"/>
      <c r="BMZ1317" s="24"/>
      <c r="BNA1317" s="24"/>
      <c r="BNB1317" s="24"/>
      <c r="BNC1317" s="24"/>
      <c r="BND1317" s="24"/>
      <c r="BNE1317" s="24"/>
      <c r="BNF1317" s="24"/>
      <c r="BNG1317" s="24"/>
      <c r="BNH1317" s="24"/>
      <c r="BNL1317" s="3"/>
      <c r="BNM1317" s="31"/>
      <c r="BNN1317" s="5"/>
      <c r="BNO1317" s="9"/>
      <c r="BNR1317" s="2"/>
      <c r="BNU1317" s="24"/>
      <c r="BNV1317" s="24"/>
      <c r="BNW1317" s="31"/>
      <c r="BNX1317" s="24"/>
      <c r="BNY1317" s="24"/>
      <c r="BNZ1317" s="24"/>
      <c r="BOA1317" s="24"/>
      <c r="BOB1317" s="24"/>
      <c r="BOC1317" s="24"/>
      <c r="BOD1317" s="24"/>
      <c r="BOE1317" s="24"/>
      <c r="BOF1317" s="24"/>
      <c r="BOG1317" s="24"/>
      <c r="BOH1317" s="24"/>
      <c r="BOI1317" s="24"/>
      <c r="BOJ1317" s="24"/>
      <c r="BOK1317" s="24"/>
      <c r="BOL1317" s="24"/>
      <c r="BOP1317" s="3"/>
      <c r="BOQ1317" s="31"/>
      <c r="BOR1317" s="5"/>
      <c r="BOS1317" s="9"/>
      <c r="BOV1317" s="2"/>
      <c r="BOY1317" s="24"/>
      <c r="BOZ1317" s="24"/>
      <c r="BPA1317" s="31"/>
      <c r="BPB1317" s="24"/>
      <c r="BPC1317" s="24"/>
      <c r="BPD1317" s="24"/>
      <c r="BPE1317" s="24"/>
      <c r="BPF1317" s="24"/>
      <c r="BPG1317" s="24"/>
      <c r="BPH1317" s="24"/>
      <c r="BPI1317" s="24"/>
      <c r="BPJ1317" s="24"/>
      <c r="BPK1317" s="24"/>
      <c r="BPL1317" s="24"/>
      <c r="BPM1317" s="24"/>
      <c r="BPN1317" s="24"/>
      <c r="BPO1317" s="24"/>
      <c r="BPP1317" s="24"/>
      <c r="BPT1317" s="3"/>
      <c r="BPU1317" s="31"/>
      <c r="BPV1317" s="5"/>
      <c r="BPW1317" s="9"/>
      <c r="BPZ1317" s="2"/>
      <c r="BQC1317" s="24"/>
      <c r="BQD1317" s="24"/>
      <c r="BQE1317" s="31"/>
      <c r="BQF1317" s="24"/>
      <c r="BQG1317" s="24"/>
      <c r="BQH1317" s="24"/>
      <c r="BQI1317" s="24"/>
      <c r="BQJ1317" s="24"/>
      <c r="BQK1317" s="24"/>
      <c r="BQL1317" s="24"/>
      <c r="BQM1317" s="24"/>
      <c r="BQN1317" s="24"/>
      <c r="BQO1317" s="24"/>
      <c r="BQP1317" s="24"/>
      <c r="BQQ1317" s="24"/>
      <c r="BQR1317" s="24"/>
      <c r="BQS1317" s="24"/>
      <c r="BQT1317" s="24"/>
      <c r="BQX1317" s="3"/>
      <c r="BQY1317" s="31"/>
      <c r="BQZ1317" s="5"/>
      <c r="BRA1317" s="9"/>
      <c r="BRD1317" s="2"/>
      <c r="BRG1317" s="24"/>
      <c r="BRH1317" s="24"/>
      <c r="BRI1317" s="31"/>
      <c r="BRJ1317" s="24"/>
      <c r="BRK1317" s="24"/>
      <c r="BRL1317" s="24"/>
      <c r="BRM1317" s="24"/>
      <c r="BRN1317" s="24"/>
      <c r="BRO1317" s="24"/>
      <c r="BRP1317" s="24"/>
      <c r="BRQ1317" s="24"/>
      <c r="BRR1317" s="24"/>
      <c r="BRS1317" s="24"/>
      <c r="BRT1317" s="24"/>
      <c r="BRU1317" s="24"/>
      <c r="BRV1317" s="24"/>
      <c r="BRW1317" s="24"/>
      <c r="BRX1317" s="24"/>
      <c r="BSB1317" s="3"/>
      <c r="BSC1317" s="31"/>
      <c r="BSD1317" s="5"/>
      <c r="BSE1317" s="9"/>
      <c r="BSH1317" s="2"/>
      <c r="BSK1317" s="24"/>
      <c r="BSL1317" s="24"/>
      <c r="BSM1317" s="31"/>
      <c r="BSN1317" s="24"/>
      <c r="BSO1317" s="24"/>
      <c r="BSP1317" s="24"/>
      <c r="BSQ1317" s="24"/>
      <c r="BSR1317" s="24"/>
      <c r="BSS1317" s="24"/>
      <c r="BST1317" s="24"/>
      <c r="BSU1317" s="24"/>
      <c r="BSV1317" s="24"/>
      <c r="BSW1317" s="24"/>
      <c r="BSX1317" s="24"/>
      <c r="BSY1317" s="24"/>
      <c r="BSZ1317" s="24"/>
      <c r="BTA1317" s="24"/>
      <c r="BTB1317" s="24"/>
      <c r="BTF1317" s="3"/>
      <c r="BTG1317" s="31"/>
      <c r="BTH1317" s="5"/>
      <c r="BTI1317" s="9"/>
      <c r="BTL1317" s="2"/>
      <c r="BTO1317" s="24"/>
      <c r="BTP1317" s="24"/>
      <c r="BTQ1317" s="31"/>
      <c r="BTR1317" s="24"/>
      <c r="BTS1317" s="24"/>
      <c r="BTT1317" s="24"/>
      <c r="BTU1317" s="24"/>
      <c r="BTV1317" s="24"/>
      <c r="BTW1317" s="24"/>
      <c r="BTX1317" s="24"/>
      <c r="BTY1317" s="24"/>
      <c r="BTZ1317" s="24"/>
      <c r="BUA1317" s="24"/>
      <c r="BUB1317" s="24"/>
      <c r="BUC1317" s="24"/>
      <c r="BUD1317" s="24"/>
      <c r="BUE1317" s="24"/>
      <c r="BUF1317" s="24"/>
      <c r="BUJ1317" s="3"/>
      <c r="BUK1317" s="31"/>
      <c r="BUL1317" s="5"/>
      <c r="BUM1317" s="9"/>
      <c r="BUP1317" s="2"/>
      <c r="BUS1317" s="24"/>
      <c r="BUT1317" s="24"/>
      <c r="BUU1317" s="31"/>
      <c r="BUV1317" s="24"/>
      <c r="BUW1317" s="24"/>
      <c r="BUX1317" s="24"/>
      <c r="BUY1317" s="24"/>
      <c r="BUZ1317" s="24"/>
      <c r="BVA1317" s="24"/>
      <c r="BVB1317" s="24"/>
      <c r="BVC1317" s="24"/>
      <c r="BVD1317" s="24"/>
      <c r="BVE1317" s="24"/>
      <c r="BVF1317" s="24"/>
      <c r="BVG1317" s="24"/>
      <c r="BVH1317" s="24"/>
      <c r="BVI1317" s="24"/>
      <c r="BVJ1317" s="24"/>
      <c r="BVN1317" s="3"/>
      <c r="BVO1317" s="31"/>
      <c r="BVP1317" s="5"/>
      <c r="BVQ1317" s="9"/>
      <c r="BVT1317" s="2"/>
      <c r="BVW1317" s="24"/>
      <c r="BVX1317" s="24"/>
      <c r="BVY1317" s="31"/>
      <c r="BVZ1317" s="24"/>
      <c r="BWA1317" s="24"/>
      <c r="BWB1317" s="24"/>
      <c r="BWC1317" s="24"/>
      <c r="BWD1317" s="24"/>
      <c r="BWE1317" s="24"/>
      <c r="BWF1317" s="24"/>
      <c r="BWG1317" s="24"/>
      <c r="BWH1317" s="24"/>
      <c r="BWI1317" s="24"/>
      <c r="BWJ1317" s="24"/>
      <c r="BWK1317" s="24"/>
      <c r="BWL1317" s="24"/>
      <c r="BWM1317" s="24"/>
      <c r="BWN1317" s="24"/>
      <c r="BWR1317" s="3"/>
      <c r="BWS1317" s="31"/>
      <c r="BWT1317" s="5"/>
      <c r="BWU1317" s="9"/>
      <c r="BWX1317" s="2"/>
      <c r="BXA1317" s="24"/>
      <c r="BXB1317" s="24"/>
      <c r="BXC1317" s="31"/>
      <c r="BXD1317" s="24"/>
      <c r="BXE1317" s="24"/>
      <c r="BXF1317" s="24"/>
      <c r="BXG1317" s="24"/>
      <c r="BXH1317" s="24"/>
      <c r="BXI1317" s="24"/>
      <c r="BXJ1317" s="24"/>
      <c r="BXK1317" s="24"/>
      <c r="BXL1317" s="24"/>
      <c r="BXM1317" s="24"/>
      <c r="BXN1317" s="24"/>
      <c r="BXO1317" s="24"/>
      <c r="BXP1317" s="24"/>
      <c r="BXQ1317" s="24"/>
      <c r="BXR1317" s="24"/>
      <c r="BXV1317" s="3"/>
      <c r="BXW1317" s="31"/>
      <c r="BXX1317" s="5"/>
      <c r="BXY1317" s="9"/>
      <c r="BYB1317" s="2"/>
      <c r="BYE1317" s="24"/>
      <c r="BYF1317" s="24"/>
      <c r="BYG1317" s="31"/>
      <c r="BYH1317" s="24"/>
      <c r="BYI1317" s="24"/>
      <c r="BYJ1317" s="24"/>
      <c r="BYK1317" s="24"/>
      <c r="BYL1317" s="24"/>
      <c r="BYM1317" s="24"/>
      <c r="BYN1317" s="24"/>
      <c r="BYO1317" s="24"/>
      <c r="BYP1317" s="24"/>
      <c r="BYQ1317" s="24"/>
      <c r="BYR1317" s="24"/>
      <c r="BYS1317" s="24"/>
      <c r="BYT1317" s="24"/>
      <c r="BYU1317" s="24"/>
      <c r="BYV1317" s="24"/>
      <c r="BYZ1317" s="3"/>
      <c r="BZA1317" s="31"/>
      <c r="BZB1317" s="5"/>
      <c r="BZC1317" s="9"/>
      <c r="BZF1317" s="2"/>
      <c r="BZI1317" s="24"/>
      <c r="BZJ1317" s="24"/>
      <c r="BZK1317" s="31"/>
      <c r="BZL1317" s="24"/>
      <c r="BZM1317" s="24"/>
      <c r="BZN1317" s="24"/>
      <c r="BZO1317" s="24"/>
      <c r="BZP1317" s="24"/>
      <c r="BZQ1317" s="24"/>
      <c r="BZR1317" s="24"/>
      <c r="BZS1317" s="24"/>
      <c r="BZT1317" s="24"/>
      <c r="BZU1317" s="24"/>
      <c r="BZV1317" s="24"/>
      <c r="BZW1317" s="24"/>
      <c r="BZX1317" s="24"/>
      <c r="BZY1317" s="24"/>
      <c r="BZZ1317" s="24"/>
      <c r="CAD1317" s="3"/>
      <c r="CAE1317" s="31"/>
      <c r="CAF1317" s="5"/>
      <c r="CAG1317" s="9"/>
      <c r="CAJ1317" s="2"/>
      <c r="CAM1317" s="24"/>
      <c r="CAN1317" s="24"/>
      <c r="CAO1317" s="31"/>
      <c r="CAP1317" s="24"/>
      <c r="CAQ1317" s="24"/>
      <c r="CAR1317" s="24"/>
      <c r="CAS1317" s="24"/>
      <c r="CAT1317" s="24"/>
      <c r="CAU1317" s="24"/>
      <c r="CAV1317" s="24"/>
      <c r="CAW1317" s="24"/>
      <c r="CAX1317" s="24"/>
      <c r="CAY1317" s="24"/>
      <c r="CAZ1317" s="24"/>
      <c r="CBA1317" s="24"/>
      <c r="CBB1317" s="24"/>
      <c r="CBC1317" s="24"/>
      <c r="CBD1317" s="24"/>
      <c r="CBH1317" s="3"/>
      <c r="CBI1317" s="31"/>
      <c r="CBJ1317" s="5"/>
      <c r="CBK1317" s="9"/>
      <c r="CBN1317" s="2"/>
      <c r="CBQ1317" s="24"/>
      <c r="CBR1317" s="24"/>
      <c r="CBS1317" s="31"/>
      <c r="CBT1317" s="24"/>
      <c r="CBU1317" s="24"/>
      <c r="CBV1317" s="24"/>
      <c r="CBW1317" s="24"/>
      <c r="CBX1317" s="24"/>
      <c r="CBY1317" s="24"/>
      <c r="CBZ1317" s="24"/>
      <c r="CCA1317" s="24"/>
      <c r="CCB1317" s="24"/>
      <c r="CCC1317" s="24"/>
      <c r="CCD1317" s="24"/>
      <c r="CCE1317" s="24"/>
      <c r="CCF1317" s="24"/>
      <c r="CCG1317" s="24"/>
      <c r="CCH1317" s="24"/>
      <c r="CCL1317" s="3"/>
      <c r="CCM1317" s="31"/>
      <c r="CCN1317" s="5"/>
      <c r="CCO1317" s="9"/>
      <c r="CCR1317" s="2"/>
      <c r="CCU1317" s="24"/>
      <c r="CCV1317" s="24"/>
      <c r="CCW1317" s="31"/>
      <c r="CCX1317" s="24"/>
      <c r="CCY1317" s="24"/>
      <c r="CCZ1317" s="24"/>
      <c r="CDA1317" s="24"/>
      <c r="CDB1317" s="24"/>
      <c r="CDC1317" s="24"/>
      <c r="CDD1317" s="24"/>
      <c r="CDE1317" s="24"/>
      <c r="CDF1317" s="24"/>
      <c r="CDG1317" s="24"/>
      <c r="CDH1317" s="24"/>
      <c r="CDI1317" s="24"/>
      <c r="CDJ1317" s="24"/>
      <c r="CDK1317" s="24"/>
      <c r="CDL1317" s="24"/>
      <c r="CDP1317" s="3"/>
      <c r="CDQ1317" s="31"/>
      <c r="CDR1317" s="5"/>
      <c r="CDS1317" s="9"/>
      <c r="CDV1317" s="2"/>
      <c r="CDY1317" s="24"/>
      <c r="CDZ1317" s="24"/>
      <c r="CEA1317" s="31"/>
      <c r="CEB1317" s="24"/>
      <c r="CEC1317" s="24"/>
      <c r="CED1317" s="24"/>
      <c r="CEE1317" s="24"/>
      <c r="CEF1317" s="24"/>
      <c r="CEG1317" s="24"/>
      <c r="CEH1317" s="24"/>
      <c r="CEI1317" s="24"/>
      <c r="CEJ1317" s="24"/>
      <c r="CEK1317" s="24"/>
      <c r="CEL1317" s="24"/>
      <c r="CEM1317" s="24"/>
      <c r="CEN1317" s="24"/>
      <c r="CEO1317" s="24"/>
      <c r="CEP1317" s="24"/>
      <c r="CET1317" s="3"/>
      <c r="CEU1317" s="31"/>
      <c r="CEV1317" s="5"/>
      <c r="CEW1317" s="9"/>
      <c r="CEZ1317" s="2"/>
      <c r="CFC1317" s="24"/>
      <c r="CFD1317" s="24"/>
      <c r="CFE1317" s="31"/>
      <c r="CFF1317" s="24"/>
      <c r="CFG1317" s="24"/>
      <c r="CFH1317" s="24"/>
      <c r="CFI1317" s="24"/>
      <c r="CFJ1317" s="24"/>
      <c r="CFK1317" s="24"/>
      <c r="CFL1317" s="24"/>
      <c r="CFM1317" s="24"/>
      <c r="CFN1317" s="24"/>
      <c r="CFO1317" s="24"/>
      <c r="CFP1317" s="24"/>
      <c r="CFQ1317" s="24"/>
      <c r="CFR1317" s="24"/>
      <c r="CFS1317" s="24"/>
      <c r="CFT1317" s="24"/>
      <c r="CFX1317" s="3"/>
      <c r="CFY1317" s="31"/>
      <c r="CFZ1317" s="5"/>
      <c r="CGA1317" s="9"/>
      <c r="CGD1317" s="2"/>
      <c r="CGG1317" s="24"/>
      <c r="CGH1317" s="24"/>
      <c r="CGI1317" s="31"/>
      <c r="CGJ1317" s="24"/>
      <c r="CGK1317" s="24"/>
      <c r="CGL1317" s="24"/>
      <c r="CGM1317" s="24"/>
      <c r="CGN1317" s="24"/>
      <c r="CGO1317" s="24"/>
      <c r="CGP1317" s="24"/>
      <c r="CGQ1317" s="24"/>
      <c r="CGR1317" s="24"/>
      <c r="CGS1317" s="24"/>
      <c r="CGT1317" s="24"/>
      <c r="CGU1317" s="24"/>
      <c r="CGV1317" s="24"/>
      <c r="CGW1317" s="24"/>
      <c r="CGX1317" s="24"/>
      <c r="CHB1317" s="3"/>
      <c r="CHC1317" s="31"/>
      <c r="CHD1317" s="5"/>
      <c r="CHE1317" s="9"/>
      <c r="CHH1317" s="2"/>
      <c r="CHK1317" s="24"/>
      <c r="CHL1317" s="24"/>
      <c r="CHM1317" s="31"/>
      <c r="CHN1317" s="24"/>
      <c r="CHO1317" s="24"/>
      <c r="CHP1317" s="24"/>
      <c r="CHQ1317" s="24"/>
      <c r="CHR1317" s="24"/>
      <c r="CHS1317" s="24"/>
      <c r="CHT1317" s="24"/>
      <c r="CHU1317" s="24"/>
      <c r="CHV1317" s="24"/>
      <c r="CHW1317" s="24"/>
      <c r="CHX1317" s="24"/>
      <c r="CHY1317" s="24"/>
      <c r="CHZ1317" s="24"/>
      <c r="CIA1317" s="24"/>
      <c r="CIB1317" s="24"/>
      <c r="CIF1317" s="3"/>
      <c r="CIG1317" s="31"/>
      <c r="CIH1317" s="5"/>
      <c r="CII1317" s="9"/>
      <c r="CIL1317" s="2"/>
      <c r="CIO1317" s="24"/>
      <c r="CIP1317" s="24"/>
      <c r="CIQ1317" s="31"/>
      <c r="CIR1317" s="24"/>
      <c r="CIS1317" s="24"/>
      <c r="CIT1317" s="24"/>
      <c r="CIU1317" s="24"/>
      <c r="CIV1317" s="24"/>
      <c r="CIW1317" s="24"/>
      <c r="CIX1317" s="24"/>
      <c r="CIY1317" s="24"/>
      <c r="CIZ1317" s="24"/>
      <c r="CJA1317" s="24"/>
      <c r="CJB1317" s="24"/>
      <c r="CJC1317" s="24"/>
      <c r="CJD1317" s="24"/>
      <c r="CJE1317" s="24"/>
      <c r="CJF1317" s="24"/>
      <c r="CJJ1317" s="3"/>
      <c r="CJK1317" s="31"/>
      <c r="CJL1317" s="5"/>
      <c r="CJM1317" s="9"/>
      <c r="CJP1317" s="2"/>
      <c r="CJS1317" s="24"/>
      <c r="CJT1317" s="24"/>
      <c r="CJU1317" s="31"/>
      <c r="CJV1317" s="24"/>
      <c r="CJW1317" s="24"/>
      <c r="CJX1317" s="24"/>
      <c r="CJY1317" s="24"/>
      <c r="CJZ1317" s="24"/>
      <c r="CKA1317" s="24"/>
      <c r="CKB1317" s="24"/>
      <c r="CKC1317" s="24"/>
      <c r="CKD1317" s="24"/>
      <c r="CKE1317" s="24"/>
      <c r="CKF1317" s="24"/>
      <c r="CKG1317" s="24"/>
      <c r="CKH1317" s="24"/>
      <c r="CKI1317" s="24"/>
      <c r="CKJ1317" s="24"/>
      <c r="CKN1317" s="3"/>
      <c r="CKO1317" s="31"/>
      <c r="CKP1317" s="5"/>
      <c r="CKQ1317" s="9"/>
      <c r="CKT1317" s="2"/>
      <c r="CKW1317" s="24"/>
      <c r="CKX1317" s="24"/>
      <c r="CKY1317" s="31"/>
      <c r="CKZ1317" s="24"/>
      <c r="CLA1317" s="24"/>
      <c r="CLB1317" s="24"/>
      <c r="CLC1317" s="24"/>
      <c r="CLD1317" s="24"/>
      <c r="CLE1317" s="24"/>
      <c r="CLF1317" s="24"/>
      <c r="CLG1317" s="24"/>
      <c r="CLH1317" s="24"/>
      <c r="CLI1317" s="24"/>
      <c r="CLJ1317" s="24"/>
      <c r="CLK1317" s="24"/>
      <c r="CLL1317" s="24"/>
      <c r="CLM1317" s="24"/>
      <c r="CLN1317" s="24"/>
      <c r="CLR1317" s="3"/>
      <c r="CLS1317" s="31"/>
      <c r="CLT1317" s="5"/>
      <c r="CLU1317" s="9"/>
      <c r="CLX1317" s="2"/>
      <c r="CMA1317" s="24"/>
      <c r="CMB1317" s="24"/>
      <c r="CMC1317" s="31"/>
      <c r="CMD1317" s="24"/>
      <c r="CME1317" s="24"/>
      <c r="CMF1317" s="24"/>
      <c r="CMG1317" s="24"/>
      <c r="CMH1317" s="24"/>
      <c r="CMI1317" s="24"/>
      <c r="CMJ1317" s="24"/>
      <c r="CMK1317" s="24"/>
      <c r="CML1317" s="24"/>
      <c r="CMM1317" s="24"/>
      <c r="CMN1317" s="24"/>
      <c r="CMO1317" s="24"/>
      <c r="CMP1317" s="24"/>
      <c r="CMQ1317" s="24"/>
      <c r="CMR1317" s="24"/>
      <c r="CMV1317" s="3"/>
      <c r="CMW1317" s="31"/>
      <c r="CMX1317" s="5"/>
      <c r="CMY1317" s="9"/>
      <c r="CNB1317" s="2"/>
      <c r="CNE1317" s="24"/>
      <c r="CNF1317" s="24"/>
      <c r="CNG1317" s="31"/>
      <c r="CNH1317" s="24"/>
      <c r="CNI1317" s="24"/>
      <c r="CNJ1317" s="24"/>
      <c r="CNK1317" s="24"/>
      <c r="CNL1317" s="24"/>
      <c r="CNM1317" s="24"/>
      <c r="CNN1317" s="24"/>
      <c r="CNO1317" s="24"/>
      <c r="CNP1317" s="24"/>
      <c r="CNQ1317" s="24"/>
      <c r="CNR1317" s="24"/>
      <c r="CNS1317" s="24"/>
      <c r="CNT1317" s="24"/>
      <c r="CNU1317" s="24"/>
      <c r="CNV1317" s="24"/>
      <c r="CNZ1317" s="3"/>
      <c r="COA1317" s="31"/>
      <c r="COB1317" s="5"/>
      <c r="COC1317" s="9"/>
      <c r="COF1317" s="2"/>
      <c r="COI1317" s="24"/>
      <c r="COJ1317" s="24"/>
      <c r="COK1317" s="31"/>
      <c r="COL1317" s="24"/>
      <c r="COM1317" s="24"/>
      <c r="CON1317" s="24"/>
      <c r="COO1317" s="24"/>
      <c r="COP1317" s="24"/>
      <c r="COQ1317" s="24"/>
      <c r="COR1317" s="24"/>
      <c r="COS1317" s="24"/>
      <c r="COT1317" s="24"/>
      <c r="COU1317" s="24"/>
      <c r="COV1317" s="24"/>
      <c r="COW1317" s="24"/>
      <c r="COX1317" s="24"/>
      <c r="COY1317" s="24"/>
      <c r="COZ1317" s="24"/>
      <c r="CPD1317" s="3"/>
      <c r="CPE1317" s="31"/>
      <c r="CPF1317" s="5"/>
      <c r="CPG1317" s="9"/>
      <c r="CPJ1317" s="2"/>
      <c r="CPM1317" s="24"/>
      <c r="CPN1317" s="24"/>
      <c r="CPO1317" s="31"/>
      <c r="CPP1317" s="24"/>
      <c r="CPQ1317" s="24"/>
      <c r="CPR1317" s="24"/>
      <c r="CPS1317" s="24"/>
      <c r="CPT1317" s="24"/>
      <c r="CPU1317" s="24"/>
      <c r="CPV1317" s="24"/>
      <c r="CPW1317" s="24"/>
      <c r="CPX1317" s="24"/>
      <c r="CPY1317" s="24"/>
      <c r="CPZ1317" s="24"/>
      <c r="CQA1317" s="24"/>
      <c r="CQB1317" s="24"/>
      <c r="CQC1317" s="24"/>
      <c r="CQD1317" s="24"/>
      <c r="CQH1317" s="3"/>
      <c r="CQI1317" s="31"/>
      <c r="CQJ1317" s="5"/>
      <c r="CQK1317" s="9"/>
      <c r="CQN1317" s="2"/>
      <c r="CQQ1317" s="24"/>
      <c r="CQR1317" s="24"/>
      <c r="CQS1317" s="31"/>
      <c r="CQT1317" s="24"/>
      <c r="CQU1317" s="24"/>
      <c r="CQV1317" s="24"/>
      <c r="CQW1317" s="24"/>
      <c r="CQX1317" s="24"/>
      <c r="CQY1317" s="24"/>
      <c r="CQZ1317" s="24"/>
      <c r="CRA1317" s="24"/>
      <c r="CRB1317" s="24"/>
      <c r="CRC1317" s="24"/>
      <c r="CRD1317" s="24"/>
      <c r="CRE1317" s="24"/>
      <c r="CRF1317" s="24"/>
      <c r="CRG1317" s="24"/>
      <c r="CRH1317" s="24"/>
      <c r="CRL1317" s="3"/>
      <c r="CRM1317" s="31"/>
      <c r="CRN1317" s="5"/>
      <c r="CRO1317" s="9"/>
      <c r="CRR1317" s="2"/>
      <c r="CRU1317" s="24"/>
      <c r="CRV1317" s="24"/>
      <c r="CRW1317" s="31"/>
      <c r="CRX1317" s="24"/>
      <c r="CRY1317" s="24"/>
      <c r="CRZ1317" s="24"/>
      <c r="CSA1317" s="24"/>
      <c r="CSB1317" s="24"/>
      <c r="CSC1317" s="24"/>
      <c r="CSD1317" s="24"/>
      <c r="CSE1317" s="24"/>
      <c r="CSF1317" s="24"/>
      <c r="CSG1317" s="24"/>
      <c r="CSH1317" s="24"/>
      <c r="CSI1317" s="24"/>
      <c r="CSJ1317" s="24"/>
      <c r="CSK1317" s="24"/>
      <c r="CSL1317" s="24"/>
      <c r="CSP1317" s="3"/>
      <c r="CSQ1317" s="31"/>
      <c r="CSR1317" s="5"/>
      <c r="CSS1317" s="9"/>
      <c r="CSV1317" s="2"/>
      <c r="CSY1317" s="24"/>
      <c r="CSZ1317" s="24"/>
      <c r="CTA1317" s="31"/>
      <c r="CTB1317" s="24"/>
      <c r="CTC1317" s="24"/>
      <c r="CTD1317" s="24"/>
      <c r="CTE1317" s="24"/>
      <c r="CTF1317" s="24"/>
      <c r="CTG1317" s="24"/>
      <c r="CTH1317" s="24"/>
      <c r="CTI1317" s="24"/>
      <c r="CTJ1317" s="24"/>
      <c r="CTK1317" s="24"/>
      <c r="CTL1317" s="24"/>
      <c r="CTM1317" s="24"/>
      <c r="CTN1317" s="24"/>
      <c r="CTO1317" s="24"/>
      <c r="CTP1317" s="24"/>
      <c r="CTT1317" s="3"/>
      <c r="CTU1317" s="31"/>
      <c r="CTV1317" s="5"/>
      <c r="CTW1317" s="9"/>
      <c r="CTZ1317" s="2"/>
      <c r="CUC1317" s="24"/>
      <c r="CUD1317" s="24"/>
      <c r="CUE1317" s="31"/>
      <c r="CUF1317" s="24"/>
      <c r="CUG1317" s="24"/>
      <c r="CUH1317" s="24"/>
      <c r="CUI1317" s="24"/>
      <c r="CUJ1317" s="24"/>
      <c r="CUK1317" s="24"/>
      <c r="CUL1317" s="24"/>
      <c r="CUM1317" s="24"/>
      <c r="CUN1317" s="24"/>
      <c r="CUO1317" s="24"/>
      <c r="CUP1317" s="24"/>
      <c r="CUQ1317" s="24"/>
      <c r="CUR1317" s="24"/>
      <c r="CUS1317" s="24"/>
      <c r="CUT1317" s="24"/>
      <c r="CUX1317" s="3"/>
      <c r="CUY1317" s="31"/>
      <c r="CUZ1317" s="5"/>
      <c r="CVA1317" s="9"/>
      <c r="CVD1317" s="2"/>
      <c r="CVG1317" s="24"/>
      <c r="CVH1317" s="24"/>
      <c r="CVI1317" s="31"/>
      <c r="CVJ1317" s="24"/>
      <c r="CVK1317" s="24"/>
      <c r="CVL1317" s="24"/>
      <c r="CVM1317" s="24"/>
      <c r="CVN1317" s="24"/>
      <c r="CVO1317" s="24"/>
      <c r="CVP1317" s="24"/>
      <c r="CVQ1317" s="24"/>
      <c r="CVR1317" s="24"/>
      <c r="CVS1317" s="24"/>
      <c r="CVT1317" s="24"/>
      <c r="CVU1317" s="24"/>
      <c r="CVV1317" s="24"/>
      <c r="CVW1317" s="24"/>
      <c r="CVX1317" s="24"/>
      <c r="CWB1317" s="3"/>
      <c r="CWC1317" s="31"/>
      <c r="CWD1317" s="5"/>
      <c r="CWE1317" s="9"/>
      <c r="CWH1317" s="2"/>
      <c r="CWK1317" s="24"/>
      <c r="CWL1317" s="24"/>
      <c r="CWM1317" s="31"/>
      <c r="CWN1317" s="24"/>
      <c r="CWO1317" s="24"/>
      <c r="CWP1317" s="24"/>
      <c r="CWQ1317" s="24"/>
      <c r="CWR1317" s="24"/>
      <c r="CWS1317" s="24"/>
      <c r="CWT1317" s="24"/>
      <c r="CWU1317" s="24"/>
      <c r="CWV1317" s="24"/>
      <c r="CWW1317" s="24"/>
      <c r="CWX1317" s="24"/>
      <c r="CWY1317" s="24"/>
      <c r="CWZ1317" s="24"/>
      <c r="CXA1317" s="24"/>
      <c r="CXB1317" s="24"/>
      <c r="CXF1317" s="3"/>
      <c r="CXG1317" s="31"/>
      <c r="CXH1317" s="5"/>
      <c r="CXI1317" s="9"/>
      <c r="CXL1317" s="2"/>
      <c r="CXO1317" s="24"/>
      <c r="CXP1317" s="24"/>
      <c r="CXQ1317" s="31"/>
      <c r="CXR1317" s="24"/>
      <c r="CXS1317" s="24"/>
      <c r="CXT1317" s="24"/>
      <c r="CXU1317" s="24"/>
      <c r="CXV1317" s="24"/>
      <c r="CXW1317" s="24"/>
      <c r="CXX1317" s="24"/>
      <c r="CXY1317" s="24"/>
      <c r="CXZ1317" s="24"/>
      <c r="CYA1317" s="24"/>
      <c r="CYB1317" s="24"/>
      <c r="CYC1317" s="24"/>
      <c r="CYD1317" s="24"/>
      <c r="CYE1317" s="24"/>
      <c r="CYF1317" s="24"/>
      <c r="CYJ1317" s="3"/>
      <c r="CYK1317" s="31"/>
      <c r="CYL1317" s="5"/>
      <c r="CYM1317" s="9"/>
      <c r="CYP1317" s="2"/>
      <c r="CYS1317" s="24"/>
      <c r="CYT1317" s="24"/>
      <c r="CYU1317" s="31"/>
      <c r="CYV1317" s="24"/>
      <c r="CYW1317" s="24"/>
      <c r="CYX1317" s="24"/>
      <c r="CYY1317" s="24"/>
      <c r="CYZ1317" s="24"/>
      <c r="CZA1317" s="24"/>
      <c r="CZB1317" s="24"/>
      <c r="CZC1317" s="24"/>
      <c r="CZD1317" s="24"/>
      <c r="CZE1317" s="24"/>
      <c r="CZF1317" s="24"/>
      <c r="CZG1317" s="24"/>
      <c r="CZH1317" s="24"/>
      <c r="CZI1317" s="24"/>
      <c r="CZJ1317" s="24"/>
      <c r="CZN1317" s="3"/>
      <c r="CZO1317" s="31"/>
      <c r="CZP1317" s="5"/>
      <c r="CZQ1317" s="9"/>
      <c r="CZT1317" s="2"/>
      <c r="CZW1317" s="24"/>
      <c r="CZX1317" s="24"/>
      <c r="CZY1317" s="31"/>
      <c r="CZZ1317" s="24"/>
      <c r="DAA1317" s="24"/>
      <c r="DAB1317" s="24"/>
      <c r="DAC1317" s="24"/>
      <c r="DAD1317" s="24"/>
      <c r="DAE1317" s="24"/>
      <c r="DAF1317" s="24"/>
      <c r="DAG1317" s="24"/>
      <c r="DAH1317" s="24"/>
      <c r="DAI1317" s="24"/>
      <c r="DAJ1317" s="24"/>
      <c r="DAK1317" s="24"/>
      <c r="DAL1317" s="24"/>
      <c r="DAM1317" s="24"/>
      <c r="DAN1317" s="24"/>
      <c r="DAR1317" s="3"/>
      <c r="DAS1317" s="31"/>
      <c r="DAT1317" s="5"/>
      <c r="DAU1317" s="9"/>
      <c r="DAX1317" s="2"/>
      <c r="DBA1317" s="24"/>
      <c r="DBB1317" s="24"/>
      <c r="DBC1317" s="31"/>
      <c r="DBD1317" s="24"/>
      <c r="DBE1317" s="24"/>
      <c r="DBF1317" s="24"/>
      <c r="DBG1317" s="24"/>
      <c r="DBH1317" s="24"/>
      <c r="DBI1317" s="24"/>
      <c r="DBJ1317" s="24"/>
      <c r="DBK1317" s="24"/>
      <c r="DBL1317" s="24"/>
      <c r="DBM1317" s="24"/>
      <c r="DBN1317" s="24"/>
      <c r="DBO1317" s="24"/>
      <c r="DBP1317" s="24"/>
      <c r="DBQ1317" s="24"/>
      <c r="DBR1317" s="24"/>
      <c r="DBV1317" s="3"/>
      <c r="DBW1317" s="31"/>
      <c r="DBX1317" s="5"/>
      <c r="DBY1317" s="9"/>
      <c r="DCB1317" s="2"/>
      <c r="DCE1317" s="24"/>
      <c r="DCF1317" s="24"/>
      <c r="DCG1317" s="31"/>
      <c r="DCH1317" s="24"/>
      <c r="DCI1317" s="24"/>
      <c r="DCJ1317" s="24"/>
      <c r="DCK1317" s="24"/>
      <c r="DCL1317" s="24"/>
      <c r="DCM1317" s="24"/>
      <c r="DCN1317" s="24"/>
      <c r="DCO1317" s="24"/>
      <c r="DCP1317" s="24"/>
      <c r="DCQ1317" s="24"/>
      <c r="DCR1317" s="24"/>
      <c r="DCS1317" s="24"/>
      <c r="DCT1317" s="24"/>
      <c r="DCU1317" s="24"/>
      <c r="DCV1317" s="24"/>
      <c r="DCZ1317" s="3"/>
      <c r="DDA1317" s="31"/>
      <c r="DDB1317" s="5"/>
      <c r="DDC1317" s="9"/>
      <c r="DDF1317" s="2"/>
      <c r="DDI1317" s="24"/>
      <c r="DDJ1317" s="24"/>
      <c r="DDK1317" s="31"/>
      <c r="DDL1317" s="24"/>
      <c r="DDM1317" s="24"/>
      <c r="DDN1317" s="24"/>
      <c r="DDO1317" s="24"/>
      <c r="DDP1317" s="24"/>
      <c r="DDQ1317" s="24"/>
      <c r="DDR1317" s="24"/>
      <c r="DDS1317" s="24"/>
      <c r="DDT1317" s="24"/>
      <c r="DDU1317" s="24"/>
      <c r="DDV1317" s="24"/>
      <c r="DDW1317" s="24"/>
      <c r="DDX1317" s="24"/>
      <c r="DDY1317" s="24"/>
      <c r="DDZ1317" s="24"/>
      <c r="DED1317" s="3"/>
      <c r="DEE1317" s="31"/>
      <c r="DEF1317" s="5"/>
      <c r="DEG1317" s="9"/>
      <c r="DEJ1317" s="2"/>
      <c r="DEM1317" s="24"/>
      <c r="DEN1317" s="24"/>
      <c r="DEO1317" s="31"/>
      <c r="DEP1317" s="24"/>
      <c r="DEQ1317" s="24"/>
      <c r="DER1317" s="24"/>
      <c r="DES1317" s="24"/>
      <c r="DET1317" s="24"/>
      <c r="DEU1317" s="24"/>
      <c r="DEV1317" s="24"/>
      <c r="DEW1317" s="24"/>
      <c r="DEX1317" s="24"/>
      <c r="DEY1317" s="24"/>
      <c r="DEZ1317" s="24"/>
      <c r="DFA1317" s="24"/>
      <c r="DFB1317" s="24"/>
      <c r="DFC1317" s="24"/>
      <c r="DFD1317" s="24"/>
      <c r="DFH1317" s="3"/>
      <c r="DFI1317" s="31"/>
      <c r="DFJ1317" s="5"/>
      <c r="DFK1317" s="9"/>
      <c r="DFN1317" s="2"/>
      <c r="DFQ1317" s="24"/>
      <c r="DFR1317" s="24"/>
      <c r="DFS1317" s="31"/>
      <c r="DFT1317" s="24"/>
      <c r="DFU1317" s="24"/>
      <c r="DFV1317" s="24"/>
      <c r="DFW1317" s="24"/>
      <c r="DFX1317" s="24"/>
      <c r="DFY1317" s="24"/>
      <c r="DFZ1317" s="24"/>
      <c r="DGA1317" s="24"/>
      <c r="DGB1317" s="24"/>
      <c r="DGC1317" s="24"/>
      <c r="DGD1317" s="24"/>
      <c r="DGE1317" s="24"/>
      <c r="DGF1317" s="24"/>
      <c r="DGG1317" s="24"/>
      <c r="DGH1317" s="24"/>
      <c r="DGL1317" s="3"/>
      <c r="DGM1317" s="31"/>
      <c r="DGN1317" s="5"/>
      <c r="DGO1317" s="9"/>
      <c r="DGR1317" s="2"/>
      <c r="DGU1317" s="24"/>
      <c r="DGV1317" s="24"/>
      <c r="DGW1317" s="31"/>
      <c r="DGX1317" s="24"/>
      <c r="DGY1317" s="24"/>
      <c r="DGZ1317" s="24"/>
      <c r="DHA1317" s="24"/>
      <c r="DHB1317" s="24"/>
      <c r="DHC1317" s="24"/>
      <c r="DHD1317" s="24"/>
      <c r="DHE1317" s="24"/>
      <c r="DHF1317" s="24"/>
      <c r="DHG1317" s="24"/>
      <c r="DHH1317" s="24"/>
      <c r="DHI1317" s="24"/>
      <c r="DHJ1317" s="24"/>
      <c r="DHK1317" s="24"/>
      <c r="DHL1317" s="24"/>
      <c r="DHP1317" s="3"/>
      <c r="DHQ1317" s="31"/>
      <c r="DHR1317" s="5"/>
      <c r="DHS1317" s="9"/>
      <c r="DHV1317" s="2"/>
      <c r="DHY1317" s="24"/>
      <c r="DHZ1317" s="24"/>
      <c r="DIA1317" s="31"/>
      <c r="DIB1317" s="24"/>
      <c r="DIC1317" s="24"/>
      <c r="DID1317" s="24"/>
      <c r="DIE1317" s="24"/>
      <c r="DIF1317" s="24"/>
      <c r="DIG1317" s="24"/>
      <c r="DIH1317" s="24"/>
      <c r="DII1317" s="24"/>
      <c r="DIJ1317" s="24"/>
      <c r="DIK1317" s="24"/>
      <c r="DIL1317" s="24"/>
      <c r="DIM1317" s="24"/>
      <c r="DIN1317" s="24"/>
      <c r="DIO1317" s="24"/>
      <c r="DIP1317" s="24"/>
      <c r="DIT1317" s="3"/>
      <c r="DIU1317" s="31"/>
      <c r="DIV1317" s="5"/>
      <c r="DIW1317" s="9"/>
      <c r="DIZ1317" s="2"/>
      <c r="DJC1317" s="24"/>
      <c r="DJD1317" s="24"/>
      <c r="DJE1317" s="31"/>
      <c r="DJF1317" s="24"/>
      <c r="DJG1317" s="24"/>
      <c r="DJH1317" s="24"/>
      <c r="DJI1317" s="24"/>
      <c r="DJJ1317" s="24"/>
      <c r="DJK1317" s="24"/>
      <c r="DJL1317" s="24"/>
      <c r="DJM1317" s="24"/>
      <c r="DJN1317" s="24"/>
      <c r="DJO1317" s="24"/>
      <c r="DJP1317" s="24"/>
      <c r="DJQ1317" s="24"/>
      <c r="DJR1317" s="24"/>
      <c r="DJS1317" s="24"/>
      <c r="DJT1317" s="24"/>
      <c r="DJX1317" s="3"/>
      <c r="DJY1317" s="31"/>
      <c r="DJZ1317" s="5"/>
      <c r="DKA1317" s="9"/>
      <c r="DKD1317" s="2"/>
      <c r="DKG1317" s="24"/>
      <c r="DKH1317" s="24"/>
      <c r="DKI1317" s="31"/>
      <c r="DKJ1317" s="24"/>
      <c r="DKK1317" s="24"/>
      <c r="DKL1317" s="24"/>
      <c r="DKM1317" s="24"/>
      <c r="DKN1317" s="24"/>
      <c r="DKO1317" s="24"/>
      <c r="DKP1317" s="24"/>
      <c r="DKQ1317" s="24"/>
      <c r="DKR1317" s="24"/>
      <c r="DKS1317" s="24"/>
      <c r="DKT1317" s="24"/>
      <c r="DKU1317" s="24"/>
      <c r="DKV1317" s="24"/>
      <c r="DKW1317" s="24"/>
      <c r="DKX1317" s="24"/>
      <c r="DLB1317" s="3"/>
      <c r="DLC1317" s="31"/>
      <c r="DLD1317" s="5"/>
      <c r="DLE1317" s="9"/>
      <c r="DLH1317" s="2"/>
      <c r="DLK1317" s="24"/>
      <c r="DLL1317" s="24"/>
      <c r="DLM1317" s="31"/>
      <c r="DLN1317" s="24"/>
      <c r="DLO1317" s="24"/>
      <c r="DLP1317" s="24"/>
      <c r="DLQ1317" s="24"/>
      <c r="DLR1317" s="24"/>
      <c r="DLS1317" s="24"/>
      <c r="DLT1317" s="24"/>
      <c r="DLU1317" s="24"/>
      <c r="DLV1317" s="24"/>
      <c r="DLW1317" s="24"/>
      <c r="DLX1317" s="24"/>
      <c r="DLY1317" s="24"/>
      <c r="DLZ1317" s="24"/>
      <c r="DMA1317" s="24"/>
      <c r="DMB1317" s="24"/>
      <c r="DMF1317" s="3"/>
      <c r="DMG1317" s="31"/>
      <c r="DMH1317" s="5"/>
      <c r="DMI1317" s="9"/>
      <c r="DML1317" s="2"/>
      <c r="DMO1317" s="24"/>
      <c r="DMP1317" s="24"/>
      <c r="DMQ1317" s="31"/>
      <c r="DMR1317" s="24"/>
      <c r="DMS1317" s="24"/>
      <c r="DMT1317" s="24"/>
      <c r="DMU1317" s="24"/>
      <c r="DMV1317" s="24"/>
      <c r="DMW1317" s="24"/>
      <c r="DMX1317" s="24"/>
      <c r="DMY1317" s="24"/>
      <c r="DMZ1317" s="24"/>
      <c r="DNA1317" s="24"/>
      <c r="DNB1317" s="24"/>
      <c r="DNC1317" s="24"/>
      <c r="DND1317" s="24"/>
      <c r="DNE1317" s="24"/>
      <c r="DNF1317" s="24"/>
      <c r="DNJ1317" s="3"/>
      <c r="DNK1317" s="31"/>
      <c r="DNL1317" s="5"/>
      <c r="DNM1317" s="9"/>
      <c r="DNP1317" s="2"/>
      <c r="DNS1317" s="24"/>
      <c r="DNT1317" s="24"/>
      <c r="DNU1317" s="31"/>
      <c r="DNV1317" s="24"/>
      <c r="DNW1317" s="24"/>
      <c r="DNX1317" s="24"/>
      <c r="DNY1317" s="24"/>
      <c r="DNZ1317" s="24"/>
      <c r="DOA1317" s="24"/>
      <c r="DOB1317" s="24"/>
      <c r="DOC1317" s="24"/>
      <c r="DOD1317" s="24"/>
      <c r="DOE1317" s="24"/>
      <c r="DOF1317" s="24"/>
      <c r="DOG1317" s="24"/>
      <c r="DOH1317" s="24"/>
      <c r="DOI1317" s="24"/>
      <c r="DOJ1317" s="24"/>
      <c r="DON1317" s="3"/>
      <c r="DOO1317" s="31"/>
      <c r="DOP1317" s="5"/>
      <c r="DOQ1317" s="9"/>
      <c r="DOT1317" s="2"/>
      <c r="DOW1317" s="24"/>
      <c r="DOX1317" s="24"/>
      <c r="DOY1317" s="31"/>
      <c r="DOZ1317" s="24"/>
      <c r="DPA1317" s="24"/>
      <c r="DPB1317" s="24"/>
      <c r="DPC1317" s="24"/>
      <c r="DPD1317" s="24"/>
      <c r="DPE1317" s="24"/>
      <c r="DPF1317" s="24"/>
      <c r="DPG1317" s="24"/>
      <c r="DPH1317" s="24"/>
      <c r="DPI1317" s="24"/>
      <c r="DPJ1317" s="24"/>
      <c r="DPK1317" s="24"/>
      <c r="DPL1317" s="24"/>
      <c r="DPM1317" s="24"/>
      <c r="DPN1317" s="24"/>
      <c r="DPR1317" s="3"/>
      <c r="DPS1317" s="31"/>
      <c r="DPT1317" s="5"/>
      <c r="DPU1317" s="9"/>
      <c r="DPX1317" s="2"/>
      <c r="DQA1317" s="24"/>
      <c r="DQB1317" s="24"/>
      <c r="DQC1317" s="31"/>
      <c r="DQD1317" s="24"/>
      <c r="DQE1317" s="24"/>
      <c r="DQF1317" s="24"/>
      <c r="DQG1317" s="24"/>
      <c r="DQH1317" s="24"/>
      <c r="DQI1317" s="24"/>
      <c r="DQJ1317" s="24"/>
      <c r="DQK1317" s="24"/>
      <c r="DQL1317" s="24"/>
      <c r="DQM1317" s="24"/>
      <c r="DQN1317" s="24"/>
      <c r="DQO1317" s="24"/>
      <c r="DQP1317" s="24"/>
      <c r="DQQ1317" s="24"/>
      <c r="DQR1317" s="24"/>
      <c r="DQV1317" s="3"/>
      <c r="DQW1317" s="31"/>
      <c r="DQX1317" s="5"/>
      <c r="DQY1317" s="9"/>
      <c r="DRB1317" s="2"/>
      <c r="DRE1317" s="24"/>
      <c r="DRF1317" s="24"/>
      <c r="DRG1317" s="31"/>
      <c r="DRH1317" s="24"/>
      <c r="DRI1317" s="24"/>
      <c r="DRJ1317" s="24"/>
      <c r="DRK1317" s="24"/>
      <c r="DRL1317" s="24"/>
      <c r="DRM1317" s="24"/>
      <c r="DRN1317" s="24"/>
      <c r="DRO1317" s="24"/>
      <c r="DRP1317" s="24"/>
      <c r="DRQ1317" s="24"/>
      <c r="DRR1317" s="24"/>
      <c r="DRS1317" s="24"/>
      <c r="DRT1317" s="24"/>
      <c r="DRU1317" s="24"/>
      <c r="DRV1317" s="24"/>
      <c r="DRZ1317" s="3"/>
      <c r="DSA1317" s="31"/>
      <c r="DSB1317" s="5"/>
      <c r="DSC1317" s="9"/>
      <c r="DSF1317" s="2"/>
      <c r="DSI1317" s="24"/>
      <c r="DSJ1317" s="24"/>
      <c r="DSK1317" s="31"/>
      <c r="DSL1317" s="24"/>
      <c r="DSM1317" s="24"/>
      <c r="DSN1317" s="24"/>
      <c r="DSO1317" s="24"/>
      <c r="DSP1317" s="24"/>
      <c r="DSQ1317" s="24"/>
      <c r="DSR1317" s="24"/>
      <c r="DSS1317" s="24"/>
      <c r="DST1317" s="24"/>
      <c r="DSU1317" s="24"/>
      <c r="DSV1317" s="24"/>
      <c r="DSW1317" s="24"/>
      <c r="DSX1317" s="24"/>
      <c r="DSY1317" s="24"/>
      <c r="DSZ1317" s="24"/>
      <c r="DTD1317" s="3"/>
      <c r="DTE1317" s="31"/>
      <c r="DTF1317" s="5"/>
      <c r="DTG1317" s="9"/>
      <c r="DTJ1317" s="2"/>
      <c r="DTM1317" s="24"/>
      <c r="DTN1317" s="24"/>
      <c r="DTO1317" s="31"/>
      <c r="DTP1317" s="24"/>
      <c r="DTQ1317" s="24"/>
      <c r="DTR1317" s="24"/>
      <c r="DTS1317" s="24"/>
      <c r="DTT1317" s="24"/>
      <c r="DTU1317" s="24"/>
      <c r="DTV1317" s="24"/>
      <c r="DTW1317" s="24"/>
      <c r="DTX1317" s="24"/>
      <c r="DTY1317" s="24"/>
      <c r="DTZ1317" s="24"/>
      <c r="DUA1317" s="24"/>
      <c r="DUB1317" s="24"/>
      <c r="DUC1317" s="24"/>
      <c r="DUD1317" s="24"/>
      <c r="DUH1317" s="3"/>
      <c r="DUI1317" s="31"/>
      <c r="DUJ1317" s="5"/>
      <c r="DUK1317" s="9"/>
      <c r="DUN1317" s="2"/>
      <c r="DUQ1317" s="24"/>
      <c r="DUR1317" s="24"/>
      <c r="DUS1317" s="31"/>
      <c r="DUT1317" s="24"/>
      <c r="DUU1317" s="24"/>
      <c r="DUV1317" s="24"/>
      <c r="DUW1317" s="24"/>
      <c r="DUX1317" s="24"/>
      <c r="DUY1317" s="24"/>
      <c r="DUZ1317" s="24"/>
      <c r="DVA1317" s="24"/>
      <c r="DVB1317" s="24"/>
      <c r="DVC1317" s="24"/>
      <c r="DVD1317" s="24"/>
      <c r="DVE1317" s="24"/>
      <c r="DVF1317" s="24"/>
      <c r="DVG1317" s="24"/>
      <c r="DVH1317" s="24"/>
      <c r="DVL1317" s="3"/>
      <c r="DVM1317" s="31"/>
      <c r="DVN1317" s="5"/>
      <c r="DVO1317" s="9"/>
      <c r="DVR1317" s="2"/>
      <c r="DVU1317" s="24"/>
      <c r="DVV1317" s="24"/>
      <c r="DVW1317" s="31"/>
      <c r="DVX1317" s="24"/>
      <c r="DVY1317" s="24"/>
      <c r="DVZ1317" s="24"/>
      <c r="DWA1317" s="24"/>
      <c r="DWB1317" s="24"/>
      <c r="DWC1317" s="24"/>
      <c r="DWD1317" s="24"/>
      <c r="DWE1317" s="24"/>
      <c r="DWF1317" s="24"/>
      <c r="DWG1317" s="24"/>
      <c r="DWH1317" s="24"/>
      <c r="DWI1317" s="24"/>
      <c r="DWJ1317" s="24"/>
      <c r="DWK1317" s="24"/>
      <c r="DWL1317" s="24"/>
      <c r="DWP1317" s="3"/>
      <c r="DWQ1317" s="31"/>
      <c r="DWR1317" s="5"/>
      <c r="DWS1317" s="9"/>
      <c r="DWV1317" s="2"/>
      <c r="DWY1317" s="24"/>
      <c r="DWZ1317" s="24"/>
      <c r="DXA1317" s="31"/>
      <c r="DXB1317" s="24"/>
      <c r="DXC1317" s="24"/>
      <c r="DXD1317" s="24"/>
      <c r="DXE1317" s="24"/>
      <c r="DXF1317" s="24"/>
      <c r="DXG1317" s="24"/>
      <c r="DXH1317" s="24"/>
      <c r="DXI1317" s="24"/>
      <c r="DXJ1317" s="24"/>
      <c r="DXK1317" s="24"/>
      <c r="DXL1317" s="24"/>
      <c r="DXM1317" s="24"/>
      <c r="DXN1317" s="24"/>
      <c r="DXO1317" s="24"/>
      <c r="DXP1317" s="24"/>
      <c r="DXT1317" s="3"/>
      <c r="DXU1317" s="31"/>
      <c r="DXV1317" s="5"/>
      <c r="DXW1317" s="9"/>
      <c r="DXZ1317" s="2"/>
      <c r="DYC1317" s="24"/>
      <c r="DYD1317" s="24"/>
      <c r="DYE1317" s="31"/>
      <c r="DYF1317" s="24"/>
      <c r="DYG1317" s="24"/>
      <c r="DYH1317" s="24"/>
      <c r="DYI1317" s="24"/>
      <c r="DYJ1317" s="24"/>
      <c r="DYK1317" s="24"/>
      <c r="DYL1317" s="24"/>
      <c r="DYM1317" s="24"/>
      <c r="DYN1317" s="24"/>
      <c r="DYO1317" s="24"/>
      <c r="DYP1317" s="24"/>
      <c r="DYQ1317" s="24"/>
      <c r="DYR1317" s="24"/>
      <c r="DYS1317" s="24"/>
      <c r="DYT1317" s="24"/>
      <c r="DYX1317" s="3"/>
      <c r="DYY1317" s="31"/>
      <c r="DYZ1317" s="5"/>
      <c r="DZA1317" s="9"/>
      <c r="DZD1317" s="2"/>
      <c r="DZG1317" s="24"/>
      <c r="DZH1317" s="24"/>
      <c r="DZI1317" s="31"/>
      <c r="DZJ1317" s="24"/>
      <c r="DZK1317" s="24"/>
      <c r="DZL1317" s="24"/>
      <c r="DZM1317" s="24"/>
      <c r="DZN1317" s="24"/>
      <c r="DZO1317" s="24"/>
      <c r="DZP1317" s="24"/>
      <c r="DZQ1317" s="24"/>
      <c r="DZR1317" s="24"/>
      <c r="DZS1317" s="24"/>
      <c r="DZT1317" s="24"/>
      <c r="DZU1317" s="24"/>
      <c r="DZV1317" s="24"/>
      <c r="DZW1317" s="24"/>
      <c r="DZX1317" s="24"/>
      <c r="EAB1317" s="3"/>
      <c r="EAC1317" s="31"/>
      <c r="EAD1317" s="5"/>
      <c r="EAE1317" s="9"/>
      <c r="EAH1317" s="2"/>
      <c r="EAK1317" s="24"/>
      <c r="EAL1317" s="24"/>
      <c r="EAM1317" s="31"/>
      <c r="EAN1317" s="24"/>
      <c r="EAO1317" s="24"/>
      <c r="EAP1317" s="24"/>
      <c r="EAQ1317" s="24"/>
      <c r="EAR1317" s="24"/>
      <c r="EAS1317" s="24"/>
      <c r="EAT1317" s="24"/>
      <c r="EAU1317" s="24"/>
      <c r="EAV1317" s="24"/>
      <c r="EAW1317" s="24"/>
      <c r="EAX1317" s="24"/>
      <c r="EAY1317" s="24"/>
      <c r="EAZ1317" s="24"/>
      <c r="EBA1317" s="24"/>
      <c r="EBB1317" s="24"/>
      <c r="EBF1317" s="3"/>
      <c r="EBG1317" s="31"/>
      <c r="EBH1317" s="5"/>
      <c r="EBI1317" s="9"/>
      <c r="EBL1317" s="2"/>
      <c r="EBO1317" s="24"/>
      <c r="EBP1317" s="24"/>
      <c r="EBQ1317" s="31"/>
      <c r="EBR1317" s="24"/>
      <c r="EBS1317" s="24"/>
      <c r="EBT1317" s="24"/>
      <c r="EBU1317" s="24"/>
      <c r="EBV1317" s="24"/>
      <c r="EBW1317" s="24"/>
      <c r="EBX1317" s="24"/>
      <c r="EBY1317" s="24"/>
      <c r="EBZ1317" s="24"/>
      <c r="ECA1317" s="24"/>
      <c r="ECB1317" s="24"/>
      <c r="ECC1317" s="24"/>
      <c r="ECD1317" s="24"/>
      <c r="ECE1317" s="24"/>
      <c r="ECF1317" s="24"/>
      <c r="ECJ1317" s="3"/>
      <c r="ECK1317" s="31"/>
      <c r="ECL1317" s="5"/>
      <c r="ECM1317" s="9"/>
      <c r="ECP1317" s="2"/>
      <c r="ECS1317" s="24"/>
      <c r="ECT1317" s="24"/>
      <c r="ECU1317" s="31"/>
      <c r="ECV1317" s="24"/>
      <c r="ECW1317" s="24"/>
      <c r="ECX1317" s="24"/>
      <c r="ECY1317" s="24"/>
      <c r="ECZ1317" s="24"/>
      <c r="EDA1317" s="24"/>
      <c r="EDB1317" s="24"/>
      <c r="EDC1317" s="24"/>
      <c r="EDD1317" s="24"/>
      <c r="EDE1317" s="24"/>
      <c r="EDF1317" s="24"/>
      <c r="EDG1317" s="24"/>
      <c r="EDH1317" s="24"/>
      <c r="EDI1317" s="24"/>
      <c r="EDJ1317" s="24"/>
      <c r="EDN1317" s="3"/>
      <c r="EDO1317" s="31"/>
      <c r="EDP1317" s="5"/>
      <c r="EDQ1317" s="9"/>
      <c r="EDT1317" s="2"/>
      <c r="EDW1317" s="24"/>
      <c r="EDX1317" s="24"/>
      <c r="EDY1317" s="31"/>
      <c r="EDZ1317" s="24"/>
      <c r="EEA1317" s="24"/>
      <c r="EEB1317" s="24"/>
      <c r="EEC1317" s="24"/>
      <c r="EED1317" s="24"/>
      <c r="EEE1317" s="24"/>
      <c r="EEF1317" s="24"/>
      <c r="EEG1317" s="24"/>
      <c r="EEH1317" s="24"/>
      <c r="EEI1317" s="24"/>
      <c r="EEJ1317" s="24"/>
      <c r="EEK1317" s="24"/>
      <c r="EEL1317" s="24"/>
      <c r="EEM1317" s="24"/>
      <c r="EEN1317" s="24"/>
      <c r="EER1317" s="3"/>
      <c r="EES1317" s="31"/>
      <c r="EET1317" s="5"/>
      <c r="EEU1317" s="9"/>
      <c r="EEX1317" s="2"/>
      <c r="EFA1317" s="24"/>
      <c r="EFB1317" s="24"/>
      <c r="EFC1317" s="31"/>
      <c r="EFD1317" s="24"/>
      <c r="EFE1317" s="24"/>
      <c r="EFF1317" s="24"/>
      <c r="EFG1317" s="24"/>
      <c r="EFH1317" s="24"/>
      <c r="EFI1317" s="24"/>
      <c r="EFJ1317" s="24"/>
      <c r="EFK1317" s="24"/>
      <c r="EFL1317" s="24"/>
      <c r="EFM1317" s="24"/>
      <c r="EFN1317" s="24"/>
      <c r="EFO1317" s="24"/>
      <c r="EFP1317" s="24"/>
      <c r="EFQ1317" s="24"/>
      <c r="EFR1317" s="24"/>
      <c r="EFV1317" s="3"/>
      <c r="EFW1317" s="31"/>
      <c r="EFX1317" s="5"/>
      <c r="EFY1317" s="9"/>
      <c r="EGB1317" s="2"/>
      <c r="EGE1317" s="24"/>
      <c r="EGF1317" s="24"/>
      <c r="EGG1317" s="31"/>
      <c r="EGH1317" s="24"/>
      <c r="EGI1317" s="24"/>
      <c r="EGJ1317" s="24"/>
      <c r="EGK1317" s="24"/>
      <c r="EGL1317" s="24"/>
      <c r="EGM1317" s="24"/>
      <c r="EGN1317" s="24"/>
      <c r="EGO1317" s="24"/>
      <c r="EGP1317" s="24"/>
      <c r="EGQ1317" s="24"/>
      <c r="EGR1317" s="24"/>
      <c r="EGS1317" s="24"/>
      <c r="EGT1317" s="24"/>
      <c r="EGU1317" s="24"/>
      <c r="EGV1317" s="24"/>
      <c r="EGZ1317" s="3"/>
      <c r="EHA1317" s="31"/>
      <c r="EHB1317" s="5"/>
      <c r="EHC1317" s="9"/>
      <c r="EHF1317" s="2"/>
      <c r="EHI1317" s="24"/>
      <c r="EHJ1317" s="24"/>
      <c r="EHK1317" s="31"/>
      <c r="EHL1317" s="24"/>
      <c r="EHM1317" s="24"/>
      <c r="EHN1317" s="24"/>
      <c r="EHO1317" s="24"/>
      <c r="EHP1317" s="24"/>
      <c r="EHQ1317" s="24"/>
      <c r="EHR1317" s="24"/>
      <c r="EHS1317" s="24"/>
      <c r="EHT1317" s="24"/>
      <c r="EHU1317" s="24"/>
      <c r="EHV1317" s="24"/>
      <c r="EHW1317" s="24"/>
      <c r="EHX1317" s="24"/>
      <c r="EHY1317" s="24"/>
      <c r="EHZ1317" s="24"/>
      <c r="EID1317" s="3"/>
      <c r="EIE1317" s="31"/>
      <c r="EIF1317" s="5"/>
      <c r="EIG1317" s="9"/>
      <c r="EIJ1317" s="2"/>
      <c r="EIM1317" s="24"/>
      <c r="EIN1317" s="24"/>
      <c r="EIO1317" s="31"/>
      <c r="EIP1317" s="24"/>
      <c r="EIQ1317" s="24"/>
      <c r="EIR1317" s="24"/>
      <c r="EIS1317" s="24"/>
      <c r="EIT1317" s="24"/>
      <c r="EIU1317" s="24"/>
      <c r="EIV1317" s="24"/>
      <c r="EIW1317" s="24"/>
      <c r="EIX1317" s="24"/>
      <c r="EIY1317" s="24"/>
      <c r="EIZ1317" s="24"/>
      <c r="EJA1317" s="24"/>
      <c r="EJB1317" s="24"/>
      <c r="EJC1317" s="24"/>
      <c r="EJD1317" s="24"/>
      <c r="EJH1317" s="3"/>
      <c r="EJI1317" s="31"/>
      <c r="EJJ1317" s="5"/>
      <c r="EJK1317" s="9"/>
      <c r="EJN1317" s="2"/>
      <c r="EJQ1317" s="24"/>
      <c r="EJR1317" s="24"/>
      <c r="EJS1317" s="31"/>
      <c r="EJT1317" s="24"/>
      <c r="EJU1317" s="24"/>
      <c r="EJV1317" s="24"/>
      <c r="EJW1317" s="24"/>
      <c r="EJX1317" s="24"/>
      <c r="EJY1317" s="24"/>
      <c r="EJZ1317" s="24"/>
      <c r="EKA1317" s="24"/>
      <c r="EKB1317" s="24"/>
      <c r="EKC1317" s="24"/>
      <c r="EKD1317" s="24"/>
      <c r="EKE1317" s="24"/>
      <c r="EKF1317" s="24"/>
      <c r="EKG1317" s="24"/>
      <c r="EKH1317" s="24"/>
      <c r="EKL1317" s="3"/>
      <c r="EKM1317" s="31"/>
      <c r="EKN1317" s="5"/>
      <c r="EKO1317" s="9"/>
      <c r="EKR1317" s="2"/>
      <c r="EKU1317" s="24"/>
      <c r="EKV1317" s="24"/>
      <c r="EKW1317" s="31"/>
      <c r="EKX1317" s="24"/>
      <c r="EKY1317" s="24"/>
      <c r="EKZ1317" s="24"/>
      <c r="ELA1317" s="24"/>
      <c r="ELB1317" s="24"/>
      <c r="ELC1317" s="24"/>
      <c r="ELD1317" s="24"/>
      <c r="ELE1317" s="24"/>
      <c r="ELF1317" s="24"/>
      <c r="ELG1317" s="24"/>
      <c r="ELH1317" s="24"/>
      <c r="ELI1317" s="24"/>
      <c r="ELJ1317" s="24"/>
      <c r="ELK1317" s="24"/>
      <c r="ELL1317" s="24"/>
      <c r="ELP1317" s="3"/>
      <c r="ELQ1317" s="31"/>
      <c r="ELR1317" s="5"/>
      <c r="ELS1317" s="9"/>
      <c r="ELV1317" s="2"/>
      <c r="ELY1317" s="24"/>
      <c r="ELZ1317" s="24"/>
      <c r="EMA1317" s="31"/>
      <c r="EMB1317" s="24"/>
      <c r="EMC1317" s="24"/>
      <c r="EMD1317" s="24"/>
      <c r="EME1317" s="24"/>
      <c r="EMF1317" s="24"/>
      <c r="EMG1317" s="24"/>
      <c r="EMH1317" s="24"/>
      <c r="EMI1317" s="24"/>
      <c r="EMJ1317" s="24"/>
      <c r="EMK1317" s="24"/>
      <c r="EML1317" s="24"/>
      <c r="EMM1317" s="24"/>
      <c r="EMN1317" s="24"/>
      <c r="EMO1317" s="24"/>
      <c r="EMP1317" s="24"/>
      <c r="EMT1317" s="3"/>
      <c r="EMU1317" s="31"/>
      <c r="EMV1317" s="5"/>
      <c r="EMW1317" s="9"/>
      <c r="EMZ1317" s="2"/>
      <c r="ENC1317" s="24"/>
      <c r="END1317" s="24"/>
      <c r="ENE1317" s="31"/>
      <c r="ENF1317" s="24"/>
      <c r="ENG1317" s="24"/>
      <c r="ENH1317" s="24"/>
      <c r="ENI1317" s="24"/>
      <c r="ENJ1317" s="24"/>
      <c r="ENK1317" s="24"/>
      <c r="ENL1317" s="24"/>
      <c r="ENM1317" s="24"/>
      <c r="ENN1317" s="24"/>
      <c r="ENO1317" s="24"/>
      <c r="ENP1317" s="24"/>
      <c r="ENQ1317" s="24"/>
      <c r="ENR1317" s="24"/>
      <c r="ENS1317" s="24"/>
      <c r="ENT1317" s="24"/>
      <c r="ENX1317" s="3"/>
      <c r="ENY1317" s="31"/>
      <c r="ENZ1317" s="5"/>
      <c r="EOA1317" s="9"/>
      <c r="EOD1317" s="2"/>
      <c r="EOG1317" s="24"/>
      <c r="EOH1317" s="24"/>
      <c r="EOI1317" s="31"/>
      <c r="EOJ1317" s="24"/>
      <c r="EOK1317" s="24"/>
      <c r="EOL1317" s="24"/>
      <c r="EOM1317" s="24"/>
      <c r="EON1317" s="24"/>
      <c r="EOO1317" s="24"/>
      <c r="EOP1317" s="24"/>
      <c r="EOQ1317" s="24"/>
      <c r="EOR1317" s="24"/>
      <c r="EOS1317" s="24"/>
      <c r="EOT1317" s="24"/>
      <c r="EOU1317" s="24"/>
      <c r="EOV1317" s="24"/>
      <c r="EOW1317" s="24"/>
      <c r="EOX1317" s="24"/>
      <c r="EPB1317" s="3"/>
      <c r="EPC1317" s="31"/>
      <c r="EPD1317" s="5"/>
      <c r="EPE1317" s="9"/>
      <c r="EPH1317" s="2"/>
      <c r="EPK1317" s="24"/>
      <c r="EPL1317" s="24"/>
      <c r="EPM1317" s="31"/>
      <c r="EPN1317" s="24"/>
      <c r="EPO1317" s="24"/>
      <c r="EPP1317" s="24"/>
      <c r="EPQ1317" s="24"/>
      <c r="EPR1317" s="24"/>
      <c r="EPS1317" s="24"/>
      <c r="EPT1317" s="24"/>
      <c r="EPU1317" s="24"/>
      <c r="EPV1317" s="24"/>
      <c r="EPW1317" s="24"/>
      <c r="EPX1317" s="24"/>
      <c r="EPY1317" s="24"/>
      <c r="EPZ1317" s="24"/>
      <c r="EQA1317" s="24"/>
      <c r="EQB1317" s="24"/>
      <c r="EQF1317" s="3"/>
      <c r="EQG1317" s="31"/>
      <c r="EQH1317" s="5"/>
      <c r="EQI1317" s="9"/>
      <c r="EQL1317" s="2"/>
      <c r="EQO1317" s="24"/>
      <c r="EQP1317" s="24"/>
      <c r="EQQ1317" s="31"/>
      <c r="EQR1317" s="24"/>
      <c r="EQS1317" s="24"/>
      <c r="EQT1317" s="24"/>
      <c r="EQU1317" s="24"/>
      <c r="EQV1317" s="24"/>
      <c r="EQW1317" s="24"/>
      <c r="EQX1317" s="24"/>
      <c r="EQY1317" s="24"/>
      <c r="EQZ1317" s="24"/>
      <c r="ERA1317" s="24"/>
      <c r="ERB1317" s="24"/>
      <c r="ERC1317" s="24"/>
      <c r="ERD1317" s="24"/>
      <c r="ERE1317" s="24"/>
      <c r="ERF1317" s="24"/>
      <c r="ERJ1317" s="3"/>
      <c r="ERK1317" s="31"/>
      <c r="ERL1317" s="5"/>
      <c r="ERM1317" s="9"/>
      <c r="ERP1317" s="2"/>
      <c r="ERS1317" s="24"/>
      <c r="ERT1317" s="24"/>
      <c r="ERU1317" s="31"/>
      <c r="ERV1317" s="24"/>
      <c r="ERW1317" s="24"/>
      <c r="ERX1317" s="24"/>
      <c r="ERY1317" s="24"/>
      <c r="ERZ1317" s="24"/>
      <c r="ESA1317" s="24"/>
      <c r="ESB1317" s="24"/>
      <c r="ESC1317" s="24"/>
      <c r="ESD1317" s="24"/>
      <c r="ESE1317" s="24"/>
      <c r="ESF1317" s="24"/>
      <c r="ESG1317" s="24"/>
      <c r="ESH1317" s="24"/>
      <c r="ESI1317" s="24"/>
      <c r="ESJ1317" s="24"/>
      <c r="ESN1317" s="3"/>
      <c r="ESO1317" s="31"/>
      <c r="ESP1317" s="5"/>
      <c r="ESQ1317" s="9"/>
      <c r="EST1317" s="2"/>
      <c r="ESW1317" s="24"/>
      <c r="ESX1317" s="24"/>
      <c r="ESY1317" s="31"/>
      <c r="ESZ1317" s="24"/>
      <c r="ETA1317" s="24"/>
      <c r="ETB1317" s="24"/>
      <c r="ETC1317" s="24"/>
      <c r="ETD1317" s="24"/>
      <c r="ETE1317" s="24"/>
      <c r="ETF1317" s="24"/>
      <c r="ETG1317" s="24"/>
      <c r="ETH1317" s="24"/>
      <c r="ETI1317" s="24"/>
      <c r="ETJ1317" s="24"/>
      <c r="ETK1317" s="24"/>
      <c r="ETL1317" s="24"/>
      <c r="ETM1317" s="24"/>
      <c r="ETN1317" s="24"/>
      <c r="ETR1317" s="3"/>
      <c r="ETS1317" s="31"/>
      <c r="ETT1317" s="5"/>
      <c r="ETU1317" s="9"/>
      <c r="ETX1317" s="2"/>
      <c r="EUA1317" s="24"/>
      <c r="EUB1317" s="24"/>
      <c r="EUC1317" s="31"/>
      <c r="EUD1317" s="24"/>
      <c r="EUE1317" s="24"/>
      <c r="EUF1317" s="24"/>
      <c r="EUG1317" s="24"/>
      <c r="EUH1317" s="24"/>
      <c r="EUI1317" s="24"/>
      <c r="EUJ1317" s="24"/>
      <c r="EUK1317" s="24"/>
      <c r="EUL1317" s="24"/>
      <c r="EUM1317" s="24"/>
      <c r="EUN1317" s="24"/>
      <c r="EUO1317" s="24"/>
      <c r="EUP1317" s="24"/>
      <c r="EUQ1317" s="24"/>
      <c r="EUR1317" s="24"/>
      <c r="EUV1317" s="3"/>
      <c r="EUW1317" s="31"/>
      <c r="EUX1317" s="5"/>
      <c r="EUY1317" s="9"/>
      <c r="EVB1317" s="2"/>
      <c r="EVE1317" s="24"/>
      <c r="EVF1317" s="24"/>
      <c r="EVG1317" s="31"/>
      <c r="EVH1317" s="24"/>
      <c r="EVI1317" s="24"/>
      <c r="EVJ1317" s="24"/>
      <c r="EVK1317" s="24"/>
      <c r="EVL1317" s="24"/>
      <c r="EVM1317" s="24"/>
      <c r="EVN1317" s="24"/>
      <c r="EVO1317" s="24"/>
      <c r="EVP1317" s="24"/>
      <c r="EVQ1317" s="24"/>
      <c r="EVR1317" s="24"/>
      <c r="EVS1317" s="24"/>
      <c r="EVT1317" s="24"/>
      <c r="EVU1317" s="24"/>
      <c r="EVV1317" s="24"/>
      <c r="EVZ1317" s="3"/>
      <c r="EWA1317" s="31"/>
      <c r="EWB1317" s="5"/>
      <c r="EWC1317" s="9"/>
      <c r="EWF1317" s="2"/>
      <c r="EWI1317" s="24"/>
      <c r="EWJ1317" s="24"/>
      <c r="EWK1317" s="31"/>
      <c r="EWL1317" s="24"/>
      <c r="EWM1317" s="24"/>
      <c r="EWN1317" s="24"/>
      <c r="EWO1317" s="24"/>
      <c r="EWP1317" s="24"/>
      <c r="EWQ1317" s="24"/>
      <c r="EWR1317" s="24"/>
      <c r="EWS1317" s="24"/>
      <c r="EWT1317" s="24"/>
      <c r="EWU1317" s="24"/>
      <c r="EWV1317" s="24"/>
      <c r="EWW1317" s="24"/>
      <c r="EWX1317" s="24"/>
      <c r="EWY1317" s="24"/>
      <c r="EWZ1317" s="24"/>
      <c r="EXD1317" s="3"/>
      <c r="EXE1317" s="31"/>
      <c r="EXF1317" s="5"/>
      <c r="EXG1317" s="9"/>
      <c r="EXJ1317" s="2"/>
      <c r="EXM1317" s="24"/>
      <c r="EXN1317" s="24"/>
      <c r="EXO1317" s="31"/>
      <c r="EXP1317" s="24"/>
      <c r="EXQ1317" s="24"/>
      <c r="EXR1317" s="24"/>
      <c r="EXS1317" s="24"/>
      <c r="EXT1317" s="24"/>
      <c r="EXU1317" s="24"/>
      <c r="EXV1317" s="24"/>
      <c r="EXW1317" s="24"/>
      <c r="EXX1317" s="24"/>
      <c r="EXY1317" s="24"/>
      <c r="EXZ1317" s="24"/>
      <c r="EYA1317" s="24"/>
      <c r="EYB1317" s="24"/>
      <c r="EYC1317" s="24"/>
      <c r="EYD1317" s="24"/>
      <c r="EYH1317" s="3"/>
      <c r="EYI1317" s="31"/>
      <c r="EYJ1317" s="5"/>
      <c r="EYK1317" s="9"/>
      <c r="EYN1317" s="2"/>
      <c r="EYQ1317" s="24"/>
      <c r="EYR1317" s="24"/>
      <c r="EYS1317" s="31"/>
      <c r="EYT1317" s="24"/>
      <c r="EYU1317" s="24"/>
      <c r="EYV1317" s="24"/>
      <c r="EYW1317" s="24"/>
      <c r="EYX1317" s="24"/>
      <c r="EYY1317" s="24"/>
      <c r="EYZ1317" s="24"/>
      <c r="EZA1317" s="24"/>
      <c r="EZB1317" s="24"/>
      <c r="EZC1317" s="24"/>
      <c r="EZD1317" s="24"/>
      <c r="EZE1317" s="24"/>
      <c r="EZF1317" s="24"/>
      <c r="EZG1317" s="24"/>
      <c r="EZH1317" s="24"/>
      <c r="EZL1317" s="3"/>
      <c r="EZM1317" s="31"/>
      <c r="EZN1317" s="5"/>
      <c r="EZO1317" s="9"/>
      <c r="EZR1317" s="2"/>
      <c r="EZU1317" s="24"/>
      <c r="EZV1317" s="24"/>
      <c r="EZW1317" s="31"/>
      <c r="EZX1317" s="24"/>
      <c r="EZY1317" s="24"/>
      <c r="EZZ1317" s="24"/>
      <c r="FAA1317" s="24"/>
      <c r="FAB1317" s="24"/>
      <c r="FAC1317" s="24"/>
      <c r="FAD1317" s="24"/>
      <c r="FAE1317" s="24"/>
      <c r="FAF1317" s="24"/>
      <c r="FAG1317" s="24"/>
      <c r="FAH1317" s="24"/>
      <c r="FAI1317" s="24"/>
      <c r="FAJ1317" s="24"/>
      <c r="FAK1317" s="24"/>
      <c r="FAL1317" s="24"/>
      <c r="FAP1317" s="3"/>
      <c r="FAQ1317" s="31"/>
      <c r="FAR1317" s="5"/>
      <c r="FAS1317" s="9"/>
      <c r="FAV1317" s="2"/>
      <c r="FAY1317" s="24"/>
      <c r="FAZ1317" s="24"/>
      <c r="FBA1317" s="31"/>
      <c r="FBB1317" s="24"/>
      <c r="FBC1317" s="24"/>
      <c r="FBD1317" s="24"/>
      <c r="FBE1317" s="24"/>
      <c r="FBF1317" s="24"/>
      <c r="FBG1317" s="24"/>
      <c r="FBH1317" s="24"/>
      <c r="FBI1317" s="24"/>
      <c r="FBJ1317" s="24"/>
      <c r="FBK1317" s="24"/>
      <c r="FBL1317" s="24"/>
      <c r="FBM1317" s="24"/>
      <c r="FBN1317" s="24"/>
      <c r="FBO1317" s="24"/>
      <c r="FBP1317" s="24"/>
      <c r="FBT1317" s="3"/>
      <c r="FBU1317" s="31"/>
      <c r="FBV1317" s="5"/>
      <c r="FBW1317" s="9"/>
      <c r="FBZ1317" s="2"/>
      <c r="FCC1317" s="24"/>
      <c r="FCD1317" s="24"/>
      <c r="FCE1317" s="31"/>
      <c r="FCF1317" s="24"/>
      <c r="FCG1317" s="24"/>
      <c r="FCH1317" s="24"/>
      <c r="FCI1317" s="24"/>
      <c r="FCJ1317" s="24"/>
      <c r="FCK1317" s="24"/>
      <c r="FCL1317" s="24"/>
      <c r="FCM1317" s="24"/>
      <c r="FCN1317" s="24"/>
      <c r="FCO1317" s="24"/>
      <c r="FCP1317" s="24"/>
      <c r="FCQ1317" s="24"/>
      <c r="FCR1317" s="24"/>
      <c r="FCS1317" s="24"/>
      <c r="FCT1317" s="24"/>
      <c r="FCX1317" s="3"/>
      <c r="FCY1317" s="31"/>
      <c r="FCZ1317" s="5"/>
      <c r="FDA1317" s="9"/>
      <c r="FDD1317" s="2"/>
      <c r="FDG1317" s="24"/>
      <c r="FDH1317" s="24"/>
      <c r="FDI1317" s="31"/>
      <c r="FDJ1317" s="24"/>
      <c r="FDK1317" s="24"/>
      <c r="FDL1317" s="24"/>
      <c r="FDM1317" s="24"/>
      <c r="FDN1317" s="24"/>
      <c r="FDO1317" s="24"/>
      <c r="FDP1317" s="24"/>
      <c r="FDQ1317" s="24"/>
      <c r="FDR1317" s="24"/>
      <c r="FDS1317" s="24"/>
      <c r="FDT1317" s="24"/>
      <c r="FDU1317" s="24"/>
      <c r="FDV1317" s="24"/>
      <c r="FDW1317" s="24"/>
      <c r="FDX1317" s="24"/>
      <c r="FEB1317" s="3"/>
      <c r="FEC1317" s="31"/>
      <c r="FED1317" s="5"/>
      <c r="FEE1317" s="9"/>
      <c r="FEH1317" s="2"/>
      <c r="FEK1317" s="24"/>
      <c r="FEL1317" s="24"/>
      <c r="FEM1317" s="31"/>
      <c r="FEN1317" s="24"/>
      <c r="FEO1317" s="24"/>
      <c r="FEP1317" s="24"/>
      <c r="FEQ1317" s="24"/>
      <c r="FER1317" s="24"/>
      <c r="FES1317" s="24"/>
      <c r="FET1317" s="24"/>
      <c r="FEU1317" s="24"/>
      <c r="FEV1317" s="24"/>
      <c r="FEW1317" s="24"/>
      <c r="FEX1317" s="24"/>
      <c r="FEY1317" s="24"/>
      <c r="FEZ1317" s="24"/>
      <c r="FFA1317" s="24"/>
      <c r="FFB1317" s="24"/>
      <c r="FFF1317" s="3"/>
      <c r="FFG1317" s="31"/>
      <c r="FFH1317" s="5"/>
      <c r="FFI1317" s="9"/>
      <c r="FFL1317" s="2"/>
      <c r="FFO1317" s="24"/>
      <c r="FFP1317" s="24"/>
      <c r="FFQ1317" s="31"/>
      <c r="FFR1317" s="24"/>
      <c r="FFS1317" s="24"/>
      <c r="FFT1317" s="24"/>
      <c r="FFU1317" s="24"/>
      <c r="FFV1317" s="24"/>
      <c r="FFW1317" s="24"/>
      <c r="FFX1317" s="24"/>
      <c r="FFY1317" s="24"/>
      <c r="FFZ1317" s="24"/>
      <c r="FGA1317" s="24"/>
      <c r="FGB1317" s="24"/>
      <c r="FGC1317" s="24"/>
      <c r="FGD1317" s="24"/>
      <c r="FGE1317" s="24"/>
      <c r="FGF1317" s="24"/>
      <c r="FGJ1317" s="3"/>
      <c r="FGK1317" s="31"/>
      <c r="FGL1317" s="5"/>
      <c r="FGM1317" s="9"/>
      <c r="FGP1317" s="2"/>
      <c r="FGS1317" s="24"/>
      <c r="FGT1317" s="24"/>
      <c r="FGU1317" s="31"/>
      <c r="FGV1317" s="24"/>
      <c r="FGW1317" s="24"/>
      <c r="FGX1317" s="24"/>
      <c r="FGY1317" s="24"/>
      <c r="FGZ1317" s="24"/>
      <c r="FHA1317" s="24"/>
      <c r="FHB1317" s="24"/>
      <c r="FHC1317" s="24"/>
      <c r="FHD1317" s="24"/>
      <c r="FHE1317" s="24"/>
      <c r="FHF1317" s="24"/>
      <c r="FHG1317" s="24"/>
      <c r="FHH1317" s="24"/>
      <c r="FHI1317" s="24"/>
      <c r="FHJ1317" s="24"/>
      <c r="FHN1317" s="3"/>
      <c r="FHO1317" s="31"/>
      <c r="FHP1317" s="5"/>
      <c r="FHQ1317" s="9"/>
      <c r="FHT1317" s="2"/>
      <c r="FHW1317" s="24"/>
      <c r="FHX1317" s="24"/>
      <c r="FHY1317" s="31"/>
      <c r="FHZ1317" s="24"/>
      <c r="FIA1317" s="24"/>
      <c r="FIB1317" s="24"/>
      <c r="FIC1317" s="24"/>
      <c r="FID1317" s="24"/>
      <c r="FIE1317" s="24"/>
      <c r="FIF1317" s="24"/>
      <c r="FIG1317" s="24"/>
      <c r="FIH1317" s="24"/>
      <c r="FII1317" s="24"/>
      <c r="FIJ1317" s="24"/>
      <c r="FIK1317" s="24"/>
      <c r="FIL1317" s="24"/>
      <c r="FIM1317" s="24"/>
      <c r="FIN1317" s="24"/>
      <c r="FIR1317" s="3"/>
      <c r="FIS1317" s="31"/>
      <c r="FIT1317" s="5"/>
      <c r="FIU1317" s="9"/>
      <c r="FIX1317" s="2"/>
      <c r="FJA1317" s="24"/>
      <c r="FJB1317" s="24"/>
      <c r="FJC1317" s="31"/>
      <c r="FJD1317" s="24"/>
      <c r="FJE1317" s="24"/>
      <c r="FJF1317" s="24"/>
      <c r="FJG1317" s="24"/>
      <c r="FJH1317" s="24"/>
      <c r="FJI1317" s="24"/>
      <c r="FJJ1317" s="24"/>
      <c r="FJK1317" s="24"/>
      <c r="FJL1317" s="24"/>
      <c r="FJM1317" s="24"/>
      <c r="FJN1317" s="24"/>
      <c r="FJO1317" s="24"/>
      <c r="FJP1317" s="24"/>
      <c r="FJQ1317" s="24"/>
      <c r="FJR1317" s="24"/>
      <c r="FJV1317" s="3"/>
      <c r="FJW1317" s="31"/>
      <c r="FJX1317" s="5"/>
      <c r="FJY1317" s="9"/>
      <c r="FKB1317" s="2"/>
      <c r="FKE1317" s="24"/>
      <c r="FKF1317" s="24"/>
      <c r="FKG1317" s="31"/>
      <c r="FKH1317" s="24"/>
      <c r="FKI1317" s="24"/>
      <c r="FKJ1317" s="24"/>
      <c r="FKK1317" s="24"/>
      <c r="FKL1317" s="24"/>
      <c r="FKM1317" s="24"/>
      <c r="FKN1317" s="24"/>
      <c r="FKO1317" s="24"/>
      <c r="FKP1317" s="24"/>
      <c r="FKQ1317" s="24"/>
      <c r="FKR1317" s="24"/>
      <c r="FKS1317" s="24"/>
      <c r="FKT1317" s="24"/>
      <c r="FKU1317" s="24"/>
      <c r="FKV1317" s="24"/>
      <c r="FKZ1317" s="3"/>
      <c r="FLA1317" s="31"/>
      <c r="FLB1317" s="5"/>
      <c r="FLC1317" s="9"/>
      <c r="FLF1317" s="2"/>
      <c r="FLI1317" s="24"/>
      <c r="FLJ1317" s="24"/>
      <c r="FLK1317" s="31"/>
      <c r="FLL1317" s="24"/>
      <c r="FLM1317" s="24"/>
      <c r="FLN1317" s="24"/>
      <c r="FLO1317" s="24"/>
      <c r="FLP1317" s="24"/>
      <c r="FLQ1317" s="24"/>
      <c r="FLR1317" s="24"/>
      <c r="FLS1317" s="24"/>
      <c r="FLT1317" s="24"/>
      <c r="FLU1317" s="24"/>
      <c r="FLV1317" s="24"/>
      <c r="FLW1317" s="24"/>
      <c r="FLX1317" s="24"/>
      <c r="FLY1317" s="24"/>
      <c r="FLZ1317" s="24"/>
      <c r="FMD1317" s="3"/>
      <c r="FME1317" s="31"/>
      <c r="FMF1317" s="5"/>
      <c r="FMG1317" s="9"/>
      <c r="FMJ1317" s="2"/>
      <c r="FMM1317" s="24"/>
      <c r="FMN1317" s="24"/>
      <c r="FMO1317" s="31"/>
      <c r="FMP1317" s="24"/>
      <c r="FMQ1317" s="24"/>
      <c r="FMR1317" s="24"/>
      <c r="FMS1317" s="24"/>
      <c r="FMT1317" s="24"/>
      <c r="FMU1317" s="24"/>
      <c r="FMV1317" s="24"/>
      <c r="FMW1317" s="24"/>
      <c r="FMX1317" s="24"/>
      <c r="FMY1317" s="24"/>
      <c r="FMZ1317" s="24"/>
      <c r="FNA1317" s="24"/>
      <c r="FNB1317" s="24"/>
      <c r="FNC1317" s="24"/>
      <c r="FND1317" s="24"/>
      <c r="FNH1317" s="3"/>
      <c r="FNI1317" s="31"/>
      <c r="FNJ1317" s="5"/>
      <c r="FNK1317" s="9"/>
      <c r="FNN1317" s="2"/>
      <c r="FNQ1317" s="24"/>
      <c r="FNR1317" s="24"/>
      <c r="FNS1317" s="31"/>
      <c r="FNT1317" s="24"/>
      <c r="FNU1317" s="24"/>
      <c r="FNV1317" s="24"/>
      <c r="FNW1317" s="24"/>
      <c r="FNX1317" s="24"/>
      <c r="FNY1317" s="24"/>
      <c r="FNZ1317" s="24"/>
      <c r="FOA1317" s="24"/>
      <c r="FOB1317" s="24"/>
      <c r="FOC1317" s="24"/>
      <c r="FOD1317" s="24"/>
      <c r="FOE1317" s="24"/>
      <c r="FOF1317" s="24"/>
      <c r="FOG1317" s="24"/>
      <c r="FOH1317" s="24"/>
      <c r="FOL1317" s="3"/>
      <c r="FOM1317" s="31"/>
      <c r="FON1317" s="5"/>
      <c r="FOO1317" s="9"/>
      <c r="FOR1317" s="2"/>
      <c r="FOU1317" s="24"/>
      <c r="FOV1317" s="24"/>
      <c r="FOW1317" s="31"/>
      <c r="FOX1317" s="24"/>
      <c r="FOY1317" s="24"/>
      <c r="FOZ1317" s="24"/>
      <c r="FPA1317" s="24"/>
      <c r="FPB1317" s="24"/>
      <c r="FPC1317" s="24"/>
      <c r="FPD1317" s="24"/>
      <c r="FPE1317" s="24"/>
      <c r="FPF1317" s="24"/>
      <c r="FPG1317" s="24"/>
      <c r="FPH1317" s="24"/>
      <c r="FPI1317" s="24"/>
      <c r="FPJ1317" s="24"/>
      <c r="FPK1317" s="24"/>
      <c r="FPL1317" s="24"/>
      <c r="FPP1317" s="3"/>
      <c r="FPQ1317" s="31"/>
      <c r="FPR1317" s="5"/>
      <c r="FPS1317" s="9"/>
      <c r="FPV1317" s="2"/>
      <c r="FPY1317" s="24"/>
      <c r="FPZ1317" s="24"/>
      <c r="FQA1317" s="31"/>
      <c r="FQB1317" s="24"/>
      <c r="FQC1317" s="24"/>
      <c r="FQD1317" s="24"/>
      <c r="FQE1317" s="24"/>
      <c r="FQF1317" s="24"/>
      <c r="FQG1317" s="24"/>
      <c r="FQH1317" s="24"/>
      <c r="FQI1317" s="24"/>
      <c r="FQJ1317" s="24"/>
      <c r="FQK1317" s="24"/>
      <c r="FQL1317" s="24"/>
      <c r="FQM1317" s="24"/>
      <c r="FQN1317" s="24"/>
      <c r="FQO1317" s="24"/>
      <c r="FQP1317" s="24"/>
      <c r="FQT1317" s="3"/>
      <c r="FQU1317" s="31"/>
      <c r="FQV1317" s="5"/>
      <c r="FQW1317" s="9"/>
      <c r="FQZ1317" s="2"/>
      <c r="FRC1317" s="24"/>
      <c r="FRD1317" s="24"/>
      <c r="FRE1317" s="31"/>
      <c r="FRF1317" s="24"/>
      <c r="FRG1317" s="24"/>
      <c r="FRH1317" s="24"/>
      <c r="FRI1317" s="24"/>
      <c r="FRJ1317" s="24"/>
      <c r="FRK1317" s="24"/>
      <c r="FRL1317" s="24"/>
      <c r="FRM1317" s="24"/>
      <c r="FRN1317" s="24"/>
      <c r="FRO1317" s="24"/>
      <c r="FRP1317" s="24"/>
      <c r="FRQ1317" s="24"/>
      <c r="FRR1317" s="24"/>
      <c r="FRS1317" s="24"/>
      <c r="FRT1317" s="24"/>
      <c r="FRX1317" s="3"/>
      <c r="FRY1317" s="31"/>
      <c r="FRZ1317" s="5"/>
      <c r="FSA1317" s="9"/>
      <c r="FSD1317" s="2"/>
      <c r="FSG1317" s="24"/>
      <c r="FSH1317" s="24"/>
      <c r="FSI1317" s="31"/>
      <c r="FSJ1317" s="24"/>
      <c r="FSK1317" s="24"/>
      <c r="FSL1317" s="24"/>
      <c r="FSM1317" s="24"/>
      <c r="FSN1317" s="24"/>
      <c r="FSO1317" s="24"/>
      <c r="FSP1317" s="24"/>
      <c r="FSQ1317" s="24"/>
      <c r="FSR1317" s="24"/>
      <c r="FSS1317" s="24"/>
      <c r="FST1317" s="24"/>
      <c r="FSU1317" s="24"/>
      <c r="FSV1317" s="24"/>
      <c r="FSW1317" s="24"/>
      <c r="FSX1317" s="24"/>
      <c r="FTB1317" s="3"/>
      <c r="FTC1317" s="31"/>
      <c r="FTD1317" s="5"/>
      <c r="FTE1317" s="9"/>
      <c r="FTH1317" s="2"/>
      <c r="FTK1317" s="24"/>
      <c r="FTL1317" s="24"/>
      <c r="FTM1317" s="31"/>
      <c r="FTN1317" s="24"/>
      <c r="FTO1317" s="24"/>
      <c r="FTP1317" s="24"/>
      <c r="FTQ1317" s="24"/>
      <c r="FTR1317" s="24"/>
      <c r="FTS1317" s="24"/>
      <c r="FTT1317" s="24"/>
      <c r="FTU1317" s="24"/>
      <c r="FTV1317" s="24"/>
      <c r="FTW1317" s="24"/>
      <c r="FTX1317" s="24"/>
      <c r="FTY1317" s="24"/>
      <c r="FTZ1317" s="24"/>
      <c r="FUA1317" s="24"/>
      <c r="FUB1317" s="24"/>
      <c r="FUF1317" s="3"/>
      <c r="FUG1317" s="31"/>
      <c r="FUH1317" s="5"/>
      <c r="FUI1317" s="9"/>
      <c r="FUL1317" s="2"/>
      <c r="FUO1317" s="24"/>
      <c r="FUP1317" s="24"/>
      <c r="FUQ1317" s="31"/>
      <c r="FUR1317" s="24"/>
      <c r="FUS1317" s="24"/>
      <c r="FUT1317" s="24"/>
      <c r="FUU1317" s="24"/>
      <c r="FUV1317" s="24"/>
      <c r="FUW1317" s="24"/>
      <c r="FUX1317" s="24"/>
      <c r="FUY1317" s="24"/>
      <c r="FUZ1317" s="24"/>
      <c r="FVA1317" s="24"/>
      <c r="FVB1317" s="24"/>
      <c r="FVC1317" s="24"/>
      <c r="FVD1317" s="24"/>
      <c r="FVE1317" s="24"/>
      <c r="FVF1317" s="24"/>
      <c r="FVJ1317" s="3"/>
      <c r="FVK1317" s="31"/>
      <c r="FVL1317" s="5"/>
      <c r="FVM1317" s="9"/>
      <c r="FVP1317" s="2"/>
      <c r="FVS1317" s="24"/>
      <c r="FVT1317" s="24"/>
      <c r="FVU1317" s="31"/>
      <c r="FVV1317" s="24"/>
      <c r="FVW1317" s="24"/>
      <c r="FVX1317" s="24"/>
      <c r="FVY1317" s="24"/>
      <c r="FVZ1317" s="24"/>
      <c r="FWA1317" s="24"/>
      <c r="FWB1317" s="24"/>
      <c r="FWC1317" s="24"/>
      <c r="FWD1317" s="24"/>
      <c r="FWE1317" s="24"/>
      <c r="FWF1317" s="24"/>
      <c r="FWG1317" s="24"/>
      <c r="FWH1317" s="24"/>
      <c r="FWI1317" s="24"/>
      <c r="FWJ1317" s="24"/>
      <c r="FWN1317" s="3"/>
      <c r="FWO1317" s="31"/>
      <c r="FWP1317" s="5"/>
      <c r="FWQ1317" s="9"/>
      <c r="FWT1317" s="2"/>
      <c r="FWW1317" s="24"/>
      <c r="FWX1317" s="24"/>
      <c r="FWY1317" s="31"/>
      <c r="FWZ1317" s="24"/>
      <c r="FXA1317" s="24"/>
      <c r="FXB1317" s="24"/>
      <c r="FXC1317" s="24"/>
      <c r="FXD1317" s="24"/>
      <c r="FXE1317" s="24"/>
      <c r="FXF1317" s="24"/>
      <c r="FXG1317" s="24"/>
      <c r="FXH1317" s="24"/>
      <c r="FXI1317" s="24"/>
      <c r="FXJ1317" s="24"/>
      <c r="FXK1317" s="24"/>
      <c r="FXL1317" s="24"/>
      <c r="FXM1317" s="24"/>
      <c r="FXN1317" s="24"/>
      <c r="FXR1317" s="3"/>
      <c r="FXS1317" s="31"/>
      <c r="FXT1317" s="5"/>
      <c r="FXU1317" s="9"/>
      <c r="FXX1317" s="2"/>
      <c r="FYA1317" s="24"/>
      <c r="FYB1317" s="24"/>
      <c r="FYC1317" s="31"/>
      <c r="FYD1317" s="24"/>
      <c r="FYE1317" s="24"/>
      <c r="FYF1317" s="24"/>
      <c r="FYG1317" s="24"/>
      <c r="FYH1317" s="24"/>
      <c r="FYI1317" s="24"/>
      <c r="FYJ1317" s="24"/>
      <c r="FYK1317" s="24"/>
      <c r="FYL1317" s="24"/>
      <c r="FYM1317" s="24"/>
      <c r="FYN1317" s="24"/>
      <c r="FYO1317" s="24"/>
      <c r="FYP1317" s="24"/>
      <c r="FYQ1317" s="24"/>
      <c r="FYR1317" s="24"/>
      <c r="FYV1317" s="3"/>
      <c r="FYW1317" s="31"/>
      <c r="FYX1317" s="5"/>
      <c r="FYY1317" s="9"/>
      <c r="FZB1317" s="2"/>
      <c r="FZE1317" s="24"/>
      <c r="FZF1317" s="24"/>
      <c r="FZG1317" s="31"/>
      <c r="FZH1317" s="24"/>
      <c r="FZI1317" s="24"/>
      <c r="FZJ1317" s="24"/>
      <c r="FZK1317" s="24"/>
      <c r="FZL1317" s="24"/>
      <c r="FZM1317" s="24"/>
      <c r="FZN1317" s="24"/>
      <c r="FZO1317" s="24"/>
      <c r="FZP1317" s="24"/>
      <c r="FZQ1317" s="24"/>
      <c r="FZR1317" s="24"/>
      <c r="FZS1317" s="24"/>
      <c r="FZT1317" s="24"/>
      <c r="FZU1317" s="24"/>
      <c r="FZV1317" s="24"/>
      <c r="FZZ1317" s="3"/>
      <c r="GAA1317" s="31"/>
      <c r="GAB1317" s="5"/>
      <c r="GAC1317" s="9"/>
      <c r="GAF1317" s="2"/>
      <c r="GAI1317" s="24"/>
      <c r="GAJ1317" s="24"/>
      <c r="GAK1317" s="31"/>
      <c r="GAL1317" s="24"/>
      <c r="GAM1317" s="24"/>
      <c r="GAN1317" s="24"/>
      <c r="GAO1317" s="24"/>
      <c r="GAP1317" s="24"/>
      <c r="GAQ1317" s="24"/>
      <c r="GAR1317" s="24"/>
      <c r="GAS1317" s="24"/>
      <c r="GAT1317" s="24"/>
      <c r="GAU1317" s="24"/>
      <c r="GAV1317" s="24"/>
      <c r="GAW1317" s="24"/>
      <c r="GAX1317" s="24"/>
      <c r="GAY1317" s="24"/>
      <c r="GAZ1317" s="24"/>
      <c r="GBD1317" s="3"/>
      <c r="GBE1317" s="31"/>
      <c r="GBF1317" s="5"/>
      <c r="GBG1317" s="9"/>
      <c r="GBJ1317" s="2"/>
      <c r="GBM1317" s="24"/>
      <c r="GBN1317" s="24"/>
      <c r="GBO1317" s="31"/>
      <c r="GBP1317" s="24"/>
      <c r="GBQ1317" s="24"/>
      <c r="GBR1317" s="24"/>
      <c r="GBS1317" s="24"/>
      <c r="GBT1317" s="24"/>
      <c r="GBU1317" s="24"/>
      <c r="GBV1317" s="24"/>
      <c r="GBW1317" s="24"/>
      <c r="GBX1317" s="24"/>
      <c r="GBY1317" s="24"/>
      <c r="GBZ1317" s="24"/>
      <c r="GCA1317" s="24"/>
      <c r="GCB1317" s="24"/>
      <c r="GCC1317" s="24"/>
      <c r="GCD1317" s="24"/>
      <c r="GCH1317" s="3"/>
      <c r="GCI1317" s="31"/>
      <c r="GCJ1317" s="5"/>
      <c r="GCK1317" s="9"/>
      <c r="GCN1317" s="2"/>
      <c r="GCQ1317" s="24"/>
      <c r="GCR1317" s="24"/>
      <c r="GCS1317" s="31"/>
      <c r="GCT1317" s="24"/>
      <c r="GCU1317" s="24"/>
      <c r="GCV1317" s="24"/>
      <c r="GCW1317" s="24"/>
      <c r="GCX1317" s="24"/>
      <c r="GCY1317" s="24"/>
      <c r="GCZ1317" s="24"/>
      <c r="GDA1317" s="24"/>
      <c r="GDB1317" s="24"/>
      <c r="GDC1317" s="24"/>
      <c r="GDD1317" s="24"/>
      <c r="GDE1317" s="24"/>
      <c r="GDF1317" s="24"/>
      <c r="GDG1317" s="24"/>
      <c r="GDH1317" s="24"/>
      <c r="GDL1317" s="3"/>
      <c r="GDM1317" s="31"/>
      <c r="GDN1317" s="5"/>
      <c r="GDO1317" s="9"/>
      <c r="GDR1317" s="2"/>
      <c r="GDU1317" s="24"/>
      <c r="GDV1317" s="24"/>
      <c r="GDW1317" s="31"/>
      <c r="GDX1317" s="24"/>
      <c r="GDY1317" s="24"/>
      <c r="GDZ1317" s="24"/>
      <c r="GEA1317" s="24"/>
      <c r="GEB1317" s="24"/>
      <c r="GEC1317" s="24"/>
      <c r="GED1317" s="24"/>
      <c r="GEE1317" s="24"/>
      <c r="GEF1317" s="24"/>
      <c r="GEG1317" s="24"/>
      <c r="GEH1317" s="24"/>
      <c r="GEI1317" s="24"/>
      <c r="GEJ1317" s="24"/>
      <c r="GEK1317" s="24"/>
      <c r="GEL1317" s="24"/>
      <c r="GEP1317" s="3"/>
      <c r="GEQ1317" s="31"/>
      <c r="GER1317" s="5"/>
      <c r="GES1317" s="9"/>
      <c r="GEV1317" s="2"/>
      <c r="GEY1317" s="24"/>
      <c r="GEZ1317" s="24"/>
      <c r="GFA1317" s="31"/>
      <c r="GFB1317" s="24"/>
      <c r="GFC1317" s="24"/>
      <c r="GFD1317" s="24"/>
      <c r="GFE1317" s="24"/>
      <c r="GFF1317" s="24"/>
      <c r="GFG1317" s="24"/>
      <c r="GFH1317" s="24"/>
      <c r="GFI1317" s="24"/>
      <c r="GFJ1317" s="24"/>
      <c r="GFK1317" s="24"/>
      <c r="GFL1317" s="24"/>
      <c r="GFM1317" s="24"/>
      <c r="GFN1317" s="24"/>
      <c r="GFO1317" s="24"/>
      <c r="GFP1317" s="24"/>
      <c r="GFT1317" s="3"/>
      <c r="GFU1317" s="31"/>
      <c r="GFV1317" s="5"/>
      <c r="GFW1317" s="9"/>
      <c r="GFZ1317" s="2"/>
      <c r="GGC1317" s="24"/>
      <c r="GGD1317" s="24"/>
      <c r="GGE1317" s="31"/>
      <c r="GGF1317" s="24"/>
      <c r="GGG1317" s="24"/>
      <c r="GGH1317" s="24"/>
      <c r="GGI1317" s="24"/>
      <c r="GGJ1317" s="24"/>
      <c r="GGK1317" s="24"/>
      <c r="GGL1317" s="24"/>
      <c r="GGM1317" s="24"/>
      <c r="GGN1317" s="24"/>
      <c r="GGO1317" s="24"/>
      <c r="GGP1317" s="24"/>
      <c r="GGQ1317" s="24"/>
      <c r="GGR1317" s="24"/>
      <c r="GGS1317" s="24"/>
      <c r="GGT1317" s="24"/>
      <c r="GGX1317" s="3"/>
      <c r="GGY1317" s="31"/>
      <c r="GGZ1317" s="5"/>
      <c r="GHA1317" s="9"/>
      <c r="GHD1317" s="2"/>
      <c r="GHG1317" s="24"/>
      <c r="GHH1317" s="24"/>
      <c r="GHI1317" s="31"/>
      <c r="GHJ1317" s="24"/>
      <c r="GHK1317" s="24"/>
      <c r="GHL1317" s="24"/>
      <c r="GHM1317" s="24"/>
      <c r="GHN1317" s="24"/>
      <c r="GHO1317" s="24"/>
      <c r="GHP1317" s="24"/>
      <c r="GHQ1317" s="24"/>
      <c r="GHR1317" s="24"/>
      <c r="GHS1317" s="24"/>
      <c r="GHT1317" s="24"/>
      <c r="GHU1317" s="24"/>
      <c r="GHV1317" s="24"/>
      <c r="GHW1317" s="24"/>
      <c r="GHX1317" s="24"/>
      <c r="GIB1317" s="3"/>
      <c r="GIC1317" s="31"/>
      <c r="GID1317" s="5"/>
      <c r="GIE1317" s="9"/>
      <c r="GIH1317" s="2"/>
      <c r="GIK1317" s="24"/>
      <c r="GIL1317" s="24"/>
      <c r="GIM1317" s="31"/>
      <c r="GIN1317" s="24"/>
      <c r="GIO1317" s="24"/>
      <c r="GIP1317" s="24"/>
      <c r="GIQ1317" s="24"/>
      <c r="GIR1317" s="24"/>
      <c r="GIS1317" s="24"/>
      <c r="GIT1317" s="24"/>
      <c r="GIU1317" s="24"/>
      <c r="GIV1317" s="24"/>
      <c r="GIW1317" s="24"/>
      <c r="GIX1317" s="24"/>
      <c r="GIY1317" s="24"/>
      <c r="GIZ1317" s="24"/>
      <c r="GJA1317" s="24"/>
      <c r="GJB1317" s="24"/>
      <c r="GJF1317" s="3"/>
      <c r="GJG1317" s="31"/>
      <c r="GJH1317" s="5"/>
      <c r="GJI1317" s="9"/>
      <c r="GJL1317" s="2"/>
      <c r="GJO1317" s="24"/>
      <c r="GJP1317" s="24"/>
      <c r="GJQ1317" s="31"/>
      <c r="GJR1317" s="24"/>
      <c r="GJS1317" s="24"/>
      <c r="GJT1317" s="24"/>
      <c r="GJU1317" s="24"/>
      <c r="GJV1317" s="24"/>
      <c r="GJW1317" s="24"/>
      <c r="GJX1317" s="24"/>
      <c r="GJY1317" s="24"/>
      <c r="GJZ1317" s="24"/>
      <c r="GKA1317" s="24"/>
      <c r="GKB1317" s="24"/>
      <c r="GKC1317" s="24"/>
      <c r="GKD1317" s="24"/>
      <c r="GKE1317" s="24"/>
      <c r="GKF1317" s="24"/>
      <c r="GKJ1317" s="3"/>
      <c r="GKK1317" s="31"/>
      <c r="GKL1317" s="5"/>
      <c r="GKM1317" s="9"/>
      <c r="GKP1317" s="2"/>
      <c r="GKS1317" s="24"/>
      <c r="GKT1317" s="24"/>
      <c r="GKU1317" s="31"/>
      <c r="GKV1317" s="24"/>
      <c r="GKW1317" s="24"/>
      <c r="GKX1317" s="24"/>
      <c r="GKY1317" s="24"/>
      <c r="GKZ1317" s="24"/>
      <c r="GLA1317" s="24"/>
      <c r="GLB1317" s="24"/>
      <c r="GLC1317" s="24"/>
      <c r="GLD1317" s="24"/>
      <c r="GLE1317" s="24"/>
      <c r="GLF1317" s="24"/>
      <c r="GLG1317" s="24"/>
      <c r="GLH1317" s="24"/>
      <c r="GLI1317" s="24"/>
      <c r="GLJ1317" s="24"/>
      <c r="GLN1317" s="3"/>
      <c r="GLO1317" s="31"/>
      <c r="GLP1317" s="5"/>
      <c r="GLQ1317" s="9"/>
      <c r="GLT1317" s="2"/>
      <c r="GLW1317" s="24"/>
      <c r="GLX1317" s="24"/>
      <c r="GLY1317" s="31"/>
      <c r="GLZ1317" s="24"/>
      <c r="GMA1317" s="24"/>
      <c r="GMB1317" s="24"/>
      <c r="GMC1317" s="24"/>
      <c r="GMD1317" s="24"/>
      <c r="GME1317" s="24"/>
      <c r="GMF1317" s="24"/>
      <c r="GMG1317" s="24"/>
      <c r="GMH1317" s="24"/>
      <c r="GMI1317" s="24"/>
      <c r="GMJ1317" s="24"/>
      <c r="GMK1317" s="24"/>
      <c r="GML1317" s="24"/>
      <c r="GMM1317" s="24"/>
      <c r="GMN1317" s="24"/>
      <c r="GMR1317" s="3"/>
      <c r="GMS1317" s="31"/>
      <c r="GMT1317" s="5"/>
      <c r="GMU1317" s="9"/>
      <c r="GMX1317" s="2"/>
      <c r="GNA1317" s="24"/>
      <c r="GNB1317" s="24"/>
      <c r="GNC1317" s="31"/>
      <c r="GND1317" s="24"/>
      <c r="GNE1317" s="24"/>
      <c r="GNF1317" s="24"/>
      <c r="GNG1317" s="24"/>
      <c r="GNH1317" s="24"/>
      <c r="GNI1317" s="24"/>
      <c r="GNJ1317" s="24"/>
      <c r="GNK1317" s="24"/>
      <c r="GNL1317" s="24"/>
      <c r="GNM1317" s="24"/>
      <c r="GNN1317" s="24"/>
      <c r="GNO1317" s="24"/>
      <c r="GNP1317" s="24"/>
      <c r="GNQ1317" s="24"/>
      <c r="GNR1317" s="24"/>
      <c r="GNV1317" s="3"/>
      <c r="GNW1317" s="31"/>
      <c r="GNX1317" s="5"/>
      <c r="GNY1317" s="9"/>
      <c r="GOB1317" s="2"/>
      <c r="GOE1317" s="24"/>
      <c r="GOF1317" s="24"/>
      <c r="GOG1317" s="31"/>
      <c r="GOH1317" s="24"/>
      <c r="GOI1317" s="24"/>
      <c r="GOJ1317" s="24"/>
      <c r="GOK1317" s="24"/>
      <c r="GOL1317" s="24"/>
      <c r="GOM1317" s="24"/>
      <c r="GON1317" s="24"/>
      <c r="GOO1317" s="24"/>
      <c r="GOP1317" s="24"/>
      <c r="GOQ1317" s="24"/>
      <c r="GOR1317" s="24"/>
      <c r="GOS1317" s="24"/>
      <c r="GOT1317" s="24"/>
      <c r="GOU1317" s="24"/>
      <c r="GOV1317" s="24"/>
      <c r="GOZ1317" s="3"/>
      <c r="GPA1317" s="31"/>
      <c r="GPB1317" s="5"/>
      <c r="GPC1317" s="9"/>
      <c r="GPF1317" s="2"/>
      <c r="GPI1317" s="24"/>
      <c r="GPJ1317" s="24"/>
      <c r="GPK1317" s="31"/>
      <c r="GPL1317" s="24"/>
      <c r="GPM1317" s="24"/>
      <c r="GPN1317" s="24"/>
      <c r="GPO1317" s="24"/>
      <c r="GPP1317" s="24"/>
      <c r="GPQ1317" s="24"/>
      <c r="GPR1317" s="24"/>
      <c r="GPS1317" s="24"/>
      <c r="GPT1317" s="24"/>
      <c r="GPU1317" s="24"/>
      <c r="GPV1317" s="24"/>
      <c r="GPW1317" s="24"/>
      <c r="GPX1317" s="24"/>
      <c r="GPY1317" s="24"/>
      <c r="GPZ1317" s="24"/>
      <c r="GQD1317" s="3"/>
      <c r="GQE1317" s="31"/>
      <c r="GQF1317" s="5"/>
      <c r="GQG1317" s="9"/>
      <c r="GQJ1317" s="2"/>
      <c r="GQM1317" s="24"/>
      <c r="GQN1317" s="24"/>
      <c r="GQO1317" s="31"/>
      <c r="GQP1317" s="24"/>
      <c r="GQQ1317" s="24"/>
      <c r="GQR1317" s="24"/>
      <c r="GQS1317" s="24"/>
      <c r="GQT1317" s="24"/>
      <c r="GQU1317" s="24"/>
      <c r="GQV1317" s="24"/>
      <c r="GQW1317" s="24"/>
      <c r="GQX1317" s="24"/>
      <c r="GQY1317" s="24"/>
      <c r="GQZ1317" s="24"/>
      <c r="GRA1317" s="24"/>
      <c r="GRB1317" s="24"/>
      <c r="GRC1317" s="24"/>
      <c r="GRD1317" s="24"/>
      <c r="GRH1317" s="3"/>
      <c r="GRI1317" s="31"/>
      <c r="GRJ1317" s="5"/>
      <c r="GRK1317" s="9"/>
      <c r="GRN1317" s="2"/>
      <c r="GRQ1317" s="24"/>
      <c r="GRR1317" s="24"/>
      <c r="GRS1317" s="31"/>
      <c r="GRT1317" s="24"/>
      <c r="GRU1317" s="24"/>
      <c r="GRV1317" s="24"/>
      <c r="GRW1317" s="24"/>
      <c r="GRX1317" s="24"/>
      <c r="GRY1317" s="24"/>
      <c r="GRZ1317" s="24"/>
      <c r="GSA1317" s="24"/>
      <c r="GSB1317" s="24"/>
      <c r="GSC1317" s="24"/>
      <c r="GSD1317" s="24"/>
      <c r="GSE1317" s="24"/>
      <c r="GSF1317" s="24"/>
      <c r="GSG1317" s="24"/>
      <c r="GSH1317" s="24"/>
      <c r="GSL1317" s="3"/>
      <c r="GSM1317" s="31"/>
      <c r="GSN1317" s="5"/>
      <c r="GSO1317" s="9"/>
      <c r="GSR1317" s="2"/>
      <c r="GSU1317" s="24"/>
      <c r="GSV1317" s="24"/>
      <c r="GSW1317" s="31"/>
      <c r="GSX1317" s="24"/>
      <c r="GSY1317" s="24"/>
      <c r="GSZ1317" s="24"/>
      <c r="GTA1317" s="24"/>
      <c r="GTB1317" s="24"/>
      <c r="GTC1317" s="24"/>
      <c r="GTD1317" s="24"/>
      <c r="GTE1317" s="24"/>
      <c r="GTF1317" s="24"/>
      <c r="GTG1317" s="24"/>
      <c r="GTH1317" s="24"/>
      <c r="GTI1317" s="24"/>
      <c r="GTJ1317" s="24"/>
      <c r="GTK1317" s="24"/>
      <c r="GTL1317" s="24"/>
      <c r="GTP1317" s="3"/>
      <c r="GTQ1317" s="31"/>
      <c r="GTR1317" s="5"/>
      <c r="GTS1317" s="9"/>
      <c r="GTV1317" s="2"/>
      <c r="GTY1317" s="24"/>
      <c r="GTZ1317" s="24"/>
      <c r="GUA1317" s="31"/>
      <c r="GUB1317" s="24"/>
      <c r="GUC1317" s="24"/>
      <c r="GUD1317" s="24"/>
      <c r="GUE1317" s="24"/>
      <c r="GUF1317" s="24"/>
      <c r="GUG1317" s="24"/>
      <c r="GUH1317" s="24"/>
      <c r="GUI1317" s="24"/>
      <c r="GUJ1317" s="24"/>
      <c r="GUK1317" s="24"/>
      <c r="GUL1317" s="24"/>
      <c r="GUM1317" s="24"/>
      <c r="GUN1317" s="24"/>
      <c r="GUO1317" s="24"/>
      <c r="GUP1317" s="24"/>
      <c r="GUT1317" s="3"/>
      <c r="GUU1317" s="31"/>
      <c r="GUV1317" s="5"/>
      <c r="GUW1317" s="9"/>
      <c r="GUZ1317" s="2"/>
      <c r="GVC1317" s="24"/>
      <c r="GVD1317" s="24"/>
      <c r="GVE1317" s="31"/>
      <c r="GVF1317" s="24"/>
      <c r="GVG1317" s="24"/>
      <c r="GVH1317" s="24"/>
      <c r="GVI1317" s="24"/>
      <c r="GVJ1317" s="24"/>
      <c r="GVK1317" s="24"/>
      <c r="GVL1317" s="24"/>
      <c r="GVM1317" s="24"/>
      <c r="GVN1317" s="24"/>
      <c r="GVO1317" s="24"/>
      <c r="GVP1317" s="24"/>
      <c r="GVQ1317" s="24"/>
      <c r="GVR1317" s="24"/>
      <c r="GVS1317" s="24"/>
      <c r="GVT1317" s="24"/>
      <c r="GVX1317" s="3"/>
      <c r="GVY1317" s="31"/>
      <c r="GVZ1317" s="5"/>
      <c r="GWA1317" s="9"/>
      <c r="GWD1317" s="2"/>
      <c r="GWG1317" s="24"/>
      <c r="GWH1317" s="24"/>
      <c r="GWI1317" s="31"/>
      <c r="GWJ1317" s="24"/>
      <c r="GWK1317" s="24"/>
      <c r="GWL1317" s="24"/>
      <c r="GWM1317" s="24"/>
      <c r="GWN1317" s="24"/>
      <c r="GWO1317" s="24"/>
      <c r="GWP1317" s="24"/>
      <c r="GWQ1317" s="24"/>
      <c r="GWR1317" s="24"/>
      <c r="GWS1317" s="24"/>
      <c r="GWT1317" s="24"/>
      <c r="GWU1317" s="24"/>
      <c r="GWV1317" s="24"/>
      <c r="GWW1317" s="24"/>
      <c r="GWX1317" s="24"/>
      <c r="GXB1317" s="3"/>
      <c r="GXC1317" s="31"/>
      <c r="GXD1317" s="5"/>
      <c r="GXE1317" s="9"/>
      <c r="GXH1317" s="2"/>
      <c r="GXK1317" s="24"/>
      <c r="GXL1317" s="24"/>
      <c r="GXM1317" s="31"/>
      <c r="GXN1317" s="24"/>
      <c r="GXO1317" s="24"/>
      <c r="GXP1317" s="24"/>
      <c r="GXQ1317" s="24"/>
      <c r="GXR1317" s="24"/>
      <c r="GXS1317" s="24"/>
      <c r="GXT1317" s="24"/>
      <c r="GXU1317" s="24"/>
      <c r="GXV1317" s="24"/>
      <c r="GXW1317" s="24"/>
      <c r="GXX1317" s="24"/>
      <c r="GXY1317" s="24"/>
      <c r="GXZ1317" s="24"/>
      <c r="GYA1317" s="24"/>
      <c r="GYB1317" s="24"/>
      <c r="GYF1317" s="3"/>
      <c r="GYG1317" s="31"/>
      <c r="GYH1317" s="5"/>
      <c r="GYI1317" s="9"/>
      <c r="GYL1317" s="2"/>
      <c r="GYO1317" s="24"/>
      <c r="GYP1317" s="24"/>
      <c r="GYQ1317" s="31"/>
      <c r="GYR1317" s="24"/>
      <c r="GYS1317" s="24"/>
      <c r="GYT1317" s="24"/>
      <c r="GYU1317" s="24"/>
      <c r="GYV1317" s="24"/>
      <c r="GYW1317" s="24"/>
      <c r="GYX1317" s="24"/>
      <c r="GYY1317" s="24"/>
      <c r="GYZ1317" s="24"/>
      <c r="GZA1317" s="24"/>
      <c r="GZB1317" s="24"/>
      <c r="GZC1317" s="24"/>
      <c r="GZD1317" s="24"/>
      <c r="GZE1317" s="24"/>
      <c r="GZF1317" s="24"/>
      <c r="GZJ1317" s="3"/>
      <c r="GZK1317" s="31"/>
      <c r="GZL1317" s="5"/>
      <c r="GZM1317" s="9"/>
      <c r="GZP1317" s="2"/>
      <c r="GZS1317" s="24"/>
      <c r="GZT1317" s="24"/>
      <c r="GZU1317" s="31"/>
      <c r="GZV1317" s="24"/>
      <c r="GZW1317" s="24"/>
      <c r="GZX1317" s="24"/>
      <c r="GZY1317" s="24"/>
      <c r="GZZ1317" s="24"/>
      <c r="HAA1317" s="24"/>
      <c r="HAB1317" s="24"/>
      <c r="HAC1317" s="24"/>
      <c r="HAD1317" s="24"/>
      <c r="HAE1317" s="24"/>
      <c r="HAF1317" s="24"/>
      <c r="HAG1317" s="24"/>
      <c r="HAH1317" s="24"/>
      <c r="HAI1317" s="24"/>
      <c r="HAJ1317" s="24"/>
      <c r="HAN1317" s="3"/>
      <c r="HAO1317" s="31"/>
      <c r="HAP1317" s="5"/>
      <c r="HAQ1317" s="9"/>
      <c r="HAT1317" s="2"/>
      <c r="HAW1317" s="24"/>
      <c r="HAX1317" s="24"/>
      <c r="HAY1317" s="31"/>
      <c r="HAZ1317" s="24"/>
      <c r="HBA1317" s="24"/>
      <c r="HBB1317" s="24"/>
      <c r="HBC1317" s="24"/>
      <c r="HBD1317" s="24"/>
      <c r="HBE1317" s="24"/>
      <c r="HBF1317" s="24"/>
      <c r="HBG1317" s="24"/>
      <c r="HBH1317" s="24"/>
      <c r="HBI1317" s="24"/>
      <c r="HBJ1317" s="24"/>
      <c r="HBK1317" s="24"/>
      <c r="HBL1317" s="24"/>
      <c r="HBM1317" s="24"/>
      <c r="HBN1317" s="24"/>
      <c r="HBR1317" s="3"/>
      <c r="HBS1317" s="31"/>
      <c r="HBT1317" s="5"/>
      <c r="HBU1317" s="9"/>
      <c r="HBX1317" s="2"/>
      <c r="HCA1317" s="24"/>
      <c r="HCB1317" s="24"/>
      <c r="HCC1317" s="31"/>
      <c r="HCD1317" s="24"/>
      <c r="HCE1317" s="24"/>
      <c r="HCF1317" s="24"/>
      <c r="HCG1317" s="24"/>
      <c r="HCH1317" s="24"/>
      <c r="HCI1317" s="24"/>
      <c r="HCJ1317" s="24"/>
      <c r="HCK1317" s="24"/>
      <c r="HCL1317" s="24"/>
      <c r="HCM1317" s="24"/>
      <c r="HCN1317" s="24"/>
      <c r="HCO1317" s="24"/>
      <c r="HCP1317" s="24"/>
      <c r="HCQ1317" s="24"/>
      <c r="HCR1317" s="24"/>
      <c r="HCV1317" s="3"/>
      <c r="HCW1317" s="31"/>
      <c r="HCX1317" s="5"/>
      <c r="HCY1317" s="9"/>
      <c r="HDB1317" s="2"/>
      <c r="HDE1317" s="24"/>
      <c r="HDF1317" s="24"/>
      <c r="HDG1317" s="31"/>
      <c r="HDH1317" s="24"/>
      <c r="HDI1317" s="24"/>
      <c r="HDJ1317" s="24"/>
      <c r="HDK1317" s="24"/>
      <c r="HDL1317" s="24"/>
      <c r="HDM1317" s="24"/>
      <c r="HDN1317" s="24"/>
      <c r="HDO1317" s="24"/>
      <c r="HDP1317" s="24"/>
      <c r="HDQ1317" s="24"/>
      <c r="HDR1317" s="24"/>
      <c r="HDS1317" s="24"/>
      <c r="HDT1317" s="24"/>
      <c r="HDU1317" s="24"/>
      <c r="HDV1317" s="24"/>
      <c r="HDZ1317" s="3"/>
      <c r="HEA1317" s="31"/>
      <c r="HEB1317" s="5"/>
      <c r="HEC1317" s="9"/>
      <c r="HEF1317" s="2"/>
      <c r="HEI1317" s="24"/>
      <c r="HEJ1317" s="24"/>
      <c r="HEK1317" s="31"/>
      <c r="HEL1317" s="24"/>
      <c r="HEM1317" s="24"/>
      <c r="HEN1317" s="24"/>
      <c r="HEO1317" s="24"/>
      <c r="HEP1317" s="24"/>
      <c r="HEQ1317" s="24"/>
      <c r="HER1317" s="24"/>
      <c r="HES1317" s="24"/>
      <c r="HET1317" s="24"/>
      <c r="HEU1317" s="24"/>
      <c r="HEV1317" s="24"/>
      <c r="HEW1317" s="24"/>
      <c r="HEX1317" s="24"/>
      <c r="HEY1317" s="24"/>
      <c r="HEZ1317" s="24"/>
      <c r="HFD1317" s="3"/>
      <c r="HFE1317" s="31"/>
      <c r="HFF1317" s="5"/>
      <c r="HFG1317" s="9"/>
      <c r="HFJ1317" s="2"/>
      <c r="HFM1317" s="24"/>
      <c r="HFN1317" s="24"/>
      <c r="HFO1317" s="31"/>
      <c r="HFP1317" s="24"/>
      <c r="HFQ1317" s="24"/>
      <c r="HFR1317" s="24"/>
      <c r="HFS1317" s="24"/>
      <c r="HFT1317" s="24"/>
      <c r="HFU1317" s="24"/>
      <c r="HFV1317" s="24"/>
      <c r="HFW1317" s="24"/>
      <c r="HFX1317" s="24"/>
      <c r="HFY1317" s="24"/>
      <c r="HFZ1317" s="24"/>
      <c r="HGA1317" s="24"/>
      <c r="HGB1317" s="24"/>
      <c r="HGC1317" s="24"/>
      <c r="HGD1317" s="24"/>
      <c r="HGH1317" s="3"/>
      <c r="HGI1317" s="31"/>
      <c r="HGJ1317" s="5"/>
      <c r="HGK1317" s="9"/>
      <c r="HGN1317" s="2"/>
      <c r="HGQ1317" s="24"/>
      <c r="HGR1317" s="24"/>
      <c r="HGS1317" s="31"/>
      <c r="HGT1317" s="24"/>
      <c r="HGU1317" s="24"/>
      <c r="HGV1317" s="24"/>
      <c r="HGW1317" s="24"/>
      <c r="HGX1317" s="24"/>
      <c r="HGY1317" s="24"/>
      <c r="HGZ1317" s="24"/>
      <c r="HHA1317" s="24"/>
      <c r="HHB1317" s="24"/>
      <c r="HHC1317" s="24"/>
      <c r="HHD1317" s="24"/>
      <c r="HHE1317" s="24"/>
      <c r="HHF1317" s="24"/>
      <c r="HHG1317" s="24"/>
      <c r="HHH1317" s="24"/>
      <c r="HHL1317" s="3"/>
      <c r="HHM1317" s="31"/>
      <c r="HHN1317" s="5"/>
      <c r="HHO1317" s="9"/>
      <c r="HHR1317" s="2"/>
      <c r="HHU1317" s="24"/>
      <c r="HHV1317" s="24"/>
      <c r="HHW1317" s="31"/>
      <c r="HHX1317" s="24"/>
      <c r="HHY1317" s="24"/>
      <c r="HHZ1317" s="24"/>
      <c r="HIA1317" s="24"/>
      <c r="HIB1317" s="24"/>
      <c r="HIC1317" s="24"/>
      <c r="HID1317" s="24"/>
      <c r="HIE1317" s="24"/>
      <c r="HIF1317" s="24"/>
      <c r="HIG1317" s="24"/>
      <c r="HIH1317" s="24"/>
      <c r="HII1317" s="24"/>
      <c r="HIJ1317" s="24"/>
      <c r="HIK1317" s="24"/>
      <c r="HIL1317" s="24"/>
      <c r="HIP1317" s="3"/>
      <c r="HIQ1317" s="31"/>
      <c r="HIR1317" s="5"/>
      <c r="HIS1317" s="9"/>
      <c r="HIV1317" s="2"/>
      <c r="HIY1317" s="24"/>
      <c r="HIZ1317" s="24"/>
      <c r="HJA1317" s="31"/>
      <c r="HJB1317" s="24"/>
      <c r="HJC1317" s="24"/>
      <c r="HJD1317" s="24"/>
      <c r="HJE1317" s="24"/>
      <c r="HJF1317" s="24"/>
      <c r="HJG1317" s="24"/>
      <c r="HJH1317" s="24"/>
      <c r="HJI1317" s="24"/>
      <c r="HJJ1317" s="24"/>
      <c r="HJK1317" s="24"/>
      <c r="HJL1317" s="24"/>
      <c r="HJM1317" s="24"/>
      <c r="HJN1317" s="24"/>
      <c r="HJO1317" s="24"/>
      <c r="HJP1317" s="24"/>
      <c r="HJT1317" s="3"/>
      <c r="HJU1317" s="31"/>
      <c r="HJV1317" s="5"/>
      <c r="HJW1317" s="9"/>
      <c r="HJZ1317" s="2"/>
      <c r="HKC1317" s="24"/>
      <c r="HKD1317" s="24"/>
      <c r="HKE1317" s="31"/>
      <c r="HKF1317" s="24"/>
      <c r="HKG1317" s="24"/>
      <c r="HKH1317" s="24"/>
      <c r="HKI1317" s="24"/>
      <c r="HKJ1317" s="24"/>
      <c r="HKK1317" s="24"/>
      <c r="HKL1317" s="24"/>
      <c r="HKM1317" s="24"/>
      <c r="HKN1317" s="24"/>
      <c r="HKO1317" s="24"/>
      <c r="HKP1317" s="24"/>
      <c r="HKQ1317" s="24"/>
      <c r="HKR1317" s="24"/>
      <c r="HKS1317" s="24"/>
      <c r="HKT1317" s="24"/>
      <c r="HKX1317" s="3"/>
      <c r="HKY1317" s="31"/>
      <c r="HKZ1317" s="5"/>
      <c r="HLA1317" s="9"/>
      <c r="HLD1317" s="2"/>
      <c r="HLG1317" s="24"/>
      <c r="HLH1317" s="24"/>
      <c r="HLI1317" s="31"/>
      <c r="HLJ1317" s="24"/>
      <c r="HLK1317" s="24"/>
      <c r="HLL1317" s="24"/>
      <c r="HLM1317" s="24"/>
      <c r="HLN1317" s="24"/>
      <c r="HLO1317" s="24"/>
      <c r="HLP1317" s="24"/>
      <c r="HLQ1317" s="24"/>
      <c r="HLR1317" s="24"/>
      <c r="HLS1317" s="24"/>
      <c r="HLT1317" s="24"/>
      <c r="HLU1317" s="24"/>
      <c r="HLV1317" s="24"/>
      <c r="HLW1317" s="24"/>
      <c r="HLX1317" s="24"/>
      <c r="HMB1317" s="3"/>
      <c r="HMC1317" s="31"/>
      <c r="HMD1317" s="5"/>
      <c r="HME1317" s="9"/>
      <c r="HMH1317" s="2"/>
      <c r="HMK1317" s="24"/>
      <c r="HML1317" s="24"/>
      <c r="HMM1317" s="31"/>
      <c r="HMN1317" s="24"/>
      <c r="HMO1317" s="24"/>
      <c r="HMP1317" s="24"/>
      <c r="HMQ1317" s="24"/>
      <c r="HMR1317" s="24"/>
      <c r="HMS1317" s="24"/>
      <c r="HMT1317" s="24"/>
      <c r="HMU1317" s="24"/>
      <c r="HMV1317" s="24"/>
      <c r="HMW1317" s="24"/>
      <c r="HMX1317" s="24"/>
      <c r="HMY1317" s="24"/>
      <c r="HMZ1317" s="24"/>
      <c r="HNA1317" s="24"/>
      <c r="HNB1317" s="24"/>
      <c r="HNF1317" s="3"/>
      <c r="HNG1317" s="31"/>
      <c r="HNH1317" s="5"/>
      <c r="HNI1317" s="9"/>
      <c r="HNL1317" s="2"/>
      <c r="HNO1317" s="24"/>
      <c r="HNP1317" s="24"/>
      <c r="HNQ1317" s="31"/>
      <c r="HNR1317" s="24"/>
      <c r="HNS1317" s="24"/>
      <c r="HNT1317" s="24"/>
      <c r="HNU1317" s="24"/>
      <c r="HNV1317" s="24"/>
      <c r="HNW1317" s="24"/>
      <c r="HNX1317" s="24"/>
      <c r="HNY1317" s="24"/>
      <c r="HNZ1317" s="24"/>
      <c r="HOA1317" s="24"/>
      <c r="HOB1317" s="24"/>
      <c r="HOC1317" s="24"/>
      <c r="HOD1317" s="24"/>
      <c r="HOE1317" s="24"/>
      <c r="HOF1317" s="24"/>
      <c r="HOJ1317" s="3"/>
      <c r="HOK1317" s="31"/>
      <c r="HOL1317" s="5"/>
      <c r="HOM1317" s="9"/>
      <c r="HOP1317" s="2"/>
      <c r="HOS1317" s="24"/>
      <c r="HOT1317" s="24"/>
      <c r="HOU1317" s="31"/>
      <c r="HOV1317" s="24"/>
      <c r="HOW1317" s="24"/>
      <c r="HOX1317" s="24"/>
      <c r="HOY1317" s="24"/>
      <c r="HOZ1317" s="24"/>
      <c r="HPA1317" s="24"/>
      <c r="HPB1317" s="24"/>
      <c r="HPC1317" s="24"/>
      <c r="HPD1317" s="24"/>
      <c r="HPE1317" s="24"/>
      <c r="HPF1317" s="24"/>
      <c r="HPG1317" s="24"/>
      <c r="HPH1317" s="24"/>
      <c r="HPI1317" s="24"/>
      <c r="HPJ1317" s="24"/>
      <c r="HPN1317" s="3"/>
      <c r="HPO1317" s="31"/>
      <c r="HPP1317" s="5"/>
      <c r="HPQ1317" s="9"/>
      <c r="HPT1317" s="2"/>
      <c r="HPW1317" s="24"/>
      <c r="HPX1317" s="24"/>
      <c r="HPY1317" s="31"/>
      <c r="HPZ1317" s="24"/>
      <c r="HQA1317" s="24"/>
      <c r="HQB1317" s="24"/>
      <c r="HQC1317" s="24"/>
      <c r="HQD1317" s="24"/>
      <c r="HQE1317" s="24"/>
      <c r="HQF1317" s="24"/>
      <c r="HQG1317" s="24"/>
      <c r="HQH1317" s="24"/>
      <c r="HQI1317" s="24"/>
      <c r="HQJ1317" s="24"/>
      <c r="HQK1317" s="24"/>
      <c r="HQL1317" s="24"/>
      <c r="HQM1317" s="24"/>
      <c r="HQN1317" s="24"/>
      <c r="HQR1317" s="3"/>
      <c r="HQS1317" s="31"/>
      <c r="HQT1317" s="5"/>
      <c r="HQU1317" s="9"/>
      <c r="HQX1317" s="2"/>
      <c r="HRA1317" s="24"/>
      <c r="HRB1317" s="24"/>
      <c r="HRC1317" s="31"/>
      <c r="HRD1317" s="24"/>
      <c r="HRE1317" s="24"/>
      <c r="HRF1317" s="24"/>
      <c r="HRG1317" s="24"/>
      <c r="HRH1317" s="24"/>
      <c r="HRI1317" s="24"/>
      <c r="HRJ1317" s="24"/>
      <c r="HRK1317" s="24"/>
      <c r="HRL1317" s="24"/>
      <c r="HRM1317" s="24"/>
      <c r="HRN1317" s="24"/>
      <c r="HRO1317" s="24"/>
      <c r="HRP1317" s="24"/>
      <c r="HRQ1317" s="24"/>
      <c r="HRR1317" s="24"/>
      <c r="HRV1317" s="3"/>
      <c r="HRW1317" s="31"/>
      <c r="HRX1317" s="5"/>
      <c r="HRY1317" s="9"/>
      <c r="HSB1317" s="2"/>
      <c r="HSE1317" s="24"/>
      <c r="HSF1317" s="24"/>
      <c r="HSG1317" s="31"/>
      <c r="HSH1317" s="24"/>
      <c r="HSI1317" s="24"/>
      <c r="HSJ1317" s="24"/>
      <c r="HSK1317" s="24"/>
      <c r="HSL1317" s="24"/>
      <c r="HSM1317" s="24"/>
      <c r="HSN1317" s="24"/>
      <c r="HSO1317" s="24"/>
      <c r="HSP1317" s="24"/>
      <c r="HSQ1317" s="24"/>
      <c r="HSR1317" s="24"/>
      <c r="HSS1317" s="24"/>
      <c r="HST1317" s="24"/>
      <c r="HSU1317" s="24"/>
      <c r="HSV1317" s="24"/>
      <c r="HSZ1317" s="3"/>
      <c r="HTA1317" s="31"/>
      <c r="HTB1317" s="5"/>
      <c r="HTC1317" s="9"/>
      <c r="HTF1317" s="2"/>
      <c r="HTI1317" s="24"/>
      <c r="HTJ1317" s="24"/>
      <c r="HTK1317" s="31"/>
      <c r="HTL1317" s="24"/>
      <c r="HTM1317" s="24"/>
      <c r="HTN1317" s="24"/>
      <c r="HTO1317" s="24"/>
      <c r="HTP1317" s="24"/>
      <c r="HTQ1317" s="24"/>
      <c r="HTR1317" s="24"/>
      <c r="HTS1317" s="24"/>
      <c r="HTT1317" s="24"/>
      <c r="HTU1317" s="24"/>
      <c r="HTV1317" s="24"/>
      <c r="HTW1317" s="24"/>
      <c r="HTX1317" s="24"/>
      <c r="HTY1317" s="24"/>
      <c r="HTZ1317" s="24"/>
      <c r="HUD1317" s="3"/>
      <c r="HUE1317" s="31"/>
      <c r="HUF1317" s="5"/>
      <c r="HUG1317" s="9"/>
      <c r="HUJ1317" s="2"/>
      <c r="HUM1317" s="24"/>
      <c r="HUN1317" s="24"/>
      <c r="HUO1317" s="31"/>
      <c r="HUP1317" s="24"/>
      <c r="HUQ1317" s="24"/>
      <c r="HUR1317" s="24"/>
      <c r="HUS1317" s="24"/>
      <c r="HUT1317" s="24"/>
      <c r="HUU1317" s="24"/>
      <c r="HUV1317" s="24"/>
      <c r="HUW1317" s="24"/>
      <c r="HUX1317" s="24"/>
      <c r="HUY1317" s="24"/>
      <c r="HUZ1317" s="24"/>
      <c r="HVA1317" s="24"/>
      <c r="HVB1317" s="24"/>
      <c r="HVC1317" s="24"/>
      <c r="HVD1317" s="24"/>
      <c r="HVH1317" s="3"/>
      <c r="HVI1317" s="31"/>
      <c r="HVJ1317" s="5"/>
      <c r="HVK1317" s="9"/>
      <c r="HVN1317" s="2"/>
      <c r="HVQ1317" s="24"/>
      <c r="HVR1317" s="24"/>
      <c r="HVS1317" s="31"/>
      <c r="HVT1317" s="24"/>
      <c r="HVU1317" s="24"/>
      <c r="HVV1317" s="24"/>
      <c r="HVW1317" s="24"/>
      <c r="HVX1317" s="24"/>
      <c r="HVY1317" s="24"/>
      <c r="HVZ1317" s="24"/>
      <c r="HWA1317" s="24"/>
      <c r="HWB1317" s="24"/>
      <c r="HWC1317" s="24"/>
      <c r="HWD1317" s="24"/>
      <c r="HWE1317" s="24"/>
      <c r="HWF1317" s="24"/>
      <c r="HWG1317" s="24"/>
      <c r="HWH1317" s="24"/>
      <c r="HWL1317" s="3"/>
      <c r="HWM1317" s="31"/>
      <c r="HWN1317" s="5"/>
      <c r="HWO1317" s="9"/>
      <c r="HWR1317" s="2"/>
      <c r="HWU1317" s="24"/>
      <c r="HWV1317" s="24"/>
      <c r="HWW1317" s="31"/>
      <c r="HWX1317" s="24"/>
      <c r="HWY1317" s="24"/>
      <c r="HWZ1317" s="24"/>
      <c r="HXA1317" s="24"/>
      <c r="HXB1317" s="24"/>
      <c r="HXC1317" s="24"/>
      <c r="HXD1317" s="24"/>
      <c r="HXE1317" s="24"/>
      <c r="HXF1317" s="24"/>
      <c r="HXG1317" s="24"/>
      <c r="HXH1317" s="24"/>
      <c r="HXI1317" s="24"/>
      <c r="HXJ1317" s="24"/>
      <c r="HXK1317" s="24"/>
      <c r="HXL1317" s="24"/>
      <c r="HXP1317" s="3"/>
      <c r="HXQ1317" s="31"/>
      <c r="HXR1317" s="5"/>
      <c r="HXS1317" s="9"/>
      <c r="HXV1317" s="2"/>
      <c r="HXY1317" s="24"/>
      <c r="HXZ1317" s="24"/>
      <c r="HYA1317" s="31"/>
      <c r="HYB1317" s="24"/>
      <c r="HYC1317" s="24"/>
      <c r="HYD1317" s="24"/>
      <c r="HYE1317" s="24"/>
      <c r="HYF1317" s="24"/>
      <c r="HYG1317" s="24"/>
      <c r="HYH1317" s="24"/>
      <c r="HYI1317" s="24"/>
      <c r="HYJ1317" s="24"/>
      <c r="HYK1317" s="24"/>
      <c r="HYL1317" s="24"/>
      <c r="HYM1317" s="24"/>
      <c r="HYN1317" s="24"/>
      <c r="HYO1317" s="24"/>
      <c r="HYP1317" s="24"/>
      <c r="HYT1317" s="3"/>
      <c r="HYU1317" s="31"/>
      <c r="HYV1317" s="5"/>
      <c r="HYW1317" s="9"/>
      <c r="HYZ1317" s="2"/>
      <c r="HZC1317" s="24"/>
      <c r="HZD1317" s="24"/>
      <c r="HZE1317" s="31"/>
      <c r="HZF1317" s="24"/>
      <c r="HZG1317" s="24"/>
      <c r="HZH1317" s="24"/>
      <c r="HZI1317" s="24"/>
      <c r="HZJ1317" s="24"/>
      <c r="HZK1317" s="24"/>
      <c r="HZL1317" s="24"/>
      <c r="HZM1317" s="24"/>
      <c r="HZN1317" s="24"/>
      <c r="HZO1317" s="24"/>
      <c r="HZP1317" s="24"/>
      <c r="HZQ1317" s="24"/>
      <c r="HZR1317" s="24"/>
      <c r="HZS1317" s="24"/>
      <c r="HZT1317" s="24"/>
      <c r="HZX1317" s="3"/>
      <c r="HZY1317" s="31"/>
      <c r="HZZ1317" s="5"/>
      <c r="IAA1317" s="9"/>
      <c r="IAD1317" s="2"/>
      <c r="IAG1317" s="24"/>
      <c r="IAH1317" s="24"/>
      <c r="IAI1317" s="31"/>
      <c r="IAJ1317" s="24"/>
      <c r="IAK1317" s="24"/>
      <c r="IAL1317" s="24"/>
      <c r="IAM1317" s="24"/>
      <c r="IAN1317" s="24"/>
      <c r="IAO1317" s="24"/>
      <c r="IAP1317" s="24"/>
      <c r="IAQ1317" s="24"/>
      <c r="IAR1317" s="24"/>
      <c r="IAS1317" s="24"/>
      <c r="IAT1317" s="24"/>
      <c r="IAU1317" s="24"/>
      <c r="IAV1317" s="24"/>
      <c r="IAW1317" s="24"/>
      <c r="IAX1317" s="24"/>
      <c r="IBB1317" s="3"/>
      <c r="IBC1317" s="31"/>
      <c r="IBD1317" s="5"/>
      <c r="IBE1317" s="9"/>
      <c r="IBH1317" s="2"/>
      <c r="IBK1317" s="24"/>
      <c r="IBL1317" s="24"/>
      <c r="IBM1317" s="31"/>
      <c r="IBN1317" s="24"/>
      <c r="IBO1317" s="24"/>
      <c r="IBP1317" s="24"/>
      <c r="IBQ1317" s="24"/>
      <c r="IBR1317" s="24"/>
      <c r="IBS1317" s="24"/>
      <c r="IBT1317" s="24"/>
      <c r="IBU1317" s="24"/>
      <c r="IBV1317" s="24"/>
      <c r="IBW1317" s="24"/>
      <c r="IBX1317" s="24"/>
      <c r="IBY1317" s="24"/>
      <c r="IBZ1317" s="24"/>
      <c r="ICA1317" s="24"/>
      <c r="ICB1317" s="24"/>
      <c r="ICF1317" s="3"/>
      <c r="ICG1317" s="31"/>
      <c r="ICH1317" s="5"/>
      <c r="ICI1317" s="9"/>
      <c r="ICL1317" s="2"/>
      <c r="ICO1317" s="24"/>
      <c r="ICP1317" s="24"/>
      <c r="ICQ1317" s="31"/>
      <c r="ICR1317" s="24"/>
      <c r="ICS1317" s="24"/>
      <c r="ICT1317" s="24"/>
      <c r="ICU1317" s="24"/>
      <c r="ICV1317" s="24"/>
      <c r="ICW1317" s="24"/>
      <c r="ICX1317" s="24"/>
      <c r="ICY1317" s="24"/>
      <c r="ICZ1317" s="24"/>
      <c r="IDA1317" s="24"/>
      <c r="IDB1317" s="24"/>
      <c r="IDC1317" s="24"/>
      <c r="IDD1317" s="24"/>
      <c r="IDE1317" s="24"/>
      <c r="IDF1317" s="24"/>
      <c r="IDJ1317" s="3"/>
      <c r="IDK1317" s="31"/>
      <c r="IDL1317" s="5"/>
      <c r="IDM1317" s="9"/>
      <c r="IDP1317" s="2"/>
      <c r="IDS1317" s="24"/>
      <c r="IDT1317" s="24"/>
      <c r="IDU1317" s="31"/>
      <c r="IDV1317" s="24"/>
      <c r="IDW1317" s="24"/>
      <c r="IDX1317" s="24"/>
      <c r="IDY1317" s="24"/>
      <c r="IDZ1317" s="24"/>
      <c r="IEA1317" s="24"/>
      <c r="IEB1317" s="24"/>
      <c r="IEC1317" s="24"/>
      <c r="IED1317" s="24"/>
      <c r="IEE1317" s="24"/>
      <c r="IEF1317" s="24"/>
      <c r="IEG1317" s="24"/>
      <c r="IEH1317" s="24"/>
      <c r="IEI1317" s="24"/>
      <c r="IEJ1317" s="24"/>
      <c r="IEN1317" s="3"/>
      <c r="IEO1317" s="31"/>
      <c r="IEP1317" s="5"/>
      <c r="IEQ1317" s="9"/>
      <c r="IET1317" s="2"/>
      <c r="IEW1317" s="24"/>
      <c r="IEX1317" s="24"/>
      <c r="IEY1317" s="31"/>
      <c r="IEZ1317" s="24"/>
      <c r="IFA1317" s="24"/>
      <c r="IFB1317" s="24"/>
      <c r="IFC1317" s="24"/>
      <c r="IFD1317" s="24"/>
      <c r="IFE1317" s="24"/>
      <c r="IFF1317" s="24"/>
      <c r="IFG1317" s="24"/>
      <c r="IFH1317" s="24"/>
      <c r="IFI1317" s="24"/>
      <c r="IFJ1317" s="24"/>
      <c r="IFK1317" s="24"/>
      <c r="IFL1317" s="24"/>
      <c r="IFM1317" s="24"/>
      <c r="IFN1317" s="24"/>
      <c r="IFR1317" s="3"/>
      <c r="IFS1317" s="31"/>
      <c r="IFT1317" s="5"/>
      <c r="IFU1317" s="9"/>
      <c r="IFX1317" s="2"/>
      <c r="IGA1317" s="24"/>
      <c r="IGB1317" s="24"/>
      <c r="IGC1317" s="31"/>
      <c r="IGD1317" s="24"/>
      <c r="IGE1317" s="24"/>
      <c r="IGF1317" s="24"/>
      <c r="IGG1317" s="24"/>
      <c r="IGH1317" s="24"/>
      <c r="IGI1317" s="24"/>
      <c r="IGJ1317" s="24"/>
      <c r="IGK1317" s="24"/>
      <c r="IGL1317" s="24"/>
      <c r="IGM1317" s="24"/>
      <c r="IGN1317" s="24"/>
      <c r="IGO1317" s="24"/>
      <c r="IGP1317" s="24"/>
      <c r="IGQ1317" s="24"/>
      <c r="IGR1317" s="24"/>
      <c r="IGV1317" s="3"/>
      <c r="IGW1317" s="31"/>
      <c r="IGX1317" s="5"/>
      <c r="IGY1317" s="9"/>
      <c r="IHB1317" s="2"/>
      <c r="IHE1317" s="24"/>
      <c r="IHF1317" s="24"/>
      <c r="IHG1317" s="31"/>
      <c r="IHH1317" s="24"/>
      <c r="IHI1317" s="24"/>
      <c r="IHJ1317" s="24"/>
      <c r="IHK1317" s="24"/>
      <c r="IHL1317" s="24"/>
      <c r="IHM1317" s="24"/>
      <c r="IHN1317" s="24"/>
      <c r="IHO1317" s="24"/>
      <c r="IHP1317" s="24"/>
      <c r="IHQ1317" s="24"/>
      <c r="IHR1317" s="24"/>
      <c r="IHS1317" s="24"/>
      <c r="IHT1317" s="24"/>
      <c r="IHU1317" s="24"/>
      <c r="IHV1317" s="24"/>
      <c r="IHZ1317" s="3"/>
      <c r="IIA1317" s="31"/>
      <c r="IIB1317" s="5"/>
      <c r="IIC1317" s="9"/>
      <c r="IIF1317" s="2"/>
      <c r="III1317" s="24"/>
      <c r="IIJ1317" s="24"/>
      <c r="IIK1317" s="31"/>
      <c r="IIL1317" s="24"/>
      <c r="IIM1317" s="24"/>
      <c r="IIN1317" s="24"/>
      <c r="IIO1317" s="24"/>
      <c r="IIP1317" s="24"/>
      <c r="IIQ1317" s="24"/>
      <c r="IIR1317" s="24"/>
      <c r="IIS1317" s="24"/>
      <c r="IIT1317" s="24"/>
      <c r="IIU1317" s="24"/>
      <c r="IIV1317" s="24"/>
      <c r="IIW1317" s="24"/>
      <c r="IIX1317" s="24"/>
      <c r="IIY1317" s="24"/>
      <c r="IIZ1317" s="24"/>
      <c r="IJD1317" s="3"/>
      <c r="IJE1317" s="31"/>
      <c r="IJF1317" s="5"/>
      <c r="IJG1317" s="9"/>
      <c r="IJJ1317" s="2"/>
      <c r="IJM1317" s="24"/>
      <c r="IJN1317" s="24"/>
      <c r="IJO1317" s="31"/>
      <c r="IJP1317" s="24"/>
      <c r="IJQ1317" s="24"/>
      <c r="IJR1317" s="24"/>
      <c r="IJS1317" s="24"/>
      <c r="IJT1317" s="24"/>
      <c r="IJU1317" s="24"/>
      <c r="IJV1317" s="24"/>
      <c r="IJW1317" s="24"/>
      <c r="IJX1317" s="24"/>
      <c r="IJY1317" s="24"/>
      <c r="IJZ1317" s="24"/>
      <c r="IKA1317" s="24"/>
      <c r="IKB1317" s="24"/>
      <c r="IKC1317" s="24"/>
      <c r="IKD1317" s="24"/>
      <c r="IKH1317" s="3"/>
      <c r="IKI1317" s="31"/>
      <c r="IKJ1317" s="5"/>
      <c r="IKK1317" s="9"/>
      <c r="IKN1317" s="2"/>
      <c r="IKQ1317" s="24"/>
      <c r="IKR1317" s="24"/>
      <c r="IKS1317" s="31"/>
      <c r="IKT1317" s="24"/>
      <c r="IKU1317" s="24"/>
      <c r="IKV1317" s="24"/>
      <c r="IKW1317" s="24"/>
      <c r="IKX1317" s="24"/>
      <c r="IKY1317" s="24"/>
      <c r="IKZ1317" s="24"/>
      <c r="ILA1317" s="24"/>
      <c r="ILB1317" s="24"/>
      <c r="ILC1317" s="24"/>
      <c r="ILD1317" s="24"/>
      <c r="ILE1317" s="24"/>
      <c r="ILF1317" s="24"/>
      <c r="ILG1317" s="24"/>
      <c r="ILH1317" s="24"/>
      <c r="ILL1317" s="3"/>
      <c r="ILM1317" s="31"/>
      <c r="ILN1317" s="5"/>
      <c r="ILO1317" s="9"/>
      <c r="ILR1317" s="2"/>
      <c r="ILU1317" s="24"/>
      <c r="ILV1317" s="24"/>
      <c r="ILW1317" s="31"/>
      <c r="ILX1317" s="24"/>
      <c r="ILY1317" s="24"/>
      <c r="ILZ1317" s="24"/>
      <c r="IMA1317" s="24"/>
      <c r="IMB1317" s="24"/>
      <c r="IMC1317" s="24"/>
      <c r="IMD1317" s="24"/>
      <c r="IME1317" s="24"/>
      <c r="IMF1317" s="24"/>
      <c r="IMG1317" s="24"/>
      <c r="IMH1317" s="24"/>
      <c r="IMI1317" s="24"/>
      <c r="IMJ1317" s="24"/>
      <c r="IMK1317" s="24"/>
      <c r="IML1317" s="24"/>
      <c r="IMP1317" s="3"/>
      <c r="IMQ1317" s="31"/>
      <c r="IMR1317" s="5"/>
      <c r="IMS1317" s="9"/>
      <c r="IMV1317" s="2"/>
      <c r="IMY1317" s="24"/>
      <c r="IMZ1317" s="24"/>
      <c r="INA1317" s="31"/>
      <c r="INB1317" s="24"/>
      <c r="INC1317" s="24"/>
      <c r="IND1317" s="24"/>
      <c r="INE1317" s="24"/>
      <c r="INF1317" s="24"/>
      <c r="ING1317" s="24"/>
      <c r="INH1317" s="24"/>
      <c r="INI1317" s="24"/>
      <c r="INJ1317" s="24"/>
      <c r="INK1317" s="24"/>
      <c r="INL1317" s="24"/>
      <c r="INM1317" s="24"/>
      <c r="INN1317" s="24"/>
      <c r="INO1317" s="24"/>
      <c r="INP1317" s="24"/>
      <c r="INT1317" s="3"/>
      <c r="INU1317" s="31"/>
      <c r="INV1317" s="5"/>
      <c r="INW1317" s="9"/>
      <c r="INZ1317" s="2"/>
      <c r="IOC1317" s="24"/>
      <c r="IOD1317" s="24"/>
      <c r="IOE1317" s="31"/>
      <c r="IOF1317" s="24"/>
      <c r="IOG1317" s="24"/>
      <c r="IOH1317" s="24"/>
      <c r="IOI1317" s="24"/>
      <c r="IOJ1317" s="24"/>
      <c r="IOK1317" s="24"/>
      <c r="IOL1317" s="24"/>
      <c r="IOM1317" s="24"/>
      <c r="ION1317" s="24"/>
      <c r="IOO1317" s="24"/>
      <c r="IOP1317" s="24"/>
      <c r="IOQ1317" s="24"/>
      <c r="IOR1317" s="24"/>
      <c r="IOS1317" s="24"/>
      <c r="IOT1317" s="24"/>
      <c r="IOX1317" s="3"/>
      <c r="IOY1317" s="31"/>
      <c r="IOZ1317" s="5"/>
      <c r="IPA1317" s="9"/>
      <c r="IPD1317" s="2"/>
      <c r="IPG1317" s="24"/>
      <c r="IPH1317" s="24"/>
      <c r="IPI1317" s="31"/>
      <c r="IPJ1317" s="24"/>
      <c r="IPK1317" s="24"/>
      <c r="IPL1317" s="24"/>
      <c r="IPM1317" s="24"/>
      <c r="IPN1317" s="24"/>
      <c r="IPO1317" s="24"/>
      <c r="IPP1317" s="24"/>
      <c r="IPQ1317" s="24"/>
      <c r="IPR1317" s="24"/>
      <c r="IPS1317" s="24"/>
      <c r="IPT1317" s="24"/>
      <c r="IPU1317" s="24"/>
      <c r="IPV1317" s="24"/>
      <c r="IPW1317" s="24"/>
      <c r="IPX1317" s="24"/>
      <c r="IQB1317" s="3"/>
      <c r="IQC1317" s="31"/>
      <c r="IQD1317" s="5"/>
      <c r="IQE1317" s="9"/>
      <c r="IQH1317" s="2"/>
      <c r="IQK1317" s="24"/>
      <c r="IQL1317" s="24"/>
      <c r="IQM1317" s="31"/>
      <c r="IQN1317" s="24"/>
      <c r="IQO1317" s="24"/>
      <c r="IQP1317" s="24"/>
      <c r="IQQ1317" s="24"/>
      <c r="IQR1317" s="24"/>
      <c r="IQS1317" s="24"/>
      <c r="IQT1317" s="24"/>
      <c r="IQU1317" s="24"/>
      <c r="IQV1317" s="24"/>
      <c r="IQW1317" s="24"/>
      <c r="IQX1317" s="24"/>
      <c r="IQY1317" s="24"/>
      <c r="IQZ1317" s="24"/>
      <c r="IRA1317" s="24"/>
      <c r="IRB1317" s="24"/>
      <c r="IRF1317" s="3"/>
      <c r="IRG1317" s="31"/>
      <c r="IRH1317" s="5"/>
      <c r="IRI1317" s="9"/>
      <c r="IRL1317" s="2"/>
      <c r="IRO1317" s="24"/>
      <c r="IRP1317" s="24"/>
      <c r="IRQ1317" s="31"/>
      <c r="IRR1317" s="24"/>
      <c r="IRS1317" s="24"/>
      <c r="IRT1317" s="24"/>
      <c r="IRU1317" s="24"/>
      <c r="IRV1317" s="24"/>
      <c r="IRW1317" s="24"/>
      <c r="IRX1317" s="24"/>
      <c r="IRY1317" s="24"/>
      <c r="IRZ1317" s="24"/>
      <c r="ISA1317" s="24"/>
      <c r="ISB1317" s="24"/>
      <c r="ISC1317" s="24"/>
      <c r="ISD1317" s="24"/>
      <c r="ISE1317" s="24"/>
      <c r="ISF1317" s="24"/>
      <c r="ISJ1317" s="3"/>
      <c r="ISK1317" s="31"/>
      <c r="ISL1317" s="5"/>
      <c r="ISM1317" s="9"/>
      <c r="ISP1317" s="2"/>
      <c r="ISS1317" s="24"/>
      <c r="IST1317" s="24"/>
      <c r="ISU1317" s="31"/>
      <c r="ISV1317" s="24"/>
      <c r="ISW1317" s="24"/>
      <c r="ISX1317" s="24"/>
      <c r="ISY1317" s="24"/>
      <c r="ISZ1317" s="24"/>
      <c r="ITA1317" s="24"/>
      <c r="ITB1317" s="24"/>
      <c r="ITC1317" s="24"/>
      <c r="ITD1317" s="24"/>
      <c r="ITE1317" s="24"/>
      <c r="ITF1317" s="24"/>
      <c r="ITG1317" s="24"/>
      <c r="ITH1317" s="24"/>
      <c r="ITI1317" s="24"/>
      <c r="ITJ1317" s="24"/>
      <c r="ITN1317" s="3"/>
      <c r="ITO1317" s="31"/>
      <c r="ITP1317" s="5"/>
      <c r="ITQ1317" s="9"/>
      <c r="ITT1317" s="2"/>
      <c r="ITW1317" s="24"/>
      <c r="ITX1317" s="24"/>
      <c r="ITY1317" s="31"/>
      <c r="ITZ1317" s="24"/>
      <c r="IUA1317" s="24"/>
      <c r="IUB1317" s="24"/>
      <c r="IUC1317" s="24"/>
      <c r="IUD1317" s="24"/>
      <c r="IUE1317" s="24"/>
      <c r="IUF1317" s="24"/>
      <c r="IUG1317" s="24"/>
      <c r="IUH1317" s="24"/>
      <c r="IUI1317" s="24"/>
      <c r="IUJ1317" s="24"/>
      <c r="IUK1317" s="24"/>
      <c r="IUL1317" s="24"/>
      <c r="IUM1317" s="24"/>
      <c r="IUN1317" s="24"/>
      <c r="IUR1317" s="3"/>
      <c r="IUS1317" s="31"/>
      <c r="IUT1317" s="5"/>
      <c r="IUU1317" s="9"/>
      <c r="IUX1317" s="2"/>
      <c r="IVA1317" s="24"/>
      <c r="IVB1317" s="24"/>
      <c r="IVC1317" s="31"/>
      <c r="IVD1317" s="24"/>
      <c r="IVE1317" s="24"/>
      <c r="IVF1317" s="24"/>
      <c r="IVG1317" s="24"/>
      <c r="IVH1317" s="24"/>
      <c r="IVI1317" s="24"/>
      <c r="IVJ1317" s="24"/>
      <c r="IVK1317" s="24"/>
      <c r="IVL1317" s="24"/>
      <c r="IVM1317" s="24"/>
      <c r="IVN1317" s="24"/>
      <c r="IVO1317" s="24"/>
      <c r="IVP1317" s="24"/>
      <c r="IVQ1317" s="24"/>
      <c r="IVR1317" s="24"/>
      <c r="IVV1317" s="3"/>
      <c r="IVW1317" s="31"/>
      <c r="IVX1317" s="5"/>
      <c r="IVY1317" s="9"/>
      <c r="IWB1317" s="2"/>
      <c r="IWE1317" s="24"/>
      <c r="IWF1317" s="24"/>
      <c r="IWG1317" s="31"/>
      <c r="IWH1317" s="24"/>
      <c r="IWI1317" s="24"/>
      <c r="IWJ1317" s="24"/>
      <c r="IWK1317" s="24"/>
      <c r="IWL1317" s="24"/>
      <c r="IWM1317" s="24"/>
      <c r="IWN1317" s="24"/>
      <c r="IWO1317" s="24"/>
      <c r="IWP1317" s="24"/>
      <c r="IWQ1317" s="24"/>
      <c r="IWR1317" s="24"/>
      <c r="IWS1317" s="24"/>
      <c r="IWT1317" s="24"/>
      <c r="IWU1317" s="24"/>
      <c r="IWV1317" s="24"/>
      <c r="IWZ1317" s="3"/>
      <c r="IXA1317" s="31"/>
      <c r="IXB1317" s="5"/>
      <c r="IXC1317" s="9"/>
      <c r="IXF1317" s="2"/>
      <c r="IXI1317" s="24"/>
      <c r="IXJ1317" s="24"/>
      <c r="IXK1317" s="31"/>
      <c r="IXL1317" s="24"/>
      <c r="IXM1317" s="24"/>
      <c r="IXN1317" s="24"/>
      <c r="IXO1317" s="24"/>
      <c r="IXP1317" s="24"/>
      <c r="IXQ1317" s="24"/>
      <c r="IXR1317" s="24"/>
      <c r="IXS1317" s="24"/>
      <c r="IXT1317" s="24"/>
      <c r="IXU1317" s="24"/>
      <c r="IXV1317" s="24"/>
      <c r="IXW1317" s="24"/>
      <c r="IXX1317" s="24"/>
      <c r="IXY1317" s="24"/>
      <c r="IXZ1317" s="24"/>
      <c r="IYD1317" s="3"/>
      <c r="IYE1317" s="31"/>
      <c r="IYF1317" s="5"/>
      <c r="IYG1317" s="9"/>
      <c r="IYJ1317" s="2"/>
      <c r="IYM1317" s="24"/>
      <c r="IYN1317" s="24"/>
      <c r="IYO1317" s="31"/>
      <c r="IYP1317" s="24"/>
      <c r="IYQ1317" s="24"/>
      <c r="IYR1317" s="24"/>
      <c r="IYS1317" s="24"/>
      <c r="IYT1317" s="24"/>
      <c r="IYU1317" s="24"/>
      <c r="IYV1317" s="24"/>
      <c r="IYW1317" s="24"/>
      <c r="IYX1317" s="24"/>
      <c r="IYY1317" s="24"/>
      <c r="IYZ1317" s="24"/>
      <c r="IZA1317" s="24"/>
      <c r="IZB1317" s="24"/>
      <c r="IZC1317" s="24"/>
      <c r="IZD1317" s="24"/>
      <c r="IZH1317" s="3"/>
      <c r="IZI1317" s="31"/>
      <c r="IZJ1317" s="5"/>
      <c r="IZK1317" s="9"/>
      <c r="IZN1317" s="2"/>
      <c r="IZQ1317" s="24"/>
      <c r="IZR1317" s="24"/>
      <c r="IZS1317" s="31"/>
      <c r="IZT1317" s="24"/>
      <c r="IZU1317" s="24"/>
      <c r="IZV1317" s="24"/>
      <c r="IZW1317" s="24"/>
      <c r="IZX1317" s="24"/>
      <c r="IZY1317" s="24"/>
      <c r="IZZ1317" s="24"/>
      <c r="JAA1317" s="24"/>
      <c r="JAB1317" s="24"/>
      <c r="JAC1317" s="24"/>
      <c r="JAD1317" s="24"/>
      <c r="JAE1317" s="24"/>
      <c r="JAF1317" s="24"/>
      <c r="JAG1317" s="24"/>
      <c r="JAH1317" s="24"/>
      <c r="JAL1317" s="3"/>
      <c r="JAM1317" s="31"/>
      <c r="JAN1317" s="5"/>
      <c r="JAO1317" s="9"/>
      <c r="JAR1317" s="2"/>
      <c r="JAU1317" s="24"/>
      <c r="JAV1317" s="24"/>
      <c r="JAW1317" s="31"/>
      <c r="JAX1317" s="24"/>
      <c r="JAY1317" s="24"/>
      <c r="JAZ1317" s="24"/>
      <c r="JBA1317" s="24"/>
      <c r="JBB1317" s="24"/>
      <c r="JBC1317" s="24"/>
      <c r="JBD1317" s="24"/>
      <c r="JBE1317" s="24"/>
      <c r="JBF1317" s="24"/>
      <c r="JBG1317" s="24"/>
      <c r="JBH1317" s="24"/>
      <c r="JBI1317" s="24"/>
      <c r="JBJ1317" s="24"/>
      <c r="JBK1317" s="24"/>
      <c r="JBL1317" s="24"/>
      <c r="JBP1317" s="3"/>
      <c r="JBQ1317" s="31"/>
      <c r="JBR1317" s="5"/>
      <c r="JBS1317" s="9"/>
      <c r="JBV1317" s="2"/>
      <c r="JBY1317" s="24"/>
      <c r="JBZ1317" s="24"/>
      <c r="JCA1317" s="31"/>
      <c r="JCB1317" s="24"/>
      <c r="JCC1317" s="24"/>
      <c r="JCD1317" s="24"/>
      <c r="JCE1317" s="24"/>
      <c r="JCF1317" s="24"/>
      <c r="JCG1317" s="24"/>
      <c r="JCH1317" s="24"/>
      <c r="JCI1317" s="24"/>
      <c r="JCJ1317" s="24"/>
      <c r="JCK1317" s="24"/>
      <c r="JCL1317" s="24"/>
      <c r="JCM1317" s="24"/>
      <c r="JCN1317" s="24"/>
      <c r="JCO1317" s="24"/>
      <c r="JCP1317" s="24"/>
      <c r="JCT1317" s="3"/>
      <c r="JCU1317" s="31"/>
      <c r="JCV1317" s="5"/>
      <c r="JCW1317" s="9"/>
      <c r="JCZ1317" s="2"/>
      <c r="JDC1317" s="24"/>
      <c r="JDD1317" s="24"/>
      <c r="JDE1317" s="31"/>
      <c r="JDF1317" s="24"/>
      <c r="JDG1317" s="24"/>
      <c r="JDH1317" s="24"/>
      <c r="JDI1317" s="24"/>
      <c r="JDJ1317" s="24"/>
      <c r="JDK1317" s="24"/>
      <c r="JDL1317" s="24"/>
      <c r="JDM1317" s="24"/>
      <c r="JDN1317" s="24"/>
      <c r="JDO1317" s="24"/>
      <c r="JDP1317" s="24"/>
      <c r="JDQ1317" s="24"/>
      <c r="JDR1317" s="24"/>
      <c r="JDS1317" s="24"/>
      <c r="JDT1317" s="24"/>
      <c r="JDX1317" s="3"/>
      <c r="JDY1317" s="31"/>
      <c r="JDZ1317" s="5"/>
      <c r="JEA1317" s="9"/>
      <c r="JED1317" s="2"/>
      <c r="JEG1317" s="24"/>
      <c r="JEH1317" s="24"/>
      <c r="JEI1317" s="31"/>
      <c r="JEJ1317" s="24"/>
      <c r="JEK1317" s="24"/>
      <c r="JEL1317" s="24"/>
      <c r="JEM1317" s="24"/>
      <c r="JEN1317" s="24"/>
      <c r="JEO1317" s="24"/>
      <c r="JEP1317" s="24"/>
      <c r="JEQ1317" s="24"/>
      <c r="JER1317" s="24"/>
      <c r="JES1317" s="24"/>
      <c r="JET1317" s="24"/>
      <c r="JEU1317" s="24"/>
      <c r="JEV1317" s="24"/>
      <c r="JEW1317" s="24"/>
      <c r="JEX1317" s="24"/>
      <c r="JFB1317" s="3"/>
      <c r="JFC1317" s="31"/>
      <c r="JFD1317" s="5"/>
      <c r="JFE1317" s="9"/>
      <c r="JFH1317" s="2"/>
      <c r="JFK1317" s="24"/>
      <c r="JFL1317" s="24"/>
      <c r="JFM1317" s="31"/>
      <c r="JFN1317" s="24"/>
      <c r="JFO1317" s="24"/>
      <c r="JFP1317" s="24"/>
      <c r="JFQ1317" s="24"/>
      <c r="JFR1317" s="24"/>
      <c r="JFS1317" s="24"/>
      <c r="JFT1317" s="24"/>
      <c r="JFU1317" s="24"/>
      <c r="JFV1317" s="24"/>
      <c r="JFW1317" s="24"/>
      <c r="JFX1317" s="24"/>
      <c r="JFY1317" s="24"/>
      <c r="JFZ1317" s="24"/>
      <c r="JGA1317" s="24"/>
      <c r="JGB1317" s="24"/>
      <c r="JGF1317" s="3"/>
      <c r="JGG1317" s="31"/>
      <c r="JGH1317" s="5"/>
      <c r="JGI1317" s="9"/>
      <c r="JGL1317" s="2"/>
      <c r="JGO1317" s="24"/>
      <c r="JGP1317" s="24"/>
      <c r="JGQ1317" s="31"/>
      <c r="JGR1317" s="24"/>
      <c r="JGS1317" s="24"/>
      <c r="JGT1317" s="24"/>
      <c r="JGU1317" s="24"/>
      <c r="JGV1317" s="24"/>
      <c r="JGW1317" s="24"/>
      <c r="JGX1317" s="24"/>
      <c r="JGY1317" s="24"/>
      <c r="JGZ1317" s="24"/>
      <c r="JHA1317" s="24"/>
      <c r="JHB1317" s="24"/>
      <c r="JHC1317" s="24"/>
      <c r="JHD1317" s="24"/>
      <c r="JHE1317" s="24"/>
      <c r="JHF1317" s="24"/>
      <c r="JHJ1317" s="3"/>
      <c r="JHK1317" s="31"/>
      <c r="JHL1317" s="5"/>
      <c r="JHM1317" s="9"/>
      <c r="JHP1317" s="2"/>
      <c r="JHS1317" s="24"/>
      <c r="JHT1317" s="24"/>
      <c r="JHU1317" s="31"/>
      <c r="JHV1317" s="24"/>
      <c r="JHW1317" s="24"/>
      <c r="JHX1317" s="24"/>
      <c r="JHY1317" s="24"/>
      <c r="JHZ1317" s="24"/>
      <c r="JIA1317" s="24"/>
      <c r="JIB1317" s="24"/>
      <c r="JIC1317" s="24"/>
      <c r="JID1317" s="24"/>
      <c r="JIE1317" s="24"/>
      <c r="JIF1317" s="24"/>
      <c r="JIG1317" s="24"/>
      <c r="JIH1317" s="24"/>
      <c r="JII1317" s="24"/>
      <c r="JIJ1317" s="24"/>
      <c r="JIN1317" s="3"/>
      <c r="JIO1317" s="31"/>
      <c r="JIP1317" s="5"/>
      <c r="JIQ1317" s="9"/>
      <c r="JIT1317" s="2"/>
      <c r="JIW1317" s="24"/>
      <c r="JIX1317" s="24"/>
      <c r="JIY1317" s="31"/>
      <c r="JIZ1317" s="24"/>
      <c r="JJA1317" s="24"/>
      <c r="JJB1317" s="24"/>
      <c r="JJC1317" s="24"/>
      <c r="JJD1317" s="24"/>
      <c r="JJE1317" s="24"/>
      <c r="JJF1317" s="24"/>
      <c r="JJG1317" s="24"/>
      <c r="JJH1317" s="24"/>
      <c r="JJI1317" s="24"/>
      <c r="JJJ1317" s="24"/>
      <c r="JJK1317" s="24"/>
      <c r="JJL1317" s="24"/>
      <c r="JJM1317" s="24"/>
      <c r="JJN1317" s="24"/>
      <c r="JJR1317" s="3"/>
      <c r="JJS1317" s="31"/>
      <c r="JJT1317" s="5"/>
      <c r="JJU1317" s="9"/>
      <c r="JJX1317" s="2"/>
      <c r="JKA1317" s="24"/>
      <c r="JKB1317" s="24"/>
      <c r="JKC1317" s="31"/>
      <c r="JKD1317" s="24"/>
      <c r="JKE1317" s="24"/>
      <c r="JKF1317" s="24"/>
      <c r="JKG1317" s="24"/>
      <c r="JKH1317" s="24"/>
      <c r="JKI1317" s="24"/>
      <c r="JKJ1317" s="24"/>
      <c r="JKK1317" s="24"/>
      <c r="JKL1317" s="24"/>
      <c r="JKM1317" s="24"/>
      <c r="JKN1317" s="24"/>
      <c r="JKO1317" s="24"/>
      <c r="JKP1317" s="24"/>
      <c r="JKQ1317" s="24"/>
      <c r="JKR1317" s="24"/>
      <c r="JKV1317" s="3"/>
      <c r="JKW1317" s="31"/>
      <c r="JKX1317" s="5"/>
      <c r="JKY1317" s="9"/>
      <c r="JLB1317" s="2"/>
      <c r="JLE1317" s="24"/>
      <c r="JLF1317" s="24"/>
      <c r="JLG1317" s="31"/>
      <c r="JLH1317" s="24"/>
      <c r="JLI1317" s="24"/>
      <c r="JLJ1317" s="24"/>
      <c r="JLK1317" s="24"/>
      <c r="JLL1317" s="24"/>
      <c r="JLM1317" s="24"/>
      <c r="JLN1317" s="24"/>
      <c r="JLO1317" s="24"/>
      <c r="JLP1317" s="24"/>
      <c r="JLQ1317" s="24"/>
      <c r="JLR1317" s="24"/>
      <c r="JLS1317" s="24"/>
      <c r="JLT1317" s="24"/>
      <c r="JLU1317" s="24"/>
      <c r="JLV1317" s="24"/>
      <c r="JLZ1317" s="3"/>
      <c r="JMA1317" s="31"/>
      <c r="JMB1317" s="5"/>
      <c r="JMC1317" s="9"/>
      <c r="JMF1317" s="2"/>
      <c r="JMI1317" s="24"/>
      <c r="JMJ1317" s="24"/>
      <c r="JMK1317" s="31"/>
      <c r="JML1317" s="24"/>
      <c r="JMM1317" s="24"/>
      <c r="JMN1317" s="24"/>
      <c r="JMO1317" s="24"/>
      <c r="JMP1317" s="24"/>
      <c r="JMQ1317" s="24"/>
      <c r="JMR1317" s="24"/>
      <c r="JMS1317" s="24"/>
      <c r="JMT1317" s="24"/>
      <c r="JMU1317" s="24"/>
      <c r="JMV1317" s="24"/>
      <c r="JMW1317" s="24"/>
      <c r="JMX1317" s="24"/>
      <c r="JMY1317" s="24"/>
      <c r="JMZ1317" s="24"/>
      <c r="JND1317" s="3"/>
      <c r="JNE1317" s="31"/>
      <c r="JNF1317" s="5"/>
      <c r="JNG1317" s="9"/>
      <c r="JNJ1317" s="2"/>
      <c r="JNM1317" s="24"/>
      <c r="JNN1317" s="24"/>
      <c r="JNO1317" s="31"/>
      <c r="JNP1317" s="24"/>
      <c r="JNQ1317" s="24"/>
      <c r="JNR1317" s="24"/>
      <c r="JNS1317" s="24"/>
      <c r="JNT1317" s="24"/>
      <c r="JNU1317" s="24"/>
      <c r="JNV1317" s="24"/>
      <c r="JNW1317" s="24"/>
      <c r="JNX1317" s="24"/>
      <c r="JNY1317" s="24"/>
      <c r="JNZ1317" s="24"/>
      <c r="JOA1317" s="24"/>
      <c r="JOB1317" s="24"/>
      <c r="JOC1317" s="24"/>
      <c r="JOD1317" s="24"/>
      <c r="JOH1317" s="3"/>
      <c r="JOI1317" s="31"/>
      <c r="JOJ1317" s="5"/>
      <c r="JOK1317" s="9"/>
      <c r="JON1317" s="2"/>
      <c r="JOQ1317" s="24"/>
      <c r="JOR1317" s="24"/>
      <c r="JOS1317" s="31"/>
      <c r="JOT1317" s="24"/>
      <c r="JOU1317" s="24"/>
      <c r="JOV1317" s="24"/>
      <c r="JOW1317" s="24"/>
      <c r="JOX1317" s="24"/>
      <c r="JOY1317" s="24"/>
      <c r="JOZ1317" s="24"/>
      <c r="JPA1317" s="24"/>
      <c r="JPB1317" s="24"/>
      <c r="JPC1317" s="24"/>
      <c r="JPD1317" s="24"/>
      <c r="JPE1317" s="24"/>
      <c r="JPF1317" s="24"/>
      <c r="JPG1317" s="24"/>
      <c r="JPH1317" s="24"/>
      <c r="JPL1317" s="3"/>
      <c r="JPM1317" s="31"/>
      <c r="JPN1317" s="5"/>
      <c r="JPO1317" s="9"/>
      <c r="JPR1317" s="2"/>
      <c r="JPU1317" s="24"/>
      <c r="JPV1317" s="24"/>
      <c r="JPW1317" s="31"/>
      <c r="JPX1317" s="24"/>
      <c r="JPY1317" s="24"/>
      <c r="JPZ1317" s="24"/>
      <c r="JQA1317" s="24"/>
      <c r="JQB1317" s="24"/>
      <c r="JQC1317" s="24"/>
      <c r="JQD1317" s="24"/>
      <c r="JQE1317" s="24"/>
      <c r="JQF1317" s="24"/>
      <c r="JQG1317" s="24"/>
      <c r="JQH1317" s="24"/>
      <c r="JQI1317" s="24"/>
      <c r="JQJ1317" s="24"/>
      <c r="JQK1317" s="24"/>
      <c r="JQL1317" s="24"/>
      <c r="JQP1317" s="3"/>
      <c r="JQQ1317" s="31"/>
      <c r="JQR1317" s="5"/>
      <c r="JQS1317" s="9"/>
      <c r="JQV1317" s="2"/>
      <c r="JQY1317" s="24"/>
      <c r="JQZ1317" s="24"/>
      <c r="JRA1317" s="31"/>
      <c r="JRB1317" s="24"/>
      <c r="JRC1317" s="24"/>
      <c r="JRD1317" s="24"/>
      <c r="JRE1317" s="24"/>
      <c r="JRF1317" s="24"/>
      <c r="JRG1317" s="24"/>
      <c r="JRH1317" s="24"/>
      <c r="JRI1317" s="24"/>
      <c r="JRJ1317" s="24"/>
      <c r="JRK1317" s="24"/>
      <c r="JRL1317" s="24"/>
      <c r="JRM1317" s="24"/>
      <c r="JRN1317" s="24"/>
      <c r="JRO1317" s="24"/>
      <c r="JRP1317" s="24"/>
      <c r="JRT1317" s="3"/>
      <c r="JRU1317" s="31"/>
      <c r="JRV1317" s="5"/>
      <c r="JRW1317" s="9"/>
      <c r="JRZ1317" s="2"/>
      <c r="JSC1317" s="24"/>
      <c r="JSD1317" s="24"/>
      <c r="JSE1317" s="31"/>
      <c r="JSF1317" s="24"/>
      <c r="JSG1317" s="24"/>
      <c r="JSH1317" s="24"/>
      <c r="JSI1317" s="24"/>
      <c r="JSJ1317" s="24"/>
      <c r="JSK1317" s="24"/>
      <c r="JSL1317" s="24"/>
      <c r="JSM1317" s="24"/>
      <c r="JSN1317" s="24"/>
      <c r="JSO1317" s="24"/>
      <c r="JSP1317" s="24"/>
      <c r="JSQ1317" s="24"/>
      <c r="JSR1317" s="24"/>
      <c r="JSS1317" s="24"/>
      <c r="JST1317" s="24"/>
      <c r="JSX1317" s="3"/>
      <c r="JSY1317" s="31"/>
      <c r="JSZ1317" s="5"/>
      <c r="JTA1317" s="9"/>
      <c r="JTD1317" s="2"/>
      <c r="JTG1317" s="24"/>
      <c r="JTH1317" s="24"/>
      <c r="JTI1317" s="31"/>
      <c r="JTJ1317" s="24"/>
      <c r="JTK1317" s="24"/>
      <c r="JTL1317" s="24"/>
      <c r="JTM1317" s="24"/>
      <c r="JTN1317" s="24"/>
      <c r="JTO1317" s="24"/>
      <c r="JTP1317" s="24"/>
      <c r="JTQ1317" s="24"/>
      <c r="JTR1317" s="24"/>
      <c r="JTS1317" s="24"/>
      <c r="JTT1317" s="24"/>
      <c r="JTU1317" s="24"/>
      <c r="JTV1317" s="24"/>
      <c r="JTW1317" s="24"/>
      <c r="JTX1317" s="24"/>
      <c r="JUB1317" s="3"/>
      <c r="JUC1317" s="31"/>
      <c r="JUD1317" s="5"/>
      <c r="JUE1317" s="9"/>
      <c r="JUH1317" s="2"/>
      <c r="JUK1317" s="24"/>
      <c r="JUL1317" s="24"/>
      <c r="JUM1317" s="31"/>
      <c r="JUN1317" s="24"/>
      <c r="JUO1317" s="24"/>
      <c r="JUP1317" s="24"/>
      <c r="JUQ1317" s="24"/>
      <c r="JUR1317" s="24"/>
      <c r="JUS1317" s="24"/>
      <c r="JUT1317" s="24"/>
      <c r="JUU1317" s="24"/>
      <c r="JUV1317" s="24"/>
      <c r="JUW1317" s="24"/>
      <c r="JUX1317" s="24"/>
      <c r="JUY1317" s="24"/>
      <c r="JUZ1317" s="24"/>
      <c r="JVA1317" s="24"/>
      <c r="JVB1317" s="24"/>
      <c r="JVF1317" s="3"/>
      <c r="JVG1317" s="31"/>
      <c r="JVH1317" s="5"/>
      <c r="JVI1317" s="9"/>
      <c r="JVL1317" s="2"/>
      <c r="JVO1317" s="24"/>
      <c r="JVP1317" s="24"/>
      <c r="JVQ1317" s="31"/>
      <c r="JVR1317" s="24"/>
      <c r="JVS1317" s="24"/>
      <c r="JVT1317" s="24"/>
      <c r="JVU1317" s="24"/>
      <c r="JVV1317" s="24"/>
      <c r="JVW1317" s="24"/>
      <c r="JVX1317" s="24"/>
      <c r="JVY1317" s="24"/>
      <c r="JVZ1317" s="24"/>
      <c r="JWA1317" s="24"/>
      <c r="JWB1317" s="24"/>
      <c r="JWC1317" s="24"/>
      <c r="JWD1317" s="24"/>
      <c r="JWE1317" s="24"/>
      <c r="JWF1317" s="24"/>
      <c r="JWJ1317" s="3"/>
      <c r="JWK1317" s="31"/>
      <c r="JWL1317" s="5"/>
      <c r="JWM1317" s="9"/>
      <c r="JWP1317" s="2"/>
      <c r="JWS1317" s="24"/>
      <c r="JWT1317" s="24"/>
      <c r="JWU1317" s="31"/>
      <c r="JWV1317" s="24"/>
      <c r="JWW1317" s="24"/>
      <c r="JWX1317" s="24"/>
      <c r="JWY1317" s="24"/>
      <c r="JWZ1317" s="24"/>
      <c r="JXA1317" s="24"/>
      <c r="JXB1317" s="24"/>
      <c r="JXC1317" s="24"/>
      <c r="JXD1317" s="24"/>
      <c r="JXE1317" s="24"/>
      <c r="JXF1317" s="24"/>
      <c r="JXG1317" s="24"/>
      <c r="JXH1317" s="24"/>
      <c r="JXI1317" s="24"/>
      <c r="JXJ1317" s="24"/>
      <c r="JXN1317" s="3"/>
      <c r="JXO1317" s="31"/>
      <c r="JXP1317" s="5"/>
      <c r="JXQ1317" s="9"/>
      <c r="JXT1317" s="2"/>
      <c r="JXW1317" s="24"/>
      <c r="JXX1317" s="24"/>
      <c r="JXY1317" s="31"/>
      <c r="JXZ1317" s="24"/>
      <c r="JYA1317" s="24"/>
      <c r="JYB1317" s="24"/>
      <c r="JYC1317" s="24"/>
      <c r="JYD1317" s="24"/>
      <c r="JYE1317" s="24"/>
      <c r="JYF1317" s="24"/>
      <c r="JYG1317" s="24"/>
      <c r="JYH1317" s="24"/>
      <c r="JYI1317" s="24"/>
      <c r="JYJ1317" s="24"/>
      <c r="JYK1317" s="24"/>
      <c r="JYL1317" s="24"/>
      <c r="JYM1317" s="24"/>
      <c r="JYN1317" s="24"/>
      <c r="JYR1317" s="3"/>
      <c r="JYS1317" s="31"/>
      <c r="JYT1317" s="5"/>
      <c r="JYU1317" s="9"/>
      <c r="JYX1317" s="2"/>
      <c r="JZA1317" s="24"/>
      <c r="JZB1317" s="24"/>
      <c r="JZC1317" s="31"/>
      <c r="JZD1317" s="24"/>
      <c r="JZE1317" s="24"/>
      <c r="JZF1317" s="24"/>
      <c r="JZG1317" s="24"/>
      <c r="JZH1317" s="24"/>
      <c r="JZI1317" s="24"/>
      <c r="JZJ1317" s="24"/>
      <c r="JZK1317" s="24"/>
      <c r="JZL1317" s="24"/>
      <c r="JZM1317" s="24"/>
      <c r="JZN1317" s="24"/>
      <c r="JZO1317" s="24"/>
      <c r="JZP1317" s="24"/>
      <c r="JZQ1317" s="24"/>
      <c r="JZR1317" s="24"/>
      <c r="JZV1317" s="3"/>
      <c r="JZW1317" s="31"/>
      <c r="JZX1317" s="5"/>
      <c r="JZY1317" s="9"/>
      <c r="KAB1317" s="2"/>
      <c r="KAE1317" s="24"/>
      <c r="KAF1317" s="24"/>
      <c r="KAG1317" s="31"/>
      <c r="KAH1317" s="24"/>
      <c r="KAI1317" s="24"/>
      <c r="KAJ1317" s="24"/>
      <c r="KAK1317" s="24"/>
      <c r="KAL1317" s="24"/>
      <c r="KAM1317" s="24"/>
      <c r="KAN1317" s="24"/>
      <c r="KAO1317" s="24"/>
      <c r="KAP1317" s="24"/>
      <c r="KAQ1317" s="24"/>
      <c r="KAR1317" s="24"/>
      <c r="KAS1317" s="24"/>
      <c r="KAT1317" s="24"/>
      <c r="KAU1317" s="24"/>
      <c r="KAV1317" s="24"/>
      <c r="KAZ1317" s="3"/>
      <c r="KBA1317" s="31"/>
      <c r="KBB1317" s="5"/>
      <c r="KBC1317" s="9"/>
      <c r="KBF1317" s="2"/>
      <c r="KBI1317" s="24"/>
      <c r="KBJ1317" s="24"/>
      <c r="KBK1317" s="31"/>
      <c r="KBL1317" s="24"/>
      <c r="KBM1317" s="24"/>
      <c r="KBN1317" s="24"/>
      <c r="KBO1317" s="24"/>
      <c r="KBP1317" s="24"/>
      <c r="KBQ1317" s="24"/>
      <c r="KBR1317" s="24"/>
      <c r="KBS1317" s="24"/>
      <c r="KBT1317" s="24"/>
      <c r="KBU1317" s="24"/>
      <c r="KBV1317" s="24"/>
      <c r="KBW1317" s="24"/>
      <c r="KBX1317" s="24"/>
      <c r="KBY1317" s="24"/>
      <c r="KBZ1317" s="24"/>
      <c r="KCD1317" s="3"/>
      <c r="KCE1317" s="31"/>
      <c r="KCF1317" s="5"/>
      <c r="KCG1317" s="9"/>
      <c r="KCJ1317" s="2"/>
      <c r="KCM1317" s="24"/>
      <c r="KCN1317" s="24"/>
      <c r="KCO1317" s="31"/>
      <c r="KCP1317" s="24"/>
      <c r="KCQ1317" s="24"/>
      <c r="KCR1317" s="24"/>
      <c r="KCS1317" s="24"/>
      <c r="KCT1317" s="24"/>
      <c r="KCU1317" s="24"/>
      <c r="KCV1317" s="24"/>
      <c r="KCW1317" s="24"/>
      <c r="KCX1317" s="24"/>
      <c r="KCY1317" s="24"/>
      <c r="KCZ1317" s="24"/>
      <c r="KDA1317" s="24"/>
      <c r="KDB1317" s="24"/>
      <c r="KDC1317" s="24"/>
      <c r="KDD1317" s="24"/>
      <c r="KDH1317" s="3"/>
      <c r="KDI1317" s="31"/>
      <c r="KDJ1317" s="5"/>
      <c r="KDK1317" s="9"/>
      <c r="KDN1317" s="2"/>
      <c r="KDQ1317" s="24"/>
      <c r="KDR1317" s="24"/>
      <c r="KDS1317" s="31"/>
      <c r="KDT1317" s="24"/>
      <c r="KDU1317" s="24"/>
      <c r="KDV1317" s="24"/>
      <c r="KDW1317" s="24"/>
      <c r="KDX1317" s="24"/>
      <c r="KDY1317" s="24"/>
      <c r="KDZ1317" s="24"/>
      <c r="KEA1317" s="24"/>
      <c r="KEB1317" s="24"/>
      <c r="KEC1317" s="24"/>
      <c r="KED1317" s="24"/>
      <c r="KEE1317" s="24"/>
      <c r="KEF1317" s="24"/>
      <c r="KEG1317" s="24"/>
      <c r="KEH1317" s="24"/>
      <c r="KEL1317" s="3"/>
      <c r="KEM1317" s="31"/>
      <c r="KEN1317" s="5"/>
      <c r="KEO1317" s="9"/>
      <c r="KER1317" s="2"/>
      <c r="KEU1317" s="24"/>
      <c r="KEV1317" s="24"/>
      <c r="KEW1317" s="31"/>
      <c r="KEX1317" s="24"/>
      <c r="KEY1317" s="24"/>
      <c r="KEZ1317" s="24"/>
      <c r="KFA1317" s="24"/>
      <c r="KFB1317" s="24"/>
      <c r="KFC1317" s="24"/>
      <c r="KFD1317" s="24"/>
      <c r="KFE1317" s="24"/>
      <c r="KFF1317" s="24"/>
      <c r="KFG1317" s="24"/>
      <c r="KFH1317" s="24"/>
      <c r="KFI1317" s="24"/>
      <c r="KFJ1317" s="24"/>
      <c r="KFK1317" s="24"/>
      <c r="KFL1317" s="24"/>
      <c r="KFP1317" s="3"/>
      <c r="KFQ1317" s="31"/>
      <c r="KFR1317" s="5"/>
      <c r="KFS1317" s="9"/>
      <c r="KFV1317" s="2"/>
      <c r="KFY1317" s="24"/>
      <c r="KFZ1317" s="24"/>
      <c r="KGA1317" s="31"/>
      <c r="KGB1317" s="24"/>
      <c r="KGC1317" s="24"/>
      <c r="KGD1317" s="24"/>
      <c r="KGE1317" s="24"/>
      <c r="KGF1317" s="24"/>
      <c r="KGG1317" s="24"/>
      <c r="KGH1317" s="24"/>
      <c r="KGI1317" s="24"/>
      <c r="KGJ1317" s="24"/>
      <c r="KGK1317" s="24"/>
      <c r="KGL1317" s="24"/>
      <c r="KGM1317" s="24"/>
      <c r="KGN1317" s="24"/>
      <c r="KGO1317" s="24"/>
      <c r="KGP1317" s="24"/>
      <c r="KGT1317" s="3"/>
      <c r="KGU1317" s="31"/>
      <c r="KGV1317" s="5"/>
      <c r="KGW1317" s="9"/>
      <c r="KGZ1317" s="2"/>
      <c r="KHC1317" s="24"/>
      <c r="KHD1317" s="24"/>
      <c r="KHE1317" s="31"/>
      <c r="KHF1317" s="24"/>
      <c r="KHG1317" s="24"/>
      <c r="KHH1317" s="24"/>
      <c r="KHI1317" s="24"/>
      <c r="KHJ1317" s="24"/>
      <c r="KHK1317" s="24"/>
      <c r="KHL1317" s="24"/>
      <c r="KHM1317" s="24"/>
      <c r="KHN1317" s="24"/>
      <c r="KHO1317" s="24"/>
      <c r="KHP1317" s="24"/>
      <c r="KHQ1317" s="24"/>
      <c r="KHR1317" s="24"/>
      <c r="KHS1317" s="24"/>
      <c r="KHT1317" s="24"/>
      <c r="KHX1317" s="3"/>
      <c r="KHY1317" s="31"/>
      <c r="KHZ1317" s="5"/>
      <c r="KIA1317" s="9"/>
      <c r="KID1317" s="2"/>
      <c r="KIG1317" s="24"/>
      <c r="KIH1317" s="24"/>
      <c r="KII1317" s="31"/>
      <c r="KIJ1317" s="24"/>
      <c r="KIK1317" s="24"/>
      <c r="KIL1317" s="24"/>
      <c r="KIM1317" s="24"/>
      <c r="KIN1317" s="24"/>
      <c r="KIO1317" s="24"/>
      <c r="KIP1317" s="24"/>
      <c r="KIQ1317" s="24"/>
      <c r="KIR1317" s="24"/>
      <c r="KIS1317" s="24"/>
      <c r="KIT1317" s="24"/>
      <c r="KIU1317" s="24"/>
      <c r="KIV1317" s="24"/>
      <c r="KIW1317" s="24"/>
      <c r="KIX1317" s="24"/>
      <c r="KJB1317" s="3"/>
      <c r="KJC1317" s="31"/>
      <c r="KJD1317" s="5"/>
      <c r="KJE1317" s="9"/>
      <c r="KJH1317" s="2"/>
      <c r="KJK1317" s="24"/>
      <c r="KJL1317" s="24"/>
      <c r="KJM1317" s="31"/>
      <c r="KJN1317" s="24"/>
      <c r="KJO1317" s="24"/>
      <c r="KJP1317" s="24"/>
      <c r="KJQ1317" s="24"/>
      <c r="KJR1317" s="24"/>
      <c r="KJS1317" s="24"/>
      <c r="KJT1317" s="24"/>
      <c r="KJU1317" s="24"/>
      <c r="KJV1317" s="24"/>
      <c r="KJW1317" s="24"/>
      <c r="KJX1317" s="24"/>
      <c r="KJY1317" s="24"/>
      <c r="KJZ1317" s="24"/>
      <c r="KKA1317" s="24"/>
      <c r="KKB1317" s="24"/>
      <c r="KKF1317" s="3"/>
      <c r="KKG1317" s="31"/>
      <c r="KKH1317" s="5"/>
      <c r="KKI1317" s="9"/>
      <c r="KKL1317" s="2"/>
      <c r="KKO1317" s="24"/>
      <c r="KKP1317" s="24"/>
      <c r="KKQ1317" s="31"/>
      <c r="KKR1317" s="24"/>
      <c r="KKS1317" s="24"/>
      <c r="KKT1317" s="24"/>
      <c r="KKU1317" s="24"/>
      <c r="KKV1317" s="24"/>
      <c r="KKW1317" s="24"/>
      <c r="KKX1317" s="24"/>
      <c r="KKY1317" s="24"/>
      <c r="KKZ1317" s="24"/>
      <c r="KLA1317" s="24"/>
      <c r="KLB1317" s="24"/>
      <c r="KLC1317" s="24"/>
      <c r="KLD1317" s="24"/>
      <c r="KLE1317" s="24"/>
      <c r="KLF1317" s="24"/>
      <c r="KLJ1317" s="3"/>
      <c r="KLK1317" s="31"/>
      <c r="KLL1317" s="5"/>
      <c r="KLM1317" s="9"/>
      <c r="KLP1317" s="2"/>
      <c r="KLS1317" s="24"/>
      <c r="KLT1317" s="24"/>
      <c r="KLU1317" s="31"/>
      <c r="KLV1317" s="24"/>
      <c r="KLW1317" s="24"/>
      <c r="KLX1317" s="24"/>
      <c r="KLY1317" s="24"/>
      <c r="KLZ1317" s="24"/>
      <c r="KMA1317" s="24"/>
      <c r="KMB1317" s="24"/>
      <c r="KMC1317" s="24"/>
      <c r="KMD1317" s="24"/>
      <c r="KME1317" s="24"/>
      <c r="KMF1317" s="24"/>
      <c r="KMG1317" s="24"/>
      <c r="KMH1317" s="24"/>
      <c r="KMI1317" s="24"/>
      <c r="KMJ1317" s="24"/>
      <c r="KMN1317" s="3"/>
      <c r="KMO1317" s="31"/>
      <c r="KMP1317" s="5"/>
      <c r="KMQ1317" s="9"/>
      <c r="KMT1317" s="2"/>
      <c r="KMW1317" s="24"/>
      <c r="KMX1317" s="24"/>
      <c r="KMY1317" s="31"/>
      <c r="KMZ1317" s="24"/>
      <c r="KNA1317" s="24"/>
      <c r="KNB1317" s="24"/>
      <c r="KNC1317" s="24"/>
      <c r="KND1317" s="24"/>
      <c r="KNE1317" s="24"/>
      <c r="KNF1317" s="24"/>
      <c r="KNG1317" s="24"/>
      <c r="KNH1317" s="24"/>
      <c r="KNI1317" s="24"/>
      <c r="KNJ1317" s="24"/>
      <c r="KNK1317" s="24"/>
      <c r="KNL1317" s="24"/>
      <c r="KNM1317" s="24"/>
      <c r="KNN1317" s="24"/>
      <c r="KNR1317" s="3"/>
      <c r="KNS1317" s="31"/>
      <c r="KNT1317" s="5"/>
      <c r="KNU1317" s="9"/>
      <c r="KNX1317" s="2"/>
      <c r="KOA1317" s="24"/>
      <c r="KOB1317" s="24"/>
      <c r="KOC1317" s="31"/>
      <c r="KOD1317" s="24"/>
      <c r="KOE1317" s="24"/>
      <c r="KOF1317" s="24"/>
      <c r="KOG1317" s="24"/>
      <c r="KOH1317" s="24"/>
      <c r="KOI1317" s="24"/>
      <c r="KOJ1317" s="24"/>
      <c r="KOK1317" s="24"/>
      <c r="KOL1317" s="24"/>
      <c r="KOM1317" s="24"/>
      <c r="KON1317" s="24"/>
      <c r="KOO1317" s="24"/>
      <c r="KOP1317" s="24"/>
      <c r="KOQ1317" s="24"/>
      <c r="KOR1317" s="24"/>
      <c r="KOV1317" s="3"/>
      <c r="KOW1317" s="31"/>
      <c r="KOX1317" s="5"/>
      <c r="KOY1317" s="9"/>
      <c r="KPB1317" s="2"/>
      <c r="KPE1317" s="24"/>
      <c r="KPF1317" s="24"/>
      <c r="KPG1317" s="31"/>
      <c r="KPH1317" s="24"/>
      <c r="KPI1317" s="24"/>
      <c r="KPJ1317" s="24"/>
      <c r="KPK1317" s="24"/>
      <c r="KPL1317" s="24"/>
      <c r="KPM1317" s="24"/>
      <c r="KPN1317" s="24"/>
      <c r="KPO1317" s="24"/>
      <c r="KPP1317" s="24"/>
      <c r="KPQ1317" s="24"/>
      <c r="KPR1317" s="24"/>
      <c r="KPS1317" s="24"/>
      <c r="KPT1317" s="24"/>
      <c r="KPU1317" s="24"/>
      <c r="KPV1317" s="24"/>
      <c r="KPZ1317" s="3"/>
      <c r="KQA1317" s="31"/>
      <c r="KQB1317" s="5"/>
      <c r="KQC1317" s="9"/>
      <c r="KQF1317" s="2"/>
      <c r="KQI1317" s="24"/>
      <c r="KQJ1317" s="24"/>
      <c r="KQK1317" s="31"/>
      <c r="KQL1317" s="24"/>
      <c r="KQM1317" s="24"/>
      <c r="KQN1317" s="24"/>
      <c r="KQO1317" s="24"/>
      <c r="KQP1317" s="24"/>
      <c r="KQQ1317" s="24"/>
      <c r="KQR1317" s="24"/>
      <c r="KQS1317" s="24"/>
      <c r="KQT1317" s="24"/>
      <c r="KQU1317" s="24"/>
      <c r="KQV1317" s="24"/>
      <c r="KQW1317" s="24"/>
      <c r="KQX1317" s="24"/>
      <c r="KQY1317" s="24"/>
      <c r="KQZ1317" s="24"/>
      <c r="KRD1317" s="3"/>
      <c r="KRE1317" s="31"/>
      <c r="KRF1317" s="5"/>
      <c r="KRG1317" s="9"/>
      <c r="KRJ1317" s="2"/>
      <c r="KRM1317" s="24"/>
      <c r="KRN1317" s="24"/>
      <c r="KRO1317" s="31"/>
      <c r="KRP1317" s="24"/>
      <c r="KRQ1317" s="24"/>
      <c r="KRR1317" s="24"/>
      <c r="KRS1317" s="24"/>
      <c r="KRT1317" s="24"/>
      <c r="KRU1317" s="24"/>
      <c r="KRV1317" s="24"/>
      <c r="KRW1317" s="24"/>
      <c r="KRX1317" s="24"/>
      <c r="KRY1317" s="24"/>
      <c r="KRZ1317" s="24"/>
      <c r="KSA1317" s="24"/>
      <c r="KSB1317" s="24"/>
      <c r="KSC1317" s="24"/>
      <c r="KSD1317" s="24"/>
      <c r="KSH1317" s="3"/>
      <c r="KSI1317" s="31"/>
      <c r="KSJ1317" s="5"/>
      <c r="KSK1317" s="9"/>
      <c r="KSN1317" s="2"/>
      <c r="KSQ1317" s="24"/>
      <c r="KSR1317" s="24"/>
      <c r="KSS1317" s="31"/>
      <c r="KST1317" s="24"/>
      <c r="KSU1317" s="24"/>
      <c r="KSV1317" s="24"/>
      <c r="KSW1317" s="24"/>
      <c r="KSX1317" s="24"/>
      <c r="KSY1317" s="24"/>
      <c r="KSZ1317" s="24"/>
      <c r="KTA1317" s="24"/>
      <c r="KTB1317" s="24"/>
      <c r="KTC1317" s="24"/>
      <c r="KTD1317" s="24"/>
      <c r="KTE1317" s="24"/>
      <c r="KTF1317" s="24"/>
      <c r="KTG1317" s="24"/>
      <c r="KTH1317" s="24"/>
      <c r="KTL1317" s="3"/>
      <c r="KTM1317" s="31"/>
      <c r="KTN1317" s="5"/>
      <c r="KTO1317" s="9"/>
      <c r="KTR1317" s="2"/>
      <c r="KTU1317" s="24"/>
      <c r="KTV1317" s="24"/>
      <c r="KTW1317" s="31"/>
      <c r="KTX1317" s="24"/>
      <c r="KTY1317" s="24"/>
      <c r="KTZ1317" s="24"/>
      <c r="KUA1317" s="24"/>
      <c r="KUB1317" s="24"/>
      <c r="KUC1317" s="24"/>
      <c r="KUD1317" s="24"/>
      <c r="KUE1317" s="24"/>
      <c r="KUF1317" s="24"/>
      <c r="KUG1317" s="24"/>
      <c r="KUH1317" s="24"/>
      <c r="KUI1317" s="24"/>
      <c r="KUJ1317" s="24"/>
      <c r="KUK1317" s="24"/>
      <c r="KUL1317" s="24"/>
      <c r="KUP1317" s="3"/>
      <c r="KUQ1317" s="31"/>
      <c r="KUR1317" s="5"/>
      <c r="KUS1317" s="9"/>
      <c r="KUV1317" s="2"/>
      <c r="KUY1317" s="24"/>
      <c r="KUZ1317" s="24"/>
      <c r="KVA1317" s="31"/>
      <c r="KVB1317" s="24"/>
      <c r="KVC1317" s="24"/>
      <c r="KVD1317" s="24"/>
      <c r="KVE1317" s="24"/>
      <c r="KVF1317" s="24"/>
      <c r="KVG1317" s="24"/>
      <c r="KVH1317" s="24"/>
      <c r="KVI1317" s="24"/>
      <c r="KVJ1317" s="24"/>
      <c r="KVK1317" s="24"/>
      <c r="KVL1317" s="24"/>
      <c r="KVM1317" s="24"/>
      <c r="KVN1317" s="24"/>
      <c r="KVO1317" s="24"/>
      <c r="KVP1317" s="24"/>
      <c r="KVT1317" s="3"/>
      <c r="KVU1317" s="31"/>
      <c r="KVV1317" s="5"/>
      <c r="KVW1317" s="9"/>
      <c r="KVZ1317" s="2"/>
      <c r="KWC1317" s="24"/>
      <c r="KWD1317" s="24"/>
      <c r="KWE1317" s="31"/>
      <c r="KWF1317" s="24"/>
      <c r="KWG1317" s="24"/>
      <c r="KWH1317" s="24"/>
      <c r="KWI1317" s="24"/>
      <c r="KWJ1317" s="24"/>
      <c r="KWK1317" s="24"/>
      <c r="KWL1317" s="24"/>
      <c r="KWM1317" s="24"/>
      <c r="KWN1317" s="24"/>
      <c r="KWO1317" s="24"/>
      <c r="KWP1317" s="24"/>
      <c r="KWQ1317" s="24"/>
      <c r="KWR1317" s="24"/>
      <c r="KWS1317" s="24"/>
      <c r="KWT1317" s="24"/>
      <c r="KWX1317" s="3"/>
      <c r="KWY1317" s="31"/>
      <c r="KWZ1317" s="5"/>
      <c r="KXA1317" s="9"/>
      <c r="KXD1317" s="2"/>
      <c r="KXG1317" s="24"/>
      <c r="KXH1317" s="24"/>
      <c r="KXI1317" s="31"/>
      <c r="KXJ1317" s="24"/>
      <c r="KXK1317" s="24"/>
      <c r="KXL1317" s="24"/>
      <c r="KXM1317" s="24"/>
      <c r="KXN1317" s="24"/>
      <c r="KXO1317" s="24"/>
      <c r="KXP1317" s="24"/>
      <c r="KXQ1317" s="24"/>
      <c r="KXR1317" s="24"/>
      <c r="KXS1317" s="24"/>
      <c r="KXT1317" s="24"/>
      <c r="KXU1317" s="24"/>
      <c r="KXV1317" s="24"/>
      <c r="KXW1317" s="24"/>
      <c r="KXX1317" s="24"/>
      <c r="KYB1317" s="3"/>
      <c r="KYC1317" s="31"/>
      <c r="KYD1317" s="5"/>
      <c r="KYE1317" s="9"/>
      <c r="KYH1317" s="2"/>
      <c r="KYK1317" s="24"/>
      <c r="KYL1317" s="24"/>
      <c r="KYM1317" s="31"/>
      <c r="KYN1317" s="24"/>
      <c r="KYO1317" s="24"/>
      <c r="KYP1317" s="24"/>
      <c r="KYQ1317" s="24"/>
      <c r="KYR1317" s="24"/>
      <c r="KYS1317" s="24"/>
      <c r="KYT1317" s="24"/>
      <c r="KYU1317" s="24"/>
      <c r="KYV1317" s="24"/>
      <c r="KYW1317" s="24"/>
      <c r="KYX1317" s="24"/>
      <c r="KYY1317" s="24"/>
      <c r="KYZ1317" s="24"/>
      <c r="KZA1317" s="24"/>
      <c r="KZB1317" s="24"/>
      <c r="KZF1317" s="3"/>
      <c r="KZG1317" s="31"/>
      <c r="KZH1317" s="5"/>
      <c r="KZI1317" s="9"/>
      <c r="KZL1317" s="2"/>
      <c r="KZO1317" s="24"/>
      <c r="KZP1317" s="24"/>
      <c r="KZQ1317" s="31"/>
      <c r="KZR1317" s="24"/>
      <c r="KZS1317" s="24"/>
      <c r="KZT1317" s="24"/>
      <c r="KZU1317" s="24"/>
      <c r="KZV1317" s="24"/>
      <c r="KZW1317" s="24"/>
      <c r="KZX1317" s="24"/>
      <c r="KZY1317" s="24"/>
      <c r="KZZ1317" s="24"/>
      <c r="LAA1317" s="24"/>
      <c r="LAB1317" s="24"/>
      <c r="LAC1317" s="24"/>
      <c r="LAD1317" s="24"/>
      <c r="LAE1317" s="24"/>
      <c r="LAF1317" s="24"/>
      <c r="LAJ1317" s="3"/>
      <c r="LAK1317" s="31"/>
      <c r="LAL1317" s="5"/>
      <c r="LAM1317" s="9"/>
      <c r="LAP1317" s="2"/>
      <c r="LAS1317" s="24"/>
      <c r="LAT1317" s="24"/>
      <c r="LAU1317" s="31"/>
      <c r="LAV1317" s="24"/>
      <c r="LAW1317" s="24"/>
      <c r="LAX1317" s="24"/>
      <c r="LAY1317" s="24"/>
      <c r="LAZ1317" s="24"/>
      <c r="LBA1317" s="24"/>
      <c r="LBB1317" s="24"/>
      <c r="LBC1317" s="24"/>
      <c r="LBD1317" s="24"/>
      <c r="LBE1317" s="24"/>
      <c r="LBF1317" s="24"/>
      <c r="LBG1317" s="24"/>
      <c r="LBH1317" s="24"/>
      <c r="LBI1317" s="24"/>
      <c r="LBJ1317" s="24"/>
      <c r="LBN1317" s="3"/>
      <c r="LBO1317" s="31"/>
      <c r="LBP1317" s="5"/>
      <c r="LBQ1317" s="9"/>
      <c r="LBT1317" s="2"/>
      <c r="LBW1317" s="24"/>
      <c r="LBX1317" s="24"/>
      <c r="LBY1317" s="31"/>
      <c r="LBZ1317" s="24"/>
      <c r="LCA1317" s="24"/>
      <c r="LCB1317" s="24"/>
      <c r="LCC1317" s="24"/>
      <c r="LCD1317" s="24"/>
      <c r="LCE1317" s="24"/>
      <c r="LCF1317" s="24"/>
      <c r="LCG1317" s="24"/>
      <c r="LCH1317" s="24"/>
      <c r="LCI1317" s="24"/>
      <c r="LCJ1317" s="24"/>
      <c r="LCK1317" s="24"/>
      <c r="LCL1317" s="24"/>
      <c r="LCM1317" s="24"/>
      <c r="LCN1317" s="24"/>
      <c r="LCR1317" s="3"/>
      <c r="LCS1317" s="31"/>
      <c r="LCT1317" s="5"/>
      <c r="LCU1317" s="9"/>
      <c r="LCX1317" s="2"/>
      <c r="LDA1317" s="24"/>
      <c r="LDB1317" s="24"/>
      <c r="LDC1317" s="31"/>
      <c r="LDD1317" s="24"/>
      <c r="LDE1317" s="24"/>
      <c r="LDF1317" s="24"/>
      <c r="LDG1317" s="24"/>
      <c r="LDH1317" s="24"/>
      <c r="LDI1317" s="24"/>
      <c r="LDJ1317" s="24"/>
      <c r="LDK1317" s="24"/>
      <c r="LDL1317" s="24"/>
      <c r="LDM1317" s="24"/>
      <c r="LDN1317" s="24"/>
      <c r="LDO1317" s="24"/>
      <c r="LDP1317" s="24"/>
      <c r="LDQ1317" s="24"/>
      <c r="LDR1317" s="24"/>
      <c r="LDV1317" s="3"/>
      <c r="LDW1317" s="31"/>
      <c r="LDX1317" s="5"/>
      <c r="LDY1317" s="9"/>
      <c r="LEB1317" s="2"/>
      <c r="LEE1317" s="24"/>
      <c r="LEF1317" s="24"/>
      <c r="LEG1317" s="31"/>
      <c r="LEH1317" s="24"/>
      <c r="LEI1317" s="24"/>
      <c r="LEJ1317" s="24"/>
      <c r="LEK1317" s="24"/>
      <c r="LEL1317" s="24"/>
      <c r="LEM1317" s="24"/>
      <c r="LEN1317" s="24"/>
      <c r="LEO1317" s="24"/>
      <c r="LEP1317" s="24"/>
      <c r="LEQ1317" s="24"/>
      <c r="LER1317" s="24"/>
      <c r="LES1317" s="24"/>
      <c r="LET1317" s="24"/>
      <c r="LEU1317" s="24"/>
      <c r="LEV1317" s="24"/>
      <c r="LEZ1317" s="3"/>
      <c r="LFA1317" s="31"/>
      <c r="LFB1317" s="5"/>
      <c r="LFC1317" s="9"/>
      <c r="LFF1317" s="2"/>
      <c r="LFI1317" s="24"/>
      <c r="LFJ1317" s="24"/>
      <c r="LFK1317" s="31"/>
      <c r="LFL1317" s="24"/>
      <c r="LFM1317" s="24"/>
      <c r="LFN1317" s="24"/>
      <c r="LFO1317" s="24"/>
      <c r="LFP1317" s="24"/>
      <c r="LFQ1317" s="24"/>
      <c r="LFR1317" s="24"/>
      <c r="LFS1317" s="24"/>
      <c r="LFT1317" s="24"/>
      <c r="LFU1317" s="24"/>
      <c r="LFV1317" s="24"/>
      <c r="LFW1317" s="24"/>
      <c r="LFX1317" s="24"/>
      <c r="LFY1317" s="24"/>
      <c r="LFZ1317" s="24"/>
      <c r="LGD1317" s="3"/>
      <c r="LGE1317" s="31"/>
      <c r="LGF1317" s="5"/>
      <c r="LGG1317" s="9"/>
      <c r="LGJ1317" s="2"/>
      <c r="LGM1317" s="24"/>
      <c r="LGN1317" s="24"/>
      <c r="LGO1317" s="31"/>
      <c r="LGP1317" s="24"/>
      <c r="LGQ1317" s="24"/>
      <c r="LGR1317" s="24"/>
      <c r="LGS1317" s="24"/>
      <c r="LGT1317" s="24"/>
      <c r="LGU1317" s="24"/>
      <c r="LGV1317" s="24"/>
      <c r="LGW1317" s="24"/>
      <c r="LGX1317" s="24"/>
      <c r="LGY1317" s="24"/>
      <c r="LGZ1317" s="24"/>
      <c r="LHA1317" s="24"/>
      <c r="LHB1317" s="24"/>
      <c r="LHC1317" s="24"/>
      <c r="LHD1317" s="24"/>
      <c r="LHH1317" s="3"/>
      <c r="LHI1317" s="31"/>
      <c r="LHJ1317" s="5"/>
      <c r="LHK1317" s="9"/>
      <c r="LHN1317" s="2"/>
      <c r="LHQ1317" s="24"/>
      <c r="LHR1317" s="24"/>
      <c r="LHS1317" s="31"/>
      <c r="LHT1317" s="24"/>
      <c r="LHU1317" s="24"/>
      <c r="LHV1317" s="24"/>
      <c r="LHW1317" s="24"/>
      <c r="LHX1317" s="24"/>
      <c r="LHY1317" s="24"/>
      <c r="LHZ1317" s="24"/>
      <c r="LIA1317" s="24"/>
      <c r="LIB1317" s="24"/>
      <c r="LIC1317" s="24"/>
      <c r="LID1317" s="24"/>
      <c r="LIE1317" s="24"/>
      <c r="LIF1317" s="24"/>
      <c r="LIG1317" s="24"/>
      <c r="LIH1317" s="24"/>
      <c r="LIL1317" s="3"/>
      <c r="LIM1317" s="31"/>
      <c r="LIN1317" s="5"/>
      <c r="LIO1317" s="9"/>
      <c r="LIR1317" s="2"/>
      <c r="LIU1317" s="24"/>
      <c r="LIV1317" s="24"/>
      <c r="LIW1317" s="31"/>
      <c r="LIX1317" s="24"/>
      <c r="LIY1317" s="24"/>
      <c r="LIZ1317" s="24"/>
      <c r="LJA1317" s="24"/>
      <c r="LJB1317" s="24"/>
      <c r="LJC1317" s="24"/>
      <c r="LJD1317" s="24"/>
      <c r="LJE1317" s="24"/>
      <c r="LJF1317" s="24"/>
      <c r="LJG1317" s="24"/>
      <c r="LJH1317" s="24"/>
      <c r="LJI1317" s="24"/>
      <c r="LJJ1317" s="24"/>
      <c r="LJK1317" s="24"/>
      <c r="LJL1317" s="24"/>
      <c r="LJP1317" s="3"/>
      <c r="LJQ1317" s="31"/>
      <c r="LJR1317" s="5"/>
      <c r="LJS1317" s="9"/>
      <c r="LJV1317" s="2"/>
      <c r="LJY1317" s="24"/>
      <c r="LJZ1317" s="24"/>
      <c r="LKA1317" s="31"/>
      <c r="LKB1317" s="24"/>
      <c r="LKC1317" s="24"/>
      <c r="LKD1317" s="24"/>
      <c r="LKE1317" s="24"/>
      <c r="LKF1317" s="24"/>
      <c r="LKG1317" s="24"/>
      <c r="LKH1317" s="24"/>
      <c r="LKI1317" s="24"/>
      <c r="LKJ1317" s="24"/>
      <c r="LKK1317" s="24"/>
      <c r="LKL1317" s="24"/>
      <c r="LKM1317" s="24"/>
      <c r="LKN1317" s="24"/>
      <c r="LKO1317" s="24"/>
      <c r="LKP1317" s="24"/>
      <c r="LKT1317" s="3"/>
      <c r="LKU1317" s="31"/>
      <c r="LKV1317" s="5"/>
      <c r="LKW1317" s="9"/>
      <c r="LKZ1317" s="2"/>
      <c r="LLC1317" s="24"/>
      <c r="LLD1317" s="24"/>
      <c r="LLE1317" s="31"/>
      <c r="LLF1317" s="24"/>
      <c r="LLG1317" s="24"/>
      <c r="LLH1317" s="24"/>
      <c r="LLI1317" s="24"/>
      <c r="LLJ1317" s="24"/>
      <c r="LLK1317" s="24"/>
      <c r="LLL1317" s="24"/>
      <c r="LLM1317" s="24"/>
      <c r="LLN1317" s="24"/>
      <c r="LLO1317" s="24"/>
      <c r="LLP1317" s="24"/>
      <c r="LLQ1317" s="24"/>
      <c r="LLR1317" s="24"/>
      <c r="LLS1317" s="24"/>
      <c r="LLT1317" s="24"/>
      <c r="LLX1317" s="3"/>
      <c r="LLY1317" s="31"/>
      <c r="LLZ1317" s="5"/>
      <c r="LMA1317" s="9"/>
      <c r="LMD1317" s="2"/>
      <c r="LMG1317" s="24"/>
      <c r="LMH1317" s="24"/>
      <c r="LMI1317" s="31"/>
      <c r="LMJ1317" s="24"/>
      <c r="LMK1317" s="24"/>
      <c r="LML1317" s="24"/>
      <c r="LMM1317" s="24"/>
      <c r="LMN1317" s="24"/>
      <c r="LMO1317" s="24"/>
      <c r="LMP1317" s="24"/>
      <c r="LMQ1317" s="24"/>
      <c r="LMR1317" s="24"/>
      <c r="LMS1317" s="24"/>
      <c r="LMT1317" s="24"/>
      <c r="LMU1317" s="24"/>
      <c r="LMV1317" s="24"/>
      <c r="LMW1317" s="24"/>
      <c r="LMX1317" s="24"/>
      <c r="LNB1317" s="3"/>
      <c r="LNC1317" s="31"/>
      <c r="LND1317" s="5"/>
      <c r="LNE1317" s="9"/>
      <c r="LNH1317" s="2"/>
      <c r="LNK1317" s="24"/>
      <c r="LNL1317" s="24"/>
      <c r="LNM1317" s="31"/>
      <c r="LNN1317" s="24"/>
      <c r="LNO1317" s="24"/>
      <c r="LNP1317" s="24"/>
      <c r="LNQ1317" s="24"/>
      <c r="LNR1317" s="24"/>
      <c r="LNS1317" s="24"/>
      <c r="LNT1317" s="24"/>
      <c r="LNU1317" s="24"/>
      <c r="LNV1317" s="24"/>
      <c r="LNW1317" s="24"/>
      <c r="LNX1317" s="24"/>
      <c r="LNY1317" s="24"/>
      <c r="LNZ1317" s="24"/>
      <c r="LOA1317" s="24"/>
      <c r="LOB1317" s="24"/>
      <c r="LOF1317" s="3"/>
      <c r="LOG1317" s="31"/>
      <c r="LOH1317" s="5"/>
      <c r="LOI1317" s="9"/>
      <c r="LOL1317" s="2"/>
      <c r="LOO1317" s="24"/>
      <c r="LOP1317" s="24"/>
      <c r="LOQ1317" s="31"/>
      <c r="LOR1317" s="24"/>
      <c r="LOS1317" s="24"/>
      <c r="LOT1317" s="24"/>
      <c r="LOU1317" s="24"/>
      <c r="LOV1317" s="24"/>
      <c r="LOW1317" s="24"/>
      <c r="LOX1317" s="24"/>
      <c r="LOY1317" s="24"/>
      <c r="LOZ1317" s="24"/>
      <c r="LPA1317" s="24"/>
      <c r="LPB1317" s="24"/>
      <c r="LPC1317" s="24"/>
      <c r="LPD1317" s="24"/>
      <c r="LPE1317" s="24"/>
      <c r="LPF1317" s="24"/>
      <c r="LPJ1317" s="3"/>
      <c r="LPK1317" s="31"/>
      <c r="LPL1317" s="5"/>
      <c r="LPM1317" s="9"/>
      <c r="LPP1317" s="2"/>
      <c r="LPS1317" s="24"/>
      <c r="LPT1317" s="24"/>
      <c r="LPU1317" s="31"/>
      <c r="LPV1317" s="24"/>
      <c r="LPW1317" s="24"/>
      <c r="LPX1317" s="24"/>
      <c r="LPY1317" s="24"/>
      <c r="LPZ1317" s="24"/>
      <c r="LQA1317" s="24"/>
      <c r="LQB1317" s="24"/>
      <c r="LQC1317" s="24"/>
      <c r="LQD1317" s="24"/>
      <c r="LQE1317" s="24"/>
      <c r="LQF1317" s="24"/>
      <c r="LQG1317" s="24"/>
      <c r="LQH1317" s="24"/>
      <c r="LQI1317" s="24"/>
      <c r="LQJ1317" s="24"/>
      <c r="LQN1317" s="3"/>
      <c r="LQO1317" s="31"/>
      <c r="LQP1317" s="5"/>
      <c r="LQQ1317" s="9"/>
      <c r="LQT1317" s="2"/>
      <c r="LQW1317" s="24"/>
      <c r="LQX1317" s="24"/>
      <c r="LQY1317" s="31"/>
      <c r="LQZ1317" s="24"/>
      <c r="LRA1317" s="24"/>
      <c r="LRB1317" s="24"/>
      <c r="LRC1317" s="24"/>
      <c r="LRD1317" s="24"/>
      <c r="LRE1317" s="24"/>
      <c r="LRF1317" s="24"/>
      <c r="LRG1317" s="24"/>
      <c r="LRH1317" s="24"/>
      <c r="LRI1317" s="24"/>
      <c r="LRJ1317" s="24"/>
      <c r="LRK1317" s="24"/>
      <c r="LRL1317" s="24"/>
      <c r="LRM1317" s="24"/>
      <c r="LRN1317" s="24"/>
      <c r="LRR1317" s="3"/>
      <c r="LRS1317" s="31"/>
      <c r="LRT1317" s="5"/>
      <c r="LRU1317" s="9"/>
      <c r="LRX1317" s="2"/>
      <c r="LSA1317" s="24"/>
      <c r="LSB1317" s="24"/>
      <c r="LSC1317" s="31"/>
      <c r="LSD1317" s="24"/>
      <c r="LSE1317" s="24"/>
      <c r="LSF1317" s="24"/>
      <c r="LSG1317" s="24"/>
      <c r="LSH1317" s="24"/>
      <c r="LSI1317" s="24"/>
      <c r="LSJ1317" s="24"/>
      <c r="LSK1317" s="24"/>
      <c r="LSL1317" s="24"/>
      <c r="LSM1317" s="24"/>
      <c r="LSN1317" s="24"/>
      <c r="LSO1317" s="24"/>
      <c r="LSP1317" s="24"/>
      <c r="LSQ1317" s="24"/>
      <c r="LSR1317" s="24"/>
      <c r="LSV1317" s="3"/>
      <c r="LSW1317" s="31"/>
      <c r="LSX1317" s="5"/>
      <c r="LSY1317" s="9"/>
      <c r="LTB1317" s="2"/>
      <c r="LTE1317" s="24"/>
      <c r="LTF1317" s="24"/>
      <c r="LTG1317" s="31"/>
      <c r="LTH1317" s="24"/>
      <c r="LTI1317" s="24"/>
      <c r="LTJ1317" s="24"/>
      <c r="LTK1317" s="24"/>
      <c r="LTL1317" s="24"/>
      <c r="LTM1317" s="24"/>
      <c r="LTN1317" s="24"/>
      <c r="LTO1317" s="24"/>
      <c r="LTP1317" s="24"/>
      <c r="LTQ1317" s="24"/>
      <c r="LTR1317" s="24"/>
      <c r="LTS1317" s="24"/>
      <c r="LTT1317" s="24"/>
      <c r="LTU1317" s="24"/>
      <c r="LTV1317" s="24"/>
      <c r="LTZ1317" s="3"/>
      <c r="LUA1317" s="31"/>
      <c r="LUB1317" s="5"/>
      <c r="LUC1317" s="9"/>
      <c r="LUF1317" s="2"/>
      <c r="LUI1317" s="24"/>
      <c r="LUJ1317" s="24"/>
      <c r="LUK1317" s="31"/>
      <c r="LUL1317" s="24"/>
      <c r="LUM1317" s="24"/>
      <c r="LUN1317" s="24"/>
      <c r="LUO1317" s="24"/>
      <c r="LUP1317" s="24"/>
      <c r="LUQ1317" s="24"/>
      <c r="LUR1317" s="24"/>
      <c r="LUS1317" s="24"/>
      <c r="LUT1317" s="24"/>
      <c r="LUU1317" s="24"/>
      <c r="LUV1317" s="24"/>
      <c r="LUW1317" s="24"/>
      <c r="LUX1317" s="24"/>
      <c r="LUY1317" s="24"/>
      <c r="LUZ1317" s="24"/>
      <c r="LVD1317" s="3"/>
      <c r="LVE1317" s="31"/>
      <c r="LVF1317" s="5"/>
      <c r="LVG1317" s="9"/>
      <c r="LVJ1317" s="2"/>
      <c r="LVM1317" s="24"/>
      <c r="LVN1317" s="24"/>
      <c r="LVO1317" s="31"/>
      <c r="LVP1317" s="24"/>
      <c r="LVQ1317" s="24"/>
      <c r="LVR1317" s="24"/>
      <c r="LVS1317" s="24"/>
      <c r="LVT1317" s="24"/>
      <c r="LVU1317" s="24"/>
      <c r="LVV1317" s="24"/>
      <c r="LVW1317" s="24"/>
      <c r="LVX1317" s="24"/>
      <c r="LVY1317" s="24"/>
      <c r="LVZ1317" s="24"/>
      <c r="LWA1317" s="24"/>
      <c r="LWB1317" s="24"/>
      <c r="LWC1317" s="24"/>
      <c r="LWD1317" s="24"/>
      <c r="LWH1317" s="3"/>
      <c r="LWI1317" s="31"/>
      <c r="LWJ1317" s="5"/>
      <c r="LWK1317" s="9"/>
      <c r="LWN1317" s="2"/>
      <c r="LWQ1317" s="24"/>
      <c r="LWR1317" s="24"/>
      <c r="LWS1317" s="31"/>
      <c r="LWT1317" s="24"/>
      <c r="LWU1317" s="24"/>
      <c r="LWV1317" s="24"/>
      <c r="LWW1317" s="24"/>
      <c r="LWX1317" s="24"/>
      <c r="LWY1317" s="24"/>
      <c r="LWZ1317" s="24"/>
      <c r="LXA1317" s="24"/>
      <c r="LXB1317" s="24"/>
      <c r="LXC1317" s="24"/>
      <c r="LXD1317" s="24"/>
      <c r="LXE1317" s="24"/>
      <c r="LXF1317" s="24"/>
      <c r="LXG1317" s="24"/>
      <c r="LXH1317" s="24"/>
      <c r="LXL1317" s="3"/>
      <c r="LXM1317" s="31"/>
      <c r="LXN1317" s="5"/>
      <c r="LXO1317" s="9"/>
      <c r="LXR1317" s="2"/>
      <c r="LXU1317" s="24"/>
      <c r="LXV1317" s="24"/>
      <c r="LXW1317" s="31"/>
      <c r="LXX1317" s="24"/>
      <c r="LXY1317" s="24"/>
      <c r="LXZ1317" s="24"/>
      <c r="LYA1317" s="24"/>
      <c r="LYB1317" s="24"/>
      <c r="LYC1317" s="24"/>
      <c r="LYD1317" s="24"/>
      <c r="LYE1317" s="24"/>
      <c r="LYF1317" s="24"/>
      <c r="LYG1317" s="24"/>
      <c r="LYH1317" s="24"/>
      <c r="LYI1317" s="24"/>
      <c r="LYJ1317" s="24"/>
      <c r="LYK1317" s="24"/>
      <c r="LYL1317" s="24"/>
      <c r="LYP1317" s="3"/>
      <c r="LYQ1317" s="31"/>
      <c r="LYR1317" s="5"/>
      <c r="LYS1317" s="9"/>
      <c r="LYV1317" s="2"/>
      <c r="LYY1317" s="24"/>
      <c r="LYZ1317" s="24"/>
      <c r="LZA1317" s="31"/>
      <c r="LZB1317" s="24"/>
      <c r="LZC1317" s="24"/>
      <c r="LZD1317" s="24"/>
      <c r="LZE1317" s="24"/>
      <c r="LZF1317" s="24"/>
      <c r="LZG1317" s="24"/>
      <c r="LZH1317" s="24"/>
      <c r="LZI1317" s="24"/>
      <c r="LZJ1317" s="24"/>
      <c r="LZK1317" s="24"/>
      <c r="LZL1317" s="24"/>
      <c r="LZM1317" s="24"/>
      <c r="LZN1317" s="24"/>
      <c r="LZO1317" s="24"/>
      <c r="LZP1317" s="24"/>
      <c r="LZT1317" s="3"/>
      <c r="LZU1317" s="31"/>
      <c r="LZV1317" s="5"/>
      <c r="LZW1317" s="9"/>
      <c r="LZZ1317" s="2"/>
      <c r="MAC1317" s="24"/>
      <c r="MAD1317" s="24"/>
      <c r="MAE1317" s="31"/>
      <c r="MAF1317" s="24"/>
      <c r="MAG1317" s="24"/>
      <c r="MAH1317" s="24"/>
      <c r="MAI1317" s="24"/>
      <c r="MAJ1317" s="24"/>
      <c r="MAK1317" s="24"/>
      <c r="MAL1317" s="24"/>
      <c r="MAM1317" s="24"/>
      <c r="MAN1317" s="24"/>
      <c r="MAO1317" s="24"/>
      <c r="MAP1317" s="24"/>
      <c r="MAQ1317" s="24"/>
      <c r="MAR1317" s="24"/>
      <c r="MAS1317" s="24"/>
      <c r="MAT1317" s="24"/>
      <c r="MAX1317" s="3"/>
      <c r="MAY1317" s="31"/>
      <c r="MAZ1317" s="5"/>
      <c r="MBA1317" s="9"/>
      <c r="MBD1317" s="2"/>
      <c r="MBG1317" s="24"/>
      <c r="MBH1317" s="24"/>
      <c r="MBI1317" s="31"/>
      <c r="MBJ1317" s="24"/>
      <c r="MBK1317" s="24"/>
      <c r="MBL1317" s="24"/>
      <c r="MBM1317" s="24"/>
      <c r="MBN1317" s="24"/>
      <c r="MBO1317" s="24"/>
      <c r="MBP1317" s="24"/>
      <c r="MBQ1317" s="24"/>
      <c r="MBR1317" s="24"/>
      <c r="MBS1317" s="24"/>
      <c r="MBT1317" s="24"/>
      <c r="MBU1317" s="24"/>
      <c r="MBV1317" s="24"/>
      <c r="MBW1317" s="24"/>
      <c r="MBX1317" s="24"/>
      <c r="MCB1317" s="3"/>
      <c r="MCC1317" s="31"/>
      <c r="MCD1317" s="5"/>
      <c r="MCE1317" s="9"/>
      <c r="MCH1317" s="2"/>
      <c r="MCK1317" s="24"/>
      <c r="MCL1317" s="24"/>
      <c r="MCM1317" s="31"/>
      <c r="MCN1317" s="24"/>
      <c r="MCO1317" s="24"/>
      <c r="MCP1317" s="24"/>
      <c r="MCQ1317" s="24"/>
      <c r="MCR1317" s="24"/>
      <c r="MCS1317" s="24"/>
      <c r="MCT1317" s="24"/>
      <c r="MCU1317" s="24"/>
      <c r="MCV1317" s="24"/>
      <c r="MCW1317" s="24"/>
      <c r="MCX1317" s="24"/>
      <c r="MCY1317" s="24"/>
      <c r="MCZ1317" s="24"/>
      <c r="MDA1317" s="24"/>
      <c r="MDB1317" s="24"/>
      <c r="MDF1317" s="3"/>
      <c r="MDG1317" s="31"/>
      <c r="MDH1317" s="5"/>
      <c r="MDI1317" s="9"/>
      <c r="MDL1317" s="2"/>
      <c r="MDO1317" s="24"/>
      <c r="MDP1317" s="24"/>
      <c r="MDQ1317" s="31"/>
      <c r="MDR1317" s="24"/>
      <c r="MDS1317" s="24"/>
      <c r="MDT1317" s="24"/>
      <c r="MDU1317" s="24"/>
      <c r="MDV1317" s="24"/>
      <c r="MDW1317" s="24"/>
      <c r="MDX1317" s="24"/>
      <c r="MDY1317" s="24"/>
      <c r="MDZ1317" s="24"/>
      <c r="MEA1317" s="24"/>
      <c r="MEB1317" s="24"/>
      <c r="MEC1317" s="24"/>
      <c r="MED1317" s="24"/>
      <c r="MEE1317" s="24"/>
      <c r="MEF1317" s="24"/>
      <c r="MEJ1317" s="3"/>
      <c r="MEK1317" s="31"/>
      <c r="MEL1317" s="5"/>
      <c r="MEM1317" s="9"/>
      <c r="MEP1317" s="2"/>
      <c r="MES1317" s="24"/>
      <c r="MET1317" s="24"/>
      <c r="MEU1317" s="31"/>
      <c r="MEV1317" s="24"/>
      <c r="MEW1317" s="24"/>
      <c r="MEX1317" s="24"/>
      <c r="MEY1317" s="24"/>
      <c r="MEZ1317" s="24"/>
      <c r="MFA1317" s="24"/>
      <c r="MFB1317" s="24"/>
      <c r="MFC1317" s="24"/>
      <c r="MFD1317" s="24"/>
      <c r="MFE1317" s="24"/>
      <c r="MFF1317" s="24"/>
      <c r="MFG1317" s="24"/>
      <c r="MFH1317" s="24"/>
      <c r="MFI1317" s="24"/>
      <c r="MFJ1317" s="24"/>
      <c r="MFN1317" s="3"/>
      <c r="MFO1317" s="31"/>
      <c r="MFP1317" s="5"/>
      <c r="MFQ1317" s="9"/>
      <c r="MFT1317" s="2"/>
      <c r="MFW1317" s="24"/>
      <c r="MFX1317" s="24"/>
      <c r="MFY1317" s="31"/>
      <c r="MFZ1317" s="24"/>
      <c r="MGA1317" s="24"/>
      <c r="MGB1317" s="24"/>
      <c r="MGC1317" s="24"/>
      <c r="MGD1317" s="24"/>
      <c r="MGE1317" s="24"/>
      <c r="MGF1317" s="24"/>
      <c r="MGG1317" s="24"/>
      <c r="MGH1317" s="24"/>
      <c r="MGI1317" s="24"/>
      <c r="MGJ1317" s="24"/>
      <c r="MGK1317" s="24"/>
      <c r="MGL1317" s="24"/>
      <c r="MGM1317" s="24"/>
      <c r="MGN1317" s="24"/>
      <c r="MGR1317" s="3"/>
      <c r="MGS1317" s="31"/>
      <c r="MGT1317" s="5"/>
      <c r="MGU1317" s="9"/>
      <c r="MGX1317" s="2"/>
      <c r="MHA1317" s="24"/>
      <c r="MHB1317" s="24"/>
      <c r="MHC1317" s="31"/>
      <c r="MHD1317" s="24"/>
      <c r="MHE1317" s="24"/>
      <c r="MHF1317" s="24"/>
      <c r="MHG1317" s="24"/>
      <c r="MHH1317" s="24"/>
      <c r="MHI1317" s="24"/>
      <c r="MHJ1317" s="24"/>
      <c r="MHK1317" s="24"/>
      <c r="MHL1317" s="24"/>
      <c r="MHM1317" s="24"/>
      <c r="MHN1317" s="24"/>
      <c r="MHO1317" s="24"/>
      <c r="MHP1317" s="24"/>
      <c r="MHQ1317" s="24"/>
      <c r="MHR1317" s="24"/>
      <c r="MHV1317" s="3"/>
      <c r="MHW1317" s="31"/>
      <c r="MHX1317" s="5"/>
      <c r="MHY1317" s="9"/>
      <c r="MIB1317" s="2"/>
      <c r="MIE1317" s="24"/>
      <c r="MIF1317" s="24"/>
      <c r="MIG1317" s="31"/>
      <c r="MIH1317" s="24"/>
      <c r="MII1317" s="24"/>
      <c r="MIJ1317" s="24"/>
      <c r="MIK1317" s="24"/>
      <c r="MIL1317" s="24"/>
      <c r="MIM1317" s="24"/>
      <c r="MIN1317" s="24"/>
      <c r="MIO1317" s="24"/>
      <c r="MIP1317" s="24"/>
      <c r="MIQ1317" s="24"/>
      <c r="MIR1317" s="24"/>
      <c r="MIS1317" s="24"/>
      <c r="MIT1317" s="24"/>
      <c r="MIU1317" s="24"/>
      <c r="MIV1317" s="24"/>
      <c r="MIZ1317" s="3"/>
      <c r="MJA1317" s="31"/>
      <c r="MJB1317" s="5"/>
      <c r="MJC1317" s="9"/>
      <c r="MJF1317" s="2"/>
      <c r="MJI1317" s="24"/>
      <c r="MJJ1317" s="24"/>
      <c r="MJK1317" s="31"/>
      <c r="MJL1317" s="24"/>
      <c r="MJM1317" s="24"/>
      <c r="MJN1317" s="24"/>
      <c r="MJO1317" s="24"/>
      <c r="MJP1317" s="24"/>
      <c r="MJQ1317" s="24"/>
      <c r="MJR1317" s="24"/>
      <c r="MJS1317" s="24"/>
      <c r="MJT1317" s="24"/>
      <c r="MJU1317" s="24"/>
      <c r="MJV1317" s="24"/>
      <c r="MJW1317" s="24"/>
      <c r="MJX1317" s="24"/>
      <c r="MJY1317" s="24"/>
      <c r="MJZ1317" s="24"/>
      <c r="MKD1317" s="3"/>
      <c r="MKE1317" s="31"/>
      <c r="MKF1317" s="5"/>
      <c r="MKG1317" s="9"/>
      <c r="MKJ1317" s="2"/>
      <c r="MKM1317" s="24"/>
      <c r="MKN1317" s="24"/>
      <c r="MKO1317" s="31"/>
      <c r="MKP1317" s="24"/>
      <c r="MKQ1317" s="24"/>
      <c r="MKR1317" s="24"/>
      <c r="MKS1317" s="24"/>
      <c r="MKT1317" s="24"/>
      <c r="MKU1317" s="24"/>
      <c r="MKV1317" s="24"/>
      <c r="MKW1317" s="24"/>
      <c r="MKX1317" s="24"/>
      <c r="MKY1317" s="24"/>
      <c r="MKZ1317" s="24"/>
      <c r="MLA1317" s="24"/>
      <c r="MLB1317" s="24"/>
      <c r="MLC1317" s="24"/>
      <c r="MLD1317" s="24"/>
      <c r="MLH1317" s="3"/>
      <c r="MLI1317" s="31"/>
      <c r="MLJ1317" s="5"/>
      <c r="MLK1317" s="9"/>
      <c r="MLN1317" s="2"/>
      <c r="MLQ1317" s="24"/>
      <c r="MLR1317" s="24"/>
      <c r="MLS1317" s="31"/>
      <c r="MLT1317" s="24"/>
      <c r="MLU1317" s="24"/>
      <c r="MLV1317" s="24"/>
      <c r="MLW1317" s="24"/>
      <c r="MLX1317" s="24"/>
      <c r="MLY1317" s="24"/>
      <c r="MLZ1317" s="24"/>
      <c r="MMA1317" s="24"/>
      <c r="MMB1317" s="24"/>
      <c r="MMC1317" s="24"/>
      <c r="MMD1317" s="24"/>
      <c r="MME1317" s="24"/>
      <c r="MMF1317" s="24"/>
      <c r="MMG1317" s="24"/>
      <c r="MMH1317" s="24"/>
      <c r="MML1317" s="3"/>
      <c r="MMM1317" s="31"/>
      <c r="MMN1317" s="5"/>
      <c r="MMO1317" s="9"/>
      <c r="MMR1317" s="2"/>
      <c r="MMU1317" s="24"/>
      <c r="MMV1317" s="24"/>
      <c r="MMW1317" s="31"/>
      <c r="MMX1317" s="24"/>
      <c r="MMY1317" s="24"/>
      <c r="MMZ1317" s="24"/>
      <c r="MNA1317" s="24"/>
      <c r="MNB1317" s="24"/>
      <c r="MNC1317" s="24"/>
      <c r="MND1317" s="24"/>
      <c r="MNE1317" s="24"/>
      <c r="MNF1317" s="24"/>
      <c r="MNG1317" s="24"/>
      <c r="MNH1317" s="24"/>
      <c r="MNI1317" s="24"/>
      <c r="MNJ1317" s="24"/>
      <c r="MNK1317" s="24"/>
      <c r="MNL1317" s="24"/>
      <c r="MNP1317" s="3"/>
      <c r="MNQ1317" s="31"/>
      <c r="MNR1317" s="5"/>
      <c r="MNS1317" s="9"/>
      <c r="MNV1317" s="2"/>
      <c r="MNY1317" s="24"/>
      <c r="MNZ1317" s="24"/>
      <c r="MOA1317" s="31"/>
      <c r="MOB1317" s="24"/>
      <c r="MOC1317" s="24"/>
      <c r="MOD1317" s="24"/>
      <c r="MOE1317" s="24"/>
      <c r="MOF1317" s="24"/>
      <c r="MOG1317" s="24"/>
      <c r="MOH1317" s="24"/>
      <c r="MOI1317" s="24"/>
      <c r="MOJ1317" s="24"/>
      <c r="MOK1317" s="24"/>
      <c r="MOL1317" s="24"/>
      <c r="MOM1317" s="24"/>
      <c r="MON1317" s="24"/>
      <c r="MOO1317" s="24"/>
      <c r="MOP1317" s="24"/>
      <c r="MOT1317" s="3"/>
      <c r="MOU1317" s="31"/>
      <c r="MOV1317" s="5"/>
      <c r="MOW1317" s="9"/>
      <c r="MOZ1317" s="2"/>
      <c r="MPC1317" s="24"/>
      <c r="MPD1317" s="24"/>
      <c r="MPE1317" s="31"/>
      <c r="MPF1317" s="24"/>
      <c r="MPG1317" s="24"/>
      <c r="MPH1317" s="24"/>
      <c r="MPI1317" s="24"/>
      <c r="MPJ1317" s="24"/>
      <c r="MPK1317" s="24"/>
      <c r="MPL1317" s="24"/>
      <c r="MPM1317" s="24"/>
      <c r="MPN1317" s="24"/>
      <c r="MPO1317" s="24"/>
      <c r="MPP1317" s="24"/>
      <c r="MPQ1317" s="24"/>
      <c r="MPR1317" s="24"/>
      <c r="MPS1317" s="24"/>
      <c r="MPT1317" s="24"/>
      <c r="MPX1317" s="3"/>
      <c r="MPY1317" s="31"/>
      <c r="MPZ1317" s="5"/>
      <c r="MQA1317" s="9"/>
      <c r="MQD1317" s="2"/>
      <c r="MQG1317" s="24"/>
      <c r="MQH1317" s="24"/>
      <c r="MQI1317" s="31"/>
      <c r="MQJ1317" s="24"/>
      <c r="MQK1317" s="24"/>
      <c r="MQL1317" s="24"/>
      <c r="MQM1317" s="24"/>
      <c r="MQN1317" s="24"/>
      <c r="MQO1317" s="24"/>
      <c r="MQP1317" s="24"/>
      <c r="MQQ1317" s="24"/>
      <c r="MQR1317" s="24"/>
      <c r="MQS1317" s="24"/>
      <c r="MQT1317" s="24"/>
      <c r="MQU1317" s="24"/>
      <c r="MQV1317" s="24"/>
      <c r="MQW1317" s="24"/>
      <c r="MQX1317" s="24"/>
      <c r="MRB1317" s="3"/>
      <c r="MRC1317" s="31"/>
      <c r="MRD1317" s="5"/>
      <c r="MRE1317" s="9"/>
      <c r="MRH1317" s="2"/>
      <c r="MRK1317" s="24"/>
      <c r="MRL1317" s="24"/>
      <c r="MRM1317" s="31"/>
      <c r="MRN1317" s="24"/>
      <c r="MRO1317" s="24"/>
      <c r="MRP1317" s="24"/>
      <c r="MRQ1317" s="24"/>
      <c r="MRR1317" s="24"/>
      <c r="MRS1317" s="24"/>
      <c r="MRT1317" s="24"/>
      <c r="MRU1317" s="24"/>
      <c r="MRV1317" s="24"/>
      <c r="MRW1317" s="24"/>
      <c r="MRX1317" s="24"/>
      <c r="MRY1317" s="24"/>
      <c r="MRZ1317" s="24"/>
      <c r="MSA1317" s="24"/>
      <c r="MSB1317" s="24"/>
      <c r="MSF1317" s="3"/>
      <c r="MSG1317" s="31"/>
      <c r="MSH1317" s="5"/>
      <c r="MSI1317" s="9"/>
      <c r="MSL1317" s="2"/>
      <c r="MSO1317" s="24"/>
      <c r="MSP1317" s="24"/>
      <c r="MSQ1317" s="31"/>
      <c r="MSR1317" s="24"/>
      <c r="MSS1317" s="24"/>
      <c r="MST1317" s="24"/>
      <c r="MSU1317" s="24"/>
      <c r="MSV1317" s="24"/>
      <c r="MSW1317" s="24"/>
      <c r="MSX1317" s="24"/>
      <c r="MSY1317" s="24"/>
      <c r="MSZ1317" s="24"/>
      <c r="MTA1317" s="24"/>
      <c r="MTB1317" s="24"/>
      <c r="MTC1317" s="24"/>
      <c r="MTD1317" s="24"/>
      <c r="MTE1317" s="24"/>
      <c r="MTF1317" s="24"/>
      <c r="MTJ1317" s="3"/>
      <c r="MTK1317" s="31"/>
      <c r="MTL1317" s="5"/>
      <c r="MTM1317" s="9"/>
      <c r="MTP1317" s="2"/>
      <c r="MTS1317" s="24"/>
      <c r="MTT1317" s="24"/>
      <c r="MTU1317" s="31"/>
      <c r="MTV1317" s="24"/>
      <c r="MTW1317" s="24"/>
      <c r="MTX1317" s="24"/>
      <c r="MTY1317" s="24"/>
      <c r="MTZ1317" s="24"/>
      <c r="MUA1317" s="24"/>
      <c r="MUB1317" s="24"/>
      <c r="MUC1317" s="24"/>
      <c r="MUD1317" s="24"/>
      <c r="MUE1317" s="24"/>
      <c r="MUF1317" s="24"/>
      <c r="MUG1317" s="24"/>
      <c r="MUH1317" s="24"/>
      <c r="MUI1317" s="24"/>
      <c r="MUJ1317" s="24"/>
      <c r="MUN1317" s="3"/>
      <c r="MUO1317" s="31"/>
      <c r="MUP1317" s="5"/>
      <c r="MUQ1317" s="9"/>
      <c r="MUT1317" s="2"/>
      <c r="MUW1317" s="24"/>
      <c r="MUX1317" s="24"/>
      <c r="MUY1317" s="31"/>
      <c r="MUZ1317" s="24"/>
      <c r="MVA1317" s="24"/>
      <c r="MVB1317" s="24"/>
      <c r="MVC1317" s="24"/>
      <c r="MVD1317" s="24"/>
      <c r="MVE1317" s="24"/>
      <c r="MVF1317" s="24"/>
      <c r="MVG1317" s="24"/>
      <c r="MVH1317" s="24"/>
      <c r="MVI1317" s="24"/>
      <c r="MVJ1317" s="24"/>
      <c r="MVK1317" s="24"/>
      <c r="MVL1317" s="24"/>
      <c r="MVM1317" s="24"/>
      <c r="MVN1317" s="24"/>
      <c r="MVR1317" s="3"/>
      <c r="MVS1317" s="31"/>
      <c r="MVT1317" s="5"/>
      <c r="MVU1317" s="9"/>
      <c r="MVX1317" s="2"/>
      <c r="MWA1317" s="24"/>
      <c r="MWB1317" s="24"/>
      <c r="MWC1317" s="31"/>
      <c r="MWD1317" s="24"/>
      <c r="MWE1317" s="24"/>
      <c r="MWF1317" s="24"/>
      <c r="MWG1317" s="24"/>
      <c r="MWH1317" s="24"/>
      <c r="MWI1317" s="24"/>
      <c r="MWJ1317" s="24"/>
      <c r="MWK1317" s="24"/>
      <c r="MWL1317" s="24"/>
      <c r="MWM1317" s="24"/>
      <c r="MWN1317" s="24"/>
      <c r="MWO1317" s="24"/>
      <c r="MWP1317" s="24"/>
      <c r="MWQ1317" s="24"/>
      <c r="MWR1317" s="24"/>
      <c r="MWV1317" s="3"/>
      <c r="MWW1317" s="31"/>
      <c r="MWX1317" s="5"/>
      <c r="MWY1317" s="9"/>
      <c r="MXB1317" s="2"/>
      <c r="MXE1317" s="24"/>
      <c r="MXF1317" s="24"/>
      <c r="MXG1317" s="31"/>
      <c r="MXH1317" s="24"/>
      <c r="MXI1317" s="24"/>
      <c r="MXJ1317" s="24"/>
      <c r="MXK1317" s="24"/>
      <c r="MXL1317" s="24"/>
      <c r="MXM1317" s="24"/>
      <c r="MXN1317" s="24"/>
      <c r="MXO1317" s="24"/>
      <c r="MXP1317" s="24"/>
      <c r="MXQ1317" s="24"/>
      <c r="MXR1317" s="24"/>
      <c r="MXS1317" s="24"/>
      <c r="MXT1317" s="24"/>
      <c r="MXU1317" s="24"/>
      <c r="MXV1317" s="24"/>
      <c r="MXZ1317" s="3"/>
      <c r="MYA1317" s="31"/>
      <c r="MYB1317" s="5"/>
      <c r="MYC1317" s="9"/>
      <c r="MYF1317" s="2"/>
      <c r="MYI1317" s="24"/>
      <c r="MYJ1317" s="24"/>
      <c r="MYK1317" s="31"/>
      <c r="MYL1317" s="24"/>
      <c r="MYM1317" s="24"/>
      <c r="MYN1317" s="24"/>
      <c r="MYO1317" s="24"/>
      <c r="MYP1317" s="24"/>
      <c r="MYQ1317" s="24"/>
      <c r="MYR1317" s="24"/>
      <c r="MYS1317" s="24"/>
      <c r="MYT1317" s="24"/>
      <c r="MYU1317" s="24"/>
      <c r="MYV1317" s="24"/>
      <c r="MYW1317" s="24"/>
      <c r="MYX1317" s="24"/>
      <c r="MYY1317" s="24"/>
      <c r="MYZ1317" s="24"/>
      <c r="MZD1317" s="3"/>
      <c r="MZE1317" s="31"/>
      <c r="MZF1317" s="5"/>
      <c r="MZG1317" s="9"/>
      <c r="MZJ1317" s="2"/>
      <c r="MZM1317" s="24"/>
      <c r="MZN1317" s="24"/>
      <c r="MZO1317" s="31"/>
      <c r="MZP1317" s="24"/>
      <c r="MZQ1317" s="24"/>
      <c r="MZR1317" s="24"/>
      <c r="MZS1317" s="24"/>
      <c r="MZT1317" s="24"/>
      <c r="MZU1317" s="24"/>
      <c r="MZV1317" s="24"/>
      <c r="MZW1317" s="24"/>
      <c r="MZX1317" s="24"/>
      <c r="MZY1317" s="24"/>
      <c r="MZZ1317" s="24"/>
      <c r="NAA1317" s="24"/>
      <c r="NAB1317" s="24"/>
      <c r="NAC1317" s="24"/>
      <c r="NAD1317" s="24"/>
      <c r="NAH1317" s="3"/>
      <c r="NAI1317" s="31"/>
      <c r="NAJ1317" s="5"/>
      <c r="NAK1317" s="9"/>
      <c r="NAN1317" s="2"/>
      <c r="NAQ1317" s="24"/>
      <c r="NAR1317" s="24"/>
      <c r="NAS1317" s="31"/>
      <c r="NAT1317" s="24"/>
      <c r="NAU1317" s="24"/>
      <c r="NAV1317" s="24"/>
      <c r="NAW1317" s="24"/>
      <c r="NAX1317" s="24"/>
      <c r="NAY1317" s="24"/>
      <c r="NAZ1317" s="24"/>
      <c r="NBA1317" s="24"/>
      <c r="NBB1317" s="24"/>
      <c r="NBC1317" s="24"/>
      <c r="NBD1317" s="24"/>
      <c r="NBE1317" s="24"/>
      <c r="NBF1317" s="24"/>
      <c r="NBG1317" s="24"/>
      <c r="NBH1317" s="24"/>
      <c r="NBL1317" s="3"/>
      <c r="NBM1317" s="31"/>
      <c r="NBN1317" s="5"/>
      <c r="NBO1317" s="9"/>
      <c r="NBR1317" s="2"/>
      <c r="NBU1317" s="24"/>
      <c r="NBV1317" s="24"/>
      <c r="NBW1317" s="31"/>
      <c r="NBX1317" s="24"/>
      <c r="NBY1317" s="24"/>
      <c r="NBZ1317" s="24"/>
      <c r="NCA1317" s="24"/>
      <c r="NCB1317" s="24"/>
      <c r="NCC1317" s="24"/>
      <c r="NCD1317" s="24"/>
      <c r="NCE1317" s="24"/>
      <c r="NCF1317" s="24"/>
      <c r="NCG1317" s="24"/>
      <c r="NCH1317" s="24"/>
      <c r="NCI1317" s="24"/>
      <c r="NCJ1317" s="24"/>
      <c r="NCK1317" s="24"/>
      <c r="NCL1317" s="24"/>
      <c r="NCP1317" s="3"/>
      <c r="NCQ1317" s="31"/>
      <c r="NCR1317" s="5"/>
      <c r="NCS1317" s="9"/>
      <c r="NCV1317" s="2"/>
      <c r="NCY1317" s="24"/>
      <c r="NCZ1317" s="24"/>
      <c r="NDA1317" s="31"/>
      <c r="NDB1317" s="24"/>
      <c r="NDC1317" s="24"/>
      <c r="NDD1317" s="24"/>
      <c r="NDE1317" s="24"/>
      <c r="NDF1317" s="24"/>
      <c r="NDG1317" s="24"/>
      <c r="NDH1317" s="24"/>
      <c r="NDI1317" s="24"/>
      <c r="NDJ1317" s="24"/>
      <c r="NDK1317" s="24"/>
      <c r="NDL1317" s="24"/>
      <c r="NDM1317" s="24"/>
      <c r="NDN1317" s="24"/>
      <c r="NDO1317" s="24"/>
      <c r="NDP1317" s="24"/>
      <c r="NDT1317" s="3"/>
      <c r="NDU1317" s="31"/>
      <c r="NDV1317" s="5"/>
      <c r="NDW1317" s="9"/>
      <c r="NDZ1317" s="2"/>
      <c r="NEC1317" s="24"/>
      <c r="NED1317" s="24"/>
      <c r="NEE1317" s="31"/>
      <c r="NEF1317" s="24"/>
      <c r="NEG1317" s="24"/>
      <c r="NEH1317" s="24"/>
      <c r="NEI1317" s="24"/>
      <c r="NEJ1317" s="24"/>
      <c r="NEK1317" s="24"/>
      <c r="NEL1317" s="24"/>
      <c r="NEM1317" s="24"/>
      <c r="NEN1317" s="24"/>
      <c r="NEO1317" s="24"/>
      <c r="NEP1317" s="24"/>
      <c r="NEQ1317" s="24"/>
      <c r="NER1317" s="24"/>
      <c r="NES1317" s="24"/>
      <c r="NET1317" s="24"/>
      <c r="NEX1317" s="3"/>
      <c r="NEY1317" s="31"/>
      <c r="NEZ1317" s="5"/>
      <c r="NFA1317" s="9"/>
      <c r="NFD1317" s="2"/>
      <c r="NFG1317" s="24"/>
      <c r="NFH1317" s="24"/>
      <c r="NFI1317" s="31"/>
      <c r="NFJ1317" s="24"/>
      <c r="NFK1317" s="24"/>
      <c r="NFL1317" s="24"/>
      <c r="NFM1317" s="24"/>
      <c r="NFN1317" s="24"/>
      <c r="NFO1317" s="24"/>
      <c r="NFP1317" s="24"/>
      <c r="NFQ1317" s="24"/>
      <c r="NFR1317" s="24"/>
      <c r="NFS1317" s="24"/>
      <c r="NFT1317" s="24"/>
      <c r="NFU1317" s="24"/>
      <c r="NFV1317" s="24"/>
      <c r="NFW1317" s="24"/>
      <c r="NFX1317" s="24"/>
      <c r="NGB1317" s="3"/>
      <c r="NGC1317" s="31"/>
      <c r="NGD1317" s="5"/>
      <c r="NGE1317" s="9"/>
      <c r="NGH1317" s="2"/>
      <c r="NGK1317" s="24"/>
      <c r="NGL1317" s="24"/>
      <c r="NGM1317" s="31"/>
      <c r="NGN1317" s="24"/>
      <c r="NGO1317" s="24"/>
      <c r="NGP1317" s="24"/>
      <c r="NGQ1317" s="24"/>
      <c r="NGR1317" s="24"/>
      <c r="NGS1317" s="24"/>
      <c r="NGT1317" s="24"/>
      <c r="NGU1317" s="24"/>
      <c r="NGV1317" s="24"/>
      <c r="NGW1317" s="24"/>
      <c r="NGX1317" s="24"/>
      <c r="NGY1317" s="24"/>
      <c r="NGZ1317" s="24"/>
      <c r="NHA1317" s="24"/>
      <c r="NHB1317" s="24"/>
      <c r="NHF1317" s="3"/>
      <c r="NHG1317" s="31"/>
      <c r="NHH1317" s="5"/>
      <c r="NHI1317" s="9"/>
      <c r="NHL1317" s="2"/>
      <c r="NHO1317" s="24"/>
      <c r="NHP1317" s="24"/>
      <c r="NHQ1317" s="31"/>
      <c r="NHR1317" s="24"/>
      <c r="NHS1317" s="24"/>
      <c r="NHT1317" s="24"/>
      <c r="NHU1317" s="24"/>
      <c r="NHV1317" s="24"/>
      <c r="NHW1317" s="24"/>
      <c r="NHX1317" s="24"/>
      <c r="NHY1317" s="24"/>
      <c r="NHZ1317" s="24"/>
      <c r="NIA1317" s="24"/>
      <c r="NIB1317" s="24"/>
      <c r="NIC1317" s="24"/>
      <c r="NID1317" s="24"/>
      <c r="NIE1317" s="24"/>
      <c r="NIF1317" s="24"/>
      <c r="NIJ1317" s="3"/>
      <c r="NIK1317" s="31"/>
      <c r="NIL1317" s="5"/>
      <c r="NIM1317" s="9"/>
      <c r="NIP1317" s="2"/>
      <c r="NIS1317" s="24"/>
      <c r="NIT1317" s="24"/>
      <c r="NIU1317" s="31"/>
      <c r="NIV1317" s="24"/>
      <c r="NIW1317" s="24"/>
      <c r="NIX1317" s="24"/>
      <c r="NIY1317" s="24"/>
      <c r="NIZ1317" s="24"/>
      <c r="NJA1317" s="24"/>
      <c r="NJB1317" s="24"/>
      <c r="NJC1317" s="24"/>
      <c r="NJD1317" s="24"/>
      <c r="NJE1317" s="24"/>
      <c r="NJF1317" s="24"/>
      <c r="NJG1317" s="24"/>
      <c r="NJH1317" s="24"/>
      <c r="NJI1317" s="24"/>
      <c r="NJJ1317" s="24"/>
      <c r="NJN1317" s="3"/>
      <c r="NJO1317" s="31"/>
      <c r="NJP1317" s="5"/>
      <c r="NJQ1317" s="9"/>
      <c r="NJT1317" s="2"/>
      <c r="NJW1317" s="24"/>
      <c r="NJX1317" s="24"/>
      <c r="NJY1317" s="31"/>
      <c r="NJZ1317" s="24"/>
      <c r="NKA1317" s="24"/>
      <c r="NKB1317" s="24"/>
      <c r="NKC1317" s="24"/>
      <c r="NKD1317" s="24"/>
      <c r="NKE1317" s="24"/>
      <c r="NKF1317" s="24"/>
      <c r="NKG1317" s="24"/>
      <c r="NKH1317" s="24"/>
      <c r="NKI1317" s="24"/>
      <c r="NKJ1317" s="24"/>
      <c r="NKK1317" s="24"/>
      <c r="NKL1317" s="24"/>
      <c r="NKM1317" s="24"/>
      <c r="NKN1317" s="24"/>
      <c r="NKR1317" s="3"/>
      <c r="NKS1317" s="31"/>
      <c r="NKT1317" s="5"/>
      <c r="NKU1317" s="9"/>
      <c r="NKX1317" s="2"/>
      <c r="NLA1317" s="24"/>
      <c r="NLB1317" s="24"/>
      <c r="NLC1317" s="31"/>
      <c r="NLD1317" s="24"/>
      <c r="NLE1317" s="24"/>
      <c r="NLF1317" s="24"/>
      <c r="NLG1317" s="24"/>
      <c r="NLH1317" s="24"/>
      <c r="NLI1317" s="24"/>
      <c r="NLJ1317" s="24"/>
      <c r="NLK1317" s="24"/>
      <c r="NLL1317" s="24"/>
      <c r="NLM1317" s="24"/>
      <c r="NLN1317" s="24"/>
      <c r="NLO1317" s="24"/>
      <c r="NLP1317" s="24"/>
      <c r="NLQ1317" s="24"/>
      <c r="NLR1317" s="24"/>
      <c r="NLV1317" s="3"/>
      <c r="NLW1317" s="31"/>
      <c r="NLX1317" s="5"/>
      <c r="NLY1317" s="9"/>
      <c r="NMB1317" s="2"/>
      <c r="NME1317" s="24"/>
      <c r="NMF1317" s="24"/>
      <c r="NMG1317" s="31"/>
      <c r="NMH1317" s="24"/>
      <c r="NMI1317" s="24"/>
      <c r="NMJ1317" s="24"/>
      <c r="NMK1317" s="24"/>
      <c r="NML1317" s="24"/>
      <c r="NMM1317" s="24"/>
      <c r="NMN1317" s="24"/>
      <c r="NMO1317" s="24"/>
      <c r="NMP1317" s="24"/>
      <c r="NMQ1317" s="24"/>
      <c r="NMR1317" s="24"/>
      <c r="NMS1317" s="24"/>
      <c r="NMT1317" s="24"/>
      <c r="NMU1317" s="24"/>
      <c r="NMV1317" s="24"/>
      <c r="NMZ1317" s="3"/>
      <c r="NNA1317" s="31"/>
      <c r="NNB1317" s="5"/>
      <c r="NNC1317" s="9"/>
      <c r="NNF1317" s="2"/>
      <c r="NNI1317" s="24"/>
      <c r="NNJ1317" s="24"/>
      <c r="NNK1317" s="31"/>
      <c r="NNL1317" s="24"/>
      <c r="NNM1317" s="24"/>
      <c r="NNN1317" s="24"/>
      <c r="NNO1317" s="24"/>
      <c r="NNP1317" s="24"/>
      <c r="NNQ1317" s="24"/>
      <c r="NNR1317" s="24"/>
      <c r="NNS1317" s="24"/>
      <c r="NNT1317" s="24"/>
      <c r="NNU1317" s="24"/>
      <c r="NNV1317" s="24"/>
      <c r="NNW1317" s="24"/>
      <c r="NNX1317" s="24"/>
      <c r="NNY1317" s="24"/>
      <c r="NNZ1317" s="24"/>
      <c r="NOD1317" s="3"/>
      <c r="NOE1317" s="31"/>
      <c r="NOF1317" s="5"/>
      <c r="NOG1317" s="9"/>
      <c r="NOJ1317" s="2"/>
      <c r="NOM1317" s="24"/>
      <c r="NON1317" s="24"/>
      <c r="NOO1317" s="31"/>
      <c r="NOP1317" s="24"/>
      <c r="NOQ1317" s="24"/>
      <c r="NOR1317" s="24"/>
      <c r="NOS1317" s="24"/>
      <c r="NOT1317" s="24"/>
      <c r="NOU1317" s="24"/>
      <c r="NOV1317" s="24"/>
      <c r="NOW1317" s="24"/>
      <c r="NOX1317" s="24"/>
      <c r="NOY1317" s="24"/>
      <c r="NOZ1317" s="24"/>
      <c r="NPA1317" s="24"/>
      <c r="NPB1317" s="24"/>
      <c r="NPC1317" s="24"/>
      <c r="NPD1317" s="24"/>
      <c r="NPH1317" s="3"/>
      <c r="NPI1317" s="31"/>
      <c r="NPJ1317" s="5"/>
      <c r="NPK1317" s="9"/>
      <c r="NPN1317" s="2"/>
      <c r="NPQ1317" s="24"/>
      <c r="NPR1317" s="24"/>
      <c r="NPS1317" s="31"/>
      <c r="NPT1317" s="24"/>
      <c r="NPU1317" s="24"/>
      <c r="NPV1317" s="24"/>
      <c r="NPW1317" s="24"/>
      <c r="NPX1317" s="24"/>
      <c r="NPY1317" s="24"/>
      <c r="NPZ1317" s="24"/>
      <c r="NQA1317" s="24"/>
      <c r="NQB1317" s="24"/>
      <c r="NQC1317" s="24"/>
      <c r="NQD1317" s="24"/>
      <c r="NQE1317" s="24"/>
      <c r="NQF1317" s="24"/>
      <c r="NQG1317" s="24"/>
      <c r="NQH1317" s="24"/>
      <c r="NQL1317" s="3"/>
      <c r="NQM1317" s="31"/>
      <c r="NQN1317" s="5"/>
      <c r="NQO1317" s="9"/>
      <c r="NQR1317" s="2"/>
      <c r="NQU1317" s="24"/>
      <c r="NQV1317" s="24"/>
      <c r="NQW1317" s="31"/>
      <c r="NQX1317" s="24"/>
      <c r="NQY1317" s="24"/>
      <c r="NQZ1317" s="24"/>
      <c r="NRA1317" s="24"/>
      <c r="NRB1317" s="24"/>
      <c r="NRC1317" s="24"/>
      <c r="NRD1317" s="24"/>
      <c r="NRE1317" s="24"/>
      <c r="NRF1317" s="24"/>
      <c r="NRG1317" s="24"/>
      <c r="NRH1317" s="24"/>
      <c r="NRI1317" s="24"/>
      <c r="NRJ1317" s="24"/>
      <c r="NRK1317" s="24"/>
      <c r="NRL1317" s="24"/>
      <c r="NRP1317" s="3"/>
      <c r="NRQ1317" s="31"/>
      <c r="NRR1317" s="5"/>
      <c r="NRS1317" s="9"/>
      <c r="NRV1317" s="2"/>
      <c r="NRY1317" s="24"/>
      <c r="NRZ1317" s="24"/>
      <c r="NSA1317" s="31"/>
      <c r="NSB1317" s="24"/>
      <c r="NSC1317" s="24"/>
      <c r="NSD1317" s="24"/>
      <c r="NSE1317" s="24"/>
      <c r="NSF1317" s="24"/>
      <c r="NSG1317" s="24"/>
      <c r="NSH1317" s="24"/>
      <c r="NSI1317" s="24"/>
      <c r="NSJ1317" s="24"/>
      <c r="NSK1317" s="24"/>
      <c r="NSL1317" s="24"/>
      <c r="NSM1317" s="24"/>
      <c r="NSN1317" s="24"/>
      <c r="NSO1317" s="24"/>
      <c r="NSP1317" s="24"/>
      <c r="NST1317" s="3"/>
      <c r="NSU1317" s="31"/>
      <c r="NSV1317" s="5"/>
      <c r="NSW1317" s="9"/>
      <c r="NSZ1317" s="2"/>
      <c r="NTC1317" s="24"/>
      <c r="NTD1317" s="24"/>
      <c r="NTE1317" s="31"/>
      <c r="NTF1317" s="24"/>
      <c r="NTG1317" s="24"/>
      <c r="NTH1317" s="24"/>
      <c r="NTI1317" s="24"/>
      <c r="NTJ1317" s="24"/>
      <c r="NTK1317" s="24"/>
      <c r="NTL1317" s="24"/>
      <c r="NTM1317" s="24"/>
      <c r="NTN1317" s="24"/>
      <c r="NTO1317" s="24"/>
      <c r="NTP1317" s="24"/>
      <c r="NTQ1317" s="24"/>
      <c r="NTR1317" s="24"/>
      <c r="NTS1317" s="24"/>
      <c r="NTT1317" s="24"/>
      <c r="NTX1317" s="3"/>
      <c r="NTY1317" s="31"/>
      <c r="NTZ1317" s="5"/>
      <c r="NUA1317" s="9"/>
      <c r="NUD1317" s="2"/>
      <c r="NUG1317" s="24"/>
      <c r="NUH1317" s="24"/>
      <c r="NUI1317" s="31"/>
      <c r="NUJ1317" s="24"/>
      <c r="NUK1317" s="24"/>
      <c r="NUL1317" s="24"/>
      <c r="NUM1317" s="24"/>
      <c r="NUN1317" s="24"/>
      <c r="NUO1317" s="24"/>
      <c r="NUP1317" s="24"/>
      <c r="NUQ1317" s="24"/>
      <c r="NUR1317" s="24"/>
      <c r="NUS1317" s="24"/>
      <c r="NUT1317" s="24"/>
      <c r="NUU1317" s="24"/>
      <c r="NUV1317" s="24"/>
      <c r="NUW1317" s="24"/>
      <c r="NUX1317" s="24"/>
      <c r="NVB1317" s="3"/>
      <c r="NVC1317" s="31"/>
      <c r="NVD1317" s="5"/>
      <c r="NVE1317" s="9"/>
      <c r="NVH1317" s="2"/>
      <c r="NVK1317" s="24"/>
      <c r="NVL1317" s="24"/>
      <c r="NVM1317" s="31"/>
      <c r="NVN1317" s="24"/>
      <c r="NVO1317" s="24"/>
      <c r="NVP1317" s="24"/>
      <c r="NVQ1317" s="24"/>
      <c r="NVR1317" s="24"/>
      <c r="NVS1317" s="24"/>
      <c r="NVT1317" s="24"/>
      <c r="NVU1317" s="24"/>
      <c r="NVV1317" s="24"/>
      <c r="NVW1317" s="24"/>
      <c r="NVX1317" s="24"/>
      <c r="NVY1317" s="24"/>
      <c r="NVZ1317" s="24"/>
      <c r="NWA1317" s="24"/>
      <c r="NWB1317" s="24"/>
      <c r="NWF1317" s="3"/>
      <c r="NWG1317" s="31"/>
      <c r="NWH1317" s="5"/>
      <c r="NWI1317" s="9"/>
      <c r="NWL1317" s="2"/>
      <c r="NWO1317" s="24"/>
      <c r="NWP1317" s="24"/>
      <c r="NWQ1317" s="31"/>
      <c r="NWR1317" s="24"/>
      <c r="NWS1317" s="24"/>
      <c r="NWT1317" s="24"/>
      <c r="NWU1317" s="24"/>
      <c r="NWV1317" s="24"/>
      <c r="NWW1317" s="24"/>
      <c r="NWX1317" s="24"/>
      <c r="NWY1317" s="24"/>
      <c r="NWZ1317" s="24"/>
      <c r="NXA1317" s="24"/>
      <c r="NXB1317" s="24"/>
      <c r="NXC1317" s="24"/>
      <c r="NXD1317" s="24"/>
      <c r="NXE1317" s="24"/>
      <c r="NXF1317" s="24"/>
      <c r="NXJ1317" s="3"/>
      <c r="NXK1317" s="31"/>
      <c r="NXL1317" s="5"/>
      <c r="NXM1317" s="9"/>
      <c r="NXP1317" s="2"/>
      <c r="NXS1317" s="24"/>
      <c r="NXT1317" s="24"/>
      <c r="NXU1317" s="31"/>
      <c r="NXV1317" s="24"/>
      <c r="NXW1317" s="24"/>
      <c r="NXX1317" s="24"/>
      <c r="NXY1317" s="24"/>
      <c r="NXZ1317" s="24"/>
      <c r="NYA1317" s="24"/>
      <c r="NYB1317" s="24"/>
      <c r="NYC1317" s="24"/>
      <c r="NYD1317" s="24"/>
      <c r="NYE1317" s="24"/>
      <c r="NYF1317" s="24"/>
      <c r="NYG1317" s="24"/>
      <c r="NYH1317" s="24"/>
      <c r="NYI1317" s="24"/>
      <c r="NYJ1317" s="24"/>
      <c r="NYN1317" s="3"/>
      <c r="NYO1317" s="31"/>
      <c r="NYP1317" s="5"/>
      <c r="NYQ1317" s="9"/>
      <c r="NYT1317" s="2"/>
      <c r="NYW1317" s="24"/>
      <c r="NYX1317" s="24"/>
      <c r="NYY1317" s="31"/>
      <c r="NYZ1317" s="24"/>
      <c r="NZA1317" s="24"/>
      <c r="NZB1317" s="24"/>
      <c r="NZC1317" s="24"/>
      <c r="NZD1317" s="24"/>
      <c r="NZE1317" s="24"/>
      <c r="NZF1317" s="24"/>
      <c r="NZG1317" s="24"/>
      <c r="NZH1317" s="24"/>
      <c r="NZI1317" s="24"/>
      <c r="NZJ1317" s="24"/>
      <c r="NZK1317" s="24"/>
      <c r="NZL1317" s="24"/>
      <c r="NZM1317" s="24"/>
      <c r="NZN1317" s="24"/>
      <c r="NZR1317" s="3"/>
      <c r="NZS1317" s="31"/>
      <c r="NZT1317" s="5"/>
      <c r="NZU1317" s="9"/>
      <c r="NZX1317" s="2"/>
      <c r="OAA1317" s="24"/>
      <c r="OAB1317" s="24"/>
      <c r="OAC1317" s="31"/>
      <c r="OAD1317" s="24"/>
      <c r="OAE1317" s="24"/>
      <c r="OAF1317" s="24"/>
      <c r="OAG1317" s="24"/>
      <c r="OAH1317" s="24"/>
      <c r="OAI1317" s="24"/>
      <c r="OAJ1317" s="24"/>
      <c r="OAK1317" s="24"/>
      <c r="OAL1317" s="24"/>
      <c r="OAM1317" s="24"/>
      <c r="OAN1317" s="24"/>
      <c r="OAO1317" s="24"/>
      <c r="OAP1317" s="24"/>
      <c r="OAQ1317" s="24"/>
      <c r="OAR1317" s="24"/>
      <c r="OAV1317" s="3"/>
      <c r="OAW1317" s="31"/>
      <c r="OAX1317" s="5"/>
      <c r="OAY1317" s="9"/>
      <c r="OBB1317" s="2"/>
      <c r="OBE1317" s="24"/>
      <c r="OBF1317" s="24"/>
      <c r="OBG1317" s="31"/>
      <c r="OBH1317" s="24"/>
      <c r="OBI1317" s="24"/>
      <c r="OBJ1317" s="24"/>
      <c r="OBK1317" s="24"/>
      <c r="OBL1317" s="24"/>
      <c r="OBM1317" s="24"/>
      <c r="OBN1317" s="24"/>
      <c r="OBO1317" s="24"/>
      <c r="OBP1317" s="24"/>
      <c r="OBQ1317" s="24"/>
      <c r="OBR1317" s="24"/>
      <c r="OBS1317" s="24"/>
      <c r="OBT1317" s="24"/>
      <c r="OBU1317" s="24"/>
      <c r="OBV1317" s="24"/>
      <c r="OBZ1317" s="3"/>
      <c r="OCA1317" s="31"/>
      <c r="OCB1317" s="5"/>
      <c r="OCC1317" s="9"/>
      <c r="OCF1317" s="2"/>
      <c r="OCI1317" s="24"/>
      <c r="OCJ1317" s="24"/>
      <c r="OCK1317" s="31"/>
      <c r="OCL1317" s="24"/>
      <c r="OCM1317" s="24"/>
      <c r="OCN1317" s="24"/>
      <c r="OCO1317" s="24"/>
      <c r="OCP1317" s="24"/>
      <c r="OCQ1317" s="24"/>
      <c r="OCR1317" s="24"/>
      <c r="OCS1317" s="24"/>
      <c r="OCT1317" s="24"/>
      <c r="OCU1317" s="24"/>
      <c r="OCV1317" s="24"/>
      <c r="OCW1317" s="24"/>
      <c r="OCX1317" s="24"/>
      <c r="OCY1317" s="24"/>
      <c r="OCZ1317" s="24"/>
      <c r="ODD1317" s="3"/>
      <c r="ODE1317" s="31"/>
      <c r="ODF1317" s="5"/>
      <c r="ODG1317" s="9"/>
      <c r="ODJ1317" s="2"/>
      <c r="ODM1317" s="24"/>
      <c r="ODN1317" s="24"/>
      <c r="ODO1317" s="31"/>
      <c r="ODP1317" s="24"/>
      <c r="ODQ1317" s="24"/>
      <c r="ODR1317" s="24"/>
      <c r="ODS1317" s="24"/>
      <c r="ODT1317" s="24"/>
      <c r="ODU1317" s="24"/>
      <c r="ODV1317" s="24"/>
      <c r="ODW1317" s="24"/>
      <c r="ODX1317" s="24"/>
      <c r="ODY1317" s="24"/>
      <c r="ODZ1317" s="24"/>
      <c r="OEA1317" s="24"/>
      <c r="OEB1317" s="24"/>
      <c r="OEC1317" s="24"/>
      <c r="OED1317" s="24"/>
      <c r="OEH1317" s="3"/>
      <c r="OEI1317" s="31"/>
      <c r="OEJ1317" s="5"/>
      <c r="OEK1317" s="9"/>
      <c r="OEN1317" s="2"/>
      <c r="OEQ1317" s="24"/>
      <c r="OER1317" s="24"/>
      <c r="OES1317" s="31"/>
      <c r="OET1317" s="24"/>
      <c r="OEU1317" s="24"/>
      <c r="OEV1317" s="24"/>
      <c r="OEW1317" s="24"/>
      <c r="OEX1317" s="24"/>
      <c r="OEY1317" s="24"/>
      <c r="OEZ1317" s="24"/>
      <c r="OFA1317" s="24"/>
      <c r="OFB1317" s="24"/>
      <c r="OFC1317" s="24"/>
      <c r="OFD1317" s="24"/>
      <c r="OFE1317" s="24"/>
      <c r="OFF1317" s="24"/>
      <c r="OFG1317" s="24"/>
      <c r="OFH1317" s="24"/>
      <c r="OFL1317" s="3"/>
      <c r="OFM1317" s="31"/>
      <c r="OFN1317" s="5"/>
      <c r="OFO1317" s="9"/>
      <c r="OFR1317" s="2"/>
      <c r="OFU1317" s="24"/>
      <c r="OFV1317" s="24"/>
      <c r="OFW1317" s="31"/>
      <c r="OFX1317" s="24"/>
      <c r="OFY1317" s="24"/>
      <c r="OFZ1317" s="24"/>
      <c r="OGA1317" s="24"/>
      <c r="OGB1317" s="24"/>
      <c r="OGC1317" s="24"/>
      <c r="OGD1317" s="24"/>
      <c r="OGE1317" s="24"/>
      <c r="OGF1317" s="24"/>
      <c r="OGG1317" s="24"/>
      <c r="OGH1317" s="24"/>
      <c r="OGI1317" s="24"/>
      <c r="OGJ1317" s="24"/>
      <c r="OGK1317" s="24"/>
      <c r="OGL1317" s="24"/>
      <c r="OGP1317" s="3"/>
      <c r="OGQ1317" s="31"/>
      <c r="OGR1317" s="5"/>
      <c r="OGS1317" s="9"/>
      <c r="OGV1317" s="2"/>
      <c r="OGY1317" s="24"/>
      <c r="OGZ1317" s="24"/>
      <c r="OHA1317" s="31"/>
      <c r="OHB1317" s="24"/>
      <c r="OHC1317" s="24"/>
      <c r="OHD1317" s="24"/>
      <c r="OHE1317" s="24"/>
      <c r="OHF1317" s="24"/>
      <c r="OHG1317" s="24"/>
      <c r="OHH1317" s="24"/>
      <c r="OHI1317" s="24"/>
      <c r="OHJ1317" s="24"/>
      <c r="OHK1317" s="24"/>
      <c r="OHL1317" s="24"/>
      <c r="OHM1317" s="24"/>
      <c r="OHN1317" s="24"/>
      <c r="OHO1317" s="24"/>
      <c r="OHP1317" s="24"/>
      <c r="OHT1317" s="3"/>
      <c r="OHU1317" s="31"/>
      <c r="OHV1317" s="5"/>
      <c r="OHW1317" s="9"/>
      <c r="OHZ1317" s="2"/>
      <c r="OIC1317" s="24"/>
      <c r="OID1317" s="24"/>
      <c r="OIE1317" s="31"/>
      <c r="OIF1317" s="24"/>
      <c r="OIG1317" s="24"/>
      <c r="OIH1317" s="24"/>
      <c r="OII1317" s="24"/>
      <c r="OIJ1317" s="24"/>
      <c r="OIK1317" s="24"/>
      <c r="OIL1317" s="24"/>
      <c r="OIM1317" s="24"/>
      <c r="OIN1317" s="24"/>
      <c r="OIO1317" s="24"/>
      <c r="OIP1317" s="24"/>
      <c r="OIQ1317" s="24"/>
      <c r="OIR1317" s="24"/>
      <c r="OIS1317" s="24"/>
      <c r="OIT1317" s="24"/>
      <c r="OIX1317" s="3"/>
      <c r="OIY1317" s="31"/>
      <c r="OIZ1317" s="5"/>
      <c r="OJA1317" s="9"/>
      <c r="OJD1317" s="2"/>
      <c r="OJG1317" s="24"/>
      <c r="OJH1317" s="24"/>
      <c r="OJI1317" s="31"/>
      <c r="OJJ1317" s="24"/>
      <c r="OJK1317" s="24"/>
      <c r="OJL1317" s="24"/>
      <c r="OJM1317" s="24"/>
      <c r="OJN1317" s="24"/>
      <c r="OJO1317" s="24"/>
      <c r="OJP1317" s="24"/>
      <c r="OJQ1317" s="24"/>
      <c r="OJR1317" s="24"/>
      <c r="OJS1317" s="24"/>
      <c r="OJT1317" s="24"/>
      <c r="OJU1317" s="24"/>
      <c r="OJV1317" s="24"/>
      <c r="OJW1317" s="24"/>
      <c r="OJX1317" s="24"/>
      <c r="OKB1317" s="3"/>
      <c r="OKC1317" s="31"/>
      <c r="OKD1317" s="5"/>
      <c r="OKE1317" s="9"/>
      <c r="OKH1317" s="2"/>
      <c r="OKK1317" s="24"/>
      <c r="OKL1317" s="24"/>
      <c r="OKM1317" s="31"/>
      <c r="OKN1317" s="24"/>
      <c r="OKO1317" s="24"/>
      <c r="OKP1317" s="24"/>
      <c r="OKQ1317" s="24"/>
      <c r="OKR1317" s="24"/>
      <c r="OKS1317" s="24"/>
      <c r="OKT1317" s="24"/>
      <c r="OKU1317" s="24"/>
      <c r="OKV1317" s="24"/>
      <c r="OKW1317" s="24"/>
      <c r="OKX1317" s="24"/>
      <c r="OKY1317" s="24"/>
      <c r="OKZ1317" s="24"/>
      <c r="OLA1317" s="24"/>
      <c r="OLB1317" s="24"/>
      <c r="OLF1317" s="3"/>
      <c r="OLG1317" s="31"/>
      <c r="OLH1317" s="5"/>
      <c r="OLI1317" s="9"/>
      <c r="OLL1317" s="2"/>
      <c r="OLO1317" s="24"/>
      <c r="OLP1317" s="24"/>
      <c r="OLQ1317" s="31"/>
      <c r="OLR1317" s="24"/>
      <c r="OLS1317" s="24"/>
      <c r="OLT1317" s="24"/>
      <c r="OLU1317" s="24"/>
      <c r="OLV1317" s="24"/>
      <c r="OLW1317" s="24"/>
      <c r="OLX1317" s="24"/>
      <c r="OLY1317" s="24"/>
      <c r="OLZ1317" s="24"/>
      <c r="OMA1317" s="24"/>
      <c r="OMB1317" s="24"/>
      <c r="OMC1317" s="24"/>
      <c r="OMD1317" s="24"/>
      <c r="OME1317" s="24"/>
      <c r="OMF1317" s="24"/>
      <c r="OMJ1317" s="3"/>
      <c r="OMK1317" s="31"/>
      <c r="OML1317" s="5"/>
      <c r="OMM1317" s="9"/>
      <c r="OMP1317" s="2"/>
      <c r="OMS1317" s="24"/>
      <c r="OMT1317" s="24"/>
      <c r="OMU1317" s="31"/>
      <c r="OMV1317" s="24"/>
      <c r="OMW1317" s="24"/>
      <c r="OMX1317" s="24"/>
      <c r="OMY1317" s="24"/>
      <c r="OMZ1317" s="24"/>
      <c r="ONA1317" s="24"/>
      <c r="ONB1317" s="24"/>
      <c r="ONC1317" s="24"/>
      <c r="OND1317" s="24"/>
      <c r="ONE1317" s="24"/>
      <c r="ONF1317" s="24"/>
      <c r="ONG1317" s="24"/>
      <c r="ONH1317" s="24"/>
      <c r="ONI1317" s="24"/>
      <c r="ONJ1317" s="24"/>
      <c r="ONN1317" s="3"/>
      <c r="ONO1317" s="31"/>
      <c r="ONP1317" s="5"/>
      <c r="ONQ1317" s="9"/>
      <c r="ONT1317" s="2"/>
      <c r="ONW1317" s="24"/>
      <c r="ONX1317" s="24"/>
      <c r="ONY1317" s="31"/>
      <c r="ONZ1317" s="24"/>
      <c r="OOA1317" s="24"/>
      <c r="OOB1317" s="24"/>
      <c r="OOC1317" s="24"/>
      <c r="OOD1317" s="24"/>
      <c r="OOE1317" s="24"/>
      <c r="OOF1317" s="24"/>
      <c r="OOG1317" s="24"/>
      <c r="OOH1317" s="24"/>
      <c r="OOI1317" s="24"/>
      <c r="OOJ1317" s="24"/>
      <c r="OOK1317" s="24"/>
      <c r="OOL1317" s="24"/>
      <c r="OOM1317" s="24"/>
      <c r="OON1317" s="24"/>
      <c r="OOR1317" s="3"/>
      <c r="OOS1317" s="31"/>
      <c r="OOT1317" s="5"/>
      <c r="OOU1317" s="9"/>
      <c r="OOX1317" s="2"/>
      <c r="OPA1317" s="24"/>
      <c r="OPB1317" s="24"/>
      <c r="OPC1317" s="31"/>
      <c r="OPD1317" s="24"/>
      <c r="OPE1317" s="24"/>
      <c r="OPF1317" s="24"/>
      <c r="OPG1317" s="24"/>
      <c r="OPH1317" s="24"/>
      <c r="OPI1317" s="24"/>
      <c r="OPJ1317" s="24"/>
      <c r="OPK1317" s="24"/>
      <c r="OPL1317" s="24"/>
      <c r="OPM1317" s="24"/>
      <c r="OPN1317" s="24"/>
      <c r="OPO1317" s="24"/>
      <c r="OPP1317" s="24"/>
      <c r="OPQ1317" s="24"/>
      <c r="OPR1317" s="24"/>
      <c r="OPV1317" s="3"/>
      <c r="OPW1317" s="31"/>
      <c r="OPX1317" s="5"/>
      <c r="OPY1317" s="9"/>
      <c r="OQB1317" s="2"/>
      <c r="OQE1317" s="24"/>
      <c r="OQF1317" s="24"/>
      <c r="OQG1317" s="31"/>
      <c r="OQH1317" s="24"/>
      <c r="OQI1317" s="24"/>
      <c r="OQJ1317" s="24"/>
      <c r="OQK1317" s="24"/>
      <c r="OQL1317" s="24"/>
      <c r="OQM1317" s="24"/>
      <c r="OQN1317" s="24"/>
      <c r="OQO1317" s="24"/>
      <c r="OQP1317" s="24"/>
      <c r="OQQ1317" s="24"/>
      <c r="OQR1317" s="24"/>
      <c r="OQS1317" s="24"/>
      <c r="OQT1317" s="24"/>
      <c r="OQU1317" s="24"/>
      <c r="OQV1317" s="24"/>
      <c r="OQZ1317" s="3"/>
      <c r="ORA1317" s="31"/>
      <c r="ORB1317" s="5"/>
      <c r="ORC1317" s="9"/>
      <c r="ORF1317" s="2"/>
      <c r="ORI1317" s="24"/>
      <c r="ORJ1317" s="24"/>
      <c r="ORK1317" s="31"/>
      <c r="ORL1317" s="24"/>
      <c r="ORM1317" s="24"/>
      <c r="ORN1317" s="24"/>
      <c r="ORO1317" s="24"/>
      <c r="ORP1317" s="24"/>
      <c r="ORQ1317" s="24"/>
      <c r="ORR1317" s="24"/>
      <c r="ORS1317" s="24"/>
      <c r="ORT1317" s="24"/>
      <c r="ORU1317" s="24"/>
      <c r="ORV1317" s="24"/>
      <c r="ORW1317" s="24"/>
      <c r="ORX1317" s="24"/>
      <c r="ORY1317" s="24"/>
      <c r="ORZ1317" s="24"/>
      <c r="OSD1317" s="3"/>
      <c r="OSE1317" s="31"/>
      <c r="OSF1317" s="5"/>
      <c r="OSG1317" s="9"/>
      <c r="OSJ1317" s="2"/>
      <c r="OSM1317" s="24"/>
      <c r="OSN1317" s="24"/>
      <c r="OSO1317" s="31"/>
      <c r="OSP1317" s="24"/>
      <c r="OSQ1317" s="24"/>
      <c r="OSR1317" s="24"/>
      <c r="OSS1317" s="24"/>
      <c r="OST1317" s="24"/>
      <c r="OSU1317" s="24"/>
      <c r="OSV1317" s="24"/>
      <c r="OSW1317" s="24"/>
      <c r="OSX1317" s="24"/>
      <c r="OSY1317" s="24"/>
      <c r="OSZ1317" s="24"/>
      <c r="OTA1317" s="24"/>
      <c r="OTB1317" s="24"/>
      <c r="OTC1317" s="24"/>
      <c r="OTD1317" s="24"/>
      <c r="OTH1317" s="3"/>
      <c r="OTI1317" s="31"/>
      <c r="OTJ1317" s="5"/>
      <c r="OTK1317" s="9"/>
      <c r="OTN1317" s="2"/>
      <c r="OTQ1317" s="24"/>
      <c r="OTR1317" s="24"/>
      <c r="OTS1317" s="31"/>
      <c r="OTT1317" s="24"/>
      <c r="OTU1317" s="24"/>
      <c r="OTV1317" s="24"/>
      <c r="OTW1317" s="24"/>
      <c r="OTX1317" s="24"/>
      <c r="OTY1317" s="24"/>
      <c r="OTZ1317" s="24"/>
      <c r="OUA1317" s="24"/>
      <c r="OUB1317" s="24"/>
      <c r="OUC1317" s="24"/>
      <c r="OUD1317" s="24"/>
      <c r="OUE1317" s="24"/>
      <c r="OUF1317" s="24"/>
      <c r="OUG1317" s="24"/>
      <c r="OUH1317" s="24"/>
      <c r="OUL1317" s="3"/>
      <c r="OUM1317" s="31"/>
      <c r="OUN1317" s="5"/>
      <c r="OUO1317" s="9"/>
      <c r="OUR1317" s="2"/>
      <c r="OUU1317" s="24"/>
      <c r="OUV1317" s="24"/>
      <c r="OUW1317" s="31"/>
      <c r="OUX1317" s="24"/>
      <c r="OUY1317" s="24"/>
      <c r="OUZ1317" s="24"/>
      <c r="OVA1317" s="24"/>
      <c r="OVB1317" s="24"/>
      <c r="OVC1317" s="24"/>
      <c r="OVD1317" s="24"/>
      <c r="OVE1317" s="24"/>
      <c r="OVF1317" s="24"/>
      <c r="OVG1317" s="24"/>
      <c r="OVH1317" s="24"/>
      <c r="OVI1317" s="24"/>
      <c r="OVJ1317" s="24"/>
      <c r="OVK1317" s="24"/>
      <c r="OVL1317" s="24"/>
      <c r="OVP1317" s="3"/>
      <c r="OVQ1317" s="31"/>
      <c r="OVR1317" s="5"/>
      <c r="OVS1317" s="9"/>
      <c r="OVV1317" s="2"/>
      <c r="OVY1317" s="24"/>
      <c r="OVZ1317" s="24"/>
      <c r="OWA1317" s="31"/>
      <c r="OWB1317" s="24"/>
      <c r="OWC1317" s="24"/>
      <c r="OWD1317" s="24"/>
      <c r="OWE1317" s="24"/>
      <c r="OWF1317" s="24"/>
      <c r="OWG1317" s="24"/>
      <c r="OWH1317" s="24"/>
      <c r="OWI1317" s="24"/>
      <c r="OWJ1317" s="24"/>
      <c r="OWK1317" s="24"/>
      <c r="OWL1317" s="24"/>
      <c r="OWM1317" s="24"/>
      <c r="OWN1317" s="24"/>
      <c r="OWO1317" s="24"/>
      <c r="OWP1317" s="24"/>
      <c r="OWT1317" s="3"/>
      <c r="OWU1317" s="31"/>
      <c r="OWV1317" s="5"/>
      <c r="OWW1317" s="9"/>
      <c r="OWZ1317" s="2"/>
      <c r="OXC1317" s="24"/>
      <c r="OXD1317" s="24"/>
      <c r="OXE1317" s="31"/>
      <c r="OXF1317" s="24"/>
      <c r="OXG1317" s="24"/>
      <c r="OXH1317" s="24"/>
      <c r="OXI1317" s="24"/>
      <c r="OXJ1317" s="24"/>
      <c r="OXK1317" s="24"/>
      <c r="OXL1317" s="24"/>
      <c r="OXM1317" s="24"/>
      <c r="OXN1317" s="24"/>
      <c r="OXO1317" s="24"/>
      <c r="OXP1317" s="24"/>
      <c r="OXQ1317" s="24"/>
      <c r="OXR1317" s="24"/>
      <c r="OXS1317" s="24"/>
      <c r="OXT1317" s="24"/>
      <c r="OXX1317" s="3"/>
      <c r="OXY1317" s="31"/>
      <c r="OXZ1317" s="5"/>
      <c r="OYA1317" s="9"/>
      <c r="OYD1317" s="2"/>
      <c r="OYG1317" s="24"/>
      <c r="OYH1317" s="24"/>
      <c r="OYI1317" s="31"/>
      <c r="OYJ1317" s="24"/>
      <c r="OYK1317" s="24"/>
      <c r="OYL1317" s="24"/>
      <c r="OYM1317" s="24"/>
      <c r="OYN1317" s="24"/>
      <c r="OYO1317" s="24"/>
      <c r="OYP1317" s="24"/>
      <c r="OYQ1317" s="24"/>
      <c r="OYR1317" s="24"/>
      <c r="OYS1317" s="24"/>
      <c r="OYT1317" s="24"/>
      <c r="OYU1317" s="24"/>
      <c r="OYV1317" s="24"/>
      <c r="OYW1317" s="24"/>
      <c r="OYX1317" s="24"/>
      <c r="OZB1317" s="3"/>
      <c r="OZC1317" s="31"/>
      <c r="OZD1317" s="5"/>
      <c r="OZE1317" s="9"/>
      <c r="OZH1317" s="2"/>
      <c r="OZK1317" s="24"/>
      <c r="OZL1317" s="24"/>
      <c r="OZM1317" s="31"/>
      <c r="OZN1317" s="24"/>
      <c r="OZO1317" s="24"/>
      <c r="OZP1317" s="24"/>
      <c r="OZQ1317" s="24"/>
      <c r="OZR1317" s="24"/>
      <c r="OZS1317" s="24"/>
      <c r="OZT1317" s="24"/>
      <c r="OZU1317" s="24"/>
      <c r="OZV1317" s="24"/>
      <c r="OZW1317" s="24"/>
      <c r="OZX1317" s="24"/>
      <c r="OZY1317" s="24"/>
      <c r="OZZ1317" s="24"/>
      <c r="PAA1317" s="24"/>
      <c r="PAB1317" s="24"/>
      <c r="PAF1317" s="3"/>
      <c r="PAG1317" s="31"/>
      <c r="PAH1317" s="5"/>
      <c r="PAI1317" s="9"/>
      <c r="PAL1317" s="2"/>
      <c r="PAO1317" s="24"/>
      <c r="PAP1317" s="24"/>
      <c r="PAQ1317" s="31"/>
      <c r="PAR1317" s="24"/>
      <c r="PAS1317" s="24"/>
      <c r="PAT1317" s="24"/>
      <c r="PAU1317" s="24"/>
      <c r="PAV1317" s="24"/>
      <c r="PAW1317" s="24"/>
      <c r="PAX1317" s="24"/>
      <c r="PAY1317" s="24"/>
      <c r="PAZ1317" s="24"/>
      <c r="PBA1317" s="24"/>
      <c r="PBB1317" s="24"/>
      <c r="PBC1317" s="24"/>
      <c r="PBD1317" s="24"/>
      <c r="PBE1317" s="24"/>
      <c r="PBF1317" s="24"/>
      <c r="PBJ1317" s="3"/>
      <c r="PBK1317" s="31"/>
      <c r="PBL1317" s="5"/>
      <c r="PBM1317" s="9"/>
      <c r="PBP1317" s="2"/>
      <c r="PBS1317" s="24"/>
      <c r="PBT1317" s="24"/>
      <c r="PBU1317" s="31"/>
      <c r="PBV1317" s="24"/>
      <c r="PBW1317" s="24"/>
      <c r="PBX1317" s="24"/>
      <c r="PBY1317" s="24"/>
      <c r="PBZ1317" s="24"/>
      <c r="PCA1317" s="24"/>
      <c r="PCB1317" s="24"/>
      <c r="PCC1317" s="24"/>
      <c r="PCD1317" s="24"/>
      <c r="PCE1317" s="24"/>
      <c r="PCF1317" s="24"/>
      <c r="PCG1317" s="24"/>
      <c r="PCH1317" s="24"/>
      <c r="PCI1317" s="24"/>
      <c r="PCJ1317" s="24"/>
      <c r="PCN1317" s="3"/>
      <c r="PCO1317" s="31"/>
      <c r="PCP1317" s="5"/>
      <c r="PCQ1317" s="9"/>
      <c r="PCT1317" s="2"/>
      <c r="PCW1317" s="24"/>
      <c r="PCX1317" s="24"/>
      <c r="PCY1317" s="31"/>
      <c r="PCZ1317" s="24"/>
      <c r="PDA1317" s="24"/>
      <c r="PDB1317" s="24"/>
      <c r="PDC1317" s="24"/>
      <c r="PDD1317" s="24"/>
      <c r="PDE1317" s="24"/>
      <c r="PDF1317" s="24"/>
      <c r="PDG1317" s="24"/>
      <c r="PDH1317" s="24"/>
      <c r="PDI1317" s="24"/>
      <c r="PDJ1317" s="24"/>
      <c r="PDK1317" s="24"/>
      <c r="PDL1317" s="24"/>
      <c r="PDM1317" s="24"/>
      <c r="PDN1317" s="24"/>
      <c r="PDR1317" s="3"/>
      <c r="PDS1317" s="31"/>
      <c r="PDT1317" s="5"/>
      <c r="PDU1317" s="9"/>
      <c r="PDX1317" s="2"/>
      <c r="PEA1317" s="24"/>
      <c r="PEB1317" s="24"/>
      <c r="PEC1317" s="31"/>
      <c r="PED1317" s="24"/>
      <c r="PEE1317" s="24"/>
      <c r="PEF1317" s="24"/>
      <c r="PEG1317" s="24"/>
      <c r="PEH1317" s="24"/>
      <c r="PEI1317" s="24"/>
      <c r="PEJ1317" s="24"/>
      <c r="PEK1317" s="24"/>
      <c r="PEL1317" s="24"/>
      <c r="PEM1317" s="24"/>
      <c r="PEN1317" s="24"/>
      <c r="PEO1317" s="24"/>
      <c r="PEP1317" s="24"/>
      <c r="PEQ1317" s="24"/>
      <c r="PER1317" s="24"/>
      <c r="PEV1317" s="3"/>
      <c r="PEW1317" s="31"/>
      <c r="PEX1317" s="5"/>
      <c r="PEY1317" s="9"/>
      <c r="PFB1317" s="2"/>
      <c r="PFE1317" s="24"/>
      <c r="PFF1317" s="24"/>
      <c r="PFG1317" s="31"/>
      <c r="PFH1317" s="24"/>
      <c r="PFI1317" s="24"/>
      <c r="PFJ1317" s="24"/>
      <c r="PFK1317" s="24"/>
      <c r="PFL1317" s="24"/>
      <c r="PFM1317" s="24"/>
      <c r="PFN1317" s="24"/>
      <c r="PFO1317" s="24"/>
      <c r="PFP1317" s="24"/>
      <c r="PFQ1317" s="24"/>
      <c r="PFR1317" s="24"/>
      <c r="PFS1317" s="24"/>
      <c r="PFT1317" s="24"/>
      <c r="PFU1317" s="24"/>
      <c r="PFV1317" s="24"/>
      <c r="PFZ1317" s="3"/>
      <c r="PGA1317" s="31"/>
      <c r="PGB1317" s="5"/>
      <c r="PGC1317" s="9"/>
      <c r="PGF1317" s="2"/>
      <c r="PGI1317" s="24"/>
      <c r="PGJ1317" s="24"/>
      <c r="PGK1317" s="31"/>
      <c r="PGL1317" s="24"/>
      <c r="PGM1317" s="24"/>
      <c r="PGN1317" s="24"/>
      <c r="PGO1317" s="24"/>
      <c r="PGP1317" s="24"/>
      <c r="PGQ1317" s="24"/>
      <c r="PGR1317" s="24"/>
      <c r="PGS1317" s="24"/>
      <c r="PGT1317" s="24"/>
      <c r="PGU1317" s="24"/>
      <c r="PGV1317" s="24"/>
      <c r="PGW1317" s="24"/>
      <c r="PGX1317" s="24"/>
      <c r="PGY1317" s="24"/>
      <c r="PGZ1317" s="24"/>
      <c r="PHD1317" s="3"/>
      <c r="PHE1317" s="31"/>
      <c r="PHF1317" s="5"/>
      <c r="PHG1317" s="9"/>
      <c r="PHJ1317" s="2"/>
      <c r="PHM1317" s="24"/>
      <c r="PHN1317" s="24"/>
      <c r="PHO1317" s="31"/>
      <c r="PHP1317" s="24"/>
      <c r="PHQ1317" s="24"/>
      <c r="PHR1317" s="24"/>
      <c r="PHS1317" s="24"/>
      <c r="PHT1317" s="24"/>
      <c r="PHU1317" s="24"/>
      <c r="PHV1317" s="24"/>
      <c r="PHW1317" s="24"/>
      <c r="PHX1317" s="24"/>
      <c r="PHY1317" s="24"/>
      <c r="PHZ1317" s="24"/>
      <c r="PIA1317" s="24"/>
      <c r="PIB1317" s="24"/>
      <c r="PIC1317" s="24"/>
      <c r="PID1317" s="24"/>
      <c r="PIH1317" s="3"/>
      <c r="PII1317" s="31"/>
      <c r="PIJ1317" s="5"/>
      <c r="PIK1317" s="9"/>
      <c r="PIN1317" s="2"/>
      <c r="PIQ1317" s="24"/>
      <c r="PIR1317" s="24"/>
      <c r="PIS1317" s="31"/>
      <c r="PIT1317" s="24"/>
      <c r="PIU1317" s="24"/>
      <c r="PIV1317" s="24"/>
      <c r="PIW1317" s="24"/>
      <c r="PIX1317" s="24"/>
      <c r="PIY1317" s="24"/>
      <c r="PIZ1317" s="24"/>
      <c r="PJA1317" s="24"/>
      <c r="PJB1317" s="24"/>
      <c r="PJC1317" s="24"/>
      <c r="PJD1317" s="24"/>
      <c r="PJE1317" s="24"/>
      <c r="PJF1317" s="24"/>
      <c r="PJG1317" s="24"/>
      <c r="PJH1317" s="24"/>
      <c r="PJL1317" s="3"/>
      <c r="PJM1317" s="31"/>
      <c r="PJN1317" s="5"/>
      <c r="PJO1317" s="9"/>
      <c r="PJR1317" s="2"/>
      <c r="PJU1317" s="24"/>
      <c r="PJV1317" s="24"/>
      <c r="PJW1317" s="31"/>
      <c r="PJX1317" s="24"/>
      <c r="PJY1317" s="24"/>
      <c r="PJZ1317" s="24"/>
      <c r="PKA1317" s="24"/>
      <c r="PKB1317" s="24"/>
      <c r="PKC1317" s="24"/>
      <c r="PKD1317" s="24"/>
      <c r="PKE1317" s="24"/>
      <c r="PKF1317" s="24"/>
      <c r="PKG1317" s="24"/>
      <c r="PKH1317" s="24"/>
      <c r="PKI1317" s="24"/>
      <c r="PKJ1317" s="24"/>
      <c r="PKK1317" s="24"/>
      <c r="PKL1317" s="24"/>
      <c r="PKP1317" s="3"/>
      <c r="PKQ1317" s="31"/>
      <c r="PKR1317" s="5"/>
      <c r="PKS1317" s="9"/>
      <c r="PKV1317" s="2"/>
      <c r="PKY1317" s="24"/>
      <c r="PKZ1317" s="24"/>
      <c r="PLA1317" s="31"/>
      <c r="PLB1317" s="24"/>
      <c r="PLC1317" s="24"/>
      <c r="PLD1317" s="24"/>
      <c r="PLE1317" s="24"/>
      <c r="PLF1317" s="24"/>
      <c r="PLG1317" s="24"/>
      <c r="PLH1317" s="24"/>
      <c r="PLI1317" s="24"/>
      <c r="PLJ1317" s="24"/>
      <c r="PLK1317" s="24"/>
      <c r="PLL1317" s="24"/>
      <c r="PLM1317" s="24"/>
      <c r="PLN1317" s="24"/>
      <c r="PLO1317" s="24"/>
      <c r="PLP1317" s="24"/>
      <c r="PLT1317" s="3"/>
      <c r="PLU1317" s="31"/>
      <c r="PLV1317" s="5"/>
      <c r="PLW1317" s="9"/>
      <c r="PLZ1317" s="2"/>
      <c r="PMC1317" s="24"/>
      <c r="PMD1317" s="24"/>
      <c r="PME1317" s="31"/>
      <c r="PMF1317" s="24"/>
      <c r="PMG1317" s="24"/>
      <c r="PMH1317" s="24"/>
      <c r="PMI1317" s="24"/>
      <c r="PMJ1317" s="24"/>
      <c r="PMK1317" s="24"/>
      <c r="PML1317" s="24"/>
      <c r="PMM1317" s="24"/>
      <c r="PMN1317" s="24"/>
      <c r="PMO1317" s="24"/>
      <c r="PMP1317" s="24"/>
      <c r="PMQ1317" s="24"/>
      <c r="PMR1317" s="24"/>
      <c r="PMS1317" s="24"/>
      <c r="PMT1317" s="24"/>
      <c r="PMX1317" s="3"/>
      <c r="PMY1317" s="31"/>
      <c r="PMZ1317" s="5"/>
      <c r="PNA1317" s="9"/>
      <c r="PND1317" s="2"/>
      <c r="PNG1317" s="24"/>
      <c r="PNH1317" s="24"/>
      <c r="PNI1317" s="31"/>
      <c r="PNJ1317" s="24"/>
      <c r="PNK1317" s="24"/>
      <c r="PNL1317" s="24"/>
      <c r="PNM1317" s="24"/>
      <c r="PNN1317" s="24"/>
      <c r="PNO1317" s="24"/>
      <c r="PNP1317" s="24"/>
      <c r="PNQ1317" s="24"/>
      <c r="PNR1317" s="24"/>
      <c r="PNS1317" s="24"/>
      <c r="PNT1317" s="24"/>
      <c r="PNU1317" s="24"/>
      <c r="PNV1317" s="24"/>
      <c r="PNW1317" s="24"/>
      <c r="PNX1317" s="24"/>
      <c r="POB1317" s="3"/>
      <c r="POC1317" s="31"/>
      <c r="POD1317" s="5"/>
      <c r="POE1317" s="9"/>
      <c r="POH1317" s="2"/>
      <c r="POK1317" s="24"/>
      <c r="POL1317" s="24"/>
      <c r="POM1317" s="31"/>
      <c r="PON1317" s="24"/>
      <c r="POO1317" s="24"/>
      <c r="POP1317" s="24"/>
      <c r="POQ1317" s="24"/>
      <c r="POR1317" s="24"/>
      <c r="POS1317" s="24"/>
      <c r="POT1317" s="24"/>
      <c r="POU1317" s="24"/>
      <c r="POV1317" s="24"/>
      <c r="POW1317" s="24"/>
      <c r="POX1317" s="24"/>
      <c r="POY1317" s="24"/>
      <c r="POZ1317" s="24"/>
      <c r="PPA1317" s="24"/>
      <c r="PPB1317" s="24"/>
      <c r="PPF1317" s="3"/>
      <c r="PPG1317" s="31"/>
      <c r="PPH1317" s="5"/>
      <c r="PPI1317" s="9"/>
      <c r="PPL1317" s="2"/>
      <c r="PPO1317" s="24"/>
      <c r="PPP1317" s="24"/>
      <c r="PPQ1317" s="31"/>
      <c r="PPR1317" s="24"/>
      <c r="PPS1317" s="24"/>
      <c r="PPT1317" s="24"/>
      <c r="PPU1317" s="24"/>
      <c r="PPV1317" s="24"/>
      <c r="PPW1317" s="24"/>
      <c r="PPX1317" s="24"/>
      <c r="PPY1317" s="24"/>
      <c r="PPZ1317" s="24"/>
      <c r="PQA1317" s="24"/>
      <c r="PQB1317" s="24"/>
      <c r="PQC1317" s="24"/>
      <c r="PQD1317" s="24"/>
      <c r="PQE1317" s="24"/>
      <c r="PQF1317" s="24"/>
      <c r="PQJ1317" s="3"/>
      <c r="PQK1317" s="31"/>
      <c r="PQL1317" s="5"/>
      <c r="PQM1317" s="9"/>
      <c r="PQP1317" s="2"/>
      <c r="PQS1317" s="24"/>
      <c r="PQT1317" s="24"/>
      <c r="PQU1317" s="31"/>
      <c r="PQV1317" s="24"/>
      <c r="PQW1317" s="24"/>
      <c r="PQX1317" s="24"/>
      <c r="PQY1317" s="24"/>
      <c r="PQZ1317" s="24"/>
      <c r="PRA1317" s="24"/>
      <c r="PRB1317" s="24"/>
      <c r="PRC1317" s="24"/>
      <c r="PRD1317" s="24"/>
      <c r="PRE1317" s="24"/>
      <c r="PRF1317" s="24"/>
      <c r="PRG1317" s="24"/>
      <c r="PRH1317" s="24"/>
      <c r="PRI1317" s="24"/>
      <c r="PRJ1317" s="24"/>
      <c r="PRN1317" s="3"/>
      <c r="PRO1317" s="31"/>
      <c r="PRP1317" s="5"/>
      <c r="PRQ1317" s="9"/>
      <c r="PRT1317" s="2"/>
      <c r="PRW1317" s="24"/>
      <c r="PRX1317" s="24"/>
      <c r="PRY1317" s="31"/>
      <c r="PRZ1317" s="24"/>
      <c r="PSA1317" s="24"/>
      <c r="PSB1317" s="24"/>
      <c r="PSC1317" s="24"/>
      <c r="PSD1317" s="24"/>
      <c r="PSE1317" s="24"/>
      <c r="PSF1317" s="24"/>
      <c r="PSG1317" s="24"/>
      <c r="PSH1317" s="24"/>
      <c r="PSI1317" s="24"/>
      <c r="PSJ1317" s="24"/>
      <c r="PSK1317" s="24"/>
      <c r="PSL1317" s="24"/>
      <c r="PSM1317" s="24"/>
      <c r="PSN1317" s="24"/>
      <c r="PSR1317" s="3"/>
      <c r="PSS1317" s="31"/>
      <c r="PST1317" s="5"/>
      <c r="PSU1317" s="9"/>
      <c r="PSX1317" s="2"/>
      <c r="PTA1317" s="24"/>
      <c r="PTB1317" s="24"/>
      <c r="PTC1317" s="31"/>
      <c r="PTD1317" s="24"/>
      <c r="PTE1317" s="24"/>
      <c r="PTF1317" s="24"/>
      <c r="PTG1317" s="24"/>
      <c r="PTH1317" s="24"/>
      <c r="PTI1317" s="24"/>
      <c r="PTJ1317" s="24"/>
      <c r="PTK1317" s="24"/>
      <c r="PTL1317" s="24"/>
      <c r="PTM1317" s="24"/>
      <c r="PTN1317" s="24"/>
      <c r="PTO1317" s="24"/>
      <c r="PTP1317" s="24"/>
      <c r="PTQ1317" s="24"/>
      <c r="PTR1317" s="24"/>
      <c r="PTV1317" s="3"/>
      <c r="PTW1317" s="31"/>
      <c r="PTX1317" s="5"/>
      <c r="PTY1317" s="9"/>
      <c r="PUB1317" s="2"/>
      <c r="PUE1317" s="24"/>
      <c r="PUF1317" s="24"/>
      <c r="PUG1317" s="31"/>
      <c r="PUH1317" s="24"/>
      <c r="PUI1317" s="24"/>
      <c r="PUJ1317" s="24"/>
      <c r="PUK1317" s="24"/>
      <c r="PUL1317" s="24"/>
      <c r="PUM1317" s="24"/>
      <c r="PUN1317" s="24"/>
      <c r="PUO1317" s="24"/>
      <c r="PUP1317" s="24"/>
      <c r="PUQ1317" s="24"/>
      <c r="PUR1317" s="24"/>
      <c r="PUS1317" s="24"/>
      <c r="PUT1317" s="24"/>
      <c r="PUU1317" s="24"/>
      <c r="PUV1317" s="24"/>
      <c r="PUZ1317" s="3"/>
      <c r="PVA1317" s="31"/>
      <c r="PVB1317" s="5"/>
      <c r="PVC1317" s="9"/>
      <c r="PVF1317" s="2"/>
      <c r="PVI1317" s="24"/>
      <c r="PVJ1317" s="24"/>
      <c r="PVK1317" s="31"/>
      <c r="PVL1317" s="24"/>
      <c r="PVM1317" s="24"/>
      <c r="PVN1317" s="24"/>
      <c r="PVO1317" s="24"/>
      <c r="PVP1317" s="24"/>
      <c r="PVQ1317" s="24"/>
      <c r="PVR1317" s="24"/>
      <c r="PVS1317" s="24"/>
      <c r="PVT1317" s="24"/>
      <c r="PVU1317" s="24"/>
      <c r="PVV1317" s="24"/>
      <c r="PVW1317" s="24"/>
      <c r="PVX1317" s="24"/>
      <c r="PVY1317" s="24"/>
      <c r="PVZ1317" s="24"/>
      <c r="PWD1317" s="3"/>
      <c r="PWE1317" s="31"/>
      <c r="PWF1317" s="5"/>
      <c r="PWG1317" s="9"/>
      <c r="PWJ1317" s="2"/>
      <c r="PWM1317" s="24"/>
      <c r="PWN1317" s="24"/>
      <c r="PWO1317" s="31"/>
      <c r="PWP1317" s="24"/>
      <c r="PWQ1317" s="24"/>
      <c r="PWR1317" s="24"/>
      <c r="PWS1317" s="24"/>
      <c r="PWT1317" s="24"/>
      <c r="PWU1317" s="24"/>
      <c r="PWV1317" s="24"/>
      <c r="PWW1317" s="24"/>
      <c r="PWX1317" s="24"/>
      <c r="PWY1317" s="24"/>
      <c r="PWZ1317" s="24"/>
      <c r="PXA1317" s="24"/>
      <c r="PXB1317" s="24"/>
      <c r="PXC1317" s="24"/>
      <c r="PXD1317" s="24"/>
      <c r="PXH1317" s="3"/>
      <c r="PXI1317" s="31"/>
      <c r="PXJ1317" s="5"/>
      <c r="PXK1317" s="9"/>
      <c r="PXN1317" s="2"/>
      <c r="PXQ1317" s="24"/>
      <c r="PXR1317" s="24"/>
      <c r="PXS1317" s="31"/>
      <c r="PXT1317" s="24"/>
      <c r="PXU1317" s="24"/>
      <c r="PXV1317" s="24"/>
      <c r="PXW1317" s="24"/>
      <c r="PXX1317" s="24"/>
      <c r="PXY1317" s="24"/>
      <c r="PXZ1317" s="24"/>
      <c r="PYA1317" s="24"/>
      <c r="PYB1317" s="24"/>
      <c r="PYC1317" s="24"/>
      <c r="PYD1317" s="24"/>
      <c r="PYE1317" s="24"/>
      <c r="PYF1317" s="24"/>
      <c r="PYG1317" s="24"/>
      <c r="PYH1317" s="24"/>
      <c r="PYL1317" s="3"/>
      <c r="PYM1317" s="31"/>
      <c r="PYN1317" s="5"/>
      <c r="PYO1317" s="9"/>
      <c r="PYR1317" s="2"/>
      <c r="PYU1317" s="24"/>
      <c r="PYV1317" s="24"/>
      <c r="PYW1317" s="31"/>
      <c r="PYX1317" s="24"/>
      <c r="PYY1317" s="24"/>
      <c r="PYZ1317" s="24"/>
      <c r="PZA1317" s="24"/>
      <c r="PZB1317" s="24"/>
      <c r="PZC1317" s="24"/>
      <c r="PZD1317" s="24"/>
      <c r="PZE1317" s="24"/>
      <c r="PZF1317" s="24"/>
      <c r="PZG1317" s="24"/>
      <c r="PZH1317" s="24"/>
      <c r="PZI1317" s="24"/>
      <c r="PZJ1317" s="24"/>
      <c r="PZK1317" s="24"/>
      <c r="PZL1317" s="24"/>
      <c r="PZP1317" s="3"/>
      <c r="PZQ1317" s="31"/>
      <c r="PZR1317" s="5"/>
      <c r="PZS1317" s="9"/>
      <c r="PZV1317" s="2"/>
      <c r="PZY1317" s="24"/>
      <c r="PZZ1317" s="24"/>
      <c r="QAA1317" s="31"/>
      <c r="QAB1317" s="24"/>
      <c r="QAC1317" s="24"/>
      <c r="QAD1317" s="24"/>
      <c r="QAE1317" s="24"/>
      <c r="QAF1317" s="24"/>
      <c r="QAG1317" s="24"/>
      <c r="QAH1317" s="24"/>
      <c r="QAI1317" s="24"/>
      <c r="QAJ1317" s="24"/>
      <c r="QAK1317" s="24"/>
      <c r="QAL1317" s="24"/>
      <c r="QAM1317" s="24"/>
      <c r="QAN1317" s="24"/>
      <c r="QAO1317" s="24"/>
      <c r="QAP1317" s="24"/>
      <c r="QAT1317" s="3"/>
      <c r="QAU1317" s="31"/>
      <c r="QAV1317" s="5"/>
      <c r="QAW1317" s="9"/>
      <c r="QAZ1317" s="2"/>
      <c r="QBC1317" s="24"/>
      <c r="QBD1317" s="24"/>
      <c r="QBE1317" s="31"/>
      <c r="QBF1317" s="24"/>
      <c r="QBG1317" s="24"/>
      <c r="QBH1317" s="24"/>
      <c r="QBI1317" s="24"/>
      <c r="QBJ1317" s="24"/>
      <c r="QBK1317" s="24"/>
      <c r="QBL1317" s="24"/>
      <c r="QBM1317" s="24"/>
      <c r="QBN1317" s="24"/>
      <c r="QBO1317" s="24"/>
      <c r="QBP1317" s="24"/>
      <c r="QBQ1317" s="24"/>
      <c r="QBR1317" s="24"/>
      <c r="QBS1317" s="24"/>
      <c r="QBT1317" s="24"/>
      <c r="QBX1317" s="3"/>
      <c r="QBY1317" s="31"/>
      <c r="QBZ1317" s="5"/>
      <c r="QCA1317" s="9"/>
      <c r="QCD1317" s="2"/>
      <c r="QCG1317" s="24"/>
      <c r="QCH1317" s="24"/>
      <c r="QCI1317" s="31"/>
      <c r="QCJ1317" s="24"/>
      <c r="QCK1317" s="24"/>
      <c r="QCL1317" s="24"/>
      <c r="QCM1317" s="24"/>
      <c r="QCN1317" s="24"/>
      <c r="QCO1317" s="24"/>
      <c r="QCP1317" s="24"/>
      <c r="QCQ1317" s="24"/>
      <c r="QCR1317" s="24"/>
      <c r="QCS1317" s="24"/>
      <c r="QCT1317" s="24"/>
      <c r="QCU1317" s="24"/>
      <c r="QCV1317" s="24"/>
      <c r="QCW1317" s="24"/>
      <c r="QCX1317" s="24"/>
      <c r="QDB1317" s="3"/>
      <c r="QDC1317" s="31"/>
      <c r="QDD1317" s="5"/>
      <c r="QDE1317" s="9"/>
      <c r="QDH1317" s="2"/>
      <c r="QDK1317" s="24"/>
      <c r="QDL1317" s="24"/>
      <c r="QDM1317" s="31"/>
      <c r="QDN1317" s="24"/>
      <c r="QDO1317" s="24"/>
      <c r="QDP1317" s="24"/>
      <c r="QDQ1317" s="24"/>
      <c r="QDR1317" s="24"/>
      <c r="QDS1317" s="24"/>
      <c r="QDT1317" s="24"/>
      <c r="QDU1317" s="24"/>
      <c r="QDV1317" s="24"/>
      <c r="QDW1317" s="24"/>
      <c r="QDX1317" s="24"/>
      <c r="QDY1317" s="24"/>
      <c r="QDZ1317" s="24"/>
      <c r="QEA1317" s="24"/>
      <c r="QEB1317" s="24"/>
      <c r="QEF1317" s="3"/>
      <c r="QEG1317" s="31"/>
      <c r="QEH1317" s="5"/>
      <c r="QEI1317" s="9"/>
      <c r="QEL1317" s="2"/>
      <c r="QEO1317" s="24"/>
      <c r="QEP1317" s="24"/>
      <c r="QEQ1317" s="31"/>
      <c r="QER1317" s="24"/>
      <c r="QES1317" s="24"/>
      <c r="QET1317" s="24"/>
      <c r="QEU1317" s="24"/>
      <c r="QEV1317" s="24"/>
      <c r="QEW1317" s="24"/>
      <c r="QEX1317" s="24"/>
      <c r="QEY1317" s="24"/>
      <c r="QEZ1317" s="24"/>
      <c r="QFA1317" s="24"/>
      <c r="QFB1317" s="24"/>
      <c r="QFC1317" s="24"/>
      <c r="QFD1317" s="24"/>
      <c r="QFE1317" s="24"/>
      <c r="QFF1317" s="24"/>
      <c r="QFJ1317" s="3"/>
      <c r="QFK1317" s="31"/>
      <c r="QFL1317" s="5"/>
      <c r="QFM1317" s="9"/>
      <c r="QFP1317" s="2"/>
      <c r="QFS1317" s="24"/>
      <c r="QFT1317" s="24"/>
      <c r="QFU1317" s="31"/>
      <c r="QFV1317" s="24"/>
      <c r="QFW1317" s="24"/>
      <c r="QFX1317" s="24"/>
      <c r="QFY1317" s="24"/>
      <c r="QFZ1317" s="24"/>
      <c r="QGA1317" s="24"/>
      <c r="QGB1317" s="24"/>
      <c r="QGC1317" s="24"/>
      <c r="QGD1317" s="24"/>
      <c r="QGE1317" s="24"/>
      <c r="QGF1317" s="24"/>
      <c r="QGG1317" s="24"/>
      <c r="QGH1317" s="24"/>
      <c r="QGI1317" s="24"/>
      <c r="QGJ1317" s="24"/>
      <c r="QGN1317" s="3"/>
      <c r="QGO1317" s="31"/>
      <c r="QGP1317" s="5"/>
      <c r="QGQ1317" s="9"/>
      <c r="QGT1317" s="2"/>
      <c r="QGW1317" s="24"/>
      <c r="QGX1317" s="24"/>
      <c r="QGY1317" s="31"/>
      <c r="QGZ1317" s="24"/>
      <c r="QHA1317" s="24"/>
      <c r="QHB1317" s="24"/>
      <c r="QHC1317" s="24"/>
      <c r="QHD1317" s="24"/>
      <c r="QHE1317" s="24"/>
      <c r="QHF1317" s="24"/>
      <c r="QHG1317" s="24"/>
      <c r="QHH1317" s="24"/>
      <c r="QHI1317" s="24"/>
      <c r="QHJ1317" s="24"/>
      <c r="QHK1317" s="24"/>
      <c r="QHL1317" s="24"/>
      <c r="QHM1317" s="24"/>
      <c r="QHN1317" s="24"/>
      <c r="QHR1317" s="3"/>
      <c r="QHS1317" s="31"/>
      <c r="QHT1317" s="5"/>
      <c r="QHU1317" s="9"/>
      <c r="QHX1317" s="2"/>
      <c r="QIA1317" s="24"/>
      <c r="QIB1317" s="24"/>
      <c r="QIC1317" s="31"/>
      <c r="QID1317" s="24"/>
      <c r="QIE1317" s="24"/>
      <c r="QIF1317" s="24"/>
      <c r="QIG1317" s="24"/>
      <c r="QIH1317" s="24"/>
      <c r="QII1317" s="24"/>
      <c r="QIJ1317" s="24"/>
      <c r="QIK1317" s="24"/>
      <c r="QIL1317" s="24"/>
      <c r="QIM1317" s="24"/>
      <c r="QIN1317" s="24"/>
      <c r="QIO1317" s="24"/>
      <c r="QIP1317" s="24"/>
      <c r="QIQ1317" s="24"/>
      <c r="QIR1317" s="24"/>
      <c r="QIV1317" s="3"/>
      <c r="QIW1317" s="31"/>
      <c r="QIX1317" s="5"/>
      <c r="QIY1317" s="9"/>
      <c r="QJB1317" s="2"/>
      <c r="QJE1317" s="24"/>
      <c r="QJF1317" s="24"/>
      <c r="QJG1317" s="31"/>
      <c r="QJH1317" s="24"/>
      <c r="QJI1317" s="24"/>
      <c r="QJJ1317" s="24"/>
      <c r="QJK1317" s="24"/>
      <c r="QJL1317" s="24"/>
      <c r="QJM1317" s="24"/>
      <c r="QJN1317" s="24"/>
      <c r="QJO1317" s="24"/>
      <c r="QJP1317" s="24"/>
      <c r="QJQ1317" s="24"/>
      <c r="QJR1317" s="24"/>
      <c r="QJS1317" s="24"/>
      <c r="QJT1317" s="24"/>
      <c r="QJU1317" s="24"/>
      <c r="QJV1317" s="24"/>
      <c r="QJZ1317" s="3"/>
      <c r="QKA1317" s="31"/>
      <c r="QKB1317" s="5"/>
      <c r="QKC1317" s="9"/>
      <c r="QKF1317" s="2"/>
      <c r="QKI1317" s="24"/>
      <c r="QKJ1317" s="24"/>
      <c r="QKK1317" s="31"/>
      <c r="QKL1317" s="24"/>
      <c r="QKM1317" s="24"/>
      <c r="QKN1317" s="24"/>
      <c r="QKO1317" s="24"/>
      <c r="QKP1317" s="24"/>
      <c r="QKQ1317" s="24"/>
      <c r="QKR1317" s="24"/>
      <c r="QKS1317" s="24"/>
      <c r="QKT1317" s="24"/>
      <c r="QKU1317" s="24"/>
      <c r="QKV1317" s="24"/>
      <c r="QKW1317" s="24"/>
      <c r="QKX1317" s="24"/>
      <c r="QKY1317" s="24"/>
      <c r="QKZ1317" s="24"/>
      <c r="QLD1317" s="3"/>
      <c r="QLE1317" s="31"/>
      <c r="QLF1317" s="5"/>
      <c r="QLG1317" s="9"/>
      <c r="QLJ1317" s="2"/>
      <c r="QLM1317" s="24"/>
      <c r="QLN1317" s="24"/>
      <c r="QLO1317" s="31"/>
      <c r="QLP1317" s="24"/>
      <c r="QLQ1317" s="24"/>
      <c r="QLR1317" s="24"/>
      <c r="QLS1317" s="24"/>
      <c r="QLT1317" s="24"/>
      <c r="QLU1317" s="24"/>
      <c r="QLV1317" s="24"/>
      <c r="QLW1317" s="24"/>
      <c r="QLX1317" s="24"/>
      <c r="QLY1317" s="24"/>
      <c r="QLZ1317" s="24"/>
      <c r="QMA1317" s="24"/>
      <c r="QMB1317" s="24"/>
      <c r="QMC1317" s="24"/>
      <c r="QMD1317" s="24"/>
      <c r="QMH1317" s="3"/>
      <c r="QMI1317" s="31"/>
      <c r="QMJ1317" s="5"/>
      <c r="QMK1317" s="9"/>
      <c r="QMN1317" s="2"/>
      <c r="QMQ1317" s="24"/>
      <c r="QMR1317" s="24"/>
      <c r="QMS1317" s="31"/>
      <c r="QMT1317" s="24"/>
      <c r="QMU1317" s="24"/>
      <c r="QMV1317" s="24"/>
      <c r="QMW1317" s="24"/>
      <c r="QMX1317" s="24"/>
      <c r="QMY1317" s="24"/>
      <c r="QMZ1317" s="24"/>
      <c r="QNA1317" s="24"/>
      <c r="QNB1317" s="24"/>
      <c r="QNC1317" s="24"/>
      <c r="QND1317" s="24"/>
      <c r="QNE1317" s="24"/>
      <c r="QNF1317" s="24"/>
      <c r="QNG1317" s="24"/>
      <c r="QNH1317" s="24"/>
      <c r="QNL1317" s="3"/>
      <c r="QNM1317" s="31"/>
      <c r="QNN1317" s="5"/>
      <c r="QNO1317" s="9"/>
      <c r="QNR1317" s="2"/>
      <c r="QNU1317" s="24"/>
      <c r="QNV1317" s="24"/>
      <c r="QNW1317" s="31"/>
      <c r="QNX1317" s="24"/>
      <c r="QNY1317" s="24"/>
      <c r="QNZ1317" s="24"/>
      <c r="QOA1317" s="24"/>
      <c r="QOB1317" s="24"/>
      <c r="QOC1317" s="24"/>
      <c r="QOD1317" s="24"/>
      <c r="QOE1317" s="24"/>
      <c r="QOF1317" s="24"/>
      <c r="QOG1317" s="24"/>
      <c r="QOH1317" s="24"/>
      <c r="QOI1317" s="24"/>
      <c r="QOJ1317" s="24"/>
      <c r="QOK1317" s="24"/>
      <c r="QOL1317" s="24"/>
      <c r="QOP1317" s="3"/>
      <c r="QOQ1317" s="31"/>
      <c r="QOR1317" s="5"/>
      <c r="QOS1317" s="9"/>
      <c r="QOV1317" s="2"/>
      <c r="QOY1317" s="24"/>
      <c r="QOZ1317" s="24"/>
      <c r="QPA1317" s="31"/>
      <c r="QPB1317" s="24"/>
      <c r="QPC1317" s="24"/>
      <c r="QPD1317" s="24"/>
      <c r="QPE1317" s="24"/>
      <c r="QPF1317" s="24"/>
      <c r="QPG1317" s="24"/>
      <c r="QPH1317" s="24"/>
      <c r="QPI1317" s="24"/>
      <c r="QPJ1317" s="24"/>
      <c r="QPK1317" s="24"/>
      <c r="QPL1317" s="24"/>
      <c r="QPM1317" s="24"/>
      <c r="QPN1317" s="24"/>
      <c r="QPO1317" s="24"/>
      <c r="QPP1317" s="24"/>
      <c r="QPT1317" s="3"/>
      <c r="QPU1317" s="31"/>
      <c r="QPV1317" s="5"/>
      <c r="QPW1317" s="9"/>
      <c r="QPZ1317" s="2"/>
      <c r="QQC1317" s="24"/>
      <c r="QQD1317" s="24"/>
      <c r="QQE1317" s="31"/>
      <c r="QQF1317" s="24"/>
      <c r="QQG1317" s="24"/>
      <c r="QQH1317" s="24"/>
      <c r="QQI1317" s="24"/>
      <c r="QQJ1317" s="24"/>
      <c r="QQK1317" s="24"/>
      <c r="QQL1317" s="24"/>
      <c r="QQM1317" s="24"/>
      <c r="QQN1317" s="24"/>
      <c r="QQO1317" s="24"/>
      <c r="QQP1317" s="24"/>
      <c r="QQQ1317" s="24"/>
      <c r="QQR1317" s="24"/>
      <c r="QQS1317" s="24"/>
      <c r="QQT1317" s="24"/>
      <c r="QQX1317" s="3"/>
      <c r="QQY1317" s="31"/>
      <c r="QQZ1317" s="5"/>
      <c r="QRA1317" s="9"/>
      <c r="QRD1317" s="2"/>
      <c r="QRG1317" s="24"/>
      <c r="QRH1317" s="24"/>
      <c r="QRI1317" s="31"/>
      <c r="QRJ1317" s="24"/>
      <c r="QRK1317" s="24"/>
      <c r="QRL1317" s="24"/>
      <c r="QRM1317" s="24"/>
      <c r="QRN1317" s="24"/>
      <c r="QRO1317" s="24"/>
      <c r="QRP1317" s="24"/>
      <c r="QRQ1317" s="24"/>
      <c r="QRR1317" s="24"/>
      <c r="QRS1317" s="24"/>
      <c r="QRT1317" s="24"/>
      <c r="QRU1317" s="24"/>
      <c r="QRV1317" s="24"/>
      <c r="QRW1317" s="24"/>
      <c r="QRX1317" s="24"/>
      <c r="QSB1317" s="3"/>
      <c r="QSC1317" s="31"/>
      <c r="QSD1317" s="5"/>
      <c r="QSE1317" s="9"/>
      <c r="QSH1317" s="2"/>
      <c r="QSK1317" s="24"/>
      <c r="QSL1317" s="24"/>
      <c r="QSM1317" s="31"/>
      <c r="QSN1317" s="24"/>
      <c r="QSO1317" s="24"/>
      <c r="QSP1317" s="24"/>
      <c r="QSQ1317" s="24"/>
      <c r="QSR1317" s="24"/>
      <c r="QSS1317" s="24"/>
      <c r="QST1317" s="24"/>
      <c r="QSU1317" s="24"/>
      <c r="QSV1317" s="24"/>
      <c r="QSW1317" s="24"/>
      <c r="QSX1317" s="24"/>
      <c r="QSY1317" s="24"/>
      <c r="QSZ1317" s="24"/>
      <c r="QTA1317" s="24"/>
      <c r="QTB1317" s="24"/>
      <c r="QTF1317" s="3"/>
      <c r="QTG1317" s="31"/>
      <c r="QTH1317" s="5"/>
      <c r="QTI1317" s="9"/>
      <c r="QTL1317" s="2"/>
      <c r="QTO1317" s="24"/>
      <c r="QTP1317" s="24"/>
      <c r="QTQ1317" s="31"/>
      <c r="QTR1317" s="24"/>
      <c r="QTS1317" s="24"/>
      <c r="QTT1317" s="24"/>
      <c r="QTU1317" s="24"/>
      <c r="QTV1317" s="24"/>
      <c r="QTW1317" s="24"/>
      <c r="QTX1317" s="24"/>
      <c r="QTY1317" s="24"/>
      <c r="QTZ1317" s="24"/>
      <c r="QUA1317" s="24"/>
      <c r="QUB1317" s="24"/>
      <c r="QUC1317" s="24"/>
      <c r="QUD1317" s="24"/>
      <c r="QUE1317" s="24"/>
      <c r="QUF1317" s="24"/>
      <c r="QUJ1317" s="3"/>
      <c r="QUK1317" s="31"/>
      <c r="QUL1317" s="5"/>
      <c r="QUM1317" s="9"/>
      <c r="QUP1317" s="2"/>
      <c r="QUS1317" s="24"/>
      <c r="QUT1317" s="24"/>
      <c r="QUU1317" s="31"/>
      <c r="QUV1317" s="24"/>
      <c r="QUW1317" s="24"/>
      <c r="QUX1317" s="24"/>
      <c r="QUY1317" s="24"/>
      <c r="QUZ1317" s="24"/>
      <c r="QVA1317" s="24"/>
      <c r="QVB1317" s="24"/>
      <c r="QVC1317" s="24"/>
      <c r="QVD1317" s="24"/>
      <c r="QVE1317" s="24"/>
      <c r="QVF1317" s="24"/>
      <c r="QVG1317" s="24"/>
      <c r="QVH1317" s="24"/>
      <c r="QVI1317" s="24"/>
      <c r="QVJ1317" s="24"/>
      <c r="QVN1317" s="3"/>
      <c r="QVO1317" s="31"/>
      <c r="QVP1317" s="5"/>
      <c r="QVQ1317" s="9"/>
      <c r="QVT1317" s="2"/>
      <c r="QVW1317" s="24"/>
      <c r="QVX1317" s="24"/>
      <c r="QVY1317" s="31"/>
      <c r="QVZ1317" s="24"/>
      <c r="QWA1317" s="24"/>
      <c r="QWB1317" s="24"/>
      <c r="QWC1317" s="24"/>
      <c r="QWD1317" s="24"/>
      <c r="QWE1317" s="24"/>
      <c r="QWF1317" s="24"/>
      <c r="QWG1317" s="24"/>
      <c r="QWH1317" s="24"/>
      <c r="QWI1317" s="24"/>
      <c r="QWJ1317" s="24"/>
      <c r="QWK1317" s="24"/>
      <c r="QWL1317" s="24"/>
      <c r="QWM1317" s="24"/>
      <c r="QWN1317" s="24"/>
      <c r="QWR1317" s="3"/>
      <c r="QWS1317" s="31"/>
      <c r="QWT1317" s="5"/>
      <c r="QWU1317" s="9"/>
      <c r="QWX1317" s="2"/>
      <c r="QXA1317" s="24"/>
      <c r="QXB1317" s="24"/>
      <c r="QXC1317" s="31"/>
      <c r="QXD1317" s="24"/>
      <c r="QXE1317" s="24"/>
      <c r="QXF1317" s="24"/>
      <c r="QXG1317" s="24"/>
      <c r="QXH1317" s="24"/>
      <c r="QXI1317" s="24"/>
      <c r="QXJ1317" s="24"/>
      <c r="QXK1317" s="24"/>
      <c r="QXL1317" s="24"/>
      <c r="QXM1317" s="24"/>
      <c r="QXN1317" s="24"/>
      <c r="QXO1317" s="24"/>
      <c r="QXP1317" s="24"/>
      <c r="QXQ1317" s="24"/>
      <c r="QXR1317" s="24"/>
      <c r="QXV1317" s="3"/>
      <c r="QXW1317" s="31"/>
      <c r="QXX1317" s="5"/>
      <c r="QXY1317" s="9"/>
      <c r="QYB1317" s="2"/>
      <c r="QYE1317" s="24"/>
      <c r="QYF1317" s="24"/>
      <c r="QYG1317" s="31"/>
      <c r="QYH1317" s="24"/>
      <c r="QYI1317" s="24"/>
      <c r="QYJ1317" s="24"/>
      <c r="QYK1317" s="24"/>
      <c r="QYL1317" s="24"/>
      <c r="QYM1317" s="24"/>
      <c r="QYN1317" s="24"/>
      <c r="QYO1317" s="24"/>
      <c r="QYP1317" s="24"/>
      <c r="QYQ1317" s="24"/>
      <c r="QYR1317" s="24"/>
      <c r="QYS1317" s="24"/>
      <c r="QYT1317" s="24"/>
      <c r="QYU1317" s="24"/>
      <c r="QYV1317" s="24"/>
      <c r="QYZ1317" s="3"/>
      <c r="QZA1317" s="31"/>
      <c r="QZB1317" s="5"/>
      <c r="QZC1317" s="9"/>
      <c r="QZF1317" s="2"/>
      <c r="QZI1317" s="24"/>
      <c r="QZJ1317" s="24"/>
      <c r="QZK1317" s="31"/>
      <c r="QZL1317" s="24"/>
      <c r="QZM1317" s="24"/>
      <c r="QZN1317" s="24"/>
      <c r="QZO1317" s="24"/>
      <c r="QZP1317" s="24"/>
      <c r="QZQ1317" s="24"/>
      <c r="QZR1317" s="24"/>
      <c r="QZS1317" s="24"/>
      <c r="QZT1317" s="24"/>
      <c r="QZU1317" s="24"/>
      <c r="QZV1317" s="24"/>
      <c r="QZW1317" s="24"/>
      <c r="QZX1317" s="24"/>
      <c r="QZY1317" s="24"/>
      <c r="QZZ1317" s="24"/>
      <c r="RAD1317" s="3"/>
      <c r="RAE1317" s="31"/>
      <c r="RAF1317" s="5"/>
      <c r="RAG1317" s="9"/>
      <c r="RAJ1317" s="2"/>
      <c r="RAM1317" s="24"/>
      <c r="RAN1317" s="24"/>
      <c r="RAO1317" s="31"/>
      <c r="RAP1317" s="24"/>
      <c r="RAQ1317" s="24"/>
      <c r="RAR1317" s="24"/>
      <c r="RAS1317" s="24"/>
      <c r="RAT1317" s="24"/>
      <c r="RAU1317" s="24"/>
      <c r="RAV1317" s="24"/>
      <c r="RAW1317" s="24"/>
      <c r="RAX1317" s="24"/>
      <c r="RAY1317" s="24"/>
      <c r="RAZ1317" s="24"/>
      <c r="RBA1317" s="24"/>
      <c r="RBB1317" s="24"/>
      <c r="RBC1317" s="24"/>
      <c r="RBD1317" s="24"/>
      <c r="RBH1317" s="3"/>
      <c r="RBI1317" s="31"/>
      <c r="RBJ1317" s="5"/>
      <c r="RBK1317" s="9"/>
      <c r="RBN1317" s="2"/>
      <c r="RBQ1317" s="24"/>
      <c r="RBR1317" s="24"/>
      <c r="RBS1317" s="31"/>
      <c r="RBT1317" s="24"/>
      <c r="RBU1317" s="24"/>
      <c r="RBV1317" s="24"/>
      <c r="RBW1317" s="24"/>
      <c r="RBX1317" s="24"/>
      <c r="RBY1317" s="24"/>
      <c r="RBZ1317" s="24"/>
      <c r="RCA1317" s="24"/>
      <c r="RCB1317" s="24"/>
      <c r="RCC1317" s="24"/>
      <c r="RCD1317" s="24"/>
      <c r="RCE1317" s="24"/>
      <c r="RCF1317" s="24"/>
      <c r="RCG1317" s="24"/>
      <c r="RCH1317" s="24"/>
      <c r="RCL1317" s="3"/>
      <c r="RCM1317" s="31"/>
      <c r="RCN1317" s="5"/>
      <c r="RCO1317" s="9"/>
      <c r="RCR1317" s="2"/>
      <c r="RCU1317" s="24"/>
      <c r="RCV1317" s="24"/>
      <c r="RCW1317" s="31"/>
      <c r="RCX1317" s="24"/>
      <c r="RCY1317" s="24"/>
      <c r="RCZ1317" s="24"/>
      <c r="RDA1317" s="24"/>
      <c r="RDB1317" s="24"/>
      <c r="RDC1317" s="24"/>
      <c r="RDD1317" s="24"/>
      <c r="RDE1317" s="24"/>
      <c r="RDF1317" s="24"/>
      <c r="RDG1317" s="24"/>
      <c r="RDH1317" s="24"/>
      <c r="RDI1317" s="24"/>
      <c r="RDJ1317" s="24"/>
      <c r="RDK1317" s="24"/>
      <c r="RDL1317" s="24"/>
      <c r="RDP1317" s="3"/>
      <c r="RDQ1317" s="31"/>
      <c r="RDR1317" s="5"/>
      <c r="RDS1317" s="9"/>
      <c r="RDV1317" s="2"/>
      <c r="RDY1317" s="24"/>
      <c r="RDZ1317" s="24"/>
      <c r="REA1317" s="31"/>
      <c r="REB1317" s="24"/>
      <c r="REC1317" s="24"/>
      <c r="RED1317" s="24"/>
      <c r="REE1317" s="24"/>
      <c r="REF1317" s="24"/>
      <c r="REG1317" s="24"/>
      <c r="REH1317" s="24"/>
      <c r="REI1317" s="24"/>
      <c r="REJ1317" s="24"/>
      <c r="REK1317" s="24"/>
      <c r="REL1317" s="24"/>
      <c r="REM1317" s="24"/>
      <c r="REN1317" s="24"/>
      <c r="REO1317" s="24"/>
      <c r="REP1317" s="24"/>
      <c r="RET1317" s="3"/>
      <c r="REU1317" s="31"/>
      <c r="REV1317" s="5"/>
      <c r="REW1317" s="9"/>
      <c r="REZ1317" s="2"/>
      <c r="RFC1317" s="24"/>
      <c r="RFD1317" s="24"/>
      <c r="RFE1317" s="31"/>
      <c r="RFF1317" s="24"/>
      <c r="RFG1317" s="24"/>
      <c r="RFH1317" s="24"/>
      <c r="RFI1317" s="24"/>
      <c r="RFJ1317" s="24"/>
      <c r="RFK1317" s="24"/>
      <c r="RFL1317" s="24"/>
      <c r="RFM1317" s="24"/>
      <c r="RFN1317" s="24"/>
      <c r="RFO1317" s="24"/>
      <c r="RFP1317" s="24"/>
      <c r="RFQ1317" s="24"/>
      <c r="RFR1317" s="24"/>
      <c r="RFS1317" s="24"/>
      <c r="RFT1317" s="24"/>
      <c r="RFX1317" s="3"/>
      <c r="RFY1317" s="31"/>
      <c r="RFZ1317" s="5"/>
      <c r="RGA1317" s="9"/>
      <c r="RGD1317" s="2"/>
      <c r="RGG1317" s="24"/>
      <c r="RGH1317" s="24"/>
      <c r="RGI1317" s="31"/>
      <c r="RGJ1317" s="24"/>
      <c r="RGK1317" s="24"/>
      <c r="RGL1317" s="24"/>
      <c r="RGM1317" s="24"/>
      <c r="RGN1317" s="24"/>
      <c r="RGO1317" s="24"/>
      <c r="RGP1317" s="24"/>
      <c r="RGQ1317" s="24"/>
      <c r="RGR1317" s="24"/>
      <c r="RGS1317" s="24"/>
      <c r="RGT1317" s="24"/>
      <c r="RGU1317" s="24"/>
      <c r="RGV1317" s="24"/>
      <c r="RGW1317" s="24"/>
      <c r="RGX1317" s="24"/>
      <c r="RHB1317" s="3"/>
      <c r="RHC1317" s="31"/>
      <c r="RHD1317" s="5"/>
      <c r="RHE1317" s="9"/>
      <c r="RHH1317" s="2"/>
      <c r="RHK1317" s="24"/>
      <c r="RHL1317" s="24"/>
      <c r="RHM1317" s="31"/>
      <c r="RHN1317" s="24"/>
      <c r="RHO1317" s="24"/>
      <c r="RHP1317" s="24"/>
      <c r="RHQ1317" s="24"/>
      <c r="RHR1317" s="24"/>
      <c r="RHS1317" s="24"/>
      <c r="RHT1317" s="24"/>
      <c r="RHU1317" s="24"/>
      <c r="RHV1317" s="24"/>
      <c r="RHW1317" s="24"/>
      <c r="RHX1317" s="24"/>
      <c r="RHY1317" s="24"/>
      <c r="RHZ1317" s="24"/>
      <c r="RIA1317" s="24"/>
      <c r="RIB1317" s="24"/>
      <c r="RIF1317" s="3"/>
      <c r="RIG1317" s="31"/>
      <c r="RIH1317" s="5"/>
      <c r="RII1317" s="9"/>
      <c r="RIL1317" s="2"/>
      <c r="RIO1317" s="24"/>
      <c r="RIP1317" s="24"/>
      <c r="RIQ1317" s="31"/>
      <c r="RIR1317" s="24"/>
      <c r="RIS1317" s="24"/>
      <c r="RIT1317" s="24"/>
      <c r="RIU1317" s="24"/>
      <c r="RIV1317" s="24"/>
      <c r="RIW1317" s="24"/>
      <c r="RIX1317" s="24"/>
      <c r="RIY1317" s="24"/>
      <c r="RIZ1317" s="24"/>
      <c r="RJA1317" s="24"/>
      <c r="RJB1317" s="24"/>
      <c r="RJC1317" s="24"/>
      <c r="RJD1317" s="24"/>
      <c r="RJE1317" s="24"/>
      <c r="RJF1317" s="24"/>
      <c r="RJJ1317" s="3"/>
      <c r="RJK1317" s="31"/>
      <c r="RJL1317" s="5"/>
      <c r="RJM1317" s="9"/>
      <c r="RJP1317" s="2"/>
      <c r="RJS1317" s="24"/>
      <c r="RJT1317" s="24"/>
      <c r="RJU1317" s="31"/>
      <c r="RJV1317" s="24"/>
      <c r="RJW1317" s="24"/>
      <c r="RJX1317" s="24"/>
      <c r="RJY1317" s="24"/>
      <c r="RJZ1317" s="24"/>
      <c r="RKA1317" s="24"/>
      <c r="RKB1317" s="24"/>
      <c r="RKC1317" s="24"/>
      <c r="RKD1317" s="24"/>
      <c r="RKE1317" s="24"/>
      <c r="RKF1317" s="24"/>
      <c r="RKG1317" s="24"/>
      <c r="RKH1317" s="24"/>
      <c r="RKI1317" s="24"/>
      <c r="RKJ1317" s="24"/>
      <c r="RKN1317" s="3"/>
      <c r="RKO1317" s="31"/>
      <c r="RKP1317" s="5"/>
      <c r="RKQ1317" s="9"/>
      <c r="RKT1317" s="2"/>
      <c r="RKW1317" s="24"/>
      <c r="RKX1317" s="24"/>
      <c r="RKY1317" s="31"/>
      <c r="RKZ1317" s="24"/>
      <c r="RLA1317" s="24"/>
      <c r="RLB1317" s="24"/>
      <c r="RLC1317" s="24"/>
      <c r="RLD1317" s="24"/>
      <c r="RLE1317" s="24"/>
      <c r="RLF1317" s="24"/>
      <c r="RLG1317" s="24"/>
      <c r="RLH1317" s="24"/>
      <c r="RLI1317" s="24"/>
      <c r="RLJ1317" s="24"/>
      <c r="RLK1317" s="24"/>
      <c r="RLL1317" s="24"/>
      <c r="RLM1317" s="24"/>
      <c r="RLN1317" s="24"/>
      <c r="RLR1317" s="3"/>
      <c r="RLS1317" s="31"/>
      <c r="RLT1317" s="5"/>
      <c r="RLU1317" s="9"/>
      <c r="RLX1317" s="2"/>
      <c r="RMA1317" s="24"/>
      <c r="RMB1317" s="24"/>
      <c r="RMC1317" s="31"/>
      <c r="RMD1317" s="24"/>
      <c r="RME1317" s="24"/>
      <c r="RMF1317" s="24"/>
      <c r="RMG1317" s="24"/>
      <c r="RMH1317" s="24"/>
      <c r="RMI1317" s="24"/>
      <c r="RMJ1317" s="24"/>
      <c r="RMK1317" s="24"/>
      <c r="RML1317" s="24"/>
      <c r="RMM1317" s="24"/>
      <c r="RMN1317" s="24"/>
      <c r="RMO1317" s="24"/>
      <c r="RMP1317" s="24"/>
      <c r="RMQ1317" s="24"/>
      <c r="RMR1317" s="24"/>
      <c r="RMV1317" s="3"/>
      <c r="RMW1317" s="31"/>
      <c r="RMX1317" s="5"/>
      <c r="RMY1317" s="9"/>
      <c r="RNB1317" s="2"/>
      <c r="RNE1317" s="24"/>
      <c r="RNF1317" s="24"/>
      <c r="RNG1317" s="31"/>
      <c r="RNH1317" s="24"/>
      <c r="RNI1317" s="24"/>
      <c r="RNJ1317" s="24"/>
      <c r="RNK1317" s="24"/>
      <c r="RNL1317" s="24"/>
      <c r="RNM1317" s="24"/>
      <c r="RNN1317" s="24"/>
      <c r="RNO1317" s="24"/>
      <c r="RNP1317" s="24"/>
      <c r="RNQ1317" s="24"/>
      <c r="RNR1317" s="24"/>
      <c r="RNS1317" s="24"/>
      <c r="RNT1317" s="24"/>
      <c r="RNU1317" s="24"/>
      <c r="RNV1317" s="24"/>
      <c r="RNZ1317" s="3"/>
      <c r="ROA1317" s="31"/>
      <c r="ROB1317" s="5"/>
      <c r="ROC1317" s="9"/>
      <c r="ROF1317" s="2"/>
      <c r="ROI1317" s="24"/>
      <c r="ROJ1317" s="24"/>
      <c r="ROK1317" s="31"/>
      <c r="ROL1317" s="24"/>
      <c r="ROM1317" s="24"/>
      <c r="RON1317" s="24"/>
      <c r="ROO1317" s="24"/>
      <c r="ROP1317" s="24"/>
      <c r="ROQ1317" s="24"/>
      <c r="ROR1317" s="24"/>
      <c r="ROS1317" s="24"/>
      <c r="ROT1317" s="24"/>
      <c r="ROU1317" s="24"/>
      <c r="ROV1317" s="24"/>
      <c r="ROW1317" s="24"/>
      <c r="ROX1317" s="24"/>
      <c r="ROY1317" s="24"/>
      <c r="ROZ1317" s="24"/>
      <c r="RPD1317" s="3"/>
      <c r="RPE1317" s="31"/>
      <c r="RPF1317" s="5"/>
      <c r="RPG1317" s="9"/>
      <c r="RPJ1317" s="2"/>
      <c r="RPM1317" s="24"/>
      <c r="RPN1317" s="24"/>
      <c r="RPO1317" s="31"/>
      <c r="RPP1317" s="24"/>
      <c r="RPQ1317" s="24"/>
      <c r="RPR1317" s="24"/>
      <c r="RPS1317" s="24"/>
      <c r="RPT1317" s="24"/>
      <c r="RPU1317" s="24"/>
      <c r="RPV1317" s="24"/>
      <c r="RPW1317" s="24"/>
      <c r="RPX1317" s="24"/>
      <c r="RPY1317" s="24"/>
      <c r="RPZ1317" s="24"/>
      <c r="RQA1317" s="24"/>
      <c r="RQB1317" s="24"/>
      <c r="RQC1317" s="24"/>
      <c r="RQD1317" s="24"/>
      <c r="RQH1317" s="3"/>
      <c r="RQI1317" s="31"/>
      <c r="RQJ1317" s="5"/>
      <c r="RQK1317" s="9"/>
      <c r="RQN1317" s="2"/>
      <c r="RQQ1317" s="24"/>
      <c r="RQR1317" s="24"/>
      <c r="RQS1317" s="31"/>
      <c r="RQT1317" s="24"/>
      <c r="RQU1317" s="24"/>
      <c r="RQV1317" s="24"/>
      <c r="RQW1317" s="24"/>
      <c r="RQX1317" s="24"/>
      <c r="RQY1317" s="24"/>
      <c r="RQZ1317" s="24"/>
      <c r="RRA1317" s="24"/>
      <c r="RRB1317" s="24"/>
      <c r="RRC1317" s="24"/>
      <c r="RRD1317" s="24"/>
      <c r="RRE1317" s="24"/>
      <c r="RRF1317" s="24"/>
      <c r="RRG1317" s="24"/>
      <c r="RRH1317" s="24"/>
      <c r="RRL1317" s="3"/>
      <c r="RRM1317" s="31"/>
      <c r="RRN1317" s="5"/>
      <c r="RRO1317" s="9"/>
      <c r="RRR1317" s="2"/>
      <c r="RRU1317" s="24"/>
      <c r="RRV1317" s="24"/>
      <c r="RRW1317" s="31"/>
      <c r="RRX1317" s="24"/>
      <c r="RRY1317" s="24"/>
      <c r="RRZ1317" s="24"/>
      <c r="RSA1317" s="24"/>
      <c r="RSB1317" s="24"/>
      <c r="RSC1317" s="24"/>
      <c r="RSD1317" s="24"/>
      <c r="RSE1317" s="24"/>
      <c r="RSF1317" s="24"/>
      <c r="RSG1317" s="24"/>
      <c r="RSH1317" s="24"/>
      <c r="RSI1317" s="24"/>
      <c r="RSJ1317" s="24"/>
      <c r="RSK1317" s="24"/>
      <c r="RSL1317" s="24"/>
      <c r="RSP1317" s="3"/>
      <c r="RSQ1317" s="31"/>
      <c r="RSR1317" s="5"/>
      <c r="RSS1317" s="9"/>
      <c r="RSV1317" s="2"/>
      <c r="RSY1317" s="24"/>
      <c r="RSZ1317" s="24"/>
      <c r="RTA1317" s="31"/>
      <c r="RTB1317" s="24"/>
      <c r="RTC1317" s="24"/>
      <c r="RTD1317" s="24"/>
      <c r="RTE1317" s="24"/>
      <c r="RTF1317" s="24"/>
      <c r="RTG1317" s="24"/>
      <c r="RTH1317" s="24"/>
      <c r="RTI1317" s="24"/>
      <c r="RTJ1317" s="24"/>
      <c r="RTK1317" s="24"/>
      <c r="RTL1317" s="24"/>
      <c r="RTM1317" s="24"/>
      <c r="RTN1317" s="24"/>
      <c r="RTO1317" s="24"/>
      <c r="RTP1317" s="24"/>
      <c r="RTT1317" s="3"/>
      <c r="RTU1317" s="31"/>
      <c r="RTV1317" s="5"/>
      <c r="RTW1317" s="9"/>
      <c r="RTZ1317" s="2"/>
      <c r="RUC1317" s="24"/>
      <c r="RUD1317" s="24"/>
      <c r="RUE1317" s="31"/>
      <c r="RUF1317" s="24"/>
      <c r="RUG1317" s="24"/>
      <c r="RUH1317" s="24"/>
      <c r="RUI1317" s="24"/>
      <c r="RUJ1317" s="24"/>
      <c r="RUK1317" s="24"/>
      <c r="RUL1317" s="24"/>
      <c r="RUM1317" s="24"/>
      <c r="RUN1317" s="24"/>
      <c r="RUO1317" s="24"/>
      <c r="RUP1317" s="24"/>
      <c r="RUQ1317" s="24"/>
      <c r="RUR1317" s="24"/>
      <c r="RUS1317" s="24"/>
      <c r="RUT1317" s="24"/>
      <c r="RUX1317" s="3"/>
      <c r="RUY1317" s="31"/>
      <c r="RUZ1317" s="5"/>
      <c r="RVA1317" s="9"/>
      <c r="RVD1317" s="2"/>
      <c r="RVG1317" s="24"/>
      <c r="RVH1317" s="24"/>
      <c r="RVI1317" s="31"/>
      <c r="RVJ1317" s="24"/>
      <c r="RVK1317" s="24"/>
      <c r="RVL1317" s="24"/>
      <c r="RVM1317" s="24"/>
      <c r="RVN1317" s="24"/>
      <c r="RVO1317" s="24"/>
      <c r="RVP1317" s="24"/>
      <c r="RVQ1317" s="24"/>
      <c r="RVR1317" s="24"/>
      <c r="RVS1317" s="24"/>
      <c r="RVT1317" s="24"/>
      <c r="RVU1317" s="24"/>
      <c r="RVV1317" s="24"/>
      <c r="RVW1317" s="24"/>
      <c r="RVX1317" s="24"/>
      <c r="RWB1317" s="3"/>
      <c r="RWC1317" s="31"/>
      <c r="RWD1317" s="5"/>
      <c r="RWE1317" s="9"/>
      <c r="RWH1317" s="2"/>
      <c r="RWK1317" s="24"/>
      <c r="RWL1317" s="24"/>
      <c r="RWM1317" s="31"/>
      <c r="RWN1317" s="24"/>
      <c r="RWO1317" s="24"/>
      <c r="RWP1317" s="24"/>
      <c r="RWQ1317" s="24"/>
      <c r="RWR1317" s="24"/>
      <c r="RWS1317" s="24"/>
      <c r="RWT1317" s="24"/>
      <c r="RWU1317" s="24"/>
      <c r="RWV1317" s="24"/>
      <c r="RWW1317" s="24"/>
      <c r="RWX1317" s="24"/>
      <c r="RWY1317" s="24"/>
      <c r="RWZ1317" s="24"/>
      <c r="RXA1317" s="24"/>
      <c r="RXB1317" s="24"/>
      <c r="RXF1317" s="3"/>
      <c r="RXG1317" s="31"/>
      <c r="RXH1317" s="5"/>
      <c r="RXI1317" s="9"/>
      <c r="RXL1317" s="2"/>
      <c r="RXO1317" s="24"/>
      <c r="RXP1317" s="24"/>
      <c r="RXQ1317" s="31"/>
      <c r="RXR1317" s="24"/>
      <c r="RXS1317" s="24"/>
      <c r="RXT1317" s="24"/>
      <c r="RXU1317" s="24"/>
      <c r="RXV1317" s="24"/>
      <c r="RXW1317" s="24"/>
      <c r="RXX1317" s="24"/>
      <c r="RXY1317" s="24"/>
      <c r="RXZ1317" s="24"/>
      <c r="RYA1317" s="24"/>
      <c r="RYB1317" s="24"/>
      <c r="RYC1317" s="24"/>
      <c r="RYD1317" s="24"/>
      <c r="RYE1317" s="24"/>
      <c r="RYF1317" s="24"/>
      <c r="RYJ1317" s="3"/>
      <c r="RYK1317" s="31"/>
      <c r="RYL1317" s="5"/>
      <c r="RYM1317" s="9"/>
      <c r="RYP1317" s="2"/>
      <c r="RYS1317" s="24"/>
      <c r="RYT1317" s="24"/>
      <c r="RYU1317" s="31"/>
      <c r="RYV1317" s="24"/>
      <c r="RYW1317" s="24"/>
      <c r="RYX1317" s="24"/>
      <c r="RYY1317" s="24"/>
      <c r="RYZ1317" s="24"/>
      <c r="RZA1317" s="24"/>
      <c r="RZB1317" s="24"/>
      <c r="RZC1317" s="24"/>
      <c r="RZD1317" s="24"/>
      <c r="RZE1317" s="24"/>
      <c r="RZF1317" s="24"/>
      <c r="RZG1317" s="24"/>
      <c r="RZH1317" s="24"/>
      <c r="RZI1317" s="24"/>
      <c r="RZJ1317" s="24"/>
      <c r="RZN1317" s="3"/>
      <c r="RZO1317" s="31"/>
      <c r="RZP1317" s="5"/>
      <c r="RZQ1317" s="9"/>
      <c r="RZT1317" s="2"/>
      <c r="RZW1317" s="24"/>
      <c r="RZX1317" s="24"/>
      <c r="RZY1317" s="31"/>
      <c r="RZZ1317" s="24"/>
      <c r="SAA1317" s="24"/>
      <c r="SAB1317" s="24"/>
      <c r="SAC1317" s="24"/>
      <c r="SAD1317" s="24"/>
      <c r="SAE1317" s="24"/>
      <c r="SAF1317" s="24"/>
      <c r="SAG1317" s="24"/>
      <c r="SAH1317" s="24"/>
      <c r="SAI1317" s="24"/>
      <c r="SAJ1317" s="24"/>
      <c r="SAK1317" s="24"/>
      <c r="SAL1317" s="24"/>
      <c r="SAM1317" s="24"/>
      <c r="SAN1317" s="24"/>
      <c r="SAR1317" s="3"/>
      <c r="SAS1317" s="31"/>
      <c r="SAT1317" s="5"/>
      <c r="SAU1317" s="9"/>
      <c r="SAX1317" s="2"/>
      <c r="SBA1317" s="24"/>
      <c r="SBB1317" s="24"/>
      <c r="SBC1317" s="31"/>
      <c r="SBD1317" s="24"/>
      <c r="SBE1317" s="24"/>
      <c r="SBF1317" s="24"/>
      <c r="SBG1317" s="24"/>
      <c r="SBH1317" s="24"/>
      <c r="SBI1317" s="24"/>
      <c r="SBJ1317" s="24"/>
      <c r="SBK1317" s="24"/>
      <c r="SBL1317" s="24"/>
      <c r="SBM1317" s="24"/>
      <c r="SBN1317" s="24"/>
      <c r="SBO1317" s="24"/>
      <c r="SBP1317" s="24"/>
      <c r="SBQ1317" s="24"/>
      <c r="SBR1317" s="24"/>
      <c r="SBV1317" s="3"/>
      <c r="SBW1317" s="31"/>
      <c r="SBX1317" s="5"/>
      <c r="SBY1317" s="9"/>
      <c r="SCB1317" s="2"/>
      <c r="SCE1317" s="24"/>
      <c r="SCF1317" s="24"/>
      <c r="SCG1317" s="31"/>
      <c r="SCH1317" s="24"/>
      <c r="SCI1317" s="24"/>
      <c r="SCJ1317" s="24"/>
      <c r="SCK1317" s="24"/>
      <c r="SCL1317" s="24"/>
      <c r="SCM1317" s="24"/>
      <c r="SCN1317" s="24"/>
      <c r="SCO1317" s="24"/>
      <c r="SCP1317" s="24"/>
      <c r="SCQ1317" s="24"/>
      <c r="SCR1317" s="24"/>
      <c r="SCS1317" s="24"/>
      <c r="SCT1317" s="24"/>
      <c r="SCU1317" s="24"/>
      <c r="SCV1317" s="24"/>
      <c r="SCZ1317" s="3"/>
      <c r="SDA1317" s="31"/>
      <c r="SDB1317" s="5"/>
      <c r="SDC1317" s="9"/>
      <c r="SDF1317" s="2"/>
      <c r="SDI1317" s="24"/>
      <c r="SDJ1317" s="24"/>
      <c r="SDK1317" s="31"/>
      <c r="SDL1317" s="24"/>
      <c r="SDM1317" s="24"/>
      <c r="SDN1317" s="24"/>
      <c r="SDO1317" s="24"/>
      <c r="SDP1317" s="24"/>
      <c r="SDQ1317" s="24"/>
      <c r="SDR1317" s="24"/>
      <c r="SDS1317" s="24"/>
      <c r="SDT1317" s="24"/>
      <c r="SDU1317" s="24"/>
      <c r="SDV1317" s="24"/>
      <c r="SDW1317" s="24"/>
      <c r="SDX1317" s="24"/>
      <c r="SDY1317" s="24"/>
      <c r="SDZ1317" s="24"/>
      <c r="SED1317" s="3"/>
      <c r="SEE1317" s="31"/>
      <c r="SEF1317" s="5"/>
      <c r="SEG1317" s="9"/>
      <c r="SEJ1317" s="2"/>
      <c r="SEM1317" s="24"/>
      <c r="SEN1317" s="24"/>
      <c r="SEO1317" s="31"/>
      <c r="SEP1317" s="24"/>
      <c r="SEQ1317" s="24"/>
      <c r="SER1317" s="24"/>
      <c r="SES1317" s="24"/>
      <c r="SET1317" s="24"/>
      <c r="SEU1317" s="24"/>
      <c r="SEV1317" s="24"/>
      <c r="SEW1317" s="24"/>
      <c r="SEX1317" s="24"/>
      <c r="SEY1317" s="24"/>
      <c r="SEZ1317" s="24"/>
      <c r="SFA1317" s="24"/>
      <c r="SFB1317" s="24"/>
      <c r="SFC1317" s="24"/>
      <c r="SFD1317" s="24"/>
      <c r="SFH1317" s="3"/>
      <c r="SFI1317" s="31"/>
      <c r="SFJ1317" s="5"/>
      <c r="SFK1317" s="9"/>
      <c r="SFN1317" s="2"/>
      <c r="SFQ1317" s="24"/>
      <c r="SFR1317" s="24"/>
      <c r="SFS1317" s="31"/>
      <c r="SFT1317" s="24"/>
      <c r="SFU1317" s="24"/>
      <c r="SFV1317" s="24"/>
      <c r="SFW1317" s="24"/>
      <c r="SFX1317" s="24"/>
      <c r="SFY1317" s="24"/>
      <c r="SFZ1317" s="24"/>
      <c r="SGA1317" s="24"/>
      <c r="SGB1317" s="24"/>
      <c r="SGC1317" s="24"/>
      <c r="SGD1317" s="24"/>
      <c r="SGE1317" s="24"/>
      <c r="SGF1317" s="24"/>
      <c r="SGG1317" s="24"/>
      <c r="SGH1317" s="24"/>
      <c r="SGL1317" s="3"/>
      <c r="SGM1317" s="31"/>
      <c r="SGN1317" s="5"/>
      <c r="SGO1317" s="9"/>
      <c r="SGR1317" s="2"/>
      <c r="SGU1317" s="24"/>
      <c r="SGV1317" s="24"/>
      <c r="SGW1317" s="31"/>
      <c r="SGX1317" s="24"/>
      <c r="SGY1317" s="24"/>
      <c r="SGZ1317" s="24"/>
      <c r="SHA1317" s="24"/>
      <c r="SHB1317" s="24"/>
      <c r="SHC1317" s="24"/>
      <c r="SHD1317" s="24"/>
      <c r="SHE1317" s="24"/>
      <c r="SHF1317" s="24"/>
      <c r="SHG1317" s="24"/>
      <c r="SHH1317" s="24"/>
      <c r="SHI1317" s="24"/>
      <c r="SHJ1317" s="24"/>
      <c r="SHK1317" s="24"/>
      <c r="SHL1317" s="24"/>
      <c r="SHP1317" s="3"/>
      <c r="SHQ1317" s="31"/>
      <c r="SHR1317" s="5"/>
      <c r="SHS1317" s="9"/>
      <c r="SHV1317" s="2"/>
      <c r="SHY1317" s="24"/>
      <c r="SHZ1317" s="24"/>
      <c r="SIA1317" s="31"/>
      <c r="SIB1317" s="24"/>
      <c r="SIC1317" s="24"/>
      <c r="SID1317" s="24"/>
      <c r="SIE1317" s="24"/>
      <c r="SIF1317" s="24"/>
      <c r="SIG1317" s="24"/>
      <c r="SIH1317" s="24"/>
      <c r="SII1317" s="24"/>
      <c r="SIJ1317" s="24"/>
      <c r="SIK1317" s="24"/>
      <c r="SIL1317" s="24"/>
      <c r="SIM1317" s="24"/>
      <c r="SIN1317" s="24"/>
      <c r="SIO1317" s="24"/>
      <c r="SIP1317" s="24"/>
      <c r="SIT1317" s="3"/>
      <c r="SIU1317" s="31"/>
      <c r="SIV1317" s="5"/>
      <c r="SIW1317" s="9"/>
      <c r="SIZ1317" s="2"/>
      <c r="SJC1317" s="24"/>
      <c r="SJD1317" s="24"/>
      <c r="SJE1317" s="31"/>
      <c r="SJF1317" s="24"/>
      <c r="SJG1317" s="24"/>
      <c r="SJH1317" s="24"/>
      <c r="SJI1317" s="24"/>
      <c r="SJJ1317" s="24"/>
      <c r="SJK1317" s="24"/>
      <c r="SJL1317" s="24"/>
      <c r="SJM1317" s="24"/>
      <c r="SJN1317" s="24"/>
      <c r="SJO1317" s="24"/>
      <c r="SJP1317" s="24"/>
      <c r="SJQ1317" s="24"/>
      <c r="SJR1317" s="24"/>
      <c r="SJS1317" s="24"/>
      <c r="SJT1317" s="24"/>
      <c r="SJX1317" s="3"/>
      <c r="SJY1317" s="31"/>
      <c r="SJZ1317" s="5"/>
      <c r="SKA1317" s="9"/>
      <c r="SKD1317" s="2"/>
      <c r="SKG1317" s="24"/>
      <c r="SKH1317" s="24"/>
      <c r="SKI1317" s="31"/>
      <c r="SKJ1317" s="24"/>
      <c r="SKK1317" s="24"/>
      <c r="SKL1317" s="24"/>
      <c r="SKM1317" s="24"/>
      <c r="SKN1317" s="24"/>
      <c r="SKO1317" s="24"/>
      <c r="SKP1317" s="24"/>
      <c r="SKQ1317" s="24"/>
      <c r="SKR1317" s="24"/>
      <c r="SKS1317" s="24"/>
      <c r="SKT1317" s="24"/>
      <c r="SKU1317" s="24"/>
      <c r="SKV1317" s="24"/>
      <c r="SKW1317" s="24"/>
      <c r="SKX1317" s="24"/>
      <c r="SLB1317" s="3"/>
      <c r="SLC1317" s="31"/>
      <c r="SLD1317" s="5"/>
      <c r="SLE1317" s="9"/>
      <c r="SLH1317" s="2"/>
      <c r="SLK1317" s="24"/>
      <c r="SLL1317" s="24"/>
      <c r="SLM1317" s="31"/>
      <c r="SLN1317" s="24"/>
      <c r="SLO1317" s="24"/>
      <c r="SLP1317" s="24"/>
      <c r="SLQ1317" s="24"/>
      <c r="SLR1317" s="24"/>
      <c r="SLS1317" s="24"/>
      <c r="SLT1317" s="24"/>
      <c r="SLU1317" s="24"/>
      <c r="SLV1317" s="24"/>
      <c r="SLW1317" s="24"/>
      <c r="SLX1317" s="24"/>
      <c r="SLY1317" s="24"/>
      <c r="SLZ1317" s="24"/>
      <c r="SMA1317" s="24"/>
      <c r="SMB1317" s="24"/>
      <c r="SMF1317" s="3"/>
      <c r="SMG1317" s="31"/>
      <c r="SMH1317" s="5"/>
      <c r="SMI1317" s="9"/>
      <c r="SML1317" s="2"/>
      <c r="SMO1317" s="24"/>
      <c r="SMP1317" s="24"/>
      <c r="SMQ1317" s="31"/>
      <c r="SMR1317" s="24"/>
      <c r="SMS1317" s="24"/>
      <c r="SMT1317" s="24"/>
      <c r="SMU1317" s="24"/>
      <c r="SMV1317" s="24"/>
      <c r="SMW1317" s="24"/>
      <c r="SMX1317" s="24"/>
      <c r="SMY1317" s="24"/>
      <c r="SMZ1317" s="24"/>
      <c r="SNA1317" s="24"/>
      <c r="SNB1317" s="24"/>
      <c r="SNC1317" s="24"/>
      <c r="SND1317" s="24"/>
      <c r="SNE1317" s="24"/>
      <c r="SNF1317" s="24"/>
      <c r="SNJ1317" s="3"/>
      <c r="SNK1317" s="31"/>
      <c r="SNL1317" s="5"/>
      <c r="SNM1317" s="9"/>
      <c r="SNP1317" s="2"/>
      <c r="SNS1317" s="24"/>
      <c r="SNT1317" s="24"/>
      <c r="SNU1317" s="31"/>
      <c r="SNV1317" s="24"/>
      <c r="SNW1317" s="24"/>
      <c r="SNX1317" s="24"/>
      <c r="SNY1317" s="24"/>
      <c r="SNZ1317" s="24"/>
      <c r="SOA1317" s="24"/>
      <c r="SOB1317" s="24"/>
      <c r="SOC1317" s="24"/>
      <c r="SOD1317" s="24"/>
      <c r="SOE1317" s="24"/>
      <c r="SOF1317" s="24"/>
      <c r="SOG1317" s="24"/>
      <c r="SOH1317" s="24"/>
      <c r="SOI1317" s="24"/>
      <c r="SOJ1317" s="24"/>
      <c r="SON1317" s="3"/>
      <c r="SOO1317" s="31"/>
      <c r="SOP1317" s="5"/>
      <c r="SOQ1317" s="9"/>
      <c r="SOT1317" s="2"/>
      <c r="SOW1317" s="24"/>
      <c r="SOX1317" s="24"/>
      <c r="SOY1317" s="31"/>
      <c r="SOZ1317" s="24"/>
      <c r="SPA1317" s="24"/>
      <c r="SPB1317" s="24"/>
      <c r="SPC1317" s="24"/>
      <c r="SPD1317" s="24"/>
      <c r="SPE1317" s="24"/>
      <c r="SPF1317" s="24"/>
      <c r="SPG1317" s="24"/>
      <c r="SPH1317" s="24"/>
      <c r="SPI1317" s="24"/>
      <c r="SPJ1317" s="24"/>
      <c r="SPK1317" s="24"/>
      <c r="SPL1317" s="24"/>
      <c r="SPM1317" s="24"/>
      <c r="SPN1317" s="24"/>
      <c r="SPR1317" s="3"/>
      <c r="SPS1317" s="31"/>
      <c r="SPT1317" s="5"/>
      <c r="SPU1317" s="9"/>
      <c r="SPX1317" s="2"/>
      <c r="SQA1317" s="24"/>
      <c r="SQB1317" s="24"/>
      <c r="SQC1317" s="31"/>
      <c r="SQD1317" s="24"/>
      <c r="SQE1317" s="24"/>
      <c r="SQF1317" s="24"/>
      <c r="SQG1317" s="24"/>
      <c r="SQH1317" s="24"/>
      <c r="SQI1317" s="24"/>
      <c r="SQJ1317" s="24"/>
      <c r="SQK1317" s="24"/>
      <c r="SQL1317" s="24"/>
      <c r="SQM1317" s="24"/>
      <c r="SQN1317" s="24"/>
      <c r="SQO1317" s="24"/>
      <c r="SQP1317" s="24"/>
      <c r="SQQ1317" s="24"/>
      <c r="SQR1317" s="24"/>
      <c r="SQV1317" s="3"/>
      <c r="SQW1317" s="31"/>
      <c r="SQX1317" s="5"/>
      <c r="SQY1317" s="9"/>
      <c r="SRB1317" s="2"/>
      <c r="SRE1317" s="24"/>
      <c r="SRF1317" s="24"/>
      <c r="SRG1317" s="31"/>
      <c r="SRH1317" s="24"/>
      <c r="SRI1317" s="24"/>
      <c r="SRJ1317" s="24"/>
      <c r="SRK1317" s="24"/>
      <c r="SRL1317" s="24"/>
      <c r="SRM1317" s="24"/>
      <c r="SRN1317" s="24"/>
      <c r="SRO1317" s="24"/>
      <c r="SRP1317" s="24"/>
      <c r="SRQ1317" s="24"/>
      <c r="SRR1317" s="24"/>
      <c r="SRS1317" s="24"/>
      <c r="SRT1317" s="24"/>
      <c r="SRU1317" s="24"/>
      <c r="SRV1317" s="24"/>
      <c r="SRZ1317" s="3"/>
      <c r="SSA1317" s="31"/>
      <c r="SSB1317" s="5"/>
      <c r="SSC1317" s="9"/>
      <c r="SSF1317" s="2"/>
      <c r="SSI1317" s="24"/>
      <c r="SSJ1317" s="24"/>
      <c r="SSK1317" s="31"/>
      <c r="SSL1317" s="24"/>
      <c r="SSM1317" s="24"/>
      <c r="SSN1317" s="24"/>
      <c r="SSO1317" s="24"/>
      <c r="SSP1317" s="24"/>
      <c r="SSQ1317" s="24"/>
      <c r="SSR1317" s="24"/>
      <c r="SSS1317" s="24"/>
      <c r="SST1317" s="24"/>
      <c r="SSU1317" s="24"/>
      <c r="SSV1317" s="24"/>
      <c r="SSW1317" s="24"/>
      <c r="SSX1317" s="24"/>
      <c r="SSY1317" s="24"/>
      <c r="SSZ1317" s="24"/>
      <c r="STD1317" s="3"/>
      <c r="STE1317" s="31"/>
      <c r="STF1317" s="5"/>
      <c r="STG1317" s="9"/>
      <c r="STJ1317" s="2"/>
      <c r="STM1317" s="24"/>
      <c r="STN1317" s="24"/>
      <c r="STO1317" s="31"/>
      <c r="STP1317" s="24"/>
      <c r="STQ1317" s="24"/>
      <c r="STR1317" s="24"/>
      <c r="STS1317" s="24"/>
      <c r="STT1317" s="24"/>
      <c r="STU1317" s="24"/>
      <c r="STV1317" s="24"/>
      <c r="STW1317" s="24"/>
      <c r="STX1317" s="24"/>
      <c r="STY1317" s="24"/>
      <c r="STZ1317" s="24"/>
      <c r="SUA1317" s="24"/>
      <c r="SUB1317" s="24"/>
      <c r="SUC1317" s="24"/>
      <c r="SUD1317" s="24"/>
      <c r="SUH1317" s="3"/>
      <c r="SUI1317" s="31"/>
      <c r="SUJ1317" s="5"/>
      <c r="SUK1317" s="9"/>
      <c r="SUN1317" s="2"/>
      <c r="SUQ1317" s="24"/>
      <c r="SUR1317" s="24"/>
      <c r="SUS1317" s="31"/>
      <c r="SUT1317" s="24"/>
      <c r="SUU1317" s="24"/>
      <c r="SUV1317" s="24"/>
      <c r="SUW1317" s="24"/>
      <c r="SUX1317" s="24"/>
      <c r="SUY1317" s="24"/>
      <c r="SUZ1317" s="24"/>
      <c r="SVA1317" s="24"/>
      <c r="SVB1317" s="24"/>
      <c r="SVC1317" s="24"/>
      <c r="SVD1317" s="24"/>
      <c r="SVE1317" s="24"/>
      <c r="SVF1317" s="24"/>
      <c r="SVG1317" s="24"/>
      <c r="SVH1317" s="24"/>
      <c r="SVL1317" s="3"/>
      <c r="SVM1317" s="31"/>
      <c r="SVN1317" s="5"/>
      <c r="SVO1317" s="9"/>
      <c r="SVR1317" s="2"/>
      <c r="SVU1317" s="24"/>
      <c r="SVV1317" s="24"/>
      <c r="SVW1317" s="31"/>
      <c r="SVX1317" s="24"/>
      <c r="SVY1317" s="24"/>
      <c r="SVZ1317" s="24"/>
      <c r="SWA1317" s="24"/>
      <c r="SWB1317" s="24"/>
      <c r="SWC1317" s="24"/>
      <c r="SWD1317" s="24"/>
      <c r="SWE1317" s="24"/>
      <c r="SWF1317" s="24"/>
      <c r="SWG1317" s="24"/>
      <c r="SWH1317" s="24"/>
      <c r="SWI1317" s="24"/>
      <c r="SWJ1317" s="24"/>
      <c r="SWK1317" s="24"/>
      <c r="SWL1317" s="24"/>
      <c r="SWP1317" s="3"/>
      <c r="SWQ1317" s="31"/>
      <c r="SWR1317" s="5"/>
      <c r="SWS1317" s="9"/>
      <c r="SWV1317" s="2"/>
      <c r="SWY1317" s="24"/>
      <c r="SWZ1317" s="24"/>
      <c r="SXA1317" s="31"/>
      <c r="SXB1317" s="24"/>
      <c r="SXC1317" s="24"/>
      <c r="SXD1317" s="24"/>
      <c r="SXE1317" s="24"/>
      <c r="SXF1317" s="24"/>
      <c r="SXG1317" s="24"/>
      <c r="SXH1317" s="24"/>
      <c r="SXI1317" s="24"/>
      <c r="SXJ1317" s="24"/>
      <c r="SXK1317" s="24"/>
      <c r="SXL1317" s="24"/>
      <c r="SXM1317" s="24"/>
      <c r="SXN1317" s="24"/>
      <c r="SXO1317" s="24"/>
      <c r="SXP1317" s="24"/>
      <c r="SXT1317" s="3"/>
      <c r="SXU1317" s="31"/>
      <c r="SXV1317" s="5"/>
      <c r="SXW1317" s="9"/>
      <c r="SXZ1317" s="2"/>
      <c r="SYC1317" s="24"/>
      <c r="SYD1317" s="24"/>
      <c r="SYE1317" s="31"/>
      <c r="SYF1317" s="24"/>
      <c r="SYG1317" s="24"/>
      <c r="SYH1317" s="24"/>
      <c r="SYI1317" s="24"/>
      <c r="SYJ1317" s="24"/>
      <c r="SYK1317" s="24"/>
      <c r="SYL1317" s="24"/>
      <c r="SYM1317" s="24"/>
      <c r="SYN1317" s="24"/>
      <c r="SYO1317" s="24"/>
      <c r="SYP1317" s="24"/>
      <c r="SYQ1317" s="24"/>
      <c r="SYR1317" s="24"/>
      <c r="SYS1317" s="24"/>
      <c r="SYT1317" s="24"/>
      <c r="SYX1317" s="3"/>
      <c r="SYY1317" s="31"/>
      <c r="SYZ1317" s="5"/>
      <c r="SZA1317" s="9"/>
      <c r="SZD1317" s="2"/>
      <c r="SZG1317" s="24"/>
      <c r="SZH1317" s="24"/>
      <c r="SZI1317" s="31"/>
      <c r="SZJ1317" s="24"/>
      <c r="SZK1317" s="24"/>
      <c r="SZL1317" s="24"/>
      <c r="SZM1317" s="24"/>
      <c r="SZN1317" s="24"/>
      <c r="SZO1317" s="24"/>
      <c r="SZP1317" s="24"/>
      <c r="SZQ1317" s="24"/>
      <c r="SZR1317" s="24"/>
      <c r="SZS1317" s="24"/>
      <c r="SZT1317" s="24"/>
      <c r="SZU1317" s="24"/>
      <c r="SZV1317" s="24"/>
      <c r="SZW1317" s="24"/>
      <c r="SZX1317" s="24"/>
      <c r="TAB1317" s="3"/>
      <c r="TAC1317" s="31"/>
      <c r="TAD1317" s="5"/>
      <c r="TAE1317" s="9"/>
      <c r="TAH1317" s="2"/>
      <c r="TAK1317" s="24"/>
      <c r="TAL1317" s="24"/>
      <c r="TAM1317" s="31"/>
      <c r="TAN1317" s="24"/>
      <c r="TAO1317" s="24"/>
      <c r="TAP1317" s="24"/>
      <c r="TAQ1317" s="24"/>
      <c r="TAR1317" s="24"/>
      <c r="TAS1317" s="24"/>
      <c r="TAT1317" s="24"/>
      <c r="TAU1317" s="24"/>
      <c r="TAV1317" s="24"/>
      <c r="TAW1317" s="24"/>
      <c r="TAX1317" s="24"/>
      <c r="TAY1317" s="24"/>
      <c r="TAZ1317" s="24"/>
      <c r="TBA1317" s="24"/>
      <c r="TBB1317" s="24"/>
      <c r="TBF1317" s="3"/>
      <c r="TBG1317" s="31"/>
      <c r="TBH1317" s="5"/>
      <c r="TBI1317" s="9"/>
      <c r="TBL1317" s="2"/>
      <c r="TBO1317" s="24"/>
      <c r="TBP1317" s="24"/>
      <c r="TBQ1317" s="31"/>
      <c r="TBR1317" s="24"/>
      <c r="TBS1317" s="24"/>
      <c r="TBT1317" s="24"/>
      <c r="TBU1317" s="24"/>
      <c r="TBV1317" s="24"/>
      <c r="TBW1317" s="24"/>
      <c r="TBX1317" s="24"/>
      <c r="TBY1317" s="24"/>
      <c r="TBZ1317" s="24"/>
      <c r="TCA1317" s="24"/>
      <c r="TCB1317" s="24"/>
      <c r="TCC1317" s="24"/>
      <c r="TCD1317" s="24"/>
      <c r="TCE1317" s="24"/>
      <c r="TCF1317" s="24"/>
      <c r="TCJ1317" s="3"/>
      <c r="TCK1317" s="31"/>
      <c r="TCL1317" s="5"/>
      <c r="TCM1317" s="9"/>
      <c r="TCP1317" s="2"/>
      <c r="TCS1317" s="24"/>
      <c r="TCT1317" s="24"/>
      <c r="TCU1317" s="31"/>
      <c r="TCV1317" s="24"/>
      <c r="TCW1317" s="24"/>
      <c r="TCX1317" s="24"/>
      <c r="TCY1317" s="24"/>
      <c r="TCZ1317" s="24"/>
      <c r="TDA1317" s="24"/>
      <c r="TDB1317" s="24"/>
      <c r="TDC1317" s="24"/>
      <c r="TDD1317" s="24"/>
      <c r="TDE1317" s="24"/>
      <c r="TDF1317" s="24"/>
      <c r="TDG1317" s="24"/>
      <c r="TDH1317" s="24"/>
      <c r="TDI1317" s="24"/>
      <c r="TDJ1317" s="24"/>
      <c r="TDN1317" s="3"/>
      <c r="TDO1317" s="31"/>
      <c r="TDP1317" s="5"/>
      <c r="TDQ1317" s="9"/>
      <c r="TDT1317" s="2"/>
      <c r="TDW1317" s="24"/>
      <c r="TDX1317" s="24"/>
      <c r="TDY1317" s="31"/>
      <c r="TDZ1317" s="24"/>
      <c r="TEA1317" s="24"/>
      <c r="TEB1317" s="24"/>
      <c r="TEC1317" s="24"/>
      <c r="TED1317" s="24"/>
      <c r="TEE1317" s="24"/>
      <c r="TEF1317" s="24"/>
      <c r="TEG1317" s="24"/>
      <c r="TEH1317" s="24"/>
      <c r="TEI1317" s="24"/>
      <c r="TEJ1317" s="24"/>
      <c r="TEK1317" s="24"/>
      <c r="TEL1317" s="24"/>
      <c r="TEM1317" s="24"/>
      <c r="TEN1317" s="24"/>
      <c r="TER1317" s="3"/>
      <c r="TES1317" s="31"/>
      <c r="TET1317" s="5"/>
      <c r="TEU1317" s="9"/>
      <c r="TEX1317" s="2"/>
      <c r="TFA1317" s="24"/>
      <c r="TFB1317" s="24"/>
      <c r="TFC1317" s="31"/>
      <c r="TFD1317" s="24"/>
      <c r="TFE1317" s="24"/>
      <c r="TFF1317" s="24"/>
      <c r="TFG1317" s="24"/>
      <c r="TFH1317" s="24"/>
      <c r="TFI1317" s="24"/>
      <c r="TFJ1317" s="24"/>
      <c r="TFK1317" s="24"/>
      <c r="TFL1317" s="24"/>
      <c r="TFM1317" s="24"/>
      <c r="TFN1317" s="24"/>
      <c r="TFO1317" s="24"/>
      <c r="TFP1317" s="24"/>
      <c r="TFQ1317" s="24"/>
      <c r="TFR1317" s="24"/>
      <c r="TFV1317" s="3"/>
      <c r="TFW1317" s="31"/>
      <c r="TFX1317" s="5"/>
      <c r="TFY1317" s="9"/>
      <c r="TGB1317" s="2"/>
      <c r="TGE1317" s="24"/>
      <c r="TGF1317" s="24"/>
      <c r="TGG1317" s="31"/>
      <c r="TGH1317" s="24"/>
      <c r="TGI1317" s="24"/>
      <c r="TGJ1317" s="24"/>
      <c r="TGK1317" s="24"/>
      <c r="TGL1317" s="24"/>
      <c r="TGM1317" s="24"/>
      <c r="TGN1317" s="24"/>
      <c r="TGO1317" s="24"/>
      <c r="TGP1317" s="24"/>
      <c r="TGQ1317" s="24"/>
      <c r="TGR1317" s="24"/>
      <c r="TGS1317" s="24"/>
      <c r="TGT1317" s="24"/>
      <c r="TGU1317" s="24"/>
      <c r="TGV1317" s="24"/>
      <c r="TGZ1317" s="3"/>
      <c r="THA1317" s="31"/>
      <c r="THB1317" s="5"/>
      <c r="THC1317" s="9"/>
      <c r="THF1317" s="2"/>
      <c r="THI1317" s="24"/>
      <c r="THJ1317" s="24"/>
      <c r="THK1317" s="31"/>
      <c r="THL1317" s="24"/>
      <c r="THM1317" s="24"/>
      <c r="THN1317" s="24"/>
      <c r="THO1317" s="24"/>
      <c r="THP1317" s="24"/>
      <c r="THQ1317" s="24"/>
      <c r="THR1317" s="24"/>
      <c r="THS1317" s="24"/>
      <c r="THT1317" s="24"/>
      <c r="THU1317" s="24"/>
      <c r="THV1317" s="24"/>
      <c r="THW1317" s="24"/>
      <c r="THX1317" s="24"/>
      <c r="THY1317" s="24"/>
      <c r="THZ1317" s="24"/>
      <c r="TID1317" s="3"/>
      <c r="TIE1317" s="31"/>
      <c r="TIF1317" s="5"/>
      <c r="TIG1317" s="9"/>
      <c r="TIJ1317" s="2"/>
      <c r="TIM1317" s="24"/>
      <c r="TIN1317" s="24"/>
      <c r="TIO1317" s="31"/>
      <c r="TIP1317" s="24"/>
      <c r="TIQ1317" s="24"/>
      <c r="TIR1317" s="24"/>
      <c r="TIS1317" s="24"/>
      <c r="TIT1317" s="24"/>
      <c r="TIU1317" s="24"/>
      <c r="TIV1317" s="24"/>
      <c r="TIW1317" s="24"/>
      <c r="TIX1317" s="24"/>
      <c r="TIY1317" s="24"/>
      <c r="TIZ1317" s="24"/>
      <c r="TJA1317" s="24"/>
      <c r="TJB1317" s="24"/>
      <c r="TJC1317" s="24"/>
      <c r="TJD1317" s="24"/>
      <c r="TJH1317" s="3"/>
      <c r="TJI1317" s="31"/>
      <c r="TJJ1317" s="5"/>
      <c r="TJK1317" s="9"/>
      <c r="TJN1317" s="2"/>
      <c r="TJQ1317" s="24"/>
      <c r="TJR1317" s="24"/>
      <c r="TJS1317" s="31"/>
      <c r="TJT1317" s="24"/>
      <c r="TJU1317" s="24"/>
      <c r="TJV1317" s="24"/>
      <c r="TJW1317" s="24"/>
      <c r="TJX1317" s="24"/>
      <c r="TJY1317" s="24"/>
      <c r="TJZ1317" s="24"/>
      <c r="TKA1317" s="24"/>
      <c r="TKB1317" s="24"/>
      <c r="TKC1317" s="24"/>
      <c r="TKD1317" s="24"/>
      <c r="TKE1317" s="24"/>
      <c r="TKF1317" s="24"/>
      <c r="TKG1317" s="24"/>
      <c r="TKH1317" s="24"/>
      <c r="TKL1317" s="3"/>
      <c r="TKM1317" s="31"/>
      <c r="TKN1317" s="5"/>
      <c r="TKO1317" s="9"/>
      <c r="TKR1317" s="2"/>
      <c r="TKU1317" s="24"/>
      <c r="TKV1317" s="24"/>
      <c r="TKW1317" s="31"/>
      <c r="TKX1317" s="24"/>
      <c r="TKY1317" s="24"/>
      <c r="TKZ1317" s="24"/>
      <c r="TLA1317" s="24"/>
      <c r="TLB1317" s="24"/>
      <c r="TLC1317" s="24"/>
      <c r="TLD1317" s="24"/>
      <c r="TLE1317" s="24"/>
      <c r="TLF1317" s="24"/>
      <c r="TLG1317" s="24"/>
      <c r="TLH1317" s="24"/>
      <c r="TLI1317" s="24"/>
      <c r="TLJ1317" s="24"/>
      <c r="TLK1317" s="24"/>
      <c r="TLL1317" s="24"/>
      <c r="TLP1317" s="3"/>
      <c r="TLQ1317" s="31"/>
      <c r="TLR1317" s="5"/>
      <c r="TLS1317" s="9"/>
      <c r="TLV1317" s="2"/>
      <c r="TLY1317" s="24"/>
      <c r="TLZ1317" s="24"/>
      <c r="TMA1317" s="31"/>
      <c r="TMB1317" s="24"/>
      <c r="TMC1317" s="24"/>
      <c r="TMD1317" s="24"/>
      <c r="TME1317" s="24"/>
      <c r="TMF1317" s="24"/>
      <c r="TMG1317" s="24"/>
      <c r="TMH1317" s="24"/>
      <c r="TMI1317" s="24"/>
      <c r="TMJ1317" s="24"/>
      <c r="TMK1317" s="24"/>
      <c r="TML1317" s="24"/>
      <c r="TMM1317" s="24"/>
      <c r="TMN1317" s="24"/>
      <c r="TMO1317" s="24"/>
      <c r="TMP1317" s="24"/>
      <c r="TMT1317" s="3"/>
      <c r="TMU1317" s="31"/>
      <c r="TMV1317" s="5"/>
      <c r="TMW1317" s="9"/>
      <c r="TMZ1317" s="2"/>
      <c r="TNC1317" s="24"/>
      <c r="TND1317" s="24"/>
      <c r="TNE1317" s="31"/>
      <c r="TNF1317" s="24"/>
      <c r="TNG1317" s="24"/>
      <c r="TNH1317" s="24"/>
      <c r="TNI1317" s="24"/>
      <c r="TNJ1317" s="24"/>
      <c r="TNK1317" s="24"/>
      <c r="TNL1317" s="24"/>
      <c r="TNM1317" s="24"/>
      <c r="TNN1317" s="24"/>
      <c r="TNO1317" s="24"/>
      <c r="TNP1317" s="24"/>
      <c r="TNQ1317" s="24"/>
      <c r="TNR1317" s="24"/>
      <c r="TNS1317" s="24"/>
      <c r="TNT1317" s="24"/>
      <c r="TNX1317" s="3"/>
      <c r="TNY1317" s="31"/>
      <c r="TNZ1317" s="5"/>
      <c r="TOA1317" s="9"/>
      <c r="TOD1317" s="2"/>
      <c r="TOG1317" s="24"/>
      <c r="TOH1317" s="24"/>
      <c r="TOI1317" s="31"/>
      <c r="TOJ1317" s="24"/>
      <c r="TOK1317" s="24"/>
      <c r="TOL1317" s="24"/>
      <c r="TOM1317" s="24"/>
      <c r="TON1317" s="24"/>
      <c r="TOO1317" s="24"/>
      <c r="TOP1317" s="24"/>
      <c r="TOQ1317" s="24"/>
      <c r="TOR1317" s="24"/>
      <c r="TOS1317" s="24"/>
      <c r="TOT1317" s="24"/>
      <c r="TOU1317" s="24"/>
      <c r="TOV1317" s="24"/>
      <c r="TOW1317" s="24"/>
      <c r="TOX1317" s="24"/>
      <c r="TPB1317" s="3"/>
      <c r="TPC1317" s="31"/>
      <c r="TPD1317" s="5"/>
      <c r="TPE1317" s="9"/>
      <c r="TPH1317" s="2"/>
      <c r="TPK1317" s="24"/>
      <c r="TPL1317" s="24"/>
      <c r="TPM1317" s="31"/>
      <c r="TPN1317" s="24"/>
      <c r="TPO1317" s="24"/>
      <c r="TPP1317" s="24"/>
      <c r="TPQ1317" s="24"/>
      <c r="TPR1317" s="24"/>
      <c r="TPS1317" s="24"/>
      <c r="TPT1317" s="24"/>
      <c r="TPU1317" s="24"/>
      <c r="TPV1317" s="24"/>
      <c r="TPW1317" s="24"/>
      <c r="TPX1317" s="24"/>
      <c r="TPY1317" s="24"/>
      <c r="TPZ1317" s="24"/>
      <c r="TQA1317" s="24"/>
      <c r="TQB1317" s="24"/>
      <c r="TQF1317" s="3"/>
      <c r="TQG1317" s="31"/>
      <c r="TQH1317" s="5"/>
      <c r="TQI1317" s="9"/>
      <c r="TQL1317" s="2"/>
      <c r="TQO1317" s="24"/>
      <c r="TQP1317" s="24"/>
      <c r="TQQ1317" s="31"/>
      <c r="TQR1317" s="24"/>
      <c r="TQS1317" s="24"/>
      <c r="TQT1317" s="24"/>
      <c r="TQU1317" s="24"/>
      <c r="TQV1317" s="24"/>
      <c r="TQW1317" s="24"/>
      <c r="TQX1317" s="24"/>
      <c r="TQY1317" s="24"/>
      <c r="TQZ1317" s="24"/>
      <c r="TRA1317" s="24"/>
      <c r="TRB1317" s="24"/>
      <c r="TRC1317" s="24"/>
      <c r="TRD1317" s="24"/>
      <c r="TRE1317" s="24"/>
      <c r="TRF1317" s="24"/>
      <c r="TRJ1317" s="3"/>
      <c r="TRK1317" s="31"/>
      <c r="TRL1317" s="5"/>
      <c r="TRM1317" s="9"/>
      <c r="TRP1317" s="2"/>
      <c r="TRS1317" s="24"/>
      <c r="TRT1317" s="24"/>
      <c r="TRU1317" s="31"/>
      <c r="TRV1317" s="24"/>
      <c r="TRW1317" s="24"/>
      <c r="TRX1317" s="24"/>
      <c r="TRY1317" s="24"/>
      <c r="TRZ1317" s="24"/>
      <c r="TSA1317" s="24"/>
      <c r="TSB1317" s="24"/>
      <c r="TSC1317" s="24"/>
      <c r="TSD1317" s="24"/>
      <c r="TSE1317" s="24"/>
      <c r="TSF1317" s="24"/>
      <c r="TSG1317" s="24"/>
      <c r="TSH1317" s="24"/>
      <c r="TSI1317" s="24"/>
      <c r="TSJ1317" s="24"/>
      <c r="TSN1317" s="3"/>
      <c r="TSO1317" s="31"/>
      <c r="TSP1317" s="5"/>
      <c r="TSQ1317" s="9"/>
      <c r="TST1317" s="2"/>
      <c r="TSW1317" s="24"/>
      <c r="TSX1317" s="24"/>
      <c r="TSY1317" s="31"/>
      <c r="TSZ1317" s="24"/>
      <c r="TTA1317" s="24"/>
      <c r="TTB1317" s="24"/>
      <c r="TTC1317" s="24"/>
      <c r="TTD1317" s="24"/>
      <c r="TTE1317" s="24"/>
      <c r="TTF1317" s="24"/>
      <c r="TTG1317" s="24"/>
      <c r="TTH1317" s="24"/>
      <c r="TTI1317" s="24"/>
      <c r="TTJ1317" s="24"/>
      <c r="TTK1317" s="24"/>
      <c r="TTL1317" s="24"/>
      <c r="TTM1317" s="24"/>
      <c r="TTN1317" s="24"/>
      <c r="TTR1317" s="3"/>
      <c r="TTS1317" s="31"/>
      <c r="TTT1317" s="5"/>
      <c r="TTU1317" s="9"/>
      <c r="TTX1317" s="2"/>
      <c r="TUA1317" s="24"/>
      <c r="TUB1317" s="24"/>
      <c r="TUC1317" s="31"/>
      <c r="TUD1317" s="24"/>
      <c r="TUE1317" s="24"/>
      <c r="TUF1317" s="24"/>
      <c r="TUG1317" s="24"/>
      <c r="TUH1317" s="24"/>
      <c r="TUI1317" s="24"/>
      <c r="TUJ1317" s="24"/>
      <c r="TUK1317" s="24"/>
      <c r="TUL1317" s="24"/>
      <c r="TUM1317" s="24"/>
      <c r="TUN1317" s="24"/>
      <c r="TUO1317" s="24"/>
      <c r="TUP1317" s="24"/>
      <c r="TUQ1317" s="24"/>
      <c r="TUR1317" s="24"/>
      <c r="TUV1317" s="3"/>
      <c r="TUW1317" s="31"/>
      <c r="TUX1317" s="5"/>
      <c r="TUY1317" s="9"/>
      <c r="TVB1317" s="2"/>
      <c r="TVE1317" s="24"/>
      <c r="TVF1317" s="24"/>
      <c r="TVG1317" s="31"/>
      <c r="TVH1317" s="24"/>
      <c r="TVI1317" s="24"/>
      <c r="TVJ1317" s="24"/>
      <c r="TVK1317" s="24"/>
      <c r="TVL1317" s="24"/>
      <c r="TVM1317" s="24"/>
      <c r="TVN1317" s="24"/>
      <c r="TVO1317" s="24"/>
      <c r="TVP1317" s="24"/>
      <c r="TVQ1317" s="24"/>
      <c r="TVR1317" s="24"/>
      <c r="TVS1317" s="24"/>
      <c r="TVT1317" s="24"/>
      <c r="TVU1317" s="24"/>
      <c r="TVV1317" s="24"/>
      <c r="TVZ1317" s="3"/>
      <c r="TWA1317" s="31"/>
      <c r="TWB1317" s="5"/>
      <c r="TWC1317" s="9"/>
      <c r="TWF1317" s="2"/>
      <c r="TWI1317" s="24"/>
      <c r="TWJ1317" s="24"/>
      <c r="TWK1317" s="31"/>
      <c r="TWL1317" s="24"/>
      <c r="TWM1317" s="24"/>
      <c r="TWN1317" s="24"/>
      <c r="TWO1317" s="24"/>
      <c r="TWP1317" s="24"/>
      <c r="TWQ1317" s="24"/>
      <c r="TWR1317" s="24"/>
      <c r="TWS1317" s="24"/>
      <c r="TWT1317" s="24"/>
      <c r="TWU1317" s="24"/>
      <c r="TWV1317" s="24"/>
      <c r="TWW1317" s="24"/>
      <c r="TWX1317" s="24"/>
      <c r="TWY1317" s="24"/>
      <c r="TWZ1317" s="24"/>
      <c r="TXD1317" s="3"/>
      <c r="TXE1317" s="31"/>
      <c r="TXF1317" s="5"/>
      <c r="TXG1317" s="9"/>
      <c r="TXJ1317" s="2"/>
      <c r="TXM1317" s="24"/>
      <c r="TXN1317" s="24"/>
      <c r="TXO1317" s="31"/>
      <c r="TXP1317" s="24"/>
      <c r="TXQ1317" s="24"/>
      <c r="TXR1317" s="24"/>
      <c r="TXS1317" s="24"/>
      <c r="TXT1317" s="24"/>
      <c r="TXU1317" s="24"/>
      <c r="TXV1317" s="24"/>
      <c r="TXW1317" s="24"/>
      <c r="TXX1317" s="24"/>
      <c r="TXY1317" s="24"/>
      <c r="TXZ1317" s="24"/>
      <c r="TYA1317" s="24"/>
      <c r="TYB1317" s="24"/>
      <c r="TYC1317" s="24"/>
      <c r="TYD1317" s="24"/>
      <c r="TYH1317" s="3"/>
      <c r="TYI1317" s="31"/>
      <c r="TYJ1317" s="5"/>
      <c r="TYK1317" s="9"/>
      <c r="TYN1317" s="2"/>
      <c r="TYQ1317" s="24"/>
      <c r="TYR1317" s="24"/>
      <c r="TYS1317" s="31"/>
      <c r="TYT1317" s="24"/>
      <c r="TYU1317" s="24"/>
      <c r="TYV1317" s="24"/>
      <c r="TYW1317" s="24"/>
      <c r="TYX1317" s="24"/>
      <c r="TYY1317" s="24"/>
      <c r="TYZ1317" s="24"/>
      <c r="TZA1317" s="24"/>
      <c r="TZB1317" s="24"/>
      <c r="TZC1317" s="24"/>
      <c r="TZD1317" s="24"/>
      <c r="TZE1317" s="24"/>
      <c r="TZF1317" s="24"/>
      <c r="TZG1317" s="24"/>
      <c r="TZH1317" s="24"/>
      <c r="TZL1317" s="3"/>
      <c r="TZM1317" s="31"/>
      <c r="TZN1317" s="5"/>
      <c r="TZO1317" s="9"/>
      <c r="TZR1317" s="2"/>
      <c r="TZU1317" s="24"/>
      <c r="TZV1317" s="24"/>
      <c r="TZW1317" s="31"/>
      <c r="TZX1317" s="24"/>
      <c r="TZY1317" s="24"/>
      <c r="TZZ1317" s="24"/>
      <c r="UAA1317" s="24"/>
      <c r="UAB1317" s="24"/>
      <c r="UAC1317" s="24"/>
      <c r="UAD1317" s="24"/>
      <c r="UAE1317" s="24"/>
      <c r="UAF1317" s="24"/>
      <c r="UAG1317" s="24"/>
      <c r="UAH1317" s="24"/>
      <c r="UAI1317" s="24"/>
      <c r="UAJ1317" s="24"/>
      <c r="UAK1317" s="24"/>
      <c r="UAL1317" s="24"/>
      <c r="UAP1317" s="3"/>
      <c r="UAQ1317" s="31"/>
      <c r="UAR1317" s="5"/>
      <c r="UAS1317" s="9"/>
      <c r="UAV1317" s="2"/>
      <c r="UAY1317" s="24"/>
      <c r="UAZ1317" s="24"/>
      <c r="UBA1317" s="31"/>
      <c r="UBB1317" s="24"/>
      <c r="UBC1317" s="24"/>
      <c r="UBD1317" s="24"/>
      <c r="UBE1317" s="24"/>
      <c r="UBF1317" s="24"/>
      <c r="UBG1317" s="24"/>
      <c r="UBH1317" s="24"/>
      <c r="UBI1317" s="24"/>
      <c r="UBJ1317" s="24"/>
      <c r="UBK1317" s="24"/>
      <c r="UBL1317" s="24"/>
      <c r="UBM1317" s="24"/>
      <c r="UBN1317" s="24"/>
      <c r="UBO1317" s="24"/>
      <c r="UBP1317" s="24"/>
      <c r="UBT1317" s="3"/>
      <c r="UBU1317" s="31"/>
      <c r="UBV1317" s="5"/>
      <c r="UBW1317" s="9"/>
      <c r="UBZ1317" s="2"/>
      <c r="UCC1317" s="24"/>
      <c r="UCD1317" s="24"/>
      <c r="UCE1317" s="31"/>
      <c r="UCF1317" s="24"/>
      <c r="UCG1317" s="24"/>
      <c r="UCH1317" s="24"/>
      <c r="UCI1317" s="24"/>
      <c r="UCJ1317" s="24"/>
      <c r="UCK1317" s="24"/>
      <c r="UCL1317" s="24"/>
      <c r="UCM1317" s="24"/>
      <c r="UCN1317" s="24"/>
      <c r="UCO1317" s="24"/>
      <c r="UCP1317" s="24"/>
      <c r="UCQ1317" s="24"/>
      <c r="UCR1317" s="24"/>
      <c r="UCS1317" s="24"/>
      <c r="UCT1317" s="24"/>
      <c r="UCX1317" s="3"/>
      <c r="UCY1317" s="31"/>
      <c r="UCZ1317" s="5"/>
      <c r="UDA1317" s="9"/>
      <c r="UDD1317" s="2"/>
      <c r="UDG1317" s="24"/>
      <c r="UDH1317" s="24"/>
      <c r="UDI1317" s="31"/>
      <c r="UDJ1317" s="24"/>
      <c r="UDK1317" s="24"/>
      <c r="UDL1317" s="24"/>
      <c r="UDM1317" s="24"/>
      <c r="UDN1317" s="24"/>
      <c r="UDO1317" s="24"/>
      <c r="UDP1317" s="24"/>
      <c r="UDQ1317" s="24"/>
      <c r="UDR1317" s="24"/>
      <c r="UDS1317" s="24"/>
      <c r="UDT1317" s="24"/>
      <c r="UDU1317" s="24"/>
      <c r="UDV1317" s="24"/>
      <c r="UDW1317" s="24"/>
      <c r="UDX1317" s="24"/>
      <c r="UEB1317" s="3"/>
      <c r="UEC1317" s="31"/>
      <c r="UED1317" s="5"/>
      <c r="UEE1317" s="9"/>
      <c r="UEH1317" s="2"/>
      <c r="UEK1317" s="24"/>
      <c r="UEL1317" s="24"/>
      <c r="UEM1317" s="31"/>
      <c r="UEN1317" s="24"/>
      <c r="UEO1317" s="24"/>
      <c r="UEP1317" s="24"/>
      <c r="UEQ1317" s="24"/>
      <c r="UER1317" s="24"/>
      <c r="UES1317" s="24"/>
      <c r="UET1317" s="24"/>
      <c r="UEU1317" s="24"/>
      <c r="UEV1317" s="24"/>
      <c r="UEW1317" s="24"/>
      <c r="UEX1317" s="24"/>
      <c r="UEY1317" s="24"/>
      <c r="UEZ1317" s="24"/>
      <c r="UFA1317" s="24"/>
      <c r="UFB1317" s="24"/>
      <c r="UFF1317" s="3"/>
      <c r="UFG1317" s="31"/>
      <c r="UFH1317" s="5"/>
      <c r="UFI1317" s="9"/>
      <c r="UFL1317" s="2"/>
      <c r="UFO1317" s="24"/>
      <c r="UFP1317" s="24"/>
      <c r="UFQ1317" s="31"/>
      <c r="UFR1317" s="24"/>
      <c r="UFS1317" s="24"/>
      <c r="UFT1317" s="24"/>
      <c r="UFU1317" s="24"/>
      <c r="UFV1317" s="24"/>
      <c r="UFW1317" s="24"/>
      <c r="UFX1317" s="24"/>
      <c r="UFY1317" s="24"/>
      <c r="UFZ1317" s="24"/>
      <c r="UGA1317" s="24"/>
      <c r="UGB1317" s="24"/>
      <c r="UGC1317" s="24"/>
      <c r="UGD1317" s="24"/>
      <c r="UGE1317" s="24"/>
      <c r="UGF1317" s="24"/>
      <c r="UGJ1317" s="3"/>
      <c r="UGK1317" s="31"/>
      <c r="UGL1317" s="5"/>
      <c r="UGM1317" s="9"/>
      <c r="UGP1317" s="2"/>
      <c r="UGS1317" s="24"/>
      <c r="UGT1317" s="24"/>
      <c r="UGU1317" s="31"/>
      <c r="UGV1317" s="24"/>
      <c r="UGW1317" s="24"/>
      <c r="UGX1317" s="24"/>
      <c r="UGY1317" s="24"/>
      <c r="UGZ1317" s="24"/>
      <c r="UHA1317" s="24"/>
      <c r="UHB1317" s="24"/>
      <c r="UHC1317" s="24"/>
      <c r="UHD1317" s="24"/>
      <c r="UHE1317" s="24"/>
      <c r="UHF1317" s="24"/>
      <c r="UHG1317" s="24"/>
      <c r="UHH1317" s="24"/>
      <c r="UHI1317" s="24"/>
      <c r="UHJ1317" s="24"/>
      <c r="UHN1317" s="3"/>
      <c r="UHO1317" s="31"/>
      <c r="UHP1317" s="5"/>
      <c r="UHQ1317" s="9"/>
      <c r="UHT1317" s="2"/>
      <c r="UHW1317" s="24"/>
      <c r="UHX1317" s="24"/>
      <c r="UHY1317" s="31"/>
      <c r="UHZ1317" s="24"/>
      <c r="UIA1317" s="24"/>
      <c r="UIB1317" s="24"/>
      <c r="UIC1317" s="24"/>
      <c r="UID1317" s="24"/>
      <c r="UIE1317" s="24"/>
      <c r="UIF1317" s="24"/>
      <c r="UIG1317" s="24"/>
      <c r="UIH1317" s="24"/>
      <c r="UII1317" s="24"/>
      <c r="UIJ1317" s="24"/>
      <c r="UIK1317" s="24"/>
      <c r="UIL1317" s="24"/>
      <c r="UIM1317" s="24"/>
      <c r="UIN1317" s="24"/>
      <c r="UIR1317" s="3"/>
      <c r="UIS1317" s="31"/>
      <c r="UIT1317" s="5"/>
      <c r="UIU1317" s="9"/>
      <c r="UIX1317" s="2"/>
      <c r="UJA1317" s="24"/>
      <c r="UJB1317" s="24"/>
      <c r="UJC1317" s="31"/>
      <c r="UJD1317" s="24"/>
      <c r="UJE1317" s="24"/>
      <c r="UJF1317" s="24"/>
      <c r="UJG1317" s="24"/>
      <c r="UJH1317" s="24"/>
      <c r="UJI1317" s="24"/>
      <c r="UJJ1317" s="24"/>
      <c r="UJK1317" s="24"/>
      <c r="UJL1317" s="24"/>
      <c r="UJM1317" s="24"/>
      <c r="UJN1317" s="24"/>
      <c r="UJO1317" s="24"/>
      <c r="UJP1317" s="24"/>
      <c r="UJQ1317" s="24"/>
      <c r="UJR1317" s="24"/>
      <c r="UJV1317" s="3"/>
      <c r="UJW1317" s="31"/>
      <c r="UJX1317" s="5"/>
      <c r="UJY1317" s="9"/>
      <c r="UKB1317" s="2"/>
      <c r="UKE1317" s="24"/>
      <c r="UKF1317" s="24"/>
      <c r="UKG1317" s="31"/>
      <c r="UKH1317" s="24"/>
      <c r="UKI1317" s="24"/>
      <c r="UKJ1317" s="24"/>
      <c r="UKK1317" s="24"/>
      <c r="UKL1317" s="24"/>
      <c r="UKM1317" s="24"/>
      <c r="UKN1317" s="24"/>
      <c r="UKO1317" s="24"/>
      <c r="UKP1317" s="24"/>
      <c r="UKQ1317" s="24"/>
      <c r="UKR1317" s="24"/>
      <c r="UKS1317" s="24"/>
      <c r="UKT1317" s="24"/>
      <c r="UKU1317" s="24"/>
      <c r="UKV1317" s="24"/>
      <c r="UKZ1317" s="3"/>
      <c r="ULA1317" s="31"/>
      <c r="ULB1317" s="5"/>
      <c r="ULC1317" s="9"/>
      <c r="ULF1317" s="2"/>
      <c r="ULI1317" s="24"/>
      <c r="ULJ1317" s="24"/>
      <c r="ULK1317" s="31"/>
      <c r="ULL1317" s="24"/>
      <c r="ULM1317" s="24"/>
      <c r="ULN1317" s="24"/>
      <c r="ULO1317" s="24"/>
      <c r="ULP1317" s="24"/>
      <c r="ULQ1317" s="24"/>
      <c r="ULR1317" s="24"/>
      <c r="ULS1317" s="24"/>
      <c r="ULT1317" s="24"/>
      <c r="ULU1317" s="24"/>
      <c r="ULV1317" s="24"/>
      <c r="ULW1317" s="24"/>
      <c r="ULX1317" s="24"/>
      <c r="ULY1317" s="24"/>
      <c r="ULZ1317" s="24"/>
      <c r="UMD1317" s="3"/>
      <c r="UME1317" s="31"/>
      <c r="UMF1317" s="5"/>
      <c r="UMG1317" s="9"/>
      <c r="UMJ1317" s="2"/>
      <c r="UMM1317" s="24"/>
      <c r="UMN1317" s="24"/>
      <c r="UMO1317" s="31"/>
      <c r="UMP1317" s="24"/>
      <c r="UMQ1317" s="24"/>
      <c r="UMR1317" s="24"/>
      <c r="UMS1317" s="24"/>
      <c r="UMT1317" s="24"/>
      <c r="UMU1317" s="24"/>
      <c r="UMV1317" s="24"/>
      <c r="UMW1317" s="24"/>
      <c r="UMX1317" s="24"/>
      <c r="UMY1317" s="24"/>
      <c r="UMZ1317" s="24"/>
      <c r="UNA1317" s="24"/>
      <c r="UNB1317" s="24"/>
      <c r="UNC1317" s="24"/>
      <c r="UND1317" s="24"/>
      <c r="UNH1317" s="3"/>
      <c r="UNI1317" s="31"/>
      <c r="UNJ1317" s="5"/>
      <c r="UNK1317" s="9"/>
      <c r="UNN1317" s="2"/>
      <c r="UNQ1317" s="24"/>
      <c r="UNR1317" s="24"/>
      <c r="UNS1317" s="31"/>
      <c r="UNT1317" s="24"/>
      <c r="UNU1317" s="24"/>
      <c r="UNV1317" s="24"/>
      <c r="UNW1317" s="24"/>
      <c r="UNX1317" s="24"/>
      <c r="UNY1317" s="24"/>
      <c r="UNZ1317" s="24"/>
      <c r="UOA1317" s="24"/>
      <c r="UOB1317" s="24"/>
      <c r="UOC1317" s="24"/>
      <c r="UOD1317" s="24"/>
      <c r="UOE1317" s="24"/>
      <c r="UOF1317" s="24"/>
      <c r="UOG1317" s="24"/>
      <c r="UOH1317" s="24"/>
      <c r="UOL1317" s="3"/>
      <c r="UOM1317" s="31"/>
      <c r="UON1317" s="5"/>
      <c r="UOO1317" s="9"/>
      <c r="UOR1317" s="2"/>
      <c r="UOU1317" s="24"/>
      <c r="UOV1317" s="24"/>
      <c r="UOW1317" s="31"/>
      <c r="UOX1317" s="24"/>
      <c r="UOY1317" s="24"/>
      <c r="UOZ1317" s="24"/>
      <c r="UPA1317" s="24"/>
      <c r="UPB1317" s="24"/>
      <c r="UPC1317" s="24"/>
      <c r="UPD1317" s="24"/>
      <c r="UPE1317" s="24"/>
      <c r="UPF1317" s="24"/>
      <c r="UPG1317" s="24"/>
      <c r="UPH1317" s="24"/>
      <c r="UPI1317" s="24"/>
      <c r="UPJ1317" s="24"/>
      <c r="UPK1317" s="24"/>
      <c r="UPL1317" s="24"/>
      <c r="UPP1317" s="3"/>
      <c r="UPQ1317" s="31"/>
      <c r="UPR1317" s="5"/>
      <c r="UPS1317" s="9"/>
      <c r="UPV1317" s="2"/>
      <c r="UPY1317" s="24"/>
      <c r="UPZ1317" s="24"/>
      <c r="UQA1317" s="31"/>
      <c r="UQB1317" s="24"/>
      <c r="UQC1317" s="24"/>
      <c r="UQD1317" s="24"/>
      <c r="UQE1317" s="24"/>
      <c r="UQF1317" s="24"/>
      <c r="UQG1317" s="24"/>
      <c r="UQH1317" s="24"/>
      <c r="UQI1317" s="24"/>
      <c r="UQJ1317" s="24"/>
      <c r="UQK1317" s="24"/>
      <c r="UQL1317" s="24"/>
      <c r="UQM1317" s="24"/>
      <c r="UQN1317" s="24"/>
      <c r="UQO1317" s="24"/>
      <c r="UQP1317" s="24"/>
      <c r="UQT1317" s="3"/>
      <c r="UQU1317" s="31"/>
      <c r="UQV1317" s="5"/>
      <c r="UQW1317" s="9"/>
      <c r="UQZ1317" s="2"/>
      <c r="URC1317" s="24"/>
      <c r="URD1317" s="24"/>
      <c r="URE1317" s="31"/>
      <c r="URF1317" s="24"/>
      <c r="URG1317" s="24"/>
      <c r="URH1317" s="24"/>
      <c r="URI1317" s="24"/>
      <c r="URJ1317" s="24"/>
      <c r="URK1317" s="24"/>
      <c r="URL1317" s="24"/>
      <c r="URM1317" s="24"/>
      <c r="URN1317" s="24"/>
      <c r="URO1317" s="24"/>
      <c r="URP1317" s="24"/>
      <c r="URQ1317" s="24"/>
      <c r="URR1317" s="24"/>
      <c r="URS1317" s="24"/>
      <c r="URT1317" s="24"/>
      <c r="URX1317" s="3"/>
      <c r="URY1317" s="31"/>
      <c r="URZ1317" s="5"/>
      <c r="USA1317" s="9"/>
      <c r="USD1317" s="2"/>
      <c r="USG1317" s="24"/>
      <c r="USH1317" s="24"/>
      <c r="USI1317" s="31"/>
      <c r="USJ1317" s="24"/>
      <c r="USK1317" s="24"/>
      <c r="USL1317" s="24"/>
      <c r="USM1317" s="24"/>
      <c r="USN1317" s="24"/>
      <c r="USO1317" s="24"/>
      <c r="USP1317" s="24"/>
      <c r="USQ1317" s="24"/>
      <c r="USR1317" s="24"/>
      <c r="USS1317" s="24"/>
      <c r="UST1317" s="24"/>
      <c r="USU1317" s="24"/>
      <c r="USV1317" s="24"/>
      <c r="USW1317" s="24"/>
      <c r="USX1317" s="24"/>
      <c r="UTB1317" s="3"/>
      <c r="UTC1317" s="31"/>
      <c r="UTD1317" s="5"/>
      <c r="UTE1317" s="9"/>
      <c r="UTH1317" s="2"/>
      <c r="UTK1317" s="24"/>
      <c r="UTL1317" s="24"/>
      <c r="UTM1317" s="31"/>
      <c r="UTN1317" s="24"/>
      <c r="UTO1317" s="24"/>
      <c r="UTP1317" s="24"/>
      <c r="UTQ1317" s="24"/>
      <c r="UTR1317" s="24"/>
      <c r="UTS1317" s="24"/>
      <c r="UTT1317" s="24"/>
      <c r="UTU1317" s="24"/>
      <c r="UTV1317" s="24"/>
      <c r="UTW1317" s="24"/>
      <c r="UTX1317" s="24"/>
      <c r="UTY1317" s="24"/>
      <c r="UTZ1317" s="24"/>
      <c r="UUA1317" s="24"/>
      <c r="UUB1317" s="24"/>
      <c r="UUF1317" s="3"/>
      <c r="UUG1317" s="31"/>
      <c r="UUH1317" s="5"/>
      <c r="UUI1317" s="9"/>
      <c r="UUL1317" s="2"/>
      <c r="UUO1317" s="24"/>
      <c r="UUP1317" s="24"/>
      <c r="UUQ1317" s="31"/>
      <c r="UUR1317" s="24"/>
      <c r="UUS1317" s="24"/>
      <c r="UUT1317" s="24"/>
      <c r="UUU1317" s="24"/>
      <c r="UUV1317" s="24"/>
      <c r="UUW1317" s="24"/>
      <c r="UUX1317" s="24"/>
      <c r="UUY1317" s="24"/>
      <c r="UUZ1317" s="24"/>
      <c r="UVA1317" s="24"/>
      <c r="UVB1317" s="24"/>
      <c r="UVC1317" s="24"/>
      <c r="UVD1317" s="24"/>
      <c r="UVE1317" s="24"/>
      <c r="UVF1317" s="24"/>
      <c r="UVJ1317" s="3"/>
      <c r="UVK1317" s="31"/>
      <c r="UVL1317" s="5"/>
      <c r="UVM1317" s="9"/>
      <c r="UVP1317" s="2"/>
      <c r="UVS1317" s="24"/>
      <c r="UVT1317" s="24"/>
      <c r="UVU1317" s="31"/>
      <c r="UVV1317" s="24"/>
      <c r="UVW1317" s="24"/>
      <c r="UVX1317" s="24"/>
      <c r="UVY1317" s="24"/>
      <c r="UVZ1317" s="24"/>
      <c r="UWA1317" s="24"/>
      <c r="UWB1317" s="24"/>
      <c r="UWC1317" s="24"/>
      <c r="UWD1317" s="24"/>
      <c r="UWE1317" s="24"/>
      <c r="UWF1317" s="24"/>
      <c r="UWG1317" s="24"/>
      <c r="UWH1317" s="24"/>
      <c r="UWI1317" s="24"/>
      <c r="UWJ1317" s="24"/>
      <c r="UWN1317" s="3"/>
      <c r="UWO1317" s="31"/>
      <c r="UWP1317" s="5"/>
      <c r="UWQ1317" s="9"/>
      <c r="UWT1317" s="2"/>
      <c r="UWW1317" s="24"/>
      <c r="UWX1317" s="24"/>
      <c r="UWY1317" s="31"/>
      <c r="UWZ1317" s="24"/>
      <c r="UXA1317" s="24"/>
      <c r="UXB1317" s="24"/>
      <c r="UXC1317" s="24"/>
      <c r="UXD1317" s="24"/>
      <c r="UXE1317" s="24"/>
      <c r="UXF1317" s="24"/>
      <c r="UXG1317" s="24"/>
      <c r="UXH1317" s="24"/>
      <c r="UXI1317" s="24"/>
      <c r="UXJ1317" s="24"/>
      <c r="UXK1317" s="24"/>
      <c r="UXL1317" s="24"/>
      <c r="UXM1317" s="24"/>
      <c r="UXN1317" s="24"/>
      <c r="UXR1317" s="3"/>
      <c r="UXS1317" s="31"/>
      <c r="UXT1317" s="5"/>
      <c r="UXU1317" s="9"/>
      <c r="UXX1317" s="2"/>
      <c r="UYA1317" s="24"/>
      <c r="UYB1317" s="24"/>
      <c r="UYC1317" s="31"/>
      <c r="UYD1317" s="24"/>
      <c r="UYE1317" s="24"/>
      <c r="UYF1317" s="24"/>
      <c r="UYG1317" s="24"/>
      <c r="UYH1317" s="24"/>
      <c r="UYI1317" s="24"/>
      <c r="UYJ1317" s="24"/>
      <c r="UYK1317" s="24"/>
      <c r="UYL1317" s="24"/>
      <c r="UYM1317" s="24"/>
      <c r="UYN1317" s="24"/>
      <c r="UYO1317" s="24"/>
      <c r="UYP1317" s="24"/>
      <c r="UYQ1317" s="24"/>
      <c r="UYR1317" s="24"/>
      <c r="UYV1317" s="3"/>
      <c r="UYW1317" s="31"/>
      <c r="UYX1317" s="5"/>
      <c r="UYY1317" s="9"/>
      <c r="UZB1317" s="2"/>
      <c r="UZE1317" s="24"/>
      <c r="UZF1317" s="24"/>
      <c r="UZG1317" s="31"/>
      <c r="UZH1317" s="24"/>
      <c r="UZI1317" s="24"/>
      <c r="UZJ1317" s="24"/>
      <c r="UZK1317" s="24"/>
      <c r="UZL1317" s="24"/>
      <c r="UZM1317" s="24"/>
      <c r="UZN1317" s="24"/>
      <c r="UZO1317" s="24"/>
      <c r="UZP1317" s="24"/>
      <c r="UZQ1317" s="24"/>
      <c r="UZR1317" s="24"/>
      <c r="UZS1317" s="24"/>
      <c r="UZT1317" s="24"/>
      <c r="UZU1317" s="24"/>
      <c r="UZV1317" s="24"/>
      <c r="UZZ1317" s="3"/>
      <c r="VAA1317" s="31"/>
      <c r="VAB1317" s="5"/>
      <c r="VAC1317" s="9"/>
      <c r="VAF1317" s="2"/>
      <c r="VAI1317" s="24"/>
      <c r="VAJ1317" s="24"/>
      <c r="VAK1317" s="31"/>
      <c r="VAL1317" s="24"/>
      <c r="VAM1317" s="24"/>
      <c r="VAN1317" s="24"/>
      <c r="VAO1317" s="24"/>
      <c r="VAP1317" s="24"/>
      <c r="VAQ1317" s="24"/>
      <c r="VAR1317" s="24"/>
      <c r="VAS1317" s="24"/>
      <c r="VAT1317" s="24"/>
      <c r="VAU1317" s="24"/>
      <c r="VAV1317" s="24"/>
      <c r="VAW1317" s="24"/>
      <c r="VAX1317" s="24"/>
      <c r="VAY1317" s="24"/>
      <c r="VAZ1317" s="24"/>
      <c r="VBD1317" s="3"/>
      <c r="VBE1317" s="31"/>
      <c r="VBF1317" s="5"/>
      <c r="VBG1317" s="9"/>
      <c r="VBJ1317" s="2"/>
      <c r="VBM1317" s="24"/>
      <c r="VBN1317" s="24"/>
      <c r="VBO1317" s="31"/>
      <c r="VBP1317" s="24"/>
      <c r="VBQ1317" s="24"/>
      <c r="VBR1317" s="24"/>
      <c r="VBS1317" s="24"/>
      <c r="VBT1317" s="24"/>
      <c r="VBU1317" s="24"/>
      <c r="VBV1317" s="24"/>
      <c r="VBW1317" s="24"/>
      <c r="VBX1317" s="24"/>
      <c r="VBY1317" s="24"/>
      <c r="VBZ1317" s="24"/>
      <c r="VCA1317" s="24"/>
      <c r="VCB1317" s="24"/>
      <c r="VCC1317" s="24"/>
      <c r="VCD1317" s="24"/>
      <c r="VCH1317" s="3"/>
      <c r="VCI1317" s="31"/>
      <c r="VCJ1317" s="5"/>
      <c r="VCK1317" s="9"/>
      <c r="VCN1317" s="2"/>
      <c r="VCQ1317" s="24"/>
      <c r="VCR1317" s="24"/>
      <c r="VCS1317" s="31"/>
      <c r="VCT1317" s="24"/>
      <c r="VCU1317" s="24"/>
      <c r="VCV1317" s="24"/>
      <c r="VCW1317" s="24"/>
      <c r="VCX1317" s="24"/>
      <c r="VCY1317" s="24"/>
      <c r="VCZ1317" s="24"/>
      <c r="VDA1317" s="24"/>
      <c r="VDB1317" s="24"/>
      <c r="VDC1317" s="24"/>
      <c r="VDD1317" s="24"/>
      <c r="VDE1317" s="24"/>
      <c r="VDF1317" s="24"/>
      <c r="VDG1317" s="24"/>
      <c r="VDH1317" s="24"/>
      <c r="VDL1317" s="3"/>
      <c r="VDM1317" s="31"/>
      <c r="VDN1317" s="5"/>
      <c r="VDO1317" s="9"/>
      <c r="VDR1317" s="2"/>
      <c r="VDU1317" s="24"/>
      <c r="VDV1317" s="24"/>
      <c r="VDW1317" s="31"/>
      <c r="VDX1317" s="24"/>
      <c r="VDY1317" s="24"/>
      <c r="VDZ1317" s="24"/>
      <c r="VEA1317" s="24"/>
      <c r="VEB1317" s="24"/>
      <c r="VEC1317" s="24"/>
      <c r="VED1317" s="24"/>
      <c r="VEE1317" s="24"/>
      <c r="VEF1317" s="24"/>
      <c r="VEG1317" s="24"/>
      <c r="VEH1317" s="24"/>
      <c r="VEI1317" s="24"/>
      <c r="VEJ1317" s="24"/>
      <c r="VEK1317" s="24"/>
      <c r="VEL1317" s="24"/>
      <c r="VEP1317" s="3"/>
      <c r="VEQ1317" s="31"/>
      <c r="VER1317" s="5"/>
      <c r="VES1317" s="9"/>
      <c r="VEV1317" s="2"/>
      <c r="VEY1317" s="24"/>
      <c r="VEZ1317" s="24"/>
      <c r="VFA1317" s="31"/>
      <c r="VFB1317" s="24"/>
      <c r="VFC1317" s="24"/>
      <c r="VFD1317" s="24"/>
      <c r="VFE1317" s="24"/>
      <c r="VFF1317" s="24"/>
      <c r="VFG1317" s="24"/>
      <c r="VFH1317" s="24"/>
      <c r="VFI1317" s="24"/>
      <c r="VFJ1317" s="24"/>
      <c r="VFK1317" s="24"/>
      <c r="VFL1317" s="24"/>
      <c r="VFM1317" s="24"/>
      <c r="VFN1317" s="24"/>
      <c r="VFO1317" s="24"/>
      <c r="VFP1317" s="24"/>
      <c r="VFT1317" s="3"/>
      <c r="VFU1317" s="31"/>
      <c r="VFV1317" s="5"/>
      <c r="VFW1317" s="9"/>
      <c r="VFZ1317" s="2"/>
      <c r="VGC1317" s="24"/>
      <c r="VGD1317" s="24"/>
      <c r="VGE1317" s="31"/>
      <c r="VGF1317" s="24"/>
      <c r="VGG1317" s="24"/>
      <c r="VGH1317" s="24"/>
      <c r="VGI1317" s="24"/>
      <c r="VGJ1317" s="24"/>
      <c r="VGK1317" s="24"/>
      <c r="VGL1317" s="24"/>
      <c r="VGM1317" s="24"/>
      <c r="VGN1317" s="24"/>
      <c r="VGO1317" s="24"/>
      <c r="VGP1317" s="24"/>
      <c r="VGQ1317" s="24"/>
      <c r="VGR1317" s="24"/>
      <c r="VGS1317" s="24"/>
      <c r="VGT1317" s="24"/>
      <c r="VGX1317" s="3"/>
      <c r="VGY1317" s="31"/>
      <c r="VGZ1317" s="5"/>
      <c r="VHA1317" s="9"/>
      <c r="VHD1317" s="2"/>
      <c r="VHG1317" s="24"/>
      <c r="VHH1317" s="24"/>
      <c r="VHI1317" s="31"/>
      <c r="VHJ1317" s="24"/>
      <c r="VHK1317" s="24"/>
      <c r="VHL1317" s="24"/>
      <c r="VHM1317" s="24"/>
      <c r="VHN1317" s="24"/>
      <c r="VHO1317" s="24"/>
      <c r="VHP1317" s="24"/>
      <c r="VHQ1317" s="24"/>
      <c r="VHR1317" s="24"/>
      <c r="VHS1317" s="24"/>
      <c r="VHT1317" s="24"/>
      <c r="VHU1317" s="24"/>
      <c r="VHV1317" s="24"/>
      <c r="VHW1317" s="24"/>
      <c r="VHX1317" s="24"/>
      <c r="VIB1317" s="3"/>
      <c r="VIC1317" s="31"/>
      <c r="VID1317" s="5"/>
      <c r="VIE1317" s="9"/>
      <c r="VIH1317" s="2"/>
      <c r="VIK1317" s="24"/>
      <c r="VIL1317" s="24"/>
      <c r="VIM1317" s="31"/>
      <c r="VIN1317" s="24"/>
      <c r="VIO1317" s="24"/>
      <c r="VIP1317" s="24"/>
      <c r="VIQ1317" s="24"/>
      <c r="VIR1317" s="24"/>
      <c r="VIS1317" s="24"/>
      <c r="VIT1317" s="24"/>
      <c r="VIU1317" s="24"/>
      <c r="VIV1317" s="24"/>
      <c r="VIW1317" s="24"/>
      <c r="VIX1317" s="24"/>
      <c r="VIY1317" s="24"/>
      <c r="VIZ1317" s="24"/>
      <c r="VJA1317" s="24"/>
      <c r="VJB1317" s="24"/>
      <c r="VJF1317" s="3"/>
      <c r="VJG1317" s="31"/>
      <c r="VJH1317" s="5"/>
      <c r="VJI1317" s="9"/>
      <c r="VJL1317" s="2"/>
      <c r="VJO1317" s="24"/>
      <c r="VJP1317" s="24"/>
      <c r="VJQ1317" s="31"/>
      <c r="VJR1317" s="24"/>
      <c r="VJS1317" s="24"/>
      <c r="VJT1317" s="24"/>
      <c r="VJU1317" s="24"/>
      <c r="VJV1317" s="24"/>
      <c r="VJW1317" s="24"/>
      <c r="VJX1317" s="24"/>
      <c r="VJY1317" s="24"/>
      <c r="VJZ1317" s="24"/>
      <c r="VKA1317" s="24"/>
      <c r="VKB1317" s="24"/>
      <c r="VKC1317" s="24"/>
      <c r="VKD1317" s="24"/>
      <c r="VKE1317" s="24"/>
      <c r="VKF1317" s="24"/>
      <c r="VKJ1317" s="3"/>
      <c r="VKK1317" s="31"/>
      <c r="VKL1317" s="5"/>
      <c r="VKM1317" s="9"/>
      <c r="VKP1317" s="2"/>
      <c r="VKS1317" s="24"/>
      <c r="VKT1317" s="24"/>
      <c r="VKU1317" s="31"/>
      <c r="VKV1317" s="24"/>
      <c r="VKW1317" s="24"/>
      <c r="VKX1317" s="24"/>
      <c r="VKY1317" s="24"/>
      <c r="VKZ1317" s="24"/>
      <c r="VLA1317" s="24"/>
      <c r="VLB1317" s="24"/>
      <c r="VLC1317" s="24"/>
      <c r="VLD1317" s="24"/>
      <c r="VLE1317" s="24"/>
      <c r="VLF1317" s="24"/>
      <c r="VLG1317" s="24"/>
      <c r="VLH1317" s="24"/>
      <c r="VLI1317" s="24"/>
      <c r="VLJ1317" s="24"/>
      <c r="VLN1317" s="3"/>
      <c r="VLO1317" s="31"/>
      <c r="VLP1317" s="5"/>
      <c r="VLQ1317" s="9"/>
      <c r="VLT1317" s="2"/>
      <c r="VLW1317" s="24"/>
      <c r="VLX1317" s="24"/>
      <c r="VLY1317" s="31"/>
      <c r="VLZ1317" s="24"/>
      <c r="VMA1317" s="24"/>
      <c r="VMB1317" s="24"/>
      <c r="VMC1317" s="24"/>
      <c r="VMD1317" s="24"/>
      <c r="VME1317" s="24"/>
      <c r="VMF1317" s="24"/>
      <c r="VMG1317" s="24"/>
      <c r="VMH1317" s="24"/>
      <c r="VMI1317" s="24"/>
      <c r="VMJ1317" s="24"/>
      <c r="VMK1317" s="24"/>
      <c r="VML1317" s="24"/>
      <c r="VMM1317" s="24"/>
      <c r="VMN1317" s="24"/>
      <c r="VMR1317" s="3"/>
      <c r="VMS1317" s="31"/>
      <c r="VMT1317" s="5"/>
      <c r="VMU1317" s="9"/>
      <c r="VMX1317" s="2"/>
      <c r="VNA1317" s="24"/>
      <c r="VNB1317" s="24"/>
      <c r="VNC1317" s="31"/>
      <c r="VND1317" s="24"/>
      <c r="VNE1317" s="24"/>
      <c r="VNF1317" s="24"/>
      <c r="VNG1317" s="24"/>
      <c r="VNH1317" s="24"/>
      <c r="VNI1317" s="24"/>
      <c r="VNJ1317" s="24"/>
      <c r="VNK1317" s="24"/>
      <c r="VNL1317" s="24"/>
      <c r="VNM1317" s="24"/>
      <c r="VNN1317" s="24"/>
      <c r="VNO1317" s="24"/>
      <c r="VNP1317" s="24"/>
      <c r="VNQ1317" s="24"/>
      <c r="VNR1317" s="24"/>
      <c r="VNV1317" s="3"/>
      <c r="VNW1317" s="31"/>
      <c r="VNX1317" s="5"/>
      <c r="VNY1317" s="9"/>
      <c r="VOB1317" s="2"/>
      <c r="VOE1317" s="24"/>
      <c r="VOF1317" s="24"/>
      <c r="VOG1317" s="31"/>
      <c r="VOH1317" s="24"/>
      <c r="VOI1317" s="24"/>
      <c r="VOJ1317" s="24"/>
      <c r="VOK1317" s="24"/>
      <c r="VOL1317" s="24"/>
      <c r="VOM1317" s="24"/>
      <c r="VON1317" s="24"/>
      <c r="VOO1317" s="24"/>
      <c r="VOP1317" s="24"/>
      <c r="VOQ1317" s="24"/>
      <c r="VOR1317" s="24"/>
      <c r="VOS1317" s="24"/>
      <c r="VOT1317" s="24"/>
      <c r="VOU1317" s="24"/>
      <c r="VOV1317" s="24"/>
      <c r="VOZ1317" s="3"/>
      <c r="VPA1317" s="31"/>
      <c r="VPB1317" s="5"/>
      <c r="VPC1317" s="9"/>
      <c r="VPF1317" s="2"/>
      <c r="VPI1317" s="24"/>
      <c r="VPJ1317" s="24"/>
      <c r="VPK1317" s="31"/>
      <c r="VPL1317" s="24"/>
      <c r="VPM1317" s="24"/>
      <c r="VPN1317" s="24"/>
      <c r="VPO1317" s="24"/>
      <c r="VPP1317" s="24"/>
      <c r="VPQ1317" s="24"/>
      <c r="VPR1317" s="24"/>
      <c r="VPS1317" s="24"/>
      <c r="VPT1317" s="24"/>
      <c r="VPU1317" s="24"/>
      <c r="VPV1317" s="24"/>
      <c r="VPW1317" s="24"/>
      <c r="VPX1317" s="24"/>
      <c r="VPY1317" s="24"/>
      <c r="VPZ1317" s="24"/>
      <c r="VQD1317" s="3"/>
      <c r="VQE1317" s="31"/>
      <c r="VQF1317" s="5"/>
      <c r="VQG1317" s="9"/>
      <c r="VQJ1317" s="2"/>
      <c r="VQM1317" s="24"/>
      <c r="VQN1317" s="24"/>
      <c r="VQO1317" s="31"/>
      <c r="VQP1317" s="24"/>
      <c r="VQQ1317" s="24"/>
      <c r="VQR1317" s="24"/>
      <c r="VQS1317" s="24"/>
      <c r="VQT1317" s="24"/>
      <c r="VQU1317" s="24"/>
      <c r="VQV1317" s="24"/>
      <c r="VQW1317" s="24"/>
      <c r="VQX1317" s="24"/>
      <c r="VQY1317" s="24"/>
      <c r="VQZ1317" s="24"/>
      <c r="VRA1317" s="24"/>
      <c r="VRB1317" s="24"/>
      <c r="VRC1317" s="24"/>
      <c r="VRD1317" s="24"/>
      <c r="VRH1317" s="3"/>
      <c r="VRI1317" s="31"/>
      <c r="VRJ1317" s="5"/>
      <c r="VRK1317" s="9"/>
      <c r="VRN1317" s="2"/>
      <c r="VRQ1317" s="24"/>
      <c r="VRR1317" s="24"/>
      <c r="VRS1317" s="31"/>
      <c r="VRT1317" s="24"/>
      <c r="VRU1317" s="24"/>
      <c r="VRV1317" s="24"/>
      <c r="VRW1317" s="24"/>
      <c r="VRX1317" s="24"/>
      <c r="VRY1317" s="24"/>
      <c r="VRZ1317" s="24"/>
      <c r="VSA1317" s="24"/>
      <c r="VSB1317" s="24"/>
      <c r="VSC1317" s="24"/>
      <c r="VSD1317" s="24"/>
      <c r="VSE1317" s="24"/>
      <c r="VSF1317" s="24"/>
      <c r="VSG1317" s="24"/>
      <c r="VSH1317" s="24"/>
      <c r="VSL1317" s="3"/>
      <c r="VSM1317" s="31"/>
      <c r="VSN1317" s="5"/>
      <c r="VSO1317" s="9"/>
      <c r="VSR1317" s="2"/>
      <c r="VSU1317" s="24"/>
      <c r="VSV1317" s="24"/>
      <c r="VSW1317" s="31"/>
      <c r="VSX1317" s="24"/>
      <c r="VSY1317" s="24"/>
      <c r="VSZ1317" s="24"/>
      <c r="VTA1317" s="24"/>
      <c r="VTB1317" s="24"/>
      <c r="VTC1317" s="24"/>
      <c r="VTD1317" s="24"/>
      <c r="VTE1317" s="24"/>
      <c r="VTF1317" s="24"/>
      <c r="VTG1317" s="24"/>
      <c r="VTH1317" s="24"/>
      <c r="VTI1317" s="24"/>
      <c r="VTJ1317" s="24"/>
      <c r="VTK1317" s="24"/>
      <c r="VTL1317" s="24"/>
      <c r="VTP1317" s="3"/>
      <c r="VTQ1317" s="31"/>
      <c r="VTR1317" s="5"/>
      <c r="VTS1317" s="9"/>
      <c r="VTV1317" s="2"/>
      <c r="VTY1317" s="24"/>
      <c r="VTZ1317" s="24"/>
      <c r="VUA1317" s="31"/>
      <c r="VUB1317" s="24"/>
      <c r="VUC1317" s="24"/>
      <c r="VUD1317" s="24"/>
      <c r="VUE1317" s="24"/>
      <c r="VUF1317" s="24"/>
      <c r="VUG1317" s="24"/>
      <c r="VUH1317" s="24"/>
      <c r="VUI1317" s="24"/>
      <c r="VUJ1317" s="24"/>
      <c r="VUK1317" s="24"/>
      <c r="VUL1317" s="24"/>
      <c r="VUM1317" s="24"/>
      <c r="VUN1317" s="24"/>
      <c r="VUO1317" s="24"/>
      <c r="VUP1317" s="24"/>
      <c r="VUT1317" s="3"/>
      <c r="VUU1317" s="31"/>
      <c r="VUV1317" s="5"/>
      <c r="VUW1317" s="9"/>
      <c r="VUZ1317" s="2"/>
      <c r="VVC1317" s="24"/>
      <c r="VVD1317" s="24"/>
      <c r="VVE1317" s="31"/>
      <c r="VVF1317" s="24"/>
      <c r="VVG1317" s="24"/>
      <c r="VVH1317" s="24"/>
      <c r="VVI1317" s="24"/>
      <c r="VVJ1317" s="24"/>
      <c r="VVK1317" s="24"/>
      <c r="VVL1317" s="24"/>
      <c r="VVM1317" s="24"/>
      <c r="VVN1317" s="24"/>
      <c r="VVO1317" s="24"/>
      <c r="VVP1317" s="24"/>
      <c r="VVQ1317" s="24"/>
      <c r="VVR1317" s="24"/>
      <c r="VVS1317" s="24"/>
      <c r="VVT1317" s="24"/>
      <c r="VVX1317" s="3"/>
      <c r="VVY1317" s="31"/>
      <c r="VVZ1317" s="5"/>
      <c r="VWA1317" s="9"/>
      <c r="VWD1317" s="2"/>
      <c r="VWG1317" s="24"/>
      <c r="VWH1317" s="24"/>
      <c r="VWI1317" s="31"/>
      <c r="VWJ1317" s="24"/>
      <c r="VWK1317" s="24"/>
      <c r="VWL1317" s="24"/>
      <c r="VWM1317" s="24"/>
      <c r="VWN1317" s="24"/>
      <c r="VWO1317" s="24"/>
      <c r="VWP1317" s="24"/>
      <c r="VWQ1317" s="24"/>
      <c r="VWR1317" s="24"/>
      <c r="VWS1317" s="24"/>
      <c r="VWT1317" s="24"/>
      <c r="VWU1317" s="24"/>
      <c r="VWV1317" s="24"/>
      <c r="VWW1317" s="24"/>
      <c r="VWX1317" s="24"/>
      <c r="VXB1317" s="3"/>
      <c r="VXC1317" s="31"/>
      <c r="VXD1317" s="5"/>
      <c r="VXE1317" s="9"/>
      <c r="VXH1317" s="2"/>
      <c r="VXK1317" s="24"/>
      <c r="VXL1317" s="24"/>
      <c r="VXM1317" s="31"/>
      <c r="VXN1317" s="24"/>
      <c r="VXO1317" s="24"/>
      <c r="VXP1317" s="24"/>
      <c r="VXQ1317" s="24"/>
      <c r="VXR1317" s="24"/>
      <c r="VXS1317" s="24"/>
      <c r="VXT1317" s="24"/>
      <c r="VXU1317" s="24"/>
      <c r="VXV1317" s="24"/>
      <c r="VXW1317" s="24"/>
      <c r="VXX1317" s="24"/>
      <c r="VXY1317" s="24"/>
      <c r="VXZ1317" s="24"/>
      <c r="VYA1317" s="24"/>
      <c r="VYB1317" s="24"/>
      <c r="VYF1317" s="3"/>
      <c r="VYG1317" s="31"/>
      <c r="VYH1317" s="5"/>
      <c r="VYI1317" s="9"/>
      <c r="VYL1317" s="2"/>
      <c r="VYO1317" s="24"/>
      <c r="VYP1317" s="24"/>
      <c r="VYQ1317" s="31"/>
      <c r="VYR1317" s="24"/>
      <c r="VYS1317" s="24"/>
      <c r="VYT1317" s="24"/>
      <c r="VYU1317" s="24"/>
      <c r="VYV1317" s="24"/>
      <c r="VYW1317" s="24"/>
      <c r="VYX1317" s="24"/>
      <c r="VYY1317" s="24"/>
      <c r="VYZ1317" s="24"/>
      <c r="VZA1317" s="24"/>
      <c r="VZB1317" s="24"/>
      <c r="VZC1317" s="24"/>
      <c r="VZD1317" s="24"/>
      <c r="VZE1317" s="24"/>
      <c r="VZF1317" s="24"/>
      <c r="VZJ1317" s="3"/>
      <c r="VZK1317" s="31"/>
      <c r="VZL1317" s="5"/>
      <c r="VZM1317" s="9"/>
      <c r="VZP1317" s="2"/>
      <c r="VZS1317" s="24"/>
      <c r="VZT1317" s="24"/>
      <c r="VZU1317" s="31"/>
      <c r="VZV1317" s="24"/>
      <c r="VZW1317" s="24"/>
      <c r="VZX1317" s="24"/>
      <c r="VZY1317" s="24"/>
      <c r="VZZ1317" s="24"/>
      <c r="WAA1317" s="24"/>
      <c r="WAB1317" s="24"/>
      <c r="WAC1317" s="24"/>
      <c r="WAD1317" s="24"/>
      <c r="WAE1317" s="24"/>
      <c r="WAF1317" s="24"/>
      <c r="WAG1317" s="24"/>
      <c r="WAH1317" s="24"/>
      <c r="WAI1317" s="24"/>
      <c r="WAJ1317" s="24"/>
      <c r="WAN1317" s="3"/>
      <c r="WAO1317" s="31"/>
      <c r="WAP1317" s="5"/>
      <c r="WAQ1317" s="9"/>
      <c r="WAT1317" s="2"/>
      <c r="WAW1317" s="24"/>
      <c r="WAX1317" s="24"/>
      <c r="WAY1317" s="31"/>
      <c r="WAZ1317" s="24"/>
      <c r="WBA1317" s="24"/>
      <c r="WBB1317" s="24"/>
      <c r="WBC1317" s="24"/>
      <c r="WBD1317" s="24"/>
      <c r="WBE1317" s="24"/>
      <c r="WBF1317" s="24"/>
      <c r="WBG1317" s="24"/>
      <c r="WBH1317" s="24"/>
      <c r="WBI1317" s="24"/>
      <c r="WBJ1317" s="24"/>
      <c r="WBK1317" s="24"/>
      <c r="WBL1317" s="24"/>
      <c r="WBM1317" s="24"/>
      <c r="WBN1317" s="24"/>
      <c r="WBR1317" s="3"/>
      <c r="WBS1317" s="31"/>
      <c r="WBT1317" s="5"/>
      <c r="WBU1317" s="9"/>
      <c r="WBX1317" s="2"/>
      <c r="WCA1317" s="24"/>
      <c r="WCB1317" s="24"/>
      <c r="WCC1317" s="31"/>
      <c r="WCD1317" s="24"/>
      <c r="WCE1317" s="24"/>
      <c r="WCF1317" s="24"/>
      <c r="WCG1317" s="24"/>
      <c r="WCH1317" s="24"/>
      <c r="WCI1317" s="24"/>
      <c r="WCJ1317" s="24"/>
      <c r="WCK1317" s="24"/>
      <c r="WCL1317" s="24"/>
      <c r="WCM1317" s="24"/>
      <c r="WCN1317" s="24"/>
      <c r="WCO1317" s="24"/>
      <c r="WCP1317" s="24"/>
      <c r="WCQ1317" s="24"/>
      <c r="WCR1317" s="24"/>
      <c r="WCV1317" s="3"/>
      <c r="WCW1317" s="31"/>
      <c r="WCX1317" s="5"/>
      <c r="WCY1317" s="9"/>
      <c r="WDB1317" s="2"/>
      <c r="WDE1317" s="24"/>
      <c r="WDF1317" s="24"/>
      <c r="WDG1317" s="31"/>
      <c r="WDH1317" s="24"/>
      <c r="WDI1317" s="24"/>
      <c r="WDJ1317" s="24"/>
      <c r="WDK1317" s="24"/>
      <c r="WDL1317" s="24"/>
      <c r="WDM1317" s="24"/>
      <c r="WDN1317" s="24"/>
      <c r="WDO1317" s="24"/>
      <c r="WDP1317" s="24"/>
      <c r="WDQ1317" s="24"/>
      <c r="WDR1317" s="24"/>
      <c r="WDS1317" s="24"/>
      <c r="WDT1317" s="24"/>
      <c r="WDU1317" s="24"/>
      <c r="WDV1317" s="24"/>
      <c r="WDZ1317" s="3"/>
      <c r="WEA1317" s="31"/>
      <c r="WEB1317" s="5"/>
      <c r="WEC1317" s="9"/>
      <c r="WEF1317" s="2"/>
      <c r="WEI1317" s="24"/>
      <c r="WEJ1317" s="24"/>
      <c r="WEK1317" s="31"/>
      <c r="WEL1317" s="24"/>
      <c r="WEM1317" s="24"/>
      <c r="WEN1317" s="24"/>
      <c r="WEO1317" s="24"/>
      <c r="WEP1317" s="24"/>
      <c r="WEQ1317" s="24"/>
      <c r="WER1317" s="24"/>
      <c r="WES1317" s="24"/>
      <c r="WET1317" s="24"/>
      <c r="WEU1317" s="24"/>
      <c r="WEV1317" s="24"/>
      <c r="WEW1317" s="24"/>
      <c r="WEX1317" s="24"/>
      <c r="WEY1317" s="24"/>
      <c r="WEZ1317" s="24"/>
      <c r="WFD1317" s="3"/>
      <c r="WFE1317" s="31"/>
      <c r="WFF1317" s="5"/>
      <c r="WFG1317" s="9"/>
      <c r="WFJ1317" s="2"/>
      <c r="WFM1317" s="24"/>
      <c r="WFN1317" s="24"/>
      <c r="WFO1317" s="31"/>
      <c r="WFP1317" s="24"/>
      <c r="WFQ1317" s="24"/>
      <c r="WFR1317" s="24"/>
      <c r="WFS1317" s="24"/>
      <c r="WFT1317" s="24"/>
      <c r="WFU1317" s="24"/>
      <c r="WFV1317" s="24"/>
      <c r="WFW1317" s="24"/>
      <c r="WFX1317" s="24"/>
      <c r="WFY1317" s="24"/>
      <c r="WFZ1317" s="24"/>
      <c r="WGA1317" s="24"/>
      <c r="WGB1317" s="24"/>
      <c r="WGC1317" s="24"/>
      <c r="WGD1317" s="24"/>
      <c r="WGH1317" s="3"/>
      <c r="WGI1317" s="31"/>
      <c r="WGJ1317" s="5"/>
      <c r="WGK1317" s="9"/>
      <c r="WGN1317" s="2"/>
      <c r="WGQ1317" s="24"/>
      <c r="WGR1317" s="24"/>
      <c r="WGS1317" s="31"/>
      <c r="WGT1317" s="24"/>
      <c r="WGU1317" s="24"/>
      <c r="WGV1317" s="24"/>
      <c r="WGW1317" s="24"/>
      <c r="WGX1317" s="24"/>
      <c r="WGY1317" s="24"/>
      <c r="WGZ1317" s="24"/>
      <c r="WHA1317" s="24"/>
      <c r="WHB1317" s="24"/>
      <c r="WHC1317" s="24"/>
      <c r="WHD1317" s="24"/>
      <c r="WHE1317" s="24"/>
      <c r="WHF1317" s="24"/>
      <c r="WHG1317" s="24"/>
      <c r="WHH1317" s="24"/>
      <c r="WHL1317" s="3"/>
      <c r="WHM1317" s="31"/>
      <c r="WHN1317" s="5"/>
      <c r="WHO1317" s="9"/>
      <c r="WHR1317" s="2"/>
      <c r="WHU1317" s="24"/>
      <c r="WHV1317" s="24"/>
      <c r="WHW1317" s="31"/>
      <c r="WHX1317" s="24"/>
      <c r="WHY1317" s="24"/>
      <c r="WHZ1317" s="24"/>
      <c r="WIA1317" s="24"/>
      <c r="WIB1317" s="24"/>
      <c r="WIC1317" s="24"/>
      <c r="WID1317" s="24"/>
      <c r="WIE1317" s="24"/>
      <c r="WIF1317" s="24"/>
      <c r="WIG1317" s="24"/>
      <c r="WIH1317" s="24"/>
      <c r="WII1317" s="24"/>
      <c r="WIJ1317" s="24"/>
      <c r="WIK1317" s="24"/>
      <c r="WIL1317" s="24"/>
      <c r="WIP1317" s="3"/>
      <c r="WIQ1317" s="31"/>
      <c r="WIR1317" s="5"/>
      <c r="WIS1317" s="9"/>
      <c r="WIV1317" s="2"/>
      <c r="WIY1317" s="24"/>
      <c r="WIZ1317" s="24"/>
      <c r="WJA1317" s="31"/>
      <c r="WJB1317" s="24"/>
      <c r="WJC1317" s="24"/>
      <c r="WJD1317" s="24"/>
      <c r="WJE1317" s="24"/>
      <c r="WJF1317" s="24"/>
      <c r="WJG1317" s="24"/>
      <c r="WJH1317" s="24"/>
      <c r="WJI1317" s="24"/>
      <c r="WJJ1317" s="24"/>
      <c r="WJK1317" s="24"/>
      <c r="WJL1317" s="24"/>
      <c r="WJM1317" s="24"/>
      <c r="WJN1317" s="24"/>
      <c r="WJO1317" s="24"/>
      <c r="WJP1317" s="24"/>
      <c r="WJT1317" s="3"/>
      <c r="WJU1317" s="31"/>
      <c r="WJV1317" s="5"/>
      <c r="WJW1317" s="9"/>
      <c r="WJZ1317" s="2"/>
      <c r="WKC1317" s="24"/>
      <c r="WKD1317" s="24"/>
      <c r="WKE1317" s="31"/>
      <c r="WKF1317" s="24"/>
      <c r="WKG1317" s="24"/>
      <c r="WKH1317" s="24"/>
      <c r="WKI1317" s="24"/>
      <c r="WKJ1317" s="24"/>
      <c r="WKK1317" s="24"/>
      <c r="WKL1317" s="24"/>
      <c r="WKM1317" s="24"/>
      <c r="WKN1317" s="24"/>
      <c r="WKO1317" s="24"/>
      <c r="WKP1317" s="24"/>
      <c r="WKQ1317" s="24"/>
      <c r="WKR1317" s="24"/>
      <c r="WKS1317" s="24"/>
      <c r="WKT1317" s="24"/>
      <c r="WKX1317" s="3"/>
      <c r="WKY1317" s="31"/>
      <c r="WKZ1317" s="5"/>
      <c r="WLA1317" s="9"/>
      <c r="WLD1317" s="2"/>
      <c r="WLG1317" s="24"/>
      <c r="WLH1317" s="24"/>
      <c r="WLI1317" s="31"/>
      <c r="WLJ1317" s="24"/>
      <c r="WLK1317" s="24"/>
      <c r="WLL1317" s="24"/>
      <c r="WLM1317" s="24"/>
      <c r="WLN1317" s="24"/>
      <c r="WLO1317" s="24"/>
      <c r="WLP1317" s="24"/>
      <c r="WLQ1317" s="24"/>
      <c r="WLR1317" s="24"/>
      <c r="WLS1317" s="24"/>
      <c r="WLT1317" s="24"/>
      <c r="WLU1317" s="24"/>
      <c r="WLV1317" s="24"/>
      <c r="WLW1317" s="24"/>
      <c r="WLX1317" s="24"/>
      <c r="WMB1317" s="3"/>
      <c r="WMC1317" s="31"/>
      <c r="WMD1317" s="5"/>
      <c r="WME1317" s="9"/>
      <c r="WMH1317" s="2"/>
      <c r="WMK1317" s="24"/>
      <c r="WML1317" s="24"/>
      <c r="WMM1317" s="31"/>
      <c r="WMN1317" s="24"/>
      <c r="WMO1317" s="24"/>
      <c r="WMP1317" s="24"/>
      <c r="WMQ1317" s="24"/>
      <c r="WMR1317" s="24"/>
      <c r="WMS1317" s="24"/>
      <c r="WMT1317" s="24"/>
      <c r="WMU1317" s="24"/>
      <c r="WMV1317" s="24"/>
      <c r="WMW1317" s="24"/>
      <c r="WMX1317" s="24"/>
      <c r="WMY1317" s="24"/>
      <c r="WMZ1317" s="24"/>
      <c r="WNA1317" s="24"/>
      <c r="WNB1317" s="24"/>
      <c r="WNF1317" s="3"/>
      <c r="WNG1317" s="31"/>
      <c r="WNH1317" s="5"/>
      <c r="WNI1317" s="9"/>
      <c r="WNL1317" s="2"/>
      <c r="WNO1317" s="24"/>
      <c r="WNP1317" s="24"/>
      <c r="WNQ1317" s="31"/>
      <c r="WNR1317" s="24"/>
      <c r="WNS1317" s="24"/>
      <c r="WNT1317" s="24"/>
      <c r="WNU1317" s="24"/>
      <c r="WNV1317" s="24"/>
      <c r="WNW1317" s="24"/>
      <c r="WNX1317" s="24"/>
      <c r="WNY1317" s="24"/>
      <c r="WNZ1317" s="24"/>
      <c r="WOA1317" s="24"/>
      <c r="WOB1317" s="24"/>
      <c r="WOC1317" s="24"/>
      <c r="WOD1317" s="24"/>
      <c r="WOE1317" s="24"/>
      <c r="WOF1317" s="24"/>
      <c r="WOJ1317" s="3"/>
      <c r="WOK1317" s="31"/>
      <c r="WOL1317" s="5"/>
      <c r="WOM1317" s="9"/>
      <c r="WOP1317" s="2"/>
      <c r="WOS1317" s="24"/>
      <c r="WOT1317" s="24"/>
      <c r="WOU1317" s="31"/>
      <c r="WOV1317" s="24"/>
      <c r="WOW1317" s="24"/>
      <c r="WOX1317" s="24"/>
      <c r="WOY1317" s="24"/>
      <c r="WOZ1317" s="24"/>
      <c r="WPA1317" s="24"/>
      <c r="WPB1317" s="24"/>
      <c r="WPC1317" s="24"/>
      <c r="WPD1317" s="24"/>
      <c r="WPE1317" s="24"/>
      <c r="WPF1317" s="24"/>
      <c r="WPG1317" s="24"/>
      <c r="WPH1317" s="24"/>
      <c r="WPI1317" s="24"/>
      <c r="WPJ1317" s="24"/>
      <c r="WPN1317" s="3"/>
      <c r="WPO1317" s="31"/>
      <c r="WPP1317" s="5"/>
      <c r="WPQ1317" s="9"/>
      <c r="WPT1317" s="2"/>
      <c r="WPW1317" s="24"/>
      <c r="WPX1317" s="24"/>
      <c r="WPY1317" s="31"/>
      <c r="WPZ1317" s="24"/>
      <c r="WQA1317" s="24"/>
      <c r="WQB1317" s="24"/>
      <c r="WQC1317" s="24"/>
      <c r="WQD1317" s="24"/>
      <c r="WQE1317" s="24"/>
      <c r="WQF1317" s="24"/>
      <c r="WQG1317" s="24"/>
      <c r="WQH1317" s="24"/>
      <c r="WQI1317" s="24"/>
      <c r="WQJ1317" s="24"/>
      <c r="WQK1317" s="24"/>
      <c r="WQL1317" s="24"/>
      <c r="WQM1317" s="24"/>
      <c r="WQN1317" s="24"/>
      <c r="WQR1317" s="3"/>
      <c r="WQS1317" s="31"/>
      <c r="WQT1317" s="5"/>
      <c r="WQU1317" s="9"/>
      <c r="WQX1317" s="2"/>
      <c r="WRA1317" s="24"/>
      <c r="WRB1317" s="24"/>
      <c r="WRC1317" s="31"/>
      <c r="WRD1317" s="24"/>
      <c r="WRE1317" s="24"/>
      <c r="WRF1317" s="24"/>
      <c r="WRG1317" s="24"/>
      <c r="WRH1317" s="24"/>
      <c r="WRI1317" s="24"/>
      <c r="WRJ1317" s="24"/>
      <c r="WRK1317" s="24"/>
      <c r="WRL1317" s="24"/>
      <c r="WRM1317" s="24"/>
      <c r="WRN1317" s="24"/>
      <c r="WRO1317" s="24"/>
      <c r="WRP1317" s="24"/>
      <c r="WRQ1317" s="24"/>
      <c r="WRR1317" s="24"/>
      <c r="WRV1317" s="3"/>
      <c r="WRW1317" s="31"/>
      <c r="WRX1317" s="5"/>
      <c r="WRY1317" s="9"/>
      <c r="WSB1317" s="2"/>
      <c r="WSE1317" s="24"/>
      <c r="WSF1317" s="24"/>
      <c r="WSG1317" s="31"/>
      <c r="WSH1317" s="24"/>
      <c r="WSI1317" s="24"/>
      <c r="WSJ1317" s="24"/>
      <c r="WSK1317" s="24"/>
      <c r="WSL1317" s="24"/>
      <c r="WSM1317" s="24"/>
      <c r="WSN1317" s="24"/>
      <c r="WSO1317" s="24"/>
      <c r="WSP1317" s="24"/>
      <c r="WSQ1317" s="24"/>
      <c r="WSR1317" s="24"/>
      <c r="WSS1317" s="24"/>
      <c r="WST1317" s="24"/>
      <c r="WSU1317" s="24"/>
      <c r="WSV1317" s="24"/>
      <c r="WSZ1317" s="3"/>
      <c r="WTA1317" s="31"/>
      <c r="WTB1317" s="5"/>
      <c r="WTC1317" s="9"/>
      <c r="WTF1317" s="2"/>
      <c r="WTI1317" s="24"/>
      <c r="WTJ1317" s="24"/>
      <c r="WTK1317" s="31"/>
      <c r="WTL1317" s="24"/>
      <c r="WTM1317" s="24"/>
      <c r="WTN1317" s="24"/>
      <c r="WTO1317" s="24"/>
      <c r="WTP1317" s="24"/>
      <c r="WTQ1317" s="24"/>
      <c r="WTR1317" s="24"/>
      <c r="WTS1317" s="24"/>
      <c r="WTT1317" s="24"/>
      <c r="WTU1317" s="24"/>
      <c r="WTV1317" s="24"/>
      <c r="WTW1317" s="24"/>
      <c r="WTX1317" s="24"/>
      <c r="WTY1317" s="24"/>
      <c r="WTZ1317" s="24"/>
      <c r="WUD1317" s="3"/>
      <c r="WUE1317" s="31"/>
      <c r="WUF1317" s="5"/>
      <c r="WUG1317" s="9"/>
      <c r="WUJ1317" s="2"/>
      <c r="WUM1317" s="24"/>
      <c r="WUN1317" s="24"/>
      <c r="WUO1317" s="31"/>
      <c r="WUP1317" s="24"/>
      <c r="WUQ1317" s="24"/>
      <c r="WUR1317" s="24"/>
      <c r="WUS1317" s="24"/>
      <c r="WUT1317" s="24"/>
      <c r="WUU1317" s="24"/>
      <c r="WUV1317" s="24"/>
      <c r="WUW1317" s="24"/>
      <c r="WUX1317" s="24"/>
      <c r="WUY1317" s="24"/>
      <c r="WUZ1317" s="24"/>
      <c r="WVA1317" s="24"/>
      <c r="WVB1317" s="24"/>
      <c r="WVC1317" s="24"/>
      <c r="WVD1317" s="24"/>
      <c r="WVH1317" s="3"/>
      <c r="WVI1317" s="31"/>
      <c r="WVJ1317" s="5"/>
      <c r="WVK1317" s="9"/>
      <c r="WVN1317" s="2"/>
      <c r="WVQ1317" s="24"/>
      <c r="WVR1317" s="24"/>
      <c r="WVS1317" s="31"/>
      <c r="WVT1317" s="24"/>
      <c r="WVU1317" s="24"/>
      <c r="WVV1317" s="24"/>
      <c r="WVW1317" s="24"/>
      <c r="WVX1317" s="24"/>
      <c r="WVY1317" s="24"/>
      <c r="WVZ1317" s="24"/>
      <c r="WWA1317" s="24"/>
      <c r="WWB1317" s="24"/>
      <c r="WWC1317" s="24"/>
      <c r="WWD1317" s="24"/>
      <c r="WWE1317" s="24"/>
      <c r="WWF1317" s="24"/>
      <c r="WWG1317" s="24"/>
      <c r="WWH1317" s="24"/>
      <c r="WWL1317" s="3"/>
      <c r="WWM1317" s="31"/>
      <c r="WWN1317" s="5"/>
      <c r="WWO1317" s="9"/>
      <c r="WWR1317" s="2"/>
      <c r="WWU1317" s="24"/>
      <c r="WWV1317" s="24"/>
      <c r="WWW1317" s="31"/>
      <c r="WWX1317" s="24"/>
      <c r="WWY1317" s="24"/>
      <c r="WWZ1317" s="24"/>
      <c r="WXA1317" s="24"/>
      <c r="WXB1317" s="24"/>
      <c r="WXC1317" s="24"/>
      <c r="WXD1317" s="24"/>
      <c r="WXE1317" s="24"/>
      <c r="WXF1317" s="24"/>
      <c r="WXG1317" s="24"/>
      <c r="WXH1317" s="24"/>
      <c r="WXI1317" s="24"/>
      <c r="WXJ1317" s="24"/>
      <c r="WXK1317" s="24"/>
      <c r="WXL1317" s="24"/>
      <c r="WXP1317" s="3"/>
      <c r="WXQ1317" s="31"/>
      <c r="WXR1317" s="5"/>
      <c r="WXS1317" s="9"/>
      <c r="WXV1317" s="2"/>
      <c r="WXY1317" s="24"/>
      <c r="WXZ1317" s="24"/>
      <c r="WYA1317" s="31"/>
      <c r="WYB1317" s="24"/>
      <c r="WYC1317" s="24"/>
      <c r="WYD1317" s="24"/>
      <c r="WYE1317" s="24"/>
      <c r="WYF1317" s="24"/>
      <c r="WYG1317" s="24"/>
      <c r="WYH1317" s="24"/>
      <c r="WYI1317" s="24"/>
      <c r="WYJ1317" s="24"/>
      <c r="WYK1317" s="24"/>
      <c r="WYL1317" s="24"/>
      <c r="WYM1317" s="24"/>
      <c r="WYN1317" s="24"/>
      <c r="WYO1317" s="24"/>
      <c r="WYP1317" s="24"/>
      <c r="WYT1317" s="3"/>
      <c r="WYU1317" s="31"/>
      <c r="WYV1317" s="5"/>
      <c r="WYW1317" s="9"/>
      <c r="WYZ1317" s="2"/>
      <c r="WZC1317" s="24"/>
      <c r="WZD1317" s="24"/>
      <c r="WZE1317" s="31"/>
      <c r="WZF1317" s="24"/>
      <c r="WZG1317" s="24"/>
      <c r="WZH1317" s="24"/>
      <c r="WZI1317" s="24"/>
      <c r="WZJ1317" s="24"/>
      <c r="WZK1317" s="24"/>
      <c r="WZL1317" s="24"/>
      <c r="WZM1317" s="24"/>
      <c r="WZN1317" s="24"/>
      <c r="WZO1317" s="24"/>
      <c r="WZP1317" s="24"/>
      <c r="WZQ1317" s="24"/>
      <c r="WZR1317" s="24"/>
      <c r="WZS1317" s="24"/>
      <c r="WZT1317" s="24"/>
      <c r="WZX1317" s="3"/>
      <c r="WZY1317" s="31"/>
      <c r="WZZ1317" s="5"/>
      <c r="XAA1317" s="9"/>
      <c r="XAD1317" s="2"/>
      <c r="XAG1317" s="24"/>
      <c r="XAH1317" s="24"/>
      <c r="XAI1317" s="31"/>
      <c r="XAJ1317" s="24"/>
      <c r="XAK1317" s="24"/>
      <c r="XAL1317" s="24"/>
      <c r="XAM1317" s="24"/>
      <c r="XAN1317" s="24"/>
      <c r="XAO1317" s="24"/>
      <c r="XAP1317" s="24"/>
      <c r="XAQ1317" s="24"/>
      <c r="XAR1317" s="24"/>
      <c r="XAS1317" s="24"/>
      <c r="XAT1317" s="24"/>
      <c r="XAU1317" s="24"/>
      <c r="XAV1317" s="24"/>
      <c r="XAW1317" s="24"/>
      <c r="XAX1317" s="24"/>
      <c r="XBB1317" s="3"/>
      <c r="XBC1317" s="31"/>
      <c r="XBD1317" s="5"/>
      <c r="XBE1317" s="9"/>
      <c r="XBH1317" s="2"/>
      <c r="XBK1317" s="24"/>
      <c r="XBL1317" s="24"/>
      <c r="XBM1317" s="31"/>
      <c r="XBN1317" s="24"/>
      <c r="XBO1317" s="24"/>
      <c r="XBP1317" s="24"/>
      <c r="XBQ1317" s="24"/>
      <c r="XBR1317" s="24"/>
      <c r="XBS1317" s="24"/>
      <c r="XBT1317" s="24"/>
      <c r="XBU1317" s="24"/>
      <c r="XBV1317" s="24"/>
      <c r="XBW1317" s="24"/>
      <c r="XBX1317" s="24"/>
      <c r="XBY1317" s="24"/>
      <c r="XBZ1317" s="24"/>
      <c r="XCA1317" s="24"/>
      <c r="XCB1317" s="24"/>
      <c r="XCF1317" s="3"/>
      <c r="XCG1317" s="31"/>
      <c r="XCH1317" s="5"/>
      <c r="XCI1317" s="9"/>
      <c r="XCL1317" s="2"/>
      <c r="XCO1317" s="24"/>
      <c r="XCP1317" s="24"/>
      <c r="XCQ1317" s="31"/>
      <c r="XCR1317" s="24"/>
      <c r="XCS1317" s="24"/>
      <c r="XCT1317" s="24"/>
      <c r="XCU1317" s="24"/>
      <c r="XCV1317" s="24"/>
      <c r="XCW1317" s="24"/>
      <c r="XCX1317" s="24"/>
      <c r="XCY1317" s="24"/>
      <c r="XCZ1317" s="24"/>
      <c r="XDA1317" s="24"/>
      <c r="XDB1317" s="24"/>
      <c r="XDC1317" s="24"/>
      <c r="XDD1317" s="24"/>
      <c r="XDE1317" s="24"/>
      <c r="XDF1317" s="24"/>
      <c r="XDJ1317" s="3"/>
      <c r="XDK1317" s="31"/>
      <c r="XDL1317" s="5"/>
      <c r="XDM1317" s="9"/>
      <c r="XDP1317" s="2"/>
      <c r="XDS1317" s="24"/>
      <c r="XDT1317" s="24"/>
      <c r="XDU1317" s="31"/>
      <c r="XDV1317" s="24"/>
      <c r="XDW1317" s="24"/>
      <c r="XDX1317" s="24"/>
      <c r="XDY1317" s="24"/>
      <c r="XDZ1317" s="24"/>
      <c r="XEA1317" s="24"/>
      <c r="XEB1317" s="24"/>
      <c r="XEC1317" s="24"/>
      <c r="XED1317" s="24"/>
      <c r="XEE1317" s="24"/>
      <c r="XEF1317" s="24"/>
      <c r="XEG1317" s="24"/>
      <c r="XEH1317" s="24"/>
      <c r="XEI1317" s="24"/>
      <c r="XEJ1317" s="24"/>
      <c r="XEN1317" s="3"/>
      <c r="XEO1317" s="31"/>
      <c r="XEP1317" s="5"/>
      <c r="XEQ1317" s="9"/>
    </row>
    <row r="1318" spans="1:4094 4098:6144 6147:11264 11268:13311 13314:14334 14337:16371" ht="15" hidden="1" customHeight="1" outlineLevel="1" x14ac:dyDescent="0.2">
      <c r="A1318" s="3">
        <v>44165</v>
      </c>
      <c r="B1318" s="19">
        <v>2325.6999999999998</v>
      </c>
      <c r="C1318" s="5" t="s">
        <v>1207</v>
      </c>
      <c r="D1318" s="9" t="s">
        <v>920</v>
      </c>
      <c r="E1318"/>
      <c r="F1318" s="19">
        <v>2325.6999999999998</v>
      </c>
      <c r="Z1318" s="20">
        <f t="shared" ref="Z1318:Z1358" si="67">SUM(E1318:Y1318)</f>
        <v>2325.6999999999998</v>
      </c>
      <c r="AA1318" s="20" t="str">
        <f t="shared" si="65"/>
        <v>441652325,7</v>
      </c>
      <c r="AB1318" t="s">
        <v>2208</v>
      </c>
      <c r="AC1318" t="s">
        <v>2245</v>
      </c>
      <c r="AD1318" t="s">
        <v>2263</v>
      </c>
    </row>
    <row r="1319" spans="1:4094 4098:6144 6147:11264 11268:13311 13314:14334 14337:16371" ht="15" hidden="1" customHeight="1" outlineLevel="1" x14ac:dyDescent="0.2">
      <c r="A1319" s="3">
        <v>44165</v>
      </c>
      <c r="B1319" s="19">
        <v>500</v>
      </c>
      <c r="C1319" s="5" t="s">
        <v>7</v>
      </c>
      <c r="D1319" s="9" t="s">
        <v>1326</v>
      </c>
      <c r="E1319" s="19">
        <v>500</v>
      </c>
      <c r="Z1319" s="20">
        <f t="shared" si="67"/>
        <v>500</v>
      </c>
      <c r="AA1319" s="20" t="str">
        <f t="shared" si="65"/>
        <v>44165500</v>
      </c>
      <c r="AB1319" t="s">
        <v>2204</v>
      </c>
      <c r="AC1319" t="s">
        <v>2245</v>
      </c>
      <c r="AD1319" t="s">
        <v>2262</v>
      </c>
    </row>
    <row r="1320" spans="1:4094 4098:6144 6147:11264 11268:13311 13314:14334 14337:16371" ht="15" hidden="1" customHeight="1" outlineLevel="1" x14ac:dyDescent="0.2">
      <c r="A1320" s="3">
        <v>44161</v>
      </c>
      <c r="B1320" s="19">
        <v>70000</v>
      </c>
      <c r="C1320" s="5" t="s">
        <v>32</v>
      </c>
      <c r="D1320" s="9" t="s">
        <v>1907</v>
      </c>
      <c r="E1320"/>
      <c r="N1320" s="19">
        <v>70000</v>
      </c>
      <c r="Z1320" s="20">
        <f t="shared" si="67"/>
        <v>70000</v>
      </c>
      <c r="AA1320" s="20" t="str">
        <f t="shared" si="65"/>
        <v>4416170000</v>
      </c>
      <c r="AB1320" t="s">
        <v>2222</v>
      </c>
      <c r="AC1320" t="s">
        <v>2248</v>
      </c>
      <c r="AD1320" t="s">
        <v>2269</v>
      </c>
    </row>
    <row r="1321" spans="1:4094 4098:6144 6147:11264 11268:13311 13314:14334 14337:16371" ht="15" hidden="1" customHeight="1" outlineLevel="1" x14ac:dyDescent="0.2">
      <c r="A1321" s="3">
        <v>44160</v>
      </c>
      <c r="B1321" s="19">
        <v>101855.16</v>
      </c>
      <c r="C1321" s="5" t="s">
        <v>1225</v>
      </c>
      <c r="D1321" s="9" t="s">
        <v>1915</v>
      </c>
      <c r="E1321"/>
      <c r="T1321" s="19">
        <v>101855.16</v>
      </c>
      <c r="Z1321" s="20">
        <f t="shared" si="67"/>
        <v>101855.16</v>
      </c>
      <c r="AA1321" s="20" t="str">
        <f t="shared" si="65"/>
        <v>44160101855,16</v>
      </c>
      <c r="AB1321" t="s">
        <v>2235</v>
      </c>
      <c r="AC1321" t="s">
        <v>2248</v>
      </c>
      <c r="AD1321" t="s">
        <v>2235</v>
      </c>
    </row>
    <row r="1322" spans="1:4094 4098:6144 6147:11264 11268:13311 13314:14334 14337:16371" ht="15" hidden="1" customHeight="1" outlineLevel="1" x14ac:dyDescent="0.2">
      <c r="A1322" s="3">
        <v>44159</v>
      </c>
      <c r="B1322" s="19">
        <v>3472.47</v>
      </c>
      <c r="C1322" s="5" t="s">
        <v>1207</v>
      </c>
      <c r="D1322" s="9" t="s">
        <v>920</v>
      </c>
      <c r="E1322"/>
      <c r="F1322" s="19">
        <v>3472.47</v>
      </c>
      <c r="Z1322" s="20">
        <f t="shared" si="67"/>
        <v>3472.47</v>
      </c>
      <c r="AA1322" s="20" t="str">
        <f t="shared" si="65"/>
        <v>441593472,47</v>
      </c>
      <c r="AB1322" t="s">
        <v>2208</v>
      </c>
      <c r="AC1322" t="s">
        <v>2245</v>
      </c>
      <c r="AD1322" t="s">
        <v>2263</v>
      </c>
    </row>
    <row r="1323" spans="1:4094 4098:6144 6147:11264 11268:13311 13314:14334 14337:16371" ht="15" hidden="1" customHeight="1" outlineLevel="1" x14ac:dyDescent="0.2">
      <c r="A1323" s="3">
        <v>44158</v>
      </c>
      <c r="B1323" s="19">
        <v>100000</v>
      </c>
      <c r="C1323" s="5" t="s">
        <v>28</v>
      </c>
      <c r="D1323" s="9" t="s">
        <v>1916</v>
      </c>
      <c r="E1323"/>
      <c r="V1323" s="19">
        <v>100000</v>
      </c>
      <c r="Z1323" s="20">
        <f t="shared" si="67"/>
        <v>100000</v>
      </c>
      <c r="AA1323" s="20" t="str">
        <f t="shared" si="65"/>
        <v>44158100000</v>
      </c>
      <c r="AB1323" t="s">
        <v>2236</v>
      </c>
      <c r="AC1323" t="s">
        <v>2248</v>
      </c>
      <c r="AD1323" t="s">
        <v>2236</v>
      </c>
    </row>
    <row r="1324" spans="1:4094 4098:6144 6147:11264 11268:13311 13314:14334 14337:16371" ht="15" hidden="1" customHeight="1" outlineLevel="1" x14ac:dyDescent="0.2">
      <c r="A1324" s="3">
        <v>44158</v>
      </c>
      <c r="B1324" s="19">
        <v>70000</v>
      </c>
      <c r="C1324" s="5" t="s">
        <v>32</v>
      </c>
      <c r="D1324" s="9" t="s">
        <v>1103</v>
      </c>
      <c r="E1324"/>
      <c r="N1324" s="19">
        <v>70000</v>
      </c>
      <c r="Z1324" s="20">
        <f t="shared" si="67"/>
        <v>70000</v>
      </c>
      <c r="AA1324" s="20" t="str">
        <f t="shared" si="65"/>
        <v>4415870000</v>
      </c>
      <c r="AB1324" t="s">
        <v>2222</v>
      </c>
      <c r="AC1324" t="s">
        <v>2248</v>
      </c>
      <c r="AD1324" t="s">
        <v>2269</v>
      </c>
    </row>
    <row r="1325" spans="1:4094 4098:6144 6147:11264 11268:13311 13314:14334 14337:16371" ht="15" hidden="1" customHeight="1" outlineLevel="1" x14ac:dyDescent="0.2">
      <c r="A1325" s="3">
        <v>44155</v>
      </c>
      <c r="B1325" s="19">
        <v>2997.76</v>
      </c>
      <c r="C1325" s="5" t="s">
        <v>1207</v>
      </c>
      <c r="D1325" s="9" t="s">
        <v>920</v>
      </c>
      <c r="E1325"/>
      <c r="F1325" s="19">
        <v>2997.76</v>
      </c>
      <c r="Z1325" s="20">
        <f t="shared" si="67"/>
        <v>2997.76</v>
      </c>
      <c r="AA1325" s="20" t="str">
        <f t="shared" si="65"/>
        <v>441552997,76</v>
      </c>
      <c r="AB1325" t="s">
        <v>2208</v>
      </c>
      <c r="AC1325" t="s">
        <v>2245</v>
      </c>
      <c r="AD1325" t="s">
        <v>2263</v>
      </c>
    </row>
    <row r="1326" spans="1:4094 4098:6144 6147:11264 11268:13311 13314:14334 14337:16371" ht="15" hidden="1" customHeight="1" outlineLevel="1" x14ac:dyDescent="0.2">
      <c r="A1326" s="3">
        <v>44155</v>
      </c>
      <c r="B1326" s="33">
        <v>100000</v>
      </c>
      <c r="C1326" s="14" t="s">
        <v>28</v>
      </c>
      <c r="D1326" s="15" t="s">
        <v>1894</v>
      </c>
      <c r="E1326"/>
      <c r="F1326"/>
      <c r="V1326" s="33">
        <v>100000</v>
      </c>
      <c r="Z1326" s="20">
        <f t="shared" si="67"/>
        <v>100000</v>
      </c>
      <c r="AA1326" s="20" t="str">
        <f t="shared" si="65"/>
        <v>44155100000</v>
      </c>
      <c r="AB1326" t="s">
        <v>2236</v>
      </c>
      <c r="AC1326" t="s">
        <v>2248</v>
      </c>
      <c r="AD1326" t="s">
        <v>2236</v>
      </c>
    </row>
    <row r="1327" spans="1:4094 4098:6144 6147:11264 11268:13311 13314:14334 14337:16371" ht="15" hidden="1" customHeight="1" outlineLevel="1" x14ac:dyDescent="0.2">
      <c r="A1327" s="3">
        <v>44155</v>
      </c>
      <c r="B1327" s="19">
        <v>2800</v>
      </c>
      <c r="C1327" s="5" t="s">
        <v>1241</v>
      </c>
      <c r="D1327" s="9" t="s">
        <v>920</v>
      </c>
      <c r="E1327" s="19">
        <v>2800</v>
      </c>
      <c r="Z1327" s="20">
        <f t="shared" si="67"/>
        <v>2800</v>
      </c>
      <c r="AA1327" s="20" t="str">
        <f t="shared" si="65"/>
        <v>441552800</v>
      </c>
      <c r="AB1327" t="s">
        <v>2208</v>
      </c>
      <c r="AC1327" t="s">
        <v>2245</v>
      </c>
      <c r="AD1327" t="s">
        <v>2263</v>
      </c>
    </row>
    <row r="1328" spans="1:4094 4098:6144 6147:11264 11268:13311 13314:14334 14337:16371" ht="15" hidden="1" customHeight="1" outlineLevel="1" x14ac:dyDescent="0.2">
      <c r="A1328" s="3">
        <v>44154</v>
      </c>
      <c r="B1328" s="19">
        <v>98939.520000000004</v>
      </c>
      <c r="C1328" s="5" t="s">
        <v>1225</v>
      </c>
      <c r="D1328" s="9" t="s">
        <v>1917</v>
      </c>
      <c r="E1328"/>
      <c r="T1328" s="19">
        <v>98939.520000000004</v>
      </c>
      <c r="Z1328" s="20">
        <f t="shared" si="67"/>
        <v>98939.520000000004</v>
      </c>
      <c r="AA1328" s="20" t="str">
        <f t="shared" si="65"/>
        <v>4415498939,52</v>
      </c>
      <c r="AB1328" t="s">
        <v>2235</v>
      </c>
      <c r="AC1328" t="s">
        <v>2248</v>
      </c>
      <c r="AD1328" t="s">
        <v>2235</v>
      </c>
    </row>
    <row r="1329" spans="1:30" ht="15" hidden="1" customHeight="1" outlineLevel="1" x14ac:dyDescent="0.2">
      <c r="A1329" s="3">
        <v>44152</v>
      </c>
      <c r="B1329" s="19">
        <v>130000</v>
      </c>
      <c r="C1329" s="5" t="s">
        <v>28</v>
      </c>
      <c r="D1329" s="9" t="s">
        <v>1918</v>
      </c>
      <c r="E1329"/>
      <c r="V1329" s="19">
        <v>130000</v>
      </c>
      <c r="Z1329" s="20">
        <f t="shared" si="67"/>
        <v>130000</v>
      </c>
      <c r="AA1329" s="20" t="str">
        <f t="shared" si="65"/>
        <v>44152130000</v>
      </c>
      <c r="AB1329" t="s">
        <v>2236</v>
      </c>
      <c r="AC1329" t="s">
        <v>2248</v>
      </c>
      <c r="AD1329" t="s">
        <v>2236</v>
      </c>
    </row>
    <row r="1330" spans="1:30" ht="15" hidden="1" customHeight="1" outlineLevel="1" x14ac:dyDescent="0.2">
      <c r="A1330" s="3">
        <v>44152</v>
      </c>
      <c r="B1330" s="19">
        <v>41250</v>
      </c>
      <c r="C1330" s="5" t="s">
        <v>1240</v>
      </c>
      <c r="D1330" s="9" t="s">
        <v>1919</v>
      </c>
      <c r="E1330"/>
      <c r="R1330" s="19">
        <v>41250</v>
      </c>
      <c r="Z1330" s="20">
        <f t="shared" si="67"/>
        <v>41250</v>
      </c>
      <c r="AA1330" s="20" t="str">
        <f t="shared" si="65"/>
        <v>4415241250</v>
      </c>
      <c r="AB1330" t="s">
        <v>2283</v>
      </c>
      <c r="AC1330" t="s">
        <v>2276</v>
      </c>
      <c r="AD1330" t="s">
        <v>2276</v>
      </c>
    </row>
    <row r="1331" spans="1:30" ht="15" hidden="1" customHeight="1" outlineLevel="1" x14ac:dyDescent="0.2">
      <c r="A1331" s="3">
        <v>44151</v>
      </c>
      <c r="B1331" s="19">
        <v>20.399999999999999</v>
      </c>
      <c r="C1331" s="5" t="s">
        <v>7</v>
      </c>
      <c r="D1331" s="9" t="s">
        <v>1104</v>
      </c>
      <c r="E1331" s="19">
        <v>20.399999999999999</v>
      </c>
      <c r="Z1331" s="20">
        <f t="shared" si="67"/>
        <v>20.399999999999999</v>
      </c>
      <c r="AA1331" s="20" t="str">
        <f t="shared" si="65"/>
        <v>4415120,4</v>
      </c>
      <c r="AB1331" t="s">
        <v>2204</v>
      </c>
      <c r="AC1331" t="s">
        <v>2245</v>
      </c>
      <c r="AD1331" t="s">
        <v>2262</v>
      </c>
    </row>
    <row r="1332" spans="1:30" ht="15" hidden="1" customHeight="1" outlineLevel="1" x14ac:dyDescent="0.2">
      <c r="A1332" s="3">
        <v>44151</v>
      </c>
      <c r="B1332" s="19">
        <v>30000</v>
      </c>
      <c r="C1332" s="5" t="s">
        <v>906</v>
      </c>
      <c r="D1332" s="9" t="s">
        <v>1105</v>
      </c>
      <c r="E1332"/>
      <c r="G1332" s="4">
        <v>30000</v>
      </c>
      <c r="Z1332" s="20">
        <f t="shared" si="67"/>
        <v>30000</v>
      </c>
      <c r="AA1332" s="20" t="str">
        <f t="shared" si="65"/>
        <v>4415130000</v>
      </c>
      <c r="AB1332" t="s">
        <v>2209</v>
      </c>
      <c r="AC1332" t="s">
        <v>2244</v>
      </c>
      <c r="AD1332" t="s">
        <v>2209</v>
      </c>
    </row>
    <row r="1333" spans="1:30" ht="15" hidden="1" customHeight="1" outlineLevel="1" x14ac:dyDescent="0.2">
      <c r="A1333" s="3">
        <v>44151</v>
      </c>
      <c r="B1333" s="19">
        <v>70000</v>
      </c>
      <c r="C1333" s="5" t="s">
        <v>7</v>
      </c>
      <c r="D1333" s="9" t="s">
        <v>1920</v>
      </c>
      <c r="E1333"/>
      <c r="G1333" s="4">
        <v>70000</v>
      </c>
      <c r="Z1333" s="20">
        <f t="shared" si="67"/>
        <v>70000</v>
      </c>
      <c r="AA1333" s="20" t="str">
        <f t="shared" si="65"/>
        <v>4415170000</v>
      </c>
      <c r="AB1333" t="s">
        <v>2209</v>
      </c>
      <c r="AC1333" t="s">
        <v>2244</v>
      </c>
      <c r="AD1333" t="s">
        <v>2209</v>
      </c>
    </row>
    <row r="1334" spans="1:30" ht="15" hidden="1" customHeight="1" outlineLevel="1" x14ac:dyDescent="0.2">
      <c r="A1334" s="3">
        <v>44151</v>
      </c>
      <c r="B1334" s="19">
        <v>10000</v>
      </c>
      <c r="C1334" s="5" t="s">
        <v>47</v>
      </c>
      <c r="D1334" s="9" t="s">
        <v>1921</v>
      </c>
      <c r="E1334"/>
      <c r="P1334" s="19">
        <v>10000</v>
      </c>
      <c r="Z1334" s="20">
        <f t="shared" si="67"/>
        <v>10000</v>
      </c>
      <c r="AA1334" s="20" t="str">
        <f t="shared" si="65"/>
        <v>4415110000</v>
      </c>
      <c r="AB1334" t="s">
        <v>2224</v>
      </c>
      <c r="AC1334" t="s">
        <v>2248</v>
      </c>
      <c r="AD1334" t="s">
        <v>2427</v>
      </c>
    </row>
    <row r="1335" spans="1:30" ht="15" hidden="1" customHeight="1" outlineLevel="1" x14ac:dyDescent="0.2">
      <c r="A1335" s="3">
        <v>44151</v>
      </c>
      <c r="B1335" s="19">
        <v>80000</v>
      </c>
      <c r="C1335" s="5" t="s">
        <v>306</v>
      </c>
      <c r="D1335" s="9" t="s">
        <v>1922</v>
      </c>
      <c r="E1335"/>
      <c r="O1335" s="19">
        <v>80000</v>
      </c>
      <c r="Z1335" s="20">
        <f t="shared" si="67"/>
        <v>80000</v>
      </c>
      <c r="AA1335" s="20" t="str">
        <f t="shared" si="65"/>
        <v>4415180000</v>
      </c>
      <c r="AB1335" t="s">
        <v>2213</v>
      </c>
      <c r="AC1335" t="s">
        <v>2248</v>
      </c>
      <c r="AD1335" t="s">
        <v>2213</v>
      </c>
    </row>
    <row r="1336" spans="1:30" ht="15" hidden="1" customHeight="1" outlineLevel="1" x14ac:dyDescent="0.2">
      <c r="A1336" s="3">
        <v>44151</v>
      </c>
      <c r="B1336" s="19">
        <v>67500</v>
      </c>
      <c r="C1336" s="5" t="s">
        <v>358</v>
      </c>
      <c r="D1336" s="9" t="s">
        <v>1923</v>
      </c>
      <c r="E1336"/>
      <c r="U1336" s="19">
        <v>67500</v>
      </c>
      <c r="Z1336" s="20">
        <f t="shared" si="67"/>
        <v>67500</v>
      </c>
      <c r="AA1336" s="20" t="str">
        <f t="shared" si="65"/>
        <v>4415167500</v>
      </c>
      <c r="AB1336" t="s">
        <v>2203</v>
      </c>
      <c r="AC1336" t="s">
        <v>2248</v>
      </c>
      <c r="AD1336" t="s">
        <v>2273</v>
      </c>
    </row>
    <row r="1337" spans="1:30" ht="15" hidden="1" customHeight="1" outlineLevel="1" x14ac:dyDescent="0.2">
      <c r="A1337" s="3">
        <v>44151</v>
      </c>
      <c r="B1337" s="19">
        <v>5614</v>
      </c>
      <c r="C1337" s="5" t="s">
        <v>1239</v>
      </c>
      <c r="D1337" s="9" t="s">
        <v>1924</v>
      </c>
      <c r="E1337"/>
      <c r="R1337" s="19">
        <v>5614</v>
      </c>
      <c r="Z1337" s="20">
        <f t="shared" si="67"/>
        <v>5614</v>
      </c>
      <c r="AA1337" s="20" t="str">
        <f t="shared" si="65"/>
        <v>441515614</v>
      </c>
      <c r="AB1337" t="s">
        <v>2227</v>
      </c>
      <c r="AC1337" t="s">
        <v>2276</v>
      </c>
      <c r="AD1337" t="s">
        <v>2276</v>
      </c>
    </row>
    <row r="1338" spans="1:30" ht="15" hidden="1" customHeight="1" outlineLevel="1" x14ac:dyDescent="0.2">
      <c r="A1338" s="3">
        <v>44151</v>
      </c>
      <c r="B1338" s="19">
        <v>6800</v>
      </c>
      <c r="C1338" s="5" t="s">
        <v>5</v>
      </c>
      <c r="D1338" s="9" t="s">
        <v>1925</v>
      </c>
      <c r="E1338"/>
      <c r="K1338" s="19">
        <v>6800</v>
      </c>
      <c r="Z1338" s="20">
        <f t="shared" si="67"/>
        <v>6800</v>
      </c>
      <c r="AA1338" s="20" t="str">
        <f t="shared" si="65"/>
        <v>441516800</v>
      </c>
      <c r="AB1338" t="s">
        <v>2201</v>
      </c>
      <c r="AC1338" t="s">
        <v>2248</v>
      </c>
      <c r="AD1338" t="s">
        <v>2265</v>
      </c>
    </row>
    <row r="1339" spans="1:30" ht="15" hidden="1" customHeight="1" outlineLevel="1" x14ac:dyDescent="0.2">
      <c r="A1339" s="3">
        <v>44151</v>
      </c>
      <c r="B1339" s="19">
        <v>165932.07999999999</v>
      </c>
      <c r="C1339" s="5" t="s">
        <v>28</v>
      </c>
      <c r="D1339" s="9" t="s">
        <v>1918</v>
      </c>
      <c r="E1339"/>
      <c r="V1339" s="19">
        <v>165932.07999999999</v>
      </c>
      <c r="Z1339" s="20">
        <f t="shared" si="67"/>
        <v>165932.07999999999</v>
      </c>
      <c r="AA1339" s="20" t="str">
        <f t="shared" si="65"/>
        <v>44151165932,08</v>
      </c>
      <c r="AB1339" t="s">
        <v>2236</v>
      </c>
      <c r="AC1339" t="s">
        <v>2248</v>
      </c>
      <c r="AD1339" t="s">
        <v>2236</v>
      </c>
    </row>
    <row r="1340" spans="1:30" ht="15" hidden="1" customHeight="1" outlineLevel="1" x14ac:dyDescent="0.2">
      <c r="A1340" s="3">
        <v>44151</v>
      </c>
      <c r="B1340" s="19">
        <v>280</v>
      </c>
      <c r="C1340" s="5" t="s">
        <v>7</v>
      </c>
      <c r="D1340" s="9" t="s">
        <v>1106</v>
      </c>
      <c r="E1340" s="19">
        <v>280</v>
      </c>
      <c r="Z1340" s="20">
        <f t="shared" si="67"/>
        <v>280</v>
      </c>
      <c r="AA1340" s="20" t="str">
        <f t="shared" si="65"/>
        <v>44151280</v>
      </c>
      <c r="AB1340" t="s">
        <v>2204</v>
      </c>
      <c r="AC1340" t="s">
        <v>2245</v>
      </c>
      <c r="AD1340" t="s">
        <v>2262</v>
      </c>
    </row>
    <row r="1341" spans="1:30" ht="15" hidden="1" customHeight="1" outlineLevel="1" x14ac:dyDescent="0.2">
      <c r="A1341" s="3">
        <v>44151</v>
      </c>
      <c r="B1341" s="19">
        <v>5390.78</v>
      </c>
      <c r="C1341" s="5" t="s">
        <v>498</v>
      </c>
      <c r="D1341" s="9" t="s">
        <v>1926</v>
      </c>
      <c r="E1341"/>
      <c r="K1341" s="19">
        <v>5390.78</v>
      </c>
      <c r="Z1341" s="20">
        <f t="shared" si="67"/>
        <v>5390.78</v>
      </c>
      <c r="AA1341" s="20" t="str">
        <f t="shared" si="65"/>
        <v>441515390,78</v>
      </c>
      <c r="AB1341" t="s">
        <v>2221</v>
      </c>
      <c r="AC1341" t="s">
        <v>2248</v>
      </c>
      <c r="AD1341" t="s">
        <v>2267</v>
      </c>
    </row>
    <row r="1342" spans="1:30" ht="15" hidden="1" customHeight="1" outlineLevel="1" x14ac:dyDescent="0.2">
      <c r="A1342" s="3">
        <v>44151</v>
      </c>
      <c r="B1342" s="19">
        <v>5100</v>
      </c>
      <c r="C1342" s="5" t="s">
        <v>7</v>
      </c>
      <c r="D1342" s="9" t="s">
        <v>1927</v>
      </c>
      <c r="E1342"/>
      <c r="G1342" s="4">
        <v>5100</v>
      </c>
      <c r="Z1342" s="20">
        <f t="shared" si="67"/>
        <v>5100</v>
      </c>
      <c r="AA1342" s="20" t="str">
        <f t="shared" si="65"/>
        <v>441515100</v>
      </c>
      <c r="AB1342" t="s">
        <v>2212</v>
      </c>
      <c r="AC1342" t="s">
        <v>2244</v>
      </c>
      <c r="AD1342" t="s">
        <v>2209</v>
      </c>
    </row>
    <row r="1343" spans="1:30" ht="15" hidden="1" customHeight="1" outlineLevel="1" x14ac:dyDescent="0.2">
      <c r="A1343" s="3">
        <v>44151</v>
      </c>
      <c r="B1343" s="19">
        <v>1811.69</v>
      </c>
      <c r="C1343" s="5" t="s">
        <v>1238</v>
      </c>
      <c r="D1343" s="9" t="s">
        <v>920</v>
      </c>
      <c r="E1343"/>
      <c r="F1343" s="19">
        <v>1811.69</v>
      </c>
      <c r="Z1343" s="20">
        <f t="shared" si="67"/>
        <v>1811.69</v>
      </c>
      <c r="AA1343" s="20" t="str">
        <f t="shared" si="65"/>
        <v>441511811,69</v>
      </c>
      <c r="AB1343" t="s">
        <v>2208</v>
      </c>
      <c r="AC1343" t="s">
        <v>2245</v>
      </c>
      <c r="AD1343" t="s">
        <v>2263</v>
      </c>
    </row>
    <row r="1344" spans="1:30" ht="15" hidden="1" customHeight="1" outlineLevel="1" x14ac:dyDescent="0.2">
      <c r="A1344" s="3">
        <v>44148</v>
      </c>
      <c r="B1344" s="19">
        <v>170000</v>
      </c>
      <c r="C1344" s="5" t="s">
        <v>32</v>
      </c>
      <c r="D1344" s="9" t="s">
        <v>1928</v>
      </c>
      <c r="E1344"/>
      <c r="N1344" s="19">
        <v>170000</v>
      </c>
      <c r="Z1344" s="20">
        <f t="shared" si="67"/>
        <v>170000</v>
      </c>
      <c r="AA1344" s="20" t="str">
        <f t="shared" si="65"/>
        <v>44148170000</v>
      </c>
      <c r="AB1344" t="s">
        <v>2222</v>
      </c>
      <c r="AC1344" t="s">
        <v>2248</v>
      </c>
      <c r="AD1344" t="s">
        <v>2269</v>
      </c>
    </row>
    <row r="1345" spans="1:4094 4098:6144 6147:11264 11268:13311 13314:14334 14337:16371" ht="15" hidden="1" customHeight="1" outlineLevel="1" x14ac:dyDescent="0.2">
      <c r="A1345" s="3">
        <v>44140</v>
      </c>
      <c r="B1345" s="19">
        <v>190</v>
      </c>
      <c r="C1345" s="5" t="s">
        <v>7</v>
      </c>
      <c r="D1345" s="9" t="s">
        <v>1107</v>
      </c>
      <c r="E1345"/>
      <c r="K1345" s="19">
        <v>190</v>
      </c>
      <c r="Z1345" s="20">
        <f t="shared" si="67"/>
        <v>190</v>
      </c>
      <c r="AA1345" s="20" t="str">
        <f t="shared" si="65"/>
        <v>44140190</v>
      </c>
      <c r="AB1345" t="s">
        <v>2280</v>
      </c>
      <c r="AC1345" t="s">
        <v>2245</v>
      </c>
      <c r="AD1345" t="s">
        <v>2262</v>
      </c>
    </row>
    <row r="1346" spans="1:4094 4098:6144 6147:11264 11268:13311 13314:14334 14337:16371" ht="15" hidden="1" customHeight="1" outlineLevel="1" x14ac:dyDescent="0.2">
      <c r="A1346" s="3">
        <v>44138</v>
      </c>
      <c r="B1346" s="19">
        <v>800</v>
      </c>
      <c r="C1346" s="5" t="s">
        <v>7</v>
      </c>
      <c r="D1346" s="9" t="s">
        <v>1326</v>
      </c>
      <c r="E1346" s="19">
        <v>800</v>
      </c>
      <c r="Z1346" s="20">
        <f t="shared" si="67"/>
        <v>800</v>
      </c>
      <c r="AA1346" s="20" t="str">
        <f t="shared" ref="AA1346:AA1409" si="68">A1346&amp;B1346</f>
        <v>44138800</v>
      </c>
      <c r="AB1346" t="s">
        <v>2204</v>
      </c>
      <c r="AC1346" t="s">
        <v>2245</v>
      </c>
      <c r="AD1346" t="s">
        <v>2262</v>
      </c>
    </row>
    <row r="1347" spans="1:4094 4098:6144 6147:11264 11268:13311 13314:14334 14337:16371" ht="15" hidden="1" customHeight="1" outlineLevel="1" x14ac:dyDescent="0.2">
      <c r="A1347" s="3">
        <v>44138</v>
      </c>
      <c r="B1347" s="19">
        <v>486.86</v>
      </c>
      <c r="C1347" s="5" t="s">
        <v>7</v>
      </c>
      <c r="D1347" s="9" t="s">
        <v>1108</v>
      </c>
      <c r="E1347" s="19">
        <v>486.86</v>
      </c>
      <c r="Z1347" s="20">
        <f t="shared" si="67"/>
        <v>486.86</v>
      </c>
      <c r="AA1347" s="20" t="str">
        <f t="shared" si="68"/>
        <v>44138486,86</v>
      </c>
      <c r="AB1347" t="s">
        <v>2204</v>
      </c>
      <c r="AC1347" t="s">
        <v>2245</v>
      </c>
      <c r="AD1347" t="s">
        <v>2262</v>
      </c>
    </row>
    <row r="1348" spans="1:4094 4098:6144 6147:11264 11268:13311 13314:14334 14337:16371" ht="15" hidden="1" customHeight="1" outlineLevel="1" x14ac:dyDescent="0.2">
      <c r="A1348" s="3">
        <v>44138</v>
      </c>
      <c r="B1348" s="19">
        <v>990</v>
      </c>
      <c r="C1348" s="5" t="s">
        <v>7</v>
      </c>
      <c r="D1348" s="9" t="s">
        <v>1359</v>
      </c>
      <c r="E1348" s="19">
        <v>990</v>
      </c>
      <c r="Z1348" s="20">
        <f t="shared" si="67"/>
        <v>990</v>
      </c>
      <c r="AA1348" s="20" t="str">
        <f t="shared" si="68"/>
        <v>44138990</v>
      </c>
      <c r="AB1348" t="s">
        <v>2204</v>
      </c>
      <c r="AC1348" t="s">
        <v>2245</v>
      </c>
      <c r="AD1348" t="s">
        <v>2262</v>
      </c>
    </row>
    <row r="1349" spans="1:4094 4098:6144 6147:11264 11268:13311 13314:14334 14337:16371" ht="15" hidden="1" customHeight="1" outlineLevel="1" x14ac:dyDescent="0.2">
      <c r="A1349" s="3">
        <v>44138</v>
      </c>
      <c r="B1349" s="19">
        <v>97500</v>
      </c>
      <c r="C1349" s="5" t="s">
        <v>358</v>
      </c>
      <c r="D1349" s="9" t="s">
        <v>1929</v>
      </c>
      <c r="E1349"/>
      <c r="U1349" s="19">
        <v>97500</v>
      </c>
      <c r="Z1349" s="20">
        <f t="shared" si="67"/>
        <v>97500</v>
      </c>
      <c r="AA1349" s="20" t="str">
        <f t="shared" si="68"/>
        <v>4413897500</v>
      </c>
      <c r="AB1349" t="s">
        <v>2203</v>
      </c>
      <c r="AC1349" t="s">
        <v>2248</v>
      </c>
      <c r="AD1349" t="s">
        <v>2273</v>
      </c>
    </row>
    <row r="1350" spans="1:4094 4098:6144 6147:11264 11268:13311 13314:14334 14337:16371" ht="15" hidden="1" customHeight="1" outlineLevel="1" x14ac:dyDescent="0.2">
      <c r="A1350" s="3">
        <v>44138</v>
      </c>
      <c r="B1350" s="19">
        <v>14400</v>
      </c>
      <c r="C1350" s="5" t="s">
        <v>5</v>
      </c>
      <c r="D1350" s="9" t="s">
        <v>1930</v>
      </c>
      <c r="E1350"/>
      <c r="K1350" s="19">
        <v>14400</v>
      </c>
      <c r="Z1350" s="20">
        <f t="shared" si="67"/>
        <v>14400</v>
      </c>
      <c r="AA1350" s="20" t="str">
        <f t="shared" si="68"/>
        <v>4413814400</v>
      </c>
      <c r="AB1350" t="s">
        <v>2240</v>
      </c>
      <c r="AC1350" t="s">
        <v>2248</v>
      </c>
      <c r="AD1350" t="s">
        <v>2267</v>
      </c>
    </row>
    <row r="1351" spans="1:4094 4098:6144 6147:11264 11268:13311 13314:14334 14337:16371" ht="15" hidden="1" customHeight="1" outlineLevel="1" x14ac:dyDescent="0.2">
      <c r="A1351" s="3">
        <v>44138</v>
      </c>
      <c r="B1351" s="19">
        <v>121715.3</v>
      </c>
      <c r="C1351" s="5" t="s">
        <v>7</v>
      </c>
      <c r="D1351" s="9" t="s">
        <v>1931</v>
      </c>
      <c r="E1351"/>
      <c r="G1351" s="4">
        <v>121715.3</v>
      </c>
      <c r="Z1351" s="20">
        <f t="shared" si="67"/>
        <v>121715.3</v>
      </c>
      <c r="AA1351" s="20" t="str">
        <f t="shared" si="68"/>
        <v>44138121715,3</v>
      </c>
      <c r="AB1351" t="s">
        <v>2209</v>
      </c>
      <c r="AC1351" t="s">
        <v>2244</v>
      </c>
      <c r="AD1351" t="s">
        <v>2209</v>
      </c>
    </row>
    <row r="1352" spans="1:4094 4098:6144 6147:11264 11268:13311 13314:14334 14337:16371" ht="15" hidden="1" customHeight="1" outlineLevel="1" x14ac:dyDescent="0.2">
      <c r="A1352" s="3">
        <v>44137</v>
      </c>
      <c r="B1352" s="19">
        <v>555.82000000000005</v>
      </c>
      <c r="C1352" s="5" t="s">
        <v>1222</v>
      </c>
      <c r="D1352" s="9" t="s">
        <v>1553</v>
      </c>
      <c r="E1352"/>
      <c r="F1352" s="19">
        <v>555.82000000000005</v>
      </c>
      <c r="Z1352" s="20">
        <f t="shared" si="67"/>
        <v>555.82000000000005</v>
      </c>
      <c r="AA1352" s="20" t="str">
        <f t="shared" si="68"/>
        <v>44137555,82</v>
      </c>
      <c r="AB1352" t="s">
        <v>2206</v>
      </c>
      <c r="AC1352" t="s">
        <v>2244</v>
      </c>
      <c r="AD1352" t="s">
        <v>2209</v>
      </c>
    </row>
    <row r="1353" spans="1:4094 4098:6144 6147:11264 11268:13311 13314:14334 14337:16371" ht="15" hidden="1" customHeight="1" outlineLevel="1" x14ac:dyDescent="0.2">
      <c r="A1353" s="3">
        <v>44137</v>
      </c>
      <c r="B1353" s="19">
        <v>35069.33</v>
      </c>
      <c r="C1353" s="5" t="s">
        <v>1207</v>
      </c>
      <c r="D1353" s="9" t="s">
        <v>154</v>
      </c>
      <c r="E1353"/>
      <c r="F1353" s="19">
        <v>35069.33</v>
      </c>
      <c r="Z1353" s="20">
        <f t="shared" si="67"/>
        <v>35069.33</v>
      </c>
      <c r="AA1353" s="20" t="str">
        <f t="shared" si="68"/>
        <v>4413735069,33</v>
      </c>
      <c r="AB1353" t="s">
        <v>2206</v>
      </c>
      <c r="AC1353" t="s">
        <v>2244</v>
      </c>
      <c r="AD1353" t="s">
        <v>2209</v>
      </c>
    </row>
    <row r="1354" spans="1:4094 4098:6144 6147:11264 11268:13311 13314:14334 14337:16371" ht="15" hidden="1" customHeight="1" outlineLevel="1" x14ac:dyDescent="0.2">
      <c r="A1354" s="3">
        <v>44137</v>
      </c>
      <c r="B1354" s="19">
        <v>1758.85</v>
      </c>
      <c r="C1354" s="5" t="s">
        <v>1207</v>
      </c>
      <c r="D1354" s="9" t="s">
        <v>156</v>
      </c>
      <c r="E1354"/>
      <c r="F1354" s="19">
        <v>1758.85</v>
      </c>
      <c r="Z1354" s="20">
        <f t="shared" si="67"/>
        <v>1758.85</v>
      </c>
      <c r="AA1354" s="20" t="str">
        <f t="shared" si="68"/>
        <v>441371758,85</v>
      </c>
      <c r="AB1354" t="s">
        <v>2206</v>
      </c>
      <c r="AC1354" t="s">
        <v>2244</v>
      </c>
      <c r="AD1354" t="s">
        <v>2209</v>
      </c>
    </row>
    <row r="1355" spans="1:4094 4098:6144 6147:11264 11268:13311 13314:14334 14337:16371" ht="15" hidden="1" customHeight="1" outlineLevel="1" x14ac:dyDescent="0.2">
      <c r="A1355" s="3">
        <v>44137</v>
      </c>
      <c r="B1355" s="19">
        <v>13956.32</v>
      </c>
      <c r="C1355" s="5" t="s">
        <v>1207</v>
      </c>
      <c r="D1355" s="9" t="s">
        <v>158</v>
      </c>
      <c r="E1355"/>
      <c r="F1355" s="19">
        <v>13956.32</v>
      </c>
      <c r="Z1355" s="20">
        <f t="shared" si="67"/>
        <v>13956.32</v>
      </c>
      <c r="AA1355" s="20" t="str">
        <f t="shared" si="68"/>
        <v>4413713956,32</v>
      </c>
      <c r="AB1355" t="s">
        <v>2206</v>
      </c>
      <c r="AC1355" t="s">
        <v>2244</v>
      </c>
      <c r="AD1355" t="s">
        <v>2209</v>
      </c>
    </row>
    <row r="1356" spans="1:4094 4098:6144 6147:11264 11268:13311 13314:14334 14337:16371" ht="15" hidden="1" customHeight="1" outlineLevel="1" x14ac:dyDescent="0.2">
      <c r="A1356" s="3">
        <v>44137</v>
      </c>
      <c r="B1356" s="19">
        <v>35250</v>
      </c>
      <c r="C1356" s="5" t="s">
        <v>906</v>
      </c>
      <c r="D1356" s="9" t="s">
        <v>1109</v>
      </c>
      <c r="E1356"/>
      <c r="G1356" s="4">
        <v>35250</v>
      </c>
      <c r="Z1356" s="20">
        <f t="shared" si="67"/>
        <v>35250</v>
      </c>
      <c r="AA1356" s="20" t="str">
        <f t="shared" si="68"/>
        <v>4413735250</v>
      </c>
      <c r="AB1356" t="s">
        <v>2209</v>
      </c>
      <c r="AC1356" t="s">
        <v>2244</v>
      </c>
      <c r="AD1356" t="s">
        <v>2209</v>
      </c>
    </row>
    <row r="1357" spans="1:4094 4098:6144 6147:11264 11268:13311 13314:14334 14337:16371" ht="15" hidden="1" customHeight="1" outlineLevel="1" x14ac:dyDescent="0.2">
      <c r="A1357" s="3">
        <v>44137</v>
      </c>
      <c r="B1357" s="19">
        <v>35948</v>
      </c>
      <c r="C1357" s="5" t="s">
        <v>1207</v>
      </c>
      <c r="D1357" s="9" t="s">
        <v>1110</v>
      </c>
      <c r="E1357"/>
      <c r="F1357" s="19">
        <v>35948</v>
      </c>
      <c r="Z1357" s="20">
        <f t="shared" si="67"/>
        <v>35948</v>
      </c>
      <c r="AA1357" s="20" t="str">
        <f t="shared" si="68"/>
        <v>4413735948</v>
      </c>
      <c r="AB1357" t="s">
        <v>2205</v>
      </c>
      <c r="AC1357" t="s">
        <v>2244</v>
      </c>
      <c r="AD1357" t="s">
        <v>2209</v>
      </c>
    </row>
    <row r="1358" spans="1:4094 4098:6144 6147:11264 11268:13311 13314:14334 14337:16371" ht="15" hidden="1" customHeight="1" outlineLevel="1" x14ac:dyDescent="0.2">
      <c r="A1358" s="3">
        <v>44137</v>
      </c>
      <c r="B1358" s="19">
        <v>45000</v>
      </c>
      <c r="C1358" s="6" t="s">
        <v>1211</v>
      </c>
      <c r="D1358" s="9" t="s">
        <v>1932</v>
      </c>
      <c r="E1358"/>
      <c r="L1358" s="19">
        <v>45000</v>
      </c>
      <c r="Z1358" s="20">
        <f t="shared" si="67"/>
        <v>45000</v>
      </c>
      <c r="AA1358" s="20" t="str">
        <f t="shared" si="68"/>
        <v>4413745000</v>
      </c>
      <c r="AB1358" t="s">
        <v>2201</v>
      </c>
      <c r="AC1358" t="s">
        <v>2248</v>
      </c>
      <c r="AD1358" t="s">
        <v>2265</v>
      </c>
    </row>
    <row r="1359" spans="1:4094 4098:6144 6147:11264 11268:13311 13314:14334 14337:16371" ht="15" customHeight="1" collapsed="1" x14ac:dyDescent="0.2">
      <c r="A1359" s="74"/>
      <c r="B1359" s="75">
        <f>SUM(B1318:B1358)</f>
        <v>1746210.0400000005</v>
      </c>
      <c r="C1359" s="76"/>
      <c r="D1359" s="77"/>
      <c r="E1359" s="78"/>
      <c r="F1359" s="78"/>
      <c r="G1359" s="79"/>
      <c r="H1359" s="78"/>
      <c r="I1359" s="78"/>
      <c r="J1359" s="80"/>
      <c r="K1359" s="80"/>
      <c r="L1359" s="75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78"/>
      <c r="AC1359" s="78"/>
      <c r="AD1359" s="78"/>
      <c r="AE1359" s="3"/>
      <c r="AF1359" s="31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V1359" s="3"/>
      <c r="AW1359" s="31"/>
      <c r="AX1359" s="5"/>
      <c r="AY1359" s="9"/>
      <c r="BB1359" s="2"/>
      <c r="BE1359" s="24"/>
      <c r="BF1359" s="24"/>
      <c r="BG1359" s="31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Z1359" s="3"/>
      <c r="CA1359" s="31"/>
      <c r="CB1359" s="5"/>
      <c r="CC1359" s="9"/>
      <c r="CF1359" s="2"/>
      <c r="CI1359" s="24"/>
      <c r="CJ1359" s="24"/>
      <c r="CK1359" s="31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D1359" s="3"/>
      <c r="DE1359" s="31"/>
      <c r="DF1359" s="5"/>
      <c r="DG1359" s="9"/>
      <c r="DJ1359" s="2"/>
      <c r="DM1359" s="24"/>
      <c r="DN1359" s="24"/>
      <c r="DO1359" s="31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H1359" s="3"/>
      <c r="EI1359" s="31"/>
      <c r="EJ1359" s="5"/>
      <c r="EK1359" s="9"/>
      <c r="EN1359" s="2"/>
      <c r="EQ1359" s="24"/>
      <c r="ER1359" s="24"/>
      <c r="ES1359" s="31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L1359" s="3"/>
      <c r="FM1359" s="31"/>
      <c r="FN1359" s="5"/>
      <c r="FO1359" s="9"/>
      <c r="FR1359" s="2"/>
      <c r="FU1359" s="24"/>
      <c r="FV1359" s="24"/>
      <c r="FW1359" s="31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P1359" s="3"/>
      <c r="GQ1359" s="31"/>
      <c r="GR1359" s="5"/>
      <c r="GS1359" s="9"/>
      <c r="GV1359" s="2"/>
      <c r="GY1359" s="24"/>
      <c r="GZ1359" s="24"/>
      <c r="HA1359" s="31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T1359" s="3"/>
      <c r="HU1359" s="31"/>
      <c r="HV1359" s="5"/>
      <c r="HW1359" s="9"/>
      <c r="HZ1359" s="2"/>
      <c r="IC1359" s="24"/>
      <c r="ID1359" s="24"/>
      <c r="IE1359" s="31"/>
      <c r="IF1359" s="24"/>
      <c r="IG1359" s="24"/>
      <c r="IH1359" s="24"/>
      <c r="II1359" s="24"/>
      <c r="IJ1359" s="24"/>
      <c r="IK1359" s="24"/>
      <c r="IL1359" s="24"/>
      <c r="IM1359" s="24"/>
      <c r="IN1359" s="24"/>
      <c r="IO1359" s="24"/>
      <c r="IP1359" s="24"/>
      <c r="IQ1359" s="24"/>
      <c r="IR1359" s="24"/>
      <c r="IS1359" s="24"/>
      <c r="IT1359" s="24"/>
      <c r="IX1359" s="3"/>
      <c r="IY1359" s="31"/>
      <c r="IZ1359" s="5"/>
      <c r="JA1359" s="9"/>
      <c r="JD1359" s="2"/>
      <c r="JG1359" s="24"/>
      <c r="JH1359" s="24"/>
      <c r="JI1359" s="31"/>
      <c r="JJ1359" s="24"/>
      <c r="JK1359" s="24"/>
      <c r="JL1359" s="24"/>
      <c r="JM1359" s="24"/>
      <c r="JN1359" s="24"/>
      <c r="JO1359" s="24"/>
      <c r="JP1359" s="24"/>
      <c r="JQ1359" s="24"/>
      <c r="JR1359" s="24"/>
      <c r="JS1359" s="24"/>
      <c r="JT1359" s="24"/>
      <c r="JU1359" s="24"/>
      <c r="JV1359" s="24"/>
      <c r="JW1359" s="24"/>
      <c r="JX1359" s="24"/>
      <c r="KB1359" s="3"/>
      <c r="KC1359" s="31"/>
      <c r="KD1359" s="5"/>
      <c r="KE1359" s="9"/>
      <c r="KH1359" s="2"/>
      <c r="KK1359" s="24"/>
      <c r="KL1359" s="24"/>
      <c r="KM1359" s="31"/>
      <c r="KN1359" s="24"/>
      <c r="KO1359" s="24"/>
      <c r="KP1359" s="24"/>
      <c r="KQ1359" s="24"/>
      <c r="KR1359" s="24"/>
      <c r="KS1359" s="24"/>
      <c r="KT1359" s="24"/>
      <c r="KU1359" s="24"/>
      <c r="KV1359" s="24"/>
      <c r="KW1359" s="24"/>
      <c r="KX1359" s="24"/>
      <c r="KY1359" s="24"/>
      <c r="KZ1359" s="24"/>
      <c r="LA1359" s="24"/>
      <c r="LB1359" s="24"/>
      <c r="LF1359" s="3"/>
      <c r="LG1359" s="31"/>
      <c r="LH1359" s="5"/>
      <c r="LI1359" s="9"/>
      <c r="LL1359" s="2"/>
      <c r="LO1359" s="24"/>
      <c r="LP1359" s="24"/>
      <c r="LQ1359" s="31"/>
      <c r="LR1359" s="24"/>
      <c r="LS1359" s="24"/>
      <c r="LT1359" s="24"/>
      <c r="LU1359" s="24"/>
      <c r="LV1359" s="24"/>
      <c r="LW1359" s="24"/>
      <c r="LX1359" s="24"/>
      <c r="LY1359" s="24"/>
      <c r="LZ1359" s="24"/>
      <c r="MA1359" s="24"/>
      <c r="MB1359" s="24"/>
      <c r="MC1359" s="24"/>
      <c r="MD1359" s="24"/>
      <c r="ME1359" s="24"/>
      <c r="MF1359" s="24"/>
      <c r="MJ1359" s="3"/>
      <c r="MK1359" s="31"/>
      <c r="ML1359" s="5"/>
      <c r="MM1359" s="9"/>
      <c r="MP1359" s="2"/>
      <c r="MS1359" s="24"/>
      <c r="MT1359" s="24"/>
      <c r="MU1359" s="31"/>
      <c r="MV1359" s="24"/>
      <c r="MW1359" s="24"/>
      <c r="MX1359" s="24"/>
      <c r="MY1359" s="24"/>
      <c r="MZ1359" s="24"/>
      <c r="NA1359" s="24"/>
      <c r="NB1359" s="24"/>
      <c r="NC1359" s="24"/>
      <c r="ND1359" s="24"/>
      <c r="NE1359" s="24"/>
      <c r="NF1359" s="24"/>
      <c r="NG1359" s="24"/>
      <c r="NH1359" s="24"/>
      <c r="NI1359" s="24"/>
      <c r="NJ1359" s="24"/>
      <c r="NN1359" s="3"/>
      <c r="NO1359" s="31"/>
      <c r="NP1359" s="5"/>
      <c r="NQ1359" s="9"/>
      <c r="NT1359" s="2"/>
      <c r="NW1359" s="24"/>
      <c r="NX1359" s="24"/>
      <c r="NY1359" s="31"/>
      <c r="NZ1359" s="24"/>
      <c r="OA1359" s="24"/>
      <c r="OB1359" s="24"/>
      <c r="OC1359" s="24"/>
      <c r="OD1359" s="24"/>
      <c r="OE1359" s="24"/>
      <c r="OF1359" s="24"/>
      <c r="OG1359" s="24"/>
      <c r="OH1359" s="24"/>
      <c r="OI1359" s="24"/>
      <c r="OJ1359" s="24"/>
      <c r="OK1359" s="24"/>
      <c r="OL1359" s="24"/>
      <c r="OM1359" s="24"/>
      <c r="ON1359" s="24"/>
      <c r="OR1359" s="3"/>
      <c r="OS1359" s="31"/>
      <c r="OT1359" s="5"/>
      <c r="OU1359" s="9"/>
      <c r="OX1359" s="2"/>
      <c r="PA1359" s="24"/>
      <c r="PB1359" s="24"/>
      <c r="PC1359" s="31"/>
      <c r="PD1359" s="24"/>
      <c r="PE1359" s="24"/>
      <c r="PF1359" s="24"/>
      <c r="PG1359" s="24"/>
      <c r="PH1359" s="24"/>
      <c r="PI1359" s="24"/>
      <c r="PJ1359" s="24"/>
      <c r="PK1359" s="24"/>
      <c r="PL1359" s="24"/>
      <c r="PM1359" s="24"/>
      <c r="PN1359" s="24"/>
      <c r="PO1359" s="24"/>
      <c r="PP1359" s="24"/>
      <c r="PQ1359" s="24"/>
      <c r="PR1359" s="24"/>
      <c r="PV1359" s="3"/>
      <c r="PW1359" s="31"/>
      <c r="PX1359" s="5"/>
      <c r="PY1359" s="9"/>
      <c r="QB1359" s="2"/>
      <c r="QE1359" s="24"/>
      <c r="QF1359" s="24"/>
      <c r="QG1359" s="31"/>
      <c r="QH1359" s="24"/>
      <c r="QI1359" s="24"/>
      <c r="QJ1359" s="24"/>
      <c r="QK1359" s="24"/>
      <c r="QL1359" s="24"/>
      <c r="QM1359" s="24"/>
      <c r="QN1359" s="24"/>
      <c r="QO1359" s="24"/>
      <c r="QP1359" s="24"/>
      <c r="QQ1359" s="24"/>
      <c r="QR1359" s="24"/>
      <c r="QS1359" s="24"/>
      <c r="QT1359" s="24"/>
      <c r="QU1359" s="24"/>
      <c r="QV1359" s="24"/>
      <c r="QZ1359" s="3"/>
      <c r="RA1359" s="31"/>
      <c r="RB1359" s="5"/>
      <c r="RC1359" s="9"/>
      <c r="RF1359" s="2"/>
      <c r="RI1359" s="24"/>
      <c r="RJ1359" s="24"/>
      <c r="RK1359" s="31"/>
      <c r="RL1359" s="24"/>
      <c r="RM1359" s="24"/>
      <c r="RN1359" s="24"/>
      <c r="RO1359" s="24"/>
      <c r="RP1359" s="24"/>
      <c r="RQ1359" s="24"/>
      <c r="RR1359" s="24"/>
      <c r="RS1359" s="24"/>
      <c r="RT1359" s="24"/>
      <c r="RU1359" s="24"/>
      <c r="RV1359" s="24"/>
      <c r="RW1359" s="24"/>
      <c r="RX1359" s="24"/>
      <c r="RY1359" s="24"/>
      <c r="RZ1359" s="24"/>
      <c r="SD1359" s="3"/>
      <c r="SE1359" s="31"/>
      <c r="SF1359" s="5"/>
      <c r="SG1359" s="9"/>
      <c r="SJ1359" s="2"/>
      <c r="SM1359" s="24"/>
      <c r="SN1359" s="24"/>
      <c r="SO1359" s="31"/>
      <c r="SP1359" s="24"/>
      <c r="SQ1359" s="24"/>
      <c r="SR1359" s="24"/>
      <c r="SS1359" s="24"/>
      <c r="ST1359" s="24"/>
      <c r="SU1359" s="24"/>
      <c r="SV1359" s="24"/>
      <c r="SW1359" s="24"/>
      <c r="SX1359" s="24"/>
      <c r="SY1359" s="24"/>
      <c r="SZ1359" s="24"/>
      <c r="TA1359" s="24"/>
      <c r="TB1359" s="24"/>
      <c r="TC1359" s="24"/>
      <c r="TD1359" s="24"/>
      <c r="TH1359" s="3"/>
      <c r="TI1359" s="31"/>
      <c r="TJ1359" s="5"/>
      <c r="TK1359" s="9"/>
      <c r="TN1359" s="2"/>
      <c r="TQ1359" s="24"/>
      <c r="TR1359" s="24"/>
      <c r="TS1359" s="31"/>
      <c r="TT1359" s="24"/>
      <c r="TU1359" s="24"/>
      <c r="TV1359" s="24"/>
      <c r="TW1359" s="24"/>
      <c r="TX1359" s="24"/>
      <c r="TY1359" s="24"/>
      <c r="TZ1359" s="24"/>
      <c r="UA1359" s="24"/>
      <c r="UB1359" s="24"/>
      <c r="UC1359" s="24"/>
      <c r="UD1359" s="24"/>
      <c r="UE1359" s="24"/>
      <c r="UF1359" s="24"/>
      <c r="UG1359" s="24"/>
      <c r="UH1359" s="24"/>
      <c r="UL1359" s="3"/>
      <c r="UM1359" s="31"/>
      <c r="UN1359" s="5"/>
      <c r="UO1359" s="9"/>
      <c r="UR1359" s="2"/>
      <c r="UU1359" s="24"/>
      <c r="UV1359" s="24"/>
      <c r="UW1359" s="31"/>
      <c r="UX1359" s="24"/>
      <c r="UY1359" s="24"/>
      <c r="UZ1359" s="24"/>
      <c r="VA1359" s="24"/>
      <c r="VB1359" s="24"/>
      <c r="VC1359" s="24"/>
      <c r="VD1359" s="24"/>
      <c r="VE1359" s="24"/>
      <c r="VF1359" s="24"/>
      <c r="VG1359" s="24"/>
      <c r="VH1359" s="24"/>
      <c r="VI1359" s="24"/>
      <c r="VJ1359" s="24"/>
      <c r="VK1359" s="24"/>
      <c r="VL1359" s="24"/>
      <c r="VP1359" s="3"/>
      <c r="VQ1359" s="31"/>
      <c r="VR1359" s="5"/>
      <c r="VS1359" s="9"/>
      <c r="VV1359" s="2"/>
      <c r="VY1359" s="24"/>
      <c r="VZ1359" s="24"/>
      <c r="WA1359" s="31"/>
      <c r="WB1359" s="24"/>
      <c r="WC1359" s="24"/>
      <c r="WD1359" s="24"/>
      <c r="WE1359" s="24"/>
      <c r="WF1359" s="24"/>
      <c r="WG1359" s="24"/>
      <c r="WH1359" s="24"/>
      <c r="WI1359" s="24"/>
      <c r="WJ1359" s="24"/>
      <c r="WK1359" s="24"/>
      <c r="WL1359" s="24"/>
      <c r="WM1359" s="24"/>
      <c r="WN1359" s="24"/>
      <c r="WO1359" s="24"/>
      <c r="WP1359" s="24"/>
      <c r="WT1359" s="3"/>
      <c r="WU1359" s="31"/>
      <c r="WV1359" s="5"/>
      <c r="WW1359" s="9"/>
      <c r="WZ1359" s="2"/>
      <c r="XC1359" s="24"/>
      <c r="XD1359" s="24"/>
      <c r="XE1359" s="31"/>
      <c r="XF1359" s="24"/>
      <c r="XG1359" s="24"/>
      <c r="XH1359" s="24"/>
      <c r="XI1359" s="24"/>
      <c r="XJ1359" s="24"/>
      <c r="XK1359" s="24"/>
      <c r="XL1359" s="24"/>
      <c r="XM1359" s="24"/>
      <c r="XN1359" s="24"/>
      <c r="XO1359" s="24"/>
      <c r="XP1359" s="24"/>
      <c r="XQ1359" s="24"/>
      <c r="XR1359" s="24"/>
      <c r="XS1359" s="24"/>
      <c r="XT1359" s="24"/>
      <c r="XX1359" s="3"/>
      <c r="XY1359" s="31"/>
      <c r="XZ1359" s="5"/>
      <c r="YA1359" s="9"/>
      <c r="YD1359" s="2"/>
      <c r="YG1359" s="24"/>
      <c r="YH1359" s="24"/>
      <c r="YI1359" s="31"/>
      <c r="YJ1359" s="24"/>
      <c r="YK1359" s="24"/>
      <c r="YL1359" s="24"/>
      <c r="YM1359" s="24"/>
      <c r="YN1359" s="24"/>
      <c r="YO1359" s="24"/>
      <c r="YP1359" s="24"/>
      <c r="YQ1359" s="24"/>
      <c r="YR1359" s="24"/>
      <c r="YS1359" s="24"/>
      <c r="YT1359" s="24"/>
      <c r="YU1359" s="24"/>
      <c r="YV1359" s="24"/>
      <c r="YW1359" s="24"/>
      <c r="YX1359" s="24"/>
      <c r="ZB1359" s="3"/>
      <c r="ZC1359" s="31"/>
      <c r="ZD1359" s="5"/>
      <c r="ZE1359" s="9"/>
      <c r="ZH1359" s="2"/>
      <c r="ZK1359" s="24"/>
      <c r="ZL1359" s="24"/>
      <c r="ZM1359" s="31"/>
      <c r="ZN1359" s="24"/>
      <c r="ZO1359" s="24"/>
      <c r="ZP1359" s="24"/>
      <c r="ZQ1359" s="24"/>
      <c r="ZR1359" s="24"/>
      <c r="ZS1359" s="24"/>
      <c r="ZT1359" s="24"/>
      <c r="ZU1359" s="24"/>
      <c r="ZV1359" s="24"/>
      <c r="ZW1359" s="24"/>
      <c r="ZX1359" s="24"/>
      <c r="ZY1359" s="24"/>
      <c r="ZZ1359" s="24"/>
      <c r="AAA1359" s="24"/>
      <c r="AAB1359" s="24"/>
      <c r="AAF1359" s="3"/>
      <c r="AAG1359" s="31"/>
      <c r="AAH1359" s="5"/>
      <c r="AAI1359" s="9"/>
      <c r="AAL1359" s="2"/>
      <c r="AAO1359" s="24"/>
      <c r="AAP1359" s="24"/>
      <c r="AAQ1359" s="31"/>
      <c r="AAR1359" s="24"/>
      <c r="AAS1359" s="24"/>
      <c r="AAT1359" s="24"/>
      <c r="AAU1359" s="24"/>
      <c r="AAV1359" s="24"/>
      <c r="AAW1359" s="24"/>
      <c r="AAX1359" s="24"/>
      <c r="AAY1359" s="24"/>
      <c r="AAZ1359" s="24"/>
      <c r="ABA1359" s="24"/>
      <c r="ABB1359" s="24"/>
      <c r="ABC1359" s="24"/>
      <c r="ABD1359" s="24"/>
      <c r="ABE1359" s="24"/>
      <c r="ABF1359" s="24"/>
      <c r="ABJ1359" s="3"/>
      <c r="ABK1359" s="31"/>
      <c r="ABL1359" s="5"/>
      <c r="ABM1359" s="9"/>
      <c r="ABP1359" s="2"/>
      <c r="ABS1359" s="24"/>
      <c r="ABT1359" s="24"/>
      <c r="ABU1359" s="31"/>
      <c r="ABV1359" s="24"/>
      <c r="ABW1359" s="24"/>
      <c r="ABX1359" s="24"/>
      <c r="ABY1359" s="24"/>
      <c r="ABZ1359" s="24"/>
      <c r="ACA1359" s="24"/>
      <c r="ACB1359" s="24"/>
      <c r="ACC1359" s="24"/>
      <c r="ACD1359" s="24"/>
      <c r="ACE1359" s="24"/>
      <c r="ACF1359" s="24"/>
      <c r="ACG1359" s="24"/>
      <c r="ACH1359" s="24"/>
      <c r="ACI1359" s="24"/>
      <c r="ACJ1359" s="24"/>
      <c r="ACN1359" s="3"/>
      <c r="ACO1359" s="31"/>
      <c r="ACP1359" s="5"/>
      <c r="ACQ1359" s="9"/>
      <c r="ACT1359" s="2"/>
      <c r="ACW1359" s="24"/>
      <c r="ACX1359" s="24"/>
      <c r="ACY1359" s="31"/>
      <c r="ACZ1359" s="24"/>
      <c r="ADA1359" s="24"/>
      <c r="ADB1359" s="24"/>
      <c r="ADC1359" s="24"/>
      <c r="ADD1359" s="24"/>
      <c r="ADE1359" s="24"/>
      <c r="ADF1359" s="24"/>
      <c r="ADG1359" s="24"/>
      <c r="ADH1359" s="24"/>
      <c r="ADI1359" s="24"/>
      <c r="ADJ1359" s="24"/>
      <c r="ADK1359" s="24"/>
      <c r="ADL1359" s="24"/>
      <c r="ADM1359" s="24"/>
      <c r="ADN1359" s="24"/>
      <c r="ADR1359" s="3"/>
      <c r="ADS1359" s="31"/>
      <c r="ADT1359" s="5"/>
      <c r="ADU1359" s="9"/>
      <c r="ADX1359" s="2"/>
      <c r="AEA1359" s="24"/>
      <c r="AEB1359" s="24"/>
      <c r="AEC1359" s="31"/>
      <c r="AED1359" s="24"/>
      <c r="AEE1359" s="24"/>
      <c r="AEF1359" s="24"/>
      <c r="AEG1359" s="24"/>
      <c r="AEH1359" s="24"/>
      <c r="AEI1359" s="24"/>
      <c r="AEJ1359" s="24"/>
      <c r="AEK1359" s="24"/>
      <c r="AEL1359" s="24"/>
      <c r="AEM1359" s="24"/>
      <c r="AEN1359" s="24"/>
      <c r="AEO1359" s="24"/>
      <c r="AEP1359" s="24"/>
      <c r="AEQ1359" s="24"/>
      <c r="AER1359" s="24"/>
      <c r="AEV1359" s="3"/>
      <c r="AEW1359" s="31"/>
      <c r="AEX1359" s="5"/>
      <c r="AEY1359" s="9"/>
      <c r="AFB1359" s="2"/>
      <c r="AFE1359" s="24"/>
      <c r="AFF1359" s="24"/>
      <c r="AFG1359" s="31"/>
      <c r="AFH1359" s="24"/>
      <c r="AFI1359" s="24"/>
      <c r="AFJ1359" s="24"/>
      <c r="AFK1359" s="24"/>
      <c r="AFL1359" s="24"/>
      <c r="AFM1359" s="24"/>
      <c r="AFN1359" s="24"/>
      <c r="AFO1359" s="24"/>
      <c r="AFP1359" s="24"/>
      <c r="AFQ1359" s="24"/>
      <c r="AFR1359" s="24"/>
      <c r="AFS1359" s="24"/>
      <c r="AFT1359" s="24"/>
      <c r="AFU1359" s="24"/>
      <c r="AFV1359" s="24"/>
      <c r="AFZ1359" s="3"/>
      <c r="AGA1359" s="31"/>
      <c r="AGB1359" s="5"/>
      <c r="AGC1359" s="9"/>
      <c r="AGF1359" s="2"/>
      <c r="AGI1359" s="24"/>
      <c r="AGJ1359" s="24"/>
      <c r="AGK1359" s="31"/>
      <c r="AGL1359" s="24"/>
      <c r="AGM1359" s="24"/>
      <c r="AGN1359" s="24"/>
      <c r="AGO1359" s="24"/>
      <c r="AGP1359" s="24"/>
      <c r="AGQ1359" s="24"/>
      <c r="AGR1359" s="24"/>
      <c r="AGS1359" s="24"/>
      <c r="AGT1359" s="24"/>
      <c r="AGU1359" s="24"/>
      <c r="AGV1359" s="24"/>
      <c r="AGW1359" s="24"/>
      <c r="AGX1359" s="24"/>
      <c r="AGY1359" s="24"/>
      <c r="AGZ1359" s="24"/>
      <c r="AHD1359" s="3"/>
      <c r="AHE1359" s="31"/>
      <c r="AHF1359" s="5"/>
      <c r="AHG1359" s="9"/>
      <c r="AHJ1359" s="2"/>
      <c r="AHM1359" s="24"/>
      <c r="AHN1359" s="24"/>
      <c r="AHO1359" s="31"/>
      <c r="AHP1359" s="24"/>
      <c r="AHQ1359" s="24"/>
      <c r="AHR1359" s="24"/>
      <c r="AHS1359" s="24"/>
      <c r="AHT1359" s="24"/>
      <c r="AHU1359" s="24"/>
      <c r="AHV1359" s="24"/>
      <c r="AHW1359" s="24"/>
      <c r="AHX1359" s="24"/>
      <c r="AHY1359" s="24"/>
      <c r="AHZ1359" s="24"/>
      <c r="AIA1359" s="24"/>
      <c r="AIB1359" s="24"/>
      <c r="AIC1359" s="24"/>
      <c r="AID1359" s="24"/>
      <c r="AIH1359" s="3"/>
      <c r="AII1359" s="31"/>
      <c r="AIJ1359" s="5"/>
      <c r="AIK1359" s="9"/>
      <c r="AIN1359" s="2"/>
      <c r="AIQ1359" s="24"/>
      <c r="AIR1359" s="24"/>
      <c r="AIS1359" s="31"/>
      <c r="AIT1359" s="24"/>
      <c r="AIU1359" s="24"/>
      <c r="AIV1359" s="24"/>
      <c r="AIW1359" s="24"/>
      <c r="AIX1359" s="24"/>
      <c r="AIY1359" s="24"/>
      <c r="AIZ1359" s="24"/>
      <c r="AJA1359" s="24"/>
      <c r="AJB1359" s="24"/>
      <c r="AJC1359" s="24"/>
      <c r="AJD1359" s="24"/>
      <c r="AJE1359" s="24"/>
      <c r="AJF1359" s="24"/>
      <c r="AJG1359" s="24"/>
      <c r="AJH1359" s="24"/>
      <c r="AJL1359" s="3"/>
      <c r="AJM1359" s="31"/>
      <c r="AJN1359" s="5"/>
      <c r="AJO1359" s="9"/>
      <c r="AJR1359" s="2"/>
      <c r="AJU1359" s="24"/>
      <c r="AJV1359" s="24"/>
      <c r="AJW1359" s="31"/>
      <c r="AJX1359" s="24"/>
      <c r="AJY1359" s="24"/>
      <c r="AJZ1359" s="24"/>
      <c r="AKA1359" s="24"/>
      <c r="AKB1359" s="24"/>
      <c r="AKC1359" s="24"/>
      <c r="AKD1359" s="24"/>
      <c r="AKE1359" s="24"/>
      <c r="AKF1359" s="24"/>
      <c r="AKG1359" s="24"/>
      <c r="AKH1359" s="24"/>
      <c r="AKI1359" s="24"/>
      <c r="AKJ1359" s="24"/>
      <c r="AKK1359" s="24"/>
      <c r="AKL1359" s="24"/>
      <c r="AKP1359" s="3"/>
      <c r="AKQ1359" s="31"/>
      <c r="AKR1359" s="5"/>
      <c r="AKS1359" s="9"/>
      <c r="AKV1359" s="2"/>
      <c r="AKY1359" s="24"/>
      <c r="AKZ1359" s="24"/>
      <c r="ALA1359" s="31"/>
      <c r="ALB1359" s="24"/>
      <c r="ALC1359" s="24"/>
      <c r="ALD1359" s="24"/>
      <c r="ALE1359" s="24"/>
      <c r="ALF1359" s="24"/>
      <c r="ALG1359" s="24"/>
      <c r="ALH1359" s="24"/>
      <c r="ALI1359" s="24"/>
      <c r="ALJ1359" s="24"/>
      <c r="ALK1359" s="24"/>
      <c r="ALL1359" s="24"/>
      <c r="ALM1359" s="24"/>
      <c r="ALN1359" s="24"/>
      <c r="ALO1359" s="24"/>
      <c r="ALP1359" s="24"/>
      <c r="ALT1359" s="3"/>
      <c r="ALU1359" s="31"/>
      <c r="ALV1359" s="5"/>
      <c r="ALW1359" s="9"/>
      <c r="ALZ1359" s="2"/>
      <c r="AMC1359" s="24"/>
      <c r="AMD1359" s="24"/>
      <c r="AME1359" s="31"/>
      <c r="AMF1359" s="24"/>
      <c r="AMG1359" s="24"/>
      <c r="AMH1359" s="24"/>
      <c r="AMI1359" s="24"/>
      <c r="AMJ1359" s="24"/>
      <c r="AMK1359" s="24"/>
      <c r="AML1359" s="24"/>
      <c r="AMM1359" s="24"/>
      <c r="AMN1359" s="24"/>
      <c r="AMO1359" s="24"/>
      <c r="AMP1359" s="24"/>
      <c r="AMQ1359" s="24"/>
      <c r="AMR1359" s="24"/>
      <c r="AMS1359" s="24"/>
      <c r="AMT1359" s="24"/>
      <c r="AMX1359" s="3"/>
      <c r="AMY1359" s="31"/>
      <c r="AMZ1359" s="5"/>
      <c r="ANA1359" s="9"/>
      <c r="AND1359" s="2"/>
      <c r="ANG1359" s="24"/>
      <c r="ANH1359" s="24"/>
      <c r="ANI1359" s="31"/>
      <c r="ANJ1359" s="24"/>
      <c r="ANK1359" s="24"/>
      <c r="ANL1359" s="24"/>
      <c r="ANM1359" s="24"/>
      <c r="ANN1359" s="24"/>
      <c r="ANO1359" s="24"/>
      <c r="ANP1359" s="24"/>
      <c r="ANQ1359" s="24"/>
      <c r="ANR1359" s="24"/>
      <c r="ANS1359" s="24"/>
      <c r="ANT1359" s="24"/>
      <c r="ANU1359" s="24"/>
      <c r="ANV1359" s="24"/>
      <c r="ANW1359" s="24"/>
      <c r="ANX1359" s="24"/>
      <c r="AOB1359" s="3"/>
      <c r="AOC1359" s="31"/>
      <c r="AOD1359" s="5"/>
      <c r="AOE1359" s="9"/>
      <c r="AOH1359" s="2"/>
      <c r="AOK1359" s="24"/>
      <c r="AOL1359" s="24"/>
      <c r="AOM1359" s="31"/>
      <c r="AON1359" s="24"/>
      <c r="AOO1359" s="24"/>
      <c r="AOP1359" s="24"/>
      <c r="AOQ1359" s="24"/>
      <c r="AOR1359" s="24"/>
      <c r="AOS1359" s="24"/>
      <c r="AOT1359" s="24"/>
      <c r="AOU1359" s="24"/>
      <c r="AOV1359" s="24"/>
      <c r="AOW1359" s="24"/>
      <c r="AOX1359" s="24"/>
      <c r="AOY1359" s="24"/>
      <c r="AOZ1359" s="24"/>
      <c r="APA1359" s="24"/>
      <c r="APB1359" s="24"/>
      <c r="APF1359" s="3"/>
      <c r="APG1359" s="31"/>
      <c r="APH1359" s="5"/>
      <c r="API1359" s="9"/>
      <c r="APL1359" s="2"/>
      <c r="APO1359" s="24"/>
      <c r="APP1359" s="24"/>
      <c r="APQ1359" s="31"/>
      <c r="APR1359" s="24"/>
      <c r="APS1359" s="24"/>
      <c r="APT1359" s="24"/>
      <c r="APU1359" s="24"/>
      <c r="APV1359" s="24"/>
      <c r="APW1359" s="24"/>
      <c r="APX1359" s="24"/>
      <c r="APY1359" s="24"/>
      <c r="APZ1359" s="24"/>
      <c r="AQA1359" s="24"/>
      <c r="AQB1359" s="24"/>
      <c r="AQC1359" s="24"/>
      <c r="AQD1359" s="24"/>
      <c r="AQE1359" s="24"/>
      <c r="AQF1359" s="24"/>
      <c r="AQJ1359" s="3"/>
      <c r="AQK1359" s="31"/>
      <c r="AQL1359" s="5"/>
      <c r="AQM1359" s="9"/>
      <c r="AQP1359" s="2"/>
      <c r="AQS1359" s="24"/>
      <c r="AQT1359" s="24"/>
      <c r="AQU1359" s="31"/>
      <c r="AQV1359" s="24"/>
      <c r="AQW1359" s="24"/>
      <c r="AQX1359" s="24"/>
      <c r="AQY1359" s="24"/>
      <c r="AQZ1359" s="24"/>
      <c r="ARA1359" s="24"/>
      <c r="ARB1359" s="24"/>
      <c r="ARC1359" s="24"/>
      <c r="ARD1359" s="24"/>
      <c r="ARE1359" s="24"/>
      <c r="ARF1359" s="24"/>
      <c r="ARG1359" s="24"/>
      <c r="ARH1359" s="24"/>
      <c r="ARI1359" s="24"/>
      <c r="ARJ1359" s="24"/>
      <c r="ARN1359" s="3"/>
      <c r="ARO1359" s="31"/>
      <c r="ARP1359" s="5"/>
      <c r="ARQ1359" s="9"/>
      <c r="ART1359" s="2"/>
      <c r="ARW1359" s="24"/>
      <c r="ARX1359" s="24"/>
      <c r="ARY1359" s="31"/>
      <c r="ARZ1359" s="24"/>
      <c r="ASA1359" s="24"/>
      <c r="ASB1359" s="24"/>
      <c r="ASC1359" s="24"/>
      <c r="ASD1359" s="24"/>
      <c r="ASE1359" s="24"/>
      <c r="ASF1359" s="24"/>
      <c r="ASG1359" s="24"/>
      <c r="ASH1359" s="24"/>
      <c r="ASI1359" s="24"/>
      <c r="ASJ1359" s="24"/>
      <c r="ASK1359" s="24"/>
      <c r="ASL1359" s="24"/>
      <c r="ASM1359" s="24"/>
      <c r="ASN1359" s="24"/>
      <c r="ASR1359" s="3"/>
      <c r="ASS1359" s="31"/>
      <c r="AST1359" s="5"/>
      <c r="ASU1359" s="9"/>
      <c r="ASX1359" s="2"/>
      <c r="ATA1359" s="24"/>
      <c r="ATB1359" s="24"/>
      <c r="ATC1359" s="31"/>
      <c r="ATD1359" s="24"/>
      <c r="ATE1359" s="24"/>
      <c r="ATF1359" s="24"/>
      <c r="ATG1359" s="24"/>
      <c r="ATH1359" s="24"/>
      <c r="ATI1359" s="24"/>
      <c r="ATJ1359" s="24"/>
      <c r="ATK1359" s="24"/>
      <c r="ATL1359" s="24"/>
      <c r="ATM1359" s="24"/>
      <c r="ATN1359" s="24"/>
      <c r="ATO1359" s="24"/>
      <c r="ATP1359" s="24"/>
      <c r="ATQ1359" s="24"/>
      <c r="ATR1359" s="24"/>
      <c r="ATV1359" s="3"/>
      <c r="ATW1359" s="31"/>
      <c r="ATX1359" s="5"/>
      <c r="ATY1359" s="9"/>
      <c r="AUB1359" s="2"/>
      <c r="AUE1359" s="24"/>
      <c r="AUF1359" s="24"/>
      <c r="AUG1359" s="31"/>
      <c r="AUH1359" s="24"/>
      <c r="AUI1359" s="24"/>
      <c r="AUJ1359" s="24"/>
      <c r="AUK1359" s="24"/>
      <c r="AUL1359" s="24"/>
      <c r="AUM1359" s="24"/>
      <c r="AUN1359" s="24"/>
      <c r="AUO1359" s="24"/>
      <c r="AUP1359" s="24"/>
      <c r="AUQ1359" s="24"/>
      <c r="AUR1359" s="24"/>
      <c r="AUS1359" s="24"/>
      <c r="AUT1359" s="24"/>
      <c r="AUU1359" s="24"/>
      <c r="AUV1359" s="24"/>
      <c r="AUZ1359" s="3"/>
      <c r="AVA1359" s="31"/>
      <c r="AVB1359" s="5"/>
      <c r="AVC1359" s="9"/>
      <c r="AVF1359" s="2"/>
      <c r="AVI1359" s="24"/>
      <c r="AVJ1359" s="24"/>
      <c r="AVK1359" s="31"/>
      <c r="AVL1359" s="24"/>
      <c r="AVM1359" s="24"/>
      <c r="AVN1359" s="24"/>
      <c r="AVO1359" s="24"/>
      <c r="AVP1359" s="24"/>
      <c r="AVQ1359" s="24"/>
      <c r="AVR1359" s="24"/>
      <c r="AVS1359" s="24"/>
      <c r="AVT1359" s="24"/>
      <c r="AVU1359" s="24"/>
      <c r="AVV1359" s="24"/>
      <c r="AVW1359" s="24"/>
      <c r="AVX1359" s="24"/>
      <c r="AVY1359" s="24"/>
      <c r="AVZ1359" s="24"/>
      <c r="AWD1359" s="3"/>
      <c r="AWE1359" s="31"/>
      <c r="AWF1359" s="5"/>
      <c r="AWG1359" s="9"/>
      <c r="AWJ1359" s="2"/>
      <c r="AWM1359" s="24"/>
      <c r="AWN1359" s="24"/>
      <c r="AWO1359" s="31"/>
      <c r="AWP1359" s="24"/>
      <c r="AWQ1359" s="24"/>
      <c r="AWR1359" s="24"/>
      <c r="AWS1359" s="24"/>
      <c r="AWT1359" s="24"/>
      <c r="AWU1359" s="24"/>
      <c r="AWV1359" s="24"/>
      <c r="AWW1359" s="24"/>
      <c r="AWX1359" s="24"/>
      <c r="AWY1359" s="24"/>
      <c r="AWZ1359" s="24"/>
      <c r="AXA1359" s="24"/>
      <c r="AXB1359" s="24"/>
      <c r="AXC1359" s="24"/>
      <c r="AXD1359" s="24"/>
      <c r="AXH1359" s="3"/>
      <c r="AXI1359" s="31"/>
      <c r="AXJ1359" s="5"/>
      <c r="AXK1359" s="9"/>
      <c r="AXN1359" s="2"/>
      <c r="AXQ1359" s="24"/>
      <c r="AXR1359" s="24"/>
      <c r="AXS1359" s="31"/>
      <c r="AXT1359" s="24"/>
      <c r="AXU1359" s="24"/>
      <c r="AXV1359" s="24"/>
      <c r="AXW1359" s="24"/>
      <c r="AXX1359" s="24"/>
      <c r="AXY1359" s="24"/>
      <c r="AXZ1359" s="24"/>
      <c r="AYA1359" s="24"/>
      <c r="AYB1359" s="24"/>
      <c r="AYC1359" s="24"/>
      <c r="AYD1359" s="24"/>
      <c r="AYE1359" s="24"/>
      <c r="AYF1359" s="24"/>
      <c r="AYG1359" s="24"/>
      <c r="AYH1359" s="24"/>
      <c r="AYL1359" s="3"/>
      <c r="AYM1359" s="31"/>
      <c r="AYN1359" s="5"/>
      <c r="AYO1359" s="9"/>
      <c r="AYR1359" s="2"/>
      <c r="AYU1359" s="24"/>
      <c r="AYV1359" s="24"/>
      <c r="AYW1359" s="31"/>
      <c r="AYX1359" s="24"/>
      <c r="AYY1359" s="24"/>
      <c r="AYZ1359" s="24"/>
      <c r="AZA1359" s="24"/>
      <c r="AZB1359" s="24"/>
      <c r="AZC1359" s="24"/>
      <c r="AZD1359" s="24"/>
      <c r="AZE1359" s="24"/>
      <c r="AZF1359" s="24"/>
      <c r="AZG1359" s="24"/>
      <c r="AZH1359" s="24"/>
      <c r="AZI1359" s="24"/>
      <c r="AZJ1359" s="24"/>
      <c r="AZK1359" s="24"/>
      <c r="AZL1359" s="24"/>
      <c r="AZP1359" s="3"/>
      <c r="AZQ1359" s="31"/>
      <c r="AZR1359" s="5"/>
      <c r="AZS1359" s="9"/>
      <c r="AZV1359" s="2"/>
      <c r="AZY1359" s="24"/>
      <c r="AZZ1359" s="24"/>
      <c r="BAA1359" s="31"/>
      <c r="BAB1359" s="24"/>
      <c r="BAC1359" s="24"/>
      <c r="BAD1359" s="24"/>
      <c r="BAE1359" s="24"/>
      <c r="BAF1359" s="24"/>
      <c r="BAG1359" s="24"/>
      <c r="BAH1359" s="24"/>
      <c r="BAI1359" s="24"/>
      <c r="BAJ1359" s="24"/>
      <c r="BAK1359" s="24"/>
      <c r="BAL1359" s="24"/>
      <c r="BAM1359" s="24"/>
      <c r="BAN1359" s="24"/>
      <c r="BAO1359" s="24"/>
      <c r="BAP1359" s="24"/>
      <c r="BAT1359" s="3"/>
      <c r="BAU1359" s="31"/>
      <c r="BAV1359" s="5"/>
      <c r="BAW1359" s="9"/>
      <c r="BAZ1359" s="2"/>
      <c r="BBC1359" s="24"/>
      <c r="BBD1359" s="24"/>
      <c r="BBE1359" s="31"/>
      <c r="BBF1359" s="24"/>
      <c r="BBG1359" s="24"/>
      <c r="BBH1359" s="24"/>
      <c r="BBI1359" s="24"/>
      <c r="BBJ1359" s="24"/>
      <c r="BBK1359" s="24"/>
      <c r="BBL1359" s="24"/>
      <c r="BBM1359" s="24"/>
      <c r="BBN1359" s="24"/>
      <c r="BBO1359" s="24"/>
      <c r="BBP1359" s="24"/>
      <c r="BBQ1359" s="24"/>
      <c r="BBR1359" s="24"/>
      <c r="BBS1359" s="24"/>
      <c r="BBT1359" s="24"/>
      <c r="BBX1359" s="3"/>
      <c r="BBY1359" s="31"/>
      <c r="BBZ1359" s="5"/>
      <c r="BCA1359" s="9"/>
      <c r="BCD1359" s="2"/>
      <c r="BCG1359" s="24"/>
      <c r="BCH1359" s="24"/>
      <c r="BCI1359" s="31"/>
      <c r="BCJ1359" s="24"/>
      <c r="BCK1359" s="24"/>
      <c r="BCL1359" s="24"/>
      <c r="BCM1359" s="24"/>
      <c r="BCN1359" s="24"/>
      <c r="BCO1359" s="24"/>
      <c r="BCP1359" s="24"/>
      <c r="BCQ1359" s="24"/>
      <c r="BCR1359" s="24"/>
      <c r="BCS1359" s="24"/>
      <c r="BCT1359" s="24"/>
      <c r="BCU1359" s="24"/>
      <c r="BCV1359" s="24"/>
      <c r="BCW1359" s="24"/>
      <c r="BCX1359" s="24"/>
      <c r="BDB1359" s="3"/>
      <c r="BDC1359" s="31"/>
      <c r="BDD1359" s="5"/>
      <c r="BDE1359" s="9"/>
      <c r="BDH1359" s="2"/>
      <c r="BDK1359" s="24"/>
      <c r="BDL1359" s="24"/>
      <c r="BDM1359" s="31"/>
      <c r="BDN1359" s="24"/>
      <c r="BDO1359" s="24"/>
      <c r="BDP1359" s="24"/>
      <c r="BDQ1359" s="24"/>
      <c r="BDR1359" s="24"/>
      <c r="BDS1359" s="24"/>
      <c r="BDT1359" s="24"/>
      <c r="BDU1359" s="24"/>
      <c r="BDV1359" s="24"/>
      <c r="BDW1359" s="24"/>
      <c r="BDX1359" s="24"/>
      <c r="BDY1359" s="24"/>
      <c r="BDZ1359" s="24"/>
      <c r="BEA1359" s="24"/>
      <c r="BEB1359" s="24"/>
      <c r="BEF1359" s="3"/>
      <c r="BEG1359" s="31"/>
      <c r="BEH1359" s="5"/>
      <c r="BEI1359" s="9"/>
      <c r="BEL1359" s="2"/>
      <c r="BEO1359" s="24"/>
      <c r="BEP1359" s="24"/>
      <c r="BEQ1359" s="31"/>
      <c r="BER1359" s="24"/>
      <c r="BES1359" s="24"/>
      <c r="BET1359" s="24"/>
      <c r="BEU1359" s="24"/>
      <c r="BEV1359" s="24"/>
      <c r="BEW1359" s="24"/>
      <c r="BEX1359" s="24"/>
      <c r="BEY1359" s="24"/>
      <c r="BEZ1359" s="24"/>
      <c r="BFA1359" s="24"/>
      <c r="BFB1359" s="24"/>
      <c r="BFC1359" s="24"/>
      <c r="BFD1359" s="24"/>
      <c r="BFE1359" s="24"/>
      <c r="BFF1359" s="24"/>
      <c r="BFJ1359" s="3"/>
      <c r="BFK1359" s="31"/>
      <c r="BFL1359" s="5"/>
      <c r="BFM1359" s="9"/>
      <c r="BFP1359" s="2"/>
      <c r="BFS1359" s="24"/>
      <c r="BFT1359" s="24"/>
      <c r="BFU1359" s="31"/>
      <c r="BFV1359" s="24"/>
      <c r="BFW1359" s="24"/>
      <c r="BFX1359" s="24"/>
      <c r="BFY1359" s="24"/>
      <c r="BFZ1359" s="24"/>
      <c r="BGA1359" s="24"/>
      <c r="BGB1359" s="24"/>
      <c r="BGC1359" s="24"/>
      <c r="BGD1359" s="24"/>
      <c r="BGE1359" s="24"/>
      <c r="BGF1359" s="24"/>
      <c r="BGG1359" s="24"/>
      <c r="BGH1359" s="24"/>
      <c r="BGI1359" s="24"/>
      <c r="BGJ1359" s="24"/>
      <c r="BGN1359" s="3"/>
      <c r="BGO1359" s="31"/>
      <c r="BGP1359" s="5"/>
      <c r="BGQ1359" s="9"/>
      <c r="BGT1359" s="2"/>
      <c r="BGW1359" s="24"/>
      <c r="BGX1359" s="24"/>
      <c r="BGY1359" s="31"/>
      <c r="BGZ1359" s="24"/>
      <c r="BHA1359" s="24"/>
      <c r="BHB1359" s="24"/>
      <c r="BHC1359" s="24"/>
      <c r="BHD1359" s="24"/>
      <c r="BHE1359" s="24"/>
      <c r="BHF1359" s="24"/>
      <c r="BHG1359" s="24"/>
      <c r="BHH1359" s="24"/>
      <c r="BHI1359" s="24"/>
      <c r="BHJ1359" s="24"/>
      <c r="BHK1359" s="24"/>
      <c r="BHL1359" s="24"/>
      <c r="BHM1359" s="24"/>
      <c r="BHN1359" s="24"/>
      <c r="BHR1359" s="3"/>
      <c r="BHS1359" s="31"/>
      <c r="BHT1359" s="5"/>
      <c r="BHU1359" s="9"/>
      <c r="BHX1359" s="2"/>
      <c r="BIA1359" s="24"/>
      <c r="BIB1359" s="24"/>
      <c r="BIC1359" s="31"/>
      <c r="BID1359" s="24"/>
      <c r="BIE1359" s="24"/>
      <c r="BIF1359" s="24"/>
      <c r="BIG1359" s="24"/>
      <c r="BIH1359" s="24"/>
      <c r="BII1359" s="24"/>
      <c r="BIJ1359" s="24"/>
      <c r="BIK1359" s="24"/>
      <c r="BIL1359" s="24"/>
      <c r="BIM1359" s="24"/>
      <c r="BIN1359" s="24"/>
      <c r="BIO1359" s="24"/>
      <c r="BIP1359" s="24"/>
      <c r="BIQ1359" s="24"/>
      <c r="BIR1359" s="24"/>
      <c r="BIV1359" s="3"/>
      <c r="BIW1359" s="31"/>
      <c r="BIX1359" s="5"/>
      <c r="BIY1359" s="9"/>
      <c r="BJB1359" s="2"/>
      <c r="BJE1359" s="24"/>
      <c r="BJF1359" s="24"/>
      <c r="BJG1359" s="31"/>
      <c r="BJH1359" s="24"/>
      <c r="BJI1359" s="24"/>
      <c r="BJJ1359" s="24"/>
      <c r="BJK1359" s="24"/>
      <c r="BJL1359" s="24"/>
      <c r="BJM1359" s="24"/>
      <c r="BJN1359" s="24"/>
      <c r="BJO1359" s="24"/>
      <c r="BJP1359" s="24"/>
      <c r="BJQ1359" s="24"/>
      <c r="BJR1359" s="24"/>
      <c r="BJS1359" s="24"/>
      <c r="BJT1359" s="24"/>
      <c r="BJU1359" s="24"/>
      <c r="BJV1359" s="24"/>
      <c r="BJZ1359" s="3"/>
      <c r="BKA1359" s="31"/>
      <c r="BKB1359" s="5"/>
      <c r="BKC1359" s="9"/>
      <c r="BKF1359" s="2"/>
      <c r="BKI1359" s="24"/>
      <c r="BKJ1359" s="24"/>
      <c r="BKK1359" s="31"/>
      <c r="BKL1359" s="24"/>
      <c r="BKM1359" s="24"/>
      <c r="BKN1359" s="24"/>
      <c r="BKO1359" s="24"/>
      <c r="BKP1359" s="24"/>
      <c r="BKQ1359" s="24"/>
      <c r="BKR1359" s="24"/>
      <c r="BKS1359" s="24"/>
      <c r="BKT1359" s="24"/>
      <c r="BKU1359" s="24"/>
      <c r="BKV1359" s="24"/>
      <c r="BKW1359" s="24"/>
      <c r="BKX1359" s="24"/>
      <c r="BKY1359" s="24"/>
      <c r="BKZ1359" s="24"/>
      <c r="BLD1359" s="3"/>
      <c r="BLE1359" s="31"/>
      <c r="BLF1359" s="5"/>
      <c r="BLG1359" s="9"/>
      <c r="BLJ1359" s="2"/>
      <c r="BLM1359" s="24"/>
      <c r="BLN1359" s="24"/>
      <c r="BLO1359" s="31"/>
      <c r="BLP1359" s="24"/>
      <c r="BLQ1359" s="24"/>
      <c r="BLR1359" s="24"/>
      <c r="BLS1359" s="24"/>
      <c r="BLT1359" s="24"/>
      <c r="BLU1359" s="24"/>
      <c r="BLV1359" s="24"/>
      <c r="BLW1359" s="24"/>
      <c r="BLX1359" s="24"/>
      <c r="BLY1359" s="24"/>
      <c r="BLZ1359" s="24"/>
      <c r="BMA1359" s="24"/>
      <c r="BMB1359" s="24"/>
      <c r="BMC1359" s="24"/>
      <c r="BMD1359" s="24"/>
      <c r="BMH1359" s="3"/>
      <c r="BMI1359" s="31"/>
      <c r="BMJ1359" s="5"/>
      <c r="BMK1359" s="9"/>
      <c r="BMN1359" s="2"/>
      <c r="BMQ1359" s="24"/>
      <c r="BMR1359" s="24"/>
      <c r="BMS1359" s="31"/>
      <c r="BMT1359" s="24"/>
      <c r="BMU1359" s="24"/>
      <c r="BMV1359" s="24"/>
      <c r="BMW1359" s="24"/>
      <c r="BMX1359" s="24"/>
      <c r="BMY1359" s="24"/>
      <c r="BMZ1359" s="24"/>
      <c r="BNA1359" s="24"/>
      <c r="BNB1359" s="24"/>
      <c r="BNC1359" s="24"/>
      <c r="BND1359" s="24"/>
      <c r="BNE1359" s="24"/>
      <c r="BNF1359" s="24"/>
      <c r="BNG1359" s="24"/>
      <c r="BNH1359" s="24"/>
      <c r="BNL1359" s="3"/>
      <c r="BNM1359" s="31"/>
      <c r="BNN1359" s="5"/>
      <c r="BNO1359" s="9"/>
      <c r="BNR1359" s="2"/>
      <c r="BNU1359" s="24"/>
      <c r="BNV1359" s="24"/>
      <c r="BNW1359" s="31"/>
      <c r="BNX1359" s="24"/>
      <c r="BNY1359" s="24"/>
      <c r="BNZ1359" s="24"/>
      <c r="BOA1359" s="24"/>
      <c r="BOB1359" s="24"/>
      <c r="BOC1359" s="24"/>
      <c r="BOD1359" s="24"/>
      <c r="BOE1359" s="24"/>
      <c r="BOF1359" s="24"/>
      <c r="BOG1359" s="24"/>
      <c r="BOH1359" s="24"/>
      <c r="BOI1359" s="24"/>
      <c r="BOJ1359" s="24"/>
      <c r="BOK1359" s="24"/>
      <c r="BOL1359" s="24"/>
      <c r="BOP1359" s="3"/>
      <c r="BOQ1359" s="31"/>
      <c r="BOR1359" s="5"/>
      <c r="BOS1359" s="9"/>
      <c r="BOV1359" s="2"/>
      <c r="BOY1359" s="24"/>
      <c r="BOZ1359" s="24"/>
      <c r="BPA1359" s="31"/>
      <c r="BPB1359" s="24"/>
      <c r="BPC1359" s="24"/>
      <c r="BPD1359" s="24"/>
      <c r="BPE1359" s="24"/>
      <c r="BPF1359" s="24"/>
      <c r="BPG1359" s="24"/>
      <c r="BPH1359" s="24"/>
      <c r="BPI1359" s="24"/>
      <c r="BPJ1359" s="24"/>
      <c r="BPK1359" s="24"/>
      <c r="BPL1359" s="24"/>
      <c r="BPM1359" s="24"/>
      <c r="BPN1359" s="24"/>
      <c r="BPO1359" s="24"/>
      <c r="BPP1359" s="24"/>
      <c r="BPT1359" s="3"/>
      <c r="BPU1359" s="31"/>
      <c r="BPV1359" s="5"/>
      <c r="BPW1359" s="9"/>
      <c r="BPZ1359" s="2"/>
      <c r="BQC1359" s="24"/>
      <c r="BQD1359" s="24"/>
      <c r="BQE1359" s="31"/>
      <c r="BQF1359" s="24"/>
      <c r="BQG1359" s="24"/>
      <c r="BQH1359" s="24"/>
      <c r="BQI1359" s="24"/>
      <c r="BQJ1359" s="24"/>
      <c r="BQK1359" s="24"/>
      <c r="BQL1359" s="24"/>
      <c r="BQM1359" s="24"/>
      <c r="BQN1359" s="24"/>
      <c r="BQO1359" s="24"/>
      <c r="BQP1359" s="24"/>
      <c r="BQQ1359" s="24"/>
      <c r="BQR1359" s="24"/>
      <c r="BQS1359" s="24"/>
      <c r="BQT1359" s="24"/>
      <c r="BQX1359" s="3"/>
      <c r="BQY1359" s="31"/>
      <c r="BQZ1359" s="5"/>
      <c r="BRA1359" s="9"/>
      <c r="BRD1359" s="2"/>
      <c r="BRG1359" s="24"/>
      <c r="BRH1359" s="24"/>
      <c r="BRI1359" s="31"/>
      <c r="BRJ1359" s="24"/>
      <c r="BRK1359" s="24"/>
      <c r="BRL1359" s="24"/>
      <c r="BRM1359" s="24"/>
      <c r="BRN1359" s="24"/>
      <c r="BRO1359" s="24"/>
      <c r="BRP1359" s="24"/>
      <c r="BRQ1359" s="24"/>
      <c r="BRR1359" s="24"/>
      <c r="BRS1359" s="24"/>
      <c r="BRT1359" s="24"/>
      <c r="BRU1359" s="24"/>
      <c r="BRV1359" s="24"/>
      <c r="BRW1359" s="24"/>
      <c r="BRX1359" s="24"/>
      <c r="BSB1359" s="3"/>
      <c r="BSC1359" s="31"/>
      <c r="BSD1359" s="5"/>
      <c r="BSE1359" s="9"/>
      <c r="BSH1359" s="2"/>
      <c r="BSK1359" s="24"/>
      <c r="BSL1359" s="24"/>
      <c r="BSM1359" s="31"/>
      <c r="BSN1359" s="24"/>
      <c r="BSO1359" s="24"/>
      <c r="BSP1359" s="24"/>
      <c r="BSQ1359" s="24"/>
      <c r="BSR1359" s="24"/>
      <c r="BSS1359" s="24"/>
      <c r="BST1359" s="24"/>
      <c r="BSU1359" s="24"/>
      <c r="BSV1359" s="24"/>
      <c r="BSW1359" s="24"/>
      <c r="BSX1359" s="24"/>
      <c r="BSY1359" s="24"/>
      <c r="BSZ1359" s="24"/>
      <c r="BTA1359" s="24"/>
      <c r="BTB1359" s="24"/>
      <c r="BTF1359" s="3"/>
      <c r="BTG1359" s="31"/>
      <c r="BTH1359" s="5"/>
      <c r="BTI1359" s="9"/>
      <c r="BTL1359" s="2"/>
      <c r="BTO1359" s="24"/>
      <c r="BTP1359" s="24"/>
      <c r="BTQ1359" s="31"/>
      <c r="BTR1359" s="24"/>
      <c r="BTS1359" s="24"/>
      <c r="BTT1359" s="24"/>
      <c r="BTU1359" s="24"/>
      <c r="BTV1359" s="24"/>
      <c r="BTW1359" s="24"/>
      <c r="BTX1359" s="24"/>
      <c r="BTY1359" s="24"/>
      <c r="BTZ1359" s="24"/>
      <c r="BUA1359" s="24"/>
      <c r="BUB1359" s="24"/>
      <c r="BUC1359" s="24"/>
      <c r="BUD1359" s="24"/>
      <c r="BUE1359" s="24"/>
      <c r="BUF1359" s="24"/>
      <c r="BUJ1359" s="3"/>
      <c r="BUK1359" s="31"/>
      <c r="BUL1359" s="5"/>
      <c r="BUM1359" s="9"/>
      <c r="BUP1359" s="2"/>
      <c r="BUS1359" s="24"/>
      <c r="BUT1359" s="24"/>
      <c r="BUU1359" s="31"/>
      <c r="BUV1359" s="24"/>
      <c r="BUW1359" s="24"/>
      <c r="BUX1359" s="24"/>
      <c r="BUY1359" s="24"/>
      <c r="BUZ1359" s="24"/>
      <c r="BVA1359" s="24"/>
      <c r="BVB1359" s="24"/>
      <c r="BVC1359" s="24"/>
      <c r="BVD1359" s="24"/>
      <c r="BVE1359" s="24"/>
      <c r="BVF1359" s="24"/>
      <c r="BVG1359" s="24"/>
      <c r="BVH1359" s="24"/>
      <c r="BVI1359" s="24"/>
      <c r="BVJ1359" s="24"/>
      <c r="BVN1359" s="3"/>
      <c r="BVO1359" s="31"/>
      <c r="BVP1359" s="5"/>
      <c r="BVQ1359" s="9"/>
      <c r="BVT1359" s="2"/>
      <c r="BVW1359" s="24"/>
      <c r="BVX1359" s="24"/>
      <c r="BVY1359" s="31"/>
      <c r="BVZ1359" s="24"/>
      <c r="BWA1359" s="24"/>
      <c r="BWB1359" s="24"/>
      <c r="BWC1359" s="24"/>
      <c r="BWD1359" s="24"/>
      <c r="BWE1359" s="24"/>
      <c r="BWF1359" s="24"/>
      <c r="BWG1359" s="24"/>
      <c r="BWH1359" s="24"/>
      <c r="BWI1359" s="24"/>
      <c r="BWJ1359" s="24"/>
      <c r="BWK1359" s="24"/>
      <c r="BWL1359" s="24"/>
      <c r="BWM1359" s="24"/>
      <c r="BWN1359" s="24"/>
      <c r="BWR1359" s="3"/>
      <c r="BWS1359" s="31"/>
      <c r="BWT1359" s="5"/>
      <c r="BWU1359" s="9"/>
      <c r="BWX1359" s="2"/>
      <c r="BXA1359" s="24"/>
      <c r="BXB1359" s="24"/>
      <c r="BXC1359" s="31"/>
      <c r="BXD1359" s="24"/>
      <c r="BXE1359" s="24"/>
      <c r="BXF1359" s="24"/>
      <c r="BXG1359" s="24"/>
      <c r="BXH1359" s="24"/>
      <c r="BXI1359" s="24"/>
      <c r="BXJ1359" s="24"/>
      <c r="BXK1359" s="24"/>
      <c r="BXL1359" s="24"/>
      <c r="BXM1359" s="24"/>
      <c r="BXN1359" s="24"/>
      <c r="BXO1359" s="24"/>
      <c r="BXP1359" s="24"/>
      <c r="BXQ1359" s="24"/>
      <c r="BXR1359" s="24"/>
      <c r="BXV1359" s="3"/>
      <c r="BXW1359" s="31"/>
      <c r="BXX1359" s="5"/>
      <c r="BXY1359" s="9"/>
      <c r="BYB1359" s="2"/>
      <c r="BYE1359" s="24"/>
      <c r="BYF1359" s="24"/>
      <c r="BYG1359" s="31"/>
      <c r="BYH1359" s="24"/>
      <c r="BYI1359" s="24"/>
      <c r="BYJ1359" s="24"/>
      <c r="BYK1359" s="24"/>
      <c r="BYL1359" s="24"/>
      <c r="BYM1359" s="24"/>
      <c r="BYN1359" s="24"/>
      <c r="BYO1359" s="24"/>
      <c r="BYP1359" s="24"/>
      <c r="BYQ1359" s="24"/>
      <c r="BYR1359" s="24"/>
      <c r="BYS1359" s="24"/>
      <c r="BYT1359" s="24"/>
      <c r="BYU1359" s="24"/>
      <c r="BYV1359" s="24"/>
      <c r="BYZ1359" s="3"/>
      <c r="BZA1359" s="31"/>
      <c r="BZB1359" s="5"/>
      <c r="BZC1359" s="9"/>
      <c r="BZF1359" s="2"/>
      <c r="BZI1359" s="24"/>
      <c r="BZJ1359" s="24"/>
      <c r="BZK1359" s="31"/>
      <c r="BZL1359" s="24"/>
      <c r="BZM1359" s="24"/>
      <c r="BZN1359" s="24"/>
      <c r="BZO1359" s="24"/>
      <c r="BZP1359" s="24"/>
      <c r="BZQ1359" s="24"/>
      <c r="BZR1359" s="24"/>
      <c r="BZS1359" s="24"/>
      <c r="BZT1359" s="24"/>
      <c r="BZU1359" s="24"/>
      <c r="BZV1359" s="24"/>
      <c r="BZW1359" s="24"/>
      <c r="BZX1359" s="24"/>
      <c r="BZY1359" s="24"/>
      <c r="BZZ1359" s="24"/>
      <c r="CAD1359" s="3"/>
      <c r="CAE1359" s="31"/>
      <c r="CAF1359" s="5"/>
      <c r="CAG1359" s="9"/>
      <c r="CAJ1359" s="2"/>
      <c r="CAM1359" s="24"/>
      <c r="CAN1359" s="24"/>
      <c r="CAO1359" s="31"/>
      <c r="CAP1359" s="24"/>
      <c r="CAQ1359" s="24"/>
      <c r="CAR1359" s="24"/>
      <c r="CAS1359" s="24"/>
      <c r="CAT1359" s="24"/>
      <c r="CAU1359" s="24"/>
      <c r="CAV1359" s="24"/>
      <c r="CAW1359" s="24"/>
      <c r="CAX1359" s="24"/>
      <c r="CAY1359" s="24"/>
      <c r="CAZ1359" s="24"/>
      <c r="CBA1359" s="24"/>
      <c r="CBB1359" s="24"/>
      <c r="CBC1359" s="24"/>
      <c r="CBD1359" s="24"/>
      <c r="CBH1359" s="3"/>
      <c r="CBI1359" s="31"/>
      <c r="CBJ1359" s="5"/>
      <c r="CBK1359" s="9"/>
      <c r="CBN1359" s="2"/>
      <c r="CBQ1359" s="24"/>
      <c r="CBR1359" s="24"/>
      <c r="CBS1359" s="31"/>
      <c r="CBT1359" s="24"/>
      <c r="CBU1359" s="24"/>
      <c r="CBV1359" s="24"/>
      <c r="CBW1359" s="24"/>
      <c r="CBX1359" s="24"/>
      <c r="CBY1359" s="24"/>
      <c r="CBZ1359" s="24"/>
      <c r="CCA1359" s="24"/>
      <c r="CCB1359" s="24"/>
      <c r="CCC1359" s="24"/>
      <c r="CCD1359" s="24"/>
      <c r="CCE1359" s="24"/>
      <c r="CCF1359" s="24"/>
      <c r="CCG1359" s="24"/>
      <c r="CCH1359" s="24"/>
      <c r="CCL1359" s="3"/>
      <c r="CCM1359" s="31"/>
      <c r="CCN1359" s="5"/>
      <c r="CCO1359" s="9"/>
      <c r="CCR1359" s="2"/>
      <c r="CCU1359" s="24"/>
      <c r="CCV1359" s="24"/>
      <c r="CCW1359" s="31"/>
      <c r="CCX1359" s="24"/>
      <c r="CCY1359" s="24"/>
      <c r="CCZ1359" s="24"/>
      <c r="CDA1359" s="24"/>
      <c r="CDB1359" s="24"/>
      <c r="CDC1359" s="24"/>
      <c r="CDD1359" s="24"/>
      <c r="CDE1359" s="24"/>
      <c r="CDF1359" s="24"/>
      <c r="CDG1359" s="24"/>
      <c r="CDH1359" s="24"/>
      <c r="CDI1359" s="24"/>
      <c r="CDJ1359" s="24"/>
      <c r="CDK1359" s="24"/>
      <c r="CDL1359" s="24"/>
      <c r="CDP1359" s="3"/>
      <c r="CDQ1359" s="31"/>
      <c r="CDR1359" s="5"/>
      <c r="CDS1359" s="9"/>
      <c r="CDV1359" s="2"/>
      <c r="CDY1359" s="24"/>
      <c r="CDZ1359" s="24"/>
      <c r="CEA1359" s="31"/>
      <c r="CEB1359" s="24"/>
      <c r="CEC1359" s="24"/>
      <c r="CED1359" s="24"/>
      <c r="CEE1359" s="24"/>
      <c r="CEF1359" s="24"/>
      <c r="CEG1359" s="24"/>
      <c r="CEH1359" s="24"/>
      <c r="CEI1359" s="24"/>
      <c r="CEJ1359" s="24"/>
      <c r="CEK1359" s="24"/>
      <c r="CEL1359" s="24"/>
      <c r="CEM1359" s="24"/>
      <c r="CEN1359" s="24"/>
      <c r="CEO1359" s="24"/>
      <c r="CEP1359" s="24"/>
      <c r="CET1359" s="3"/>
      <c r="CEU1359" s="31"/>
      <c r="CEV1359" s="5"/>
      <c r="CEW1359" s="9"/>
      <c r="CEZ1359" s="2"/>
      <c r="CFC1359" s="24"/>
      <c r="CFD1359" s="24"/>
      <c r="CFE1359" s="31"/>
      <c r="CFF1359" s="24"/>
      <c r="CFG1359" s="24"/>
      <c r="CFH1359" s="24"/>
      <c r="CFI1359" s="24"/>
      <c r="CFJ1359" s="24"/>
      <c r="CFK1359" s="24"/>
      <c r="CFL1359" s="24"/>
      <c r="CFM1359" s="24"/>
      <c r="CFN1359" s="24"/>
      <c r="CFO1359" s="24"/>
      <c r="CFP1359" s="24"/>
      <c r="CFQ1359" s="24"/>
      <c r="CFR1359" s="24"/>
      <c r="CFS1359" s="24"/>
      <c r="CFT1359" s="24"/>
      <c r="CFX1359" s="3"/>
      <c r="CFY1359" s="31"/>
      <c r="CFZ1359" s="5"/>
      <c r="CGA1359" s="9"/>
      <c r="CGD1359" s="2"/>
      <c r="CGG1359" s="24"/>
      <c r="CGH1359" s="24"/>
      <c r="CGI1359" s="31"/>
      <c r="CGJ1359" s="24"/>
      <c r="CGK1359" s="24"/>
      <c r="CGL1359" s="24"/>
      <c r="CGM1359" s="24"/>
      <c r="CGN1359" s="24"/>
      <c r="CGO1359" s="24"/>
      <c r="CGP1359" s="24"/>
      <c r="CGQ1359" s="24"/>
      <c r="CGR1359" s="24"/>
      <c r="CGS1359" s="24"/>
      <c r="CGT1359" s="24"/>
      <c r="CGU1359" s="24"/>
      <c r="CGV1359" s="24"/>
      <c r="CGW1359" s="24"/>
      <c r="CGX1359" s="24"/>
      <c r="CHB1359" s="3"/>
      <c r="CHC1359" s="31"/>
      <c r="CHD1359" s="5"/>
      <c r="CHE1359" s="9"/>
      <c r="CHH1359" s="2"/>
      <c r="CHK1359" s="24"/>
      <c r="CHL1359" s="24"/>
      <c r="CHM1359" s="31"/>
      <c r="CHN1359" s="24"/>
      <c r="CHO1359" s="24"/>
      <c r="CHP1359" s="24"/>
      <c r="CHQ1359" s="24"/>
      <c r="CHR1359" s="24"/>
      <c r="CHS1359" s="24"/>
      <c r="CHT1359" s="24"/>
      <c r="CHU1359" s="24"/>
      <c r="CHV1359" s="24"/>
      <c r="CHW1359" s="24"/>
      <c r="CHX1359" s="24"/>
      <c r="CHY1359" s="24"/>
      <c r="CHZ1359" s="24"/>
      <c r="CIA1359" s="24"/>
      <c r="CIB1359" s="24"/>
      <c r="CIF1359" s="3"/>
      <c r="CIG1359" s="31"/>
      <c r="CIH1359" s="5"/>
      <c r="CII1359" s="9"/>
      <c r="CIL1359" s="2"/>
      <c r="CIO1359" s="24"/>
      <c r="CIP1359" s="24"/>
      <c r="CIQ1359" s="31"/>
      <c r="CIR1359" s="24"/>
      <c r="CIS1359" s="24"/>
      <c r="CIT1359" s="24"/>
      <c r="CIU1359" s="24"/>
      <c r="CIV1359" s="24"/>
      <c r="CIW1359" s="24"/>
      <c r="CIX1359" s="24"/>
      <c r="CIY1359" s="24"/>
      <c r="CIZ1359" s="24"/>
      <c r="CJA1359" s="24"/>
      <c r="CJB1359" s="24"/>
      <c r="CJC1359" s="24"/>
      <c r="CJD1359" s="24"/>
      <c r="CJE1359" s="24"/>
      <c r="CJF1359" s="24"/>
      <c r="CJJ1359" s="3"/>
      <c r="CJK1359" s="31"/>
      <c r="CJL1359" s="5"/>
      <c r="CJM1359" s="9"/>
      <c r="CJP1359" s="2"/>
      <c r="CJS1359" s="24"/>
      <c r="CJT1359" s="24"/>
      <c r="CJU1359" s="31"/>
      <c r="CJV1359" s="24"/>
      <c r="CJW1359" s="24"/>
      <c r="CJX1359" s="24"/>
      <c r="CJY1359" s="24"/>
      <c r="CJZ1359" s="24"/>
      <c r="CKA1359" s="24"/>
      <c r="CKB1359" s="24"/>
      <c r="CKC1359" s="24"/>
      <c r="CKD1359" s="24"/>
      <c r="CKE1359" s="24"/>
      <c r="CKF1359" s="24"/>
      <c r="CKG1359" s="24"/>
      <c r="CKH1359" s="24"/>
      <c r="CKI1359" s="24"/>
      <c r="CKJ1359" s="24"/>
      <c r="CKN1359" s="3"/>
      <c r="CKO1359" s="31"/>
      <c r="CKP1359" s="5"/>
      <c r="CKQ1359" s="9"/>
      <c r="CKT1359" s="2"/>
      <c r="CKW1359" s="24"/>
      <c r="CKX1359" s="24"/>
      <c r="CKY1359" s="31"/>
      <c r="CKZ1359" s="24"/>
      <c r="CLA1359" s="24"/>
      <c r="CLB1359" s="24"/>
      <c r="CLC1359" s="24"/>
      <c r="CLD1359" s="24"/>
      <c r="CLE1359" s="24"/>
      <c r="CLF1359" s="24"/>
      <c r="CLG1359" s="24"/>
      <c r="CLH1359" s="24"/>
      <c r="CLI1359" s="24"/>
      <c r="CLJ1359" s="24"/>
      <c r="CLK1359" s="24"/>
      <c r="CLL1359" s="24"/>
      <c r="CLM1359" s="24"/>
      <c r="CLN1359" s="24"/>
      <c r="CLR1359" s="3"/>
      <c r="CLS1359" s="31"/>
      <c r="CLT1359" s="5"/>
      <c r="CLU1359" s="9"/>
      <c r="CLX1359" s="2"/>
      <c r="CMA1359" s="24"/>
      <c r="CMB1359" s="24"/>
      <c r="CMC1359" s="31"/>
      <c r="CMD1359" s="24"/>
      <c r="CME1359" s="24"/>
      <c r="CMF1359" s="24"/>
      <c r="CMG1359" s="24"/>
      <c r="CMH1359" s="24"/>
      <c r="CMI1359" s="24"/>
      <c r="CMJ1359" s="24"/>
      <c r="CMK1359" s="24"/>
      <c r="CML1359" s="24"/>
      <c r="CMM1359" s="24"/>
      <c r="CMN1359" s="24"/>
      <c r="CMO1359" s="24"/>
      <c r="CMP1359" s="24"/>
      <c r="CMQ1359" s="24"/>
      <c r="CMR1359" s="24"/>
      <c r="CMV1359" s="3"/>
      <c r="CMW1359" s="31"/>
      <c r="CMX1359" s="5"/>
      <c r="CMY1359" s="9"/>
      <c r="CNB1359" s="2"/>
      <c r="CNE1359" s="24"/>
      <c r="CNF1359" s="24"/>
      <c r="CNG1359" s="31"/>
      <c r="CNH1359" s="24"/>
      <c r="CNI1359" s="24"/>
      <c r="CNJ1359" s="24"/>
      <c r="CNK1359" s="24"/>
      <c r="CNL1359" s="24"/>
      <c r="CNM1359" s="24"/>
      <c r="CNN1359" s="24"/>
      <c r="CNO1359" s="24"/>
      <c r="CNP1359" s="24"/>
      <c r="CNQ1359" s="24"/>
      <c r="CNR1359" s="24"/>
      <c r="CNS1359" s="24"/>
      <c r="CNT1359" s="24"/>
      <c r="CNU1359" s="24"/>
      <c r="CNV1359" s="24"/>
      <c r="CNZ1359" s="3"/>
      <c r="COA1359" s="31"/>
      <c r="COB1359" s="5"/>
      <c r="COC1359" s="9"/>
      <c r="COF1359" s="2"/>
      <c r="COI1359" s="24"/>
      <c r="COJ1359" s="24"/>
      <c r="COK1359" s="31"/>
      <c r="COL1359" s="24"/>
      <c r="COM1359" s="24"/>
      <c r="CON1359" s="24"/>
      <c r="COO1359" s="24"/>
      <c r="COP1359" s="24"/>
      <c r="COQ1359" s="24"/>
      <c r="COR1359" s="24"/>
      <c r="COS1359" s="24"/>
      <c r="COT1359" s="24"/>
      <c r="COU1359" s="24"/>
      <c r="COV1359" s="24"/>
      <c r="COW1359" s="24"/>
      <c r="COX1359" s="24"/>
      <c r="COY1359" s="24"/>
      <c r="COZ1359" s="24"/>
      <c r="CPD1359" s="3"/>
      <c r="CPE1359" s="31"/>
      <c r="CPF1359" s="5"/>
      <c r="CPG1359" s="9"/>
      <c r="CPJ1359" s="2"/>
      <c r="CPM1359" s="24"/>
      <c r="CPN1359" s="24"/>
      <c r="CPO1359" s="31"/>
      <c r="CPP1359" s="24"/>
      <c r="CPQ1359" s="24"/>
      <c r="CPR1359" s="24"/>
      <c r="CPS1359" s="24"/>
      <c r="CPT1359" s="24"/>
      <c r="CPU1359" s="24"/>
      <c r="CPV1359" s="24"/>
      <c r="CPW1359" s="24"/>
      <c r="CPX1359" s="24"/>
      <c r="CPY1359" s="24"/>
      <c r="CPZ1359" s="24"/>
      <c r="CQA1359" s="24"/>
      <c r="CQB1359" s="24"/>
      <c r="CQC1359" s="24"/>
      <c r="CQD1359" s="24"/>
      <c r="CQH1359" s="3"/>
      <c r="CQI1359" s="31"/>
      <c r="CQJ1359" s="5"/>
      <c r="CQK1359" s="9"/>
      <c r="CQN1359" s="2"/>
      <c r="CQQ1359" s="24"/>
      <c r="CQR1359" s="24"/>
      <c r="CQS1359" s="31"/>
      <c r="CQT1359" s="24"/>
      <c r="CQU1359" s="24"/>
      <c r="CQV1359" s="24"/>
      <c r="CQW1359" s="24"/>
      <c r="CQX1359" s="24"/>
      <c r="CQY1359" s="24"/>
      <c r="CQZ1359" s="24"/>
      <c r="CRA1359" s="24"/>
      <c r="CRB1359" s="24"/>
      <c r="CRC1359" s="24"/>
      <c r="CRD1359" s="24"/>
      <c r="CRE1359" s="24"/>
      <c r="CRF1359" s="24"/>
      <c r="CRG1359" s="24"/>
      <c r="CRH1359" s="24"/>
      <c r="CRL1359" s="3"/>
      <c r="CRM1359" s="31"/>
      <c r="CRN1359" s="5"/>
      <c r="CRO1359" s="9"/>
      <c r="CRR1359" s="2"/>
      <c r="CRU1359" s="24"/>
      <c r="CRV1359" s="24"/>
      <c r="CRW1359" s="31"/>
      <c r="CRX1359" s="24"/>
      <c r="CRY1359" s="24"/>
      <c r="CRZ1359" s="24"/>
      <c r="CSA1359" s="24"/>
      <c r="CSB1359" s="24"/>
      <c r="CSC1359" s="24"/>
      <c r="CSD1359" s="24"/>
      <c r="CSE1359" s="24"/>
      <c r="CSF1359" s="24"/>
      <c r="CSG1359" s="24"/>
      <c r="CSH1359" s="24"/>
      <c r="CSI1359" s="24"/>
      <c r="CSJ1359" s="24"/>
      <c r="CSK1359" s="24"/>
      <c r="CSL1359" s="24"/>
      <c r="CSP1359" s="3"/>
      <c r="CSQ1359" s="31"/>
      <c r="CSR1359" s="5"/>
      <c r="CSS1359" s="9"/>
      <c r="CSV1359" s="2"/>
      <c r="CSY1359" s="24"/>
      <c r="CSZ1359" s="24"/>
      <c r="CTA1359" s="31"/>
      <c r="CTB1359" s="24"/>
      <c r="CTC1359" s="24"/>
      <c r="CTD1359" s="24"/>
      <c r="CTE1359" s="24"/>
      <c r="CTF1359" s="24"/>
      <c r="CTG1359" s="24"/>
      <c r="CTH1359" s="24"/>
      <c r="CTI1359" s="24"/>
      <c r="CTJ1359" s="24"/>
      <c r="CTK1359" s="24"/>
      <c r="CTL1359" s="24"/>
      <c r="CTM1359" s="24"/>
      <c r="CTN1359" s="24"/>
      <c r="CTO1359" s="24"/>
      <c r="CTP1359" s="24"/>
      <c r="CTT1359" s="3"/>
      <c r="CTU1359" s="31"/>
      <c r="CTV1359" s="5"/>
      <c r="CTW1359" s="9"/>
      <c r="CTZ1359" s="2"/>
      <c r="CUC1359" s="24"/>
      <c r="CUD1359" s="24"/>
      <c r="CUE1359" s="31"/>
      <c r="CUF1359" s="24"/>
      <c r="CUG1359" s="24"/>
      <c r="CUH1359" s="24"/>
      <c r="CUI1359" s="24"/>
      <c r="CUJ1359" s="24"/>
      <c r="CUK1359" s="24"/>
      <c r="CUL1359" s="24"/>
      <c r="CUM1359" s="24"/>
      <c r="CUN1359" s="24"/>
      <c r="CUO1359" s="24"/>
      <c r="CUP1359" s="24"/>
      <c r="CUQ1359" s="24"/>
      <c r="CUR1359" s="24"/>
      <c r="CUS1359" s="24"/>
      <c r="CUT1359" s="24"/>
      <c r="CUX1359" s="3"/>
      <c r="CUY1359" s="31"/>
      <c r="CUZ1359" s="5"/>
      <c r="CVA1359" s="9"/>
      <c r="CVD1359" s="2"/>
      <c r="CVG1359" s="24"/>
      <c r="CVH1359" s="24"/>
      <c r="CVI1359" s="31"/>
      <c r="CVJ1359" s="24"/>
      <c r="CVK1359" s="24"/>
      <c r="CVL1359" s="24"/>
      <c r="CVM1359" s="24"/>
      <c r="CVN1359" s="24"/>
      <c r="CVO1359" s="24"/>
      <c r="CVP1359" s="24"/>
      <c r="CVQ1359" s="24"/>
      <c r="CVR1359" s="24"/>
      <c r="CVS1359" s="24"/>
      <c r="CVT1359" s="24"/>
      <c r="CVU1359" s="24"/>
      <c r="CVV1359" s="24"/>
      <c r="CVW1359" s="24"/>
      <c r="CVX1359" s="24"/>
      <c r="CWB1359" s="3"/>
      <c r="CWC1359" s="31"/>
      <c r="CWD1359" s="5"/>
      <c r="CWE1359" s="9"/>
      <c r="CWH1359" s="2"/>
      <c r="CWK1359" s="24"/>
      <c r="CWL1359" s="24"/>
      <c r="CWM1359" s="31"/>
      <c r="CWN1359" s="24"/>
      <c r="CWO1359" s="24"/>
      <c r="CWP1359" s="24"/>
      <c r="CWQ1359" s="24"/>
      <c r="CWR1359" s="24"/>
      <c r="CWS1359" s="24"/>
      <c r="CWT1359" s="24"/>
      <c r="CWU1359" s="24"/>
      <c r="CWV1359" s="24"/>
      <c r="CWW1359" s="24"/>
      <c r="CWX1359" s="24"/>
      <c r="CWY1359" s="24"/>
      <c r="CWZ1359" s="24"/>
      <c r="CXA1359" s="24"/>
      <c r="CXB1359" s="24"/>
      <c r="CXF1359" s="3"/>
      <c r="CXG1359" s="31"/>
      <c r="CXH1359" s="5"/>
      <c r="CXI1359" s="9"/>
      <c r="CXL1359" s="2"/>
      <c r="CXO1359" s="24"/>
      <c r="CXP1359" s="24"/>
      <c r="CXQ1359" s="31"/>
      <c r="CXR1359" s="24"/>
      <c r="CXS1359" s="24"/>
      <c r="CXT1359" s="24"/>
      <c r="CXU1359" s="24"/>
      <c r="CXV1359" s="24"/>
      <c r="CXW1359" s="24"/>
      <c r="CXX1359" s="24"/>
      <c r="CXY1359" s="24"/>
      <c r="CXZ1359" s="24"/>
      <c r="CYA1359" s="24"/>
      <c r="CYB1359" s="24"/>
      <c r="CYC1359" s="24"/>
      <c r="CYD1359" s="24"/>
      <c r="CYE1359" s="24"/>
      <c r="CYF1359" s="24"/>
      <c r="CYJ1359" s="3"/>
      <c r="CYK1359" s="31"/>
      <c r="CYL1359" s="5"/>
      <c r="CYM1359" s="9"/>
      <c r="CYP1359" s="2"/>
      <c r="CYS1359" s="24"/>
      <c r="CYT1359" s="24"/>
      <c r="CYU1359" s="31"/>
      <c r="CYV1359" s="24"/>
      <c r="CYW1359" s="24"/>
      <c r="CYX1359" s="24"/>
      <c r="CYY1359" s="24"/>
      <c r="CYZ1359" s="24"/>
      <c r="CZA1359" s="24"/>
      <c r="CZB1359" s="24"/>
      <c r="CZC1359" s="24"/>
      <c r="CZD1359" s="24"/>
      <c r="CZE1359" s="24"/>
      <c r="CZF1359" s="24"/>
      <c r="CZG1359" s="24"/>
      <c r="CZH1359" s="24"/>
      <c r="CZI1359" s="24"/>
      <c r="CZJ1359" s="24"/>
      <c r="CZN1359" s="3"/>
      <c r="CZO1359" s="31"/>
      <c r="CZP1359" s="5"/>
      <c r="CZQ1359" s="9"/>
      <c r="CZT1359" s="2"/>
      <c r="CZW1359" s="24"/>
      <c r="CZX1359" s="24"/>
      <c r="CZY1359" s="31"/>
      <c r="CZZ1359" s="24"/>
      <c r="DAA1359" s="24"/>
      <c r="DAB1359" s="24"/>
      <c r="DAC1359" s="24"/>
      <c r="DAD1359" s="24"/>
      <c r="DAE1359" s="24"/>
      <c r="DAF1359" s="24"/>
      <c r="DAG1359" s="24"/>
      <c r="DAH1359" s="24"/>
      <c r="DAI1359" s="24"/>
      <c r="DAJ1359" s="24"/>
      <c r="DAK1359" s="24"/>
      <c r="DAL1359" s="24"/>
      <c r="DAM1359" s="24"/>
      <c r="DAN1359" s="24"/>
      <c r="DAR1359" s="3"/>
      <c r="DAS1359" s="31"/>
      <c r="DAT1359" s="5"/>
      <c r="DAU1359" s="9"/>
      <c r="DAX1359" s="2"/>
      <c r="DBA1359" s="24"/>
      <c r="DBB1359" s="24"/>
      <c r="DBC1359" s="31"/>
      <c r="DBD1359" s="24"/>
      <c r="DBE1359" s="24"/>
      <c r="DBF1359" s="24"/>
      <c r="DBG1359" s="24"/>
      <c r="DBH1359" s="24"/>
      <c r="DBI1359" s="24"/>
      <c r="DBJ1359" s="24"/>
      <c r="DBK1359" s="24"/>
      <c r="DBL1359" s="24"/>
      <c r="DBM1359" s="24"/>
      <c r="DBN1359" s="24"/>
      <c r="DBO1359" s="24"/>
      <c r="DBP1359" s="24"/>
      <c r="DBQ1359" s="24"/>
      <c r="DBR1359" s="24"/>
      <c r="DBV1359" s="3"/>
      <c r="DBW1359" s="31"/>
      <c r="DBX1359" s="5"/>
      <c r="DBY1359" s="9"/>
      <c r="DCB1359" s="2"/>
      <c r="DCE1359" s="24"/>
      <c r="DCF1359" s="24"/>
      <c r="DCG1359" s="31"/>
      <c r="DCH1359" s="24"/>
      <c r="DCI1359" s="24"/>
      <c r="DCJ1359" s="24"/>
      <c r="DCK1359" s="24"/>
      <c r="DCL1359" s="24"/>
      <c r="DCM1359" s="24"/>
      <c r="DCN1359" s="24"/>
      <c r="DCO1359" s="24"/>
      <c r="DCP1359" s="24"/>
      <c r="DCQ1359" s="24"/>
      <c r="DCR1359" s="24"/>
      <c r="DCS1359" s="24"/>
      <c r="DCT1359" s="24"/>
      <c r="DCU1359" s="24"/>
      <c r="DCV1359" s="24"/>
      <c r="DCZ1359" s="3"/>
      <c r="DDA1359" s="31"/>
      <c r="DDB1359" s="5"/>
      <c r="DDC1359" s="9"/>
      <c r="DDF1359" s="2"/>
      <c r="DDI1359" s="24"/>
      <c r="DDJ1359" s="24"/>
      <c r="DDK1359" s="31"/>
      <c r="DDL1359" s="24"/>
      <c r="DDM1359" s="24"/>
      <c r="DDN1359" s="24"/>
      <c r="DDO1359" s="24"/>
      <c r="DDP1359" s="24"/>
      <c r="DDQ1359" s="24"/>
      <c r="DDR1359" s="24"/>
      <c r="DDS1359" s="24"/>
      <c r="DDT1359" s="24"/>
      <c r="DDU1359" s="24"/>
      <c r="DDV1359" s="24"/>
      <c r="DDW1359" s="24"/>
      <c r="DDX1359" s="24"/>
      <c r="DDY1359" s="24"/>
      <c r="DDZ1359" s="24"/>
      <c r="DED1359" s="3"/>
      <c r="DEE1359" s="31"/>
      <c r="DEF1359" s="5"/>
      <c r="DEG1359" s="9"/>
      <c r="DEJ1359" s="2"/>
      <c r="DEM1359" s="24"/>
      <c r="DEN1359" s="24"/>
      <c r="DEO1359" s="31"/>
      <c r="DEP1359" s="24"/>
      <c r="DEQ1359" s="24"/>
      <c r="DER1359" s="24"/>
      <c r="DES1359" s="24"/>
      <c r="DET1359" s="24"/>
      <c r="DEU1359" s="24"/>
      <c r="DEV1359" s="24"/>
      <c r="DEW1359" s="24"/>
      <c r="DEX1359" s="24"/>
      <c r="DEY1359" s="24"/>
      <c r="DEZ1359" s="24"/>
      <c r="DFA1359" s="24"/>
      <c r="DFB1359" s="24"/>
      <c r="DFC1359" s="24"/>
      <c r="DFD1359" s="24"/>
      <c r="DFH1359" s="3"/>
      <c r="DFI1359" s="31"/>
      <c r="DFJ1359" s="5"/>
      <c r="DFK1359" s="9"/>
      <c r="DFN1359" s="2"/>
      <c r="DFQ1359" s="24"/>
      <c r="DFR1359" s="24"/>
      <c r="DFS1359" s="31"/>
      <c r="DFT1359" s="24"/>
      <c r="DFU1359" s="24"/>
      <c r="DFV1359" s="24"/>
      <c r="DFW1359" s="24"/>
      <c r="DFX1359" s="24"/>
      <c r="DFY1359" s="24"/>
      <c r="DFZ1359" s="24"/>
      <c r="DGA1359" s="24"/>
      <c r="DGB1359" s="24"/>
      <c r="DGC1359" s="24"/>
      <c r="DGD1359" s="24"/>
      <c r="DGE1359" s="24"/>
      <c r="DGF1359" s="24"/>
      <c r="DGG1359" s="24"/>
      <c r="DGH1359" s="24"/>
      <c r="DGL1359" s="3"/>
      <c r="DGM1359" s="31"/>
      <c r="DGN1359" s="5"/>
      <c r="DGO1359" s="9"/>
      <c r="DGR1359" s="2"/>
      <c r="DGU1359" s="24"/>
      <c r="DGV1359" s="24"/>
      <c r="DGW1359" s="31"/>
      <c r="DGX1359" s="24"/>
      <c r="DGY1359" s="24"/>
      <c r="DGZ1359" s="24"/>
      <c r="DHA1359" s="24"/>
      <c r="DHB1359" s="24"/>
      <c r="DHC1359" s="24"/>
      <c r="DHD1359" s="24"/>
      <c r="DHE1359" s="24"/>
      <c r="DHF1359" s="24"/>
      <c r="DHG1359" s="24"/>
      <c r="DHH1359" s="24"/>
      <c r="DHI1359" s="24"/>
      <c r="DHJ1359" s="24"/>
      <c r="DHK1359" s="24"/>
      <c r="DHL1359" s="24"/>
      <c r="DHP1359" s="3"/>
      <c r="DHQ1359" s="31"/>
      <c r="DHR1359" s="5"/>
      <c r="DHS1359" s="9"/>
      <c r="DHV1359" s="2"/>
      <c r="DHY1359" s="24"/>
      <c r="DHZ1359" s="24"/>
      <c r="DIA1359" s="31"/>
      <c r="DIB1359" s="24"/>
      <c r="DIC1359" s="24"/>
      <c r="DID1359" s="24"/>
      <c r="DIE1359" s="24"/>
      <c r="DIF1359" s="24"/>
      <c r="DIG1359" s="24"/>
      <c r="DIH1359" s="24"/>
      <c r="DII1359" s="24"/>
      <c r="DIJ1359" s="24"/>
      <c r="DIK1359" s="24"/>
      <c r="DIL1359" s="24"/>
      <c r="DIM1359" s="24"/>
      <c r="DIN1359" s="24"/>
      <c r="DIO1359" s="24"/>
      <c r="DIP1359" s="24"/>
      <c r="DIT1359" s="3"/>
      <c r="DIU1359" s="31"/>
      <c r="DIV1359" s="5"/>
      <c r="DIW1359" s="9"/>
      <c r="DIZ1359" s="2"/>
      <c r="DJC1359" s="24"/>
      <c r="DJD1359" s="24"/>
      <c r="DJE1359" s="31"/>
      <c r="DJF1359" s="24"/>
      <c r="DJG1359" s="24"/>
      <c r="DJH1359" s="24"/>
      <c r="DJI1359" s="24"/>
      <c r="DJJ1359" s="24"/>
      <c r="DJK1359" s="24"/>
      <c r="DJL1359" s="24"/>
      <c r="DJM1359" s="24"/>
      <c r="DJN1359" s="24"/>
      <c r="DJO1359" s="24"/>
      <c r="DJP1359" s="24"/>
      <c r="DJQ1359" s="24"/>
      <c r="DJR1359" s="24"/>
      <c r="DJS1359" s="24"/>
      <c r="DJT1359" s="24"/>
      <c r="DJX1359" s="3"/>
      <c r="DJY1359" s="31"/>
      <c r="DJZ1359" s="5"/>
      <c r="DKA1359" s="9"/>
      <c r="DKD1359" s="2"/>
      <c r="DKG1359" s="24"/>
      <c r="DKH1359" s="24"/>
      <c r="DKI1359" s="31"/>
      <c r="DKJ1359" s="24"/>
      <c r="DKK1359" s="24"/>
      <c r="DKL1359" s="24"/>
      <c r="DKM1359" s="24"/>
      <c r="DKN1359" s="24"/>
      <c r="DKO1359" s="24"/>
      <c r="DKP1359" s="24"/>
      <c r="DKQ1359" s="24"/>
      <c r="DKR1359" s="24"/>
      <c r="DKS1359" s="24"/>
      <c r="DKT1359" s="24"/>
      <c r="DKU1359" s="24"/>
      <c r="DKV1359" s="24"/>
      <c r="DKW1359" s="24"/>
      <c r="DKX1359" s="24"/>
      <c r="DLB1359" s="3"/>
      <c r="DLC1359" s="31"/>
      <c r="DLD1359" s="5"/>
      <c r="DLE1359" s="9"/>
      <c r="DLH1359" s="2"/>
      <c r="DLK1359" s="24"/>
      <c r="DLL1359" s="24"/>
      <c r="DLM1359" s="31"/>
      <c r="DLN1359" s="24"/>
      <c r="DLO1359" s="24"/>
      <c r="DLP1359" s="24"/>
      <c r="DLQ1359" s="24"/>
      <c r="DLR1359" s="24"/>
      <c r="DLS1359" s="24"/>
      <c r="DLT1359" s="24"/>
      <c r="DLU1359" s="24"/>
      <c r="DLV1359" s="24"/>
      <c r="DLW1359" s="24"/>
      <c r="DLX1359" s="24"/>
      <c r="DLY1359" s="24"/>
      <c r="DLZ1359" s="24"/>
      <c r="DMA1359" s="24"/>
      <c r="DMB1359" s="24"/>
      <c r="DMF1359" s="3"/>
      <c r="DMG1359" s="31"/>
      <c r="DMH1359" s="5"/>
      <c r="DMI1359" s="9"/>
      <c r="DML1359" s="2"/>
      <c r="DMO1359" s="24"/>
      <c r="DMP1359" s="24"/>
      <c r="DMQ1359" s="31"/>
      <c r="DMR1359" s="24"/>
      <c r="DMS1359" s="24"/>
      <c r="DMT1359" s="24"/>
      <c r="DMU1359" s="24"/>
      <c r="DMV1359" s="24"/>
      <c r="DMW1359" s="24"/>
      <c r="DMX1359" s="24"/>
      <c r="DMY1359" s="24"/>
      <c r="DMZ1359" s="24"/>
      <c r="DNA1359" s="24"/>
      <c r="DNB1359" s="24"/>
      <c r="DNC1359" s="24"/>
      <c r="DND1359" s="24"/>
      <c r="DNE1359" s="24"/>
      <c r="DNF1359" s="24"/>
      <c r="DNJ1359" s="3"/>
      <c r="DNK1359" s="31"/>
      <c r="DNL1359" s="5"/>
      <c r="DNM1359" s="9"/>
      <c r="DNP1359" s="2"/>
      <c r="DNS1359" s="24"/>
      <c r="DNT1359" s="24"/>
      <c r="DNU1359" s="31"/>
      <c r="DNV1359" s="24"/>
      <c r="DNW1359" s="24"/>
      <c r="DNX1359" s="24"/>
      <c r="DNY1359" s="24"/>
      <c r="DNZ1359" s="24"/>
      <c r="DOA1359" s="24"/>
      <c r="DOB1359" s="24"/>
      <c r="DOC1359" s="24"/>
      <c r="DOD1359" s="24"/>
      <c r="DOE1359" s="24"/>
      <c r="DOF1359" s="24"/>
      <c r="DOG1359" s="24"/>
      <c r="DOH1359" s="24"/>
      <c r="DOI1359" s="24"/>
      <c r="DOJ1359" s="24"/>
      <c r="DON1359" s="3"/>
      <c r="DOO1359" s="31"/>
      <c r="DOP1359" s="5"/>
      <c r="DOQ1359" s="9"/>
      <c r="DOT1359" s="2"/>
      <c r="DOW1359" s="24"/>
      <c r="DOX1359" s="24"/>
      <c r="DOY1359" s="31"/>
      <c r="DOZ1359" s="24"/>
      <c r="DPA1359" s="24"/>
      <c r="DPB1359" s="24"/>
      <c r="DPC1359" s="24"/>
      <c r="DPD1359" s="24"/>
      <c r="DPE1359" s="24"/>
      <c r="DPF1359" s="24"/>
      <c r="DPG1359" s="24"/>
      <c r="DPH1359" s="24"/>
      <c r="DPI1359" s="24"/>
      <c r="DPJ1359" s="24"/>
      <c r="DPK1359" s="24"/>
      <c r="DPL1359" s="24"/>
      <c r="DPM1359" s="24"/>
      <c r="DPN1359" s="24"/>
      <c r="DPR1359" s="3"/>
      <c r="DPS1359" s="31"/>
      <c r="DPT1359" s="5"/>
      <c r="DPU1359" s="9"/>
      <c r="DPX1359" s="2"/>
      <c r="DQA1359" s="24"/>
      <c r="DQB1359" s="24"/>
      <c r="DQC1359" s="31"/>
      <c r="DQD1359" s="24"/>
      <c r="DQE1359" s="24"/>
      <c r="DQF1359" s="24"/>
      <c r="DQG1359" s="24"/>
      <c r="DQH1359" s="24"/>
      <c r="DQI1359" s="24"/>
      <c r="DQJ1359" s="24"/>
      <c r="DQK1359" s="24"/>
      <c r="DQL1359" s="24"/>
      <c r="DQM1359" s="24"/>
      <c r="DQN1359" s="24"/>
      <c r="DQO1359" s="24"/>
      <c r="DQP1359" s="24"/>
      <c r="DQQ1359" s="24"/>
      <c r="DQR1359" s="24"/>
      <c r="DQV1359" s="3"/>
      <c r="DQW1359" s="31"/>
      <c r="DQX1359" s="5"/>
      <c r="DQY1359" s="9"/>
      <c r="DRB1359" s="2"/>
      <c r="DRE1359" s="24"/>
      <c r="DRF1359" s="24"/>
      <c r="DRG1359" s="31"/>
      <c r="DRH1359" s="24"/>
      <c r="DRI1359" s="24"/>
      <c r="DRJ1359" s="24"/>
      <c r="DRK1359" s="24"/>
      <c r="DRL1359" s="24"/>
      <c r="DRM1359" s="24"/>
      <c r="DRN1359" s="24"/>
      <c r="DRO1359" s="24"/>
      <c r="DRP1359" s="24"/>
      <c r="DRQ1359" s="24"/>
      <c r="DRR1359" s="24"/>
      <c r="DRS1359" s="24"/>
      <c r="DRT1359" s="24"/>
      <c r="DRU1359" s="24"/>
      <c r="DRV1359" s="24"/>
      <c r="DRZ1359" s="3"/>
      <c r="DSA1359" s="31"/>
      <c r="DSB1359" s="5"/>
      <c r="DSC1359" s="9"/>
      <c r="DSF1359" s="2"/>
      <c r="DSI1359" s="24"/>
      <c r="DSJ1359" s="24"/>
      <c r="DSK1359" s="31"/>
      <c r="DSL1359" s="24"/>
      <c r="DSM1359" s="24"/>
      <c r="DSN1359" s="24"/>
      <c r="DSO1359" s="24"/>
      <c r="DSP1359" s="24"/>
      <c r="DSQ1359" s="24"/>
      <c r="DSR1359" s="24"/>
      <c r="DSS1359" s="24"/>
      <c r="DST1359" s="24"/>
      <c r="DSU1359" s="24"/>
      <c r="DSV1359" s="24"/>
      <c r="DSW1359" s="24"/>
      <c r="DSX1359" s="24"/>
      <c r="DSY1359" s="24"/>
      <c r="DSZ1359" s="24"/>
      <c r="DTD1359" s="3"/>
      <c r="DTE1359" s="31"/>
      <c r="DTF1359" s="5"/>
      <c r="DTG1359" s="9"/>
      <c r="DTJ1359" s="2"/>
      <c r="DTM1359" s="24"/>
      <c r="DTN1359" s="24"/>
      <c r="DTO1359" s="31"/>
      <c r="DTP1359" s="24"/>
      <c r="DTQ1359" s="24"/>
      <c r="DTR1359" s="24"/>
      <c r="DTS1359" s="24"/>
      <c r="DTT1359" s="24"/>
      <c r="DTU1359" s="24"/>
      <c r="DTV1359" s="24"/>
      <c r="DTW1359" s="24"/>
      <c r="DTX1359" s="24"/>
      <c r="DTY1359" s="24"/>
      <c r="DTZ1359" s="24"/>
      <c r="DUA1359" s="24"/>
      <c r="DUB1359" s="24"/>
      <c r="DUC1359" s="24"/>
      <c r="DUD1359" s="24"/>
      <c r="DUH1359" s="3"/>
      <c r="DUI1359" s="31"/>
      <c r="DUJ1359" s="5"/>
      <c r="DUK1359" s="9"/>
      <c r="DUN1359" s="2"/>
      <c r="DUQ1359" s="24"/>
      <c r="DUR1359" s="24"/>
      <c r="DUS1359" s="31"/>
      <c r="DUT1359" s="24"/>
      <c r="DUU1359" s="24"/>
      <c r="DUV1359" s="24"/>
      <c r="DUW1359" s="24"/>
      <c r="DUX1359" s="24"/>
      <c r="DUY1359" s="24"/>
      <c r="DUZ1359" s="24"/>
      <c r="DVA1359" s="24"/>
      <c r="DVB1359" s="24"/>
      <c r="DVC1359" s="24"/>
      <c r="DVD1359" s="24"/>
      <c r="DVE1359" s="24"/>
      <c r="DVF1359" s="24"/>
      <c r="DVG1359" s="24"/>
      <c r="DVH1359" s="24"/>
      <c r="DVL1359" s="3"/>
      <c r="DVM1359" s="31"/>
      <c r="DVN1359" s="5"/>
      <c r="DVO1359" s="9"/>
      <c r="DVR1359" s="2"/>
      <c r="DVU1359" s="24"/>
      <c r="DVV1359" s="24"/>
      <c r="DVW1359" s="31"/>
      <c r="DVX1359" s="24"/>
      <c r="DVY1359" s="24"/>
      <c r="DVZ1359" s="24"/>
      <c r="DWA1359" s="24"/>
      <c r="DWB1359" s="24"/>
      <c r="DWC1359" s="24"/>
      <c r="DWD1359" s="24"/>
      <c r="DWE1359" s="24"/>
      <c r="DWF1359" s="24"/>
      <c r="DWG1359" s="24"/>
      <c r="DWH1359" s="24"/>
      <c r="DWI1359" s="24"/>
      <c r="DWJ1359" s="24"/>
      <c r="DWK1359" s="24"/>
      <c r="DWL1359" s="24"/>
      <c r="DWP1359" s="3"/>
      <c r="DWQ1359" s="31"/>
      <c r="DWR1359" s="5"/>
      <c r="DWS1359" s="9"/>
      <c r="DWV1359" s="2"/>
      <c r="DWY1359" s="24"/>
      <c r="DWZ1359" s="24"/>
      <c r="DXA1359" s="31"/>
      <c r="DXB1359" s="24"/>
      <c r="DXC1359" s="24"/>
      <c r="DXD1359" s="24"/>
      <c r="DXE1359" s="24"/>
      <c r="DXF1359" s="24"/>
      <c r="DXG1359" s="24"/>
      <c r="DXH1359" s="24"/>
      <c r="DXI1359" s="24"/>
      <c r="DXJ1359" s="24"/>
      <c r="DXK1359" s="24"/>
      <c r="DXL1359" s="24"/>
      <c r="DXM1359" s="24"/>
      <c r="DXN1359" s="24"/>
      <c r="DXO1359" s="24"/>
      <c r="DXP1359" s="24"/>
      <c r="DXT1359" s="3"/>
      <c r="DXU1359" s="31"/>
      <c r="DXV1359" s="5"/>
      <c r="DXW1359" s="9"/>
      <c r="DXZ1359" s="2"/>
      <c r="DYC1359" s="24"/>
      <c r="DYD1359" s="24"/>
      <c r="DYE1359" s="31"/>
      <c r="DYF1359" s="24"/>
      <c r="DYG1359" s="24"/>
      <c r="DYH1359" s="24"/>
      <c r="DYI1359" s="24"/>
      <c r="DYJ1359" s="24"/>
      <c r="DYK1359" s="24"/>
      <c r="DYL1359" s="24"/>
      <c r="DYM1359" s="24"/>
      <c r="DYN1359" s="24"/>
      <c r="DYO1359" s="24"/>
      <c r="DYP1359" s="24"/>
      <c r="DYQ1359" s="24"/>
      <c r="DYR1359" s="24"/>
      <c r="DYS1359" s="24"/>
      <c r="DYT1359" s="24"/>
      <c r="DYX1359" s="3"/>
      <c r="DYY1359" s="31"/>
      <c r="DYZ1359" s="5"/>
      <c r="DZA1359" s="9"/>
      <c r="DZD1359" s="2"/>
      <c r="DZG1359" s="24"/>
      <c r="DZH1359" s="24"/>
      <c r="DZI1359" s="31"/>
      <c r="DZJ1359" s="24"/>
      <c r="DZK1359" s="24"/>
      <c r="DZL1359" s="24"/>
      <c r="DZM1359" s="24"/>
      <c r="DZN1359" s="24"/>
      <c r="DZO1359" s="24"/>
      <c r="DZP1359" s="24"/>
      <c r="DZQ1359" s="24"/>
      <c r="DZR1359" s="24"/>
      <c r="DZS1359" s="24"/>
      <c r="DZT1359" s="24"/>
      <c r="DZU1359" s="24"/>
      <c r="DZV1359" s="24"/>
      <c r="DZW1359" s="24"/>
      <c r="DZX1359" s="24"/>
      <c r="EAB1359" s="3"/>
      <c r="EAC1359" s="31"/>
      <c r="EAD1359" s="5"/>
      <c r="EAE1359" s="9"/>
      <c r="EAH1359" s="2"/>
      <c r="EAK1359" s="24"/>
      <c r="EAL1359" s="24"/>
      <c r="EAM1359" s="31"/>
      <c r="EAN1359" s="24"/>
      <c r="EAO1359" s="24"/>
      <c r="EAP1359" s="24"/>
      <c r="EAQ1359" s="24"/>
      <c r="EAR1359" s="24"/>
      <c r="EAS1359" s="24"/>
      <c r="EAT1359" s="24"/>
      <c r="EAU1359" s="24"/>
      <c r="EAV1359" s="24"/>
      <c r="EAW1359" s="24"/>
      <c r="EAX1359" s="24"/>
      <c r="EAY1359" s="24"/>
      <c r="EAZ1359" s="24"/>
      <c r="EBA1359" s="24"/>
      <c r="EBB1359" s="24"/>
      <c r="EBF1359" s="3"/>
      <c r="EBG1359" s="31"/>
      <c r="EBH1359" s="5"/>
      <c r="EBI1359" s="9"/>
      <c r="EBL1359" s="2"/>
      <c r="EBO1359" s="24"/>
      <c r="EBP1359" s="24"/>
      <c r="EBQ1359" s="31"/>
      <c r="EBR1359" s="24"/>
      <c r="EBS1359" s="24"/>
      <c r="EBT1359" s="24"/>
      <c r="EBU1359" s="24"/>
      <c r="EBV1359" s="24"/>
      <c r="EBW1359" s="24"/>
      <c r="EBX1359" s="24"/>
      <c r="EBY1359" s="24"/>
      <c r="EBZ1359" s="24"/>
      <c r="ECA1359" s="24"/>
      <c r="ECB1359" s="24"/>
      <c r="ECC1359" s="24"/>
      <c r="ECD1359" s="24"/>
      <c r="ECE1359" s="24"/>
      <c r="ECF1359" s="24"/>
      <c r="ECJ1359" s="3"/>
      <c r="ECK1359" s="31"/>
      <c r="ECL1359" s="5"/>
      <c r="ECM1359" s="9"/>
      <c r="ECP1359" s="2"/>
      <c r="ECS1359" s="24"/>
      <c r="ECT1359" s="24"/>
      <c r="ECU1359" s="31"/>
      <c r="ECV1359" s="24"/>
      <c r="ECW1359" s="24"/>
      <c r="ECX1359" s="24"/>
      <c r="ECY1359" s="24"/>
      <c r="ECZ1359" s="24"/>
      <c r="EDA1359" s="24"/>
      <c r="EDB1359" s="24"/>
      <c r="EDC1359" s="24"/>
      <c r="EDD1359" s="24"/>
      <c r="EDE1359" s="24"/>
      <c r="EDF1359" s="24"/>
      <c r="EDG1359" s="24"/>
      <c r="EDH1359" s="24"/>
      <c r="EDI1359" s="24"/>
      <c r="EDJ1359" s="24"/>
      <c r="EDN1359" s="3"/>
      <c r="EDO1359" s="31"/>
      <c r="EDP1359" s="5"/>
      <c r="EDQ1359" s="9"/>
      <c r="EDT1359" s="2"/>
      <c r="EDW1359" s="24"/>
      <c r="EDX1359" s="24"/>
      <c r="EDY1359" s="31"/>
      <c r="EDZ1359" s="24"/>
      <c r="EEA1359" s="24"/>
      <c r="EEB1359" s="24"/>
      <c r="EEC1359" s="24"/>
      <c r="EED1359" s="24"/>
      <c r="EEE1359" s="24"/>
      <c r="EEF1359" s="24"/>
      <c r="EEG1359" s="24"/>
      <c r="EEH1359" s="24"/>
      <c r="EEI1359" s="24"/>
      <c r="EEJ1359" s="24"/>
      <c r="EEK1359" s="24"/>
      <c r="EEL1359" s="24"/>
      <c r="EEM1359" s="24"/>
      <c r="EEN1359" s="24"/>
      <c r="EER1359" s="3"/>
      <c r="EES1359" s="31"/>
      <c r="EET1359" s="5"/>
      <c r="EEU1359" s="9"/>
      <c r="EEX1359" s="2"/>
      <c r="EFA1359" s="24"/>
      <c r="EFB1359" s="24"/>
      <c r="EFC1359" s="31"/>
      <c r="EFD1359" s="24"/>
      <c r="EFE1359" s="24"/>
      <c r="EFF1359" s="24"/>
      <c r="EFG1359" s="24"/>
      <c r="EFH1359" s="24"/>
      <c r="EFI1359" s="24"/>
      <c r="EFJ1359" s="24"/>
      <c r="EFK1359" s="24"/>
      <c r="EFL1359" s="24"/>
      <c r="EFM1359" s="24"/>
      <c r="EFN1359" s="24"/>
      <c r="EFO1359" s="24"/>
      <c r="EFP1359" s="24"/>
      <c r="EFQ1359" s="24"/>
      <c r="EFR1359" s="24"/>
      <c r="EFV1359" s="3"/>
      <c r="EFW1359" s="31"/>
      <c r="EFX1359" s="5"/>
      <c r="EFY1359" s="9"/>
      <c r="EGB1359" s="2"/>
      <c r="EGE1359" s="24"/>
      <c r="EGF1359" s="24"/>
      <c r="EGG1359" s="31"/>
      <c r="EGH1359" s="24"/>
      <c r="EGI1359" s="24"/>
      <c r="EGJ1359" s="24"/>
      <c r="EGK1359" s="24"/>
      <c r="EGL1359" s="24"/>
      <c r="EGM1359" s="24"/>
      <c r="EGN1359" s="24"/>
      <c r="EGO1359" s="24"/>
      <c r="EGP1359" s="24"/>
      <c r="EGQ1359" s="24"/>
      <c r="EGR1359" s="24"/>
      <c r="EGS1359" s="24"/>
      <c r="EGT1359" s="24"/>
      <c r="EGU1359" s="24"/>
      <c r="EGV1359" s="24"/>
      <c r="EGZ1359" s="3"/>
      <c r="EHA1359" s="31"/>
      <c r="EHB1359" s="5"/>
      <c r="EHC1359" s="9"/>
      <c r="EHF1359" s="2"/>
      <c r="EHI1359" s="24"/>
      <c r="EHJ1359" s="24"/>
      <c r="EHK1359" s="31"/>
      <c r="EHL1359" s="24"/>
      <c r="EHM1359" s="24"/>
      <c r="EHN1359" s="24"/>
      <c r="EHO1359" s="24"/>
      <c r="EHP1359" s="24"/>
      <c r="EHQ1359" s="24"/>
      <c r="EHR1359" s="24"/>
      <c r="EHS1359" s="24"/>
      <c r="EHT1359" s="24"/>
      <c r="EHU1359" s="24"/>
      <c r="EHV1359" s="24"/>
      <c r="EHW1359" s="24"/>
      <c r="EHX1359" s="24"/>
      <c r="EHY1359" s="24"/>
      <c r="EHZ1359" s="24"/>
      <c r="EID1359" s="3"/>
      <c r="EIE1359" s="31"/>
      <c r="EIF1359" s="5"/>
      <c r="EIG1359" s="9"/>
      <c r="EIJ1359" s="2"/>
      <c r="EIM1359" s="24"/>
      <c r="EIN1359" s="24"/>
      <c r="EIO1359" s="31"/>
      <c r="EIP1359" s="24"/>
      <c r="EIQ1359" s="24"/>
      <c r="EIR1359" s="24"/>
      <c r="EIS1359" s="24"/>
      <c r="EIT1359" s="24"/>
      <c r="EIU1359" s="24"/>
      <c r="EIV1359" s="24"/>
      <c r="EIW1359" s="24"/>
      <c r="EIX1359" s="24"/>
      <c r="EIY1359" s="24"/>
      <c r="EIZ1359" s="24"/>
      <c r="EJA1359" s="24"/>
      <c r="EJB1359" s="24"/>
      <c r="EJC1359" s="24"/>
      <c r="EJD1359" s="24"/>
      <c r="EJH1359" s="3"/>
      <c r="EJI1359" s="31"/>
      <c r="EJJ1359" s="5"/>
      <c r="EJK1359" s="9"/>
      <c r="EJN1359" s="2"/>
      <c r="EJQ1359" s="24"/>
      <c r="EJR1359" s="24"/>
      <c r="EJS1359" s="31"/>
      <c r="EJT1359" s="24"/>
      <c r="EJU1359" s="24"/>
      <c r="EJV1359" s="24"/>
      <c r="EJW1359" s="24"/>
      <c r="EJX1359" s="24"/>
      <c r="EJY1359" s="24"/>
      <c r="EJZ1359" s="24"/>
      <c r="EKA1359" s="24"/>
      <c r="EKB1359" s="24"/>
      <c r="EKC1359" s="24"/>
      <c r="EKD1359" s="24"/>
      <c r="EKE1359" s="24"/>
      <c r="EKF1359" s="24"/>
      <c r="EKG1359" s="24"/>
      <c r="EKH1359" s="24"/>
      <c r="EKL1359" s="3"/>
      <c r="EKM1359" s="31"/>
      <c r="EKN1359" s="5"/>
      <c r="EKO1359" s="9"/>
      <c r="EKR1359" s="2"/>
      <c r="EKU1359" s="24"/>
      <c r="EKV1359" s="24"/>
      <c r="EKW1359" s="31"/>
      <c r="EKX1359" s="24"/>
      <c r="EKY1359" s="24"/>
      <c r="EKZ1359" s="24"/>
      <c r="ELA1359" s="24"/>
      <c r="ELB1359" s="24"/>
      <c r="ELC1359" s="24"/>
      <c r="ELD1359" s="24"/>
      <c r="ELE1359" s="24"/>
      <c r="ELF1359" s="24"/>
      <c r="ELG1359" s="24"/>
      <c r="ELH1359" s="24"/>
      <c r="ELI1359" s="24"/>
      <c r="ELJ1359" s="24"/>
      <c r="ELK1359" s="24"/>
      <c r="ELL1359" s="24"/>
      <c r="ELP1359" s="3"/>
      <c r="ELQ1359" s="31"/>
      <c r="ELR1359" s="5"/>
      <c r="ELS1359" s="9"/>
      <c r="ELV1359" s="2"/>
      <c r="ELY1359" s="24"/>
      <c r="ELZ1359" s="24"/>
      <c r="EMA1359" s="31"/>
      <c r="EMB1359" s="24"/>
      <c r="EMC1359" s="24"/>
      <c r="EMD1359" s="24"/>
      <c r="EME1359" s="24"/>
      <c r="EMF1359" s="24"/>
      <c r="EMG1359" s="24"/>
      <c r="EMH1359" s="24"/>
      <c r="EMI1359" s="24"/>
      <c r="EMJ1359" s="24"/>
      <c r="EMK1359" s="24"/>
      <c r="EML1359" s="24"/>
      <c r="EMM1359" s="24"/>
      <c r="EMN1359" s="24"/>
      <c r="EMO1359" s="24"/>
      <c r="EMP1359" s="24"/>
      <c r="EMT1359" s="3"/>
      <c r="EMU1359" s="31"/>
      <c r="EMV1359" s="5"/>
      <c r="EMW1359" s="9"/>
      <c r="EMZ1359" s="2"/>
      <c r="ENC1359" s="24"/>
      <c r="END1359" s="24"/>
      <c r="ENE1359" s="31"/>
      <c r="ENF1359" s="24"/>
      <c r="ENG1359" s="24"/>
      <c r="ENH1359" s="24"/>
      <c r="ENI1359" s="24"/>
      <c r="ENJ1359" s="24"/>
      <c r="ENK1359" s="24"/>
      <c r="ENL1359" s="24"/>
      <c r="ENM1359" s="24"/>
      <c r="ENN1359" s="24"/>
      <c r="ENO1359" s="24"/>
      <c r="ENP1359" s="24"/>
      <c r="ENQ1359" s="24"/>
      <c r="ENR1359" s="24"/>
      <c r="ENS1359" s="24"/>
      <c r="ENT1359" s="24"/>
      <c r="ENX1359" s="3"/>
      <c r="ENY1359" s="31"/>
      <c r="ENZ1359" s="5"/>
      <c r="EOA1359" s="9"/>
      <c r="EOD1359" s="2"/>
      <c r="EOG1359" s="24"/>
      <c r="EOH1359" s="24"/>
      <c r="EOI1359" s="31"/>
      <c r="EOJ1359" s="24"/>
      <c r="EOK1359" s="24"/>
      <c r="EOL1359" s="24"/>
      <c r="EOM1359" s="24"/>
      <c r="EON1359" s="24"/>
      <c r="EOO1359" s="24"/>
      <c r="EOP1359" s="24"/>
      <c r="EOQ1359" s="24"/>
      <c r="EOR1359" s="24"/>
      <c r="EOS1359" s="24"/>
      <c r="EOT1359" s="24"/>
      <c r="EOU1359" s="24"/>
      <c r="EOV1359" s="24"/>
      <c r="EOW1359" s="24"/>
      <c r="EOX1359" s="24"/>
      <c r="EPB1359" s="3"/>
      <c r="EPC1359" s="31"/>
      <c r="EPD1359" s="5"/>
      <c r="EPE1359" s="9"/>
      <c r="EPH1359" s="2"/>
      <c r="EPK1359" s="24"/>
      <c r="EPL1359" s="24"/>
      <c r="EPM1359" s="31"/>
      <c r="EPN1359" s="24"/>
      <c r="EPO1359" s="24"/>
      <c r="EPP1359" s="24"/>
      <c r="EPQ1359" s="24"/>
      <c r="EPR1359" s="24"/>
      <c r="EPS1359" s="24"/>
      <c r="EPT1359" s="24"/>
      <c r="EPU1359" s="24"/>
      <c r="EPV1359" s="24"/>
      <c r="EPW1359" s="24"/>
      <c r="EPX1359" s="24"/>
      <c r="EPY1359" s="24"/>
      <c r="EPZ1359" s="24"/>
      <c r="EQA1359" s="24"/>
      <c r="EQB1359" s="24"/>
      <c r="EQF1359" s="3"/>
      <c r="EQG1359" s="31"/>
      <c r="EQH1359" s="5"/>
      <c r="EQI1359" s="9"/>
      <c r="EQL1359" s="2"/>
      <c r="EQO1359" s="24"/>
      <c r="EQP1359" s="24"/>
      <c r="EQQ1359" s="31"/>
      <c r="EQR1359" s="24"/>
      <c r="EQS1359" s="24"/>
      <c r="EQT1359" s="24"/>
      <c r="EQU1359" s="24"/>
      <c r="EQV1359" s="24"/>
      <c r="EQW1359" s="24"/>
      <c r="EQX1359" s="24"/>
      <c r="EQY1359" s="24"/>
      <c r="EQZ1359" s="24"/>
      <c r="ERA1359" s="24"/>
      <c r="ERB1359" s="24"/>
      <c r="ERC1359" s="24"/>
      <c r="ERD1359" s="24"/>
      <c r="ERE1359" s="24"/>
      <c r="ERF1359" s="24"/>
      <c r="ERJ1359" s="3"/>
      <c r="ERK1359" s="31"/>
      <c r="ERL1359" s="5"/>
      <c r="ERM1359" s="9"/>
      <c r="ERP1359" s="2"/>
      <c r="ERS1359" s="24"/>
      <c r="ERT1359" s="24"/>
      <c r="ERU1359" s="31"/>
      <c r="ERV1359" s="24"/>
      <c r="ERW1359" s="24"/>
      <c r="ERX1359" s="24"/>
      <c r="ERY1359" s="24"/>
      <c r="ERZ1359" s="24"/>
      <c r="ESA1359" s="24"/>
      <c r="ESB1359" s="24"/>
      <c r="ESC1359" s="24"/>
      <c r="ESD1359" s="24"/>
      <c r="ESE1359" s="24"/>
      <c r="ESF1359" s="24"/>
      <c r="ESG1359" s="24"/>
      <c r="ESH1359" s="24"/>
      <c r="ESI1359" s="24"/>
      <c r="ESJ1359" s="24"/>
      <c r="ESN1359" s="3"/>
      <c r="ESO1359" s="31"/>
      <c r="ESP1359" s="5"/>
      <c r="ESQ1359" s="9"/>
      <c r="EST1359" s="2"/>
      <c r="ESW1359" s="24"/>
      <c r="ESX1359" s="24"/>
      <c r="ESY1359" s="31"/>
      <c r="ESZ1359" s="24"/>
      <c r="ETA1359" s="24"/>
      <c r="ETB1359" s="24"/>
      <c r="ETC1359" s="24"/>
      <c r="ETD1359" s="24"/>
      <c r="ETE1359" s="24"/>
      <c r="ETF1359" s="24"/>
      <c r="ETG1359" s="24"/>
      <c r="ETH1359" s="24"/>
      <c r="ETI1359" s="24"/>
      <c r="ETJ1359" s="24"/>
      <c r="ETK1359" s="24"/>
      <c r="ETL1359" s="24"/>
      <c r="ETM1359" s="24"/>
      <c r="ETN1359" s="24"/>
      <c r="ETR1359" s="3"/>
      <c r="ETS1359" s="31"/>
      <c r="ETT1359" s="5"/>
      <c r="ETU1359" s="9"/>
      <c r="ETX1359" s="2"/>
      <c r="EUA1359" s="24"/>
      <c r="EUB1359" s="24"/>
      <c r="EUC1359" s="31"/>
      <c r="EUD1359" s="24"/>
      <c r="EUE1359" s="24"/>
      <c r="EUF1359" s="24"/>
      <c r="EUG1359" s="24"/>
      <c r="EUH1359" s="24"/>
      <c r="EUI1359" s="24"/>
      <c r="EUJ1359" s="24"/>
      <c r="EUK1359" s="24"/>
      <c r="EUL1359" s="24"/>
      <c r="EUM1359" s="24"/>
      <c r="EUN1359" s="24"/>
      <c r="EUO1359" s="24"/>
      <c r="EUP1359" s="24"/>
      <c r="EUQ1359" s="24"/>
      <c r="EUR1359" s="24"/>
      <c r="EUV1359" s="3"/>
      <c r="EUW1359" s="31"/>
      <c r="EUX1359" s="5"/>
      <c r="EUY1359" s="9"/>
      <c r="EVB1359" s="2"/>
      <c r="EVE1359" s="24"/>
      <c r="EVF1359" s="24"/>
      <c r="EVG1359" s="31"/>
      <c r="EVH1359" s="24"/>
      <c r="EVI1359" s="24"/>
      <c r="EVJ1359" s="24"/>
      <c r="EVK1359" s="24"/>
      <c r="EVL1359" s="24"/>
      <c r="EVM1359" s="24"/>
      <c r="EVN1359" s="24"/>
      <c r="EVO1359" s="24"/>
      <c r="EVP1359" s="24"/>
      <c r="EVQ1359" s="24"/>
      <c r="EVR1359" s="24"/>
      <c r="EVS1359" s="24"/>
      <c r="EVT1359" s="24"/>
      <c r="EVU1359" s="24"/>
      <c r="EVV1359" s="24"/>
      <c r="EVZ1359" s="3"/>
      <c r="EWA1359" s="31"/>
      <c r="EWB1359" s="5"/>
      <c r="EWC1359" s="9"/>
      <c r="EWF1359" s="2"/>
      <c r="EWI1359" s="24"/>
      <c r="EWJ1359" s="24"/>
      <c r="EWK1359" s="31"/>
      <c r="EWL1359" s="24"/>
      <c r="EWM1359" s="24"/>
      <c r="EWN1359" s="24"/>
      <c r="EWO1359" s="24"/>
      <c r="EWP1359" s="24"/>
      <c r="EWQ1359" s="24"/>
      <c r="EWR1359" s="24"/>
      <c r="EWS1359" s="24"/>
      <c r="EWT1359" s="24"/>
      <c r="EWU1359" s="24"/>
      <c r="EWV1359" s="24"/>
      <c r="EWW1359" s="24"/>
      <c r="EWX1359" s="24"/>
      <c r="EWY1359" s="24"/>
      <c r="EWZ1359" s="24"/>
      <c r="EXD1359" s="3"/>
      <c r="EXE1359" s="31"/>
      <c r="EXF1359" s="5"/>
      <c r="EXG1359" s="9"/>
      <c r="EXJ1359" s="2"/>
      <c r="EXM1359" s="24"/>
      <c r="EXN1359" s="24"/>
      <c r="EXO1359" s="31"/>
      <c r="EXP1359" s="24"/>
      <c r="EXQ1359" s="24"/>
      <c r="EXR1359" s="24"/>
      <c r="EXS1359" s="24"/>
      <c r="EXT1359" s="24"/>
      <c r="EXU1359" s="24"/>
      <c r="EXV1359" s="24"/>
      <c r="EXW1359" s="24"/>
      <c r="EXX1359" s="24"/>
      <c r="EXY1359" s="24"/>
      <c r="EXZ1359" s="24"/>
      <c r="EYA1359" s="24"/>
      <c r="EYB1359" s="24"/>
      <c r="EYC1359" s="24"/>
      <c r="EYD1359" s="24"/>
      <c r="EYH1359" s="3"/>
      <c r="EYI1359" s="31"/>
      <c r="EYJ1359" s="5"/>
      <c r="EYK1359" s="9"/>
      <c r="EYN1359" s="2"/>
      <c r="EYQ1359" s="24"/>
      <c r="EYR1359" s="24"/>
      <c r="EYS1359" s="31"/>
      <c r="EYT1359" s="24"/>
      <c r="EYU1359" s="24"/>
      <c r="EYV1359" s="24"/>
      <c r="EYW1359" s="24"/>
      <c r="EYX1359" s="24"/>
      <c r="EYY1359" s="24"/>
      <c r="EYZ1359" s="24"/>
      <c r="EZA1359" s="24"/>
      <c r="EZB1359" s="24"/>
      <c r="EZC1359" s="24"/>
      <c r="EZD1359" s="24"/>
      <c r="EZE1359" s="24"/>
      <c r="EZF1359" s="24"/>
      <c r="EZG1359" s="24"/>
      <c r="EZH1359" s="24"/>
      <c r="EZL1359" s="3"/>
      <c r="EZM1359" s="31"/>
      <c r="EZN1359" s="5"/>
      <c r="EZO1359" s="9"/>
      <c r="EZR1359" s="2"/>
      <c r="EZU1359" s="24"/>
      <c r="EZV1359" s="24"/>
      <c r="EZW1359" s="31"/>
      <c r="EZX1359" s="24"/>
      <c r="EZY1359" s="24"/>
      <c r="EZZ1359" s="24"/>
      <c r="FAA1359" s="24"/>
      <c r="FAB1359" s="24"/>
      <c r="FAC1359" s="24"/>
      <c r="FAD1359" s="24"/>
      <c r="FAE1359" s="24"/>
      <c r="FAF1359" s="24"/>
      <c r="FAG1359" s="24"/>
      <c r="FAH1359" s="24"/>
      <c r="FAI1359" s="24"/>
      <c r="FAJ1359" s="24"/>
      <c r="FAK1359" s="24"/>
      <c r="FAL1359" s="24"/>
      <c r="FAP1359" s="3"/>
      <c r="FAQ1359" s="31"/>
      <c r="FAR1359" s="5"/>
      <c r="FAS1359" s="9"/>
      <c r="FAV1359" s="2"/>
      <c r="FAY1359" s="24"/>
      <c r="FAZ1359" s="24"/>
      <c r="FBA1359" s="31"/>
      <c r="FBB1359" s="24"/>
      <c r="FBC1359" s="24"/>
      <c r="FBD1359" s="24"/>
      <c r="FBE1359" s="24"/>
      <c r="FBF1359" s="24"/>
      <c r="FBG1359" s="24"/>
      <c r="FBH1359" s="24"/>
      <c r="FBI1359" s="24"/>
      <c r="FBJ1359" s="24"/>
      <c r="FBK1359" s="24"/>
      <c r="FBL1359" s="24"/>
      <c r="FBM1359" s="24"/>
      <c r="FBN1359" s="24"/>
      <c r="FBO1359" s="24"/>
      <c r="FBP1359" s="24"/>
      <c r="FBT1359" s="3"/>
      <c r="FBU1359" s="31"/>
      <c r="FBV1359" s="5"/>
      <c r="FBW1359" s="9"/>
      <c r="FBZ1359" s="2"/>
      <c r="FCC1359" s="24"/>
      <c r="FCD1359" s="24"/>
      <c r="FCE1359" s="31"/>
      <c r="FCF1359" s="24"/>
      <c r="FCG1359" s="24"/>
      <c r="FCH1359" s="24"/>
      <c r="FCI1359" s="24"/>
      <c r="FCJ1359" s="24"/>
      <c r="FCK1359" s="24"/>
      <c r="FCL1359" s="24"/>
      <c r="FCM1359" s="24"/>
      <c r="FCN1359" s="24"/>
      <c r="FCO1359" s="24"/>
      <c r="FCP1359" s="24"/>
      <c r="FCQ1359" s="24"/>
      <c r="FCR1359" s="24"/>
      <c r="FCS1359" s="24"/>
      <c r="FCT1359" s="24"/>
      <c r="FCX1359" s="3"/>
      <c r="FCY1359" s="31"/>
      <c r="FCZ1359" s="5"/>
      <c r="FDA1359" s="9"/>
      <c r="FDD1359" s="2"/>
      <c r="FDG1359" s="24"/>
      <c r="FDH1359" s="24"/>
      <c r="FDI1359" s="31"/>
      <c r="FDJ1359" s="24"/>
      <c r="FDK1359" s="24"/>
      <c r="FDL1359" s="24"/>
      <c r="FDM1359" s="24"/>
      <c r="FDN1359" s="24"/>
      <c r="FDO1359" s="24"/>
      <c r="FDP1359" s="24"/>
      <c r="FDQ1359" s="24"/>
      <c r="FDR1359" s="24"/>
      <c r="FDS1359" s="24"/>
      <c r="FDT1359" s="24"/>
      <c r="FDU1359" s="24"/>
      <c r="FDV1359" s="24"/>
      <c r="FDW1359" s="24"/>
      <c r="FDX1359" s="24"/>
      <c r="FEB1359" s="3"/>
      <c r="FEC1359" s="31"/>
      <c r="FED1359" s="5"/>
      <c r="FEE1359" s="9"/>
      <c r="FEH1359" s="2"/>
      <c r="FEK1359" s="24"/>
      <c r="FEL1359" s="24"/>
      <c r="FEM1359" s="31"/>
      <c r="FEN1359" s="24"/>
      <c r="FEO1359" s="24"/>
      <c r="FEP1359" s="24"/>
      <c r="FEQ1359" s="24"/>
      <c r="FER1359" s="24"/>
      <c r="FES1359" s="24"/>
      <c r="FET1359" s="24"/>
      <c r="FEU1359" s="24"/>
      <c r="FEV1359" s="24"/>
      <c r="FEW1359" s="24"/>
      <c r="FEX1359" s="24"/>
      <c r="FEY1359" s="24"/>
      <c r="FEZ1359" s="24"/>
      <c r="FFA1359" s="24"/>
      <c r="FFB1359" s="24"/>
      <c r="FFF1359" s="3"/>
      <c r="FFG1359" s="31"/>
      <c r="FFH1359" s="5"/>
      <c r="FFI1359" s="9"/>
      <c r="FFL1359" s="2"/>
      <c r="FFO1359" s="24"/>
      <c r="FFP1359" s="24"/>
      <c r="FFQ1359" s="31"/>
      <c r="FFR1359" s="24"/>
      <c r="FFS1359" s="24"/>
      <c r="FFT1359" s="24"/>
      <c r="FFU1359" s="24"/>
      <c r="FFV1359" s="24"/>
      <c r="FFW1359" s="24"/>
      <c r="FFX1359" s="24"/>
      <c r="FFY1359" s="24"/>
      <c r="FFZ1359" s="24"/>
      <c r="FGA1359" s="24"/>
      <c r="FGB1359" s="24"/>
      <c r="FGC1359" s="24"/>
      <c r="FGD1359" s="24"/>
      <c r="FGE1359" s="24"/>
      <c r="FGF1359" s="24"/>
      <c r="FGJ1359" s="3"/>
      <c r="FGK1359" s="31"/>
      <c r="FGL1359" s="5"/>
      <c r="FGM1359" s="9"/>
      <c r="FGP1359" s="2"/>
      <c r="FGS1359" s="24"/>
      <c r="FGT1359" s="24"/>
      <c r="FGU1359" s="31"/>
      <c r="FGV1359" s="24"/>
      <c r="FGW1359" s="24"/>
      <c r="FGX1359" s="24"/>
      <c r="FGY1359" s="24"/>
      <c r="FGZ1359" s="24"/>
      <c r="FHA1359" s="24"/>
      <c r="FHB1359" s="24"/>
      <c r="FHC1359" s="24"/>
      <c r="FHD1359" s="24"/>
      <c r="FHE1359" s="24"/>
      <c r="FHF1359" s="24"/>
      <c r="FHG1359" s="24"/>
      <c r="FHH1359" s="24"/>
      <c r="FHI1359" s="24"/>
      <c r="FHJ1359" s="24"/>
      <c r="FHN1359" s="3"/>
      <c r="FHO1359" s="31"/>
      <c r="FHP1359" s="5"/>
      <c r="FHQ1359" s="9"/>
      <c r="FHT1359" s="2"/>
      <c r="FHW1359" s="24"/>
      <c r="FHX1359" s="24"/>
      <c r="FHY1359" s="31"/>
      <c r="FHZ1359" s="24"/>
      <c r="FIA1359" s="24"/>
      <c r="FIB1359" s="24"/>
      <c r="FIC1359" s="24"/>
      <c r="FID1359" s="24"/>
      <c r="FIE1359" s="24"/>
      <c r="FIF1359" s="24"/>
      <c r="FIG1359" s="24"/>
      <c r="FIH1359" s="24"/>
      <c r="FII1359" s="24"/>
      <c r="FIJ1359" s="24"/>
      <c r="FIK1359" s="24"/>
      <c r="FIL1359" s="24"/>
      <c r="FIM1359" s="24"/>
      <c r="FIN1359" s="24"/>
      <c r="FIR1359" s="3"/>
      <c r="FIS1359" s="31"/>
      <c r="FIT1359" s="5"/>
      <c r="FIU1359" s="9"/>
      <c r="FIX1359" s="2"/>
      <c r="FJA1359" s="24"/>
      <c r="FJB1359" s="24"/>
      <c r="FJC1359" s="31"/>
      <c r="FJD1359" s="24"/>
      <c r="FJE1359" s="24"/>
      <c r="FJF1359" s="24"/>
      <c r="FJG1359" s="24"/>
      <c r="FJH1359" s="24"/>
      <c r="FJI1359" s="24"/>
      <c r="FJJ1359" s="24"/>
      <c r="FJK1359" s="24"/>
      <c r="FJL1359" s="24"/>
      <c r="FJM1359" s="24"/>
      <c r="FJN1359" s="24"/>
      <c r="FJO1359" s="24"/>
      <c r="FJP1359" s="24"/>
      <c r="FJQ1359" s="24"/>
      <c r="FJR1359" s="24"/>
      <c r="FJV1359" s="3"/>
      <c r="FJW1359" s="31"/>
      <c r="FJX1359" s="5"/>
      <c r="FJY1359" s="9"/>
      <c r="FKB1359" s="2"/>
      <c r="FKE1359" s="24"/>
      <c r="FKF1359" s="24"/>
      <c r="FKG1359" s="31"/>
      <c r="FKH1359" s="24"/>
      <c r="FKI1359" s="24"/>
      <c r="FKJ1359" s="24"/>
      <c r="FKK1359" s="24"/>
      <c r="FKL1359" s="24"/>
      <c r="FKM1359" s="24"/>
      <c r="FKN1359" s="24"/>
      <c r="FKO1359" s="24"/>
      <c r="FKP1359" s="24"/>
      <c r="FKQ1359" s="24"/>
      <c r="FKR1359" s="24"/>
      <c r="FKS1359" s="24"/>
      <c r="FKT1359" s="24"/>
      <c r="FKU1359" s="24"/>
      <c r="FKV1359" s="24"/>
      <c r="FKZ1359" s="3"/>
      <c r="FLA1359" s="31"/>
      <c r="FLB1359" s="5"/>
      <c r="FLC1359" s="9"/>
      <c r="FLF1359" s="2"/>
      <c r="FLI1359" s="24"/>
      <c r="FLJ1359" s="24"/>
      <c r="FLK1359" s="31"/>
      <c r="FLL1359" s="24"/>
      <c r="FLM1359" s="24"/>
      <c r="FLN1359" s="24"/>
      <c r="FLO1359" s="24"/>
      <c r="FLP1359" s="24"/>
      <c r="FLQ1359" s="24"/>
      <c r="FLR1359" s="24"/>
      <c r="FLS1359" s="24"/>
      <c r="FLT1359" s="24"/>
      <c r="FLU1359" s="24"/>
      <c r="FLV1359" s="24"/>
      <c r="FLW1359" s="24"/>
      <c r="FLX1359" s="24"/>
      <c r="FLY1359" s="24"/>
      <c r="FLZ1359" s="24"/>
      <c r="FMD1359" s="3"/>
      <c r="FME1359" s="31"/>
      <c r="FMF1359" s="5"/>
      <c r="FMG1359" s="9"/>
      <c r="FMJ1359" s="2"/>
      <c r="FMM1359" s="24"/>
      <c r="FMN1359" s="24"/>
      <c r="FMO1359" s="31"/>
      <c r="FMP1359" s="24"/>
      <c r="FMQ1359" s="24"/>
      <c r="FMR1359" s="24"/>
      <c r="FMS1359" s="24"/>
      <c r="FMT1359" s="24"/>
      <c r="FMU1359" s="24"/>
      <c r="FMV1359" s="24"/>
      <c r="FMW1359" s="24"/>
      <c r="FMX1359" s="24"/>
      <c r="FMY1359" s="24"/>
      <c r="FMZ1359" s="24"/>
      <c r="FNA1359" s="24"/>
      <c r="FNB1359" s="24"/>
      <c r="FNC1359" s="24"/>
      <c r="FND1359" s="24"/>
      <c r="FNH1359" s="3"/>
      <c r="FNI1359" s="31"/>
      <c r="FNJ1359" s="5"/>
      <c r="FNK1359" s="9"/>
      <c r="FNN1359" s="2"/>
      <c r="FNQ1359" s="24"/>
      <c r="FNR1359" s="24"/>
      <c r="FNS1359" s="31"/>
      <c r="FNT1359" s="24"/>
      <c r="FNU1359" s="24"/>
      <c r="FNV1359" s="24"/>
      <c r="FNW1359" s="24"/>
      <c r="FNX1359" s="24"/>
      <c r="FNY1359" s="24"/>
      <c r="FNZ1359" s="24"/>
      <c r="FOA1359" s="24"/>
      <c r="FOB1359" s="24"/>
      <c r="FOC1359" s="24"/>
      <c r="FOD1359" s="24"/>
      <c r="FOE1359" s="24"/>
      <c r="FOF1359" s="24"/>
      <c r="FOG1359" s="24"/>
      <c r="FOH1359" s="24"/>
      <c r="FOL1359" s="3"/>
      <c r="FOM1359" s="31"/>
      <c r="FON1359" s="5"/>
      <c r="FOO1359" s="9"/>
      <c r="FOR1359" s="2"/>
      <c r="FOU1359" s="24"/>
      <c r="FOV1359" s="24"/>
      <c r="FOW1359" s="31"/>
      <c r="FOX1359" s="24"/>
      <c r="FOY1359" s="24"/>
      <c r="FOZ1359" s="24"/>
      <c r="FPA1359" s="24"/>
      <c r="FPB1359" s="24"/>
      <c r="FPC1359" s="24"/>
      <c r="FPD1359" s="24"/>
      <c r="FPE1359" s="24"/>
      <c r="FPF1359" s="24"/>
      <c r="FPG1359" s="24"/>
      <c r="FPH1359" s="24"/>
      <c r="FPI1359" s="24"/>
      <c r="FPJ1359" s="24"/>
      <c r="FPK1359" s="24"/>
      <c r="FPL1359" s="24"/>
      <c r="FPP1359" s="3"/>
      <c r="FPQ1359" s="31"/>
      <c r="FPR1359" s="5"/>
      <c r="FPS1359" s="9"/>
      <c r="FPV1359" s="2"/>
      <c r="FPY1359" s="24"/>
      <c r="FPZ1359" s="24"/>
      <c r="FQA1359" s="31"/>
      <c r="FQB1359" s="24"/>
      <c r="FQC1359" s="24"/>
      <c r="FQD1359" s="24"/>
      <c r="FQE1359" s="24"/>
      <c r="FQF1359" s="24"/>
      <c r="FQG1359" s="24"/>
      <c r="FQH1359" s="24"/>
      <c r="FQI1359" s="24"/>
      <c r="FQJ1359" s="24"/>
      <c r="FQK1359" s="24"/>
      <c r="FQL1359" s="24"/>
      <c r="FQM1359" s="24"/>
      <c r="FQN1359" s="24"/>
      <c r="FQO1359" s="24"/>
      <c r="FQP1359" s="24"/>
      <c r="FQT1359" s="3"/>
      <c r="FQU1359" s="31"/>
      <c r="FQV1359" s="5"/>
      <c r="FQW1359" s="9"/>
      <c r="FQZ1359" s="2"/>
      <c r="FRC1359" s="24"/>
      <c r="FRD1359" s="24"/>
      <c r="FRE1359" s="31"/>
      <c r="FRF1359" s="24"/>
      <c r="FRG1359" s="24"/>
      <c r="FRH1359" s="24"/>
      <c r="FRI1359" s="24"/>
      <c r="FRJ1359" s="24"/>
      <c r="FRK1359" s="24"/>
      <c r="FRL1359" s="24"/>
      <c r="FRM1359" s="24"/>
      <c r="FRN1359" s="24"/>
      <c r="FRO1359" s="24"/>
      <c r="FRP1359" s="24"/>
      <c r="FRQ1359" s="24"/>
      <c r="FRR1359" s="24"/>
      <c r="FRS1359" s="24"/>
      <c r="FRT1359" s="24"/>
      <c r="FRX1359" s="3"/>
      <c r="FRY1359" s="31"/>
      <c r="FRZ1359" s="5"/>
      <c r="FSA1359" s="9"/>
      <c r="FSD1359" s="2"/>
      <c r="FSG1359" s="24"/>
      <c r="FSH1359" s="24"/>
      <c r="FSI1359" s="31"/>
      <c r="FSJ1359" s="24"/>
      <c r="FSK1359" s="24"/>
      <c r="FSL1359" s="24"/>
      <c r="FSM1359" s="24"/>
      <c r="FSN1359" s="24"/>
      <c r="FSO1359" s="24"/>
      <c r="FSP1359" s="24"/>
      <c r="FSQ1359" s="24"/>
      <c r="FSR1359" s="24"/>
      <c r="FSS1359" s="24"/>
      <c r="FST1359" s="24"/>
      <c r="FSU1359" s="24"/>
      <c r="FSV1359" s="24"/>
      <c r="FSW1359" s="24"/>
      <c r="FSX1359" s="24"/>
      <c r="FTB1359" s="3"/>
      <c r="FTC1359" s="31"/>
      <c r="FTD1359" s="5"/>
      <c r="FTE1359" s="9"/>
      <c r="FTH1359" s="2"/>
      <c r="FTK1359" s="24"/>
      <c r="FTL1359" s="24"/>
      <c r="FTM1359" s="31"/>
      <c r="FTN1359" s="24"/>
      <c r="FTO1359" s="24"/>
      <c r="FTP1359" s="24"/>
      <c r="FTQ1359" s="24"/>
      <c r="FTR1359" s="24"/>
      <c r="FTS1359" s="24"/>
      <c r="FTT1359" s="24"/>
      <c r="FTU1359" s="24"/>
      <c r="FTV1359" s="24"/>
      <c r="FTW1359" s="24"/>
      <c r="FTX1359" s="24"/>
      <c r="FTY1359" s="24"/>
      <c r="FTZ1359" s="24"/>
      <c r="FUA1359" s="24"/>
      <c r="FUB1359" s="24"/>
      <c r="FUF1359" s="3"/>
      <c r="FUG1359" s="31"/>
      <c r="FUH1359" s="5"/>
      <c r="FUI1359" s="9"/>
      <c r="FUL1359" s="2"/>
      <c r="FUO1359" s="24"/>
      <c r="FUP1359" s="24"/>
      <c r="FUQ1359" s="31"/>
      <c r="FUR1359" s="24"/>
      <c r="FUS1359" s="24"/>
      <c r="FUT1359" s="24"/>
      <c r="FUU1359" s="24"/>
      <c r="FUV1359" s="24"/>
      <c r="FUW1359" s="24"/>
      <c r="FUX1359" s="24"/>
      <c r="FUY1359" s="24"/>
      <c r="FUZ1359" s="24"/>
      <c r="FVA1359" s="24"/>
      <c r="FVB1359" s="24"/>
      <c r="FVC1359" s="24"/>
      <c r="FVD1359" s="24"/>
      <c r="FVE1359" s="24"/>
      <c r="FVF1359" s="24"/>
      <c r="FVJ1359" s="3"/>
      <c r="FVK1359" s="31"/>
      <c r="FVL1359" s="5"/>
      <c r="FVM1359" s="9"/>
      <c r="FVP1359" s="2"/>
      <c r="FVS1359" s="24"/>
      <c r="FVT1359" s="24"/>
      <c r="FVU1359" s="31"/>
      <c r="FVV1359" s="24"/>
      <c r="FVW1359" s="24"/>
      <c r="FVX1359" s="24"/>
      <c r="FVY1359" s="24"/>
      <c r="FVZ1359" s="24"/>
      <c r="FWA1359" s="24"/>
      <c r="FWB1359" s="24"/>
      <c r="FWC1359" s="24"/>
      <c r="FWD1359" s="24"/>
      <c r="FWE1359" s="24"/>
      <c r="FWF1359" s="24"/>
      <c r="FWG1359" s="24"/>
      <c r="FWH1359" s="24"/>
      <c r="FWI1359" s="24"/>
      <c r="FWJ1359" s="24"/>
      <c r="FWN1359" s="3"/>
      <c r="FWO1359" s="31"/>
      <c r="FWP1359" s="5"/>
      <c r="FWQ1359" s="9"/>
      <c r="FWT1359" s="2"/>
      <c r="FWW1359" s="24"/>
      <c r="FWX1359" s="24"/>
      <c r="FWY1359" s="31"/>
      <c r="FWZ1359" s="24"/>
      <c r="FXA1359" s="24"/>
      <c r="FXB1359" s="24"/>
      <c r="FXC1359" s="24"/>
      <c r="FXD1359" s="24"/>
      <c r="FXE1359" s="24"/>
      <c r="FXF1359" s="24"/>
      <c r="FXG1359" s="24"/>
      <c r="FXH1359" s="24"/>
      <c r="FXI1359" s="24"/>
      <c r="FXJ1359" s="24"/>
      <c r="FXK1359" s="24"/>
      <c r="FXL1359" s="24"/>
      <c r="FXM1359" s="24"/>
      <c r="FXN1359" s="24"/>
      <c r="FXR1359" s="3"/>
      <c r="FXS1359" s="31"/>
      <c r="FXT1359" s="5"/>
      <c r="FXU1359" s="9"/>
      <c r="FXX1359" s="2"/>
      <c r="FYA1359" s="24"/>
      <c r="FYB1359" s="24"/>
      <c r="FYC1359" s="31"/>
      <c r="FYD1359" s="24"/>
      <c r="FYE1359" s="24"/>
      <c r="FYF1359" s="24"/>
      <c r="FYG1359" s="24"/>
      <c r="FYH1359" s="24"/>
      <c r="FYI1359" s="24"/>
      <c r="FYJ1359" s="24"/>
      <c r="FYK1359" s="24"/>
      <c r="FYL1359" s="24"/>
      <c r="FYM1359" s="24"/>
      <c r="FYN1359" s="24"/>
      <c r="FYO1359" s="24"/>
      <c r="FYP1359" s="24"/>
      <c r="FYQ1359" s="24"/>
      <c r="FYR1359" s="24"/>
      <c r="FYV1359" s="3"/>
      <c r="FYW1359" s="31"/>
      <c r="FYX1359" s="5"/>
      <c r="FYY1359" s="9"/>
      <c r="FZB1359" s="2"/>
      <c r="FZE1359" s="24"/>
      <c r="FZF1359" s="24"/>
      <c r="FZG1359" s="31"/>
      <c r="FZH1359" s="24"/>
      <c r="FZI1359" s="24"/>
      <c r="FZJ1359" s="24"/>
      <c r="FZK1359" s="24"/>
      <c r="FZL1359" s="24"/>
      <c r="FZM1359" s="24"/>
      <c r="FZN1359" s="24"/>
      <c r="FZO1359" s="24"/>
      <c r="FZP1359" s="24"/>
      <c r="FZQ1359" s="24"/>
      <c r="FZR1359" s="24"/>
      <c r="FZS1359" s="24"/>
      <c r="FZT1359" s="24"/>
      <c r="FZU1359" s="24"/>
      <c r="FZV1359" s="24"/>
      <c r="FZZ1359" s="3"/>
      <c r="GAA1359" s="31"/>
      <c r="GAB1359" s="5"/>
      <c r="GAC1359" s="9"/>
      <c r="GAF1359" s="2"/>
      <c r="GAI1359" s="24"/>
      <c r="GAJ1359" s="24"/>
      <c r="GAK1359" s="31"/>
      <c r="GAL1359" s="24"/>
      <c r="GAM1359" s="24"/>
      <c r="GAN1359" s="24"/>
      <c r="GAO1359" s="24"/>
      <c r="GAP1359" s="24"/>
      <c r="GAQ1359" s="24"/>
      <c r="GAR1359" s="24"/>
      <c r="GAS1359" s="24"/>
      <c r="GAT1359" s="24"/>
      <c r="GAU1359" s="24"/>
      <c r="GAV1359" s="24"/>
      <c r="GAW1359" s="24"/>
      <c r="GAX1359" s="24"/>
      <c r="GAY1359" s="24"/>
      <c r="GAZ1359" s="24"/>
      <c r="GBD1359" s="3"/>
      <c r="GBE1359" s="31"/>
      <c r="GBF1359" s="5"/>
      <c r="GBG1359" s="9"/>
      <c r="GBJ1359" s="2"/>
      <c r="GBM1359" s="24"/>
      <c r="GBN1359" s="24"/>
      <c r="GBO1359" s="31"/>
      <c r="GBP1359" s="24"/>
      <c r="GBQ1359" s="24"/>
      <c r="GBR1359" s="24"/>
      <c r="GBS1359" s="24"/>
      <c r="GBT1359" s="24"/>
      <c r="GBU1359" s="24"/>
      <c r="GBV1359" s="24"/>
      <c r="GBW1359" s="24"/>
      <c r="GBX1359" s="24"/>
      <c r="GBY1359" s="24"/>
      <c r="GBZ1359" s="24"/>
      <c r="GCA1359" s="24"/>
      <c r="GCB1359" s="24"/>
      <c r="GCC1359" s="24"/>
      <c r="GCD1359" s="24"/>
      <c r="GCH1359" s="3"/>
      <c r="GCI1359" s="31"/>
      <c r="GCJ1359" s="5"/>
      <c r="GCK1359" s="9"/>
      <c r="GCN1359" s="2"/>
      <c r="GCQ1359" s="24"/>
      <c r="GCR1359" s="24"/>
      <c r="GCS1359" s="31"/>
      <c r="GCT1359" s="24"/>
      <c r="GCU1359" s="24"/>
      <c r="GCV1359" s="24"/>
      <c r="GCW1359" s="24"/>
      <c r="GCX1359" s="24"/>
      <c r="GCY1359" s="24"/>
      <c r="GCZ1359" s="24"/>
      <c r="GDA1359" s="24"/>
      <c r="GDB1359" s="24"/>
      <c r="GDC1359" s="24"/>
      <c r="GDD1359" s="24"/>
      <c r="GDE1359" s="24"/>
      <c r="GDF1359" s="24"/>
      <c r="GDG1359" s="24"/>
      <c r="GDH1359" s="24"/>
      <c r="GDL1359" s="3"/>
      <c r="GDM1359" s="31"/>
      <c r="GDN1359" s="5"/>
      <c r="GDO1359" s="9"/>
      <c r="GDR1359" s="2"/>
      <c r="GDU1359" s="24"/>
      <c r="GDV1359" s="24"/>
      <c r="GDW1359" s="31"/>
      <c r="GDX1359" s="24"/>
      <c r="GDY1359" s="24"/>
      <c r="GDZ1359" s="24"/>
      <c r="GEA1359" s="24"/>
      <c r="GEB1359" s="24"/>
      <c r="GEC1359" s="24"/>
      <c r="GED1359" s="24"/>
      <c r="GEE1359" s="24"/>
      <c r="GEF1359" s="24"/>
      <c r="GEG1359" s="24"/>
      <c r="GEH1359" s="24"/>
      <c r="GEI1359" s="24"/>
      <c r="GEJ1359" s="24"/>
      <c r="GEK1359" s="24"/>
      <c r="GEL1359" s="24"/>
      <c r="GEP1359" s="3"/>
      <c r="GEQ1359" s="31"/>
      <c r="GER1359" s="5"/>
      <c r="GES1359" s="9"/>
      <c r="GEV1359" s="2"/>
      <c r="GEY1359" s="24"/>
      <c r="GEZ1359" s="24"/>
      <c r="GFA1359" s="31"/>
      <c r="GFB1359" s="24"/>
      <c r="GFC1359" s="24"/>
      <c r="GFD1359" s="24"/>
      <c r="GFE1359" s="24"/>
      <c r="GFF1359" s="24"/>
      <c r="GFG1359" s="24"/>
      <c r="GFH1359" s="24"/>
      <c r="GFI1359" s="24"/>
      <c r="GFJ1359" s="24"/>
      <c r="GFK1359" s="24"/>
      <c r="GFL1359" s="24"/>
      <c r="GFM1359" s="24"/>
      <c r="GFN1359" s="24"/>
      <c r="GFO1359" s="24"/>
      <c r="GFP1359" s="24"/>
      <c r="GFT1359" s="3"/>
      <c r="GFU1359" s="31"/>
      <c r="GFV1359" s="5"/>
      <c r="GFW1359" s="9"/>
      <c r="GFZ1359" s="2"/>
      <c r="GGC1359" s="24"/>
      <c r="GGD1359" s="24"/>
      <c r="GGE1359" s="31"/>
      <c r="GGF1359" s="24"/>
      <c r="GGG1359" s="24"/>
      <c r="GGH1359" s="24"/>
      <c r="GGI1359" s="24"/>
      <c r="GGJ1359" s="24"/>
      <c r="GGK1359" s="24"/>
      <c r="GGL1359" s="24"/>
      <c r="GGM1359" s="24"/>
      <c r="GGN1359" s="24"/>
      <c r="GGO1359" s="24"/>
      <c r="GGP1359" s="24"/>
      <c r="GGQ1359" s="24"/>
      <c r="GGR1359" s="24"/>
      <c r="GGS1359" s="24"/>
      <c r="GGT1359" s="24"/>
      <c r="GGX1359" s="3"/>
      <c r="GGY1359" s="31"/>
      <c r="GGZ1359" s="5"/>
      <c r="GHA1359" s="9"/>
      <c r="GHD1359" s="2"/>
      <c r="GHG1359" s="24"/>
      <c r="GHH1359" s="24"/>
      <c r="GHI1359" s="31"/>
      <c r="GHJ1359" s="24"/>
      <c r="GHK1359" s="24"/>
      <c r="GHL1359" s="24"/>
      <c r="GHM1359" s="24"/>
      <c r="GHN1359" s="24"/>
      <c r="GHO1359" s="24"/>
      <c r="GHP1359" s="24"/>
      <c r="GHQ1359" s="24"/>
      <c r="GHR1359" s="24"/>
      <c r="GHS1359" s="24"/>
      <c r="GHT1359" s="24"/>
      <c r="GHU1359" s="24"/>
      <c r="GHV1359" s="24"/>
      <c r="GHW1359" s="24"/>
      <c r="GHX1359" s="24"/>
      <c r="GIB1359" s="3"/>
      <c r="GIC1359" s="31"/>
      <c r="GID1359" s="5"/>
      <c r="GIE1359" s="9"/>
      <c r="GIH1359" s="2"/>
      <c r="GIK1359" s="24"/>
      <c r="GIL1359" s="24"/>
      <c r="GIM1359" s="31"/>
      <c r="GIN1359" s="24"/>
      <c r="GIO1359" s="24"/>
      <c r="GIP1359" s="24"/>
      <c r="GIQ1359" s="24"/>
      <c r="GIR1359" s="24"/>
      <c r="GIS1359" s="24"/>
      <c r="GIT1359" s="24"/>
      <c r="GIU1359" s="24"/>
      <c r="GIV1359" s="24"/>
      <c r="GIW1359" s="24"/>
      <c r="GIX1359" s="24"/>
      <c r="GIY1359" s="24"/>
      <c r="GIZ1359" s="24"/>
      <c r="GJA1359" s="24"/>
      <c r="GJB1359" s="24"/>
      <c r="GJF1359" s="3"/>
      <c r="GJG1359" s="31"/>
      <c r="GJH1359" s="5"/>
      <c r="GJI1359" s="9"/>
      <c r="GJL1359" s="2"/>
      <c r="GJO1359" s="24"/>
      <c r="GJP1359" s="24"/>
      <c r="GJQ1359" s="31"/>
      <c r="GJR1359" s="24"/>
      <c r="GJS1359" s="24"/>
      <c r="GJT1359" s="24"/>
      <c r="GJU1359" s="24"/>
      <c r="GJV1359" s="24"/>
      <c r="GJW1359" s="24"/>
      <c r="GJX1359" s="24"/>
      <c r="GJY1359" s="24"/>
      <c r="GJZ1359" s="24"/>
      <c r="GKA1359" s="24"/>
      <c r="GKB1359" s="24"/>
      <c r="GKC1359" s="24"/>
      <c r="GKD1359" s="24"/>
      <c r="GKE1359" s="24"/>
      <c r="GKF1359" s="24"/>
      <c r="GKJ1359" s="3"/>
      <c r="GKK1359" s="31"/>
      <c r="GKL1359" s="5"/>
      <c r="GKM1359" s="9"/>
      <c r="GKP1359" s="2"/>
      <c r="GKS1359" s="24"/>
      <c r="GKT1359" s="24"/>
      <c r="GKU1359" s="31"/>
      <c r="GKV1359" s="24"/>
      <c r="GKW1359" s="24"/>
      <c r="GKX1359" s="24"/>
      <c r="GKY1359" s="24"/>
      <c r="GKZ1359" s="24"/>
      <c r="GLA1359" s="24"/>
      <c r="GLB1359" s="24"/>
      <c r="GLC1359" s="24"/>
      <c r="GLD1359" s="24"/>
      <c r="GLE1359" s="24"/>
      <c r="GLF1359" s="24"/>
      <c r="GLG1359" s="24"/>
      <c r="GLH1359" s="24"/>
      <c r="GLI1359" s="24"/>
      <c r="GLJ1359" s="24"/>
      <c r="GLN1359" s="3"/>
      <c r="GLO1359" s="31"/>
      <c r="GLP1359" s="5"/>
      <c r="GLQ1359" s="9"/>
      <c r="GLT1359" s="2"/>
      <c r="GLW1359" s="24"/>
      <c r="GLX1359" s="24"/>
      <c r="GLY1359" s="31"/>
      <c r="GLZ1359" s="24"/>
      <c r="GMA1359" s="24"/>
      <c r="GMB1359" s="24"/>
      <c r="GMC1359" s="24"/>
      <c r="GMD1359" s="24"/>
      <c r="GME1359" s="24"/>
      <c r="GMF1359" s="24"/>
      <c r="GMG1359" s="24"/>
      <c r="GMH1359" s="24"/>
      <c r="GMI1359" s="24"/>
      <c r="GMJ1359" s="24"/>
      <c r="GMK1359" s="24"/>
      <c r="GML1359" s="24"/>
      <c r="GMM1359" s="24"/>
      <c r="GMN1359" s="24"/>
      <c r="GMR1359" s="3"/>
      <c r="GMS1359" s="31"/>
      <c r="GMT1359" s="5"/>
      <c r="GMU1359" s="9"/>
      <c r="GMX1359" s="2"/>
      <c r="GNA1359" s="24"/>
      <c r="GNB1359" s="24"/>
      <c r="GNC1359" s="31"/>
      <c r="GND1359" s="24"/>
      <c r="GNE1359" s="24"/>
      <c r="GNF1359" s="24"/>
      <c r="GNG1359" s="24"/>
      <c r="GNH1359" s="24"/>
      <c r="GNI1359" s="24"/>
      <c r="GNJ1359" s="24"/>
      <c r="GNK1359" s="24"/>
      <c r="GNL1359" s="24"/>
      <c r="GNM1359" s="24"/>
      <c r="GNN1359" s="24"/>
      <c r="GNO1359" s="24"/>
      <c r="GNP1359" s="24"/>
      <c r="GNQ1359" s="24"/>
      <c r="GNR1359" s="24"/>
      <c r="GNV1359" s="3"/>
      <c r="GNW1359" s="31"/>
      <c r="GNX1359" s="5"/>
      <c r="GNY1359" s="9"/>
      <c r="GOB1359" s="2"/>
      <c r="GOE1359" s="24"/>
      <c r="GOF1359" s="24"/>
      <c r="GOG1359" s="31"/>
      <c r="GOH1359" s="24"/>
      <c r="GOI1359" s="24"/>
      <c r="GOJ1359" s="24"/>
      <c r="GOK1359" s="24"/>
      <c r="GOL1359" s="24"/>
      <c r="GOM1359" s="24"/>
      <c r="GON1359" s="24"/>
      <c r="GOO1359" s="24"/>
      <c r="GOP1359" s="24"/>
      <c r="GOQ1359" s="24"/>
      <c r="GOR1359" s="24"/>
      <c r="GOS1359" s="24"/>
      <c r="GOT1359" s="24"/>
      <c r="GOU1359" s="24"/>
      <c r="GOV1359" s="24"/>
      <c r="GOZ1359" s="3"/>
      <c r="GPA1359" s="31"/>
      <c r="GPB1359" s="5"/>
      <c r="GPC1359" s="9"/>
      <c r="GPF1359" s="2"/>
      <c r="GPI1359" s="24"/>
      <c r="GPJ1359" s="24"/>
      <c r="GPK1359" s="31"/>
      <c r="GPL1359" s="24"/>
      <c r="GPM1359" s="24"/>
      <c r="GPN1359" s="24"/>
      <c r="GPO1359" s="24"/>
      <c r="GPP1359" s="24"/>
      <c r="GPQ1359" s="24"/>
      <c r="GPR1359" s="24"/>
      <c r="GPS1359" s="24"/>
      <c r="GPT1359" s="24"/>
      <c r="GPU1359" s="24"/>
      <c r="GPV1359" s="24"/>
      <c r="GPW1359" s="24"/>
      <c r="GPX1359" s="24"/>
      <c r="GPY1359" s="24"/>
      <c r="GPZ1359" s="24"/>
      <c r="GQD1359" s="3"/>
      <c r="GQE1359" s="31"/>
      <c r="GQF1359" s="5"/>
      <c r="GQG1359" s="9"/>
      <c r="GQJ1359" s="2"/>
      <c r="GQM1359" s="24"/>
      <c r="GQN1359" s="24"/>
      <c r="GQO1359" s="31"/>
      <c r="GQP1359" s="24"/>
      <c r="GQQ1359" s="24"/>
      <c r="GQR1359" s="24"/>
      <c r="GQS1359" s="24"/>
      <c r="GQT1359" s="24"/>
      <c r="GQU1359" s="24"/>
      <c r="GQV1359" s="24"/>
      <c r="GQW1359" s="24"/>
      <c r="GQX1359" s="24"/>
      <c r="GQY1359" s="24"/>
      <c r="GQZ1359" s="24"/>
      <c r="GRA1359" s="24"/>
      <c r="GRB1359" s="24"/>
      <c r="GRC1359" s="24"/>
      <c r="GRD1359" s="24"/>
      <c r="GRH1359" s="3"/>
      <c r="GRI1359" s="31"/>
      <c r="GRJ1359" s="5"/>
      <c r="GRK1359" s="9"/>
      <c r="GRN1359" s="2"/>
      <c r="GRQ1359" s="24"/>
      <c r="GRR1359" s="24"/>
      <c r="GRS1359" s="31"/>
      <c r="GRT1359" s="24"/>
      <c r="GRU1359" s="24"/>
      <c r="GRV1359" s="24"/>
      <c r="GRW1359" s="24"/>
      <c r="GRX1359" s="24"/>
      <c r="GRY1359" s="24"/>
      <c r="GRZ1359" s="24"/>
      <c r="GSA1359" s="24"/>
      <c r="GSB1359" s="24"/>
      <c r="GSC1359" s="24"/>
      <c r="GSD1359" s="24"/>
      <c r="GSE1359" s="24"/>
      <c r="GSF1359" s="24"/>
      <c r="GSG1359" s="24"/>
      <c r="GSH1359" s="24"/>
      <c r="GSL1359" s="3"/>
      <c r="GSM1359" s="31"/>
      <c r="GSN1359" s="5"/>
      <c r="GSO1359" s="9"/>
      <c r="GSR1359" s="2"/>
      <c r="GSU1359" s="24"/>
      <c r="GSV1359" s="24"/>
      <c r="GSW1359" s="31"/>
      <c r="GSX1359" s="24"/>
      <c r="GSY1359" s="24"/>
      <c r="GSZ1359" s="24"/>
      <c r="GTA1359" s="24"/>
      <c r="GTB1359" s="24"/>
      <c r="GTC1359" s="24"/>
      <c r="GTD1359" s="24"/>
      <c r="GTE1359" s="24"/>
      <c r="GTF1359" s="24"/>
      <c r="GTG1359" s="24"/>
      <c r="GTH1359" s="24"/>
      <c r="GTI1359" s="24"/>
      <c r="GTJ1359" s="24"/>
      <c r="GTK1359" s="24"/>
      <c r="GTL1359" s="24"/>
      <c r="GTP1359" s="3"/>
      <c r="GTQ1359" s="31"/>
      <c r="GTR1359" s="5"/>
      <c r="GTS1359" s="9"/>
      <c r="GTV1359" s="2"/>
      <c r="GTY1359" s="24"/>
      <c r="GTZ1359" s="24"/>
      <c r="GUA1359" s="31"/>
      <c r="GUB1359" s="24"/>
      <c r="GUC1359" s="24"/>
      <c r="GUD1359" s="24"/>
      <c r="GUE1359" s="24"/>
      <c r="GUF1359" s="24"/>
      <c r="GUG1359" s="24"/>
      <c r="GUH1359" s="24"/>
      <c r="GUI1359" s="24"/>
      <c r="GUJ1359" s="24"/>
      <c r="GUK1359" s="24"/>
      <c r="GUL1359" s="24"/>
      <c r="GUM1359" s="24"/>
      <c r="GUN1359" s="24"/>
      <c r="GUO1359" s="24"/>
      <c r="GUP1359" s="24"/>
      <c r="GUT1359" s="3"/>
      <c r="GUU1359" s="31"/>
      <c r="GUV1359" s="5"/>
      <c r="GUW1359" s="9"/>
      <c r="GUZ1359" s="2"/>
      <c r="GVC1359" s="24"/>
      <c r="GVD1359" s="24"/>
      <c r="GVE1359" s="31"/>
      <c r="GVF1359" s="24"/>
      <c r="GVG1359" s="24"/>
      <c r="GVH1359" s="24"/>
      <c r="GVI1359" s="24"/>
      <c r="GVJ1359" s="24"/>
      <c r="GVK1359" s="24"/>
      <c r="GVL1359" s="24"/>
      <c r="GVM1359" s="24"/>
      <c r="GVN1359" s="24"/>
      <c r="GVO1359" s="24"/>
      <c r="GVP1359" s="24"/>
      <c r="GVQ1359" s="24"/>
      <c r="GVR1359" s="24"/>
      <c r="GVS1359" s="24"/>
      <c r="GVT1359" s="24"/>
      <c r="GVX1359" s="3"/>
      <c r="GVY1359" s="31"/>
      <c r="GVZ1359" s="5"/>
      <c r="GWA1359" s="9"/>
      <c r="GWD1359" s="2"/>
      <c r="GWG1359" s="24"/>
      <c r="GWH1359" s="24"/>
      <c r="GWI1359" s="31"/>
      <c r="GWJ1359" s="24"/>
      <c r="GWK1359" s="24"/>
      <c r="GWL1359" s="24"/>
      <c r="GWM1359" s="24"/>
      <c r="GWN1359" s="24"/>
      <c r="GWO1359" s="24"/>
      <c r="GWP1359" s="24"/>
      <c r="GWQ1359" s="24"/>
      <c r="GWR1359" s="24"/>
      <c r="GWS1359" s="24"/>
      <c r="GWT1359" s="24"/>
      <c r="GWU1359" s="24"/>
      <c r="GWV1359" s="24"/>
      <c r="GWW1359" s="24"/>
      <c r="GWX1359" s="24"/>
      <c r="GXB1359" s="3"/>
      <c r="GXC1359" s="31"/>
      <c r="GXD1359" s="5"/>
      <c r="GXE1359" s="9"/>
      <c r="GXH1359" s="2"/>
      <c r="GXK1359" s="24"/>
      <c r="GXL1359" s="24"/>
      <c r="GXM1359" s="31"/>
      <c r="GXN1359" s="24"/>
      <c r="GXO1359" s="24"/>
      <c r="GXP1359" s="24"/>
      <c r="GXQ1359" s="24"/>
      <c r="GXR1359" s="24"/>
      <c r="GXS1359" s="24"/>
      <c r="GXT1359" s="24"/>
      <c r="GXU1359" s="24"/>
      <c r="GXV1359" s="24"/>
      <c r="GXW1359" s="24"/>
      <c r="GXX1359" s="24"/>
      <c r="GXY1359" s="24"/>
      <c r="GXZ1359" s="24"/>
      <c r="GYA1359" s="24"/>
      <c r="GYB1359" s="24"/>
      <c r="GYF1359" s="3"/>
      <c r="GYG1359" s="31"/>
      <c r="GYH1359" s="5"/>
      <c r="GYI1359" s="9"/>
      <c r="GYL1359" s="2"/>
      <c r="GYO1359" s="24"/>
      <c r="GYP1359" s="24"/>
      <c r="GYQ1359" s="31"/>
      <c r="GYR1359" s="24"/>
      <c r="GYS1359" s="24"/>
      <c r="GYT1359" s="24"/>
      <c r="GYU1359" s="24"/>
      <c r="GYV1359" s="24"/>
      <c r="GYW1359" s="24"/>
      <c r="GYX1359" s="24"/>
      <c r="GYY1359" s="24"/>
      <c r="GYZ1359" s="24"/>
      <c r="GZA1359" s="24"/>
      <c r="GZB1359" s="24"/>
      <c r="GZC1359" s="24"/>
      <c r="GZD1359" s="24"/>
      <c r="GZE1359" s="24"/>
      <c r="GZF1359" s="24"/>
      <c r="GZJ1359" s="3"/>
      <c r="GZK1359" s="31"/>
      <c r="GZL1359" s="5"/>
      <c r="GZM1359" s="9"/>
      <c r="GZP1359" s="2"/>
      <c r="GZS1359" s="24"/>
      <c r="GZT1359" s="24"/>
      <c r="GZU1359" s="31"/>
      <c r="GZV1359" s="24"/>
      <c r="GZW1359" s="24"/>
      <c r="GZX1359" s="24"/>
      <c r="GZY1359" s="24"/>
      <c r="GZZ1359" s="24"/>
      <c r="HAA1359" s="24"/>
      <c r="HAB1359" s="24"/>
      <c r="HAC1359" s="24"/>
      <c r="HAD1359" s="24"/>
      <c r="HAE1359" s="24"/>
      <c r="HAF1359" s="24"/>
      <c r="HAG1359" s="24"/>
      <c r="HAH1359" s="24"/>
      <c r="HAI1359" s="24"/>
      <c r="HAJ1359" s="24"/>
      <c r="HAN1359" s="3"/>
      <c r="HAO1359" s="31"/>
      <c r="HAP1359" s="5"/>
      <c r="HAQ1359" s="9"/>
      <c r="HAT1359" s="2"/>
      <c r="HAW1359" s="24"/>
      <c r="HAX1359" s="24"/>
      <c r="HAY1359" s="31"/>
      <c r="HAZ1359" s="24"/>
      <c r="HBA1359" s="24"/>
      <c r="HBB1359" s="24"/>
      <c r="HBC1359" s="24"/>
      <c r="HBD1359" s="24"/>
      <c r="HBE1359" s="24"/>
      <c r="HBF1359" s="24"/>
      <c r="HBG1359" s="24"/>
      <c r="HBH1359" s="24"/>
      <c r="HBI1359" s="24"/>
      <c r="HBJ1359" s="24"/>
      <c r="HBK1359" s="24"/>
      <c r="HBL1359" s="24"/>
      <c r="HBM1359" s="24"/>
      <c r="HBN1359" s="24"/>
      <c r="HBR1359" s="3"/>
      <c r="HBS1359" s="31"/>
      <c r="HBT1359" s="5"/>
      <c r="HBU1359" s="9"/>
      <c r="HBX1359" s="2"/>
      <c r="HCA1359" s="24"/>
      <c r="HCB1359" s="24"/>
      <c r="HCC1359" s="31"/>
      <c r="HCD1359" s="24"/>
      <c r="HCE1359" s="24"/>
      <c r="HCF1359" s="24"/>
      <c r="HCG1359" s="24"/>
      <c r="HCH1359" s="24"/>
      <c r="HCI1359" s="24"/>
      <c r="HCJ1359" s="24"/>
      <c r="HCK1359" s="24"/>
      <c r="HCL1359" s="24"/>
      <c r="HCM1359" s="24"/>
      <c r="HCN1359" s="24"/>
      <c r="HCO1359" s="24"/>
      <c r="HCP1359" s="24"/>
      <c r="HCQ1359" s="24"/>
      <c r="HCR1359" s="24"/>
      <c r="HCV1359" s="3"/>
      <c r="HCW1359" s="31"/>
      <c r="HCX1359" s="5"/>
      <c r="HCY1359" s="9"/>
      <c r="HDB1359" s="2"/>
      <c r="HDE1359" s="24"/>
      <c r="HDF1359" s="24"/>
      <c r="HDG1359" s="31"/>
      <c r="HDH1359" s="24"/>
      <c r="HDI1359" s="24"/>
      <c r="HDJ1359" s="24"/>
      <c r="HDK1359" s="24"/>
      <c r="HDL1359" s="24"/>
      <c r="HDM1359" s="24"/>
      <c r="HDN1359" s="24"/>
      <c r="HDO1359" s="24"/>
      <c r="HDP1359" s="24"/>
      <c r="HDQ1359" s="24"/>
      <c r="HDR1359" s="24"/>
      <c r="HDS1359" s="24"/>
      <c r="HDT1359" s="24"/>
      <c r="HDU1359" s="24"/>
      <c r="HDV1359" s="24"/>
      <c r="HDZ1359" s="3"/>
      <c r="HEA1359" s="31"/>
      <c r="HEB1359" s="5"/>
      <c r="HEC1359" s="9"/>
      <c r="HEF1359" s="2"/>
      <c r="HEI1359" s="24"/>
      <c r="HEJ1359" s="24"/>
      <c r="HEK1359" s="31"/>
      <c r="HEL1359" s="24"/>
      <c r="HEM1359" s="24"/>
      <c r="HEN1359" s="24"/>
      <c r="HEO1359" s="24"/>
      <c r="HEP1359" s="24"/>
      <c r="HEQ1359" s="24"/>
      <c r="HER1359" s="24"/>
      <c r="HES1359" s="24"/>
      <c r="HET1359" s="24"/>
      <c r="HEU1359" s="24"/>
      <c r="HEV1359" s="24"/>
      <c r="HEW1359" s="24"/>
      <c r="HEX1359" s="24"/>
      <c r="HEY1359" s="24"/>
      <c r="HEZ1359" s="24"/>
      <c r="HFD1359" s="3"/>
      <c r="HFE1359" s="31"/>
      <c r="HFF1359" s="5"/>
      <c r="HFG1359" s="9"/>
      <c r="HFJ1359" s="2"/>
      <c r="HFM1359" s="24"/>
      <c r="HFN1359" s="24"/>
      <c r="HFO1359" s="31"/>
      <c r="HFP1359" s="24"/>
      <c r="HFQ1359" s="24"/>
      <c r="HFR1359" s="24"/>
      <c r="HFS1359" s="24"/>
      <c r="HFT1359" s="24"/>
      <c r="HFU1359" s="24"/>
      <c r="HFV1359" s="24"/>
      <c r="HFW1359" s="24"/>
      <c r="HFX1359" s="24"/>
      <c r="HFY1359" s="24"/>
      <c r="HFZ1359" s="24"/>
      <c r="HGA1359" s="24"/>
      <c r="HGB1359" s="24"/>
      <c r="HGC1359" s="24"/>
      <c r="HGD1359" s="24"/>
      <c r="HGH1359" s="3"/>
      <c r="HGI1359" s="31"/>
      <c r="HGJ1359" s="5"/>
      <c r="HGK1359" s="9"/>
      <c r="HGN1359" s="2"/>
      <c r="HGQ1359" s="24"/>
      <c r="HGR1359" s="24"/>
      <c r="HGS1359" s="31"/>
      <c r="HGT1359" s="24"/>
      <c r="HGU1359" s="24"/>
      <c r="HGV1359" s="24"/>
      <c r="HGW1359" s="24"/>
      <c r="HGX1359" s="24"/>
      <c r="HGY1359" s="24"/>
      <c r="HGZ1359" s="24"/>
      <c r="HHA1359" s="24"/>
      <c r="HHB1359" s="24"/>
      <c r="HHC1359" s="24"/>
      <c r="HHD1359" s="24"/>
      <c r="HHE1359" s="24"/>
      <c r="HHF1359" s="24"/>
      <c r="HHG1359" s="24"/>
      <c r="HHH1359" s="24"/>
      <c r="HHL1359" s="3"/>
      <c r="HHM1359" s="31"/>
      <c r="HHN1359" s="5"/>
      <c r="HHO1359" s="9"/>
      <c r="HHR1359" s="2"/>
      <c r="HHU1359" s="24"/>
      <c r="HHV1359" s="24"/>
      <c r="HHW1359" s="31"/>
      <c r="HHX1359" s="24"/>
      <c r="HHY1359" s="24"/>
      <c r="HHZ1359" s="24"/>
      <c r="HIA1359" s="24"/>
      <c r="HIB1359" s="24"/>
      <c r="HIC1359" s="24"/>
      <c r="HID1359" s="24"/>
      <c r="HIE1359" s="24"/>
      <c r="HIF1359" s="24"/>
      <c r="HIG1359" s="24"/>
      <c r="HIH1359" s="24"/>
      <c r="HII1359" s="24"/>
      <c r="HIJ1359" s="24"/>
      <c r="HIK1359" s="24"/>
      <c r="HIL1359" s="24"/>
      <c r="HIP1359" s="3"/>
      <c r="HIQ1359" s="31"/>
      <c r="HIR1359" s="5"/>
      <c r="HIS1359" s="9"/>
      <c r="HIV1359" s="2"/>
      <c r="HIY1359" s="24"/>
      <c r="HIZ1359" s="24"/>
      <c r="HJA1359" s="31"/>
      <c r="HJB1359" s="24"/>
      <c r="HJC1359" s="24"/>
      <c r="HJD1359" s="24"/>
      <c r="HJE1359" s="24"/>
      <c r="HJF1359" s="24"/>
      <c r="HJG1359" s="24"/>
      <c r="HJH1359" s="24"/>
      <c r="HJI1359" s="24"/>
      <c r="HJJ1359" s="24"/>
      <c r="HJK1359" s="24"/>
      <c r="HJL1359" s="24"/>
      <c r="HJM1359" s="24"/>
      <c r="HJN1359" s="24"/>
      <c r="HJO1359" s="24"/>
      <c r="HJP1359" s="24"/>
      <c r="HJT1359" s="3"/>
      <c r="HJU1359" s="31"/>
      <c r="HJV1359" s="5"/>
      <c r="HJW1359" s="9"/>
      <c r="HJZ1359" s="2"/>
      <c r="HKC1359" s="24"/>
      <c r="HKD1359" s="24"/>
      <c r="HKE1359" s="31"/>
      <c r="HKF1359" s="24"/>
      <c r="HKG1359" s="24"/>
      <c r="HKH1359" s="24"/>
      <c r="HKI1359" s="24"/>
      <c r="HKJ1359" s="24"/>
      <c r="HKK1359" s="24"/>
      <c r="HKL1359" s="24"/>
      <c r="HKM1359" s="24"/>
      <c r="HKN1359" s="24"/>
      <c r="HKO1359" s="24"/>
      <c r="HKP1359" s="24"/>
      <c r="HKQ1359" s="24"/>
      <c r="HKR1359" s="24"/>
      <c r="HKS1359" s="24"/>
      <c r="HKT1359" s="24"/>
      <c r="HKX1359" s="3"/>
      <c r="HKY1359" s="31"/>
      <c r="HKZ1359" s="5"/>
      <c r="HLA1359" s="9"/>
      <c r="HLD1359" s="2"/>
      <c r="HLG1359" s="24"/>
      <c r="HLH1359" s="24"/>
      <c r="HLI1359" s="31"/>
      <c r="HLJ1359" s="24"/>
      <c r="HLK1359" s="24"/>
      <c r="HLL1359" s="24"/>
      <c r="HLM1359" s="24"/>
      <c r="HLN1359" s="24"/>
      <c r="HLO1359" s="24"/>
      <c r="HLP1359" s="24"/>
      <c r="HLQ1359" s="24"/>
      <c r="HLR1359" s="24"/>
      <c r="HLS1359" s="24"/>
      <c r="HLT1359" s="24"/>
      <c r="HLU1359" s="24"/>
      <c r="HLV1359" s="24"/>
      <c r="HLW1359" s="24"/>
      <c r="HLX1359" s="24"/>
      <c r="HMB1359" s="3"/>
      <c r="HMC1359" s="31"/>
      <c r="HMD1359" s="5"/>
      <c r="HME1359" s="9"/>
      <c r="HMH1359" s="2"/>
      <c r="HMK1359" s="24"/>
      <c r="HML1359" s="24"/>
      <c r="HMM1359" s="31"/>
      <c r="HMN1359" s="24"/>
      <c r="HMO1359" s="24"/>
      <c r="HMP1359" s="24"/>
      <c r="HMQ1359" s="24"/>
      <c r="HMR1359" s="24"/>
      <c r="HMS1359" s="24"/>
      <c r="HMT1359" s="24"/>
      <c r="HMU1359" s="24"/>
      <c r="HMV1359" s="24"/>
      <c r="HMW1359" s="24"/>
      <c r="HMX1359" s="24"/>
      <c r="HMY1359" s="24"/>
      <c r="HMZ1359" s="24"/>
      <c r="HNA1359" s="24"/>
      <c r="HNB1359" s="24"/>
      <c r="HNF1359" s="3"/>
      <c r="HNG1359" s="31"/>
      <c r="HNH1359" s="5"/>
      <c r="HNI1359" s="9"/>
      <c r="HNL1359" s="2"/>
      <c r="HNO1359" s="24"/>
      <c r="HNP1359" s="24"/>
      <c r="HNQ1359" s="31"/>
      <c r="HNR1359" s="24"/>
      <c r="HNS1359" s="24"/>
      <c r="HNT1359" s="24"/>
      <c r="HNU1359" s="24"/>
      <c r="HNV1359" s="24"/>
      <c r="HNW1359" s="24"/>
      <c r="HNX1359" s="24"/>
      <c r="HNY1359" s="24"/>
      <c r="HNZ1359" s="24"/>
      <c r="HOA1359" s="24"/>
      <c r="HOB1359" s="24"/>
      <c r="HOC1359" s="24"/>
      <c r="HOD1359" s="24"/>
      <c r="HOE1359" s="24"/>
      <c r="HOF1359" s="24"/>
      <c r="HOJ1359" s="3"/>
      <c r="HOK1359" s="31"/>
      <c r="HOL1359" s="5"/>
      <c r="HOM1359" s="9"/>
      <c r="HOP1359" s="2"/>
      <c r="HOS1359" s="24"/>
      <c r="HOT1359" s="24"/>
      <c r="HOU1359" s="31"/>
      <c r="HOV1359" s="24"/>
      <c r="HOW1359" s="24"/>
      <c r="HOX1359" s="24"/>
      <c r="HOY1359" s="24"/>
      <c r="HOZ1359" s="24"/>
      <c r="HPA1359" s="24"/>
      <c r="HPB1359" s="24"/>
      <c r="HPC1359" s="24"/>
      <c r="HPD1359" s="24"/>
      <c r="HPE1359" s="24"/>
      <c r="HPF1359" s="24"/>
      <c r="HPG1359" s="24"/>
      <c r="HPH1359" s="24"/>
      <c r="HPI1359" s="24"/>
      <c r="HPJ1359" s="24"/>
      <c r="HPN1359" s="3"/>
      <c r="HPO1359" s="31"/>
      <c r="HPP1359" s="5"/>
      <c r="HPQ1359" s="9"/>
      <c r="HPT1359" s="2"/>
      <c r="HPW1359" s="24"/>
      <c r="HPX1359" s="24"/>
      <c r="HPY1359" s="31"/>
      <c r="HPZ1359" s="24"/>
      <c r="HQA1359" s="24"/>
      <c r="HQB1359" s="24"/>
      <c r="HQC1359" s="24"/>
      <c r="HQD1359" s="24"/>
      <c r="HQE1359" s="24"/>
      <c r="HQF1359" s="24"/>
      <c r="HQG1359" s="24"/>
      <c r="HQH1359" s="24"/>
      <c r="HQI1359" s="24"/>
      <c r="HQJ1359" s="24"/>
      <c r="HQK1359" s="24"/>
      <c r="HQL1359" s="24"/>
      <c r="HQM1359" s="24"/>
      <c r="HQN1359" s="24"/>
      <c r="HQR1359" s="3"/>
      <c r="HQS1359" s="31"/>
      <c r="HQT1359" s="5"/>
      <c r="HQU1359" s="9"/>
      <c r="HQX1359" s="2"/>
      <c r="HRA1359" s="24"/>
      <c r="HRB1359" s="24"/>
      <c r="HRC1359" s="31"/>
      <c r="HRD1359" s="24"/>
      <c r="HRE1359" s="24"/>
      <c r="HRF1359" s="24"/>
      <c r="HRG1359" s="24"/>
      <c r="HRH1359" s="24"/>
      <c r="HRI1359" s="24"/>
      <c r="HRJ1359" s="24"/>
      <c r="HRK1359" s="24"/>
      <c r="HRL1359" s="24"/>
      <c r="HRM1359" s="24"/>
      <c r="HRN1359" s="24"/>
      <c r="HRO1359" s="24"/>
      <c r="HRP1359" s="24"/>
      <c r="HRQ1359" s="24"/>
      <c r="HRR1359" s="24"/>
      <c r="HRV1359" s="3"/>
      <c r="HRW1359" s="31"/>
      <c r="HRX1359" s="5"/>
      <c r="HRY1359" s="9"/>
      <c r="HSB1359" s="2"/>
      <c r="HSE1359" s="24"/>
      <c r="HSF1359" s="24"/>
      <c r="HSG1359" s="31"/>
      <c r="HSH1359" s="24"/>
      <c r="HSI1359" s="24"/>
      <c r="HSJ1359" s="24"/>
      <c r="HSK1359" s="24"/>
      <c r="HSL1359" s="24"/>
      <c r="HSM1359" s="24"/>
      <c r="HSN1359" s="24"/>
      <c r="HSO1359" s="24"/>
      <c r="HSP1359" s="24"/>
      <c r="HSQ1359" s="24"/>
      <c r="HSR1359" s="24"/>
      <c r="HSS1359" s="24"/>
      <c r="HST1359" s="24"/>
      <c r="HSU1359" s="24"/>
      <c r="HSV1359" s="24"/>
      <c r="HSZ1359" s="3"/>
      <c r="HTA1359" s="31"/>
      <c r="HTB1359" s="5"/>
      <c r="HTC1359" s="9"/>
      <c r="HTF1359" s="2"/>
      <c r="HTI1359" s="24"/>
      <c r="HTJ1359" s="24"/>
      <c r="HTK1359" s="31"/>
      <c r="HTL1359" s="24"/>
      <c r="HTM1359" s="24"/>
      <c r="HTN1359" s="24"/>
      <c r="HTO1359" s="24"/>
      <c r="HTP1359" s="24"/>
      <c r="HTQ1359" s="24"/>
      <c r="HTR1359" s="24"/>
      <c r="HTS1359" s="24"/>
      <c r="HTT1359" s="24"/>
      <c r="HTU1359" s="24"/>
      <c r="HTV1359" s="24"/>
      <c r="HTW1359" s="24"/>
      <c r="HTX1359" s="24"/>
      <c r="HTY1359" s="24"/>
      <c r="HTZ1359" s="24"/>
      <c r="HUD1359" s="3"/>
      <c r="HUE1359" s="31"/>
      <c r="HUF1359" s="5"/>
      <c r="HUG1359" s="9"/>
      <c r="HUJ1359" s="2"/>
      <c r="HUM1359" s="24"/>
      <c r="HUN1359" s="24"/>
      <c r="HUO1359" s="31"/>
      <c r="HUP1359" s="24"/>
      <c r="HUQ1359" s="24"/>
      <c r="HUR1359" s="24"/>
      <c r="HUS1359" s="24"/>
      <c r="HUT1359" s="24"/>
      <c r="HUU1359" s="24"/>
      <c r="HUV1359" s="24"/>
      <c r="HUW1359" s="24"/>
      <c r="HUX1359" s="24"/>
      <c r="HUY1359" s="24"/>
      <c r="HUZ1359" s="24"/>
      <c r="HVA1359" s="24"/>
      <c r="HVB1359" s="24"/>
      <c r="HVC1359" s="24"/>
      <c r="HVD1359" s="24"/>
      <c r="HVH1359" s="3"/>
      <c r="HVI1359" s="31"/>
      <c r="HVJ1359" s="5"/>
      <c r="HVK1359" s="9"/>
      <c r="HVN1359" s="2"/>
      <c r="HVQ1359" s="24"/>
      <c r="HVR1359" s="24"/>
      <c r="HVS1359" s="31"/>
      <c r="HVT1359" s="24"/>
      <c r="HVU1359" s="24"/>
      <c r="HVV1359" s="24"/>
      <c r="HVW1359" s="24"/>
      <c r="HVX1359" s="24"/>
      <c r="HVY1359" s="24"/>
      <c r="HVZ1359" s="24"/>
      <c r="HWA1359" s="24"/>
      <c r="HWB1359" s="24"/>
      <c r="HWC1359" s="24"/>
      <c r="HWD1359" s="24"/>
      <c r="HWE1359" s="24"/>
      <c r="HWF1359" s="24"/>
      <c r="HWG1359" s="24"/>
      <c r="HWH1359" s="24"/>
      <c r="HWL1359" s="3"/>
      <c r="HWM1359" s="31"/>
      <c r="HWN1359" s="5"/>
      <c r="HWO1359" s="9"/>
      <c r="HWR1359" s="2"/>
      <c r="HWU1359" s="24"/>
      <c r="HWV1359" s="24"/>
      <c r="HWW1359" s="31"/>
      <c r="HWX1359" s="24"/>
      <c r="HWY1359" s="24"/>
      <c r="HWZ1359" s="24"/>
      <c r="HXA1359" s="24"/>
      <c r="HXB1359" s="24"/>
      <c r="HXC1359" s="24"/>
      <c r="HXD1359" s="24"/>
      <c r="HXE1359" s="24"/>
      <c r="HXF1359" s="24"/>
      <c r="HXG1359" s="24"/>
      <c r="HXH1359" s="24"/>
      <c r="HXI1359" s="24"/>
      <c r="HXJ1359" s="24"/>
      <c r="HXK1359" s="24"/>
      <c r="HXL1359" s="24"/>
      <c r="HXP1359" s="3"/>
      <c r="HXQ1359" s="31"/>
      <c r="HXR1359" s="5"/>
      <c r="HXS1359" s="9"/>
      <c r="HXV1359" s="2"/>
      <c r="HXY1359" s="24"/>
      <c r="HXZ1359" s="24"/>
      <c r="HYA1359" s="31"/>
      <c r="HYB1359" s="24"/>
      <c r="HYC1359" s="24"/>
      <c r="HYD1359" s="24"/>
      <c r="HYE1359" s="24"/>
      <c r="HYF1359" s="24"/>
      <c r="HYG1359" s="24"/>
      <c r="HYH1359" s="24"/>
      <c r="HYI1359" s="24"/>
      <c r="HYJ1359" s="24"/>
      <c r="HYK1359" s="24"/>
      <c r="HYL1359" s="24"/>
      <c r="HYM1359" s="24"/>
      <c r="HYN1359" s="24"/>
      <c r="HYO1359" s="24"/>
      <c r="HYP1359" s="24"/>
      <c r="HYT1359" s="3"/>
      <c r="HYU1359" s="31"/>
      <c r="HYV1359" s="5"/>
      <c r="HYW1359" s="9"/>
      <c r="HYZ1359" s="2"/>
      <c r="HZC1359" s="24"/>
      <c r="HZD1359" s="24"/>
      <c r="HZE1359" s="31"/>
      <c r="HZF1359" s="24"/>
      <c r="HZG1359" s="24"/>
      <c r="HZH1359" s="24"/>
      <c r="HZI1359" s="24"/>
      <c r="HZJ1359" s="24"/>
      <c r="HZK1359" s="24"/>
      <c r="HZL1359" s="24"/>
      <c r="HZM1359" s="24"/>
      <c r="HZN1359" s="24"/>
      <c r="HZO1359" s="24"/>
      <c r="HZP1359" s="24"/>
      <c r="HZQ1359" s="24"/>
      <c r="HZR1359" s="24"/>
      <c r="HZS1359" s="24"/>
      <c r="HZT1359" s="24"/>
      <c r="HZX1359" s="3"/>
      <c r="HZY1359" s="31"/>
      <c r="HZZ1359" s="5"/>
      <c r="IAA1359" s="9"/>
      <c r="IAD1359" s="2"/>
      <c r="IAG1359" s="24"/>
      <c r="IAH1359" s="24"/>
      <c r="IAI1359" s="31"/>
      <c r="IAJ1359" s="24"/>
      <c r="IAK1359" s="24"/>
      <c r="IAL1359" s="24"/>
      <c r="IAM1359" s="24"/>
      <c r="IAN1359" s="24"/>
      <c r="IAO1359" s="24"/>
      <c r="IAP1359" s="24"/>
      <c r="IAQ1359" s="24"/>
      <c r="IAR1359" s="24"/>
      <c r="IAS1359" s="24"/>
      <c r="IAT1359" s="24"/>
      <c r="IAU1359" s="24"/>
      <c r="IAV1359" s="24"/>
      <c r="IAW1359" s="24"/>
      <c r="IAX1359" s="24"/>
      <c r="IBB1359" s="3"/>
      <c r="IBC1359" s="31"/>
      <c r="IBD1359" s="5"/>
      <c r="IBE1359" s="9"/>
      <c r="IBH1359" s="2"/>
      <c r="IBK1359" s="24"/>
      <c r="IBL1359" s="24"/>
      <c r="IBM1359" s="31"/>
      <c r="IBN1359" s="24"/>
      <c r="IBO1359" s="24"/>
      <c r="IBP1359" s="24"/>
      <c r="IBQ1359" s="24"/>
      <c r="IBR1359" s="24"/>
      <c r="IBS1359" s="24"/>
      <c r="IBT1359" s="24"/>
      <c r="IBU1359" s="24"/>
      <c r="IBV1359" s="24"/>
      <c r="IBW1359" s="24"/>
      <c r="IBX1359" s="24"/>
      <c r="IBY1359" s="24"/>
      <c r="IBZ1359" s="24"/>
      <c r="ICA1359" s="24"/>
      <c r="ICB1359" s="24"/>
      <c r="ICF1359" s="3"/>
      <c r="ICG1359" s="31"/>
      <c r="ICH1359" s="5"/>
      <c r="ICI1359" s="9"/>
      <c r="ICL1359" s="2"/>
      <c r="ICO1359" s="24"/>
      <c r="ICP1359" s="24"/>
      <c r="ICQ1359" s="31"/>
      <c r="ICR1359" s="24"/>
      <c r="ICS1359" s="24"/>
      <c r="ICT1359" s="24"/>
      <c r="ICU1359" s="24"/>
      <c r="ICV1359" s="24"/>
      <c r="ICW1359" s="24"/>
      <c r="ICX1359" s="24"/>
      <c r="ICY1359" s="24"/>
      <c r="ICZ1359" s="24"/>
      <c r="IDA1359" s="24"/>
      <c r="IDB1359" s="24"/>
      <c r="IDC1359" s="24"/>
      <c r="IDD1359" s="24"/>
      <c r="IDE1359" s="24"/>
      <c r="IDF1359" s="24"/>
      <c r="IDJ1359" s="3"/>
      <c r="IDK1359" s="31"/>
      <c r="IDL1359" s="5"/>
      <c r="IDM1359" s="9"/>
      <c r="IDP1359" s="2"/>
      <c r="IDS1359" s="24"/>
      <c r="IDT1359" s="24"/>
      <c r="IDU1359" s="31"/>
      <c r="IDV1359" s="24"/>
      <c r="IDW1359" s="24"/>
      <c r="IDX1359" s="24"/>
      <c r="IDY1359" s="24"/>
      <c r="IDZ1359" s="24"/>
      <c r="IEA1359" s="24"/>
      <c r="IEB1359" s="24"/>
      <c r="IEC1359" s="24"/>
      <c r="IED1359" s="24"/>
      <c r="IEE1359" s="24"/>
      <c r="IEF1359" s="24"/>
      <c r="IEG1359" s="24"/>
      <c r="IEH1359" s="24"/>
      <c r="IEI1359" s="24"/>
      <c r="IEJ1359" s="24"/>
      <c r="IEN1359" s="3"/>
      <c r="IEO1359" s="31"/>
      <c r="IEP1359" s="5"/>
      <c r="IEQ1359" s="9"/>
      <c r="IET1359" s="2"/>
      <c r="IEW1359" s="24"/>
      <c r="IEX1359" s="24"/>
      <c r="IEY1359" s="31"/>
      <c r="IEZ1359" s="24"/>
      <c r="IFA1359" s="24"/>
      <c r="IFB1359" s="24"/>
      <c r="IFC1359" s="24"/>
      <c r="IFD1359" s="24"/>
      <c r="IFE1359" s="24"/>
      <c r="IFF1359" s="24"/>
      <c r="IFG1359" s="24"/>
      <c r="IFH1359" s="24"/>
      <c r="IFI1359" s="24"/>
      <c r="IFJ1359" s="24"/>
      <c r="IFK1359" s="24"/>
      <c r="IFL1359" s="24"/>
      <c r="IFM1359" s="24"/>
      <c r="IFN1359" s="24"/>
      <c r="IFR1359" s="3"/>
      <c r="IFS1359" s="31"/>
      <c r="IFT1359" s="5"/>
      <c r="IFU1359" s="9"/>
      <c r="IFX1359" s="2"/>
      <c r="IGA1359" s="24"/>
      <c r="IGB1359" s="24"/>
      <c r="IGC1359" s="31"/>
      <c r="IGD1359" s="24"/>
      <c r="IGE1359" s="24"/>
      <c r="IGF1359" s="24"/>
      <c r="IGG1359" s="24"/>
      <c r="IGH1359" s="24"/>
      <c r="IGI1359" s="24"/>
      <c r="IGJ1359" s="24"/>
      <c r="IGK1359" s="24"/>
      <c r="IGL1359" s="24"/>
      <c r="IGM1359" s="24"/>
      <c r="IGN1359" s="24"/>
      <c r="IGO1359" s="24"/>
      <c r="IGP1359" s="24"/>
      <c r="IGQ1359" s="24"/>
      <c r="IGR1359" s="24"/>
      <c r="IGV1359" s="3"/>
      <c r="IGW1359" s="31"/>
      <c r="IGX1359" s="5"/>
      <c r="IGY1359" s="9"/>
      <c r="IHB1359" s="2"/>
      <c r="IHE1359" s="24"/>
      <c r="IHF1359" s="24"/>
      <c r="IHG1359" s="31"/>
      <c r="IHH1359" s="24"/>
      <c r="IHI1359" s="24"/>
      <c r="IHJ1359" s="24"/>
      <c r="IHK1359" s="24"/>
      <c r="IHL1359" s="24"/>
      <c r="IHM1359" s="24"/>
      <c r="IHN1359" s="24"/>
      <c r="IHO1359" s="24"/>
      <c r="IHP1359" s="24"/>
      <c r="IHQ1359" s="24"/>
      <c r="IHR1359" s="24"/>
      <c r="IHS1359" s="24"/>
      <c r="IHT1359" s="24"/>
      <c r="IHU1359" s="24"/>
      <c r="IHV1359" s="24"/>
      <c r="IHZ1359" s="3"/>
      <c r="IIA1359" s="31"/>
      <c r="IIB1359" s="5"/>
      <c r="IIC1359" s="9"/>
      <c r="IIF1359" s="2"/>
      <c r="III1359" s="24"/>
      <c r="IIJ1359" s="24"/>
      <c r="IIK1359" s="31"/>
      <c r="IIL1359" s="24"/>
      <c r="IIM1359" s="24"/>
      <c r="IIN1359" s="24"/>
      <c r="IIO1359" s="24"/>
      <c r="IIP1359" s="24"/>
      <c r="IIQ1359" s="24"/>
      <c r="IIR1359" s="24"/>
      <c r="IIS1359" s="24"/>
      <c r="IIT1359" s="24"/>
      <c r="IIU1359" s="24"/>
      <c r="IIV1359" s="24"/>
      <c r="IIW1359" s="24"/>
      <c r="IIX1359" s="24"/>
      <c r="IIY1359" s="24"/>
      <c r="IIZ1359" s="24"/>
      <c r="IJD1359" s="3"/>
      <c r="IJE1359" s="31"/>
      <c r="IJF1359" s="5"/>
      <c r="IJG1359" s="9"/>
      <c r="IJJ1359" s="2"/>
      <c r="IJM1359" s="24"/>
      <c r="IJN1359" s="24"/>
      <c r="IJO1359" s="31"/>
      <c r="IJP1359" s="24"/>
      <c r="IJQ1359" s="24"/>
      <c r="IJR1359" s="24"/>
      <c r="IJS1359" s="24"/>
      <c r="IJT1359" s="24"/>
      <c r="IJU1359" s="24"/>
      <c r="IJV1359" s="24"/>
      <c r="IJW1359" s="24"/>
      <c r="IJX1359" s="24"/>
      <c r="IJY1359" s="24"/>
      <c r="IJZ1359" s="24"/>
      <c r="IKA1359" s="24"/>
      <c r="IKB1359" s="24"/>
      <c r="IKC1359" s="24"/>
      <c r="IKD1359" s="24"/>
      <c r="IKH1359" s="3"/>
      <c r="IKI1359" s="31"/>
      <c r="IKJ1359" s="5"/>
      <c r="IKK1359" s="9"/>
      <c r="IKN1359" s="2"/>
      <c r="IKQ1359" s="24"/>
      <c r="IKR1359" s="24"/>
      <c r="IKS1359" s="31"/>
      <c r="IKT1359" s="24"/>
      <c r="IKU1359" s="24"/>
      <c r="IKV1359" s="24"/>
      <c r="IKW1359" s="24"/>
      <c r="IKX1359" s="24"/>
      <c r="IKY1359" s="24"/>
      <c r="IKZ1359" s="24"/>
      <c r="ILA1359" s="24"/>
      <c r="ILB1359" s="24"/>
      <c r="ILC1359" s="24"/>
      <c r="ILD1359" s="24"/>
      <c r="ILE1359" s="24"/>
      <c r="ILF1359" s="24"/>
      <c r="ILG1359" s="24"/>
      <c r="ILH1359" s="24"/>
      <c r="ILL1359" s="3"/>
      <c r="ILM1359" s="31"/>
      <c r="ILN1359" s="5"/>
      <c r="ILO1359" s="9"/>
      <c r="ILR1359" s="2"/>
      <c r="ILU1359" s="24"/>
      <c r="ILV1359" s="24"/>
      <c r="ILW1359" s="31"/>
      <c r="ILX1359" s="24"/>
      <c r="ILY1359" s="24"/>
      <c r="ILZ1359" s="24"/>
      <c r="IMA1359" s="24"/>
      <c r="IMB1359" s="24"/>
      <c r="IMC1359" s="24"/>
      <c r="IMD1359" s="24"/>
      <c r="IME1359" s="24"/>
      <c r="IMF1359" s="24"/>
      <c r="IMG1359" s="24"/>
      <c r="IMH1359" s="24"/>
      <c r="IMI1359" s="24"/>
      <c r="IMJ1359" s="24"/>
      <c r="IMK1359" s="24"/>
      <c r="IML1359" s="24"/>
      <c r="IMP1359" s="3"/>
      <c r="IMQ1359" s="31"/>
      <c r="IMR1359" s="5"/>
      <c r="IMS1359" s="9"/>
      <c r="IMV1359" s="2"/>
      <c r="IMY1359" s="24"/>
      <c r="IMZ1359" s="24"/>
      <c r="INA1359" s="31"/>
      <c r="INB1359" s="24"/>
      <c r="INC1359" s="24"/>
      <c r="IND1359" s="24"/>
      <c r="INE1359" s="24"/>
      <c r="INF1359" s="24"/>
      <c r="ING1359" s="24"/>
      <c r="INH1359" s="24"/>
      <c r="INI1359" s="24"/>
      <c r="INJ1359" s="24"/>
      <c r="INK1359" s="24"/>
      <c r="INL1359" s="24"/>
      <c r="INM1359" s="24"/>
      <c r="INN1359" s="24"/>
      <c r="INO1359" s="24"/>
      <c r="INP1359" s="24"/>
      <c r="INT1359" s="3"/>
      <c r="INU1359" s="31"/>
      <c r="INV1359" s="5"/>
      <c r="INW1359" s="9"/>
      <c r="INZ1359" s="2"/>
      <c r="IOC1359" s="24"/>
      <c r="IOD1359" s="24"/>
      <c r="IOE1359" s="31"/>
      <c r="IOF1359" s="24"/>
      <c r="IOG1359" s="24"/>
      <c r="IOH1359" s="24"/>
      <c r="IOI1359" s="24"/>
      <c r="IOJ1359" s="24"/>
      <c r="IOK1359" s="24"/>
      <c r="IOL1359" s="24"/>
      <c r="IOM1359" s="24"/>
      <c r="ION1359" s="24"/>
      <c r="IOO1359" s="24"/>
      <c r="IOP1359" s="24"/>
      <c r="IOQ1359" s="24"/>
      <c r="IOR1359" s="24"/>
      <c r="IOS1359" s="24"/>
      <c r="IOT1359" s="24"/>
      <c r="IOX1359" s="3"/>
      <c r="IOY1359" s="31"/>
      <c r="IOZ1359" s="5"/>
      <c r="IPA1359" s="9"/>
      <c r="IPD1359" s="2"/>
      <c r="IPG1359" s="24"/>
      <c r="IPH1359" s="24"/>
      <c r="IPI1359" s="31"/>
      <c r="IPJ1359" s="24"/>
      <c r="IPK1359" s="24"/>
      <c r="IPL1359" s="24"/>
      <c r="IPM1359" s="24"/>
      <c r="IPN1359" s="24"/>
      <c r="IPO1359" s="24"/>
      <c r="IPP1359" s="24"/>
      <c r="IPQ1359" s="24"/>
      <c r="IPR1359" s="24"/>
      <c r="IPS1359" s="24"/>
      <c r="IPT1359" s="24"/>
      <c r="IPU1359" s="24"/>
      <c r="IPV1359" s="24"/>
      <c r="IPW1359" s="24"/>
      <c r="IPX1359" s="24"/>
      <c r="IQB1359" s="3"/>
      <c r="IQC1359" s="31"/>
      <c r="IQD1359" s="5"/>
      <c r="IQE1359" s="9"/>
      <c r="IQH1359" s="2"/>
      <c r="IQK1359" s="24"/>
      <c r="IQL1359" s="24"/>
      <c r="IQM1359" s="31"/>
      <c r="IQN1359" s="24"/>
      <c r="IQO1359" s="24"/>
      <c r="IQP1359" s="24"/>
      <c r="IQQ1359" s="24"/>
      <c r="IQR1359" s="24"/>
      <c r="IQS1359" s="24"/>
      <c r="IQT1359" s="24"/>
      <c r="IQU1359" s="24"/>
      <c r="IQV1359" s="24"/>
      <c r="IQW1359" s="24"/>
      <c r="IQX1359" s="24"/>
      <c r="IQY1359" s="24"/>
      <c r="IQZ1359" s="24"/>
      <c r="IRA1359" s="24"/>
      <c r="IRB1359" s="24"/>
      <c r="IRF1359" s="3"/>
      <c r="IRG1359" s="31"/>
      <c r="IRH1359" s="5"/>
      <c r="IRI1359" s="9"/>
      <c r="IRL1359" s="2"/>
      <c r="IRO1359" s="24"/>
      <c r="IRP1359" s="24"/>
      <c r="IRQ1359" s="31"/>
      <c r="IRR1359" s="24"/>
      <c r="IRS1359" s="24"/>
      <c r="IRT1359" s="24"/>
      <c r="IRU1359" s="24"/>
      <c r="IRV1359" s="24"/>
      <c r="IRW1359" s="24"/>
      <c r="IRX1359" s="24"/>
      <c r="IRY1359" s="24"/>
      <c r="IRZ1359" s="24"/>
      <c r="ISA1359" s="24"/>
      <c r="ISB1359" s="24"/>
      <c r="ISC1359" s="24"/>
      <c r="ISD1359" s="24"/>
      <c r="ISE1359" s="24"/>
      <c r="ISF1359" s="24"/>
      <c r="ISJ1359" s="3"/>
      <c r="ISK1359" s="31"/>
      <c r="ISL1359" s="5"/>
      <c r="ISM1359" s="9"/>
      <c r="ISP1359" s="2"/>
      <c r="ISS1359" s="24"/>
      <c r="IST1359" s="24"/>
      <c r="ISU1359" s="31"/>
      <c r="ISV1359" s="24"/>
      <c r="ISW1359" s="24"/>
      <c r="ISX1359" s="24"/>
      <c r="ISY1359" s="24"/>
      <c r="ISZ1359" s="24"/>
      <c r="ITA1359" s="24"/>
      <c r="ITB1359" s="24"/>
      <c r="ITC1359" s="24"/>
      <c r="ITD1359" s="24"/>
      <c r="ITE1359" s="24"/>
      <c r="ITF1359" s="24"/>
      <c r="ITG1359" s="24"/>
      <c r="ITH1359" s="24"/>
      <c r="ITI1359" s="24"/>
      <c r="ITJ1359" s="24"/>
      <c r="ITN1359" s="3"/>
      <c r="ITO1359" s="31"/>
      <c r="ITP1359" s="5"/>
      <c r="ITQ1359" s="9"/>
      <c r="ITT1359" s="2"/>
      <c r="ITW1359" s="24"/>
      <c r="ITX1359" s="24"/>
      <c r="ITY1359" s="31"/>
      <c r="ITZ1359" s="24"/>
      <c r="IUA1359" s="24"/>
      <c r="IUB1359" s="24"/>
      <c r="IUC1359" s="24"/>
      <c r="IUD1359" s="24"/>
      <c r="IUE1359" s="24"/>
      <c r="IUF1359" s="24"/>
      <c r="IUG1359" s="24"/>
      <c r="IUH1359" s="24"/>
      <c r="IUI1359" s="24"/>
      <c r="IUJ1359" s="24"/>
      <c r="IUK1359" s="24"/>
      <c r="IUL1359" s="24"/>
      <c r="IUM1359" s="24"/>
      <c r="IUN1359" s="24"/>
      <c r="IUR1359" s="3"/>
      <c r="IUS1359" s="31"/>
      <c r="IUT1359" s="5"/>
      <c r="IUU1359" s="9"/>
      <c r="IUX1359" s="2"/>
      <c r="IVA1359" s="24"/>
      <c r="IVB1359" s="24"/>
      <c r="IVC1359" s="31"/>
      <c r="IVD1359" s="24"/>
      <c r="IVE1359" s="24"/>
      <c r="IVF1359" s="24"/>
      <c r="IVG1359" s="24"/>
      <c r="IVH1359" s="24"/>
      <c r="IVI1359" s="24"/>
      <c r="IVJ1359" s="24"/>
      <c r="IVK1359" s="24"/>
      <c r="IVL1359" s="24"/>
      <c r="IVM1359" s="24"/>
      <c r="IVN1359" s="24"/>
      <c r="IVO1359" s="24"/>
      <c r="IVP1359" s="24"/>
      <c r="IVQ1359" s="24"/>
      <c r="IVR1359" s="24"/>
      <c r="IVV1359" s="3"/>
      <c r="IVW1359" s="31"/>
      <c r="IVX1359" s="5"/>
      <c r="IVY1359" s="9"/>
      <c r="IWB1359" s="2"/>
      <c r="IWE1359" s="24"/>
      <c r="IWF1359" s="24"/>
      <c r="IWG1359" s="31"/>
      <c r="IWH1359" s="24"/>
      <c r="IWI1359" s="24"/>
      <c r="IWJ1359" s="24"/>
      <c r="IWK1359" s="24"/>
      <c r="IWL1359" s="24"/>
      <c r="IWM1359" s="24"/>
      <c r="IWN1359" s="24"/>
      <c r="IWO1359" s="24"/>
      <c r="IWP1359" s="24"/>
      <c r="IWQ1359" s="24"/>
      <c r="IWR1359" s="24"/>
      <c r="IWS1359" s="24"/>
      <c r="IWT1359" s="24"/>
      <c r="IWU1359" s="24"/>
      <c r="IWV1359" s="24"/>
      <c r="IWZ1359" s="3"/>
      <c r="IXA1359" s="31"/>
      <c r="IXB1359" s="5"/>
      <c r="IXC1359" s="9"/>
      <c r="IXF1359" s="2"/>
      <c r="IXI1359" s="24"/>
      <c r="IXJ1359" s="24"/>
      <c r="IXK1359" s="31"/>
      <c r="IXL1359" s="24"/>
      <c r="IXM1359" s="24"/>
      <c r="IXN1359" s="24"/>
      <c r="IXO1359" s="24"/>
      <c r="IXP1359" s="24"/>
      <c r="IXQ1359" s="24"/>
      <c r="IXR1359" s="24"/>
      <c r="IXS1359" s="24"/>
      <c r="IXT1359" s="24"/>
      <c r="IXU1359" s="24"/>
      <c r="IXV1359" s="24"/>
      <c r="IXW1359" s="24"/>
      <c r="IXX1359" s="24"/>
      <c r="IXY1359" s="24"/>
      <c r="IXZ1359" s="24"/>
      <c r="IYD1359" s="3"/>
      <c r="IYE1359" s="31"/>
      <c r="IYF1359" s="5"/>
      <c r="IYG1359" s="9"/>
      <c r="IYJ1359" s="2"/>
      <c r="IYM1359" s="24"/>
      <c r="IYN1359" s="24"/>
      <c r="IYO1359" s="31"/>
      <c r="IYP1359" s="24"/>
      <c r="IYQ1359" s="24"/>
      <c r="IYR1359" s="24"/>
      <c r="IYS1359" s="24"/>
      <c r="IYT1359" s="24"/>
      <c r="IYU1359" s="24"/>
      <c r="IYV1359" s="24"/>
      <c r="IYW1359" s="24"/>
      <c r="IYX1359" s="24"/>
      <c r="IYY1359" s="24"/>
      <c r="IYZ1359" s="24"/>
      <c r="IZA1359" s="24"/>
      <c r="IZB1359" s="24"/>
      <c r="IZC1359" s="24"/>
      <c r="IZD1359" s="24"/>
      <c r="IZH1359" s="3"/>
      <c r="IZI1359" s="31"/>
      <c r="IZJ1359" s="5"/>
      <c r="IZK1359" s="9"/>
      <c r="IZN1359" s="2"/>
      <c r="IZQ1359" s="24"/>
      <c r="IZR1359" s="24"/>
      <c r="IZS1359" s="31"/>
      <c r="IZT1359" s="24"/>
      <c r="IZU1359" s="24"/>
      <c r="IZV1359" s="24"/>
      <c r="IZW1359" s="24"/>
      <c r="IZX1359" s="24"/>
      <c r="IZY1359" s="24"/>
      <c r="IZZ1359" s="24"/>
      <c r="JAA1359" s="24"/>
      <c r="JAB1359" s="24"/>
      <c r="JAC1359" s="24"/>
      <c r="JAD1359" s="24"/>
      <c r="JAE1359" s="24"/>
      <c r="JAF1359" s="24"/>
      <c r="JAG1359" s="24"/>
      <c r="JAH1359" s="24"/>
      <c r="JAL1359" s="3"/>
      <c r="JAM1359" s="31"/>
      <c r="JAN1359" s="5"/>
      <c r="JAO1359" s="9"/>
      <c r="JAR1359" s="2"/>
      <c r="JAU1359" s="24"/>
      <c r="JAV1359" s="24"/>
      <c r="JAW1359" s="31"/>
      <c r="JAX1359" s="24"/>
      <c r="JAY1359" s="24"/>
      <c r="JAZ1359" s="24"/>
      <c r="JBA1359" s="24"/>
      <c r="JBB1359" s="24"/>
      <c r="JBC1359" s="24"/>
      <c r="JBD1359" s="24"/>
      <c r="JBE1359" s="24"/>
      <c r="JBF1359" s="24"/>
      <c r="JBG1359" s="24"/>
      <c r="JBH1359" s="24"/>
      <c r="JBI1359" s="24"/>
      <c r="JBJ1359" s="24"/>
      <c r="JBK1359" s="24"/>
      <c r="JBL1359" s="24"/>
      <c r="JBP1359" s="3"/>
      <c r="JBQ1359" s="31"/>
      <c r="JBR1359" s="5"/>
      <c r="JBS1359" s="9"/>
      <c r="JBV1359" s="2"/>
      <c r="JBY1359" s="24"/>
      <c r="JBZ1359" s="24"/>
      <c r="JCA1359" s="31"/>
      <c r="JCB1359" s="24"/>
      <c r="JCC1359" s="24"/>
      <c r="JCD1359" s="24"/>
      <c r="JCE1359" s="24"/>
      <c r="JCF1359" s="24"/>
      <c r="JCG1359" s="24"/>
      <c r="JCH1359" s="24"/>
      <c r="JCI1359" s="24"/>
      <c r="JCJ1359" s="24"/>
      <c r="JCK1359" s="24"/>
      <c r="JCL1359" s="24"/>
      <c r="JCM1359" s="24"/>
      <c r="JCN1359" s="24"/>
      <c r="JCO1359" s="24"/>
      <c r="JCP1359" s="24"/>
      <c r="JCT1359" s="3"/>
      <c r="JCU1359" s="31"/>
      <c r="JCV1359" s="5"/>
      <c r="JCW1359" s="9"/>
      <c r="JCZ1359" s="2"/>
      <c r="JDC1359" s="24"/>
      <c r="JDD1359" s="24"/>
      <c r="JDE1359" s="31"/>
      <c r="JDF1359" s="24"/>
      <c r="JDG1359" s="24"/>
      <c r="JDH1359" s="24"/>
      <c r="JDI1359" s="24"/>
      <c r="JDJ1359" s="24"/>
      <c r="JDK1359" s="24"/>
      <c r="JDL1359" s="24"/>
      <c r="JDM1359" s="24"/>
      <c r="JDN1359" s="24"/>
      <c r="JDO1359" s="24"/>
      <c r="JDP1359" s="24"/>
      <c r="JDQ1359" s="24"/>
      <c r="JDR1359" s="24"/>
      <c r="JDS1359" s="24"/>
      <c r="JDT1359" s="24"/>
      <c r="JDX1359" s="3"/>
      <c r="JDY1359" s="31"/>
      <c r="JDZ1359" s="5"/>
      <c r="JEA1359" s="9"/>
      <c r="JED1359" s="2"/>
      <c r="JEG1359" s="24"/>
      <c r="JEH1359" s="24"/>
      <c r="JEI1359" s="31"/>
      <c r="JEJ1359" s="24"/>
      <c r="JEK1359" s="24"/>
      <c r="JEL1359" s="24"/>
      <c r="JEM1359" s="24"/>
      <c r="JEN1359" s="24"/>
      <c r="JEO1359" s="24"/>
      <c r="JEP1359" s="24"/>
      <c r="JEQ1359" s="24"/>
      <c r="JER1359" s="24"/>
      <c r="JES1359" s="24"/>
      <c r="JET1359" s="24"/>
      <c r="JEU1359" s="24"/>
      <c r="JEV1359" s="24"/>
      <c r="JEW1359" s="24"/>
      <c r="JEX1359" s="24"/>
      <c r="JFB1359" s="3"/>
      <c r="JFC1359" s="31"/>
      <c r="JFD1359" s="5"/>
      <c r="JFE1359" s="9"/>
      <c r="JFH1359" s="2"/>
      <c r="JFK1359" s="24"/>
      <c r="JFL1359" s="24"/>
      <c r="JFM1359" s="31"/>
      <c r="JFN1359" s="24"/>
      <c r="JFO1359" s="24"/>
      <c r="JFP1359" s="24"/>
      <c r="JFQ1359" s="24"/>
      <c r="JFR1359" s="24"/>
      <c r="JFS1359" s="24"/>
      <c r="JFT1359" s="24"/>
      <c r="JFU1359" s="24"/>
      <c r="JFV1359" s="24"/>
      <c r="JFW1359" s="24"/>
      <c r="JFX1359" s="24"/>
      <c r="JFY1359" s="24"/>
      <c r="JFZ1359" s="24"/>
      <c r="JGA1359" s="24"/>
      <c r="JGB1359" s="24"/>
      <c r="JGF1359" s="3"/>
      <c r="JGG1359" s="31"/>
      <c r="JGH1359" s="5"/>
      <c r="JGI1359" s="9"/>
      <c r="JGL1359" s="2"/>
      <c r="JGO1359" s="24"/>
      <c r="JGP1359" s="24"/>
      <c r="JGQ1359" s="31"/>
      <c r="JGR1359" s="24"/>
      <c r="JGS1359" s="24"/>
      <c r="JGT1359" s="24"/>
      <c r="JGU1359" s="24"/>
      <c r="JGV1359" s="24"/>
      <c r="JGW1359" s="24"/>
      <c r="JGX1359" s="24"/>
      <c r="JGY1359" s="24"/>
      <c r="JGZ1359" s="24"/>
      <c r="JHA1359" s="24"/>
      <c r="JHB1359" s="24"/>
      <c r="JHC1359" s="24"/>
      <c r="JHD1359" s="24"/>
      <c r="JHE1359" s="24"/>
      <c r="JHF1359" s="24"/>
      <c r="JHJ1359" s="3"/>
      <c r="JHK1359" s="31"/>
      <c r="JHL1359" s="5"/>
      <c r="JHM1359" s="9"/>
      <c r="JHP1359" s="2"/>
      <c r="JHS1359" s="24"/>
      <c r="JHT1359" s="24"/>
      <c r="JHU1359" s="31"/>
      <c r="JHV1359" s="24"/>
      <c r="JHW1359" s="24"/>
      <c r="JHX1359" s="24"/>
      <c r="JHY1359" s="24"/>
      <c r="JHZ1359" s="24"/>
      <c r="JIA1359" s="24"/>
      <c r="JIB1359" s="24"/>
      <c r="JIC1359" s="24"/>
      <c r="JID1359" s="24"/>
      <c r="JIE1359" s="24"/>
      <c r="JIF1359" s="24"/>
      <c r="JIG1359" s="24"/>
      <c r="JIH1359" s="24"/>
      <c r="JII1359" s="24"/>
      <c r="JIJ1359" s="24"/>
      <c r="JIN1359" s="3"/>
      <c r="JIO1359" s="31"/>
      <c r="JIP1359" s="5"/>
      <c r="JIQ1359" s="9"/>
      <c r="JIT1359" s="2"/>
      <c r="JIW1359" s="24"/>
      <c r="JIX1359" s="24"/>
      <c r="JIY1359" s="31"/>
      <c r="JIZ1359" s="24"/>
      <c r="JJA1359" s="24"/>
      <c r="JJB1359" s="24"/>
      <c r="JJC1359" s="24"/>
      <c r="JJD1359" s="24"/>
      <c r="JJE1359" s="24"/>
      <c r="JJF1359" s="24"/>
      <c r="JJG1359" s="24"/>
      <c r="JJH1359" s="24"/>
      <c r="JJI1359" s="24"/>
      <c r="JJJ1359" s="24"/>
      <c r="JJK1359" s="24"/>
      <c r="JJL1359" s="24"/>
      <c r="JJM1359" s="24"/>
      <c r="JJN1359" s="24"/>
      <c r="JJR1359" s="3"/>
      <c r="JJS1359" s="31"/>
      <c r="JJT1359" s="5"/>
      <c r="JJU1359" s="9"/>
      <c r="JJX1359" s="2"/>
      <c r="JKA1359" s="24"/>
      <c r="JKB1359" s="24"/>
      <c r="JKC1359" s="31"/>
      <c r="JKD1359" s="24"/>
      <c r="JKE1359" s="24"/>
      <c r="JKF1359" s="24"/>
      <c r="JKG1359" s="24"/>
      <c r="JKH1359" s="24"/>
      <c r="JKI1359" s="24"/>
      <c r="JKJ1359" s="24"/>
      <c r="JKK1359" s="24"/>
      <c r="JKL1359" s="24"/>
      <c r="JKM1359" s="24"/>
      <c r="JKN1359" s="24"/>
      <c r="JKO1359" s="24"/>
      <c r="JKP1359" s="24"/>
      <c r="JKQ1359" s="24"/>
      <c r="JKR1359" s="24"/>
      <c r="JKV1359" s="3"/>
      <c r="JKW1359" s="31"/>
      <c r="JKX1359" s="5"/>
      <c r="JKY1359" s="9"/>
      <c r="JLB1359" s="2"/>
      <c r="JLE1359" s="24"/>
      <c r="JLF1359" s="24"/>
      <c r="JLG1359" s="31"/>
      <c r="JLH1359" s="24"/>
      <c r="JLI1359" s="24"/>
      <c r="JLJ1359" s="24"/>
      <c r="JLK1359" s="24"/>
      <c r="JLL1359" s="24"/>
      <c r="JLM1359" s="24"/>
      <c r="JLN1359" s="24"/>
      <c r="JLO1359" s="24"/>
      <c r="JLP1359" s="24"/>
      <c r="JLQ1359" s="24"/>
      <c r="JLR1359" s="24"/>
      <c r="JLS1359" s="24"/>
      <c r="JLT1359" s="24"/>
      <c r="JLU1359" s="24"/>
      <c r="JLV1359" s="24"/>
      <c r="JLZ1359" s="3"/>
      <c r="JMA1359" s="31"/>
      <c r="JMB1359" s="5"/>
      <c r="JMC1359" s="9"/>
      <c r="JMF1359" s="2"/>
      <c r="JMI1359" s="24"/>
      <c r="JMJ1359" s="24"/>
      <c r="JMK1359" s="31"/>
      <c r="JML1359" s="24"/>
      <c r="JMM1359" s="24"/>
      <c r="JMN1359" s="24"/>
      <c r="JMO1359" s="24"/>
      <c r="JMP1359" s="24"/>
      <c r="JMQ1359" s="24"/>
      <c r="JMR1359" s="24"/>
      <c r="JMS1359" s="24"/>
      <c r="JMT1359" s="24"/>
      <c r="JMU1359" s="24"/>
      <c r="JMV1359" s="24"/>
      <c r="JMW1359" s="24"/>
      <c r="JMX1359" s="24"/>
      <c r="JMY1359" s="24"/>
      <c r="JMZ1359" s="24"/>
      <c r="JND1359" s="3"/>
      <c r="JNE1359" s="31"/>
      <c r="JNF1359" s="5"/>
      <c r="JNG1359" s="9"/>
      <c r="JNJ1359" s="2"/>
      <c r="JNM1359" s="24"/>
      <c r="JNN1359" s="24"/>
      <c r="JNO1359" s="31"/>
      <c r="JNP1359" s="24"/>
      <c r="JNQ1359" s="24"/>
      <c r="JNR1359" s="24"/>
      <c r="JNS1359" s="24"/>
      <c r="JNT1359" s="24"/>
      <c r="JNU1359" s="24"/>
      <c r="JNV1359" s="24"/>
      <c r="JNW1359" s="24"/>
      <c r="JNX1359" s="24"/>
      <c r="JNY1359" s="24"/>
      <c r="JNZ1359" s="24"/>
      <c r="JOA1359" s="24"/>
      <c r="JOB1359" s="24"/>
      <c r="JOC1359" s="24"/>
      <c r="JOD1359" s="24"/>
      <c r="JOH1359" s="3"/>
      <c r="JOI1359" s="31"/>
      <c r="JOJ1359" s="5"/>
      <c r="JOK1359" s="9"/>
      <c r="JON1359" s="2"/>
      <c r="JOQ1359" s="24"/>
      <c r="JOR1359" s="24"/>
      <c r="JOS1359" s="31"/>
      <c r="JOT1359" s="24"/>
      <c r="JOU1359" s="24"/>
      <c r="JOV1359" s="24"/>
      <c r="JOW1359" s="24"/>
      <c r="JOX1359" s="24"/>
      <c r="JOY1359" s="24"/>
      <c r="JOZ1359" s="24"/>
      <c r="JPA1359" s="24"/>
      <c r="JPB1359" s="24"/>
      <c r="JPC1359" s="24"/>
      <c r="JPD1359" s="24"/>
      <c r="JPE1359" s="24"/>
      <c r="JPF1359" s="24"/>
      <c r="JPG1359" s="24"/>
      <c r="JPH1359" s="24"/>
      <c r="JPL1359" s="3"/>
      <c r="JPM1359" s="31"/>
      <c r="JPN1359" s="5"/>
      <c r="JPO1359" s="9"/>
      <c r="JPR1359" s="2"/>
      <c r="JPU1359" s="24"/>
      <c r="JPV1359" s="24"/>
      <c r="JPW1359" s="31"/>
      <c r="JPX1359" s="24"/>
      <c r="JPY1359" s="24"/>
      <c r="JPZ1359" s="24"/>
      <c r="JQA1359" s="24"/>
      <c r="JQB1359" s="24"/>
      <c r="JQC1359" s="24"/>
      <c r="JQD1359" s="24"/>
      <c r="JQE1359" s="24"/>
      <c r="JQF1359" s="24"/>
      <c r="JQG1359" s="24"/>
      <c r="JQH1359" s="24"/>
      <c r="JQI1359" s="24"/>
      <c r="JQJ1359" s="24"/>
      <c r="JQK1359" s="24"/>
      <c r="JQL1359" s="24"/>
      <c r="JQP1359" s="3"/>
      <c r="JQQ1359" s="31"/>
      <c r="JQR1359" s="5"/>
      <c r="JQS1359" s="9"/>
      <c r="JQV1359" s="2"/>
      <c r="JQY1359" s="24"/>
      <c r="JQZ1359" s="24"/>
      <c r="JRA1359" s="31"/>
      <c r="JRB1359" s="24"/>
      <c r="JRC1359" s="24"/>
      <c r="JRD1359" s="24"/>
      <c r="JRE1359" s="24"/>
      <c r="JRF1359" s="24"/>
      <c r="JRG1359" s="24"/>
      <c r="JRH1359" s="24"/>
      <c r="JRI1359" s="24"/>
      <c r="JRJ1359" s="24"/>
      <c r="JRK1359" s="24"/>
      <c r="JRL1359" s="24"/>
      <c r="JRM1359" s="24"/>
      <c r="JRN1359" s="24"/>
      <c r="JRO1359" s="24"/>
      <c r="JRP1359" s="24"/>
      <c r="JRT1359" s="3"/>
      <c r="JRU1359" s="31"/>
      <c r="JRV1359" s="5"/>
      <c r="JRW1359" s="9"/>
      <c r="JRZ1359" s="2"/>
      <c r="JSC1359" s="24"/>
      <c r="JSD1359" s="24"/>
      <c r="JSE1359" s="31"/>
      <c r="JSF1359" s="24"/>
      <c r="JSG1359" s="24"/>
      <c r="JSH1359" s="24"/>
      <c r="JSI1359" s="24"/>
      <c r="JSJ1359" s="24"/>
      <c r="JSK1359" s="24"/>
      <c r="JSL1359" s="24"/>
      <c r="JSM1359" s="24"/>
      <c r="JSN1359" s="24"/>
      <c r="JSO1359" s="24"/>
      <c r="JSP1359" s="24"/>
      <c r="JSQ1359" s="24"/>
      <c r="JSR1359" s="24"/>
      <c r="JSS1359" s="24"/>
      <c r="JST1359" s="24"/>
      <c r="JSX1359" s="3"/>
      <c r="JSY1359" s="31"/>
      <c r="JSZ1359" s="5"/>
      <c r="JTA1359" s="9"/>
      <c r="JTD1359" s="2"/>
      <c r="JTG1359" s="24"/>
      <c r="JTH1359" s="24"/>
      <c r="JTI1359" s="31"/>
      <c r="JTJ1359" s="24"/>
      <c r="JTK1359" s="24"/>
      <c r="JTL1359" s="24"/>
      <c r="JTM1359" s="24"/>
      <c r="JTN1359" s="24"/>
      <c r="JTO1359" s="24"/>
      <c r="JTP1359" s="24"/>
      <c r="JTQ1359" s="24"/>
      <c r="JTR1359" s="24"/>
      <c r="JTS1359" s="24"/>
      <c r="JTT1359" s="24"/>
      <c r="JTU1359" s="24"/>
      <c r="JTV1359" s="24"/>
      <c r="JTW1359" s="24"/>
      <c r="JTX1359" s="24"/>
      <c r="JUB1359" s="3"/>
      <c r="JUC1359" s="31"/>
      <c r="JUD1359" s="5"/>
      <c r="JUE1359" s="9"/>
      <c r="JUH1359" s="2"/>
      <c r="JUK1359" s="24"/>
      <c r="JUL1359" s="24"/>
      <c r="JUM1359" s="31"/>
      <c r="JUN1359" s="24"/>
      <c r="JUO1359" s="24"/>
      <c r="JUP1359" s="24"/>
      <c r="JUQ1359" s="24"/>
      <c r="JUR1359" s="24"/>
      <c r="JUS1359" s="24"/>
      <c r="JUT1359" s="24"/>
      <c r="JUU1359" s="24"/>
      <c r="JUV1359" s="24"/>
      <c r="JUW1359" s="24"/>
      <c r="JUX1359" s="24"/>
      <c r="JUY1359" s="24"/>
      <c r="JUZ1359" s="24"/>
      <c r="JVA1359" s="24"/>
      <c r="JVB1359" s="24"/>
      <c r="JVF1359" s="3"/>
      <c r="JVG1359" s="31"/>
      <c r="JVH1359" s="5"/>
      <c r="JVI1359" s="9"/>
      <c r="JVL1359" s="2"/>
      <c r="JVO1359" s="24"/>
      <c r="JVP1359" s="24"/>
      <c r="JVQ1359" s="31"/>
      <c r="JVR1359" s="24"/>
      <c r="JVS1359" s="24"/>
      <c r="JVT1359" s="24"/>
      <c r="JVU1359" s="24"/>
      <c r="JVV1359" s="24"/>
      <c r="JVW1359" s="24"/>
      <c r="JVX1359" s="24"/>
      <c r="JVY1359" s="24"/>
      <c r="JVZ1359" s="24"/>
      <c r="JWA1359" s="24"/>
      <c r="JWB1359" s="24"/>
      <c r="JWC1359" s="24"/>
      <c r="JWD1359" s="24"/>
      <c r="JWE1359" s="24"/>
      <c r="JWF1359" s="24"/>
      <c r="JWJ1359" s="3"/>
      <c r="JWK1359" s="31"/>
      <c r="JWL1359" s="5"/>
      <c r="JWM1359" s="9"/>
      <c r="JWP1359" s="2"/>
      <c r="JWS1359" s="24"/>
      <c r="JWT1359" s="24"/>
      <c r="JWU1359" s="31"/>
      <c r="JWV1359" s="24"/>
      <c r="JWW1359" s="24"/>
      <c r="JWX1359" s="24"/>
      <c r="JWY1359" s="24"/>
      <c r="JWZ1359" s="24"/>
      <c r="JXA1359" s="24"/>
      <c r="JXB1359" s="24"/>
      <c r="JXC1359" s="24"/>
      <c r="JXD1359" s="24"/>
      <c r="JXE1359" s="24"/>
      <c r="JXF1359" s="24"/>
      <c r="JXG1359" s="24"/>
      <c r="JXH1359" s="24"/>
      <c r="JXI1359" s="24"/>
      <c r="JXJ1359" s="24"/>
      <c r="JXN1359" s="3"/>
      <c r="JXO1359" s="31"/>
      <c r="JXP1359" s="5"/>
      <c r="JXQ1359" s="9"/>
      <c r="JXT1359" s="2"/>
      <c r="JXW1359" s="24"/>
      <c r="JXX1359" s="24"/>
      <c r="JXY1359" s="31"/>
      <c r="JXZ1359" s="24"/>
      <c r="JYA1359" s="24"/>
      <c r="JYB1359" s="24"/>
      <c r="JYC1359" s="24"/>
      <c r="JYD1359" s="24"/>
      <c r="JYE1359" s="24"/>
      <c r="JYF1359" s="24"/>
      <c r="JYG1359" s="24"/>
      <c r="JYH1359" s="24"/>
      <c r="JYI1359" s="24"/>
      <c r="JYJ1359" s="24"/>
      <c r="JYK1359" s="24"/>
      <c r="JYL1359" s="24"/>
      <c r="JYM1359" s="24"/>
      <c r="JYN1359" s="24"/>
      <c r="JYR1359" s="3"/>
      <c r="JYS1359" s="31"/>
      <c r="JYT1359" s="5"/>
      <c r="JYU1359" s="9"/>
      <c r="JYX1359" s="2"/>
      <c r="JZA1359" s="24"/>
      <c r="JZB1359" s="24"/>
      <c r="JZC1359" s="31"/>
      <c r="JZD1359" s="24"/>
      <c r="JZE1359" s="24"/>
      <c r="JZF1359" s="24"/>
      <c r="JZG1359" s="24"/>
      <c r="JZH1359" s="24"/>
      <c r="JZI1359" s="24"/>
      <c r="JZJ1359" s="24"/>
      <c r="JZK1359" s="24"/>
      <c r="JZL1359" s="24"/>
      <c r="JZM1359" s="24"/>
      <c r="JZN1359" s="24"/>
      <c r="JZO1359" s="24"/>
      <c r="JZP1359" s="24"/>
      <c r="JZQ1359" s="24"/>
      <c r="JZR1359" s="24"/>
      <c r="JZV1359" s="3"/>
      <c r="JZW1359" s="31"/>
      <c r="JZX1359" s="5"/>
      <c r="JZY1359" s="9"/>
      <c r="KAB1359" s="2"/>
      <c r="KAE1359" s="24"/>
      <c r="KAF1359" s="24"/>
      <c r="KAG1359" s="31"/>
      <c r="KAH1359" s="24"/>
      <c r="KAI1359" s="24"/>
      <c r="KAJ1359" s="24"/>
      <c r="KAK1359" s="24"/>
      <c r="KAL1359" s="24"/>
      <c r="KAM1359" s="24"/>
      <c r="KAN1359" s="24"/>
      <c r="KAO1359" s="24"/>
      <c r="KAP1359" s="24"/>
      <c r="KAQ1359" s="24"/>
      <c r="KAR1359" s="24"/>
      <c r="KAS1359" s="24"/>
      <c r="KAT1359" s="24"/>
      <c r="KAU1359" s="24"/>
      <c r="KAV1359" s="24"/>
      <c r="KAZ1359" s="3"/>
      <c r="KBA1359" s="31"/>
      <c r="KBB1359" s="5"/>
      <c r="KBC1359" s="9"/>
      <c r="KBF1359" s="2"/>
      <c r="KBI1359" s="24"/>
      <c r="KBJ1359" s="24"/>
      <c r="KBK1359" s="31"/>
      <c r="KBL1359" s="24"/>
      <c r="KBM1359" s="24"/>
      <c r="KBN1359" s="24"/>
      <c r="KBO1359" s="24"/>
      <c r="KBP1359" s="24"/>
      <c r="KBQ1359" s="24"/>
      <c r="KBR1359" s="24"/>
      <c r="KBS1359" s="24"/>
      <c r="KBT1359" s="24"/>
      <c r="KBU1359" s="24"/>
      <c r="KBV1359" s="24"/>
      <c r="KBW1359" s="24"/>
      <c r="KBX1359" s="24"/>
      <c r="KBY1359" s="24"/>
      <c r="KBZ1359" s="24"/>
      <c r="KCD1359" s="3"/>
      <c r="KCE1359" s="31"/>
      <c r="KCF1359" s="5"/>
      <c r="KCG1359" s="9"/>
      <c r="KCJ1359" s="2"/>
      <c r="KCM1359" s="24"/>
      <c r="KCN1359" s="24"/>
      <c r="KCO1359" s="31"/>
      <c r="KCP1359" s="24"/>
      <c r="KCQ1359" s="24"/>
      <c r="KCR1359" s="24"/>
      <c r="KCS1359" s="24"/>
      <c r="KCT1359" s="24"/>
      <c r="KCU1359" s="24"/>
      <c r="KCV1359" s="24"/>
      <c r="KCW1359" s="24"/>
      <c r="KCX1359" s="24"/>
      <c r="KCY1359" s="24"/>
      <c r="KCZ1359" s="24"/>
      <c r="KDA1359" s="24"/>
      <c r="KDB1359" s="24"/>
      <c r="KDC1359" s="24"/>
      <c r="KDD1359" s="24"/>
      <c r="KDH1359" s="3"/>
      <c r="KDI1359" s="31"/>
      <c r="KDJ1359" s="5"/>
      <c r="KDK1359" s="9"/>
      <c r="KDN1359" s="2"/>
      <c r="KDQ1359" s="24"/>
      <c r="KDR1359" s="24"/>
      <c r="KDS1359" s="31"/>
      <c r="KDT1359" s="24"/>
      <c r="KDU1359" s="24"/>
      <c r="KDV1359" s="24"/>
      <c r="KDW1359" s="24"/>
      <c r="KDX1359" s="24"/>
      <c r="KDY1359" s="24"/>
      <c r="KDZ1359" s="24"/>
      <c r="KEA1359" s="24"/>
      <c r="KEB1359" s="24"/>
      <c r="KEC1359" s="24"/>
      <c r="KED1359" s="24"/>
      <c r="KEE1359" s="24"/>
      <c r="KEF1359" s="24"/>
      <c r="KEG1359" s="24"/>
      <c r="KEH1359" s="24"/>
      <c r="KEL1359" s="3"/>
      <c r="KEM1359" s="31"/>
      <c r="KEN1359" s="5"/>
      <c r="KEO1359" s="9"/>
      <c r="KER1359" s="2"/>
      <c r="KEU1359" s="24"/>
      <c r="KEV1359" s="24"/>
      <c r="KEW1359" s="31"/>
      <c r="KEX1359" s="24"/>
      <c r="KEY1359" s="24"/>
      <c r="KEZ1359" s="24"/>
      <c r="KFA1359" s="24"/>
      <c r="KFB1359" s="24"/>
      <c r="KFC1359" s="24"/>
      <c r="KFD1359" s="24"/>
      <c r="KFE1359" s="24"/>
      <c r="KFF1359" s="24"/>
      <c r="KFG1359" s="24"/>
      <c r="KFH1359" s="24"/>
      <c r="KFI1359" s="24"/>
      <c r="KFJ1359" s="24"/>
      <c r="KFK1359" s="24"/>
      <c r="KFL1359" s="24"/>
      <c r="KFP1359" s="3"/>
      <c r="KFQ1359" s="31"/>
      <c r="KFR1359" s="5"/>
      <c r="KFS1359" s="9"/>
      <c r="KFV1359" s="2"/>
      <c r="KFY1359" s="24"/>
      <c r="KFZ1359" s="24"/>
      <c r="KGA1359" s="31"/>
      <c r="KGB1359" s="24"/>
      <c r="KGC1359" s="24"/>
      <c r="KGD1359" s="24"/>
      <c r="KGE1359" s="24"/>
      <c r="KGF1359" s="24"/>
      <c r="KGG1359" s="24"/>
      <c r="KGH1359" s="24"/>
      <c r="KGI1359" s="24"/>
      <c r="KGJ1359" s="24"/>
      <c r="KGK1359" s="24"/>
      <c r="KGL1359" s="24"/>
      <c r="KGM1359" s="24"/>
      <c r="KGN1359" s="24"/>
      <c r="KGO1359" s="24"/>
      <c r="KGP1359" s="24"/>
      <c r="KGT1359" s="3"/>
      <c r="KGU1359" s="31"/>
      <c r="KGV1359" s="5"/>
      <c r="KGW1359" s="9"/>
      <c r="KGZ1359" s="2"/>
      <c r="KHC1359" s="24"/>
      <c r="KHD1359" s="24"/>
      <c r="KHE1359" s="31"/>
      <c r="KHF1359" s="24"/>
      <c r="KHG1359" s="24"/>
      <c r="KHH1359" s="24"/>
      <c r="KHI1359" s="24"/>
      <c r="KHJ1359" s="24"/>
      <c r="KHK1359" s="24"/>
      <c r="KHL1359" s="24"/>
      <c r="KHM1359" s="24"/>
      <c r="KHN1359" s="24"/>
      <c r="KHO1359" s="24"/>
      <c r="KHP1359" s="24"/>
      <c r="KHQ1359" s="24"/>
      <c r="KHR1359" s="24"/>
      <c r="KHS1359" s="24"/>
      <c r="KHT1359" s="24"/>
      <c r="KHX1359" s="3"/>
      <c r="KHY1359" s="31"/>
      <c r="KHZ1359" s="5"/>
      <c r="KIA1359" s="9"/>
      <c r="KID1359" s="2"/>
      <c r="KIG1359" s="24"/>
      <c r="KIH1359" s="24"/>
      <c r="KII1359" s="31"/>
      <c r="KIJ1359" s="24"/>
      <c r="KIK1359" s="24"/>
      <c r="KIL1359" s="24"/>
      <c r="KIM1359" s="24"/>
      <c r="KIN1359" s="24"/>
      <c r="KIO1359" s="24"/>
      <c r="KIP1359" s="24"/>
      <c r="KIQ1359" s="24"/>
      <c r="KIR1359" s="24"/>
      <c r="KIS1359" s="24"/>
      <c r="KIT1359" s="24"/>
      <c r="KIU1359" s="24"/>
      <c r="KIV1359" s="24"/>
      <c r="KIW1359" s="24"/>
      <c r="KIX1359" s="24"/>
      <c r="KJB1359" s="3"/>
      <c r="KJC1359" s="31"/>
      <c r="KJD1359" s="5"/>
      <c r="KJE1359" s="9"/>
      <c r="KJH1359" s="2"/>
      <c r="KJK1359" s="24"/>
      <c r="KJL1359" s="24"/>
      <c r="KJM1359" s="31"/>
      <c r="KJN1359" s="24"/>
      <c r="KJO1359" s="24"/>
      <c r="KJP1359" s="24"/>
      <c r="KJQ1359" s="24"/>
      <c r="KJR1359" s="24"/>
      <c r="KJS1359" s="24"/>
      <c r="KJT1359" s="24"/>
      <c r="KJU1359" s="24"/>
      <c r="KJV1359" s="24"/>
      <c r="KJW1359" s="24"/>
      <c r="KJX1359" s="24"/>
      <c r="KJY1359" s="24"/>
      <c r="KJZ1359" s="24"/>
      <c r="KKA1359" s="24"/>
      <c r="KKB1359" s="24"/>
      <c r="KKF1359" s="3"/>
      <c r="KKG1359" s="31"/>
      <c r="KKH1359" s="5"/>
      <c r="KKI1359" s="9"/>
      <c r="KKL1359" s="2"/>
      <c r="KKO1359" s="24"/>
      <c r="KKP1359" s="24"/>
      <c r="KKQ1359" s="31"/>
      <c r="KKR1359" s="24"/>
      <c r="KKS1359" s="24"/>
      <c r="KKT1359" s="24"/>
      <c r="KKU1359" s="24"/>
      <c r="KKV1359" s="24"/>
      <c r="KKW1359" s="24"/>
      <c r="KKX1359" s="24"/>
      <c r="KKY1359" s="24"/>
      <c r="KKZ1359" s="24"/>
      <c r="KLA1359" s="24"/>
      <c r="KLB1359" s="24"/>
      <c r="KLC1359" s="24"/>
      <c r="KLD1359" s="24"/>
      <c r="KLE1359" s="24"/>
      <c r="KLF1359" s="24"/>
      <c r="KLJ1359" s="3"/>
      <c r="KLK1359" s="31"/>
      <c r="KLL1359" s="5"/>
      <c r="KLM1359" s="9"/>
      <c r="KLP1359" s="2"/>
      <c r="KLS1359" s="24"/>
      <c r="KLT1359" s="24"/>
      <c r="KLU1359" s="31"/>
      <c r="KLV1359" s="24"/>
      <c r="KLW1359" s="24"/>
      <c r="KLX1359" s="24"/>
      <c r="KLY1359" s="24"/>
      <c r="KLZ1359" s="24"/>
      <c r="KMA1359" s="24"/>
      <c r="KMB1359" s="24"/>
      <c r="KMC1359" s="24"/>
      <c r="KMD1359" s="24"/>
      <c r="KME1359" s="24"/>
      <c r="KMF1359" s="24"/>
      <c r="KMG1359" s="24"/>
      <c r="KMH1359" s="24"/>
      <c r="KMI1359" s="24"/>
      <c r="KMJ1359" s="24"/>
      <c r="KMN1359" s="3"/>
      <c r="KMO1359" s="31"/>
      <c r="KMP1359" s="5"/>
      <c r="KMQ1359" s="9"/>
      <c r="KMT1359" s="2"/>
      <c r="KMW1359" s="24"/>
      <c r="KMX1359" s="24"/>
      <c r="KMY1359" s="31"/>
      <c r="KMZ1359" s="24"/>
      <c r="KNA1359" s="24"/>
      <c r="KNB1359" s="24"/>
      <c r="KNC1359" s="24"/>
      <c r="KND1359" s="24"/>
      <c r="KNE1359" s="24"/>
      <c r="KNF1359" s="24"/>
      <c r="KNG1359" s="24"/>
      <c r="KNH1359" s="24"/>
      <c r="KNI1359" s="24"/>
      <c r="KNJ1359" s="24"/>
      <c r="KNK1359" s="24"/>
      <c r="KNL1359" s="24"/>
      <c r="KNM1359" s="24"/>
      <c r="KNN1359" s="24"/>
      <c r="KNR1359" s="3"/>
      <c r="KNS1359" s="31"/>
      <c r="KNT1359" s="5"/>
      <c r="KNU1359" s="9"/>
      <c r="KNX1359" s="2"/>
      <c r="KOA1359" s="24"/>
      <c r="KOB1359" s="24"/>
      <c r="KOC1359" s="31"/>
      <c r="KOD1359" s="24"/>
      <c r="KOE1359" s="24"/>
      <c r="KOF1359" s="24"/>
      <c r="KOG1359" s="24"/>
      <c r="KOH1359" s="24"/>
      <c r="KOI1359" s="24"/>
      <c r="KOJ1359" s="24"/>
      <c r="KOK1359" s="24"/>
      <c r="KOL1359" s="24"/>
      <c r="KOM1359" s="24"/>
      <c r="KON1359" s="24"/>
      <c r="KOO1359" s="24"/>
      <c r="KOP1359" s="24"/>
      <c r="KOQ1359" s="24"/>
      <c r="KOR1359" s="24"/>
      <c r="KOV1359" s="3"/>
      <c r="KOW1359" s="31"/>
      <c r="KOX1359" s="5"/>
      <c r="KOY1359" s="9"/>
      <c r="KPB1359" s="2"/>
      <c r="KPE1359" s="24"/>
      <c r="KPF1359" s="24"/>
      <c r="KPG1359" s="31"/>
      <c r="KPH1359" s="24"/>
      <c r="KPI1359" s="24"/>
      <c r="KPJ1359" s="24"/>
      <c r="KPK1359" s="24"/>
      <c r="KPL1359" s="24"/>
      <c r="KPM1359" s="24"/>
      <c r="KPN1359" s="24"/>
      <c r="KPO1359" s="24"/>
      <c r="KPP1359" s="24"/>
      <c r="KPQ1359" s="24"/>
      <c r="KPR1359" s="24"/>
      <c r="KPS1359" s="24"/>
      <c r="KPT1359" s="24"/>
      <c r="KPU1359" s="24"/>
      <c r="KPV1359" s="24"/>
      <c r="KPZ1359" s="3"/>
      <c r="KQA1359" s="31"/>
      <c r="KQB1359" s="5"/>
      <c r="KQC1359" s="9"/>
      <c r="KQF1359" s="2"/>
      <c r="KQI1359" s="24"/>
      <c r="KQJ1359" s="24"/>
      <c r="KQK1359" s="31"/>
      <c r="KQL1359" s="24"/>
      <c r="KQM1359" s="24"/>
      <c r="KQN1359" s="24"/>
      <c r="KQO1359" s="24"/>
      <c r="KQP1359" s="24"/>
      <c r="KQQ1359" s="24"/>
      <c r="KQR1359" s="24"/>
      <c r="KQS1359" s="24"/>
      <c r="KQT1359" s="24"/>
      <c r="KQU1359" s="24"/>
      <c r="KQV1359" s="24"/>
      <c r="KQW1359" s="24"/>
      <c r="KQX1359" s="24"/>
      <c r="KQY1359" s="24"/>
      <c r="KQZ1359" s="24"/>
      <c r="KRD1359" s="3"/>
      <c r="KRE1359" s="31"/>
      <c r="KRF1359" s="5"/>
      <c r="KRG1359" s="9"/>
      <c r="KRJ1359" s="2"/>
      <c r="KRM1359" s="24"/>
      <c r="KRN1359" s="24"/>
      <c r="KRO1359" s="31"/>
      <c r="KRP1359" s="24"/>
      <c r="KRQ1359" s="24"/>
      <c r="KRR1359" s="24"/>
      <c r="KRS1359" s="24"/>
      <c r="KRT1359" s="24"/>
      <c r="KRU1359" s="24"/>
      <c r="KRV1359" s="24"/>
      <c r="KRW1359" s="24"/>
      <c r="KRX1359" s="24"/>
      <c r="KRY1359" s="24"/>
      <c r="KRZ1359" s="24"/>
      <c r="KSA1359" s="24"/>
      <c r="KSB1359" s="24"/>
      <c r="KSC1359" s="24"/>
      <c r="KSD1359" s="24"/>
      <c r="KSH1359" s="3"/>
      <c r="KSI1359" s="31"/>
      <c r="KSJ1359" s="5"/>
      <c r="KSK1359" s="9"/>
      <c r="KSN1359" s="2"/>
      <c r="KSQ1359" s="24"/>
      <c r="KSR1359" s="24"/>
      <c r="KSS1359" s="31"/>
      <c r="KST1359" s="24"/>
      <c r="KSU1359" s="24"/>
      <c r="KSV1359" s="24"/>
      <c r="KSW1359" s="24"/>
      <c r="KSX1359" s="24"/>
      <c r="KSY1359" s="24"/>
      <c r="KSZ1359" s="24"/>
      <c r="KTA1359" s="24"/>
      <c r="KTB1359" s="24"/>
      <c r="KTC1359" s="24"/>
      <c r="KTD1359" s="24"/>
      <c r="KTE1359" s="24"/>
      <c r="KTF1359" s="24"/>
      <c r="KTG1359" s="24"/>
      <c r="KTH1359" s="24"/>
      <c r="KTL1359" s="3"/>
      <c r="KTM1359" s="31"/>
      <c r="KTN1359" s="5"/>
      <c r="KTO1359" s="9"/>
      <c r="KTR1359" s="2"/>
      <c r="KTU1359" s="24"/>
      <c r="KTV1359" s="24"/>
      <c r="KTW1359" s="31"/>
      <c r="KTX1359" s="24"/>
      <c r="KTY1359" s="24"/>
      <c r="KTZ1359" s="24"/>
      <c r="KUA1359" s="24"/>
      <c r="KUB1359" s="24"/>
      <c r="KUC1359" s="24"/>
      <c r="KUD1359" s="24"/>
      <c r="KUE1359" s="24"/>
      <c r="KUF1359" s="24"/>
      <c r="KUG1359" s="24"/>
      <c r="KUH1359" s="24"/>
      <c r="KUI1359" s="24"/>
      <c r="KUJ1359" s="24"/>
      <c r="KUK1359" s="24"/>
      <c r="KUL1359" s="24"/>
      <c r="KUP1359" s="3"/>
      <c r="KUQ1359" s="31"/>
      <c r="KUR1359" s="5"/>
      <c r="KUS1359" s="9"/>
      <c r="KUV1359" s="2"/>
      <c r="KUY1359" s="24"/>
      <c r="KUZ1359" s="24"/>
      <c r="KVA1359" s="31"/>
      <c r="KVB1359" s="24"/>
      <c r="KVC1359" s="24"/>
      <c r="KVD1359" s="24"/>
      <c r="KVE1359" s="24"/>
      <c r="KVF1359" s="24"/>
      <c r="KVG1359" s="24"/>
      <c r="KVH1359" s="24"/>
      <c r="KVI1359" s="24"/>
      <c r="KVJ1359" s="24"/>
      <c r="KVK1359" s="24"/>
      <c r="KVL1359" s="24"/>
      <c r="KVM1359" s="24"/>
      <c r="KVN1359" s="24"/>
      <c r="KVO1359" s="24"/>
      <c r="KVP1359" s="24"/>
      <c r="KVT1359" s="3"/>
      <c r="KVU1359" s="31"/>
      <c r="KVV1359" s="5"/>
      <c r="KVW1359" s="9"/>
      <c r="KVZ1359" s="2"/>
      <c r="KWC1359" s="24"/>
      <c r="KWD1359" s="24"/>
      <c r="KWE1359" s="31"/>
      <c r="KWF1359" s="24"/>
      <c r="KWG1359" s="24"/>
      <c r="KWH1359" s="24"/>
      <c r="KWI1359" s="24"/>
      <c r="KWJ1359" s="24"/>
      <c r="KWK1359" s="24"/>
      <c r="KWL1359" s="24"/>
      <c r="KWM1359" s="24"/>
      <c r="KWN1359" s="24"/>
      <c r="KWO1359" s="24"/>
      <c r="KWP1359" s="24"/>
      <c r="KWQ1359" s="24"/>
      <c r="KWR1359" s="24"/>
      <c r="KWS1359" s="24"/>
      <c r="KWT1359" s="24"/>
      <c r="KWX1359" s="3"/>
      <c r="KWY1359" s="31"/>
      <c r="KWZ1359" s="5"/>
      <c r="KXA1359" s="9"/>
      <c r="KXD1359" s="2"/>
      <c r="KXG1359" s="24"/>
      <c r="KXH1359" s="24"/>
      <c r="KXI1359" s="31"/>
      <c r="KXJ1359" s="24"/>
      <c r="KXK1359" s="24"/>
      <c r="KXL1359" s="24"/>
      <c r="KXM1359" s="24"/>
      <c r="KXN1359" s="24"/>
      <c r="KXO1359" s="24"/>
      <c r="KXP1359" s="24"/>
      <c r="KXQ1359" s="24"/>
      <c r="KXR1359" s="24"/>
      <c r="KXS1359" s="24"/>
      <c r="KXT1359" s="24"/>
      <c r="KXU1359" s="24"/>
      <c r="KXV1359" s="24"/>
      <c r="KXW1359" s="24"/>
      <c r="KXX1359" s="24"/>
      <c r="KYB1359" s="3"/>
      <c r="KYC1359" s="31"/>
      <c r="KYD1359" s="5"/>
      <c r="KYE1359" s="9"/>
      <c r="KYH1359" s="2"/>
      <c r="KYK1359" s="24"/>
      <c r="KYL1359" s="24"/>
      <c r="KYM1359" s="31"/>
      <c r="KYN1359" s="24"/>
      <c r="KYO1359" s="24"/>
      <c r="KYP1359" s="24"/>
      <c r="KYQ1359" s="24"/>
      <c r="KYR1359" s="24"/>
      <c r="KYS1359" s="24"/>
      <c r="KYT1359" s="24"/>
      <c r="KYU1359" s="24"/>
      <c r="KYV1359" s="24"/>
      <c r="KYW1359" s="24"/>
      <c r="KYX1359" s="24"/>
      <c r="KYY1359" s="24"/>
      <c r="KYZ1359" s="24"/>
      <c r="KZA1359" s="24"/>
      <c r="KZB1359" s="24"/>
      <c r="KZF1359" s="3"/>
      <c r="KZG1359" s="31"/>
      <c r="KZH1359" s="5"/>
      <c r="KZI1359" s="9"/>
      <c r="KZL1359" s="2"/>
      <c r="KZO1359" s="24"/>
      <c r="KZP1359" s="24"/>
      <c r="KZQ1359" s="31"/>
      <c r="KZR1359" s="24"/>
      <c r="KZS1359" s="24"/>
      <c r="KZT1359" s="24"/>
      <c r="KZU1359" s="24"/>
      <c r="KZV1359" s="24"/>
      <c r="KZW1359" s="24"/>
      <c r="KZX1359" s="24"/>
      <c r="KZY1359" s="24"/>
      <c r="KZZ1359" s="24"/>
      <c r="LAA1359" s="24"/>
      <c r="LAB1359" s="24"/>
      <c r="LAC1359" s="24"/>
      <c r="LAD1359" s="24"/>
      <c r="LAE1359" s="24"/>
      <c r="LAF1359" s="24"/>
      <c r="LAJ1359" s="3"/>
      <c r="LAK1359" s="31"/>
      <c r="LAL1359" s="5"/>
      <c r="LAM1359" s="9"/>
      <c r="LAP1359" s="2"/>
      <c r="LAS1359" s="24"/>
      <c r="LAT1359" s="24"/>
      <c r="LAU1359" s="31"/>
      <c r="LAV1359" s="24"/>
      <c r="LAW1359" s="24"/>
      <c r="LAX1359" s="24"/>
      <c r="LAY1359" s="24"/>
      <c r="LAZ1359" s="24"/>
      <c r="LBA1359" s="24"/>
      <c r="LBB1359" s="24"/>
      <c r="LBC1359" s="24"/>
      <c r="LBD1359" s="24"/>
      <c r="LBE1359" s="24"/>
      <c r="LBF1359" s="24"/>
      <c r="LBG1359" s="24"/>
      <c r="LBH1359" s="24"/>
      <c r="LBI1359" s="24"/>
      <c r="LBJ1359" s="24"/>
      <c r="LBN1359" s="3"/>
      <c r="LBO1359" s="31"/>
      <c r="LBP1359" s="5"/>
      <c r="LBQ1359" s="9"/>
      <c r="LBT1359" s="2"/>
      <c r="LBW1359" s="24"/>
      <c r="LBX1359" s="24"/>
      <c r="LBY1359" s="31"/>
      <c r="LBZ1359" s="24"/>
      <c r="LCA1359" s="24"/>
      <c r="LCB1359" s="24"/>
      <c r="LCC1359" s="24"/>
      <c r="LCD1359" s="24"/>
      <c r="LCE1359" s="24"/>
      <c r="LCF1359" s="24"/>
      <c r="LCG1359" s="24"/>
      <c r="LCH1359" s="24"/>
      <c r="LCI1359" s="24"/>
      <c r="LCJ1359" s="24"/>
      <c r="LCK1359" s="24"/>
      <c r="LCL1359" s="24"/>
      <c r="LCM1359" s="24"/>
      <c r="LCN1359" s="24"/>
      <c r="LCR1359" s="3"/>
      <c r="LCS1359" s="31"/>
      <c r="LCT1359" s="5"/>
      <c r="LCU1359" s="9"/>
      <c r="LCX1359" s="2"/>
      <c r="LDA1359" s="24"/>
      <c r="LDB1359" s="24"/>
      <c r="LDC1359" s="31"/>
      <c r="LDD1359" s="24"/>
      <c r="LDE1359" s="24"/>
      <c r="LDF1359" s="24"/>
      <c r="LDG1359" s="24"/>
      <c r="LDH1359" s="24"/>
      <c r="LDI1359" s="24"/>
      <c r="LDJ1359" s="24"/>
      <c r="LDK1359" s="24"/>
      <c r="LDL1359" s="24"/>
      <c r="LDM1359" s="24"/>
      <c r="LDN1359" s="24"/>
      <c r="LDO1359" s="24"/>
      <c r="LDP1359" s="24"/>
      <c r="LDQ1359" s="24"/>
      <c r="LDR1359" s="24"/>
      <c r="LDV1359" s="3"/>
      <c r="LDW1359" s="31"/>
      <c r="LDX1359" s="5"/>
      <c r="LDY1359" s="9"/>
      <c r="LEB1359" s="2"/>
      <c r="LEE1359" s="24"/>
      <c r="LEF1359" s="24"/>
      <c r="LEG1359" s="31"/>
      <c r="LEH1359" s="24"/>
      <c r="LEI1359" s="24"/>
      <c r="LEJ1359" s="24"/>
      <c r="LEK1359" s="24"/>
      <c r="LEL1359" s="24"/>
      <c r="LEM1359" s="24"/>
      <c r="LEN1359" s="24"/>
      <c r="LEO1359" s="24"/>
      <c r="LEP1359" s="24"/>
      <c r="LEQ1359" s="24"/>
      <c r="LER1359" s="24"/>
      <c r="LES1359" s="24"/>
      <c r="LET1359" s="24"/>
      <c r="LEU1359" s="24"/>
      <c r="LEV1359" s="24"/>
      <c r="LEZ1359" s="3"/>
      <c r="LFA1359" s="31"/>
      <c r="LFB1359" s="5"/>
      <c r="LFC1359" s="9"/>
      <c r="LFF1359" s="2"/>
      <c r="LFI1359" s="24"/>
      <c r="LFJ1359" s="24"/>
      <c r="LFK1359" s="31"/>
      <c r="LFL1359" s="24"/>
      <c r="LFM1359" s="24"/>
      <c r="LFN1359" s="24"/>
      <c r="LFO1359" s="24"/>
      <c r="LFP1359" s="24"/>
      <c r="LFQ1359" s="24"/>
      <c r="LFR1359" s="24"/>
      <c r="LFS1359" s="24"/>
      <c r="LFT1359" s="24"/>
      <c r="LFU1359" s="24"/>
      <c r="LFV1359" s="24"/>
      <c r="LFW1359" s="24"/>
      <c r="LFX1359" s="24"/>
      <c r="LFY1359" s="24"/>
      <c r="LFZ1359" s="24"/>
      <c r="LGD1359" s="3"/>
      <c r="LGE1359" s="31"/>
      <c r="LGF1359" s="5"/>
      <c r="LGG1359" s="9"/>
      <c r="LGJ1359" s="2"/>
      <c r="LGM1359" s="24"/>
      <c r="LGN1359" s="24"/>
      <c r="LGO1359" s="31"/>
      <c r="LGP1359" s="24"/>
      <c r="LGQ1359" s="24"/>
      <c r="LGR1359" s="24"/>
      <c r="LGS1359" s="24"/>
      <c r="LGT1359" s="24"/>
      <c r="LGU1359" s="24"/>
      <c r="LGV1359" s="24"/>
      <c r="LGW1359" s="24"/>
      <c r="LGX1359" s="24"/>
      <c r="LGY1359" s="24"/>
      <c r="LGZ1359" s="24"/>
      <c r="LHA1359" s="24"/>
      <c r="LHB1359" s="24"/>
      <c r="LHC1359" s="24"/>
      <c r="LHD1359" s="24"/>
      <c r="LHH1359" s="3"/>
      <c r="LHI1359" s="31"/>
      <c r="LHJ1359" s="5"/>
      <c r="LHK1359" s="9"/>
      <c r="LHN1359" s="2"/>
      <c r="LHQ1359" s="24"/>
      <c r="LHR1359" s="24"/>
      <c r="LHS1359" s="31"/>
      <c r="LHT1359" s="24"/>
      <c r="LHU1359" s="24"/>
      <c r="LHV1359" s="24"/>
      <c r="LHW1359" s="24"/>
      <c r="LHX1359" s="24"/>
      <c r="LHY1359" s="24"/>
      <c r="LHZ1359" s="24"/>
      <c r="LIA1359" s="24"/>
      <c r="LIB1359" s="24"/>
      <c r="LIC1359" s="24"/>
      <c r="LID1359" s="24"/>
      <c r="LIE1359" s="24"/>
      <c r="LIF1359" s="24"/>
      <c r="LIG1359" s="24"/>
      <c r="LIH1359" s="24"/>
      <c r="LIL1359" s="3"/>
      <c r="LIM1359" s="31"/>
      <c r="LIN1359" s="5"/>
      <c r="LIO1359" s="9"/>
      <c r="LIR1359" s="2"/>
      <c r="LIU1359" s="24"/>
      <c r="LIV1359" s="24"/>
      <c r="LIW1359" s="31"/>
      <c r="LIX1359" s="24"/>
      <c r="LIY1359" s="24"/>
      <c r="LIZ1359" s="24"/>
      <c r="LJA1359" s="24"/>
      <c r="LJB1359" s="24"/>
      <c r="LJC1359" s="24"/>
      <c r="LJD1359" s="24"/>
      <c r="LJE1359" s="24"/>
      <c r="LJF1359" s="24"/>
      <c r="LJG1359" s="24"/>
      <c r="LJH1359" s="24"/>
      <c r="LJI1359" s="24"/>
      <c r="LJJ1359" s="24"/>
      <c r="LJK1359" s="24"/>
      <c r="LJL1359" s="24"/>
      <c r="LJP1359" s="3"/>
      <c r="LJQ1359" s="31"/>
      <c r="LJR1359" s="5"/>
      <c r="LJS1359" s="9"/>
      <c r="LJV1359" s="2"/>
      <c r="LJY1359" s="24"/>
      <c r="LJZ1359" s="24"/>
      <c r="LKA1359" s="31"/>
      <c r="LKB1359" s="24"/>
      <c r="LKC1359" s="24"/>
      <c r="LKD1359" s="24"/>
      <c r="LKE1359" s="24"/>
      <c r="LKF1359" s="24"/>
      <c r="LKG1359" s="24"/>
      <c r="LKH1359" s="24"/>
      <c r="LKI1359" s="24"/>
      <c r="LKJ1359" s="24"/>
      <c r="LKK1359" s="24"/>
      <c r="LKL1359" s="24"/>
      <c r="LKM1359" s="24"/>
      <c r="LKN1359" s="24"/>
      <c r="LKO1359" s="24"/>
      <c r="LKP1359" s="24"/>
      <c r="LKT1359" s="3"/>
      <c r="LKU1359" s="31"/>
      <c r="LKV1359" s="5"/>
      <c r="LKW1359" s="9"/>
      <c r="LKZ1359" s="2"/>
      <c r="LLC1359" s="24"/>
      <c r="LLD1359" s="24"/>
      <c r="LLE1359" s="31"/>
      <c r="LLF1359" s="24"/>
      <c r="LLG1359" s="24"/>
      <c r="LLH1359" s="24"/>
      <c r="LLI1359" s="24"/>
      <c r="LLJ1359" s="24"/>
      <c r="LLK1359" s="24"/>
      <c r="LLL1359" s="24"/>
      <c r="LLM1359" s="24"/>
      <c r="LLN1359" s="24"/>
      <c r="LLO1359" s="24"/>
      <c r="LLP1359" s="24"/>
      <c r="LLQ1359" s="24"/>
      <c r="LLR1359" s="24"/>
      <c r="LLS1359" s="24"/>
      <c r="LLT1359" s="24"/>
      <c r="LLX1359" s="3"/>
      <c r="LLY1359" s="31"/>
      <c r="LLZ1359" s="5"/>
      <c r="LMA1359" s="9"/>
      <c r="LMD1359" s="2"/>
      <c r="LMG1359" s="24"/>
      <c r="LMH1359" s="24"/>
      <c r="LMI1359" s="31"/>
      <c r="LMJ1359" s="24"/>
      <c r="LMK1359" s="24"/>
      <c r="LML1359" s="24"/>
      <c r="LMM1359" s="24"/>
      <c r="LMN1359" s="24"/>
      <c r="LMO1359" s="24"/>
      <c r="LMP1359" s="24"/>
      <c r="LMQ1359" s="24"/>
      <c r="LMR1359" s="24"/>
      <c r="LMS1359" s="24"/>
      <c r="LMT1359" s="24"/>
      <c r="LMU1359" s="24"/>
      <c r="LMV1359" s="24"/>
      <c r="LMW1359" s="24"/>
      <c r="LMX1359" s="24"/>
      <c r="LNB1359" s="3"/>
      <c r="LNC1359" s="31"/>
      <c r="LND1359" s="5"/>
      <c r="LNE1359" s="9"/>
      <c r="LNH1359" s="2"/>
      <c r="LNK1359" s="24"/>
      <c r="LNL1359" s="24"/>
      <c r="LNM1359" s="31"/>
      <c r="LNN1359" s="24"/>
      <c r="LNO1359" s="24"/>
      <c r="LNP1359" s="24"/>
      <c r="LNQ1359" s="24"/>
      <c r="LNR1359" s="24"/>
      <c r="LNS1359" s="24"/>
      <c r="LNT1359" s="24"/>
      <c r="LNU1359" s="24"/>
      <c r="LNV1359" s="24"/>
      <c r="LNW1359" s="24"/>
      <c r="LNX1359" s="24"/>
      <c r="LNY1359" s="24"/>
      <c r="LNZ1359" s="24"/>
      <c r="LOA1359" s="24"/>
      <c r="LOB1359" s="24"/>
      <c r="LOF1359" s="3"/>
      <c r="LOG1359" s="31"/>
      <c r="LOH1359" s="5"/>
      <c r="LOI1359" s="9"/>
      <c r="LOL1359" s="2"/>
      <c r="LOO1359" s="24"/>
      <c r="LOP1359" s="24"/>
      <c r="LOQ1359" s="31"/>
      <c r="LOR1359" s="24"/>
      <c r="LOS1359" s="24"/>
      <c r="LOT1359" s="24"/>
      <c r="LOU1359" s="24"/>
      <c r="LOV1359" s="24"/>
      <c r="LOW1359" s="24"/>
      <c r="LOX1359" s="24"/>
      <c r="LOY1359" s="24"/>
      <c r="LOZ1359" s="24"/>
      <c r="LPA1359" s="24"/>
      <c r="LPB1359" s="24"/>
      <c r="LPC1359" s="24"/>
      <c r="LPD1359" s="24"/>
      <c r="LPE1359" s="24"/>
      <c r="LPF1359" s="24"/>
      <c r="LPJ1359" s="3"/>
      <c r="LPK1359" s="31"/>
      <c r="LPL1359" s="5"/>
      <c r="LPM1359" s="9"/>
      <c r="LPP1359" s="2"/>
      <c r="LPS1359" s="24"/>
      <c r="LPT1359" s="24"/>
      <c r="LPU1359" s="31"/>
      <c r="LPV1359" s="24"/>
      <c r="LPW1359" s="24"/>
      <c r="LPX1359" s="24"/>
      <c r="LPY1359" s="24"/>
      <c r="LPZ1359" s="24"/>
      <c r="LQA1359" s="24"/>
      <c r="LQB1359" s="24"/>
      <c r="LQC1359" s="24"/>
      <c r="LQD1359" s="24"/>
      <c r="LQE1359" s="24"/>
      <c r="LQF1359" s="24"/>
      <c r="LQG1359" s="24"/>
      <c r="LQH1359" s="24"/>
      <c r="LQI1359" s="24"/>
      <c r="LQJ1359" s="24"/>
      <c r="LQN1359" s="3"/>
      <c r="LQO1359" s="31"/>
      <c r="LQP1359" s="5"/>
      <c r="LQQ1359" s="9"/>
      <c r="LQT1359" s="2"/>
      <c r="LQW1359" s="24"/>
      <c r="LQX1359" s="24"/>
      <c r="LQY1359" s="31"/>
      <c r="LQZ1359" s="24"/>
      <c r="LRA1359" s="24"/>
      <c r="LRB1359" s="24"/>
      <c r="LRC1359" s="24"/>
      <c r="LRD1359" s="24"/>
      <c r="LRE1359" s="24"/>
      <c r="LRF1359" s="24"/>
      <c r="LRG1359" s="24"/>
      <c r="LRH1359" s="24"/>
      <c r="LRI1359" s="24"/>
      <c r="LRJ1359" s="24"/>
      <c r="LRK1359" s="24"/>
      <c r="LRL1359" s="24"/>
      <c r="LRM1359" s="24"/>
      <c r="LRN1359" s="24"/>
      <c r="LRR1359" s="3"/>
      <c r="LRS1359" s="31"/>
      <c r="LRT1359" s="5"/>
      <c r="LRU1359" s="9"/>
      <c r="LRX1359" s="2"/>
      <c r="LSA1359" s="24"/>
      <c r="LSB1359" s="24"/>
      <c r="LSC1359" s="31"/>
      <c r="LSD1359" s="24"/>
      <c r="LSE1359" s="24"/>
      <c r="LSF1359" s="24"/>
      <c r="LSG1359" s="24"/>
      <c r="LSH1359" s="24"/>
      <c r="LSI1359" s="24"/>
      <c r="LSJ1359" s="24"/>
      <c r="LSK1359" s="24"/>
      <c r="LSL1359" s="24"/>
      <c r="LSM1359" s="24"/>
      <c r="LSN1359" s="24"/>
      <c r="LSO1359" s="24"/>
      <c r="LSP1359" s="24"/>
      <c r="LSQ1359" s="24"/>
      <c r="LSR1359" s="24"/>
      <c r="LSV1359" s="3"/>
      <c r="LSW1359" s="31"/>
      <c r="LSX1359" s="5"/>
      <c r="LSY1359" s="9"/>
      <c r="LTB1359" s="2"/>
      <c r="LTE1359" s="24"/>
      <c r="LTF1359" s="24"/>
      <c r="LTG1359" s="31"/>
      <c r="LTH1359" s="24"/>
      <c r="LTI1359" s="24"/>
      <c r="LTJ1359" s="24"/>
      <c r="LTK1359" s="24"/>
      <c r="LTL1359" s="24"/>
      <c r="LTM1359" s="24"/>
      <c r="LTN1359" s="24"/>
      <c r="LTO1359" s="24"/>
      <c r="LTP1359" s="24"/>
      <c r="LTQ1359" s="24"/>
      <c r="LTR1359" s="24"/>
      <c r="LTS1359" s="24"/>
      <c r="LTT1359" s="24"/>
      <c r="LTU1359" s="24"/>
      <c r="LTV1359" s="24"/>
      <c r="LTZ1359" s="3"/>
      <c r="LUA1359" s="31"/>
      <c r="LUB1359" s="5"/>
      <c r="LUC1359" s="9"/>
      <c r="LUF1359" s="2"/>
      <c r="LUI1359" s="24"/>
      <c r="LUJ1359" s="24"/>
      <c r="LUK1359" s="31"/>
      <c r="LUL1359" s="24"/>
      <c r="LUM1359" s="24"/>
      <c r="LUN1359" s="24"/>
      <c r="LUO1359" s="24"/>
      <c r="LUP1359" s="24"/>
      <c r="LUQ1359" s="24"/>
      <c r="LUR1359" s="24"/>
      <c r="LUS1359" s="24"/>
      <c r="LUT1359" s="24"/>
      <c r="LUU1359" s="24"/>
      <c r="LUV1359" s="24"/>
      <c r="LUW1359" s="24"/>
      <c r="LUX1359" s="24"/>
      <c r="LUY1359" s="24"/>
      <c r="LUZ1359" s="24"/>
      <c r="LVD1359" s="3"/>
      <c r="LVE1359" s="31"/>
      <c r="LVF1359" s="5"/>
      <c r="LVG1359" s="9"/>
      <c r="LVJ1359" s="2"/>
      <c r="LVM1359" s="24"/>
      <c r="LVN1359" s="24"/>
      <c r="LVO1359" s="31"/>
      <c r="LVP1359" s="24"/>
      <c r="LVQ1359" s="24"/>
      <c r="LVR1359" s="24"/>
      <c r="LVS1359" s="24"/>
      <c r="LVT1359" s="24"/>
      <c r="LVU1359" s="24"/>
      <c r="LVV1359" s="24"/>
      <c r="LVW1359" s="24"/>
      <c r="LVX1359" s="24"/>
      <c r="LVY1359" s="24"/>
      <c r="LVZ1359" s="24"/>
      <c r="LWA1359" s="24"/>
      <c r="LWB1359" s="24"/>
      <c r="LWC1359" s="24"/>
      <c r="LWD1359" s="24"/>
      <c r="LWH1359" s="3"/>
      <c r="LWI1359" s="31"/>
      <c r="LWJ1359" s="5"/>
      <c r="LWK1359" s="9"/>
      <c r="LWN1359" s="2"/>
      <c r="LWQ1359" s="24"/>
      <c r="LWR1359" s="24"/>
      <c r="LWS1359" s="31"/>
      <c r="LWT1359" s="24"/>
      <c r="LWU1359" s="24"/>
      <c r="LWV1359" s="24"/>
      <c r="LWW1359" s="24"/>
      <c r="LWX1359" s="24"/>
      <c r="LWY1359" s="24"/>
      <c r="LWZ1359" s="24"/>
      <c r="LXA1359" s="24"/>
      <c r="LXB1359" s="24"/>
      <c r="LXC1359" s="24"/>
      <c r="LXD1359" s="24"/>
      <c r="LXE1359" s="24"/>
      <c r="LXF1359" s="24"/>
      <c r="LXG1359" s="24"/>
      <c r="LXH1359" s="24"/>
      <c r="LXL1359" s="3"/>
      <c r="LXM1359" s="31"/>
      <c r="LXN1359" s="5"/>
      <c r="LXO1359" s="9"/>
      <c r="LXR1359" s="2"/>
      <c r="LXU1359" s="24"/>
      <c r="LXV1359" s="24"/>
      <c r="LXW1359" s="31"/>
      <c r="LXX1359" s="24"/>
      <c r="LXY1359" s="24"/>
      <c r="LXZ1359" s="24"/>
      <c r="LYA1359" s="24"/>
      <c r="LYB1359" s="24"/>
      <c r="LYC1359" s="24"/>
      <c r="LYD1359" s="24"/>
      <c r="LYE1359" s="24"/>
      <c r="LYF1359" s="24"/>
      <c r="LYG1359" s="24"/>
      <c r="LYH1359" s="24"/>
      <c r="LYI1359" s="24"/>
      <c r="LYJ1359" s="24"/>
      <c r="LYK1359" s="24"/>
      <c r="LYL1359" s="24"/>
      <c r="LYP1359" s="3"/>
      <c r="LYQ1359" s="31"/>
      <c r="LYR1359" s="5"/>
      <c r="LYS1359" s="9"/>
      <c r="LYV1359" s="2"/>
      <c r="LYY1359" s="24"/>
      <c r="LYZ1359" s="24"/>
      <c r="LZA1359" s="31"/>
      <c r="LZB1359" s="24"/>
      <c r="LZC1359" s="24"/>
      <c r="LZD1359" s="24"/>
      <c r="LZE1359" s="24"/>
      <c r="LZF1359" s="24"/>
      <c r="LZG1359" s="24"/>
      <c r="LZH1359" s="24"/>
      <c r="LZI1359" s="24"/>
      <c r="LZJ1359" s="24"/>
      <c r="LZK1359" s="24"/>
      <c r="LZL1359" s="24"/>
      <c r="LZM1359" s="24"/>
      <c r="LZN1359" s="24"/>
      <c r="LZO1359" s="24"/>
      <c r="LZP1359" s="24"/>
      <c r="LZT1359" s="3"/>
      <c r="LZU1359" s="31"/>
      <c r="LZV1359" s="5"/>
      <c r="LZW1359" s="9"/>
      <c r="LZZ1359" s="2"/>
      <c r="MAC1359" s="24"/>
      <c r="MAD1359" s="24"/>
      <c r="MAE1359" s="31"/>
      <c r="MAF1359" s="24"/>
      <c r="MAG1359" s="24"/>
      <c r="MAH1359" s="24"/>
      <c r="MAI1359" s="24"/>
      <c r="MAJ1359" s="24"/>
      <c r="MAK1359" s="24"/>
      <c r="MAL1359" s="24"/>
      <c r="MAM1359" s="24"/>
      <c r="MAN1359" s="24"/>
      <c r="MAO1359" s="24"/>
      <c r="MAP1359" s="24"/>
      <c r="MAQ1359" s="24"/>
      <c r="MAR1359" s="24"/>
      <c r="MAS1359" s="24"/>
      <c r="MAT1359" s="24"/>
      <c r="MAX1359" s="3"/>
      <c r="MAY1359" s="31"/>
      <c r="MAZ1359" s="5"/>
      <c r="MBA1359" s="9"/>
      <c r="MBD1359" s="2"/>
      <c r="MBG1359" s="24"/>
      <c r="MBH1359" s="24"/>
      <c r="MBI1359" s="31"/>
      <c r="MBJ1359" s="24"/>
      <c r="MBK1359" s="24"/>
      <c r="MBL1359" s="24"/>
      <c r="MBM1359" s="24"/>
      <c r="MBN1359" s="24"/>
      <c r="MBO1359" s="24"/>
      <c r="MBP1359" s="24"/>
      <c r="MBQ1359" s="24"/>
      <c r="MBR1359" s="24"/>
      <c r="MBS1359" s="24"/>
      <c r="MBT1359" s="24"/>
      <c r="MBU1359" s="24"/>
      <c r="MBV1359" s="24"/>
      <c r="MBW1359" s="24"/>
      <c r="MBX1359" s="24"/>
      <c r="MCB1359" s="3"/>
      <c r="MCC1359" s="31"/>
      <c r="MCD1359" s="5"/>
      <c r="MCE1359" s="9"/>
      <c r="MCH1359" s="2"/>
      <c r="MCK1359" s="24"/>
      <c r="MCL1359" s="24"/>
      <c r="MCM1359" s="31"/>
      <c r="MCN1359" s="24"/>
      <c r="MCO1359" s="24"/>
      <c r="MCP1359" s="24"/>
      <c r="MCQ1359" s="24"/>
      <c r="MCR1359" s="24"/>
      <c r="MCS1359" s="24"/>
      <c r="MCT1359" s="24"/>
      <c r="MCU1359" s="24"/>
      <c r="MCV1359" s="24"/>
      <c r="MCW1359" s="24"/>
      <c r="MCX1359" s="24"/>
      <c r="MCY1359" s="24"/>
      <c r="MCZ1359" s="24"/>
      <c r="MDA1359" s="24"/>
      <c r="MDB1359" s="24"/>
      <c r="MDF1359" s="3"/>
      <c r="MDG1359" s="31"/>
      <c r="MDH1359" s="5"/>
      <c r="MDI1359" s="9"/>
      <c r="MDL1359" s="2"/>
      <c r="MDO1359" s="24"/>
      <c r="MDP1359" s="24"/>
      <c r="MDQ1359" s="31"/>
      <c r="MDR1359" s="24"/>
      <c r="MDS1359" s="24"/>
      <c r="MDT1359" s="24"/>
      <c r="MDU1359" s="24"/>
      <c r="MDV1359" s="24"/>
      <c r="MDW1359" s="24"/>
      <c r="MDX1359" s="24"/>
      <c r="MDY1359" s="24"/>
      <c r="MDZ1359" s="24"/>
      <c r="MEA1359" s="24"/>
      <c r="MEB1359" s="24"/>
      <c r="MEC1359" s="24"/>
      <c r="MED1359" s="24"/>
      <c r="MEE1359" s="24"/>
      <c r="MEF1359" s="24"/>
      <c r="MEJ1359" s="3"/>
      <c r="MEK1359" s="31"/>
      <c r="MEL1359" s="5"/>
      <c r="MEM1359" s="9"/>
      <c r="MEP1359" s="2"/>
      <c r="MES1359" s="24"/>
      <c r="MET1359" s="24"/>
      <c r="MEU1359" s="31"/>
      <c r="MEV1359" s="24"/>
      <c r="MEW1359" s="24"/>
      <c r="MEX1359" s="24"/>
      <c r="MEY1359" s="24"/>
      <c r="MEZ1359" s="24"/>
      <c r="MFA1359" s="24"/>
      <c r="MFB1359" s="24"/>
      <c r="MFC1359" s="24"/>
      <c r="MFD1359" s="24"/>
      <c r="MFE1359" s="24"/>
      <c r="MFF1359" s="24"/>
      <c r="MFG1359" s="24"/>
      <c r="MFH1359" s="24"/>
      <c r="MFI1359" s="24"/>
      <c r="MFJ1359" s="24"/>
      <c r="MFN1359" s="3"/>
      <c r="MFO1359" s="31"/>
      <c r="MFP1359" s="5"/>
      <c r="MFQ1359" s="9"/>
      <c r="MFT1359" s="2"/>
      <c r="MFW1359" s="24"/>
      <c r="MFX1359" s="24"/>
      <c r="MFY1359" s="31"/>
      <c r="MFZ1359" s="24"/>
      <c r="MGA1359" s="24"/>
      <c r="MGB1359" s="24"/>
      <c r="MGC1359" s="24"/>
      <c r="MGD1359" s="24"/>
      <c r="MGE1359" s="24"/>
      <c r="MGF1359" s="24"/>
      <c r="MGG1359" s="24"/>
      <c r="MGH1359" s="24"/>
      <c r="MGI1359" s="24"/>
      <c r="MGJ1359" s="24"/>
      <c r="MGK1359" s="24"/>
      <c r="MGL1359" s="24"/>
      <c r="MGM1359" s="24"/>
      <c r="MGN1359" s="24"/>
      <c r="MGR1359" s="3"/>
      <c r="MGS1359" s="31"/>
      <c r="MGT1359" s="5"/>
      <c r="MGU1359" s="9"/>
      <c r="MGX1359" s="2"/>
      <c r="MHA1359" s="24"/>
      <c r="MHB1359" s="24"/>
      <c r="MHC1359" s="31"/>
      <c r="MHD1359" s="24"/>
      <c r="MHE1359" s="24"/>
      <c r="MHF1359" s="24"/>
      <c r="MHG1359" s="24"/>
      <c r="MHH1359" s="24"/>
      <c r="MHI1359" s="24"/>
      <c r="MHJ1359" s="24"/>
      <c r="MHK1359" s="24"/>
      <c r="MHL1359" s="24"/>
      <c r="MHM1359" s="24"/>
      <c r="MHN1359" s="24"/>
      <c r="MHO1359" s="24"/>
      <c r="MHP1359" s="24"/>
      <c r="MHQ1359" s="24"/>
      <c r="MHR1359" s="24"/>
      <c r="MHV1359" s="3"/>
      <c r="MHW1359" s="31"/>
      <c r="MHX1359" s="5"/>
      <c r="MHY1359" s="9"/>
      <c r="MIB1359" s="2"/>
      <c r="MIE1359" s="24"/>
      <c r="MIF1359" s="24"/>
      <c r="MIG1359" s="31"/>
      <c r="MIH1359" s="24"/>
      <c r="MII1359" s="24"/>
      <c r="MIJ1359" s="24"/>
      <c r="MIK1359" s="24"/>
      <c r="MIL1359" s="24"/>
      <c r="MIM1359" s="24"/>
      <c r="MIN1359" s="24"/>
      <c r="MIO1359" s="24"/>
      <c r="MIP1359" s="24"/>
      <c r="MIQ1359" s="24"/>
      <c r="MIR1359" s="24"/>
      <c r="MIS1359" s="24"/>
      <c r="MIT1359" s="24"/>
      <c r="MIU1359" s="24"/>
      <c r="MIV1359" s="24"/>
      <c r="MIZ1359" s="3"/>
      <c r="MJA1359" s="31"/>
      <c r="MJB1359" s="5"/>
      <c r="MJC1359" s="9"/>
      <c r="MJF1359" s="2"/>
      <c r="MJI1359" s="24"/>
      <c r="MJJ1359" s="24"/>
      <c r="MJK1359" s="31"/>
      <c r="MJL1359" s="24"/>
      <c r="MJM1359" s="24"/>
      <c r="MJN1359" s="24"/>
      <c r="MJO1359" s="24"/>
      <c r="MJP1359" s="24"/>
      <c r="MJQ1359" s="24"/>
      <c r="MJR1359" s="24"/>
      <c r="MJS1359" s="24"/>
      <c r="MJT1359" s="24"/>
      <c r="MJU1359" s="24"/>
      <c r="MJV1359" s="24"/>
      <c r="MJW1359" s="24"/>
      <c r="MJX1359" s="24"/>
      <c r="MJY1359" s="24"/>
      <c r="MJZ1359" s="24"/>
      <c r="MKD1359" s="3"/>
      <c r="MKE1359" s="31"/>
      <c r="MKF1359" s="5"/>
      <c r="MKG1359" s="9"/>
      <c r="MKJ1359" s="2"/>
      <c r="MKM1359" s="24"/>
      <c r="MKN1359" s="24"/>
      <c r="MKO1359" s="31"/>
      <c r="MKP1359" s="24"/>
      <c r="MKQ1359" s="24"/>
      <c r="MKR1359" s="24"/>
      <c r="MKS1359" s="24"/>
      <c r="MKT1359" s="24"/>
      <c r="MKU1359" s="24"/>
      <c r="MKV1359" s="24"/>
      <c r="MKW1359" s="24"/>
      <c r="MKX1359" s="24"/>
      <c r="MKY1359" s="24"/>
      <c r="MKZ1359" s="24"/>
      <c r="MLA1359" s="24"/>
      <c r="MLB1359" s="24"/>
      <c r="MLC1359" s="24"/>
      <c r="MLD1359" s="24"/>
      <c r="MLH1359" s="3"/>
      <c r="MLI1359" s="31"/>
      <c r="MLJ1359" s="5"/>
      <c r="MLK1359" s="9"/>
      <c r="MLN1359" s="2"/>
      <c r="MLQ1359" s="24"/>
      <c r="MLR1359" s="24"/>
      <c r="MLS1359" s="31"/>
      <c r="MLT1359" s="24"/>
      <c r="MLU1359" s="24"/>
      <c r="MLV1359" s="24"/>
      <c r="MLW1359" s="24"/>
      <c r="MLX1359" s="24"/>
      <c r="MLY1359" s="24"/>
      <c r="MLZ1359" s="24"/>
      <c r="MMA1359" s="24"/>
      <c r="MMB1359" s="24"/>
      <c r="MMC1359" s="24"/>
      <c r="MMD1359" s="24"/>
      <c r="MME1359" s="24"/>
      <c r="MMF1359" s="24"/>
      <c r="MMG1359" s="24"/>
      <c r="MMH1359" s="24"/>
      <c r="MML1359" s="3"/>
      <c r="MMM1359" s="31"/>
      <c r="MMN1359" s="5"/>
      <c r="MMO1359" s="9"/>
      <c r="MMR1359" s="2"/>
      <c r="MMU1359" s="24"/>
      <c r="MMV1359" s="24"/>
      <c r="MMW1359" s="31"/>
      <c r="MMX1359" s="24"/>
      <c r="MMY1359" s="24"/>
      <c r="MMZ1359" s="24"/>
      <c r="MNA1359" s="24"/>
      <c r="MNB1359" s="24"/>
      <c r="MNC1359" s="24"/>
      <c r="MND1359" s="24"/>
      <c r="MNE1359" s="24"/>
      <c r="MNF1359" s="24"/>
      <c r="MNG1359" s="24"/>
      <c r="MNH1359" s="24"/>
      <c r="MNI1359" s="24"/>
      <c r="MNJ1359" s="24"/>
      <c r="MNK1359" s="24"/>
      <c r="MNL1359" s="24"/>
      <c r="MNP1359" s="3"/>
      <c r="MNQ1359" s="31"/>
      <c r="MNR1359" s="5"/>
      <c r="MNS1359" s="9"/>
      <c r="MNV1359" s="2"/>
      <c r="MNY1359" s="24"/>
      <c r="MNZ1359" s="24"/>
      <c r="MOA1359" s="31"/>
      <c r="MOB1359" s="24"/>
      <c r="MOC1359" s="24"/>
      <c r="MOD1359" s="24"/>
      <c r="MOE1359" s="24"/>
      <c r="MOF1359" s="24"/>
      <c r="MOG1359" s="24"/>
      <c r="MOH1359" s="24"/>
      <c r="MOI1359" s="24"/>
      <c r="MOJ1359" s="24"/>
      <c r="MOK1359" s="24"/>
      <c r="MOL1359" s="24"/>
      <c r="MOM1359" s="24"/>
      <c r="MON1359" s="24"/>
      <c r="MOO1359" s="24"/>
      <c r="MOP1359" s="24"/>
      <c r="MOT1359" s="3"/>
      <c r="MOU1359" s="31"/>
      <c r="MOV1359" s="5"/>
      <c r="MOW1359" s="9"/>
      <c r="MOZ1359" s="2"/>
      <c r="MPC1359" s="24"/>
      <c r="MPD1359" s="24"/>
      <c r="MPE1359" s="31"/>
      <c r="MPF1359" s="24"/>
      <c r="MPG1359" s="24"/>
      <c r="MPH1359" s="24"/>
      <c r="MPI1359" s="24"/>
      <c r="MPJ1359" s="24"/>
      <c r="MPK1359" s="24"/>
      <c r="MPL1359" s="24"/>
      <c r="MPM1359" s="24"/>
      <c r="MPN1359" s="24"/>
      <c r="MPO1359" s="24"/>
      <c r="MPP1359" s="24"/>
      <c r="MPQ1359" s="24"/>
      <c r="MPR1359" s="24"/>
      <c r="MPS1359" s="24"/>
      <c r="MPT1359" s="24"/>
      <c r="MPX1359" s="3"/>
      <c r="MPY1359" s="31"/>
      <c r="MPZ1359" s="5"/>
      <c r="MQA1359" s="9"/>
      <c r="MQD1359" s="2"/>
      <c r="MQG1359" s="24"/>
      <c r="MQH1359" s="24"/>
      <c r="MQI1359" s="31"/>
      <c r="MQJ1359" s="24"/>
      <c r="MQK1359" s="24"/>
      <c r="MQL1359" s="24"/>
      <c r="MQM1359" s="24"/>
      <c r="MQN1359" s="24"/>
      <c r="MQO1359" s="24"/>
      <c r="MQP1359" s="24"/>
      <c r="MQQ1359" s="24"/>
      <c r="MQR1359" s="24"/>
      <c r="MQS1359" s="24"/>
      <c r="MQT1359" s="24"/>
      <c r="MQU1359" s="24"/>
      <c r="MQV1359" s="24"/>
      <c r="MQW1359" s="24"/>
      <c r="MQX1359" s="24"/>
      <c r="MRB1359" s="3"/>
      <c r="MRC1359" s="31"/>
      <c r="MRD1359" s="5"/>
      <c r="MRE1359" s="9"/>
      <c r="MRH1359" s="2"/>
      <c r="MRK1359" s="24"/>
      <c r="MRL1359" s="24"/>
      <c r="MRM1359" s="31"/>
      <c r="MRN1359" s="24"/>
      <c r="MRO1359" s="24"/>
      <c r="MRP1359" s="24"/>
      <c r="MRQ1359" s="24"/>
      <c r="MRR1359" s="24"/>
      <c r="MRS1359" s="24"/>
      <c r="MRT1359" s="24"/>
      <c r="MRU1359" s="24"/>
      <c r="MRV1359" s="24"/>
      <c r="MRW1359" s="24"/>
      <c r="MRX1359" s="24"/>
      <c r="MRY1359" s="24"/>
      <c r="MRZ1359" s="24"/>
      <c r="MSA1359" s="24"/>
      <c r="MSB1359" s="24"/>
      <c r="MSF1359" s="3"/>
      <c r="MSG1359" s="31"/>
      <c r="MSH1359" s="5"/>
      <c r="MSI1359" s="9"/>
      <c r="MSL1359" s="2"/>
      <c r="MSO1359" s="24"/>
      <c r="MSP1359" s="24"/>
      <c r="MSQ1359" s="31"/>
      <c r="MSR1359" s="24"/>
      <c r="MSS1359" s="24"/>
      <c r="MST1359" s="24"/>
      <c r="MSU1359" s="24"/>
      <c r="MSV1359" s="24"/>
      <c r="MSW1359" s="24"/>
      <c r="MSX1359" s="24"/>
      <c r="MSY1359" s="24"/>
      <c r="MSZ1359" s="24"/>
      <c r="MTA1359" s="24"/>
      <c r="MTB1359" s="24"/>
      <c r="MTC1359" s="24"/>
      <c r="MTD1359" s="24"/>
      <c r="MTE1359" s="24"/>
      <c r="MTF1359" s="24"/>
      <c r="MTJ1359" s="3"/>
      <c r="MTK1359" s="31"/>
      <c r="MTL1359" s="5"/>
      <c r="MTM1359" s="9"/>
      <c r="MTP1359" s="2"/>
      <c r="MTS1359" s="24"/>
      <c r="MTT1359" s="24"/>
      <c r="MTU1359" s="31"/>
      <c r="MTV1359" s="24"/>
      <c r="MTW1359" s="24"/>
      <c r="MTX1359" s="24"/>
      <c r="MTY1359" s="24"/>
      <c r="MTZ1359" s="24"/>
      <c r="MUA1359" s="24"/>
      <c r="MUB1359" s="24"/>
      <c r="MUC1359" s="24"/>
      <c r="MUD1359" s="24"/>
      <c r="MUE1359" s="24"/>
      <c r="MUF1359" s="24"/>
      <c r="MUG1359" s="24"/>
      <c r="MUH1359" s="24"/>
      <c r="MUI1359" s="24"/>
      <c r="MUJ1359" s="24"/>
      <c r="MUN1359" s="3"/>
      <c r="MUO1359" s="31"/>
      <c r="MUP1359" s="5"/>
      <c r="MUQ1359" s="9"/>
      <c r="MUT1359" s="2"/>
      <c r="MUW1359" s="24"/>
      <c r="MUX1359" s="24"/>
      <c r="MUY1359" s="31"/>
      <c r="MUZ1359" s="24"/>
      <c r="MVA1359" s="24"/>
      <c r="MVB1359" s="24"/>
      <c r="MVC1359" s="24"/>
      <c r="MVD1359" s="24"/>
      <c r="MVE1359" s="24"/>
      <c r="MVF1359" s="24"/>
      <c r="MVG1359" s="24"/>
      <c r="MVH1359" s="24"/>
      <c r="MVI1359" s="24"/>
      <c r="MVJ1359" s="24"/>
      <c r="MVK1359" s="24"/>
      <c r="MVL1359" s="24"/>
      <c r="MVM1359" s="24"/>
      <c r="MVN1359" s="24"/>
      <c r="MVR1359" s="3"/>
      <c r="MVS1359" s="31"/>
      <c r="MVT1359" s="5"/>
      <c r="MVU1359" s="9"/>
      <c r="MVX1359" s="2"/>
      <c r="MWA1359" s="24"/>
      <c r="MWB1359" s="24"/>
      <c r="MWC1359" s="31"/>
      <c r="MWD1359" s="24"/>
      <c r="MWE1359" s="24"/>
      <c r="MWF1359" s="24"/>
      <c r="MWG1359" s="24"/>
      <c r="MWH1359" s="24"/>
      <c r="MWI1359" s="24"/>
      <c r="MWJ1359" s="24"/>
      <c r="MWK1359" s="24"/>
      <c r="MWL1359" s="24"/>
      <c r="MWM1359" s="24"/>
      <c r="MWN1359" s="24"/>
      <c r="MWO1359" s="24"/>
      <c r="MWP1359" s="24"/>
      <c r="MWQ1359" s="24"/>
      <c r="MWR1359" s="24"/>
      <c r="MWV1359" s="3"/>
      <c r="MWW1359" s="31"/>
      <c r="MWX1359" s="5"/>
      <c r="MWY1359" s="9"/>
      <c r="MXB1359" s="2"/>
      <c r="MXE1359" s="24"/>
      <c r="MXF1359" s="24"/>
      <c r="MXG1359" s="31"/>
      <c r="MXH1359" s="24"/>
      <c r="MXI1359" s="24"/>
      <c r="MXJ1359" s="24"/>
      <c r="MXK1359" s="24"/>
      <c r="MXL1359" s="24"/>
      <c r="MXM1359" s="24"/>
      <c r="MXN1359" s="24"/>
      <c r="MXO1359" s="24"/>
      <c r="MXP1359" s="24"/>
      <c r="MXQ1359" s="24"/>
      <c r="MXR1359" s="24"/>
      <c r="MXS1359" s="24"/>
      <c r="MXT1359" s="24"/>
      <c r="MXU1359" s="24"/>
      <c r="MXV1359" s="24"/>
      <c r="MXZ1359" s="3"/>
      <c r="MYA1359" s="31"/>
      <c r="MYB1359" s="5"/>
      <c r="MYC1359" s="9"/>
      <c r="MYF1359" s="2"/>
      <c r="MYI1359" s="24"/>
      <c r="MYJ1359" s="24"/>
      <c r="MYK1359" s="31"/>
      <c r="MYL1359" s="24"/>
      <c r="MYM1359" s="24"/>
      <c r="MYN1359" s="24"/>
      <c r="MYO1359" s="24"/>
      <c r="MYP1359" s="24"/>
      <c r="MYQ1359" s="24"/>
      <c r="MYR1359" s="24"/>
      <c r="MYS1359" s="24"/>
      <c r="MYT1359" s="24"/>
      <c r="MYU1359" s="24"/>
      <c r="MYV1359" s="24"/>
      <c r="MYW1359" s="24"/>
      <c r="MYX1359" s="24"/>
      <c r="MYY1359" s="24"/>
      <c r="MYZ1359" s="24"/>
      <c r="MZD1359" s="3"/>
      <c r="MZE1359" s="31"/>
      <c r="MZF1359" s="5"/>
      <c r="MZG1359" s="9"/>
      <c r="MZJ1359" s="2"/>
      <c r="MZM1359" s="24"/>
      <c r="MZN1359" s="24"/>
      <c r="MZO1359" s="31"/>
      <c r="MZP1359" s="24"/>
      <c r="MZQ1359" s="24"/>
      <c r="MZR1359" s="24"/>
      <c r="MZS1359" s="24"/>
      <c r="MZT1359" s="24"/>
      <c r="MZU1359" s="24"/>
      <c r="MZV1359" s="24"/>
      <c r="MZW1359" s="24"/>
      <c r="MZX1359" s="24"/>
      <c r="MZY1359" s="24"/>
      <c r="MZZ1359" s="24"/>
      <c r="NAA1359" s="24"/>
      <c r="NAB1359" s="24"/>
      <c r="NAC1359" s="24"/>
      <c r="NAD1359" s="24"/>
      <c r="NAH1359" s="3"/>
      <c r="NAI1359" s="31"/>
      <c r="NAJ1359" s="5"/>
      <c r="NAK1359" s="9"/>
      <c r="NAN1359" s="2"/>
      <c r="NAQ1359" s="24"/>
      <c r="NAR1359" s="24"/>
      <c r="NAS1359" s="31"/>
      <c r="NAT1359" s="24"/>
      <c r="NAU1359" s="24"/>
      <c r="NAV1359" s="24"/>
      <c r="NAW1359" s="24"/>
      <c r="NAX1359" s="24"/>
      <c r="NAY1359" s="24"/>
      <c r="NAZ1359" s="24"/>
      <c r="NBA1359" s="24"/>
      <c r="NBB1359" s="24"/>
      <c r="NBC1359" s="24"/>
      <c r="NBD1359" s="24"/>
      <c r="NBE1359" s="24"/>
      <c r="NBF1359" s="24"/>
      <c r="NBG1359" s="24"/>
      <c r="NBH1359" s="24"/>
      <c r="NBL1359" s="3"/>
      <c r="NBM1359" s="31"/>
      <c r="NBN1359" s="5"/>
      <c r="NBO1359" s="9"/>
      <c r="NBR1359" s="2"/>
      <c r="NBU1359" s="24"/>
      <c r="NBV1359" s="24"/>
      <c r="NBW1359" s="31"/>
      <c r="NBX1359" s="24"/>
      <c r="NBY1359" s="24"/>
      <c r="NBZ1359" s="24"/>
      <c r="NCA1359" s="24"/>
      <c r="NCB1359" s="24"/>
      <c r="NCC1359" s="24"/>
      <c r="NCD1359" s="24"/>
      <c r="NCE1359" s="24"/>
      <c r="NCF1359" s="24"/>
      <c r="NCG1359" s="24"/>
      <c r="NCH1359" s="24"/>
      <c r="NCI1359" s="24"/>
      <c r="NCJ1359" s="24"/>
      <c r="NCK1359" s="24"/>
      <c r="NCL1359" s="24"/>
      <c r="NCP1359" s="3"/>
      <c r="NCQ1359" s="31"/>
      <c r="NCR1359" s="5"/>
      <c r="NCS1359" s="9"/>
      <c r="NCV1359" s="2"/>
      <c r="NCY1359" s="24"/>
      <c r="NCZ1359" s="24"/>
      <c r="NDA1359" s="31"/>
      <c r="NDB1359" s="24"/>
      <c r="NDC1359" s="24"/>
      <c r="NDD1359" s="24"/>
      <c r="NDE1359" s="24"/>
      <c r="NDF1359" s="24"/>
      <c r="NDG1359" s="24"/>
      <c r="NDH1359" s="24"/>
      <c r="NDI1359" s="24"/>
      <c r="NDJ1359" s="24"/>
      <c r="NDK1359" s="24"/>
      <c r="NDL1359" s="24"/>
      <c r="NDM1359" s="24"/>
      <c r="NDN1359" s="24"/>
      <c r="NDO1359" s="24"/>
      <c r="NDP1359" s="24"/>
      <c r="NDT1359" s="3"/>
      <c r="NDU1359" s="31"/>
      <c r="NDV1359" s="5"/>
      <c r="NDW1359" s="9"/>
      <c r="NDZ1359" s="2"/>
      <c r="NEC1359" s="24"/>
      <c r="NED1359" s="24"/>
      <c r="NEE1359" s="31"/>
      <c r="NEF1359" s="24"/>
      <c r="NEG1359" s="24"/>
      <c r="NEH1359" s="24"/>
      <c r="NEI1359" s="24"/>
      <c r="NEJ1359" s="24"/>
      <c r="NEK1359" s="24"/>
      <c r="NEL1359" s="24"/>
      <c r="NEM1359" s="24"/>
      <c r="NEN1359" s="24"/>
      <c r="NEO1359" s="24"/>
      <c r="NEP1359" s="24"/>
      <c r="NEQ1359" s="24"/>
      <c r="NER1359" s="24"/>
      <c r="NES1359" s="24"/>
      <c r="NET1359" s="24"/>
      <c r="NEX1359" s="3"/>
      <c r="NEY1359" s="31"/>
      <c r="NEZ1359" s="5"/>
      <c r="NFA1359" s="9"/>
      <c r="NFD1359" s="2"/>
      <c r="NFG1359" s="24"/>
      <c r="NFH1359" s="24"/>
      <c r="NFI1359" s="31"/>
      <c r="NFJ1359" s="24"/>
      <c r="NFK1359" s="24"/>
      <c r="NFL1359" s="24"/>
      <c r="NFM1359" s="24"/>
      <c r="NFN1359" s="24"/>
      <c r="NFO1359" s="24"/>
      <c r="NFP1359" s="24"/>
      <c r="NFQ1359" s="24"/>
      <c r="NFR1359" s="24"/>
      <c r="NFS1359" s="24"/>
      <c r="NFT1359" s="24"/>
      <c r="NFU1359" s="24"/>
      <c r="NFV1359" s="24"/>
      <c r="NFW1359" s="24"/>
      <c r="NFX1359" s="24"/>
      <c r="NGB1359" s="3"/>
      <c r="NGC1359" s="31"/>
      <c r="NGD1359" s="5"/>
      <c r="NGE1359" s="9"/>
      <c r="NGH1359" s="2"/>
      <c r="NGK1359" s="24"/>
      <c r="NGL1359" s="24"/>
      <c r="NGM1359" s="31"/>
      <c r="NGN1359" s="24"/>
      <c r="NGO1359" s="24"/>
      <c r="NGP1359" s="24"/>
      <c r="NGQ1359" s="24"/>
      <c r="NGR1359" s="24"/>
      <c r="NGS1359" s="24"/>
      <c r="NGT1359" s="24"/>
      <c r="NGU1359" s="24"/>
      <c r="NGV1359" s="24"/>
      <c r="NGW1359" s="24"/>
      <c r="NGX1359" s="24"/>
      <c r="NGY1359" s="24"/>
      <c r="NGZ1359" s="24"/>
      <c r="NHA1359" s="24"/>
      <c r="NHB1359" s="24"/>
      <c r="NHF1359" s="3"/>
      <c r="NHG1359" s="31"/>
      <c r="NHH1359" s="5"/>
      <c r="NHI1359" s="9"/>
      <c r="NHL1359" s="2"/>
      <c r="NHO1359" s="24"/>
      <c r="NHP1359" s="24"/>
      <c r="NHQ1359" s="31"/>
      <c r="NHR1359" s="24"/>
      <c r="NHS1359" s="24"/>
      <c r="NHT1359" s="24"/>
      <c r="NHU1359" s="24"/>
      <c r="NHV1359" s="24"/>
      <c r="NHW1359" s="24"/>
      <c r="NHX1359" s="24"/>
      <c r="NHY1359" s="24"/>
      <c r="NHZ1359" s="24"/>
      <c r="NIA1359" s="24"/>
      <c r="NIB1359" s="24"/>
      <c r="NIC1359" s="24"/>
      <c r="NID1359" s="24"/>
      <c r="NIE1359" s="24"/>
      <c r="NIF1359" s="24"/>
      <c r="NIJ1359" s="3"/>
      <c r="NIK1359" s="31"/>
      <c r="NIL1359" s="5"/>
      <c r="NIM1359" s="9"/>
      <c r="NIP1359" s="2"/>
      <c r="NIS1359" s="24"/>
      <c r="NIT1359" s="24"/>
      <c r="NIU1359" s="31"/>
      <c r="NIV1359" s="24"/>
      <c r="NIW1359" s="24"/>
      <c r="NIX1359" s="24"/>
      <c r="NIY1359" s="24"/>
      <c r="NIZ1359" s="24"/>
      <c r="NJA1359" s="24"/>
      <c r="NJB1359" s="24"/>
      <c r="NJC1359" s="24"/>
      <c r="NJD1359" s="24"/>
      <c r="NJE1359" s="24"/>
      <c r="NJF1359" s="24"/>
      <c r="NJG1359" s="24"/>
      <c r="NJH1359" s="24"/>
      <c r="NJI1359" s="24"/>
      <c r="NJJ1359" s="24"/>
      <c r="NJN1359" s="3"/>
      <c r="NJO1359" s="31"/>
      <c r="NJP1359" s="5"/>
      <c r="NJQ1359" s="9"/>
      <c r="NJT1359" s="2"/>
      <c r="NJW1359" s="24"/>
      <c r="NJX1359" s="24"/>
      <c r="NJY1359" s="31"/>
      <c r="NJZ1359" s="24"/>
      <c r="NKA1359" s="24"/>
      <c r="NKB1359" s="24"/>
      <c r="NKC1359" s="24"/>
      <c r="NKD1359" s="24"/>
      <c r="NKE1359" s="24"/>
      <c r="NKF1359" s="24"/>
      <c r="NKG1359" s="24"/>
      <c r="NKH1359" s="24"/>
      <c r="NKI1359" s="24"/>
      <c r="NKJ1359" s="24"/>
      <c r="NKK1359" s="24"/>
      <c r="NKL1359" s="24"/>
      <c r="NKM1359" s="24"/>
      <c r="NKN1359" s="24"/>
      <c r="NKR1359" s="3"/>
      <c r="NKS1359" s="31"/>
      <c r="NKT1359" s="5"/>
      <c r="NKU1359" s="9"/>
      <c r="NKX1359" s="2"/>
      <c r="NLA1359" s="24"/>
      <c r="NLB1359" s="24"/>
      <c r="NLC1359" s="31"/>
      <c r="NLD1359" s="24"/>
      <c r="NLE1359" s="24"/>
      <c r="NLF1359" s="24"/>
      <c r="NLG1359" s="24"/>
      <c r="NLH1359" s="24"/>
      <c r="NLI1359" s="24"/>
      <c r="NLJ1359" s="24"/>
      <c r="NLK1359" s="24"/>
      <c r="NLL1359" s="24"/>
      <c r="NLM1359" s="24"/>
      <c r="NLN1359" s="24"/>
      <c r="NLO1359" s="24"/>
      <c r="NLP1359" s="24"/>
      <c r="NLQ1359" s="24"/>
      <c r="NLR1359" s="24"/>
      <c r="NLV1359" s="3"/>
      <c r="NLW1359" s="31"/>
      <c r="NLX1359" s="5"/>
      <c r="NLY1359" s="9"/>
      <c r="NMB1359" s="2"/>
      <c r="NME1359" s="24"/>
      <c r="NMF1359" s="24"/>
      <c r="NMG1359" s="31"/>
      <c r="NMH1359" s="24"/>
      <c r="NMI1359" s="24"/>
      <c r="NMJ1359" s="24"/>
      <c r="NMK1359" s="24"/>
      <c r="NML1359" s="24"/>
      <c r="NMM1359" s="24"/>
      <c r="NMN1359" s="24"/>
      <c r="NMO1359" s="24"/>
      <c r="NMP1359" s="24"/>
      <c r="NMQ1359" s="24"/>
      <c r="NMR1359" s="24"/>
      <c r="NMS1359" s="24"/>
      <c r="NMT1359" s="24"/>
      <c r="NMU1359" s="24"/>
      <c r="NMV1359" s="24"/>
      <c r="NMZ1359" s="3"/>
      <c r="NNA1359" s="31"/>
      <c r="NNB1359" s="5"/>
      <c r="NNC1359" s="9"/>
      <c r="NNF1359" s="2"/>
      <c r="NNI1359" s="24"/>
      <c r="NNJ1359" s="24"/>
      <c r="NNK1359" s="31"/>
      <c r="NNL1359" s="24"/>
      <c r="NNM1359" s="24"/>
      <c r="NNN1359" s="24"/>
      <c r="NNO1359" s="24"/>
      <c r="NNP1359" s="24"/>
      <c r="NNQ1359" s="24"/>
      <c r="NNR1359" s="24"/>
      <c r="NNS1359" s="24"/>
      <c r="NNT1359" s="24"/>
      <c r="NNU1359" s="24"/>
      <c r="NNV1359" s="24"/>
      <c r="NNW1359" s="24"/>
      <c r="NNX1359" s="24"/>
      <c r="NNY1359" s="24"/>
      <c r="NNZ1359" s="24"/>
      <c r="NOD1359" s="3"/>
      <c r="NOE1359" s="31"/>
      <c r="NOF1359" s="5"/>
      <c r="NOG1359" s="9"/>
      <c r="NOJ1359" s="2"/>
      <c r="NOM1359" s="24"/>
      <c r="NON1359" s="24"/>
      <c r="NOO1359" s="31"/>
      <c r="NOP1359" s="24"/>
      <c r="NOQ1359" s="24"/>
      <c r="NOR1359" s="24"/>
      <c r="NOS1359" s="24"/>
      <c r="NOT1359" s="24"/>
      <c r="NOU1359" s="24"/>
      <c r="NOV1359" s="24"/>
      <c r="NOW1359" s="24"/>
      <c r="NOX1359" s="24"/>
      <c r="NOY1359" s="24"/>
      <c r="NOZ1359" s="24"/>
      <c r="NPA1359" s="24"/>
      <c r="NPB1359" s="24"/>
      <c r="NPC1359" s="24"/>
      <c r="NPD1359" s="24"/>
      <c r="NPH1359" s="3"/>
      <c r="NPI1359" s="31"/>
      <c r="NPJ1359" s="5"/>
      <c r="NPK1359" s="9"/>
      <c r="NPN1359" s="2"/>
      <c r="NPQ1359" s="24"/>
      <c r="NPR1359" s="24"/>
      <c r="NPS1359" s="31"/>
      <c r="NPT1359" s="24"/>
      <c r="NPU1359" s="24"/>
      <c r="NPV1359" s="24"/>
      <c r="NPW1359" s="24"/>
      <c r="NPX1359" s="24"/>
      <c r="NPY1359" s="24"/>
      <c r="NPZ1359" s="24"/>
      <c r="NQA1359" s="24"/>
      <c r="NQB1359" s="24"/>
      <c r="NQC1359" s="24"/>
      <c r="NQD1359" s="24"/>
      <c r="NQE1359" s="24"/>
      <c r="NQF1359" s="24"/>
      <c r="NQG1359" s="24"/>
      <c r="NQH1359" s="24"/>
      <c r="NQL1359" s="3"/>
      <c r="NQM1359" s="31"/>
      <c r="NQN1359" s="5"/>
      <c r="NQO1359" s="9"/>
      <c r="NQR1359" s="2"/>
      <c r="NQU1359" s="24"/>
      <c r="NQV1359" s="24"/>
      <c r="NQW1359" s="31"/>
      <c r="NQX1359" s="24"/>
      <c r="NQY1359" s="24"/>
      <c r="NQZ1359" s="24"/>
      <c r="NRA1359" s="24"/>
      <c r="NRB1359" s="24"/>
      <c r="NRC1359" s="24"/>
      <c r="NRD1359" s="24"/>
      <c r="NRE1359" s="24"/>
      <c r="NRF1359" s="24"/>
      <c r="NRG1359" s="24"/>
      <c r="NRH1359" s="24"/>
      <c r="NRI1359" s="24"/>
      <c r="NRJ1359" s="24"/>
      <c r="NRK1359" s="24"/>
      <c r="NRL1359" s="24"/>
      <c r="NRP1359" s="3"/>
      <c r="NRQ1359" s="31"/>
      <c r="NRR1359" s="5"/>
      <c r="NRS1359" s="9"/>
      <c r="NRV1359" s="2"/>
      <c r="NRY1359" s="24"/>
      <c r="NRZ1359" s="24"/>
      <c r="NSA1359" s="31"/>
      <c r="NSB1359" s="24"/>
      <c r="NSC1359" s="24"/>
      <c r="NSD1359" s="24"/>
      <c r="NSE1359" s="24"/>
      <c r="NSF1359" s="24"/>
      <c r="NSG1359" s="24"/>
      <c r="NSH1359" s="24"/>
      <c r="NSI1359" s="24"/>
      <c r="NSJ1359" s="24"/>
      <c r="NSK1359" s="24"/>
      <c r="NSL1359" s="24"/>
      <c r="NSM1359" s="24"/>
      <c r="NSN1359" s="24"/>
      <c r="NSO1359" s="24"/>
      <c r="NSP1359" s="24"/>
      <c r="NST1359" s="3"/>
      <c r="NSU1359" s="31"/>
      <c r="NSV1359" s="5"/>
      <c r="NSW1359" s="9"/>
      <c r="NSZ1359" s="2"/>
      <c r="NTC1359" s="24"/>
      <c r="NTD1359" s="24"/>
      <c r="NTE1359" s="31"/>
      <c r="NTF1359" s="24"/>
      <c r="NTG1359" s="24"/>
      <c r="NTH1359" s="24"/>
      <c r="NTI1359" s="24"/>
      <c r="NTJ1359" s="24"/>
      <c r="NTK1359" s="24"/>
      <c r="NTL1359" s="24"/>
      <c r="NTM1359" s="24"/>
      <c r="NTN1359" s="24"/>
      <c r="NTO1359" s="24"/>
      <c r="NTP1359" s="24"/>
      <c r="NTQ1359" s="24"/>
      <c r="NTR1359" s="24"/>
      <c r="NTS1359" s="24"/>
      <c r="NTT1359" s="24"/>
      <c r="NTX1359" s="3"/>
      <c r="NTY1359" s="31"/>
      <c r="NTZ1359" s="5"/>
      <c r="NUA1359" s="9"/>
      <c r="NUD1359" s="2"/>
      <c r="NUG1359" s="24"/>
      <c r="NUH1359" s="24"/>
      <c r="NUI1359" s="31"/>
      <c r="NUJ1359" s="24"/>
      <c r="NUK1359" s="24"/>
      <c r="NUL1359" s="24"/>
      <c r="NUM1359" s="24"/>
      <c r="NUN1359" s="24"/>
      <c r="NUO1359" s="24"/>
      <c r="NUP1359" s="24"/>
      <c r="NUQ1359" s="24"/>
      <c r="NUR1359" s="24"/>
      <c r="NUS1359" s="24"/>
      <c r="NUT1359" s="24"/>
      <c r="NUU1359" s="24"/>
      <c r="NUV1359" s="24"/>
      <c r="NUW1359" s="24"/>
      <c r="NUX1359" s="24"/>
      <c r="NVB1359" s="3"/>
      <c r="NVC1359" s="31"/>
      <c r="NVD1359" s="5"/>
      <c r="NVE1359" s="9"/>
      <c r="NVH1359" s="2"/>
      <c r="NVK1359" s="24"/>
      <c r="NVL1359" s="24"/>
      <c r="NVM1359" s="31"/>
      <c r="NVN1359" s="24"/>
      <c r="NVO1359" s="24"/>
      <c r="NVP1359" s="24"/>
      <c r="NVQ1359" s="24"/>
      <c r="NVR1359" s="24"/>
      <c r="NVS1359" s="24"/>
      <c r="NVT1359" s="24"/>
      <c r="NVU1359" s="24"/>
      <c r="NVV1359" s="24"/>
      <c r="NVW1359" s="24"/>
      <c r="NVX1359" s="24"/>
      <c r="NVY1359" s="24"/>
      <c r="NVZ1359" s="24"/>
      <c r="NWA1359" s="24"/>
      <c r="NWB1359" s="24"/>
      <c r="NWF1359" s="3"/>
      <c r="NWG1359" s="31"/>
      <c r="NWH1359" s="5"/>
      <c r="NWI1359" s="9"/>
      <c r="NWL1359" s="2"/>
      <c r="NWO1359" s="24"/>
      <c r="NWP1359" s="24"/>
      <c r="NWQ1359" s="31"/>
      <c r="NWR1359" s="24"/>
      <c r="NWS1359" s="24"/>
      <c r="NWT1359" s="24"/>
      <c r="NWU1359" s="24"/>
      <c r="NWV1359" s="24"/>
      <c r="NWW1359" s="24"/>
      <c r="NWX1359" s="24"/>
      <c r="NWY1359" s="24"/>
      <c r="NWZ1359" s="24"/>
      <c r="NXA1359" s="24"/>
      <c r="NXB1359" s="24"/>
      <c r="NXC1359" s="24"/>
      <c r="NXD1359" s="24"/>
      <c r="NXE1359" s="24"/>
      <c r="NXF1359" s="24"/>
      <c r="NXJ1359" s="3"/>
      <c r="NXK1359" s="31"/>
      <c r="NXL1359" s="5"/>
      <c r="NXM1359" s="9"/>
      <c r="NXP1359" s="2"/>
      <c r="NXS1359" s="24"/>
      <c r="NXT1359" s="24"/>
      <c r="NXU1359" s="31"/>
      <c r="NXV1359" s="24"/>
      <c r="NXW1359" s="24"/>
      <c r="NXX1359" s="24"/>
      <c r="NXY1359" s="24"/>
      <c r="NXZ1359" s="24"/>
      <c r="NYA1359" s="24"/>
      <c r="NYB1359" s="24"/>
      <c r="NYC1359" s="24"/>
      <c r="NYD1359" s="24"/>
      <c r="NYE1359" s="24"/>
      <c r="NYF1359" s="24"/>
      <c r="NYG1359" s="24"/>
      <c r="NYH1359" s="24"/>
      <c r="NYI1359" s="24"/>
      <c r="NYJ1359" s="24"/>
      <c r="NYN1359" s="3"/>
      <c r="NYO1359" s="31"/>
      <c r="NYP1359" s="5"/>
      <c r="NYQ1359" s="9"/>
      <c r="NYT1359" s="2"/>
      <c r="NYW1359" s="24"/>
      <c r="NYX1359" s="24"/>
      <c r="NYY1359" s="31"/>
      <c r="NYZ1359" s="24"/>
      <c r="NZA1359" s="24"/>
      <c r="NZB1359" s="24"/>
      <c r="NZC1359" s="24"/>
      <c r="NZD1359" s="24"/>
      <c r="NZE1359" s="24"/>
      <c r="NZF1359" s="24"/>
      <c r="NZG1359" s="24"/>
      <c r="NZH1359" s="24"/>
      <c r="NZI1359" s="24"/>
      <c r="NZJ1359" s="24"/>
      <c r="NZK1359" s="24"/>
      <c r="NZL1359" s="24"/>
      <c r="NZM1359" s="24"/>
      <c r="NZN1359" s="24"/>
      <c r="NZR1359" s="3"/>
      <c r="NZS1359" s="31"/>
      <c r="NZT1359" s="5"/>
      <c r="NZU1359" s="9"/>
      <c r="NZX1359" s="2"/>
      <c r="OAA1359" s="24"/>
      <c r="OAB1359" s="24"/>
      <c r="OAC1359" s="31"/>
      <c r="OAD1359" s="24"/>
      <c r="OAE1359" s="24"/>
      <c r="OAF1359" s="24"/>
      <c r="OAG1359" s="24"/>
      <c r="OAH1359" s="24"/>
      <c r="OAI1359" s="24"/>
      <c r="OAJ1359" s="24"/>
      <c r="OAK1359" s="24"/>
      <c r="OAL1359" s="24"/>
      <c r="OAM1359" s="24"/>
      <c r="OAN1359" s="24"/>
      <c r="OAO1359" s="24"/>
      <c r="OAP1359" s="24"/>
      <c r="OAQ1359" s="24"/>
      <c r="OAR1359" s="24"/>
      <c r="OAV1359" s="3"/>
      <c r="OAW1359" s="31"/>
      <c r="OAX1359" s="5"/>
      <c r="OAY1359" s="9"/>
      <c r="OBB1359" s="2"/>
      <c r="OBE1359" s="24"/>
      <c r="OBF1359" s="24"/>
      <c r="OBG1359" s="31"/>
      <c r="OBH1359" s="24"/>
      <c r="OBI1359" s="24"/>
      <c r="OBJ1359" s="24"/>
      <c r="OBK1359" s="24"/>
      <c r="OBL1359" s="24"/>
      <c r="OBM1359" s="24"/>
      <c r="OBN1359" s="24"/>
      <c r="OBO1359" s="24"/>
      <c r="OBP1359" s="24"/>
      <c r="OBQ1359" s="24"/>
      <c r="OBR1359" s="24"/>
      <c r="OBS1359" s="24"/>
      <c r="OBT1359" s="24"/>
      <c r="OBU1359" s="24"/>
      <c r="OBV1359" s="24"/>
      <c r="OBZ1359" s="3"/>
      <c r="OCA1359" s="31"/>
      <c r="OCB1359" s="5"/>
      <c r="OCC1359" s="9"/>
      <c r="OCF1359" s="2"/>
      <c r="OCI1359" s="24"/>
      <c r="OCJ1359" s="24"/>
      <c r="OCK1359" s="31"/>
      <c r="OCL1359" s="24"/>
      <c r="OCM1359" s="24"/>
      <c r="OCN1359" s="24"/>
      <c r="OCO1359" s="24"/>
      <c r="OCP1359" s="24"/>
      <c r="OCQ1359" s="24"/>
      <c r="OCR1359" s="24"/>
      <c r="OCS1359" s="24"/>
      <c r="OCT1359" s="24"/>
      <c r="OCU1359" s="24"/>
      <c r="OCV1359" s="24"/>
      <c r="OCW1359" s="24"/>
      <c r="OCX1359" s="24"/>
      <c r="OCY1359" s="24"/>
      <c r="OCZ1359" s="24"/>
      <c r="ODD1359" s="3"/>
      <c r="ODE1359" s="31"/>
      <c r="ODF1359" s="5"/>
      <c r="ODG1359" s="9"/>
      <c r="ODJ1359" s="2"/>
      <c r="ODM1359" s="24"/>
      <c r="ODN1359" s="24"/>
      <c r="ODO1359" s="31"/>
      <c r="ODP1359" s="24"/>
      <c r="ODQ1359" s="24"/>
      <c r="ODR1359" s="24"/>
      <c r="ODS1359" s="24"/>
      <c r="ODT1359" s="24"/>
      <c r="ODU1359" s="24"/>
      <c r="ODV1359" s="24"/>
      <c r="ODW1359" s="24"/>
      <c r="ODX1359" s="24"/>
      <c r="ODY1359" s="24"/>
      <c r="ODZ1359" s="24"/>
      <c r="OEA1359" s="24"/>
      <c r="OEB1359" s="24"/>
      <c r="OEC1359" s="24"/>
      <c r="OED1359" s="24"/>
      <c r="OEH1359" s="3"/>
      <c r="OEI1359" s="31"/>
      <c r="OEJ1359" s="5"/>
      <c r="OEK1359" s="9"/>
      <c r="OEN1359" s="2"/>
      <c r="OEQ1359" s="24"/>
      <c r="OER1359" s="24"/>
      <c r="OES1359" s="31"/>
      <c r="OET1359" s="24"/>
      <c r="OEU1359" s="24"/>
      <c r="OEV1359" s="24"/>
      <c r="OEW1359" s="24"/>
      <c r="OEX1359" s="24"/>
      <c r="OEY1359" s="24"/>
      <c r="OEZ1359" s="24"/>
      <c r="OFA1359" s="24"/>
      <c r="OFB1359" s="24"/>
      <c r="OFC1359" s="24"/>
      <c r="OFD1359" s="24"/>
      <c r="OFE1359" s="24"/>
      <c r="OFF1359" s="24"/>
      <c r="OFG1359" s="24"/>
      <c r="OFH1359" s="24"/>
      <c r="OFL1359" s="3"/>
      <c r="OFM1359" s="31"/>
      <c r="OFN1359" s="5"/>
      <c r="OFO1359" s="9"/>
      <c r="OFR1359" s="2"/>
      <c r="OFU1359" s="24"/>
      <c r="OFV1359" s="24"/>
      <c r="OFW1359" s="31"/>
      <c r="OFX1359" s="24"/>
      <c r="OFY1359" s="24"/>
      <c r="OFZ1359" s="24"/>
      <c r="OGA1359" s="24"/>
      <c r="OGB1359" s="24"/>
      <c r="OGC1359" s="24"/>
      <c r="OGD1359" s="24"/>
      <c r="OGE1359" s="24"/>
      <c r="OGF1359" s="24"/>
      <c r="OGG1359" s="24"/>
      <c r="OGH1359" s="24"/>
      <c r="OGI1359" s="24"/>
      <c r="OGJ1359" s="24"/>
      <c r="OGK1359" s="24"/>
      <c r="OGL1359" s="24"/>
      <c r="OGP1359" s="3"/>
      <c r="OGQ1359" s="31"/>
      <c r="OGR1359" s="5"/>
      <c r="OGS1359" s="9"/>
      <c r="OGV1359" s="2"/>
      <c r="OGY1359" s="24"/>
      <c r="OGZ1359" s="24"/>
      <c r="OHA1359" s="31"/>
      <c r="OHB1359" s="24"/>
      <c r="OHC1359" s="24"/>
      <c r="OHD1359" s="24"/>
      <c r="OHE1359" s="24"/>
      <c r="OHF1359" s="24"/>
      <c r="OHG1359" s="24"/>
      <c r="OHH1359" s="24"/>
      <c r="OHI1359" s="24"/>
      <c r="OHJ1359" s="24"/>
      <c r="OHK1359" s="24"/>
      <c r="OHL1359" s="24"/>
      <c r="OHM1359" s="24"/>
      <c r="OHN1359" s="24"/>
      <c r="OHO1359" s="24"/>
      <c r="OHP1359" s="24"/>
      <c r="OHT1359" s="3"/>
      <c r="OHU1359" s="31"/>
      <c r="OHV1359" s="5"/>
      <c r="OHW1359" s="9"/>
      <c r="OHZ1359" s="2"/>
      <c r="OIC1359" s="24"/>
      <c r="OID1359" s="24"/>
      <c r="OIE1359" s="31"/>
      <c r="OIF1359" s="24"/>
      <c r="OIG1359" s="24"/>
      <c r="OIH1359" s="24"/>
      <c r="OII1359" s="24"/>
      <c r="OIJ1359" s="24"/>
      <c r="OIK1359" s="24"/>
      <c r="OIL1359" s="24"/>
      <c r="OIM1359" s="24"/>
      <c r="OIN1359" s="24"/>
      <c r="OIO1359" s="24"/>
      <c r="OIP1359" s="24"/>
      <c r="OIQ1359" s="24"/>
      <c r="OIR1359" s="24"/>
      <c r="OIS1359" s="24"/>
      <c r="OIT1359" s="24"/>
      <c r="OIX1359" s="3"/>
      <c r="OIY1359" s="31"/>
      <c r="OIZ1359" s="5"/>
      <c r="OJA1359" s="9"/>
      <c r="OJD1359" s="2"/>
      <c r="OJG1359" s="24"/>
      <c r="OJH1359" s="24"/>
      <c r="OJI1359" s="31"/>
      <c r="OJJ1359" s="24"/>
      <c r="OJK1359" s="24"/>
      <c r="OJL1359" s="24"/>
      <c r="OJM1359" s="24"/>
      <c r="OJN1359" s="24"/>
      <c r="OJO1359" s="24"/>
      <c r="OJP1359" s="24"/>
      <c r="OJQ1359" s="24"/>
      <c r="OJR1359" s="24"/>
      <c r="OJS1359" s="24"/>
      <c r="OJT1359" s="24"/>
      <c r="OJU1359" s="24"/>
      <c r="OJV1359" s="24"/>
      <c r="OJW1359" s="24"/>
      <c r="OJX1359" s="24"/>
      <c r="OKB1359" s="3"/>
      <c r="OKC1359" s="31"/>
      <c r="OKD1359" s="5"/>
      <c r="OKE1359" s="9"/>
      <c r="OKH1359" s="2"/>
      <c r="OKK1359" s="24"/>
      <c r="OKL1359" s="24"/>
      <c r="OKM1359" s="31"/>
      <c r="OKN1359" s="24"/>
      <c r="OKO1359" s="24"/>
      <c r="OKP1359" s="24"/>
      <c r="OKQ1359" s="24"/>
      <c r="OKR1359" s="24"/>
      <c r="OKS1359" s="24"/>
      <c r="OKT1359" s="24"/>
      <c r="OKU1359" s="24"/>
      <c r="OKV1359" s="24"/>
      <c r="OKW1359" s="24"/>
      <c r="OKX1359" s="24"/>
      <c r="OKY1359" s="24"/>
      <c r="OKZ1359" s="24"/>
      <c r="OLA1359" s="24"/>
      <c r="OLB1359" s="24"/>
      <c r="OLF1359" s="3"/>
      <c r="OLG1359" s="31"/>
      <c r="OLH1359" s="5"/>
      <c r="OLI1359" s="9"/>
      <c r="OLL1359" s="2"/>
      <c r="OLO1359" s="24"/>
      <c r="OLP1359" s="24"/>
      <c r="OLQ1359" s="31"/>
      <c r="OLR1359" s="24"/>
      <c r="OLS1359" s="24"/>
      <c r="OLT1359" s="24"/>
      <c r="OLU1359" s="24"/>
      <c r="OLV1359" s="24"/>
      <c r="OLW1359" s="24"/>
      <c r="OLX1359" s="24"/>
      <c r="OLY1359" s="24"/>
      <c r="OLZ1359" s="24"/>
      <c r="OMA1359" s="24"/>
      <c r="OMB1359" s="24"/>
      <c r="OMC1359" s="24"/>
      <c r="OMD1359" s="24"/>
      <c r="OME1359" s="24"/>
      <c r="OMF1359" s="24"/>
      <c r="OMJ1359" s="3"/>
      <c r="OMK1359" s="31"/>
      <c r="OML1359" s="5"/>
      <c r="OMM1359" s="9"/>
      <c r="OMP1359" s="2"/>
      <c r="OMS1359" s="24"/>
      <c r="OMT1359" s="24"/>
      <c r="OMU1359" s="31"/>
      <c r="OMV1359" s="24"/>
      <c r="OMW1359" s="24"/>
      <c r="OMX1359" s="24"/>
      <c r="OMY1359" s="24"/>
      <c r="OMZ1359" s="24"/>
      <c r="ONA1359" s="24"/>
      <c r="ONB1359" s="24"/>
      <c r="ONC1359" s="24"/>
      <c r="OND1359" s="24"/>
      <c r="ONE1359" s="24"/>
      <c r="ONF1359" s="24"/>
      <c r="ONG1359" s="24"/>
      <c r="ONH1359" s="24"/>
      <c r="ONI1359" s="24"/>
      <c r="ONJ1359" s="24"/>
      <c r="ONN1359" s="3"/>
      <c r="ONO1359" s="31"/>
      <c r="ONP1359" s="5"/>
      <c r="ONQ1359" s="9"/>
      <c r="ONT1359" s="2"/>
      <c r="ONW1359" s="24"/>
      <c r="ONX1359" s="24"/>
      <c r="ONY1359" s="31"/>
      <c r="ONZ1359" s="24"/>
      <c r="OOA1359" s="24"/>
      <c r="OOB1359" s="24"/>
      <c r="OOC1359" s="24"/>
      <c r="OOD1359" s="24"/>
      <c r="OOE1359" s="24"/>
      <c r="OOF1359" s="24"/>
      <c r="OOG1359" s="24"/>
      <c r="OOH1359" s="24"/>
      <c r="OOI1359" s="24"/>
      <c r="OOJ1359" s="24"/>
      <c r="OOK1359" s="24"/>
      <c r="OOL1359" s="24"/>
      <c r="OOM1359" s="24"/>
      <c r="OON1359" s="24"/>
      <c r="OOR1359" s="3"/>
      <c r="OOS1359" s="31"/>
      <c r="OOT1359" s="5"/>
      <c r="OOU1359" s="9"/>
      <c r="OOX1359" s="2"/>
      <c r="OPA1359" s="24"/>
      <c r="OPB1359" s="24"/>
      <c r="OPC1359" s="31"/>
      <c r="OPD1359" s="24"/>
      <c r="OPE1359" s="24"/>
      <c r="OPF1359" s="24"/>
      <c r="OPG1359" s="24"/>
      <c r="OPH1359" s="24"/>
      <c r="OPI1359" s="24"/>
      <c r="OPJ1359" s="24"/>
      <c r="OPK1359" s="24"/>
      <c r="OPL1359" s="24"/>
      <c r="OPM1359" s="24"/>
      <c r="OPN1359" s="24"/>
      <c r="OPO1359" s="24"/>
      <c r="OPP1359" s="24"/>
      <c r="OPQ1359" s="24"/>
      <c r="OPR1359" s="24"/>
      <c r="OPV1359" s="3"/>
      <c r="OPW1359" s="31"/>
      <c r="OPX1359" s="5"/>
      <c r="OPY1359" s="9"/>
      <c r="OQB1359" s="2"/>
      <c r="OQE1359" s="24"/>
      <c r="OQF1359" s="24"/>
      <c r="OQG1359" s="31"/>
      <c r="OQH1359" s="24"/>
      <c r="OQI1359" s="24"/>
      <c r="OQJ1359" s="24"/>
      <c r="OQK1359" s="24"/>
      <c r="OQL1359" s="24"/>
      <c r="OQM1359" s="24"/>
      <c r="OQN1359" s="24"/>
      <c r="OQO1359" s="24"/>
      <c r="OQP1359" s="24"/>
      <c r="OQQ1359" s="24"/>
      <c r="OQR1359" s="24"/>
      <c r="OQS1359" s="24"/>
      <c r="OQT1359" s="24"/>
      <c r="OQU1359" s="24"/>
      <c r="OQV1359" s="24"/>
      <c r="OQZ1359" s="3"/>
      <c r="ORA1359" s="31"/>
      <c r="ORB1359" s="5"/>
      <c r="ORC1359" s="9"/>
      <c r="ORF1359" s="2"/>
      <c r="ORI1359" s="24"/>
      <c r="ORJ1359" s="24"/>
      <c r="ORK1359" s="31"/>
      <c r="ORL1359" s="24"/>
      <c r="ORM1359" s="24"/>
      <c r="ORN1359" s="24"/>
      <c r="ORO1359" s="24"/>
      <c r="ORP1359" s="24"/>
      <c r="ORQ1359" s="24"/>
      <c r="ORR1359" s="24"/>
      <c r="ORS1359" s="24"/>
      <c r="ORT1359" s="24"/>
      <c r="ORU1359" s="24"/>
      <c r="ORV1359" s="24"/>
      <c r="ORW1359" s="24"/>
      <c r="ORX1359" s="24"/>
      <c r="ORY1359" s="24"/>
      <c r="ORZ1359" s="24"/>
      <c r="OSD1359" s="3"/>
      <c r="OSE1359" s="31"/>
      <c r="OSF1359" s="5"/>
      <c r="OSG1359" s="9"/>
      <c r="OSJ1359" s="2"/>
      <c r="OSM1359" s="24"/>
      <c r="OSN1359" s="24"/>
      <c r="OSO1359" s="31"/>
      <c r="OSP1359" s="24"/>
      <c r="OSQ1359" s="24"/>
      <c r="OSR1359" s="24"/>
      <c r="OSS1359" s="24"/>
      <c r="OST1359" s="24"/>
      <c r="OSU1359" s="24"/>
      <c r="OSV1359" s="24"/>
      <c r="OSW1359" s="24"/>
      <c r="OSX1359" s="24"/>
      <c r="OSY1359" s="24"/>
      <c r="OSZ1359" s="24"/>
      <c r="OTA1359" s="24"/>
      <c r="OTB1359" s="24"/>
      <c r="OTC1359" s="24"/>
      <c r="OTD1359" s="24"/>
      <c r="OTH1359" s="3"/>
      <c r="OTI1359" s="31"/>
      <c r="OTJ1359" s="5"/>
      <c r="OTK1359" s="9"/>
      <c r="OTN1359" s="2"/>
      <c r="OTQ1359" s="24"/>
      <c r="OTR1359" s="24"/>
      <c r="OTS1359" s="31"/>
      <c r="OTT1359" s="24"/>
      <c r="OTU1359" s="24"/>
      <c r="OTV1359" s="24"/>
      <c r="OTW1359" s="24"/>
      <c r="OTX1359" s="24"/>
      <c r="OTY1359" s="24"/>
      <c r="OTZ1359" s="24"/>
      <c r="OUA1359" s="24"/>
      <c r="OUB1359" s="24"/>
      <c r="OUC1359" s="24"/>
      <c r="OUD1359" s="24"/>
      <c r="OUE1359" s="24"/>
      <c r="OUF1359" s="24"/>
      <c r="OUG1359" s="24"/>
      <c r="OUH1359" s="24"/>
      <c r="OUL1359" s="3"/>
      <c r="OUM1359" s="31"/>
      <c r="OUN1359" s="5"/>
      <c r="OUO1359" s="9"/>
      <c r="OUR1359" s="2"/>
      <c r="OUU1359" s="24"/>
      <c r="OUV1359" s="24"/>
      <c r="OUW1359" s="31"/>
      <c r="OUX1359" s="24"/>
      <c r="OUY1359" s="24"/>
      <c r="OUZ1359" s="24"/>
      <c r="OVA1359" s="24"/>
      <c r="OVB1359" s="24"/>
      <c r="OVC1359" s="24"/>
      <c r="OVD1359" s="24"/>
      <c r="OVE1359" s="24"/>
      <c r="OVF1359" s="24"/>
      <c r="OVG1359" s="24"/>
      <c r="OVH1359" s="24"/>
      <c r="OVI1359" s="24"/>
      <c r="OVJ1359" s="24"/>
      <c r="OVK1359" s="24"/>
      <c r="OVL1359" s="24"/>
      <c r="OVP1359" s="3"/>
      <c r="OVQ1359" s="31"/>
      <c r="OVR1359" s="5"/>
      <c r="OVS1359" s="9"/>
      <c r="OVV1359" s="2"/>
      <c r="OVY1359" s="24"/>
      <c r="OVZ1359" s="24"/>
      <c r="OWA1359" s="31"/>
      <c r="OWB1359" s="24"/>
      <c r="OWC1359" s="24"/>
      <c r="OWD1359" s="24"/>
      <c r="OWE1359" s="24"/>
      <c r="OWF1359" s="24"/>
      <c r="OWG1359" s="24"/>
      <c r="OWH1359" s="24"/>
      <c r="OWI1359" s="24"/>
      <c r="OWJ1359" s="24"/>
      <c r="OWK1359" s="24"/>
      <c r="OWL1359" s="24"/>
      <c r="OWM1359" s="24"/>
      <c r="OWN1359" s="24"/>
      <c r="OWO1359" s="24"/>
      <c r="OWP1359" s="24"/>
      <c r="OWT1359" s="3"/>
      <c r="OWU1359" s="31"/>
      <c r="OWV1359" s="5"/>
      <c r="OWW1359" s="9"/>
      <c r="OWZ1359" s="2"/>
      <c r="OXC1359" s="24"/>
      <c r="OXD1359" s="24"/>
      <c r="OXE1359" s="31"/>
      <c r="OXF1359" s="24"/>
      <c r="OXG1359" s="24"/>
      <c r="OXH1359" s="24"/>
      <c r="OXI1359" s="24"/>
      <c r="OXJ1359" s="24"/>
      <c r="OXK1359" s="24"/>
      <c r="OXL1359" s="24"/>
      <c r="OXM1359" s="24"/>
      <c r="OXN1359" s="24"/>
      <c r="OXO1359" s="24"/>
      <c r="OXP1359" s="24"/>
      <c r="OXQ1359" s="24"/>
      <c r="OXR1359" s="24"/>
      <c r="OXS1359" s="24"/>
      <c r="OXT1359" s="24"/>
      <c r="OXX1359" s="3"/>
      <c r="OXY1359" s="31"/>
      <c r="OXZ1359" s="5"/>
      <c r="OYA1359" s="9"/>
      <c r="OYD1359" s="2"/>
      <c r="OYG1359" s="24"/>
      <c r="OYH1359" s="24"/>
      <c r="OYI1359" s="31"/>
      <c r="OYJ1359" s="24"/>
      <c r="OYK1359" s="24"/>
      <c r="OYL1359" s="24"/>
      <c r="OYM1359" s="24"/>
      <c r="OYN1359" s="24"/>
      <c r="OYO1359" s="24"/>
      <c r="OYP1359" s="24"/>
      <c r="OYQ1359" s="24"/>
      <c r="OYR1359" s="24"/>
      <c r="OYS1359" s="24"/>
      <c r="OYT1359" s="24"/>
      <c r="OYU1359" s="24"/>
      <c r="OYV1359" s="24"/>
      <c r="OYW1359" s="24"/>
      <c r="OYX1359" s="24"/>
      <c r="OZB1359" s="3"/>
      <c r="OZC1359" s="31"/>
      <c r="OZD1359" s="5"/>
      <c r="OZE1359" s="9"/>
      <c r="OZH1359" s="2"/>
      <c r="OZK1359" s="24"/>
      <c r="OZL1359" s="24"/>
      <c r="OZM1359" s="31"/>
      <c r="OZN1359" s="24"/>
      <c r="OZO1359" s="24"/>
      <c r="OZP1359" s="24"/>
      <c r="OZQ1359" s="24"/>
      <c r="OZR1359" s="24"/>
      <c r="OZS1359" s="24"/>
      <c r="OZT1359" s="24"/>
      <c r="OZU1359" s="24"/>
      <c r="OZV1359" s="24"/>
      <c r="OZW1359" s="24"/>
      <c r="OZX1359" s="24"/>
      <c r="OZY1359" s="24"/>
      <c r="OZZ1359" s="24"/>
      <c r="PAA1359" s="24"/>
      <c r="PAB1359" s="24"/>
      <c r="PAF1359" s="3"/>
      <c r="PAG1359" s="31"/>
      <c r="PAH1359" s="5"/>
      <c r="PAI1359" s="9"/>
      <c r="PAL1359" s="2"/>
      <c r="PAO1359" s="24"/>
      <c r="PAP1359" s="24"/>
      <c r="PAQ1359" s="31"/>
      <c r="PAR1359" s="24"/>
      <c r="PAS1359" s="24"/>
      <c r="PAT1359" s="24"/>
      <c r="PAU1359" s="24"/>
      <c r="PAV1359" s="24"/>
      <c r="PAW1359" s="24"/>
      <c r="PAX1359" s="24"/>
      <c r="PAY1359" s="24"/>
      <c r="PAZ1359" s="24"/>
      <c r="PBA1359" s="24"/>
      <c r="PBB1359" s="24"/>
      <c r="PBC1359" s="24"/>
      <c r="PBD1359" s="24"/>
      <c r="PBE1359" s="24"/>
      <c r="PBF1359" s="24"/>
      <c r="PBJ1359" s="3"/>
      <c r="PBK1359" s="31"/>
      <c r="PBL1359" s="5"/>
      <c r="PBM1359" s="9"/>
      <c r="PBP1359" s="2"/>
      <c r="PBS1359" s="24"/>
      <c r="PBT1359" s="24"/>
      <c r="PBU1359" s="31"/>
      <c r="PBV1359" s="24"/>
      <c r="PBW1359" s="24"/>
      <c r="PBX1359" s="24"/>
      <c r="PBY1359" s="24"/>
      <c r="PBZ1359" s="24"/>
      <c r="PCA1359" s="24"/>
      <c r="PCB1359" s="24"/>
      <c r="PCC1359" s="24"/>
      <c r="PCD1359" s="24"/>
      <c r="PCE1359" s="24"/>
      <c r="PCF1359" s="24"/>
      <c r="PCG1359" s="24"/>
      <c r="PCH1359" s="24"/>
      <c r="PCI1359" s="24"/>
      <c r="PCJ1359" s="24"/>
      <c r="PCN1359" s="3"/>
      <c r="PCO1359" s="31"/>
      <c r="PCP1359" s="5"/>
      <c r="PCQ1359" s="9"/>
      <c r="PCT1359" s="2"/>
      <c r="PCW1359" s="24"/>
      <c r="PCX1359" s="24"/>
      <c r="PCY1359" s="31"/>
      <c r="PCZ1359" s="24"/>
      <c r="PDA1359" s="24"/>
      <c r="PDB1359" s="24"/>
      <c r="PDC1359" s="24"/>
      <c r="PDD1359" s="24"/>
      <c r="PDE1359" s="24"/>
      <c r="PDF1359" s="24"/>
      <c r="PDG1359" s="24"/>
      <c r="PDH1359" s="24"/>
      <c r="PDI1359" s="24"/>
      <c r="PDJ1359" s="24"/>
      <c r="PDK1359" s="24"/>
      <c r="PDL1359" s="24"/>
      <c r="PDM1359" s="24"/>
      <c r="PDN1359" s="24"/>
      <c r="PDR1359" s="3"/>
      <c r="PDS1359" s="31"/>
      <c r="PDT1359" s="5"/>
      <c r="PDU1359" s="9"/>
      <c r="PDX1359" s="2"/>
      <c r="PEA1359" s="24"/>
      <c r="PEB1359" s="24"/>
      <c r="PEC1359" s="31"/>
      <c r="PED1359" s="24"/>
      <c r="PEE1359" s="24"/>
      <c r="PEF1359" s="24"/>
      <c r="PEG1359" s="24"/>
      <c r="PEH1359" s="24"/>
      <c r="PEI1359" s="24"/>
      <c r="PEJ1359" s="24"/>
      <c r="PEK1359" s="24"/>
      <c r="PEL1359" s="24"/>
      <c r="PEM1359" s="24"/>
      <c r="PEN1359" s="24"/>
      <c r="PEO1359" s="24"/>
      <c r="PEP1359" s="24"/>
      <c r="PEQ1359" s="24"/>
      <c r="PER1359" s="24"/>
      <c r="PEV1359" s="3"/>
      <c r="PEW1359" s="31"/>
      <c r="PEX1359" s="5"/>
      <c r="PEY1359" s="9"/>
      <c r="PFB1359" s="2"/>
      <c r="PFE1359" s="24"/>
      <c r="PFF1359" s="24"/>
      <c r="PFG1359" s="31"/>
      <c r="PFH1359" s="24"/>
      <c r="PFI1359" s="24"/>
      <c r="PFJ1359" s="24"/>
      <c r="PFK1359" s="24"/>
      <c r="PFL1359" s="24"/>
      <c r="PFM1359" s="24"/>
      <c r="PFN1359" s="24"/>
      <c r="PFO1359" s="24"/>
      <c r="PFP1359" s="24"/>
      <c r="PFQ1359" s="24"/>
      <c r="PFR1359" s="24"/>
      <c r="PFS1359" s="24"/>
      <c r="PFT1359" s="24"/>
      <c r="PFU1359" s="24"/>
      <c r="PFV1359" s="24"/>
      <c r="PFZ1359" s="3"/>
      <c r="PGA1359" s="31"/>
      <c r="PGB1359" s="5"/>
      <c r="PGC1359" s="9"/>
      <c r="PGF1359" s="2"/>
      <c r="PGI1359" s="24"/>
      <c r="PGJ1359" s="24"/>
      <c r="PGK1359" s="31"/>
      <c r="PGL1359" s="24"/>
      <c r="PGM1359" s="24"/>
      <c r="PGN1359" s="24"/>
      <c r="PGO1359" s="24"/>
      <c r="PGP1359" s="24"/>
      <c r="PGQ1359" s="24"/>
      <c r="PGR1359" s="24"/>
      <c r="PGS1359" s="24"/>
      <c r="PGT1359" s="24"/>
      <c r="PGU1359" s="24"/>
      <c r="PGV1359" s="24"/>
      <c r="PGW1359" s="24"/>
      <c r="PGX1359" s="24"/>
      <c r="PGY1359" s="24"/>
      <c r="PGZ1359" s="24"/>
      <c r="PHD1359" s="3"/>
      <c r="PHE1359" s="31"/>
      <c r="PHF1359" s="5"/>
      <c r="PHG1359" s="9"/>
      <c r="PHJ1359" s="2"/>
      <c r="PHM1359" s="24"/>
      <c r="PHN1359" s="24"/>
      <c r="PHO1359" s="31"/>
      <c r="PHP1359" s="24"/>
      <c r="PHQ1359" s="24"/>
      <c r="PHR1359" s="24"/>
      <c r="PHS1359" s="24"/>
      <c r="PHT1359" s="24"/>
      <c r="PHU1359" s="24"/>
      <c r="PHV1359" s="24"/>
      <c r="PHW1359" s="24"/>
      <c r="PHX1359" s="24"/>
      <c r="PHY1359" s="24"/>
      <c r="PHZ1359" s="24"/>
      <c r="PIA1359" s="24"/>
      <c r="PIB1359" s="24"/>
      <c r="PIC1359" s="24"/>
      <c r="PID1359" s="24"/>
      <c r="PIH1359" s="3"/>
      <c r="PII1359" s="31"/>
      <c r="PIJ1359" s="5"/>
      <c r="PIK1359" s="9"/>
      <c r="PIN1359" s="2"/>
      <c r="PIQ1359" s="24"/>
      <c r="PIR1359" s="24"/>
      <c r="PIS1359" s="31"/>
      <c r="PIT1359" s="24"/>
      <c r="PIU1359" s="24"/>
      <c r="PIV1359" s="24"/>
      <c r="PIW1359" s="24"/>
      <c r="PIX1359" s="24"/>
      <c r="PIY1359" s="24"/>
      <c r="PIZ1359" s="24"/>
      <c r="PJA1359" s="24"/>
      <c r="PJB1359" s="24"/>
      <c r="PJC1359" s="24"/>
      <c r="PJD1359" s="24"/>
      <c r="PJE1359" s="24"/>
      <c r="PJF1359" s="24"/>
      <c r="PJG1359" s="24"/>
      <c r="PJH1359" s="24"/>
      <c r="PJL1359" s="3"/>
      <c r="PJM1359" s="31"/>
      <c r="PJN1359" s="5"/>
      <c r="PJO1359" s="9"/>
      <c r="PJR1359" s="2"/>
      <c r="PJU1359" s="24"/>
      <c r="PJV1359" s="24"/>
      <c r="PJW1359" s="31"/>
      <c r="PJX1359" s="24"/>
      <c r="PJY1359" s="24"/>
      <c r="PJZ1359" s="24"/>
      <c r="PKA1359" s="24"/>
      <c r="PKB1359" s="24"/>
      <c r="PKC1359" s="24"/>
      <c r="PKD1359" s="24"/>
      <c r="PKE1359" s="24"/>
      <c r="PKF1359" s="24"/>
      <c r="PKG1359" s="24"/>
      <c r="PKH1359" s="24"/>
      <c r="PKI1359" s="24"/>
      <c r="PKJ1359" s="24"/>
      <c r="PKK1359" s="24"/>
      <c r="PKL1359" s="24"/>
      <c r="PKP1359" s="3"/>
      <c r="PKQ1359" s="31"/>
      <c r="PKR1359" s="5"/>
      <c r="PKS1359" s="9"/>
      <c r="PKV1359" s="2"/>
      <c r="PKY1359" s="24"/>
      <c r="PKZ1359" s="24"/>
      <c r="PLA1359" s="31"/>
      <c r="PLB1359" s="24"/>
      <c r="PLC1359" s="24"/>
      <c r="PLD1359" s="24"/>
      <c r="PLE1359" s="24"/>
      <c r="PLF1359" s="24"/>
      <c r="PLG1359" s="24"/>
      <c r="PLH1359" s="24"/>
      <c r="PLI1359" s="24"/>
      <c r="PLJ1359" s="24"/>
      <c r="PLK1359" s="24"/>
      <c r="PLL1359" s="24"/>
      <c r="PLM1359" s="24"/>
      <c r="PLN1359" s="24"/>
      <c r="PLO1359" s="24"/>
      <c r="PLP1359" s="24"/>
      <c r="PLT1359" s="3"/>
      <c r="PLU1359" s="31"/>
      <c r="PLV1359" s="5"/>
      <c r="PLW1359" s="9"/>
      <c r="PLZ1359" s="2"/>
      <c r="PMC1359" s="24"/>
      <c r="PMD1359" s="24"/>
      <c r="PME1359" s="31"/>
      <c r="PMF1359" s="24"/>
      <c r="PMG1359" s="24"/>
      <c r="PMH1359" s="24"/>
      <c r="PMI1359" s="24"/>
      <c r="PMJ1359" s="24"/>
      <c r="PMK1359" s="24"/>
      <c r="PML1359" s="24"/>
      <c r="PMM1359" s="24"/>
      <c r="PMN1359" s="24"/>
      <c r="PMO1359" s="24"/>
      <c r="PMP1359" s="24"/>
      <c r="PMQ1359" s="24"/>
      <c r="PMR1359" s="24"/>
      <c r="PMS1359" s="24"/>
      <c r="PMT1359" s="24"/>
      <c r="PMX1359" s="3"/>
      <c r="PMY1359" s="31"/>
      <c r="PMZ1359" s="5"/>
      <c r="PNA1359" s="9"/>
      <c r="PND1359" s="2"/>
      <c r="PNG1359" s="24"/>
      <c r="PNH1359" s="24"/>
      <c r="PNI1359" s="31"/>
      <c r="PNJ1359" s="24"/>
      <c r="PNK1359" s="24"/>
      <c r="PNL1359" s="24"/>
      <c r="PNM1359" s="24"/>
      <c r="PNN1359" s="24"/>
      <c r="PNO1359" s="24"/>
      <c r="PNP1359" s="24"/>
      <c r="PNQ1359" s="24"/>
      <c r="PNR1359" s="24"/>
      <c r="PNS1359" s="24"/>
      <c r="PNT1359" s="24"/>
      <c r="PNU1359" s="24"/>
      <c r="PNV1359" s="24"/>
      <c r="PNW1359" s="24"/>
      <c r="PNX1359" s="24"/>
      <c r="POB1359" s="3"/>
      <c r="POC1359" s="31"/>
      <c r="POD1359" s="5"/>
      <c r="POE1359" s="9"/>
      <c r="POH1359" s="2"/>
      <c r="POK1359" s="24"/>
      <c r="POL1359" s="24"/>
      <c r="POM1359" s="31"/>
      <c r="PON1359" s="24"/>
      <c r="POO1359" s="24"/>
      <c r="POP1359" s="24"/>
      <c r="POQ1359" s="24"/>
      <c r="POR1359" s="24"/>
      <c r="POS1359" s="24"/>
      <c r="POT1359" s="24"/>
      <c r="POU1359" s="24"/>
      <c r="POV1359" s="24"/>
      <c r="POW1359" s="24"/>
      <c r="POX1359" s="24"/>
      <c r="POY1359" s="24"/>
      <c r="POZ1359" s="24"/>
      <c r="PPA1359" s="24"/>
      <c r="PPB1359" s="24"/>
      <c r="PPF1359" s="3"/>
      <c r="PPG1359" s="31"/>
      <c r="PPH1359" s="5"/>
      <c r="PPI1359" s="9"/>
      <c r="PPL1359" s="2"/>
      <c r="PPO1359" s="24"/>
      <c r="PPP1359" s="24"/>
      <c r="PPQ1359" s="31"/>
      <c r="PPR1359" s="24"/>
      <c r="PPS1359" s="24"/>
      <c r="PPT1359" s="24"/>
      <c r="PPU1359" s="24"/>
      <c r="PPV1359" s="24"/>
      <c r="PPW1359" s="24"/>
      <c r="PPX1359" s="24"/>
      <c r="PPY1359" s="24"/>
      <c r="PPZ1359" s="24"/>
      <c r="PQA1359" s="24"/>
      <c r="PQB1359" s="24"/>
      <c r="PQC1359" s="24"/>
      <c r="PQD1359" s="24"/>
      <c r="PQE1359" s="24"/>
      <c r="PQF1359" s="24"/>
      <c r="PQJ1359" s="3"/>
      <c r="PQK1359" s="31"/>
      <c r="PQL1359" s="5"/>
      <c r="PQM1359" s="9"/>
      <c r="PQP1359" s="2"/>
      <c r="PQS1359" s="24"/>
      <c r="PQT1359" s="24"/>
      <c r="PQU1359" s="31"/>
      <c r="PQV1359" s="24"/>
      <c r="PQW1359" s="24"/>
      <c r="PQX1359" s="24"/>
      <c r="PQY1359" s="24"/>
      <c r="PQZ1359" s="24"/>
      <c r="PRA1359" s="24"/>
      <c r="PRB1359" s="24"/>
      <c r="PRC1359" s="24"/>
      <c r="PRD1359" s="24"/>
      <c r="PRE1359" s="24"/>
      <c r="PRF1359" s="24"/>
      <c r="PRG1359" s="24"/>
      <c r="PRH1359" s="24"/>
      <c r="PRI1359" s="24"/>
      <c r="PRJ1359" s="24"/>
      <c r="PRN1359" s="3"/>
      <c r="PRO1359" s="31"/>
      <c r="PRP1359" s="5"/>
      <c r="PRQ1359" s="9"/>
      <c r="PRT1359" s="2"/>
      <c r="PRW1359" s="24"/>
      <c r="PRX1359" s="24"/>
      <c r="PRY1359" s="31"/>
      <c r="PRZ1359" s="24"/>
      <c r="PSA1359" s="24"/>
      <c r="PSB1359" s="24"/>
      <c r="PSC1359" s="24"/>
      <c r="PSD1359" s="24"/>
      <c r="PSE1359" s="24"/>
      <c r="PSF1359" s="24"/>
      <c r="PSG1359" s="24"/>
      <c r="PSH1359" s="24"/>
      <c r="PSI1359" s="24"/>
      <c r="PSJ1359" s="24"/>
      <c r="PSK1359" s="24"/>
      <c r="PSL1359" s="24"/>
      <c r="PSM1359" s="24"/>
      <c r="PSN1359" s="24"/>
      <c r="PSR1359" s="3"/>
      <c r="PSS1359" s="31"/>
      <c r="PST1359" s="5"/>
      <c r="PSU1359" s="9"/>
      <c r="PSX1359" s="2"/>
      <c r="PTA1359" s="24"/>
      <c r="PTB1359" s="24"/>
      <c r="PTC1359" s="31"/>
      <c r="PTD1359" s="24"/>
      <c r="PTE1359" s="24"/>
      <c r="PTF1359" s="24"/>
      <c r="PTG1359" s="24"/>
      <c r="PTH1359" s="24"/>
      <c r="PTI1359" s="24"/>
      <c r="PTJ1359" s="24"/>
      <c r="PTK1359" s="24"/>
      <c r="PTL1359" s="24"/>
      <c r="PTM1359" s="24"/>
      <c r="PTN1359" s="24"/>
      <c r="PTO1359" s="24"/>
      <c r="PTP1359" s="24"/>
      <c r="PTQ1359" s="24"/>
      <c r="PTR1359" s="24"/>
      <c r="PTV1359" s="3"/>
      <c r="PTW1359" s="31"/>
      <c r="PTX1359" s="5"/>
      <c r="PTY1359" s="9"/>
      <c r="PUB1359" s="2"/>
      <c r="PUE1359" s="24"/>
      <c r="PUF1359" s="24"/>
      <c r="PUG1359" s="31"/>
      <c r="PUH1359" s="24"/>
      <c r="PUI1359" s="24"/>
      <c r="PUJ1359" s="24"/>
      <c r="PUK1359" s="24"/>
      <c r="PUL1359" s="24"/>
      <c r="PUM1359" s="24"/>
      <c r="PUN1359" s="24"/>
      <c r="PUO1359" s="24"/>
      <c r="PUP1359" s="24"/>
      <c r="PUQ1359" s="24"/>
      <c r="PUR1359" s="24"/>
      <c r="PUS1359" s="24"/>
      <c r="PUT1359" s="24"/>
      <c r="PUU1359" s="24"/>
      <c r="PUV1359" s="24"/>
      <c r="PUZ1359" s="3"/>
      <c r="PVA1359" s="31"/>
      <c r="PVB1359" s="5"/>
      <c r="PVC1359" s="9"/>
      <c r="PVF1359" s="2"/>
      <c r="PVI1359" s="24"/>
      <c r="PVJ1359" s="24"/>
      <c r="PVK1359" s="31"/>
      <c r="PVL1359" s="24"/>
      <c r="PVM1359" s="24"/>
      <c r="PVN1359" s="24"/>
      <c r="PVO1359" s="24"/>
      <c r="PVP1359" s="24"/>
      <c r="PVQ1359" s="24"/>
      <c r="PVR1359" s="24"/>
      <c r="PVS1359" s="24"/>
      <c r="PVT1359" s="24"/>
      <c r="PVU1359" s="24"/>
      <c r="PVV1359" s="24"/>
      <c r="PVW1359" s="24"/>
      <c r="PVX1359" s="24"/>
      <c r="PVY1359" s="24"/>
      <c r="PVZ1359" s="24"/>
      <c r="PWD1359" s="3"/>
      <c r="PWE1359" s="31"/>
      <c r="PWF1359" s="5"/>
      <c r="PWG1359" s="9"/>
      <c r="PWJ1359" s="2"/>
      <c r="PWM1359" s="24"/>
      <c r="PWN1359" s="24"/>
      <c r="PWO1359" s="31"/>
      <c r="PWP1359" s="24"/>
      <c r="PWQ1359" s="24"/>
      <c r="PWR1359" s="24"/>
      <c r="PWS1359" s="24"/>
      <c r="PWT1359" s="24"/>
      <c r="PWU1359" s="24"/>
      <c r="PWV1359" s="24"/>
      <c r="PWW1359" s="24"/>
      <c r="PWX1359" s="24"/>
      <c r="PWY1359" s="24"/>
      <c r="PWZ1359" s="24"/>
      <c r="PXA1359" s="24"/>
      <c r="PXB1359" s="24"/>
      <c r="PXC1359" s="24"/>
      <c r="PXD1359" s="24"/>
      <c r="PXH1359" s="3"/>
      <c r="PXI1359" s="31"/>
      <c r="PXJ1359" s="5"/>
      <c r="PXK1359" s="9"/>
      <c r="PXN1359" s="2"/>
      <c r="PXQ1359" s="24"/>
      <c r="PXR1359" s="24"/>
      <c r="PXS1359" s="31"/>
      <c r="PXT1359" s="24"/>
      <c r="PXU1359" s="24"/>
      <c r="PXV1359" s="24"/>
      <c r="PXW1359" s="24"/>
      <c r="PXX1359" s="24"/>
      <c r="PXY1359" s="24"/>
      <c r="PXZ1359" s="24"/>
      <c r="PYA1359" s="24"/>
      <c r="PYB1359" s="24"/>
      <c r="PYC1359" s="24"/>
      <c r="PYD1359" s="24"/>
      <c r="PYE1359" s="24"/>
      <c r="PYF1359" s="24"/>
      <c r="PYG1359" s="24"/>
      <c r="PYH1359" s="24"/>
      <c r="PYL1359" s="3"/>
      <c r="PYM1359" s="31"/>
      <c r="PYN1359" s="5"/>
      <c r="PYO1359" s="9"/>
      <c r="PYR1359" s="2"/>
      <c r="PYU1359" s="24"/>
      <c r="PYV1359" s="24"/>
      <c r="PYW1359" s="31"/>
      <c r="PYX1359" s="24"/>
      <c r="PYY1359" s="24"/>
      <c r="PYZ1359" s="24"/>
      <c r="PZA1359" s="24"/>
      <c r="PZB1359" s="24"/>
      <c r="PZC1359" s="24"/>
      <c r="PZD1359" s="24"/>
      <c r="PZE1359" s="24"/>
      <c r="PZF1359" s="24"/>
      <c r="PZG1359" s="24"/>
      <c r="PZH1359" s="24"/>
      <c r="PZI1359" s="24"/>
      <c r="PZJ1359" s="24"/>
      <c r="PZK1359" s="24"/>
      <c r="PZL1359" s="24"/>
      <c r="PZP1359" s="3"/>
      <c r="PZQ1359" s="31"/>
      <c r="PZR1359" s="5"/>
      <c r="PZS1359" s="9"/>
      <c r="PZV1359" s="2"/>
      <c r="PZY1359" s="24"/>
      <c r="PZZ1359" s="24"/>
      <c r="QAA1359" s="31"/>
      <c r="QAB1359" s="24"/>
      <c r="QAC1359" s="24"/>
      <c r="QAD1359" s="24"/>
      <c r="QAE1359" s="24"/>
      <c r="QAF1359" s="24"/>
      <c r="QAG1359" s="24"/>
      <c r="QAH1359" s="24"/>
      <c r="QAI1359" s="24"/>
      <c r="QAJ1359" s="24"/>
      <c r="QAK1359" s="24"/>
      <c r="QAL1359" s="24"/>
      <c r="QAM1359" s="24"/>
      <c r="QAN1359" s="24"/>
      <c r="QAO1359" s="24"/>
      <c r="QAP1359" s="24"/>
      <c r="QAT1359" s="3"/>
      <c r="QAU1359" s="31"/>
      <c r="QAV1359" s="5"/>
      <c r="QAW1359" s="9"/>
      <c r="QAZ1359" s="2"/>
      <c r="QBC1359" s="24"/>
      <c r="QBD1359" s="24"/>
      <c r="QBE1359" s="31"/>
      <c r="QBF1359" s="24"/>
      <c r="QBG1359" s="24"/>
      <c r="QBH1359" s="24"/>
      <c r="QBI1359" s="24"/>
      <c r="QBJ1359" s="24"/>
      <c r="QBK1359" s="24"/>
      <c r="QBL1359" s="24"/>
      <c r="QBM1359" s="24"/>
      <c r="QBN1359" s="24"/>
      <c r="QBO1359" s="24"/>
      <c r="QBP1359" s="24"/>
      <c r="QBQ1359" s="24"/>
      <c r="QBR1359" s="24"/>
      <c r="QBS1359" s="24"/>
      <c r="QBT1359" s="24"/>
      <c r="QBX1359" s="3"/>
      <c r="QBY1359" s="31"/>
      <c r="QBZ1359" s="5"/>
      <c r="QCA1359" s="9"/>
      <c r="QCD1359" s="2"/>
      <c r="QCG1359" s="24"/>
      <c r="QCH1359" s="24"/>
      <c r="QCI1359" s="31"/>
      <c r="QCJ1359" s="24"/>
      <c r="QCK1359" s="24"/>
      <c r="QCL1359" s="24"/>
      <c r="QCM1359" s="24"/>
      <c r="QCN1359" s="24"/>
      <c r="QCO1359" s="24"/>
      <c r="QCP1359" s="24"/>
      <c r="QCQ1359" s="24"/>
      <c r="QCR1359" s="24"/>
      <c r="QCS1359" s="24"/>
      <c r="QCT1359" s="24"/>
      <c r="QCU1359" s="24"/>
      <c r="QCV1359" s="24"/>
      <c r="QCW1359" s="24"/>
      <c r="QCX1359" s="24"/>
      <c r="QDB1359" s="3"/>
      <c r="QDC1359" s="31"/>
      <c r="QDD1359" s="5"/>
      <c r="QDE1359" s="9"/>
      <c r="QDH1359" s="2"/>
      <c r="QDK1359" s="24"/>
      <c r="QDL1359" s="24"/>
      <c r="QDM1359" s="31"/>
      <c r="QDN1359" s="24"/>
      <c r="QDO1359" s="24"/>
      <c r="QDP1359" s="24"/>
      <c r="QDQ1359" s="24"/>
      <c r="QDR1359" s="24"/>
      <c r="QDS1359" s="24"/>
      <c r="QDT1359" s="24"/>
      <c r="QDU1359" s="24"/>
      <c r="QDV1359" s="24"/>
      <c r="QDW1359" s="24"/>
      <c r="QDX1359" s="24"/>
      <c r="QDY1359" s="24"/>
      <c r="QDZ1359" s="24"/>
      <c r="QEA1359" s="24"/>
      <c r="QEB1359" s="24"/>
      <c r="QEF1359" s="3"/>
      <c r="QEG1359" s="31"/>
      <c r="QEH1359" s="5"/>
      <c r="QEI1359" s="9"/>
      <c r="QEL1359" s="2"/>
      <c r="QEO1359" s="24"/>
      <c r="QEP1359" s="24"/>
      <c r="QEQ1359" s="31"/>
      <c r="QER1359" s="24"/>
      <c r="QES1359" s="24"/>
      <c r="QET1359" s="24"/>
      <c r="QEU1359" s="24"/>
      <c r="QEV1359" s="24"/>
      <c r="QEW1359" s="24"/>
      <c r="QEX1359" s="24"/>
      <c r="QEY1359" s="24"/>
      <c r="QEZ1359" s="24"/>
      <c r="QFA1359" s="24"/>
      <c r="QFB1359" s="24"/>
      <c r="QFC1359" s="24"/>
      <c r="QFD1359" s="24"/>
      <c r="QFE1359" s="24"/>
      <c r="QFF1359" s="24"/>
      <c r="QFJ1359" s="3"/>
      <c r="QFK1359" s="31"/>
      <c r="QFL1359" s="5"/>
      <c r="QFM1359" s="9"/>
      <c r="QFP1359" s="2"/>
      <c r="QFS1359" s="24"/>
      <c r="QFT1359" s="24"/>
      <c r="QFU1359" s="31"/>
      <c r="QFV1359" s="24"/>
      <c r="QFW1359" s="24"/>
      <c r="QFX1359" s="24"/>
      <c r="QFY1359" s="24"/>
      <c r="QFZ1359" s="24"/>
      <c r="QGA1359" s="24"/>
      <c r="QGB1359" s="24"/>
      <c r="QGC1359" s="24"/>
      <c r="QGD1359" s="24"/>
      <c r="QGE1359" s="24"/>
      <c r="QGF1359" s="24"/>
      <c r="QGG1359" s="24"/>
      <c r="QGH1359" s="24"/>
      <c r="QGI1359" s="24"/>
      <c r="QGJ1359" s="24"/>
      <c r="QGN1359" s="3"/>
      <c r="QGO1359" s="31"/>
      <c r="QGP1359" s="5"/>
      <c r="QGQ1359" s="9"/>
      <c r="QGT1359" s="2"/>
      <c r="QGW1359" s="24"/>
      <c r="QGX1359" s="24"/>
      <c r="QGY1359" s="31"/>
      <c r="QGZ1359" s="24"/>
      <c r="QHA1359" s="24"/>
      <c r="QHB1359" s="24"/>
      <c r="QHC1359" s="24"/>
      <c r="QHD1359" s="24"/>
      <c r="QHE1359" s="24"/>
      <c r="QHF1359" s="24"/>
      <c r="QHG1359" s="24"/>
      <c r="QHH1359" s="24"/>
      <c r="QHI1359" s="24"/>
      <c r="QHJ1359" s="24"/>
      <c r="QHK1359" s="24"/>
      <c r="QHL1359" s="24"/>
      <c r="QHM1359" s="24"/>
      <c r="QHN1359" s="24"/>
      <c r="QHR1359" s="3"/>
      <c r="QHS1359" s="31"/>
      <c r="QHT1359" s="5"/>
      <c r="QHU1359" s="9"/>
      <c r="QHX1359" s="2"/>
      <c r="QIA1359" s="24"/>
      <c r="QIB1359" s="24"/>
      <c r="QIC1359" s="31"/>
      <c r="QID1359" s="24"/>
      <c r="QIE1359" s="24"/>
      <c r="QIF1359" s="24"/>
      <c r="QIG1359" s="24"/>
      <c r="QIH1359" s="24"/>
      <c r="QII1359" s="24"/>
      <c r="QIJ1359" s="24"/>
      <c r="QIK1359" s="24"/>
      <c r="QIL1359" s="24"/>
      <c r="QIM1359" s="24"/>
      <c r="QIN1359" s="24"/>
      <c r="QIO1359" s="24"/>
      <c r="QIP1359" s="24"/>
      <c r="QIQ1359" s="24"/>
      <c r="QIR1359" s="24"/>
      <c r="QIV1359" s="3"/>
      <c r="QIW1359" s="31"/>
      <c r="QIX1359" s="5"/>
      <c r="QIY1359" s="9"/>
      <c r="QJB1359" s="2"/>
      <c r="QJE1359" s="24"/>
      <c r="QJF1359" s="24"/>
      <c r="QJG1359" s="31"/>
      <c r="QJH1359" s="24"/>
      <c r="QJI1359" s="24"/>
      <c r="QJJ1359" s="24"/>
      <c r="QJK1359" s="24"/>
      <c r="QJL1359" s="24"/>
      <c r="QJM1359" s="24"/>
      <c r="QJN1359" s="24"/>
      <c r="QJO1359" s="24"/>
      <c r="QJP1359" s="24"/>
      <c r="QJQ1359" s="24"/>
      <c r="QJR1359" s="24"/>
      <c r="QJS1359" s="24"/>
      <c r="QJT1359" s="24"/>
      <c r="QJU1359" s="24"/>
      <c r="QJV1359" s="24"/>
      <c r="QJZ1359" s="3"/>
      <c r="QKA1359" s="31"/>
      <c r="QKB1359" s="5"/>
      <c r="QKC1359" s="9"/>
      <c r="QKF1359" s="2"/>
      <c r="QKI1359" s="24"/>
      <c r="QKJ1359" s="24"/>
      <c r="QKK1359" s="31"/>
      <c r="QKL1359" s="24"/>
      <c r="QKM1359" s="24"/>
      <c r="QKN1359" s="24"/>
      <c r="QKO1359" s="24"/>
      <c r="QKP1359" s="24"/>
      <c r="QKQ1359" s="24"/>
      <c r="QKR1359" s="24"/>
      <c r="QKS1359" s="24"/>
      <c r="QKT1359" s="24"/>
      <c r="QKU1359" s="24"/>
      <c r="QKV1359" s="24"/>
      <c r="QKW1359" s="24"/>
      <c r="QKX1359" s="24"/>
      <c r="QKY1359" s="24"/>
      <c r="QKZ1359" s="24"/>
      <c r="QLD1359" s="3"/>
      <c r="QLE1359" s="31"/>
      <c r="QLF1359" s="5"/>
      <c r="QLG1359" s="9"/>
      <c r="QLJ1359" s="2"/>
      <c r="QLM1359" s="24"/>
      <c r="QLN1359" s="24"/>
      <c r="QLO1359" s="31"/>
      <c r="QLP1359" s="24"/>
      <c r="QLQ1359" s="24"/>
      <c r="QLR1359" s="24"/>
      <c r="QLS1359" s="24"/>
      <c r="QLT1359" s="24"/>
      <c r="QLU1359" s="24"/>
      <c r="QLV1359" s="24"/>
      <c r="QLW1359" s="24"/>
      <c r="QLX1359" s="24"/>
      <c r="QLY1359" s="24"/>
      <c r="QLZ1359" s="24"/>
      <c r="QMA1359" s="24"/>
      <c r="QMB1359" s="24"/>
      <c r="QMC1359" s="24"/>
      <c r="QMD1359" s="24"/>
      <c r="QMH1359" s="3"/>
      <c r="QMI1359" s="31"/>
      <c r="QMJ1359" s="5"/>
      <c r="QMK1359" s="9"/>
      <c r="QMN1359" s="2"/>
      <c r="QMQ1359" s="24"/>
      <c r="QMR1359" s="24"/>
      <c r="QMS1359" s="31"/>
      <c r="QMT1359" s="24"/>
      <c r="QMU1359" s="24"/>
      <c r="QMV1359" s="24"/>
      <c r="QMW1359" s="24"/>
      <c r="QMX1359" s="24"/>
      <c r="QMY1359" s="24"/>
      <c r="QMZ1359" s="24"/>
      <c r="QNA1359" s="24"/>
      <c r="QNB1359" s="24"/>
      <c r="QNC1359" s="24"/>
      <c r="QND1359" s="24"/>
      <c r="QNE1359" s="24"/>
      <c r="QNF1359" s="24"/>
      <c r="QNG1359" s="24"/>
      <c r="QNH1359" s="24"/>
      <c r="QNL1359" s="3"/>
      <c r="QNM1359" s="31"/>
      <c r="QNN1359" s="5"/>
      <c r="QNO1359" s="9"/>
      <c r="QNR1359" s="2"/>
      <c r="QNU1359" s="24"/>
      <c r="QNV1359" s="24"/>
      <c r="QNW1359" s="31"/>
      <c r="QNX1359" s="24"/>
      <c r="QNY1359" s="24"/>
      <c r="QNZ1359" s="24"/>
      <c r="QOA1359" s="24"/>
      <c r="QOB1359" s="24"/>
      <c r="QOC1359" s="24"/>
      <c r="QOD1359" s="24"/>
      <c r="QOE1359" s="24"/>
      <c r="QOF1359" s="24"/>
      <c r="QOG1359" s="24"/>
      <c r="QOH1359" s="24"/>
      <c r="QOI1359" s="24"/>
      <c r="QOJ1359" s="24"/>
      <c r="QOK1359" s="24"/>
      <c r="QOL1359" s="24"/>
      <c r="QOP1359" s="3"/>
      <c r="QOQ1359" s="31"/>
      <c r="QOR1359" s="5"/>
      <c r="QOS1359" s="9"/>
      <c r="QOV1359" s="2"/>
      <c r="QOY1359" s="24"/>
      <c r="QOZ1359" s="24"/>
      <c r="QPA1359" s="31"/>
      <c r="QPB1359" s="24"/>
      <c r="QPC1359" s="24"/>
      <c r="QPD1359" s="24"/>
      <c r="QPE1359" s="24"/>
      <c r="QPF1359" s="24"/>
      <c r="QPG1359" s="24"/>
      <c r="QPH1359" s="24"/>
      <c r="QPI1359" s="24"/>
      <c r="QPJ1359" s="24"/>
      <c r="QPK1359" s="24"/>
      <c r="QPL1359" s="24"/>
      <c r="QPM1359" s="24"/>
      <c r="QPN1359" s="24"/>
      <c r="QPO1359" s="24"/>
      <c r="QPP1359" s="24"/>
      <c r="QPT1359" s="3"/>
      <c r="QPU1359" s="31"/>
      <c r="QPV1359" s="5"/>
      <c r="QPW1359" s="9"/>
      <c r="QPZ1359" s="2"/>
      <c r="QQC1359" s="24"/>
      <c r="QQD1359" s="24"/>
      <c r="QQE1359" s="31"/>
      <c r="QQF1359" s="24"/>
      <c r="QQG1359" s="24"/>
      <c r="QQH1359" s="24"/>
      <c r="QQI1359" s="24"/>
      <c r="QQJ1359" s="24"/>
      <c r="QQK1359" s="24"/>
      <c r="QQL1359" s="24"/>
      <c r="QQM1359" s="24"/>
      <c r="QQN1359" s="24"/>
      <c r="QQO1359" s="24"/>
      <c r="QQP1359" s="24"/>
      <c r="QQQ1359" s="24"/>
      <c r="QQR1359" s="24"/>
      <c r="QQS1359" s="24"/>
      <c r="QQT1359" s="24"/>
      <c r="QQX1359" s="3"/>
      <c r="QQY1359" s="31"/>
      <c r="QQZ1359" s="5"/>
      <c r="QRA1359" s="9"/>
      <c r="QRD1359" s="2"/>
      <c r="QRG1359" s="24"/>
      <c r="QRH1359" s="24"/>
      <c r="QRI1359" s="31"/>
      <c r="QRJ1359" s="24"/>
      <c r="QRK1359" s="24"/>
      <c r="QRL1359" s="24"/>
      <c r="QRM1359" s="24"/>
      <c r="QRN1359" s="24"/>
      <c r="QRO1359" s="24"/>
      <c r="QRP1359" s="24"/>
      <c r="QRQ1359" s="24"/>
      <c r="QRR1359" s="24"/>
      <c r="QRS1359" s="24"/>
      <c r="QRT1359" s="24"/>
      <c r="QRU1359" s="24"/>
      <c r="QRV1359" s="24"/>
      <c r="QRW1359" s="24"/>
      <c r="QRX1359" s="24"/>
      <c r="QSB1359" s="3"/>
      <c r="QSC1359" s="31"/>
      <c r="QSD1359" s="5"/>
      <c r="QSE1359" s="9"/>
      <c r="QSH1359" s="2"/>
      <c r="QSK1359" s="24"/>
      <c r="QSL1359" s="24"/>
      <c r="QSM1359" s="31"/>
      <c r="QSN1359" s="24"/>
      <c r="QSO1359" s="24"/>
      <c r="QSP1359" s="24"/>
      <c r="QSQ1359" s="24"/>
      <c r="QSR1359" s="24"/>
      <c r="QSS1359" s="24"/>
      <c r="QST1359" s="24"/>
      <c r="QSU1359" s="24"/>
      <c r="QSV1359" s="24"/>
      <c r="QSW1359" s="24"/>
      <c r="QSX1359" s="24"/>
      <c r="QSY1359" s="24"/>
      <c r="QSZ1359" s="24"/>
      <c r="QTA1359" s="24"/>
      <c r="QTB1359" s="24"/>
      <c r="QTF1359" s="3"/>
      <c r="QTG1359" s="31"/>
      <c r="QTH1359" s="5"/>
      <c r="QTI1359" s="9"/>
      <c r="QTL1359" s="2"/>
      <c r="QTO1359" s="24"/>
      <c r="QTP1359" s="24"/>
      <c r="QTQ1359" s="31"/>
      <c r="QTR1359" s="24"/>
      <c r="QTS1359" s="24"/>
      <c r="QTT1359" s="24"/>
      <c r="QTU1359" s="24"/>
      <c r="QTV1359" s="24"/>
      <c r="QTW1359" s="24"/>
      <c r="QTX1359" s="24"/>
      <c r="QTY1359" s="24"/>
      <c r="QTZ1359" s="24"/>
      <c r="QUA1359" s="24"/>
      <c r="QUB1359" s="24"/>
      <c r="QUC1359" s="24"/>
      <c r="QUD1359" s="24"/>
      <c r="QUE1359" s="24"/>
      <c r="QUF1359" s="24"/>
      <c r="QUJ1359" s="3"/>
      <c r="QUK1359" s="31"/>
      <c r="QUL1359" s="5"/>
      <c r="QUM1359" s="9"/>
      <c r="QUP1359" s="2"/>
      <c r="QUS1359" s="24"/>
      <c r="QUT1359" s="24"/>
      <c r="QUU1359" s="31"/>
      <c r="QUV1359" s="24"/>
      <c r="QUW1359" s="24"/>
      <c r="QUX1359" s="24"/>
      <c r="QUY1359" s="24"/>
      <c r="QUZ1359" s="24"/>
      <c r="QVA1359" s="24"/>
      <c r="QVB1359" s="24"/>
      <c r="QVC1359" s="24"/>
      <c r="QVD1359" s="24"/>
      <c r="QVE1359" s="24"/>
      <c r="QVF1359" s="24"/>
      <c r="QVG1359" s="24"/>
      <c r="QVH1359" s="24"/>
      <c r="QVI1359" s="24"/>
      <c r="QVJ1359" s="24"/>
      <c r="QVN1359" s="3"/>
      <c r="QVO1359" s="31"/>
      <c r="QVP1359" s="5"/>
      <c r="QVQ1359" s="9"/>
      <c r="QVT1359" s="2"/>
      <c r="QVW1359" s="24"/>
      <c r="QVX1359" s="24"/>
      <c r="QVY1359" s="31"/>
      <c r="QVZ1359" s="24"/>
      <c r="QWA1359" s="24"/>
      <c r="QWB1359" s="24"/>
      <c r="QWC1359" s="24"/>
      <c r="QWD1359" s="24"/>
      <c r="QWE1359" s="24"/>
      <c r="QWF1359" s="24"/>
      <c r="QWG1359" s="24"/>
      <c r="QWH1359" s="24"/>
      <c r="QWI1359" s="24"/>
      <c r="QWJ1359" s="24"/>
      <c r="QWK1359" s="24"/>
      <c r="QWL1359" s="24"/>
      <c r="QWM1359" s="24"/>
      <c r="QWN1359" s="24"/>
      <c r="QWR1359" s="3"/>
      <c r="QWS1359" s="31"/>
      <c r="QWT1359" s="5"/>
      <c r="QWU1359" s="9"/>
      <c r="QWX1359" s="2"/>
      <c r="QXA1359" s="24"/>
      <c r="QXB1359" s="24"/>
      <c r="QXC1359" s="31"/>
      <c r="QXD1359" s="24"/>
      <c r="QXE1359" s="24"/>
      <c r="QXF1359" s="24"/>
      <c r="QXG1359" s="24"/>
      <c r="QXH1359" s="24"/>
      <c r="QXI1359" s="24"/>
      <c r="QXJ1359" s="24"/>
      <c r="QXK1359" s="24"/>
      <c r="QXL1359" s="24"/>
      <c r="QXM1359" s="24"/>
      <c r="QXN1359" s="24"/>
      <c r="QXO1359" s="24"/>
      <c r="QXP1359" s="24"/>
      <c r="QXQ1359" s="24"/>
      <c r="QXR1359" s="24"/>
      <c r="QXV1359" s="3"/>
      <c r="QXW1359" s="31"/>
      <c r="QXX1359" s="5"/>
      <c r="QXY1359" s="9"/>
      <c r="QYB1359" s="2"/>
      <c r="QYE1359" s="24"/>
      <c r="QYF1359" s="24"/>
      <c r="QYG1359" s="31"/>
      <c r="QYH1359" s="24"/>
      <c r="QYI1359" s="24"/>
      <c r="QYJ1359" s="24"/>
      <c r="QYK1359" s="24"/>
      <c r="QYL1359" s="24"/>
      <c r="QYM1359" s="24"/>
      <c r="QYN1359" s="24"/>
      <c r="QYO1359" s="24"/>
      <c r="QYP1359" s="24"/>
      <c r="QYQ1359" s="24"/>
      <c r="QYR1359" s="24"/>
      <c r="QYS1359" s="24"/>
      <c r="QYT1359" s="24"/>
      <c r="QYU1359" s="24"/>
      <c r="QYV1359" s="24"/>
      <c r="QYZ1359" s="3"/>
      <c r="QZA1359" s="31"/>
      <c r="QZB1359" s="5"/>
      <c r="QZC1359" s="9"/>
      <c r="QZF1359" s="2"/>
      <c r="QZI1359" s="24"/>
      <c r="QZJ1359" s="24"/>
      <c r="QZK1359" s="31"/>
      <c r="QZL1359" s="24"/>
      <c r="QZM1359" s="24"/>
      <c r="QZN1359" s="24"/>
      <c r="QZO1359" s="24"/>
      <c r="QZP1359" s="24"/>
      <c r="QZQ1359" s="24"/>
      <c r="QZR1359" s="24"/>
      <c r="QZS1359" s="24"/>
      <c r="QZT1359" s="24"/>
      <c r="QZU1359" s="24"/>
      <c r="QZV1359" s="24"/>
      <c r="QZW1359" s="24"/>
      <c r="QZX1359" s="24"/>
      <c r="QZY1359" s="24"/>
      <c r="QZZ1359" s="24"/>
      <c r="RAD1359" s="3"/>
      <c r="RAE1359" s="31"/>
      <c r="RAF1359" s="5"/>
      <c r="RAG1359" s="9"/>
      <c r="RAJ1359" s="2"/>
      <c r="RAM1359" s="24"/>
      <c r="RAN1359" s="24"/>
      <c r="RAO1359" s="31"/>
      <c r="RAP1359" s="24"/>
      <c r="RAQ1359" s="24"/>
      <c r="RAR1359" s="24"/>
      <c r="RAS1359" s="24"/>
      <c r="RAT1359" s="24"/>
      <c r="RAU1359" s="24"/>
      <c r="RAV1359" s="24"/>
      <c r="RAW1359" s="24"/>
      <c r="RAX1359" s="24"/>
      <c r="RAY1359" s="24"/>
      <c r="RAZ1359" s="24"/>
      <c r="RBA1359" s="24"/>
      <c r="RBB1359" s="24"/>
      <c r="RBC1359" s="24"/>
      <c r="RBD1359" s="24"/>
      <c r="RBH1359" s="3"/>
      <c r="RBI1359" s="31"/>
      <c r="RBJ1359" s="5"/>
      <c r="RBK1359" s="9"/>
      <c r="RBN1359" s="2"/>
      <c r="RBQ1359" s="24"/>
      <c r="RBR1359" s="24"/>
      <c r="RBS1359" s="31"/>
      <c r="RBT1359" s="24"/>
      <c r="RBU1359" s="24"/>
      <c r="RBV1359" s="24"/>
      <c r="RBW1359" s="24"/>
      <c r="RBX1359" s="24"/>
      <c r="RBY1359" s="24"/>
      <c r="RBZ1359" s="24"/>
      <c r="RCA1359" s="24"/>
      <c r="RCB1359" s="24"/>
      <c r="RCC1359" s="24"/>
      <c r="RCD1359" s="24"/>
      <c r="RCE1359" s="24"/>
      <c r="RCF1359" s="24"/>
      <c r="RCG1359" s="24"/>
      <c r="RCH1359" s="24"/>
      <c r="RCL1359" s="3"/>
      <c r="RCM1359" s="31"/>
      <c r="RCN1359" s="5"/>
      <c r="RCO1359" s="9"/>
      <c r="RCR1359" s="2"/>
      <c r="RCU1359" s="24"/>
      <c r="RCV1359" s="24"/>
      <c r="RCW1359" s="31"/>
      <c r="RCX1359" s="24"/>
      <c r="RCY1359" s="24"/>
      <c r="RCZ1359" s="24"/>
      <c r="RDA1359" s="24"/>
      <c r="RDB1359" s="24"/>
      <c r="RDC1359" s="24"/>
      <c r="RDD1359" s="24"/>
      <c r="RDE1359" s="24"/>
      <c r="RDF1359" s="24"/>
      <c r="RDG1359" s="24"/>
      <c r="RDH1359" s="24"/>
      <c r="RDI1359" s="24"/>
      <c r="RDJ1359" s="24"/>
      <c r="RDK1359" s="24"/>
      <c r="RDL1359" s="24"/>
      <c r="RDP1359" s="3"/>
      <c r="RDQ1359" s="31"/>
      <c r="RDR1359" s="5"/>
      <c r="RDS1359" s="9"/>
      <c r="RDV1359" s="2"/>
      <c r="RDY1359" s="24"/>
      <c r="RDZ1359" s="24"/>
      <c r="REA1359" s="31"/>
      <c r="REB1359" s="24"/>
      <c r="REC1359" s="24"/>
      <c r="RED1359" s="24"/>
      <c r="REE1359" s="24"/>
      <c r="REF1359" s="24"/>
      <c r="REG1359" s="24"/>
      <c r="REH1359" s="24"/>
      <c r="REI1359" s="24"/>
      <c r="REJ1359" s="24"/>
      <c r="REK1359" s="24"/>
      <c r="REL1359" s="24"/>
      <c r="REM1359" s="24"/>
      <c r="REN1359" s="24"/>
      <c r="REO1359" s="24"/>
      <c r="REP1359" s="24"/>
      <c r="RET1359" s="3"/>
      <c r="REU1359" s="31"/>
      <c r="REV1359" s="5"/>
      <c r="REW1359" s="9"/>
      <c r="REZ1359" s="2"/>
      <c r="RFC1359" s="24"/>
      <c r="RFD1359" s="24"/>
      <c r="RFE1359" s="31"/>
      <c r="RFF1359" s="24"/>
      <c r="RFG1359" s="24"/>
      <c r="RFH1359" s="24"/>
      <c r="RFI1359" s="24"/>
      <c r="RFJ1359" s="24"/>
      <c r="RFK1359" s="24"/>
      <c r="RFL1359" s="24"/>
      <c r="RFM1359" s="24"/>
      <c r="RFN1359" s="24"/>
      <c r="RFO1359" s="24"/>
      <c r="RFP1359" s="24"/>
      <c r="RFQ1359" s="24"/>
      <c r="RFR1359" s="24"/>
      <c r="RFS1359" s="24"/>
      <c r="RFT1359" s="24"/>
      <c r="RFX1359" s="3"/>
      <c r="RFY1359" s="31"/>
      <c r="RFZ1359" s="5"/>
      <c r="RGA1359" s="9"/>
      <c r="RGD1359" s="2"/>
      <c r="RGG1359" s="24"/>
      <c r="RGH1359" s="24"/>
      <c r="RGI1359" s="31"/>
      <c r="RGJ1359" s="24"/>
      <c r="RGK1359" s="24"/>
      <c r="RGL1359" s="24"/>
      <c r="RGM1359" s="24"/>
      <c r="RGN1359" s="24"/>
      <c r="RGO1359" s="24"/>
      <c r="RGP1359" s="24"/>
      <c r="RGQ1359" s="24"/>
      <c r="RGR1359" s="24"/>
      <c r="RGS1359" s="24"/>
      <c r="RGT1359" s="24"/>
      <c r="RGU1359" s="24"/>
      <c r="RGV1359" s="24"/>
      <c r="RGW1359" s="24"/>
      <c r="RGX1359" s="24"/>
      <c r="RHB1359" s="3"/>
      <c r="RHC1359" s="31"/>
      <c r="RHD1359" s="5"/>
      <c r="RHE1359" s="9"/>
      <c r="RHH1359" s="2"/>
      <c r="RHK1359" s="24"/>
      <c r="RHL1359" s="24"/>
      <c r="RHM1359" s="31"/>
      <c r="RHN1359" s="24"/>
      <c r="RHO1359" s="24"/>
      <c r="RHP1359" s="24"/>
      <c r="RHQ1359" s="24"/>
      <c r="RHR1359" s="24"/>
      <c r="RHS1359" s="24"/>
      <c r="RHT1359" s="24"/>
      <c r="RHU1359" s="24"/>
      <c r="RHV1359" s="24"/>
      <c r="RHW1359" s="24"/>
      <c r="RHX1359" s="24"/>
      <c r="RHY1359" s="24"/>
      <c r="RHZ1359" s="24"/>
      <c r="RIA1359" s="24"/>
      <c r="RIB1359" s="24"/>
      <c r="RIF1359" s="3"/>
      <c r="RIG1359" s="31"/>
      <c r="RIH1359" s="5"/>
      <c r="RII1359" s="9"/>
      <c r="RIL1359" s="2"/>
      <c r="RIO1359" s="24"/>
      <c r="RIP1359" s="24"/>
      <c r="RIQ1359" s="31"/>
      <c r="RIR1359" s="24"/>
      <c r="RIS1359" s="24"/>
      <c r="RIT1359" s="24"/>
      <c r="RIU1359" s="24"/>
      <c r="RIV1359" s="24"/>
      <c r="RIW1359" s="24"/>
      <c r="RIX1359" s="24"/>
      <c r="RIY1359" s="24"/>
      <c r="RIZ1359" s="24"/>
      <c r="RJA1359" s="24"/>
      <c r="RJB1359" s="24"/>
      <c r="RJC1359" s="24"/>
      <c r="RJD1359" s="24"/>
      <c r="RJE1359" s="24"/>
      <c r="RJF1359" s="24"/>
      <c r="RJJ1359" s="3"/>
      <c r="RJK1359" s="31"/>
      <c r="RJL1359" s="5"/>
      <c r="RJM1359" s="9"/>
      <c r="RJP1359" s="2"/>
      <c r="RJS1359" s="24"/>
      <c r="RJT1359" s="24"/>
      <c r="RJU1359" s="31"/>
      <c r="RJV1359" s="24"/>
      <c r="RJW1359" s="24"/>
      <c r="RJX1359" s="24"/>
      <c r="RJY1359" s="24"/>
      <c r="RJZ1359" s="24"/>
      <c r="RKA1359" s="24"/>
      <c r="RKB1359" s="24"/>
      <c r="RKC1359" s="24"/>
      <c r="RKD1359" s="24"/>
      <c r="RKE1359" s="24"/>
      <c r="RKF1359" s="24"/>
      <c r="RKG1359" s="24"/>
      <c r="RKH1359" s="24"/>
      <c r="RKI1359" s="24"/>
      <c r="RKJ1359" s="24"/>
      <c r="RKN1359" s="3"/>
      <c r="RKO1359" s="31"/>
      <c r="RKP1359" s="5"/>
      <c r="RKQ1359" s="9"/>
      <c r="RKT1359" s="2"/>
      <c r="RKW1359" s="24"/>
      <c r="RKX1359" s="24"/>
      <c r="RKY1359" s="31"/>
      <c r="RKZ1359" s="24"/>
      <c r="RLA1359" s="24"/>
      <c r="RLB1359" s="24"/>
      <c r="RLC1359" s="24"/>
      <c r="RLD1359" s="24"/>
      <c r="RLE1359" s="24"/>
      <c r="RLF1359" s="24"/>
      <c r="RLG1359" s="24"/>
      <c r="RLH1359" s="24"/>
      <c r="RLI1359" s="24"/>
      <c r="RLJ1359" s="24"/>
      <c r="RLK1359" s="24"/>
      <c r="RLL1359" s="24"/>
      <c r="RLM1359" s="24"/>
      <c r="RLN1359" s="24"/>
      <c r="RLR1359" s="3"/>
      <c r="RLS1359" s="31"/>
      <c r="RLT1359" s="5"/>
      <c r="RLU1359" s="9"/>
      <c r="RLX1359" s="2"/>
      <c r="RMA1359" s="24"/>
      <c r="RMB1359" s="24"/>
      <c r="RMC1359" s="31"/>
      <c r="RMD1359" s="24"/>
      <c r="RME1359" s="24"/>
      <c r="RMF1359" s="24"/>
      <c r="RMG1359" s="24"/>
      <c r="RMH1359" s="24"/>
      <c r="RMI1359" s="24"/>
      <c r="RMJ1359" s="24"/>
      <c r="RMK1359" s="24"/>
      <c r="RML1359" s="24"/>
      <c r="RMM1359" s="24"/>
      <c r="RMN1359" s="24"/>
      <c r="RMO1359" s="24"/>
      <c r="RMP1359" s="24"/>
      <c r="RMQ1359" s="24"/>
      <c r="RMR1359" s="24"/>
      <c r="RMV1359" s="3"/>
      <c r="RMW1359" s="31"/>
      <c r="RMX1359" s="5"/>
      <c r="RMY1359" s="9"/>
      <c r="RNB1359" s="2"/>
      <c r="RNE1359" s="24"/>
      <c r="RNF1359" s="24"/>
      <c r="RNG1359" s="31"/>
      <c r="RNH1359" s="24"/>
      <c r="RNI1359" s="24"/>
      <c r="RNJ1359" s="24"/>
      <c r="RNK1359" s="24"/>
      <c r="RNL1359" s="24"/>
      <c r="RNM1359" s="24"/>
      <c r="RNN1359" s="24"/>
      <c r="RNO1359" s="24"/>
      <c r="RNP1359" s="24"/>
      <c r="RNQ1359" s="24"/>
      <c r="RNR1359" s="24"/>
      <c r="RNS1359" s="24"/>
      <c r="RNT1359" s="24"/>
      <c r="RNU1359" s="24"/>
      <c r="RNV1359" s="24"/>
      <c r="RNZ1359" s="3"/>
      <c r="ROA1359" s="31"/>
      <c r="ROB1359" s="5"/>
      <c r="ROC1359" s="9"/>
      <c r="ROF1359" s="2"/>
      <c r="ROI1359" s="24"/>
      <c r="ROJ1359" s="24"/>
      <c r="ROK1359" s="31"/>
      <c r="ROL1359" s="24"/>
      <c r="ROM1359" s="24"/>
      <c r="RON1359" s="24"/>
      <c r="ROO1359" s="24"/>
      <c r="ROP1359" s="24"/>
      <c r="ROQ1359" s="24"/>
      <c r="ROR1359" s="24"/>
      <c r="ROS1359" s="24"/>
      <c r="ROT1359" s="24"/>
      <c r="ROU1359" s="24"/>
      <c r="ROV1359" s="24"/>
      <c r="ROW1359" s="24"/>
      <c r="ROX1359" s="24"/>
      <c r="ROY1359" s="24"/>
      <c r="ROZ1359" s="24"/>
      <c r="RPD1359" s="3"/>
      <c r="RPE1359" s="31"/>
      <c r="RPF1359" s="5"/>
      <c r="RPG1359" s="9"/>
      <c r="RPJ1359" s="2"/>
      <c r="RPM1359" s="24"/>
      <c r="RPN1359" s="24"/>
      <c r="RPO1359" s="31"/>
      <c r="RPP1359" s="24"/>
      <c r="RPQ1359" s="24"/>
      <c r="RPR1359" s="24"/>
      <c r="RPS1359" s="24"/>
      <c r="RPT1359" s="24"/>
      <c r="RPU1359" s="24"/>
      <c r="RPV1359" s="24"/>
      <c r="RPW1359" s="24"/>
      <c r="RPX1359" s="24"/>
      <c r="RPY1359" s="24"/>
      <c r="RPZ1359" s="24"/>
      <c r="RQA1359" s="24"/>
      <c r="RQB1359" s="24"/>
      <c r="RQC1359" s="24"/>
      <c r="RQD1359" s="24"/>
      <c r="RQH1359" s="3"/>
      <c r="RQI1359" s="31"/>
      <c r="RQJ1359" s="5"/>
      <c r="RQK1359" s="9"/>
      <c r="RQN1359" s="2"/>
      <c r="RQQ1359" s="24"/>
      <c r="RQR1359" s="24"/>
      <c r="RQS1359" s="31"/>
      <c r="RQT1359" s="24"/>
      <c r="RQU1359" s="24"/>
      <c r="RQV1359" s="24"/>
      <c r="RQW1359" s="24"/>
      <c r="RQX1359" s="24"/>
      <c r="RQY1359" s="24"/>
      <c r="RQZ1359" s="24"/>
      <c r="RRA1359" s="24"/>
      <c r="RRB1359" s="24"/>
      <c r="RRC1359" s="24"/>
      <c r="RRD1359" s="24"/>
      <c r="RRE1359" s="24"/>
      <c r="RRF1359" s="24"/>
      <c r="RRG1359" s="24"/>
      <c r="RRH1359" s="24"/>
      <c r="RRL1359" s="3"/>
      <c r="RRM1359" s="31"/>
      <c r="RRN1359" s="5"/>
      <c r="RRO1359" s="9"/>
      <c r="RRR1359" s="2"/>
      <c r="RRU1359" s="24"/>
      <c r="RRV1359" s="24"/>
      <c r="RRW1359" s="31"/>
      <c r="RRX1359" s="24"/>
      <c r="RRY1359" s="24"/>
      <c r="RRZ1359" s="24"/>
      <c r="RSA1359" s="24"/>
      <c r="RSB1359" s="24"/>
      <c r="RSC1359" s="24"/>
      <c r="RSD1359" s="24"/>
      <c r="RSE1359" s="24"/>
      <c r="RSF1359" s="24"/>
      <c r="RSG1359" s="24"/>
      <c r="RSH1359" s="24"/>
      <c r="RSI1359" s="24"/>
      <c r="RSJ1359" s="24"/>
      <c r="RSK1359" s="24"/>
      <c r="RSL1359" s="24"/>
      <c r="RSP1359" s="3"/>
      <c r="RSQ1359" s="31"/>
      <c r="RSR1359" s="5"/>
      <c r="RSS1359" s="9"/>
      <c r="RSV1359" s="2"/>
      <c r="RSY1359" s="24"/>
      <c r="RSZ1359" s="24"/>
      <c r="RTA1359" s="31"/>
      <c r="RTB1359" s="24"/>
      <c r="RTC1359" s="24"/>
      <c r="RTD1359" s="24"/>
      <c r="RTE1359" s="24"/>
      <c r="RTF1359" s="24"/>
      <c r="RTG1359" s="24"/>
      <c r="RTH1359" s="24"/>
      <c r="RTI1359" s="24"/>
      <c r="RTJ1359" s="24"/>
      <c r="RTK1359" s="24"/>
      <c r="RTL1359" s="24"/>
      <c r="RTM1359" s="24"/>
      <c r="RTN1359" s="24"/>
      <c r="RTO1359" s="24"/>
      <c r="RTP1359" s="24"/>
      <c r="RTT1359" s="3"/>
      <c r="RTU1359" s="31"/>
      <c r="RTV1359" s="5"/>
      <c r="RTW1359" s="9"/>
      <c r="RTZ1359" s="2"/>
      <c r="RUC1359" s="24"/>
      <c r="RUD1359" s="24"/>
      <c r="RUE1359" s="31"/>
      <c r="RUF1359" s="24"/>
      <c r="RUG1359" s="24"/>
      <c r="RUH1359" s="24"/>
      <c r="RUI1359" s="24"/>
      <c r="RUJ1359" s="24"/>
      <c r="RUK1359" s="24"/>
      <c r="RUL1359" s="24"/>
      <c r="RUM1359" s="24"/>
      <c r="RUN1359" s="24"/>
      <c r="RUO1359" s="24"/>
      <c r="RUP1359" s="24"/>
      <c r="RUQ1359" s="24"/>
      <c r="RUR1359" s="24"/>
      <c r="RUS1359" s="24"/>
      <c r="RUT1359" s="24"/>
      <c r="RUX1359" s="3"/>
      <c r="RUY1359" s="31"/>
      <c r="RUZ1359" s="5"/>
      <c r="RVA1359" s="9"/>
      <c r="RVD1359" s="2"/>
      <c r="RVG1359" s="24"/>
      <c r="RVH1359" s="24"/>
      <c r="RVI1359" s="31"/>
      <c r="RVJ1359" s="24"/>
      <c r="RVK1359" s="24"/>
      <c r="RVL1359" s="24"/>
      <c r="RVM1359" s="24"/>
      <c r="RVN1359" s="24"/>
      <c r="RVO1359" s="24"/>
      <c r="RVP1359" s="24"/>
      <c r="RVQ1359" s="24"/>
      <c r="RVR1359" s="24"/>
      <c r="RVS1359" s="24"/>
      <c r="RVT1359" s="24"/>
      <c r="RVU1359" s="24"/>
      <c r="RVV1359" s="24"/>
      <c r="RVW1359" s="24"/>
      <c r="RVX1359" s="24"/>
      <c r="RWB1359" s="3"/>
      <c r="RWC1359" s="31"/>
      <c r="RWD1359" s="5"/>
      <c r="RWE1359" s="9"/>
      <c r="RWH1359" s="2"/>
      <c r="RWK1359" s="24"/>
      <c r="RWL1359" s="24"/>
      <c r="RWM1359" s="31"/>
      <c r="RWN1359" s="24"/>
      <c r="RWO1359" s="24"/>
      <c r="RWP1359" s="24"/>
      <c r="RWQ1359" s="24"/>
      <c r="RWR1359" s="24"/>
      <c r="RWS1359" s="24"/>
      <c r="RWT1359" s="24"/>
      <c r="RWU1359" s="24"/>
      <c r="RWV1359" s="24"/>
      <c r="RWW1359" s="24"/>
      <c r="RWX1359" s="24"/>
      <c r="RWY1359" s="24"/>
      <c r="RWZ1359" s="24"/>
      <c r="RXA1359" s="24"/>
      <c r="RXB1359" s="24"/>
      <c r="RXF1359" s="3"/>
      <c r="RXG1359" s="31"/>
      <c r="RXH1359" s="5"/>
      <c r="RXI1359" s="9"/>
      <c r="RXL1359" s="2"/>
      <c r="RXO1359" s="24"/>
      <c r="RXP1359" s="24"/>
      <c r="RXQ1359" s="31"/>
      <c r="RXR1359" s="24"/>
      <c r="RXS1359" s="24"/>
      <c r="RXT1359" s="24"/>
      <c r="RXU1359" s="24"/>
      <c r="RXV1359" s="24"/>
      <c r="RXW1359" s="24"/>
      <c r="RXX1359" s="24"/>
      <c r="RXY1359" s="24"/>
      <c r="RXZ1359" s="24"/>
      <c r="RYA1359" s="24"/>
      <c r="RYB1359" s="24"/>
      <c r="RYC1359" s="24"/>
      <c r="RYD1359" s="24"/>
      <c r="RYE1359" s="24"/>
      <c r="RYF1359" s="24"/>
      <c r="RYJ1359" s="3"/>
      <c r="RYK1359" s="31"/>
      <c r="RYL1359" s="5"/>
      <c r="RYM1359" s="9"/>
      <c r="RYP1359" s="2"/>
      <c r="RYS1359" s="24"/>
      <c r="RYT1359" s="24"/>
      <c r="RYU1359" s="31"/>
      <c r="RYV1359" s="24"/>
      <c r="RYW1359" s="24"/>
      <c r="RYX1359" s="24"/>
      <c r="RYY1359" s="24"/>
      <c r="RYZ1359" s="24"/>
      <c r="RZA1359" s="24"/>
      <c r="RZB1359" s="24"/>
      <c r="RZC1359" s="24"/>
      <c r="RZD1359" s="24"/>
      <c r="RZE1359" s="24"/>
      <c r="RZF1359" s="24"/>
      <c r="RZG1359" s="24"/>
      <c r="RZH1359" s="24"/>
      <c r="RZI1359" s="24"/>
      <c r="RZJ1359" s="24"/>
      <c r="RZN1359" s="3"/>
      <c r="RZO1359" s="31"/>
      <c r="RZP1359" s="5"/>
      <c r="RZQ1359" s="9"/>
      <c r="RZT1359" s="2"/>
      <c r="RZW1359" s="24"/>
      <c r="RZX1359" s="24"/>
      <c r="RZY1359" s="31"/>
      <c r="RZZ1359" s="24"/>
      <c r="SAA1359" s="24"/>
      <c r="SAB1359" s="24"/>
      <c r="SAC1359" s="24"/>
      <c r="SAD1359" s="24"/>
      <c r="SAE1359" s="24"/>
      <c r="SAF1359" s="24"/>
      <c r="SAG1359" s="24"/>
      <c r="SAH1359" s="24"/>
      <c r="SAI1359" s="24"/>
      <c r="SAJ1359" s="24"/>
      <c r="SAK1359" s="24"/>
      <c r="SAL1359" s="24"/>
      <c r="SAM1359" s="24"/>
      <c r="SAN1359" s="24"/>
      <c r="SAR1359" s="3"/>
      <c r="SAS1359" s="31"/>
      <c r="SAT1359" s="5"/>
      <c r="SAU1359" s="9"/>
      <c r="SAX1359" s="2"/>
      <c r="SBA1359" s="24"/>
      <c r="SBB1359" s="24"/>
      <c r="SBC1359" s="31"/>
      <c r="SBD1359" s="24"/>
      <c r="SBE1359" s="24"/>
      <c r="SBF1359" s="24"/>
      <c r="SBG1359" s="24"/>
      <c r="SBH1359" s="24"/>
      <c r="SBI1359" s="24"/>
      <c r="SBJ1359" s="24"/>
      <c r="SBK1359" s="24"/>
      <c r="SBL1359" s="24"/>
      <c r="SBM1359" s="24"/>
      <c r="SBN1359" s="24"/>
      <c r="SBO1359" s="24"/>
      <c r="SBP1359" s="24"/>
      <c r="SBQ1359" s="24"/>
      <c r="SBR1359" s="24"/>
      <c r="SBV1359" s="3"/>
      <c r="SBW1359" s="31"/>
      <c r="SBX1359" s="5"/>
      <c r="SBY1359" s="9"/>
      <c r="SCB1359" s="2"/>
      <c r="SCE1359" s="24"/>
      <c r="SCF1359" s="24"/>
      <c r="SCG1359" s="31"/>
      <c r="SCH1359" s="24"/>
      <c r="SCI1359" s="24"/>
      <c r="SCJ1359" s="24"/>
      <c r="SCK1359" s="24"/>
      <c r="SCL1359" s="24"/>
      <c r="SCM1359" s="24"/>
      <c r="SCN1359" s="24"/>
      <c r="SCO1359" s="24"/>
      <c r="SCP1359" s="24"/>
      <c r="SCQ1359" s="24"/>
      <c r="SCR1359" s="24"/>
      <c r="SCS1359" s="24"/>
      <c r="SCT1359" s="24"/>
      <c r="SCU1359" s="24"/>
      <c r="SCV1359" s="24"/>
      <c r="SCZ1359" s="3"/>
      <c r="SDA1359" s="31"/>
      <c r="SDB1359" s="5"/>
      <c r="SDC1359" s="9"/>
      <c r="SDF1359" s="2"/>
      <c r="SDI1359" s="24"/>
      <c r="SDJ1359" s="24"/>
      <c r="SDK1359" s="31"/>
      <c r="SDL1359" s="24"/>
      <c r="SDM1359" s="24"/>
      <c r="SDN1359" s="24"/>
      <c r="SDO1359" s="24"/>
      <c r="SDP1359" s="24"/>
      <c r="SDQ1359" s="24"/>
      <c r="SDR1359" s="24"/>
      <c r="SDS1359" s="24"/>
      <c r="SDT1359" s="24"/>
      <c r="SDU1359" s="24"/>
      <c r="SDV1359" s="24"/>
      <c r="SDW1359" s="24"/>
      <c r="SDX1359" s="24"/>
      <c r="SDY1359" s="24"/>
      <c r="SDZ1359" s="24"/>
      <c r="SED1359" s="3"/>
      <c r="SEE1359" s="31"/>
      <c r="SEF1359" s="5"/>
      <c r="SEG1359" s="9"/>
      <c r="SEJ1359" s="2"/>
      <c r="SEM1359" s="24"/>
      <c r="SEN1359" s="24"/>
      <c r="SEO1359" s="31"/>
      <c r="SEP1359" s="24"/>
      <c r="SEQ1359" s="24"/>
      <c r="SER1359" s="24"/>
      <c r="SES1359" s="24"/>
      <c r="SET1359" s="24"/>
      <c r="SEU1359" s="24"/>
      <c r="SEV1359" s="24"/>
      <c r="SEW1359" s="24"/>
      <c r="SEX1359" s="24"/>
      <c r="SEY1359" s="24"/>
      <c r="SEZ1359" s="24"/>
      <c r="SFA1359" s="24"/>
      <c r="SFB1359" s="24"/>
      <c r="SFC1359" s="24"/>
      <c r="SFD1359" s="24"/>
      <c r="SFH1359" s="3"/>
      <c r="SFI1359" s="31"/>
      <c r="SFJ1359" s="5"/>
      <c r="SFK1359" s="9"/>
      <c r="SFN1359" s="2"/>
      <c r="SFQ1359" s="24"/>
      <c r="SFR1359" s="24"/>
      <c r="SFS1359" s="31"/>
      <c r="SFT1359" s="24"/>
      <c r="SFU1359" s="24"/>
      <c r="SFV1359" s="24"/>
      <c r="SFW1359" s="24"/>
      <c r="SFX1359" s="24"/>
      <c r="SFY1359" s="24"/>
      <c r="SFZ1359" s="24"/>
      <c r="SGA1359" s="24"/>
      <c r="SGB1359" s="24"/>
      <c r="SGC1359" s="24"/>
      <c r="SGD1359" s="24"/>
      <c r="SGE1359" s="24"/>
      <c r="SGF1359" s="24"/>
      <c r="SGG1359" s="24"/>
      <c r="SGH1359" s="24"/>
      <c r="SGL1359" s="3"/>
      <c r="SGM1359" s="31"/>
      <c r="SGN1359" s="5"/>
      <c r="SGO1359" s="9"/>
      <c r="SGR1359" s="2"/>
      <c r="SGU1359" s="24"/>
      <c r="SGV1359" s="24"/>
      <c r="SGW1359" s="31"/>
      <c r="SGX1359" s="24"/>
      <c r="SGY1359" s="24"/>
      <c r="SGZ1359" s="24"/>
      <c r="SHA1359" s="24"/>
      <c r="SHB1359" s="24"/>
      <c r="SHC1359" s="24"/>
      <c r="SHD1359" s="24"/>
      <c r="SHE1359" s="24"/>
      <c r="SHF1359" s="24"/>
      <c r="SHG1359" s="24"/>
      <c r="SHH1359" s="24"/>
      <c r="SHI1359" s="24"/>
      <c r="SHJ1359" s="24"/>
      <c r="SHK1359" s="24"/>
      <c r="SHL1359" s="24"/>
      <c r="SHP1359" s="3"/>
      <c r="SHQ1359" s="31"/>
      <c r="SHR1359" s="5"/>
      <c r="SHS1359" s="9"/>
      <c r="SHV1359" s="2"/>
      <c r="SHY1359" s="24"/>
      <c r="SHZ1359" s="24"/>
      <c r="SIA1359" s="31"/>
      <c r="SIB1359" s="24"/>
      <c r="SIC1359" s="24"/>
      <c r="SID1359" s="24"/>
      <c r="SIE1359" s="24"/>
      <c r="SIF1359" s="24"/>
      <c r="SIG1359" s="24"/>
      <c r="SIH1359" s="24"/>
      <c r="SII1359" s="24"/>
      <c r="SIJ1359" s="24"/>
      <c r="SIK1359" s="24"/>
      <c r="SIL1359" s="24"/>
      <c r="SIM1359" s="24"/>
      <c r="SIN1359" s="24"/>
      <c r="SIO1359" s="24"/>
      <c r="SIP1359" s="24"/>
      <c r="SIT1359" s="3"/>
      <c r="SIU1359" s="31"/>
      <c r="SIV1359" s="5"/>
      <c r="SIW1359" s="9"/>
      <c r="SIZ1359" s="2"/>
      <c r="SJC1359" s="24"/>
      <c r="SJD1359" s="24"/>
      <c r="SJE1359" s="31"/>
      <c r="SJF1359" s="24"/>
      <c r="SJG1359" s="24"/>
      <c r="SJH1359" s="24"/>
      <c r="SJI1359" s="24"/>
      <c r="SJJ1359" s="24"/>
      <c r="SJK1359" s="24"/>
      <c r="SJL1359" s="24"/>
      <c r="SJM1359" s="24"/>
      <c r="SJN1359" s="24"/>
      <c r="SJO1359" s="24"/>
      <c r="SJP1359" s="24"/>
      <c r="SJQ1359" s="24"/>
      <c r="SJR1359" s="24"/>
      <c r="SJS1359" s="24"/>
      <c r="SJT1359" s="24"/>
      <c r="SJX1359" s="3"/>
      <c r="SJY1359" s="31"/>
      <c r="SJZ1359" s="5"/>
      <c r="SKA1359" s="9"/>
      <c r="SKD1359" s="2"/>
      <c r="SKG1359" s="24"/>
      <c r="SKH1359" s="24"/>
      <c r="SKI1359" s="31"/>
      <c r="SKJ1359" s="24"/>
      <c r="SKK1359" s="24"/>
      <c r="SKL1359" s="24"/>
      <c r="SKM1359" s="24"/>
      <c r="SKN1359" s="24"/>
      <c r="SKO1359" s="24"/>
      <c r="SKP1359" s="24"/>
      <c r="SKQ1359" s="24"/>
      <c r="SKR1359" s="24"/>
      <c r="SKS1359" s="24"/>
      <c r="SKT1359" s="24"/>
      <c r="SKU1359" s="24"/>
      <c r="SKV1359" s="24"/>
      <c r="SKW1359" s="24"/>
      <c r="SKX1359" s="24"/>
      <c r="SLB1359" s="3"/>
      <c r="SLC1359" s="31"/>
      <c r="SLD1359" s="5"/>
      <c r="SLE1359" s="9"/>
      <c r="SLH1359" s="2"/>
      <c r="SLK1359" s="24"/>
      <c r="SLL1359" s="24"/>
      <c r="SLM1359" s="31"/>
      <c r="SLN1359" s="24"/>
      <c r="SLO1359" s="24"/>
      <c r="SLP1359" s="24"/>
      <c r="SLQ1359" s="24"/>
      <c r="SLR1359" s="24"/>
      <c r="SLS1359" s="24"/>
      <c r="SLT1359" s="24"/>
      <c r="SLU1359" s="24"/>
      <c r="SLV1359" s="24"/>
      <c r="SLW1359" s="24"/>
      <c r="SLX1359" s="24"/>
      <c r="SLY1359" s="24"/>
      <c r="SLZ1359" s="24"/>
      <c r="SMA1359" s="24"/>
      <c r="SMB1359" s="24"/>
      <c r="SMF1359" s="3"/>
      <c r="SMG1359" s="31"/>
      <c r="SMH1359" s="5"/>
      <c r="SMI1359" s="9"/>
      <c r="SML1359" s="2"/>
      <c r="SMO1359" s="24"/>
      <c r="SMP1359" s="24"/>
      <c r="SMQ1359" s="31"/>
      <c r="SMR1359" s="24"/>
      <c r="SMS1359" s="24"/>
      <c r="SMT1359" s="24"/>
      <c r="SMU1359" s="24"/>
      <c r="SMV1359" s="24"/>
      <c r="SMW1359" s="24"/>
      <c r="SMX1359" s="24"/>
      <c r="SMY1359" s="24"/>
      <c r="SMZ1359" s="24"/>
      <c r="SNA1359" s="24"/>
      <c r="SNB1359" s="24"/>
      <c r="SNC1359" s="24"/>
      <c r="SND1359" s="24"/>
      <c r="SNE1359" s="24"/>
      <c r="SNF1359" s="24"/>
      <c r="SNJ1359" s="3"/>
      <c r="SNK1359" s="31"/>
      <c r="SNL1359" s="5"/>
      <c r="SNM1359" s="9"/>
      <c r="SNP1359" s="2"/>
      <c r="SNS1359" s="24"/>
      <c r="SNT1359" s="24"/>
      <c r="SNU1359" s="31"/>
      <c r="SNV1359" s="24"/>
      <c r="SNW1359" s="24"/>
      <c r="SNX1359" s="24"/>
      <c r="SNY1359" s="24"/>
      <c r="SNZ1359" s="24"/>
      <c r="SOA1359" s="24"/>
      <c r="SOB1359" s="24"/>
      <c r="SOC1359" s="24"/>
      <c r="SOD1359" s="24"/>
      <c r="SOE1359" s="24"/>
      <c r="SOF1359" s="24"/>
      <c r="SOG1359" s="24"/>
      <c r="SOH1359" s="24"/>
      <c r="SOI1359" s="24"/>
      <c r="SOJ1359" s="24"/>
      <c r="SON1359" s="3"/>
      <c r="SOO1359" s="31"/>
      <c r="SOP1359" s="5"/>
      <c r="SOQ1359" s="9"/>
      <c r="SOT1359" s="2"/>
      <c r="SOW1359" s="24"/>
      <c r="SOX1359" s="24"/>
      <c r="SOY1359" s="31"/>
      <c r="SOZ1359" s="24"/>
      <c r="SPA1359" s="24"/>
      <c r="SPB1359" s="24"/>
      <c r="SPC1359" s="24"/>
      <c r="SPD1359" s="24"/>
      <c r="SPE1359" s="24"/>
      <c r="SPF1359" s="24"/>
      <c r="SPG1359" s="24"/>
      <c r="SPH1359" s="24"/>
      <c r="SPI1359" s="24"/>
      <c r="SPJ1359" s="24"/>
      <c r="SPK1359" s="24"/>
      <c r="SPL1359" s="24"/>
      <c r="SPM1359" s="24"/>
      <c r="SPN1359" s="24"/>
      <c r="SPR1359" s="3"/>
      <c r="SPS1359" s="31"/>
      <c r="SPT1359" s="5"/>
      <c r="SPU1359" s="9"/>
      <c r="SPX1359" s="2"/>
      <c r="SQA1359" s="24"/>
      <c r="SQB1359" s="24"/>
      <c r="SQC1359" s="31"/>
      <c r="SQD1359" s="24"/>
      <c r="SQE1359" s="24"/>
      <c r="SQF1359" s="24"/>
      <c r="SQG1359" s="24"/>
      <c r="SQH1359" s="24"/>
      <c r="SQI1359" s="24"/>
      <c r="SQJ1359" s="24"/>
      <c r="SQK1359" s="24"/>
      <c r="SQL1359" s="24"/>
      <c r="SQM1359" s="24"/>
      <c r="SQN1359" s="24"/>
      <c r="SQO1359" s="24"/>
      <c r="SQP1359" s="24"/>
      <c r="SQQ1359" s="24"/>
      <c r="SQR1359" s="24"/>
      <c r="SQV1359" s="3"/>
      <c r="SQW1359" s="31"/>
      <c r="SQX1359" s="5"/>
      <c r="SQY1359" s="9"/>
      <c r="SRB1359" s="2"/>
      <c r="SRE1359" s="24"/>
      <c r="SRF1359" s="24"/>
      <c r="SRG1359" s="31"/>
      <c r="SRH1359" s="24"/>
      <c r="SRI1359" s="24"/>
      <c r="SRJ1359" s="24"/>
      <c r="SRK1359" s="24"/>
      <c r="SRL1359" s="24"/>
      <c r="SRM1359" s="24"/>
      <c r="SRN1359" s="24"/>
      <c r="SRO1359" s="24"/>
      <c r="SRP1359" s="24"/>
      <c r="SRQ1359" s="24"/>
      <c r="SRR1359" s="24"/>
      <c r="SRS1359" s="24"/>
      <c r="SRT1359" s="24"/>
      <c r="SRU1359" s="24"/>
      <c r="SRV1359" s="24"/>
      <c r="SRZ1359" s="3"/>
      <c r="SSA1359" s="31"/>
      <c r="SSB1359" s="5"/>
      <c r="SSC1359" s="9"/>
      <c r="SSF1359" s="2"/>
      <c r="SSI1359" s="24"/>
      <c r="SSJ1359" s="24"/>
      <c r="SSK1359" s="31"/>
      <c r="SSL1359" s="24"/>
      <c r="SSM1359" s="24"/>
      <c r="SSN1359" s="24"/>
      <c r="SSO1359" s="24"/>
      <c r="SSP1359" s="24"/>
      <c r="SSQ1359" s="24"/>
      <c r="SSR1359" s="24"/>
      <c r="SSS1359" s="24"/>
      <c r="SST1359" s="24"/>
      <c r="SSU1359" s="24"/>
      <c r="SSV1359" s="24"/>
      <c r="SSW1359" s="24"/>
      <c r="SSX1359" s="24"/>
      <c r="SSY1359" s="24"/>
      <c r="SSZ1359" s="24"/>
      <c r="STD1359" s="3"/>
      <c r="STE1359" s="31"/>
      <c r="STF1359" s="5"/>
      <c r="STG1359" s="9"/>
      <c r="STJ1359" s="2"/>
      <c r="STM1359" s="24"/>
      <c r="STN1359" s="24"/>
      <c r="STO1359" s="31"/>
      <c r="STP1359" s="24"/>
      <c r="STQ1359" s="24"/>
      <c r="STR1359" s="24"/>
      <c r="STS1359" s="24"/>
      <c r="STT1359" s="24"/>
      <c r="STU1359" s="24"/>
      <c r="STV1359" s="24"/>
      <c r="STW1359" s="24"/>
      <c r="STX1359" s="24"/>
      <c r="STY1359" s="24"/>
      <c r="STZ1359" s="24"/>
      <c r="SUA1359" s="24"/>
      <c r="SUB1359" s="24"/>
      <c r="SUC1359" s="24"/>
      <c r="SUD1359" s="24"/>
      <c r="SUH1359" s="3"/>
      <c r="SUI1359" s="31"/>
      <c r="SUJ1359" s="5"/>
      <c r="SUK1359" s="9"/>
      <c r="SUN1359" s="2"/>
      <c r="SUQ1359" s="24"/>
      <c r="SUR1359" s="24"/>
      <c r="SUS1359" s="31"/>
      <c r="SUT1359" s="24"/>
      <c r="SUU1359" s="24"/>
      <c r="SUV1359" s="24"/>
      <c r="SUW1359" s="24"/>
      <c r="SUX1359" s="24"/>
      <c r="SUY1359" s="24"/>
      <c r="SUZ1359" s="24"/>
      <c r="SVA1359" s="24"/>
      <c r="SVB1359" s="24"/>
      <c r="SVC1359" s="24"/>
      <c r="SVD1359" s="24"/>
      <c r="SVE1359" s="24"/>
      <c r="SVF1359" s="24"/>
      <c r="SVG1359" s="24"/>
      <c r="SVH1359" s="24"/>
      <c r="SVL1359" s="3"/>
      <c r="SVM1359" s="31"/>
      <c r="SVN1359" s="5"/>
      <c r="SVO1359" s="9"/>
      <c r="SVR1359" s="2"/>
      <c r="SVU1359" s="24"/>
      <c r="SVV1359" s="24"/>
      <c r="SVW1359" s="31"/>
      <c r="SVX1359" s="24"/>
      <c r="SVY1359" s="24"/>
      <c r="SVZ1359" s="24"/>
      <c r="SWA1359" s="24"/>
      <c r="SWB1359" s="24"/>
      <c r="SWC1359" s="24"/>
      <c r="SWD1359" s="24"/>
      <c r="SWE1359" s="24"/>
      <c r="SWF1359" s="24"/>
      <c r="SWG1359" s="24"/>
      <c r="SWH1359" s="24"/>
      <c r="SWI1359" s="24"/>
      <c r="SWJ1359" s="24"/>
      <c r="SWK1359" s="24"/>
      <c r="SWL1359" s="24"/>
      <c r="SWP1359" s="3"/>
      <c r="SWQ1359" s="31"/>
      <c r="SWR1359" s="5"/>
      <c r="SWS1359" s="9"/>
      <c r="SWV1359" s="2"/>
      <c r="SWY1359" s="24"/>
      <c r="SWZ1359" s="24"/>
      <c r="SXA1359" s="31"/>
      <c r="SXB1359" s="24"/>
      <c r="SXC1359" s="24"/>
      <c r="SXD1359" s="24"/>
      <c r="SXE1359" s="24"/>
      <c r="SXF1359" s="24"/>
      <c r="SXG1359" s="24"/>
      <c r="SXH1359" s="24"/>
      <c r="SXI1359" s="24"/>
      <c r="SXJ1359" s="24"/>
      <c r="SXK1359" s="24"/>
      <c r="SXL1359" s="24"/>
      <c r="SXM1359" s="24"/>
      <c r="SXN1359" s="24"/>
      <c r="SXO1359" s="24"/>
      <c r="SXP1359" s="24"/>
      <c r="SXT1359" s="3"/>
      <c r="SXU1359" s="31"/>
      <c r="SXV1359" s="5"/>
      <c r="SXW1359" s="9"/>
      <c r="SXZ1359" s="2"/>
      <c r="SYC1359" s="24"/>
      <c r="SYD1359" s="24"/>
      <c r="SYE1359" s="31"/>
      <c r="SYF1359" s="24"/>
      <c r="SYG1359" s="24"/>
      <c r="SYH1359" s="24"/>
      <c r="SYI1359" s="24"/>
      <c r="SYJ1359" s="24"/>
      <c r="SYK1359" s="24"/>
      <c r="SYL1359" s="24"/>
      <c r="SYM1359" s="24"/>
      <c r="SYN1359" s="24"/>
      <c r="SYO1359" s="24"/>
      <c r="SYP1359" s="24"/>
      <c r="SYQ1359" s="24"/>
      <c r="SYR1359" s="24"/>
      <c r="SYS1359" s="24"/>
      <c r="SYT1359" s="24"/>
      <c r="SYX1359" s="3"/>
      <c r="SYY1359" s="31"/>
      <c r="SYZ1359" s="5"/>
      <c r="SZA1359" s="9"/>
      <c r="SZD1359" s="2"/>
      <c r="SZG1359" s="24"/>
      <c r="SZH1359" s="24"/>
      <c r="SZI1359" s="31"/>
      <c r="SZJ1359" s="24"/>
      <c r="SZK1359" s="24"/>
      <c r="SZL1359" s="24"/>
      <c r="SZM1359" s="24"/>
      <c r="SZN1359" s="24"/>
      <c r="SZO1359" s="24"/>
      <c r="SZP1359" s="24"/>
      <c r="SZQ1359" s="24"/>
      <c r="SZR1359" s="24"/>
      <c r="SZS1359" s="24"/>
      <c r="SZT1359" s="24"/>
      <c r="SZU1359" s="24"/>
      <c r="SZV1359" s="24"/>
      <c r="SZW1359" s="24"/>
      <c r="SZX1359" s="24"/>
      <c r="TAB1359" s="3"/>
      <c r="TAC1359" s="31"/>
      <c r="TAD1359" s="5"/>
      <c r="TAE1359" s="9"/>
      <c r="TAH1359" s="2"/>
      <c r="TAK1359" s="24"/>
      <c r="TAL1359" s="24"/>
      <c r="TAM1359" s="31"/>
      <c r="TAN1359" s="24"/>
      <c r="TAO1359" s="24"/>
      <c r="TAP1359" s="24"/>
      <c r="TAQ1359" s="24"/>
      <c r="TAR1359" s="24"/>
      <c r="TAS1359" s="24"/>
      <c r="TAT1359" s="24"/>
      <c r="TAU1359" s="24"/>
      <c r="TAV1359" s="24"/>
      <c r="TAW1359" s="24"/>
      <c r="TAX1359" s="24"/>
      <c r="TAY1359" s="24"/>
      <c r="TAZ1359" s="24"/>
      <c r="TBA1359" s="24"/>
      <c r="TBB1359" s="24"/>
      <c r="TBF1359" s="3"/>
      <c r="TBG1359" s="31"/>
      <c r="TBH1359" s="5"/>
      <c r="TBI1359" s="9"/>
      <c r="TBL1359" s="2"/>
      <c r="TBO1359" s="24"/>
      <c r="TBP1359" s="24"/>
      <c r="TBQ1359" s="31"/>
      <c r="TBR1359" s="24"/>
      <c r="TBS1359" s="24"/>
      <c r="TBT1359" s="24"/>
      <c r="TBU1359" s="24"/>
      <c r="TBV1359" s="24"/>
      <c r="TBW1359" s="24"/>
      <c r="TBX1359" s="24"/>
      <c r="TBY1359" s="24"/>
      <c r="TBZ1359" s="24"/>
      <c r="TCA1359" s="24"/>
      <c r="TCB1359" s="24"/>
      <c r="TCC1359" s="24"/>
      <c r="TCD1359" s="24"/>
      <c r="TCE1359" s="24"/>
      <c r="TCF1359" s="24"/>
      <c r="TCJ1359" s="3"/>
      <c r="TCK1359" s="31"/>
      <c r="TCL1359" s="5"/>
      <c r="TCM1359" s="9"/>
      <c r="TCP1359" s="2"/>
      <c r="TCS1359" s="24"/>
      <c r="TCT1359" s="24"/>
      <c r="TCU1359" s="31"/>
      <c r="TCV1359" s="24"/>
      <c r="TCW1359" s="24"/>
      <c r="TCX1359" s="24"/>
      <c r="TCY1359" s="24"/>
      <c r="TCZ1359" s="24"/>
      <c r="TDA1359" s="24"/>
      <c r="TDB1359" s="24"/>
      <c r="TDC1359" s="24"/>
      <c r="TDD1359" s="24"/>
      <c r="TDE1359" s="24"/>
      <c r="TDF1359" s="24"/>
      <c r="TDG1359" s="24"/>
      <c r="TDH1359" s="24"/>
      <c r="TDI1359" s="24"/>
      <c r="TDJ1359" s="24"/>
      <c r="TDN1359" s="3"/>
      <c r="TDO1359" s="31"/>
      <c r="TDP1359" s="5"/>
      <c r="TDQ1359" s="9"/>
      <c r="TDT1359" s="2"/>
      <c r="TDW1359" s="24"/>
      <c r="TDX1359" s="24"/>
      <c r="TDY1359" s="31"/>
      <c r="TDZ1359" s="24"/>
      <c r="TEA1359" s="24"/>
      <c r="TEB1359" s="24"/>
      <c r="TEC1359" s="24"/>
      <c r="TED1359" s="24"/>
      <c r="TEE1359" s="24"/>
      <c r="TEF1359" s="24"/>
      <c r="TEG1359" s="24"/>
      <c r="TEH1359" s="24"/>
      <c r="TEI1359" s="24"/>
      <c r="TEJ1359" s="24"/>
      <c r="TEK1359" s="24"/>
      <c r="TEL1359" s="24"/>
      <c r="TEM1359" s="24"/>
      <c r="TEN1359" s="24"/>
      <c r="TER1359" s="3"/>
      <c r="TES1359" s="31"/>
      <c r="TET1359" s="5"/>
      <c r="TEU1359" s="9"/>
      <c r="TEX1359" s="2"/>
      <c r="TFA1359" s="24"/>
      <c r="TFB1359" s="24"/>
      <c r="TFC1359" s="31"/>
      <c r="TFD1359" s="24"/>
      <c r="TFE1359" s="24"/>
      <c r="TFF1359" s="24"/>
      <c r="TFG1359" s="24"/>
      <c r="TFH1359" s="24"/>
      <c r="TFI1359" s="24"/>
      <c r="TFJ1359" s="24"/>
      <c r="TFK1359" s="24"/>
      <c r="TFL1359" s="24"/>
      <c r="TFM1359" s="24"/>
      <c r="TFN1359" s="24"/>
      <c r="TFO1359" s="24"/>
      <c r="TFP1359" s="24"/>
      <c r="TFQ1359" s="24"/>
      <c r="TFR1359" s="24"/>
      <c r="TFV1359" s="3"/>
      <c r="TFW1359" s="31"/>
      <c r="TFX1359" s="5"/>
      <c r="TFY1359" s="9"/>
      <c r="TGB1359" s="2"/>
      <c r="TGE1359" s="24"/>
      <c r="TGF1359" s="24"/>
      <c r="TGG1359" s="31"/>
      <c r="TGH1359" s="24"/>
      <c r="TGI1359" s="24"/>
      <c r="TGJ1359" s="24"/>
      <c r="TGK1359" s="24"/>
      <c r="TGL1359" s="24"/>
      <c r="TGM1359" s="24"/>
      <c r="TGN1359" s="24"/>
      <c r="TGO1359" s="24"/>
      <c r="TGP1359" s="24"/>
      <c r="TGQ1359" s="24"/>
      <c r="TGR1359" s="24"/>
      <c r="TGS1359" s="24"/>
      <c r="TGT1359" s="24"/>
      <c r="TGU1359" s="24"/>
      <c r="TGV1359" s="24"/>
      <c r="TGZ1359" s="3"/>
      <c r="THA1359" s="31"/>
      <c r="THB1359" s="5"/>
      <c r="THC1359" s="9"/>
      <c r="THF1359" s="2"/>
      <c r="THI1359" s="24"/>
      <c r="THJ1359" s="24"/>
      <c r="THK1359" s="31"/>
      <c r="THL1359" s="24"/>
      <c r="THM1359" s="24"/>
      <c r="THN1359" s="24"/>
      <c r="THO1359" s="24"/>
      <c r="THP1359" s="24"/>
      <c r="THQ1359" s="24"/>
      <c r="THR1359" s="24"/>
      <c r="THS1359" s="24"/>
      <c r="THT1359" s="24"/>
      <c r="THU1359" s="24"/>
      <c r="THV1359" s="24"/>
      <c r="THW1359" s="24"/>
      <c r="THX1359" s="24"/>
      <c r="THY1359" s="24"/>
      <c r="THZ1359" s="24"/>
      <c r="TID1359" s="3"/>
      <c r="TIE1359" s="31"/>
      <c r="TIF1359" s="5"/>
      <c r="TIG1359" s="9"/>
      <c r="TIJ1359" s="2"/>
      <c r="TIM1359" s="24"/>
      <c r="TIN1359" s="24"/>
      <c r="TIO1359" s="31"/>
      <c r="TIP1359" s="24"/>
      <c r="TIQ1359" s="24"/>
      <c r="TIR1359" s="24"/>
      <c r="TIS1359" s="24"/>
      <c r="TIT1359" s="24"/>
      <c r="TIU1359" s="24"/>
      <c r="TIV1359" s="24"/>
      <c r="TIW1359" s="24"/>
      <c r="TIX1359" s="24"/>
      <c r="TIY1359" s="24"/>
      <c r="TIZ1359" s="24"/>
      <c r="TJA1359" s="24"/>
      <c r="TJB1359" s="24"/>
      <c r="TJC1359" s="24"/>
      <c r="TJD1359" s="24"/>
      <c r="TJH1359" s="3"/>
      <c r="TJI1359" s="31"/>
      <c r="TJJ1359" s="5"/>
      <c r="TJK1359" s="9"/>
      <c r="TJN1359" s="2"/>
      <c r="TJQ1359" s="24"/>
      <c r="TJR1359" s="24"/>
      <c r="TJS1359" s="31"/>
      <c r="TJT1359" s="24"/>
      <c r="TJU1359" s="24"/>
      <c r="TJV1359" s="24"/>
      <c r="TJW1359" s="24"/>
      <c r="TJX1359" s="24"/>
      <c r="TJY1359" s="24"/>
      <c r="TJZ1359" s="24"/>
      <c r="TKA1359" s="24"/>
      <c r="TKB1359" s="24"/>
      <c r="TKC1359" s="24"/>
      <c r="TKD1359" s="24"/>
      <c r="TKE1359" s="24"/>
      <c r="TKF1359" s="24"/>
      <c r="TKG1359" s="24"/>
      <c r="TKH1359" s="24"/>
      <c r="TKL1359" s="3"/>
      <c r="TKM1359" s="31"/>
      <c r="TKN1359" s="5"/>
      <c r="TKO1359" s="9"/>
      <c r="TKR1359" s="2"/>
      <c r="TKU1359" s="24"/>
      <c r="TKV1359" s="24"/>
      <c r="TKW1359" s="31"/>
      <c r="TKX1359" s="24"/>
      <c r="TKY1359" s="24"/>
      <c r="TKZ1359" s="24"/>
      <c r="TLA1359" s="24"/>
      <c r="TLB1359" s="24"/>
      <c r="TLC1359" s="24"/>
      <c r="TLD1359" s="24"/>
      <c r="TLE1359" s="24"/>
      <c r="TLF1359" s="24"/>
      <c r="TLG1359" s="24"/>
      <c r="TLH1359" s="24"/>
      <c r="TLI1359" s="24"/>
      <c r="TLJ1359" s="24"/>
      <c r="TLK1359" s="24"/>
      <c r="TLL1359" s="24"/>
      <c r="TLP1359" s="3"/>
      <c r="TLQ1359" s="31"/>
      <c r="TLR1359" s="5"/>
      <c r="TLS1359" s="9"/>
      <c r="TLV1359" s="2"/>
      <c r="TLY1359" s="24"/>
      <c r="TLZ1359" s="24"/>
      <c r="TMA1359" s="31"/>
      <c r="TMB1359" s="24"/>
      <c r="TMC1359" s="24"/>
      <c r="TMD1359" s="24"/>
      <c r="TME1359" s="24"/>
      <c r="TMF1359" s="24"/>
      <c r="TMG1359" s="24"/>
      <c r="TMH1359" s="24"/>
      <c r="TMI1359" s="24"/>
      <c r="TMJ1359" s="24"/>
      <c r="TMK1359" s="24"/>
      <c r="TML1359" s="24"/>
      <c r="TMM1359" s="24"/>
      <c r="TMN1359" s="24"/>
      <c r="TMO1359" s="24"/>
      <c r="TMP1359" s="24"/>
      <c r="TMT1359" s="3"/>
      <c r="TMU1359" s="31"/>
      <c r="TMV1359" s="5"/>
      <c r="TMW1359" s="9"/>
      <c r="TMZ1359" s="2"/>
      <c r="TNC1359" s="24"/>
      <c r="TND1359" s="24"/>
      <c r="TNE1359" s="31"/>
      <c r="TNF1359" s="24"/>
      <c r="TNG1359" s="24"/>
      <c r="TNH1359" s="24"/>
      <c r="TNI1359" s="24"/>
      <c r="TNJ1359" s="24"/>
      <c r="TNK1359" s="24"/>
      <c r="TNL1359" s="24"/>
      <c r="TNM1359" s="24"/>
      <c r="TNN1359" s="24"/>
      <c r="TNO1359" s="24"/>
      <c r="TNP1359" s="24"/>
      <c r="TNQ1359" s="24"/>
      <c r="TNR1359" s="24"/>
      <c r="TNS1359" s="24"/>
      <c r="TNT1359" s="24"/>
      <c r="TNX1359" s="3"/>
      <c r="TNY1359" s="31"/>
      <c r="TNZ1359" s="5"/>
      <c r="TOA1359" s="9"/>
      <c r="TOD1359" s="2"/>
      <c r="TOG1359" s="24"/>
      <c r="TOH1359" s="24"/>
      <c r="TOI1359" s="31"/>
      <c r="TOJ1359" s="24"/>
      <c r="TOK1359" s="24"/>
      <c r="TOL1359" s="24"/>
      <c r="TOM1359" s="24"/>
      <c r="TON1359" s="24"/>
      <c r="TOO1359" s="24"/>
      <c r="TOP1359" s="24"/>
      <c r="TOQ1359" s="24"/>
      <c r="TOR1359" s="24"/>
      <c r="TOS1359" s="24"/>
      <c r="TOT1359" s="24"/>
      <c r="TOU1359" s="24"/>
      <c r="TOV1359" s="24"/>
      <c r="TOW1359" s="24"/>
      <c r="TOX1359" s="24"/>
      <c r="TPB1359" s="3"/>
      <c r="TPC1359" s="31"/>
      <c r="TPD1359" s="5"/>
      <c r="TPE1359" s="9"/>
      <c r="TPH1359" s="2"/>
      <c r="TPK1359" s="24"/>
      <c r="TPL1359" s="24"/>
      <c r="TPM1359" s="31"/>
      <c r="TPN1359" s="24"/>
      <c r="TPO1359" s="24"/>
      <c r="TPP1359" s="24"/>
      <c r="TPQ1359" s="24"/>
      <c r="TPR1359" s="24"/>
      <c r="TPS1359" s="24"/>
      <c r="TPT1359" s="24"/>
      <c r="TPU1359" s="24"/>
      <c r="TPV1359" s="24"/>
      <c r="TPW1359" s="24"/>
      <c r="TPX1359" s="24"/>
      <c r="TPY1359" s="24"/>
      <c r="TPZ1359" s="24"/>
      <c r="TQA1359" s="24"/>
      <c r="TQB1359" s="24"/>
      <c r="TQF1359" s="3"/>
      <c r="TQG1359" s="31"/>
      <c r="TQH1359" s="5"/>
      <c r="TQI1359" s="9"/>
      <c r="TQL1359" s="2"/>
      <c r="TQO1359" s="24"/>
      <c r="TQP1359" s="24"/>
      <c r="TQQ1359" s="31"/>
      <c r="TQR1359" s="24"/>
      <c r="TQS1359" s="24"/>
      <c r="TQT1359" s="24"/>
      <c r="TQU1359" s="24"/>
      <c r="TQV1359" s="24"/>
      <c r="TQW1359" s="24"/>
      <c r="TQX1359" s="24"/>
      <c r="TQY1359" s="24"/>
      <c r="TQZ1359" s="24"/>
      <c r="TRA1359" s="24"/>
      <c r="TRB1359" s="24"/>
      <c r="TRC1359" s="24"/>
      <c r="TRD1359" s="24"/>
      <c r="TRE1359" s="24"/>
      <c r="TRF1359" s="24"/>
      <c r="TRJ1359" s="3"/>
      <c r="TRK1359" s="31"/>
      <c r="TRL1359" s="5"/>
      <c r="TRM1359" s="9"/>
      <c r="TRP1359" s="2"/>
      <c r="TRS1359" s="24"/>
      <c r="TRT1359" s="24"/>
      <c r="TRU1359" s="31"/>
      <c r="TRV1359" s="24"/>
      <c r="TRW1359" s="24"/>
      <c r="TRX1359" s="24"/>
      <c r="TRY1359" s="24"/>
      <c r="TRZ1359" s="24"/>
      <c r="TSA1359" s="24"/>
      <c r="TSB1359" s="24"/>
      <c r="TSC1359" s="24"/>
      <c r="TSD1359" s="24"/>
      <c r="TSE1359" s="24"/>
      <c r="TSF1359" s="24"/>
      <c r="TSG1359" s="24"/>
      <c r="TSH1359" s="24"/>
      <c r="TSI1359" s="24"/>
      <c r="TSJ1359" s="24"/>
      <c r="TSN1359" s="3"/>
      <c r="TSO1359" s="31"/>
      <c r="TSP1359" s="5"/>
      <c r="TSQ1359" s="9"/>
      <c r="TST1359" s="2"/>
      <c r="TSW1359" s="24"/>
      <c r="TSX1359" s="24"/>
      <c r="TSY1359" s="31"/>
      <c r="TSZ1359" s="24"/>
      <c r="TTA1359" s="24"/>
      <c r="TTB1359" s="24"/>
      <c r="TTC1359" s="24"/>
      <c r="TTD1359" s="24"/>
      <c r="TTE1359" s="24"/>
      <c r="TTF1359" s="24"/>
      <c r="TTG1359" s="24"/>
      <c r="TTH1359" s="24"/>
      <c r="TTI1359" s="24"/>
      <c r="TTJ1359" s="24"/>
      <c r="TTK1359" s="24"/>
      <c r="TTL1359" s="24"/>
      <c r="TTM1359" s="24"/>
      <c r="TTN1359" s="24"/>
      <c r="TTR1359" s="3"/>
      <c r="TTS1359" s="31"/>
      <c r="TTT1359" s="5"/>
      <c r="TTU1359" s="9"/>
      <c r="TTX1359" s="2"/>
      <c r="TUA1359" s="24"/>
      <c r="TUB1359" s="24"/>
      <c r="TUC1359" s="31"/>
      <c r="TUD1359" s="24"/>
      <c r="TUE1359" s="24"/>
      <c r="TUF1359" s="24"/>
      <c r="TUG1359" s="24"/>
      <c r="TUH1359" s="24"/>
      <c r="TUI1359" s="24"/>
      <c r="TUJ1359" s="24"/>
      <c r="TUK1359" s="24"/>
      <c r="TUL1359" s="24"/>
      <c r="TUM1359" s="24"/>
      <c r="TUN1359" s="24"/>
      <c r="TUO1359" s="24"/>
      <c r="TUP1359" s="24"/>
      <c r="TUQ1359" s="24"/>
      <c r="TUR1359" s="24"/>
      <c r="TUV1359" s="3"/>
      <c r="TUW1359" s="31"/>
      <c r="TUX1359" s="5"/>
      <c r="TUY1359" s="9"/>
      <c r="TVB1359" s="2"/>
      <c r="TVE1359" s="24"/>
      <c r="TVF1359" s="24"/>
      <c r="TVG1359" s="31"/>
      <c r="TVH1359" s="24"/>
      <c r="TVI1359" s="24"/>
      <c r="TVJ1359" s="24"/>
      <c r="TVK1359" s="24"/>
      <c r="TVL1359" s="24"/>
      <c r="TVM1359" s="24"/>
      <c r="TVN1359" s="24"/>
      <c r="TVO1359" s="24"/>
      <c r="TVP1359" s="24"/>
      <c r="TVQ1359" s="24"/>
      <c r="TVR1359" s="24"/>
      <c r="TVS1359" s="24"/>
      <c r="TVT1359" s="24"/>
      <c r="TVU1359" s="24"/>
      <c r="TVV1359" s="24"/>
      <c r="TVZ1359" s="3"/>
      <c r="TWA1359" s="31"/>
      <c r="TWB1359" s="5"/>
      <c r="TWC1359" s="9"/>
      <c r="TWF1359" s="2"/>
      <c r="TWI1359" s="24"/>
      <c r="TWJ1359" s="24"/>
      <c r="TWK1359" s="31"/>
      <c r="TWL1359" s="24"/>
      <c r="TWM1359" s="24"/>
      <c r="TWN1359" s="24"/>
      <c r="TWO1359" s="24"/>
      <c r="TWP1359" s="24"/>
      <c r="TWQ1359" s="24"/>
      <c r="TWR1359" s="24"/>
      <c r="TWS1359" s="24"/>
      <c r="TWT1359" s="24"/>
      <c r="TWU1359" s="24"/>
      <c r="TWV1359" s="24"/>
      <c r="TWW1359" s="24"/>
      <c r="TWX1359" s="24"/>
      <c r="TWY1359" s="24"/>
      <c r="TWZ1359" s="24"/>
      <c r="TXD1359" s="3"/>
      <c r="TXE1359" s="31"/>
      <c r="TXF1359" s="5"/>
      <c r="TXG1359" s="9"/>
      <c r="TXJ1359" s="2"/>
      <c r="TXM1359" s="24"/>
      <c r="TXN1359" s="24"/>
      <c r="TXO1359" s="31"/>
      <c r="TXP1359" s="24"/>
      <c r="TXQ1359" s="24"/>
      <c r="TXR1359" s="24"/>
      <c r="TXS1359" s="24"/>
      <c r="TXT1359" s="24"/>
      <c r="TXU1359" s="24"/>
      <c r="TXV1359" s="24"/>
      <c r="TXW1359" s="24"/>
      <c r="TXX1359" s="24"/>
      <c r="TXY1359" s="24"/>
      <c r="TXZ1359" s="24"/>
      <c r="TYA1359" s="24"/>
      <c r="TYB1359" s="24"/>
      <c r="TYC1359" s="24"/>
      <c r="TYD1359" s="24"/>
      <c r="TYH1359" s="3"/>
      <c r="TYI1359" s="31"/>
      <c r="TYJ1359" s="5"/>
      <c r="TYK1359" s="9"/>
      <c r="TYN1359" s="2"/>
      <c r="TYQ1359" s="24"/>
      <c r="TYR1359" s="24"/>
      <c r="TYS1359" s="31"/>
      <c r="TYT1359" s="24"/>
      <c r="TYU1359" s="24"/>
      <c r="TYV1359" s="24"/>
      <c r="TYW1359" s="24"/>
      <c r="TYX1359" s="24"/>
      <c r="TYY1359" s="24"/>
      <c r="TYZ1359" s="24"/>
      <c r="TZA1359" s="24"/>
      <c r="TZB1359" s="24"/>
      <c r="TZC1359" s="24"/>
      <c r="TZD1359" s="24"/>
      <c r="TZE1359" s="24"/>
      <c r="TZF1359" s="24"/>
      <c r="TZG1359" s="24"/>
      <c r="TZH1359" s="24"/>
      <c r="TZL1359" s="3"/>
      <c r="TZM1359" s="31"/>
      <c r="TZN1359" s="5"/>
      <c r="TZO1359" s="9"/>
      <c r="TZR1359" s="2"/>
      <c r="TZU1359" s="24"/>
      <c r="TZV1359" s="24"/>
      <c r="TZW1359" s="31"/>
      <c r="TZX1359" s="24"/>
      <c r="TZY1359" s="24"/>
      <c r="TZZ1359" s="24"/>
      <c r="UAA1359" s="24"/>
      <c r="UAB1359" s="24"/>
      <c r="UAC1359" s="24"/>
      <c r="UAD1359" s="24"/>
      <c r="UAE1359" s="24"/>
      <c r="UAF1359" s="24"/>
      <c r="UAG1359" s="24"/>
      <c r="UAH1359" s="24"/>
      <c r="UAI1359" s="24"/>
      <c r="UAJ1359" s="24"/>
      <c r="UAK1359" s="24"/>
      <c r="UAL1359" s="24"/>
      <c r="UAP1359" s="3"/>
      <c r="UAQ1359" s="31"/>
      <c r="UAR1359" s="5"/>
      <c r="UAS1359" s="9"/>
      <c r="UAV1359" s="2"/>
      <c r="UAY1359" s="24"/>
      <c r="UAZ1359" s="24"/>
      <c r="UBA1359" s="31"/>
      <c r="UBB1359" s="24"/>
      <c r="UBC1359" s="24"/>
      <c r="UBD1359" s="24"/>
      <c r="UBE1359" s="24"/>
      <c r="UBF1359" s="24"/>
      <c r="UBG1359" s="24"/>
      <c r="UBH1359" s="24"/>
      <c r="UBI1359" s="24"/>
      <c r="UBJ1359" s="24"/>
      <c r="UBK1359" s="24"/>
      <c r="UBL1359" s="24"/>
      <c r="UBM1359" s="24"/>
      <c r="UBN1359" s="24"/>
      <c r="UBO1359" s="24"/>
      <c r="UBP1359" s="24"/>
      <c r="UBT1359" s="3"/>
      <c r="UBU1359" s="31"/>
      <c r="UBV1359" s="5"/>
      <c r="UBW1359" s="9"/>
      <c r="UBZ1359" s="2"/>
      <c r="UCC1359" s="24"/>
      <c r="UCD1359" s="24"/>
      <c r="UCE1359" s="31"/>
      <c r="UCF1359" s="24"/>
      <c r="UCG1359" s="24"/>
      <c r="UCH1359" s="24"/>
      <c r="UCI1359" s="24"/>
      <c r="UCJ1359" s="24"/>
      <c r="UCK1359" s="24"/>
      <c r="UCL1359" s="24"/>
      <c r="UCM1359" s="24"/>
      <c r="UCN1359" s="24"/>
      <c r="UCO1359" s="24"/>
      <c r="UCP1359" s="24"/>
      <c r="UCQ1359" s="24"/>
      <c r="UCR1359" s="24"/>
      <c r="UCS1359" s="24"/>
      <c r="UCT1359" s="24"/>
      <c r="UCX1359" s="3"/>
      <c r="UCY1359" s="31"/>
      <c r="UCZ1359" s="5"/>
      <c r="UDA1359" s="9"/>
      <c r="UDD1359" s="2"/>
      <c r="UDG1359" s="24"/>
      <c r="UDH1359" s="24"/>
      <c r="UDI1359" s="31"/>
      <c r="UDJ1359" s="24"/>
      <c r="UDK1359" s="24"/>
      <c r="UDL1359" s="24"/>
      <c r="UDM1359" s="24"/>
      <c r="UDN1359" s="24"/>
      <c r="UDO1359" s="24"/>
      <c r="UDP1359" s="24"/>
      <c r="UDQ1359" s="24"/>
      <c r="UDR1359" s="24"/>
      <c r="UDS1359" s="24"/>
      <c r="UDT1359" s="24"/>
      <c r="UDU1359" s="24"/>
      <c r="UDV1359" s="24"/>
      <c r="UDW1359" s="24"/>
      <c r="UDX1359" s="24"/>
      <c r="UEB1359" s="3"/>
      <c r="UEC1359" s="31"/>
      <c r="UED1359" s="5"/>
      <c r="UEE1359" s="9"/>
      <c r="UEH1359" s="2"/>
      <c r="UEK1359" s="24"/>
      <c r="UEL1359" s="24"/>
      <c r="UEM1359" s="31"/>
      <c r="UEN1359" s="24"/>
      <c r="UEO1359" s="24"/>
      <c r="UEP1359" s="24"/>
      <c r="UEQ1359" s="24"/>
      <c r="UER1359" s="24"/>
      <c r="UES1359" s="24"/>
      <c r="UET1359" s="24"/>
      <c r="UEU1359" s="24"/>
      <c r="UEV1359" s="24"/>
      <c r="UEW1359" s="24"/>
      <c r="UEX1359" s="24"/>
      <c r="UEY1359" s="24"/>
      <c r="UEZ1359" s="24"/>
      <c r="UFA1359" s="24"/>
      <c r="UFB1359" s="24"/>
      <c r="UFF1359" s="3"/>
      <c r="UFG1359" s="31"/>
      <c r="UFH1359" s="5"/>
      <c r="UFI1359" s="9"/>
      <c r="UFL1359" s="2"/>
      <c r="UFO1359" s="24"/>
      <c r="UFP1359" s="24"/>
      <c r="UFQ1359" s="31"/>
      <c r="UFR1359" s="24"/>
      <c r="UFS1359" s="24"/>
      <c r="UFT1359" s="24"/>
      <c r="UFU1359" s="24"/>
      <c r="UFV1359" s="24"/>
      <c r="UFW1359" s="24"/>
      <c r="UFX1359" s="24"/>
      <c r="UFY1359" s="24"/>
      <c r="UFZ1359" s="24"/>
      <c r="UGA1359" s="24"/>
      <c r="UGB1359" s="24"/>
      <c r="UGC1359" s="24"/>
      <c r="UGD1359" s="24"/>
      <c r="UGE1359" s="24"/>
      <c r="UGF1359" s="24"/>
      <c r="UGJ1359" s="3"/>
      <c r="UGK1359" s="31"/>
      <c r="UGL1359" s="5"/>
      <c r="UGM1359" s="9"/>
      <c r="UGP1359" s="2"/>
      <c r="UGS1359" s="24"/>
      <c r="UGT1359" s="24"/>
      <c r="UGU1359" s="31"/>
      <c r="UGV1359" s="24"/>
      <c r="UGW1359" s="24"/>
      <c r="UGX1359" s="24"/>
      <c r="UGY1359" s="24"/>
      <c r="UGZ1359" s="24"/>
      <c r="UHA1359" s="24"/>
      <c r="UHB1359" s="24"/>
      <c r="UHC1359" s="24"/>
      <c r="UHD1359" s="24"/>
      <c r="UHE1359" s="24"/>
      <c r="UHF1359" s="24"/>
      <c r="UHG1359" s="24"/>
      <c r="UHH1359" s="24"/>
      <c r="UHI1359" s="24"/>
      <c r="UHJ1359" s="24"/>
      <c r="UHN1359" s="3"/>
      <c r="UHO1359" s="31"/>
      <c r="UHP1359" s="5"/>
      <c r="UHQ1359" s="9"/>
      <c r="UHT1359" s="2"/>
      <c r="UHW1359" s="24"/>
      <c r="UHX1359" s="24"/>
      <c r="UHY1359" s="31"/>
      <c r="UHZ1359" s="24"/>
      <c r="UIA1359" s="24"/>
      <c r="UIB1359" s="24"/>
      <c r="UIC1359" s="24"/>
      <c r="UID1359" s="24"/>
      <c r="UIE1359" s="24"/>
      <c r="UIF1359" s="24"/>
      <c r="UIG1359" s="24"/>
      <c r="UIH1359" s="24"/>
      <c r="UII1359" s="24"/>
      <c r="UIJ1359" s="24"/>
      <c r="UIK1359" s="24"/>
      <c r="UIL1359" s="24"/>
      <c r="UIM1359" s="24"/>
      <c r="UIN1359" s="24"/>
      <c r="UIR1359" s="3"/>
      <c r="UIS1359" s="31"/>
      <c r="UIT1359" s="5"/>
      <c r="UIU1359" s="9"/>
      <c r="UIX1359" s="2"/>
      <c r="UJA1359" s="24"/>
      <c r="UJB1359" s="24"/>
      <c r="UJC1359" s="31"/>
      <c r="UJD1359" s="24"/>
      <c r="UJE1359" s="24"/>
      <c r="UJF1359" s="24"/>
      <c r="UJG1359" s="24"/>
      <c r="UJH1359" s="24"/>
      <c r="UJI1359" s="24"/>
      <c r="UJJ1359" s="24"/>
      <c r="UJK1359" s="24"/>
      <c r="UJL1359" s="24"/>
      <c r="UJM1359" s="24"/>
      <c r="UJN1359" s="24"/>
      <c r="UJO1359" s="24"/>
      <c r="UJP1359" s="24"/>
      <c r="UJQ1359" s="24"/>
      <c r="UJR1359" s="24"/>
      <c r="UJV1359" s="3"/>
      <c r="UJW1359" s="31"/>
      <c r="UJX1359" s="5"/>
      <c r="UJY1359" s="9"/>
      <c r="UKB1359" s="2"/>
      <c r="UKE1359" s="24"/>
      <c r="UKF1359" s="24"/>
      <c r="UKG1359" s="31"/>
      <c r="UKH1359" s="24"/>
      <c r="UKI1359" s="24"/>
      <c r="UKJ1359" s="24"/>
      <c r="UKK1359" s="24"/>
      <c r="UKL1359" s="24"/>
      <c r="UKM1359" s="24"/>
      <c r="UKN1359" s="24"/>
      <c r="UKO1359" s="24"/>
      <c r="UKP1359" s="24"/>
      <c r="UKQ1359" s="24"/>
      <c r="UKR1359" s="24"/>
      <c r="UKS1359" s="24"/>
      <c r="UKT1359" s="24"/>
      <c r="UKU1359" s="24"/>
      <c r="UKV1359" s="24"/>
      <c r="UKZ1359" s="3"/>
      <c r="ULA1359" s="31"/>
      <c r="ULB1359" s="5"/>
      <c r="ULC1359" s="9"/>
      <c r="ULF1359" s="2"/>
      <c r="ULI1359" s="24"/>
      <c r="ULJ1359" s="24"/>
      <c r="ULK1359" s="31"/>
      <c r="ULL1359" s="24"/>
      <c r="ULM1359" s="24"/>
      <c r="ULN1359" s="24"/>
      <c r="ULO1359" s="24"/>
      <c r="ULP1359" s="24"/>
      <c r="ULQ1359" s="24"/>
      <c r="ULR1359" s="24"/>
      <c r="ULS1359" s="24"/>
      <c r="ULT1359" s="24"/>
      <c r="ULU1359" s="24"/>
      <c r="ULV1359" s="24"/>
      <c r="ULW1359" s="24"/>
      <c r="ULX1359" s="24"/>
      <c r="ULY1359" s="24"/>
      <c r="ULZ1359" s="24"/>
      <c r="UMD1359" s="3"/>
      <c r="UME1359" s="31"/>
      <c r="UMF1359" s="5"/>
      <c r="UMG1359" s="9"/>
      <c r="UMJ1359" s="2"/>
      <c r="UMM1359" s="24"/>
      <c r="UMN1359" s="24"/>
      <c r="UMO1359" s="31"/>
      <c r="UMP1359" s="24"/>
      <c r="UMQ1359" s="24"/>
      <c r="UMR1359" s="24"/>
      <c r="UMS1359" s="24"/>
      <c r="UMT1359" s="24"/>
      <c r="UMU1359" s="24"/>
      <c r="UMV1359" s="24"/>
      <c r="UMW1359" s="24"/>
      <c r="UMX1359" s="24"/>
      <c r="UMY1359" s="24"/>
      <c r="UMZ1359" s="24"/>
      <c r="UNA1359" s="24"/>
      <c r="UNB1359" s="24"/>
      <c r="UNC1359" s="24"/>
      <c r="UND1359" s="24"/>
      <c r="UNH1359" s="3"/>
      <c r="UNI1359" s="31"/>
      <c r="UNJ1359" s="5"/>
      <c r="UNK1359" s="9"/>
      <c r="UNN1359" s="2"/>
      <c r="UNQ1359" s="24"/>
      <c r="UNR1359" s="24"/>
      <c r="UNS1359" s="31"/>
      <c r="UNT1359" s="24"/>
      <c r="UNU1359" s="24"/>
      <c r="UNV1359" s="24"/>
      <c r="UNW1359" s="24"/>
      <c r="UNX1359" s="24"/>
      <c r="UNY1359" s="24"/>
      <c r="UNZ1359" s="24"/>
      <c r="UOA1359" s="24"/>
      <c r="UOB1359" s="24"/>
      <c r="UOC1359" s="24"/>
      <c r="UOD1359" s="24"/>
      <c r="UOE1359" s="24"/>
      <c r="UOF1359" s="24"/>
      <c r="UOG1359" s="24"/>
      <c r="UOH1359" s="24"/>
      <c r="UOL1359" s="3"/>
      <c r="UOM1359" s="31"/>
      <c r="UON1359" s="5"/>
      <c r="UOO1359" s="9"/>
      <c r="UOR1359" s="2"/>
      <c r="UOU1359" s="24"/>
      <c r="UOV1359" s="24"/>
      <c r="UOW1359" s="31"/>
      <c r="UOX1359" s="24"/>
      <c r="UOY1359" s="24"/>
      <c r="UOZ1359" s="24"/>
      <c r="UPA1359" s="24"/>
      <c r="UPB1359" s="24"/>
      <c r="UPC1359" s="24"/>
      <c r="UPD1359" s="24"/>
      <c r="UPE1359" s="24"/>
      <c r="UPF1359" s="24"/>
      <c r="UPG1359" s="24"/>
      <c r="UPH1359" s="24"/>
      <c r="UPI1359" s="24"/>
      <c r="UPJ1359" s="24"/>
      <c r="UPK1359" s="24"/>
      <c r="UPL1359" s="24"/>
      <c r="UPP1359" s="3"/>
      <c r="UPQ1359" s="31"/>
      <c r="UPR1359" s="5"/>
      <c r="UPS1359" s="9"/>
      <c r="UPV1359" s="2"/>
      <c r="UPY1359" s="24"/>
      <c r="UPZ1359" s="24"/>
      <c r="UQA1359" s="31"/>
      <c r="UQB1359" s="24"/>
      <c r="UQC1359" s="24"/>
      <c r="UQD1359" s="24"/>
      <c r="UQE1359" s="24"/>
      <c r="UQF1359" s="24"/>
      <c r="UQG1359" s="24"/>
      <c r="UQH1359" s="24"/>
      <c r="UQI1359" s="24"/>
      <c r="UQJ1359" s="24"/>
      <c r="UQK1359" s="24"/>
      <c r="UQL1359" s="24"/>
      <c r="UQM1359" s="24"/>
      <c r="UQN1359" s="24"/>
      <c r="UQO1359" s="24"/>
      <c r="UQP1359" s="24"/>
      <c r="UQT1359" s="3"/>
      <c r="UQU1359" s="31"/>
      <c r="UQV1359" s="5"/>
      <c r="UQW1359" s="9"/>
      <c r="UQZ1359" s="2"/>
      <c r="URC1359" s="24"/>
      <c r="URD1359" s="24"/>
      <c r="URE1359" s="31"/>
      <c r="URF1359" s="24"/>
      <c r="URG1359" s="24"/>
      <c r="URH1359" s="24"/>
      <c r="URI1359" s="24"/>
      <c r="URJ1359" s="24"/>
      <c r="URK1359" s="24"/>
      <c r="URL1359" s="24"/>
      <c r="URM1359" s="24"/>
      <c r="URN1359" s="24"/>
      <c r="URO1359" s="24"/>
      <c r="URP1359" s="24"/>
      <c r="URQ1359" s="24"/>
      <c r="URR1359" s="24"/>
      <c r="URS1359" s="24"/>
      <c r="URT1359" s="24"/>
      <c r="URX1359" s="3"/>
      <c r="URY1359" s="31"/>
      <c r="URZ1359" s="5"/>
      <c r="USA1359" s="9"/>
      <c r="USD1359" s="2"/>
      <c r="USG1359" s="24"/>
      <c r="USH1359" s="24"/>
      <c r="USI1359" s="31"/>
      <c r="USJ1359" s="24"/>
      <c r="USK1359" s="24"/>
      <c r="USL1359" s="24"/>
      <c r="USM1359" s="24"/>
      <c r="USN1359" s="24"/>
      <c r="USO1359" s="24"/>
      <c r="USP1359" s="24"/>
      <c r="USQ1359" s="24"/>
      <c r="USR1359" s="24"/>
      <c r="USS1359" s="24"/>
      <c r="UST1359" s="24"/>
      <c r="USU1359" s="24"/>
      <c r="USV1359" s="24"/>
      <c r="USW1359" s="24"/>
      <c r="USX1359" s="24"/>
      <c r="UTB1359" s="3"/>
      <c r="UTC1359" s="31"/>
      <c r="UTD1359" s="5"/>
      <c r="UTE1359" s="9"/>
      <c r="UTH1359" s="2"/>
      <c r="UTK1359" s="24"/>
      <c r="UTL1359" s="24"/>
      <c r="UTM1359" s="31"/>
      <c r="UTN1359" s="24"/>
      <c r="UTO1359" s="24"/>
      <c r="UTP1359" s="24"/>
      <c r="UTQ1359" s="24"/>
      <c r="UTR1359" s="24"/>
      <c r="UTS1359" s="24"/>
      <c r="UTT1359" s="24"/>
      <c r="UTU1359" s="24"/>
      <c r="UTV1359" s="24"/>
      <c r="UTW1359" s="24"/>
      <c r="UTX1359" s="24"/>
      <c r="UTY1359" s="24"/>
      <c r="UTZ1359" s="24"/>
      <c r="UUA1359" s="24"/>
      <c r="UUB1359" s="24"/>
      <c r="UUF1359" s="3"/>
      <c r="UUG1359" s="31"/>
      <c r="UUH1359" s="5"/>
      <c r="UUI1359" s="9"/>
      <c r="UUL1359" s="2"/>
      <c r="UUO1359" s="24"/>
      <c r="UUP1359" s="24"/>
      <c r="UUQ1359" s="31"/>
      <c r="UUR1359" s="24"/>
      <c r="UUS1359" s="24"/>
      <c r="UUT1359" s="24"/>
      <c r="UUU1359" s="24"/>
      <c r="UUV1359" s="24"/>
      <c r="UUW1359" s="24"/>
      <c r="UUX1359" s="24"/>
      <c r="UUY1359" s="24"/>
      <c r="UUZ1359" s="24"/>
      <c r="UVA1359" s="24"/>
      <c r="UVB1359" s="24"/>
      <c r="UVC1359" s="24"/>
      <c r="UVD1359" s="24"/>
      <c r="UVE1359" s="24"/>
      <c r="UVF1359" s="24"/>
      <c r="UVJ1359" s="3"/>
      <c r="UVK1359" s="31"/>
      <c r="UVL1359" s="5"/>
      <c r="UVM1359" s="9"/>
      <c r="UVP1359" s="2"/>
      <c r="UVS1359" s="24"/>
      <c r="UVT1359" s="24"/>
      <c r="UVU1359" s="31"/>
      <c r="UVV1359" s="24"/>
      <c r="UVW1359" s="24"/>
      <c r="UVX1359" s="24"/>
      <c r="UVY1359" s="24"/>
      <c r="UVZ1359" s="24"/>
      <c r="UWA1359" s="24"/>
      <c r="UWB1359" s="24"/>
      <c r="UWC1359" s="24"/>
      <c r="UWD1359" s="24"/>
      <c r="UWE1359" s="24"/>
      <c r="UWF1359" s="24"/>
      <c r="UWG1359" s="24"/>
      <c r="UWH1359" s="24"/>
      <c r="UWI1359" s="24"/>
      <c r="UWJ1359" s="24"/>
      <c r="UWN1359" s="3"/>
      <c r="UWO1359" s="31"/>
      <c r="UWP1359" s="5"/>
      <c r="UWQ1359" s="9"/>
      <c r="UWT1359" s="2"/>
      <c r="UWW1359" s="24"/>
      <c r="UWX1359" s="24"/>
      <c r="UWY1359" s="31"/>
      <c r="UWZ1359" s="24"/>
      <c r="UXA1359" s="24"/>
      <c r="UXB1359" s="24"/>
      <c r="UXC1359" s="24"/>
      <c r="UXD1359" s="24"/>
      <c r="UXE1359" s="24"/>
      <c r="UXF1359" s="24"/>
      <c r="UXG1359" s="24"/>
      <c r="UXH1359" s="24"/>
      <c r="UXI1359" s="24"/>
      <c r="UXJ1359" s="24"/>
      <c r="UXK1359" s="24"/>
      <c r="UXL1359" s="24"/>
      <c r="UXM1359" s="24"/>
      <c r="UXN1359" s="24"/>
      <c r="UXR1359" s="3"/>
      <c r="UXS1359" s="31"/>
      <c r="UXT1359" s="5"/>
      <c r="UXU1359" s="9"/>
      <c r="UXX1359" s="2"/>
      <c r="UYA1359" s="24"/>
      <c r="UYB1359" s="24"/>
      <c r="UYC1359" s="31"/>
      <c r="UYD1359" s="24"/>
      <c r="UYE1359" s="24"/>
      <c r="UYF1359" s="24"/>
      <c r="UYG1359" s="24"/>
      <c r="UYH1359" s="24"/>
      <c r="UYI1359" s="24"/>
      <c r="UYJ1359" s="24"/>
      <c r="UYK1359" s="24"/>
      <c r="UYL1359" s="24"/>
      <c r="UYM1359" s="24"/>
      <c r="UYN1359" s="24"/>
      <c r="UYO1359" s="24"/>
      <c r="UYP1359" s="24"/>
      <c r="UYQ1359" s="24"/>
      <c r="UYR1359" s="24"/>
      <c r="UYV1359" s="3"/>
      <c r="UYW1359" s="31"/>
      <c r="UYX1359" s="5"/>
      <c r="UYY1359" s="9"/>
      <c r="UZB1359" s="2"/>
      <c r="UZE1359" s="24"/>
      <c r="UZF1359" s="24"/>
      <c r="UZG1359" s="31"/>
      <c r="UZH1359" s="24"/>
      <c r="UZI1359" s="24"/>
      <c r="UZJ1359" s="24"/>
      <c r="UZK1359" s="24"/>
      <c r="UZL1359" s="24"/>
      <c r="UZM1359" s="24"/>
      <c r="UZN1359" s="24"/>
      <c r="UZO1359" s="24"/>
      <c r="UZP1359" s="24"/>
      <c r="UZQ1359" s="24"/>
      <c r="UZR1359" s="24"/>
      <c r="UZS1359" s="24"/>
      <c r="UZT1359" s="24"/>
      <c r="UZU1359" s="24"/>
      <c r="UZV1359" s="24"/>
      <c r="UZZ1359" s="3"/>
      <c r="VAA1359" s="31"/>
      <c r="VAB1359" s="5"/>
      <c r="VAC1359" s="9"/>
      <c r="VAF1359" s="2"/>
      <c r="VAI1359" s="24"/>
      <c r="VAJ1359" s="24"/>
      <c r="VAK1359" s="31"/>
      <c r="VAL1359" s="24"/>
      <c r="VAM1359" s="24"/>
      <c r="VAN1359" s="24"/>
      <c r="VAO1359" s="24"/>
      <c r="VAP1359" s="24"/>
      <c r="VAQ1359" s="24"/>
      <c r="VAR1359" s="24"/>
      <c r="VAS1359" s="24"/>
      <c r="VAT1359" s="24"/>
      <c r="VAU1359" s="24"/>
      <c r="VAV1359" s="24"/>
      <c r="VAW1359" s="24"/>
      <c r="VAX1359" s="24"/>
      <c r="VAY1359" s="24"/>
      <c r="VAZ1359" s="24"/>
      <c r="VBD1359" s="3"/>
      <c r="VBE1359" s="31"/>
      <c r="VBF1359" s="5"/>
      <c r="VBG1359" s="9"/>
      <c r="VBJ1359" s="2"/>
      <c r="VBM1359" s="24"/>
      <c r="VBN1359" s="24"/>
      <c r="VBO1359" s="31"/>
      <c r="VBP1359" s="24"/>
      <c r="VBQ1359" s="24"/>
      <c r="VBR1359" s="24"/>
      <c r="VBS1359" s="24"/>
      <c r="VBT1359" s="24"/>
      <c r="VBU1359" s="24"/>
      <c r="VBV1359" s="24"/>
      <c r="VBW1359" s="24"/>
      <c r="VBX1359" s="24"/>
      <c r="VBY1359" s="24"/>
      <c r="VBZ1359" s="24"/>
      <c r="VCA1359" s="24"/>
      <c r="VCB1359" s="24"/>
      <c r="VCC1359" s="24"/>
      <c r="VCD1359" s="24"/>
      <c r="VCH1359" s="3"/>
      <c r="VCI1359" s="31"/>
      <c r="VCJ1359" s="5"/>
      <c r="VCK1359" s="9"/>
      <c r="VCN1359" s="2"/>
      <c r="VCQ1359" s="24"/>
      <c r="VCR1359" s="24"/>
      <c r="VCS1359" s="31"/>
      <c r="VCT1359" s="24"/>
      <c r="VCU1359" s="24"/>
      <c r="VCV1359" s="24"/>
      <c r="VCW1359" s="24"/>
      <c r="VCX1359" s="24"/>
      <c r="VCY1359" s="24"/>
      <c r="VCZ1359" s="24"/>
      <c r="VDA1359" s="24"/>
      <c r="VDB1359" s="24"/>
      <c r="VDC1359" s="24"/>
      <c r="VDD1359" s="24"/>
      <c r="VDE1359" s="24"/>
      <c r="VDF1359" s="24"/>
      <c r="VDG1359" s="24"/>
      <c r="VDH1359" s="24"/>
      <c r="VDL1359" s="3"/>
      <c r="VDM1359" s="31"/>
      <c r="VDN1359" s="5"/>
      <c r="VDO1359" s="9"/>
      <c r="VDR1359" s="2"/>
      <c r="VDU1359" s="24"/>
      <c r="VDV1359" s="24"/>
      <c r="VDW1359" s="31"/>
      <c r="VDX1359" s="24"/>
      <c r="VDY1359" s="24"/>
      <c r="VDZ1359" s="24"/>
      <c r="VEA1359" s="24"/>
      <c r="VEB1359" s="24"/>
      <c r="VEC1359" s="24"/>
      <c r="VED1359" s="24"/>
      <c r="VEE1359" s="24"/>
      <c r="VEF1359" s="24"/>
      <c r="VEG1359" s="24"/>
      <c r="VEH1359" s="24"/>
      <c r="VEI1359" s="24"/>
      <c r="VEJ1359" s="24"/>
      <c r="VEK1359" s="24"/>
      <c r="VEL1359" s="24"/>
      <c r="VEP1359" s="3"/>
      <c r="VEQ1359" s="31"/>
      <c r="VER1359" s="5"/>
      <c r="VES1359" s="9"/>
      <c r="VEV1359" s="2"/>
      <c r="VEY1359" s="24"/>
      <c r="VEZ1359" s="24"/>
      <c r="VFA1359" s="31"/>
      <c r="VFB1359" s="24"/>
      <c r="VFC1359" s="24"/>
      <c r="VFD1359" s="24"/>
      <c r="VFE1359" s="24"/>
      <c r="VFF1359" s="24"/>
      <c r="VFG1359" s="24"/>
      <c r="VFH1359" s="24"/>
      <c r="VFI1359" s="24"/>
      <c r="VFJ1359" s="24"/>
      <c r="VFK1359" s="24"/>
      <c r="VFL1359" s="24"/>
      <c r="VFM1359" s="24"/>
      <c r="VFN1359" s="24"/>
      <c r="VFO1359" s="24"/>
      <c r="VFP1359" s="24"/>
      <c r="VFT1359" s="3"/>
      <c r="VFU1359" s="31"/>
      <c r="VFV1359" s="5"/>
      <c r="VFW1359" s="9"/>
      <c r="VFZ1359" s="2"/>
      <c r="VGC1359" s="24"/>
      <c r="VGD1359" s="24"/>
      <c r="VGE1359" s="31"/>
      <c r="VGF1359" s="24"/>
      <c r="VGG1359" s="24"/>
      <c r="VGH1359" s="24"/>
      <c r="VGI1359" s="24"/>
      <c r="VGJ1359" s="24"/>
      <c r="VGK1359" s="24"/>
      <c r="VGL1359" s="24"/>
      <c r="VGM1359" s="24"/>
      <c r="VGN1359" s="24"/>
      <c r="VGO1359" s="24"/>
      <c r="VGP1359" s="24"/>
      <c r="VGQ1359" s="24"/>
      <c r="VGR1359" s="24"/>
      <c r="VGS1359" s="24"/>
      <c r="VGT1359" s="24"/>
      <c r="VGX1359" s="3"/>
      <c r="VGY1359" s="31"/>
      <c r="VGZ1359" s="5"/>
      <c r="VHA1359" s="9"/>
      <c r="VHD1359" s="2"/>
      <c r="VHG1359" s="24"/>
      <c r="VHH1359" s="24"/>
      <c r="VHI1359" s="31"/>
      <c r="VHJ1359" s="24"/>
      <c r="VHK1359" s="24"/>
      <c r="VHL1359" s="24"/>
      <c r="VHM1359" s="24"/>
      <c r="VHN1359" s="24"/>
      <c r="VHO1359" s="24"/>
      <c r="VHP1359" s="24"/>
      <c r="VHQ1359" s="24"/>
      <c r="VHR1359" s="24"/>
      <c r="VHS1359" s="24"/>
      <c r="VHT1359" s="24"/>
      <c r="VHU1359" s="24"/>
      <c r="VHV1359" s="24"/>
      <c r="VHW1359" s="24"/>
      <c r="VHX1359" s="24"/>
      <c r="VIB1359" s="3"/>
      <c r="VIC1359" s="31"/>
      <c r="VID1359" s="5"/>
      <c r="VIE1359" s="9"/>
      <c r="VIH1359" s="2"/>
      <c r="VIK1359" s="24"/>
      <c r="VIL1359" s="24"/>
      <c r="VIM1359" s="31"/>
      <c r="VIN1359" s="24"/>
      <c r="VIO1359" s="24"/>
      <c r="VIP1359" s="24"/>
      <c r="VIQ1359" s="24"/>
      <c r="VIR1359" s="24"/>
      <c r="VIS1359" s="24"/>
      <c r="VIT1359" s="24"/>
      <c r="VIU1359" s="24"/>
      <c r="VIV1359" s="24"/>
      <c r="VIW1359" s="24"/>
      <c r="VIX1359" s="24"/>
      <c r="VIY1359" s="24"/>
      <c r="VIZ1359" s="24"/>
      <c r="VJA1359" s="24"/>
      <c r="VJB1359" s="24"/>
      <c r="VJF1359" s="3"/>
      <c r="VJG1359" s="31"/>
      <c r="VJH1359" s="5"/>
      <c r="VJI1359" s="9"/>
      <c r="VJL1359" s="2"/>
      <c r="VJO1359" s="24"/>
      <c r="VJP1359" s="24"/>
      <c r="VJQ1359" s="31"/>
      <c r="VJR1359" s="24"/>
      <c r="VJS1359" s="24"/>
      <c r="VJT1359" s="24"/>
      <c r="VJU1359" s="24"/>
      <c r="VJV1359" s="24"/>
      <c r="VJW1359" s="24"/>
      <c r="VJX1359" s="24"/>
      <c r="VJY1359" s="24"/>
      <c r="VJZ1359" s="24"/>
      <c r="VKA1359" s="24"/>
      <c r="VKB1359" s="24"/>
      <c r="VKC1359" s="24"/>
      <c r="VKD1359" s="24"/>
      <c r="VKE1359" s="24"/>
      <c r="VKF1359" s="24"/>
      <c r="VKJ1359" s="3"/>
      <c r="VKK1359" s="31"/>
      <c r="VKL1359" s="5"/>
      <c r="VKM1359" s="9"/>
      <c r="VKP1359" s="2"/>
      <c r="VKS1359" s="24"/>
      <c r="VKT1359" s="24"/>
      <c r="VKU1359" s="31"/>
      <c r="VKV1359" s="24"/>
      <c r="VKW1359" s="24"/>
      <c r="VKX1359" s="24"/>
      <c r="VKY1359" s="24"/>
      <c r="VKZ1359" s="24"/>
      <c r="VLA1359" s="24"/>
      <c r="VLB1359" s="24"/>
      <c r="VLC1359" s="24"/>
      <c r="VLD1359" s="24"/>
      <c r="VLE1359" s="24"/>
      <c r="VLF1359" s="24"/>
      <c r="VLG1359" s="24"/>
      <c r="VLH1359" s="24"/>
      <c r="VLI1359" s="24"/>
      <c r="VLJ1359" s="24"/>
      <c r="VLN1359" s="3"/>
      <c r="VLO1359" s="31"/>
      <c r="VLP1359" s="5"/>
      <c r="VLQ1359" s="9"/>
      <c r="VLT1359" s="2"/>
      <c r="VLW1359" s="24"/>
      <c r="VLX1359" s="24"/>
      <c r="VLY1359" s="31"/>
      <c r="VLZ1359" s="24"/>
      <c r="VMA1359" s="24"/>
      <c r="VMB1359" s="24"/>
      <c r="VMC1359" s="24"/>
      <c r="VMD1359" s="24"/>
      <c r="VME1359" s="24"/>
      <c r="VMF1359" s="24"/>
      <c r="VMG1359" s="24"/>
      <c r="VMH1359" s="24"/>
      <c r="VMI1359" s="24"/>
      <c r="VMJ1359" s="24"/>
      <c r="VMK1359" s="24"/>
      <c r="VML1359" s="24"/>
      <c r="VMM1359" s="24"/>
      <c r="VMN1359" s="24"/>
      <c r="VMR1359" s="3"/>
      <c r="VMS1359" s="31"/>
      <c r="VMT1359" s="5"/>
      <c r="VMU1359" s="9"/>
      <c r="VMX1359" s="2"/>
      <c r="VNA1359" s="24"/>
      <c r="VNB1359" s="24"/>
      <c r="VNC1359" s="31"/>
      <c r="VND1359" s="24"/>
      <c r="VNE1359" s="24"/>
      <c r="VNF1359" s="24"/>
      <c r="VNG1359" s="24"/>
      <c r="VNH1359" s="24"/>
      <c r="VNI1359" s="24"/>
      <c r="VNJ1359" s="24"/>
      <c r="VNK1359" s="24"/>
      <c r="VNL1359" s="24"/>
      <c r="VNM1359" s="24"/>
      <c r="VNN1359" s="24"/>
      <c r="VNO1359" s="24"/>
      <c r="VNP1359" s="24"/>
      <c r="VNQ1359" s="24"/>
      <c r="VNR1359" s="24"/>
      <c r="VNV1359" s="3"/>
      <c r="VNW1359" s="31"/>
      <c r="VNX1359" s="5"/>
      <c r="VNY1359" s="9"/>
      <c r="VOB1359" s="2"/>
      <c r="VOE1359" s="24"/>
      <c r="VOF1359" s="24"/>
      <c r="VOG1359" s="31"/>
      <c r="VOH1359" s="24"/>
      <c r="VOI1359" s="24"/>
      <c r="VOJ1359" s="24"/>
      <c r="VOK1359" s="24"/>
      <c r="VOL1359" s="24"/>
      <c r="VOM1359" s="24"/>
      <c r="VON1359" s="24"/>
      <c r="VOO1359" s="24"/>
      <c r="VOP1359" s="24"/>
      <c r="VOQ1359" s="24"/>
      <c r="VOR1359" s="24"/>
      <c r="VOS1359" s="24"/>
      <c r="VOT1359" s="24"/>
      <c r="VOU1359" s="24"/>
      <c r="VOV1359" s="24"/>
      <c r="VOZ1359" s="3"/>
      <c r="VPA1359" s="31"/>
      <c r="VPB1359" s="5"/>
      <c r="VPC1359" s="9"/>
      <c r="VPF1359" s="2"/>
      <c r="VPI1359" s="24"/>
      <c r="VPJ1359" s="24"/>
      <c r="VPK1359" s="31"/>
      <c r="VPL1359" s="24"/>
      <c r="VPM1359" s="24"/>
      <c r="VPN1359" s="24"/>
      <c r="VPO1359" s="24"/>
      <c r="VPP1359" s="24"/>
      <c r="VPQ1359" s="24"/>
      <c r="VPR1359" s="24"/>
      <c r="VPS1359" s="24"/>
      <c r="VPT1359" s="24"/>
      <c r="VPU1359" s="24"/>
      <c r="VPV1359" s="24"/>
      <c r="VPW1359" s="24"/>
      <c r="VPX1359" s="24"/>
      <c r="VPY1359" s="24"/>
      <c r="VPZ1359" s="24"/>
      <c r="VQD1359" s="3"/>
      <c r="VQE1359" s="31"/>
      <c r="VQF1359" s="5"/>
      <c r="VQG1359" s="9"/>
      <c r="VQJ1359" s="2"/>
      <c r="VQM1359" s="24"/>
      <c r="VQN1359" s="24"/>
      <c r="VQO1359" s="31"/>
      <c r="VQP1359" s="24"/>
      <c r="VQQ1359" s="24"/>
      <c r="VQR1359" s="24"/>
      <c r="VQS1359" s="24"/>
      <c r="VQT1359" s="24"/>
      <c r="VQU1359" s="24"/>
      <c r="VQV1359" s="24"/>
      <c r="VQW1359" s="24"/>
      <c r="VQX1359" s="24"/>
      <c r="VQY1359" s="24"/>
      <c r="VQZ1359" s="24"/>
      <c r="VRA1359" s="24"/>
      <c r="VRB1359" s="24"/>
      <c r="VRC1359" s="24"/>
      <c r="VRD1359" s="24"/>
      <c r="VRH1359" s="3"/>
      <c r="VRI1359" s="31"/>
      <c r="VRJ1359" s="5"/>
      <c r="VRK1359" s="9"/>
      <c r="VRN1359" s="2"/>
      <c r="VRQ1359" s="24"/>
      <c r="VRR1359" s="24"/>
      <c r="VRS1359" s="31"/>
      <c r="VRT1359" s="24"/>
      <c r="VRU1359" s="24"/>
      <c r="VRV1359" s="24"/>
      <c r="VRW1359" s="24"/>
      <c r="VRX1359" s="24"/>
      <c r="VRY1359" s="24"/>
      <c r="VRZ1359" s="24"/>
      <c r="VSA1359" s="24"/>
      <c r="VSB1359" s="24"/>
      <c r="VSC1359" s="24"/>
      <c r="VSD1359" s="24"/>
      <c r="VSE1359" s="24"/>
      <c r="VSF1359" s="24"/>
      <c r="VSG1359" s="24"/>
      <c r="VSH1359" s="24"/>
      <c r="VSL1359" s="3"/>
      <c r="VSM1359" s="31"/>
      <c r="VSN1359" s="5"/>
      <c r="VSO1359" s="9"/>
      <c r="VSR1359" s="2"/>
      <c r="VSU1359" s="24"/>
      <c r="VSV1359" s="24"/>
      <c r="VSW1359" s="31"/>
      <c r="VSX1359" s="24"/>
      <c r="VSY1359" s="24"/>
      <c r="VSZ1359" s="24"/>
      <c r="VTA1359" s="24"/>
      <c r="VTB1359" s="24"/>
      <c r="VTC1359" s="24"/>
      <c r="VTD1359" s="24"/>
      <c r="VTE1359" s="24"/>
      <c r="VTF1359" s="24"/>
      <c r="VTG1359" s="24"/>
      <c r="VTH1359" s="24"/>
      <c r="VTI1359" s="24"/>
      <c r="VTJ1359" s="24"/>
      <c r="VTK1359" s="24"/>
      <c r="VTL1359" s="24"/>
      <c r="VTP1359" s="3"/>
      <c r="VTQ1359" s="31"/>
      <c r="VTR1359" s="5"/>
      <c r="VTS1359" s="9"/>
      <c r="VTV1359" s="2"/>
      <c r="VTY1359" s="24"/>
      <c r="VTZ1359" s="24"/>
      <c r="VUA1359" s="31"/>
      <c r="VUB1359" s="24"/>
      <c r="VUC1359" s="24"/>
      <c r="VUD1359" s="24"/>
      <c r="VUE1359" s="24"/>
      <c r="VUF1359" s="24"/>
      <c r="VUG1359" s="24"/>
      <c r="VUH1359" s="24"/>
      <c r="VUI1359" s="24"/>
      <c r="VUJ1359" s="24"/>
      <c r="VUK1359" s="24"/>
      <c r="VUL1359" s="24"/>
      <c r="VUM1359" s="24"/>
      <c r="VUN1359" s="24"/>
      <c r="VUO1359" s="24"/>
      <c r="VUP1359" s="24"/>
      <c r="VUT1359" s="3"/>
      <c r="VUU1359" s="31"/>
      <c r="VUV1359" s="5"/>
      <c r="VUW1359" s="9"/>
      <c r="VUZ1359" s="2"/>
      <c r="VVC1359" s="24"/>
      <c r="VVD1359" s="24"/>
      <c r="VVE1359" s="31"/>
      <c r="VVF1359" s="24"/>
      <c r="VVG1359" s="24"/>
      <c r="VVH1359" s="24"/>
      <c r="VVI1359" s="24"/>
      <c r="VVJ1359" s="24"/>
      <c r="VVK1359" s="24"/>
      <c r="VVL1359" s="24"/>
      <c r="VVM1359" s="24"/>
      <c r="VVN1359" s="24"/>
      <c r="VVO1359" s="24"/>
      <c r="VVP1359" s="24"/>
      <c r="VVQ1359" s="24"/>
      <c r="VVR1359" s="24"/>
      <c r="VVS1359" s="24"/>
      <c r="VVT1359" s="24"/>
      <c r="VVX1359" s="3"/>
      <c r="VVY1359" s="31"/>
      <c r="VVZ1359" s="5"/>
      <c r="VWA1359" s="9"/>
      <c r="VWD1359" s="2"/>
      <c r="VWG1359" s="24"/>
      <c r="VWH1359" s="24"/>
      <c r="VWI1359" s="31"/>
      <c r="VWJ1359" s="24"/>
      <c r="VWK1359" s="24"/>
      <c r="VWL1359" s="24"/>
      <c r="VWM1359" s="24"/>
      <c r="VWN1359" s="24"/>
      <c r="VWO1359" s="24"/>
      <c r="VWP1359" s="24"/>
      <c r="VWQ1359" s="24"/>
      <c r="VWR1359" s="24"/>
      <c r="VWS1359" s="24"/>
      <c r="VWT1359" s="24"/>
      <c r="VWU1359" s="24"/>
      <c r="VWV1359" s="24"/>
      <c r="VWW1359" s="24"/>
      <c r="VWX1359" s="24"/>
      <c r="VXB1359" s="3"/>
      <c r="VXC1359" s="31"/>
      <c r="VXD1359" s="5"/>
      <c r="VXE1359" s="9"/>
      <c r="VXH1359" s="2"/>
      <c r="VXK1359" s="24"/>
      <c r="VXL1359" s="24"/>
      <c r="VXM1359" s="31"/>
      <c r="VXN1359" s="24"/>
      <c r="VXO1359" s="24"/>
      <c r="VXP1359" s="24"/>
      <c r="VXQ1359" s="24"/>
      <c r="VXR1359" s="24"/>
      <c r="VXS1359" s="24"/>
      <c r="VXT1359" s="24"/>
      <c r="VXU1359" s="24"/>
      <c r="VXV1359" s="24"/>
      <c r="VXW1359" s="24"/>
      <c r="VXX1359" s="24"/>
      <c r="VXY1359" s="24"/>
      <c r="VXZ1359" s="24"/>
      <c r="VYA1359" s="24"/>
      <c r="VYB1359" s="24"/>
      <c r="VYF1359" s="3"/>
      <c r="VYG1359" s="31"/>
      <c r="VYH1359" s="5"/>
      <c r="VYI1359" s="9"/>
      <c r="VYL1359" s="2"/>
      <c r="VYO1359" s="24"/>
      <c r="VYP1359" s="24"/>
      <c r="VYQ1359" s="31"/>
      <c r="VYR1359" s="24"/>
      <c r="VYS1359" s="24"/>
      <c r="VYT1359" s="24"/>
      <c r="VYU1359" s="24"/>
      <c r="VYV1359" s="24"/>
      <c r="VYW1359" s="24"/>
      <c r="VYX1359" s="24"/>
      <c r="VYY1359" s="24"/>
      <c r="VYZ1359" s="24"/>
      <c r="VZA1359" s="24"/>
      <c r="VZB1359" s="24"/>
      <c r="VZC1359" s="24"/>
      <c r="VZD1359" s="24"/>
      <c r="VZE1359" s="24"/>
      <c r="VZF1359" s="24"/>
      <c r="VZJ1359" s="3"/>
      <c r="VZK1359" s="31"/>
      <c r="VZL1359" s="5"/>
      <c r="VZM1359" s="9"/>
      <c r="VZP1359" s="2"/>
      <c r="VZS1359" s="24"/>
      <c r="VZT1359" s="24"/>
      <c r="VZU1359" s="31"/>
      <c r="VZV1359" s="24"/>
      <c r="VZW1359" s="24"/>
      <c r="VZX1359" s="24"/>
      <c r="VZY1359" s="24"/>
      <c r="VZZ1359" s="24"/>
      <c r="WAA1359" s="24"/>
      <c r="WAB1359" s="24"/>
      <c r="WAC1359" s="24"/>
      <c r="WAD1359" s="24"/>
      <c r="WAE1359" s="24"/>
      <c r="WAF1359" s="24"/>
      <c r="WAG1359" s="24"/>
      <c r="WAH1359" s="24"/>
      <c r="WAI1359" s="24"/>
      <c r="WAJ1359" s="24"/>
      <c r="WAN1359" s="3"/>
      <c r="WAO1359" s="31"/>
      <c r="WAP1359" s="5"/>
      <c r="WAQ1359" s="9"/>
      <c r="WAT1359" s="2"/>
      <c r="WAW1359" s="24"/>
      <c r="WAX1359" s="24"/>
      <c r="WAY1359" s="31"/>
      <c r="WAZ1359" s="24"/>
      <c r="WBA1359" s="24"/>
      <c r="WBB1359" s="24"/>
      <c r="WBC1359" s="24"/>
      <c r="WBD1359" s="24"/>
      <c r="WBE1359" s="24"/>
      <c r="WBF1359" s="24"/>
      <c r="WBG1359" s="24"/>
      <c r="WBH1359" s="24"/>
      <c r="WBI1359" s="24"/>
      <c r="WBJ1359" s="24"/>
      <c r="WBK1359" s="24"/>
      <c r="WBL1359" s="24"/>
      <c r="WBM1359" s="24"/>
      <c r="WBN1359" s="24"/>
      <c r="WBR1359" s="3"/>
      <c r="WBS1359" s="31"/>
      <c r="WBT1359" s="5"/>
      <c r="WBU1359" s="9"/>
      <c r="WBX1359" s="2"/>
      <c r="WCA1359" s="24"/>
      <c r="WCB1359" s="24"/>
      <c r="WCC1359" s="31"/>
      <c r="WCD1359" s="24"/>
      <c r="WCE1359" s="24"/>
      <c r="WCF1359" s="24"/>
      <c r="WCG1359" s="24"/>
      <c r="WCH1359" s="24"/>
      <c r="WCI1359" s="24"/>
      <c r="WCJ1359" s="24"/>
      <c r="WCK1359" s="24"/>
      <c r="WCL1359" s="24"/>
      <c r="WCM1359" s="24"/>
      <c r="WCN1359" s="24"/>
      <c r="WCO1359" s="24"/>
      <c r="WCP1359" s="24"/>
      <c r="WCQ1359" s="24"/>
      <c r="WCR1359" s="24"/>
      <c r="WCV1359" s="3"/>
      <c r="WCW1359" s="31"/>
      <c r="WCX1359" s="5"/>
      <c r="WCY1359" s="9"/>
      <c r="WDB1359" s="2"/>
      <c r="WDE1359" s="24"/>
      <c r="WDF1359" s="24"/>
      <c r="WDG1359" s="31"/>
      <c r="WDH1359" s="24"/>
      <c r="WDI1359" s="24"/>
      <c r="WDJ1359" s="24"/>
      <c r="WDK1359" s="24"/>
      <c r="WDL1359" s="24"/>
      <c r="WDM1359" s="24"/>
      <c r="WDN1359" s="24"/>
      <c r="WDO1359" s="24"/>
      <c r="WDP1359" s="24"/>
      <c r="WDQ1359" s="24"/>
      <c r="WDR1359" s="24"/>
      <c r="WDS1359" s="24"/>
      <c r="WDT1359" s="24"/>
      <c r="WDU1359" s="24"/>
      <c r="WDV1359" s="24"/>
      <c r="WDZ1359" s="3"/>
      <c r="WEA1359" s="31"/>
      <c r="WEB1359" s="5"/>
      <c r="WEC1359" s="9"/>
      <c r="WEF1359" s="2"/>
      <c r="WEI1359" s="24"/>
      <c r="WEJ1359" s="24"/>
      <c r="WEK1359" s="31"/>
      <c r="WEL1359" s="24"/>
      <c r="WEM1359" s="24"/>
      <c r="WEN1359" s="24"/>
      <c r="WEO1359" s="24"/>
      <c r="WEP1359" s="24"/>
      <c r="WEQ1359" s="24"/>
      <c r="WER1359" s="24"/>
      <c r="WES1359" s="24"/>
      <c r="WET1359" s="24"/>
      <c r="WEU1359" s="24"/>
      <c r="WEV1359" s="24"/>
      <c r="WEW1359" s="24"/>
      <c r="WEX1359" s="24"/>
      <c r="WEY1359" s="24"/>
      <c r="WEZ1359" s="24"/>
      <c r="WFD1359" s="3"/>
      <c r="WFE1359" s="31"/>
      <c r="WFF1359" s="5"/>
      <c r="WFG1359" s="9"/>
      <c r="WFJ1359" s="2"/>
      <c r="WFM1359" s="24"/>
      <c r="WFN1359" s="24"/>
      <c r="WFO1359" s="31"/>
      <c r="WFP1359" s="24"/>
      <c r="WFQ1359" s="24"/>
      <c r="WFR1359" s="24"/>
      <c r="WFS1359" s="24"/>
      <c r="WFT1359" s="24"/>
      <c r="WFU1359" s="24"/>
      <c r="WFV1359" s="24"/>
      <c r="WFW1359" s="24"/>
      <c r="WFX1359" s="24"/>
      <c r="WFY1359" s="24"/>
      <c r="WFZ1359" s="24"/>
      <c r="WGA1359" s="24"/>
      <c r="WGB1359" s="24"/>
      <c r="WGC1359" s="24"/>
      <c r="WGD1359" s="24"/>
      <c r="WGH1359" s="3"/>
      <c r="WGI1359" s="31"/>
      <c r="WGJ1359" s="5"/>
      <c r="WGK1359" s="9"/>
      <c r="WGN1359" s="2"/>
      <c r="WGQ1359" s="24"/>
      <c r="WGR1359" s="24"/>
      <c r="WGS1359" s="31"/>
      <c r="WGT1359" s="24"/>
      <c r="WGU1359" s="24"/>
      <c r="WGV1359" s="24"/>
      <c r="WGW1359" s="24"/>
      <c r="WGX1359" s="24"/>
      <c r="WGY1359" s="24"/>
      <c r="WGZ1359" s="24"/>
      <c r="WHA1359" s="24"/>
      <c r="WHB1359" s="24"/>
      <c r="WHC1359" s="24"/>
      <c r="WHD1359" s="24"/>
      <c r="WHE1359" s="24"/>
      <c r="WHF1359" s="24"/>
      <c r="WHG1359" s="24"/>
      <c r="WHH1359" s="24"/>
      <c r="WHL1359" s="3"/>
      <c r="WHM1359" s="31"/>
      <c r="WHN1359" s="5"/>
      <c r="WHO1359" s="9"/>
      <c r="WHR1359" s="2"/>
      <c r="WHU1359" s="24"/>
      <c r="WHV1359" s="24"/>
      <c r="WHW1359" s="31"/>
      <c r="WHX1359" s="24"/>
      <c r="WHY1359" s="24"/>
      <c r="WHZ1359" s="24"/>
      <c r="WIA1359" s="24"/>
      <c r="WIB1359" s="24"/>
      <c r="WIC1359" s="24"/>
      <c r="WID1359" s="24"/>
      <c r="WIE1359" s="24"/>
      <c r="WIF1359" s="24"/>
      <c r="WIG1359" s="24"/>
      <c r="WIH1359" s="24"/>
      <c r="WII1359" s="24"/>
      <c r="WIJ1359" s="24"/>
      <c r="WIK1359" s="24"/>
      <c r="WIL1359" s="24"/>
      <c r="WIP1359" s="3"/>
      <c r="WIQ1359" s="31"/>
      <c r="WIR1359" s="5"/>
      <c r="WIS1359" s="9"/>
      <c r="WIV1359" s="2"/>
      <c r="WIY1359" s="24"/>
      <c r="WIZ1359" s="24"/>
      <c r="WJA1359" s="31"/>
      <c r="WJB1359" s="24"/>
      <c r="WJC1359" s="24"/>
      <c r="WJD1359" s="24"/>
      <c r="WJE1359" s="24"/>
      <c r="WJF1359" s="24"/>
      <c r="WJG1359" s="24"/>
      <c r="WJH1359" s="24"/>
      <c r="WJI1359" s="24"/>
      <c r="WJJ1359" s="24"/>
      <c r="WJK1359" s="24"/>
      <c r="WJL1359" s="24"/>
      <c r="WJM1359" s="24"/>
      <c r="WJN1359" s="24"/>
      <c r="WJO1359" s="24"/>
      <c r="WJP1359" s="24"/>
      <c r="WJT1359" s="3"/>
      <c r="WJU1359" s="31"/>
      <c r="WJV1359" s="5"/>
      <c r="WJW1359" s="9"/>
      <c r="WJZ1359" s="2"/>
      <c r="WKC1359" s="24"/>
      <c r="WKD1359" s="24"/>
      <c r="WKE1359" s="31"/>
      <c r="WKF1359" s="24"/>
      <c r="WKG1359" s="24"/>
      <c r="WKH1359" s="24"/>
      <c r="WKI1359" s="24"/>
      <c r="WKJ1359" s="24"/>
      <c r="WKK1359" s="24"/>
      <c r="WKL1359" s="24"/>
      <c r="WKM1359" s="24"/>
      <c r="WKN1359" s="24"/>
      <c r="WKO1359" s="24"/>
      <c r="WKP1359" s="24"/>
      <c r="WKQ1359" s="24"/>
      <c r="WKR1359" s="24"/>
      <c r="WKS1359" s="24"/>
      <c r="WKT1359" s="24"/>
      <c r="WKX1359" s="3"/>
      <c r="WKY1359" s="31"/>
      <c r="WKZ1359" s="5"/>
      <c r="WLA1359" s="9"/>
      <c r="WLD1359" s="2"/>
      <c r="WLG1359" s="24"/>
      <c r="WLH1359" s="24"/>
      <c r="WLI1359" s="31"/>
      <c r="WLJ1359" s="24"/>
      <c r="WLK1359" s="24"/>
      <c r="WLL1359" s="24"/>
      <c r="WLM1359" s="24"/>
      <c r="WLN1359" s="24"/>
      <c r="WLO1359" s="24"/>
      <c r="WLP1359" s="24"/>
      <c r="WLQ1359" s="24"/>
      <c r="WLR1359" s="24"/>
      <c r="WLS1359" s="24"/>
      <c r="WLT1359" s="24"/>
      <c r="WLU1359" s="24"/>
      <c r="WLV1359" s="24"/>
      <c r="WLW1359" s="24"/>
      <c r="WLX1359" s="24"/>
      <c r="WMB1359" s="3"/>
      <c r="WMC1359" s="31"/>
      <c r="WMD1359" s="5"/>
      <c r="WME1359" s="9"/>
      <c r="WMH1359" s="2"/>
      <c r="WMK1359" s="24"/>
      <c r="WML1359" s="24"/>
      <c r="WMM1359" s="31"/>
      <c r="WMN1359" s="24"/>
      <c r="WMO1359" s="24"/>
      <c r="WMP1359" s="24"/>
      <c r="WMQ1359" s="24"/>
      <c r="WMR1359" s="24"/>
      <c r="WMS1359" s="24"/>
      <c r="WMT1359" s="24"/>
      <c r="WMU1359" s="24"/>
      <c r="WMV1359" s="24"/>
      <c r="WMW1359" s="24"/>
      <c r="WMX1359" s="24"/>
      <c r="WMY1359" s="24"/>
      <c r="WMZ1359" s="24"/>
      <c r="WNA1359" s="24"/>
      <c r="WNB1359" s="24"/>
      <c r="WNF1359" s="3"/>
      <c r="WNG1359" s="31"/>
      <c r="WNH1359" s="5"/>
      <c r="WNI1359" s="9"/>
      <c r="WNL1359" s="2"/>
      <c r="WNO1359" s="24"/>
      <c r="WNP1359" s="24"/>
      <c r="WNQ1359" s="31"/>
      <c r="WNR1359" s="24"/>
      <c r="WNS1359" s="24"/>
      <c r="WNT1359" s="24"/>
      <c r="WNU1359" s="24"/>
      <c r="WNV1359" s="24"/>
      <c r="WNW1359" s="24"/>
      <c r="WNX1359" s="24"/>
      <c r="WNY1359" s="24"/>
      <c r="WNZ1359" s="24"/>
      <c r="WOA1359" s="24"/>
      <c r="WOB1359" s="24"/>
      <c r="WOC1359" s="24"/>
      <c r="WOD1359" s="24"/>
      <c r="WOE1359" s="24"/>
      <c r="WOF1359" s="24"/>
      <c r="WOJ1359" s="3"/>
      <c r="WOK1359" s="31"/>
      <c r="WOL1359" s="5"/>
      <c r="WOM1359" s="9"/>
      <c r="WOP1359" s="2"/>
      <c r="WOS1359" s="24"/>
      <c r="WOT1359" s="24"/>
      <c r="WOU1359" s="31"/>
      <c r="WOV1359" s="24"/>
      <c r="WOW1359" s="24"/>
      <c r="WOX1359" s="24"/>
      <c r="WOY1359" s="24"/>
      <c r="WOZ1359" s="24"/>
      <c r="WPA1359" s="24"/>
      <c r="WPB1359" s="24"/>
      <c r="WPC1359" s="24"/>
      <c r="WPD1359" s="24"/>
      <c r="WPE1359" s="24"/>
      <c r="WPF1359" s="24"/>
      <c r="WPG1359" s="24"/>
      <c r="WPH1359" s="24"/>
      <c r="WPI1359" s="24"/>
      <c r="WPJ1359" s="24"/>
      <c r="WPN1359" s="3"/>
      <c r="WPO1359" s="31"/>
      <c r="WPP1359" s="5"/>
      <c r="WPQ1359" s="9"/>
      <c r="WPT1359" s="2"/>
      <c r="WPW1359" s="24"/>
      <c r="WPX1359" s="24"/>
      <c r="WPY1359" s="31"/>
      <c r="WPZ1359" s="24"/>
      <c r="WQA1359" s="24"/>
      <c r="WQB1359" s="24"/>
      <c r="WQC1359" s="24"/>
      <c r="WQD1359" s="24"/>
      <c r="WQE1359" s="24"/>
      <c r="WQF1359" s="24"/>
      <c r="WQG1359" s="24"/>
      <c r="WQH1359" s="24"/>
      <c r="WQI1359" s="24"/>
      <c r="WQJ1359" s="24"/>
      <c r="WQK1359" s="24"/>
      <c r="WQL1359" s="24"/>
      <c r="WQM1359" s="24"/>
      <c r="WQN1359" s="24"/>
      <c r="WQR1359" s="3"/>
      <c r="WQS1359" s="31"/>
      <c r="WQT1359" s="5"/>
      <c r="WQU1359" s="9"/>
      <c r="WQX1359" s="2"/>
      <c r="WRA1359" s="24"/>
      <c r="WRB1359" s="24"/>
      <c r="WRC1359" s="31"/>
      <c r="WRD1359" s="24"/>
      <c r="WRE1359" s="24"/>
      <c r="WRF1359" s="24"/>
      <c r="WRG1359" s="24"/>
      <c r="WRH1359" s="24"/>
      <c r="WRI1359" s="24"/>
      <c r="WRJ1359" s="24"/>
      <c r="WRK1359" s="24"/>
      <c r="WRL1359" s="24"/>
      <c r="WRM1359" s="24"/>
      <c r="WRN1359" s="24"/>
      <c r="WRO1359" s="24"/>
      <c r="WRP1359" s="24"/>
      <c r="WRQ1359" s="24"/>
      <c r="WRR1359" s="24"/>
      <c r="WRV1359" s="3"/>
      <c r="WRW1359" s="31"/>
      <c r="WRX1359" s="5"/>
      <c r="WRY1359" s="9"/>
      <c r="WSB1359" s="2"/>
      <c r="WSE1359" s="24"/>
      <c r="WSF1359" s="24"/>
      <c r="WSG1359" s="31"/>
      <c r="WSH1359" s="24"/>
      <c r="WSI1359" s="24"/>
      <c r="WSJ1359" s="24"/>
      <c r="WSK1359" s="24"/>
      <c r="WSL1359" s="24"/>
      <c r="WSM1359" s="24"/>
      <c r="WSN1359" s="24"/>
      <c r="WSO1359" s="24"/>
      <c r="WSP1359" s="24"/>
      <c r="WSQ1359" s="24"/>
      <c r="WSR1359" s="24"/>
      <c r="WSS1359" s="24"/>
      <c r="WST1359" s="24"/>
      <c r="WSU1359" s="24"/>
      <c r="WSV1359" s="24"/>
      <c r="WSZ1359" s="3"/>
      <c r="WTA1359" s="31"/>
      <c r="WTB1359" s="5"/>
      <c r="WTC1359" s="9"/>
      <c r="WTF1359" s="2"/>
      <c r="WTI1359" s="24"/>
      <c r="WTJ1359" s="24"/>
      <c r="WTK1359" s="31"/>
      <c r="WTL1359" s="24"/>
      <c r="WTM1359" s="24"/>
      <c r="WTN1359" s="24"/>
      <c r="WTO1359" s="24"/>
      <c r="WTP1359" s="24"/>
      <c r="WTQ1359" s="24"/>
      <c r="WTR1359" s="24"/>
      <c r="WTS1359" s="24"/>
      <c r="WTT1359" s="24"/>
      <c r="WTU1359" s="24"/>
      <c r="WTV1359" s="24"/>
      <c r="WTW1359" s="24"/>
      <c r="WTX1359" s="24"/>
      <c r="WTY1359" s="24"/>
      <c r="WTZ1359" s="24"/>
      <c r="WUD1359" s="3"/>
      <c r="WUE1359" s="31"/>
      <c r="WUF1359" s="5"/>
      <c r="WUG1359" s="9"/>
      <c r="WUJ1359" s="2"/>
      <c r="WUM1359" s="24"/>
      <c r="WUN1359" s="24"/>
      <c r="WUO1359" s="31"/>
      <c r="WUP1359" s="24"/>
      <c r="WUQ1359" s="24"/>
      <c r="WUR1359" s="24"/>
      <c r="WUS1359" s="24"/>
      <c r="WUT1359" s="24"/>
      <c r="WUU1359" s="24"/>
      <c r="WUV1359" s="24"/>
      <c r="WUW1359" s="24"/>
      <c r="WUX1359" s="24"/>
      <c r="WUY1359" s="24"/>
      <c r="WUZ1359" s="24"/>
      <c r="WVA1359" s="24"/>
      <c r="WVB1359" s="24"/>
      <c r="WVC1359" s="24"/>
      <c r="WVD1359" s="24"/>
      <c r="WVH1359" s="3"/>
      <c r="WVI1359" s="31"/>
      <c r="WVJ1359" s="5"/>
      <c r="WVK1359" s="9"/>
      <c r="WVN1359" s="2"/>
      <c r="WVQ1359" s="24"/>
      <c r="WVR1359" s="24"/>
      <c r="WVS1359" s="31"/>
      <c r="WVT1359" s="24"/>
      <c r="WVU1359" s="24"/>
      <c r="WVV1359" s="24"/>
      <c r="WVW1359" s="24"/>
      <c r="WVX1359" s="24"/>
      <c r="WVY1359" s="24"/>
      <c r="WVZ1359" s="24"/>
      <c r="WWA1359" s="24"/>
      <c r="WWB1359" s="24"/>
      <c r="WWC1359" s="24"/>
      <c r="WWD1359" s="24"/>
      <c r="WWE1359" s="24"/>
      <c r="WWF1359" s="24"/>
      <c r="WWG1359" s="24"/>
      <c r="WWH1359" s="24"/>
      <c r="WWL1359" s="3"/>
      <c r="WWM1359" s="31"/>
      <c r="WWN1359" s="5"/>
      <c r="WWO1359" s="9"/>
      <c r="WWR1359" s="2"/>
      <c r="WWU1359" s="24"/>
      <c r="WWV1359" s="24"/>
      <c r="WWW1359" s="31"/>
      <c r="WWX1359" s="24"/>
      <c r="WWY1359" s="24"/>
      <c r="WWZ1359" s="24"/>
      <c r="WXA1359" s="24"/>
      <c r="WXB1359" s="24"/>
      <c r="WXC1359" s="24"/>
      <c r="WXD1359" s="24"/>
      <c r="WXE1359" s="24"/>
      <c r="WXF1359" s="24"/>
      <c r="WXG1359" s="24"/>
      <c r="WXH1359" s="24"/>
      <c r="WXI1359" s="24"/>
      <c r="WXJ1359" s="24"/>
      <c r="WXK1359" s="24"/>
      <c r="WXL1359" s="24"/>
      <c r="WXP1359" s="3"/>
      <c r="WXQ1359" s="31"/>
      <c r="WXR1359" s="5"/>
      <c r="WXS1359" s="9"/>
      <c r="WXV1359" s="2"/>
      <c r="WXY1359" s="24"/>
      <c r="WXZ1359" s="24"/>
      <c r="WYA1359" s="31"/>
      <c r="WYB1359" s="24"/>
      <c r="WYC1359" s="24"/>
      <c r="WYD1359" s="24"/>
      <c r="WYE1359" s="24"/>
      <c r="WYF1359" s="24"/>
      <c r="WYG1359" s="24"/>
      <c r="WYH1359" s="24"/>
      <c r="WYI1359" s="24"/>
      <c r="WYJ1359" s="24"/>
      <c r="WYK1359" s="24"/>
      <c r="WYL1359" s="24"/>
      <c r="WYM1359" s="24"/>
      <c r="WYN1359" s="24"/>
      <c r="WYO1359" s="24"/>
      <c r="WYP1359" s="24"/>
      <c r="WYT1359" s="3"/>
      <c r="WYU1359" s="31"/>
      <c r="WYV1359" s="5"/>
      <c r="WYW1359" s="9"/>
      <c r="WYZ1359" s="2"/>
      <c r="WZC1359" s="24"/>
      <c r="WZD1359" s="24"/>
      <c r="WZE1359" s="31"/>
      <c r="WZF1359" s="24"/>
      <c r="WZG1359" s="24"/>
      <c r="WZH1359" s="24"/>
      <c r="WZI1359" s="24"/>
      <c r="WZJ1359" s="24"/>
      <c r="WZK1359" s="24"/>
      <c r="WZL1359" s="24"/>
      <c r="WZM1359" s="24"/>
      <c r="WZN1359" s="24"/>
      <c r="WZO1359" s="24"/>
      <c r="WZP1359" s="24"/>
      <c r="WZQ1359" s="24"/>
      <c r="WZR1359" s="24"/>
      <c r="WZS1359" s="24"/>
      <c r="WZT1359" s="24"/>
      <c r="WZX1359" s="3"/>
      <c r="WZY1359" s="31"/>
      <c r="WZZ1359" s="5"/>
      <c r="XAA1359" s="9"/>
      <c r="XAD1359" s="2"/>
      <c r="XAG1359" s="24"/>
      <c r="XAH1359" s="24"/>
      <c r="XAI1359" s="31"/>
      <c r="XAJ1359" s="24"/>
      <c r="XAK1359" s="24"/>
      <c r="XAL1359" s="24"/>
      <c r="XAM1359" s="24"/>
      <c r="XAN1359" s="24"/>
      <c r="XAO1359" s="24"/>
      <c r="XAP1359" s="24"/>
      <c r="XAQ1359" s="24"/>
      <c r="XAR1359" s="24"/>
      <c r="XAS1359" s="24"/>
      <c r="XAT1359" s="24"/>
      <c r="XAU1359" s="24"/>
      <c r="XAV1359" s="24"/>
      <c r="XAW1359" s="24"/>
      <c r="XAX1359" s="24"/>
      <c r="XBB1359" s="3"/>
      <c r="XBC1359" s="31"/>
      <c r="XBD1359" s="5"/>
      <c r="XBE1359" s="9"/>
      <c r="XBH1359" s="2"/>
      <c r="XBK1359" s="24"/>
      <c r="XBL1359" s="24"/>
      <c r="XBM1359" s="31"/>
      <c r="XBN1359" s="24"/>
      <c r="XBO1359" s="24"/>
      <c r="XBP1359" s="24"/>
      <c r="XBQ1359" s="24"/>
      <c r="XBR1359" s="24"/>
      <c r="XBS1359" s="24"/>
      <c r="XBT1359" s="24"/>
      <c r="XBU1359" s="24"/>
      <c r="XBV1359" s="24"/>
      <c r="XBW1359" s="24"/>
      <c r="XBX1359" s="24"/>
      <c r="XBY1359" s="24"/>
      <c r="XBZ1359" s="24"/>
      <c r="XCA1359" s="24"/>
      <c r="XCB1359" s="24"/>
      <c r="XCF1359" s="3"/>
      <c r="XCG1359" s="31"/>
      <c r="XCH1359" s="5"/>
      <c r="XCI1359" s="9"/>
      <c r="XCL1359" s="2"/>
      <c r="XCO1359" s="24"/>
      <c r="XCP1359" s="24"/>
      <c r="XCQ1359" s="31"/>
      <c r="XCR1359" s="24"/>
      <c r="XCS1359" s="24"/>
      <c r="XCT1359" s="24"/>
      <c r="XCU1359" s="24"/>
      <c r="XCV1359" s="24"/>
      <c r="XCW1359" s="24"/>
      <c r="XCX1359" s="24"/>
      <c r="XCY1359" s="24"/>
      <c r="XCZ1359" s="24"/>
      <c r="XDA1359" s="24"/>
      <c r="XDB1359" s="24"/>
      <c r="XDC1359" s="24"/>
      <c r="XDD1359" s="24"/>
      <c r="XDE1359" s="24"/>
      <c r="XDF1359" s="24"/>
      <c r="XDJ1359" s="3"/>
      <c r="XDK1359" s="31"/>
      <c r="XDL1359" s="5"/>
      <c r="XDM1359" s="9"/>
      <c r="XDP1359" s="2"/>
      <c r="XDS1359" s="24"/>
      <c r="XDT1359" s="24"/>
      <c r="XDU1359" s="31"/>
      <c r="XDV1359" s="24"/>
      <c r="XDW1359" s="24"/>
      <c r="XDX1359" s="24"/>
      <c r="XDY1359" s="24"/>
      <c r="XDZ1359" s="24"/>
      <c r="XEA1359" s="24"/>
      <c r="XEB1359" s="24"/>
      <c r="XEC1359" s="24"/>
      <c r="XED1359" s="24"/>
      <c r="XEE1359" s="24"/>
      <c r="XEF1359" s="24"/>
      <c r="XEG1359" s="24"/>
      <c r="XEH1359" s="24"/>
      <c r="XEI1359" s="24"/>
      <c r="XEJ1359" s="24"/>
      <c r="XEN1359" s="3"/>
      <c r="XEO1359" s="31"/>
      <c r="XEP1359" s="5"/>
      <c r="XEQ1359" s="9"/>
    </row>
    <row r="1360" spans="1:4094 4098:6144 6147:11264 11268:13311 13314:14334 14337:16371" ht="15" hidden="1" customHeight="1" outlineLevel="1" x14ac:dyDescent="0.2">
      <c r="A1360" s="3">
        <v>44134</v>
      </c>
      <c r="B1360" s="19">
        <v>5000</v>
      </c>
      <c r="C1360" s="5" t="s">
        <v>47</v>
      </c>
      <c r="D1360" s="9" t="s">
        <v>1933</v>
      </c>
      <c r="E1360"/>
      <c r="P1360" s="19">
        <v>5000</v>
      </c>
      <c r="Z1360" s="20">
        <f t="shared" ref="Z1360:Z1391" si="69">SUM(E1360:Y1360)</f>
        <v>5000</v>
      </c>
      <c r="AA1360" s="20" t="str">
        <f t="shared" si="68"/>
        <v>441345000</v>
      </c>
      <c r="AB1360" t="s">
        <v>2224</v>
      </c>
      <c r="AC1360" t="s">
        <v>2248</v>
      </c>
      <c r="AD1360" t="s">
        <v>2427</v>
      </c>
    </row>
    <row r="1361" spans="1:30" ht="15" hidden="1" customHeight="1" outlineLevel="1" x14ac:dyDescent="0.2">
      <c r="A1361" s="3">
        <v>44131</v>
      </c>
      <c r="B1361" s="19">
        <v>50000</v>
      </c>
      <c r="C1361" s="5" t="s">
        <v>32</v>
      </c>
      <c r="D1361" s="9" t="s">
        <v>1928</v>
      </c>
      <c r="E1361"/>
      <c r="N1361" s="19">
        <v>50000</v>
      </c>
      <c r="Z1361" s="20">
        <f t="shared" si="69"/>
        <v>50000</v>
      </c>
      <c r="AA1361" s="20" t="str">
        <f t="shared" si="68"/>
        <v>4413150000</v>
      </c>
      <c r="AB1361" t="s">
        <v>2222</v>
      </c>
      <c r="AC1361" t="s">
        <v>2248</v>
      </c>
      <c r="AD1361" t="s">
        <v>2269</v>
      </c>
    </row>
    <row r="1362" spans="1:30" ht="15" hidden="1" customHeight="1" outlineLevel="1" x14ac:dyDescent="0.2">
      <c r="A1362" s="3">
        <v>44131</v>
      </c>
      <c r="B1362" s="19">
        <v>50000</v>
      </c>
      <c r="C1362" s="5" t="s">
        <v>28</v>
      </c>
      <c r="D1362" s="9" t="s">
        <v>1918</v>
      </c>
      <c r="E1362"/>
      <c r="V1362" s="19">
        <v>50000</v>
      </c>
      <c r="Z1362" s="20">
        <f t="shared" si="69"/>
        <v>50000</v>
      </c>
      <c r="AA1362" s="20" t="str">
        <f t="shared" si="68"/>
        <v>4413150000</v>
      </c>
      <c r="AB1362" t="s">
        <v>2236</v>
      </c>
      <c r="AC1362" t="s">
        <v>2248</v>
      </c>
      <c r="AD1362" t="s">
        <v>2236</v>
      </c>
    </row>
    <row r="1363" spans="1:30" ht="15" hidden="1" customHeight="1" outlineLevel="1" x14ac:dyDescent="0.2">
      <c r="A1363" s="3">
        <v>44130</v>
      </c>
      <c r="B1363" s="19">
        <v>5000</v>
      </c>
      <c r="C1363" s="5" t="s">
        <v>47</v>
      </c>
      <c r="D1363" s="9" t="s">
        <v>1934</v>
      </c>
      <c r="E1363"/>
      <c r="P1363" s="19">
        <v>5000</v>
      </c>
      <c r="Z1363" s="20">
        <f t="shared" si="69"/>
        <v>5000</v>
      </c>
      <c r="AA1363" s="20" t="str">
        <f t="shared" si="68"/>
        <v>441305000</v>
      </c>
      <c r="AB1363" t="s">
        <v>2224</v>
      </c>
      <c r="AC1363" t="s">
        <v>2248</v>
      </c>
      <c r="AD1363" t="s">
        <v>2427</v>
      </c>
    </row>
    <row r="1364" spans="1:30" ht="15" hidden="1" customHeight="1" outlineLevel="1" x14ac:dyDescent="0.2">
      <c r="A1364" s="3">
        <v>44130</v>
      </c>
      <c r="B1364" s="19">
        <v>1000</v>
      </c>
      <c r="C1364" s="5" t="s">
        <v>1237</v>
      </c>
      <c r="D1364" s="9" t="s">
        <v>920</v>
      </c>
      <c r="E1364"/>
      <c r="F1364" s="19">
        <v>1000</v>
      </c>
      <c r="Z1364" s="20">
        <f t="shared" si="69"/>
        <v>1000</v>
      </c>
      <c r="AA1364" s="20" t="str">
        <f t="shared" si="68"/>
        <v>441301000</v>
      </c>
      <c r="AB1364" t="s">
        <v>2208</v>
      </c>
      <c r="AC1364" t="s">
        <v>2245</v>
      </c>
      <c r="AD1364" t="s">
        <v>2263</v>
      </c>
    </row>
    <row r="1365" spans="1:30" ht="15" hidden="1" customHeight="1" outlineLevel="1" x14ac:dyDescent="0.2">
      <c r="A1365" s="3">
        <v>44130</v>
      </c>
      <c r="B1365" s="19">
        <v>100000</v>
      </c>
      <c r="C1365" s="5" t="s">
        <v>28</v>
      </c>
      <c r="D1365" s="9" t="s">
        <v>1918</v>
      </c>
      <c r="E1365"/>
      <c r="V1365" s="19">
        <v>100000</v>
      </c>
      <c r="Z1365" s="20">
        <f t="shared" si="69"/>
        <v>100000</v>
      </c>
      <c r="AA1365" s="20" t="str">
        <f t="shared" si="68"/>
        <v>44130100000</v>
      </c>
      <c r="AB1365" t="s">
        <v>2236</v>
      </c>
      <c r="AC1365" t="s">
        <v>2248</v>
      </c>
      <c r="AD1365" t="s">
        <v>2236</v>
      </c>
    </row>
    <row r="1366" spans="1:30" ht="15" hidden="1" customHeight="1" outlineLevel="1" x14ac:dyDescent="0.2">
      <c r="A1366" s="3">
        <v>44130</v>
      </c>
      <c r="B1366" s="19">
        <v>50000</v>
      </c>
      <c r="C1366" s="5" t="s">
        <v>32</v>
      </c>
      <c r="D1366" s="9" t="s">
        <v>1928</v>
      </c>
      <c r="E1366"/>
      <c r="N1366" s="19">
        <v>50000</v>
      </c>
      <c r="Z1366" s="20">
        <f t="shared" si="69"/>
        <v>50000</v>
      </c>
      <c r="AA1366" s="20" t="str">
        <f t="shared" si="68"/>
        <v>4413050000</v>
      </c>
      <c r="AB1366" t="s">
        <v>2222</v>
      </c>
      <c r="AC1366" t="s">
        <v>2248</v>
      </c>
      <c r="AD1366" t="s">
        <v>2269</v>
      </c>
    </row>
    <row r="1367" spans="1:30" ht="15" hidden="1" customHeight="1" outlineLevel="1" x14ac:dyDescent="0.2">
      <c r="A1367" s="3">
        <v>44127</v>
      </c>
      <c r="B1367" s="19">
        <v>10000</v>
      </c>
      <c r="C1367" s="5" t="s">
        <v>1211</v>
      </c>
      <c r="D1367" s="9" t="s">
        <v>1935</v>
      </c>
      <c r="E1367"/>
      <c r="K1367" s="19">
        <v>10000</v>
      </c>
      <c r="Z1367" s="20">
        <f t="shared" si="69"/>
        <v>10000</v>
      </c>
      <c r="AA1367" s="20" t="str">
        <f t="shared" si="68"/>
        <v>4412710000</v>
      </c>
      <c r="AB1367" t="s">
        <v>2240</v>
      </c>
      <c r="AC1367" t="s">
        <v>2248</v>
      </c>
      <c r="AD1367" t="s">
        <v>2267</v>
      </c>
    </row>
    <row r="1368" spans="1:30" ht="15" hidden="1" customHeight="1" outlineLevel="1" x14ac:dyDescent="0.2">
      <c r="A1368" s="3">
        <v>44127</v>
      </c>
      <c r="B1368" s="19">
        <v>12000</v>
      </c>
      <c r="C1368" s="5" t="s">
        <v>1211</v>
      </c>
      <c r="D1368" s="9" t="s">
        <v>1935</v>
      </c>
      <c r="E1368"/>
      <c r="K1368" s="19">
        <v>12000</v>
      </c>
      <c r="Z1368" s="20">
        <f t="shared" si="69"/>
        <v>12000</v>
      </c>
      <c r="AA1368" s="20" t="str">
        <f t="shared" si="68"/>
        <v>4412712000</v>
      </c>
      <c r="AB1368" t="s">
        <v>2240</v>
      </c>
      <c r="AC1368" t="s">
        <v>2248</v>
      </c>
      <c r="AD1368" t="s">
        <v>2267</v>
      </c>
    </row>
    <row r="1369" spans="1:30" ht="15" hidden="1" customHeight="1" outlineLevel="1" x14ac:dyDescent="0.2">
      <c r="A1369" s="3">
        <v>44127</v>
      </c>
      <c r="B1369" s="19">
        <v>8979</v>
      </c>
      <c r="C1369" s="5" t="s">
        <v>1111</v>
      </c>
      <c r="D1369" s="9" t="s">
        <v>1936</v>
      </c>
      <c r="E1369"/>
      <c r="R1369" s="19">
        <v>8979</v>
      </c>
      <c r="Z1369" s="20">
        <f t="shared" si="69"/>
        <v>8979</v>
      </c>
      <c r="AA1369" s="20" t="str">
        <f t="shared" si="68"/>
        <v>441278979</v>
      </c>
      <c r="AB1369" t="s">
        <v>2227</v>
      </c>
      <c r="AC1369" t="s">
        <v>2276</v>
      </c>
      <c r="AD1369" t="s">
        <v>2276</v>
      </c>
    </row>
    <row r="1370" spans="1:30" ht="15" hidden="1" customHeight="1" outlineLevel="1" x14ac:dyDescent="0.2">
      <c r="A1370" s="3">
        <v>44126</v>
      </c>
      <c r="B1370" s="19">
        <v>70000</v>
      </c>
      <c r="C1370" s="5" t="s">
        <v>28</v>
      </c>
      <c r="D1370" s="9" t="s">
        <v>1918</v>
      </c>
      <c r="E1370"/>
      <c r="V1370" s="19">
        <v>70000</v>
      </c>
      <c r="Z1370" s="20">
        <f t="shared" si="69"/>
        <v>70000</v>
      </c>
      <c r="AA1370" s="20" t="str">
        <f t="shared" si="68"/>
        <v>4412670000</v>
      </c>
      <c r="AB1370" t="s">
        <v>2236</v>
      </c>
      <c r="AC1370" t="s">
        <v>2248</v>
      </c>
      <c r="AD1370" t="s">
        <v>2236</v>
      </c>
    </row>
    <row r="1371" spans="1:30" ht="15" hidden="1" customHeight="1" outlineLevel="1" x14ac:dyDescent="0.2">
      <c r="A1371" s="3">
        <v>44126</v>
      </c>
      <c r="B1371" s="19">
        <v>100000</v>
      </c>
      <c r="C1371" s="5" t="s">
        <v>32</v>
      </c>
      <c r="D1371" s="9" t="s">
        <v>1937</v>
      </c>
      <c r="E1371"/>
      <c r="N1371" s="19">
        <v>100000</v>
      </c>
      <c r="Z1371" s="20">
        <f t="shared" si="69"/>
        <v>100000</v>
      </c>
      <c r="AA1371" s="20" t="str">
        <f t="shared" si="68"/>
        <v>44126100000</v>
      </c>
      <c r="AB1371" t="s">
        <v>2222</v>
      </c>
      <c r="AC1371" t="s">
        <v>2248</v>
      </c>
      <c r="AD1371" t="s">
        <v>2269</v>
      </c>
    </row>
    <row r="1372" spans="1:30" ht="15" hidden="1" customHeight="1" outlineLevel="1" x14ac:dyDescent="0.2">
      <c r="A1372" s="3">
        <v>44125</v>
      </c>
      <c r="B1372" s="19">
        <v>4000</v>
      </c>
      <c r="C1372" s="5" t="s">
        <v>150</v>
      </c>
      <c r="D1372" s="9" t="s">
        <v>1938</v>
      </c>
      <c r="E1372"/>
      <c r="R1372" s="19">
        <v>4000</v>
      </c>
      <c r="Z1372" s="20">
        <f t="shared" si="69"/>
        <v>4000</v>
      </c>
      <c r="AA1372" s="20" t="str">
        <f t="shared" si="68"/>
        <v>441254000</v>
      </c>
      <c r="AB1372" t="s">
        <v>2227</v>
      </c>
      <c r="AC1372" t="s">
        <v>2276</v>
      </c>
      <c r="AD1372" t="s">
        <v>2276</v>
      </c>
    </row>
    <row r="1373" spans="1:30" ht="15" hidden="1" customHeight="1" outlineLevel="1" x14ac:dyDescent="0.2">
      <c r="A1373" s="3">
        <v>44124</v>
      </c>
      <c r="B1373" s="19">
        <v>2535</v>
      </c>
      <c r="C1373" s="5" t="s">
        <v>1207</v>
      </c>
      <c r="D1373" s="9" t="s">
        <v>1112</v>
      </c>
      <c r="E1373"/>
      <c r="S1373" s="19">
        <v>2535</v>
      </c>
      <c r="Z1373" s="20">
        <f t="shared" si="69"/>
        <v>2535</v>
      </c>
      <c r="AA1373" s="20" t="str">
        <f t="shared" si="68"/>
        <v>441242535</v>
      </c>
      <c r="AB1373" t="s">
        <v>2211</v>
      </c>
      <c r="AC1373" t="s">
        <v>2245</v>
      </c>
      <c r="AD1373" t="s">
        <v>2263</v>
      </c>
    </row>
    <row r="1374" spans="1:30" ht="15" hidden="1" customHeight="1" outlineLevel="1" x14ac:dyDescent="0.2">
      <c r="A1374" s="3">
        <v>44123</v>
      </c>
      <c r="B1374" s="19">
        <v>9500</v>
      </c>
      <c r="C1374" s="5" t="s">
        <v>1113</v>
      </c>
      <c r="D1374" s="9" t="s">
        <v>1939</v>
      </c>
      <c r="E1374"/>
      <c r="I1374" s="4">
        <v>9500</v>
      </c>
      <c r="Z1374" s="20">
        <f t="shared" si="69"/>
        <v>9500</v>
      </c>
      <c r="AA1374" s="20" t="str">
        <f t="shared" si="68"/>
        <v>441239500</v>
      </c>
      <c r="AB1374" t="s">
        <v>2217</v>
      </c>
      <c r="AC1374" t="s">
        <v>2244</v>
      </c>
      <c r="AD1374" t="s">
        <v>2209</v>
      </c>
    </row>
    <row r="1375" spans="1:30" ht="15" hidden="1" customHeight="1" outlineLevel="1" x14ac:dyDescent="0.2">
      <c r="A1375" s="3">
        <v>44123</v>
      </c>
      <c r="B1375" s="19">
        <v>558</v>
      </c>
      <c r="C1375" s="5" t="s">
        <v>1236</v>
      </c>
      <c r="D1375" s="9" t="s">
        <v>920</v>
      </c>
      <c r="E1375"/>
      <c r="F1375" s="19">
        <v>558</v>
      </c>
      <c r="Z1375" s="20">
        <f t="shared" si="69"/>
        <v>558</v>
      </c>
      <c r="AA1375" s="20" t="str">
        <f t="shared" si="68"/>
        <v>44123558</v>
      </c>
      <c r="AB1375" t="s">
        <v>2208</v>
      </c>
      <c r="AC1375" t="s">
        <v>2245</v>
      </c>
      <c r="AD1375" t="s">
        <v>2263</v>
      </c>
    </row>
    <row r="1376" spans="1:30" ht="15" hidden="1" customHeight="1" outlineLevel="1" x14ac:dyDescent="0.2">
      <c r="A1376" s="3">
        <v>44120</v>
      </c>
      <c r="B1376" s="19">
        <v>30000</v>
      </c>
      <c r="C1376" s="5" t="s">
        <v>906</v>
      </c>
      <c r="D1376" s="9" t="s">
        <v>1114</v>
      </c>
      <c r="E1376"/>
      <c r="G1376" s="4">
        <v>30000</v>
      </c>
      <c r="Z1376" s="20">
        <f t="shared" si="69"/>
        <v>30000</v>
      </c>
      <c r="AA1376" s="20" t="str">
        <f t="shared" si="68"/>
        <v>4412030000</v>
      </c>
      <c r="AB1376" t="s">
        <v>2209</v>
      </c>
      <c r="AC1376" t="s">
        <v>2244</v>
      </c>
      <c r="AD1376" t="s">
        <v>2209</v>
      </c>
    </row>
    <row r="1377" spans="1:30" ht="15" hidden="1" customHeight="1" outlineLevel="1" x14ac:dyDescent="0.2">
      <c r="A1377" s="3">
        <v>44120</v>
      </c>
      <c r="B1377" s="19">
        <v>55000</v>
      </c>
      <c r="C1377" s="5" t="s">
        <v>7</v>
      </c>
      <c r="D1377" s="9" t="s">
        <v>1940</v>
      </c>
      <c r="E1377"/>
      <c r="G1377" s="4">
        <v>55000</v>
      </c>
      <c r="Z1377" s="20">
        <f t="shared" si="69"/>
        <v>55000</v>
      </c>
      <c r="AA1377" s="20" t="str">
        <f t="shared" si="68"/>
        <v>4412055000</v>
      </c>
      <c r="AB1377" t="s">
        <v>2209</v>
      </c>
      <c r="AC1377" t="s">
        <v>2244</v>
      </c>
      <c r="AD1377" t="s">
        <v>2209</v>
      </c>
    </row>
    <row r="1378" spans="1:30" ht="15" hidden="1" customHeight="1" outlineLevel="1" x14ac:dyDescent="0.2">
      <c r="A1378" s="3">
        <v>44120</v>
      </c>
      <c r="B1378" s="19">
        <v>2943.81</v>
      </c>
      <c r="C1378" s="5" t="s">
        <v>1115</v>
      </c>
      <c r="D1378" s="9" t="s">
        <v>920</v>
      </c>
      <c r="E1378"/>
      <c r="F1378" s="19">
        <v>2943.81</v>
      </c>
      <c r="Z1378" s="20">
        <f t="shared" si="69"/>
        <v>2943.81</v>
      </c>
      <c r="AA1378" s="20" t="str">
        <f t="shared" si="68"/>
        <v>441202943,81</v>
      </c>
      <c r="AB1378" t="s">
        <v>2208</v>
      </c>
      <c r="AC1378" t="s">
        <v>2245</v>
      </c>
      <c r="AD1378" t="s">
        <v>2263</v>
      </c>
    </row>
    <row r="1379" spans="1:30" ht="15" hidden="1" customHeight="1" outlineLevel="1" x14ac:dyDescent="0.2">
      <c r="A1379" s="3">
        <v>44120</v>
      </c>
      <c r="B1379" s="19">
        <v>28461</v>
      </c>
      <c r="C1379" s="5" t="s">
        <v>1235</v>
      </c>
      <c r="D1379" s="9" t="s">
        <v>1941</v>
      </c>
      <c r="E1379"/>
      <c r="J1379" s="19">
        <v>28461</v>
      </c>
      <c r="Z1379" s="20">
        <f t="shared" si="69"/>
        <v>28461</v>
      </c>
      <c r="AA1379" s="20" t="str">
        <f t="shared" si="68"/>
        <v>4412028461</v>
      </c>
      <c r="AB1379" t="s">
        <v>2218</v>
      </c>
      <c r="AC1379" t="s">
        <v>2248</v>
      </c>
      <c r="AD1379" t="s">
        <v>2272</v>
      </c>
    </row>
    <row r="1380" spans="1:30" ht="15" hidden="1" customHeight="1" outlineLevel="1" x14ac:dyDescent="0.2">
      <c r="A1380" s="3">
        <v>44120</v>
      </c>
      <c r="B1380" s="19">
        <v>20.399999999999999</v>
      </c>
      <c r="C1380" s="5" t="s">
        <v>7</v>
      </c>
      <c r="D1380" s="9" t="s">
        <v>1116</v>
      </c>
      <c r="E1380" s="19">
        <v>20.399999999999999</v>
      </c>
      <c r="Z1380" s="20">
        <f t="shared" si="69"/>
        <v>20.399999999999999</v>
      </c>
      <c r="AA1380" s="20" t="str">
        <f t="shared" si="68"/>
        <v>4412020,4</v>
      </c>
      <c r="AB1380" t="s">
        <v>2204</v>
      </c>
      <c r="AC1380" t="s">
        <v>2245</v>
      </c>
      <c r="AD1380" t="s">
        <v>2262</v>
      </c>
    </row>
    <row r="1381" spans="1:30" ht="15" hidden="1" customHeight="1" outlineLevel="1" x14ac:dyDescent="0.2">
      <c r="A1381" s="3">
        <v>44120</v>
      </c>
      <c r="B1381" s="19">
        <v>140000</v>
      </c>
      <c r="C1381" s="5" t="s">
        <v>32</v>
      </c>
      <c r="D1381" s="9" t="s">
        <v>1942</v>
      </c>
      <c r="E1381"/>
      <c r="N1381" s="19">
        <v>140000</v>
      </c>
      <c r="Z1381" s="20">
        <f t="shared" si="69"/>
        <v>140000</v>
      </c>
      <c r="AA1381" s="20" t="str">
        <f t="shared" si="68"/>
        <v>44120140000</v>
      </c>
      <c r="AB1381" t="s">
        <v>2222</v>
      </c>
      <c r="AC1381" t="s">
        <v>2248</v>
      </c>
      <c r="AD1381" t="s">
        <v>2269</v>
      </c>
    </row>
    <row r="1382" spans="1:30" ht="15" hidden="1" customHeight="1" outlineLevel="1" x14ac:dyDescent="0.2">
      <c r="A1382" s="3">
        <v>44120</v>
      </c>
      <c r="B1382" s="19">
        <v>1500</v>
      </c>
      <c r="C1382" s="5" t="s">
        <v>906</v>
      </c>
      <c r="D1382" s="9" t="s">
        <v>1943</v>
      </c>
      <c r="E1382"/>
      <c r="G1382" s="4">
        <v>1500</v>
      </c>
      <c r="Z1382" s="20">
        <f t="shared" si="69"/>
        <v>1500</v>
      </c>
      <c r="AA1382" s="20" t="str">
        <f t="shared" si="68"/>
        <v>441201500</v>
      </c>
      <c r="AB1382" t="s">
        <v>2434</v>
      </c>
      <c r="AC1382" t="s">
        <v>2244</v>
      </c>
      <c r="AD1382" t="s">
        <v>2264</v>
      </c>
    </row>
    <row r="1383" spans="1:30" ht="15" hidden="1" customHeight="1" outlineLevel="1" x14ac:dyDescent="0.2">
      <c r="A1383" s="3">
        <v>44120</v>
      </c>
      <c r="B1383" s="19">
        <v>220</v>
      </c>
      <c r="C1383" s="5" t="s">
        <v>7</v>
      </c>
      <c r="D1383" s="9" t="s">
        <v>1117</v>
      </c>
      <c r="E1383" s="19">
        <v>220</v>
      </c>
      <c r="Z1383" s="20">
        <f t="shared" si="69"/>
        <v>220</v>
      </c>
      <c r="AA1383" s="20" t="str">
        <f t="shared" si="68"/>
        <v>44120220</v>
      </c>
      <c r="AB1383" t="s">
        <v>2204</v>
      </c>
      <c r="AC1383" t="s">
        <v>2245</v>
      </c>
      <c r="AD1383" t="s">
        <v>2262</v>
      </c>
    </row>
    <row r="1384" spans="1:30" ht="15" hidden="1" customHeight="1" outlineLevel="1" x14ac:dyDescent="0.2">
      <c r="A1384" s="3">
        <v>44120</v>
      </c>
      <c r="B1384" s="19">
        <v>5100</v>
      </c>
      <c r="C1384" s="5" t="s">
        <v>7</v>
      </c>
      <c r="D1384" s="9" t="s">
        <v>1944</v>
      </c>
      <c r="E1384"/>
      <c r="G1384" s="4">
        <v>5100</v>
      </c>
      <c r="Z1384" s="20">
        <f t="shared" si="69"/>
        <v>5100</v>
      </c>
      <c r="AA1384" s="20" t="str">
        <f t="shared" si="68"/>
        <v>441205100</v>
      </c>
      <c r="AB1384" t="s">
        <v>2212</v>
      </c>
      <c r="AC1384" t="s">
        <v>2244</v>
      </c>
      <c r="AD1384" t="s">
        <v>2209</v>
      </c>
    </row>
    <row r="1385" spans="1:30" ht="15" hidden="1" customHeight="1" outlineLevel="1" x14ac:dyDescent="0.2">
      <c r="A1385" s="3">
        <v>44119</v>
      </c>
      <c r="B1385" s="19">
        <v>45168.42</v>
      </c>
      <c r="C1385" s="5" t="s">
        <v>28</v>
      </c>
      <c r="D1385" s="9" t="s">
        <v>1945</v>
      </c>
      <c r="E1385"/>
      <c r="V1385" s="19">
        <v>45168.42</v>
      </c>
      <c r="Z1385" s="20">
        <f t="shared" si="69"/>
        <v>45168.42</v>
      </c>
      <c r="AA1385" s="20" t="str">
        <f t="shared" si="68"/>
        <v>4411945168,42</v>
      </c>
      <c r="AB1385" t="s">
        <v>2236</v>
      </c>
      <c r="AC1385" t="s">
        <v>2248</v>
      </c>
      <c r="AD1385" t="s">
        <v>2236</v>
      </c>
    </row>
    <row r="1386" spans="1:30" ht="15" hidden="1" customHeight="1" outlineLevel="1" x14ac:dyDescent="0.2">
      <c r="A1386" s="3">
        <v>44118</v>
      </c>
      <c r="B1386" s="19">
        <v>100000</v>
      </c>
      <c r="C1386" s="5" t="s">
        <v>28</v>
      </c>
      <c r="D1386" s="9" t="s">
        <v>1945</v>
      </c>
      <c r="E1386"/>
      <c r="V1386" s="19">
        <v>100000</v>
      </c>
      <c r="Z1386" s="20">
        <f t="shared" si="69"/>
        <v>100000</v>
      </c>
      <c r="AA1386" s="20" t="str">
        <f t="shared" si="68"/>
        <v>44118100000</v>
      </c>
      <c r="AB1386" t="s">
        <v>2236</v>
      </c>
      <c r="AC1386" t="s">
        <v>2248</v>
      </c>
      <c r="AD1386" t="s">
        <v>2236</v>
      </c>
    </row>
    <row r="1387" spans="1:30" ht="15" hidden="1" customHeight="1" outlineLevel="1" x14ac:dyDescent="0.2">
      <c r="A1387" s="3">
        <v>44116</v>
      </c>
      <c r="B1387" s="19">
        <v>60000</v>
      </c>
      <c r="C1387" s="5" t="s">
        <v>358</v>
      </c>
      <c r="D1387" s="9" t="s">
        <v>1946</v>
      </c>
      <c r="E1387"/>
      <c r="U1387" s="19">
        <v>60000</v>
      </c>
      <c r="Z1387" s="20">
        <f t="shared" si="69"/>
        <v>60000</v>
      </c>
      <c r="AA1387" s="20" t="str">
        <f t="shared" si="68"/>
        <v>4411660000</v>
      </c>
      <c r="AB1387" t="s">
        <v>2203</v>
      </c>
      <c r="AC1387" t="s">
        <v>2248</v>
      </c>
      <c r="AD1387" t="s">
        <v>2273</v>
      </c>
    </row>
    <row r="1388" spans="1:30" ht="15" hidden="1" customHeight="1" outlineLevel="1" x14ac:dyDescent="0.2">
      <c r="A1388" s="3">
        <v>44116</v>
      </c>
      <c r="B1388" s="19">
        <v>100000</v>
      </c>
      <c r="C1388" s="5" t="s">
        <v>32</v>
      </c>
      <c r="D1388" s="9" t="s">
        <v>1942</v>
      </c>
      <c r="E1388"/>
      <c r="N1388" s="19">
        <v>100000</v>
      </c>
      <c r="Z1388" s="20">
        <f t="shared" si="69"/>
        <v>100000</v>
      </c>
      <c r="AA1388" s="20" t="str">
        <f t="shared" si="68"/>
        <v>44116100000</v>
      </c>
      <c r="AB1388" t="s">
        <v>2222</v>
      </c>
      <c r="AC1388" t="s">
        <v>2248</v>
      </c>
      <c r="AD1388" t="s">
        <v>2269</v>
      </c>
    </row>
    <row r="1389" spans="1:30" ht="15" hidden="1" customHeight="1" outlineLevel="1" x14ac:dyDescent="0.2">
      <c r="A1389" s="3">
        <v>44116</v>
      </c>
      <c r="B1389" s="19">
        <v>100000</v>
      </c>
      <c r="C1389" s="5" t="s">
        <v>28</v>
      </c>
      <c r="D1389" s="9" t="s">
        <v>1945</v>
      </c>
      <c r="E1389"/>
      <c r="V1389" s="19">
        <v>100000</v>
      </c>
      <c r="Z1389" s="20">
        <f t="shared" si="69"/>
        <v>100000</v>
      </c>
      <c r="AA1389" s="20" t="str">
        <f t="shared" si="68"/>
        <v>44116100000</v>
      </c>
      <c r="AB1389" t="s">
        <v>2236</v>
      </c>
      <c r="AC1389" t="s">
        <v>2248</v>
      </c>
      <c r="AD1389" t="s">
        <v>2236</v>
      </c>
    </row>
    <row r="1390" spans="1:30" ht="15" hidden="1" customHeight="1" outlineLevel="1" x14ac:dyDescent="0.2">
      <c r="A1390" s="3">
        <v>44113</v>
      </c>
      <c r="B1390" s="19">
        <v>70000</v>
      </c>
      <c r="C1390" s="5" t="s">
        <v>306</v>
      </c>
      <c r="D1390" s="9" t="s">
        <v>1947</v>
      </c>
      <c r="E1390"/>
      <c r="O1390" s="19">
        <v>70000</v>
      </c>
      <c r="Z1390" s="20">
        <f t="shared" si="69"/>
        <v>70000</v>
      </c>
      <c r="AA1390" s="20" t="str">
        <f t="shared" si="68"/>
        <v>4411370000</v>
      </c>
      <c r="AB1390" t="s">
        <v>2213</v>
      </c>
      <c r="AC1390" t="s">
        <v>2248</v>
      </c>
      <c r="AD1390" t="s">
        <v>2213</v>
      </c>
    </row>
    <row r="1391" spans="1:30" ht="15" hidden="1" customHeight="1" outlineLevel="1" x14ac:dyDescent="0.2">
      <c r="A1391" s="3">
        <v>44113</v>
      </c>
      <c r="B1391" s="19">
        <v>6870</v>
      </c>
      <c r="C1391" s="5" t="s">
        <v>5</v>
      </c>
      <c r="D1391" s="9" t="s">
        <v>1948</v>
      </c>
      <c r="E1391"/>
      <c r="K1391" s="19">
        <v>6870</v>
      </c>
      <c r="Z1391" s="20">
        <f t="shared" si="69"/>
        <v>6870</v>
      </c>
      <c r="AA1391" s="20" t="str">
        <f t="shared" si="68"/>
        <v>441136870</v>
      </c>
      <c r="AB1391" t="s">
        <v>2240</v>
      </c>
      <c r="AC1391" t="s">
        <v>2248</v>
      </c>
      <c r="AD1391" t="s">
        <v>2267</v>
      </c>
    </row>
    <row r="1392" spans="1:30" ht="15" hidden="1" customHeight="1" outlineLevel="1" x14ac:dyDescent="0.2">
      <c r="A1392" s="3">
        <v>44113</v>
      </c>
      <c r="B1392" s="19">
        <v>18000</v>
      </c>
      <c r="C1392" s="5" t="s">
        <v>1211</v>
      </c>
      <c r="D1392" s="9" t="s">
        <v>1949</v>
      </c>
      <c r="E1392"/>
      <c r="I1392" s="4">
        <v>18000</v>
      </c>
      <c r="Z1392" s="20">
        <f t="shared" ref="Z1392:Z1411" si="70">SUM(E1392:Y1392)</f>
        <v>18000</v>
      </c>
      <c r="AA1392" s="20" t="str">
        <f t="shared" si="68"/>
        <v>4411318000</v>
      </c>
      <c r="AB1392" t="s">
        <v>2428</v>
      </c>
      <c r="AC1392" t="s">
        <v>2246</v>
      </c>
      <c r="AD1392" t="s">
        <v>2266</v>
      </c>
    </row>
    <row r="1393" spans="1:30" ht="15" hidden="1" customHeight="1" outlineLevel="1" x14ac:dyDescent="0.2">
      <c r="A1393" s="3">
        <v>44113</v>
      </c>
      <c r="B1393" s="19">
        <v>3400</v>
      </c>
      <c r="C1393" s="5" t="s">
        <v>982</v>
      </c>
      <c r="D1393" s="9" t="s">
        <v>1950</v>
      </c>
      <c r="E1393"/>
      <c r="K1393" s="19">
        <v>3400</v>
      </c>
      <c r="Z1393" s="20">
        <f t="shared" si="70"/>
        <v>3400</v>
      </c>
      <c r="AA1393" s="20" t="str">
        <f t="shared" si="68"/>
        <v>441133400</v>
      </c>
      <c r="AB1393" t="s">
        <v>2215</v>
      </c>
      <c r="AC1393" t="s">
        <v>2244</v>
      </c>
      <c r="AD1393" t="s">
        <v>2209</v>
      </c>
    </row>
    <row r="1394" spans="1:30" ht="15" hidden="1" customHeight="1" outlineLevel="1" x14ac:dyDescent="0.2">
      <c r="A1394" s="3">
        <v>44112</v>
      </c>
      <c r="B1394" s="19">
        <v>9432.25</v>
      </c>
      <c r="C1394" s="5" t="s">
        <v>112</v>
      </c>
      <c r="D1394" s="9" t="s">
        <v>1951</v>
      </c>
      <c r="E1394"/>
      <c r="N1394" s="19">
        <v>9432.25</v>
      </c>
      <c r="Z1394" s="20">
        <f t="shared" si="70"/>
        <v>9432.25</v>
      </c>
      <c r="AA1394" s="20" t="str">
        <f t="shared" si="68"/>
        <v>441129432,25</v>
      </c>
      <c r="AB1394" t="s">
        <v>2233</v>
      </c>
      <c r="AC1394" t="s">
        <v>2248</v>
      </c>
      <c r="AD1394" t="s">
        <v>2269</v>
      </c>
    </row>
    <row r="1395" spans="1:30" ht="15" hidden="1" customHeight="1" outlineLevel="1" x14ac:dyDescent="0.2">
      <c r="A1395" s="3">
        <v>44112</v>
      </c>
      <c r="B1395" s="19">
        <v>30966.01</v>
      </c>
      <c r="C1395" s="5" t="s">
        <v>1207</v>
      </c>
      <c r="D1395" s="9" t="s">
        <v>154</v>
      </c>
      <c r="E1395"/>
      <c r="F1395" s="19">
        <v>30966.01</v>
      </c>
      <c r="Z1395" s="20">
        <f t="shared" si="70"/>
        <v>30966.01</v>
      </c>
      <c r="AA1395" s="20" t="str">
        <f t="shared" si="68"/>
        <v>4411230966,01</v>
      </c>
      <c r="AB1395" t="s">
        <v>2206</v>
      </c>
      <c r="AC1395" t="s">
        <v>2244</v>
      </c>
      <c r="AD1395" t="s">
        <v>2209</v>
      </c>
    </row>
    <row r="1396" spans="1:30" ht="15" hidden="1" customHeight="1" outlineLevel="1" x14ac:dyDescent="0.2">
      <c r="A1396" s="3">
        <v>44111</v>
      </c>
      <c r="B1396" s="19">
        <v>5373.25</v>
      </c>
      <c r="C1396" s="5" t="s">
        <v>498</v>
      </c>
      <c r="D1396" s="9" t="s">
        <v>1952</v>
      </c>
      <c r="E1396"/>
      <c r="K1396" s="19">
        <v>5373.25</v>
      </c>
      <c r="Z1396" s="20">
        <f t="shared" si="70"/>
        <v>5373.25</v>
      </c>
      <c r="AA1396" s="20" t="str">
        <f t="shared" si="68"/>
        <v>441115373,25</v>
      </c>
      <c r="AB1396" t="s">
        <v>2221</v>
      </c>
      <c r="AC1396" t="s">
        <v>2248</v>
      </c>
      <c r="AD1396" t="s">
        <v>2267</v>
      </c>
    </row>
    <row r="1397" spans="1:30" ht="15" hidden="1" customHeight="1" outlineLevel="1" x14ac:dyDescent="0.2">
      <c r="A1397" s="3">
        <v>44110</v>
      </c>
      <c r="B1397" s="19">
        <v>30200</v>
      </c>
      <c r="C1397" s="5" t="s">
        <v>131</v>
      </c>
      <c r="D1397" s="9" t="s">
        <v>1953</v>
      </c>
      <c r="E1397"/>
      <c r="S1397" s="19">
        <v>30200</v>
      </c>
      <c r="Z1397" s="20">
        <f t="shared" si="70"/>
        <v>30200</v>
      </c>
      <c r="AA1397" s="20" t="str">
        <f t="shared" si="68"/>
        <v>4411030200</v>
      </c>
      <c r="AB1397" t="s">
        <v>2234</v>
      </c>
      <c r="AC1397" t="s">
        <v>2248</v>
      </c>
      <c r="AD1397" t="s">
        <v>2271</v>
      </c>
    </row>
    <row r="1398" spans="1:30" ht="15" hidden="1" customHeight="1" outlineLevel="1" x14ac:dyDescent="0.2">
      <c r="A1398" s="3">
        <v>44109</v>
      </c>
      <c r="B1398" s="19">
        <v>25000</v>
      </c>
      <c r="C1398" s="6" t="s">
        <v>1211</v>
      </c>
      <c r="D1398" s="9" t="s">
        <v>1954</v>
      </c>
      <c r="E1398"/>
      <c r="L1398" s="19">
        <v>25000</v>
      </c>
      <c r="Z1398" s="20">
        <f t="shared" si="70"/>
        <v>25000</v>
      </c>
      <c r="AA1398" s="20" t="str">
        <f t="shared" si="68"/>
        <v>4410925000</v>
      </c>
      <c r="AB1398" t="s">
        <v>2201</v>
      </c>
      <c r="AC1398" t="s">
        <v>2248</v>
      </c>
      <c r="AD1398" t="s">
        <v>2265</v>
      </c>
    </row>
    <row r="1399" spans="1:30" ht="15" hidden="1" customHeight="1" outlineLevel="1" x14ac:dyDescent="0.2">
      <c r="A1399" s="3">
        <v>44109</v>
      </c>
      <c r="B1399" s="19">
        <v>9432.25</v>
      </c>
      <c r="C1399" s="5" t="s">
        <v>112</v>
      </c>
      <c r="D1399" s="9" t="s">
        <v>1955</v>
      </c>
      <c r="E1399"/>
      <c r="N1399" s="19">
        <v>9432.25</v>
      </c>
      <c r="Z1399" s="20">
        <f t="shared" si="70"/>
        <v>9432.25</v>
      </c>
      <c r="AA1399" s="20" t="str">
        <f t="shared" si="68"/>
        <v>441099432,25</v>
      </c>
      <c r="AB1399" t="s">
        <v>2233</v>
      </c>
      <c r="AC1399" t="s">
        <v>2248</v>
      </c>
      <c r="AD1399" t="s">
        <v>2269</v>
      </c>
    </row>
    <row r="1400" spans="1:30" ht="15" hidden="1" customHeight="1" outlineLevel="1" x14ac:dyDescent="0.2">
      <c r="A1400" s="3">
        <v>44109</v>
      </c>
      <c r="B1400" s="19">
        <v>8580</v>
      </c>
      <c r="C1400" s="5" t="s">
        <v>1118</v>
      </c>
      <c r="D1400" s="9" t="s">
        <v>1956</v>
      </c>
      <c r="E1400"/>
      <c r="R1400" s="19">
        <v>8580</v>
      </c>
      <c r="Z1400" s="20">
        <f t="shared" si="70"/>
        <v>8580</v>
      </c>
      <c r="AA1400" s="20" t="str">
        <f t="shared" si="68"/>
        <v>441098580</v>
      </c>
      <c r="AB1400" t="s">
        <v>2202</v>
      </c>
      <c r="AC1400" t="s">
        <v>2248</v>
      </c>
      <c r="AD1400" t="s">
        <v>2268</v>
      </c>
    </row>
    <row r="1401" spans="1:30" ht="15" hidden="1" customHeight="1" outlineLevel="1" x14ac:dyDescent="0.2">
      <c r="A1401" s="3">
        <v>44109</v>
      </c>
      <c r="B1401" s="19">
        <v>45000</v>
      </c>
      <c r="C1401" s="6" t="s">
        <v>1211</v>
      </c>
      <c r="D1401" s="9" t="s">
        <v>1957</v>
      </c>
      <c r="E1401"/>
      <c r="L1401" s="19">
        <v>45000</v>
      </c>
      <c r="Z1401" s="20">
        <f t="shared" si="70"/>
        <v>45000</v>
      </c>
      <c r="AA1401" s="20" t="str">
        <f t="shared" si="68"/>
        <v>4410945000</v>
      </c>
      <c r="AB1401" t="s">
        <v>2201</v>
      </c>
      <c r="AC1401" t="s">
        <v>2248</v>
      </c>
      <c r="AD1401" t="s">
        <v>2265</v>
      </c>
    </row>
    <row r="1402" spans="1:30" ht="15" hidden="1" customHeight="1" outlineLevel="1" x14ac:dyDescent="0.2">
      <c r="A1402" s="3">
        <v>44106</v>
      </c>
      <c r="B1402" s="19">
        <v>28772</v>
      </c>
      <c r="C1402" s="5" t="s">
        <v>1207</v>
      </c>
      <c r="D1402" s="9" t="s">
        <v>1119</v>
      </c>
      <c r="E1402"/>
      <c r="F1402" s="19">
        <v>28772</v>
      </c>
      <c r="Z1402" s="20">
        <f t="shared" si="70"/>
        <v>28772</v>
      </c>
      <c r="AA1402" s="20" t="str">
        <f t="shared" si="68"/>
        <v>4410628772</v>
      </c>
      <c r="AB1402" t="s">
        <v>2205</v>
      </c>
      <c r="AC1402" t="s">
        <v>2244</v>
      </c>
      <c r="AD1402" t="s">
        <v>2209</v>
      </c>
    </row>
    <row r="1403" spans="1:30" ht="15" hidden="1" customHeight="1" outlineLevel="1" x14ac:dyDescent="0.2">
      <c r="A1403" s="3">
        <v>44106</v>
      </c>
      <c r="B1403" s="19">
        <v>35250</v>
      </c>
      <c r="C1403" s="5" t="s">
        <v>906</v>
      </c>
      <c r="D1403" s="9" t="s">
        <v>1120</v>
      </c>
      <c r="E1403"/>
      <c r="G1403" s="4">
        <v>35250</v>
      </c>
      <c r="Z1403" s="20">
        <f t="shared" si="70"/>
        <v>35250</v>
      </c>
      <c r="AA1403" s="20" t="str">
        <f t="shared" si="68"/>
        <v>4410635250</v>
      </c>
      <c r="AB1403" t="s">
        <v>2209</v>
      </c>
      <c r="AC1403" t="s">
        <v>2244</v>
      </c>
      <c r="AD1403" t="s">
        <v>2209</v>
      </c>
    </row>
    <row r="1404" spans="1:30" ht="15" hidden="1" customHeight="1" outlineLevel="1" x14ac:dyDescent="0.2">
      <c r="A1404" s="3">
        <v>44106</v>
      </c>
      <c r="B1404" s="19">
        <v>1758.85</v>
      </c>
      <c r="C1404" s="5" t="s">
        <v>1207</v>
      </c>
      <c r="D1404" s="9" t="s">
        <v>156</v>
      </c>
      <c r="E1404"/>
      <c r="F1404" s="19">
        <v>1758.85</v>
      </c>
      <c r="Z1404" s="20">
        <f t="shared" si="70"/>
        <v>1758.85</v>
      </c>
      <c r="AA1404" s="20" t="str">
        <f t="shared" si="68"/>
        <v>441061758,85</v>
      </c>
      <c r="AB1404" t="s">
        <v>2206</v>
      </c>
      <c r="AC1404" t="s">
        <v>2244</v>
      </c>
      <c r="AD1404" t="s">
        <v>2209</v>
      </c>
    </row>
    <row r="1405" spans="1:30" ht="15" hidden="1" customHeight="1" outlineLevel="1" x14ac:dyDescent="0.2">
      <c r="A1405" s="3">
        <v>44106</v>
      </c>
      <c r="B1405" s="19">
        <v>473.76</v>
      </c>
      <c r="C1405" s="5" t="s">
        <v>1222</v>
      </c>
      <c r="D1405" s="9" t="s">
        <v>1304</v>
      </c>
      <c r="E1405"/>
      <c r="F1405" s="19">
        <v>473.76</v>
      </c>
      <c r="Z1405" s="20">
        <f t="shared" si="70"/>
        <v>473.76</v>
      </c>
      <c r="AA1405" s="20" t="str">
        <f t="shared" si="68"/>
        <v>44106473,76</v>
      </c>
      <c r="AB1405" t="s">
        <v>2206</v>
      </c>
      <c r="AC1405" t="s">
        <v>2244</v>
      </c>
      <c r="AD1405" t="s">
        <v>2209</v>
      </c>
    </row>
    <row r="1406" spans="1:30" ht="15" hidden="1" customHeight="1" outlineLevel="1" x14ac:dyDescent="0.2">
      <c r="A1406" s="3">
        <v>44106</v>
      </c>
      <c r="B1406" s="19">
        <v>81625.820000000007</v>
      </c>
      <c r="C1406" s="5" t="s">
        <v>7</v>
      </c>
      <c r="D1406" s="9" t="s">
        <v>1958</v>
      </c>
      <c r="E1406"/>
      <c r="G1406" s="4">
        <v>81625.820000000007</v>
      </c>
      <c r="Z1406" s="20">
        <f t="shared" si="70"/>
        <v>81625.820000000007</v>
      </c>
      <c r="AA1406" s="20" t="str">
        <f t="shared" si="68"/>
        <v>4410681625,82</v>
      </c>
      <c r="AB1406" t="s">
        <v>2209</v>
      </c>
      <c r="AC1406" t="s">
        <v>2244</v>
      </c>
      <c r="AD1406" t="s">
        <v>2209</v>
      </c>
    </row>
    <row r="1407" spans="1:30" ht="15" hidden="1" customHeight="1" outlineLevel="1" x14ac:dyDescent="0.2">
      <c r="A1407" s="3">
        <v>44106</v>
      </c>
      <c r="B1407" s="19">
        <v>7000</v>
      </c>
      <c r="C1407" s="5" t="s">
        <v>1211</v>
      </c>
      <c r="D1407" s="9" t="s">
        <v>1959</v>
      </c>
      <c r="E1407"/>
      <c r="K1407" s="19">
        <v>7000</v>
      </c>
      <c r="Z1407" s="20">
        <f t="shared" si="70"/>
        <v>7000</v>
      </c>
      <c r="AA1407" s="20" t="str">
        <f t="shared" si="68"/>
        <v>441067000</v>
      </c>
      <c r="AB1407" t="s">
        <v>2240</v>
      </c>
      <c r="AC1407" t="s">
        <v>2248</v>
      </c>
      <c r="AD1407" t="s">
        <v>2267</v>
      </c>
    </row>
    <row r="1408" spans="1:30" ht="15" hidden="1" customHeight="1" outlineLevel="1" x14ac:dyDescent="0.2">
      <c r="A1408" s="3">
        <v>44106</v>
      </c>
      <c r="B1408" s="19">
        <v>11904.66</v>
      </c>
      <c r="C1408" s="5" t="s">
        <v>1207</v>
      </c>
      <c r="D1408" s="9" t="s">
        <v>158</v>
      </c>
      <c r="E1408"/>
      <c r="F1408" s="19">
        <v>11904.66</v>
      </c>
      <c r="Z1408" s="20">
        <f t="shared" si="70"/>
        <v>11904.66</v>
      </c>
      <c r="AA1408" s="20" t="str">
        <f t="shared" si="68"/>
        <v>4410611904,66</v>
      </c>
      <c r="AB1408" t="s">
        <v>2206</v>
      </c>
      <c r="AC1408" t="s">
        <v>2244</v>
      </c>
      <c r="AD1408" t="s">
        <v>2209</v>
      </c>
    </row>
    <row r="1409" spans="1:4094 4098:6144 6147:11264 11268:13311 13314:14334 14337:16371" ht="15" hidden="1" customHeight="1" outlineLevel="1" x14ac:dyDescent="0.2">
      <c r="A1409" s="3">
        <v>44106</v>
      </c>
      <c r="B1409" s="19">
        <v>326.5</v>
      </c>
      <c r="C1409" s="5" t="s">
        <v>7</v>
      </c>
      <c r="D1409" s="9" t="s">
        <v>1121</v>
      </c>
      <c r="E1409" s="19">
        <v>326.5</v>
      </c>
      <c r="F1409" s="19"/>
      <c r="Z1409" s="20">
        <f t="shared" si="70"/>
        <v>326.5</v>
      </c>
      <c r="AA1409" s="20" t="str">
        <f t="shared" si="68"/>
        <v>44106326,5</v>
      </c>
      <c r="AB1409" t="s">
        <v>2204</v>
      </c>
      <c r="AC1409" t="s">
        <v>2245</v>
      </c>
      <c r="AD1409" t="s">
        <v>2262</v>
      </c>
    </row>
    <row r="1410" spans="1:4094 4098:6144 6147:11264 11268:13311 13314:14334 14337:16371" ht="15" hidden="1" customHeight="1" outlineLevel="1" x14ac:dyDescent="0.2">
      <c r="A1410" s="3">
        <v>44105</v>
      </c>
      <c r="B1410" s="19">
        <v>990</v>
      </c>
      <c r="C1410" s="5" t="s">
        <v>7</v>
      </c>
      <c r="D1410" s="9" t="s">
        <v>1287</v>
      </c>
      <c r="E1410" s="19">
        <v>990</v>
      </c>
      <c r="F1410" s="19"/>
      <c r="Z1410" s="20">
        <f t="shared" si="70"/>
        <v>990</v>
      </c>
      <c r="AA1410" s="20" t="str">
        <f t="shared" ref="AA1410:AA1473" si="71">A1410&amp;B1410</f>
        <v>44105990</v>
      </c>
      <c r="AB1410" t="s">
        <v>2204</v>
      </c>
      <c r="AC1410" t="s">
        <v>2245</v>
      </c>
      <c r="AD1410" t="s">
        <v>2262</v>
      </c>
    </row>
    <row r="1411" spans="1:4094 4098:6144 6147:11264 11268:13311 13314:14334 14337:16371" ht="15" hidden="1" customHeight="1" outlineLevel="1" x14ac:dyDescent="0.2">
      <c r="A1411" s="3">
        <v>44105</v>
      </c>
      <c r="B1411" s="19">
        <v>6000</v>
      </c>
      <c r="C1411" s="5" t="s">
        <v>1207</v>
      </c>
      <c r="D1411" s="9" t="s">
        <v>432</v>
      </c>
      <c r="E1411"/>
      <c r="F1411" s="19">
        <v>6000</v>
      </c>
      <c r="Z1411" s="20">
        <f t="shared" si="70"/>
        <v>6000</v>
      </c>
      <c r="AA1411" s="20" t="str">
        <f t="shared" si="71"/>
        <v>441056000</v>
      </c>
      <c r="AB1411" t="s">
        <v>2208</v>
      </c>
      <c r="AC1411" t="s">
        <v>2245</v>
      </c>
      <c r="AD1411" t="s">
        <v>2263</v>
      </c>
    </row>
    <row r="1412" spans="1:4094 4098:6144 6147:11264 11268:13311 13314:14334 14337:16371" ht="15" customHeight="1" collapsed="1" x14ac:dyDescent="0.2">
      <c r="A1412" s="74"/>
      <c r="B1412" s="75">
        <f>SUM(B1360:B1411)</f>
        <v>1583340.9800000002</v>
      </c>
      <c r="C1412" s="76"/>
      <c r="D1412" s="77"/>
      <c r="E1412" s="78"/>
      <c r="F1412" s="78"/>
      <c r="G1412" s="79"/>
      <c r="H1412" s="78"/>
      <c r="I1412" s="78"/>
      <c r="J1412" s="80"/>
      <c r="K1412" s="80"/>
      <c r="L1412" s="75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78"/>
      <c r="AC1412" s="78"/>
      <c r="AD1412" s="78"/>
      <c r="AE1412" s="3"/>
      <c r="AF1412" s="31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V1412" s="3"/>
      <c r="AW1412" s="31"/>
      <c r="AX1412" s="5"/>
      <c r="AY1412" s="9"/>
      <c r="BB1412" s="2"/>
      <c r="BE1412" s="24"/>
      <c r="BF1412" s="24"/>
      <c r="BG1412" s="31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Z1412" s="3"/>
      <c r="CA1412" s="31"/>
      <c r="CB1412" s="5"/>
      <c r="CC1412" s="9"/>
      <c r="CF1412" s="2"/>
      <c r="CI1412" s="24"/>
      <c r="CJ1412" s="24"/>
      <c r="CK1412" s="31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D1412" s="3"/>
      <c r="DE1412" s="31"/>
      <c r="DF1412" s="5"/>
      <c r="DG1412" s="9"/>
      <c r="DJ1412" s="2"/>
      <c r="DM1412" s="24"/>
      <c r="DN1412" s="24"/>
      <c r="DO1412" s="31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H1412" s="3"/>
      <c r="EI1412" s="31"/>
      <c r="EJ1412" s="5"/>
      <c r="EK1412" s="9"/>
      <c r="EN1412" s="2"/>
      <c r="EQ1412" s="24"/>
      <c r="ER1412" s="24"/>
      <c r="ES1412" s="31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L1412" s="3"/>
      <c r="FM1412" s="31"/>
      <c r="FN1412" s="5"/>
      <c r="FO1412" s="9"/>
      <c r="FR1412" s="2"/>
      <c r="FU1412" s="24"/>
      <c r="FV1412" s="24"/>
      <c r="FW1412" s="31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P1412" s="3"/>
      <c r="GQ1412" s="31"/>
      <c r="GR1412" s="5"/>
      <c r="GS1412" s="9"/>
      <c r="GV1412" s="2"/>
      <c r="GY1412" s="24"/>
      <c r="GZ1412" s="24"/>
      <c r="HA1412" s="31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T1412" s="3"/>
      <c r="HU1412" s="31"/>
      <c r="HV1412" s="5"/>
      <c r="HW1412" s="9"/>
      <c r="HZ1412" s="2"/>
      <c r="IC1412" s="24"/>
      <c r="ID1412" s="24"/>
      <c r="IE1412" s="31"/>
      <c r="IF1412" s="24"/>
      <c r="IG1412" s="24"/>
      <c r="IH1412" s="24"/>
      <c r="II1412" s="24"/>
      <c r="IJ1412" s="24"/>
      <c r="IK1412" s="24"/>
      <c r="IL1412" s="24"/>
      <c r="IM1412" s="24"/>
      <c r="IN1412" s="24"/>
      <c r="IO1412" s="24"/>
      <c r="IP1412" s="24"/>
      <c r="IQ1412" s="24"/>
      <c r="IR1412" s="24"/>
      <c r="IS1412" s="24"/>
      <c r="IT1412" s="24"/>
      <c r="IX1412" s="3"/>
      <c r="IY1412" s="31"/>
      <c r="IZ1412" s="5"/>
      <c r="JA1412" s="9"/>
      <c r="JD1412" s="2"/>
      <c r="JG1412" s="24"/>
      <c r="JH1412" s="24"/>
      <c r="JI1412" s="31"/>
      <c r="JJ1412" s="24"/>
      <c r="JK1412" s="24"/>
      <c r="JL1412" s="24"/>
      <c r="JM1412" s="24"/>
      <c r="JN1412" s="24"/>
      <c r="JO1412" s="24"/>
      <c r="JP1412" s="24"/>
      <c r="JQ1412" s="24"/>
      <c r="JR1412" s="24"/>
      <c r="JS1412" s="24"/>
      <c r="JT1412" s="24"/>
      <c r="JU1412" s="24"/>
      <c r="JV1412" s="24"/>
      <c r="JW1412" s="24"/>
      <c r="JX1412" s="24"/>
      <c r="KB1412" s="3"/>
      <c r="KC1412" s="31"/>
      <c r="KD1412" s="5"/>
      <c r="KE1412" s="9"/>
      <c r="KH1412" s="2"/>
      <c r="KK1412" s="24"/>
      <c r="KL1412" s="24"/>
      <c r="KM1412" s="31"/>
      <c r="KN1412" s="24"/>
      <c r="KO1412" s="24"/>
      <c r="KP1412" s="24"/>
      <c r="KQ1412" s="24"/>
      <c r="KR1412" s="24"/>
      <c r="KS1412" s="24"/>
      <c r="KT1412" s="24"/>
      <c r="KU1412" s="24"/>
      <c r="KV1412" s="24"/>
      <c r="KW1412" s="24"/>
      <c r="KX1412" s="24"/>
      <c r="KY1412" s="24"/>
      <c r="KZ1412" s="24"/>
      <c r="LA1412" s="24"/>
      <c r="LB1412" s="24"/>
      <c r="LF1412" s="3"/>
      <c r="LG1412" s="31"/>
      <c r="LH1412" s="5"/>
      <c r="LI1412" s="9"/>
      <c r="LL1412" s="2"/>
      <c r="LO1412" s="24"/>
      <c r="LP1412" s="24"/>
      <c r="LQ1412" s="31"/>
      <c r="LR1412" s="24"/>
      <c r="LS1412" s="24"/>
      <c r="LT1412" s="24"/>
      <c r="LU1412" s="24"/>
      <c r="LV1412" s="24"/>
      <c r="LW1412" s="24"/>
      <c r="LX1412" s="24"/>
      <c r="LY1412" s="24"/>
      <c r="LZ1412" s="24"/>
      <c r="MA1412" s="24"/>
      <c r="MB1412" s="24"/>
      <c r="MC1412" s="24"/>
      <c r="MD1412" s="24"/>
      <c r="ME1412" s="24"/>
      <c r="MF1412" s="24"/>
      <c r="MJ1412" s="3"/>
      <c r="MK1412" s="31"/>
      <c r="ML1412" s="5"/>
      <c r="MM1412" s="9"/>
      <c r="MP1412" s="2"/>
      <c r="MS1412" s="24"/>
      <c r="MT1412" s="24"/>
      <c r="MU1412" s="31"/>
      <c r="MV1412" s="24"/>
      <c r="MW1412" s="24"/>
      <c r="MX1412" s="24"/>
      <c r="MY1412" s="24"/>
      <c r="MZ1412" s="24"/>
      <c r="NA1412" s="24"/>
      <c r="NB1412" s="24"/>
      <c r="NC1412" s="24"/>
      <c r="ND1412" s="24"/>
      <c r="NE1412" s="24"/>
      <c r="NF1412" s="24"/>
      <c r="NG1412" s="24"/>
      <c r="NH1412" s="24"/>
      <c r="NI1412" s="24"/>
      <c r="NJ1412" s="24"/>
      <c r="NN1412" s="3"/>
      <c r="NO1412" s="31"/>
      <c r="NP1412" s="5"/>
      <c r="NQ1412" s="9"/>
      <c r="NT1412" s="2"/>
      <c r="NW1412" s="24"/>
      <c r="NX1412" s="24"/>
      <c r="NY1412" s="31"/>
      <c r="NZ1412" s="24"/>
      <c r="OA1412" s="24"/>
      <c r="OB1412" s="24"/>
      <c r="OC1412" s="24"/>
      <c r="OD1412" s="24"/>
      <c r="OE1412" s="24"/>
      <c r="OF1412" s="24"/>
      <c r="OG1412" s="24"/>
      <c r="OH1412" s="24"/>
      <c r="OI1412" s="24"/>
      <c r="OJ1412" s="24"/>
      <c r="OK1412" s="24"/>
      <c r="OL1412" s="24"/>
      <c r="OM1412" s="24"/>
      <c r="ON1412" s="24"/>
      <c r="OR1412" s="3"/>
      <c r="OS1412" s="31"/>
      <c r="OT1412" s="5"/>
      <c r="OU1412" s="9"/>
      <c r="OX1412" s="2"/>
      <c r="PA1412" s="24"/>
      <c r="PB1412" s="24"/>
      <c r="PC1412" s="31"/>
      <c r="PD1412" s="24"/>
      <c r="PE1412" s="24"/>
      <c r="PF1412" s="24"/>
      <c r="PG1412" s="24"/>
      <c r="PH1412" s="24"/>
      <c r="PI1412" s="24"/>
      <c r="PJ1412" s="24"/>
      <c r="PK1412" s="24"/>
      <c r="PL1412" s="24"/>
      <c r="PM1412" s="24"/>
      <c r="PN1412" s="24"/>
      <c r="PO1412" s="24"/>
      <c r="PP1412" s="24"/>
      <c r="PQ1412" s="24"/>
      <c r="PR1412" s="24"/>
      <c r="PV1412" s="3"/>
      <c r="PW1412" s="31"/>
      <c r="PX1412" s="5"/>
      <c r="PY1412" s="9"/>
      <c r="QB1412" s="2"/>
      <c r="QE1412" s="24"/>
      <c r="QF1412" s="24"/>
      <c r="QG1412" s="31"/>
      <c r="QH1412" s="24"/>
      <c r="QI1412" s="24"/>
      <c r="QJ1412" s="24"/>
      <c r="QK1412" s="24"/>
      <c r="QL1412" s="24"/>
      <c r="QM1412" s="24"/>
      <c r="QN1412" s="24"/>
      <c r="QO1412" s="24"/>
      <c r="QP1412" s="24"/>
      <c r="QQ1412" s="24"/>
      <c r="QR1412" s="24"/>
      <c r="QS1412" s="24"/>
      <c r="QT1412" s="24"/>
      <c r="QU1412" s="24"/>
      <c r="QV1412" s="24"/>
      <c r="QZ1412" s="3"/>
      <c r="RA1412" s="31"/>
      <c r="RB1412" s="5"/>
      <c r="RC1412" s="9"/>
      <c r="RF1412" s="2"/>
      <c r="RI1412" s="24"/>
      <c r="RJ1412" s="24"/>
      <c r="RK1412" s="31"/>
      <c r="RL1412" s="24"/>
      <c r="RM1412" s="24"/>
      <c r="RN1412" s="24"/>
      <c r="RO1412" s="24"/>
      <c r="RP1412" s="24"/>
      <c r="RQ1412" s="24"/>
      <c r="RR1412" s="24"/>
      <c r="RS1412" s="24"/>
      <c r="RT1412" s="24"/>
      <c r="RU1412" s="24"/>
      <c r="RV1412" s="24"/>
      <c r="RW1412" s="24"/>
      <c r="RX1412" s="24"/>
      <c r="RY1412" s="24"/>
      <c r="RZ1412" s="24"/>
      <c r="SD1412" s="3"/>
      <c r="SE1412" s="31"/>
      <c r="SF1412" s="5"/>
      <c r="SG1412" s="9"/>
      <c r="SJ1412" s="2"/>
      <c r="SM1412" s="24"/>
      <c r="SN1412" s="24"/>
      <c r="SO1412" s="31"/>
      <c r="SP1412" s="24"/>
      <c r="SQ1412" s="24"/>
      <c r="SR1412" s="24"/>
      <c r="SS1412" s="24"/>
      <c r="ST1412" s="24"/>
      <c r="SU1412" s="24"/>
      <c r="SV1412" s="24"/>
      <c r="SW1412" s="24"/>
      <c r="SX1412" s="24"/>
      <c r="SY1412" s="24"/>
      <c r="SZ1412" s="24"/>
      <c r="TA1412" s="24"/>
      <c r="TB1412" s="24"/>
      <c r="TC1412" s="24"/>
      <c r="TD1412" s="24"/>
      <c r="TH1412" s="3"/>
      <c r="TI1412" s="31"/>
      <c r="TJ1412" s="5"/>
      <c r="TK1412" s="9"/>
      <c r="TN1412" s="2"/>
      <c r="TQ1412" s="24"/>
      <c r="TR1412" s="24"/>
      <c r="TS1412" s="31"/>
      <c r="TT1412" s="24"/>
      <c r="TU1412" s="24"/>
      <c r="TV1412" s="24"/>
      <c r="TW1412" s="24"/>
      <c r="TX1412" s="24"/>
      <c r="TY1412" s="24"/>
      <c r="TZ1412" s="24"/>
      <c r="UA1412" s="24"/>
      <c r="UB1412" s="24"/>
      <c r="UC1412" s="24"/>
      <c r="UD1412" s="24"/>
      <c r="UE1412" s="24"/>
      <c r="UF1412" s="24"/>
      <c r="UG1412" s="24"/>
      <c r="UH1412" s="24"/>
      <c r="UL1412" s="3"/>
      <c r="UM1412" s="31"/>
      <c r="UN1412" s="5"/>
      <c r="UO1412" s="9"/>
      <c r="UR1412" s="2"/>
      <c r="UU1412" s="24"/>
      <c r="UV1412" s="24"/>
      <c r="UW1412" s="31"/>
      <c r="UX1412" s="24"/>
      <c r="UY1412" s="24"/>
      <c r="UZ1412" s="24"/>
      <c r="VA1412" s="24"/>
      <c r="VB1412" s="24"/>
      <c r="VC1412" s="24"/>
      <c r="VD1412" s="24"/>
      <c r="VE1412" s="24"/>
      <c r="VF1412" s="24"/>
      <c r="VG1412" s="24"/>
      <c r="VH1412" s="24"/>
      <c r="VI1412" s="24"/>
      <c r="VJ1412" s="24"/>
      <c r="VK1412" s="24"/>
      <c r="VL1412" s="24"/>
      <c r="VP1412" s="3"/>
      <c r="VQ1412" s="31"/>
      <c r="VR1412" s="5"/>
      <c r="VS1412" s="9"/>
      <c r="VV1412" s="2"/>
      <c r="VY1412" s="24"/>
      <c r="VZ1412" s="24"/>
      <c r="WA1412" s="31"/>
      <c r="WB1412" s="24"/>
      <c r="WC1412" s="24"/>
      <c r="WD1412" s="24"/>
      <c r="WE1412" s="24"/>
      <c r="WF1412" s="24"/>
      <c r="WG1412" s="24"/>
      <c r="WH1412" s="24"/>
      <c r="WI1412" s="24"/>
      <c r="WJ1412" s="24"/>
      <c r="WK1412" s="24"/>
      <c r="WL1412" s="24"/>
      <c r="WM1412" s="24"/>
      <c r="WN1412" s="24"/>
      <c r="WO1412" s="24"/>
      <c r="WP1412" s="24"/>
      <c r="WT1412" s="3"/>
      <c r="WU1412" s="31"/>
      <c r="WV1412" s="5"/>
      <c r="WW1412" s="9"/>
      <c r="WZ1412" s="2"/>
      <c r="XC1412" s="24"/>
      <c r="XD1412" s="24"/>
      <c r="XE1412" s="31"/>
      <c r="XF1412" s="24"/>
      <c r="XG1412" s="24"/>
      <c r="XH1412" s="24"/>
      <c r="XI1412" s="24"/>
      <c r="XJ1412" s="24"/>
      <c r="XK1412" s="24"/>
      <c r="XL1412" s="24"/>
      <c r="XM1412" s="24"/>
      <c r="XN1412" s="24"/>
      <c r="XO1412" s="24"/>
      <c r="XP1412" s="24"/>
      <c r="XQ1412" s="24"/>
      <c r="XR1412" s="24"/>
      <c r="XS1412" s="24"/>
      <c r="XT1412" s="24"/>
      <c r="XX1412" s="3"/>
      <c r="XY1412" s="31"/>
      <c r="XZ1412" s="5"/>
      <c r="YA1412" s="9"/>
      <c r="YD1412" s="2"/>
      <c r="YG1412" s="24"/>
      <c r="YH1412" s="24"/>
      <c r="YI1412" s="31"/>
      <c r="YJ1412" s="24"/>
      <c r="YK1412" s="24"/>
      <c r="YL1412" s="24"/>
      <c r="YM1412" s="24"/>
      <c r="YN1412" s="24"/>
      <c r="YO1412" s="24"/>
      <c r="YP1412" s="24"/>
      <c r="YQ1412" s="24"/>
      <c r="YR1412" s="24"/>
      <c r="YS1412" s="24"/>
      <c r="YT1412" s="24"/>
      <c r="YU1412" s="24"/>
      <c r="YV1412" s="24"/>
      <c r="YW1412" s="24"/>
      <c r="YX1412" s="24"/>
      <c r="ZB1412" s="3"/>
      <c r="ZC1412" s="31"/>
      <c r="ZD1412" s="5"/>
      <c r="ZE1412" s="9"/>
      <c r="ZH1412" s="2"/>
      <c r="ZK1412" s="24"/>
      <c r="ZL1412" s="24"/>
      <c r="ZM1412" s="31"/>
      <c r="ZN1412" s="24"/>
      <c r="ZO1412" s="24"/>
      <c r="ZP1412" s="24"/>
      <c r="ZQ1412" s="24"/>
      <c r="ZR1412" s="24"/>
      <c r="ZS1412" s="24"/>
      <c r="ZT1412" s="24"/>
      <c r="ZU1412" s="24"/>
      <c r="ZV1412" s="24"/>
      <c r="ZW1412" s="24"/>
      <c r="ZX1412" s="24"/>
      <c r="ZY1412" s="24"/>
      <c r="ZZ1412" s="24"/>
      <c r="AAA1412" s="24"/>
      <c r="AAB1412" s="24"/>
      <c r="AAF1412" s="3"/>
      <c r="AAG1412" s="31"/>
      <c r="AAH1412" s="5"/>
      <c r="AAI1412" s="9"/>
      <c r="AAL1412" s="2"/>
      <c r="AAO1412" s="24"/>
      <c r="AAP1412" s="24"/>
      <c r="AAQ1412" s="31"/>
      <c r="AAR1412" s="24"/>
      <c r="AAS1412" s="24"/>
      <c r="AAT1412" s="24"/>
      <c r="AAU1412" s="24"/>
      <c r="AAV1412" s="24"/>
      <c r="AAW1412" s="24"/>
      <c r="AAX1412" s="24"/>
      <c r="AAY1412" s="24"/>
      <c r="AAZ1412" s="24"/>
      <c r="ABA1412" s="24"/>
      <c r="ABB1412" s="24"/>
      <c r="ABC1412" s="24"/>
      <c r="ABD1412" s="24"/>
      <c r="ABE1412" s="24"/>
      <c r="ABF1412" s="24"/>
      <c r="ABJ1412" s="3"/>
      <c r="ABK1412" s="31"/>
      <c r="ABL1412" s="5"/>
      <c r="ABM1412" s="9"/>
      <c r="ABP1412" s="2"/>
      <c r="ABS1412" s="24"/>
      <c r="ABT1412" s="24"/>
      <c r="ABU1412" s="31"/>
      <c r="ABV1412" s="24"/>
      <c r="ABW1412" s="24"/>
      <c r="ABX1412" s="24"/>
      <c r="ABY1412" s="24"/>
      <c r="ABZ1412" s="24"/>
      <c r="ACA1412" s="24"/>
      <c r="ACB1412" s="24"/>
      <c r="ACC1412" s="24"/>
      <c r="ACD1412" s="24"/>
      <c r="ACE1412" s="24"/>
      <c r="ACF1412" s="24"/>
      <c r="ACG1412" s="24"/>
      <c r="ACH1412" s="24"/>
      <c r="ACI1412" s="24"/>
      <c r="ACJ1412" s="24"/>
      <c r="ACN1412" s="3"/>
      <c r="ACO1412" s="31"/>
      <c r="ACP1412" s="5"/>
      <c r="ACQ1412" s="9"/>
      <c r="ACT1412" s="2"/>
      <c r="ACW1412" s="24"/>
      <c r="ACX1412" s="24"/>
      <c r="ACY1412" s="31"/>
      <c r="ACZ1412" s="24"/>
      <c r="ADA1412" s="24"/>
      <c r="ADB1412" s="24"/>
      <c r="ADC1412" s="24"/>
      <c r="ADD1412" s="24"/>
      <c r="ADE1412" s="24"/>
      <c r="ADF1412" s="24"/>
      <c r="ADG1412" s="24"/>
      <c r="ADH1412" s="24"/>
      <c r="ADI1412" s="24"/>
      <c r="ADJ1412" s="24"/>
      <c r="ADK1412" s="24"/>
      <c r="ADL1412" s="24"/>
      <c r="ADM1412" s="24"/>
      <c r="ADN1412" s="24"/>
      <c r="ADR1412" s="3"/>
      <c r="ADS1412" s="31"/>
      <c r="ADT1412" s="5"/>
      <c r="ADU1412" s="9"/>
      <c r="ADX1412" s="2"/>
      <c r="AEA1412" s="24"/>
      <c r="AEB1412" s="24"/>
      <c r="AEC1412" s="31"/>
      <c r="AED1412" s="24"/>
      <c r="AEE1412" s="24"/>
      <c r="AEF1412" s="24"/>
      <c r="AEG1412" s="24"/>
      <c r="AEH1412" s="24"/>
      <c r="AEI1412" s="24"/>
      <c r="AEJ1412" s="24"/>
      <c r="AEK1412" s="24"/>
      <c r="AEL1412" s="24"/>
      <c r="AEM1412" s="24"/>
      <c r="AEN1412" s="24"/>
      <c r="AEO1412" s="24"/>
      <c r="AEP1412" s="24"/>
      <c r="AEQ1412" s="24"/>
      <c r="AER1412" s="24"/>
      <c r="AEV1412" s="3"/>
      <c r="AEW1412" s="31"/>
      <c r="AEX1412" s="5"/>
      <c r="AEY1412" s="9"/>
      <c r="AFB1412" s="2"/>
      <c r="AFE1412" s="24"/>
      <c r="AFF1412" s="24"/>
      <c r="AFG1412" s="31"/>
      <c r="AFH1412" s="24"/>
      <c r="AFI1412" s="24"/>
      <c r="AFJ1412" s="24"/>
      <c r="AFK1412" s="24"/>
      <c r="AFL1412" s="24"/>
      <c r="AFM1412" s="24"/>
      <c r="AFN1412" s="24"/>
      <c r="AFO1412" s="24"/>
      <c r="AFP1412" s="24"/>
      <c r="AFQ1412" s="24"/>
      <c r="AFR1412" s="24"/>
      <c r="AFS1412" s="24"/>
      <c r="AFT1412" s="24"/>
      <c r="AFU1412" s="24"/>
      <c r="AFV1412" s="24"/>
      <c r="AFZ1412" s="3"/>
      <c r="AGA1412" s="31"/>
      <c r="AGB1412" s="5"/>
      <c r="AGC1412" s="9"/>
      <c r="AGF1412" s="2"/>
      <c r="AGI1412" s="24"/>
      <c r="AGJ1412" s="24"/>
      <c r="AGK1412" s="31"/>
      <c r="AGL1412" s="24"/>
      <c r="AGM1412" s="24"/>
      <c r="AGN1412" s="24"/>
      <c r="AGO1412" s="24"/>
      <c r="AGP1412" s="24"/>
      <c r="AGQ1412" s="24"/>
      <c r="AGR1412" s="24"/>
      <c r="AGS1412" s="24"/>
      <c r="AGT1412" s="24"/>
      <c r="AGU1412" s="24"/>
      <c r="AGV1412" s="24"/>
      <c r="AGW1412" s="24"/>
      <c r="AGX1412" s="24"/>
      <c r="AGY1412" s="24"/>
      <c r="AGZ1412" s="24"/>
      <c r="AHD1412" s="3"/>
      <c r="AHE1412" s="31"/>
      <c r="AHF1412" s="5"/>
      <c r="AHG1412" s="9"/>
      <c r="AHJ1412" s="2"/>
      <c r="AHM1412" s="24"/>
      <c r="AHN1412" s="24"/>
      <c r="AHO1412" s="31"/>
      <c r="AHP1412" s="24"/>
      <c r="AHQ1412" s="24"/>
      <c r="AHR1412" s="24"/>
      <c r="AHS1412" s="24"/>
      <c r="AHT1412" s="24"/>
      <c r="AHU1412" s="24"/>
      <c r="AHV1412" s="24"/>
      <c r="AHW1412" s="24"/>
      <c r="AHX1412" s="24"/>
      <c r="AHY1412" s="24"/>
      <c r="AHZ1412" s="24"/>
      <c r="AIA1412" s="24"/>
      <c r="AIB1412" s="24"/>
      <c r="AIC1412" s="24"/>
      <c r="AID1412" s="24"/>
      <c r="AIH1412" s="3"/>
      <c r="AII1412" s="31"/>
      <c r="AIJ1412" s="5"/>
      <c r="AIK1412" s="9"/>
      <c r="AIN1412" s="2"/>
      <c r="AIQ1412" s="24"/>
      <c r="AIR1412" s="24"/>
      <c r="AIS1412" s="31"/>
      <c r="AIT1412" s="24"/>
      <c r="AIU1412" s="24"/>
      <c r="AIV1412" s="24"/>
      <c r="AIW1412" s="24"/>
      <c r="AIX1412" s="24"/>
      <c r="AIY1412" s="24"/>
      <c r="AIZ1412" s="24"/>
      <c r="AJA1412" s="24"/>
      <c r="AJB1412" s="24"/>
      <c r="AJC1412" s="24"/>
      <c r="AJD1412" s="24"/>
      <c r="AJE1412" s="24"/>
      <c r="AJF1412" s="24"/>
      <c r="AJG1412" s="24"/>
      <c r="AJH1412" s="24"/>
      <c r="AJL1412" s="3"/>
      <c r="AJM1412" s="31"/>
      <c r="AJN1412" s="5"/>
      <c r="AJO1412" s="9"/>
      <c r="AJR1412" s="2"/>
      <c r="AJU1412" s="24"/>
      <c r="AJV1412" s="24"/>
      <c r="AJW1412" s="31"/>
      <c r="AJX1412" s="24"/>
      <c r="AJY1412" s="24"/>
      <c r="AJZ1412" s="24"/>
      <c r="AKA1412" s="24"/>
      <c r="AKB1412" s="24"/>
      <c r="AKC1412" s="24"/>
      <c r="AKD1412" s="24"/>
      <c r="AKE1412" s="24"/>
      <c r="AKF1412" s="24"/>
      <c r="AKG1412" s="24"/>
      <c r="AKH1412" s="24"/>
      <c r="AKI1412" s="24"/>
      <c r="AKJ1412" s="24"/>
      <c r="AKK1412" s="24"/>
      <c r="AKL1412" s="24"/>
      <c r="AKP1412" s="3"/>
      <c r="AKQ1412" s="31"/>
      <c r="AKR1412" s="5"/>
      <c r="AKS1412" s="9"/>
      <c r="AKV1412" s="2"/>
      <c r="AKY1412" s="24"/>
      <c r="AKZ1412" s="24"/>
      <c r="ALA1412" s="31"/>
      <c r="ALB1412" s="24"/>
      <c r="ALC1412" s="24"/>
      <c r="ALD1412" s="24"/>
      <c r="ALE1412" s="24"/>
      <c r="ALF1412" s="24"/>
      <c r="ALG1412" s="24"/>
      <c r="ALH1412" s="24"/>
      <c r="ALI1412" s="24"/>
      <c r="ALJ1412" s="24"/>
      <c r="ALK1412" s="24"/>
      <c r="ALL1412" s="24"/>
      <c r="ALM1412" s="24"/>
      <c r="ALN1412" s="24"/>
      <c r="ALO1412" s="24"/>
      <c r="ALP1412" s="24"/>
      <c r="ALT1412" s="3"/>
      <c r="ALU1412" s="31"/>
      <c r="ALV1412" s="5"/>
      <c r="ALW1412" s="9"/>
      <c r="ALZ1412" s="2"/>
      <c r="AMC1412" s="24"/>
      <c r="AMD1412" s="24"/>
      <c r="AME1412" s="31"/>
      <c r="AMF1412" s="24"/>
      <c r="AMG1412" s="24"/>
      <c r="AMH1412" s="24"/>
      <c r="AMI1412" s="24"/>
      <c r="AMJ1412" s="24"/>
      <c r="AMK1412" s="24"/>
      <c r="AML1412" s="24"/>
      <c r="AMM1412" s="24"/>
      <c r="AMN1412" s="24"/>
      <c r="AMO1412" s="24"/>
      <c r="AMP1412" s="24"/>
      <c r="AMQ1412" s="24"/>
      <c r="AMR1412" s="24"/>
      <c r="AMS1412" s="24"/>
      <c r="AMT1412" s="24"/>
      <c r="AMX1412" s="3"/>
      <c r="AMY1412" s="31"/>
      <c r="AMZ1412" s="5"/>
      <c r="ANA1412" s="9"/>
      <c r="AND1412" s="2"/>
      <c r="ANG1412" s="24"/>
      <c r="ANH1412" s="24"/>
      <c r="ANI1412" s="31"/>
      <c r="ANJ1412" s="24"/>
      <c r="ANK1412" s="24"/>
      <c r="ANL1412" s="24"/>
      <c r="ANM1412" s="24"/>
      <c r="ANN1412" s="24"/>
      <c r="ANO1412" s="24"/>
      <c r="ANP1412" s="24"/>
      <c r="ANQ1412" s="24"/>
      <c r="ANR1412" s="24"/>
      <c r="ANS1412" s="24"/>
      <c r="ANT1412" s="24"/>
      <c r="ANU1412" s="24"/>
      <c r="ANV1412" s="24"/>
      <c r="ANW1412" s="24"/>
      <c r="ANX1412" s="24"/>
      <c r="AOB1412" s="3"/>
      <c r="AOC1412" s="31"/>
      <c r="AOD1412" s="5"/>
      <c r="AOE1412" s="9"/>
      <c r="AOH1412" s="2"/>
      <c r="AOK1412" s="24"/>
      <c r="AOL1412" s="24"/>
      <c r="AOM1412" s="31"/>
      <c r="AON1412" s="24"/>
      <c r="AOO1412" s="24"/>
      <c r="AOP1412" s="24"/>
      <c r="AOQ1412" s="24"/>
      <c r="AOR1412" s="24"/>
      <c r="AOS1412" s="24"/>
      <c r="AOT1412" s="24"/>
      <c r="AOU1412" s="24"/>
      <c r="AOV1412" s="24"/>
      <c r="AOW1412" s="24"/>
      <c r="AOX1412" s="24"/>
      <c r="AOY1412" s="24"/>
      <c r="AOZ1412" s="24"/>
      <c r="APA1412" s="24"/>
      <c r="APB1412" s="24"/>
      <c r="APF1412" s="3"/>
      <c r="APG1412" s="31"/>
      <c r="APH1412" s="5"/>
      <c r="API1412" s="9"/>
      <c r="APL1412" s="2"/>
      <c r="APO1412" s="24"/>
      <c r="APP1412" s="24"/>
      <c r="APQ1412" s="31"/>
      <c r="APR1412" s="24"/>
      <c r="APS1412" s="24"/>
      <c r="APT1412" s="24"/>
      <c r="APU1412" s="24"/>
      <c r="APV1412" s="24"/>
      <c r="APW1412" s="24"/>
      <c r="APX1412" s="24"/>
      <c r="APY1412" s="24"/>
      <c r="APZ1412" s="24"/>
      <c r="AQA1412" s="24"/>
      <c r="AQB1412" s="24"/>
      <c r="AQC1412" s="24"/>
      <c r="AQD1412" s="24"/>
      <c r="AQE1412" s="24"/>
      <c r="AQF1412" s="24"/>
      <c r="AQJ1412" s="3"/>
      <c r="AQK1412" s="31"/>
      <c r="AQL1412" s="5"/>
      <c r="AQM1412" s="9"/>
      <c r="AQP1412" s="2"/>
      <c r="AQS1412" s="24"/>
      <c r="AQT1412" s="24"/>
      <c r="AQU1412" s="31"/>
      <c r="AQV1412" s="24"/>
      <c r="AQW1412" s="24"/>
      <c r="AQX1412" s="24"/>
      <c r="AQY1412" s="24"/>
      <c r="AQZ1412" s="24"/>
      <c r="ARA1412" s="24"/>
      <c r="ARB1412" s="24"/>
      <c r="ARC1412" s="24"/>
      <c r="ARD1412" s="24"/>
      <c r="ARE1412" s="24"/>
      <c r="ARF1412" s="24"/>
      <c r="ARG1412" s="24"/>
      <c r="ARH1412" s="24"/>
      <c r="ARI1412" s="24"/>
      <c r="ARJ1412" s="24"/>
      <c r="ARN1412" s="3"/>
      <c r="ARO1412" s="31"/>
      <c r="ARP1412" s="5"/>
      <c r="ARQ1412" s="9"/>
      <c r="ART1412" s="2"/>
      <c r="ARW1412" s="24"/>
      <c r="ARX1412" s="24"/>
      <c r="ARY1412" s="31"/>
      <c r="ARZ1412" s="24"/>
      <c r="ASA1412" s="24"/>
      <c r="ASB1412" s="24"/>
      <c r="ASC1412" s="24"/>
      <c r="ASD1412" s="24"/>
      <c r="ASE1412" s="24"/>
      <c r="ASF1412" s="24"/>
      <c r="ASG1412" s="24"/>
      <c r="ASH1412" s="24"/>
      <c r="ASI1412" s="24"/>
      <c r="ASJ1412" s="24"/>
      <c r="ASK1412" s="24"/>
      <c r="ASL1412" s="24"/>
      <c r="ASM1412" s="24"/>
      <c r="ASN1412" s="24"/>
      <c r="ASR1412" s="3"/>
      <c r="ASS1412" s="31"/>
      <c r="AST1412" s="5"/>
      <c r="ASU1412" s="9"/>
      <c r="ASX1412" s="2"/>
      <c r="ATA1412" s="24"/>
      <c r="ATB1412" s="24"/>
      <c r="ATC1412" s="31"/>
      <c r="ATD1412" s="24"/>
      <c r="ATE1412" s="24"/>
      <c r="ATF1412" s="24"/>
      <c r="ATG1412" s="24"/>
      <c r="ATH1412" s="24"/>
      <c r="ATI1412" s="24"/>
      <c r="ATJ1412" s="24"/>
      <c r="ATK1412" s="24"/>
      <c r="ATL1412" s="24"/>
      <c r="ATM1412" s="24"/>
      <c r="ATN1412" s="24"/>
      <c r="ATO1412" s="24"/>
      <c r="ATP1412" s="24"/>
      <c r="ATQ1412" s="24"/>
      <c r="ATR1412" s="24"/>
      <c r="ATV1412" s="3"/>
      <c r="ATW1412" s="31"/>
      <c r="ATX1412" s="5"/>
      <c r="ATY1412" s="9"/>
      <c r="AUB1412" s="2"/>
      <c r="AUE1412" s="24"/>
      <c r="AUF1412" s="24"/>
      <c r="AUG1412" s="31"/>
      <c r="AUH1412" s="24"/>
      <c r="AUI1412" s="24"/>
      <c r="AUJ1412" s="24"/>
      <c r="AUK1412" s="24"/>
      <c r="AUL1412" s="24"/>
      <c r="AUM1412" s="24"/>
      <c r="AUN1412" s="24"/>
      <c r="AUO1412" s="24"/>
      <c r="AUP1412" s="24"/>
      <c r="AUQ1412" s="24"/>
      <c r="AUR1412" s="24"/>
      <c r="AUS1412" s="24"/>
      <c r="AUT1412" s="24"/>
      <c r="AUU1412" s="24"/>
      <c r="AUV1412" s="24"/>
      <c r="AUZ1412" s="3"/>
      <c r="AVA1412" s="31"/>
      <c r="AVB1412" s="5"/>
      <c r="AVC1412" s="9"/>
      <c r="AVF1412" s="2"/>
      <c r="AVI1412" s="24"/>
      <c r="AVJ1412" s="24"/>
      <c r="AVK1412" s="31"/>
      <c r="AVL1412" s="24"/>
      <c r="AVM1412" s="24"/>
      <c r="AVN1412" s="24"/>
      <c r="AVO1412" s="24"/>
      <c r="AVP1412" s="24"/>
      <c r="AVQ1412" s="24"/>
      <c r="AVR1412" s="24"/>
      <c r="AVS1412" s="24"/>
      <c r="AVT1412" s="24"/>
      <c r="AVU1412" s="24"/>
      <c r="AVV1412" s="24"/>
      <c r="AVW1412" s="24"/>
      <c r="AVX1412" s="24"/>
      <c r="AVY1412" s="24"/>
      <c r="AVZ1412" s="24"/>
      <c r="AWD1412" s="3"/>
      <c r="AWE1412" s="31"/>
      <c r="AWF1412" s="5"/>
      <c r="AWG1412" s="9"/>
      <c r="AWJ1412" s="2"/>
      <c r="AWM1412" s="24"/>
      <c r="AWN1412" s="24"/>
      <c r="AWO1412" s="31"/>
      <c r="AWP1412" s="24"/>
      <c r="AWQ1412" s="24"/>
      <c r="AWR1412" s="24"/>
      <c r="AWS1412" s="24"/>
      <c r="AWT1412" s="24"/>
      <c r="AWU1412" s="24"/>
      <c r="AWV1412" s="24"/>
      <c r="AWW1412" s="24"/>
      <c r="AWX1412" s="24"/>
      <c r="AWY1412" s="24"/>
      <c r="AWZ1412" s="24"/>
      <c r="AXA1412" s="24"/>
      <c r="AXB1412" s="24"/>
      <c r="AXC1412" s="24"/>
      <c r="AXD1412" s="24"/>
      <c r="AXH1412" s="3"/>
      <c r="AXI1412" s="31"/>
      <c r="AXJ1412" s="5"/>
      <c r="AXK1412" s="9"/>
      <c r="AXN1412" s="2"/>
      <c r="AXQ1412" s="24"/>
      <c r="AXR1412" s="24"/>
      <c r="AXS1412" s="31"/>
      <c r="AXT1412" s="24"/>
      <c r="AXU1412" s="24"/>
      <c r="AXV1412" s="24"/>
      <c r="AXW1412" s="24"/>
      <c r="AXX1412" s="24"/>
      <c r="AXY1412" s="24"/>
      <c r="AXZ1412" s="24"/>
      <c r="AYA1412" s="24"/>
      <c r="AYB1412" s="24"/>
      <c r="AYC1412" s="24"/>
      <c r="AYD1412" s="24"/>
      <c r="AYE1412" s="24"/>
      <c r="AYF1412" s="24"/>
      <c r="AYG1412" s="24"/>
      <c r="AYH1412" s="24"/>
      <c r="AYL1412" s="3"/>
      <c r="AYM1412" s="31"/>
      <c r="AYN1412" s="5"/>
      <c r="AYO1412" s="9"/>
      <c r="AYR1412" s="2"/>
      <c r="AYU1412" s="24"/>
      <c r="AYV1412" s="24"/>
      <c r="AYW1412" s="31"/>
      <c r="AYX1412" s="24"/>
      <c r="AYY1412" s="24"/>
      <c r="AYZ1412" s="24"/>
      <c r="AZA1412" s="24"/>
      <c r="AZB1412" s="24"/>
      <c r="AZC1412" s="24"/>
      <c r="AZD1412" s="24"/>
      <c r="AZE1412" s="24"/>
      <c r="AZF1412" s="24"/>
      <c r="AZG1412" s="24"/>
      <c r="AZH1412" s="24"/>
      <c r="AZI1412" s="24"/>
      <c r="AZJ1412" s="24"/>
      <c r="AZK1412" s="24"/>
      <c r="AZL1412" s="24"/>
      <c r="AZP1412" s="3"/>
      <c r="AZQ1412" s="31"/>
      <c r="AZR1412" s="5"/>
      <c r="AZS1412" s="9"/>
      <c r="AZV1412" s="2"/>
      <c r="AZY1412" s="24"/>
      <c r="AZZ1412" s="24"/>
      <c r="BAA1412" s="31"/>
      <c r="BAB1412" s="24"/>
      <c r="BAC1412" s="24"/>
      <c r="BAD1412" s="24"/>
      <c r="BAE1412" s="24"/>
      <c r="BAF1412" s="24"/>
      <c r="BAG1412" s="24"/>
      <c r="BAH1412" s="24"/>
      <c r="BAI1412" s="24"/>
      <c r="BAJ1412" s="24"/>
      <c r="BAK1412" s="24"/>
      <c r="BAL1412" s="24"/>
      <c r="BAM1412" s="24"/>
      <c r="BAN1412" s="24"/>
      <c r="BAO1412" s="24"/>
      <c r="BAP1412" s="24"/>
      <c r="BAT1412" s="3"/>
      <c r="BAU1412" s="31"/>
      <c r="BAV1412" s="5"/>
      <c r="BAW1412" s="9"/>
      <c r="BAZ1412" s="2"/>
      <c r="BBC1412" s="24"/>
      <c r="BBD1412" s="24"/>
      <c r="BBE1412" s="31"/>
      <c r="BBF1412" s="24"/>
      <c r="BBG1412" s="24"/>
      <c r="BBH1412" s="24"/>
      <c r="BBI1412" s="24"/>
      <c r="BBJ1412" s="24"/>
      <c r="BBK1412" s="24"/>
      <c r="BBL1412" s="24"/>
      <c r="BBM1412" s="24"/>
      <c r="BBN1412" s="24"/>
      <c r="BBO1412" s="24"/>
      <c r="BBP1412" s="24"/>
      <c r="BBQ1412" s="24"/>
      <c r="BBR1412" s="24"/>
      <c r="BBS1412" s="24"/>
      <c r="BBT1412" s="24"/>
      <c r="BBX1412" s="3"/>
      <c r="BBY1412" s="31"/>
      <c r="BBZ1412" s="5"/>
      <c r="BCA1412" s="9"/>
      <c r="BCD1412" s="2"/>
      <c r="BCG1412" s="24"/>
      <c r="BCH1412" s="24"/>
      <c r="BCI1412" s="31"/>
      <c r="BCJ1412" s="24"/>
      <c r="BCK1412" s="24"/>
      <c r="BCL1412" s="24"/>
      <c r="BCM1412" s="24"/>
      <c r="BCN1412" s="24"/>
      <c r="BCO1412" s="24"/>
      <c r="BCP1412" s="24"/>
      <c r="BCQ1412" s="24"/>
      <c r="BCR1412" s="24"/>
      <c r="BCS1412" s="24"/>
      <c r="BCT1412" s="24"/>
      <c r="BCU1412" s="24"/>
      <c r="BCV1412" s="24"/>
      <c r="BCW1412" s="24"/>
      <c r="BCX1412" s="24"/>
      <c r="BDB1412" s="3"/>
      <c r="BDC1412" s="31"/>
      <c r="BDD1412" s="5"/>
      <c r="BDE1412" s="9"/>
      <c r="BDH1412" s="2"/>
      <c r="BDK1412" s="24"/>
      <c r="BDL1412" s="24"/>
      <c r="BDM1412" s="31"/>
      <c r="BDN1412" s="24"/>
      <c r="BDO1412" s="24"/>
      <c r="BDP1412" s="24"/>
      <c r="BDQ1412" s="24"/>
      <c r="BDR1412" s="24"/>
      <c r="BDS1412" s="24"/>
      <c r="BDT1412" s="24"/>
      <c r="BDU1412" s="24"/>
      <c r="BDV1412" s="24"/>
      <c r="BDW1412" s="24"/>
      <c r="BDX1412" s="24"/>
      <c r="BDY1412" s="24"/>
      <c r="BDZ1412" s="24"/>
      <c r="BEA1412" s="24"/>
      <c r="BEB1412" s="24"/>
      <c r="BEF1412" s="3"/>
      <c r="BEG1412" s="31"/>
      <c r="BEH1412" s="5"/>
      <c r="BEI1412" s="9"/>
      <c r="BEL1412" s="2"/>
      <c r="BEO1412" s="24"/>
      <c r="BEP1412" s="24"/>
      <c r="BEQ1412" s="31"/>
      <c r="BER1412" s="24"/>
      <c r="BES1412" s="24"/>
      <c r="BET1412" s="24"/>
      <c r="BEU1412" s="24"/>
      <c r="BEV1412" s="24"/>
      <c r="BEW1412" s="24"/>
      <c r="BEX1412" s="24"/>
      <c r="BEY1412" s="24"/>
      <c r="BEZ1412" s="24"/>
      <c r="BFA1412" s="24"/>
      <c r="BFB1412" s="24"/>
      <c r="BFC1412" s="24"/>
      <c r="BFD1412" s="24"/>
      <c r="BFE1412" s="24"/>
      <c r="BFF1412" s="24"/>
      <c r="BFJ1412" s="3"/>
      <c r="BFK1412" s="31"/>
      <c r="BFL1412" s="5"/>
      <c r="BFM1412" s="9"/>
      <c r="BFP1412" s="2"/>
      <c r="BFS1412" s="24"/>
      <c r="BFT1412" s="24"/>
      <c r="BFU1412" s="31"/>
      <c r="BFV1412" s="24"/>
      <c r="BFW1412" s="24"/>
      <c r="BFX1412" s="24"/>
      <c r="BFY1412" s="24"/>
      <c r="BFZ1412" s="24"/>
      <c r="BGA1412" s="24"/>
      <c r="BGB1412" s="24"/>
      <c r="BGC1412" s="24"/>
      <c r="BGD1412" s="24"/>
      <c r="BGE1412" s="24"/>
      <c r="BGF1412" s="24"/>
      <c r="BGG1412" s="24"/>
      <c r="BGH1412" s="24"/>
      <c r="BGI1412" s="24"/>
      <c r="BGJ1412" s="24"/>
      <c r="BGN1412" s="3"/>
      <c r="BGO1412" s="31"/>
      <c r="BGP1412" s="5"/>
      <c r="BGQ1412" s="9"/>
      <c r="BGT1412" s="2"/>
      <c r="BGW1412" s="24"/>
      <c r="BGX1412" s="24"/>
      <c r="BGY1412" s="31"/>
      <c r="BGZ1412" s="24"/>
      <c r="BHA1412" s="24"/>
      <c r="BHB1412" s="24"/>
      <c r="BHC1412" s="24"/>
      <c r="BHD1412" s="24"/>
      <c r="BHE1412" s="24"/>
      <c r="BHF1412" s="24"/>
      <c r="BHG1412" s="24"/>
      <c r="BHH1412" s="24"/>
      <c r="BHI1412" s="24"/>
      <c r="BHJ1412" s="24"/>
      <c r="BHK1412" s="24"/>
      <c r="BHL1412" s="24"/>
      <c r="BHM1412" s="24"/>
      <c r="BHN1412" s="24"/>
      <c r="BHR1412" s="3"/>
      <c r="BHS1412" s="31"/>
      <c r="BHT1412" s="5"/>
      <c r="BHU1412" s="9"/>
      <c r="BHX1412" s="2"/>
      <c r="BIA1412" s="24"/>
      <c r="BIB1412" s="24"/>
      <c r="BIC1412" s="31"/>
      <c r="BID1412" s="24"/>
      <c r="BIE1412" s="24"/>
      <c r="BIF1412" s="24"/>
      <c r="BIG1412" s="24"/>
      <c r="BIH1412" s="24"/>
      <c r="BII1412" s="24"/>
      <c r="BIJ1412" s="24"/>
      <c r="BIK1412" s="24"/>
      <c r="BIL1412" s="24"/>
      <c r="BIM1412" s="24"/>
      <c r="BIN1412" s="24"/>
      <c r="BIO1412" s="24"/>
      <c r="BIP1412" s="24"/>
      <c r="BIQ1412" s="24"/>
      <c r="BIR1412" s="24"/>
      <c r="BIV1412" s="3"/>
      <c r="BIW1412" s="31"/>
      <c r="BIX1412" s="5"/>
      <c r="BIY1412" s="9"/>
      <c r="BJB1412" s="2"/>
      <c r="BJE1412" s="24"/>
      <c r="BJF1412" s="24"/>
      <c r="BJG1412" s="31"/>
      <c r="BJH1412" s="24"/>
      <c r="BJI1412" s="24"/>
      <c r="BJJ1412" s="24"/>
      <c r="BJK1412" s="24"/>
      <c r="BJL1412" s="24"/>
      <c r="BJM1412" s="24"/>
      <c r="BJN1412" s="24"/>
      <c r="BJO1412" s="24"/>
      <c r="BJP1412" s="24"/>
      <c r="BJQ1412" s="24"/>
      <c r="BJR1412" s="24"/>
      <c r="BJS1412" s="24"/>
      <c r="BJT1412" s="24"/>
      <c r="BJU1412" s="24"/>
      <c r="BJV1412" s="24"/>
      <c r="BJZ1412" s="3"/>
      <c r="BKA1412" s="31"/>
      <c r="BKB1412" s="5"/>
      <c r="BKC1412" s="9"/>
      <c r="BKF1412" s="2"/>
      <c r="BKI1412" s="24"/>
      <c r="BKJ1412" s="24"/>
      <c r="BKK1412" s="31"/>
      <c r="BKL1412" s="24"/>
      <c r="BKM1412" s="24"/>
      <c r="BKN1412" s="24"/>
      <c r="BKO1412" s="24"/>
      <c r="BKP1412" s="24"/>
      <c r="BKQ1412" s="24"/>
      <c r="BKR1412" s="24"/>
      <c r="BKS1412" s="24"/>
      <c r="BKT1412" s="24"/>
      <c r="BKU1412" s="24"/>
      <c r="BKV1412" s="24"/>
      <c r="BKW1412" s="24"/>
      <c r="BKX1412" s="24"/>
      <c r="BKY1412" s="24"/>
      <c r="BKZ1412" s="24"/>
      <c r="BLD1412" s="3"/>
      <c r="BLE1412" s="31"/>
      <c r="BLF1412" s="5"/>
      <c r="BLG1412" s="9"/>
      <c r="BLJ1412" s="2"/>
      <c r="BLM1412" s="24"/>
      <c r="BLN1412" s="24"/>
      <c r="BLO1412" s="31"/>
      <c r="BLP1412" s="24"/>
      <c r="BLQ1412" s="24"/>
      <c r="BLR1412" s="24"/>
      <c r="BLS1412" s="24"/>
      <c r="BLT1412" s="24"/>
      <c r="BLU1412" s="24"/>
      <c r="BLV1412" s="24"/>
      <c r="BLW1412" s="24"/>
      <c r="BLX1412" s="24"/>
      <c r="BLY1412" s="24"/>
      <c r="BLZ1412" s="24"/>
      <c r="BMA1412" s="24"/>
      <c r="BMB1412" s="24"/>
      <c r="BMC1412" s="24"/>
      <c r="BMD1412" s="24"/>
      <c r="BMH1412" s="3"/>
      <c r="BMI1412" s="31"/>
      <c r="BMJ1412" s="5"/>
      <c r="BMK1412" s="9"/>
      <c r="BMN1412" s="2"/>
      <c r="BMQ1412" s="24"/>
      <c r="BMR1412" s="24"/>
      <c r="BMS1412" s="31"/>
      <c r="BMT1412" s="24"/>
      <c r="BMU1412" s="24"/>
      <c r="BMV1412" s="24"/>
      <c r="BMW1412" s="24"/>
      <c r="BMX1412" s="24"/>
      <c r="BMY1412" s="24"/>
      <c r="BMZ1412" s="24"/>
      <c r="BNA1412" s="24"/>
      <c r="BNB1412" s="24"/>
      <c r="BNC1412" s="24"/>
      <c r="BND1412" s="24"/>
      <c r="BNE1412" s="24"/>
      <c r="BNF1412" s="24"/>
      <c r="BNG1412" s="24"/>
      <c r="BNH1412" s="24"/>
      <c r="BNL1412" s="3"/>
      <c r="BNM1412" s="31"/>
      <c r="BNN1412" s="5"/>
      <c r="BNO1412" s="9"/>
      <c r="BNR1412" s="2"/>
      <c r="BNU1412" s="24"/>
      <c r="BNV1412" s="24"/>
      <c r="BNW1412" s="31"/>
      <c r="BNX1412" s="24"/>
      <c r="BNY1412" s="24"/>
      <c r="BNZ1412" s="24"/>
      <c r="BOA1412" s="24"/>
      <c r="BOB1412" s="24"/>
      <c r="BOC1412" s="24"/>
      <c r="BOD1412" s="24"/>
      <c r="BOE1412" s="24"/>
      <c r="BOF1412" s="24"/>
      <c r="BOG1412" s="24"/>
      <c r="BOH1412" s="24"/>
      <c r="BOI1412" s="24"/>
      <c r="BOJ1412" s="24"/>
      <c r="BOK1412" s="24"/>
      <c r="BOL1412" s="24"/>
      <c r="BOP1412" s="3"/>
      <c r="BOQ1412" s="31"/>
      <c r="BOR1412" s="5"/>
      <c r="BOS1412" s="9"/>
      <c r="BOV1412" s="2"/>
      <c r="BOY1412" s="24"/>
      <c r="BOZ1412" s="24"/>
      <c r="BPA1412" s="31"/>
      <c r="BPB1412" s="24"/>
      <c r="BPC1412" s="24"/>
      <c r="BPD1412" s="24"/>
      <c r="BPE1412" s="24"/>
      <c r="BPF1412" s="24"/>
      <c r="BPG1412" s="24"/>
      <c r="BPH1412" s="24"/>
      <c r="BPI1412" s="24"/>
      <c r="BPJ1412" s="24"/>
      <c r="BPK1412" s="24"/>
      <c r="BPL1412" s="24"/>
      <c r="BPM1412" s="24"/>
      <c r="BPN1412" s="24"/>
      <c r="BPO1412" s="24"/>
      <c r="BPP1412" s="24"/>
      <c r="BPT1412" s="3"/>
      <c r="BPU1412" s="31"/>
      <c r="BPV1412" s="5"/>
      <c r="BPW1412" s="9"/>
      <c r="BPZ1412" s="2"/>
      <c r="BQC1412" s="24"/>
      <c r="BQD1412" s="24"/>
      <c r="BQE1412" s="31"/>
      <c r="BQF1412" s="24"/>
      <c r="BQG1412" s="24"/>
      <c r="BQH1412" s="24"/>
      <c r="BQI1412" s="24"/>
      <c r="BQJ1412" s="24"/>
      <c r="BQK1412" s="24"/>
      <c r="BQL1412" s="24"/>
      <c r="BQM1412" s="24"/>
      <c r="BQN1412" s="24"/>
      <c r="BQO1412" s="24"/>
      <c r="BQP1412" s="24"/>
      <c r="BQQ1412" s="24"/>
      <c r="BQR1412" s="24"/>
      <c r="BQS1412" s="24"/>
      <c r="BQT1412" s="24"/>
      <c r="BQX1412" s="3"/>
      <c r="BQY1412" s="31"/>
      <c r="BQZ1412" s="5"/>
      <c r="BRA1412" s="9"/>
      <c r="BRD1412" s="2"/>
      <c r="BRG1412" s="24"/>
      <c r="BRH1412" s="24"/>
      <c r="BRI1412" s="31"/>
      <c r="BRJ1412" s="24"/>
      <c r="BRK1412" s="24"/>
      <c r="BRL1412" s="24"/>
      <c r="BRM1412" s="24"/>
      <c r="BRN1412" s="24"/>
      <c r="BRO1412" s="24"/>
      <c r="BRP1412" s="24"/>
      <c r="BRQ1412" s="24"/>
      <c r="BRR1412" s="24"/>
      <c r="BRS1412" s="24"/>
      <c r="BRT1412" s="24"/>
      <c r="BRU1412" s="24"/>
      <c r="BRV1412" s="24"/>
      <c r="BRW1412" s="24"/>
      <c r="BRX1412" s="24"/>
      <c r="BSB1412" s="3"/>
      <c r="BSC1412" s="31"/>
      <c r="BSD1412" s="5"/>
      <c r="BSE1412" s="9"/>
      <c r="BSH1412" s="2"/>
      <c r="BSK1412" s="24"/>
      <c r="BSL1412" s="24"/>
      <c r="BSM1412" s="31"/>
      <c r="BSN1412" s="24"/>
      <c r="BSO1412" s="24"/>
      <c r="BSP1412" s="24"/>
      <c r="BSQ1412" s="24"/>
      <c r="BSR1412" s="24"/>
      <c r="BSS1412" s="24"/>
      <c r="BST1412" s="24"/>
      <c r="BSU1412" s="24"/>
      <c r="BSV1412" s="24"/>
      <c r="BSW1412" s="24"/>
      <c r="BSX1412" s="24"/>
      <c r="BSY1412" s="24"/>
      <c r="BSZ1412" s="24"/>
      <c r="BTA1412" s="24"/>
      <c r="BTB1412" s="24"/>
      <c r="BTF1412" s="3"/>
      <c r="BTG1412" s="31"/>
      <c r="BTH1412" s="5"/>
      <c r="BTI1412" s="9"/>
      <c r="BTL1412" s="2"/>
      <c r="BTO1412" s="24"/>
      <c r="BTP1412" s="24"/>
      <c r="BTQ1412" s="31"/>
      <c r="BTR1412" s="24"/>
      <c r="BTS1412" s="24"/>
      <c r="BTT1412" s="24"/>
      <c r="BTU1412" s="24"/>
      <c r="BTV1412" s="24"/>
      <c r="BTW1412" s="24"/>
      <c r="BTX1412" s="24"/>
      <c r="BTY1412" s="24"/>
      <c r="BTZ1412" s="24"/>
      <c r="BUA1412" s="24"/>
      <c r="BUB1412" s="24"/>
      <c r="BUC1412" s="24"/>
      <c r="BUD1412" s="24"/>
      <c r="BUE1412" s="24"/>
      <c r="BUF1412" s="24"/>
      <c r="BUJ1412" s="3"/>
      <c r="BUK1412" s="31"/>
      <c r="BUL1412" s="5"/>
      <c r="BUM1412" s="9"/>
      <c r="BUP1412" s="2"/>
      <c r="BUS1412" s="24"/>
      <c r="BUT1412" s="24"/>
      <c r="BUU1412" s="31"/>
      <c r="BUV1412" s="24"/>
      <c r="BUW1412" s="24"/>
      <c r="BUX1412" s="24"/>
      <c r="BUY1412" s="24"/>
      <c r="BUZ1412" s="24"/>
      <c r="BVA1412" s="24"/>
      <c r="BVB1412" s="24"/>
      <c r="BVC1412" s="24"/>
      <c r="BVD1412" s="24"/>
      <c r="BVE1412" s="24"/>
      <c r="BVF1412" s="24"/>
      <c r="BVG1412" s="24"/>
      <c r="BVH1412" s="24"/>
      <c r="BVI1412" s="24"/>
      <c r="BVJ1412" s="24"/>
      <c r="BVN1412" s="3"/>
      <c r="BVO1412" s="31"/>
      <c r="BVP1412" s="5"/>
      <c r="BVQ1412" s="9"/>
      <c r="BVT1412" s="2"/>
      <c r="BVW1412" s="24"/>
      <c r="BVX1412" s="24"/>
      <c r="BVY1412" s="31"/>
      <c r="BVZ1412" s="24"/>
      <c r="BWA1412" s="24"/>
      <c r="BWB1412" s="24"/>
      <c r="BWC1412" s="24"/>
      <c r="BWD1412" s="24"/>
      <c r="BWE1412" s="24"/>
      <c r="BWF1412" s="24"/>
      <c r="BWG1412" s="24"/>
      <c r="BWH1412" s="24"/>
      <c r="BWI1412" s="24"/>
      <c r="BWJ1412" s="24"/>
      <c r="BWK1412" s="24"/>
      <c r="BWL1412" s="24"/>
      <c r="BWM1412" s="24"/>
      <c r="BWN1412" s="24"/>
      <c r="BWR1412" s="3"/>
      <c r="BWS1412" s="31"/>
      <c r="BWT1412" s="5"/>
      <c r="BWU1412" s="9"/>
      <c r="BWX1412" s="2"/>
      <c r="BXA1412" s="24"/>
      <c r="BXB1412" s="24"/>
      <c r="BXC1412" s="31"/>
      <c r="BXD1412" s="24"/>
      <c r="BXE1412" s="24"/>
      <c r="BXF1412" s="24"/>
      <c r="BXG1412" s="24"/>
      <c r="BXH1412" s="24"/>
      <c r="BXI1412" s="24"/>
      <c r="BXJ1412" s="24"/>
      <c r="BXK1412" s="24"/>
      <c r="BXL1412" s="24"/>
      <c r="BXM1412" s="24"/>
      <c r="BXN1412" s="24"/>
      <c r="BXO1412" s="24"/>
      <c r="BXP1412" s="24"/>
      <c r="BXQ1412" s="24"/>
      <c r="BXR1412" s="24"/>
      <c r="BXV1412" s="3"/>
      <c r="BXW1412" s="31"/>
      <c r="BXX1412" s="5"/>
      <c r="BXY1412" s="9"/>
      <c r="BYB1412" s="2"/>
      <c r="BYE1412" s="24"/>
      <c r="BYF1412" s="24"/>
      <c r="BYG1412" s="31"/>
      <c r="BYH1412" s="24"/>
      <c r="BYI1412" s="24"/>
      <c r="BYJ1412" s="24"/>
      <c r="BYK1412" s="24"/>
      <c r="BYL1412" s="24"/>
      <c r="BYM1412" s="24"/>
      <c r="BYN1412" s="24"/>
      <c r="BYO1412" s="24"/>
      <c r="BYP1412" s="24"/>
      <c r="BYQ1412" s="24"/>
      <c r="BYR1412" s="24"/>
      <c r="BYS1412" s="24"/>
      <c r="BYT1412" s="24"/>
      <c r="BYU1412" s="24"/>
      <c r="BYV1412" s="24"/>
      <c r="BYZ1412" s="3"/>
      <c r="BZA1412" s="31"/>
      <c r="BZB1412" s="5"/>
      <c r="BZC1412" s="9"/>
      <c r="BZF1412" s="2"/>
      <c r="BZI1412" s="24"/>
      <c r="BZJ1412" s="24"/>
      <c r="BZK1412" s="31"/>
      <c r="BZL1412" s="24"/>
      <c r="BZM1412" s="24"/>
      <c r="BZN1412" s="24"/>
      <c r="BZO1412" s="24"/>
      <c r="BZP1412" s="24"/>
      <c r="BZQ1412" s="24"/>
      <c r="BZR1412" s="24"/>
      <c r="BZS1412" s="24"/>
      <c r="BZT1412" s="24"/>
      <c r="BZU1412" s="24"/>
      <c r="BZV1412" s="24"/>
      <c r="BZW1412" s="24"/>
      <c r="BZX1412" s="24"/>
      <c r="BZY1412" s="24"/>
      <c r="BZZ1412" s="24"/>
      <c r="CAD1412" s="3"/>
      <c r="CAE1412" s="31"/>
      <c r="CAF1412" s="5"/>
      <c r="CAG1412" s="9"/>
      <c r="CAJ1412" s="2"/>
      <c r="CAM1412" s="24"/>
      <c r="CAN1412" s="24"/>
      <c r="CAO1412" s="31"/>
      <c r="CAP1412" s="24"/>
      <c r="CAQ1412" s="24"/>
      <c r="CAR1412" s="24"/>
      <c r="CAS1412" s="24"/>
      <c r="CAT1412" s="24"/>
      <c r="CAU1412" s="24"/>
      <c r="CAV1412" s="24"/>
      <c r="CAW1412" s="24"/>
      <c r="CAX1412" s="24"/>
      <c r="CAY1412" s="24"/>
      <c r="CAZ1412" s="24"/>
      <c r="CBA1412" s="24"/>
      <c r="CBB1412" s="24"/>
      <c r="CBC1412" s="24"/>
      <c r="CBD1412" s="24"/>
      <c r="CBH1412" s="3"/>
      <c r="CBI1412" s="31"/>
      <c r="CBJ1412" s="5"/>
      <c r="CBK1412" s="9"/>
      <c r="CBN1412" s="2"/>
      <c r="CBQ1412" s="24"/>
      <c r="CBR1412" s="24"/>
      <c r="CBS1412" s="31"/>
      <c r="CBT1412" s="24"/>
      <c r="CBU1412" s="24"/>
      <c r="CBV1412" s="24"/>
      <c r="CBW1412" s="24"/>
      <c r="CBX1412" s="24"/>
      <c r="CBY1412" s="24"/>
      <c r="CBZ1412" s="24"/>
      <c r="CCA1412" s="24"/>
      <c r="CCB1412" s="24"/>
      <c r="CCC1412" s="24"/>
      <c r="CCD1412" s="24"/>
      <c r="CCE1412" s="24"/>
      <c r="CCF1412" s="24"/>
      <c r="CCG1412" s="24"/>
      <c r="CCH1412" s="24"/>
      <c r="CCL1412" s="3"/>
      <c r="CCM1412" s="31"/>
      <c r="CCN1412" s="5"/>
      <c r="CCO1412" s="9"/>
      <c r="CCR1412" s="2"/>
      <c r="CCU1412" s="24"/>
      <c r="CCV1412" s="24"/>
      <c r="CCW1412" s="31"/>
      <c r="CCX1412" s="24"/>
      <c r="CCY1412" s="24"/>
      <c r="CCZ1412" s="24"/>
      <c r="CDA1412" s="24"/>
      <c r="CDB1412" s="24"/>
      <c r="CDC1412" s="24"/>
      <c r="CDD1412" s="24"/>
      <c r="CDE1412" s="24"/>
      <c r="CDF1412" s="24"/>
      <c r="CDG1412" s="24"/>
      <c r="CDH1412" s="24"/>
      <c r="CDI1412" s="24"/>
      <c r="CDJ1412" s="24"/>
      <c r="CDK1412" s="24"/>
      <c r="CDL1412" s="24"/>
      <c r="CDP1412" s="3"/>
      <c r="CDQ1412" s="31"/>
      <c r="CDR1412" s="5"/>
      <c r="CDS1412" s="9"/>
      <c r="CDV1412" s="2"/>
      <c r="CDY1412" s="24"/>
      <c r="CDZ1412" s="24"/>
      <c r="CEA1412" s="31"/>
      <c r="CEB1412" s="24"/>
      <c r="CEC1412" s="24"/>
      <c r="CED1412" s="24"/>
      <c r="CEE1412" s="24"/>
      <c r="CEF1412" s="24"/>
      <c r="CEG1412" s="24"/>
      <c r="CEH1412" s="24"/>
      <c r="CEI1412" s="24"/>
      <c r="CEJ1412" s="24"/>
      <c r="CEK1412" s="24"/>
      <c r="CEL1412" s="24"/>
      <c r="CEM1412" s="24"/>
      <c r="CEN1412" s="24"/>
      <c r="CEO1412" s="24"/>
      <c r="CEP1412" s="24"/>
      <c r="CET1412" s="3"/>
      <c r="CEU1412" s="31"/>
      <c r="CEV1412" s="5"/>
      <c r="CEW1412" s="9"/>
      <c r="CEZ1412" s="2"/>
      <c r="CFC1412" s="24"/>
      <c r="CFD1412" s="24"/>
      <c r="CFE1412" s="31"/>
      <c r="CFF1412" s="24"/>
      <c r="CFG1412" s="24"/>
      <c r="CFH1412" s="24"/>
      <c r="CFI1412" s="24"/>
      <c r="CFJ1412" s="24"/>
      <c r="CFK1412" s="24"/>
      <c r="CFL1412" s="24"/>
      <c r="CFM1412" s="24"/>
      <c r="CFN1412" s="24"/>
      <c r="CFO1412" s="24"/>
      <c r="CFP1412" s="24"/>
      <c r="CFQ1412" s="24"/>
      <c r="CFR1412" s="24"/>
      <c r="CFS1412" s="24"/>
      <c r="CFT1412" s="24"/>
      <c r="CFX1412" s="3"/>
      <c r="CFY1412" s="31"/>
      <c r="CFZ1412" s="5"/>
      <c r="CGA1412" s="9"/>
      <c r="CGD1412" s="2"/>
      <c r="CGG1412" s="24"/>
      <c r="CGH1412" s="24"/>
      <c r="CGI1412" s="31"/>
      <c r="CGJ1412" s="24"/>
      <c r="CGK1412" s="24"/>
      <c r="CGL1412" s="24"/>
      <c r="CGM1412" s="24"/>
      <c r="CGN1412" s="24"/>
      <c r="CGO1412" s="24"/>
      <c r="CGP1412" s="24"/>
      <c r="CGQ1412" s="24"/>
      <c r="CGR1412" s="24"/>
      <c r="CGS1412" s="24"/>
      <c r="CGT1412" s="24"/>
      <c r="CGU1412" s="24"/>
      <c r="CGV1412" s="24"/>
      <c r="CGW1412" s="24"/>
      <c r="CGX1412" s="24"/>
      <c r="CHB1412" s="3"/>
      <c r="CHC1412" s="31"/>
      <c r="CHD1412" s="5"/>
      <c r="CHE1412" s="9"/>
      <c r="CHH1412" s="2"/>
      <c r="CHK1412" s="24"/>
      <c r="CHL1412" s="24"/>
      <c r="CHM1412" s="31"/>
      <c r="CHN1412" s="24"/>
      <c r="CHO1412" s="24"/>
      <c r="CHP1412" s="24"/>
      <c r="CHQ1412" s="24"/>
      <c r="CHR1412" s="24"/>
      <c r="CHS1412" s="24"/>
      <c r="CHT1412" s="24"/>
      <c r="CHU1412" s="24"/>
      <c r="CHV1412" s="24"/>
      <c r="CHW1412" s="24"/>
      <c r="CHX1412" s="24"/>
      <c r="CHY1412" s="24"/>
      <c r="CHZ1412" s="24"/>
      <c r="CIA1412" s="24"/>
      <c r="CIB1412" s="24"/>
      <c r="CIF1412" s="3"/>
      <c r="CIG1412" s="31"/>
      <c r="CIH1412" s="5"/>
      <c r="CII1412" s="9"/>
      <c r="CIL1412" s="2"/>
      <c r="CIO1412" s="24"/>
      <c r="CIP1412" s="24"/>
      <c r="CIQ1412" s="31"/>
      <c r="CIR1412" s="24"/>
      <c r="CIS1412" s="24"/>
      <c r="CIT1412" s="24"/>
      <c r="CIU1412" s="24"/>
      <c r="CIV1412" s="24"/>
      <c r="CIW1412" s="24"/>
      <c r="CIX1412" s="24"/>
      <c r="CIY1412" s="24"/>
      <c r="CIZ1412" s="24"/>
      <c r="CJA1412" s="24"/>
      <c r="CJB1412" s="24"/>
      <c r="CJC1412" s="24"/>
      <c r="CJD1412" s="24"/>
      <c r="CJE1412" s="24"/>
      <c r="CJF1412" s="24"/>
      <c r="CJJ1412" s="3"/>
      <c r="CJK1412" s="31"/>
      <c r="CJL1412" s="5"/>
      <c r="CJM1412" s="9"/>
      <c r="CJP1412" s="2"/>
      <c r="CJS1412" s="24"/>
      <c r="CJT1412" s="24"/>
      <c r="CJU1412" s="31"/>
      <c r="CJV1412" s="24"/>
      <c r="CJW1412" s="24"/>
      <c r="CJX1412" s="24"/>
      <c r="CJY1412" s="24"/>
      <c r="CJZ1412" s="24"/>
      <c r="CKA1412" s="24"/>
      <c r="CKB1412" s="24"/>
      <c r="CKC1412" s="24"/>
      <c r="CKD1412" s="24"/>
      <c r="CKE1412" s="24"/>
      <c r="CKF1412" s="24"/>
      <c r="CKG1412" s="24"/>
      <c r="CKH1412" s="24"/>
      <c r="CKI1412" s="24"/>
      <c r="CKJ1412" s="24"/>
      <c r="CKN1412" s="3"/>
      <c r="CKO1412" s="31"/>
      <c r="CKP1412" s="5"/>
      <c r="CKQ1412" s="9"/>
      <c r="CKT1412" s="2"/>
      <c r="CKW1412" s="24"/>
      <c r="CKX1412" s="24"/>
      <c r="CKY1412" s="31"/>
      <c r="CKZ1412" s="24"/>
      <c r="CLA1412" s="24"/>
      <c r="CLB1412" s="24"/>
      <c r="CLC1412" s="24"/>
      <c r="CLD1412" s="24"/>
      <c r="CLE1412" s="24"/>
      <c r="CLF1412" s="24"/>
      <c r="CLG1412" s="24"/>
      <c r="CLH1412" s="24"/>
      <c r="CLI1412" s="24"/>
      <c r="CLJ1412" s="24"/>
      <c r="CLK1412" s="24"/>
      <c r="CLL1412" s="24"/>
      <c r="CLM1412" s="24"/>
      <c r="CLN1412" s="24"/>
      <c r="CLR1412" s="3"/>
      <c r="CLS1412" s="31"/>
      <c r="CLT1412" s="5"/>
      <c r="CLU1412" s="9"/>
      <c r="CLX1412" s="2"/>
      <c r="CMA1412" s="24"/>
      <c r="CMB1412" s="24"/>
      <c r="CMC1412" s="31"/>
      <c r="CMD1412" s="24"/>
      <c r="CME1412" s="24"/>
      <c r="CMF1412" s="24"/>
      <c r="CMG1412" s="24"/>
      <c r="CMH1412" s="24"/>
      <c r="CMI1412" s="24"/>
      <c r="CMJ1412" s="24"/>
      <c r="CMK1412" s="24"/>
      <c r="CML1412" s="24"/>
      <c r="CMM1412" s="24"/>
      <c r="CMN1412" s="24"/>
      <c r="CMO1412" s="24"/>
      <c r="CMP1412" s="24"/>
      <c r="CMQ1412" s="24"/>
      <c r="CMR1412" s="24"/>
      <c r="CMV1412" s="3"/>
      <c r="CMW1412" s="31"/>
      <c r="CMX1412" s="5"/>
      <c r="CMY1412" s="9"/>
      <c r="CNB1412" s="2"/>
      <c r="CNE1412" s="24"/>
      <c r="CNF1412" s="24"/>
      <c r="CNG1412" s="31"/>
      <c r="CNH1412" s="24"/>
      <c r="CNI1412" s="24"/>
      <c r="CNJ1412" s="24"/>
      <c r="CNK1412" s="24"/>
      <c r="CNL1412" s="24"/>
      <c r="CNM1412" s="24"/>
      <c r="CNN1412" s="24"/>
      <c r="CNO1412" s="24"/>
      <c r="CNP1412" s="24"/>
      <c r="CNQ1412" s="24"/>
      <c r="CNR1412" s="24"/>
      <c r="CNS1412" s="24"/>
      <c r="CNT1412" s="24"/>
      <c r="CNU1412" s="24"/>
      <c r="CNV1412" s="24"/>
      <c r="CNZ1412" s="3"/>
      <c r="COA1412" s="31"/>
      <c r="COB1412" s="5"/>
      <c r="COC1412" s="9"/>
      <c r="COF1412" s="2"/>
      <c r="COI1412" s="24"/>
      <c r="COJ1412" s="24"/>
      <c r="COK1412" s="31"/>
      <c r="COL1412" s="24"/>
      <c r="COM1412" s="24"/>
      <c r="CON1412" s="24"/>
      <c r="COO1412" s="24"/>
      <c r="COP1412" s="24"/>
      <c r="COQ1412" s="24"/>
      <c r="COR1412" s="24"/>
      <c r="COS1412" s="24"/>
      <c r="COT1412" s="24"/>
      <c r="COU1412" s="24"/>
      <c r="COV1412" s="24"/>
      <c r="COW1412" s="24"/>
      <c r="COX1412" s="24"/>
      <c r="COY1412" s="24"/>
      <c r="COZ1412" s="24"/>
      <c r="CPD1412" s="3"/>
      <c r="CPE1412" s="31"/>
      <c r="CPF1412" s="5"/>
      <c r="CPG1412" s="9"/>
      <c r="CPJ1412" s="2"/>
      <c r="CPM1412" s="24"/>
      <c r="CPN1412" s="24"/>
      <c r="CPO1412" s="31"/>
      <c r="CPP1412" s="24"/>
      <c r="CPQ1412" s="24"/>
      <c r="CPR1412" s="24"/>
      <c r="CPS1412" s="24"/>
      <c r="CPT1412" s="24"/>
      <c r="CPU1412" s="24"/>
      <c r="CPV1412" s="24"/>
      <c r="CPW1412" s="24"/>
      <c r="CPX1412" s="24"/>
      <c r="CPY1412" s="24"/>
      <c r="CPZ1412" s="24"/>
      <c r="CQA1412" s="24"/>
      <c r="CQB1412" s="24"/>
      <c r="CQC1412" s="24"/>
      <c r="CQD1412" s="24"/>
      <c r="CQH1412" s="3"/>
      <c r="CQI1412" s="31"/>
      <c r="CQJ1412" s="5"/>
      <c r="CQK1412" s="9"/>
      <c r="CQN1412" s="2"/>
      <c r="CQQ1412" s="24"/>
      <c r="CQR1412" s="24"/>
      <c r="CQS1412" s="31"/>
      <c r="CQT1412" s="24"/>
      <c r="CQU1412" s="24"/>
      <c r="CQV1412" s="24"/>
      <c r="CQW1412" s="24"/>
      <c r="CQX1412" s="24"/>
      <c r="CQY1412" s="24"/>
      <c r="CQZ1412" s="24"/>
      <c r="CRA1412" s="24"/>
      <c r="CRB1412" s="24"/>
      <c r="CRC1412" s="24"/>
      <c r="CRD1412" s="24"/>
      <c r="CRE1412" s="24"/>
      <c r="CRF1412" s="24"/>
      <c r="CRG1412" s="24"/>
      <c r="CRH1412" s="24"/>
      <c r="CRL1412" s="3"/>
      <c r="CRM1412" s="31"/>
      <c r="CRN1412" s="5"/>
      <c r="CRO1412" s="9"/>
      <c r="CRR1412" s="2"/>
      <c r="CRU1412" s="24"/>
      <c r="CRV1412" s="24"/>
      <c r="CRW1412" s="31"/>
      <c r="CRX1412" s="24"/>
      <c r="CRY1412" s="24"/>
      <c r="CRZ1412" s="24"/>
      <c r="CSA1412" s="24"/>
      <c r="CSB1412" s="24"/>
      <c r="CSC1412" s="24"/>
      <c r="CSD1412" s="24"/>
      <c r="CSE1412" s="24"/>
      <c r="CSF1412" s="24"/>
      <c r="CSG1412" s="24"/>
      <c r="CSH1412" s="24"/>
      <c r="CSI1412" s="24"/>
      <c r="CSJ1412" s="24"/>
      <c r="CSK1412" s="24"/>
      <c r="CSL1412" s="24"/>
      <c r="CSP1412" s="3"/>
      <c r="CSQ1412" s="31"/>
      <c r="CSR1412" s="5"/>
      <c r="CSS1412" s="9"/>
      <c r="CSV1412" s="2"/>
      <c r="CSY1412" s="24"/>
      <c r="CSZ1412" s="24"/>
      <c r="CTA1412" s="31"/>
      <c r="CTB1412" s="24"/>
      <c r="CTC1412" s="24"/>
      <c r="CTD1412" s="24"/>
      <c r="CTE1412" s="24"/>
      <c r="CTF1412" s="24"/>
      <c r="CTG1412" s="24"/>
      <c r="CTH1412" s="24"/>
      <c r="CTI1412" s="24"/>
      <c r="CTJ1412" s="24"/>
      <c r="CTK1412" s="24"/>
      <c r="CTL1412" s="24"/>
      <c r="CTM1412" s="24"/>
      <c r="CTN1412" s="24"/>
      <c r="CTO1412" s="24"/>
      <c r="CTP1412" s="24"/>
      <c r="CTT1412" s="3"/>
      <c r="CTU1412" s="31"/>
      <c r="CTV1412" s="5"/>
      <c r="CTW1412" s="9"/>
      <c r="CTZ1412" s="2"/>
      <c r="CUC1412" s="24"/>
      <c r="CUD1412" s="24"/>
      <c r="CUE1412" s="31"/>
      <c r="CUF1412" s="24"/>
      <c r="CUG1412" s="24"/>
      <c r="CUH1412" s="24"/>
      <c r="CUI1412" s="24"/>
      <c r="CUJ1412" s="24"/>
      <c r="CUK1412" s="24"/>
      <c r="CUL1412" s="24"/>
      <c r="CUM1412" s="24"/>
      <c r="CUN1412" s="24"/>
      <c r="CUO1412" s="24"/>
      <c r="CUP1412" s="24"/>
      <c r="CUQ1412" s="24"/>
      <c r="CUR1412" s="24"/>
      <c r="CUS1412" s="24"/>
      <c r="CUT1412" s="24"/>
      <c r="CUX1412" s="3"/>
      <c r="CUY1412" s="31"/>
      <c r="CUZ1412" s="5"/>
      <c r="CVA1412" s="9"/>
      <c r="CVD1412" s="2"/>
      <c r="CVG1412" s="24"/>
      <c r="CVH1412" s="24"/>
      <c r="CVI1412" s="31"/>
      <c r="CVJ1412" s="24"/>
      <c r="CVK1412" s="24"/>
      <c r="CVL1412" s="24"/>
      <c r="CVM1412" s="24"/>
      <c r="CVN1412" s="24"/>
      <c r="CVO1412" s="24"/>
      <c r="CVP1412" s="24"/>
      <c r="CVQ1412" s="24"/>
      <c r="CVR1412" s="24"/>
      <c r="CVS1412" s="24"/>
      <c r="CVT1412" s="24"/>
      <c r="CVU1412" s="24"/>
      <c r="CVV1412" s="24"/>
      <c r="CVW1412" s="24"/>
      <c r="CVX1412" s="24"/>
      <c r="CWB1412" s="3"/>
      <c r="CWC1412" s="31"/>
      <c r="CWD1412" s="5"/>
      <c r="CWE1412" s="9"/>
      <c r="CWH1412" s="2"/>
      <c r="CWK1412" s="24"/>
      <c r="CWL1412" s="24"/>
      <c r="CWM1412" s="31"/>
      <c r="CWN1412" s="24"/>
      <c r="CWO1412" s="24"/>
      <c r="CWP1412" s="24"/>
      <c r="CWQ1412" s="24"/>
      <c r="CWR1412" s="24"/>
      <c r="CWS1412" s="24"/>
      <c r="CWT1412" s="24"/>
      <c r="CWU1412" s="24"/>
      <c r="CWV1412" s="24"/>
      <c r="CWW1412" s="24"/>
      <c r="CWX1412" s="24"/>
      <c r="CWY1412" s="24"/>
      <c r="CWZ1412" s="24"/>
      <c r="CXA1412" s="24"/>
      <c r="CXB1412" s="24"/>
      <c r="CXF1412" s="3"/>
      <c r="CXG1412" s="31"/>
      <c r="CXH1412" s="5"/>
      <c r="CXI1412" s="9"/>
      <c r="CXL1412" s="2"/>
      <c r="CXO1412" s="24"/>
      <c r="CXP1412" s="24"/>
      <c r="CXQ1412" s="31"/>
      <c r="CXR1412" s="24"/>
      <c r="CXS1412" s="24"/>
      <c r="CXT1412" s="24"/>
      <c r="CXU1412" s="24"/>
      <c r="CXV1412" s="24"/>
      <c r="CXW1412" s="24"/>
      <c r="CXX1412" s="24"/>
      <c r="CXY1412" s="24"/>
      <c r="CXZ1412" s="24"/>
      <c r="CYA1412" s="24"/>
      <c r="CYB1412" s="24"/>
      <c r="CYC1412" s="24"/>
      <c r="CYD1412" s="24"/>
      <c r="CYE1412" s="24"/>
      <c r="CYF1412" s="24"/>
      <c r="CYJ1412" s="3"/>
      <c r="CYK1412" s="31"/>
      <c r="CYL1412" s="5"/>
      <c r="CYM1412" s="9"/>
      <c r="CYP1412" s="2"/>
      <c r="CYS1412" s="24"/>
      <c r="CYT1412" s="24"/>
      <c r="CYU1412" s="31"/>
      <c r="CYV1412" s="24"/>
      <c r="CYW1412" s="24"/>
      <c r="CYX1412" s="24"/>
      <c r="CYY1412" s="24"/>
      <c r="CYZ1412" s="24"/>
      <c r="CZA1412" s="24"/>
      <c r="CZB1412" s="24"/>
      <c r="CZC1412" s="24"/>
      <c r="CZD1412" s="24"/>
      <c r="CZE1412" s="24"/>
      <c r="CZF1412" s="24"/>
      <c r="CZG1412" s="24"/>
      <c r="CZH1412" s="24"/>
      <c r="CZI1412" s="24"/>
      <c r="CZJ1412" s="24"/>
      <c r="CZN1412" s="3"/>
      <c r="CZO1412" s="31"/>
      <c r="CZP1412" s="5"/>
      <c r="CZQ1412" s="9"/>
      <c r="CZT1412" s="2"/>
      <c r="CZW1412" s="24"/>
      <c r="CZX1412" s="24"/>
      <c r="CZY1412" s="31"/>
      <c r="CZZ1412" s="24"/>
      <c r="DAA1412" s="24"/>
      <c r="DAB1412" s="24"/>
      <c r="DAC1412" s="24"/>
      <c r="DAD1412" s="24"/>
      <c r="DAE1412" s="24"/>
      <c r="DAF1412" s="24"/>
      <c r="DAG1412" s="24"/>
      <c r="DAH1412" s="24"/>
      <c r="DAI1412" s="24"/>
      <c r="DAJ1412" s="24"/>
      <c r="DAK1412" s="24"/>
      <c r="DAL1412" s="24"/>
      <c r="DAM1412" s="24"/>
      <c r="DAN1412" s="24"/>
      <c r="DAR1412" s="3"/>
      <c r="DAS1412" s="31"/>
      <c r="DAT1412" s="5"/>
      <c r="DAU1412" s="9"/>
      <c r="DAX1412" s="2"/>
      <c r="DBA1412" s="24"/>
      <c r="DBB1412" s="24"/>
      <c r="DBC1412" s="31"/>
      <c r="DBD1412" s="24"/>
      <c r="DBE1412" s="24"/>
      <c r="DBF1412" s="24"/>
      <c r="DBG1412" s="24"/>
      <c r="DBH1412" s="24"/>
      <c r="DBI1412" s="24"/>
      <c r="DBJ1412" s="24"/>
      <c r="DBK1412" s="24"/>
      <c r="DBL1412" s="24"/>
      <c r="DBM1412" s="24"/>
      <c r="DBN1412" s="24"/>
      <c r="DBO1412" s="24"/>
      <c r="DBP1412" s="24"/>
      <c r="DBQ1412" s="24"/>
      <c r="DBR1412" s="24"/>
      <c r="DBV1412" s="3"/>
      <c r="DBW1412" s="31"/>
      <c r="DBX1412" s="5"/>
      <c r="DBY1412" s="9"/>
      <c r="DCB1412" s="2"/>
      <c r="DCE1412" s="24"/>
      <c r="DCF1412" s="24"/>
      <c r="DCG1412" s="31"/>
      <c r="DCH1412" s="24"/>
      <c r="DCI1412" s="24"/>
      <c r="DCJ1412" s="24"/>
      <c r="DCK1412" s="24"/>
      <c r="DCL1412" s="24"/>
      <c r="DCM1412" s="24"/>
      <c r="DCN1412" s="24"/>
      <c r="DCO1412" s="24"/>
      <c r="DCP1412" s="24"/>
      <c r="DCQ1412" s="24"/>
      <c r="DCR1412" s="24"/>
      <c r="DCS1412" s="24"/>
      <c r="DCT1412" s="24"/>
      <c r="DCU1412" s="24"/>
      <c r="DCV1412" s="24"/>
      <c r="DCZ1412" s="3"/>
      <c r="DDA1412" s="31"/>
      <c r="DDB1412" s="5"/>
      <c r="DDC1412" s="9"/>
      <c r="DDF1412" s="2"/>
      <c r="DDI1412" s="24"/>
      <c r="DDJ1412" s="24"/>
      <c r="DDK1412" s="31"/>
      <c r="DDL1412" s="24"/>
      <c r="DDM1412" s="24"/>
      <c r="DDN1412" s="24"/>
      <c r="DDO1412" s="24"/>
      <c r="DDP1412" s="24"/>
      <c r="DDQ1412" s="24"/>
      <c r="DDR1412" s="24"/>
      <c r="DDS1412" s="24"/>
      <c r="DDT1412" s="24"/>
      <c r="DDU1412" s="24"/>
      <c r="DDV1412" s="24"/>
      <c r="DDW1412" s="24"/>
      <c r="DDX1412" s="24"/>
      <c r="DDY1412" s="24"/>
      <c r="DDZ1412" s="24"/>
      <c r="DED1412" s="3"/>
      <c r="DEE1412" s="31"/>
      <c r="DEF1412" s="5"/>
      <c r="DEG1412" s="9"/>
      <c r="DEJ1412" s="2"/>
      <c r="DEM1412" s="24"/>
      <c r="DEN1412" s="24"/>
      <c r="DEO1412" s="31"/>
      <c r="DEP1412" s="24"/>
      <c r="DEQ1412" s="24"/>
      <c r="DER1412" s="24"/>
      <c r="DES1412" s="24"/>
      <c r="DET1412" s="24"/>
      <c r="DEU1412" s="24"/>
      <c r="DEV1412" s="24"/>
      <c r="DEW1412" s="24"/>
      <c r="DEX1412" s="24"/>
      <c r="DEY1412" s="24"/>
      <c r="DEZ1412" s="24"/>
      <c r="DFA1412" s="24"/>
      <c r="DFB1412" s="24"/>
      <c r="DFC1412" s="24"/>
      <c r="DFD1412" s="24"/>
      <c r="DFH1412" s="3"/>
      <c r="DFI1412" s="31"/>
      <c r="DFJ1412" s="5"/>
      <c r="DFK1412" s="9"/>
      <c r="DFN1412" s="2"/>
      <c r="DFQ1412" s="24"/>
      <c r="DFR1412" s="24"/>
      <c r="DFS1412" s="31"/>
      <c r="DFT1412" s="24"/>
      <c r="DFU1412" s="24"/>
      <c r="DFV1412" s="24"/>
      <c r="DFW1412" s="24"/>
      <c r="DFX1412" s="24"/>
      <c r="DFY1412" s="24"/>
      <c r="DFZ1412" s="24"/>
      <c r="DGA1412" s="24"/>
      <c r="DGB1412" s="24"/>
      <c r="DGC1412" s="24"/>
      <c r="DGD1412" s="24"/>
      <c r="DGE1412" s="24"/>
      <c r="DGF1412" s="24"/>
      <c r="DGG1412" s="24"/>
      <c r="DGH1412" s="24"/>
      <c r="DGL1412" s="3"/>
      <c r="DGM1412" s="31"/>
      <c r="DGN1412" s="5"/>
      <c r="DGO1412" s="9"/>
      <c r="DGR1412" s="2"/>
      <c r="DGU1412" s="24"/>
      <c r="DGV1412" s="24"/>
      <c r="DGW1412" s="31"/>
      <c r="DGX1412" s="24"/>
      <c r="DGY1412" s="24"/>
      <c r="DGZ1412" s="24"/>
      <c r="DHA1412" s="24"/>
      <c r="DHB1412" s="24"/>
      <c r="DHC1412" s="24"/>
      <c r="DHD1412" s="24"/>
      <c r="DHE1412" s="24"/>
      <c r="DHF1412" s="24"/>
      <c r="DHG1412" s="24"/>
      <c r="DHH1412" s="24"/>
      <c r="DHI1412" s="24"/>
      <c r="DHJ1412" s="24"/>
      <c r="DHK1412" s="24"/>
      <c r="DHL1412" s="24"/>
      <c r="DHP1412" s="3"/>
      <c r="DHQ1412" s="31"/>
      <c r="DHR1412" s="5"/>
      <c r="DHS1412" s="9"/>
      <c r="DHV1412" s="2"/>
      <c r="DHY1412" s="24"/>
      <c r="DHZ1412" s="24"/>
      <c r="DIA1412" s="31"/>
      <c r="DIB1412" s="24"/>
      <c r="DIC1412" s="24"/>
      <c r="DID1412" s="24"/>
      <c r="DIE1412" s="24"/>
      <c r="DIF1412" s="24"/>
      <c r="DIG1412" s="24"/>
      <c r="DIH1412" s="24"/>
      <c r="DII1412" s="24"/>
      <c r="DIJ1412" s="24"/>
      <c r="DIK1412" s="24"/>
      <c r="DIL1412" s="24"/>
      <c r="DIM1412" s="24"/>
      <c r="DIN1412" s="24"/>
      <c r="DIO1412" s="24"/>
      <c r="DIP1412" s="24"/>
      <c r="DIT1412" s="3"/>
      <c r="DIU1412" s="31"/>
      <c r="DIV1412" s="5"/>
      <c r="DIW1412" s="9"/>
      <c r="DIZ1412" s="2"/>
      <c r="DJC1412" s="24"/>
      <c r="DJD1412" s="24"/>
      <c r="DJE1412" s="31"/>
      <c r="DJF1412" s="24"/>
      <c r="DJG1412" s="24"/>
      <c r="DJH1412" s="24"/>
      <c r="DJI1412" s="24"/>
      <c r="DJJ1412" s="24"/>
      <c r="DJK1412" s="24"/>
      <c r="DJL1412" s="24"/>
      <c r="DJM1412" s="24"/>
      <c r="DJN1412" s="24"/>
      <c r="DJO1412" s="24"/>
      <c r="DJP1412" s="24"/>
      <c r="DJQ1412" s="24"/>
      <c r="DJR1412" s="24"/>
      <c r="DJS1412" s="24"/>
      <c r="DJT1412" s="24"/>
      <c r="DJX1412" s="3"/>
      <c r="DJY1412" s="31"/>
      <c r="DJZ1412" s="5"/>
      <c r="DKA1412" s="9"/>
      <c r="DKD1412" s="2"/>
      <c r="DKG1412" s="24"/>
      <c r="DKH1412" s="24"/>
      <c r="DKI1412" s="31"/>
      <c r="DKJ1412" s="24"/>
      <c r="DKK1412" s="24"/>
      <c r="DKL1412" s="24"/>
      <c r="DKM1412" s="24"/>
      <c r="DKN1412" s="24"/>
      <c r="DKO1412" s="24"/>
      <c r="DKP1412" s="24"/>
      <c r="DKQ1412" s="24"/>
      <c r="DKR1412" s="24"/>
      <c r="DKS1412" s="24"/>
      <c r="DKT1412" s="24"/>
      <c r="DKU1412" s="24"/>
      <c r="DKV1412" s="24"/>
      <c r="DKW1412" s="24"/>
      <c r="DKX1412" s="24"/>
      <c r="DLB1412" s="3"/>
      <c r="DLC1412" s="31"/>
      <c r="DLD1412" s="5"/>
      <c r="DLE1412" s="9"/>
      <c r="DLH1412" s="2"/>
      <c r="DLK1412" s="24"/>
      <c r="DLL1412" s="24"/>
      <c r="DLM1412" s="31"/>
      <c r="DLN1412" s="24"/>
      <c r="DLO1412" s="24"/>
      <c r="DLP1412" s="24"/>
      <c r="DLQ1412" s="24"/>
      <c r="DLR1412" s="24"/>
      <c r="DLS1412" s="24"/>
      <c r="DLT1412" s="24"/>
      <c r="DLU1412" s="24"/>
      <c r="DLV1412" s="24"/>
      <c r="DLW1412" s="24"/>
      <c r="DLX1412" s="24"/>
      <c r="DLY1412" s="24"/>
      <c r="DLZ1412" s="24"/>
      <c r="DMA1412" s="24"/>
      <c r="DMB1412" s="24"/>
      <c r="DMF1412" s="3"/>
      <c r="DMG1412" s="31"/>
      <c r="DMH1412" s="5"/>
      <c r="DMI1412" s="9"/>
      <c r="DML1412" s="2"/>
      <c r="DMO1412" s="24"/>
      <c r="DMP1412" s="24"/>
      <c r="DMQ1412" s="31"/>
      <c r="DMR1412" s="24"/>
      <c r="DMS1412" s="24"/>
      <c r="DMT1412" s="24"/>
      <c r="DMU1412" s="24"/>
      <c r="DMV1412" s="24"/>
      <c r="DMW1412" s="24"/>
      <c r="DMX1412" s="24"/>
      <c r="DMY1412" s="24"/>
      <c r="DMZ1412" s="24"/>
      <c r="DNA1412" s="24"/>
      <c r="DNB1412" s="24"/>
      <c r="DNC1412" s="24"/>
      <c r="DND1412" s="24"/>
      <c r="DNE1412" s="24"/>
      <c r="DNF1412" s="24"/>
      <c r="DNJ1412" s="3"/>
      <c r="DNK1412" s="31"/>
      <c r="DNL1412" s="5"/>
      <c r="DNM1412" s="9"/>
      <c r="DNP1412" s="2"/>
      <c r="DNS1412" s="24"/>
      <c r="DNT1412" s="24"/>
      <c r="DNU1412" s="31"/>
      <c r="DNV1412" s="24"/>
      <c r="DNW1412" s="24"/>
      <c r="DNX1412" s="24"/>
      <c r="DNY1412" s="24"/>
      <c r="DNZ1412" s="24"/>
      <c r="DOA1412" s="24"/>
      <c r="DOB1412" s="24"/>
      <c r="DOC1412" s="24"/>
      <c r="DOD1412" s="24"/>
      <c r="DOE1412" s="24"/>
      <c r="DOF1412" s="24"/>
      <c r="DOG1412" s="24"/>
      <c r="DOH1412" s="24"/>
      <c r="DOI1412" s="24"/>
      <c r="DOJ1412" s="24"/>
      <c r="DON1412" s="3"/>
      <c r="DOO1412" s="31"/>
      <c r="DOP1412" s="5"/>
      <c r="DOQ1412" s="9"/>
      <c r="DOT1412" s="2"/>
      <c r="DOW1412" s="24"/>
      <c r="DOX1412" s="24"/>
      <c r="DOY1412" s="31"/>
      <c r="DOZ1412" s="24"/>
      <c r="DPA1412" s="24"/>
      <c r="DPB1412" s="24"/>
      <c r="DPC1412" s="24"/>
      <c r="DPD1412" s="24"/>
      <c r="DPE1412" s="24"/>
      <c r="DPF1412" s="24"/>
      <c r="DPG1412" s="24"/>
      <c r="DPH1412" s="24"/>
      <c r="DPI1412" s="24"/>
      <c r="DPJ1412" s="24"/>
      <c r="DPK1412" s="24"/>
      <c r="DPL1412" s="24"/>
      <c r="DPM1412" s="24"/>
      <c r="DPN1412" s="24"/>
      <c r="DPR1412" s="3"/>
      <c r="DPS1412" s="31"/>
      <c r="DPT1412" s="5"/>
      <c r="DPU1412" s="9"/>
      <c r="DPX1412" s="2"/>
      <c r="DQA1412" s="24"/>
      <c r="DQB1412" s="24"/>
      <c r="DQC1412" s="31"/>
      <c r="DQD1412" s="24"/>
      <c r="DQE1412" s="24"/>
      <c r="DQF1412" s="24"/>
      <c r="DQG1412" s="24"/>
      <c r="DQH1412" s="24"/>
      <c r="DQI1412" s="24"/>
      <c r="DQJ1412" s="24"/>
      <c r="DQK1412" s="24"/>
      <c r="DQL1412" s="24"/>
      <c r="DQM1412" s="24"/>
      <c r="DQN1412" s="24"/>
      <c r="DQO1412" s="24"/>
      <c r="DQP1412" s="24"/>
      <c r="DQQ1412" s="24"/>
      <c r="DQR1412" s="24"/>
      <c r="DQV1412" s="3"/>
      <c r="DQW1412" s="31"/>
      <c r="DQX1412" s="5"/>
      <c r="DQY1412" s="9"/>
      <c r="DRB1412" s="2"/>
      <c r="DRE1412" s="24"/>
      <c r="DRF1412" s="24"/>
      <c r="DRG1412" s="31"/>
      <c r="DRH1412" s="24"/>
      <c r="DRI1412" s="24"/>
      <c r="DRJ1412" s="24"/>
      <c r="DRK1412" s="24"/>
      <c r="DRL1412" s="24"/>
      <c r="DRM1412" s="24"/>
      <c r="DRN1412" s="24"/>
      <c r="DRO1412" s="24"/>
      <c r="DRP1412" s="24"/>
      <c r="DRQ1412" s="24"/>
      <c r="DRR1412" s="24"/>
      <c r="DRS1412" s="24"/>
      <c r="DRT1412" s="24"/>
      <c r="DRU1412" s="24"/>
      <c r="DRV1412" s="24"/>
      <c r="DRZ1412" s="3"/>
      <c r="DSA1412" s="31"/>
      <c r="DSB1412" s="5"/>
      <c r="DSC1412" s="9"/>
      <c r="DSF1412" s="2"/>
      <c r="DSI1412" s="24"/>
      <c r="DSJ1412" s="24"/>
      <c r="DSK1412" s="31"/>
      <c r="DSL1412" s="24"/>
      <c r="DSM1412" s="24"/>
      <c r="DSN1412" s="24"/>
      <c r="DSO1412" s="24"/>
      <c r="DSP1412" s="24"/>
      <c r="DSQ1412" s="24"/>
      <c r="DSR1412" s="24"/>
      <c r="DSS1412" s="24"/>
      <c r="DST1412" s="24"/>
      <c r="DSU1412" s="24"/>
      <c r="DSV1412" s="24"/>
      <c r="DSW1412" s="24"/>
      <c r="DSX1412" s="24"/>
      <c r="DSY1412" s="24"/>
      <c r="DSZ1412" s="24"/>
      <c r="DTD1412" s="3"/>
      <c r="DTE1412" s="31"/>
      <c r="DTF1412" s="5"/>
      <c r="DTG1412" s="9"/>
      <c r="DTJ1412" s="2"/>
      <c r="DTM1412" s="24"/>
      <c r="DTN1412" s="24"/>
      <c r="DTO1412" s="31"/>
      <c r="DTP1412" s="24"/>
      <c r="DTQ1412" s="24"/>
      <c r="DTR1412" s="24"/>
      <c r="DTS1412" s="24"/>
      <c r="DTT1412" s="24"/>
      <c r="DTU1412" s="24"/>
      <c r="DTV1412" s="24"/>
      <c r="DTW1412" s="24"/>
      <c r="DTX1412" s="24"/>
      <c r="DTY1412" s="24"/>
      <c r="DTZ1412" s="24"/>
      <c r="DUA1412" s="24"/>
      <c r="DUB1412" s="24"/>
      <c r="DUC1412" s="24"/>
      <c r="DUD1412" s="24"/>
      <c r="DUH1412" s="3"/>
      <c r="DUI1412" s="31"/>
      <c r="DUJ1412" s="5"/>
      <c r="DUK1412" s="9"/>
      <c r="DUN1412" s="2"/>
      <c r="DUQ1412" s="24"/>
      <c r="DUR1412" s="24"/>
      <c r="DUS1412" s="31"/>
      <c r="DUT1412" s="24"/>
      <c r="DUU1412" s="24"/>
      <c r="DUV1412" s="24"/>
      <c r="DUW1412" s="24"/>
      <c r="DUX1412" s="24"/>
      <c r="DUY1412" s="24"/>
      <c r="DUZ1412" s="24"/>
      <c r="DVA1412" s="24"/>
      <c r="DVB1412" s="24"/>
      <c r="DVC1412" s="24"/>
      <c r="DVD1412" s="24"/>
      <c r="DVE1412" s="24"/>
      <c r="DVF1412" s="24"/>
      <c r="DVG1412" s="24"/>
      <c r="DVH1412" s="24"/>
      <c r="DVL1412" s="3"/>
      <c r="DVM1412" s="31"/>
      <c r="DVN1412" s="5"/>
      <c r="DVO1412" s="9"/>
      <c r="DVR1412" s="2"/>
      <c r="DVU1412" s="24"/>
      <c r="DVV1412" s="24"/>
      <c r="DVW1412" s="31"/>
      <c r="DVX1412" s="24"/>
      <c r="DVY1412" s="24"/>
      <c r="DVZ1412" s="24"/>
      <c r="DWA1412" s="24"/>
      <c r="DWB1412" s="24"/>
      <c r="DWC1412" s="24"/>
      <c r="DWD1412" s="24"/>
      <c r="DWE1412" s="24"/>
      <c r="DWF1412" s="24"/>
      <c r="DWG1412" s="24"/>
      <c r="DWH1412" s="24"/>
      <c r="DWI1412" s="24"/>
      <c r="DWJ1412" s="24"/>
      <c r="DWK1412" s="24"/>
      <c r="DWL1412" s="24"/>
      <c r="DWP1412" s="3"/>
      <c r="DWQ1412" s="31"/>
      <c r="DWR1412" s="5"/>
      <c r="DWS1412" s="9"/>
      <c r="DWV1412" s="2"/>
      <c r="DWY1412" s="24"/>
      <c r="DWZ1412" s="24"/>
      <c r="DXA1412" s="31"/>
      <c r="DXB1412" s="24"/>
      <c r="DXC1412" s="24"/>
      <c r="DXD1412" s="24"/>
      <c r="DXE1412" s="24"/>
      <c r="DXF1412" s="24"/>
      <c r="DXG1412" s="24"/>
      <c r="DXH1412" s="24"/>
      <c r="DXI1412" s="24"/>
      <c r="DXJ1412" s="24"/>
      <c r="DXK1412" s="24"/>
      <c r="DXL1412" s="24"/>
      <c r="DXM1412" s="24"/>
      <c r="DXN1412" s="24"/>
      <c r="DXO1412" s="24"/>
      <c r="DXP1412" s="24"/>
      <c r="DXT1412" s="3"/>
      <c r="DXU1412" s="31"/>
      <c r="DXV1412" s="5"/>
      <c r="DXW1412" s="9"/>
      <c r="DXZ1412" s="2"/>
      <c r="DYC1412" s="24"/>
      <c r="DYD1412" s="24"/>
      <c r="DYE1412" s="31"/>
      <c r="DYF1412" s="24"/>
      <c r="DYG1412" s="24"/>
      <c r="DYH1412" s="24"/>
      <c r="DYI1412" s="24"/>
      <c r="DYJ1412" s="24"/>
      <c r="DYK1412" s="24"/>
      <c r="DYL1412" s="24"/>
      <c r="DYM1412" s="24"/>
      <c r="DYN1412" s="24"/>
      <c r="DYO1412" s="24"/>
      <c r="DYP1412" s="24"/>
      <c r="DYQ1412" s="24"/>
      <c r="DYR1412" s="24"/>
      <c r="DYS1412" s="24"/>
      <c r="DYT1412" s="24"/>
      <c r="DYX1412" s="3"/>
      <c r="DYY1412" s="31"/>
      <c r="DYZ1412" s="5"/>
      <c r="DZA1412" s="9"/>
      <c r="DZD1412" s="2"/>
      <c r="DZG1412" s="24"/>
      <c r="DZH1412" s="24"/>
      <c r="DZI1412" s="31"/>
      <c r="DZJ1412" s="24"/>
      <c r="DZK1412" s="24"/>
      <c r="DZL1412" s="24"/>
      <c r="DZM1412" s="24"/>
      <c r="DZN1412" s="24"/>
      <c r="DZO1412" s="24"/>
      <c r="DZP1412" s="24"/>
      <c r="DZQ1412" s="24"/>
      <c r="DZR1412" s="24"/>
      <c r="DZS1412" s="24"/>
      <c r="DZT1412" s="24"/>
      <c r="DZU1412" s="24"/>
      <c r="DZV1412" s="24"/>
      <c r="DZW1412" s="24"/>
      <c r="DZX1412" s="24"/>
      <c r="EAB1412" s="3"/>
      <c r="EAC1412" s="31"/>
      <c r="EAD1412" s="5"/>
      <c r="EAE1412" s="9"/>
      <c r="EAH1412" s="2"/>
      <c r="EAK1412" s="24"/>
      <c r="EAL1412" s="24"/>
      <c r="EAM1412" s="31"/>
      <c r="EAN1412" s="24"/>
      <c r="EAO1412" s="24"/>
      <c r="EAP1412" s="24"/>
      <c r="EAQ1412" s="24"/>
      <c r="EAR1412" s="24"/>
      <c r="EAS1412" s="24"/>
      <c r="EAT1412" s="24"/>
      <c r="EAU1412" s="24"/>
      <c r="EAV1412" s="24"/>
      <c r="EAW1412" s="24"/>
      <c r="EAX1412" s="24"/>
      <c r="EAY1412" s="24"/>
      <c r="EAZ1412" s="24"/>
      <c r="EBA1412" s="24"/>
      <c r="EBB1412" s="24"/>
      <c r="EBF1412" s="3"/>
      <c r="EBG1412" s="31"/>
      <c r="EBH1412" s="5"/>
      <c r="EBI1412" s="9"/>
      <c r="EBL1412" s="2"/>
      <c r="EBO1412" s="24"/>
      <c r="EBP1412" s="24"/>
      <c r="EBQ1412" s="31"/>
      <c r="EBR1412" s="24"/>
      <c r="EBS1412" s="24"/>
      <c r="EBT1412" s="24"/>
      <c r="EBU1412" s="24"/>
      <c r="EBV1412" s="24"/>
      <c r="EBW1412" s="24"/>
      <c r="EBX1412" s="24"/>
      <c r="EBY1412" s="24"/>
      <c r="EBZ1412" s="24"/>
      <c r="ECA1412" s="24"/>
      <c r="ECB1412" s="24"/>
      <c r="ECC1412" s="24"/>
      <c r="ECD1412" s="24"/>
      <c r="ECE1412" s="24"/>
      <c r="ECF1412" s="24"/>
      <c r="ECJ1412" s="3"/>
      <c r="ECK1412" s="31"/>
      <c r="ECL1412" s="5"/>
      <c r="ECM1412" s="9"/>
      <c r="ECP1412" s="2"/>
      <c r="ECS1412" s="24"/>
      <c r="ECT1412" s="24"/>
      <c r="ECU1412" s="31"/>
      <c r="ECV1412" s="24"/>
      <c r="ECW1412" s="24"/>
      <c r="ECX1412" s="24"/>
      <c r="ECY1412" s="24"/>
      <c r="ECZ1412" s="24"/>
      <c r="EDA1412" s="24"/>
      <c r="EDB1412" s="24"/>
      <c r="EDC1412" s="24"/>
      <c r="EDD1412" s="24"/>
      <c r="EDE1412" s="24"/>
      <c r="EDF1412" s="24"/>
      <c r="EDG1412" s="24"/>
      <c r="EDH1412" s="24"/>
      <c r="EDI1412" s="24"/>
      <c r="EDJ1412" s="24"/>
      <c r="EDN1412" s="3"/>
      <c r="EDO1412" s="31"/>
      <c r="EDP1412" s="5"/>
      <c r="EDQ1412" s="9"/>
      <c r="EDT1412" s="2"/>
      <c r="EDW1412" s="24"/>
      <c r="EDX1412" s="24"/>
      <c r="EDY1412" s="31"/>
      <c r="EDZ1412" s="24"/>
      <c r="EEA1412" s="24"/>
      <c r="EEB1412" s="24"/>
      <c r="EEC1412" s="24"/>
      <c r="EED1412" s="24"/>
      <c r="EEE1412" s="24"/>
      <c r="EEF1412" s="24"/>
      <c r="EEG1412" s="24"/>
      <c r="EEH1412" s="24"/>
      <c r="EEI1412" s="24"/>
      <c r="EEJ1412" s="24"/>
      <c r="EEK1412" s="24"/>
      <c r="EEL1412" s="24"/>
      <c r="EEM1412" s="24"/>
      <c r="EEN1412" s="24"/>
      <c r="EER1412" s="3"/>
      <c r="EES1412" s="31"/>
      <c r="EET1412" s="5"/>
      <c r="EEU1412" s="9"/>
      <c r="EEX1412" s="2"/>
      <c r="EFA1412" s="24"/>
      <c r="EFB1412" s="24"/>
      <c r="EFC1412" s="31"/>
      <c r="EFD1412" s="24"/>
      <c r="EFE1412" s="24"/>
      <c r="EFF1412" s="24"/>
      <c r="EFG1412" s="24"/>
      <c r="EFH1412" s="24"/>
      <c r="EFI1412" s="24"/>
      <c r="EFJ1412" s="24"/>
      <c r="EFK1412" s="24"/>
      <c r="EFL1412" s="24"/>
      <c r="EFM1412" s="24"/>
      <c r="EFN1412" s="24"/>
      <c r="EFO1412" s="24"/>
      <c r="EFP1412" s="24"/>
      <c r="EFQ1412" s="24"/>
      <c r="EFR1412" s="24"/>
      <c r="EFV1412" s="3"/>
      <c r="EFW1412" s="31"/>
      <c r="EFX1412" s="5"/>
      <c r="EFY1412" s="9"/>
      <c r="EGB1412" s="2"/>
      <c r="EGE1412" s="24"/>
      <c r="EGF1412" s="24"/>
      <c r="EGG1412" s="31"/>
      <c r="EGH1412" s="24"/>
      <c r="EGI1412" s="24"/>
      <c r="EGJ1412" s="24"/>
      <c r="EGK1412" s="24"/>
      <c r="EGL1412" s="24"/>
      <c r="EGM1412" s="24"/>
      <c r="EGN1412" s="24"/>
      <c r="EGO1412" s="24"/>
      <c r="EGP1412" s="24"/>
      <c r="EGQ1412" s="24"/>
      <c r="EGR1412" s="24"/>
      <c r="EGS1412" s="24"/>
      <c r="EGT1412" s="24"/>
      <c r="EGU1412" s="24"/>
      <c r="EGV1412" s="24"/>
      <c r="EGZ1412" s="3"/>
      <c r="EHA1412" s="31"/>
      <c r="EHB1412" s="5"/>
      <c r="EHC1412" s="9"/>
      <c r="EHF1412" s="2"/>
      <c r="EHI1412" s="24"/>
      <c r="EHJ1412" s="24"/>
      <c r="EHK1412" s="31"/>
      <c r="EHL1412" s="24"/>
      <c r="EHM1412" s="24"/>
      <c r="EHN1412" s="24"/>
      <c r="EHO1412" s="24"/>
      <c r="EHP1412" s="24"/>
      <c r="EHQ1412" s="24"/>
      <c r="EHR1412" s="24"/>
      <c r="EHS1412" s="24"/>
      <c r="EHT1412" s="24"/>
      <c r="EHU1412" s="24"/>
      <c r="EHV1412" s="24"/>
      <c r="EHW1412" s="24"/>
      <c r="EHX1412" s="24"/>
      <c r="EHY1412" s="24"/>
      <c r="EHZ1412" s="24"/>
      <c r="EID1412" s="3"/>
      <c r="EIE1412" s="31"/>
      <c r="EIF1412" s="5"/>
      <c r="EIG1412" s="9"/>
      <c r="EIJ1412" s="2"/>
      <c r="EIM1412" s="24"/>
      <c r="EIN1412" s="24"/>
      <c r="EIO1412" s="31"/>
      <c r="EIP1412" s="24"/>
      <c r="EIQ1412" s="24"/>
      <c r="EIR1412" s="24"/>
      <c r="EIS1412" s="24"/>
      <c r="EIT1412" s="24"/>
      <c r="EIU1412" s="24"/>
      <c r="EIV1412" s="24"/>
      <c r="EIW1412" s="24"/>
      <c r="EIX1412" s="24"/>
      <c r="EIY1412" s="24"/>
      <c r="EIZ1412" s="24"/>
      <c r="EJA1412" s="24"/>
      <c r="EJB1412" s="24"/>
      <c r="EJC1412" s="24"/>
      <c r="EJD1412" s="24"/>
      <c r="EJH1412" s="3"/>
      <c r="EJI1412" s="31"/>
      <c r="EJJ1412" s="5"/>
      <c r="EJK1412" s="9"/>
      <c r="EJN1412" s="2"/>
      <c r="EJQ1412" s="24"/>
      <c r="EJR1412" s="24"/>
      <c r="EJS1412" s="31"/>
      <c r="EJT1412" s="24"/>
      <c r="EJU1412" s="24"/>
      <c r="EJV1412" s="24"/>
      <c r="EJW1412" s="24"/>
      <c r="EJX1412" s="24"/>
      <c r="EJY1412" s="24"/>
      <c r="EJZ1412" s="24"/>
      <c r="EKA1412" s="24"/>
      <c r="EKB1412" s="24"/>
      <c r="EKC1412" s="24"/>
      <c r="EKD1412" s="24"/>
      <c r="EKE1412" s="24"/>
      <c r="EKF1412" s="24"/>
      <c r="EKG1412" s="24"/>
      <c r="EKH1412" s="24"/>
      <c r="EKL1412" s="3"/>
      <c r="EKM1412" s="31"/>
      <c r="EKN1412" s="5"/>
      <c r="EKO1412" s="9"/>
      <c r="EKR1412" s="2"/>
      <c r="EKU1412" s="24"/>
      <c r="EKV1412" s="24"/>
      <c r="EKW1412" s="31"/>
      <c r="EKX1412" s="24"/>
      <c r="EKY1412" s="24"/>
      <c r="EKZ1412" s="24"/>
      <c r="ELA1412" s="24"/>
      <c r="ELB1412" s="24"/>
      <c r="ELC1412" s="24"/>
      <c r="ELD1412" s="24"/>
      <c r="ELE1412" s="24"/>
      <c r="ELF1412" s="24"/>
      <c r="ELG1412" s="24"/>
      <c r="ELH1412" s="24"/>
      <c r="ELI1412" s="24"/>
      <c r="ELJ1412" s="24"/>
      <c r="ELK1412" s="24"/>
      <c r="ELL1412" s="24"/>
      <c r="ELP1412" s="3"/>
      <c r="ELQ1412" s="31"/>
      <c r="ELR1412" s="5"/>
      <c r="ELS1412" s="9"/>
      <c r="ELV1412" s="2"/>
      <c r="ELY1412" s="24"/>
      <c r="ELZ1412" s="24"/>
      <c r="EMA1412" s="31"/>
      <c r="EMB1412" s="24"/>
      <c r="EMC1412" s="24"/>
      <c r="EMD1412" s="24"/>
      <c r="EME1412" s="24"/>
      <c r="EMF1412" s="24"/>
      <c r="EMG1412" s="24"/>
      <c r="EMH1412" s="24"/>
      <c r="EMI1412" s="24"/>
      <c r="EMJ1412" s="24"/>
      <c r="EMK1412" s="24"/>
      <c r="EML1412" s="24"/>
      <c r="EMM1412" s="24"/>
      <c r="EMN1412" s="24"/>
      <c r="EMO1412" s="24"/>
      <c r="EMP1412" s="24"/>
      <c r="EMT1412" s="3"/>
      <c r="EMU1412" s="31"/>
      <c r="EMV1412" s="5"/>
      <c r="EMW1412" s="9"/>
      <c r="EMZ1412" s="2"/>
      <c r="ENC1412" s="24"/>
      <c r="END1412" s="24"/>
      <c r="ENE1412" s="31"/>
      <c r="ENF1412" s="24"/>
      <c r="ENG1412" s="24"/>
      <c r="ENH1412" s="24"/>
      <c r="ENI1412" s="24"/>
      <c r="ENJ1412" s="24"/>
      <c r="ENK1412" s="24"/>
      <c r="ENL1412" s="24"/>
      <c r="ENM1412" s="24"/>
      <c r="ENN1412" s="24"/>
      <c r="ENO1412" s="24"/>
      <c r="ENP1412" s="24"/>
      <c r="ENQ1412" s="24"/>
      <c r="ENR1412" s="24"/>
      <c r="ENS1412" s="24"/>
      <c r="ENT1412" s="24"/>
      <c r="ENX1412" s="3"/>
      <c r="ENY1412" s="31"/>
      <c r="ENZ1412" s="5"/>
      <c r="EOA1412" s="9"/>
      <c r="EOD1412" s="2"/>
      <c r="EOG1412" s="24"/>
      <c r="EOH1412" s="24"/>
      <c r="EOI1412" s="31"/>
      <c r="EOJ1412" s="24"/>
      <c r="EOK1412" s="24"/>
      <c r="EOL1412" s="24"/>
      <c r="EOM1412" s="24"/>
      <c r="EON1412" s="24"/>
      <c r="EOO1412" s="24"/>
      <c r="EOP1412" s="24"/>
      <c r="EOQ1412" s="24"/>
      <c r="EOR1412" s="24"/>
      <c r="EOS1412" s="24"/>
      <c r="EOT1412" s="24"/>
      <c r="EOU1412" s="24"/>
      <c r="EOV1412" s="24"/>
      <c r="EOW1412" s="24"/>
      <c r="EOX1412" s="24"/>
      <c r="EPB1412" s="3"/>
      <c r="EPC1412" s="31"/>
      <c r="EPD1412" s="5"/>
      <c r="EPE1412" s="9"/>
      <c r="EPH1412" s="2"/>
      <c r="EPK1412" s="24"/>
      <c r="EPL1412" s="24"/>
      <c r="EPM1412" s="31"/>
      <c r="EPN1412" s="24"/>
      <c r="EPO1412" s="24"/>
      <c r="EPP1412" s="24"/>
      <c r="EPQ1412" s="24"/>
      <c r="EPR1412" s="24"/>
      <c r="EPS1412" s="24"/>
      <c r="EPT1412" s="24"/>
      <c r="EPU1412" s="24"/>
      <c r="EPV1412" s="24"/>
      <c r="EPW1412" s="24"/>
      <c r="EPX1412" s="24"/>
      <c r="EPY1412" s="24"/>
      <c r="EPZ1412" s="24"/>
      <c r="EQA1412" s="24"/>
      <c r="EQB1412" s="24"/>
      <c r="EQF1412" s="3"/>
      <c r="EQG1412" s="31"/>
      <c r="EQH1412" s="5"/>
      <c r="EQI1412" s="9"/>
      <c r="EQL1412" s="2"/>
      <c r="EQO1412" s="24"/>
      <c r="EQP1412" s="24"/>
      <c r="EQQ1412" s="31"/>
      <c r="EQR1412" s="24"/>
      <c r="EQS1412" s="24"/>
      <c r="EQT1412" s="24"/>
      <c r="EQU1412" s="24"/>
      <c r="EQV1412" s="24"/>
      <c r="EQW1412" s="24"/>
      <c r="EQX1412" s="24"/>
      <c r="EQY1412" s="24"/>
      <c r="EQZ1412" s="24"/>
      <c r="ERA1412" s="24"/>
      <c r="ERB1412" s="24"/>
      <c r="ERC1412" s="24"/>
      <c r="ERD1412" s="24"/>
      <c r="ERE1412" s="24"/>
      <c r="ERF1412" s="24"/>
      <c r="ERJ1412" s="3"/>
      <c r="ERK1412" s="31"/>
      <c r="ERL1412" s="5"/>
      <c r="ERM1412" s="9"/>
      <c r="ERP1412" s="2"/>
      <c r="ERS1412" s="24"/>
      <c r="ERT1412" s="24"/>
      <c r="ERU1412" s="31"/>
      <c r="ERV1412" s="24"/>
      <c r="ERW1412" s="24"/>
      <c r="ERX1412" s="24"/>
      <c r="ERY1412" s="24"/>
      <c r="ERZ1412" s="24"/>
      <c r="ESA1412" s="24"/>
      <c r="ESB1412" s="24"/>
      <c r="ESC1412" s="24"/>
      <c r="ESD1412" s="24"/>
      <c r="ESE1412" s="24"/>
      <c r="ESF1412" s="24"/>
      <c r="ESG1412" s="24"/>
      <c r="ESH1412" s="24"/>
      <c r="ESI1412" s="24"/>
      <c r="ESJ1412" s="24"/>
      <c r="ESN1412" s="3"/>
      <c r="ESO1412" s="31"/>
      <c r="ESP1412" s="5"/>
      <c r="ESQ1412" s="9"/>
      <c r="EST1412" s="2"/>
      <c r="ESW1412" s="24"/>
      <c r="ESX1412" s="24"/>
      <c r="ESY1412" s="31"/>
      <c r="ESZ1412" s="24"/>
      <c r="ETA1412" s="24"/>
      <c r="ETB1412" s="24"/>
      <c r="ETC1412" s="24"/>
      <c r="ETD1412" s="24"/>
      <c r="ETE1412" s="24"/>
      <c r="ETF1412" s="24"/>
      <c r="ETG1412" s="24"/>
      <c r="ETH1412" s="24"/>
      <c r="ETI1412" s="24"/>
      <c r="ETJ1412" s="24"/>
      <c r="ETK1412" s="24"/>
      <c r="ETL1412" s="24"/>
      <c r="ETM1412" s="24"/>
      <c r="ETN1412" s="24"/>
      <c r="ETR1412" s="3"/>
      <c r="ETS1412" s="31"/>
      <c r="ETT1412" s="5"/>
      <c r="ETU1412" s="9"/>
      <c r="ETX1412" s="2"/>
      <c r="EUA1412" s="24"/>
      <c r="EUB1412" s="24"/>
      <c r="EUC1412" s="31"/>
      <c r="EUD1412" s="24"/>
      <c r="EUE1412" s="24"/>
      <c r="EUF1412" s="24"/>
      <c r="EUG1412" s="24"/>
      <c r="EUH1412" s="24"/>
      <c r="EUI1412" s="24"/>
      <c r="EUJ1412" s="24"/>
      <c r="EUK1412" s="24"/>
      <c r="EUL1412" s="24"/>
      <c r="EUM1412" s="24"/>
      <c r="EUN1412" s="24"/>
      <c r="EUO1412" s="24"/>
      <c r="EUP1412" s="24"/>
      <c r="EUQ1412" s="24"/>
      <c r="EUR1412" s="24"/>
      <c r="EUV1412" s="3"/>
      <c r="EUW1412" s="31"/>
      <c r="EUX1412" s="5"/>
      <c r="EUY1412" s="9"/>
      <c r="EVB1412" s="2"/>
      <c r="EVE1412" s="24"/>
      <c r="EVF1412" s="24"/>
      <c r="EVG1412" s="31"/>
      <c r="EVH1412" s="24"/>
      <c r="EVI1412" s="24"/>
      <c r="EVJ1412" s="24"/>
      <c r="EVK1412" s="24"/>
      <c r="EVL1412" s="24"/>
      <c r="EVM1412" s="24"/>
      <c r="EVN1412" s="24"/>
      <c r="EVO1412" s="24"/>
      <c r="EVP1412" s="24"/>
      <c r="EVQ1412" s="24"/>
      <c r="EVR1412" s="24"/>
      <c r="EVS1412" s="24"/>
      <c r="EVT1412" s="24"/>
      <c r="EVU1412" s="24"/>
      <c r="EVV1412" s="24"/>
      <c r="EVZ1412" s="3"/>
      <c r="EWA1412" s="31"/>
      <c r="EWB1412" s="5"/>
      <c r="EWC1412" s="9"/>
      <c r="EWF1412" s="2"/>
      <c r="EWI1412" s="24"/>
      <c r="EWJ1412" s="24"/>
      <c r="EWK1412" s="31"/>
      <c r="EWL1412" s="24"/>
      <c r="EWM1412" s="24"/>
      <c r="EWN1412" s="24"/>
      <c r="EWO1412" s="24"/>
      <c r="EWP1412" s="24"/>
      <c r="EWQ1412" s="24"/>
      <c r="EWR1412" s="24"/>
      <c r="EWS1412" s="24"/>
      <c r="EWT1412" s="24"/>
      <c r="EWU1412" s="24"/>
      <c r="EWV1412" s="24"/>
      <c r="EWW1412" s="24"/>
      <c r="EWX1412" s="24"/>
      <c r="EWY1412" s="24"/>
      <c r="EWZ1412" s="24"/>
      <c r="EXD1412" s="3"/>
      <c r="EXE1412" s="31"/>
      <c r="EXF1412" s="5"/>
      <c r="EXG1412" s="9"/>
      <c r="EXJ1412" s="2"/>
      <c r="EXM1412" s="24"/>
      <c r="EXN1412" s="24"/>
      <c r="EXO1412" s="31"/>
      <c r="EXP1412" s="24"/>
      <c r="EXQ1412" s="24"/>
      <c r="EXR1412" s="24"/>
      <c r="EXS1412" s="24"/>
      <c r="EXT1412" s="24"/>
      <c r="EXU1412" s="24"/>
      <c r="EXV1412" s="24"/>
      <c r="EXW1412" s="24"/>
      <c r="EXX1412" s="24"/>
      <c r="EXY1412" s="24"/>
      <c r="EXZ1412" s="24"/>
      <c r="EYA1412" s="24"/>
      <c r="EYB1412" s="24"/>
      <c r="EYC1412" s="24"/>
      <c r="EYD1412" s="24"/>
      <c r="EYH1412" s="3"/>
      <c r="EYI1412" s="31"/>
      <c r="EYJ1412" s="5"/>
      <c r="EYK1412" s="9"/>
      <c r="EYN1412" s="2"/>
      <c r="EYQ1412" s="24"/>
      <c r="EYR1412" s="24"/>
      <c r="EYS1412" s="31"/>
      <c r="EYT1412" s="24"/>
      <c r="EYU1412" s="24"/>
      <c r="EYV1412" s="24"/>
      <c r="EYW1412" s="24"/>
      <c r="EYX1412" s="24"/>
      <c r="EYY1412" s="24"/>
      <c r="EYZ1412" s="24"/>
      <c r="EZA1412" s="24"/>
      <c r="EZB1412" s="24"/>
      <c r="EZC1412" s="24"/>
      <c r="EZD1412" s="24"/>
      <c r="EZE1412" s="24"/>
      <c r="EZF1412" s="24"/>
      <c r="EZG1412" s="24"/>
      <c r="EZH1412" s="24"/>
      <c r="EZL1412" s="3"/>
      <c r="EZM1412" s="31"/>
      <c r="EZN1412" s="5"/>
      <c r="EZO1412" s="9"/>
      <c r="EZR1412" s="2"/>
      <c r="EZU1412" s="24"/>
      <c r="EZV1412" s="24"/>
      <c r="EZW1412" s="31"/>
      <c r="EZX1412" s="24"/>
      <c r="EZY1412" s="24"/>
      <c r="EZZ1412" s="24"/>
      <c r="FAA1412" s="24"/>
      <c r="FAB1412" s="24"/>
      <c r="FAC1412" s="24"/>
      <c r="FAD1412" s="24"/>
      <c r="FAE1412" s="24"/>
      <c r="FAF1412" s="24"/>
      <c r="FAG1412" s="24"/>
      <c r="FAH1412" s="24"/>
      <c r="FAI1412" s="24"/>
      <c r="FAJ1412" s="24"/>
      <c r="FAK1412" s="24"/>
      <c r="FAL1412" s="24"/>
      <c r="FAP1412" s="3"/>
      <c r="FAQ1412" s="31"/>
      <c r="FAR1412" s="5"/>
      <c r="FAS1412" s="9"/>
      <c r="FAV1412" s="2"/>
      <c r="FAY1412" s="24"/>
      <c r="FAZ1412" s="24"/>
      <c r="FBA1412" s="31"/>
      <c r="FBB1412" s="24"/>
      <c r="FBC1412" s="24"/>
      <c r="FBD1412" s="24"/>
      <c r="FBE1412" s="24"/>
      <c r="FBF1412" s="24"/>
      <c r="FBG1412" s="24"/>
      <c r="FBH1412" s="24"/>
      <c r="FBI1412" s="24"/>
      <c r="FBJ1412" s="24"/>
      <c r="FBK1412" s="24"/>
      <c r="FBL1412" s="24"/>
      <c r="FBM1412" s="24"/>
      <c r="FBN1412" s="24"/>
      <c r="FBO1412" s="24"/>
      <c r="FBP1412" s="24"/>
      <c r="FBT1412" s="3"/>
      <c r="FBU1412" s="31"/>
      <c r="FBV1412" s="5"/>
      <c r="FBW1412" s="9"/>
      <c r="FBZ1412" s="2"/>
      <c r="FCC1412" s="24"/>
      <c r="FCD1412" s="24"/>
      <c r="FCE1412" s="31"/>
      <c r="FCF1412" s="24"/>
      <c r="FCG1412" s="24"/>
      <c r="FCH1412" s="24"/>
      <c r="FCI1412" s="24"/>
      <c r="FCJ1412" s="24"/>
      <c r="FCK1412" s="24"/>
      <c r="FCL1412" s="24"/>
      <c r="FCM1412" s="24"/>
      <c r="FCN1412" s="24"/>
      <c r="FCO1412" s="24"/>
      <c r="FCP1412" s="24"/>
      <c r="FCQ1412" s="24"/>
      <c r="FCR1412" s="24"/>
      <c r="FCS1412" s="24"/>
      <c r="FCT1412" s="24"/>
      <c r="FCX1412" s="3"/>
      <c r="FCY1412" s="31"/>
      <c r="FCZ1412" s="5"/>
      <c r="FDA1412" s="9"/>
      <c r="FDD1412" s="2"/>
      <c r="FDG1412" s="24"/>
      <c r="FDH1412" s="24"/>
      <c r="FDI1412" s="31"/>
      <c r="FDJ1412" s="24"/>
      <c r="FDK1412" s="24"/>
      <c r="FDL1412" s="24"/>
      <c r="FDM1412" s="24"/>
      <c r="FDN1412" s="24"/>
      <c r="FDO1412" s="24"/>
      <c r="FDP1412" s="24"/>
      <c r="FDQ1412" s="24"/>
      <c r="FDR1412" s="24"/>
      <c r="FDS1412" s="24"/>
      <c r="FDT1412" s="24"/>
      <c r="FDU1412" s="24"/>
      <c r="FDV1412" s="24"/>
      <c r="FDW1412" s="24"/>
      <c r="FDX1412" s="24"/>
      <c r="FEB1412" s="3"/>
      <c r="FEC1412" s="31"/>
      <c r="FED1412" s="5"/>
      <c r="FEE1412" s="9"/>
      <c r="FEH1412" s="2"/>
      <c r="FEK1412" s="24"/>
      <c r="FEL1412" s="24"/>
      <c r="FEM1412" s="31"/>
      <c r="FEN1412" s="24"/>
      <c r="FEO1412" s="24"/>
      <c r="FEP1412" s="24"/>
      <c r="FEQ1412" s="24"/>
      <c r="FER1412" s="24"/>
      <c r="FES1412" s="24"/>
      <c r="FET1412" s="24"/>
      <c r="FEU1412" s="24"/>
      <c r="FEV1412" s="24"/>
      <c r="FEW1412" s="24"/>
      <c r="FEX1412" s="24"/>
      <c r="FEY1412" s="24"/>
      <c r="FEZ1412" s="24"/>
      <c r="FFA1412" s="24"/>
      <c r="FFB1412" s="24"/>
      <c r="FFF1412" s="3"/>
      <c r="FFG1412" s="31"/>
      <c r="FFH1412" s="5"/>
      <c r="FFI1412" s="9"/>
      <c r="FFL1412" s="2"/>
      <c r="FFO1412" s="24"/>
      <c r="FFP1412" s="24"/>
      <c r="FFQ1412" s="31"/>
      <c r="FFR1412" s="24"/>
      <c r="FFS1412" s="24"/>
      <c r="FFT1412" s="24"/>
      <c r="FFU1412" s="24"/>
      <c r="FFV1412" s="24"/>
      <c r="FFW1412" s="24"/>
      <c r="FFX1412" s="24"/>
      <c r="FFY1412" s="24"/>
      <c r="FFZ1412" s="24"/>
      <c r="FGA1412" s="24"/>
      <c r="FGB1412" s="24"/>
      <c r="FGC1412" s="24"/>
      <c r="FGD1412" s="24"/>
      <c r="FGE1412" s="24"/>
      <c r="FGF1412" s="24"/>
      <c r="FGJ1412" s="3"/>
      <c r="FGK1412" s="31"/>
      <c r="FGL1412" s="5"/>
      <c r="FGM1412" s="9"/>
      <c r="FGP1412" s="2"/>
      <c r="FGS1412" s="24"/>
      <c r="FGT1412" s="24"/>
      <c r="FGU1412" s="31"/>
      <c r="FGV1412" s="24"/>
      <c r="FGW1412" s="24"/>
      <c r="FGX1412" s="24"/>
      <c r="FGY1412" s="24"/>
      <c r="FGZ1412" s="24"/>
      <c r="FHA1412" s="24"/>
      <c r="FHB1412" s="24"/>
      <c r="FHC1412" s="24"/>
      <c r="FHD1412" s="24"/>
      <c r="FHE1412" s="24"/>
      <c r="FHF1412" s="24"/>
      <c r="FHG1412" s="24"/>
      <c r="FHH1412" s="24"/>
      <c r="FHI1412" s="24"/>
      <c r="FHJ1412" s="24"/>
      <c r="FHN1412" s="3"/>
      <c r="FHO1412" s="31"/>
      <c r="FHP1412" s="5"/>
      <c r="FHQ1412" s="9"/>
      <c r="FHT1412" s="2"/>
      <c r="FHW1412" s="24"/>
      <c r="FHX1412" s="24"/>
      <c r="FHY1412" s="31"/>
      <c r="FHZ1412" s="24"/>
      <c r="FIA1412" s="24"/>
      <c r="FIB1412" s="24"/>
      <c r="FIC1412" s="24"/>
      <c r="FID1412" s="24"/>
      <c r="FIE1412" s="24"/>
      <c r="FIF1412" s="24"/>
      <c r="FIG1412" s="24"/>
      <c r="FIH1412" s="24"/>
      <c r="FII1412" s="24"/>
      <c r="FIJ1412" s="24"/>
      <c r="FIK1412" s="24"/>
      <c r="FIL1412" s="24"/>
      <c r="FIM1412" s="24"/>
      <c r="FIN1412" s="24"/>
      <c r="FIR1412" s="3"/>
      <c r="FIS1412" s="31"/>
      <c r="FIT1412" s="5"/>
      <c r="FIU1412" s="9"/>
      <c r="FIX1412" s="2"/>
      <c r="FJA1412" s="24"/>
      <c r="FJB1412" s="24"/>
      <c r="FJC1412" s="31"/>
      <c r="FJD1412" s="24"/>
      <c r="FJE1412" s="24"/>
      <c r="FJF1412" s="24"/>
      <c r="FJG1412" s="24"/>
      <c r="FJH1412" s="24"/>
      <c r="FJI1412" s="24"/>
      <c r="FJJ1412" s="24"/>
      <c r="FJK1412" s="24"/>
      <c r="FJL1412" s="24"/>
      <c r="FJM1412" s="24"/>
      <c r="FJN1412" s="24"/>
      <c r="FJO1412" s="24"/>
      <c r="FJP1412" s="24"/>
      <c r="FJQ1412" s="24"/>
      <c r="FJR1412" s="24"/>
      <c r="FJV1412" s="3"/>
      <c r="FJW1412" s="31"/>
      <c r="FJX1412" s="5"/>
      <c r="FJY1412" s="9"/>
      <c r="FKB1412" s="2"/>
      <c r="FKE1412" s="24"/>
      <c r="FKF1412" s="24"/>
      <c r="FKG1412" s="31"/>
      <c r="FKH1412" s="24"/>
      <c r="FKI1412" s="24"/>
      <c r="FKJ1412" s="24"/>
      <c r="FKK1412" s="24"/>
      <c r="FKL1412" s="24"/>
      <c r="FKM1412" s="24"/>
      <c r="FKN1412" s="24"/>
      <c r="FKO1412" s="24"/>
      <c r="FKP1412" s="24"/>
      <c r="FKQ1412" s="24"/>
      <c r="FKR1412" s="24"/>
      <c r="FKS1412" s="24"/>
      <c r="FKT1412" s="24"/>
      <c r="FKU1412" s="24"/>
      <c r="FKV1412" s="24"/>
      <c r="FKZ1412" s="3"/>
      <c r="FLA1412" s="31"/>
      <c r="FLB1412" s="5"/>
      <c r="FLC1412" s="9"/>
      <c r="FLF1412" s="2"/>
      <c r="FLI1412" s="24"/>
      <c r="FLJ1412" s="24"/>
      <c r="FLK1412" s="31"/>
      <c r="FLL1412" s="24"/>
      <c r="FLM1412" s="24"/>
      <c r="FLN1412" s="24"/>
      <c r="FLO1412" s="24"/>
      <c r="FLP1412" s="24"/>
      <c r="FLQ1412" s="24"/>
      <c r="FLR1412" s="24"/>
      <c r="FLS1412" s="24"/>
      <c r="FLT1412" s="24"/>
      <c r="FLU1412" s="24"/>
      <c r="FLV1412" s="24"/>
      <c r="FLW1412" s="24"/>
      <c r="FLX1412" s="24"/>
      <c r="FLY1412" s="24"/>
      <c r="FLZ1412" s="24"/>
      <c r="FMD1412" s="3"/>
      <c r="FME1412" s="31"/>
      <c r="FMF1412" s="5"/>
      <c r="FMG1412" s="9"/>
      <c r="FMJ1412" s="2"/>
      <c r="FMM1412" s="24"/>
      <c r="FMN1412" s="24"/>
      <c r="FMO1412" s="31"/>
      <c r="FMP1412" s="24"/>
      <c r="FMQ1412" s="24"/>
      <c r="FMR1412" s="24"/>
      <c r="FMS1412" s="24"/>
      <c r="FMT1412" s="24"/>
      <c r="FMU1412" s="24"/>
      <c r="FMV1412" s="24"/>
      <c r="FMW1412" s="24"/>
      <c r="FMX1412" s="24"/>
      <c r="FMY1412" s="24"/>
      <c r="FMZ1412" s="24"/>
      <c r="FNA1412" s="24"/>
      <c r="FNB1412" s="24"/>
      <c r="FNC1412" s="24"/>
      <c r="FND1412" s="24"/>
      <c r="FNH1412" s="3"/>
      <c r="FNI1412" s="31"/>
      <c r="FNJ1412" s="5"/>
      <c r="FNK1412" s="9"/>
      <c r="FNN1412" s="2"/>
      <c r="FNQ1412" s="24"/>
      <c r="FNR1412" s="24"/>
      <c r="FNS1412" s="31"/>
      <c r="FNT1412" s="24"/>
      <c r="FNU1412" s="24"/>
      <c r="FNV1412" s="24"/>
      <c r="FNW1412" s="24"/>
      <c r="FNX1412" s="24"/>
      <c r="FNY1412" s="24"/>
      <c r="FNZ1412" s="24"/>
      <c r="FOA1412" s="24"/>
      <c r="FOB1412" s="24"/>
      <c r="FOC1412" s="24"/>
      <c r="FOD1412" s="24"/>
      <c r="FOE1412" s="24"/>
      <c r="FOF1412" s="24"/>
      <c r="FOG1412" s="24"/>
      <c r="FOH1412" s="24"/>
      <c r="FOL1412" s="3"/>
      <c r="FOM1412" s="31"/>
      <c r="FON1412" s="5"/>
      <c r="FOO1412" s="9"/>
      <c r="FOR1412" s="2"/>
      <c r="FOU1412" s="24"/>
      <c r="FOV1412" s="24"/>
      <c r="FOW1412" s="31"/>
      <c r="FOX1412" s="24"/>
      <c r="FOY1412" s="24"/>
      <c r="FOZ1412" s="24"/>
      <c r="FPA1412" s="24"/>
      <c r="FPB1412" s="24"/>
      <c r="FPC1412" s="24"/>
      <c r="FPD1412" s="24"/>
      <c r="FPE1412" s="24"/>
      <c r="FPF1412" s="24"/>
      <c r="FPG1412" s="24"/>
      <c r="FPH1412" s="24"/>
      <c r="FPI1412" s="24"/>
      <c r="FPJ1412" s="24"/>
      <c r="FPK1412" s="24"/>
      <c r="FPL1412" s="24"/>
      <c r="FPP1412" s="3"/>
      <c r="FPQ1412" s="31"/>
      <c r="FPR1412" s="5"/>
      <c r="FPS1412" s="9"/>
      <c r="FPV1412" s="2"/>
      <c r="FPY1412" s="24"/>
      <c r="FPZ1412" s="24"/>
      <c r="FQA1412" s="31"/>
      <c r="FQB1412" s="24"/>
      <c r="FQC1412" s="24"/>
      <c r="FQD1412" s="24"/>
      <c r="FQE1412" s="24"/>
      <c r="FQF1412" s="24"/>
      <c r="FQG1412" s="24"/>
      <c r="FQH1412" s="24"/>
      <c r="FQI1412" s="24"/>
      <c r="FQJ1412" s="24"/>
      <c r="FQK1412" s="24"/>
      <c r="FQL1412" s="24"/>
      <c r="FQM1412" s="24"/>
      <c r="FQN1412" s="24"/>
      <c r="FQO1412" s="24"/>
      <c r="FQP1412" s="24"/>
      <c r="FQT1412" s="3"/>
      <c r="FQU1412" s="31"/>
      <c r="FQV1412" s="5"/>
      <c r="FQW1412" s="9"/>
      <c r="FQZ1412" s="2"/>
      <c r="FRC1412" s="24"/>
      <c r="FRD1412" s="24"/>
      <c r="FRE1412" s="31"/>
      <c r="FRF1412" s="24"/>
      <c r="FRG1412" s="24"/>
      <c r="FRH1412" s="24"/>
      <c r="FRI1412" s="24"/>
      <c r="FRJ1412" s="24"/>
      <c r="FRK1412" s="24"/>
      <c r="FRL1412" s="24"/>
      <c r="FRM1412" s="24"/>
      <c r="FRN1412" s="24"/>
      <c r="FRO1412" s="24"/>
      <c r="FRP1412" s="24"/>
      <c r="FRQ1412" s="24"/>
      <c r="FRR1412" s="24"/>
      <c r="FRS1412" s="24"/>
      <c r="FRT1412" s="24"/>
      <c r="FRX1412" s="3"/>
      <c r="FRY1412" s="31"/>
      <c r="FRZ1412" s="5"/>
      <c r="FSA1412" s="9"/>
      <c r="FSD1412" s="2"/>
      <c r="FSG1412" s="24"/>
      <c r="FSH1412" s="24"/>
      <c r="FSI1412" s="31"/>
      <c r="FSJ1412" s="24"/>
      <c r="FSK1412" s="24"/>
      <c r="FSL1412" s="24"/>
      <c r="FSM1412" s="24"/>
      <c r="FSN1412" s="24"/>
      <c r="FSO1412" s="24"/>
      <c r="FSP1412" s="24"/>
      <c r="FSQ1412" s="24"/>
      <c r="FSR1412" s="24"/>
      <c r="FSS1412" s="24"/>
      <c r="FST1412" s="24"/>
      <c r="FSU1412" s="24"/>
      <c r="FSV1412" s="24"/>
      <c r="FSW1412" s="24"/>
      <c r="FSX1412" s="24"/>
      <c r="FTB1412" s="3"/>
      <c r="FTC1412" s="31"/>
      <c r="FTD1412" s="5"/>
      <c r="FTE1412" s="9"/>
      <c r="FTH1412" s="2"/>
      <c r="FTK1412" s="24"/>
      <c r="FTL1412" s="24"/>
      <c r="FTM1412" s="31"/>
      <c r="FTN1412" s="24"/>
      <c r="FTO1412" s="24"/>
      <c r="FTP1412" s="24"/>
      <c r="FTQ1412" s="24"/>
      <c r="FTR1412" s="24"/>
      <c r="FTS1412" s="24"/>
      <c r="FTT1412" s="24"/>
      <c r="FTU1412" s="24"/>
      <c r="FTV1412" s="24"/>
      <c r="FTW1412" s="24"/>
      <c r="FTX1412" s="24"/>
      <c r="FTY1412" s="24"/>
      <c r="FTZ1412" s="24"/>
      <c r="FUA1412" s="24"/>
      <c r="FUB1412" s="24"/>
      <c r="FUF1412" s="3"/>
      <c r="FUG1412" s="31"/>
      <c r="FUH1412" s="5"/>
      <c r="FUI1412" s="9"/>
      <c r="FUL1412" s="2"/>
      <c r="FUO1412" s="24"/>
      <c r="FUP1412" s="24"/>
      <c r="FUQ1412" s="31"/>
      <c r="FUR1412" s="24"/>
      <c r="FUS1412" s="24"/>
      <c r="FUT1412" s="24"/>
      <c r="FUU1412" s="24"/>
      <c r="FUV1412" s="24"/>
      <c r="FUW1412" s="24"/>
      <c r="FUX1412" s="24"/>
      <c r="FUY1412" s="24"/>
      <c r="FUZ1412" s="24"/>
      <c r="FVA1412" s="24"/>
      <c r="FVB1412" s="24"/>
      <c r="FVC1412" s="24"/>
      <c r="FVD1412" s="24"/>
      <c r="FVE1412" s="24"/>
      <c r="FVF1412" s="24"/>
      <c r="FVJ1412" s="3"/>
      <c r="FVK1412" s="31"/>
      <c r="FVL1412" s="5"/>
      <c r="FVM1412" s="9"/>
      <c r="FVP1412" s="2"/>
      <c r="FVS1412" s="24"/>
      <c r="FVT1412" s="24"/>
      <c r="FVU1412" s="31"/>
      <c r="FVV1412" s="24"/>
      <c r="FVW1412" s="24"/>
      <c r="FVX1412" s="24"/>
      <c r="FVY1412" s="24"/>
      <c r="FVZ1412" s="24"/>
      <c r="FWA1412" s="24"/>
      <c r="FWB1412" s="24"/>
      <c r="FWC1412" s="24"/>
      <c r="FWD1412" s="24"/>
      <c r="FWE1412" s="24"/>
      <c r="FWF1412" s="24"/>
      <c r="FWG1412" s="24"/>
      <c r="FWH1412" s="24"/>
      <c r="FWI1412" s="24"/>
      <c r="FWJ1412" s="24"/>
      <c r="FWN1412" s="3"/>
      <c r="FWO1412" s="31"/>
      <c r="FWP1412" s="5"/>
      <c r="FWQ1412" s="9"/>
      <c r="FWT1412" s="2"/>
      <c r="FWW1412" s="24"/>
      <c r="FWX1412" s="24"/>
      <c r="FWY1412" s="31"/>
      <c r="FWZ1412" s="24"/>
      <c r="FXA1412" s="24"/>
      <c r="FXB1412" s="24"/>
      <c r="FXC1412" s="24"/>
      <c r="FXD1412" s="24"/>
      <c r="FXE1412" s="24"/>
      <c r="FXF1412" s="24"/>
      <c r="FXG1412" s="24"/>
      <c r="FXH1412" s="24"/>
      <c r="FXI1412" s="24"/>
      <c r="FXJ1412" s="24"/>
      <c r="FXK1412" s="24"/>
      <c r="FXL1412" s="24"/>
      <c r="FXM1412" s="24"/>
      <c r="FXN1412" s="24"/>
      <c r="FXR1412" s="3"/>
      <c r="FXS1412" s="31"/>
      <c r="FXT1412" s="5"/>
      <c r="FXU1412" s="9"/>
      <c r="FXX1412" s="2"/>
      <c r="FYA1412" s="24"/>
      <c r="FYB1412" s="24"/>
      <c r="FYC1412" s="31"/>
      <c r="FYD1412" s="24"/>
      <c r="FYE1412" s="24"/>
      <c r="FYF1412" s="24"/>
      <c r="FYG1412" s="24"/>
      <c r="FYH1412" s="24"/>
      <c r="FYI1412" s="24"/>
      <c r="FYJ1412" s="24"/>
      <c r="FYK1412" s="24"/>
      <c r="FYL1412" s="24"/>
      <c r="FYM1412" s="24"/>
      <c r="FYN1412" s="24"/>
      <c r="FYO1412" s="24"/>
      <c r="FYP1412" s="24"/>
      <c r="FYQ1412" s="24"/>
      <c r="FYR1412" s="24"/>
      <c r="FYV1412" s="3"/>
      <c r="FYW1412" s="31"/>
      <c r="FYX1412" s="5"/>
      <c r="FYY1412" s="9"/>
      <c r="FZB1412" s="2"/>
      <c r="FZE1412" s="24"/>
      <c r="FZF1412" s="24"/>
      <c r="FZG1412" s="31"/>
      <c r="FZH1412" s="24"/>
      <c r="FZI1412" s="24"/>
      <c r="FZJ1412" s="24"/>
      <c r="FZK1412" s="24"/>
      <c r="FZL1412" s="24"/>
      <c r="FZM1412" s="24"/>
      <c r="FZN1412" s="24"/>
      <c r="FZO1412" s="24"/>
      <c r="FZP1412" s="24"/>
      <c r="FZQ1412" s="24"/>
      <c r="FZR1412" s="24"/>
      <c r="FZS1412" s="24"/>
      <c r="FZT1412" s="24"/>
      <c r="FZU1412" s="24"/>
      <c r="FZV1412" s="24"/>
      <c r="FZZ1412" s="3"/>
      <c r="GAA1412" s="31"/>
      <c r="GAB1412" s="5"/>
      <c r="GAC1412" s="9"/>
      <c r="GAF1412" s="2"/>
      <c r="GAI1412" s="24"/>
      <c r="GAJ1412" s="24"/>
      <c r="GAK1412" s="31"/>
      <c r="GAL1412" s="24"/>
      <c r="GAM1412" s="24"/>
      <c r="GAN1412" s="24"/>
      <c r="GAO1412" s="24"/>
      <c r="GAP1412" s="24"/>
      <c r="GAQ1412" s="24"/>
      <c r="GAR1412" s="24"/>
      <c r="GAS1412" s="24"/>
      <c r="GAT1412" s="24"/>
      <c r="GAU1412" s="24"/>
      <c r="GAV1412" s="24"/>
      <c r="GAW1412" s="24"/>
      <c r="GAX1412" s="24"/>
      <c r="GAY1412" s="24"/>
      <c r="GAZ1412" s="24"/>
      <c r="GBD1412" s="3"/>
      <c r="GBE1412" s="31"/>
      <c r="GBF1412" s="5"/>
      <c r="GBG1412" s="9"/>
      <c r="GBJ1412" s="2"/>
      <c r="GBM1412" s="24"/>
      <c r="GBN1412" s="24"/>
      <c r="GBO1412" s="31"/>
      <c r="GBP1412" s="24"/>
      <c r="GBQ1412" s="24"/>
      <c r="GBR1412" s="24"/>
      <c r="GBS1412" s="24"/>
      <c r="GBT1412" s="24"/>
      <c r="GBU1412" s="24"/>
      <c r="GBV1412" s="24"/>
      <c r="GBW1412" s="24"/>
      <c r="GBX1412" s="24"/>
      <c r="GBY1412" s="24"/>
      <c r="GBZ1412" s="24"/>
      <c r="GCA1412" s="24"/>
      <c r="GCB1412" s="24"/>
      <c r="GCC1412" s="24"/>
      <c r="GCD1412" s="24"/>
      <c r="GCH1412" s="3"/>
      <c r="GCI1412" s="31"/>
      <c r="GCJ1412" s="5"/>
      <c r="GCK1412" s="9"/>
      <c r="GCN1412" s="2"/>
      <c r="GCQ1412" s="24"/>
      <c r="GCR1412" s="24"/>
      <c r="GCS1412" s="31"/>
      <c r="GCT1412" s="24"/>
      <c r="GCU1412" s="24"/>
      <c r="GCV1412" s="24"/>
      <c r="GCW1412" s="24"/>
      <c r="GCX1412" s="24"/>
      <c r="GCY1412" s="24"/>
      <c r="GCZ1412" s="24"/>
      <c r="GDA1412" s="24"/>
      <c r="GDB1412" s="24"/>
      <c r="GDC1412" s="24"/>
      <c r="GDD1412" s="24"/>
      <c r="GDE1412" s="24"/>
      <c r="GDF1412" s="24"/>
      <c r="GDG1412" s="24"/>
      <c r="GDH1412" s="24"/>
      <c r="GDL1412" s="3"/>
      <c r="GDM1412" s="31"/>
      <c r="GDN1412" s="5"/>
      <c r="GDO1412" s="9"/>
      <c r="GDR1412" s="2"/>
      <c r="GDU1412" s="24"/>
      <c r="GDV1412" s="24"/>
      <c r="GDW1412" s="31"/>
      <c r="GDX1412" s="24"/>
      <c r="GDY1412" s="24"/>
      <c r="GDZ1412" s="24"/>
      <c r="GEA1412" s="24"/>
      <c r="GEB1412" s="24"/>
      <c r="GEC1412" s="24"/>
      <c r="GED1412" s="24"/>
      <c r="GEE1412" s="24"/>
      <c r="GEF1412" s="24"/>
      <c r="GEG1412" s="24"/>
      <c r="GEH1412" s="24"/>
      <c r="GEI1412" s="24"/>
      <c r="GEJ1412" s="24"/>
      <c r="GEK1412" s="24"/>
      <c r="GEL1412" s="24"/>
      <c r="GEP1412" s="3"/>
      <c r="GEQ1412" s="31"/>
      <c r="GER1412" s="5"/>
      <c r="GES1412" s="9"/>
      <c r="GEV1412" s="2"/>
      <c r="GEY1412" s="24"/>
      <c r="GEZ1412" s="24"/>
      <c r="GFA1412" s="31"/>
      <c r="GFB1412" s="24"/>
      <c r="GFC1412" s="24"/>
      <c r="GFD1412" s="24"/>
      <c r="GFE1412" s="24"/>
      <c r="GFF1412" s="24"/>
      <c r="GFG1412" s="24"/>
      <c r="GFH1412" s="24"/>
      <c r="GFI1412" s="24"/>
      <c r="GFJ1412" s="24"/>
      <c r="GFK1412" s="24"/>
      <c r="GFL1412" s="24"/>
      <c r="GFM1412" s="24"/>
      <c r="GFN1412" s="24"/>
      <c r="GFO1412" s="24"/>
      <c r="GFP1412" s="24"/>
      <c r="GFT1412" s="3"/>
      <c r="GFU1412" s="31"/>
      <c r="GFV1412" s="5"/>
      <c r="GFW1412" s="9"/>
      <c r="GFZ1412" s="2"/>
      <c r="GGC1412" s="24"/>
      <c r="GGD1412" s="24"/>
      <c r="GGE1412" s="31"/>
      <c r="GGF1412" s="24"/>
      <c r="GGG1412" s="24"/>
      <c r="GGH1412" s="24"/>
      <c r="GGI1412" s="24"/>
      <c r="GGJ1412" s="24"/>
      <c r="GGK1412" s="24"/>
      <c r="GGL1412" s="24"/>
      <c r="GGM1412" s="24"/>
      <c r="GGN1412" s="24"/>
      <c r="GGO1412" s="24"/>
      <c r="GGP1412" s="24"/>
      <c r="GGQ1412" s="24"/>
      <c r="GGR1412" s="24"/>
      <c r="GGS1412" s="24"/>
      <c r="GGT1412" s="24"/>
      <c r="GGX1412" s="3"/>
      <c r="GGY1412" s="31"/>
      <c r="GGZ1412" s="5"/>
      <c r="GHA1412" s="9"/>
      <c r="GHD1412" s="2"/>
      <c r="GHG1412" s="24"/>
      <c r="GHH1412" s="24"/>
      <c r="GHI1412" s="31"/>
      <c r="GHJ1412" s="24"/>
      <c r="GHK1412" s="24"/>
      <c r="GHL1412" s="24"/>
      <c r="GHM1412" s="24"/>
      <c r="GHN1412" s="24"/>
      <c r="GHO1412" s="24"/>
      <c r="GHP1412" s="24"/>
      <c r="GHQ1412" s="24"/>
      <c r="GHR1412" s="24"/>
      <c r="GHS1412" s="24"/>
      <c r="GHT1412" s="24"/>
      <c r="GHU1412" s="24"/>
      <c r="GHV1412" s="24"/>
      <c r="GHW1412" s="24"/>
      <c r="GHX1412" s="24"/>
      <c r="GIB1412" s="3"/>
      <c r="GIC1412" s="31"/>
      <c r="GID1412" s="5"/>
      <c r="GIE1412" s="9"/>
      <c r="GIH1412" s="2"/>
      <c r="GIK1412" s="24"/>
      <c r="GIL1412" s="24"/>
      <c r="GIM1412" s="31"/>
      <c r="GIN1412" s="24"/>
      <c r="GIO1412" s="24"/>
      <c r="GIP1412" s="24"/>
      <c r="GIQ1412" s="24"/>
      <c r="GIR1412" s="24"/>
      <c r="GIS1412" s="24"/>
      <c r="GIT1412" s="24"/>
      <c r="GIU1412" s="24"/>
      <c r="GIV1412" s="24"/>
      <c r="GIW1412" s="24"/>
      <c r="GIX1412" s="24"/>
      <c r="GIY1412" s="24"/>
      <c r="GIZ1412" s="24"/>
      <c r="GJA1412" s="24"/>
      <c r="GJB1412" s="24"/>
      <c r="GJF1412" s="3"/>
      <c r="GJG1412" s="31"/>
      <c r="GJH1412" s="5"/>
      <c r="GJI1412" s="9"/>
      <c r="GJL1412" s="2"/>
      <c r="GJO1412" s="24"/>
      <c r="GJP1412" s="24"/>
      <c r="GJQ1412" s="31"/>
      <c r="GJR1412" s="24"/>
      <c r="GJS1412" s="24"/>
      <c r="GJT1412" s="24"/>
      <c r="GJU1412" s="24"/>
      <c r="GJV1412" s="24"/>
      <c r="GJW1412" s="24"/>
      <c r="GJX1412" s="24"/>
      <c r="GJY1412" s="24"/>
      <c r="GJZ1412" s="24"/>
      <c r="GKA1412" s="24"/>
      <c r="GKB1412" s="24"/>
      <c r="GKC1412" s="24"/>
      <c r="GKD1412" s="24"/>
      <c r="GKE1412" s="24"/>
      <c r="GKF1412" s="24"/>
      <c r="GKJ1412" s="3"/>
      <c r="GKK1412" s="31"/>
      <c r="GKL1412" s="5"/>
      <c r="GKM1412" s="9"/>
      <c r="GKP1412" s="2"/>
      <c r="GKS1412" s="24"/>
      <c r="GKT1412" s="24"/>
      <c r="GKU1412" s="31"/>
      <c r="GKV1412" s="24"/>
      <c r="GKW1412" s="24"/>
      <c r="GKX1412" s="24"/>
      <c r="GKY1412" s="24"/>
      <c r="GKZ1412" s="24"/>
      <c r="GLA1412" s="24"/>
      <c r="GLB1412" s="24"/>
      <c r="GLC1412" s="24"/>
      <c r="GLD1412" s="24"/>
      <c r="GLE1412" s="24"/>
      <c r="GLF1412" s="24"/>
      <c r="GLG1412" s="24"/>
      <c r="GLH1412" s="24"/>
      <c r="GLI1412" s="24"/>
      <c r="GLJ1412" s="24"/>
      <c r="GLN1412" s="3"/>
      <c r="GLO1412" s="31"/>
      <c r="GLP1412" s="5"/>
      <c r="GLQ1412" s="9"/>
      <c r="GLT1412" s="2"/>
      <c r="GLW1412" s="24"/>
      <c r="GLX1412" s="24"/>
      <c r="GLY1412" s="31"/>
      <c r="GLZ1412" s="24"/>
      <c r="GMA1412" s="24"/>
      <c r="GMB1412" s="24"/>
      <c r="GMC1412" s="24"/>
      <c r="GMD1412" s="24"/>
      <c r="GME1412" s="24"/>
      <c r="GMF1412" s="24"/>
      <c r="GMG1412" s="24"/>
      <c r="GMH1412" s="24"/>
      <c r="GMI1412" s="24"/>
      <c r="GMJ1412" s="24"/>
      <c r="GMK1412" s="24"/>
      <c r="GML1412" s="24"/>
      <c r="GMM1412" s="24"/>
      <c r="GMN1412" s="24"/>
      <c r="GMR1412" s="3"/>
      <c r="GMS1412" s="31"/>
      <c r="GMT1412" s="5"/>
      <c r="GMU1412" s="9"/>
      <c r="GMX1412" s="2"/>
      <c r="GNA1412" s="24"/>
      <c r="GNB1412" s="24"/>
      <c r="GNC1412" s="31"/>
      <c r="GND1412" s="24"/>
      <c r="GNE1412" s="24"/>
      <c r="GNF1412" s="24"/>
      <c r="GNG1412" s="24"/>
      <c r="GNH1412" s="24"/>
      <c r="GNI1412" s="24"/>
      <c r="GNJ1412" s="24"/>
      <c r="GNK1412" s="24"/>
      <c r="GNL1412" s="24"/>
      <c r="GNM1412" s="24"/>
      <c r="GNN1412" s="24"/>
      <c r="GNO1412" s="24"/>
      <c r="GNP1412" s="24"/>
      <c r="GNQ1412" s="24"/>
      <c r="GNR1412" s="24"/>
      <c r="GNV1412" s="3"/>
      <c r="GNW1412" s="31"/>
      <c r="GNX1412" s="5"/>
      <c r="GNY1412" s="9"/>
      <c r="GOB1412" s="2"/>
      <c r="GOE1412" s="24"/>
      <c r="GOF1412" s="24"/>
      <c r="GOG1412" s="31"/>
      <c r="GOH1412" s="24"/>
      <c r="GOI1412" s="24"/>
      <c r="GOJ1412" s="24"/>
      <c r="GOK1412" s="24"/>
      <c r="GOL1412" s="24"/>
      <c r="GOM1412" s="24"/>
      <c r="GON1412" s="24"/>
      <c r="GOO1412" s="24"/>
      <c r="GOP1412" s="24"/>
      <c r="GOQ1412" s="24"/>
      <c r="GOR1412" s="24"/>
      <c r="GOS1412" s="24"/>
      <c r="GOT1412" s="24"/>
      <c r="GOU1412" s="24"/>
      <c r="GOV1412" s="24"/>
      <c r="GOZ1412" s="3"/>
      <c r="GPA1412" s="31"/>
      <c r="GPB1412" s="5"/>
      <c r="GPC1412" s="9"/>
      <c r="GPF1412" s="2"/>
      <c r="GPI1412" s="24"/>
      <c r="GPJ1412" s="24"/>
      <c r="GPK1412" s="31"/>
      <c r="GPL1412" s="24"/>
      <c r="GPM1412" s="24"/>
      <c r="GPN1412" s="24"/>
      <c r="GPO1412" s="24"/>
      <c r="GPP1412" s="24"/>
      <c r="GPQ1412" s="24"/>
      <c r="GPR1412" s="24"/>
      <c r="GPS1412" s="24"/>
      <c r="GPT1412" s="24"/>
      <c r="GPU1412" s="24"/>
      <c r="GPV1412" s="24"/>
      <c r="GPW1412" s="24"/>
      <c r="GPX1412" s="24"/>
      <c r="GPY1412" s="24"/>
      <c r="GPZ1412" s="24"/>
      <c r="GQD1412" s="3"/>
      <c r="GQE1412" s="31"/>
      <c r="GQF1412" s="5"/>
      <c r="GQG1412" s="9"/>
      <c r="GQJ1412" s="2"/>
      <c r="GQM1412" s="24"/>
      <c r="GQN1412" s="24"/>
      <c r="GQO1412" s="31"/>
      <c r="GQP1412" s="24"/>
      <c r="GQQ1412" s="24"/>
      <c r="GQR1412" s="24"/>
      <c r="GQS1412" s="24"/>
      <c r="GQT1412" s="24"/>
      <c r="GQU1412" s="24"/>
      <c r="GQV1412" s="24"/>
      <c r="GQW1412" s="24"/>
      <c r="GQX1412" s="24"/>
      <c r="GQY1412" s="24"/>
      <c r="GQZ1412" s="24"/>
      <c r="GRA1412" s="24"/>
      <c r="GRB1412" s="24"/>
      <c r="GRC1412" s="24"/>
      <c r="GRD1412" s="24"/>
      <c r="GRH1412" s="3"/>
      <c r="GRI1412" s="31"/>
      <c r="GRJ1412" s="5"/>
      <c r="GRK1412" s="9"/>
      <c r="GRN1412" s="2"/>
      <c r="GRQ1412" s="24"/>
      <c r="GRR1412" s="24"/>
      <c r="GRS1412" s="31"/>
      <c r="GRT1412" s="24"/>
      <c r="GRU1412" s="24"/>
      <c r="GRV1412" s="24"/>
      <c r="GRW1412" s="24"/>
      <c r="GRX1412" s="24"/>
      <c r="GRY1412" s="24"/>
      <c r="GRZ1412" s="24"/>
      <c r="GSA1412" s="24"/>
      <c r="GSB1412" s="24"/>
      <c r="GSC1412" s="24"/>
      <c r="GSD1412" s="24"/>
      <c r="GSE1412" s="24"/>
      <c r="GSF1412" s="24"/>
      <c r="GSG1412" s="24"/>
      <c r="GSH1412" s="24"/>
      <c r="GSL1412" s="3"/>
      <c r="GSM1412" s="31"/>
      <c r="GSN1412" s="5"/>
      <c r="GSO1412" s="9"/>
      <c r="GSR1412" s="2"/>
      <c r="GSU1412" s="24"/>
      <c r="GSV1412" s="24"/>
      <c r="GSW1412" s="31"/>
      <c r="GSX1412" s="24"/>
      <c r="GSY1412" s="24"/>
      <c r="GSZ1412" s="24"/>
      <c r="GTA1412" s="24"/>
      <c r="GTB1412" s="24"/>
      <c r="GTC1412" s="24"/>
      <c r="GTD1412" s="24"/>
      <c r="GTE1412" s="24"/>
      <c r="GTF1412" s="24"/>
      <c r="GTG1412" s="24"/>
      <c r="GTH1412" s="24"/>
      <c r="GTI1412" s="24"/>
      <c r="GTJ1412" s="24"/>
      <c r="GTK1412" s="24"/>
      <c r="GTL1412" s="24"/>
      <c r="GTP1412" s="3"/>
      <c r="GTQ1412" s="31"/>
      <c r="GTR1412" s="5"/>
      <c r="GTS1412" s="9"/>
      <c r="GTV1412" s="2"/>
      <c r="GTY1412" s="24"/>
      <c r="GTZ1412" s="24"/>
      <c r="GUA1412" s="31"/>
      <c r="GUB1412" s="24"/>
      <c r="GUC1412" s="24"/>
      <c r="GUD1412" s="24"/>
      <c r="GUE1412" s="24"/>
      <c r="GUF1412" s="24"/>
      <c r="GUG1412" s="24"/>
      <c r="GUH1412" s="24"/>
      <c r="GUI1412" s="24"/>
      <c r="GUJ1412" s="24"/>
      <c r="GUK1412" s="24"/>
      <c r="GUL1412" s="24"/>
      <c r="GUM1412" s="24"/>
      <c r="GUN1412" s="24"/>
      <c r="GUO1412" s="24"/>
      <c r="GUP1412" s="24"/>
      <c r="GUT1412" s="3"/>
      <c r="GUU1412" s="31"/>
      <c r="GUV1412" s="5"/>
      <c r="GUW1412" s="9"/>
      <c r="GUZ1412" s="2"/>
      <c r="GVC1412" s="24"/>
      <c r="GVD1412" s="24"/>
      <c r="GVE1412" s="31"/>
      <c r="GVF1412" s="24"/>
      <c r="GVG1412" s="24"/>
      <c r="GVH1412" s="24"/>
      <c r="GVI1412" s="24"/>
      <c r="GVJ1412" s="24"/>
      <c r="GVK1412" s="24"/>
      <c r="GVL1412" s="24"/>
      <c r="GVM1412" s="24"/>
      <c r="GVN1412" s="24"/>
      <c r="GVO1412" s="24"/>
      <c r="GVP1412" s="24"/>
      <c r="GVQ1412" s="24"/>
      <c r="GVR1412" s="24"/>
      <c r="GVS1412" s="24"/>
      <c r="GVT1412" s="24"/>
      <c r="GVX1412" s="3"/>
      <c r="GVY1412" s="31"/>
      <c r="GVZ1412" s="5"/>
      <c r="GWA1412" s="9"/>
      <c r="GWD1412" s="2"/>
      <c r="GWG1412" s="24"/>
      <c r="GWH1412" s="24"/>
      <c r="GWI1412" s="31"/>
      <c r="GWJ1412" s="24"/>
      <c r="GWK1412" s="24"/>
      <c r="GWL1412" s="24"/>
      <c r="GWM1412" s="24"/>
      <c r="GWN1412" s="24"/>
      <c r="GWO1412" s="24"/>
      <c r="GWP1412" s="24"/>
      <c r="GWQ1412" s="24"/>
      <c r="GWR1412" s="24"/>
      <c r="GWS1412" s="24"/>
      <c r="GWT1412" s="24"/>
      <c r="GWU1412" s="24"/>
      <c r="GWV1412" s="24"/>
      <c r="GWW1412" s="24"/>
      <c r="GWX1412" s="24"/>
      <c r="GXB1412" s="3"/>
      <c r="GXC1412" s="31"/>
      <c r="GXD1412" s="5"/>
      <c r="GXE1412" s="9"/>
      <c r="GXH1412" s="2"/>
      <c r="GXK1412" s="24"/>
      <c r="GXL1412" s="24"/>
      <c r="GXM1412" s="31"/>
      <c r="GXN1412" s="24"/>
      <c r="GXO1412" s="24"/>
      <c r="GXP1412" s="24"/>
      <c r="GXQ1412" s="24"/>
      <c r="GXR1412" s="24"/>
      <c r="GXS1412" s="24"/>
      <c r="GXT1412" s="24"/>
      <c r="GXU1412" s="24"/>
      <c r="GXV1412" s="24"/>
      <c r="GXW1412" s="24"/>
      <c r="GXX1412" s="24"/>
      <c r="GXY1412" s="24"/>
      <c r="GXZ1412" s="24"/>
      <c r="GYA1412" s="24"/>
      <c r="GYB1412" s="24"/>
      <c r="GYF1412" s="3"/>
      <c r="GYG1412" s="31"/>
      <c r="GYH1412" s="5"/>
      <c r="GYI1412" s="9"/>
      <c r="GYL1412" s="2"/>
      <c r="GYO1412" s="24"/>
      <c r="GYP1412" s="24"/>
      <c r="GYQ1412" s="31"/>
      <c r="GYR1412" s="24"/>
      <c r="GYS1412" s="24"/>
      <c r="GYT1412" s="24"/>
      <c r="GYU1412" s="24"/>
      <c r="GYV1412" s="24"/>
      <c r="GYW1412" s="24"/>
      <c r="GYX1412" s="24"/>
      <c r="GYY1412" s="24"/>
      <c r="GYZ1412" s="24"/>
      <c r="GZA1412" s="24"/>
      <c r="GZB1412" s="24"/>
      <c r="GZC1412" s="24"/>
      <c r="GZD1412" s="24"/>
      <c r="GZE1412" s="24"/>
      <c r="GZF1412" s="24"/>
      <c r="GZJ1412" s="3"/>
      <c r="GZK1412" s="31"/>
      <c r="GZL1412" s="5"/>
      <c r="GZM1412" s="9"/>
      <c r="GZP1412" s="2"/>
      <c r="GZS1412" s="24"/>
      <c r="GZT1412" s="24"/>
      <c r="GZU1412" s="31"/>
      <c r="GZV1412" s="24"/>
      <c r="GZW1412" s="24"/>
      <c r="GZX1412" s="24"/>
      <c r="GZY1412" s="24"/>
      <c r="GZZ1412" s="24"/>
      <c r="HAA1412" s="24"/>
      <c r="HAB1412" s="24"/>
      <c r="HAC1412" s="24"/>
      <c r="HAD1412" s="24"/>
      <c r="HAE1412" s="24"/>
      <c r="HAF1412" s="24"/>
      <c r="HAG1412" s="24"/>
      <c r="HAH1412" s="24"/>
      <c r="HAI1412" s="24"/>
      <c r="HAJ1412" s="24"/>
      <c r="HAN1412" s="3"/>
      <c r="HAO1412" s="31"/>
      <c r="HAP1412" s="5"/>
      <c r="HAQ1412" s="9"/>
      <c r="HAT1412" s="2"/>
      <c r="HAW1412" s="24"/>
      <c r="HAX1412" s="24"/>
      <c r="HAY1412" s="31"/>
      <c r="HAZ1412" s="24"/>
      <c r="HBA1412" s="24"/>
      <c r="HBB1412" s="24"/>
      <c r="HBC1412" s="24"/>
      <c r="HBD1412" s="24"/>
      <c r="HBE1412" s="24"/>
      <c r="HBF1412" s="24"/>
      <c r="HBG1412" s="24"/>
      <c r="HBH1412" s="24"/>
      <c r="HBI1412" s="24"/>
      <c r="HBJ1412" s="24"/>
      <c r="HBK1412" s="24"/>
      <c r="HBL1412" s="24"/>
      <c r="HBM1412" s="24"/>
      <c r="HBN1412" s="24"/>
      <c r="HBR1412" s="3"/>
      <c r="HBS1412" s="31"/>
      <c r="HBT1412" s="5"/>
      <c r="HBU1412" s="9"/>
      <c r="HBX1412" s="2"/>
      <c r="HCA1412" s="24"/>
      <c r="HCB1412" s="24"/>
      <c r="HCC1412" s="31"/>
      <c r="HCD1412" s="24"/>
      <c r="HCE1412" s="24"/>
      <c r="HCF1412" s="24"/>
      <c r="HCG1412" s="24"/>
      <c r="HCH1412" s="24"/>
      <c r="HCI1412" s="24"/>
      <c r="HCJ1412" s="24"/>
      <c r="HCK1412" s="24"/>
      <c r="HCL1412" s="24"/>
      <c r="HCM1412" s="24"/>
      <c r="HCN1412" s="24"/>
      <c r="HCO1412" s="24"/>
      <c r="HCP1412" s="24"/>
      <c r="HCQ1412" s="24"/>
      <c r="HCR1412" s="24"/>
      <c r="HCV1412" s="3"/>
      <c r="HCW1412" s="31"/>
      <c r="HCX1412" s="5"/>
      <c r="HCY1412" s="9"/>
      <c r="HDB1412" s="2"/>
      <c r="HDE1412" s="24"/>
      <c r="HDF1412" s="24"/>
      <c r="HDG1412" s="31"/>
      <c r="HDH1412" s="24"/>
      <c r="HDI1412" s="24"/>
      <c r="HDJ1412" s="24"/>
      <c r="HDK1412" s="24"/>
      <c r="HDL1412" s="24"/>
      <c r="HDM1412" s="24"/>
      <c r="HDN1412" s="24"/>
      <c r="HDO1412" s="24"/>
      <c r="HDP1412" s="24"/>
      <c r="HDQ1412" s="24"/>
      <c r="HDR1412" s="24"/>
      <c r="HDS1412" s="24"/>
      <c r="HDT1412" s="24"/>
      <c r="HDU1412" s="24"/>
      <c r="HDV1412" s="24"/>
      <c r="HDZ1412" s="3"/>
      <c r="HEA1412" s="31"/>
      <c r="HEB1412" s="5"/>
      <c r="HEC1412" s="9"/>
      <c r="HEF1412" s="2"/>
      <c r="HEI1412" s="24"/>
      <c r="HEJ1412" s="24"/>
      <c r="HEK1412" s="31"/>
      <c r="HEL1412" s="24"/>
      <c r="HEM1412" s="24"/>
      <c r="HEN1412" s="24"/>
      <c r="HEO1412" s="24"/>
      <c r="HEP1412" s="24"/>
      <c r="HEQ1412" s="24"/>
      <c r="HER1412" s="24"/>
      <c r="HES1412" s="24"/>
      <c r="HET1412" s="24"/>
      <c r="HEU1412" s="24"/>
      <c r="HEV1412" s="24"/>
      <c r="HEW1412" s="24"/>
      <c r="HEX1412" s="24"/>
      <c r="HEY1412" s="24"/>
      <c r="HEZ1412" s="24"/>
      <c r="HFD1412" s="3"/>
      <c r="HFE1412" s="31"/>
      <c r="HFF1412" s="5"/>
      <c r="HFG1412" s="9"/>
      <c r="HFJ1412" s="2"/>
      <c r="HFM1412" s="24"/>
      <c r="HFN1412" s="24"/>
      <c r="HFO1412" s="31"/>
      <c r="HFP1412" s="24"/>
      <c r="HFQ1412" s="24"/>
      <c r="HFR1412" s="24"/>
      <c r="HFS1412" s="24"/>
      <c r="HFT1412" s="24"/>
      <c r="HFU1412" s="24"/>
      <c r="HFV1412" s="24"/>
      <c r="HFW1412" s="24"/>
      <c r="HFX1412" s="24"/>
      <c r="HFY1412" s="24"/>
      <c r="HFZ1412" s="24"/>
      <c r="HGA1412" s="24"/>
      <c r="HGB1412" s="24"/>
      <c r="HGC1412" s="24"/>
      <c r="HGD1412" s="24"/>
      <c r="HGH1412" s="3"/>
      <c r="HGI1412" s="31"/>
      <c r="HGJ1412" s="5"/>
      <c r="HGK1412" s="9"/>
      <c r="HGN1412" s="2"/>
      <c r="HGQ1412" s="24"/>
      <c r="HGR1412" s="24"/>
      <c r="HGS1412" s="31"/>
      <c r="HGT1412" s="24"/>
      <c r="HGU1412" s="24"/>
      <c r="HGV1412" s="24"/>
      <c r="HGW1412" s="24"/>
      <c r="HGX1412" s="24"/>
      <c r="HGY1412" s="24"/>
      <c r="HGZ1412" s="24"/>
      <c r="HHA1412" s="24"/>
      <c r="HHB1412" s="24"/>
      <c r="HHC1412" s="24"/>
      <c r="HHD1412" s="24"/>
      <c r="HHE1412" s="24"/>
      <c r="HHF1412" s="24"/>
      <c r="HHG1412" s="24"/>
      <c r="HHH1412" s="24"/>
      <c r="HHL1412" s="3"/>
      <c r="HHM1412" s="31"/>
      <c r="HHN1412" s="5"/>
      <c r="HHO1412" s="9"/>
      <c r="HHR1412" s="2"/>
      <c r="HHU1412" s="24"/>
      <c r="HHV1412" s="24"/>
      <c r="HHW1412" s="31"/>
      <c r="HHX1412" s="24"/>
      <c r="HHY1412" s="24"/>
      <c r="HHZ1412" s="24"/>
      <c r="HIA1412" s="24"/>
      <c r="HIB1412" s="24"/>
      <c r="HIC1412" s="24"/>
      <c r="HID1412" s="24"/>
      <c r="HIE1412" s="24"/>
      <c r="HIF1412" s="24"/>
      <c r="HIG1412" s="24"/>
      <c r="HIH1412" s="24"/>
      <c r="HII1412" s="24"/>
      <c r="HIJ1412" s="24"/>
      <c r="HIK1412" s="24"/>
      <c r="HIL1412" s="24"/>
      <c r="HIP1412" s="3"/>
      <c r="HIQ1412" s="31"/>
      <c r="HIR1412" s="5"/>
      <c r="HIS1412" s="9"/>
      <c r="HIV1412" s="2"/>
      <c r="HIY1412" s="24"/>
      <c r="HIZ1412" s="24"/>
      <c r="HJA1412" s="31"/>
      <c r="HJB1412" s="24"/>
      <c r="HJC1412" s="24"/>
      <c r="HJD1412" s="24"/>
      <c r="HJE1412" s="24"/>
      <c r="HJF1412" s="24"/>
      <c r="HJG1412" s="24"/>
      <c r="HJH1412" s="24"/>
      <c r="HJI1412" s="24"/>
      <c r="HJJ1412" s="24"/>
      <c r="HJK1412" s="24"/>
      <c r="HJL1412" s="24"/>
      <c r="HJM1412" s="24"/>
      <c r="HJN1412" s="24"/>
      <c r="HJO1412" s="24"/>
      <c r="HJP1412" s="24"/>
      <c r="HJT1412" s="3"/>
      <c r="HJU1412" s="31"/>
      <c r="HJV1412" s="5"/>
      <c r="HJW1412" s="9"/>
      <c r="HJZ1412" s="2"/>
      <c r="HKC1412" s="24"/>
      <c r="HKD1412" s="24"/>
      <c r="HKE1412" s="31"/>
      <c r="HKF1412" s="24"/>
      <c r="HKG1412" s="24"/>
      <c r="HKH1412" s="24"/>
      <c r="HKI1412" s="24"/>
      <c r="HKJ1412" s="24"/>
      <c r="HKK1412" s="24"/>
      <c r="HKL1412" s="24"/>
      <c r="HKM1412" s="24"/>
      <c r="HKN1412" s="24"/>
      <c r="HKO1412" s="24"/>
      <c r="HKP1412" s="24"/>
      <c r="HKQ1412" s="24"/>
      <c r="HKR1412" s="24"/>
      <c r="HKS1412" s="24"/>
      <c r="HKT1412" s="24"/>
      <c r="HKX1412" s="3"/>
      <c r="HKY1412" s="31"/>
      <c r="HKZ1412" s="5"/>
      <c r="HLA1412" s="9"/>
      <c r="HLD1412" s="2"/>
      <c r="HLG1412" s="24"/>
      <c r="HLH1412" s="24"/>
      <c r="HLI1412" s="31"/>
      <c r="HLJ1412" s="24"/>
      <c r="HLK1412" s="24"/>
      <c r="HLL1412" s="24"/>
      <c r="HLM1412" s="24"/>
      <c r="HLN1412" s="24"/>
      <c r="HLO1412" s="24"/>
      <c r="HLP1412" s="24"/>
      <c r="HLQ1412" s="24"/>
      <c r="HLR1412" s="24"/>
      <c r="HLS1412" s="24"/>
      <c r="HLT1412" s="24"/>
      <c r="HLU1412" s="24"/>
      <c r="HLV1412" s="24"/>
      <c r="HLW1412" s="24"/>
      <c r="HLX1412" s="24"/>
      <c r="HMB1412" s="3"/>
      <c r="HMC1412" s="31"/>
      <c r="HMD1412" s="5"/>
      <c r="HME1412" s="9"/>
      <c r="HMH1412" s="2"/>
      <c r="HMK1412" s="24"/>
      <c r="HML1412" s="24"/>
      <c r="HMM1412" s="31"/>
      <c r="HMN1412" s="24"/>
      <c r="HMO1412" s="24"/>
      <c r="HMP1412" s="24"/>
      <c r="HMQ1412" s="24"/>
      <c r="HMR1412" s="24"/>
      <c r="HMS1412" s="24"/>
      <c r="HMT1412" s="24"/>
      <c r="HMU1412" s="24"/>
      <c r="HMV1412" s="24"/>
      <c r="HMW1412" s="24"/>
      <c r="HMX1412" s="24"/>
      <c r="HMY1412" s="24"/>
      <c r="HMZ1412" s="24"/>
      <c r="HNA1412" s="24"/>
      <c r="HNB1412" s="24"/>
      <c r="HNF1412" s="3"/>
      <c r="HNG1412" s="31"/>
      <c r="HNH1412" s="5"/>
      <c r="HNI1412" s="9"/>
      <c r="HNL1412" s="2"/>
      <c r="HNO1412" s="24"/>
      <c r="HNP1412" s="24"/>
      <c r="HNQ1412" s="31"/>
      <c r="HNR1412" s="24"/>
      <c r="HNS1412" s="24"/>
      <c r="HNT1412" s="24"/>
      <c r="HNU1412" s="24"/>
      <c r="HNV1412" s="24"/>
      <c r="HNW1412" s="24"/>
      <c r="HNX1412" s="24"/>
      <c r="HNY1412" s="24"/>
      <c r="HNZ1412" s="24"/>
      <c r="HOA1412" s="24"/>
      <c r="HOB1412" s="24"/>
      <c r="HOC1412" s="24"/>
      <c r="HOD1412" s="24"/>
      <c r="HOE1412" s="24"/>
      <c r="HOF1412" s="24"/>
      <c r="HOJ1412" s="3"/>
      <c r="HOK1412" s="31"/>
      <c r="HOL1412" s="5"/>
      <c r="HOM1412" s="9"/>
      <c r="HOP1412" s="2"/>
      <c r="HOS1412" s="24"/>
      <c r="HOT1412" s="24"/>
      <c r="HOU1412" s="31"/>
      <c r="HOV1412" s="24"/>
      <c r="HOW1412" s="24"/>
      <c r="HOX1412" s="24"/>
      <c r="HOY1412" s="24"/>
      <c r="HOZ1412" s="24"/>
      <c r="HPA1412" s="24"/>
      <c r="HPB1412" s="24"/>
      <c r="HPC1412" s="24"/>
      <c r="HPD1412" s="24"/>
      <c r="HPE1412" s="24"/>
      <c r="HPF1412" s="24"/>
      <c r="HPG1412" s="24"/>
      <c r="HPH1412" s="24"/>
      <c r="HPI1412" s="24"/>
      <c r="HPJ1412" s="24"/>
      <c r="HPN1412" s="3"/>
      <c r="HPO1412" s="31"/>
      <c r="HPP1412" s="5"/>
      <c r="HPQ1412" s="9"/>
      <c r="HPT1412" s="2"/>
      <c r="HPW1412" s="24"/>
      <c r="HPX1412" s="24"/>
      <c r="HPY1412" s="31"/>
      <c r="HPZ1412" s="24"/>
      <c r="HQA1412" s="24"/>
      <c r="HQB1412" s="24"/>
      <c r="HQC1412" s="24"/>
      <c r="HQD1412" s="24"/>
      <c r="HQE1412" s="24"/>
      <c r="HQF1412" s="24"/>
      <c r="HQG1412" s="24"/>
      <c r="HQH1412" s="24"/>
      <c r="HQI1412" s="24"/>
      <c r="HQJ1412" s="24"/>
      <c r="HQK1412" s="24"/>
      <c r="HQL1412" s="24"/>
      <c r="HQM1412" s="24"/>
      <c r="HQN1412" s="24"/>
      <c r="HQR1412" s="3"/>
      <c r="HQS1412" s="31"/>
      <c r="HQT1412" s="5"/>
      <c r="HQU1412" s="9"/>
      <c r="HQX1412" s="2"/>
      <c r="HRA1412" s="24"/>
      <c r="HRB1412" s="24"/>
      <c r="HRC1412" s="31"/>
      <c r="HRD1412" s="24"/>
      <c r="HRE1412" s="24"/>
      <c r="HRF1412" s="24"/>
      <c r="HRG1412" s="24"/>
      <c r="HRH1412" s="24"/>
      <c r="HRI1412" s="24"/>
      <c r="HRJ1412" s="24"/>
      <c r="HRK1412" s="24"/>
      <c r="HRL1412" s="24"/>
      <c r="HRM1412" s="24"/>
      <c r="HRN1412" s="24"/>
      <c r="HRO1412" s="24"/>
      <c r="HRP1412" s="24"/>
      <c r="HRQ1412" s="24"/>
      <c r="HRR1412" s="24"/>
      <c r="HRV1412" s="3"/>
      <c r="HRW1412" s="31"/>
      <c r="HRX1412" s="5"/>
      <c r="HRY1412" s="9"/>
      <c r="HSB1412" s="2"/>
      <c r="HSE1412" s="24"/>
      <c r="HSF1412" s="24"/>
      <c r="HSG1412" s="31"/>
      <c r="HSH1412" s="24"/>
      <c r="HSI1412" s="24"/>
      <c r="HSJ1412" s="24"/>
      <c r="HSK1412" s="24"/>
      <c r="HSL1412" s="24"/>
      <c r="HSM1412" s="24"/>
      <c r="HSN1412" s="24"/>
      <c r="HSO1412" s="24"/>
      <c r="HSP1412" s="24"/>
      <c r="HSQ1412" s="24"/>
      <c r="HSR1412" s="24"/>
      <c r="HSS1412" s="24"/>
      <c r="HST1412" s="24"/>
      <c r="HSU1412" s="24"/>
      <c r="HSV1412" s="24"/>
      <c r="HSZ1412" s="3"/>
      <c r="HTA1412" s="31"/>
      <c r="HTB1412" s="5"/>
      <c r="HTC1412" s="9"/>
      <c r="HTF1412" s="2"/>
      <c r="HTI1412" s="24"/>
      <c r="HTJ1412" s="24"/>
      <c r="HTK1412" s="31"/>
      <c r="HTL1412" s="24"/>
      <c r="HTM1412" s="24"/>
      <c r="HTN1412" s="24"/>
      <c r="HTO1412" s="24"/>
      <c r="HTP1412" s="24"/>
      <c r="HTQ1412" s="24"/>
      <c r="HTR1412" s="24"/>
      <c r="HTS1412" s="24"/>
      <c r="HTT1412" s="24"/>
      <c r="HTU1412" s="24"/>
      <c r="HTV1412" s="24"/>
      <c r="HTW1412" s="24"/>
      <c r="HTX1412" s="24"/>
      <c r="HTY1412" s="24"/>
      <c r="HTZ1412" s="24"/>
      <c r="HUD1412" s="3"/>
      <c r="HUE1412" s="31"/>
      <c r="HUF1412" s="5"/>
      <c r="HUG1412" s="9"/>
      <c r="HUJ1412" s="2"/>
      <c r="HUM1412" s="24"/>
      <c r="HUN1412" s="24"/>
      <c r="HUO1412" s="31"/>
      <c r="HUP1412" s="24"/>
      <c r="HUQ1412" s="24"/>
      <c r="HUR1412" s="24"/>
      <c r="HUS1412" s="24"/>
      <c r="HUT1412" s="24"/>
      <c r="HUU1412" s="24"/>
      <c r="HUV1412" s="24"/>
      <c r="HUW1412" s="24"/>
      <c r="HUX1412" s="24"/>
      <c r="HUY1412" s="24"/>
      <c r="HUZ1412" s="24"/>
      <c r="HVA1412" s="24"/>
      <c r="HVB1412" s="24"/>
      <c r="HVC1412" s="24"/>
      <c r="HVD1412" s="24"/>
      <c r="HVH1412" s="3"/>
      <c r="HVI1412" s="31"/>
      <c r="HVJ1412" s="5"/>
      <c r="HVK1412" s="9"/>
      <c r="HVN1412" s="2"/>
      <c r="HVQ1412" s="24"/>
      <c r="HVR1412" s="24"/>
      <c r="HVS1412" s="31"/>
      <c r="HVT1412" s="24"/>
      <c r="HVU1412" s="24"/>
      <c r="HVV1412" s="24"/>
      <c r="HVW1412" s="24"/>
      <c r="HVX1412" s="24"/>
      <c r="HVY1412" s="24"/>
      <c r="HVZ1412" s="24"/>
      <c r="HWA1412" s="24"/>
      <c r="HWB1412" s="24"/>
      <c r="HWC1412" s="24"/>
      <c r="HWD1412" s="24"/>
      <c r="HWE1412" s="24"/>
      <c r="HWF1412" s="24"/>
      <c r="HWG1412" s="24"/>
      <c r="HWH1412" s="24"/>
      <c r="HWL1412" s="3"/>
      <c r="HWM1412" s="31"/>
      <c r="HWN1412" s="5"/>
      <c r="HWO1412" s="9"/>
      <c r="HWR1412" s="2"/>
      <c r="HWU1412" s="24"/>
      <c r="HWV1412" s="24"/>
      <c r="HWW1412" s="31"/>
      <c r="HWX1412" s="24"/>
      <c r="HWY1412" s="24"/>
      <c r="HWZ1412" s="24"/>
      <c r="HXA1412" s="24"/>
      <c r="HXB1412" s="24"/>
      <c r="HXC1412" s="24"/>
      <c r="HXD1412" s="24"/>
      <c r="HXE1412" s="24"/>
      <c r="HXF1412" s="24"/>
      <c r="HXG1412" s="24"/>
      <c r="HXH1412" s="24"/>
      <c r="HXI1412" s="24"/>
      <c r="HXJ1412" s="24"/>
      <c r="HXK1412" s="24"/>
      <c r="HXL1412" s="24"/>
      <c r="HXP1412" s="3"/>
      <c r="HXQ1412" s="31"/>
      <c r="HXR1412" s="5"/>
      <c r="HXS1412" s="9"/>
      <c r="HXV1412" s="2"/>
      <c r="HXY1412" s="24"/>
      <c r="HXZ1412" s="24"/>
      <c r="HYA1412" s="31"/>
      <c r="HYB1412" s="24"/>
      <c r="HYC1412" s="24"/>
      <c r="HYD1412" s="24"/>
      <c r="HYE1412" s="24"/>
      <c r="HYF1412" s="24"/>
      <c r="HYG1412" s="24"/>
      <c r="HYH1412" s="24"/>
      <c r="HYI1412" s="24"/>
      <c r="HYJ1412" s="24"/>
      <c r="HYK1412" s="24"/>
      <c r="HYL1412" s="24"/>
      <c r="HYM1412" s="24"/>
      <c r="HYN1412" s="24"/>
      <c r="HYO1412" s="24"/>
      <c r="HYP1412" s="24"/>
      <c r="HYT1412" s="3"/>
      <c r="HYU1412" s="31"/>
      <c r="HYV1412" s="5"/>
      <c r="HYW1412" s="9"/>
      <c r="HYZ1412" s="2"/>
      <c r="HZC1412" s="24"/>
      <c r="HZD1412" s="24"/>
      <c r="HZE1412" s="31"/>
      <c r="HZF1412" s="24"/>
      <c r="HZG1412" s="24"/>
      <c r="HZH1412" s="24"/>
      <c r="HZI1412" s="24"/>
      <c r="HZJ1412" s="24"/>
      <c r="HZK1412" s="24"/>
      <c r="HZL1412" s="24"/>
      <c r="HZM1412" s="24"/>
      <c r="HZN1412" s="24"/>
      <c r="HZO1412" s="24"/>
      <c r="HZP1412" s="24"/>
      <c r="HZQ1412" s="24"/>
      <c r="HZR1412" s="24"/>
      <c r="HZS1412" s="24"/>
      <c r="HZT1412" s="24"/>
      <c r="HZX1412" s="3"/>
      <c r="HZY1412" s="31"/>
      <c r="HZZ1412" s="5"/>
      <c r="IAA1412" s="9"/>
      <c r="IAD1412" s="2"/>
      <c r="IAG1412" s="24"/>
      <c r="IAH1412" s="24"/>
      <c r="IAI1412" s="31"/>
      <c r="IAJ1412" s="24"/>
      <c r="IAK1412" s="24"/>
      <c r="IAL1412" s="24"/>
      <c r="IAM1412" s="24"/>
      <c r="IAN1412" s="24"/>
      <c r="IAO1412" s="24"/>
      <c r="IAP1412" s="24"/>
      <c r="IAQ1412" s="24"/>
      <c r="IAR1412" s="24"/>
      <c r="IAS1412" s="24"/>
      <c r="IAT1412" s="24"/>
      <c r="IAU1412" s="24"/>
      <c r="IAV1412" s="24"/>
      <c r="IAW1412" s="24"/>
      <c r="IAX1412" s="24"/>
      <c r="IBB1412" s="3"/>
      <c r="IBC1412" s="31"/>
      <c r="IBD1412" s="5"/>
      <c r="IBE1412" s="9"/>
      <c r="IBH1412" s="2"/>
      <c r="IBK1412" s="24"/>
      <c r="IBL1412" s="24"/>
      <c r="IBM1412" s="31"/>
      <c r="IBN1412" s="24"/>
      <c r="IBO1412" s="24"/>
      <c r="IBP1412" s="24"/>
      <c r="IBQ1412" s="24"/>
      <c r="IBR1412" s="24"/>
      <c r="IBS1412" s="24"/>
      <c r="IBT1412" s="24"/>
      <c r="IBU1412" s="24"/>
      <c r="IBV1412" s="24"/>
      <c r="IBW1412" s="24"/>
      <c r="IBX1412" s="24"/>
      <c r="IBY1412" s="24"/>
      <c r="IBZ1412" s="24"/>
      <c r="ICA1412" s="24"/>
      <c r="ICB1412" s="24"/>
      <c r="ICF1412" s="3"/>
      <c r="ICG1412" s="31"/>
      <c r="ICH1412" s="5"/>
      <c r="ICI1412" s="9"/>
      <c r="ICL1412" s="2"/>
      <c r="ICO1412" s="24"/>
      <c r="ICP1412" s="24"/>
      <c r="ICQ1412" s="31"/>
      <c r="ICR1412" s="24"/>
      <c r="ICS1412" s="24"/>
      <c r="ICT1412" s="24"/>
      <c r="ICU1412" s="24"/>
      <c r="ICV1412" s="24"/>
      <c r="ICW1412" s="24"/>
      <c r="ICX1412" s="24"/>
      <c r="ICY1412" s="24"/>
      <c r="ICZ1412" s="24"/>
      <c r="IDA1412" s="24"/>
      <c r="IDB1412" s="24"/>
      <c r="IDC1412" s="24"/>
      <c r="IDD1412" s="24"/>
      <c r="IDE1412" s="24"/>
      <c r="IDF1412" s="24"/>
      <c r="IDJ1412" s="3"/>
      <c r="IDK1412" s="31"/>
      <c r="IDL1412" s="5"/>
      <c r="IDM1412" s="9"/>
      <c r="IDP1412" s="2"/>
      <c r="IDS1412" s="24"/>
      <c r="IDT1412" s="24"/>
      <c r="IDU1412" s="31"/>
      <c r="IDV1412" s="24"/>
      <c r="IDW1412" s="24"/>
      <c r="IDX1412" s="24"/>
      <c r="IDY1412" s="24"/>
      <c r="IDZ1412" s="24"/>
      <c r="IEA1412" s="24"/>
      <c r="IEB1412" s="24"/>
      <c r="IEC1412" s="24"/>
      <c r="IED1412" s="24"/>
      <c r="IEE1412" s="24"/>
      <c r="IEF1412" s="24"/>
      <c r="IEG1412" s="24"/>
      <c r="IEH1412" s="24"/>
      <c r="IEI1412" s="24"/>
      <c r="IEJ1412" s="24"/>
      <c r="IEN1412" s="3"/>
      <c r="IEO1412" s="31"/>
      <c r="IEP1412" s="5"/>
      <c r="IEQ1412" s="9"/>
      <c r="IET1412" s="2"/>
      <c r="IEW1412" s="24"/>
      <c r="IEX1412" s="24"/>
      <c r="IEY1412" s="31"/>
      <c r="IEZ1412" s="24"/>
      <c r="IFA1412" s="24"/>
      <c r="IFB1412" s="24"/>
      <c r="IFC1412" s="24"/>
      <c r="IFD1412" s="24"/>
      <c r="IFE1412" s="24"/>
      <c r="IFF1412" s="24"/>
      <c r="IFG1412" s="24"/>
      <c r="IFH1412" s="24"/>
      <c r="IFI1412" s="24"/>
      <c r="IFJ1412" s="24"/>
      <c r="IFK1412" s="24"/>
      <c r="IFL1412" s="24"/>
      <c r="IFM1412" s="24"/>
      <c r="IFN1412" s="24"/>
      <c r="IFR1412" s="3"/>
      <c r="IFS1412" s="31"/>
      <c r="IFT1412" s="5"/>
      <c r="IFU1412" s="9"/>
      <c r="IFX1412" s="2"/>
      <c r="IGA1412" s="24"/>
      <c r="IGB1412" s="24"/>
      <c r="IGC1412" s="31"/>
      <c r="IGD1412" s="24"/>
      <c r="IGE1412" s="24"/>
      <c r="IGF1412" s="24"/>
      <c r="IGG1412" s="24"/>
      <c r="IGH1412" s="24"/>
      <c r="IGI1412" s="24"/>
      <c r="IGJ1412" s="24"/>
      <c r="IGK1412" s="24"/>
      <c r="IGL1412" s="24"/>
      <c r="IGM1412" s="24"/>
      <c r="IGN1412" s="24"/>
      <c r="IGO1412" s="24"/>
      <c r="IGP1412" s="24"/>
      <c r="IGQ1412" s="24"/>
      <c r="IGR1412" s="24"/>
      <c r="IGV1412" s="3"/>
      <c r="IGW1412" s="31"/>
      <c r="IGX1412" s="5"/>
      <c r="IGY1412" s="9"/>
      <c r="IHB1412" s="2"/>
      <c r="IHE1412" s="24"/>
      <c r="IHF1412" s="24"/>
      <c r="IHG1412" s="31"/>
      <c r="IHH1412" s="24"/>
      <c r="IHI1412" s="24"/>
      <c r="IHJ1412" s="24"/>
      <c r="IHK1412" s="24"/>
      <c r="IHL1412" s="24"/>
      <c r="IHM1412" s="24"/>
      <c r="IHN1412" s="24"/>
      <c r="IHO1412" s="24"/>
      <c r="IHP1412" s="24"/>
      <c r="IHQ1412" s="24"/>
      <c r="IHR1412" s="24"/>
      <c r="IHS1412" s="24"/>
      <c r="IHT1412" s="24"/>
      <c r="IHU1412" s="24"/>
      <c r="IHV1412" s="24"/>
      <c r="IHZ1412" s="3"/>
      <c r="IIA1412" s="31"/>
      <c r="IIB1412" s="5"/>
      <c r="IIC1412" s="9"/>
      <c r="IIF1412" s="2"/>
      <c r="III1412" s="24"/>
      <c r="IIJ1412" s="24"/>
      <c r="IIK1412" s="31"/>
      <c r="IIL1412" s="24"/>
      <c r="IIM1412" s="24"/>
      <c r="IIN1412" s="24"/>
      <c r="IIO1412" s="24"/>
      <c r="IIP1412" s="24"/>
      <c r="IIQ1412" s="24"/>
      <c r="IIR1412" s="24"/>
      <c r="IIS1412" s="24"/>
      <c r="IIT1412" s="24"/>
      <c r="IIU1412" s="24"/>
      <c r="IIV1412" s="24"/>
      <c r="IIW1412" s="24"/>
      <c r="IIX1412" s="24"/>
      <c r="IIY1412" s="24"/>
      <c r="IIZ1412" s="24"/>
      <c r="IJD1412" s="3"/>
      <c r="IJE1412" s="31"/>
      <c r="IJF1412" s="5"/>
      <c r="IJG1412" s="9"/>
      <c r="IJJ1412" s="2"/>
      <c r="IJM1412" s="24"/>
      <c r="IJN1412" s="24"/>
      <c r="IJO1412" s="31"/>
      <c r="IJP1412" s="24"/>
      <c r="IJQ1412" s="24"/>
      <c r="IJR1412" s="24"/>
      <c r="IJS1412" s="24"/>
      <c r="IJT1412" s="24"/>
      <c r="IJU1412" s="24"/>
      <c r="IJV1412" s="24"/>
      <c r="IJW1412" s="24"/>
      <c r="IJX1412" s="24"/>
      <c r="IJY1412" s="24"/>
      <c r="IJZ1412" s="24"/>
      <c r="IKA1412" s="24"/>
      <c r="IKB1412" s="24"/>
      <c r="IKC1412" s="24"/>
      <c r="IKD1412" s="24"/>
      <c r="IKH1412" s="3"/>
      <c r="IKI1412" s="31"/>
      <c r="IKJ1412" s="5"/>
      <c r="IKK1412" s="9"/>
      <c r="IKN1412" s="2"/>
      <c r="IKQ1412" s="24"/>
      <c r="IKR1412" s="24"/>
      <c r="IKS1412" s="31"/>
      <c r="IKT1412" s="24"/>
      <c r="IKU1412" s="24"/>
      <c r="IKV1412" s="24"/>
      <c r="IKW1412" s="24"/>
      <c r="IKX1412" s="24"/>
      <c r="IKY1412" s="24"/>
      <c r="IKZ1412" s="24"/>
      <c r="ILA1412" s="24"/>
      <c r="ILB1412" s="24"/>
      <c r="ILC1412" s="24"/>
      <c r="ILD1412" s="24"/>
      <c r="ILE1412" s="24"/>
      <c r="ILF1412" s="24"/>
      <c r="ILG1412" s="24"/>
      <c r="ILH1412" s="24"/>
      <c r="ILL1412" s="3"/>
      <c r="ILM1412" s="31"/>
      <c r="ILN1412" s="5"/>
      <c r="ILO1412" s="9"/>
      <c r="ILR1412" s="2"/>
      <c r="ILU1412" s="24"/>
      <c r="ILV1412" s="24"/>
      <c r="ILW1412" s="31"/>
      <c r="ILX1412" s="24"/>
      <c r="ILY1412" s="24"/>
      <c r="ILZ1412" s="24"/>
      <c r="IMA1412" s="24"/>
      <c r="IMB1412" s="24"/>
      <c r="IMC1412" s="24"/>
      <c r="IMD1412" s="24"/>
      <c r="IME1412" s="24"/>
      <c r="IMF1412" s="24"/>
      <c r="IMG1412" s="24"/>
      <c r="IMH1412" s="24"/>
      <c r="IMI1412" s="24"/>
      <c r="IMJ1412" s="24"/>
      <c r="IMK1412" s="24"/>
      <c r="IML1412" s="24"/>
      <c r="IMP1412" s="3"/>
      <c r="IMQ1412" s="31"/>
      <c r="IMR1412" s="5"/>
      <c r="IMS1412" s="9"/>
      <c r="IMV1412" s="2"/>
      <c r="IMY1412" s="24"/>
      <c r="IMZ1412" s="24"/>
      <c r="INA1412" s="31"/>
      <c r="INB1412" s="24"/>
      <c r="INC1412" s="24"/>
      <c r="IND1412" s="24"/>
      <c r="INE1412" s="24"/>
      <c r="INF1412" s="24"/>
      <c r="ING1412" s="24"/>
      <c r="INH1412" s="24"/>
      <c r="INI1412" s="24"/>
      <c r="INJ1412" s="24"/>
      <c r="INK1412" s="24"/>
      <c r="INL1412" s="24"/>
      <c r="INM1412" s="24"/>
      <c r="INN1412" s="24"/>
      <c r="INO1412" s="24"/>
      <c r="INP1412" s="24"/>
      <c r="INT1412" s="3"/>
      <c r="INU1412" s="31"/>
      <c r="INV1412" s="5"/>
      <c r="INW1412" s="9"/>
      <c r="INZ1412" s="2"/>
      <c r="IOC1412" s="24"/>
      <c r="IOD1412" s="24"/>
      <c r="IOE1412" s="31"/>
      <c r="IOF1412" s="24"/>
      <c r="IOG1412" s="24"/>
      <c r="IOH1412" s="24"/>
      <c r="IOI1412" s="24"/>
      <c r="IOJ1412" s="24"/>
      <c r="IOK1412" s="24"/>
      <c r="IOL1412" s="24"/>
      <c r="IOM1412" s="24"/>
      <c r="ION1412" s="24"/>
      <c r="IOO1412" s="24"/>
      <c r="IOP1412" s="24"/>
      <c r="IOQ1412" s="24"/>
      <c r="IOR1412" s="24"/>
      <c r="IOS1412" s="24"/>
      <c r="IOT1412" s="24"/>
      <c r="IOX1412" s="3"/>
      <c r="IOY1412" s="31"/>
      <c r="IOZ1412" s="5"/>
      <c r="IPA1412" s="9"/>
      <c r="IPD1412" s="2"/>
      <c r="IPG1412" s="24"/>
      <c r="IPH1412" s="24"/>
      <c r="IPI1412" s="31"/>
      <c r="IPJ1412" s="24"/>
      <c r="IPK1412" s="24"/>
      <c r="IPL1412" s="24"/>
      <c r="IPM1412" s="24"/>
      <c r="IPN1412" s="24"/>
      <c r="IPO1412" s="24"/>
      <c r="IPP1412" s="24"/>
      <c r="IPQ1412" s="24"/>
      <c r="IPR1412" s="24"/>
      <c r="IPS1412" s="24"/>
      <c r="IPT1412" s="24"/>
      <c r="IPU1412" s="24"/>
      <c r="IPV1412" s="24"/>
      <c r="IPW1412" s="24"/>
      <c r="IPX1412" s="24"/>
      <c r="IQB1412" s="3"/>
      <c r="IQC1412" s="31"/>
      <c r="IQD1412" s="5"/>
      <c r="IQE1412" s="9"/>
      <c r="IQH1412" s="2"/>
      <c r="IQK1412" s="24"/>
      <c r="IQL1412" s="24"/>
      <c r="IQM1412" s="31"/>
      <c r="IQN1412" s="24"/>
      <c r="IQO1412" s="24"/>
      <c r="IQP1412" s="24"/>
      <c r="IQQ1412" s="24"/>
      <c r="IQR1412" s="24"/>
      <c r="IQS1412" s="24"/>
      <c r="IQT1412" s="24"/>
      <c r="IQU1412" s="24"/>
      <c r="IQV1412" s="24"/>
      <c r="IQW1412" s="24"/>
      <c r="IQX1412" s="24"/>
      <c r="IQY1412" s="24"/>
      <c r="IQZ1412" s="24"/>
      <c r="IRA1412" s="24"/>
      <c r="IRB1412" s="24"/>
      <c r="IRF1412" s="3"/>
      <c r="IRG1412" s="31"/>
      <c r="IRH1412" s="5"/>
      <c r="IRI1412" s="9"/>
      <c r="IRL1412" s="2"/>
      <c r="IRO1412" s="24"/>
      <c r="IRP1412" s="24"/>
      <c r="IRQ1412" s="31"/>
      <c r="IRR1412" s="24"/>
      <c r="IRS1412" s="24"/>
      <c r="IRT1412" s="24"/>
      <c r="IRU1412" s="24"/>
      <c r="IRV1412" s="24"/>
      <c r="IRW1412" s="24"/>
      <c r="IRX1412" s="24"/>
      <c r="IRY1412" s="24"/>
      <c r="IRZ1412" s="24"/>
      <c r="ISA1412" s="24"/>
      <c r="ISB1412" s="24"/>
      <c r="ISC1412" s="24"/>
      <c r="ISD1412" s="24"/>
      <c r="ISE1412" s="24"/>
      <c r="ISF1412" s="24"/>
      <c r="ISJ1412" s="3"/>
      <c r="ISK1412" s="31"/>
      <c r="ISL1412" s="5"/>
      <c r="ISM1412" s="9"/>
      <c r="ISP1412" s="2"/>
      <c r="ISS1412" s="24"/>
      <c r="IST1412" s="24"/>
      <c r="ISU1412" s="31"/>
      <c r="ISV1412" s="24"/>
      <c r="ISW1412" s="24"/>
      <c r="ISX1412" s="24"/>
      <c r="ISY1412" s="24"/>
      <c r="ISZ1412" s="24"/>
      <c r="ITA1412" s="24"/>
      <c r="ITB1412" s="24"/>
      <c r="ITC1412" s="24"/>
      <c r="ITD1412" s="24"/>
      <c r="ITE1412" s="24"/>
      <c r="ITF1412" s="24"/>
      <c r="ITG1412" s="24"/>
      <c r="ITH1412" s="24"/>
      <c r="ITI1412" s="24"/>
      <c r="ITJ1412" s="24"/>
      <c r="ITN1412" s="3"/>
      <c r="ITO1412" s="31"/>
      <c r="ITP1412" s="5"/>
      <c r="ITQ1412" s="9"/>
      <c r="ITT1412" s="2"/>
      <c r="ITW1412" s="24"/>
      <c r="ITX1412" s="24"/>
      <c r="ITY1412" s="31"/>
      <c r="ITZ1412" s="24"/>
      <c r="IUA1412" s="24"/>
      <c r="IUB1412" s="24"/>
      <c r="IUC1412" s="24"/>
      <c r="IUD1412" s="24"/>
      <c r="IUE1412" s="24"/>
      <c r="IUF1412" s="24"/>
      <c r="IUG1412" s="24"/>
      <c r="IUH1412" s="24"/>
      <c r="IUI1412" s="24"/>
      <c r="IUJ1412" s="24"/>
      <c r="IUK1412" s="24"/>
      <c r="IUL1412" s="24"/>
      <c r="IUM1412" s="24"/>
      <c r="IUN1412" s="24"/>
      <c r="IUR1412" s="3"/>
      <c r="IUS1412" s="31"/>
      <c r="IUT1412" s="5"/>
      <c r="IUU1412" s="9"/>
      <c r="IUX1412" s="2"/>
      <c r="IVA1412" s="24"/>
      <c r="IVB1412" s="24"/>
      <c r="IVC1412" s="31"/>
      <c r="IVD1412" s="24"/>
      <c r="IVE1412" s="24"/>
      <c r="IVF1412" s="24"/>
      <c r="IVG1412" s="24"/>
      <c r="IVH1412" s="24"/>
      <c r="IVI1412" s="24"/>
      <c r="IVJ1412" s="24"/>
      <c r="IVK1412" s="24"/>
      <c r="IVL1412" s="24"/>
      <c r="IVM1412" s="24"/>
      <c r="IVN1412" s="24"/>
      <c r="IVO1412" s="24"/>
      <c r="IVP1412" s="24"/>
      <c r="IVQ1412" s="24"/>
      <c r="IVR1412" s="24"/>
      <c r="IVV1412" s="3"/>
      <c r="IVW1412" s="31"/>
      <c r="IVX1412" s="5"/>
      <c r="IVY1412" s="9"/>
      <c r="IWB1412" s="2"/>
      <c r="IWE1412" s="24"/>
      <c r="IWF1412" s="24"/>
      <c r="IWG1412" s="31"/>
      <c r="IWH1412" s="24"/>
      <c r="IWI1412" s="24"/>
      <c r="IWJ1412" s="24"/>
      <c r="IWK1412" s="24"/>
      <c r="IWL1412" s="24"/>
      <c r="IWM1412" s="24"/>
      <c r="IWN1412" s="24"/>
      <c r="IWO1412" s="24"/>
      <c r="IWP1412" s="24"/>
      <c r="IWQ1412" s="24"/>
      <c r="IWR1412" s="24"/>
      <c r="IWS1412" s="24"/>
      <c r="IWT1412" s="24"/>
      <c r="IWU1412" s="24"/>
      <c r="IWV1412" s="24"/>
      <c r="IWZ1412" s="3"/>
      <c r="IXA1412" s="31"/>
      <c r="IXB1412" s="5"/>
      <c r="IXC1412" s="9"/>
      <c r="IXF1412" s="2"/>
      <c r="IXI1412" s="24"/>
      <c r="IXJ1412" s="24"/>
      <c r="IXK1412" s="31"/>
      <c r="IXL1412" s="24"/>
      <c r="IXM1412" s="24"/>
      <c r="IXN1412" s="24"/>
      <c r="IXO1412" s="24"/>
      <c r="IXP1412" s="24"/>
      <c r="IXQ1412" s="24"/>
      <c r="IXR1412" s="24"/>
      <c r="IXS1412" s="24"/>
      <c r="IXT1412" s="24"/>
      <c r="IXU1412" s="24"/>
      <c r="IXV1412" s="24"/>
      <c r="IXW1412" s="24"/>
      <c r="IXX1412" s="24"/>
      <c r="IXY1412" s="24"/>
      <c r="IXZ1412" s="24"/>
      <c r="IYD1412" s="3"/>
      <c r="IYE1412" s="31"/>
      <c r="IYF1412" s="5"/>
      <c r="IYG1412" s="9"/>
      <c r="IYJ1412" s="2"/>
      <c r="IYM1412" s="24"/>
      <c r="IYN1412" s="24"/>
      <c r="IYO1412" s="31"/>
      <c r="IYP1412" s="24"/>
      <c r="IYQ1412" s="24"/>
      <c r="IYR1412" s="24"/>
      <c r="IYS1412" s="24"/>
      <c r="IYT1412" s="24"/>
      <c r="IYU1412" s="24"/>
      <c r="IYV1412" s="24"/>
      <c r="IYW1412" s="24"/>
      <c r="IYX1412" s="24"/>
      <c r="IYY1412" s="24"/>
      <c r="IYZ1412" s="24"/>
      <c r="IZA1412" s="24"/>
      <c r="IZB1412" s="24"/>
      <c r="IZC1412" s="24"/>
      <c r="IZD1412" s="24"/>
      <c r="IZH1412" s="3"/>
      <c r="IZI1412" s="31"/>
      <c r="IZJ1412" s="5"/>
      <c r="IZK1412" s="9"/>
      <c r="IZN1412" s="2"/>
      <c r="IZQ1412" s="24"/>
      <c r="IZR1412" s="24"/>
      <c r="IZS1412" s="31"/>
      <c r="IZT1412" s="24"/>
      <c r="IZU1412" s="24"/>
      <c r="IZV1412" s="24"/>
      <c r="IZW1412" s="24"/>
      <c r="IZX1412" s="24"/>
      <c r="IZY1412" s="24"/>
      <c r="IZZ1412" s="24"/>
      <c r="JAA1412" s="24"/>
      <c r="JAB1412" s="24"/>
      <c r="JAC1412" s="24"/>
      <c r="JAD1412" s="24"/>
      <c r="JAE1412" s="24"/>
      <c r="JAF1412" s="24"/>
      <c r="JAG1412" s="24"/>
      <c r="JAH1412" s="24"/>
      <c r="JAL1412" s="3"/>
      <c r="JAM1412" s="31"/>
      <c r="JAN1412" s="5"/>
      <c r="JAO1412" s="9"/>
      <c r="JAR1412" s="2"/>
      <c r="JAU1412" s="24"/>
      <c r="JAV1412" s="24"/>
      <c r="JAW1412" s="31"/>
      <c r="JAX1412" s="24"/>
      <c r="JAY1412" s="24"/>
      <c r="JAZ1412" s="24"/>
      <c r="JBA1412" s="24"/>
      <c r="JBB1412" s="24"/>
      <c r="JBC1412" s="24"/>
      <c r="JBD1412" s="24"/>
      <c r="JBE1412" s="24"/>
      <c r="JBF1412" s="24"/>
      <c r="JBG1412" s="24"/>
      <c r="JBH1412" s="24"/>
      <c r="JBI1412" s="24"/>
      <c r="JBJ1412" s="24"/>
      <c r="JBK1412" s="24"/>
      <c r="JBL1412" s="24"/>
      <c r="JBP1412" s="3"/>
      <c r="JBQ1412" s="31"/>
      <c r="JBR1412" s="5"/>
      <c r="JBS1412" s="9"/>
      <c r="JBV1412" s="2"/>
      <c r="JBY1412" s="24"/>
      <c r="JBZ1412" s="24"/>
      <c r="JCA1412" s="31"/>
      <c r="JCB1412" s="24"/>
      <c r="JCC1412" s="24"/>
      <c r="JCD1412" s="24"/>
      <c r="JCE1412" s="24"/>
      <c r="JCF1412" s="24"/>
      <c r="JCG1412" s="24"/>
      <c r="JCH1412" s="24"/>
      <c r="JCI1412" s="24"/>
      <c r="JCJ1412" s="24"/>
      <c r="JCK1412" s="24"/>
      <c r="JCL1412" s="24"/>
      <c r="JCM1412" s="24"/>
      <c r="JCN1412" s="24"/>
      <c r="JCO1412" s="24"/>
      <c r="JCP1412" s="24"/>
      <c r="JCT1412" s="3"/>
      <c r="JCU1412" s="31"/>
      <c r="JCV1412" s="5"/>
      <c r="JCW1412" s="9"/>
      <c r="JCZ1412" s="2"/>
      <c r="JDC1412" s="24"/>
      <c r="JDD1412" s="24"/>
      <c r="JDE1412" s="31"/>
      <c r="JDF1412" s="24"/>
      <c r="JDG1412" s="24"/>
      <c r="JDH1412" s="24"/>
      <c r="JDI1412" s="24"/>
      <c r="JDJ1412" s="24"/>
      <c r="JDK1412" s="24"/>
      <c r="JDL1412" s="24"/>
      <c r="JDM1412" s="24"/>
      <c r="JDN1412" s="24"/>
      <c r="JDO1412" s="24"/>
      <c r="JDP1412" s="24"/>
      <c r="JDQ1412" s="24"/>
      <c r="JDR1412" s="24"/>
      <c r="JDS1412" s="24"/>
      <c r="JDT1412" s="24"/>
      <c r="JDX1412" s="3"/>
      <c r="JDY1412" s="31"/>
      <c r="JDZ1412" s="5"/>
      <c r="JEA1412" s="9"/>
      <c r="JED1412" s="2"/>
      <c r="JEG1412" s="24"/>
      <c r="JEH1412" s="24"/>
      <c r="JEI1412" s="31"/>
      <c r="JEJ1412" s="24"/>
      <c r="JEK1412" s="24"/>
      <c r="JEL1412" s="24"/>
      <c r="JEM1412" s="24"/>
      <c r="JEN1412" s="24"/>
      <c r="JEO1412" s="24"/>
      <c r="JEP1412" s="24"/>
      <c r="JEQ1412" s="24"/>
      <c r="JER1412" s="24"/>
      <c r="JES1412" s="24"/>
      <c r="JET1412" s="24"/>
      <c r="JEU1412" s="24"/>
      <c r="JEV1412" s="24"/>
      <c r="JEW1412" s="24"/>
      <c r="JEX1412" s="24"/>
      <c r="JFB1412" s="3"/>
      <c r="JFC1412" s="31"/>
      <c r="JFD1412" s="5"/>
      <c r="JFE1412" s="9"/>
      <c r="JFH1412" s="2"/>
      <c r="JFK1412" s="24"/>
      <c r="JFL1412" s="24"/>
      <c r="JFM1412" s="31"/>
      <c r="JFN1412" s="24"/>
      <c r="JFO1412" s="24"/>
      <c r="JFP1412" s="24"/>
      <c r="JFQ1412" s="24"/>
      <c r="JFR1412" s="24"/>
      <c r="JFS1412" s="24"/>
      <c r="JFT1412" s="24"/>
      <c r="JFU1412" s="24"/>
      <c r="JFV1412" s="24"/>
      <c r="JFW1412" s="24"/>
      <c r="JFX1412" s="24"/>
      <c r="JFY1412" s="24"/>
      <c r="JFZ1412" s="24"/>
      <c r="JGA1412" s="24"/>
      <c r="JGB1412" s="24"/>
      <c r="JGF1412" s="3"/>
      <c r="JGG1412" s="31"/>
      <c r="JGH1412" s="5"/>
      <c r="JGI1412" s="9"/>
      <c r="JGL1412" s="2"/>
      <c r="JGO1412" s="24"/>
      <c r="JGP1412" s="24"/>
      <c r="JGQ1412" s="31"/>
      <c r="JGR1412" s="24"/>
      <c r="JGS1412" s="24"/>
      <c r="JGT1412" s="24"/>
      <c r="JGU1412" s="24"/>
      <c r="JGV1412" s="24"/>
      <c r="JGW1412" s="24"/>
      <c r="JGX1412" s="24"/>
      <c r="JGY1412" s="24"/>
      <c r="JGZ1412" s="24"/>
      <c r="JHA1412" s="24"/>
      <c r="JHB1412" s="24"/>
      <c r="JHC1412" s="24"/>
      <c r="JHD1412" s="24"/>
      <c r="JHE1412" s="24"/>
      <c r="JHF1412" s="24"/>
      <c r="JHJ1412" s="3"/>
      <c r="JHK1412" s="31"/>
      <c r="JHL1412" s="5"/>
      <c r="JHM1412" s="9"/>
      <c r="JHP1412" s="2"/>
      <c r="JHS1412" s="24"/>
      <c r="JHT1412" s="24"/>
      <c r="JHU1412" s="31"/>
      <c r="JHV1412" s="24"/>
      <c r="JHW1412" s="24"/>
      <c r="JHX1412" s="24"/>
      <c r="JHY1412" s="24"/>
      <c r="JHZ1412" s="24"/>
      <c r="JIA1412" s="24"/>
      <c r="JIB1412" s="24"/>
      <c r="JIC1412" s="24"/>
      <c r="JID1412" s="24"/>
      <c r="JIE1412" s="24"/>
      <c r="JIF1412" s="24"/>
      <c r="JIG1412" s="24"/>
      <c r="JIH1412" s="24"/>
      <c r="JII1412" s="24"/>
      <c r="JIJ1412" s="24"/>
      <c r="JIN1412" s="3"/>
      <c r="JIO1412" s="31"/>
      <c r="JIP1412" s="5"/>
      <c r="JIQ1412" s="9"/>
      <c r="JIT1412" s="2"/>
      <c r="JIW1412" s="24"/>
      <c r="JIX1412" s="24"/>
      <c r="JIY1412" s="31"/>
      <c r="JIZ1412" s="24"/>
      <c r="JJA1412" s="24"/>
      <c r="JJB1412" s="24"/>
      <c r="JJC1412" s="24"/>
      <c r="JJD1412" s="24"/>
      <c r="JJE1412" s="24"/>
      <c r="JJF1412" s="24"/>
      <c r="JJG1412" s="24"/>
      <c r="JJH1412" s="24"/>
      <c r="JJI1412" s="24"/>
      <c r="JJJ1412" s="24"/>
      <c r="JJK1412" s="24"/>
      <c r="JJL1412" s="24"/>
      <c r="JJM1412" s="24"/>
      <c r="JJN1412" s="24"/>
      <c r="JJR1412" s="3"/>
      <c r="JJS1412" s="31"/>
      <c r="JJT1412" s="5"/>
      <c r="JJU1412" s="9"/>
      <c r="JJX1412" s="2"/>
      <c r="JKA1412" s="24"/>
      <c r="JKB1412" s="24"/>
      <c r="JKC1412" s="31"/>
      <c r="JKD1412" s="24"/>
      <c r="JKE1412" s="24"/>
      <c r="JKF1412" s="24"/>
      <c r="JKG1412" s="24"/>
      <c r="JKH1412" s="24"/>
      <c r="JKI1412" s="24"/>
      <c r="JKJ1412" s="24"/>
      <c r="JKK1412" s="24"/>
      <c r="JKL1412" s="24"/>
      <c r="JKM1412" s="24"/>
      <c r="JKN1412" s="24"/>
      <c r="JKO1412" s="24"/>
      <c r="JKP1412" s="24"/>
      <c r="JKQ1412" s="24"/>
      <c r="JKR1412" s="24"/>
      <c r="JKV1412" s="3"/>
      <c r="JKW1412" s="31"/>
      <c r="JKX1412" s="5"/>
      <c r="JKY1412" s="9"/>
      <c r="JLB1412" s="2"/>
      <c r="JLE1412" s="24"/>
      <c r="JLF1412" s="24"/>
      <c r="JLG1412" s="31"/>
      <c r="JLH1412" s="24"/>
      <c r="JLI1412" s="24"/>
      <c r="JLJ1412" s="24"/>
      <c r="JLK1412" s="24"/>
      <c r="JLL1412" s="24"/>
      <c r="JLM1412" s="24"/>
      <c r="JLN1412" s="24"/>
      <c r="JLO1412" s="24"/>
      <c r="JLP1412" s="24"/>
      <c r="JLQ1412" s="24"/>
      <c r="JLR1412" s="24"/>
      <c r="JLS1412" s="24"/>
      <c r="JLT1412" s="24"/>
      <c r="JLU1412" s="24"/>
      <c r="JLV1412" s="24"/>
      <c r="JLZ1412" s="3"/>
      <c r="JMA1412" s="31"/>
      <c r="JMB1412" s="5"/>
      <c r="JMC1412" s="9"/>
      <c r="JMF1412" s="2"/>
      <c r="JMI1412" s="24"/>
      <c r="JMJ1412" s="24"/>
      <c r="JMK1412" s="31"/>
      <c r="JML1412" s="24"/>
      <c r="JMM1412" s="24"/>
      <c r="JMN1412" s="24"/>
      <c r="JMO1412" s="24"/>
      <c r="JMP1412" s="24"/>
      <c r="JMQ1412" s="24"/>
      <c r="JMR1412" s="24"/>
      <c r="JMS1412" s="24"/>
      <c r="JMT1412" s="24"/>
      <c r="JMU1412" s="24"/>
      <c r="JMV1412" s="24"/>
      <c r="JMW1412" s="24"/>
      <c r="JMX1412" s="24"/>
      <c r="JMY1412" s="24"/>
      <c r="JMZ1412" s="24"/>
      <c r="JND1412" s="3"/>
      <c r="JNE1412" s="31"/>
      <c r="JNF1412" s="5"/>
      <c r="JNG1412" s="9"/>
      <c r="JNJ1412" s="2"/>
      <c r="JNM1412" s="24"/>
      <c r="JNN1412" s="24"/>
      <c r="JNO1412" s="31"/>
      <c r="JNP1412" s="24"/>
      <c r="JNQ1412" s="24"/>
      <c r="JNR1412" s="24"/>
      <c r="JNS1412" s="24"/>
      <c r="JNT1412" s="24"/>
      <c r="JNU1412" s="24"/>
      <c r="JNV1412" s="24"/>
      <c r="JNW1412" s="24"/>
      <c r="JNX1412" s="24"/>
      <c r="JNY1412" s="24"/>
      <c r="JNZ1412" s="24"/>
      <c r="JOA1412" s="24"/>
      <c r="JOB1412" s="24"/>
      <c r="JOC1412" s="24"/>
      <c r="JOD1412" s="24"/>
      <c r="JOH1412" s="3"/>
      <c r="JOI1412" s="31"/>
      <c r="JOJ1412" s="5"/>
      <c r="JOK1412" s="9"/>
      <c r="JON1412" s="2"/>
      <c r="JOQ1412" s="24"/>
      <c r="JOR1412" s="24"/>
      <c r="JOS1412" s="31"/>
      <c r="JOT1412" s="24"/>
      <c r="JOU1412" s="24"/>
      <c r="JOV1412" s="24"/>
      <c r="JOW1412" s="24"/>
      <c r="JOX1412" s="24"/>
      <c r="JOY1412" s="24"/>
      <c r="JOZ1412" s="24"/>
      <c r="JPA1412" s="24"/>
      <c r="JPB1412" s="24"/>
      <c r="JPC1412" s="24"/>
      <c r="JPD1412" s="24"/>
      <c r="JPE1412" s="24"/>
      <c r="JPF1412" s="24"/>
      <c r="JPG1412" s="24"/>
      <c r="JPH1412" s="24"/>
      <c r="JPL1412" s="3"/>
      <c r="JPM1412" s="31"/>
      <c r="JPN1412" s="5"/>
      <c r="JPO1412" s="9"/>
      <c r="JPR1412" s="2"/>
      <c r="JPU1412" s="24"/>
      <c r="JPV1412" s="24"/>
      <c r="JPW1412" s="31"/>
      <c r="JPX1412" s="24"/>
      <c r="JPY1412" s="24"/>
      <c r="JPZ1412" s="24"/>
      <c r="JQA1412" s="24"/>
      <c r="JQB1412" s="24"/>
      <c r="JQC1412" s="24"/>
      <c r="JQD1412" s="24"/>
      <c r="JQE1412" s="24"/>
      <c r="JQF1412" s="24"/>
      <c r="JQG1412" s="24"/>
      <c r="JQH1412" s="24"/>
      <c r="JQI1412" s="24"/>
      <c r="JQJ1412" s="24"/>
      <c r="JQK1412" s="24"/>
      <c r="JQL1412" s="24"/>
      <c r="JQP1412" s="3"/>
      <c r="JQQ1412" s="31"/>
      <c r="JQR1412" s="5"/>
      <c r="JQS1412" s="9"/>
      <c r="JQV1412" s="2"/>
      <c r="JQY1412" s="24"/>
      <c r="JQZ1412" s="24"/>
      <c r="JRA1412" s="31"/>
      <c r="JRB1412" s="24"/>
      <c r="JRC1412" s="24"/>
      <c r="JRD1412" s="24"/>
      <c r="JRE1412" s="24"/>
      <c r="JRF1412" s="24"/>
      <c r="JRG1412" s="24"/>
      <c r="JRH1412" s="24"/>
      <c r="JRI1412" s="24"/>
      <c r="JRJ1412" s="24"/>
      <c r="JRK1412" s="24"/>
      <c r="JRL1412" s="24"/>
      <c r="JRM1412" s="24"/>
      <c r="JRN1412" s="24"/>
      <c r="JRO1412" s="24"/>
      <c r="JRP1412" s="24"/>
      <c r="JRT1412" s="3"/>
      <c r="JRU1412" s="31"/>
      <c r="JRV1412" s="5"/>
      <c r="JRW1412" s="9"/>
      <c r="JRZ1412" s="2"/>
      <c r="JSC1412" s="24"/>
      <c r="JSD1412" s="24"/>
      <c r="JSE1412" s="31"/>
      <c r="JSF1412" s="24"/>
      <c r="JSG1412" s="24"/>
      <c r="JSH1412" s="24"/>
      <c r="JSI1412" s="24"/>
      <c r="JSJ1412" s="24"/>
      <c r="JSK1412" s="24"/>
      <c r="JSL1412" s="24"/>
      <c r="JSM1412" s="24"/>
      <c r="JSN1412" s="24"/>
      <c r="JSO1412" s="24"/>
      <c r="JSP1412" s="24"/>
      <c r="JSQ1412" s="24"/>
      <c r="JSR1412" s="24"/>
      <c r="JSS1412" s="24"/>
      <c r="JST1412" s="24"/>
      <c r="JSX1412" s="3"/>
      <c r="JSY1412" s="31"/>
      <c r="JSZ1412" s="5"/>
      <c r="JTA1412" s="9"/>
      <c r="JTD1412" s="2"/>
      <c r="JTG1412" s="24"/>
      <c r="JTH1412" s="24"/>
      <c r="JTI1412" s="31"/>
      <c r="JTJ1412" s="24"/>
      <c r="JTK1412" s="24"/>
      <c r="JTL1412" s="24"/>
      <c r="JTM1412" s="24"/>
      <c r="JTN1412" s="24"/>
      <c r="JTO1412" s="24"/>
      <c r="JTP1412" s="24"/>
      <c r="JTQ1412" s="24"/>
      <c r="JTR1412" s="24"/>
      <c r="JTS1412" s="24"/>
      <c r="JTT1412" s="24"/>
      <c r="JTU1412" s="24"/>
      <c r="JTV1412" s="24"/>
      <c r="JTW1412" s="24"/>
      <c r="JTX1412" s="24"/>
      <c r="JUB1412" s="3"/>
      <c r="JUC1412" s="31"/>
      <c r="JUD1412" s="5"/>
      <c r="JUE1412" s="9"/>
      <c r="JUH1412" s="2"/>
      <c r="JUK1412" s="24"/>
      <c r="JUL1412" s="24"/>
      <c r="JUM1412" s="31"/>
      <c r="JUN1412" s="24"/>
      <c r="JUO1412" s="24"/>
      <c r="JUP1412" s="24"/>
      <c r="JUQ1412" s="24"/>
      <c r="JUR1412" s="24"/>
      <c r="JUS1412" s="24"/>
      <c r="JUT1412" s="24"/>
      <c r="JUU1412" s="24"/>
      <c r="JUV1412" s="24"/>
      <c r="JUW1412" s="24"/>
      <c r="JUX1412" s="24"/>
      <c r="JUY1412" s="24"/>
      <c r="JUZ1412" s="24"/>
      <c r="JVA1412" s="24"/>
      <c r="JVB1412" s="24"/>
      <c r="JVF1412" s="3"/>
      <c r="JVG1412" s="31"/>
      <c r="JVH1412" s="5"/>
      <c r="JVI1412" s="9"/>
      <c r="JVL1412" s="2"/>
      <c r="JVO1412" s="24"/>
      <c r="JVP1412" s="24"/>
      <c r="JVQ1412" s="31"/>
      <c r="JVR1412" s="24"/>
      <c r="JVS1412" s="24"/>
      <c r="JVT1412" s="24"/>
      <c r="JVU1412" s="24"/>
      <c r="JVV1412" s="24"/>
      <c r="JVW1412" s="24"/>
      <c r="JVX1412" s="24"/>
      <c r="JVY1412" s="24"/>
      <c r="JVZ1412" s="24"/>
      <c r="JWA1412" s="24"/>
      <c r="JWB1412" s="24"/>
      <c r="JWC1412" s="24"/>
      <c r="JWD1412" s="24"/>
      <c r="JWE1412" s="24"/>
      <c r="JWF1412" s="24"/>
      <c r="JWJ1412" s="3"/>
      <c r="JWK1412" s="31"/>
      <c r="JWL1412" s="5"/>
      <c r="JWM1412" s="9"/>
      <c r="JWP1412" s="2"/>
      <c r="JWS1412" s="24"/>
      <c r="JWT1412" s="24"/>
      <c r="JWU1412" s="31"/>
      <c r="JWV1412" s="24"/>
      <c r="JWW1412" s="24"/>
      <c r="JWX1412" s="24"/>
      <c r="JWY1412" s="24"/>
      <c r="JWZ1412" s="24"/>
      <c r="JXA1412" s="24"/>
      <c r="JXB1412" s="24"/>
      <c r="JXC1412" s="24"/>
      <c r="JXD1412" s="24"/>
      <c r="JXE1412" s="24"/>
      <c r="JXF1412" s="24"/>
      <c r="JXG1412" s="24"/>
      <c r="JXH1412" s="24"/>
      <c r="JXI1412" s="24"/>
      <c r="JXJ1412" s="24"/>
      <c r="JXN1412" s="3"/>
      <c r="JXO1412" s="31"/>
      <c r="JXP1412" s="5"/>
      <c r="JXQ1412" s="9"/>
      <c r="JXT1412" s="2"/>
      <c r="JXW1412" s="24"/>
      <c r="JXX1412" s="24"/>
      <c r="JXY1412" s="31"/>
      <c r="JXZ1412" s="24"/>
      <c r="JYA1412" s="24"/>
      <c r="JYB1412" s="24"/>
      <c r="JYC1412" s="24"/>
      <c r="JYD1412" s="24"/>
      <c r="JYE1412" s="24"/>
      <c r="JYF1412" s="24"/>
      <c r="JYG1412" s="24"/>
      <c r="JYH1412" s="24"/>
      <c r="JYI1412" s="24"/>
      <c r="JYJ1412" s="24"/>
      <c r="JYK1412" s="24"/>
      <c r="JYL1412" s="24"/>
      <c r="JYM1412" s="24"/>
      <c r="JYN1412" s="24"/>
      <c r="JYR1412" s="3"/>
      <c r="JYS1412" s="31"/>
      <c r="JYT1412" s="5"/>
      <c r="JYU1412" s="9"/>
      <c r="JYX1412" s="2"/>
      <c r="JZA1412" s="24"/>
      <c r="JZB1412" s="24"/>
      <c r="JZC1412" s="31"/>
      <c r="JZD1412" s="24"/>
      <c r="JZE1412" s="24"/>
      <c r="JZF1412" s="24"/>
      <c r="JZG1412" s="24"/>
      <c r="JZH1412" s="24"/>
      <c r="JZI1412" s="24"/>
      <c r="JZJ1412" s="24"/>
      <c r="JZK1412" s="24"/>
      <c r="JZL1412" s="24"/>
      <c r="JZM1412" s="24"/>
      <c r="JZN1412" s="24"/>
      <c r="JZO1412" s="24"/>
      <c r="JZP1412" s="24"/>
      <c r="JZQ1412" s="24"/>
      <c r="JZR1412" s="24"/>
      <c r="JZV1412" s="3"/>
      <c r="JZW1412" s="31"/>
      <c r="JZX1412" s="5"/>
      <c r="JZY1412" s="9"/>
      <c r="KAB1412" s="2"/>
      <c r="KAE1412" s="24"/>
      <c r="KAF1412" s="24"/>
      <c r="KAG1412" s="31"/>
      <c r="KAH1412" s="24"/>
      <c r="KAI1412" s="24"/>
      <c r="KAJ1412" s="24"/>
      <c r="KAK1412" s="24"/>
      <c r="KAL1412" s="24"/>
      <c r="KAM1412" s="24"/>
      <c r="KAN1412" s="24"/>
      <c r="KAO1412" s="24"/>
      <c r="KAP1412" s="24"/>
      <c r="KAQ1412" s="24"/>
      <c r="KAR1412" s="24"/>
      <c r="KAS1412" s="24"/>
      <c r="KAT1412" s="24"/>
      <c r="KAU1412" s="24"/>
      <c r="KAV1412" s="24"/>
      <c r="KAZ1412" s="3"/>
      <c r="KBA1412" s="31"/>
      <c r="KBB1412" s="5"/>
      <c r="KBC1412" s="9"/>
      <c r="KBF1412" s="2"/>
      <c r="KBI1412" s="24"/>
      <c r="KBJ1412" s="24"/>
      <c r="KBK1412" s="31"/>
      <c r="KBL1412" s="24"/>
      <c r="KBM1412" s="24"/>
      <c r="KBN1412" s="24"/>
      <c r="KBO1412" s="24"/>
      <c r="KBP1412" s="24"/>
      <c r="KBQ1412" s="24"/>
      <c r="KBR1412" s="24"/>
      <c r="KBS1412" s="24"/>
      <c r="KBT1412" s="24"/>
      <c r="KBU1412" s="24"/>
      <c r="KBV1412" s="24"/>
      <c r="KBW1412" s="24"/>
      <c r="KBX1412" s="24"/>
      <c r="KBY1412" s="24"/>
      <c r="KBZ1412" s="24"/>
      <c r="KCD1412" s="3"/>
      <c r="KCE1412" s="31"/>
      <c r="KCF1412" s="5"/>
      <c r="KCG1412" s="9"/>
      <c r="KCJ1412" s="2"/>
      <c r="KCM1412" s="24"/>
      <c r="KCN1412" s="24"/>
      <c r="KCO1412" s="31"/>
      <c r="KCP1412" s="24"/>
      <c r="KCQ1412" s="24"/>
      <c r="KCR1412" s="24"/>
      <c r="KCS1412" s="24"/>
      <c r="KCT1412" s="24"/>
      <c r="KCU1412" s="24"/>
      <c r="KCV1412" s="24"/>
      <c r="KCW1412" s="24"/>
      <c r="KCX1412" s="24"/>
      <c r="KCY1412" s="24"/>
      <c r="KCZ1412" s="24"/>
      <c r="KDA1412" s="24"/>
      <c r="KDB1412" s="24"/>
      <c r="KDC1412" s="24"/>
      <c r="KDD1412" s="24"/>
      <c r="KDH1412" s="3"/>
      <c r="KDI1412" s="31"/>
      <c r="KDJ1412" s="5"/>
      <c r="KDK1412" s="9"/>
      <c r="KDN1412" s="2"/>
      <c r="KDQ1412" s="24"/>
      <c r="KDR1412" s="24"/>
      <c r="KDS1412" s="31"/>
      <c r="KDT1412" s="24"/>
      <c r="KDU1412" s="24"/>
      <c r="KDV1412" s="24"/>
      <c r="KDW1412" s="24"/>
      <c r="KDX1412" s="24"/>
      <c r="KDY1412" s="24"/>
      <c r="KDZ1412" s="24"/>
      <c r="KEA1412" s="24"/>
      <c r="KEB1412" s="24"/>
      <c r="KEC1412" s="24"/>
      <c r="KED1412" s="24"/>
      <c r="KEE1412" s="24"/>
      <c r="KEF1412" s="24"/>
      <c r="KEG1412" s="24"/>
      <c r="KEH1412" s="24"/>
      <c r="KEL1412" s="3"/>
      <c r="KEM1412" s="31"/>
      <c r="KEN1412" s="5"/>
      <c r="KEO1412" s="9"/>
      <c r="KER1412" s="2"/>
      <c r="KEU1412" s="24"/>
      <c r="KEV1412" s="24"/>
      <c r="KEW1412" s="31"/>
      <c r="KEX1412" s="24"/>
      <c r="KEY1412" s="24"/>
      <c r="KEZ1412" s="24"/>
      <c r="KFA1412" s="24"/>
      <c r="KFB1412" s="24"/>
      <c r="KFC1412" s="24"/>
      <c r="KFD1412" s="24"/>
      <c r="KFE1412" s="24"/>
      <c r="KFF1412" s="24"/>
      <c r="KFG1412" s="24"/>
      <c r="KFH1412" s="24"/>
      <c r="KFI1412" s="24"/>
      <c r="KFJ1412" s="24"/>
      <c r="KFK1412" s="24"/>
      <c r="KFL1412" s="24"/>
      <c r="KFP1412" s="3"/>
      <c r="KFQ1412" s="31"/>
      <c r="KFR1412" s="5"/>
      <c r="KFS1412" s="9"/>
      <c r="KFV1412" s="2"/>
      <c r="KFY1412" s="24"/>
      <c r="KFZ1412" s="24"/>
      <c r="KGA1412" s="31"/>
      <c r="KGB1412" s="24"/>
      <c r="KGC1412" s="24"/>
      <c r="KGD1412" s="24"/>
      <c r="KGE1412" s="24"/>
      <c r="KGF1412" s="24"/>
      <c r="KGG1412" s="24"/>
      <c r="KGH1412" s="24"/>
      <c r="KGI1412" s="24"/>
      <c r="KGJ1412" s="24"/>
      <c r="KGK1412" s="24"/>
      <c r="KGL1412" s="24"/>
      <c r="KGM1412" s="24"/>
      <c r="KGN1412" s="24"/>
      <c r="KGO1412" s="24"/>
      <c r="KGP1412" s="24"/>
      <c r="KGT1412" s="3"/>
      <c r="KGU1412" s="31"/>
      <c r="KGV1412" s="5"/>
      <c r="KGW1412" s="9"/>
      <c r="KGZ1412" s="2"/>
      <c r="KHC1412" s="24"/>
      <c r="KHD1412" s="24"/>
      <c r="KHE1412" s="31"/>
      <c r="KHF1412" s="24"/>
      <c r="KHG1412" s="24"/>
      <c r="KHH1412" s="24"/>
      <c r="KHI1412" s="24"/>
      <c r="KHJ1412" s="24"/>
      <c r="KHK1412" s="24"/>
      <c r="KHL1412" s="24"/>
      <c r="KHM1412" s="24"/>
      <c r="KHN1412" s="24"/>
      <c r="KHO1412" s="24"/>
      <c r="KHP1412" s="24"/>
      <c r="KHQ1412" s="24"/>
      <c r="KHR1412" s="24"/>
      <c r="KHS1412" s="24"/>
      <c r="KHT1412" s="24"/>
      <c r="KHX1412" s="3"/>
      <c r="KHY1412" s="31"/>
      <c r="KHZ1412" s="5"/>
      <c r="KIA1412" s="9"/>
      <c r="KID1412" s="2"/>
      <c r="KIG1412" s="24"/>
      <c r="KIH1412" s="24"/>
      <c r="KII1412" s="31"/>
      <c r="KIJ1412" s="24"/>
      <c r="KIK1412" s="24"/>
      <c r="KIL1412" s="24"/>
      <c r="KIM1412" s="24"/>
      <c r="KIN1412" s="24"/>
      <c r="KIO1412" s="24"/>
      <c r="KIP1412" s="24"/>
      <c r="KIQ1412" s="24"/>
      <c r="KIR1412" s="24"/>
      <c r="KIS1412" s="24"/>
      <c r="KIT1412" s="24"/>
      <c r="KIU1412" s="24"/>
      <c r="KIV1412" s="24"/>
      <c r="KIW1412" s="24"/>
      <c r="KIX1412" s="24"/>
      <c r="KJB1412" s="3"/>
      <c r="KJC1412" s="31"/>
      <c r="KJD1412" s="5"/>
      <c r="KJE1412" s="9"/>
      <c r="KJH1412" s="2"/>
      <c r="KJK1412" s="24"/>
      <c r="KJL1412" s="24"/>
      <c r="KJM1412" s="31"/>
      <c r="KJN1412" s="24"/>
      <c r="KJO1412" s="24"/>
      <c r="KJP1412" s="24"/>
      <c r="KJQ1412" s="24"/>
      <c r="KJR1412" s="24"/>
      <c r="KJS1412" s="24"/>
      <c r="KJT1412" s="24"/>
      <c r="KJU1412" s="24"/>
      <c r="KJV1412" s="24"/>
      <c r="KJW1412" s="24"/>
      <c r="KJX1412" s="24"/>
      <c r="KJY1412" s="24"/>
      <c r="KJZ1412" s="24"/>
      <c r="KKA1412" s="24"/>
      <c r="KKB1412" s="24"/>
      <c r="KKF1412" s="3"/>
      <c r="KKG1412" s="31"/>
      <c r="KKH1412" s="5"/>
      <c r="KKI1412" s="9"/>
      <c r="KKL1412" s="2"/>
      <c r="KKO1412" s="24"/>
      <c r="KKP1412" s="24"/>
      <c r="KKQ1412" s="31"/>
      <c r="KKR1412" s="24"/>
      <c r="KKS1412" s="24"/>
      <c r="KKT1412" s="24"/>
      <c r="KKU1412" s="24"/>
      <c r="KKV1412" s="24"/>
      <c r="KKW1412" s="24"/>
      <c r="KKX1412" s="24"/>
      <c r="KKY1412" s="24"/>
      <c r="KKZ1412" s="24"/>
      <c r="KLA1412" s="24"/>
      <c r="KLB1412" s="24"/>
      <c r="KLC1412" s="24"/>
      <c r="KLD1412" s="24"/>
      <c r="KLE1412" s="24"/>
      <c r="KLF1412" s="24"/>
      <c r="KLJ1412" s="3"/>
      <c r="KLK1412" s="31"/>
      <c r="KLL1412" s="5"/>
      <c r="KLM1412" s="9"/>
      <c r="KLP1412" s="2"/>
      <c r="KLS1412" s="24"/>
      <c r="KLT1412" s="24"/>
      <c r="KLU1412" s="31"/>
      <c r="KLV1412" s="24"/>
      <c r="KLW1412" s="24"/>
      <c r="KLX1412" s="24"/>
      <c r="KLY1412" s="24"/>
      <c r="KLZ1412" s="24"/>
      <c r="KMA1412" s="24"/>
      <c r="KMB1412" s="24"/>
      <c r="KMC1412" s="24"/>
      <c r="KMD1412" s="24"/>
      <c r="KME1412" s="24"/>
      <c r="KMF1412" s="24"/>
      <c r="KMG1412" s="24"/>
      <c r="KMH1412" s="24"/>
      <c r="KMI1412" s="24"/>
      <c r="KMJ1412" s="24"/>
      <c r="KMN1412" s="3"/>
      <c r="KMO1412" s="31"/>
      <c r="KMP1412" s="5"/>
      <c r="KMQ1412" s="9"/>
      <c r="KMT1412" s="2"/>
      <c r="KMW1412" s="24"/>
      <c r="KMX1412" s="24"/>
      <c r="KMY1412" s="31"/>
      <c r="KMZ1412" s="24"/>
      <c r="KNA1412" s="24"/>
      <c r="KNB1412" s="24"/>
      <c r="KNC1412" s="24"/>
      <c r="KND1412" s="24"/>
      <c r="KNE1412" s="24"/>
      <c r="KNF1412" s="24"/>
      <c r="KNG1412" s="24"/>
      <c r="KNH1412" s="24"/>
      <c r="KNI1412" s="24"/>
      <c r="KNJ1412" s="24"/>
      <c r="KNK1412" s="24"/>
      <c r="KNL1412" s="24"/>
      <c r="KNM1412" s="24"/>
      <c r="KNN1412" s="24"/>
      <c r="KNR1412" s="3"/>
      <c r="KNS1412" s="31"/>
      <c r="KNT1412" s="5"/>
      <c r="KNU1412" s="9"/>
      <c r="KNX1412" s="2"/>
      <c r="KOA1412" s="24"/>
      <c r="KOB1412" s="24"/>
      <c r="KOC1412" s="31"/>
      <c r="KOD1412" s="24"/>
      <c r="KOE1412" s="24"/>
      <c r="KOF1412" s="24"/>
      <c r="KOG1412" s="24"/>
      <c r="KOH1412" s="24"/>
      <c r="KOI1412" s="24"/>
      <c r="KOJ1412" s="24"/>
      <c r="KOK1412" s="24"/>
      <c r="KOL1412" s="24"/>
      <c r="KOM1412" s="24"/>
      <c r="KON1412" s="24"/>
      <c r="KOO1412" s="24"/>
      <c r="KOP1412" s="24"/>
      <c r="KOQ1412" s="24"/>
      <c r="KOR1412" s="24"/>
      <c r="KOV1412" s="3"/>
      <c r="KOW1412" s="31"/>
      <c r="KOX1412" s="5"/>
      <c r="KOY1412" s="9"/>
      <c r="KPB1412" s="2"/>
      <c r="KPE1412" s="24"/>
      <c r="KPF1412" s="24"/>
      <c r="KPG1412" s="31"/>
      <c r="KPH1412" s="24"/>
      <c r="KPI1412" s="24"/>
      <c r="KPJ1412" s="24"/>
      <c r="KPK1412" s="24"/>
      <c r="KPL1412" s="24"/>
      <c r="KPM1412" s="24"/>
      <c r="KPN1412" s="24"/>
      <c r="KPO1412" s="24"/>
      <c r="KPP1412" s="24"/>
      <c r="KPQ1412" s="24"/>
      <c r="KPR1412" s="24"/>
      <c r="KPS1412" s="24"/>
      <c r="KPT1412" s="24"/>
      <c r="KPU1412" s="24"/>
      <c r="KPV1412" s="24"/>
      <c r="KPZ1412" s="3"/>
      <c r="KQA1412" s="31"/>
      <c r="KQB1412" s="5"/>
      <c r="KQC1412" s="9"/>
      <c r="KQF1412" s="2"/>
      <c r="KQI1412" s="24"/>
      <c r="KQJ1412" s="24"/>
      <c r="KQK1412" s="31"/>
      <c r="KQL1412" s="24"/>
      <c r="KQM1412" s="24"/>
      <c r="KQN1412" s="24"/>
      <c r="KQO1412" s="24"/>
      <c r="KQP1412" s="24"/>
      <c r="KQQ1412" s="24"/>
      <c r="KQR1412" s="24"/>
      <c r="KQS1412" s="24"/>
      <c r="KQT1412" s="24"/>
      <c r="KQU1412" s="24"/>
      <c r="KQV1412" s="24"/>
      <c r="KQW1412" s="24"/>
      <c r="KQX1412" s="24"/>
      <c r="KQY1412" s="24"/>
      <c r="KQZ1412" s="24"/>
      <c r="KRD1412" s="3"/>
      <c r="KRE1412" s="31"/>
      <c r="KRF1412" s="5"/>
      <c r="KRG1412" s="9"/>
      <c r="KRJ1412" s="2"/>
      <c r="KRM1412" s="24"/>
      <c r="KRN1412" s="24"/>
      <c r="KRO1412" s="31"/>
      <c r="KRP1412" s="24"/>
      <c r="KRQ1412" s="24"/>
      <c r="KRR1412" s="24"/>
      <c r="KRS1412" s="24"/>
      <c r="KRT1412" s="24"/>
      <c r="KRU1412" s="24"/>
      <c r="KRV1412" s="24"/>
      <c r="KRW1412" s="24"/>
      <c r="KRX1412" s="24"/>
      <c r="KRY1412" s="24"/>
      <c r="KRZ1412" s="24"/>
      <c r="KSA1412" s="24"/>
      <c r="KSB1412" s="24"/>
      <c r="KSC1412" s="24"/>
      <c r="KSD1412" s="24"/>
      <c r="KSH1412" s="3"/>
      <c r="KSI1412" s="31"/>
      <c r="KSJ1412" s="5"/>
      <c r="KSK1412" s="9"/>
      <c r="KSN1412" s="2"/>
      <c r="KSQ1412" s="24"/>
      <c r="KSR1412" s="24"/>
      <c r="KSS1412" s="31"/>
      <c r="KST1412" s="24"/>
      <c r="KSU1412" s="24"/>
      <c r="KSV1412" s="24"/>
      <c r="KSW1412" s="24"/>
      <c r="KSX1412" s="24"/>
      <c r="KSY1412" s="24"/>
      <c r="KSZ1412" s="24"/>
      <c r="KTA1412" s="24"/>
      <c r="KTB1412" s="24"/>
      <c r="KTC1412" s="24"/>
      <c r="KTD1412" s="24"/>
      <c r="KTE1412" s="24"/>
      <c r="KTF1412" s="24"/>
      <c r="KTG1412" s="24"/>
      <c r="KTH1412" s="24"/>
      <c r="KTL1412" s="3"/>
      <c r="KTM1412" s="31"/>
      <c r="KTN1412" s="5"/>
      <c r="KTO1412" s="9"/>
      <c r="KTR1412" s="2"/>
      <c r="KTU1412" s="24"/>
      <c r="KTV1412" s="24"/>
      <c r="KTW1412" s="31"/>
      <c r="KTX1412" s="24"/>
      <c r="KTY1412" s="24"/>
      <c r="KTZ1412" s="24"/>
      <c r="KUA1412" s="24"/>
      <c r="KUB1412" s="24"/>
      <c r="KUC1412" s="24"/>
      <c r="KUD1412" s="24"/>
      <c r="KUE1412" s="24"/>
      <c r="KUF1412" s="24"/>
      <c r="KUG1412" s="24"/>
      <c r="KUH1412" s="24"/>
      <c r="KUI1412" s="24"/>
      <c r="KUJ1412" s="24"/>
      <c r="KUK1412" s="24"/>
      <c r="KUL1412" s="24"/>
      <c r="KUP1412" s="3"/>
      <c r="KUQ1412" s="31"/>
      <c r="KUR1412" s="5"/>
      <c r="KUS1412" s="9"/>
      <c r="KUV1412" s="2"/>
      <c r="KUY1412" s="24"/>
      <c r="KUZ1412" s="24"/>
      <c r="KVA1412" s="31"/>
      <c r="KVB1412" s="24"/>
      <c r="KVC1412" s="24"/>
      <c r="KVD1412" s="24"/>
      <c r="KVE1412" s="24"/>
      <c r="KVF1412" s="24"/>
      <c r="KVG1412" s="24"/>
      <c r="KVH1412" s="24"/>
      <c r="KVI1412" s="24"/>
      <c r="KVJ1412" s="24"/>
      <c r="KVK1412" s="24"/>
      <c r="KVL1412" s="24"/>
      <c r="KVM1412" s="24"/>
      <c r="KVN1412" s="24"/>
      <c r="KVO1412" s="24"/>
      <c r="KVP1412" s="24"/>
      <c r="KVT1412" s="3"/>
      <c r="KVU1412" s="31"/>
      <c r="KVV1412" s="5"/>
      <c r="KVW1412" s="9"/>
      <c r="KVZ1412" s="2"/>
      <c r="KWC1412" s="24"/>
      <c r="KWD1412" s="24"/>
      <c r="KWE1412" s="31"/>
      <c r="KWF1412" s="24"/>
      <c r="KWG1412" s="24"/>
      <c r="KWH1412" s="24"/>
      <c r="KWI1412" s="24"/>
      <c r="KWJ1412" s="24"/>
      <c r="KWK1412" s="24"/>
      <c r="KWL1412" s="24"/>
      <c r="KWM1412" s="24"/>
      <c r="KWN1412" s="24"/>
      <c r="KWO1412" s="24"/>
      <c r="KWP1412" s="24"/>
      <c r="KWQ1412" s="24"/>
      <c r="KWR1412" s="24"/>
      <c r="KWS1412" s="24"/>
      <c r="KWT1412" s="24"/>
      <c r="KWX1412" s="3"/>
      <c r="KWY1412" s="31"/>
      <c r="KWZ1412" s="5"/>
      <c r="KXA1412" s="9"/>
      <c r="KXD1412" s="2"/>
      <c r="KXG1412" s="24"/>
      <c r="KXH1412" s="24"/>
      <c r="KXI1412" s="31"/>
      <c r="KXJ1412" s="24"/>
      <c r="KXK1412" s="24"/>
      <c r="KXL1412" s="24"/>
      <c r="KXM1412" s="24"/>
      <c r="KXN1412" s="24"/>
      <c r="KXO1412" s="24"/>
      <c r="KXP1412" s="24"/>
      <c r="KXQ1412" s="24"/>
      <c r="KXR1412" s="24"/>
      <c r="KXS1412" s="24"/>
      <c r="KXT1412" s="24"/>
      <c r="KXU1412" s="24"/>
      <c r="KXV1412" s="24"/>
      <c r="KXW1412" s="24"/>
      <c r="KXX1412" s="24"/>
      <c r="KYB1412" s="3"/>
      <c r="KYC1412" s="31"/>
      <c r="KYD1412" s="5"/>
      <c r="KYE1412" s="9"/>
      <c r="KYH1412" s="2"/>
      <c r="KYK1412" s="24"/>
      <c r="KYL1412" s="24"/>
      <c r="KYM1412" s="31"/>
      <c r="KYN1412" s="24"/>
      <c r="KYO1412" s="24"/>
      <c r="KYP1412" s="24"/>
      <c r="KYQ1412" s="24"/>
      <c r="KYR1412" s="24"/>
      <c r="KYS1412" s="24"/>
      <c r="KYT1412" s="24"/>
      <c r="KYU1412" s="24"/>
      <c r="KYV1412" s="24"/>
      <c r="KYW1412" s="24"/>
      <c r="KYX1412" s="24"/>
      <c r="KYY1412" s="24"/>
      <c r="KYZ1412" s="24"/>
      <c r="KZA1412" s="24"/>
      <c r="KZB1412" s="24"/>
      <c r="KZF1412" s="3"/>
      <c r="KZG1412" s="31"/>
      <c r="KZH1412" s="5"/>
      <c r="KZI1412" s="9"/>
      <c r="KZL1412" s="2"/>
      <c r="KZO1412" s="24"/>
      <c r="KZP1412" s="24"/>
      <c r="KZQ1412" s="31"/>
      <c r="KZR1412" s="24"/>
      <c r="KZS1412" s="24"/>
      <c r="KZT1412" s="24"/>
      <c r="KZU1412" s="24"/>
      <c r="KZV1412" s="24"/>
      <c r="KZW1412" s="24"/>
      <c r="KZX1412" s="24"/>
      <c r="KZY1412" s="24"/>
      <c r="KZZ1412" s="24"/>
      <c r="LAA1412" s="24"/>
      <c r="LAB1412" s="24"/>
      <c r="LAC1412" s="24"/>
      <c r="LAD1412" s="24"/>
      <c r="LAE1412" s="24"/>
      <c r="LAF1412" s="24"/>
      <c r="LAJ1412" s="3"/>
      <c r="LAK1412" s="31"/>
      <c r="LAL1412" s="5"/>
      <c r="LAM1412" s="9"/>
      <c r="LAP1412" s="2"/>
      <c r="LAS1412" s="24"/>
      <c r="LAT1412" s="24"/>
      <c r="LAU1412" s="31"/>
      <c r="LAV1412" s="24"/>
      <c r="LAW1412" s="24"/>
      <c r="LAX1412" s="24"/>
      <c r="LAY1412" s="24"/>
      <c r="LAZ1412" s="24"/>
      <c r="LBA1412" s="24"/>
      <c r="LBB1412" s="24"/>
      <c r="LBC1412" s="24"/>
      <c r="LBD1412" s="24"/>
      <c r="LBE1412" s="24"/>
      <c r="LBF1412" s="24"/>
      <c r="LBG1412" s="24"/>
      <c r="LBH1412" s="24"/>
      <c r="LBI1412" s="24"/>
      <c r="LBJ1412" s="24"/>
      <c r="LBN1412" s="3"/>
      <c r="LBO1412" s="31"/>
      <c r="LBP1412" s="5"/>
      <c r="LBQ1412" s="9"/>
      <c r="LBT1412" s="2"/>
      <c r="LBW1412" s="24"/>
      <c r="LBX1412" s="24"/>
      <c r="LBY1412" s="31"/>
      <c r="LBZ1412" s="24"/>
      <c r="LCA1412" s="24"/>
      <c r="LCB1412" s="24"/>
      <c r="LCC1412" s="24"/>
      <c r="LCD1412" s="24"/>
      <c r="LCE1412" s="24"/>
      <c r="LCF1412" s="24"/>
      <c r="LCG1412" s="24"/>
      <c r="LCH1412" s="24"/>
      <c r="LCI1412" s="24"/>
      <c r="LCJ1412" s="24"/>
      <c r="LCK1412" s="24"/>
      <c r="LCL1412" s="24"/>
      <c r="LCM1412" s="24"/>
      <c r="LCN1412" s="24"/>
      <c r="LCR1412" s="3"/>
      <c r="LCS1412" s="31"/>
      <c r="LCT1412" s="5"/>
      <c r="LCU1412" s="9"/>
      <c r="LCX1412" s="2"/>
      <c r="LDA1412" s="24"/>
      <c r="LDB1412" s="24"/>
      <c r="LDC1412" s="31"/>
      <c r="LDD1412" s="24"/>
      <c r="LDE1412" s="24"/>
      <c r="LDF1412" s="24"/>
      <c r="LDG1412" s="24"/>
      <c r="LDH1412" s="24"/>
      <c r="LDI1412" s="24"/>
      <c r="LDJ1412" s="24"/>
      <c r="LDK1412" s="24"/>
      <c r="LDL1412" s="24"/>
      <c r="LDM1412" s="24"/>
      <c r="LDN1412" s="24"/>
      <c r="LDO1412" s="24"/>
      <c r="LDP1412" s="24"/>
      <c r="LDQ1412" s="24"/>
      <c r="LDR1412" s="24"/>
      <c r="LDV1412" s="3"/>
      <c r="LDW1412" s="31"/>
      <c r="LDX1412" s="5"/>
      <c r="LDY1412" s="9"/>
      <c r="LEB1412" s="2"/>
      <c r="LEE1412" s="24"/>
      <c r="LEF1412" s="24"/>
      <c r="LEG1412" s="31"/>
      <c r="LEH1412" s="24"/>
      <c r="LEI1412" s="24"/>
      <c r="LEJ1412" s="24"/>
      <c r="LEK1412" s="24"/>
      <c r="LEL1412" s="24"/>
      <c r="LEM1412" s="24"/>
      <c r="LEN1412" s="24"/>
      <c r="LEO1412" s="24"/>
      <c r="LEP1412" s="24"/>
      <c r="LEQ1412" s="24"/>
      <c r="LER1412" s="24"/>
      <c r="LES1412" s="24"/>
      <c r="LET1412" s="24"/>
      <c r="LEU1412" s="24"/>
      <c r="LEV1412" s="24"/>
      <c r="LEZ1412" s="3"/>
      <c r="LFA1412" s="31"/>
      <c r="LFB1412" s="5"/>
      <c r="LFC1412" s="9"/>
      <c r="LFF1412" s="2"/>
      <c r="LFI1412" s="24"/>
      <c r="LFJ1412" s="24"/>
      <c r="LFK1412" s="31"/>
      <c r="LFL1412" s="24"/>
      <c r="LFM1412" s="24"/>
      <c r="LFN1412" s="24"/>
      <c r="LFO1412" s="24"/>
      <c r="LFP1412" s="24"/>
      <c r="LFQ1412" s="24"/>
      <c r="LFR1412" s="24"/>
      <c r="LFS1412" s="24"/>
      <c r="LFT1412" s="24"/>
      <c r="LFU1412" s="24"/>
      <c r="LFV1412" s="24"/>
      <c r="LFW1412" s="24"/>
      <c r="LFX1412" s="24"/>
      <c r="LFY1412" s="24"/>
      <c r="LFZ1412" s="24"/>
      <c r="LGD1412" s="3"/>
      <c r="LGE1412" s="31"/>
      <c r="LGF1412" s="5"/>
      <c r="LGG1412" s="9"/>
      <c r="LGJ1412" s="2"/>
      <c r="LGM1412" s="24"/>
      <c r="LGN1412" s="24"/>
      <c r="LGO1412" s="31"/>
      <c r="LGP1412" s="24"/>
      <c r="LGQ1412" s="24"/>
      <c r="LGR1412" s="24"/>
      <c r="LGS1412" s="24"/>
      <c r="LGT1412" s="24"/>
      <c r="LGU1412" s="24"/>
      <c r="LGV1412" s="24"/>
      <c r="LGW1412" s="24"/>
      <c r="LGX1412" s="24"/>
      <c r="LGY1412" s="24"/>
      <c r="LGZ1412" s="24"/>
      <c r="LHA1412" s="24"/>
      <c r="LHB1412" s="24"/>
      <c r="LHC1412" s="24"/>
      <c r="LHD1412" s="24"/>
      <c r="LHH1412" s="3"/>
      <c r="LHI1412" s="31"/>
      <c r="LHJ1412" s="5"/>
      <c r="LHK1412" s="9"/>
      <c r="LHN1412" s="2"/>
      <c r="LHQ1412" s="24"/>
      <c r="LHR1412" s="24"/>
      <c r="LHS1412" s="31"/>
      <c r="LHT1412" s="24"/>
      <c r="LHU1412" s="24"/>
      <c r="LHV1412" s="24"/>
      <c r="LHW1412" s="24"/>
      <c r="LHX1412" s="24"/>
      <c r="LHY1412" s="24"/>
      <c r="LHZ1412" s="24"/>
      <c r="LIA1412" s="24"/>
      <c r="LIB1412" s="24"/>
      <c r="LIC1412" s="24"/>
      <c r="LID1412" s="24"/>
      <c r="LIE1412" s="24"/>
      <c r="LIF1412" s="24"/>
      <c r="LIG1412" s="24"/>
      <c r="LIH1412" s="24"/>
      <c r="LIL1412" s="3"/>
      <c r="LIM1412" s="31"/>
      <c r="LIN1412" s="5"/>
      <c r="LIO1412" s="9"/>
      <c r="LIR1412" s="2"/>
      <c r="LIU1412" s="24"/>
      <c r="LIV1412" s="24"/>
      <c r="LIW1412" s="31"/>
      <c r="LIX1412" s="24"/>
      <c r="LIY1412" s="24"/>
      <c r="LIZ1412" s="24"/>
      <c r="LJA1412" s="24"/>
      <c r="LJB1412" s="24"/>
      <c r="LJC1412" s="24"/>
      <c r="LJD1412" s="24"/>
      <c r="LJE1412" s="24"/>
      <c r="LJF1412" s="24"/>
      <c r="LJG1412" s="24"/>
      <c r="LJH1412" s="24"/>
      <c r="LJI1412" s="24"/>
      <c r="LJJ1412" s="24"/>
      <c r="LJK1412" s="24"/>
      <c r="LJL1412" s="24"/>
      <c r="LJP1412" s="3"/>
      <c r="LJQ1412" s="31"/>
      <c r="LJR1412" s="5"/>
      <c r="LJS1412" s="9"/>
      <c r="LJV1412" s="2"/>
      <c r="LJY1412" s="24"/>
      <c r="LJZ1412" s="24"/>
      <c r="LKA1412" s="31"/>
      <c r="LKB1412" s="24"/>
      <c r="LKC1412" s="24"/>
      <c r="LKD1412" s="24"/>
      <c r="LKE1412" s="24"/>
      <c r="LKF1412" s="24"/>
      <c r="LKG1412" s="24"/>
      <c r="LKH1412" s="24"/>
      <c r="LKI1412" s="24"/>
      <c r="LKJ1412" s="24"/>
      <c r="LKK1412" s="24"/>
      <c r="LKL1412" s="24"/>
      <c r="LKM1412" s="24"/>
      <c r="LKN1412" s="24"/>
      <c r="LKO1412" s="24"/>
      <c r="LKP1412" s="24"/>
      <c r="LKT1412" s="3"/>
      <c r="LKU1412" s="31"/>
      <c r="LKV1412" s="5"/>
      <c r="LKW1412" s="9"/>
      <c r="LKZ1412" s="2"/>
      <c r="LLC1412" s="24"/>
      <c r="LLD1412" s="24"/>
      <c r="LLE1412" s="31"/>
      <c r="LLF1412" s="24"/>
      <c r="LLG1412" s="24"/>
      <c r="LLH1412" s="24"/>
      <c r="LLI1412" s="24"/>
      <c r="LLJ1412" s="24"/>
      <c r="LLK1412" s="24"/>
      <c r="LLL1412" s="24"/>
      <c r="LLM1412" s="24"/>
      <c r="LLN1412" s="24"/>
      <c r="LLO1412" s="24"/>
      <c r="LLP1412" s="24"/>
      <c r="LLQ1412" s="24"/>
      <c r="LLR1412" s="24"/>
      <c r="LLS1412" s="24"/>
      <c r="LLT1412" s="24"/>
      <c r="LLX1412" s="3"/>
      <c r="LLY1412" s="31"/>
      <c r="LLZ1412" s="5"/>
      <c r="LMA1412" s="9"/>
      <c r="LMD1412" s="2"/>
      <c r="LMG1412" s="24"/>
      <c r="LMH1412" s="24"/>
      <c r="LMI1412" s="31"/>
      <c r="LMJ1412" s="24"/>
      <c r="LMK1412" s="24"/>
      <c r="LML1412" s="24"/>
      <c r="LMM1412" s="24"/>
      <c r="LMN1412" s="24"/>
      <c r="LMO1412" s="24"/>
      <c r="LMP1412" s="24"/>
      <c r="LMQ1412" s="24"/>
      <c r="LMR1412" s="24"/>
      <c r="LMS1412" s="24"/>
      <c r="LMT1412" s="24"/>
      <c r="LMU1412" s="24"/>
      <c r="LMV1412" s="24"/>
      <c r="LMW1412" s="24"/>
      <c r="LMX1412" s="24"/>
      <c r="LNB1412" s="3"/>
      <c r="LNC1412" s="31"/>
      <c r="LND1412" s="5"/>
      <c r="LNE1412" s="9"/>
      <c r="LNH1412" s="2"/>
      <c r="LNK1412" s="24"/>
      <c r="LNL1412" s="24"/>
      <c r="LNM1412" s="31"/>
      <c r="LNN1412" s="24"/>
      <c r="LNO1412" s="24"/>
      <c r="LNP1412" s="24"/>
      <c r="LNQ1412" s="24"/>
      <c r="LNR1412" s="24"/>
      <c r="LNS1412" s="24"/>
      <c r="LNT1412" s="24"/>
      <c r="LNU1412" s="24"/>
      <c r="LNV1412" s="24"/>
      <c r="LNW1412" s="24"/>
      <c r="LNX1412" s="24"/>
      <c r="LNY1412" s="24"/>
      <c r="LNZ1412" s="24"/>
      <c r="LOA1412" s="24"/>
      <c r="LOB1412" s="24"/>
      <c r="LOF1412" s="3"/>
      <c r="LOG1412" s="31"/>
      <c r="LOH1412" s="5"/>
      <c r="LOI1412" s="9"/>
      <c r="LOL1412" s="2"/>
      <c r="LOO1412" s="24"/>
      <c r="LOP1412" s="24"/>
      <c r="LOQ1412" s="31"/>
      <c r="LOR1412" s="24"/>
      <c r="LOS1412" s="24"/>
      <c r="LOT1412" s="24"/>
      <c r="LOU1412" s="24"/>
      <c r="LOV1412" s="24"/>
      <c r="LOW1412" s="24"/>
      <c r="LOX1412" s="24"/>
      <c r="LOY1412" s="24"/>
      <c r="LOZ1412" s="24"/>
      <c r="LPA1412" s="24"/>
      <c r="LPB1412" s="24"/>
      <c r="LPC1412" s="24"/>
      <c r="LPD1412" s="24"/>
      <c r="LPE1412" s="24"/>
      <c r="LPF1412" s="24"/>
      <c r="LPJ1412" s="3"/>
      <c r="LPK1412" s="31"/>
      <c r="LPL1412" s="5"/>
      <c r="LPM1412" s="9"/>
      <c r="LPP1412" s="2"/>
      <c r="LPS1412" s="24"/>
      <c r="LPT1412" s="24"/>
      <c r="LPU1412" s="31"/>
      <c r="LPV1412" s="24"/>
      <c r="LPW1412" s="24"/>
      <c r="LPX1412" s="24"/>
      <c r="LPY1412" s="24"/>
      <c r="LPZ1412" s="24"/>
      <c r="LQA1412" s="24"/>
      <c r="LQB1412" s="24"/>
      <c r="LQC1412" s="24"/>
      <c r="LQD1412" s="24"/>
      <c r="LQE1412" s="24"/>
      <c r="LQF1412" s="24"/>
      <c r="LQG1412" s="24"/>
      <c r="LQH1412" s="24"/>
      <c r="LQI1412" s="24"/>
      <c r="LQJ1412" s="24"/>
      <c r="LQN1412" s="3"/>
      <c r="LQO1412" s="31"/>
      <c r="LQP1412" s="5"/>
      <c r="LQQ1412" s="9"/>
      <c r="LQT1412" s="2"/>
      <c r="LQW1412" s="24"/>
      <c r="LQX1412" s="24"/>
      <c r="LQY1412" s="31"/>
      <c r="LQZ1412" s="24"/>
      <c r="LRA1412" s="24"/>
      <c r="LRB1412" s="24"/>
      <c r="LRC1412" s="24"/>
      <c r="LRD1412" s="24"/>
      <c r="LRE1412" s="24"/>
      <c r="LRF1412" s="24"/>
      <c r="LRG1412" s="24"/>
      <c r="LRH1412" s="24"/>
      <c r="LRI1412" s="24"/>
      <c r="LRJ1412" s="24"/>
      <c r="LRK1412" s="24"/>
      <c r="LRL1412" s="24"/>
      <c r="LRM1412" s="24"/>
      <c r="LRN1412" s="24"/>
      <c r="LRR1412" s="3"/>
      <c r="LRS1412" s="31"/>
      <c r="LRT1412" s="5"/>
      <c r="LRU1412" s="9"/>
      <c r="LRX1412" s="2"/>
      <c r="LSA1412" s="24"/>
      <c r="LSB1412" s="24"/>
      <c r="LSC1412" s="31"/>
      <c r="LSD1412" s="24"/>
      <c r="LSE1412" s="24"/>
      <c r="LSF1412" s="24"/>
      <c r="LSG1412" s="24"/>
      <c r="LSH1412" s="24"/>
      <c r="LSI1412" s="24"/>
      <c r="LSJ1412" s="24"/>
      <c r="LSK1412" s="24"/>
      <c r="LSL1412" s="24"/>
      <c r="LSM1412" s="24"/>
      <c r="LSN1412" s="24"/>
      <c r="LSO1412" s="24"/>
      <c r="LSP1412" s="24"/>
      <c r="LSQ1412" s="24"/>
      <c r="LSR1412" s="24"/>
      <c r="LSV1412" s="3"/>
      <c r="LSW1412" s="31"/>
      <c r="LSX1412" s="5"/>
      <c r="LSY1412" s="9"/>
      <c r="LTB1412" s="2"/>
      <c r="LTE1412" s="24"/>
      <c r="LTF1412" s="24"/>
      <c r="LTG1412" s="31"/>
      <c r="LTH1412" s="24"/>
      <c r="LTI1412" s="24"/>
      <c r="LTJ1412" s="24"/>
      <c r="LTK1412" s="24"/>
      <c r="LTL1412" s="24"/>
      <c r="LTM1412" s="24"/>
      <c r="LTN1412" s="24"/>
      <c r="LTO1412" s="24"/>
      <c r="LTP1412" s="24"/>
      <c r="LTQ1412" s="24"/>
      <c r="LTR1412" s="24"/>
      <c r="LTS1412" s="24"/>
      <c r="LTT1412" s="24"/>
      <c r="LTU1412" s="24"/>
      <c r="LTV1412" s="24"/>
      <c r="LTZ1412" s="3"/>
      <c r="LUA1412" s="31"/>
      <c r="LUB1412" s="5"/>
      <c r="LUC1412" s="9"/>
      <c r="LUF1412" s="2"/>
      <c r="LUI1412" s="24"/>
      <c r="LUJ1412" s="24"/>
      <c r="LUK1412" s="31"/>
      <c r="LUL1412" s="24"/>
      <c r="LUM1412" s="24"/>
      <c r="LUN1412" s="24"/>
      <c r="LUO1412" s="24"/>
      <c r="LUP1412" s="24"/>
      <c r="LUQ1412" s="24"/>
      <c r="LUR1412" s="24"/>
      <c r="LUS1412" s="24"/>
      <c r="LUT1412" s="24"/>
      <c r="LUU1412" s="24"/>
      <c r="LUV1412" s="24"/>
      <c r="LUW1412" s="24"/>
      <c r="LUX1412" s="24"/>
      <c r="LUY1412" s="24"/>
      <c r="LUZ1412" s="24"/>
      <c r="LVD1412" s="3"/>
      <c r="LVE1412" s="31"/>
      <c r="LVF1412" s="5"/>
      <c r="LVG1412" s="9"/>
      <c r="LVJ1412" s="2"/>
      <c r="LVM1412" s="24"/>
      <c r="LVN1412" s="24"/>
      <c r="LVO1412" s="31"/>
      <c r="LVP1412" s="24"/>
      <c r="LVQ1412" s="24"/>
      <c r="LVR1412" s="24"/>
      <c r="LVS1412" s="24"/>
      <c r="LVT1412" s="24"/>
      <c r="LVU1412" s="24"/>
      <c r="LVV1412" s="24"/>
      <c r="LVW1412" s="24"/>
      <c r="LVX1412" s="24"/>
      <c r="LVY1412" s="24"/>
      <c r="LVZ1412" s="24"/>
      <c r="LWA1412" s="24"/>
      <c r="LWB1412" s="24"/>
      <c r="LWC1412" s="24"/>
      <c r="LWD1412" s="24"/>
      <c r="LWH1412" s="3"/>
      <c r="LWI1412" s="31"/>
      <c r="LWJ1412" s="5"/>
      <c r="LWK1412" s="9"/>
      <c r="LWN1412" s="2"/>
      <c r="LWQ1412" s="24"/>
      <c r="LWR1412" s="24"/>
      <c r="LWS1412" s="31"/>
      <c r="LWT1412" s="24"/>
      <c r="LWU1412" s="24"/>
      <c r="LWV1412" s="24"/>
      <c r="LWW1412" s="24"/>
      <c r="LWX1412" s="24"/>
      <c r="LWY1412" s="24"/>
      <c r="LWZ1412" s="24"/>
      <c r="LXA1412" s="24"/>
      <c r="LXB1412" s="24"/>
      <c r="LXC1412" s="24"/>
      <c r="LXD1412" s="24"/>
      <c r="LXE1412" s="24"/>
      <c r="LXF1412" s="24"/>
      <c r="LXG1412" s="24"/>
      <c r="LXH1412" s="24"/>
      <c r="LXL1412" s="3"/>
      <c r="LXM1412" s="31"/>
      <c r="LXN1412" s="5"/>
      <c r="LXO1412" s="9"/>
      <c r="LXR1412" s="2"/>
      <c r="LXU1412" s="24"/>
      <c r="LXV1412" s="24"/>
      <c r="LXW1412" s="31"/>
      <c r="LXX1412" s="24"/>
      <c r="LXY1412" s="24"/>
      <c r="LXZ1412" s="24"/>
      <c r="LYA1412" s="24"/>
      <c r="LYB1412" s="24"/>
      <c r="LYC1412" s="24"/>
      <c r="LYD1412" s="24"/>
      <c r="LYE1412" s="24"/>
      <c r="LYF1412" s="24"/>
      <c r="LYG1412" s="24"/>
      <c r="LYH1412" s="24"/>
      <c r="LYI1412" s="24"/>
      <c r="LYJ1412" s="24"/>
      <c r="LYK1412" s="24"/>
      <c r="LYL1412" s="24"/>
      <c r="LYP1412" s="3"/>
      <c r="LYQ1412" s="31"/>
      <c r="LYR1412" s="5"/>
      <c r="LYS1412" s="9"/>
      <c r="LYV1412" s="2"/>
      <c r="LYY1412" s="24"/>
      <c r="LYZ1412" s="24"/>
      <c r="LZA1412" s="31"/>
      <c r="LZB1412" s="24"/>
      <c r="LZC1412" s="24"/>
      <c r="LZD1412" s="24"/>
      <c r="LZE1412" s="24"/>
      <c r="LZF1412" s="24"/>
      <c r="LZG1412" s="24"/>
      <c r="LZH1412" s="24"/>
      <c r="LZI1412" s="24"/>
      <c r="LZJ1412" s="24"/>
      <c r="LZK1412" s="24"/>
      <c r="LZL1412" s="24"/>
      <c r="LZM1412" s="24"/>
      <c r="LZN1412" s="24"/>
      <c r="LZO1412" s="24"/>
      <c r="LZP1412" s="24"/>
      <c r="LZT1412" s="3"/>
      <c r="LZU1412" s="31"/>
      <c r="LZV1412" s="5"/>
      <c r="LZW1412" s="9"/>
      <c r="LZZ1412" s="2"/>
      <c r="MAC1412" s="24"/>
      <c r="MAD1412" s="24"/>
      <c r="MAE1412" s="31"/>
      <c r="MAF1412" s="24"/>
      <c r="MAG1412" s="24"/>
      <c r="MAH1412" s="24"/>
      <c r="MAI1412" s="24"/>
      <c r="MAJ1412" s="24"/>
      <c r="MAK1412" s="24"/>
      <c r="MAL1412" s="24"/>
      <c r="MAM1412" s="24"/>
      <c r="MAN1412" s="24"/>
      <c r="MAO1412" s="24"/>
      <c r="MAP1412" s="24"/>
      <c r="MAQ1412" s="24"/>
      <c r="MAR1412" s="24"/>
      <c r="MAS1412" s="24"/>
      <c r="MAT1412" s="24"/>
      <c r="MAX1412" s="3"/>
      <c r="MAY1412" s="31"/>
      <c r="MAZ1412" s="5"/>
      <c r="MBA1412" s="9"/>
      <c r="MBD1412" s="2"/>
      <c r="MBG1412" s="24"/>
      <c r="MBH1412" s="24"/>
      <c r="MBI1412" s="31"/>
      <c r="MBJ1412" s="24"/>
      <c r="MBK1412" s="24"/>
      <c r="MBL1412" s="24"/>
      <c r="MBM1412" s="24"/>
      <c r="MBN1412" s="24"/>
      <c r="MBO1412" s="24"/>
      <c r="MBP1412" s="24"/>
      <c r="MBQ1412" s="24"/>
      <c r="MBR1412" s="24"/>
      <c r="MBS1412" s="24"/>
      <c r="MBT1412" s="24"/>
      <c r="MBU1412" s="24"/>
      <c r="MBV1412" s="24"/>
      <c r="MBW1412" s="24"/>
      <c r="MBX1412" s="24"/>
      <c r="MCB1412" s="3"/>
      <c r="MCC1412" s="31"/>
      <c r="MCD1412" s="5"/>
      <c r="MCE1412" s="9"/>
      <c r="MCH1412" s="2"/>
      <c r="MCK1412" s="24"/>
      <c r="MCL1412" s="24"/>
      <c r="MCM1412" s="31"/>
      <c r="MCN1412" s="24"/>
      <c r="MCO1412" s="24"/>
      <c r="MCP1412" s="24"/>
      <c r="MCQ1412" s="24"/>
      <c r="MCR1412" s="24"/>
      <c r="MCS1412" s="24"/>
      <c r="MCT1412" s="24"/>
      <c r="MCU1412" s="24"/>
      <c r="MCV1412" s="24"/>
      <c r="MCW1412" s="24"/>
      <c r="MCX1412" s="24"/>
      <c r="MCY1412" s="24"/>
      <c r="MCZ1412" s="24"/>
      <c r="MDA1412" s="24"/>
      <c r="MDB1412" s="24"/>
      <c r="MDF1412" s="3"/>
      <c r="MDG1412" s="31"/>
      <c r="MDH1412" s="5"/>
      <c r="MDI1412" s="9"/>
      <c r="MDL1412" s="2"/>
      <c r="MDO1412" s="24"/>
      <c r="MDP1412" s="24"/>
      <c r="MDQ1412" s="31"/>
      <c r="MDR1412" s="24"/>
      <c r="MDS1412" s="24"/>
      <c r="MDT1412" s="24"/>
      <c r="MDU1412" s="24"/>
      <c r="MDV1412" s="24"/>
      <c r="MDW1412" s="24"/>
      <c r="MDX1412" s="24"/>
      <c r="MDY1412" s="24"/>
      <c r="MDZ1412" s="24"/>
      <c r="MEA1412" s="24"/>
      <c r="MEB1412" s="24"/>
      <c r="MEC1412" s="24"/>
      <c r="MED1412" s="24"/>
      <c r="MEE1412" s="24"/>
      <c r="MEF1412" s="24"/>
      <c r="MEJ1412" s="3"/>
      <c r="MEK1412" s="31"/>
      <c r="MEL1412" s="5"/>
      <c r="MEM1412" s="9"/>
      <c r="MEP1412" s="2"/>
      <c r="MES1412" s="24"/>
      <c r="MET1412" s="24"/>
      <c r="MEU1412" s="31"/>
      <c r="MEV1412" s="24"/>
      <c r="MEW1412" s="24"/>
      <c r="MEX1412" s="24"/>
      <c r="MEY1412" s="24"/>
      <c r="MEZ1412" s="24"/>
      <c r="MFA1412" s="24"/>
      <c r="MFB1412" s="24"/>
      <c r="MFC1412" s="24"/>
      <c r="MFD1412" s="24"/>
      <c r="MFE1412" s="24"/>
      <c r="MFF1412" s="24"/>
      <c r="MFG1412" s="24"/>
      <c r="MFH1412" s="24"/>
      <c r="MFI1412" s="24"/>
      <c r="MFJ1412" s="24"/>
      <c r="MFN1412" s="3"/>
      <c r="MFO1412" s="31"/>
      <c r="MFP1412" s="5"/>
      <c r="MFQ1412" s="9"/>
      <c r="MFT1412" s="2"/>
      <c r="MFW1412" s="24"/>
      <c r="MFX1412" s="24"/>
      <c r="MFY1412" s="31"/>
      <c r="MFZ1412" s="24"/>
      <c r="MGA1412" s="24"/>
      <c r="MGB1412" s="24"/>
      <c r="MGC1412" s="24"/>
      <c r="MGD1412" s="24"/>
      <c r="MGE1412" s="24"/>
      <c r="MGF1412" s="24"/>
      <c r="MGG1412" s="24"/>
      <c r="MGH1412" s="24"/>
      <c r="MGI1412" s="24"/>
      <c r="MGJ1412" s="24"/>
      <c r="MGK1412" s="24"/>
      <c r="MGL1412" s="24"/>
      <c r="MGM1412" s="24"/>
      <c r="MGN1412" s="24"/>
      <c r="MGR1412" s="3"/>
      <c r="MGS1412" s="31"/>
      <c r="MGT1412" s="5"/>
      <c r="MGU1412" s="9"/>
      <c r="MGX1412" s="2"/>
      <c r="MHA1412" s="24"/>
      <c r="MHB1412" s="24"/>
      <c r="MHC1412" s="31"/>
      <c r="MHD1412" s="24"/>
      <c r="MHE1412" s="24"/>
      <c r="MHF1412" s="24"/>
      <c r="MHG1412" s="24"/>
      <c r="MHH1412" s="24"/>
      <c r="MHI1412" s="24"/>
      <c r="MHJ1412" s="24"/>
      <c r="MHK1412" s="24"/>
      <c r="MHL1412" s="24"/>
      <c r="MHM1412" s="24"/>
      <c r="MHN1412" s="24"/>
      <c r="MHO1412" s="24"/>
      <c r="MHP1412" s="24"/>
      <c r="MHQ1412" s="24"/>
      <c r="MHR1412" s="24"/>
      <c r="MHV1412" s="3"/>
      <c r="MHW1412" s="31"/>
      <c r="MHX1412" s="5"/>
      <c r="MHY1412" s="9"/>
      <c r="MIB1412" s="2"/>
      <c r="MIE1412" s="24"/>
      <c r="MIF1412" s="24"/>
      <c r="MIG1412" s="31"/>
      <c r="MIH1412" s="24"/>
      <c r="MII1412" s="24"/>
      <c r="MIJ1412" s="24"/>
      <c r="MIK1412" s="24"/>
      <c r="MIL1412" s="24"/>
      <c r="MIM1412" s="24"/>
      <c r="MIN1412" s="24"/>
      <c r="MIO1412" s="24"/>
      <c r="MIP1412" s="24"/>
      <c r="MIQ1412" s="24"/>
      <c r="MIR1412" s="24"/>
      <c r="MIS1412" s="24"/>
      <c r="MIT1412" s="24"/>
      <c r="MIU1412" s="24"/>
      <c r="MIV1412" s="24"/>
      <c r="MIZ1412" s="3"/>
      <c r="MJA1412" s="31"/>
      <c r="MJB1412" s="5"/>
      <c r="MJC1412" s="9"/>
      <c r="MJF1412" s="2"/>
      <c r="MJI1412" s="24"/>
      <c r="MJJ1412" s="24"/>
      <c r="MJK1412" s="31"/>
      <c r="MJL1412" s="24"/>
      <c r="MJM1412" s="24"/>
      <c r="MJN1412" s="24"/>
      <c r="MJO1412" s="24"/>
      <c r="MJP1412" s="24"/>
      <c r="MJQ1412" s="24"/>
      <c r="MJR1412" s="24"/>
      <c r="MJS1412" s="24"/>
      <c r="MJT1412" s="24"/>
      <c r="MJU1412" s="24"/>
      <c r="MJV1412" s="24"/>
      <c r="MJW1412" s="24"/>
      <c r="MJX1412" s="24"/>
      <c r="MJY1412" s="24"/>
      <c r="MJZ1412" s="24"/>
      <c r="MKD1412" s="3"/>
      <c r="MKE1412" s="31"/>
      <c r="MKF1412" s="5"/>
      <c r="MKG1412" s="9"/>
      <c r="MKJ1412" s="2"/>
      <c r="MKM1412" s="24"/>
      <c r="MKN1412" s="24"/>
      <c r="MKO1412" s="31"/>
      <c r="MKP1412" s="24"/>
      <c r="MKQ1412" s="24"/>
      <c r="MKR1412" s="24"/>
      <c r="MKS1412" s="24"/>
      <c r="MKT1412" s="24"/>
      <c r="MKU1412" s="24"/>
      <c r="MKV1412" s="24"/>
      <c r="MKW1412" s="24"/>
      <c r="MKX1412" s="24"/>
      <c r="MKY1412" s="24"/>
      <c r="MKZ1412" s="24"/>
      <c r="MLA1412" s="24"/>
      <c r="MLB1412" s="24"/>
      <c r="MLC1412" s="24"/>
      <c r="MLD1412" s="24"/>
      <c r="MLH1412" s="3"/>
      <c r="MLI1412" s="31"/>
      <c r="MLJ1412" s="5"/>
      <c r="MLK1412" s="9"/>
      <c r="MLN1412" s="2"/>
      <c r="MLQ1412" s="24"/>
      <c r="MLR1412" s="24"/>
      <c r="MLS1412" s="31"/>
      <c r="MLT1412" s="24"/>
      <c r="MLU1412" s="24"/>
      <c r="MLV1412" s="24"/>
      <c r="MLW1412" s="24"/>
      <c r="MLX1412" s="24"/>
      <c r="MLY1412" s="24"/>
      <c r="MLZ1412" s="24"/>
      <c r="MMA1412" s="24"/>
      <c r="MMB1412" s="24"/>
      <c r="MMC1412" s="24"/>
      <c r="MMD1412" s="24"/>
      <c r="MME1412" s="24"/>
      <c r="MMF1412" s="24"/>
      <c r="MMG1412" s="24"/>
      <c r="MMH1412" s="24"/>
      <c r="MML1412" s="3"/>
      <c r="MMM1412" s="31"/>
      <c r="MMN1412" s="5"/>
      <c r="MMO1412" s="9"/>
      <c r="MMR1412" s="2"/>
      <c r="MMU1412" s="24"/>
      <c r="MMV1412" s="24"/>
      <c r="MMW1412" s="31"/>
      <c r="MMX1412" s="24"/>
      <c r="MMY1412" s="24"/>
      <c r="MMZ1412" s="24"/>
      <c r="MNA1412" s="24"/>
      <c r="MNB1412" s="24"/>
      <c r="MNC1412" s="24"/>
      <c r="MND1412" s="24"/>
      <c r="MNE1412" s="24"/>
      <c r="MNF1412" s="24"/>
      <c r="MNG1412" s="24"/>
      <c r="MNH1412" s="24"/>
      <c r="MNI1412" s="24"/>
      <c r="MNJ1412" s="24"/>
      <c r="MNK1412" s="24"/>
      <c r="MNL1412" s="24"/>
      <c r="MNP1412" s="3"/>
      <c r="MNQ1412" s="31"/>
      <c r="MNR1412" s="5"/>
      <c r="MNS1412" s="9"/>
      <c r="MNV1412" s="2"/>
      <c r="MNY1412" s="24"/>
      <c r="MNZ1412" s="24"/>
      <c r="MOA1412" s="31"/>
      <c r="MOB1412" s="24"/>
      <c r="MOC1412" s="24"/>
      <c r="MOD1412" s="24"/>
      <c r="MOE1412" s="24"/>
      <c r="MOF1412" s="24"/>
      <c r="MOG1412" s="24"/>
      <c r="MOH1412" s="24"/>
      <c r="MOI1412" s="24"/>
      <c r="MOJ1412" s="24"/>
      <c r="MOK1412" s="24"/>
      <c r="MOL1412" s="24"/>
      <c r="MOM1412" s="24"/>
      <c r="MON1412" s="24"/>
      <c r="MOO1412" s="24"/>
      <c r="MOP1412" s="24"/>
      <c r="MOT1412" s="3"/>
      <c r="MOU1412" s="31"/>
      <c r="MOV1412" s="5"/>
      <c r="MOW1412" s="9"/>
      <c r="MOZ1412" s="2"/>
      <c r="MPC1412" s="24"/>
      <c r="MPD1412" s="24"/>
      <c r="MPE1412" s="31"/>
      <c r="MPF1412" s="24"/>
      <c r="MPG1412" s="24"/>
      <c r="MPH1412" s="24"/>
      <c r="MPI1412" s="24"/>
      <c r="MPJ1412" s="24"/>
      <c r="MPK1412" s="24"/>
      <c r="MPL1412" s="24"/>
      <c r="MPM1412" s="24"/>
      <c r="MPN1412" s="24"/>
      <c r="MPO1412" s="24"/>
      <c r="MPP1412" s="24"/>
      <c r="MPQ1412" s="24"/>
      <c r="MPR1412" s="24"/>
      <c r="MPS1412" s="24"/>
      <c r="MPT1412" s="24"/>
      <c r="MPX1412" s="3"/>
      <c r="MPY1412" s="31"/>
      <c r="MPZ1412" s="5"/>
      <c r="MQA1412" s="9"/>
      <c r="MQD1412" s="2"/>
      <c r="MQG1412" s="24"/>
      <c r="MQH1412" s="24"/>
      <c r="MQI1412" s="31"/>
      <c r="MQJ1412" s="24"/>
      <c r="MQK1412" s="24"/>
      <c r="MQL1412" s="24"/>
      <c r="MQM1412" s="24"/>
      <c r="MQN1412" s="24"/>
      <c r="MQO1412" s="24"/>
      <c r="MQP1412" s="24"/>
      <c r="MQQ1412" s="24"/>
      <c r="MQR1412" s="24"/>
      <c r="MQS1412" s="24"/>
      <c r="MQT1412" s="24"/>
      <c r="MQU1412" s="24"/>
      <c r="MQV1412" s="24"/>
      <c r="MQW1412" s="24"/>
      <c r="MQX1412" s="24"/>
      <c r="MRB1412" s="3"/>
      <c r="MRC1412" s="31"/>
      <c r="MRD1412" s="5"/>
      <c r="MRE1412" s="9"/>
      <c r="MRH1412" s="2"/>
      <c r="MRK1412" s="24"/>
      <c r="MRL1412" s="24"/>
      <c r="MRM1412" s="31"/>
      <c r="MRN1412" s="24"/>
      <c r="MRO1412" s="24"/>
      <c r="MRP1412" s="24"/>
      <c r="MRQ1412" s="24"/>
      <c r="MRR1412" s="24"/>
      <c r="MRS1412" s="24"/>
      <c r="MRT1412" s="24"/>
      <c r="MRU1412" s="24"/>
      <c r="MRV1412" s="24"/>
      <c r="MRW1412" s="24"/>
      <c r="MRX1412" s="24"/>
      <c r="MRY1412" s="24"/>
      <c r="MRZ1412" s="24"/>
      <c r="MSA1412" s="24"/>
      <c r="MSB1412" s="24"/>
      <c r="MSF1412" s="3"/>
      <c r="MSG1412" s="31"/>
      <c r="MSH1412" s="5"/>
      <c r="MSI1412" s="9"/>
      <c r="MSL1412" s="2"/>
      <c r="MSO1412" s="24"/>
      <c r="MSP1412" s="24"/>
      <c r="MSQ1412" s="31"/>
      <c r="MSR1412" s="24"/>
      <c r="MSS1412" s="24"/>
      <c r="MST1412" s="24"/>
      <c r="MSU1412" s="24"/>
      <c r="MSV1412" s="24"/>
      <c r="MSW1412" s="24"/>
      <c r="MSX1412" s="24"/>
      <c r="MSY1412" s="24"/>
      <c r="MSZ1412" s="24"/>
      <c r="MTA1412" s="24"/>
      <c r="MTB1412" s="24"/>
      <c r="MTC1412" s="24"/>
      <c r="MTD1412" s="24"/>
      <c r="MTE1412" s="24"/>
      <c r="MTF1412" s="24"/>
      <c r="MTJ1412" s="3"/>
      <c r="MTK1412" s="31"/>
      <c r="MTL1412" s="5"/>
      <c r="MTM1412" s="9"/>
      <c r="MTP1412" s="2"/>
      <c r="MTS1412" s="24"/>
      <c r="MTT1412" s="24"/>
      <c r="MTU1412" s="31"/>
      <c r="MTV1412" s="24"/>
      <c r="MTW1412" s="24"/>
      <c r="MTX1412" s="24"/>
      <c r="MTY1412" s="24"/>
      <c r="MTZ1412" s="24"/>
      <c r="MUA1412" s="24"/>
      <c r="MUB1412" s="24"/>
      <c r="MUC1412" s="24"/>
      <c r="MUD1412" s="24"/>
      <c r="MUE1412" s="24"/>
      <c r="MUF1412" s="24"/>
      <c r="MUG1412" s="24"/>
      <c r="MUH1412" s="24"/>
      <c r="MUI1412" s="24"/>
      <c r="MUJ1412" s="24"/>
      <c r="MUN1412" s="3"/>
      <c r="MUO1412" s="31"/>
      <c r="MUP1412" s="5"/>
      <c r="MUQ1412" s="9"/>
      <c r="MUT1412" s="2"/>
      <c r="MUW1412" s="24"/>
      <c r="MUX1412" s="24"/>
      <c r="MUY1412" s="31"/>
      <c r="MUZ1412" s="24"/>
      <c r="MVA1412" s="24"/>
      <c r="MVB1412" s="24"/>
      <c r="MVC1412" s="24"/>
      <c r="MVD1412" s="24"/>
      <c r="MVE1412" s="24"/>
      <c r="MVF1412" s="24"/>
      <c r="MVG1412" s="24"/>
      <c r="MVH1412" s="24"/>
      <c r="MVI1412" s="24"/>
      <c r="MVJ1412" s="24"/>
      <c r="MVK1412" s="24"/>
      <c r="MVL1412" s="24"/>
      <c r="MVM1412" s="24"/>
      <c r="MVN1412" s="24"/>
      <c r="MVR1412" s="3"/>
      <c r="MVS1412" s="31"/>
      <c r="MVT1412" s="5"/>
      <c r="MVU1412" s="9"/>
      <c r="MVX1412" s="2"/>
      <c r="MWA1412" s="24"/>
      <c r="MWB1412" s="24"/>
      <c r="MWC1412" s="31"/>
      <c r="MWD1412" s="24"/>
      <c r="MWE1412" s="24"/>
      <c r="MWF1412" s="24"/>
      <c r="MWG1412" s="24"/>
      <c r="MWH1412" s="24"/>
      <c r="MWI1412" s="24"/>
      <c r="MWJ1412" s="24"/>
      <c r="MWK1412" s="24"/>
      <c r="MWL1412" s="24"/>
      <c r="MWM1412" s="24"/>
      <c r="MWN1412" s="24"/>
      <c r="MWO1412" s="24"/>
      <c r="MWP1412" s="24"/>
      <c r="MWQ1412" s="24"/>
      <c r="MWR1412" s="24"/>
      <c r="MWV1412" s="3"/>
      <c r="MWW1412" s="31"/>
      <c r="MWX1412" s="5"/>
      <c r="MWY1412" s="9"/>
      <c r="MXB1412" s="2"/>
      <c r="MXE1412" s="24"/>
      <c r="MXF1412" s="24"/>
      <c r="MXG1412" s="31"/>
      <c r="MXH1412" s="24"/>
      <c r="MXI1412" s="24"/>
      <c r="MXJ1412" s="24"/>
      <c r="MXK1412" s="24"/>
      <c r="MXL1412" s="24"/>
      <c r="MXM1412" s="24"/>
      <c r="MXN1412" s="24"/>
      <c r="MXO1412" s="24"/>
      <c r="MXP1412" s="24"/>
      <c r="MXQ1412" s="24"/>
      <c r="MXR1412" s="24"/>
      <c r="MXS1412" s="24"/>
      <c r="MXT1412" s="24"/>
      <c r="MXU1412" s="24"/>
      <c r="MXV1412" s="24"/>
      <c r="MXZ1412" s="3"/>
      <c r="MYA1412" s="31"/>
      <c r="MYB1412" s="5"/>
      <c r="MYC1412" s="9"/>
      <c r="MYF1412" s="2"/>
      <c r="MYI1412" s="24"/>
      <c r="MYJ1412" s="24"/>
      <c r="MYK1412" s="31"/>
      <c r="MYL1412" s="24"/>
      <c r="MYM1412" s="24"/>
      <c r="MYN1412" s="24"/>
      <c r="MYO1412" s="24"/>
      <c r="MYP1412" s="24"/>
      <c r="MYQ1412" s="24"/>
      <c r="MYR1412" s="24"/>
      <c r="MYS1412" s="24"/>
      <c r="MYT1412" s="24"/>
      <c r="MYU1412" s="24"/>
      <c r="MYV1412" s="24"/>
      <c r="MYW1412" s="24"/>
      <c r="MYX1412" s="24"/>
      <c r="MYY1412" s="24"/>
      <c r="MYZ1412" s="24"/>
      <c r="MZD1412" s="3"/>
      <c r="MZE1412" s="31"/>
      <c r="MZF1412" s="5"/>
      <c r="MZG1412" s="9"/>
      <c r="MZJ1412" s="2"/>
      <c r="MZM1412" s="24"/>
      <c r="MZN1412" s="24"/>
      <c r="MZO1412" s="31"/>
      <c r="MZP1412" s="24"/>
      <c r="MZQ1412" s="24"/>
      <c r="MZR1412" s="24"/>
      <c r="MZS1412" s="24"/>
      <c r="MZT1412" s="24"/>
      <c r="MZU1412" s="24"/>
      <c r="MZV1412" s="24"/>
      <c r="MZW1412" s="24"/>
      <c r="MZX1412" s="24"/>
      <c r="MZY1412" s="24"/>
      <c r="MZZ1412" s="24"/>
      <c r="NAA1412" s="24"/>
      <c r="NAB1412" s="24"/>
      <c r="NAC1412" s="24"/>
      <c r="NAD1412" s="24"/>
      <c r="NAH1412" s="3"/>
      <c r="NAI1412" s="31"/>
      <c r="NAJ1412" s="5"/>
      <c r="NAK1412" s="9"/>
      <c r="NAN1412" s="2"/>
      <c r="NAQ1412" s="24"/>
      <c r="NAR1412" s="24"/>
      <c r="NAS1412" s="31"/>
      <c r="NAT1412" s="24"/>
      <c r="NAU1412" s="24"/>
      <c r="NAV1412" s="24"/>
      <c r="NAW1412" s="24"/>
      <c r="NAX1412" s="24"/>
      <c r="NAY1412" s="24"/>
      <c r="NAZ1412" s="24"/>
      <c r="NBA1412" s="24"/>
      <c r="NBB1412" s="24"/>
      <c r="NBC1412" s="24"/>
      <c r="NBD1412" s="24"/>
      <c r="NBE1412" s="24"/>
      <c r="NBF1412" s="24"/>
      <c r="NBG1412" s="24"/>
      <c r="NBH1412" s="24"/>
      <c r="NBL1412" s="3"/>
      <c r="NBM1412" s="31"/>
      <c r="NBN1412" s="5"/>
      <c r="NBO1412" s="9"/>
      <c r="NBR1412" s="2"/>
      <c r="NBU1412" s="24"/>
      <c r="NBV1412" s="24"/>
      <c r="NBW1412" s="31"/>
      <c r="NBX1412" s="24"/>
      <c r="NBY1412" s="24"/>
      <c r="NBZ1412" s="24"/>
      <c r="NCA1412" s="24"/>
      <c r="NCB1412" s="24"/>
      <c r="NCC1412" s="24"/>
      <c r="NCD1412" s="24"/>
      <c r="NCE1412" s="24"/>
      <c r="NCF1412" s="24"/>
      <c r="NCG1412" s="24"/>
      <c r="NCH1412" s="24"/>
      <c r="NCI1412" s="24"/>
      <c r="NCJ1412" s="24"/>
      <c r="NCK1412" s="24"/>
      <c r="NCL1412" s="24"/>
      <c r="NCP1412" s="3"/>
      <c r="NCQ1412" s="31"/>
      <c r="NCR1412" s="5"/>
      <c r="NCS1412" s="9"/>
      <c r="NCV1412" s="2"/>
      <c r="NCY1412" s="24"/>
      <c r="NCZ1412" s="24"/>
      <c r="NDA1412" s="31"/>
      <c r="NDB1412" s="24"/>
      <c r="NDC1412" s="24"/>
      <c r="NDD1412" s="24"/>
      <c r="NDE1412" s="24"/>
      <c r="NDF1412" s="24"/>
      <c r="NDG1412" s="24"/>
      <c r="NDH1412" s="24"/>
      <c r="NDI1412" s="24"/>
      <c r="NDJ1412" s="24"/>
      <c r="NDK1412" s="24"/>
      <c r="NDL1412" s="24"/>
      <c r="NDM1412" s="24"/>
      <c r="NDN1412" s="24"/>
      <c r="NDO1412" s="24"/>
      <c r="NDP1412" s="24"/>
      <c r="NDT1412" s="3"/>
      <c r="NDU1412" s="31"/>
      <c r="NDV1412" s="5"/>
      <c r="NDW1412" s="9"/>
      <c r="NDZ1412" s="2"/>
      <c r="NEC1412" s="24"/>
      <c r="NED1412" s="24"/>
      <c r="NEE1412" s="31"/>
      <c r="NEF1412" s="24"/>
      <c r="NEG1412" s="24"/>
      <c r="NEH1412" s="24"/>
      <c r="NEI1412" s="24"/>
      <c r="NEJ1412" s="24"/>
      <c r="NEK1412" s="24"/>
      <c r="NEL1412" s="24"/>
      <c r="NEM1412" s="24"/>
      <c r="NEN1412" s="24"/>
      <c r="NEO1412" s="24"/>
      <c r="NEP1412" s="24"/>
      <c r="NEQ1412" s="24"/>
      <c r="NER1412" s="24"/>
      <c r="NES1412" s="24"/>
      <c r="NET1412" s="24"/>
      <c r="NEX1412" s="3"/>
      <c r="NEY1412" s="31"/>
      <c r="NEZ1412" s="5"/>
      <c r="NFA1412" s="9"/>
      <c r="NFD1412" s="2"/>
      <c r="NFG1412" s="24"/>
      <c r="NFH1412" s="24"/>
      <c r="NFI1412" s="31"/>
      <c r="NFJ1412" s="24"/>
      <c r="NFK1412" s="24"/>
      <c r="NFL1412" s="24"/>
      <c r="NFM1412" s="24"/>
      <c r="NFN1412" s="24"/>
      <c r="NFO1412" s="24"/>
      <c r="NFP1412" s="24"/>
      <c r="NFQ1412" s="24"/>
      <c r="NFR1412" s="24"/>
      <c r="NFS1412" s="24"/>
      <c r="NFT1412" s="24"/>
      <c r="NFU1412" s="24"/>
      <c r="NFV1412" s="24"/>
      <c r="NFW1412" s="24"/>
      <c r="NFX1412" s="24"/>
      <c r="NGB1412" s="3"/>
      <c r="NGC1412" s="31"/>
      <c r="NGD1412" s="5"/>
      <c r="NGE1412" s="9"/>
      <c r="NGH1412" s="2"/>
      <c r="NGK1412" s="24"/>
      <c r="NGL1412" s="24"/>
      <c r="NGM1412" s="31"/>
      <c r="NGN1412" s="24"/>
      <c r="NGO1412" s="24"/>
      <c r="NGP1412" s="24"/>
      <c r="NGQ1412" s="24"/>
      <c r="NGR1412" s="24"/>
      <c r="NGS1412" s="24"/>
      <c r="NGT1412" s="24"/>
      <c r="NGU1412" s="24"/>
      <c r="NGV1412" s="24"/>
      <c r="NGW1412" s="24"/>
      <c r="NGX1412" s="24"/>
      <c r="NGY1412" s="24"/>
      <c r="NGZ1412" s="24"/>
      <c r="NHA1412" s="24"/>
      <c r="NHB1412" s="24"/>
      <c r="NHF1412" s="3"/>
      <c r="NHG1412" s="31"/>
      <c r="NHH1412" s="5"/>
      <c r="NHI1412" s="9"/>
      <c r="NHL1412" s="2"/>
      <c r="NHO1412" s="24"/>
      <c r="NHP1412" s="24"/>
      <c r="NHQ1412" s="31"/>
      <c r="NHR1412" s="24"/>
      <c r="NHS1412" s="24"/>
      <c r="NHT1412" s="24"/>
      <c r="NHU1412" s="24"/>
      <c r="NHV1412" s="24"/>
      <c r="NHW1412" s="24"/>
      <c r="NHX1412" s="24"/>
      <c r="NHY1412" s="24"/>
      <c r="NHZ1412" s="24"/>
      <c r="NIA1412" s="24"/>
      <c r="NIB1412" s="24"/>
      <c r="NIC1412" s="24"/>
      <c r="NID1412" s="24"/>
      <c r="NIE1412" s="24"/>
      <c r="NIF1412" s="24"/>
      <c r="NIJ1412" s="3"/>
      <c r="NIK1412" s="31"/>
      <c r="NIL1412" s="5"/>
      <c r="NIM1412" s="9"/>
      <c r="NIP1412" s="2"/>
      <c r="NIS1412" s="24"/>
      <c r="NIT1412" s="24"/>
      <c r="NIU1412" s="31"/>
      <c r="NIV1412" s="24"/>
      <c r="NIW1412" s="24"/>
      <c r="NIX1412" s="24"/>
      <c r="NIY1412" s="24"/>
      <c r="NIZ1412" s="24"/>
      <c r="NJA1412" s="24"/>
      <c r="NJB1412" s="24"/>
      <c r="NJC1412" s="24"/>
      <c r="NJD1412" s="24"/>
      <c r="NJE1412" s="24"/>
      <c r="NJF1412" s="24"/>
      <c r="NJG1412" s="24"/>
      <c r="NJH1412" s="24"/>
      <c r="NJI1412" s="24"/>
      <c r="NJJ1412" s="24"/>
      <c r="NJN1412" s="3"/>
      <c r="NJO1412" s="31"/>
      <c r="NJP1412" s="5"/>
      <c r="NJQ1412" s="9"/>
      <c r="NJT1412" s="2"/>
      <c r="NJW1412" s="24"/>
      <c r="NJX1412" s="24"/>
      <c r="NJY1412" s="31"/>
      <c r="NJZ1412" s="24"/>
      <c r="NKA1412" s="24"/>
      <c r="NKB1412" s="24"/>
      <c r="NKC1412" s="24"/>
      <c r="NKD1412" s="24"/>
      <c r="NKE1412" s="24"/>
      <c r="NKF1412" s="24"/>
      <c r="NKG1412" s="24"/>
      <c r="NKH1412" s="24"/>
      <c r="NKI1412" s="24"/>
      <c r="NKJ1412" s="24"/>
      <c r="NKK1412" s="24"/>
      <c r="NKL1412" s="24"/>
      <c r="NKM1412" s="24"/>
      <c r="NKN1412" s="24"/>
      <c r="NKR1412" s="3"/>
      <c r="NKS1412" s="31"/>
      <c r="NKT1412" s="5"/>
      <c r="NKU1412" s="9"/>
      <c r="NKX1412" s="2"/>
      <c r="NLA1412" s="24"/>
      <c r="NLB1412" s="24"/>
      <c r="NLC1412" s="31"/>
      <c r="NLD1412" s="24"/>
      <c r="NLE1412" s="24"/>
      <c r="NLF1412" s="24"/>
      <c r="NLG1412" s="24"/>
      <c r="NLH1412" s="24"/>
      <c r="NLI1412" s="24"/>
      <c r="NLJ1412" s="24"/>
      <c r="NLK1412" s="24"/>
      <c r="NLL1412" s="24"/>
      <c r="NLM1412" s="24"/>
      <c r="NLN1412" s="24"/>
      <c r="NLO1412" s="24"/>
      <c r="NLP1412" s="24"/>
      <c r="NLQ1412" s="24"/>
      <c r="NLR1412" s="24"/>
      <c r="NLV1412" s="3"/>
      <c r="NLW1412" s="31"/>
      <c r="NLX1412" s="5"/>
      <c r="NLY1412" s="9"/>
      <c r="NMB1412" s="2"/>
      <c r="NME1412" s="24"/>
      <c r="NMF1412" s="24"/>
      <c r="NMG1412" s="31"/>
      <c r="NMH1412" s="24"/>
      <c r="NMI1412" s="24"/>
      <c r="NMJ1412" s="24"/>
      <c r="NMK1412" s="24"/>
      <c r="NML1412" s="24"/>
      <c r="NMM1412" s="24"/>
      <c r="NMN1412" s="24"/>
      <c r="NMO1412" s="24"/>
      <c r="NMP1412" s="24"/>
      <c r="NMQ1412" s="24"/>
      <c r="NMR1412" s="24"/>
      <c r="NMS1412" s="24"/>
      <c r="NMT1412" s="24"/>
      <c r="NMU1412" s="24"/>
      <c r="NMV1412" s="24"/>
      <c r="NMZ1412" s="3"/>
      <c r="NNA1412" s="31"/>
      <c r="NNB1412" s="5"/>
      <c r="NNC1412" s="9"/>
      <c r="NNF1412" s="2"/>
      <c r="NNI1412" s="24"/>
      <c r="NNJ1412" s="24"/>
      <c r="NNK1412" s="31"/>
      <c r="NNL1412" s="24"/>
      <c r="NNM1412" s="24"/>
      <c r="NNN1412" s="24"/>
      <c r="NNO1412" s="24"/>
      <c r="NNP1412" s="24"/>
      <c r="NNQ1412" s="24"/>
      <c r="NNR1412" s="24"/>
      <c r="NNS1412" s="24"/>
      <c r="NNT1412" s="24"/>
      <c r="NNU1412" s="24"/>
      <c r="NNV1412" s="24"/>
      <c r="NNW1412" s="24"/>
      <c r="NNX1412" s="24"/>
      <c r="NNY1412" s="24"/>
      <c r="NNZ1412" s="24"/>
      <c r="NOD1412" s="3"/>
      <c r="NOE1412" s="31"/>
      <c r="NOF1412" s="5"/>
      <c r="NOG1412" s="9"/>
      <c r="NOJ1412" s="2"/>
      <c r="NOM1412" s="24"/>
      <c r="NON1412" s="24"/>
      <c r="NOO1412" s="31"/>
      <c r="NOP1412" s="24"/>
      <c r="NOQ1412" s="24"/>
      <c r="NOR1412" s="24"/>
      <c r="NOS1412" s="24"/>
      <c r="NOT1412" s="24"/>
      <c r="NOU1412" s="24"/>
      <c r="NOV1412" s="24"/>
      <c r="NOW1412" s="24"/>
      <c r="NOX1412" s="24"/>
      <c r="NOY1412" s="24"/>
      <c r="NOZ1412" s="24"/>
      <c r="NPA1412" s="24"/>
      <c r="NPB1412" s="24"/>
      <c r="NPC1412" s="24"/>
      <c r="NPD1412" s="24"/>
      <c r="NPH1412" s="3"/>
      <c r="NPI1412" s="31"/>
      <c r="NPJ1412" s="5"/>
      <c r="NPK1412" s="9"/>
      <c r="NPN1412" s="2"/>
      <c r="NPQ1412" s="24"/>
      <c r="NPR1412" s="24"/>
      <c r="NPS1412" s="31"/>
      <c r="NPT1412" s="24"/>
      <c r="NPU1412" s="24"/>
      <c r="NPV1412" s="24"/>
      <c r="NPW1412" s="24"/>
      <c r="NPX1412" s="24"/>
      <c r="NPY1412" s="24"/>
      <c r="NPZ1412" s="24"/>
      <c r="NQA1412" s="24"/>
      <c r="NQB1412" s="24"/>
      <c r="NQC1412" s="24"/>
      <c r="NQD1412" s="24"/>
      <c r="NQE1412" s="24"/>
      <c r="NQF1412" s="24"/>
      <c r="NQG1412" s="24"/>
      <c r="NQH1412" s="24"/>
      <c r="NQL1412" s="3"/>
      <c r="NQM1412" s="31"/>
      <c r="NQN1412" s="5"/>
      <c r="NQO1412" s="9"/>
      <c r="NQR1412" s="2"/>
      <c r="NQU1412" s="24"/>
      <c r="NQV1412" s="24"/>
      <c r="NQW1412" s="31"/>
      <c r="NQX1412" s="24"/>
      <c r="NQY1412" s="24"/>
      <c r="NQZ1412" s="24"/>
      <c r="NRA1412" s="24"/>
      <c r="NRB1412" s="24"/>
      <c r="NRC1412" s="24"/>
      <c r="NRD1412" s="24"/>
      <c r="NRE1412" s="24"/>
      <c r="NRF1412" s="24"/>
      <c r="NRG1412" s="24"/>
      <c r="NRH1412" s="24"/>
      <c r="NRI1412" s="24"/>
      <c r="NRJ1412" s="24"/>
      <c r="NRK1412" s="24"/>
      <c r="NRL1412" s="24"/>
      <c r="NRP1412" s="3"/>
      <c r="NRQ1412" s="31"/>
      <c r="NRR1412" s="5"/>
      <c r="NRS1412" s="9"/>
      <c r="NRV1412" s="2"/>
      <c r="NRY1412" s="24"/>
      <c r="NRZ1412" s="24"/>
      <c r="NSA1412" s="31"/>
      <c r="NSB1412" s="24"/>
      <c r="NSC1412" s="24"/>
      <c r="NSD1412" s="24"/>
      <c r="NSE1412" s="24"/>
      <c r="NSF1412" s="24"/>
      <c r="NSG1412" s="24"/>
      <c r="NSH1412" s="24"/>
      <c r="NSI1412" s="24"/>
      <c r="NSJ1412" s="24"/>
      <c r="NSK1412" s="24"/>
      <c r="NSL1412" s="24"/>
      <c r="NSM1412" s="24"/>
      <c r="NSN1412" s="24"/>
      <c r="NSO1412" s="24"/>
      <c r="NSP1412" s="24"/>
      <c r="NST1412" s="3"/>
      <c r="NSU1412" s="31"/>
      <c r="NSV1412" s="5"/>
      <c r="NSW1412" s="9"/>
      <c r="NSZ1412" s="2"/>
      <c r="NTC1412" s="24"/>
      <c r="NTD1412" s="24"/>
      <c r="NTE1412" s="31"/>
      <c r="NTF1412" s="24"/>
      <c r="NTG1412" s="24"/>
      <c r="NTH1412" s="24"/>
      <c r="NTI1412" s="24"/>
      <c r="NTJ1412" s="24"/>
      <c r="NTK1412" s="24"/>
      <c r="NTL1412" s="24"/>
      <c r="NTM1412" s="24"/>
      <c r="NTN1412" s="24"/>
      <c r="NTO1412" s="24"/>
      <c r="NTP1412" s="24"/>
      <c r="NTQ1412" s="24"/>
      <c r="NTR1412" s="24"/>
      <c r="NTS1412" s="24"/>
      <c r="NTT1412" s="24"/>
      <c r="NTX1412" s="3"/>
      <c r="NTY1412" s="31"/>
      <c r="NTZ1412" s="5"/>
      <c r="NUA1412" s="9"/>
      <c r="NUD1412" s="2"/>
      <c r="NUG1412" s="24"/>
      <c r="NUH1412" s="24"/>
      <c r="NUI1412" s="31"/>
      <c r="NUJ1412" s="24"/>
      <c r="NUK1412" s="24"/>
      <c r="NUL1412" s="24"/>
      <c r="NUM1412" s="24"/>
      <c r="NUN1412" s="24"/>
      <c r="NUO1412" s="24"/>
      <c r="NUP1412" s="24"/>
      <c r="NUQ1412" s="24"/>
      <c r="NUR1412" s="24"/>
      <c r="NUS1412" s="24"/>
      <c r="NUT1412" s="24"/>
      <c r="NUU1412" s="24"/>
      <c r="NUV1412" s="24"/>
      <c r="NUW1412" s="24"/>
      <c r="NUX1412" s="24"/>
      <c r="NVB1412" s="3"/>
      <c r="NVC1412" s="31"/>
      <c r="NVD1412" s="5"/>
      <c r="NVE1412" s="9"/>
      <c r="NVH1412" s="2"/>
      <c r="NVK1412" s="24"/>
      <c r="NVL1412" s="24"/>
      <c r="NVM1412" s="31"/>
      <c r="NVN1412" s="24"/>
      <c r="NVO1412" s="24"/>
      <c r="NVP1412" s="24"/>
      <c r="NVQ1412" s="24"/>
      <c r="NVR1412" s="24"/>
      <c r="NVS1412" s="24"/>
      <c r="NVT1412" s="24"/>
      <c r="NVU1412" s="24"/>
      <c r="NVV1412" s="24"/>
      <c r="NVW1412" s="24"/>
      <c r="NVX1412" s="24"/>
      <c r="NVY1412" s="24"/>
      <c r="NVZ1412" s="24"/>
      <c r="NWA1412" s="24"/>
      <c r="NWB1412" s="24"/>
      <c r="NWF1412" s="3"/>
      <c r="NWG1412" s="31"/>
      <c r="NWH1412" s="5"/>
      <c r="NWI1412" s="9"/>
      <c r="NWL1412" s="2"/>
      <c r="NWO1412" s="24"/>
      <c r="NWP1412" s="24"/>
      <c r="NWQ1412" s="31"/>
      <c r="NWR1412" s="24"/>
      <c r="NWS1412" s="24"/>
      <c r="NWT1412" s="24"/>
      <c r="NWU1412" s="24"/>
      <c r="NWV1412" s="24"/>
      <c r="NWW1412" s="24"/>
      <c r="NWX1412" s="24"/>
      <c r="NWY1412" s="24"/>
      <c r="NWZ1412" s="24"/>
      <c r="NXA1412" s="24"/>
      <c r="NXB1412" s="24"/>
      <c r="NXC1412" s="24"/>
      <c r="NXD1412" s="24"/>
      <c r="NXE1412" s="24"/>
      <c r="NXF1412" s="24"/>
      <c r="NXJ1412" s="3"/>
      <c r="NXK1412" s="31"/>
      <c r="NXL1412" s="5"/>
      <c r="NXM1412" s="9"/>
      <c r="NXP1412" s="2"/>
      <c r="NXS1412" s="24"/>
      <c r="NXT1412" s="24"/>
      <c r="NXU1412" s="31"/>
      <c r="NXV1412" s="24"/>
      <c r="NXW1412" s="24"/>
      <c r="NXX1412" s="24"/>
      <c r="NXY1412" s="24"/>
      <c r="NXZ1412" s="24"/>
      <c r="NYA1412" s="24"/>
      <c r="NYB1412" s="24"/>
      <c r="NYC1412" s="24"/>
      <c r="NYD1412" s="24"/>
      <c r="NYE1412" s="24"/>
      <c r="NYF1412" s="24"/>
      <c r="NYG1412" s="24"/>
      <c r="NYH1412" s="24"/>
      <c r="NYI1412" s="24"/>
      <c r="NYJ1412" s="24"/>
      <c r="NYN1412" s="3"/>
      <c r="NYO1412" s="31"/>
      <c r="NYP1412" s="5"/>
      <c r="NYQ1412" s="9"/>
      <c r="NYT1412" s="2"/>
      <c r="NYW1412" s="24"/>
      <c r="NYX1412" s="24"/>
      <c r="NYY1412" s="31"/>
      <c r="NYZ1412" s="24"/>
      <c r="NZA1412" s="24"/>
      <c r="NZB1412" s="24"/>
      <c r="NZC1412" s="24"/>
      <c r="NZD1412" s="24"/>
      <c r="NZE1412" s="24"/>
      <c r="NZF1412" s="24"/>
      <c r="NZG1412" s="24"/>
      <c r="NZH1412" s="24"/>
      <c r="NZI1412" s="24"/>
      <c r="NZJ1412" s="24"/>
      <c r="NZK1412" s="24"/>
      <c r="NZL1412" s="24"/>
      <c r="NZM1412" s="24"/>
      <c r="NZN1412" s="24"/>
      <c r="NZR1412" s="3"/>
      <c r="NZS1412" s="31"/>
      <c r="NZT1412" s="5"/>
      <c r="NZU1412" s="9"/>
      <c r="NZX1412" s="2"/>
      <c r="OAA1412" s="24"/>
      <c r="OAB1412" s="24"/>
      <c r="OAC1412" s="31"/>
      <c r="OAD1412" s="24"/>
      <c r="OAE1412" s="24"/>
      <c r="OAF1412" s="24"/>
      <c r="OAG1412" s="24"/>
      <c r="OAH1412" s="24"/>
      <c r="OAI1412" s="24"/>
      <c r="OAJ1412" s="24"/>
      <c r="OAK1412" s="24"/>
      <c r="OAL1412" s="24"/>
      <c r="OAM1412" s="24"/>
      <c r="OAN1412" s="24"/>
      <c r="OAO1412" s="24"/>
      <c r="OAP1412" s="24"/>
      <c r="OAQ1412" s="24"/>
      <c r="OAR1412" s="24"/>
      <c r="OAV1412" s="3"/>
      <c r="OAW1412" s="31"/>
      <c r="OAX1412" s="5"/>
      <c r="OAY1412" s="9"/>
      <c r="OBB1412" s="2"/>
      <c r="OBE1412" s="24"/>
      <c r="OBF1412" s="24"/>
      <c r="OBG1412" s="31"/>
      <c r="OBH1412" s="24"/>
      <c r="OBI1412" s="24"/>
      <c r="OBJ1412" s="24"/>
      <c r="OBK1412" s="24"/>
      <c r="OBL1412" s="24"/>
      <c r="OBM1412" s="24"/>
      <c r="OBN1412" s="24"/>
      <c r="OBO1412" s="24"/>
      <c r="OBP1412" s="24"/>
      <c r="OBQ1412" s="24"/>
      <c r="OBR1412" s="24"/>
      <c r="OBS1412" s="24"/>
      <c r="OBT1412" s="24"/>
      <c r="OBU1412" s="24"/>
      <c r="OBV1412" s="24"/>
      <c r="OBZ1412" s="3"/>
      <c r="OCA1412" s="31"/>
      <c r="OCB1412" s="5"/>
      <c r="OCC1412" s="9"/>
      <c r="OCF1412" s="2"/>
      <c r="OCI1412" s="24"/>
      <c r="OCJ1412" s="24"/>
      <c r="OCK1412" s="31"/>
      <c r="OCL1412" s="24"/>
      <c r="OCM1412" s="24"/>
      <c r="OCN1412" s="24"/>
      <c r="OCO1412" s="24"/>
      <c r="OCP1412" s="24"/>
      <c r="OCQ1412" s="24"/>
      <c r="OCR1412" s="24"/>
      <c r="OCS1412" s="24"/>
      <c r="OCT1412" s="24"/>
      <c r="OCU1412" s="24"/>
      <c r="OCV1412" s="24"/>
      <c r="OCW1412" s="24"/>
      <c r="OCX1412" s="24"/>
      <c r="OCY1412" s="24"/>
      <c r="OCZ1412" s="24"/>
      <c r="ODD1412" s="3"/>
      <c r="ODE1412" s="31"/>
      <c r="ODF1412" s="5"/>
      <c r="ODG1412" s="9"/>
      <c r="ODJ1412" s="2"/>
      <c r="ODM1412" s="24"/>
      <c r="ODN1412" s="24"/>
      <c r="ODO1412" s="31"/>
      <c r="ODP1412" s="24"/>
      <c r="ODQ1412" s="24"/>
      <c r="ODR1412" s="24"/>
      <c r="ODS1412" s="24"/>
      <c r="ODT1412" s="24"/>
      <c r="ODU1412" s="24"/>
      <c r="ODV1412" s="24"/>
      <c r="ODW1412" s="24"/>
      <c r="ODX1412" s="24"/>
      <c r="ODY1412" s="24"/>
      <c r="ODZ1412" s="24"/>
      <c r="OEA1412" s="24"/>
      <c r="OEB1412" s="24"/>
      <c r="OEC1412" s="24"/>
      <c r="OED1412" s="24"/>
      <c r="OEH1412" s="3"/>
      <c r="OEI1412" s="31"/>
      <c r="OEJ1412" s="5"/>
      <c r="OEK1412" s="9"/>
      <c r="OEN1412" s="2"/>
      <c r="OEQ1412" s="24"/>
      <c r="OER1412" s="24"/>
      <c r="OES1412" s="31"/>
      <c r="OET1412" s="24"/>
      <c r="OEU1412" s="24"/>
      <c r="OEV1412" s="24"/>
      <c r="OEW1412" s="24"/>
      <c r="OEX1412" s="24"/>
      <c r="OEY1412" s="24"/>
      <c r="OEZ1412" s="24"/>
      <c r="OFA1412" s="24"/>
      <c r="OFB1412" s="24"/>
      <c r="OFC1412" s="24"/>
      <c r="OFD1412" s="24"/>
      <c r="OFE1412" s="24"/>
      <c r="OFF1412" s="24"/>
      <c r="OFG1412" s="24"/>
      <c r="OFH1412" s="24"/>
      <c r="OFL1412" s="3"/>
      <c r="OFM1412" s="31"/>
      <c r="OFN1412" s="5"/>
      <c r="OFO1412" s="9"/>
      <c r="OFR1412" s="2"/>
      <c r="OFU1412" s="24"/>
      <c r="OFV1412" s="24"/>
      <c r="OFW1412" s="31"/>
      <c r="OFX1412" s="24"/>
      <c r="OFY1412" s="24"/>
      <c r="OFZ1412" s="24"/>
      <c r="OGA1412" s="24"/>
      <c r="OGB1412" s="24"/>
      <c r="OGC1412" s="24"/>
      <c r="OGD1412" s="24"/>
      <c r="OGE1412" s="24"/>
      <c r="OGF1412" s="24"/>
      <c r="OGG1412" s="24"/>
      <c r="OGH1412" s="24"/>
      <c r="OGI1412" s="24"/>
      <c r="OGJ1412" s="24"/>
      <c r="OGK1412" s="24"/>
      <c r="OGL1412" s="24"/>
      <c r="OGP1412" s="3"/>
      <c r="OGQ1412" s="31"/>
      <c r="OGR1412" s="5"/>
      <c r="OGS1412" s="9"/>
      <c r="OGV1412" s="2"/>
      <c r="OGY1412" s="24"/>
      <c r="OGZ1412" s="24"/>
      <c r="OHA1412" s="31"/>
      <c r="OHB1412" s="24"/>
      <c r="OHC1412" s="24"/>
      <c r="OHD1412" s="24"/>
      <c r="OHE1412" s="24"/>
      <c r="OHF1412" s="24"/>
      <c r="OHG1412" s="24"/>
      <c r="OHH1412" s="24"/>
      <c r="OHI1412" s="24"/>
      <c r="OHJ1412" s="24"/>
      <c r="OHK1412" s="24"/>
      <c r="OHL1412" s="24"/>
      <c r="OHM1412" s="24"/>
      <c r="OHN1412" s="24"/>
      <c r="OHO1412" s="24"/>
      <c r="OHP1412" s="24"/>
      <c r="OHT1412" s="3"/>
      <c r="OHU1412" s="31"/>
      <c r="OHV1412" s="5"/>
      <c r="OHW1412" s="9"/>
      <c r="OHZ1412" s="2"/>
      <c r="OIC1412" s="24"/>
      <c r="OID1412" s="24"/>
      <c r="OIE1412" s="31"/>
      <c r="OIF1412" s="24"/>
      <c r="OIG1412" s="24"/>
      <c r="OIH1412" s="24"/>
      <c r="OII1412" s="24"/>
      <c r="OIJ1412" s="24"/>
      <c r="OIK1412" s="24"/>
      <c r="OIL1412" s="24"/>
      <c r="OIM1412" s="24"/>
      <c r="OIN1412" s="24"/>
      <c r="OIO1412" s="24"/>
      <c r="OIP1412" s="24"/>
      <c r="OIQ1412" s="24"/>
      <c r="OIR1412" s="24"/>
      <c r="OIS1412" s="24"/>
      <c r="OIT1412" s="24"/>
      <c r="OIX1412" s="3"/>
      <c r="OIY1412" s="31"/>
      <c r="OIZ1412" s="5"/>
      <c r="OJA1412" s="9"/>
      <c r="OJD1412" s="2"/>
      <c r="OJG1412" s="24"/>
      <c r="OJH1412" s="24"/>
      <c r="OJI1412" s="31"/>
      <c r="OJJ1412" s="24"/>
      <c r="OJK1412" s="24"/>
      <c r="OJL1412" s="24"/>
      <c r="OJM1412" s="24"/>
      <c r="OJN1412" s="24"/>
      <c r="OJO1412" s="24"/>
      <c r="OJP1412" s="24"/>
      <c r="OJQ1412" s="24"/>
      <c r="OJR1412" s="24"/>
      <c r="OJS1412" s="24"/>
      <c r="OJT1412" s="24"/>
      <c r="OJU1412" s="24"/>
      <c r="OJV1412" s="24"/>
      <c r="OJW1412" s="24"/>
      <c r="OJX1412" s="24"/>
      <c r="OKB1412" s="3"/>
      <c r="OKC1412" s="31"/>
      <c r="OKD1412" s="5"/>
      <c r="OKE1412" s="9"/>
      <c r="OKH1412" s="2"/>
      <c r="OKK1412" s="24"/>
      <c r="OKL1412" s="24"/>
      <c r="OKM1412" s="31"/>
      <c r="OKN1412" s="24"/>
      <c r="OKO1412" s="24"/>
      <c r="OKP1412" s="24"/>
      <c r="OKQ1412" s="24"/>
      <c r="OKR1412" s="24"/>
      <c r="OKS1412" s="24"/>
      <c r="OKT1412" s="24"/>
      <c r="OKU1412" s="24"/>
      <c r="OKV1412" s="24"/>
      <c r="OKW1412" s="24"/>
      <c r="OKX1412" s="24"/>
      <c r="OKY1412" s="24"/>
      <c r="OKZ1412" s="24"/>
      <c r="OLA1412" s="24"/>
      <c r="OLB1412" s="24"/>
      <c r="OLF1412" s="3"/>
      <c r="OLG1412" s="31"/>
      <c r="OLH1412" s="5"/>
      <c r="OLI1412" s="9"/>
      <c r="OLL1412" s="2"/>
      <c r="OLO1412" s="24"/>
      <c r="OLP1412" s="24"/>
      <c r="OLQ1412" s="31"/>
      <c r="OLR1412" s="24"/>
      <c r="OLS1412" s="24"/>
      <c r="OLT1412" s="24"/>
      <c r="OLU1412" s="24"/>
      <c r="OLV1412" s="24"/>
      <c r="OLW1412" s="24"/>
      <c r="OLX1412" s="24"/>
      <c r="OLY1412" s="24"/>
      <c r="OLZ1412" s="24"/>
      <c r="OMA1412" s="24"/>
      <c r="OMB1412" s="24"/>
      <c r="OMC1412" s="24"/>
      <c r="OMD1412" s="24"/>
      <c r="OME1412" s="24"/>
      <c r="OMF1412" s="24"/>
      <c r="OMJ1412" s="3"/>
      <c r="OMK1412" s="31"/>
      <c r="OML1412" s="5"/>
      <c r="OMM1412" s="9"/>
      <c r="OMP1412" s="2"/>
      <c r="OMS1412" s="24"/>
      <c r="OMT1412" s="24"/>
      <c r="OMU1412" s="31"/>
      <c r="OMV1412" s="24"/>
      <c r="OMW1412" s="24"/>
      <c r="OMX1412" s="24"/>
      <c r="OMY1412" s="24"/>
      <c r="OMZ1412" s="24"/>
      <c r="ONA1412" s="24"/>
      <c r="ONB1412" s="24"/>
      <c r="ONC1412" s="24"/>
      <c r="OND1412" s="24"/>
      <c r="ONE1412" s="24"/>
      <c r="ONF1412" s="24"/>
      <c r="ONG1412" s="24"/>
      <c r="ONH1412" s="24"/>
      <c r="ONI1412" s="24"/>
      <c r="ONJ1412" s="24"/>
      <c r="ONN1412" s="3"/>
      <c r="ONO1412" s="31"/>
      <c r="ONP1412" s="5"/>
      <c r="ONQ1412" s="9"/>
      <c r="ONT1412" s="2"/>
      <c r="ONW1412" s="24"/>
      <c r="ONX1412" s="24"/>
      <c r="ONY1412" s="31"/>
      <c r="ONZ1412" s="24"/>
      <c r="OOA1412" s="24"/>
      <c r="OOB1412" s="24"/>
      <c r="OOC1412" s="24"/>
      <c r="OOD1412" s="24"/>
      <c r="OOE1412" s="24"/>
      <c r="OOF1412" s="24"/>
      <c r="OOG1412" s="24"/>
      <c r="OOH1412" s="24"/>
      <c r="OOI1412" s="24"/>
      <c r="OOJ1412" s="24"/>
      <c r="OOK1412" s="24"/>
      <c r="OOL1412" s="24"/>
      <c r="OOM1412" s="24"/>
      <c r="OON1412" s="24"/>
      <c r="OOR1412" s="3"/>
      <c r="OOS1412" s="31"/>
      <c r="OOT1412" s="5"/>
      <c r="OOU1412" s="9"/>
      <c r="OOX1412" s="2"/>
      <c r="OPA1412" s="24"/>
      <c r="OPB1412" s="24"/>
      <c r="OPC1412" s="31"/>
      <c r="OPD1412" s="24"/>
      <c r="OPE1412" s="24"/>
      <c r="OPF1412" s="24"/>
      <c r="OPG1412" s="24"/>
      <c r="OPH1412" s="24"/>
      <c r="OPI1412" s="24"/>
      <c r="OPJ1412" s="24"/>
      <c r="OPK1412" s="24"/>
      <c r="OPL1412" s="24"/>
      <c r="OPM1412" s="24"/>
      <c r="OPN1412" s="24"/>
      <c r="OPO1412" s="24"/>
      <c r="OPP1412" s="24"/>
      <c r="OPQ1412" s="24"/>
      <c r="OPR1412" s="24"/>
      <c r="OPV1412" s="3"/>
      <c r="OPW1412" s="31"/>
      <c r="OPX1412" s="5"/>
      <c r="OPY1412" s="9"/>
      <c r="OQB1412" s="2"/>
      <c r="OQE1412" s="24"/>
      <c r="OQF1412" s="24"/>
      <c r="OQG1412" s="31"/>
      <c r="OQH1412" s="24"/>
      <c r="OQI1412" s="24"/>
      <c r="OQJ1412" s="24"/>
      <c r="OQK1412" s="24"/>
      <c r="OQL1412" s="24"/>
      <c r="OQM1412" s="24"/>
      <c r="OQN1412" s="24"/>
      <c r="OQO1412" s="24"/>
      <c r="OQP1412" s="24"/>
      <c r="OQQ1412" s="24"/>
      <c r="OQR1412" s="24"/>
      <c r="OQS1412" s="24"/>
      <c r="OQT1412" s="24"/>
      <c r="OQU1412" s="24"/>
      <c r="OQV1412" s="24"/>
      <c r="OQZ1412" s="3"/>
      <c r="ORA1412" s="31"/>
      <c r="ORB1412" s="5"/>
      <c r="ORC1412" s="9"/>
      <c r="ORF1412" s="2"/>
      <c r="ORI1412" s="24"/>
      <c r="ORJ1412" s="24"/>
      <c r="ORK1412" s="31"/>
      <c r="ORL1412" s="24"/>
      <c r="ORM1412" s="24"/>
      <c r="ORN1412" s="24"/>
      <c r="ORO1412" s="24"/>
      <c r="ORP1412" s="24"/>
      <c r="ORQ1412" s="24"/>
      <c r="ORR1412" s="24"/>
      <c r="ORS1412" s="24"/>
      <c r="ORT1412" s="24"/>
      <c r="ORU1412" s="24"/>
      <c r="ORV1412" s="24"/>
      <c r="ORW1412" s="24"/>
      <c r="ORX1412" s="24"/>
      <c r="ORY1412" s="24"/>
      <c r="ORZ1412" s="24"/>
      <c r="OSD1412" s="3"/>
      <c r="OSE1412" s="31"/>
      <c r="OSF1412" s="5"/>
      <c r="OSG1412" s="9"/>
      <c r="OSJ1412" s="2"/>
      <c r="OSM1412" s="24"/>
      <c r="OSN1412" s="24"/>
      <c r="OSO1412" s="31"/>
      <c r="OSP1412" s="24"/>
      <c r="OSQ1412" s="24"/>
      <c r="OSR1412" s="24"/>
      <c r="OSS1412" s="24"/>
      <c r="OST1412" s="24"/>
      <c r="OSU1412" s="24"/>
      <c r="OSV1412" s="24"/>
      <c r="OSW1412" s="24"/>
      <c r="OSX1412" s="24"/>
      <c r="OSY1412" s="24"/>
      <c r="OSZ1412" s="24"/>
      <c r="OTA1412" s="24"/>
      <c r="OTB1412" s="24"/>
      <c r="OTC1412" s="24"/>
      <c r="OTD1412" s="24"/>
      <c r="OTH1412" s="3"/>
      <c r="OTI1412" s="31"/>
      <c r="OTJ1412" s="5"/>
      <c r="OTK1412" s="9"/>
      <c r="OTN1412" s="2"/>
      <c r="OTQ1412" s="24"/>
      <c r="OTR1412" s="24"/>
      <c r="OTS1412" s="31"/>
      <c r="OTT1412" s="24"/>
      <c r="OTU1412" s="24"/>
      <c r="OTV1412" s="24"/>
      <c r="OTW1412" s="24"/>
      <c r="OTX1412" s="24"/>
      <c r="OTY1412" s="24"/>
      <c r="OTZ1412" s="24"/>
      <c r="OUA1412" s="24"/>
      <c r="OUB1412" s="24"/>
      <c r="OUC1412" s="24"/>
      <c r="OUD1412" s="24"/>
      <c r="OUE1412" s="24"/>
      <c r="OUF1412" s="24"/>
      <c r="OUG1412" s="24"/>
      <c r="OUH1412" s="24"/>
      <c r="OUL1412" s="3"/>
      <c r="OUM1412" s="31"/>
      <c r="OUN1412" s="5"/>
      <c r="OUO1412" s="9"/>
      <c r="OUR1412" s="2"/>
      <c r="OUU1412" s="24"/>
      <c r="OUV1412" s="24"/>
      <c r="OUW1412" s="31"/>
      <c r="OUX1412" s="24"/>
      <c r="OUY1412" s="24"/>
      <c r="OUZ1412" s="24"/>
      <c r="OVA1412" s="24"/>
      <c r="OVB1412" s="24"/>
      <c r="OVC1412" s="24"/>
      <c r="OVD1412" s="24"/>
      <c r="OVE1412" s="24"/>
      <c r="OVF1412" s="24"/>
      <c r="OVG1412" s="24"/>
      <c r="OVH1412" s="24"/>
      <c r="OVI1412" s="24"/>
      <c r="OVJ1412" s="24"/>
      <c r="OVK1412" s="24"/>
      <c r="OVL1412" s="24"/>
      <c r="OVP1412" s="3"/>
      <c r="OVQ1412" s="31"/>
      <c r="OVR1412" s="5"/>
      <c r="OVS1412" s="9"/>
      <c r="OVV1412" s="2"/>
      <c r="OVY1412" s="24"/>
      <c r="OVZ1412" s="24"/>
      <c r="OWA1412" s="31"/>
      <c r="OWB1412" s="24"/>
      <c r="OWC1412" s="24"/>
      <c r="OWD1412" s="24"/>
      <c r="OWE1412" s="24"/>
      <c r="OWF1412" s="24"/>
      <c r="OWG1412" s="24"/>
      <c r="OWH1412" s="24"/>
      <c r="OWI1412" s="24"/>
      <c r="OWJ1412" s="24"/>
      <c r="OWK1412" s="24"/>
      <c r="OWL1412" s="24"/>
      <c r="OWM1412" s="24"/>
      <c r="OWN1412" s="24"/>
      <c r="OWO1412" s="24"/>
      <c r="OWP1412" s="24"/>
      <c r="OWT1412" s="3"/>
      <c r="OWU1412" s="31"/>
      <c r="OWV1412" s="5"/>
      <c r="OWW1412" s="9"/>
      <c r="OWZ1412" s="2"/>
      <c r="OXC1412" s="24"/>
      <c r="OXD1412" s="24"/>
      <c r="OXE1412" s="31"/>
      <c r="OXF1412" s="24"/>
      <c r="OXG1412" s="24"/>
      <c r="OXH1412" s="24"/>
      <c r="OXI1412" s="24"/>
      <c r="OXJ1412" s="24"/>
      <c r="OXK1412" s="24"/>
      <c r="OXL1412" s="24"/>
      <c r="OXM1412" s="24"/>
      <c r="OXN1412" s="24"/>
      <c r="OXO1412" s="24"/>
      <c r="OXP1412" s="24"/>
      <c r="OXQ1412" s="24"/>
      <c r="OXR1412" s="24"/>
      <c r="OXS1412" s="24"/>
      <c r="OXT1412" s="24"/>
      <c r="OXX1412" s="3"/>
      <c r="OXY1412" s="31"/>
      <c r="OXZ1412" s="5"/>
      <c r="OYA1412" s="9"/>
      <c r="OYD1412" s="2"/>
      <c r="OYG1412" s="24"/>
      <c r="OYH1412" s="24"/>
      <c r="OYI1412" s="31"/>
      <c r="OYJ1412" s="24"/>
      <c r="OYK1412" s="24"/>
      <c r="OYL1412" s="24"/>
      <c r="OYM1412" s="24"/>
      <c r="OYN1412" s="24"/>
      <c r="OYO1412" s="24"/>
      <c r="OYP1412" s="24"/>
      <c r="OYQ1412" s="24"/>
      <c r="OYR1412" s="24"/>
      <c r="OYS1412" s="24"/>
      <c r="OYT1412" s="24"/>
      <c r="OYU1412" s="24"/>
      <c r="OYV1412" s="24"/>
      <c r="OYW1412" s="24"/>
      <c r="OYX1412" s="24"/>
      <c r="OZB1412" s="3"/>
      <c r="OZC1412" s="31"/>
      <c r="OZD1412" s="5"/>
      <c r="OZE1412" s="9"/>
      <c r="OZH1412" s="2"/>
      <c r="OZK1412" s="24"/>
      <c r="OZL1412" s="24"/>
      <c r="OZM1412" s="31"/>
      <c r="OZN1412" s="24"/>
      <c r="OZO1412" s="24"/>
      <c r="OZP1412" s="24"/>
      <c r="OZQ1412" s="24"/>
      <c r="OZR1412" s="24"/>
      <c r="OZS1412" s="24"/>
      <c r="OZT1412" s="24"/>
      <c r="OZU1412" s="24"/>
      <c r="OZV1412" s="24"/>
      <c r="OZW1412" s="24"/>
      <c r="OZX1412" s="24"/>
      <c r="OZY1412" s="24"/>
      <c r="OZZ1412" s="24"/>
      <c r="PAA1412" s="24"/>
      <c r="PAB1412" s="24"/>
      <c r="PAF1412" s="3"/>
      <c r="PAG1412" s="31"/>
      <c r="PAH1412" s="5"/>
      <c r="PAI1412" s="9"/>
      <c r="PAL1412" s="2"/>
      <c r="PAO1412" s="24"/>
      <c r="PAP1412" s="24"/>
      <c r="PAQ1412" s="31"/>
      <c r="PAR1412" s="24"/>
      <c r="PAS1412" s="24"/>
      <c r="PAT1412" s="24"/>
      <c r="PAU1412" s="24"/>
      <c r="PAV1412" s="24"/>
      <c r="PAW1412" s="24"/>
      <c r="PAX1412" s="24"/>
      <c r="PAY1412" s="24"/>
      <c r="PAZ1412" s="24"/>
      <c r="PBA1412" s="24"/>
      <c r="PBB1412" s="24"/>
      <c r="PBC1412" s="24"/>
      <c r="PBD1412" s="24"/>
      <c r="PBE1412" s="24"/>
      <c r="PBF1412" s="24"/>
      <c r="PBJ1412" s="3"/>
      <c r="PBK1412" s="31"/>
      <c r="PBL1412" s="5"/>
      <c r="PBM1412" s="9"/>
      <c r="PBP1412" s="2"/>
      <c r="PBS1412" s="24"/>
      <c r="PBT1412" s="24"/>
      <c r="PBU1412" s="31"/>
      <c r="PBV1412" s="24"/>
      <c r="PBW1412" s="24"/>
      <c r="PBX1412" s="24"/>
      <c r="PBY1412" s="24"/>
      <c r="PBZ1412" s="24"/>
      <c r="PCA1412" s="24"/>
      <c r="PCB1412" s="24"/>
      <c r="PCC1412" s="24"/>
      <c r="PCD1412" s="24"/>
      <c r="PCE1412" s="24"/>
      <c r="PCF1412" s="24"/>
      <c r="PCG1412" s="24"/>
      <c r="PCH1412" s="24"/>
      <c r="PCI1412" s="24"/>
      <c r="PCJ1412" s="24"/>
      <c r="PCN1412" s="3"/>
      <c r="PCO1412" s="31"/>
      <c r="PCP1412" s="5"/>
      <c r="PCQ1412" s="9"/>
      <c r="PCT1412" s="2"/>
      <c r="PCW1412" s="24"/>
      <c r="PCX1412" s="24"/>
      <c r="PCY1412" s="31"/>
      <c r="PCZ1412" s="24"/>
      <c r="PDA1412" s="24"/>
      <c r="PDB1412" s="24"/>
      <c r="PDC1412" s="24"/>
      <c r="PDD1412" s="24"/>
      <c r="PDE1412" s="24"/>
      <c r="PDF1412" s="24"/>
      <c r="PDG1412" s="24"/>
      <c r="PDH1412" s="24"/>
      <c r="PDI1412" s="24"/>
      <c r="PDJ1412" s="24"/>
      <c r="PDK1412" s="24"/>
      <c r="PDL1412" s="24"/>
      <c r="PDM1412" s="24"/>
      <c r="PDN1412" s="24"/>
      <c r="PDR1412" s="3"/>
      <c r="PDS1412" s="31"/>
      <c r="PDT1412" s="5"/>
      <c r="PDU1412" s="9"/>
      <c r="PDX1412" s="2"/>
      <c r="PEA1412" s="24"/>
      <c r="PEB1412" s="24"/>
      <c r="PEC1412" s="31"/>
      <c r="PED1412" s="24"/>
      <c r="PEE1412" s="24"/>
      <c r="PEF1412" s="24"/>
      <c r="PEG1412" s="24"/>
      <c r="PEH1412" s="24"/>
      <c r="PEI1412" s="24"/>
      <c r="PEJ1412" s="24"/>
      <c r="PEK1412" s="24"/>
      <c r="PEL1412" s="24"/>
      <c r="PEM1412" s="24"/>
      <c r="PEN1412" s="24"/>
      <c r="PEO1412" s="24"/>
      <c r="PEP1412" s="24"/>
      <c r="PEQ1412" s="24"/>
      <c r="PER1412" s="24"/>
      <c r="PEV1412" s="3"/>
      <c r="PEW1412" s="31"/>
      <c r="PEX1412" s="5"/>
      <c r="PEY1412" s="9"/>
      <c r="PFB1412" s="2"/>
      <c r="PFE1412" s="24"/>
      <c r="PFF1412" s="24"/>
      <c r="PFG1412" s="31"/>
      <c r="PFH1412" s="24"/>
      <c r="PFI1412" s="24"/>
      <c r="PFJ1412" s="24"/>
      <c r="PFK1412" s="24"/>
      <c r="PFL1412" s="24"/>
      <c r="PFM1412" s="24"/>
      <c r="PFN1412" s="24"/>
      <c r="PFO1412" s="24"/>
      <c r="PFP1412" s="24"/>
      <c r="PFQ1412" s="24"/>
      <c r="PFR1412" s="24"/>
      <c r="PFS1412" s="24"/>
      <c r="PFT1412" s="24"/>
      <c r="PFU1412" s="24"/>
      <c r="PFV1412" s="24"/>
      <c r="PFZ1412" s="3"/>
      <c r="PGA1412" s="31"/>
      <c r="PGB1412" s="5"/>
      <c r="PGC1412" s="9"/>
      <c r="PGF1412" s="2"/>
      <c r="PGI1412" s="24"/>
      <c r="PGJ1412" s="24"/>
      <c r="PGK1412" s="31"/>
      <c r="PGL1412" s="24"/>
      <c r="PGM1412" s="24"/>
      <c r="PGN1412" s="24"/>
      <c r="PGO1412" s="24"/>
      <c r="PGP1412" s="24"/>
      <c r="PGQ1412" s="24"/>
      <c r="PGR1412" s="24"/>
      <c r="PGS1412" s="24"/>
      <c r="PGT1412" s="24"/>
      <c r="PGU1412" s="24"/>
      <c r="PGV1412" s="24"/>
      <c r="PGW1412" s="24"/>
      <c r="PGX1412" s="24"/>
      <c r="PGY1412" s="24"/>
      <c r="PGZ1412" s="24"/>
      <c r="PHD1412" s="3"/>
      <c r="PHE1412" s="31"/>
      <c r="PHF1412" s="5"/>
      <c r="PHG1412" s="9"/>
      <c r="PHJ1412" s="2"/>
      <c r="PHM1412" s="24"/>
      <c r="PHN1412" s="24"/>
      <c r="PHO1412" s="31"/>
      <c r="PHP1412" s="24"/>
      <c r="PHQ1412" s="24"/>
      <c r="PHR1412" s="24"/>
      <c r="PHS1412" s="24"/>
      <c r="PHT1412" s="24"/>
      <c r="PHU1412" s="24"/>
      <c r="PHV1412" s="24"/>
      <c r="PHW1412" s="24"/>
      <c r="PHX1412" s="24"/>
      <c r="PHY1412" s="24"/>
      <c r="PHZ1412" s="24"/>
      <c r="PIA1412" s="24"/>
      <c r="PIB1412" s="24"/>
      <c r="PIC1412" s="24"/>
      <c r="PID1412" s="24"/>
      <c r="PIH1412" s="3"/>
      <c r="PII1412" s="31"/>
      <c r="PIJ1412" s="5"/>
      <c r="PIK1412" s="9"/>
      <c r="PIN1412" s="2"/>
      <c r="PIQ1412" s="24"/>
      <c r="PIR1412" s="24"/>
      <c r="PIS1412" s="31"/>
      <c r="PIT1412" s="24"/>
      <c r="PIU1412" s="24"/>
      <c r="PIV1412" s="24"/>
      <c r="PIW1412" s="24"/>
      <c r="PIX1412" s="24"/>
      <c r="PIY1412" s="24"/>
      <c r="PIZ1412" s="24"/>
      <c r="PJA1412" s="24"/>
      <c r="PJB1412" s="24"/>
      <c r="PJC1412" s="24"/>
      <c r="PJD1412" s="24"/>
      <c r="PJE1412" s="24"/>
      <c r="PJF1412" s="24"/>
      <c r="PJG1412" s="24"/>
      <c r="PJH1412" s="24"/>
      <c r="PJL1412" s="3"/>
      <c r="PJM1412" s="31"/>
      <c r="PJN1412" s="5"/>
      <c r="PJO1412" s="9"/>
      <c r="PJR1412" s="2"/>
      <c r="PJU1412" s="24"/>
      <c r="PJV1412" s="24"/>
      <c r="PJW1412" s="31"/>
      <c r="PJX1412" s="24"/>
      <c r="PJY1412" s="24"/>
      <c r="PJZ1412" s="24"/>
      <c r="PKA1412" s="24"/>
      <c r="PKB1412" s="24"/>
      <c r="PKC1412" s="24"/>
      <c r="PKD1412" s="24"/>
      <c r="PKE1412" s="24"/>
      <c r="PKF1412" s="24"/>
      <c r="PKG1412" s="24"/>
      <c r="PKH1412" s="24"/>
      <c r="PKI1412" s="24"/>
      <c r="PKJ1412" s="24"/>
      <c r="PKK1412" s="24"/>
      <c r="PKL1412" s="24"/>
      <c r="PKP1412" s="3"/>
      <c r="PKQ1412" s="31"/>
      <c r="PKR1412" s="5"/>
      <c r="PKS1412" s="9"/>
      <c r="PKV1412" s="2"/>
      <c r="PKY1412" s="24"/>
      <c r="PKZ1412" s="24"/>
      <c r="PLA1412" s="31"/>
      <c r="PLB1412" s="24"/>
      <c r="PLC1412" s="24"/>
      <c r="PLD1412" s="24"/>
      <c r="PLE1412" s="24"/>
      <c r="PLF1412" s="24"/>
      <c r="PLG1412" s="24"/>
      <c r="PLH1412" s="24"/>
      <c r="PLI1412" s="24"/>
      <c r="PLJ1412" s="24"/>
      <c r="PLK1412" s="24"/>
      <c r="PLL1412" s="24"/>
      <c r="PLM1412" s="24"/>
      <c r="PLN1412" s="24"/>
      <c r="PLO1412" s="24"/>
      <c r="PLP1412" s="24"/>
      <c r="PLT1412" s="3"/>
      <c r="PLU1412" s="31"/>
      <c r="PLV1412" s="5"/>
      <c r="PLW1412" s="9"/>
      <c r="PLZ1412" s="2"/>
      <c r="PMC1412" s="24"/>
      <c r="PMD1412" s="24"/>
      <c r="PME1412" s="31"/>
      <c r="PMF1412" s="24"/>
      <c r="PMG1412" s="24"/>
      <c r="PMH1412" s="24"/>
      <c r="PMI1412" s="24"/>
      <c r="PMJ1412" s="24"/>
      <c r="PMK1412" s="24"/>
      <c r="PML1412" s="24"/>
      <c r="PMM1412" s="24"/>
      <c r="PMN1412" s="24"/>
      <c r="PMO1412" s="24"/>
      <c r="PMP1412" s="24"/>
      <c r="PMQ1412" s="24"/>
      <c r="PMR1412" s="24"/>
      <c r="PMS1412" s="24"/>
      <c r="PMT1412" s="24"/>
      <c r="PMX1412" s="3"/>
      <c r="PMY1412" s="31"/>
      <c r="PMZ1412" s="5"/>
      <c r="PNA1412" s="9"/>
      <c r="PND1412" s="2"/>
      <c r="PNG1412" s="24"/>
      <c r="PNH1412" s="24"/>
      <c r="PNI1412" s="31"/>
      <c r="PNJ1412" s="24"/>
      <c r="PNK1412" s="24"/>
      <c r="PNL1412" s="24"/>
      <c r="PNM1412" s="24"/>
      <c r="PNN1412" s="24"/>
      <c r="PNO1412" s="24"/>
      <c r="PNP1412" s="24"/>
      <c r="PNQ1412" s="24"/>
      <c r="PNR1412" s="24"/>
      <c r="PNS1412" s="24"/>
      <c r="PNT1412" s="24"/>
      <c r="PNU1412" s="24"/>
      <c r="PNV1412" s="24"/>
      <c r="PNW1412" s="24"/>
      <c r="PNX1412" s="24"/>
      <c r="POB1412" s="3"/>
      <c r="POC1412" s="31"/>
      <c r="POD1412" s="5"/>
      <c r="POE1412" s="9"/>
      <c r="POH1412" s="2"/>
      <c r="POK1412" s="24"/>
      <c r="POL1412" s="24"/>
      <c r="POM1412" s="31"/>
      <c r="PON1412" s="24"/>
      <c r="POO1412" s="24"/>
      <c r="POP1412" s="24"/>
      <c r="POQ1412" s="24"/>
      <c r="POR1412" s="24"/>
      <c r="POS1412" s="24"/>
      <c r="POT1412" s="24"/>
      <c r="POU1412" s="24"/>
      <c r="POV1412" s="24"/>
      <c r="POW1412" s="24"/>
      <c r="POX1412" s="24"/>
      <c r="POY1412" s="24"/>
      <c r="POZ1412" s="24"/>
      <c r="PPA1412" s="24"/>
      <c r="PPB1412" s="24"/>
      <c r="PPF1412" s="3"/>
      <c r="PPG1412" s="31"/>
      <c r="PPH1412" s="5"/>
      <c r="PPI1412" s="9"/>
      <c r="PPL1412" s="2"/>
      <c r="PPO1412" s="24"/>
      <c r="PPP1412" s="24"/>
      <c r="PPQ1412" s="31"/>
      <c r="PPR1412" s="24"/>
      <c r="PPS1412" s="24"/>
      <c r="PPT1412" s="24"/>
      <c r="PPU1412" s="24"/>
      <c r="PPV1412" s="24"/>
      <c r="PPW1412" s="24"/>
      <c r="PPX1412" s="24"/>
      <c r="PPY1412" s="24"/>
      <c r="PPZ1412" s="24"/>
      <c r="PQA1412" s="24"/>
      <c r="PQB1412" s="24"/>
      <c r="PQC1412" s="24"/>
      <c r="PQD1412" s="24"/>
      <c r="PQE1412" s="24"/>
      <c r="PQF1412" s="24"/>
      <c r="PQJ1412" s="3"/>
      <c r="PQK1412" s="31"/>
      <c r="PQL1412" s="5"/>
      <c r="PQM1412" s="9"/>
      <c r="PQP1412" s="2"/>
      <c r="PQS1412" s="24"/>
      <c r="PQT1412" s="24"/>
      <c r="PQU1412" s="31"/>
      <c r="PQV1412" s="24"/>
      <c r="PQW1412" s="24"/>
      <c r="PQX1412" s="24"/>
      <c r="PQY1412" s="24"/>
      <c r="PQZ1412" s="24"/>
      <c r="PRA1412" s="24"/>
      <c r="PRB1412" s="24"/>
      <c r="PRC1412" s="24"/>
      <c r="PRD1412" s="24"/>
      <c r="PRE1412" s="24"/>
      <c r="PRF1412" s="24"/>
      <c r="PRG1412" s="24"/>
      <c r="PRH1412" s="24"/>
      <c r="PRI1412" s="24"/>
      <c r="PRJ1412" s="24"/>
      <c r="PRN1412" s="3"/>
      <c r="PRO1412" s="31"/>
      <c r="PRP1412" s="5"/>
      <c r="PRQ1412" s="9"/>
      <c r="PRT1412" s="2"/>
      <c r="PRW1412" s="24"/>
      <c r="PRX1412" s="24"/>
      <c r="PRY1412" s="31"/>
      <c r="PRZ1412" s="24"/>
      <c r="PSA1412" s="24"/>
      <c r="PSB1412" s="24"/>
      <c r="PSC1412" s="24"/>
      <c r="PSD1412" s="24"/>
      <c r="PSE1412" s="24"/>
      <c r="PSF1412" s="24"/>
      <c r="PSG1412" s="24"/>
      <c r="PSH1412" s="24"/>
      <c r="PSI1412" s="24"/>
      <c r="PSJ1412" s="24"/>
      <c r="PSK1412" s="24"/>
      <c r="PSL1412" s="24"/>
      <c r="PSM1412" s="24"/>
      <c r="PSN1412" s="24"/>
      <c r="PSR1412" s="3"/>
      <c r="PSS1412" s="31"/>
      <c r="PST1412" s="5"/>
      <c r="PSU1412" s="9"/>
      <c r="PSX1412" s="2"/>
      <c r="PTA1412" s="24"/>
      <c r="PTB1412" s="24"/>
      <c r="PTC1412" s="31"/>
      <c r="PTD1412" s="24"/>
      <c r="PTE1412" s="24"/>
      <c r="PTF1412" s="24"/>
      <c r="PTG1412" s="24"/>
      <c r="PTH1412" s="24"/>
      <c r="PTI1412" s="24"/>
      <c r="PTJ1412" s="24"/>
      <c r="PTK1412" s="24"/>
      <c r="PTL1412" s="24"/>
      <c r="PTM1412" s="24"/>
      <c r="PTN1412" s="24"/>
      <c r="PTO1412" s="24"/>
      <c r="PTP1412" s="24"/>
      <c r="PTQ1412" s="24"/>
      <c r="PTR1412" s="24"/>
      <c r="PTV1412" s="3"/>
      <c r="PTW1412" s="31"/>
      <c r="PTX1412" s="5"/>
      <c r="PTY1412" s="9"/>
      <c r="PUB1412" s="2"/>
      <c r="PUE1412" s="24"/>
      <c r="PUF1412" s="24"/>
      <c r="PUG1412" s="31"/>
      <c r="PUH1412" s="24"/>
      <c r="PUI1412" s="24"/>
      <c r="PUJ1412" s="24"/>
      <c r="PUK1412" s="24"/>
      <c r="PUL1412" s="24"/>
      <c r="PUM1412" s="24"/>
      <c r="PUN1412" s="24"/>
      <c r="PUO1412" s="24"/>
      <c r="PUP1412" s="24"/>
      <c r="PUQ1412" s="24"/>
      <c r="PUR1412" s="24"/>
      <c r="PUS1412" s="24"/>
      <c r="PUT1412" s="24"/>
      <c r="PUU1412" s="24"/>
      <c r="PUV1412" s="24"/>
      <c r="PUZ1412" s="3"/>
      <c r="PVA1412" s="31"/>
      <c r="PVB1412" s="5"/>
      <c r="PVC1412" s="9"/>
      <c r="PVF1412" s="2"/>
      <c r="PVI1412" s="24"/>
      <c r="PVJ1412" s="24"/>
      <c r="PVK1412" s="31"/>
      <c r="PVL1412" s="24"/>
      <c r="PVM1412" s="24"/>
      <c r="PVN1412" s="24"/>
      <c r="PVO1412" s="24"/>
      <c r="PVP1412" s="24"/>
      <c r="PVQ1412" s="24"/>
      <c r="PVR1412" s="24"/>
      <c r="PVS1412" s="24"/>
      <c r="PVT1412" s="24"/>
      <c r="PVU1412" s="24"/>
      <c r="PVV1412" s="24"/>
      <c r="PVW1412" s="24"/>
      <c r="PVX1412" s="24"/>
      <c r="PVY1412" s="24"/>
      <c r="PVZ1412" s="24"/>
      <c r="PWD1412" s="3"/>
      <c r="PWE1412" s="31"/>
      <c r="PWF1412" s="5"/>
      <c r="PWG1412" s="9"/>
      <c r="PWJ1412" s="2"/>
      <c r="PWM1412" s="24"/>
      <c r="PWN1412" s="24"/>
      <c r="PWO1412" s="31"/>
      <c r="PWP1412" s="24"/>
      <c r="PWQ1412" s="24"/>
      <c r="PWR1412" s="24"/>
      <c r="PWS1412" s="24"/>
      <c r="PWT1412" s="24"/>
      <c r="PWU1412" s="24"/>
      <c r="PWV1412" s="24"/>
      <c r="PWW1412" s="24"/>
      <c r="PWX1412" s="24"/>
      <c r="PWY1412" s="24"/>
      <c r="PWZ1412" s="24"/>
      <c r="PXA1412" s="24"/>
      <c r="PXB1412" s="24"/>
      <c r="PXC1412" s="24"/>
      <c r="PXD1412" s="24"/>
      <c r="PXH1412" s="3"/>
      <c r="PXI1412" s="31"/>
      <c r="PXJ1412" s="5"/>
      <c r="PXK1412" s="9"/>
      <c r="PXN1412" s="2"/>
      <c r="PXQ1412" s="24"/>
      <c r="PXR1412" s="24"/>
      <c r="PXS1412" s="31"/>
      <c r="PXT1412" s="24"/>
      <c r="PXU1412" s="24"/>
      <c r="PXV1412" s="24"/>
      <c r="PXW1412" s="24"/>
      <c r="PXX1412" s="24"/>
      <c r="PXY1412" s="24"/>
      <c r="PXZ1412" s="24"/>
      <c r="PYA1412" s="24"/>
      <c r="PYB1412" s="24"/>
      <c r="PYC1412" s="24"/>
      <c r="PYD1412" s="24"/>
      <c r="PYE1412" s="24"/>
      <c r="PYF1412" s="24"/>
      <c r="PYG1412" s="24"/>
      <c r="PYH1412" s="24"/>
      <c r="PYL1412" s="3"/>
      <c r="PYM1412" s="31"/>
      <c r="PYN1412" s="5"/>
      <c r="PYO1412" s="9"/>
      <c r="PYR1412" s="2"/>
      <c r="PYU1412" s="24"/>
      <c r="PYV1412" s="24"/>
      <c r="PYW1412" s="31"/>
      <c r="PYX1412" s="24"/>
      <c r="PYY1412" s="24"/>
      <c r="PYZ1412" s="24"/>
      <c r="PZA1412" s="24"/>
      <c r="PZB1412" s="24"/>
      <c r="PZC1412" s="24"/>
      <c r="PZD1412" s="24"/>
      <c r="PZE1412" s="24"/>
      <c r="PZF1412" s="24"/>
      <c r="PZG1412" s="24"/>
      <c r="PZH1412" s="24"/>
      <c r="PZI1412" s="24"/>
      <c r="PZJ1412" s="24"/>
      <c r="PZK1412" s="24"/>
      <c r="PZL1412" s="24"/>
      <c r="PZP1412" s="3"/>
      <c r="PZQ1412" s="31"/>
      <c r="PZR1412" s="5"/>
      <c r="PZS1412" s="9"/>
      <c r="PZV1412" s="2"/>
      <c r="PZY1412" s="24"/>
      <c r="PZZ1412" s="24"/>
      <c r="QAA1412" s="31"/>
      <c r="QAB1412" s="24"/>
      <c r="QAC1412" s="24"/>
      <c r="QAD1412" s="24"/>
      <c r="QAE1412" s="24"/>
      <c r="QAF1412" s="24"/>
      <c r="QAG1412" s="24"/>
      <c r="QAH1412" s="24"/>
      <c r="QAI1412" s="24"/>
      <c r="QAJ1412" s="24"/>
      <c r="QAK1412" s="24"/>
      <c r="QAL1412" s="24"/>
      <c r="QAM1412" s="24"/>
      <c r="QAN1412" s="24"/>
      <c r="QAO1412" s="24"/>
      <c r="QAP1412" s="24"/>
      <c r="QAT1412" s="3"/>
      <c r="QAU1412" s="31"/>
      <c r="QAV1412" s="5"/>
      <c r="QAW1412" s="9"/>
      <c r="QAZ1412" s="2"/>
      <c r="QBC1412" s="24"/>
      <c r="QBD1412" s="24"/>
      <c r="QBE1412" s="31"/>
      <c r="QBF1412" s="24"/>
      <c r="QBG1412" s="24"/>
      <c r="QBH1412" s="24"/>
      <c r="QBI1412" s="24"/>
      <c r="QBJ1412" s="24"/>
      <c r="QBK1412" s="24"/>
      <c r="QBL1412" s="24"/>
      <c r="QBM1412" s="24"/>
      <c r="QBN1412" s="24"/>
      <c r="QBO1412" s="24"/>
      <c r="QBP1412" s="24"/>
      <c r="QBQ1412" s="24"/>
      <c r="QBR1412" s="24"/>
      <c r="QBS1412" s="24"/>
      <c r="QBT1412" s="24"/>
      <c r="QBX1412" s="3"/>
      <c r="QBY1412" s="31"/>
      <c r="QBZ1412" s="5"/>
      <c r="QCA1412" s="9"/>
      <c r="QCD1412" s="2"/>
      <c r="QCG1412" s="24"/>
      <c r="QCH1412" s="24"/>
      <c r="QCI1412" s="31"/>
      <c r="QCJ1412" s="24"/>
      <c r="QCK1412" s="24"/>
      <c r="QCL1412" s="24"/>
      <c r="QCM1412" s="24"/>
      <c r="QCN1412" s="24"/>
      <c r="QCO1412" s="24"/>
      <c r="QCP1412" s="24"/>
      <c r="QCQ1412" s="24"/>
      <c r="QCR1412" s="24"/>
      <c r="QCS1412" s="24"/>
      <c r="QCT1412" s="24"/>
      <c r="QCU1412" s="24"/>
      <c r="QCV1412" s="24"/>
      <c r="QCW1412" s="24"/>
      <c r="QCX1412" s="24"/>
      <c r="QDB1412" s="3"/>
      <c r="QDC1412" s="31"/>
      <c r="QDD1412" s="5"/>
      <c r="QDE1412" s="9"/>
      <c r="QDH1412" s="2"/>
      <c r="QDK1412" s="24"/>
      <c r="QDL1412" s="24"/>
      <c r="QDM1412" s="31"/>
      <c r="QDN1412" s="24"/>
      <c r="QDO1412" s="24"/>
      <c r="QDP1412" s="24"/>
      <c r="QDQ1412" s="24"/>
      <c r="QDR1412" s="24"/>
      <c r="QDS1412" s="24"/>
      <c r="QDT1412" s="24"/>
      <c r="QDU1412" s="24"/>
      <c r="QDV1412" s="24"/>
      <c r="QDW1412" s="24"/>
      <c r="QDX1412" s="24"/>
      <c r="QDY1412" s="24"/>
      <c r="QDZ1412" s="24"/>
      <c r="QEA1412" s="24"/>
      <c r="QEB1412" s="24"/>
      <c r="QEF1412" s="3"/>
      <c r="QEG1412" s="31"/>
      <c r="QEH1412" s="5"/>
      <c r="QEI1412" s="9"/>
      <c r="QEL1412" s="2"/>
      <c r="QEO1412" s="24"/>
      <c r="QEP1412" s="24"/>
      <c r="QEQ1412" s="31"/>
      <c r="QER1412" s="24"/>
      <c r="QES1412" s="24"/>
      <c r="QET1412" s="24"/>
      <c r="QEU1412" s="24"/>
      <c r="QEV1412" s="24"/>
      <c r="QEW1412" s="24"/>
      <c r="QEX1412" s="24"/>
      <c r="QEY1412" s="24"/>
      <c r="QEZ1412" s="24"/>
      <c r="QFA1412" s="24"/>
      <c r="QFB1412" s="24"/>
      <c r="QFC1412" s="24"/>
      <c r="QFD1412" s="24"/>
      <c r="QFE1412" s="24"/>
      <c r="QFF1412" s="24"/>
      <c r="QFJ1412" s="3"/>
      <c r="QFK1412" s="31"/>
      <c r="QFL1412" s="5"/>
      <c r="QFM1412" s="9"/>
      <c r="QFP1412" s="2"/>
      <c r="QFS1412" s="24"/>
      <c r="QFT1412" s="24"/>
      <c r="QFU1412" s="31"/>
      <c r="QFV1412" s="24"/>
      <c r="QFW1412" s="24"/>
      <c r="QFX1412" s="24"/>
      <c r="QFY1412" s="24"/>
      <c r="QFZ1412" s="24"/>
      <c r="QGA1412" s="24"/>
      <c r="QGB1412" s="24"/>
      <c r="QGC1412" s="24"/>
      <c r="QGD1412" s="24"/>
      <c r="QGE1412" s="24"/>
      <c r="QGF1412" s="24"/>
      <c r="QGG1412" s="24"/>
      <c r="QGH1412" s="24"/>
      <c r="QGI1412" s="24"/>
      <c r="QGJ1412" s="24"/>
      <c r="QGN1412" s="3"/>
      <c r="QGO1412" s="31"/>
      <c r="QGP1412" s="5"/>
      <c r="QGQ1412" s="9"/>
      <c r="QGT1412" s="2"/>
      <c r="QGW1412" s="24"/>
      <c r="QGX1412" s="24"/>
      <c r="QGY1412" s="31"/>
      <c r="QGZ1412" s="24"/>
      <c r="QHA1412" s="24"/>
      <c r="QHB1412" s="24"/>
      <c r="QHC1412" s="24"/>
      <c r="QHD1412" s="24"/>
      <c r="QHE1412" s="24"/>
      <c r="QHF1412" s="24"/>
      <c r="QHG1412" s="24"/>
      <c r="QHH1412" s="24"/>
      <c r="QHI1412" s="24"/>
      <c r="QHJ1412" s="24"/>
      <c r="QHK1412" s="24"/>
      <c r="QHL1412" s="24"/>
      <c r="QHM1412" s="24"/>
      <c r="QHN1412" s="24"/>
      <c r="QHR1412" s="3"/>
      <c r="QHS1412" s="31"/>
      <c r="QHT1412" s="5"/>
      <c r="QHU1412" s="9"/>
      <c r="QHX1412" s="2"/>
      <c r="QIA1412" s="24"/>
      <c r="QIB1412" s="24"/>
      <c r="QIC1412" s="31"/>
      <c r="QID1412" s="24"/>
      <c r="QIE1412" s="24"/>
      <c r="QIF1412" s="24"/>
      <c r="QIG1412" s="24"/>
      <c r="QIH1412" s="24"/>
      <c r="QII1412" s="24"/>
      <c r="QIJ1412" s="24"/>
      <c r="QIK1412" s="24"/>
      <c r="QIL1412" s="24"/>
      <c r="QIM1412" s="24"/>
      <c r="QIN1412" s="24"/>
      <c r="QIO1412" s="24"/>
      <c r="QIP1412" s="24"/>
      <c r="QIQ1412" s="24"/>
      <c r="QIR1412" s="24"/>
      <c r="QIV1412" s="3"/>
      <c r="QIW1412" s="31"/>
      <c r="QIX1412" s="5"/>
      <c r="QIY1412" s="9"/>
      <c r="QJB1412" s="2"/>
      <c r="QJE1412" s="24"/>
      <c r="QJF1412" s="24"/>
      <c r="QJG1412" s="31"/>
      <c r="QJH1412" s="24"/>
      <c r="QJI1412" s="24"/>
      <c r="QJJ1412" s="24"/>
      <c r="QJK1412" s="24"/>
      <c r="QJL1412" s="24"/>
      <c r="QJM1412" s="24"/>
      <c r="QJN1412" s="24"/>
      <c r="QJO1412" s="24"/>
      <c r="QJP1412" s="24"/>
      <c r="QJQ1412" s="24"/>
      <c r="QJR1412" s="24"/>
      <c r="QJS1412" s="24"/>
      <c r="QJT1412" s="24"/>
      <c r="QJU1412" s="24"/>
      <c r="QJV1412" s="24"/>
      <c r="QJZ1412" s="3"/>
      <c r="QKA1412" s="31"/>
      <c r="QKB1412" s="5"/>
      <c r="QKC1412" s="9"/>
      <c r="QKF1412" s="2"/>
      <c r="QKI1412" s="24"/>
      <c r="QKJ1412" s="24"/>
      <c r="QKK1412" s="31"/>
      <c r="QKL1412" s="24"/>
      <c r="QKM1412" s="24"/>
      <c r="QKN1412" s="24"/>
      <c r="QKO1412" s="24"/>
      <c r="QKP1412" s="24"/>
      <c r="QKQ1412" s="24"/>
      <c r="QKR1412" s="24"/>
      <c r="QKS1412" s="24"/>
      <c r="QKT1412" s="24"/>
      <c r="QKU1412" s="24"/>
      <c r="QKV1412" s="24"/>
      <c r="QKW1412" s="24"/>
      <c r="QKX1412" s="24"/>
      <c r="QKY1412" s="24"/>
      <c r="QKZ1412" s="24"/>
      <c r="QLD1412" s="3"/>
      <c r="QLE1412" s="31"/>
      <c r="QLF1412" s="5"/>
      <c r="QLG1412" s="9"/>
      <c r="QLJ1412" s="2"/>
      <c r="QLM1412" s="24"/>
      <c r="QLN1412" s="24"/>
      <c r="QLO1412" s="31"/>
      <c r="QLP1412" s="24"/>
      <c r="QLQ1412" s="24"/>
      <c r="QLR1412" s="24"/>
      <c r="QLS1412" s="24"/>
      <c r="QLT1412" s="24"/>
      <c r="QLU1412" s="24"/>
      <c r="QLV1412" s="24"/>
      <c r="QLW1412" s="24"/>
      <c r="QLX1412" s="24"/>
      <c r="QLY1412" s="24"/>
      <c r="QLZ1412" s="24"/>
      <c r="QMA1412" s="24"/>
      <c r="QMB1412" s="24"/>
      <c r="QMC1412" s="24"/>
      <c r="QMD1412" s="24"/>
      <c r="QMH1412" s="3"/>
      <c r="QMI1412" s="31"/>
      <c r="QMJ1412" s="5"/>
      <c r="QMK1412" s="9"/>
      <c r="QMN1412" s="2"/>
      <c r="QMQ1412" s="24"/>
      <c r="QMR1412" s="24"/>
      <c r="QMS1412" s="31"/>
      <c r="QMT1412" s="24"/>
      <c r="QMU1412" s="24"/>
      <c r="QMV1412" s="24"/>
      <c r="QMW1412" s="24"/>
      <c r="QMX1412" s="24"/>
      <c r="QMY1412" s="24"/>
      <c r="QMZ1412" s="24"/>
      <c r="QNA1412" s="24"/>
      <c r="QNB1412" s="24"/>
      <c r="QNC1412" s="24"/>
      <c r="QND1412" s="24"/>
      <c r="QNE1412" s="24"/>
      <c r="QNF1412" s="24"/>
      <c r="QNG1412" s="24"/>
      <c r="QNH1412" s="24"/>
      <c r="QNL1412" s="3"/>
      <c r="QNM1412" s="31"/>
      <c r="QNN1412" s="5"/>
      <c r="QNO1412" s="9"/>
      <c r="QNR1412" s="2"/>
      <c r="QNU1412" s="24"/>
      <c r="QNV1412" s="24"/>
      <c r="QNW1412" s="31"/>
      <c r="QNX1412" s="24"/>
      <c r="QNY1412" s="24"/>
      <c r="QNZ1412" s="24"/>
      <c r="QOA1412" s="24"/>
      <c r="QOB1412" s="24"/>
      <c r="QOC1412" s="24"/>
      <c r="QOD1412" s="24"/>
      <c r="QOE1412" s="24"/>
      <c r="QOF1412" s="24"/>
      <c r="QOG1412" s="24"/>
      <c r="QOH1412" s="24"/>
      <c r="QOI1412" s="24"/>
      <c r="QOJ1412" s="24"/>
      <c r="QOK1412" s="24"/>
      <c r="QOL1412" s="24"/>
      <c r="QOP1412" s="3"/>
      <c r="QOQ1412" s="31"/>
      <c r="QOR1412" s="5"/>
      <c r="QOS1412" s="9"/>
      <c r="QOV1412" s="2"/>
      <c r="QOY1412" s="24"/>
      <c r="QOZ1412" s="24"/>
      <c r="QPA1412" s="31"/>
      <c r="QPB1412" s="24"/>
      <c r="QPC1412" s="24"/>
      <c r="QPD1412" s="24"/>
      <c r="QPE1412" s="24"/>
      <c r="QPF1412" s="24"/>
      <c r="QPG1412" s="24"/>
      <c r="QPH1412" s="24"/>
      <c r="QPI1412" s="24"/>
      <c r="QPJ1412" s="24"/>
      <c r="QPK1412" s="24"/>
      <c r="QPL1412" s="24"/>
      <c r="QPM1412" s="24"/>
      <c r="QPN1412" s="24"/>
      <c r="QPO1412" s="24"/>
      <c r="QPP1412" s="24"/>
      <c r="QPT1412" s="3"/>
      <c r="QPU1412" s="31"/>
      <c r="QPV1412" s="5"/>
      <c r="QPW1412" s="9"/>
      <c r="QPZ1412" s="2"/>
      <c r="QQC1412" s="24"/>
      <c r="QQD1412" s="24"/>
      <c r="QQE1412" s="31"/>
      <c r="QQF1412" s="24"/>
      <c r="QQG1412" s="24"/>
      <c r="QQH1412" s="24"/>
      <c r="QQI1412" s="24"/>
      <c r="QQJ1412" s="24"/>
      <c r="QQK1412" s="24"/>
      <c r="QQL1412" s="24"/>
      <c r="QQM1412" s="24"/>
      <c r="QQN1412" s="24"/>
      <c r="QQO1412" s="24"/>
      <c r="QQP1412" s="24"/>
      <c r="QQQ1412" s="24"/>
      <c r="QQR1412" s="24"/>
      <c r="QQS1412" s="24"/>
      <c r="QQT1412" s="24"/>
      <c r="QQX1412" s="3"/>
      <c r="QQY1412" s="31"/>
      <c r="QQZ1412" s="5"/>
      <c r="QRA1412" s="9"/>
      <c r="QRD1412" s="2"/>
      <c r="QRG1412" s="24"/>
      <c r="QRH1412" s="24"/>
      <c r="QRI1412" s="31"/>
      <c r="QRJ1412" s="24"/>
      <c r="QRK1412" s="24"/>
      <c r="QRL1412" s="24"/>
      <c r="QRM1412" s="24"/>
      <c r="QRN1412" s="24"/>
      <c r="QRO1412" s="24"/>
      <c r="QRP1412" s="24"/>
      <c r="QRQ1412" s="24"/>
      <c r="QRR1412" s="24"/>
      <c r="QRS1412" s="24"/>
      <c r="QRT1412" s="24"/>
      <c r="QRU1412" s="24"/>
      <c r="QRV1412" s="24"/>
      <c r="QRW1412" s="24"/>
      <c r="QRX1412" s="24"/>
      <c r="QSB1412" s="3"/>
      <c r="QSC1412" s="31"/>
      <c r="QSD1412" s="5"/>
      <c r="QSE1412" s="9"/>
      <c r="QSH1412" s="2"/>
      <c r="QSK1412" s="24"/>
      <c r="QSL1412" s="24"/>
      <c r="QSM1412" s="31"/>
      <c r="QSN1412" s="24"/>
      <c r="QSO1412" s="24"/>
      <c r="QSP1412" s="24"/>
      <c r="QSQ1412" s="24"/>
      <c r="QSR1412" s="24"/>
      <c r="QSS1412" s="24"/>
      <c r="QST1412" s="24"/>
      <c r="QSU1412" s="24"/>
      <c r="QSV1412" s="24"/>
      <c r="QSW1412" s="24"/>
      <c r="QSX1412" s="24"/>
      <c r="QSY1412" s="24"/>
      <c r="QSZ1412" s="24"/>
      <c r="QTA1412" s="24"/>
      <c r="QTB1412" s="24"/>
      <c r="QTF1412" s="3"/>
      <c r="QTG1412" s="31"/>
      <c r="QTH1412" s="5"/>
      <c r="QTI1412" s="9"/>
      <c r="QTL1412" s="2"/>
      <c r="QTO1412" s="24"/>
      <c r="QTP1412" s="24"/>
      <c r="QTQ1412" s="31"/>
      <c r="QTR1412" s="24"/>
      <c r="QTS1412" s="24"/>
      <c r="QTT1412" s="24"/>
      <c r="QTU1412" s="24"/>
      <c r="QTV1412" s="24"/>
      <c r="QTW1412" s="24"/>
      <c r="QTX1412" s="24"/>
      <c r="QTY1412" s="24"/>
      <c r="QTZ1412" s="24"/>
      <c r="QUA1412" s="24"/>
      <c r="QUB1412" s="24"/>
      <c r="QUC1412" s="24"/>
      <c r="QUD1412" s="24"/>
      <c r="QUE1412" s="24"/>
      <c r="QUF1412" s="24"/>
      <c r="QUJ1412" s="3"/>
      <c r="QUK1412" s="31"/>
      <c r="QUL1412" s="5"/>
      <c r="QUM1412" s="9"/>
      <c r="QUP1412" s="2"/>
      <c r="QUS1412" s="24"/>
      <c r="QUT1412" s="24"/>
      <c r="QUU1412" s="31"/>
      <c r="QUV1412" s="24"/>
      <c r="QUW1412" s="24"/>
      <c r="QUX1412" s="24"/>
      <c r="QUY1412" s="24"/>
      <c r="QUZ1412" s="24"/>
      <c r="QVA1412" s="24"/>
      <c r="QVB1412" s="24"/>
      <c r="QVC1412" s="24"/>
      <c r="QVD1412" s="24"/>
      <c r="QVE1412" s="24"/>
      <c r="QVF1412" s="24"/>
      <c r="QVG1412" s="24"/>
      <c r="QVH1412" s="24"/>
      <c r="QVI1412" s="24"/>
      <c r="QVJ1412" s="24"/>
      <c r="QVN1412" s="3"/>
      <c r="QVO1412" s="31"/>
      <c r="QVP1412" s="5"/>
      <c r="QVQ1412" s="9"/>
      <c r="QVT1412" s="2"/>
      <c r="QVW1412" s="24"/>
      <c r="QVX1412" s="24"/>
      <c r="QVY1412" s="31"/>
      <c r="QVZ1412" s="24"/>
      <c r="QWA1412" s="24"/>
      <c r="QWB1412" s="24"/>
      <c r="QWC1412" s="24"/>
      <c r="QWD1412" s="24"/>
      <c r="QWE1412" s="24"/>
      <c r="QWF1412" s="24"/>
      <c r="QWG1412" s="24"/>
      <c r="QWH1412" s="24"/>
      <c r="QWI1412" s="24"/>
      <c r="QWJ1412" s="24"/>
      <c r="QWK1412" s="24"/>
      <c r="QWL1412" s="24"/>
      <c r="QWM1412" s="24"/>
      <c r="QWN1412" s="24"/>
      <c r="QWR1412" s="3"/>
      <c r="QWS1412" s="31"/>
      <c r="QWT1412" s="5"/>
      <c r="QWU1412" s="9"/>
      <c r="QWX1412" s="2"/>
      <c r="QXA1412" s="24"/>
      <c r="QXB1412" s="24"/>
      <c r="QXC1412" s="31"/>
      <c r="QXD1412" s="24"/>
      <c r="QXE1412" s="24"/>
      <c r="QXF1412" s="24"/>
      <c r="QXG1412" s="24"/>
      <c r="QXH1412" s="24"/>
      <c r="QXI1412" s="24"/>
      <c r="QXJ1412" s="24"/>
      <c r="QXK1412" s="24"/>
      <c r="QXL1412" s="24"/>
      <c r="QXM1412" s="24"/>
      <c r="QXN1412" s="24"/>
      <c r="QXO1412" s="24"/>
      <c r="QXP1412" s="24"/>
      <c r="QXQ1412" s="24"/>
      <c r="QXR1412" s="24"/>
      <c r="QXV1412" s="3"/>
      <c r="QXW1412" s="31"/>
      <c r="QXX1412" s="5"/>
      <c r="QXY1412" s="9"/>
      <c r="QYB1412" s="2"/>
      <c r="QYE1412" s="24"/>
      <c r="QYF1412" s="24"/>
      <c r="QYG1412" s="31"/>
      <c r="QYH1412" s="24"/>
      <c r="QYI1412" s="24"/>
      <c r="QYJ1412" s="24"/>
      <c r="QYK1412" s="24"/>
      <c r="QYL1412" s="24"/>
      <c r="QYM1412" s="24"/>
      <c r="QYN1412" s="24"/>
      <c r="QYO1412" s="24"/>
      <c r="QYP1412" s="24"/>
      <c r="QYQ1412" s="24"/>
      <c r="QYR1412" s="24"/>
      <c r="QYS1412" s="24"/>
      <c r="QYT1412" s="24"/>
      <c r="QYU1412" s="24"/>
      <c r="QYV1412" s="24"/>
      <c r="QYZ1412" s="3"/>
      <c r="QZA1412" s="31"/>
      <c r="QZB1412" s="5"/>
      <c r="QZC1412" s="9"/>
      <c r="QZF1412" s="2"/>
      <c r="QZI1412" s="24"/>
      <c r="QZJ1412" s="24"/>
      <c r="QZK1412" s="31"/>
      <c r="QZL1412" s="24"/>
      <c r="QZM1412" s="24"/>
      <c r="QZN1412" s="24"/>
      <c r="QZO1412" s="24"/>
      <c r="QZP1412" s="24"/>
      <c r="QZQ1412" s="24"/>
      <c r="QZR1412" s="24"/>
      <c r="QZS1412" s="24"/>
      <c r="QZT1412" s="24"/>
      <c r="QZU1412" s="24"/>
      <c r="QZV1412" s="24"/>
      <c r="QZW1412" s="24"/>
      <c r="QZX1412" s="24"/>
      <c r="QZY1412" s="24"/>
      <c r="QZZ1412" s="24"/>
      <c r="RAD1412" s="3"/>
      <c r="RAE1412" s="31"/>
      <c r="RAF1412" s="5"/>
      <c r="RAG1412" s="9"/>
      <c r="RAJ1412" s="2"/>
      <c r="RAM1412" s="24"/>
      <c r="RAN1412" s="24"/>
      <c r="RAO1412" s="31"/>
      <c r="RAP1412" s="24"/>
      <c r="RAQ1412" s="24"/>
      <c r="RAR1412" s="24"/>
      <c r="RAS1412" s="24"/>
      <c r="RAT1412" s="24"/>
      <c r="RAU1412" s="24"/>
      <c r="RAV1412" s="24"/>
      <c r="RAW1412" s="24"/>
      <c r="RAX1412" s="24"/>
      <c r="RAY1412" s="24"/>
      <c r="RAZ1412" s="24"/>
      <c r="RBA1412" s="24"/>
      <c r="RBB1412" s="24"/>
      <c r="RBC1412" s="24"/>
      <c r="RBD1412" s="24"/>
      <c r="RBH1412" s="3"/>
      <c r="RBI1412" s="31"/>
      <c r="RBJ1412" s="5"/>
      <c r="RBK1412" s="9"/>
      <c r="RBN1412" s="2"/>
      <c r="RBQ1412" s="24"/>
      <c r="RBR1412" s="24"/>
      <c r="RBS1412" s="31"/>
      <c r="RBT1412" s="24"/>
      <c r="RBU1412" s="24"/>
      <c r="RBV1412" s="24"/>
      <c r="RBW1412" s="24"/>
      <c r="RBX1412" s="24"/>
      <c r="RBY1412" s="24"/>
      <c r="RBZ1412" s="24"/>
      <c r="RCA1412" s="24"/>
      <c r="RCB1412" s="24"/>
      <c r="RCC1412" s="24"/>
      <c r="RCD1412" s="24"/>
      <c r="RCE1412" s="24"/>
      <c r="RCF1412" s="24"/>
      <c r="RCG1412" s="24"/>
      <c r="RCH1412" s="24"/>
      <c r="RCL1412" s="3"/>
      <c r="RCM1412" s="31"/>
      <c r="RCN1412" s="5"/>
      <c r="RCO1412" s="9"/>
      <c r="RCR1412" s="2"/>
      <c r="RCU1412" s="24"/>
      <c r="RCV1412" s="24"/>
      <c r="RCW1412" s="31"/>
      <c r="RCX1412" s="24"/>
      <c r="RCY1412" s="24"/>
      <c r="RCZ1412" s="24"/>
      <c r="RDA1412" s="24"/>
      <c r="RDB1412" s="24"/>
      <c r="RDC1412" s="24"/>
      <c r="RDD1412" s="24"/>
      <c r="RDE1412" s="24"/>
      <c r="RDF1412" s="24"/>
      <c r="RDG1412" s="24"/>
      <c r="RDH1412" s="24"/>
      <c r="RDI1412" s="24"/>
      <c r="RDJ1412" s="24"/>
      <c r="RDK1412" s="24"/>
      <c r="RDL1412" s="24"/>
      <c r="RDP1412" s="3"/>
      <c r="RDQ1412" s="31"/>
      <c r="RDR1412" s="5"/>
      <c r="RDS1412" s="9"/>
      <c r="RDV1412" s="2"/>
      <c r="RDY1412" s="24"/>
      <c r="RDZ1412" s="24"/>
      <c r="REA1412" s="31"/>
      <c r="REB1412" s="24"/>
      <c r="REC1412" s="24"/>
      <c r="RED1412" s="24"/>
      <c r="REE1412" s="24"/>
      <c r="REF1412" s="24"/>
      <c r="REG1412" s="24"/>
      <c r="REH1412" s="24"/>
      <c r="REI1412" s="24"/>
      <c r="REJ1412" s="24"/>
      <c r="REK1412" s="24"/>
      <c r="REL1412" s="24"/>
      <c r="REM1412" s="24"/>
      <c r="REN1412" s="24"/>
      <c r="REO1412" s="24"/>
      <c r="REP1412" s="24"/>
      <c r="RET1412" s="3"/>
      <c r="REU1412" s="31"/>
      <c r="REV1412" s="5"/>
      <c r="REW1412" s="9"/>
      <c r="REZ1412" s="2"/>
      <c r="RFC1412" s="24"/>
      <c r="RFD1412" s="24"/>
      <c r="RFE1412" s="31"/>
      <c r="RFF1412" s="24"/>
      <c r="RFG1412" s="24"/>
      <c r="RFH1412" s="24"/>
      <c r="RFI1412" s="24"/>
      <c r="RFJ1412" s="24"/>
      <c r="RFK1412" s="24"/>
      <c r="RFL1412" s="24"/>
      <c r="RFM1412" s="24"/>
      <c r="RFN1412" s="24"/>
      <c r="RFO1412" s="24"/>
      <c r="RFP1412" s="24"/>
      <c r="RFQ1412" s="24"/>
      <c r="RFR1412" s="24"/>
      <c r="RFS1412" s="24"/>
      <c r="RFT1412" s="24"/>
      <c r="RFX1412" s="3"/>
      <c r="RFY1412" s="31"/>
      <c r="RFZ1412" s="5"/>
      <c r="RGA1412" s="9"/>
      <c r="RGD1412" s="2"/>
      <c r="RGG1412" s="24"/>
      <c r="RGH1412" s="24"/>
      <c r="RGI1412" s="31"/>
      <c r="RGJ1412" s="24"/>
      <c r="RGK1412" s="24"/>
      <c r="RGL1412" s="24"/>
      <c r="RGM1412" s="24"/>
      <c r="RGN1412" s="24"/>
      <c r="RGO1412" s="24"/>
      <c r="RGP1412" s="24"/>
      <c r="RGQ1412" s="24"/>
      <c r="RGR1412" s="24"/>
      <c r="RGS1412" s="24"/>
      <c r="RGT1412" s="24"/>
      <c r="RGU1412" s="24"/>
      <c r="RGV1412" s="24"/>
      <c r="RGW1412" s="24"/>
      <c r="RGX1412" s="24"/>
      <c r="RHB1412" s="3"/>
      <c r="RHC1412" s="31"/>
      <c r="RHD1412" s="5"/>
      <c r="RHE1412" s="9"/>
      <c r="RHH1412" s="2"/>
      <c r="RHK1412" s="24"/>
      <c r="RHL1412" s="24"/>
      <c r="RHM1412" s="31"/>
      <c r="RHN1412" s="24"/>
      <c r="RHO1412" s="24"/>
      <c r="RHP1412" s="24"/>
      <c r="RHQ1412" s="24"/>
      <c r="RHR1412" s="24"/>
      <c r="RHS1412" s="24"/>
      <c r="RHT1412" s="24"/>
      <c r="RHU1412" s="24"/>
      <c r="RHV1412" s="24"/>
      <c r="RHW1412" s="24"/>
      <c r="RHX1412" s="24"/>
      <c r="RHY1412" s="24"/>
      <c r="RHZ1412" s="24"/>
      <c r="RIA1412" s="24"/>
      <c r="RIB1412" s="24"/>
      <c r="RIF1412" s="3"/>
      <c r="RIG1412" s="31"/>
      <c r="RIH1412" s="5"/>
      <c r="RII1412" s="9"/>
      <c r="RIL1412" s="2"/>
      <c r="RIO1412" s="24"/>
      <c r="RIP1412" s="24"/>
      <c r="RIQ1412" s="31"/>
      <c r="RIR1412" s="24"/>
      <c r="RIS1412" s="24"/>
      <c r="RIT1412" s="24"/>
      <c r="RIU1412" s="24"/>
      <c r="RIV1412" s="24"/>
      <c r="RIW1412" s="24"/>
      <c r="RIX1412" s="24"/>
      <c r="RIY1412" s="24"/>
      <c r="RIZ1412" s="24"/>
      <c r="RJA1412" s="24"/>
      <c r="RJB1412" s="24"/>
      <c r="RJC1412" s="24"/>
      <c r="RJD1412" s="24"/>
      <c r="RJE1412" s="24"/>
      <c r="RJF1412" s="24"/>
      <c r="RJJ1412" s="3"/>
      <c r="RJK1412" s="31"/>
      <c r="RJL1412" s="5"/>
      <c r="RJM1412" s="9"/>
      <c r="RJP1412" s="2"/>
      <c r="RJS1412" s="24"/>
      <c r="RJT1412" s="24"/>
      <c r="RJU1412" s="31"/>
      <c r="RJV1412" s="24"/>
      <c r="RJW1412" s="24"/>
      <c r="RJX1412" s="24"/>
      <c r="RJY1412" s="24"/>
      <c r="RJZ1412" s="24"/>
      <c r="RKA1412" s="24"/>
      <c r="RKB1412" s="24"/>
      <c r="RKC1412" s="24"/>
      <c r="RKD1412" s="24"/>
      <c r="RKE1412" s="24"/>
      <c r="RKF1412" s="24"/>
      <c r="RKG1412" s="24"/>
      <c r="RKH1412" s="24"/>
      <c r="RKI1412" s="24"/>
      <c r="RKJ1412" s="24"/>
      <c r="RKN1412" s="3"/>
      <c r="RKO1412" s="31"/>
      <c r="RKP1412" s="5"/>
      <c r="RKQ1412" s="9"/>
      <c r="RKT1412" s="2"/>
      <c r="RKW1412" s="24"/>
      <c r="RKX1412" s="24"/>
      <c r="RKY1412" s="31"/>
      <c r="RKZ1412" s="24"/>
      <c r="RLA1412" s="24"/>
      <c r="RLB1412" s="24"/>
      <c r="RLC1412" s="24"/>
      <c r="RLD1412" s="24"/>
      <c r="RLE1412" s="24"/>
      <c r="RLF1412" s="24"/>
      <c r="RLG1412" s="24"/>
      <c r="RLH1412" s="24"/>
      <c r="RLI1412" s="24"/>
      <c r="RLJ1412" s="24"/>
      <c r="RLK1412" s="24"/>
      <c r="RLL1412" s="24"/>
      <c r="RLM1412" s="24"/>
      <c r="RLN1412" s="24"/>
      <c r="RLR1412" s="3"/>
      <c r="RLS1412" s="31"/>
      <c r="RLT1412" s="5"/>
      <c r="RLU1412" s="9"/>
      <c r="RLX1412" s="2"/>
      <c r="RMA1412" s="24"/>
      <c r="RMB1412" s="24"/>
      <c r="RMC1412" s="31"/>
      <c r="RMD1412" s="24"/>
      <c r="RME1412" s="24"/>
      <c r="RMF1412" s="24"/>
      <c r="RMG1412" s="24"/>
      <c r="RMH1412" s="24"/>
      <c r="RMI1412" s="24"/>
      <c r="RMJ1412" s="24"/>
      <c r="RMK1412" s="24"/>
      <c r="RML1412" s="24"/>
      <c r="RMM1412" s="24"/>
      <c r="RMN1412" s="24"/>
      <c r="RMO1412" s="24"/>
      <c r="RMP1412" s="24"/>
      <c r="RMQ1412" s="24"/>
      <c r="RMR1412" s="24"/>
      <c r="RMV1412" s="3"/>
      <c r="RMW1412" s="31"/>
      <c r="RMX1412" s="5"/>
      <c r="RMY1412" s="9"/>
      <c r="RNB1412" s="2"/>
      <c r="RNE1412" s="24"/>
      <c r="RNF1412" s="24"/>
      <c r="RNG1412" s="31"/>
      <c r="RNH1412" s="24"/>
      <c r="RNI1412" s="24"/>
      <c r="RNJ1412" s="24"/>
      <c r="RNK1412" s="24"/>
      <c r="RNL1412" s="24"/>
      <c r="RNM1412" s="24"/>
      <c r="RNN1412" s="24"/>
      <c r="RNO1412" s="24"/>
      <c r="RNP1412" s="24"/>
      <c r="RNQ1412" s="24"/>
      <c r="RNR1412" s="24"/>
      <c r="RNS1412" s="24"/>
      <c r="RNT1412" s="24"/>
      <c r="RNU1412" s="24"/>
      <c r="RNV1412" s="24"/>
      <c r="RNZ1412" s="3"/>
      <c r="ROA1412" s="31"/>
      <c r="ROB1412" s="5"/>
      <c r="ROC1412" s="9"/>
      <c r="ROF1412" s="2"/>
      <c r="ROI1412" s="24"/>
      <c r="ROJ1412" s="24"/>
      <c r="ROK1412" s="31"/>
      <c r="ROL1412" s="24"/>
      <c r="ROM1412" s="24"/>
      <c r="RON1412" s="24"/>
      <c r="ROO1412" s="24"/>
      <c r="ROP1412" s="24"/>
      <c r="ROQ1412" s="24"/>
      <c r="ROR1412" s="24"/>
      <c r="ROS1412" s="24"/>
      <c r="ROT1412" s="24"/>
      <c r="ROU1412" s="24"/>
      <c r="ROV1412" s="24"/>
      <c r="ROW1412" s="24"/>
      <c r="ROX1412" s="24"/>
      <c r="ROY1412" s="24"/>
      <c r="ROZ1412" s="24"/>
      <c r="RPD1412" s="3"/>
      <c r="RPE1412" s="31"/>
      <c r="RPF1412" s="5"/>
      <c r="RPG1412" s="9"/>
      <c r="RPJ1412" s="2"/>
      <c r="RPM1412" s="24"/>
      <c r="RPN1412" s="24"/>
      <c r="RPO1412" s="31"/>
      <c r="RPP1412" s="24"/>
      <c r="RPQ1412" s="24"/>
      <c r="RPR1412" s="24"/>
      <c r="RPS1412" s="24"/>
      <c r="RPT1412" s="24"/>
      <c r="RPU1412" s="24"/>
      <c r="RPV1412" s="24"/>
      <c r="RPW1412" s="24"/>
      <c r="RPX1412" s="24"/>
      <c r="RPY1412" s="24"/>
      <c r="RPZ1412" s="24"/>
      <c r="RQA1412" s="24"/>
      <c r="RQB1412" s="24"/>
      <c r="RQC1412" s="24"/>
      <c r="RQD1412" s="24"/>
      <c r="RQH1412" s="3"/>
      <c r="RQI1412" s="31"/>
      <c r="RQJ1412" s="5"/>
      <c r="RQK1412" s="9"/>
      <c r="RQN1412" s="2"/>
      <c r="RQQ1412" s="24"/>
      <c r="RQR1412" s="24"/>
      <c r="RQS1412" s="31"/>
      <c r="RQT1412" s="24"/>
      <c r="RQU1412" s="24"/>
      <c r="RQV1412" s="24"/>
      <c r="RQW1412" s="24"/>
      <c r="RQX1412" s="24"/>
      <c r="RQY1412" s="24"/>
      <c r="RQZ1412" s="24"/>
      <c r="RRA1412" s="24"/>
      <c r="RRB1412" s="24"/>
      <c r="RRC1412" s="24"/>
      <c r="RRD1412" s="24"/>
      <c r="RRE1412" s="24"/>
      <c r="RRF1412" s="24"/>
      <c r="RRG1412" s="24"/>
      <c r="RRH1412" s="24"/>
      <c r="RRL1412" s="3"/>
      <c r="RRM1412" s="31"/>
      <c r="RRN1412" s="5"/>
      <c r="RRO1412" s="9"/>
      <c r="RRR1412" s="2"/>
      <c r="RRU1412" s="24"/>
      <c r="RRV1412" s="24"/>
      <c r="RRW1412" s="31"/>
      <c r="RRX1412" s="24"/>
      <c r="RRY1412" s="24"/>
      <c r="RRZ1412" s="24"/>
      <c r="RSA1412" s="24"/>
      <c r="RSB1412" s="24"/>
      <c r="RSC1412" s="24"/>
      <c r="RSD1412" s="24"/>
      <c r="RSE1412" s="24"/>
      <c r="RSF1412" s="24"/>
      <c r="RSG1412" s="24"/>
      <c r="RSH1412" s="24"/>
      <c r="RSI1412" s="24"/>
      <c r="RSJ1412" s="24"/>
      <c r="RSK1412" s="24"/>
      <c r="RSL1412" s="24"/>
      <c r="RSP1412" s="3"/>
      <c r="RSQ1412" s="31"/>
      <c r="RSR1412" s="5"/>
      <c r="RSS1412" s="9"/>
      <c r="RSV1412" s="2"/>
      <c r="RSY1412" s="24"/>
      <c r="RSZ1412" s="24"/>
      <c r="RTA1412" s="31"/>
      <c r="RTB1412" s="24"/>
      <c r="RTC1412" s="24"/>
      <c r="RTD1412" s="24"/>
      <c r="RTE1412" s="24"/>
      <c r="RTF1412" s="24"/>
      <c r="RTG1412" s="24"/>
      <c r="RTH1412" s="24"/>
      <c r="RTI1412" s="24"/>
      <c r="RTJ1412" s="24"/>
      <c r="RTK1412" s="24"/>
      <c r="RTL1412" s="24"/>
      <c r="RTM1412" s="24"/>
      <c r="RTN1412" s="24"/>
      <c r="RTO1412" s="24"/>
      <c r="RTP1412" s="24"/>
      <c r="RTT1412" s="3"/>
      <c r="RTU1412" s="31"/>
      <c r="RTV1412" s="5"/>
      <c r="RTW1412" s="9"/>
      <c r="RTZ1412" s="2"/>
      <c r="RUC1412" s="24"/>
      <c r="RUD1412" s="24"/>
      <c r="RUE1412" s="31"/>
      <c r="RUF1412" s="24"/>
      <c r="RUG1412" s="24"/>
      <c r="RUH1412" s="24"/>
      <c r="RUI1412" s="24"/>
      <c r="RUJ1412" s="24"/>
      <c r="RUK1412" s="24"/>
      <c r="RUL1412" s="24"/>
      <c r="RUM1412" s="24"/>
      <c r="RUN1412" s="24"/>
      <c r="RUO1412" s="24"/>
      <c r="RUP1412" s="24"/>
      <c r="RUQ1412" s="24"/>
      <c r="RUR1412" s="24"/>
      <c r="RUS1412" s="24"/>
      <c r="RUT1412" s="24"/>
      <c r="RUX1412" s="3"/>
      <c r="RUY1412" s="31"/>
      <c r="RUZ1412" s="5"/>
      <c r="RVA1412" s="9"/>
      <c r="RVD1412" s="2"/>
      <c r="RVG1412" s="24"/>
      <c r="RVH1412" s="24"/>
      <c r="RVI1412" s="31"/>
      <c r="RVJ1412" s="24"/>
      <c r="RVK1412" s="24"/>
      <c r="RVL1412" s="24"/>
      <c r="RVM1412" s="24"/>
      <c r="RVN1412" s="24"/>
      <c r="RVO1412" s="24"/>
      <c r="RVP1412" s="24"/>
      <c r="RVQ1412" s="24"/>
      <c r="RVR1412" s="24"/>
      <c r="RVS1412" s="24"/>
      <c r="RVT1412" s="24"/>
      <c r="RVU1412" s="24"/>
      <c r="RVV1412" s="24"/>
      <c r="RVW1412" s="24"/>
      <c r="RVX1412" s="24"/>
      <c r="RWB1412" s="3"/>
      <c r="RWC1412" s="31"/>
      <c r="RWD1412" s="5"/>
      <c r="RWE1412" s="9"/>
      <c r="RWH1412" s="2"/>
      <c r="RWK1412" s="24"/>
      <c r="RWL1412" s="24"/>
      <c r="RWM1412" s="31"/>
      <c r="RWN1412" s="24"/>
      <c r="RWO1412" s="24"/>
      <c r="RWP1412" s="24"/>
      <c r="RWQ1412" s="24"/>
      <c r="RWR1412" s="24"/>
      <c r="RWS1412" s="24"/>
      <c r="RWT1412" s="24"/>
      <c r="RWU1412" s="24"/>
      <c r="RWV1412" s="24"/>
      <c r="RWW1412" s="24"/>
      <c r="RWX1412" s="24"/>
      <c r="RWY1412" s="24"/>
      <c r="RWZ1412" s="24"/>
      <c r="RXA1412" s="24"/>
      <c r="RXB1412" s="24"/>
      <c r="RXF1412" s="3"/>
      <c r="RXG1412" s="31"/>
      <c r="RXH1412" s="5"/>
      <c r="RXI1412" s="9"/>
      <c r="RXL1412" s="2"/>
      <c r="RXO1412" s="24"/>
      <c r="RXP1412" s="24"/>
      <c r="RXQ1412" s="31"/>
      <c r="RXR1412" s="24"/>
      <c r="RXS1412" s="24"/>
      <c r="RXT1412" s="24"/>
      <c r="RXU1412" s="24"/>
      <c r="RXV1412" s="24"/>
      <c r="RXW1412" s="24"/>
      <c r="RXX1412" s="24"/>
      <c r="RXY1412" s="24"/>
      <c r="RXZ1412" s="24"/>
      <c r="RYA1412" s="24"/>
      <c r="RYB1412" s="24"/>
      <c r="RYC1412" s="24"/>
      <c r="RYD1412" s="24"/>
      <c r="RYE1412" s="24"/>
      <c r="RYF1412" s="24"/>
      <c r="RYJ1412" s="3"/>
      <c r="RYK1412" s="31"/>
      <c r="RYL1412" s="5"/>
      <c r="RYM1412" s="9"/>
      <c r="RYP1412" s="2"/>
      <c r="RYS1412" s="24"/>
      <c r="RYT1412" s="24"/>
      <c r="RYU1412" s="31"/>
      <c r="RYV1412" s="24"/>
      <c r="RYW1412" s="24"/>
      <c r="RYX1412" s="24"/>
      <c r="RYY1412" s="24"/>
      <c r="RYZ1412" s="24"/>
      <c r="RZA1412" s="24"/>
      <c r="RZB1412" s="24"/>
      <c r="RZC1412" s="24"/>
      <c r="RZD1412" s="24"/>
      <c r="RZE1412" s="24"/>
      <c r="RZF1412" s="24"/>
      <c r="RZG1412" s="24"/>
      <c r="RZH1412" s="24"/>
      <c r="RZI1412" s="24"/>
      <c r="RZJ1412" s="24"/>
      <c r="RZN1412" s="3"/>
      <c r="RZO1412" s="31"/>
      <c r="RZP1412" s="5"/>
      <c r="RZQ1412" s="9"/>
      <c r="RZT1412" s="2"/>
      <c r="RZW1412" s="24"/>
      <c r="RZX1412" s="24"/>
      <c r="RZY1412" s="31"/>
      <c r="RZZ1412" s="24"/>
      <c r="SAA1412" s="24"/>
      <c r="SAB1412" s="24"/>
      <c r="SAC1412" s="24"/>
      <c r="SAD1412" s="24"/>
      <c r="SAE1412" s="24"/>
      <c r="SAF1412" s="24"/>
      <c r="SAG1412" s="24"/>
      <c r="SAH1412" s="24"/>
      <c r="SAI1412" s="24"/>
      <c r="SAJ1412" s="24"/>
      <c r="SAK1412" s="24"/>
      <c r="SAL1412" s="24"/>
      <c r="SAM1412" s="24"/>
      <c r="SAN1412" s="24"/>
      <c r="SAR1412" s="3"/>
      <c r="SAS1412" s="31"/>
      <c r="SAT1412" s="5"/>
      <c r="SAU1412" s="9"/>
      <c r="SAX1412" s="2"/>
      <c r="SBA1412" s="24"/>
      <c r="SBB1412" s="24"/>
      <c r="SBC1412" s="31"/>
      <c r="SBD1412" s="24"/>
      <c r="SBE1412" s="24"/>
      <c r="SBF1412" s="24"/>
      <c r="SBG1412" s="24"/>
      <c r="SBH1412" s="24"/>
      <c r="SBI1412" s="24"/>
      <c r="SBJ1412" s="24"/>
      <c r="SBK1412" s="24"/>
      <c r="SBL1412" s="24"/>
      <c r="SBM1412" s="24"/>
      <c r="SBN1412" s="24"/>
      <c r="SBO1412" s="24"/>
      <c r="SBP1412" s="24"/>
      <c r="SBQ1412" s="24"/>
      <c r="SBR1412" s="24"/>
      <c r="SBV1412" s="3"/>
      <c r="SBW1412" s="31"/>
      <c r="SBX1412" s="5"/>
      <c r="SBY1412" s="9"/>
      <c r="SCB1412" s="2"/>
      <c r="SCE1412" s="24"/>
      <c r="SCF1412" s="24"/>
      <c r="SCG1412" s="31"/>
      <c r="SCH1412" s="24"/>
      <c r="SCI1412" s="24"/>
      <c r="SCJ1412" s="24"/>
      <c r="SCK1412" s="24"/>
      <c r="SCL1412" s="24"/>
      <c r="SCM1412" s="24"/>
      <c r="SCN1412" s="24"/>
      <c r="SCO1412" s="24"/>
      <c r="SCP1412" s="24"/>
      <c r="SCQ1412" s="24"/>
      <c r="SCR1412" s="24"/>
      <c r="SCS1412" s="24"/>
      <c r="SCT1412" s="24"/>
      <c r="SCU1412" s="24"/>
      <c r="SCV1412" s="24"/>
      <c r="SCZ1412" s="3"/>
      <c r="SDA1412" s="31"/>
      <c r="SDB1412" s="5"/>
      <c r="SDC1412" s="9"/>
      <c r="SDF1412" s="2"/>
      <c r="SDI1412" s="24"/>
      <c r="SDJ1412" s="24"/>
      <c r="SDK1412" s="31"/>
      <c r="SDL1412" s="24"/>
      <c r="SDM1412" s="24"/>
      <c r="SDN1412" s="24"/>
      <c r="SDO1412" s="24"/>
      <c r="SDP1412" s="24"/>
      <c r="SDQ1412" s="24"/>
      <c r="SDR1412" s="24"/>
      <c r="SDS1412" s="24"/>
      <c r="SDT1412" s="24"/>
      <c r="SDU1412" s="24"/>
      <c r="SDV1412" s="24"/>
      <c r="SDW1412" s="24"/>
      <c r="SDX1412" s="24"/>
      <c r="SDY1412" s="24"/>
      <c r="SDZ1412" s="24"/>
      <c r="SED1412" s="3"/>
      <c r="SEE1412" s="31"/>
      <c r="SEF1412" s="5"/>
      <c r="SEG1412" s="9"/>
      <c r="SEJ1412" s="2"/>
      <c r="SEM1412" s="24"/>
      <c r="SEN1412" s="24"/>
      <c r="SEO1412" s="31"/>
      <c r="SEP1412" s="24"/>
      <c r="SEQ1412" s="24"/>
      <c r="SER1412" s="24"/>
      <c r="SES1412" s="24"/>
      <c r="SET1412" s="24"/>
      <c r="SEU1412" s="24"/>
      <c r="SEV1412" s="24"/>
      <c r="SEW1412" s="24"/>
      <c r="SEX1412" s="24"/>
      <c r="SEY1412" s="24"/>
      <c r="SEZ1412" s="24"/>
      <c r="SFA1412" s="24"/>
      <c r="SFB1412" s="24"/>
      <c r="SFC1412" s="24"/>
      <c r="SFD1412" s="24"/>
      <c r="SFH1412" s="3"/>
      <c r="SFI1412" s="31"/>
      <c r="SFJ1412" s="5"/>
      <c r="SFK1412" s="9"/>
      <c r="SFN1412" s="2"/>
      <c r="SFQ1412" s="24"/>
      <c r="SFR1412" s="24"/>
      <c r="SFS1412" s="31"/>
      <c r="SFT1412" s="24"/>
      <c r="SFU1412" s="24"/>
      <c r="SFV1412" s="24"/>
      <c r="SFW1412" s="24"/>
      <c r="SFX1412" s="24"/>
      <c r="SFY1412" s="24"/>
      <c r="SFZ1412" s="24"/>
      <c r="SGA1412" s="24"/>
      <c r="SGB1412" s="24"/>
      <c r="SGC1412" s="24"/>
      <c r="SGD1412" s="24"/>
      <c r="SGE1412" s="24"/>
      <c r="SGF1412" s="24"/>
      <c r="SGG1412" s="24"/>
      <c r="SGH1412" s="24"/>
      <c r="SGL1412" s="3"/>
      <c r="SGM1412" s="31"/>
      <c r="SGN1412" s="5"/>
      <c r="SGO1412" s="9"/>
      <c r="SGR1412" s="2"/>
      <c r="SGU1412" s="24"/>
      <c r="SGV1412" s="24"/>
      <c r="SGW1412" s="31"/>
      <c r="SGX1412" s="24"/>
      <c r="SGY1412" s="24"/>
      <c r="SGZ1412" s="24"/>
      <c r="SHA1412" s="24"/>
      <c r="SHB1412" s="24"/>
      <c r="SHC1412" s="24"/>
      <c r="SHD1412" s="24"/>
      <c r="SHE1412" s="24"/>
      <c r="SHF1412" s="24"/>
      <c r="SHG1412" s="24"/>
      <c r="SHH1412" s="24"/>
      <c r="SHI1412" s="24"/>
      <c r="SHJ1412" s="24"/>
      <c r="SHK1412" s="24"/>
      <c r="SHL1412" s="24"/>
      <c r="SHP1412" s="3"/>
      <c r="SHQ1412" s="31"/>
      <c r="SHR1412" s="5"/>
      <c r="SHS1412" s="9"/>
      <c r="SHV1412" s="2"/>
      <c r="SHY1412" s="24"/>
      <c r="SHZ1412" s="24"/>
      <c r="SIA1412" s="31"/>
      <c r="SIB1412" s="24"/>
      <c r="SIC1412" s="24"/>
      <c r="SID1412" s="24"/>
      <c r="SIE1412" s="24"/>
      <c r="SIF1412" s="24"/>
      <c r="SIG1412" s="24"/>
      <c r="SIH1412" s="24"/>
      <c r="SII1412" s="24"/>
      <c r="SIJ1412" s="24"/>
      <c r="SIK1412" s="24"/>
      <c r="SIL1412" s="24"/>
      <c r="SIM1412" s="24"/>
      <c r="SIN1412" s="24"/>
      <c r="SIO1412" s="24"/>
      <c r="SIP1412" s="24"/>
      <c r="SIT1412" s="3"/>
      <c r="SIU1412" s="31"/>
      <c r="SIV1412" s="5"/>
      <c r="SIW1412" s="9"/>
      <c r="SIZ1412" s="2"/>
      <c r="SJC1412" s="24"/>
      <c r="SJD1412" s="24"/>
      <c r="SJE1412" s="31"/>
      <c r="SJF1412" s="24"/>
      <c r="SJG1412" s="24"/>
      <c r="SJH1412" s="24"/>
      <c r="SJI1412" s="24"/>
      <c r="SJJ1412" s="24"/>
      <c r="SJK1412" s="24"/>
      <c r="SJL1412" s="24"/>
      <c r="SJM1412" s="24"/>
      <c r="SJN1412" s="24"/>
      <c r="SJO1412" s="24"/>
      <c r="SJP1412" s="24"/>
      <c r="SJQ1412" s="24"/>
      <c r="SJR1412" s="24"/>
      <c r="SJS1412" s="24"/>
      <c r="SJT1412" s="24"/>
      <c r="SJX1412" s="3"/>
      <c r="SJY1412" s="31"/>
      <c r="SJZ1412" s="5"/>
      <c r="SKA1412" s="9"/>
      <c r="SKD1412" s="2"/>
      <c r="SKG1412" s="24"/>
      <c r="SKH1412" s="24"/>
      <c r="SKI1412" s="31"/>
      <c r="SKJ1412" s="24"/>
      <c r="SKK1412" s="24"/>
      <c r="SKL1412" s="24"/>
      <c r="SKM1412" s="24"/>
      <c r="SKN1412" s="24"/>
      <c r="SKO1412" s="24"/>
      <c r="SKP1412" s="24"/>
      <c r="SKQ1412" s="24"/>
      <c r="SKR1412" s="24"/>
      <c r="SKS1412" s="24"/>
      <c r="SKT1412" s="24"/>
      <c r="SKU1412" s="24"/>
      <c r="SKV1412" s="24"/>
      <c r="SKW1412" s="24"/>
      <c r="SKX1412" s="24"/>
      <c r="SLB1412" s="3"/>
      <c r="SLC1412" s="31"/>
      <c r="SLD1412" s="5"/>
      <c r="SLE1412" s="9"/>
      <c r="SLH1412" s="2"/>
      <c r="SLK1412" s="24"/>
      <c r="SLL1412" s="24"/>
      <c r="SLM1412" s="31"/>
      <c r="SLN1412" s="24"/>
      <c r="SLO1412" s="24"/>
      <c r="SLP1412" s="24"/>
      <c r="SLQ1412" s="24"/>
      <c r="SLR1412" s="24"/>
      <c r="SLS1412" s="24"/>
      <c r="SLT1412" s="24"/>
      <c r="SLU1412" s="24"/>
      <c r="SLV1412" s="24"/>
      <c r="SLW1412" s="24"/>
      <c r="SLX1412" s="24"/>
      <c r="SLY1412" s="24"/>
      <c r="SLZ1412" s="24"/>
      <c r="SMA1412" s="24"/>
      <c r="SMB1412" s="24"/>
      <c r="SMF1412" s="3"/>
      <c r="SMG1412" s="31"/>
      <c r="SMH1412" s="5"/>
      <c r="SMI1412" s="9"/>
      <c r="SML1412" s="2"/>
      <c r="SMO1412" s="24"/>
      <c r="SMP1412" s="24"/>
      <c r="SMQ1412" s="31"/>
      <c r="SMR1412" s="24"/>
      <c r="SMS1412" s="24"/>
      <c r="SMT1412" s="24"/>
      <c r="SMU1412" s="24"/>
      <c r="SMV1412" s="24"/>
      <c r="SMW1412" s="24"/>
      <c r="SMX1412" s="24"/>
      <c r="SMY1412" s="24"/>
      <c r="SMZ1412" s="24"/>
      <c r="SNA1412" s="24"/>
      <c r="SNB1412" s="24"/>
      <c r="SNC1412" s="24"/>
      <c r="SND1412" s="24"/>
      <c r="SNE1412" s="24"/>
      <c r="SNF1412" s="24"/>
      <c r="SNJ1412" s="3"/>
      <c r="SNK1412" s="31"/>
      <c r="SNL1412" s="5"/>
      <c r="SNM1412" s="9"/>
      <c r="SNP1412" s="2"/>
      <c r="SNS1412" s="24"/>
      <c r="SNT1412" s="24"/>
      <c r="SNU1412" s="31"/>
      <c r="SNV1412" s="24"/>
      <c r="SNW1412" s="24"/>
      <c r="SNX1412" s="24"/>
      <c r="SNY1412" s="24"/>
      <c r="SNZ1412" s="24"/>
      <c r="SOA1412" s="24"/>
      <c r="SOB1412" s="24"/>
      <c r="SOC1412" s="24"/>
      <c r="SOD1412" s="24"/>
      <c r="SOE1412" s="24"/>
      <c r="SOF1412" s="24"/>
      <c r="SOG1412" s="24"/>
      <c r="SOH1412" s="24"/>
      <c r="SOI1412" s="24"/>
      <c r="SOJ1412" s="24"/>
      <c r="SON1412" s="3"/>
      <c r="SOO1412" s="31"/>
      <c r="SOP1412" s="5"/>
      <c r="SOQ1412" s="9"/>
      <c r="SOT1412" s="2"/>
      <c r="SOW1412" s="24"/>
      <c r="SOX1412" s="24"/>
      <c r="SOY1412" s="31"/>
      <c r="SOZ1412" s="24"/>
      <c r="SPA1412" s="24"/>
      <c r="SPB1412" s="24"/>
      <c r="SPC1412" s="24"/>
      <c r="SPD1412" s="24"/>
      <c r="SPE1412" s="24"/>
      <c r="SPF1412" s="24"/>
      <c r="SPG1412" s="24"/>
      <c r="SPH1412" s="24"/>
      <c r="SPI1412" s="24"/>
      <c r="SPJ1412" s="24"/>
      <c r="SPK1412" s="24"/>
      <c r="SPL1412" s="24"/>
      <c r="SPM1412" s="24"/>
      <c r="SPN1412" s="24"/>
      <c r="SPR1412" s="3"/>
      <c r="SPS1412" s="31"/>
      <c r="SPT1412" s="5"/>
      <c r="SPU1412" s="9"/>
      <c r="SPX1412" s="2"/>
      <c r="SQA1412" s="24"/>
      <c r="SQB1412" s="24"/>
      <c r="SQC1412" s="31"/>
      <c r="SQD1412" s="24"/>
      <c r="SQE1412" s="24"/>
      <c r="SQF1412" s="24"/>
      <c r="SQG1412" s="24"/>
      <c r="SQH1412" s="24"/>
      <c r="SQI1412" s="24"/>
      <c r="SQJ1412" s="24"/>
      <c r="SQK1412" s="24"/>
      <c r="SQL1412" s="24"/>
      <c r="SQM1412" s="24"/>
      <c r="SQN1412" s="24"/>
      <c r="SQO1412" s="24"/>
      <c r="SQP1412" s="24"/>
      <c r="SQQ1412" s="24"/>
      <c r="SQR1412" s="24"/>
      <c r="SQV1412" s="3"/>
      <c r="SQW1412" s="31"/>
      <c r="SQX1412" s="5"/>
      <c r="SQY1412" s="9"/>
      <c r="SRB1412" s="2"/>
      <c r="SRE1412" s="24"/>
      <c r="SRF1412" s="24"/>
      <c r="SRG1412" s="31"/>
      <c r="SRH1412" s="24"/>
      <c r="SRI1412" s="24"/>
      <c r="SRJ1412" s="24"/>
      <c r="SRK1412" s="24"/>
      <c r="SRL1412" s="24"/>
      <c r="SRM1412" s="24"/>
      <c r="SRN1412" s="24"/>
      <c r="SRO1412" s="24"/>
      <c r="SRP1412" s="24"/>
      <c r="SRQ1412" s="24"/>
      <c r="SRR1412" s="24"/>
      <c r="SRS1412" s="24"/>
      <c r="SRT1412" s="24"/>
      <c r="SRU1412" s="24"/>
      <c r="SRV1412" s="24"/>
      <c r="SRZ1412" s="3"/>
      <c r="SSA1412" s="31"/>
      <c r="SSB1412" s="5"/>
      <c r="SSC1412" s="9"/>
      <c r="SSF1412" s="2"/>
      <c r="SSI1412" s="24"/>
      <c r="SSJ1412" s="24"/>
      <c r="SSK1412" s="31"/>
      <c r="SSL1412" s="24"/>
      <c r="SSM1412" s="24"/>
      <c r="SSN1412" s="24"/>
      <c r="SSO1412" s="24"/>
      <c r="SSP1412" s="24"/>
      <c r="SSQ1412" s="24"/>
      <c r="SSR1412" s="24"/>
      <c r="SSS1412" s="24"/>
      <c r="SST1412" s="24"/>
      <c r="SSU1412" s="24"/>
      <c r="SSV1412" s="24"/>
      <c r="SSW1412" s="24"/>
      <c r="SSX1412" s="24"/>
      <c r="SSY1412" s="24"/>
      <c r="SSZ1412" s="24"/>
      <c r="STD1412" s="3"/>
      <c r="STE1412" s="31"/>
      <c r="STF1412" s="5"/>
      <c r="STG1412" s="9"/>
      <c r="STJ1412" s="2"/>
      <c r="STM1412" s="24"/>
      <c r="STN1412" s="24"/>
      <c r="STO1412" s="31"/>
      <c r="STP1412" s="24"/>
      <c r="STQ1412" s="24"/>
      <c r="STR1412" s="24"/>
      <c r="STS1412" s="24"/>
      <c r="STT1412" s="24"/>
      <c r="STU1412" s="24"/>
      <c r="STV1412" s="24"/>
      <c r="STW1412" s="24"/>
      <c r="STX1412" s="24"/>
      <c r="STY1412" s="24"/>
      <c r="STZ1412" s="24"/>
      <c r="SUA1412" s="24"/>
      <c r="SUB1412" s="24"/>
      <c r="SUC1412" s="24"/>
      <c r="SUD1412" s="24"/>
      <c r="SUH1412" s="3"/>
      <c r="SUI1412" s="31"/>
      <c r="SUJ1412" s="5"/>
      <c r="SUK1412" s="9"/>
      <c r="SUN1412" s="2"/>
      <c r="SUQ1412" s="24"/>
      <c r="SUR1412" s="24"/>
      <c r="SUS1412" s="31"/>
      <c r="SUT1412" s="24"/>
      <c r="SUU1412" s="24"/>
      <c r="SUV1412" s="24"/>
      <c r="SUW1412" s="24"/>
      <c r="SUX1412" s="24"/>
      <c r="SUY1412" s="24"/>
      <c r="SUZ1412" s="24"/>
      <c r="SVA1412" s="24"/>
      <c r="SVB1412" s="24"/>
      <c r="SVC1412" s="24"/>
      <c r="SVD1412" s="24"/>
      <c r="SVE1412" s="24"/>
      <c r="SVF1412" s="24"/>
      <c r="SVG1412" s="24"/>
      <c r="SVH1412" s="24"/>
      <c r="SVL1412" s="3"/>
      <c r="SVM1412" s="31"/>
      <c r="SVN1412" s="5"/>
      <c r="SVO1412" s="9"/>
      <c r="SVR1412" s="2"/>
      <c r="SVU1412" s="24"/>
      <c r="SVV1412" s="24"/>
      <c r="SVW1412" s="31"/>
      <c r="SVX1412" s="24"/>
      <c r="SVY1412" s="24"/>
      <c r="SVZ1412" s="24"/>
      <c r="SWA1412" s="24"/>
      <c r="SWB1412" s="24"/>
      <c r="SWC1412" s="24"/>
      <c r="SWD1412" s="24"/>
      <c r="SWE1412" s="24"/>
      <c r="SWF1412" s="24"/>
      <c r="SWG1412" s="24"/>
      <c r="SWH1412" s="24"/>
      <c r="SWI1412" s="24"/>
      <c r="SWJ1412" s="24"/>
      <c r="SWK1412" s="24"/>
      <c r="SWL1412" s="24"/>
      <c r="SWP1412" s="3"/>
      <c r="SWQ1412" s="31"/>
      <c r="SWR1412" s="5"/>
      <c r="SWS1412" s="9"/>
      <c r="SWV1412" s="2"/>
      <c r="SWY1412" s="24"/>
      <c r="SWZ1412" s="24"/>
      <c r="SXA1412" s="31"/>
      <c r="SXB1412" s="24"/>
      <c r="SXC1412" s="24"/>
      <c r="SXD1412" s="24"/>
      <c r="SXE1412" s="24"/>
      <c r="SXF1412" s="24"/>
      <c r="SXG1412" s="24"/>
      <c r="SXH1412" s="24"/>
      <c r="SXI1412" s="24"/>
      <c r="SXJ1412" s="24"/>
      <c r="SXK1412" s="24"/>
      <c r="SXL1412" s="24"/>
      <c r="SXM1412" s="24"/>
      <c r="SXN1412" s="24"/>
      <c r="SXO1412" s="24"/>
      <c r="SXP1412" s="24"/>
      <c r="SXT1412" s="3"/>
      <c r="SXU1412" s="31"/>
      <c r="SXV1412" s="5"/>
      <c r="SXW1412" s="9"/>
      <c r="SXZ1412" s="2"/>
      <c r="SYC1412" s="24"/>
      <c r="SYD1412" s="24"/>
      <c r="SYE1412" s="31"/>
      <c r="SYF1412" s="24"/>
      <c r="SYG1412" s="24"/>
      <c r="SYH1412" s="24"/>
      <c r="SYI1412" s="24"/>
      <c r="SYJ1412" s="24"/>
      <c r="SYK1412" s="24"/>
      <c r="SYL1412" s="24"/>
      <c r="SYM1412" s="24"/>
      <c r="SYN1412" s="24"/>
      <c r="SYO1412" s="24"/>
      <c r="SYP1412" s="24"/>
      <c r="SYQ1412" s="24"/>
      <c r="SYR1412" s="24"/>
      <c r="SYS1412" s="24"/>
      <c r="SYT1412" s="24"/>
      <c r="SYX1412" s="3"/>
      <c r="SYY1412" s="31"/>
      <c r="SYZ1412" s="5"/>
      <c r="SZA1412" s="9"/>
      <c r="SZD1412" s="2"/>
      <c r="SZG1412" s="24"/>
      <c r="SZH1412" s="24"/>
      <c r="SZI1412" s="31"/>
      <c r="SZJ1412" s="24"/>
      <c r="SZK1412" s="24"/>
      <c r="SZL1412" s="24"/>
      <c r="SZM1412" s="24"/>
      <c r="SZN1412" s="24"/>
      <c r="SZO1412" s="24"/>
      <c r="SZP1412" s="24"/>
      <c r="SZQ1412" s="24"/>
      <c r="SZR1412" s="24"/>
      <c r="SZS1412" s="24"/>
      <c r="SZT1412" s="24"/>
      <c r="SZU1412" s="24"/>
      <c r="SZV1412" s="24"/>
      <c r="SZW1412" s="24"/>
      <c r="SZX1412" s="24"/>
      <c r="TAB1412" s="3"/>
      <c r="TAC1412" s="31"/>
      <c r="TAD1412" s="5"/>
      <c r="TAE1412" s="9"/>
      <c r="TAH1412" s="2"/>
      <c r="TAK1412" s="24"/>
      <c r="TAL1412" s="24"/>
      <c r="TAM1412" s="31"/>
      <c r="TAN1412" s="24"/>
      <c r="TAO1412" s="24"/>
      <c r="TAP1412" s="24"/>
      <c r="TAQ1412" s="24"/>
      <c r="TAR1412" s="24"/>
      <c r="TAS1412" s="24"/>
      <c r="TAT1412" s="24"/>
      <c r="TAU1412" s="24"/>
      <c r="TAV1412" s="24"/>
      <c r="TAW1412" s="24"/>
      <c r="TAX1412" s="24"/>
      <c r="TAY1412" s="24"/>
      <c r="TAZ1412" s="24"/>
      <c r="TBA1412" s="24"/>
      <c r="TBB1412" s="24"/>
      <c r="TBF1412" s="3"/>
      <c r="TBG1412" s="31"/>
      <c r="TBH1412" s="5"/>
      <c r="TBI1412" s="9"/>
      <c r="TBL1412" s="2"/>
      <c r="TBO1412" s="24"/>
      <c r="TBP1412" s="24"/>
      <c r="TBQ1412" s="31"/>
      <c r="TBR1412" s="24"/>
      <c r="TBS1412" s="24"/>
      <c r="TBT1412" s="24"/>
      <c r="TBU1412" s="24"/>
      <c r="TBV1412" s="24"/>
      <c r="TBW1412" s="24"/>
      <c r="TBX1412" s="24"/>
      <c r="TBY1412" s="24"/>
      <c r="TBZ1412" s="24"/>
      <c r="TCA1412" s="24"/>
      <c r="TCB1412" s="24"/>
      <c r="TCC1412" s="24"/>
      <c r="TCD1412" s="24"/>
      <c r="TCE1412" s="24"/>
      <c r="TCF1412" s="24"/>
      <c r="TCJ1412" s="3"/>
      <c r="TCK1412" s="31"/>
      <c r="TCL1412" s="5"/>
      <c r="TCM1412" s="9"/>
      <c r="TCP1412" s="2"/>
      <c r="TCS1412" s="24"/>
      <c r="TCT1412" s="24"/>
      <c r="TCU1412" s="31"/>
      <c r="TCV1412" s="24"/>
      <c r="TCW1412" s="24"/>
      <c r="TCX1412" s="24"/>
      <c r="TCY1412" s="24"/>
      <c r="TCZ1412" s="24"/>
      <c r="TDA1412" s="24"/>
      <c r="TDB1412" s="24"/>
      <c r="TDC1412" s="24"/>
      <c r="TDD1412" s="24"/>
      <c r="TDE1412" s="24"/>
      <c r="TDF1412" s="24"/>
      <c r="TDG1412" s="24"/>
      <c r="TDH1412" s="24"/>
      <c r="TDI1412" s="24"/>
      <c r="TDJ1412" s="24"/>
      <c r="TDN1412" s="3"/>
      <c r="TDO1412" s="31"/>
      <c r="TDP1412" s="5"/>
      <c r="TDQ1412" s="9"/>
      <c r="TDT1412" s="2"/>
      <c r="TDW1412" s="24"/>
      <c r="TDX1412" s="24"/>
      <c r="TDY1412" s="31"/>
      <c r="TDZ1412" s="24"/>
      <c r="TEA1412" s="24"/>
      <c r="TEB1412" s="24"/>
      <c r="TEC1412" s="24"/>
      <c r="TED1412" s="24"/>
      <c r="TEE1412" s="24"/>
      <c r="TEF1412" s="24"/>
      <c r="TEG1412" s="24"/>
      <c r="TEH1412" s="24"/>
      <c r="TEI1412" s="24"/>
      <c r="TEJ1412" s="24"/>
      <c r="TEK1412" s="24"/>
      <c r="TEL1412" s="24"/>
      <c r="TEM1412" s="24"/>
      <c r="TEN1412" s="24"/>
      <c r="TER1412" s="3"/>
      <c r="TES1412" s="31"/>
      <c r="TET1412" s="5"/>
      <c r="TEU1412" s="9"/>
      <c r="TEX1412" s="2"/>
      <c r="TFA1412" s="24"/>
      <c r="TFB1412" s="24"/>
      <c r="TFC1412" s="31"/>
      <c r="TFD1412" s="24"/>
      <c r="TFE1412" s="24"/>
      <c r="TFF1412" s="24"/>
      <c r="TFG1412" s="24"/>
      <c r="TFH1412" s="24"/>
      <c r="TFI1412" s="24"/>
      <c r="TFJ1412" s="24"/>
      <c r="TFK1412" s="24"/>
      <c r="TFL1412" s="24"/>
      <c r="TFM1412" s="24"/>
      <c r="TFN1412" s="24"/>
      <c r="TFO1412" s="24"/>
      <c r="TFP1412" s="24"/>
      <c r="TFQ1412" s="24"/>
      <c r="TFR1412" s="24"/>
      <c r="TFV1412" s="3"/>
      <c r="TFW1412" s="31"/>
      <c r="TFX1412" s="5"/>
      <c r="TFY1412" s="9"/>
      <c r="TGB1412" s="2"/>
      <c r="TGE1412" s="24"/>
      <c r="TGF1412" s="24"/>
      <c r="TGG1412" s="31"/>
      <c r="TGH1412" s="24"/>
      <c r="TGI1412" s="24"/>
      <c r="TGJ1412" s="24"/>
      <c r="TGK1412" s="24"/>
      <c r="TGL1412" s="24"/>
      <c r="TGM1412" s="24"/>
      <c r="TGN1412" s="24"/>
      <c r="TGO1412" s="24"/>
      <c r="TGP1412" s="24"/>
      <c r="TGQ1412" s="24"/>
      <c r="TGR1412" s="24"/>
      <c r="TGS1412" s="24"/>
      <c r="TGT1412" s="24"/>
      <c r="TGU1412" s="24"/>
      <c r="TGV1412" s="24"/>
      <c r="TGZ1412" s="3"/>
      <c r="THA1412" s="31"/>
      <c r="THB1412" s="5"/>
      <c r="THC1412" s="9"/>
      <c r="THF1412" s="2"/>
      <c r="THI1412" s="24"/>
      <c r="THJ1412" s="24"/>
      <c r="THK1412" s="31"/>
      <c r="THL1412" s="24"/>
      <c r="THM1412" s="24"/>
      <c r="THN1412" s="24"/>
      <c r="THO1412" s="24"/>
      <c r="THP1412" s="24"/>
      <c r="THQ1412" s="24"/>
      <c r="THR1412" s="24"/>
      <c r="THS1412" s="24"/>
      <c r="THT1412" s="24"/>
      <c r="THU1412" s="24"/>
      <c r="THV1412" s="24"/>
      <c r="THW1412" s="24"/>
      <c r="THX1412" s="24"/>
      <c r="THY1412" s="24"/>
      <c r="THZ1412" s="24"/>
      <c r="TID1412" s="3"/>
      <c r="TIE1412" s="31"/>
      <c r="TIF1412" s="5"/>
      <c r="TIG1412" s="9"/>
      <c r="TIJ1412" s="2"/>
      <c r="TIM1412" s="24"/>
      <c r="TIN1412" s="24"/>
      <c r="TIO1412" s="31"/>
      <c r="TIP1412" s="24"/>
      <c r="TIQ1412" s="24"/>
      <c r="TIR1412" s="24"/>
      <c r="TIS1412" s="24"/>
      <c r="TIT1412" s="24"/>
      <c r="TIU1412" s="24"/>
      <c r="TIV1412" s="24"/>
      <c r="TIW1412" s="24"/>
      <c r="TIX1412" s="24"/>
      <c r="TIY1412" s="24"/>
      <c r="TIZ1412" s="24"/>
      <c r="TJA1412" s="24"/>
      <c r="TJB1412" s="24"/>
      <c r="TJC1412" s="24"/>
      <c r="TJD1412" s="24"/>
      <c r="TJH1412" s="3"/>
      <c r="TJI1412" s="31"/>
      <c r="TJJ1412" s="5"/>
      <c r="TJK1412" s="9"/>
      <c r="TJN1412" s="2"/>
      <c r="TJQ1412" s="24"/>
      <c r="TJR1412" s="24"/>
      <c r="TJS1412" s="31"/>
      <c r="TJT1412" s="24"/>
      <c r="TJU1412" s="24"/>
      <c r="TJV1412" s="24"/>
      <c r="TJW1412" s="24"/>
      <c r="TJX1412" s="24"/>
      <c r="TJY1412" s="24"/>
      <c r="TJZ1412" s="24"/>
      <c r="TKA1412" s="24"/>
      <c r="TKB1412" s="24"/>
      <c r="TKC1412" s="24"/>
      <c r="TKD1412" s="24"/>
      <c r="TKE1412" s="24"/>
      <c r="TKF1412" s="24"/>
      <c r="TKG1412" s="24"/>
      <c r="TKH1412" s="24"/>
      <c r="TKL1412" s="3"/>
      <c r="TKM1412" s="31"/>
      <c r="TKN1412" s="5"/>
      <c r="TKO1412" s="9"/>
      <c r="TKR1412" s="2"/>
      <c r="TKU1412" s="24"/>
      <c r="TKV1412" s="24"/>
      <c r="TKW1412" s="31"/>
      <c r="TKX1412" s="24"/>
      <c r="TKY1412" s="24"/>
      <c r="TKZ1412" s="24"/>
      <c r="TLA1412" s="24"/>
      <c r="TLB1412" s="24"/>
      <c r="TLC1412" s="24"/>
      <c r="TLD1412" s="24"/>
      <c r="TLE1412" s="24"/>
      <c r="TLF1412" s="24"/>
      <c r="TLG1412" s="24"/>
      <c r="TLH1412" s="24"/>
      <c r="TLI1412" s="24"/>
      <c r="TLJ1412" s="24"/>
      <c r="TLK1412" s="24"/>
      <c r="TLL1412" s="24"/>
      <c r="TLP1412" s="3"/>
      <c r="TLQ1412" s="31"/>
      <c r="TLR1412" s="5"/>
      <c r="TLS1412" s="9"/>
      <c r="TLV1412" s="2"/>
      <c r="TLY1412" s="24"/>
      <c r="TLZ1412" s="24"/>
      <c r="TMA1412" s="31"/>
      <c r="TMB1412" s="24"/>
      <c r="TMC1412" s="24"/>
      <c r="TMD1412" s="24"/>
      <c r="TME1412" s="24"/>
      <c r="TMF1412" s="24"/>
      <c r="TMG1412" s="24"/>
      <c r="TMH1412" s="24"/>
      <c r="TMI1412" s="24"/>
      <c r="TMJ1412" s="24"/>
      <c r="TMK1412" s="24"/>
      <c r="TML1412" s="24"/>
      <c r="TMM1412" s="24"/>
      <c r="TMN1412" s="24"/>
      <c r="TMO1412" s="24"/>
      <c r="TMP1412" s="24"/>
      <c r="TMT1412" s="3"/>
      <c r="TMU1412" s="31"/>
      <c r="TMV1412" s="5"/>
      <c r="TMW1412" s="9"/>
      <c r="TMZ1412" s="2"/>
      <c r="TNC1412" s="24"/>
      <c r="TND1412" s="24"/>
      <c r="TNE1412" s="31"/>
      <c r="TNF1412" s="24"/>
      <c r="TNG1412" s="24"/>
      <c r="TNH1412" s="24"/>
      <c r="TNI1412" s="24"/>
      <c r="TNJ1412" s="24"/>
      <c r="TNK1412" s="24"/>
      <c r="TNL1412" s="24"/>
      <c r="TNM1412" s="24"/>
      <c r="TNN1412" s="24"/>
      <c r="TNO1412" s="24"/>
      <c r="TNP1412" s="24"/>
      <c r="TNQ1412" s="24"/>
      <c r="TNR1412" s="24"/>
      <c r="TNS1412" s="24"/>
      <c r="TNT1412" s="24"/>
      <c r="TNX1412" s="3"/>
      <c r="TNY1412" s="31"/>
      <c r="TNZ1412" s="5"/>
      <c r="TOA1412" s="9"/>
      <c r="TOD1412" s="2"/>
      <c r="TOG1412" s="24"/>
      <c r="TOH1412" s="24"/>
      <c r="TOI1412" s="31"/>
      <c r="TOJ1412" s="24"/>
      <c r="TOK1412" s="24"/>
      <c r="TOL1412" s="24"/>
      <c r="TOM1412" s="24"/>
      <c r="TON1412" s="24"/>
      <c r="TOO1412" s="24"/>
      <c r="TOP1412" s="24"/>
      <c r="TOQ1412" s="24"/>
      <c r="TOR1412" s="24"/>
      <c r="TOS1412" s="24"/>
      <c r="TOT1412" s="24"/>
      <c r="TOU1412" s="24"/>
      <c r="TOV1412" s="24"/>
      <c r="TOW1412" s="24"/>
      <c r="TOX1412" s="24"/>
      <c r="TPB1412" s="3"/>
      <c r="TPC1412" s="31"/>
      <c r="TPD1412" s="5"/>
      <c r="TPE1412" s="9"/>
      <c r="TPH1412" s="2"/>
      <c r="TPK1412" s="24"/>
      <c r="TPL1412" s="24"/>
      <c r="TPM1412" s="31"/>
      <c r="TPN1412" s="24"/>
      <c r="TPO1412" s="24"/>
      <c r="TPP1412" s="24"/>
      <c r="TPQ1412" s="24"/>
      <c r="TPR1412" s="24"/>
      <c r="TPS1412" s="24"/>
      <c r="TPT1412" s="24"/>
      <c r="TPU1412" s="24"/>
      <c r="TPV1412" s="24"/>
      <c r="TPW1412" s="24"/>
      <c r="TPX1412" s="24"/>
      <c r="TPY1412" s="24"/>
      <c r="TPZ1412" s="24"/>
      <c r="TQA1412" s="24"/>
      <c r="TQB1412" s="24"/>
      <c r="TQF1412" s="3"/>
      <c r="TQG1412" s="31"/>
      <c r="TQH1412" s="5"/>
      <c r="TQI1412" s="9"/>
      <c r="TQL1412" s="2"/>
      <c r="TQO1412" s="24"/>
      <c r="TQP1412" s="24"/>
      <c r="TQQ1412" s="31"/>
      <c r="TQR1412" s="24"/>
      <c r="TQS1412" s="24"/>
      <c r="TQT1412" s="24"/>
      <c r="TQU1412" s="24"/>
      <c r="TQV1412" s="24"/>
      <c r="TQW1412" s="24"/>
      <c r="TQX1412" s="24"/>
      <c r="TQY1412" s="24"/>
      <c r="TQZ1412" s="24"/>
      <c r="TRA1412" s="24"/>
      <c r="TRB1412" s="24"/>
      <c r="TRC1412" s="24"/>
      <c r="TRD1412" s="24"/>
      <c r="TRE1412" s="24"/>
      <c r="TRF1412" s="24"/>
      <c r="TRJ1412" s="3"/>
      <c r="TRK1412" s="31"/>
      <c r="TRL1412" s="5"/>
      <c r="TRM1412" s="9"/>
      <c r="TRP1412" s="2"/>
      <c r="TRS1412" s="24"/>
      <c r="TRT1412" s="24"/>
      <c r="TRU1412" s="31"/>
      <c r="TRV1412" s="24"/>
      <c r="TRW1412" s="24"/>
      <c r="TRX1412" s="24"/>
      <c r="TRY1412" s="24"/>
      <c r="TRZ1412" s="24"/>
      <c r="TSA1412" s="24"/>
      <c r="TSB1412" s="24"/>
      <c r="TSC1412" s="24"/>
      <c r="TSD1412" s="24"/>
      <c r="TSE1412" s="24"/>
      <c r="TSF1412" s="24"/>
      <c r="TSG1412" s="24"/>
      <c r="TSH1412" s="24"/>
      <c r="TSI1412" s="24"/>
      <c r="TSJ1412" s="24"/>
      <c r="TSN1412" s="3"/>
      <c r="TSO1412" s="31"/>
      <c r="TSP1412" s="5"/>
      <c r="TSQ1412" s="9"/>
      <c r="TST1412" s="2"/>
      <c r="TSW1412" s="24"/>
      <c r="TSX1412" s="24"/>
      <c r="TSY1412" s="31"/>
      <c r="TSZ1412" s="24"/>
      <c r="TTA1412" s="24"/>
      <c r="TTB1412" s="24"/>
      <c r="TTC1412" s="24"/>
      <c r="TTD1412" s="24"/>
      <c r="TTE1412" s="24"/>
      <c r="TTF1412" s="24"/>
      <c r="TTG1412" s="24"/>
      <c r="TTH1412" s="24"/>
      <c r="TTI1412" s="24"/>
      <c r="TTJ1412" s="24"/>
      <c r="TTK1412" s="24"/>
      <c r="TTL1412" s="24"/>
      <c r="TTM1412" s="24"/>
      <c r="TTN1412" s="24"/>
      <c r="TTR1412" s="3"/>
      <c r="TTS1412" s="31"/>
      <c r="TTT1412" s="5"/>
      <c r="TTU1412" s="9"/>
      <c r="TTX1412" s="2"/>
      <c r="TUA1412" s="24"/>
      <c r="TUB1412" s="24"/>
      <c r="TUC1412" s="31"/>
      <c r="TUD1412" s="24"/>
      <c r="TUE1412" s="24"/>
      <c r="TUF1412" s="24"/>
      <c r="TUG1412" s="24"/>
      <c r="TUH1412" s="24"/>
      <c r="TUI1412" s="24"/>
      <c r="TUJ1412" s="24"/>
      <c r="TUK1412" s="24"/>
      <c r="TUL1412" s="24"/>
      <c r="TUM1412" s="24"/>
      <c r="TUN1412" s="24"/>
      <c r="TUO1412" s="24"/>
      <c r="TUP1412" s="24"/>
      <c r="TUQ1412" s="24"/>
      <c r="TUR1412" s="24"/>
      <c r="TUV1412" s="3"/>
      <c r="TUW1412" s="31"/>
      <c r="TUX1412" s="5"/>
      <c r="TUY1412" s="9"/>
      <c r="TVB1412" s="2"/>
      <c r="TVE1412" s="24"/>
      <c r="TVF1412" s="24"/>
      <c r="TVG1412" s="31"/>
      <c r="TVH1412" s="24"/>
      <c r="TVI1412" s="24"/>
      <c r="TVJ1412" s="24"/>
      <c r="TVK1412" s="24"/>
      <c r="TVL1412" s="24"/>
      <c r="TVM1412" s="24"/>
      <c r="TVN1412" s="24"/>
      <c r="TVO1412" s="24"/>
      <c r="TVP1412" s="24"/>
      <c r="TVQ1412" s="24"/>
      <c r="TVR1412" s="24"/>
      <c r="TVS1412" s="24"/>
      <c r="TVT1412" s="24"/>
      <c r="TVU1412" s="24"/>
      <c r="TVV1412" s="24"/>
      <c r="TVZ1412" s="3"/>
      <c r="TWA1412" s="31"/>
      <c r="TWB1412" s="5"/>
      <c r="TWC1412" s="9"/>
      <c r="TWF1412" s="2"/>
      <c r="TWI1412" s="24"/>
      <c r="TWJ1412" s="24"/>
      <c r="TWK1412" s="31"/>
      <c r="TWL1412" s="24"/>
      <c r="TWM1412" s="24"/>
      <c r="TWN1412" s="24"/>
      <c r="TWO1412" s="24"/>
      <c r="TWP1412" s="24"/>
      <c r="TWQ1412" s="24"/>
      <c r="TWR1412" s="24"/>
      <c r="TWS1412" s="24"/>
      <c r="TWT1412" s="24"/>
      <c r="TWU1412" s="24"/>
      <c r="TWV1412" s="24"/>
      <c r="TWW1412" s="24"/>
      <c r="TWX1412" s="24"/>
      <c r="TWY1412" s="24"/>
      <c r="TWZ1412" s="24"/>
      <c r="TXD1412" s="3"/>
      <c r="TXE1412" s="31"/>
      <c r="TXF1412" s="5"/>
      <c r="TXG1412" s="9"/>
      <c r="TXJ1412" s="2"/>
      <c r="TXM1412" s="24"/>
      <c r="TXN1412" s="24"/>
      <c r="TXO1412" s="31"/>
      <c r="TXP1412" s="24"/>
      <c r="TXQ1412" s="24"/>
      <c r="TXR1412" s="24"/>
      <c r="TXS1412" s="24"/>
      <c r="TXT1412" s="24"/>
      <c r="TXU1412" s="24"/>
      <c r="TXV1412" s="24"/>
      <c r="TXW1412" s="24"/>
      <c r="TXX1412" s="24"/>
      <c r="TXY1412" s="24"/>
      <c r="TXZ1412" s="24"/>
      <c r="TYA1412" s="24"/>
      <c r="TYB1412" s="24"/>
      <c r="TYC1412" s="24"/>
      <c r="TYD1412" s="24"/>
      <c r="TYH1412" s="3"/>
      <c r="TYI1412" s="31"/>
      <c r="TYJ1412" s="5"/>
      <c r="TYK1412" s="9"/>
      <c r="TYN1412" s="2"/>
      <c r="TYQ1412" s="24"/>
      <c r="TYR1412" s="24"/>
      <c r="TYS1412" s="31"/>
      <c r="TYT1412" s="24"/>
      <c r="TYU1412" s="24"/>
      <c r="TYV1412" s="24"/>
      <c r="TYW1412" s="24"/>
      <c r="TYX1412" s="24"/>
      <c r="TYY1412" s="24"/>
      <c r="TYZ1412" s="24"/>
      <c r="TZA1412" s="24"/>
      <c r="TZB1412" s="24"/>
      <c r="TZC1412" s="24"/>
      <c r="TZD1412" s="24"/>
      <c r="TZE1412" s="24"/>
      <c r="TZF1412" s="24"/>
      <c r="TZG1412" s="24"/>
      <c r="TZH1412" s="24"/>
      <c r="TZL1412" s="3"/>
      <c r="TZM1412" s="31"/>
      <c r="TZN1412" s="5"/>
      <c r="TZO1412" s="9"/>
      <c r="TZR1412" s="2"/>
      <c r="TZU1412" s="24"/>
      <c r="TZV1412" s="24"/>
      <c r="TZW1412" s="31"/>
      <c r="TZX1412" s="24"/>
      <c r="TZY1412" s="24"/>
      <c r="TZZ1412" s="24"/>
      <c r="UAA1412" s="24"/>
      <c r="UAB1412" s="24"/>
      <c r="UAC1412" s="24"/>
      <c r="UAD1412" s="24"/>
      <c r="UAE1412" s="24"/>
      <c r="UAF1412" s="24"/>
      <c r="UAG1412" s="24"/>
      <c r="UAH1412" s="24"/>
      <c r="UAI1412" s="24"/>
      <c r="UAJ1412" s="24"/>
      <c r="UAK1412" s="24"/>
      <c r="UAL1412" s="24"/>
      <c r="UAP1412" s="3"/>
      <c r="UAQ1412" s="31"/>
      <c r="UAR1412" s="5"/>
      <c r="UAS1412" s="9"/>
      <c r="UAV1412" s="2"/>
      <c r="UAY1412" s="24"/>
      <c r="UAZ1412" s="24"/>
      <c r="UBA1412" s="31"/>
      <c r="UBB1412" s="24"/>
      <c r="UBC1412" s="24"/>
      <c r="UBD1412" s="24"/>
      <c r="UBE1412" s="24"/>
      <c r="UBF1412" s="24"/>
      <c r="UBG1412" s="24"/>
      <c r="UBH1412" s="24"/>
      <c r="UBI1412" s="24"/>
      <c r="UBJ1412" s="24"/>
      <c r="UBK1412" s="24"/>
      <c r="UBL1412" s="24"/>
      <c r="UBM1412" s="24"/>
      <c r="UBN1412" s="24"/>
      <c r="UBO1412" s="24"/>
      <c r="UBP1412" s="24"/>
      <c r="UBT1412" s="3"/>
      <c r="UBU1412" s="31"/>
      <c r="UBV1412" s="5"/>
      <c r="UBW1412" s="9"/>
      <c r="UBZ1412" s="2"/>
      <c r="UCC1412" s="24"/>
      <c r="UCD1412" s="24"/>
      <c r="UCE1412" s="31"/>
      <c r="UCF1412" s="24"/>
      <c r="UCG1412" s="24"/>
      <c r="UCH1412" s="24"/>
      <c r="UCI1412" s="24"/>
      <c r="UCJ1412" s="24"/>
      <c r="UCK1412" s="24"/>
      <c r="UCL1412" s="24"/>
      <c r="UCM1412" s="24"/>
      <c r="UCN1412" s="24"/>
      <c r="UCO1412" s="24"/>
      <c r="UCP1412" s="24"/>
      <c r="UCQ1412" s="24"/>
      <c r="UCR1412" s="24"/>
      <c r="UCS1412" s="24"/>
      <c r="UCT1412" s="24"/>
      <c r="UCX1412" s="3"/>
      <c r="UCY1412" s="31"/>
      <c r="UCZ1412" s="5"/>
      <c r="UDA1412" s="9"/>
      <c r="UDD1412" s="2"/>
      <c r="UDG1412" s="24"/>
      <c r="UDH1412" s="24"/>
      <c r="UDI1412" s="31"/>
      <c r="UDJ1412" s="24"/>
      <c r="UDK1412" s="24"/>
      <c r="UDL1412" s="24"/>
      <c r="UDM1412" s="24"/>
      <c r="UDN1412" s="24"/>
      <c r="UDO1412" s="24"/>
      <c r="UDP1412" s="24"/>
      <c r="UDQ1412" s="24"/>
      <c r="UDR1412" s="24"/>
      <c r="UDS1412" s="24"/>
      <c r="UDT1412" s="24"/>
      <c r="UDU1412" s="24"/>
      <c r="UDV1412" s="24"/>
      <c r="UDW1412" s="24"/>
      <c r="UDX1412" s="24"/>
      <c r="UEB1412" s="3"/>
      <c r="UEC1412" s="31"/>
      <c r="UED1412" s="5"/>
      <c r="UEE1412" s="9"/>
      <c r="UEH1412" s="2"/>
      <c r="UEK1412" s="24"/>
      <c r="UEL1412" s="24"/>
      <c r="UEM1412" s="31"/>
      <c r="UEN1412" s="24"/>
      <c r="UEO1412" s="24"/>
      <c r="UEP1412" s="24"/>
      <c r="UEQ1412" s="24"/>
      <c r="UER1412" s="24"/>
      <c r="UES1412" s="24"/>
      <c r="UET1412" s="24"/>
      <c r="UEU1412" s="24"/>
      <c r="UEV1412" s="24"/>
      <c r="UEW1412" s="24"/>
      <c r="UEX1412" s="24"/>
      <c r="UEY1412" s="24"/>
      <c r="UEZ1412" s="24"/>
      <c r="UFA1412" s="24"/>
      <c r="UFB1412" s="24"/>
      <c r="UFF1412" s="3"/>
      <c r="UFG1412" s="31"/>
      <c r="UFH1412" s="5"/>
      <c r="UFI1412" s="9"/>
      <c r="UFL1412" s="2"/>
      <c r="UFO1412" s="24"/>
      <c r="UFP1412" s="24"/>
      <c r="UFQ1412" s="31"/>
      <c r="UFR1412" s="24"/>
      <c r="UFS1412" s="24"/>
      <c r="UFT1412" s="24"/>
      <c r="UFU1412" s="24"/>
      <c r="UFV1412" s="24"/>
      <c r="UFW1412" s="24"/>
      <c r="UFX1412" s="24"/>
      <c r="UFY1412" s="24"/>
      <c r="UFZ1412" s="24"/>
      <c r="UGA1412" s="24"/>
      <c r="UGB1412" s="24"/>
      <c r="UGC1412" s="24"/>
      <c r="UGD1412" s="24"/>
      <c r="UGE1412" s="24"/>
      <c r="UGF1412" s="24"/>
      <c r="UGJ1412" s="3"/>
      <c r="UGK1412" s="31"/>
      <c r="UGL1412" s="5"/>
      <c r="UGM1412" s="9"/>
      <c r="UGP1412" s="2"/>
      <c r="UGS1412" s="24"/>
      <c r="UGT1412" s="24"/>
      <c r="UGU1412" s="31"/>
      <c r="UGV1412" s="24"/>
      <c r="UGW1412" s="24"/>
      <c r="UGX1412" s="24"/>
      <c r="UGY1412" s="24"/>
      <c r="UGZ1412" s="24"/>
      <c r="UHA1412" s="24"/>
      <c r="UHB1412" s="24"/>
      <c r="UHC1412" s="24"/>
      <c r="UHD1412" s="24"/>
      <c r="UHE1412" s="24"/>
      <c r="UHF1412" s="24"/>
      <c r="UHG1412" s="24"/>
      <c r="UHH1412" s="24"/>
      <c r="UHI1412" s="24"/>
      <c r="UHJ1412" s="24"/>
      <c r="UHN1412" s="3"/>
      <c r="UHO1412" s="31"/>
      <c r="UHP1412" s="5"/>
      <c r="UHQ1412" s="9"/>
      <c r="UHT1412" s="2"/>
      <c r="UHW1412" s="24"/>
      <c r="UHX1412" s="24"/>
      <c r="UHY1412" s="31"/>
      <c r="UHZ1412" s="24"/>
      <c r="UIA1412" s="24"/>
      <c r="UIB1412" s="24"/>
      <c r="UIC1412" s="24"/>
      <c r="UID1412" s="24"/>
      <c r="UIE1412" s="24"/>
      <c r="UIF1412" s="24"/>
      <c r="UIG1412" s="24"/>
      <c r="UIH1412" s="24"/>
      <c r="UII1412" s="24"/>
      <c r="UIJ1412" s="24"/>
      <c r="UIK1412" s="24"/>
      <c r="UIL1412" s="24"/>
      <c r="UIM1412" s="24"/>
      <c r="UIN1412" s="24"/>
      <c r="UIR1412" s="3"/>
      <c r="UIS1412" s="31"/>
      <c r="UIT1412" s="5"/>
      <c r="UIU1412" s="9"/>
      <c r="UIX1412" s="2"/>
      <c r="UJA1412" s="24"/>
      <c r="UJB1412" s="24"/>
      <c r="UJC1412" s="31"/>
      <c r="UJD1412" s="24"/>
      <c r="UJE1412" s="24"/>
      <c r="UJF1412" s="24"/>
      <c r="UJG1412" s="24"/>
      <c r="UJH1412" s="24"/>
      <c r="UJI1412" s="24"/>
      <c r="UJJ1412" s="24"/>
      <c r="UJK1412" s="24"/>
      <c r="UJL1412" s="24"/>
      <c r="UJM1412" s="24"/>
      <c r="UJN1412" s="24"/>
      <c r="UJO1412" s="24"/>
      <c r="UJP1412" s="24"/>
      <c r="UJQ1412" s="24"/>
      <c r="UJR1412" s="24"/>
      <c r="UJV1412" s="3"/>
      <c r="UJW1412" s="31"/>
      <c r="UJX1412" s="5"/>
      <c r="UJY1412" s="9"/>
      <c r="UKB1412" s="2"/>
      <c r="UKE1412" s="24"/>
      <c r="UKF1412" s="24"/>
      <c r="UKG1412" s="31"/>
      <c r="UKH1412" s="24"/>
      <c r="UKI1412" s="24"/>
      <c r="UKJ1412" s="24"/>
      <c r="UKK1412" s="24"/>
      <c r="UKL1412" s="24"/>
      <c r="UKM1412" s="24"/>
      <c r="UKN1412" s="24"/>
      <c r="UKO1412" s="24"/>
      <c r="UKP1412" s="24"/>
      <c r="UKQ1412" s="24"/>
      <c r="UKR1412" s="24"/>
      <c r="UKS1412" s="24"/>
      <c r="UKT1412" s="24"/>
      <c r="UKU1412" s="24"/>
      <c r="UKV1412" s="24"/>
      <c r="UKZ1412" s="3"/>
      <c r="ULA1412" s="31"/>
      <c r="ULB1412" s="5"/>
      <c r="ULC1412" s="9"/>
      <c r="ULF1412" s="2"/>
      <c r="ULI1412" s="24"/>
      <c r="ULJ1412" s="24"/>
      <c r="ULK1412" s="31"/>
      <c r="ULL1412" s="24"/>
      <c r="ULM1412" s="24"/>
      <c r="ULN1412" s="24"/>
      <c r="ULO1412" s="24"/>
      <c r="ULP1412" s="24"/>
      <c r="ULQ1412" s="24"/>
      <c r="ULR1412" s="24"/>
      <c r="ULS1412" s="24"/>
      <c r="ULT1412" s="24"/>
      <c r="ULU1412" s="24"/>
      <c r="ULV1412" s="24"/>
      <c r="ULW1412" s="24"/>
      <c r="ULX1412" s="24"/>
      <c r="ULY1412" s="24"/>
      <c r="ULZ1412" s="24"/>
      <c r="UMD1412" s="3"/>
      <c r="UME1412" s="31"/>
      <c r="UMF1412" s="5"/>
      <c r="UMG1412" s="9"/>
      <c r="UMJ1412" s="2"/>
      <c r="UMM1412" s="24"/>
      <c r="UMN1412" s="24"/>
      <c r="UMO1412" s="31"/>
      <c r="UMP1412" s="24"/>
      <c r="UMQ1412" s="24"/>
      <c r="UMR1412" s="24"/>
      <c r="UMS1412" s="24"/>
      <c r="UMT1412" s="24"/>
      <c r="UMU1412" s="24"/>
      <c r="UMV1412" s="24"/>
      <c r="UMW1412" s="24"/>
      <c r="UMX1412" s="24"/>
      <c r="UMY1412" s="24"/>
      <c r="UMZ1412" s="24"/>
      <c r="UNA1412" s="24"/>
      <c r="UNB1412" s="24"/>
      <c r="UNC1412" s="24"/>
      <c r="UND1412" s="24"/>
      <c r="UNH1412" s="3"/>
      <c r="UNI1412" s="31"/>
      <c r="UNJ1412" s="5"/>
      <c r="UNK1412" s="9"/>
      <c r="UNN1412" s="2"/>
      <c r="UNQ1412" s="24"/>
      <c r="UNR1412" s="24"/>
      <c r="UNS1412" s="31"/>
      <c r="UNT1412" s="24"/>
      <c r="UNU1412" s="24"/>
      <c r="UNV1412" s="24"/>
      <c r="UNW1412" s="24"/>
      <c r="UNX1412" s="24"/>
      <c r="UNY1412" s="24"/>
      <c r="UNZ1412" s="24"/>
      <c r="UOA1412" s="24"/>
      <c r="UOB1412" s="24"/>
      <c r="UOC1412" s="24"/>
      <c r="UOD1412" s="24"/>
      <c r="UOE1412" s="24"/>
      <c r="UOF1412" s="24"/>
      <c r="UOG1412" s="24"/>
      <c r="UOH1412" s="24"/>
      <c r="UOL1412" s="3"/>
      <c r="UOM1412" s="31"/>
      <c r="UON1412" s="5"/>
      <c r="UOO1412" s="9"/>
      <c r="UOR1412" s="2"/>
      <c r="UOU1412" s="24"/>
      <c r="UOV1412" s="24"/>
      <c r="UOW1412" s="31"/>
      <c r="UOX1412" s="24"/>
      <c r="UOY1412" s="24"/>
      <c r="UOZ1412" s="24"/>
      <c r="UPA1412" s="24"/>
      <c r="UPB1412" s="24"/>
      <c r="UPC1412" s="24"/>
      <c r="UPD1412" s="24"/>
      <c r="UPE1412" s="24"/>
      <c r="UPF1412" s="24"/>
      <c r="UPG1412" s="24"/>
      <c r="UPH1412" s="24"/>
      <c r="UPI1412" s="24"/>
      <c r="UPJ1412" s="24"/>
      <c r="UPK1412" s="24"/>
      <c r="UPL1412" s="24"/>
      <c r="UPP1412" s="3"/>
      <c r="UPQ1412" s="31"/>
      <c r="UPR1412" s="5"/>
      <c r="UPS1412" s="9"/>
      <c r="UPV1412" s="2"/>
      <c r="UPY1412" s="24"/>
      <c r="UPZ1412" s="24"/>
      <c r="UQA1412" s="31"/>
      <c r="UQB1412" s="24"/>
      <c r="UQC1412" s="24"/>
      <c r="UQD1412" s="24"/>
      <c r="UQE1412" s="24"/>
      <c r="UQF1412" s="24"/>
      <c r="UQG1412" s="24"/>
      <c r="UQH1412" s="24"/>
      <c r="UQI1412" s="24"/>
      <c r="UQJ1412" s="24"/>
      <c r="UQK1412" s="24"/>
      <c r="UQL1412" s="24"/>
      <c r="UQM1412" s="24"/>
      <c r="UQN1412" s="24"/>
      <c r="UQO1412" s="24"/>
      <c r="UQP1412" s="24"/>
      <c r="UQT1412" s="3"/>
      <c r="UQU1412" s="31"/>
      <c r="UQV1412" s="5"/>
      <c r="UQW1412" s="9"/>
      <c r="UQZ1412" s="2"/>
      <c r="URC1412" s="24"/>
      <c r="URD1412" s="24"/>
      <c r="URE1412" s="31"/>
      <c r="URF1412" s="24"/>
      <c r="URG1412" s="24"/>
      <c r="URH1412" s="24"/>
      <c r="URI1412" s="24"/>
      <c r="URJ1412" s="24"/>
      <c r="URK1412" s="24"/>
      <c r="URL1412" s="24"/>
      <c r="URM1412" s="24"/>
      <c r="URN1412" s="24"/>
      <c r="URO1412" s="24"/>
      <c r="URP1412" s="24"/>
      <c r="URQ1412" s="24"/>
      <c r="URR1412" s="24"/>
      <c r="URS1412" s="24"/>
      <c r="URT1412" s="24"/>
      <c r="URX1412" s="3"/>
      <c r="URY1412" s="31"/>
      <c r="URZ1412" s="5"/>
      <c r="USA1412" s="9"/>
      <c r="USD1412" s="2"/>
      <c r="USG1412" s="24"/>
      <c r="USH1412" s="24"/>
      <c r="USI1412" s="31"/>
      <c r="USJ1412" s="24"/>
      <c r="USK1412" s="24"/>
      <c r="USL1412" s="24"/>
      <c r="USM1412" s="24"/>
      <c r="USN1412" s="24"/>
      <c r="USO1412" s="24"/>
      <c r="USP1412" s="24"/>
      <c r="USQ1412" s="24"/>
      <c r="USR1412" s="24"/>
      <c r="USS1412" s="24"/>
      <c r="UST1412" s="24"/>
      <c r="USU1412" s="24"/>
      <c r="USV1412" s="24"/>
      <c r="USW1412" s="24"/>
      <c r="USX1412" s="24"/>
      <c r="UTB1412" s="3"/>
      <c r="UTC1412" s="31"/>
      <c r="UTD1412" s="5"/>
      <c r="UTE1412" s="9"/>
      <c r="UTH1412" s="2"/>
      <c r="UTK1412" s="24"/>
      <c r="UTL1412" s="24"/>
      <c r="UTM1412" s="31"/>
      <c r="UTN1412" s="24"/>
      <c r="UTO1412" s="24"/>
      <c r="UTP1412" s="24"/>
      <c r="UTQ1412" s="24"/>
      <c r="UTR1412" s="24"/>
      <c r="UTS1412" s="24"/>
      <c r="UTT1412" s="24"/>
      <c r="UTU1412" s="24"/>
      <c r="UTV1412" s="24"/>
      <c r="UTW1412" s="24"/>
      <c r="UTX1412" s="24"/>
      <c r="UTY1412" s="24"/>
      <c r="UTZ1412" s="24"/>
      <c r="UUA1412" s="24"/>
      <c r="UUB1412" s="24"/>
      <c r="UUF1412" s="3"/>
      <c r="UUG1412" s="31"/>
      <c r="UUH1412" s="5"/>
      <c r="UUI1412" s="9"/>
      <c r="UUL1412" s="2"/>
      <c r="UUO1412" s="24"/>
      <c r="UUP1412" s="24"/>
      <c r="UUQ1412" s="31"/>
      <c r="UUR1412" s="24"/>
      <c r="UUS1412" s="24"/>
      <c r="UUT1412" s="24"/>
      <c r="UUU1412" s="24"/>
      <c r="UUV1412" s="24"/>
      <c r="UUW1412" s="24"/>
      <c r="UUX1412" s="24"/>
      <c r="UUY1412" s="24"/>
      <c r="UUZ1412" s="24"/>
      <c r="UVA1412" s="24"/>
      <c r="UVB1412" s="24"/>
      <c r="UVC1412" s="24"/>
      <c r="UVD1412" s="24"/>
      <c r="UVE1412" s="24"/>
      <c r="UVF1412" s="24"/>
      <c r="UVJ1412" s="3"/>
      <c r="UVK1412" s="31"/>
      <c r="UVL1412" s="5"/>
      <c r="UVM1412" s="9"/>
      <c r="UVP1412" s="2"/>
      <c r="UVS1412" s="24"/>
      <c r="UVT1412" s="24"/>
      <c r="UVU1412" s="31"/>
      <c r="UVV1412" s="24"/>
      <c r="UVW1412" s="24"/>
      <c r="UVX1412" s="24"/>
      <c r="UVY1412" s="24"/>
      <c r="UVZ1412" s="24"/>
      <c r="UWA1412" s="24"/>
      <c r="UWB1412" s="24"/>
      <c r="UWC1412" s="24"/>
      <c r="UWD1412" s="24"/>
      <c r="UWE1412" s="24"/>
      <c r="UWF1412" s="24"/>
      <c r="UWG1412" s="24"/>
      <c r="UWH1412" s="24"/>
      <c r="UWI1412" s="24"/>
      <c r="UWJ1412" s="24"/>
      <c r="UWN1412" s="3"/>
      <c r="UWO1412" s="31"/>
      <c r="UWP1412" s="5"/>
      <c r="UWQ1412" s="9"/>
      <c r="UWT1412" s="2"/>
      <c r="UWW1412" s="24"/>
      <c r="UWX1412" s="24"/>
      <c r="UWY1412" s="31"/>
      <c r="UWZ1412" s="24"/>
      <c r="UXA1412" s="24"/>
      <c r="UXB1412" s="24"/>
      <c r="UXC1412" s="24"/>
      <c r="UXD1412" s="24"/>
      <c r="UXE1412" s="24"/>
      <c r="UXF1412" s="24"/>
      <c r="UXG1412" s="24"/>
      <c r="UXH1412" s="24"/>
      <c r="UXI1412" s="24"/>
      <c r="UXJ1412" s="24"/>
      <c r="UXK1412" s="24"/>
      <c r="UXL1412" s="24"/>
      <c r="UXM1412" s="24"/>
      <c r="UXN1412" s="24"/>
      <c r="UXR1412" s="3"/>
      <c r="UXS1412" s="31"/>
      <c r="UXT1412" s="5"/>
      <c r="UXU1412" s="9"/>
      <c r="UXX1412" s="2"/>
      <c r="UYA1412" s="24"/>
      <c r="UYB1412" s="24"/>
      <c r="UYC1412" s="31"/>
      <c r="UYD1412" s="24"/>
      <c r="UYE1412" s="24"/>
      <c r="UYF1412" s="24"/>
      <c r="UYG1412" s="24"/>
      <c r="UYH1412" s="24"/>
      <c r="UYI1412" s="24"/>
      <c r="UYJ1412" s="24"/>
      <c r="UYK1412" s="24"/>
      <c r="UYL1412" s="24"/>
      <c r="UYM1412" s="24"/>
      <c r="UYN1412" s="24"/>
      <c r="UYO1412" s="24"/>
      <c r="UYP1412" s="24"/>
      <c r="UYQ1412" s="24"/>
      <c r="UYR1412" s="24"/>
      <c r="UYV1412" s="3"/>
      <c r="UYW1412" s="31"/>
      <c r="UYX1412" s="5"/>
      <c r="UYY1412" s="9"/>
      <c r="UZB1412" s="2"/>
      <c r="UZE1412" s="24"/>
      <c r="UZF1412" s="24"/>
      <c r="UZG1412" s="31"/>
      <c r="UZH1412" s="24"/>
      <c r="UZI1412" s="24"/>
      <c r="UZJ1412" s="24"/>
      <c r="UZK1412" s="24"/>
      <c r="UZL1412" s="24"/>
      <c r="UZM1412" s="24"/>
      <c r="UZN1412" s="24"/>
      <c r="UZO1412" s="24"/>
      <c r="UZP1412" s="24"/>
      <c r="UZQ1412" s="24"/>
      <c r="UZR1412" s="24"/>
      <c r="UZS1412" s="24"/>
      <c r="UZT1412" s="24"/>
      <c r="UZU1412" s="24"/>
      <c r="UZV1412" s="24"/>
      <c r="UZZ1412" s="3"/>
      <c r="VAA1412" s="31"/>
      <c r="VAB1412" s="5"/>
      <c r="VAC1412" s="9"/>
      <c r="VAF1412" s="2"/>
      <c r="VAI1412" s="24"/>
      <c r="VAJ1412" s="24"/>
      <c r="VAK1412" s="31"/>
      <c r="VAL1412" s="24"/>
      <c r="VAM1412" s="24"/>
      <c r="VAN1412" s="24"/>
      <c r="VAO1412" s="24"/>
      <c r="VAP1412" s="24"/>
      <c r="VAQ1412" s="24"/>
      <c r="VAR1412" s="24"/>
      <c r="VAS1412" s="24"/>
      <c r="VAT1412" s="24"/>
      <c r="VAU1412" s="24"/>
      <c r="VAV1412" s="24"/>
      <c r="VAW1412" s="24"/>
      <c r="VAX1412" s="24"/>
      <c r="VAY1412" s="24"/>
      <c r="VAZ1412" s="24"/>
      <c r="VBD1412" s="3"/>
      <c r="VBE1412" s="31"/>
      <c r="VBF1412" s="5"/>
      <c r="VBG1412" s="9"/>
      <c r="VBJ1412" s="2"/>
      <c r="VBM1412" s="24"/>
      <c r="VBN1412" s="24"/>
      <c r="VBO1412" s="31"/>
      <c r="VBP1412" s="24"/>
      <c r="VBQ1412" s="24"/>
      <c r="VBR1412" s="24"/>
      <c r="VBS1412" s="24"/>
      <c r="VBT1412" s="24"/>
      <c r="VBU1412" s="24"/>
      <c r="VBV1412" s="24"/>
      <c r="VBW1412" s="24"/>
      <c r="VBX1412" s="24"/>
      <c r="VBY1412" s="24"/>
      <c r="VBZ1412" s="24"/>
      <c r="VCA1412" s="24"/>
      <c r="VCB1412" s="24"/>
      <c r="VCC1412" s="24"/>
      <c r="VCD1412" s="24"/>
      <c r="VCH1412" s="3"/>
      <c r="VCI1412" s="31"/>
      <c r="VCJ1412" s="5"/>
      <c r="VCK1412" s="9"/>
      <c r="VCN1412" s="2"/>
      <c r="VCQ1412" s="24"/>
      <c r="VCR1412" s="24"/>
      <c r="VCS1412" s="31"/>
      <c r="VCT1412" s="24"/>
      <c r="VCU1412" s="24"/>
      <c r="VCV1412" s="24"/>
      <c r="VCW1412" s="24"/>
      <c r="VCX1412" s="24"/>
      <c r="VCY1412" s="24"/>
      <c r="VCZ1412" s="24"/>
      <c r="VDA1412" s="24"/>
      <c r="VDB1412" s="24"/>
      <c r="VDC1412" s="24"/>
      <c r="VDD1412" s="24"/>
      <c r="VDE1412" s="24"/>
      <c r="VDF1412" s="24"/>
      <c r="VDG1412" s="24"/>
      <c r="VDH1412" s="24"/>
      <c r="VDL1412" s="3"/>
      <c r="VDM1412" s="31"/>
      <c r="VDN1412" s="5"/>
      <c r="VDO1412" s="9"/>
      <c r="VDR1412" s="2"/>
      <c r="VDU1412" s="24"/>
      <c r="VDV1412" s="24"/>
      <c r="VDW1412" s="31"/>
      <c r="VDX1412" s="24"/>
      <c r="VDY1412" s="24"/>
      <c r="VDZ1412" s="24"/>
      <c r="VEA1412" s="24"/>
      <c r="VEB1412" s="24"/>
      <c r="VEC1412" s="24"/>
      <c r="VED1412" s="24"/>
      <c r="VEE1412" s="24"/>
      <c r="VEF1412" s="24"/>
      <c r="VEG1412" s="24"/>
      <c r="VEH1412" s="24"/>
      <c r="VEI1412" s="24"/>
      <c r="VEJ1412" s="24"/>
      <c r="VEK1412" s="24"/>
      <c r="VEL1412" s="24"/>
      <c r="VEP1412" s="3"/>
      <c r="VEQ1412" s="31"/>
      <c r="VER1412" s="5"/>
      <c r="VES1412" s="9"/>
      <c r="VEV1412" s="2"/>
      <c r="VEY1412" s="24"/>
      <c r="VEZ1412" s="24"/>
      <c r="VFA1412" s="31"/>
      <c r="VFB1412" s="24"/>
      <c r="VFC1412" s="24"/>
      <c r="VFD1412" s="24"/>
      <c r="VFE1412" s="24"/>
      <c r="VFF1412" s="24"/>
      <c r="VFG1412" s="24"/>
      <c r="VFH1412" s="24"/>
      <c r="VFI1412" s="24"/>
      <c r="VFJ1412" s="24"/>
      <c r="VFK1412" s="24"/>
      <c r="VFL1412" s="24"/>
      <c r="VFM1412" s="24"/>
      <c r="VFN1412" s="24"/>
      <c r="VFO1412" s="24"/>
      <c r="VFP1412" s="24"/>
      <c r="VFT1412" s="3"/>
      <c r="VFU1412" s="31"/>
      <c r="VFV1412" s="5"/>
      <c r="VFW1412" s="9"/>
      <c r="VFZ1412" s="2"/>
      <c r="VGC1412" s="24"/>
      <c r="VGD1412" s="24"/>
      <c r="VGE1412" s="31"/>
      <c r="VGF1412" s="24"/>
      <c r="VGG1412" s="24"/>
      <c r="VGH1412" s="24"/>
      <c r="VGI1412" s="24"/>
      <c r="VGJ1412" s="24"/>
      <c r="VGK1412" s="24"/>
      <c r="VGL1412" s="24"/>
      <c r="VGM1412" s="24"/>
      <c r="VGN1412" s="24"/>
      <c r="VGO1412" s="24"/>
      <c r="VGP1412" s="24"/>
      <c r="VGQ1412" s="24"/>
      <c r="VGR1412" s="24"/>
      <c r="VGS1412" s="24"/>
      <c r="VGT1412" s="24"/>
      <c r="VGX1412" s="3"/>
      <c r="VGY1412" s="31"/>
      <c r="VGZ1412" s="5"/>
      <c r="VHA1412" s="9"/>
      <c r="VHD1412" s="2"/>
      <c r="VHG1412" s="24"/>
      <c r="VHH1412" s="24"/>
      <c r="VHI1412" s="31"/>
      <c r="VHJ1412" s="24"/>
      <c r="VHK1412" s="24"/>
      <c r="VHL1412" s="24"/>
      <c r="VHM1412" s="24"/>
      <c r="VHN1412" s="24"/>
      <c r="VHO1412" s="24"/>
      <c r="VHP1412" s="24"/>
      <c r="VHQ1412" s="24"/>
      <c r="VHR1412" s="24"/>
      <c r="VHS1412" s="24"/>
      <c r="VHT1412" s="24"/>
      <c r="VHU1412" s="24"/>
      <c r="VHV1412" s="24"/>
      <c r="VHW1412" s="24"/>
      <c r="VHX1412" s="24"/>
      <c r="VIB1412" s="3"/>
      <c r="VIC1412" s="31"/>
      <c r="VID1412" s="5"/>
      <c r="VIE1412" s="9"/>
      <c r="VIH1412" s="2"/>
      <c r="VIK1412" s="24"/>
      <c r="VIL1412" s="24"/>
      <c r="VIM1412" s="31"/>
      <c r="VIN1412" s="24"/>
      <c r="VIO1412" s="24"/>
      <c r="VIP1412" s="24"/>
      <c r="VIQ1412" s="24"/>
      <c r="VIR1412" s="24"/>
      <c r="VIS1412" s="24"/>
      <c r="VIT1412" s="24"/>
      <c r="VIU1412" s="24"/>
      <c r="VIV1412" s="24"/>
      <c r="VIW1412" s="24"/>
      <c r="VIX1412" s="24"/>
      <c r="VIY1412" s="24"/>
      <c r="VIZ1412" s="24"/>
      <c r="VJA1412" s="24"/>
      <c r="VJB1412" s="24"/>
      <c r="VJF1412" s="3"/>
      <c r="VJG1412" s="31"/>
      <c r="VJH1412" s="5"/>
      <c r="VJI1412" s="9"/>
      <c r="VJL1412" s="2"/>
      <c r="VJO1412" s="24"/>
      <c r="VJP1412" s="24"/>
      <c r="VJQ1412" s="31"/>
      <c r="VJR1412" s="24"/>
      <c r="VJS1412" s="24"/>
      <c r="VJT1412" s="24"/>
      <c r="VJU1412" s="24"/>
      <c r="VJV1412" s="24"/>
      <c r="VJW1412" s="24"/>
      <c r="VJX1412" s="24"/>
      <c r="VJY1412" s="24"/>
      <c r="VJZ1412" s="24"/>
      <c r="VKA1412" s="24"/>
      <c r="VKB1412" s="24"/>
      <c r="VKC1412" s="24"/>
      <c r="VKD1412" s="24"/>
      <c r="VKE1412" s="24"/>
      <c r="VKF1412" s="24"/>
      <c r="VKJ1412" s="3"/>
      <c r="VKK1412" s="31"/>
      <c r="VKL1412" s="5"/>
      <c r="VKM1412" s="9"/>
      <c r="VKP1412" s="2"/>
      <c r="VKS1412" s="24"/>
      <c r="VKT1412" s="24"/>
      <c r="VKU1412" s="31"/>
      <c r="VKV1412" s="24"/>
      <c r="VKW1412" s="24"/>
      <c r="VKX1412" s="24"/>
      <c r="VKY1412" s="24"/>
      <c r="VKZ1412" s="24"/>
      <c r="VLA1412" s="24"/>
      <c r="VLB1412" s="24"/>
      <c r="VLC1412" s="24"/>
      <c r="VLD1412" s="24"/>
      <c r="VLE1412" s="24"/>
      <c r="VLF1412" s="24"/>
      <c r="VLG1412" s="24"/>
      <c r="VLH1412" s="24"/>
      <c r="VLI1412" s="24"/>
      <c r="VLJ1412" s="24"/>
      <c r="VLN1412" s="3"/>
      <c r="VLO1412" s="31"/>
      <c r="VLP1412" s="5"/>
      <c r="VLQ1412" s="9"/>
      <c r="VLT1412" s="2"/>
      <c r="VLW1412" s="24"/>
      <c r="VLX1412" s="24"/>
      <c r="VLY1412" s="31"/>
      <c r="VLZ1412" s="24"/>
      <c r="VMA1412" s="24"/>
      <c r="VMB1412" s="24"/>
      <c r="VMC1412" s="24"/>
      <c r="VMD1412" s="24"/>
      <c r="VME1412" s="24"/>
      <c r="VMF1412" s="24"/>
      <c r="VMG1412" s="24"/>
      <c r="VMH1412" s="24"/>
      <c r="VMI1412" s="24"/>
      <c r="VMJ1412" s="24"/>
      <c r="VMK1412" s="24"/>
      <c r="VML1412" s="24"/>
      <c r="VMM1412" s="24"/>
      <c r="VMN1412" s="24"/>
      <c r="VMR1412" s="3"/>
      <c r="VMS1412" s="31"/>
      <c r="VMT1412" s="5"/>
      <c r="VMU1412" s="9"/>
      <c r="VMX1412" s="2"/>
      <c r="VNA1412" s="24"/>
      <c r="VNB1412" s="24"/>
      <c r="VNC1412" s="31"/>
      <c r="VND1412" s="24"/>
      <c r="VNE1412" s="24"/>
      <c r="VNF1412" s="24"/>
      <c r="VNG1412" s="24"/>
      <c r="VNH1412" s="24"/>
      <c r="VNI1412" s="24"/>
      <c r="VNJ1412" s="24"/>
      <c r="VNK1412" s="24"/>
      <c r="VNL1412" s="24"/>
      <c r="VNM1412" s="24"/>
      <c r="VNN1412" s="24"/>
      <c r="VNO1412" s="24"/>
      <c r="VNP1412" s="24"/>
      <c r="VNQ1412" s="24"/>
      <c r="VNR1412" s="24"/>
      <c r="VNV1412" s="3"/>
      <c r="VNW1412" s="31"/>
      <c r="VNX1412" s="5"/>
      <c r="VNY1412" s="9"/>
      <c r="VOB1412" s="2"/>
      <c r="VOE1412" s="24"/>
      <c r="VOF1412" s="24"/>
      <c r="VOG1412" s="31"/>
      <c r="VOH1412" s="24"/>
      <c r="VOI1412" s="24"/>
      <c r="VOJ1412" s="24"/>
      <c r="VOK1412" s="24"/>
      <c r="VOL1412" s="24"/>
      <c r="VOM1412" s="24"/>
      <c r="VON1412" s="24"/>
      <c r="VOO1412" s="24"/>
      <c r="VOP1412" s="24"/>
      <c r="VOQ1412" s="24"/>
      <c r="VOR1412" s="24"/>
      <c r="VOS1412" s="24"/>
      <c r="VOT1412" s="24"/>
      <c r="VOU1412" s="24"/>
      <c r="VOV1412" s="24"/>
      <c r="VOZ1412" s="3"/>
      <c r="VPA1412" s="31"/>
      <c r="VPB1412" s="5"/>
      <c r="VPC1412" s="9"/>
      <c r="VPF1412" s="2"/>
      <c r="VPI1412" s="24"/>
      <c r="VPJ1412" s="24"/>
      <c r="VPK1412" s="31"/>
      <c r="VPL1412" s="24"/>
      <c r="VPM1412" s="24"/>
      <c r="VPN1412" s="24"/>
      <c r="VPO1412" s="24"/>
      <c r="VPP1412" s="24"/>
      <c r="VPQ1412" s="24"/>
      <c r="VPR1412" s="24"/>
      <c r="VPS1412" s="24"/>
      <c r="VPT1412" s="24"/>
      <c r="VPU1412" s="24"/>
      <c r="VPV1412" s="24"/>
      <c r="VPW1412" s="24"/>
      <c r="VPX1412" s="24"/>
      <c r="VPY1412" s="24"/>
      <c r="VPZ1412" s="24"/>
      <c r="VQD1412" s="3"/>
      <c r="VQE1412" s="31"/>
      <c r="VQF1412" s="5"/>
      <c r="VQG1412" s="9"/>
      <c r="VQJ1412" s="2"/>
      <c r="VQM1412" s="24"/>
      <c r="VQN1412" s="24"/>
      <c r="VQO1412" s="31"/>
      <c r="VQP1412" s="24"/>
      <c r="VQQ1412" s="24"/>
      <c r="VQR1412" s="24"/>
      <c r="VQS1412" s="24"/>
      <c r="VQT1412" s="24"/>
      <c r="VQU1412" s="24"/>
      <c r="VQV1412" s="24"/>
      <c r="VQW1412" s="24"/>
      <c r="VQX1412" s="24"/>
      <c r="VQY1412" s="24"/>
      <c r="VQZ1412" s="24"/>
      <c r="VRA1412" s="24"/>
      <c r="VRB1412" s="24"/>
      <c r="VRC1412" s="24"/>
      <c r="VRD1412" s="24"/>
      <c r="VRH1412" s="3"/>
      <c r="VRI1412" s="31"/>
      <c r="VRJ1412" s="5"/>
      <c r="VRK1412" s="9"/>
      <c r="VRN1412" s="2"/>
      <c r="VRQ1412" s="24"/>
      <c r="VRR1412" s="24"/>
      <c r="VRS1412" s="31"/>
      <c r="VRT1412" s="24"/>
      <c r="VRU1412" s="24"/>
      <c r="VRV1412" s="24"/>
      <c r="VRW1412" s="24"/>
      <c r="VRX1412" s="24"/>
      <c r="VRY1412" s="24"/>
      <c r="VRZ1412" s="24"/>
      <c r="VSA1412" s="24"/>
      <c r="VSB1412" s="24"/>
      <c r="VSC1412" s="24"/>
      <c r="VSD1412" s="24"/>
      <c r="VSE1412" s="24"/>
      <c r="VSF1412" s="24"/>
      <c r="VSG1412" s="24"/>
      <c r="VSH1412" s="24"/>
      <c r="VSL1412" s="3"/>
      <c r="VSM1412" s="31"/>
      <c r="VSN1412" s="5"/>
      <c r="VSO1412" s="9"/>
      <c r="VSR1412" s="2"/>
      <c r="VSU1412" s="24"/>
      <c r="VSV1412" s="24"/>
      <c r="VSW1412" s="31"/>
      <c r="VSX1412" s="24"/>
      <c r="VSY1412" s="24"/>
      <c r="VSZ1412" s="24"/>
      <c r="VTA1412" s="24"/>
      <c r="VTB1412" s="24"/>
      <c r="VTC1412" s="24"/>
      <c r="VTD1412" s="24"/>
      <c r="VTE1412" s="24"/>
      <c r="VTF1412" s="24"/>
      <c r="VTG1412" s="24"/>
      <c r="VTH1412" s="24"/>
      <c r="VTI1412" s="24"/>
      <c r="VTJ1412" s="24"/>
      <c r="VTK1412" s="24"/>
      <c r="VTL1412" s="24"/>
      <c r="VTP1412" s="3"/>
      <c r="VTQ1412" s="31"/>
      <c r="VTR1412" s="5"/>
      <c r="VTS1412" s="9"/>
      <c r="VTV1412" s="2"/>
      <c r="VTY1412" s="24"/>
      <c r="VTZ1412" s="24"/>
      <c r="VUA1412" s="31"/>
      <c r="VUB1412" s="24"/>
      <c r="VUC1412" s="24"/>
      <c r="VUD1412" s="24"/>
      <c r="VUE1412" s="24"/>
      <c r="VUF1412" s="24"/>
      <c r="VUG1412" s="24"/>
      <c r="VUH1412" s="24"/>
      <c r="VUI1412" s="24"/>
      <c r="VUJ1412" s="24"/>
      <c r="VUK1412" s="24"/>
      <c r="VUL1412" s="24"/>
      <c r="VUM1412" s="24"/>
      <c r="VUN1412" s="24"/>
      <c r="VUO1412" s="24"/>
      <c r="VUP1412" s="24"/>
      <c r="VUT1412" s="3"/>
      <c r="VUU1412" s="31"/>
      <c r="VUV1412" s="5"/>
      <c r="VUW1412" s="9"/>
      <c r="VUZ1412" s="2"/>
      <c r="VVC1412" s="24"/>
      <c r="VVD1412" s="24"/>
      <c r="VVE1412" s="31"/>
      <c r="VVF1412" s="24"/>
      <c r="VVG1412" s="24"/>
      <c r="VVH1412" s="24"/>
      <c r="VVI1412" s="24"/>
      <c r="VVJ1412" s="24"/>
      <c r="VVK1412" s="24"/>
      <c r="VVL1412" s="24"/>
      <c r="VVM1412" s="24"/>
      <c r="VVN1412" s="24"/>
      <c r="VVO1412" s="24"/>
      <c r="VVP1412" s="24"/>
      <c r="VVQ1412" s="24"/>
      <c r="VVR1412" s="24"/>
      <c r="VVS1412" s="24"/>
      <c r="VVT1412" s="24"/>
      <c r="VVX1412" s="3"/>
      <c r="VVY1412" s="31"/>
      <c r="VVZ1412" s="5"/>
      <c r="VWA1412" s="9"/>
      <c r="VWD1412" s="2"/>
      <c r="VWG1412" s="24"/>
      <c r="VWH1412" s="24"/>
      <c r="VWI1412" s="31"/>
      <c r="VWJ1412" s="24"/>
      <c r="VWK1412" s="24"/>
      <c r="VWL1412" s="24"/>
      <c r="VWM1412" s="24"/>
      <c r="VWN1412" s="24"/>
      <c r="VWO1412" s="24"/>
      <c r="VWP1412" s="24"/>
      <c r="VWQ1412" s="24"/>
      <c r="VWR1412" s="24"/>
      <c r="VWS1412" s="24"/>
      <c r="VWT1412" s="24"/>
      <c r="VWU1412" s="24"/>
      <c r="VWV1412" s="24"/>
      <c r="VWW1412" s="24"/>
      <c r="VWX1412" s="24"/>
      <c r="VXB1412" s="3"/>
      <c r="VXC1412" s="31"/>
      <c r="VXD1412" s="5"/>
      <c r="VXE1412" s="9"/>
      <c r="VXH1412" s="2"/>
      <c r="VXK1412" s="24"/>
      <c r="VXL1412" s="24"/>
      <c r="VXM1412" s="31"/>
      <c r="VXN1412" s="24"/>
      <c r="VXO1412" s="24"/>
      <c r="VXP1412" s="24"/>
      <c r="VXQ1412" s="24"/>
      <c r="VXR1412" s="24"/>
      <c r="VXS1412" s="24"/>
      <c r="VXT1412" s="24"/>
      <c r="VXU1412" s="24"/>
      <c r="VXV1412" s="24"/>
      <c r="VXW1412" s="24"/>
      <c r="VXX1412" s="24"/>
      <c r="VXY1412" s="24"/>
      <c r="VXZ1412" s="24"/>
      <c r="VYA1412" s="24"/>
      <c r="VYB1412" s="24"/>
      <c r="VYF1412" s="3"/>
      <c r="VYG1412" s="31"/>
      <c r="VYH1412" s="5"/>
      <c r="VYI1412" s="9"/>
      <c r="VYL1412" s="2"/>
      <c r="VYO1412" s="24"/>
      <c r="VYP1412" s="24"/>
      <c r="VYQ1412" s="31"/>
      <c r="VYR1412" s="24"/>
      <c r="VYS1412" s="24"/>
      <c r="VYT1412" s="24"/>
      <c r="VYU1412" s="24"/>
      <c r="VYV1412" s="24"/>
      <c r="VYW1412" s="24"/>
      <c r="VYX1412" s="24"/>
      <c r="VYY1412" s="24"/>
      <c r="VYZ1412" s="24"/>
      <c r="VZA1412" s="24"/>
      <c r="VZB1412" s="24"/>
      <c r="VZC1412" s="24"/>
      <c r="VZD1412" s="24"/>
      <c r="VZE1412" s="24"/>
      <c r="VZF1412" s="24"/>
      <c r="VZJ1412" s="3"/>
      <c r="VZK1412" s="31"/>
      <c r="VZL1412" s="5"/>
      <c r="VZM1412" s="9"/>
      <c r="VZP1412" s="2"/>
      <c r="VZS1412" s="24"/>
      <c r="VZT1412" s="24"/>
      <c r="VZU1412" s="31"/>
      <c r="VZV1412" s="24"/>
      <c r="VZW1412" s="24"/>
      <c r="VZX1412" s="24"/>
      <c r="VZY1412" s="24"/>
      <c r="VZZ1412" s="24"/>
      <c r="WAA1412" s="24"/>
      <c r="WAB1412" s="24"/>
      <c r="WAC1412" s="24"/>
      <c r="WAD1412" s="24"/>
      <c r="WAE1412" s="24"/>
      <c r="WAF1412" s="24"/>
      <c r="WAG1412" s="24"/>
      <c r="WAH1412" s="24"/>
      <c r="WAI1412" s="24"/>
      <c r="WAJ1412" s="24"/>
      <c r="WAN1412" s="3"/>
      <c r="WAO1412" s="31"/>
      <c r="WAP1412" s="5"/>
      <c r="WAQ1412" s="9"/>
      <c r="WAT1412" s="2"/>
      <c r="WAW1412" s="24"/>
      <c r="WAX1412" s="24"/>
      <c r="WAY1412" s="31"/>
      <c r="WAZ1412" s="24"/>
      <c r="WBA1412" s="24"/>
      <c r="WBB1412" s="24"/>
      <c r="WBC1412" s="24"/>
      <c r="WBD1412" s="24"/>
      <c r="WBE1412" s="24"/>
      <c r="WBF1412" s="24"/>
      <c r="WBG1412" s="24"/>
      <c r="WBH1412" s="24"/>
      <c r="WBI1412" s="24"/>
      <c r="WBJ1412" s="24"/>
      <c r="WBK1412" s="24"/>
      <c r="WBL1412" s="24"/>
      <c r="WBM1412" s="24"/>
      <c r="WBN1412" s="24"/>
      <c r="WBR1412" s="3"/>
      <c r="WBS1412" s="31"/>
      <c r="WBT1412" s="5"/>
      <c r="WBU1412" s="9"/>
      <c r="WBX1412" s="2"/>
      <c r="WCA1412" s="24"/>
      <c r="WCB1412" s="24"/>
      <c r="WCC1412" s="31"/>
      <c r="WCD1412" s="24"/>
      <c r="WCE1412" s="24"/>
      <c r="WCF1412" s="24"/>
      <c r="WCG1412" s="24"/>
      <c r="WCH1412" s="24"/>
      <c r="WCI1412" s="24"/>
      <c r="WCJ1412" s="24"/>
      <c r="WCK1412" s="24"/>
      <c r="WCL1412" s="24"/>
      <c r="WCM1412" s="24"/>
      <c r="WCN1412" s="24"/>
      <c r="WCO1412" s="24"/>
      <c r="WCP1412" s="24"/>
      <c r="WCQ1412" s="24"/>
      <c r="WCR1412" s="24"/>
      <c r="WCV1412" s="3"/>
      <c r="WCW1412" s="31"/>
      <c r="WCX1412" s="5"/>
      <c r="WCY1412" s="9"/>
      <c r="WDB1412" s="2"/>
      <c r="WDE1412" s="24"/>
      <c r="WDF1412" s="24"/>
      <c r="WDG1412" s="31"/>
      <c r="WDH1412" s="24"/>
      <c r="WDI1412" s="24"/>
      <c r="WDJ1412" s="24"/>
      <c r="WDK1412" s="24"/>
      <c r="WDL1412" s="24"/>
      <c r="WDM1412" s="24"/>
      <c r="WDN1412" s="24"/>
      <c r="WDO1412" s="24"/>
      <c r="WDP1412" s="24"/>
      <c r="WDQ1412" s="24"/>
      <c r="WDR1412" s="24"/>
      <c r="WDS1412" s="24"/>
      <c r="WDT1412" s="24"/>
      <c r="WDU1412" s="24"/>
      <c r="WDV1412" s="24"/>
      <c r="WDZ1412" s="3"/>
      <c r="WEA1412" s="31"/>
      <c r="WEB1412" s="5"/>
      <c r="WEC1412" s="9"/>
      <c r="WEF1412" s="2"/>
      <c r="WEI1412" s="24"/>
      <c r="WEJ1412" s="24"/>
      <c r="WEK1412" s="31"/>
      <c r="WEL1412" s="24"/>
      <c r="WEM1412" s="24"/>
      <c r="WEN1412" s="24"/>
      <c r="WEO1412" s="24"/>
      <c r="WEP1412" s="24"/>
      <c r="WEQ1412" s="24"/>
      <c r="WER1412" s="24"/>
      <c r="WES1412" s="24"/>
      <c r="WET1412" s="24"/>
      <c r="WEU1412" s="24"/>
      <c r="WEV1412" s="24"/>
      <c r="WEW1412" s="24"/>
      <c r="WEX1412" s="24"/>
      <c r="WEY1412" s="24"/>
      <c r="WEZ1412" s="24"/>
      <c r="WFD1412" s="3"/>
      <c r="WFE1412" s="31"/>
      <c r="WFF1412" s="5"/>
      <c r="WFG1412" s="9"/>
      <c r="WFJ1412" s="2"/>
      <c r="WFM1412" s="24"/>
      <c r="WFN1412" s="24"/>
      <c r="WFO1412" s="31"/>
      <c r="WFP1412" s="24"/>
      <c r="WFQ1412" s="24"/>
      <c r="WFR1412" s="24"/>
      <c r="WFS1412" s="24"/>
      <c r="WFT1412" s="24"/>
      <c r="WFU1412" s="24"/>
      <c r="WFV1412" s="24"/>
      <c r="WFW1412" s="24"/>
      <c r="WFX1412" s="24"/>
      <c r="WFY1412" s="24"/>
      <c r="WFZ1412" s="24"/>
      <c r="WGA1412" s="24"/>
      <c r="WGB1412" s="24"/>
      <c r="WGC1412" s="24"/>
      <c r="WGD1412" s="24"/>
      <c r="WGH1412" s="3"/>
      <c r="WGI1412" s="31"/>
      <c r="WGJ1412" s="5"/>
      <c r="WGK1412" s="9"/>
      <c r="WGN1412" s="2"/>
      <c r="WGQ1412" s="24"/>
      <c r="WGR1412" s="24"/>
      <c r="WGS1412" s="31"/>
      <c r="WGT1412" s="24"/>
      <c r="WGU1412" s="24"/>
      <c r="WGV1412" s="24"/>
      <c r="WGW1412" s="24"/>
      <c r="WGX1412" s="24"/>
      <c r="WGY1412" s="24"/>
      <c r="WGZ1412" s="24"/>
      <c r="WHA1412" s="24"/>
      <c r="WHB1412" s="24"/>
      <c r="WHC1412" s="24"/>
      <c r="WHD1412" s="24"/>
      <c r="WHE1412" s="24"/>
      <c r="WHF1412" s="24"/>
      <c r="WHG1412" s="24"/>
      <c r="WHH1412" s="24"/>
      <c r="WHL1412" s="3"/>
      <c r="WHM1412" s="31"/>
      <c r="WHN1412" s="5"/>
      <c r="WHO1412" s="9"/>
      <c r="WHR1412" s="2"/>
      <c r="WHU1412" s="24"/>
      <c r="WHV1412" s="24"/>
      <c r="WHW1412" s="31"/>
      <c r="WHX1412" s="24"/>
      <c r="WHY1412" s="24"/>
      <c r="WHZ1412" s="24"/>
      <c r="WIA1412" s="24"/>
      <c r="WIB1412" s="24"/>
      <c r="WIC1412" s="24"/>
      <c r="WID1412" s="24"/>
      <c r="WIE1412" s="24"/>
      <c r="WIF1412" s="24"/>
      <c r="WIG1412" s="24"/>
      <c r="WIH1412" s="24"/>
      <c r="WII1412" s="24"/>
      <c r="WIJ1412" s="24"/>
      <c r="WIK1412" s="24"/>
      <c r="WIL1412" s="24"/>
      <c r="WIP1412" s="3"/>
      <c r="WIQ1412" s="31"/>
      <c r="WIR1412" s="5"/>
      <c r="WIS1412" s="9"/>
      <c r="WIV1412" s="2"/>
      <c r="WIY1412" s="24"/>
      <c r="WIZ1412" s="24"/>
      <c r="WJA1412" s="31"/>
      <c r="WJB1412" s="24"/>
      <c r="WJC1412" s="24"/>
      <c r="WJD1412" s="24"/>
      <c r="WJE1412" s="24"/>
      <c r="WJF1412" s="24"/>
      <c r="WJG1412" s="24"/>
      <c r="WJH1412" s="24"/>
      <c r="WJI1412" s="24"/>
      <c r="WJJ1412" s="24"/>
      <c r="WJK1412" s="24"/>
      <c r="WJL1412" s="24"/>
      <c r="WJM1412" s="24"/>
      <c r="WJN1412" s="24"/>
      <c r="WJO1412" s="24"/>
      <c r="WJP1412" s="24"/>
      <c r="WJT1412" s="3"/>
      <c r="WJU1412" s="31"/>
      <c r="WJV1412" s="5"/>
      <c r="WJW1412" s="9"/>
      <c r="WJZ1412" s="2"/>
      <c r="WKC1412" s="24"/>
      <c r="WKD1412" s="24"/>
      <c r="WKE1412" s="31"/>
      <c r="WKF1412" s="24"/>
      <c r="WKG1412" s="24"/>
      <c r="WKH1412" s="24"/>
      <c r="WKI1412" s="24"/>
      <c r="WKJ1412" s="24"/>
      <c r="WKK1412" s="24"/>
      <c r="WKL1412" s="24"/>
      <c r="WKM1412" s="24"/>
      <c r="WKN1412" s="24"/>
      <c r="WKO1412" s="24"/>
      <c r="WKP1412" s="24"/>
      <c r="WKQ1412" s="24"/>
      <c r="WKR1412" s="24"/>
      <c r="WKS1412" s="24"/>
      <c r="WKT1412" s="24"/>
      <c r="WKX1412" s="3"/>
      <c r="WKY1412" s="31"/>
      <c r="WKZ1412" s="5"/>
      <c r="WLA1412" s="9"/>
      <c r="WLD1412" s="2"/>
      <c r="WLG1412" s="24"/>
      <c r="WLH1412" s="24"/>
      <c r="WLI1412" s="31"/>
      <c r="WLJ1412" s="24"/>
      <c r="WLK1412" s="24"/>
      <c r="WLL1412" s="24"/>
      <c r="WLM1412" s="24"/>
      <c r="WLN1412" s="24"/>
      <c r="WLO1412" s="24"/>
      <c r="WLP1412" s="24"/>
      <c r="WLQ1412" s="24"/>
      <c r="WLR1412" s="24"/>
      <c r="WLS1412" s="24"/>
      <c r="WLT1412" s="24"/>
      <c r="WLU1412" s="24"/>
      <c r="WLV1412" s="24"/>
      <c r="WLW1412" s="24"/>
      <c r="WLX1412" s="24"/>
      <c r="WMB1412" s="3"/>
      <c r="WMC1412" s="31"/>
      <c r="WMD1412" s="5"/>
      <c r="WME1412" s="9"/>
      <c r="WMH1412" s="2"/>
      <c r="WMK1412" s="24"/>
      <c r="WML1412" s="24"/>
      <c r="WMM1412" s="31"/>
      <c r="WMN1412" s="24"/>
      <c r="WMO1412" s="24"/>
      <c r="WMP1412" s="24"/>
      <c r="WMQ1412" s="24"/>
      <c r="WMR1412" s="24"/>
      <c r="WMS1412" s="24"/>
      <c r="WMT1412" s="24"/>
      <c r="WMU1412" s="24"/>
      <c r="WMV1412" s="24"/>
      <c r="WMW1412" s="24"/>
      <c r="WMX1412" s="24"/>
      <c r="WMY1412" s="24"/>
      <c r="WMZ1412" s="24"/>
      <c r="WNA1412" s="24"/>
      <c r="WNB1412" s="24"/>
      <c r="WNF1412" s="3"/>
      <c r="WNG1412" s="31"/>
      <c r="WNH1412" s="5"/>
      <c r="WNI1412" s="9"/>
      <c r="WNL1412" s="2"/>
      <c r="WNO1412" s="24"/>
      <c r="WNP1412" s="24"/>
      <c r="WNQ1412" s="31"/>
      <c r="WNR1412" s="24"/>
      <c r="WNS1412" s="24"/>
      <c r="WNT1412" s="24"/>
      <c r="WNU1412" s="24"/>
      <c r="WNV1412" s="24"/>
      <c r="WNW1412" s="24"/>
      <c r="WNX1412" s="24"/>
      <c r="WNY1412" s="24"/>
      <c r="WNZ1412" s="24"/>
      <c r="WOA1412" s="24"/>
      <c r="WOB1412" s="24"/>
      <c r="WOC1412" s="24"/>
      <c r="WOD1412" s="24"/>
      <c r="WOE1412" s="24"/>
      <c r="WOF1412" s="24"/>
      <c r="WOJ1412" s="3"/>
      <c r="WOK1412" s="31"/>
      <c r="WOL1412" s="5"/>
      <c r="WOM1412" s="9"/>
      <c r="WOP1412" s="2"/>
      <c r="WOS1412" s="24"/>
      <c r="WOT1412" s="24"/>
      <c r="WOU1412" s="31"/>
      <c r="WOV1412" s="24"/>
      <c r="WOW1412" s="24"/>
      <c r="WOX1412" s="24"/>
      <c r="WOY1412" s="24"/>
      <c r="WOZ1412" s="24"/>
      <c r="WPA1412" s="24"/>
      <c r="WPB1412" s="24"/>
      <c r="WPC1412" s="24"/>
      <c r="WPD1412" s="24"/>
      <c r="WPE1412" s="24"/>
      <c r="WPF1412" s="24"/>
      <c r="WPG1412" s="24"/>
      <c r="WPH1412" s="24"/>
      <c r="WPI1412" s="24"/>
      <c r="WPJ1412" s="24"/>
      <c r="WPN1412" s="3"/>
      <c r="WPO1412" s="31"/>
      <c r="WPP1412" s="5"/>
      <c r="WPQ1412" s="9"/>
      <c r="WPT1412" s="2"/>
      <c r="WPW1412" s="24"/>
      <c r="WPX1412" s="24"/>
      <c r="WPY1412" s="31"/>
      <c r="WPZ1412" s="24"/>
      <c r="WQA1412" s="24"/>
      <c r="WQB1412" s="24"/>
      <c r="WQC1412" s="24"/>
      <c r="WQD1412" s="24"/>
      <c r="WQE1412" s="24"/>
      <c r="WQF1412" s="24"/>
      <c r="WQG1412" s="24"/>
      <c r="WQH1412" s="24"/>
      <c r="WQI1412" s="24"/>
      <c r="WQJ1412" s="24"/>
      <c r="WQK1412" s="24"/>
      <c r="WQL1412" s="24"/>
      <c r="WQM1412" s="24"/>
      <c r="WQN1412" s="24"/>
      <c r="WQR1412" s="3"/>
      <c r="WQS1412" s="31"/>
      <c r="WQT1412" s="5"/>
      <c r="WQU1412" s="9"/>
      <c r="WQX1412" s="2"/>
      <c r="WRA1412" s="24"/>
      <c r="WRB1412" s="24"/>
      <c r="WRC1412" s="31"/>
      <c r="WRD1412" s="24"/>
      <c r="WRE1412" s="24"/>
      <c r="WRF1412" s="24"/>
      <c r="WRG1412" s="24"/>
      <c r="WRH1412" s="24"/>
      <c r="WRI1412" s="24"/>
      <c r="WRJ1412" s="24"/>
      <c r="WRK1412" s="24"/>
      <c r="WRL1412" s="24"/>
      <c r="WRM1412" s="24"/>
      <c r="WRN1412" s="24"/>
      <c r="WRO1412" s="24"/>
      <c r="WRP1412" s="24"/>
      <c r="WRQ1412" s="24"/>
      <c r="WRR1412" s="24"/>
      <c r="WRV1412" s="3"/>
      <c r="WRW1412" s="31"/>
      <c r="WRX1412" s="5"/>
      <c r="WRY1412" s="9"/>
      <c r="WSB1412" s="2"/>
      <c r="WSE1412" s="24"/>
      <c r="WSF1412" s="24"/>
      <c r="WSG1412" s="31"/>
      <c r="WSH1412" s="24"/>
      <c r="WSI1412" s="24"/>
      <c r="WSJ1412" s="24"/>
      <c r="WSK1412" s="24"/>
      <c r="WSL1412" s="24"/>
      <c r="WSM1412" s="24"/>
      <c r="WSN1412" s="24"/>
      <c r="WSO1412" s="24"/>
      <c r="WSP1412" s="24"/>
      <c r="WSQ1412" s="24"/>
      <c r="WSR1412" s="24"/>
      <c r="WSS1412" s="24"/>
      <c r="WST1412" s="24"/>
      <c r="WSU1412" s="24"/>
      <c r="WSV1412" s="24"/>
      <c r="WSZ1412" s="3"/>
      <c r="WTA1412" s="31"/>
      <c r="WTB1412" s="5"/>
      <c r="WTC1412" s="9"/>
      <c r="WTF1412" s="2"/>
      <c r="WTI1412" s="24"/>
      <c r="WTJ1412" s="24"/>
      <c r="WTK1412" s="31"/>
      <c r="WTL1412" s="24"/>
      <c r="WTM1412" s="24"/>
      <c r="WTN1412" s="24"/>
      <c r="WTO1412" s="24"/>
      <c r="WTP1412" s="24"/>
      <c r="WTQ1412" s="24"/>
      <c r="WTR1412" s="24"/>
      <c r="WTS1412" s="24"/>
      <c r="WTT1412" s="24"/>
      <c r="WTU1412" s="24"/>
      <c r="WTV1412" s="24"/>
      <c r="WTW1412" s="24"/>
      <c r="WTX1412" s="24"/>
      <c r="WTY1412" s="24"/>
      <c r="WTZ1412" s="24"/>
      <c r="WUD1412" s="3"/>
      <c r="WUE1412" s="31"/>
      <c r="WUF1412" s="5"/>
      <c r="WUG1412" s="9"/>
      <c r="WUJ1412" s="2"/>
      <c r="WUM1412" s="24"/>
      <c r="WUN1412" s="24"/>
      <c r="WUO1412" s="31"/>
      <c r="WUP1412" s="24"/>
      <c r="WUQ1412" s="24"/>
      <c r="WUR1412" s="24"/>
      <c r="WUS1412" s="24"/>
      <c r="WUT1412" s="24"/>
      <c r="WUU1412" s="24"/>
      <c r="WUV1412" s="24"/>
      <c r="WUW1412" s="24"/>
      <c r="WUX1412" s="24"/>
      <c r="WUY1412" s="24"/>
      <c r="WUZ1412" s="24"/>
      <c r="WVA1412" s="24"/>
      <c r="WVB1412" s="24"/>
      <c r="WVC1412" s="24"/>
      <c r="WVD1412" s="24"/>
      <c r="WVH1412" s="3"/>
      <c r="WVI1412" s="31"/>
      <c r="WVJ1412" s="5"/>
      <c r="WVK1412" s="9"/>
      <c r="WVN1412" s="2"/>
      <c r="WVQ1412" s="24"/>
      <c r="WVR1412" s="24"/>
      <c r="WVS1412" s="31"/>
      <c r="WVT1412" s="24"/>
      <c r="WVU1412" s="24"/>
      <c r="WVV1412" s="24"/>
      <c r="WVW1412" s="24"/>
      <c r="WVX1412" s="24"/>
      <c r="WVY1412" s="24"/>
      <c r="WVZ1412" s="24"/>
      <c r="WWA1412" s="24"/>
      <c r="WWB1412" s="24"/>
      <c r="WWC1412" s="24"/>
      <c r="WWD1412" s="24"/>
      <c r="WWE1412" s="24"/>
      <c r="WWF1412" s="24"/>
      <c r="WWG1412" s="24"/>
      <c r="WWH1412" s="24"/>
      <c r="WWL1412" s="3"/>
      <c r="WWM1412" s="31"/>
      <c r="WWN1412" s="5"/>
      <c r="WWO1412" s="9"/>
      <c r="WWR1412" s="2"/>
      <c r="WWU1412" s="24"/>
      <c r="WWV1412" s="24"/>
      <c r="WWW1412" s="31"/>
      <c r="WWX1412" s="24"/>
      <c r="WWY1412" s="24"/>
      <c r="WWZ1412" s="24"/>
      <c r="WXA1412" s="24"/>
      <c r="WXB1412" s="24"/>
      <c r="WXC1412" s="24"/>
      <c r="WXD1412" s="24"/>
      <c r="WXE1412" s="24"/>
      <c r="WXF1412" s="24"/>
      <c r="WXG1412" s="24"/>
      <c r="WXH1412" s="24"/>
      <c r="WXI1412" s="24"/>
      <c r="WXJ1412" s="24"/>
      <c r="WXK1412" s="24"/>
      <c r="WXL1412" s="24"/>
      <c r="WXP1412" s="3"/>
      <c r="WXQ1412" s="31"/>
      <c r="WXR1412" s="5"/>
      <c r="WXS1412" s="9"/>
      <c r="WXV1412" s="2"/>
      <c r="WXY1412" s="24"/>
      <c r="WXZ1412" s="24"/>
      <c r="WYA1412" s="31"/>
      <c r="WYB1412" s="24"/>
      <c r="WYC1412" s="24"/>
      <c r="WYD1412" s="24"/>
      <c r="WYE1412" s="24"/>
      <c r="WYF1412" s="24"/>
      <c r="WYG1412" s="24"/>
      <c r="WYH1412" s="24"/>
      <c r="WYI1412" s="24"/>
      <c r="WYJ1412" s="24"/>
      <c r="WYK1412" s="24"/>
      <c r="WYL1412" s="24"/>
      <c r="WYM1412" s="24"/>
      <c r="WYN1412" s="24"/>
      <c r="WYO1412" s="24"/>
      <c r="WYP1412" s="24"/>
      <c r="WYT1412" s="3"/>
      <c r="WYU1412" s="31"/>
      <c r="WYV1412" s="5"/>
      <c r="WYW1412" s="9"/>
      <c r="WYZ1412" s="2"/>
      <c r="WZC1412" s="24"/>
      <c r="WZD1412" s="24"/>
      <c r="WZE1412" s="31"/>
      <c r="WZF1412" s="24"/>
      <c r="WZG1412" s="24"/>
      <c r="WZH1412" s="24"/>
      <c r="WZI1412" s="24"/>
      <c r="WZJ1412" s="24"/>
      <c r="WZK1412" s="24"/>
      <c r="WZL1412" s="24"/>
      <c r="WZM1412" s="24"/>
      <c r="WZN1412" s="24"/>
      <c r="WZO1412" s="24"/>
      <c r="WZP1412" s="24"/>
      <c r="WZQ1412" s="24"/>
      <c r="WZR1412" s="24"/>
      <c r="WZS1412" s="24"/>
      <c r="WZT1412" s="24"/>
      <c r="WZX1412" s="3"/>
      <c r="WZY1412" s="31"/>
      <c r="WZZ1412" s="5"/>
      <c r="XAA1412" s="9"/>
      <c r="XAD1412" s="2"/>
      <c r="XAG1412" s="24"/>
      <c r="XAH1412" s="24"/>
      <c r="XAI1412" s="31"/>
      <c r="XAJ1412" s="24"/>
      <c r="XAK1412" s="24"/>
      <c r="XAL1412" s="24"/>
      <c r="XAM1412" s="24"/>
      <c r="XAN1412" s="24"/>
      <c r="XAO1412" s="24"/>
      <c r="XAP1412" s="24"/>
      <c r="XAQ1412" s="24"/>
      <c r="XAR1412" s="24"/>
      <c r="XAS1412" s="24"/>
      <c r="XAT1412" s="24"/>
      <c r="XAU1412" s="24"/>
      <c r="XAV1412" s="24"/>
      <c r="XAW1412" s="24"/>
      <c r="XAX1412" s="24"/>
      <c r="XBB1412" s="3"/>
      <c r="XBC1412" s="31"/>
      <c r="XBD1412" s="5"/>
      <c r="XBE1412" s="9"/>
      <c r="XBH1412" s="2"/>
      <c r="XBK1412" s="24"/>
      <c r="XBL1412" s="24"/>
      <c r="XBM1412" s="31"/>
      <c r="XBN1412" s="24"/>
      <c r="XBO1412" s="24"/>
      <c r="XBP1412" s="24"/>
      <c r="XBQ1412" s="24"/>
      <c r="XBR1412" s="24"/>
      <c r="XBS1412" s="24"/>
      <c r="XBT1412" s="24"/>
      <c r="XBU1412" s="24"/>
      <c r="XBV1412" s="24"/>
      <c r="XBW1412" s="24"/>
      <c r="XBX1412" s="24"/>
      <c r="XBY1412" s="24"/>
      <c r="XBZ1412" s="24"/>
      <c r="XCA1412" s="24"/>
      <c r="XCB1412" s="24"/>
      <c r="XCF1412" s="3"/>
      <c r="XCG1412" s="31"/>
      <c r="XCH1412" s="5"/>
      <c r="XCI1412" s="9"/>
      <c r="XCL1412" s="2"/>
      <c r="XCO1412" s="24"/>
      <c r="XCP1412" s="24"/>
      <c r="XCQ1412" s="31"/>
      <c r="XCR1412" s="24"/>
      <c r="XCS1412" s="24"/>
      <c r="XCT1412" s="24"/>
      <c r="XCU1412" s="24"/>
      <c r="XCV1412" s="24"/>
      <c r="XCW1412" s="24"/>
      <c r="XCX1412" s="24"/>
      <c r="XCY1412" s="24"/>
      <c r="XCZ1412" s="24"/>
      <c r="XDA1412" s="24"/>
      <c r="XDB1412" s="24"/>
      <c r="XDC1412" s="24"/>
      <c r="XDD1412" s="24"/>
      <c r="XDE1412" s="24"/>
      <c r="XDF1412" s="24"/>
      <c r="XDJ1412" s="3"/>
      <c r="XDK1412" s="31"/>
      <c r="XDL1412" s="5"/>
      <c r="XDM1412" s="9"/>
      <c r="XDP1412" s="2"/>
      <c r="XDS1412" s="24"/>
      <c r="XDT1412" s="24"/>
      <c r="XDU1412" s="31"/>
      <c r="XDV1412" s="24"/>
      <c r="XDW1412" s="24"/>
      <c r="XDX1412" s="24"/>
      <c r="XDY1412" s="24"/>
      <c r="XDZ1412" s="24"/>
      <c r="XEA1412" s="24"/>
      <c r="XEB1412" s="24"/>
      <c r="XEC1412" s="24"/>
      <c r="XED1412" s="24"/>
      <c r="XEE1412" s="24"/>
      <c r="XEF1412" s="24"/>
      <c r="XEG1412" s="24"/>
      <c r="XEH1412" s="24"/>
      <c r="XEI1412" s="24"/>
      <c r="XEJ1412" s="24"/>
      <c r="XEN1412" s="3"/>
      <c r="XEO1412" s="31"/>
      <c r="XEP1412" s="5"/>
      <c r="XEQ1412" s="9"/>
    </row>
    <row r="1413" spans="1:4094 4098:6144 6147:11264 11268:13311 13314:14334 14337:16371" ht="15" hidden="1" customHeight="1" outlineLevel="1" x14ac:dyDescent="0.2">
      <c r="A1413" s="3">
        <v>44104</v>
      </c>
      <c r="B1413" s="19">
        <v>500</v>
      </c>
      <c r="C1413" s="5" t="s">
        <v>7</v>
      </c>
      <c r="D1413" s="9" t="s">
        <v>1326</v>
      </c>
      <c r="E1413" s="19">
        <v>500</v>
      </c>
      <c r="Z1413" s="20">
        <f t="shared" ref="Z1413:Z1448" si="72">SUM(E1413:Y1413)</f>
        <v>500</v>
      </c>
      <c r="AA1413" s="20" t="str">
        <f t="shared" si="71"/>
        <v>44104500</v>
      </c>
      <c r="AB1413" t="s">
        <v>2204</v>
      </c>
      <c r="AC1413" t="s">
        <v>2245</v>
      </c>
      <c r="AD1413" t="s">
        <v>2262</v>
      </c>
    </row>
    <row r="1414" spans="1:4094 4098:6144 6147:11264 11268:13311 13314:14334 14337:16371" ht="15" hidden="1" customHeight="1" outlineLevel="1" x14ac:dyDescent="0.2">
      <c r="A1414" s="3">
        <v>44102</v>
      </c>
      <c r="B1414" s="19">
        <v>80000</v>
      </c>
      <c r="C1414" s="5" t="s">
        <v>32</v>
      </c>
      <c r="D1414" s="9" t="s">
        <v>1942</v>
      </c>
      <c r="E1414"/>
      <c r="N1414" s="19">
        <v>80000</v>
      </c>
      <c r="Z1414" s="20">
        <f t="shared" si="72"/>
        <v>80000</v>
      </c>
      <c r="AA1414" s="20" t="str">
        <f t="shared" si="71"/>
        <v>4410280000</v>
      </c>
      <c r="AB1414" t="s">
        <v>2222</v>
      </c>
      <c r="AC1414" t="s">
        <v>2248</v>
      </c>
      <c r="AD1414" t="s">
        <v>2269</v>
      </c>
    </row>
    <row r="1415" spans="1:4094 4098:6144 6147:11264 11268:13311 13314:14334 14337:16371" ht="15" hidden="1" customHeight="1" outlineLevel="1" x14ac:dyDescent="0.2">
      <c r="A1415" s="3">
        <v>44102</v>
      </c>
      <c r="B1415" s="19">
        <v>75000</v>
      </c>
      <c r="C1415" s="5" t="s">
        <v>358</v>
      </c>
      <c r="D1415" s="9" t="s">
        <v>1960</v>
      </c>
      <c r="E1415"/>
      <c r="U1415" s="19">
        <v>75000</v>
      </c>
      <c r="Z1415" s="20">
        <f t="shared" si="72"/>
        <v>75000</v>
      </c>
      <c r="AA1415" s="20" t="str">
        <f t="shared" si="71"/>
        <v>4410275000</v>
      </c>
      <c r="AB1415" t="s">
        <v>2203</v>
      </c>
      <c r="AC1415" t="s">
        <v>2248</v>
      </c>
      <c r="AD1415" t="s">
        <v>2273</v>
      </c>
    </row>
    <row r="1416" spans="1:4094 4098:6144 6147:11264 11268:13311 13314:14334 14337:16371" ht="15" hidden="1" customHeight="1" outlineLevel="1" x14ac:dyDescent="0.2">
      <c r="A1416" s="3">
        <v>44102</v>
      </c>
      <c r="B1416" s="19">
        <v>80000</v>
      </c>
      <c r="C1416" s="5" t="s">
        <v>28</v>
      </c>
      <c r="D1416" s="9" t="s">
        <v>1945</v>
      </c>
      <c r="E1416"/>
      <c r="V1416" s="19">
        <v>80000</v>
      </c>
      <c r="Z1416" s="20">
        <f t="shared" si="72"/>
        <v>80000</v>
      </c>
      <c r="AA1416" s="20" t="str">
        <f t="shared" si="71"/>
        <v>4410280000</v>
      </c>
      <c r="AB1416" t="s">
        <v>2236</v>
      </c>
      <c r="AC1416" t="s">
        <v>2248</v>
      </c>
      <c r="AD1416" t="s">
        <v>2236</v>
      </c>
    </row>
    <row r="1417" spans="1:4094 4098:6144 6147:11264 11268:13311 13314:14334 14337:16371" ht="15" hidden="1" customHeight="1" outlineLevel="1" x14ac:dyDescent="0.2">
      <c r="A1417" s="3">
        <v>44096</v>
      </c>
      <c r="B1417" s="19">
        <v>100000</v>
      </c>
      <c r="C1417" s="5" t="s">
        <v>28</v>
      </c>
      <c r="D1417" s="9" t="s">
        <v>1945</v>
      </c>
      <c r="E1417"/>
      <c r="V1417" s="19">
        <v>100000</v>
      </c>
      <c r="Z1417" s="20">
        <f t="shared" si="72"/>
        <v>100000</v>
      </c>
      <c r="AA1417" s="20" t="str">
        <f t="shared" si="71"/>
        <v>44096100000</v>
      </c>
      <c r="AB1417" t="s">
        <v>2236</v>
      </c>
      <c r="AC1417" t="s">
        <v>2248</v>
      </c>
      <c r="AD1417" t="s">
        <v>2236</v>
      </c>
    </row>
    <row r="1418" spans="1:4094 4098:6144 6147:11264 11268:13311 13314:14334 14337:16371" ht="15" hidden="1" customHeight="1" outlineLevel="1" x14ac:dyDescent="0.2">
      <c r="A1418" s="3">
        <v>44092</v>
      </c>
      <c r="B1418" s="19">
        <v>5100</v>
      </c>
      <c r="C1418" s="5" t="s">
        <v>7</v>
      </c>
      <c r="D1418" s="9" t="s">
        <v>1961</v>
      </c>
      <c r="E1418"/>
      <c r="G1418" s="4">
        <v>5100</v>
      </c>
      <c r="Z1418" s="20">
        <f t="shared" si="72"/>
        <v>5100</v>
      </c>
      <c r="AA1418" s="20" t="str">
        <f t="shared" si="71"/>
        <v>440925100</v>
      </c>
      <c r="AB1418" t="s">
        <v>2212</v>
      </c>
      <c r="AC1418" t="s">
        <v>2244</v>
      </c>
      <c r="AD1418" t="s">
        <v>2209</v>
      </c>
    </row>
    <row r="1419" spans="1:4094 4098:6144 6147:11264 11268:13311 13314:14334 14337:16371" ht="15" hidden="1" customHeight="1" outlineLevel="1" x14ac:dyDescent="0.2">
      <c r="A1419" s="3">
        <v>44092</v>
      </c>
      <c r="B1419" s="19">
        <v>20.399999999999999</v>
      </c>
      <c r="C1419" s="5" t="s">
        <v>7</v>
      </c>
      <c r="D1419" s="9" t="s">
        <v>1122</v>
      </c>
      <c r="E1419" s="19">
        <v>20.399999999999999</v>
      </c>
      <c r="Z1419" s="20">
        <f t="shared" si="72"/>
        <v>20.399999999999999</v>
      </c>
      <c r="AA1419" s="20" t="str">
        <f t="shared" si="71"/>
        <v>4409220,4</v>
      </c>
      <c r="AB1419" t="s">
        <v>2204</v>
      </c>
      <c r="AC1419" t="s">
        <v>2245</v>
      </c>
      <c r="AD1419" t="s">
        <v>2262</v>
      </c>
    </row>
    <row r="1420" spans="1:4094 4098:6144 6147:11264 11268:13311 13314:14334 14337:16371" ht="15" hidden="1" customHeight="1" outlineLevel="1" x14ac:dyDescent="0.2">
      <c r="A1420" s="3">
        <v>44092</v>
      </c>
      <c r="B1420" s="19">
        <v>1500</v>
      </c>
      <c r="C1420" s="5" t="s">
        <v>906</v>
      </c>
      <c r="D1420" s="9" t="s">
        <v>1962</v>
      </c>
      <c r="E1420"/>
      <c r="G1420" s="4">
        <v>1500</v>
      </c>
      <c r="Z1420" s="20">
        <f t="shared" si="72"/>
        <v>1500</v>
      </c>
      <c r="AA1420" s="20" t="str">
        <f t="shared" si="71"/>
        <v>440921500</v>
      </c>
      <c r="AB1420" t="s">
        <v>2434</v>
      </c>
      <c r="AC1420" t="s">
        <v>2244</v>
      </c>
      <c r="AD1420" t="s">
        <v>2264</v>
      </c>
    </row>
    <row r="1421" spans="1:4094 4098:6144 6147:11264 11268:13311 13314:14334 14337:16371" ht="15" hidden="1" customHeight="1" outlineLevel="1" x14ac:dyDescent="0.2">
      <c r="A1421" s="3">
        <v>44091</v>
      </c>
      <c r="B1421" s="19">
        <v>17025</v>
      </c>
      <c r="C1421" s="5" t="s">
        <v>8</v>
      </c>
      <c r="D1421" s="9" t="s">
        <v>1963</v>
      </c>
      <c r="E1421"/>
      <c r="S1421" s="19">
        <v>17025</v>
      </c>
      <c r="Z1421" s="20">
        <f t="shared" si="72"/>
        <v>17025</v>
      </c>
      <c r="AA1421" s="20" t="str">
        <f t="shared" si="71"/>
        <v>4409117025</v>
      </c>
      <c r="AB1421" t="s">
        <v>2284</v>
      </c>
      <c r="AC1421" t="s">
        <v>2248</v>
      </c>
      <c r="AD1421" t="s">
        <v>2271</v>
      </c>
    </row>
    <row r="1422" spans="1:4094 4098:6144 6147:11264 11268:13311 13314:14334 14337:16371" ht="15" hidden="1" customHeight="1" outlineLevel="1" x14ac:dyDescent="0.2">
      <c r="A1422" s="3">
        <v>44090</v>
      </c>
      <c r="B1422" s="19">
        <v>180</v>
      </c>
      <c r="C1422" s="5" t="s">
        <v>7</v>
      </c>
      <c r="D1422" s="9" t="s">
        <v>1123</v>
      </c>
      <c r="E1422" s="19">
        <v>180</v>
      </c>
      <c r="Z1422" s="20">
        <f t="shared" si="72"/>
        <v>180</v>
      </c>
      <c r="AA1422" s="20" t="str">
        <f t="shared" si="71"/>
        <v>44090180</v>
      </c>
      <c r="AB1422" t="s">
        <v>2204</v>
      </c>
      <c r="AC1422" t="s">
        <v>2245</v>
      </c>
      <c r="AD1422" t="s">
        <v>2262</v>
      </c>
    </row>
    <row r="1423" spans="1:4094 4098:6144 6147:11264 11268:13311 13314:14334 14337:16371" ht="15" hidden="1" customHeight="1" outlineLevel="1" x14ac:dyDescent="0.2">
      <c r="A1423" s="3">
        <v>44090</v>
      </c>
      <c r="B1423" s="19">
        <v>30000</v>
      </c>
      <c r="C1423" s="5" t="s">
        <v>906</v>
      </c>
      <c r="D1423" s="9" t="s">
        <v>1124</v>
      </c>
      <c r="E1423"/>
      <c r="G1423" s="4">
        <v>30000</v>
      </c>
      <c r="Z1423" s="20">
        <f t="shared" si="72"/>
        <v>30000</v>
      </c>
      <c r="AA1423" s="20" t="str">
        <f t="shared" si="71"/>
        <v>4409030000</v>
      </c>
      <c r="AB1423" t="s">
        <v>2209</v>
      </c>
      <c r="AC1423" t="s">
        <v>2244</v>
      </c>
      <c r="AD1423" t="s">
        <v>2209</v>
      </c>
    </row>
    <row r="1424" spans="1:4094 4098:6144 6147:11264 11268:13311 13314:14334 14337:16371" ht="15" hidden="1" customHeight="1" outlineLevel="1" x14ac:dyDescent="0.2">
      <c r="A1424" s="3">
        <v>44090</v>
      </c>
      <c r="B1424" s="19">
        <v>45000</v>
      </c>
      <c r="C1424" s="5" t="s">
        <v>7</v>
      </c>
      <c r="D1424" s="9" t="s">
        <v>1964</v>
      </c>
      <c r="E1424"/>
      <c r="G1424" s="4">
        <v>45000</v>
      </c>
      <c r="Z1424" s="20">
        <f t="shared" si="72"/>
        <v>45000</v>
      </c>
      <c r="AA1424" s="20" t="str">
        <f t="shared" si="71"/>
        <v>4409045000</v>
      </c>
      <c r="AB1424" t="s">
        <v>2209</v>
      </c>
      <c r="AC1424" t="s">
        <v>2244</v>
      </c>
      <c r="AD1424" t="s">
        <v>2209</v>
      </c>
    </row>
    <row r="1425" spans="1:30" ht="15" hidden="1" customHeight="1" outlineLevel="1" x14ac:dyDescent="0.2">
      <c r="A1425" s="3">
        <v>44088</v>
      </c>
      <c r="B1425" s="19">
        <v>99356.04</v>
      </c>
      <c r="C1425" s="5" t="s">
        <v>1225</v>
      </c>
      <c r="D1425" s="9" t="s">
        <v>1965</v>
      </c>
      <c r="E1425"/>
      <c r="T1425" s="19">
        <v>99356.04</v>
      </c>
      <c r="Z1425" s="20">
        <f t="shared" si="72"/>
        <v>99356.04</v>
      </c>
      <c r="AA1425" s="20" t="str">
        <f t="shared" si="71"/>
        <v>4408899356,04</v>
      </c>
      <c r="AB1425" t="s">
        <v>2235</v>
      </c>
      <c r="AC1425" t="s">
        <v>2248</v>
      </c>
      <c r="AD1425" t="s">
        <v>2235</v>
      </c>
    </row>
    <row r="1426" spans="1:30" ht="15" hidden="1" customHeight="1" outlineLevel="1" x14ac:dyDescent="0.2">
      <c r="A1426" s="3">
        <v>44088</v>
      </c>
      <c r="B1426" s="19">
        <v>5390.78</v>
      </c>
      <c r="C1426" s="5" t="s">
        <v>498</v>
      </c>
      <c r="D1426" s="9" t="s">
        <v>1966</v>
      </c>
      <c r="E1426"/>
      <c r="K1426" s="19">
        <v>5390.78</v>
      </c>
      <c r="Z1426" s="20">
        <f t="shared" si="72"/>
        <v>5390.78</v>
      </c>
      <c r="AA1426" s="20" t="str">
        <f t="shared" si="71"/>
        <v>440885390,78</v>
      </c>
      <c r="AB1426" t="s">
        <v>2221</v>
      </c>
      <c r="AC1426" t="s">
        <v>2248</v>
      </c>
      <c r="AD1426" t="s">
        <v>2267</v>
      </c>
    </row>
    <row r="1427" spans="1:30" ht="15" hidden="1" customHeight="1" outlineLevel="1" x14ac:dyDescent="0.2">
      <c r="A1427" s="3">
        <v>44088</v>
      </c>
      <c r="B1427" s="19">
        <v>5000</v>
      </c>
      <c r="C1427" s="5" t="s">
        <v>47</v>
      </c>
      <c r="D1427" s="9" t="s">
        <v>1967</v>
      </c>
      <c r="E1427"/>
      <c r="P1427" s="19">
        <v>5000</v>
      </c>
      <c r="Z1427" s="20">
        <f t="shared" si="72"/>
        <v>5000</v>
      </c>
      <c r="AA1427" s="20" t="str">
        <f t="shared" si="71"/>
        <v>440885000</v>
      </c>
      <c r="AB1427" t="s">
        <v>2224</v>
      </c>
      <c r="AC1427" t="s">
        <v>2248</v>
      </c>
      <c r="AD1427" t="s">
        <v>2427</v>
      </c>
    </row>
    <row r="1428" spans="1:30" ht="15" hidden="1" customHeight="1" outlineLevel="1" x14ac:dyDescent="0.2">
      <c r="A1428" s="3">
        <v>44085</v>
      </c>
      <c r="B1428" s="19">
        <v>15000</v>
      </c>
      <c r="C1428" s="5" t="s">
        <v>358</v>
      </c>
      <c r="D1428" s="9" t="s">
        <v>1968</v>
      </c>
      <c r="E1428"/>
      <c r="U1428" s="19">
        <v>15000</v>
      </c>
      <c r="Z1428" s="20">
        <f t="shared" si="72"/>
        <v>15000</v>
      </c>
      <c r="AA1428" s="20" t="str">
        <f t="shared" si="71"/>
        <v>4408515000</v>
      </c>
      <c r="AB1428" t="s">
        <v>2203</v>
      </c>
      <c r="AC1428" t="s">
        <v>2248</v>
      </c>
      <c r="AD1428" t="s">
        <v>2273</v>
      </c>
    </row>
    <row r="1429" spans="1:30" ht="15" hidden="1" customHeight="1" outlineLevel="1" x14ac:dyDescent="0.2">
      <c r="A1429" s="3">
        <v>44084</v>
      </c>
      <c r="B1429" s="19">
        <v>70000</v>
      </c>
      <c r="C1429" s="5" t="s">
        <v>306</v>
      </c>
      <c r="D1429" s="9" t="s">
        <v>1969</v>
      </c>
      <c r="E1429"/>
      <c r="O1429" s="19">
        <v>70000</v>
      </c>
      <c r="Z1429" s="20">
        <f t="shared" si="72"/>
        <v>70000</v>
      </c>
      <c r="AA1429" s="20" t="str">
        <f t="shared" si="71"/>
        <v>4408470000</v>
      </c>
      <c r="AB1429" t="s">
        <v>2213</v>
      </c>
      <c r="AC1429" t="s">
        <v>2248</v>
      </c>
      <c r="AD1429" t="s">
        <v>2213</v>
      </c>
    </row>
    <row r="1430" spans="1:30" ht="15" hidden="1" customHeight="1" outlineLevel="1" x14ac:dyDescent="0.2">
      <c r="A1430" s="3">
        <v>44083</v>
      </c>
      <c r="B1430" s="19">
        <v>700</v>
      </c>
      <c r="C1430" s="5" t="s">
        <v>982</v>
      </c>
      <c r="D1430" s="9" t="s">
        <v>1950</v>
      </c>
      <c r="E1430"/>
      <c r="K1430" s="19">
        <v>700</v>
      </c>
      <c r="Z1430" s="20">
        <f t="shared" si="72"/>
        <v>700</v>
      </c>
      <c r="AA1430" s="20" t="str">
        <f t="shared" si="71"/>
        <v>44083700</v>
      </c>
      <c r="AB1430" t="s">
        <v>2215</v>
      </c>
      <c r="AC1430" t="s">
        <v>2244</v>
      </c>
      <c r="AD1430" t="s">
        <v>2209</v>
      </c>
    </row>
    <row r="1431" spans="1:30" ht="15" hidden="1" customHeight="1" outlineLevel="1" x14ac:dyDescent="0.2">
      <c r="A1431" s="3">
        <v>44083</v>
      </c>
      <c r="B1431" s="19">
        <v>45000</v>
      </c>
      <c r="C1431" s="6" t="s">
        <v>1211</v>
      </c>
      <c r="D1431" s="9" t="s">
        <v>1970</v>
      </c>
      <c r="E1431"/>
      <c r="L1431" s="19">
        <v>45000</v>
      </c>
      <c r="Z1431" s="20">
        <f t="shared" si="72"/>
        <v>45000</v>
      </c>
      <c r="AA1431" s="20" t="str">
        <f t="shared" si="71"/>
        <v>4408345000</v>
      </c>
      <c r="AB1431" t="s">
        <v>2201</v>
      </c>
      <c r="AC1431" t="s">
        <v>2248</v>
      </c>
      <c r="AD1431" t="s">
        <v>2265</v>
      </c>
    </row>
    <row r="1432" spans="1:30" ht="15" hidden="1" customHeight="1" outlineLevel="1" x14ac:dyDescent="0.2">
      <c r="A1432" s="3">
        <v>44082</v>
      </c>
      <c r="B1432" s="19">
        <v>175484.85</v>
      </c>
      <c r="C1432" s="5" t="s">
        <v>28</v>
      </c>
      <c r="D1432" s="9" t="s">
        <v>1971</v>
      </c>
      <c r="E1432"/>
      <c r="V1432" s="19">
        <v>175484.85</v>
      </c>
      <c r="Z1432" s="20">
        <f t="shared" si="72"/>
        <v>175484.85</v>
      </c>
      <c r="AA1432" s="20" t="str">
        <f t="shared" si="71"/>
        <v>44082175484,85</v>
      </c>
      <c r="AB1432" t="s">
        <v>2236</v>
      </c>
      <c r="AC1432" t="s">
        <v>2248</v>
      </c>
      <c r="AD1432" t="s">
        <v>2236</v>
      </c>
    </row>
    <row r="1433" spans="1:30" ht="15" hidden="1" customHeight="1" outlineLevel="1" x14ac:dyDescent="0.2">
      <c r="A1433" s="3">
        <v>44081</v>
      </c>
      <c r="B1433" s="19">
        <v>12990</v>
      </c>
      <c r="C1433" s="5" t="s">
        <v>1125</v>
      </c>
      <c r="D1433" s="9" t="s">
        <v>1972</v>
      </c>
      <c r="E1433"/>
      <c r="M1433" s="19">
        <v>12990</v>
      </c>
      <c r="Z1433" s="20">
        <f t="shared" si="72"/>
        <v>12990</v>
      </c>
      <c r="AA1433" s="20" t="str">
        <f t="shared" si="71"/>
        <v>4408112990</v>
      </c>
      <c r="AB1433" t="s">
        <v>2202</v>
      </c>
      <c r="AC1433" t="s">
        <v>2248</v>
      </c>
      <c r="AD1433" t="s">
        <v>2268</v>
      </c>
    </row>
    <row r="1434" spans="1:30" ht="15" hidden="1" customHeight="1" outlineLevel="1" x14ac:dyDescent="0.2">
      <c r="A1434" s="3">
        <v>44078</v>
      </c>
      <c r="B1434" s="19">
        <v>45000</v>
      </c>
      <c r="C1434" s="5" t="s">
        <v>28</v>
      </c>
      <c r="D1434" s="9" t="s">
        <v>1971</v>
      </c>
      <c r="E1434"/>
      <c r="V1434" s="19">
        <v>45000</v>
      </c>
      <c r="Z1434" s="20">
        <f t="shared" si="72"/>
        <v>45000</v>
      </c>
      <c r="AA1434" s="20" t="str">
        <f t="shared" si="71"/>
        <v>4407845000</v>
      </c>
      <c r="AB1434" t="s">
        <v>2236</v>
      </c>
      <c r="AC1434" t="s">
        <v>2248</v>
      </c>
      <c r="AD1434" t="s">
        <v>2236</v>
      </c>
    </row>
    <row r="1435" spans="1:30" ht="15" hidden="1" customHeight="1" outlineLevel="1" x14ac:dyDescent="0.2">
      <c r="A1435" s="3">
        <v>44078</v>
      </c>
      <c r="B1435" s="19">
        <v>35000</v>
      </c>
      <c r="C1435" s="5" t="s">
        <v>1211</v>
      </c>
      <c r="D1435" s="9" t="s">
        <v>1973</v>
      </c>
      <c r="E1435"/>
      <c r="K1435" s="19">
        <v>35000</v>
      </c>
      <c r="Z1435" s="20">
        <f t="shared" si="72"/>
        <v>35000</v>
      </c>
      <c r="AA1435" s="20" t="str">
        <f t="shared" si="71"/>
        <v>4407835000</v>
      </c>
      <c r="AB1435" t="s">
        <v>2240</v>
      </c>
      <c r="AC1435" t="s">
        <v>2248</v>
      </c>
      <c r="AD1435" t="s">
        <v>2267</v>
      </c>
    </row>
    <row r="1436" spans="1:30" ht="15" hidden="1" customHeight="1" outlineLevel="1" x14ac:dyDescent="0.2">
      <c r="A1436" s="3">
        <v>44077</v>
      </c>
      <c r="B1436" s="19">
        <v>13710.5</v>
      </c>
      <c r="C1436" s="5" t="s">
        <v>7</v>
      </c>
      <c r="D1436" s="9" t="s">
        <v>1974</v>
      </c>
      <c r="E1436"/>
      <c r="G1436" s="4">
        <v>13710.5</v>
      </c>
      <c r="Z1436" s="20">
        <f t="shared" si="72"/>
        <v>13710.5</v>
      </c>
      <c r="AA1436" s="20" t="str">
        <f t="shared" si="71"/>
        <v>4407713710,5</v>
      </c>
      <c r="AB1436" t="s">
        <v>2209</v>
      </c>
      <c r="AC1436" t="s">
        <v>2244</v>
      </c>
      <c r="AD1436" t="s">
        <v>2209</v>
      </c>
    </row>
    <row r="1437" spans="1:30" ht="15" hidden="1" customHeight="1" outlineLevel="1" x14ac:dyDescent="0.2">
      <c r="A1437" s="3">
        <v>44077</v>
      </c>
      <c r="B1437" s="19">
        <v>54.84</v>
      </c>
      <c r="C1437" s="5" t="s">
        <v>7</v>
      </c>
      <c r="D1437" s="9" t="s">
        <v>1126</v>
      </c>
      <c r="E1437" s="19">
        <v>54.84</v>
      </c>
      <c r="Z1437" s="20">
        <f t="shared" si="72"/>
        <v>54.84</v>
      </c>
      <c r="AA1437" s="20" t="str">
        <f t="shared" si="71"/>
        <v>4407754,84</v>
      </c>
      <c r="AB1437" t="s">
        <v>2204</v>
      </c>
      <c r="AC1437" t="s">
        <v>2245</v>
      </c>
      <c r="AD1437" t="s">
        <v>2262</v>
      </c>
    </row>
    <row r="1438" spans="1:30" ht="15" hidden="1" customHeight="1" outlineLevel="1" x14ac:dyDescent="0.2">
      <c r="A1438" s="3">
        <v>44077</v>
      </c>
      <c r="B1438" s="19">
        <v>335.05</v>
      </c>
      <c r="C1438" s="5" t="s">
        <v>7</v>
      </c>
      <c r="D1438" s="9" t="s">
        <v>1127</v>
      </c>
      <c r="E1438" s="19">
        <v>335.05</v>
      </c>
      <c r="Z1438" s="20">
        <f t="shared" si="72"/>
        <v>335.05</v>
      </c>
      <c r="AA1438" s="20" t="str">
        <f t="shared" si="71"/>
        <v>44077335,05</v>
      </c>
      <c r="AB1438" t="s">
        <v>2204</v>
      </c>
      <c r="AC1438" t="s">
        <v>2245</v>
      </c>
      <c r="AD1438" t="s">
        <v>2262</v>
      </c>
    </row>
    <row r="1439" spans="1:30" ht="15" hidden="1" customHeight="1" outlineLevel="1" x14ac:dyDescent="0.2">
      <c r="A1439" s="3">
        <v>44077</v>
      </c>
      <c r="B1439" s="19">
        <v>469.93</v>
      </c>
      <c r="C1439" s="5" t="s">
        <v>1222</v>
      </c>
      <c r="D1439" s="9" t="s">
        <v>1304</v>
      </c>
      <c r="E1439"/>
      <c r="F1439" s="19">
        <v>469.93</v>
      </c>
      <c r="Z1439" s="20">
        <f t="shared" si="72"/>
        <v>469.93</v>
      </c>
      <c r="AA1439" s="20" t="str">
        <f t="shared" si="71"/>
        <v>44077469,93</v>
      </c>
      <c r="AB1439" t="s">
        <v>2206</v>
      </c>
      <c r="AC1439" t="s">
        <v>2244</v>
      </c>
      <c r="AD1439" t="s">
        <v>2209</v>
      </c>
    </row>
    <row r="1440" spans="1:30" ht="15" hidden="1" customHeight="1" outlineLevel="1" x14ac:dyDescent="0.2">
      <c r="A1440" s="3">
        <v>44077</v>
      </c>
      <c r="B1440" s="19">
        <v>4816</v>
      </c>
      <c r="C1440" s="5" t="s">
        <v>1207</v>
      </c>
      <c r="D1440" s="9" t="s">
        <v>1128</v>
      </c>
      <c r="E1440"/>
      <c r="F1440" s="19">
        <v>4816</v>
      </c>
      <c r="Z1440" s="20">
        <f t="shared" si="72"/>
        <v>4816</v>
      </c>
      <c r="AA1440" s="20" t="str">
        <f t="shared" si="71"/>
        <v>440774816</v>
      </c>
      <c r="AB1440" t="s">
        <v>2205</v>
      </c>
      <c r="AC1440" t="s">
        <v>2244</v>
      </c>
      <c r="AD1440" t="s">
        <v>2209</v>
      </c>
    </row>
    <row r="1441" spans="1:4094 4098:6144 6147:11264 11268:13311 13314:14334 14337:16371" ht="15" hidden="1" customHeight="1" outlineLevel="1" x14ac:dyDescent="0.2">
      <c r="A1441" s="3">
        <v>44077</v>
      </c>
      <c r="B1441" s="19">
        <v>11634.64</v>
      </c>
      <c r="C1441" s="5" t="s">
        <v>1207</v>
      </c>
      <c r="D1441" s="9" t="s">
        <v>158</v>
      </c>
      <c r="E1441"/>
      <c r="F1441" s="19">
        <v>11634.64</v>
      </c>
      <c r="Z1441" s="20">
        <f t="shared" si="72"/>
        <v>11634.64</v>
      </c>
      <c r="AA1441" s="20" t="str">
        <f t="shared" si="71"/>
        <v>4407711634,64</v>
      </c>
      <c r="AB1441" t="s">
        <v>2206</v>
      </c>
      <c r="AC1441" t="s">
        <v>2244</v>
      </c>
      <c r="AD1441" t="s">
        <v>2209</v>
      </c>
    </row>
    <row r="1442" spans="1:4094 4098:6144 6147:11264 11268:13311 13314:14334 14337:16371" ht="15" hidden="1" customHeight="1" outlineLevel="1" x14ac:dyDescent="0.2">
      <c r="A1442" s="3">
        <v>44077</v>
      </c>
      <c r="B1442" s="19">
        <v>9856.68</v>
      </c>
      <c r="C1442" s="5" t="s">
        <v>1207</v>
      </c>
      <c r="D1442" s="9" t="s">
        <v>1129</v>
      </c>
      <c r="E1442"/>
      <c r="F1442" s="19">
        <v>9856.68</v>
      </c>
      <c r="Z1442" s="20">
        <f t="shared" si="72"/>
        <v>9856.68</v>
      </c>
      <c r="AA1442" s="20" t="str">
        <f t="shared" si="71"/>
        <v>440779856,68</v>
      </c>
      <c r="AB1442" t="s">
        <v>2206</v>
      </c>
      <c r="AC1442" t="s">
        <v>2244</v>
      </c>
      <c r="AD1442" t="s">
        <v>2209</v>
      </c>
    </row>
    <row r="1443" spans="1:4094 4098:6144 6147:11264 11268:13311 13314:14334 14337:16371" ht="15" hidden="1" customHeight="1" outlineLevel="1" x14ac:dyDescent="0.2">
      <c r="A1443" s="3">
        <v>44077</v>
      </c>
      <c r="B1443" s="19">
        <v>83763.539999999994</v>
      </c>
      <c r="C1443" s="5" t="s">
        <v>7</v>
      </c>
      <c r="D1443" s="9" t="s">
        <v>1958</v>
      </c>
      <c r="E1443"/>
      <c r="G1443" s="4">
        <v>83763.539999999994</v>
      </c>
      <c r="Z1443" s="20">
        <f t="shared" si="72"/>
        <v>83763.539999999994</v>
      </c>
      <c r="AA1443" s="20" t="str">
        <f t="shared" si="71"/>
        <v>4407783763,54</v>
      </c>
      <c r="AB1443" t="s">
        <v>2209</v>
      </c>
      <c r="AC1443" t="s">
        <v>2244</v>
      </c>
      <c r="AD1443" t="s">
        <v>2209</v>
      </c>
    </row>
    <row r="1444" spans="1:4094 4098:6144 6147:11264 11268:13311 13314:14334 14337:16371" ht="15" hidden="1" customHeight="1" outlineLevel="1" x14ac:dyDescent="0.2">
      <c r="A1444" s="3">
        <v>44076</v>
      </c>
      <c r="B1444" s="19">
        <v>90000</v>
      </c>
      <c r="C1444" s="5" t="s">
        <v>358</v>
      </c>
      <c r="D1444" s="9" t="s">
        <v>1975</v>
      </c>
      <c r="E1444"/>
      <c r="U1444" s="19">
        <v>90000</v>
      </c>
      <c r="Z1444" s="20">
        <f t="shared" si="72"/>
        <v>90000</v>
      </c>
      <c r="AA1444" s="20" t="str">
        <f t="shared" si="71"/>
        <v>4407690000</v>
      </c>
      <c r="AB1444" t="s">
        <v>2203</v>
      </c>
      <c r="AC1444" t="s">
        <v>2248</v>
      </c>
      <c r="AD1444" t="s">
        <v>2273</v>
      </c>
    </row>
    <row r="1445" spans="1:4094 4098:6144 6147:11264 11268:13311 13314:14334 14337:16371" ht="15" hidden="1" customHeight="1" outlineLevel="1" x14ac:dyDescent="0.2">
      <c r="A1445" s="3">
        <v>44076</v>
      </c>
      <c r="B1445" s="19">
        <v>90138.48</v>
      </c>
      <c r="C1445" s="5" t="s">
        <v>1225</v>
      </c>
      <c r="D1445" s="9" t="s">
        <v>1976</v>
      </c>
      <c r="E1445"/>
      <c r="T1445" s="19">
        <v>90138.48</v>
      </c>
      <c r="Z1445" s="20">
        <f t="shared" si="72"/>
        <v>90138.48</v>
      </c>
      <c r="AA1445" s="20" t="str">
        <f t="shared" si="71"/>
        <v>4407690138,48</v>
      </c>
      <c r="AB1445" t="s">
        <v>2235</v>
      </c>
      <c r="AC1445" t="s">
        <v>2248</v>
      </c>
      <c r="AD1445" t="s">
        <v>2235</v>
      </c>
    </row>
    <row r="1446" spans="1:4094 4098:6144 6147:11264 11268:13311 13314:14334 14337:16371" ht="15" hidden="1" customHeight="1" outlineLevel="1" x14ac:dyDescent="0.2">
      <c r="A1446" s="3">
        <v>44075</v>
      </c>
      <c r="B1446" s="19">
        <v>990</v>
      </c>
      <c r="C1446" s="5" t="s">
        <v>7</v>
      </c>
      <c r="D1446" s="9" t="s">
        <v>1287</v>
      </c>
      <c r="E1446" s="19">
        <v>990</v>
      </c>
      <c r="Z1446" s="20">
        <f t="shared" si="72"/>
        <v>990</v>
      </c>
      <c r="AA1446" s="20" t="str">
        <f t="shared" si="71"/>
        <v>44075990</v>
      </c>
      <c r="AB1446" t="s">
        <v>2204</v>
      </c>
      <c r="AC1446" t="s">
        <v>2245</v>
      </c>
      <c r="AD1446" t="s">
        <v>2262</v>
      </c>
    </row>
    <row r="1447" spans="1:4094 4098:6144 6147:11264 11268:13311 13314:14334 14337:16371" ht="15" hidden="1" customHeight="1" outlineLevel="1" x14ac:dyDescent="0.2">
      <c r="A1447" s="3">
        <v>44075</v>
      </c>
      <c r="B1447" s="19">
        <v>35250</v>
      </c>
      <c r="C1447" s="5" t="s">
        <v>906</v>
      </c>
      <c r="D1447" s="9" t="s">
        <v>1130</v>
      </c>
      <c r="E1447"/>
      <c r="G1447" s="4">
        <v>35250</v>
      </c>
      <c r="Z1447" s="20">
        <f t="shared" si="72"/>
        <v>35250</v>
      </c>
      <c r="AA1447" s="20" t="str">
        <f t="shared" si="71"/>
        <v>4407535250</v>
      </c>
      <c r="AB1447" t="s">
        <v>2209</v>
      </c>
      <c r="AC1447" t="s">
        <v>2244</v>
      </c>
      <c r="AD1447" t="s">
        <v>2209</v>
      </c>
    </row>
    <row r="1448" spans="1:4094 4098:6144 6147:11264 11268:13311 13314:14334 14337:16371" ht="15" hidden="1" customHeight="1" outlineLevel="1" x14ac:dyDescent="0.2">
      <c r="A1448" s="3">
        <v>44075</v>
      </c>
      <c r="B1448" s="19">
        <v>30364</v>
      </c>
      <c r="C1448" s="5" t="s">
        <v>1207</v>
      </c>
      <c r="D1448" s="9" t="s">
        <v>1131</v>
      </c>
      <c r="E1448"/>
      <c r="F1448" s="19">
        <v>30364</v>
      </c>
      <c r="Z1448" s="20">
        <f t="shared" si="72"/>
        <v>30364</v>
      </c>
      <c r="AA1448" s="20" t="str">
        <f t="shared" si="71"/>
        <v>4407530364</v>
      </c>
      <c r="AB1448" t="s">
        <v>2205</v>
      </c>
      <c r="AC1448" t="s">
        <v>2244</v>
      </c>
      <c r="AD1448" t="s">
        <v>2209</v>
      </c>
    </row>
    <row r="1449" spans="1:4094 4098:6144 6147:11264 11268:13311 13314:14334 14337:16371" ht="15" customHeight="1" collapsed="1" x14ac:dyDescent="0.2">
      <c r="A1449" s="74"/>
      <c r="B1449" s="75">
        <f>SUM(B1413:B1448)</f>
        <v>1314630.7300000002</v>
      </c>
      <c r="C1449" s="76"/>
      <c r="D1449" s="77"/>
      <c r="E1449" s="78"/>
      <c r="F1449" s="78"/>
      <c r="G1449" s="79"/>
      <c r="H1449" s="78"/>
      <c r="I1449" s="78"/>
      <c r="J1449" s="80"/>
      <c r="K1449" s="80"/>
      <c r="L1449" s="75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78"/>
      <c r="AC1449" s="78"/>
      <c r="AD1449" s="78"/>
      <c r="AE1449" s="3"/>
      <c r="AF1449" s="31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V1449" s="3"/>
      <c r="AW1449" s="31"/>
      <c r="AX1449" s="5"/>
      <c r="AY1449" s="9"/>
      <c r="BB1449" s="2"/>
      <c r="BE1449" s="24"/>
      <c r="BF1449" s="24"/>
      <c r="BG1449" s="31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Z1449" s="3"/>
      <c r="CA1449" s="31"/>
      <c r="CB1449" s="5"/>
      <c r="CC1449" s="9"/>
      <c r="CF1449" s="2"/>
      <c r="CI1449" s="24"/>
      <c r="CJ1449" s="24"/>
      <c r="CK1449" s="31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D1449" s="3"/>
      <c r="DE1449" s="31"/>
      <c r="DF1449" s="5"/>
      <c r="DG1449" s="9"/>
      <c r="DJ1449" s="2"/>
      <c r="DM1449" s="24"/>
      <c r="DN1449" s="24"/>
      <c r="DO1449" s="31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H1449" s="3"/>
      <c r="EI1449" s="31"/>
      <c r="EJ1449" s="5"/>
      <c r="EK1449" s="9"/>
      <c r="EN1449" s="2"/>
      <c r="EQ1449" s="24"/>
      <c r="ER1449" s="24"/>
      <c r="ES1449" s="31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L1449" s="3"/>
      <c r="FM1449" s="31"/>
      <c r="FN1449" s="5"/>
      <c r="FO1449" s="9"/>
      <c r="FR1449" s="2"/>
      <c r="FU1449" s="24"/>
      <c r="FV1449" s="24"/>
      <c r="FW1449" s="31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P1449" s="3"/>
      <c r="GQ1449" s="31"/>
      <c r="GR1449" s="5"/>
      <c r="GS1449" s="9"/>
      <c r="GV1449" s="2"/>
      <c r="GY1449" s="24"/>
      <c r="GZ1449" s="24"/>
      <c r="HA1449" s="31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T1449" s="3"/>
      <c r="HU1449" s="31"/>
      <c r="HV1449" s="5"/>
      <c r="HW1449" s="9"/>
      <c r="HZ1449" s="2"/>
      <c r="IC1449" s="24"/>
      <c r="ID1449" s="24"/>
      <c r="IE1449" s="31"/>
      <c r="IF1449" s="24"/>
      <c r="IG1449" s="24"/>
      <c r="IH1449" s="24"/>
      <c r="II1449" s="24"/>
      <c r="IJ1449" s="24"/>
      <c r="IK1449" s="24"/>
      <c r="IL1449" s="24"/>
      <c r="IM1449" s="24"/>
      <c r="IN1449" s="24"/>
      <c r="IO1449" s="24"/>
      <c r="IP1449" s="24"/>
      <c r="IQ1449" s="24"/>
      <c r="IR1449" s="24"/>
      <c r="IS1449" s="24"/>
      <c r="IT1449" s="24"/>
      <c r="IX1449" s="3"/>
      <c r="IY1449" s="31"/>
      <c r="IZ1449" s="5"/>
      <c r="JA1449" s="9"/>
      <c r="JD1449" s="2"/>
      <c r="JG1449" s="24"/>
      <c r="JH1449" s="24"/>
      <c r="JI1449" s="31"/>
      <c r="JJ1449" s="24"/>
      <c r="JK1449" s="24"/>
      <c r="JL1449" s="24"/>
      <c r="JM1449" s="24"/>
      <c r="JN1449" s="24"/>
      <c r="JO1449" s="24"/>
      <c r="JP1449" s="24"/>
      <c r="JQ1449" s="24"/>
      <c r="JR1449" s="24"/>
      <c r="JS1449" s="24"/>
      <c r="JT1449" s="24"/>
      <c r="JU1449" s="24"/>
      <c r="JV1449" s="24"/>
      <c r="JW1449" s="24"/>
      <c r="JX1449" s="24"/>
      <c r="KB1449" s="3"/>
      <c r="KC1449" s="31"/>
      <c r="KD1449" s="5"/>
      <c r="KE1449" s="9"/>
      <c r="KH1449" s="2"/>
      <c r="KK1449" s="24"/>
      <c r="KL1449" s="24"/>
      <c r="KM1449" s="31"/>
      <c r="KN1449" s="24"/>
      <c r="KO1449" s="24"/>
      <c r="KP1449" s="24"/>
      <c r="KQ1449" s="24"/>
      <c r="KR1449" s="24"/>
      <c r="KS1449" s="24"/>
      <c r="KT1449" s="24"/>
      <c r="KU1449" s="24"/>
      <c r="KV1449" s="24"/>
      <c r="KW1449" s="24"/>
      <c r="KX1449" s="24"/>
      <c r="KY1449" s="24"/>
      <c r="KZ1449" s="24"/>
      <c r="LA1449" s="24"/>
      <c r="LB1449" s="24"/>
      <c r="LF1449" s="3"/>
      <c r="LG1449" s="31"/>
      <c r="LH1449" s="5"/>
      <c r="LI1449" s="9"/>
      <c r="LL1449" s="2"/>
      <c r="LO1449" s="24"/>
      <c r="LP1449" s="24"/>
      <c r="LQ1449" s="31"/>
      <c r="LR1449" s="24"/>
      <c r="LS1449" s="24"/>
      <c r="LT1449" s="24"/>
      <c r="LU1449" s="24"/>
      <c r="LV1449" s="24"/>
      <c r="LW1449" s="24"/>
      <c r="LX1449" s="24"/>
      <c r="LY1449" s="24"/>
      <c r="LZ1449" s="24"/>
      <c r="MA1449" s="24"/>
      <c r="MB1449" s="24"/>
      <c r="MC1449" s="24"/>
      <c r="MD1449" s="24"/>
      <c r="ME1449" s="24"/>
      <c r="MF1449" s="24"/>
      <c r="MJ1449" s="3"/>
      <c r="MK1449" s="31"/>
      <c r="ML1449" s="5"/>
      <c r="MM1449" s="9"/>
      <c r="MP1449" s="2"/>
      <c r="MS1449" s="24"/>
      <c r="MT1449" s="24"/>
      <c r="MU1449" s="31"/>
      <c r="MV1449" s="24"/>
      <c r="MW1449" s="24"/>
      <c r="MX1449" s="24"/>
      <c r="MY1449" s="24"/>
      <c r="MZ1449" s="24"/>
      <c r="NA1449" s="24"/>
      <c r="NB1449" s="24"/>
      <c r="NC1449" s="24"/>
      <c r="ND1449" s="24"/>
      <c r="NE1449" s="24"/>
      <c r="NF1449" s="24"/>
      <c r="NG1449" s="24"/>
      <c r="NH1449" s="24"/>
      <c r="NI1449" s="24"/>
      <c r="NJ1449" s="24"/>
      <c r="NN1449" s="3"/>
      <c r="NO1449" s="31"/>
      <c r="NP1449" s="5"/>
      <c r="NQ1449" s="9"/>
      <c r="NT1449" s="2"/>
      <c r="NW1449" s="24"/>
      <c r="NX1449" s="24"/>
      <c r="NY1449" s="31"/>
      <c r="NZ1449" s="24"/>
      <c r="OA1449" s="24"/>
      <c r="OB1449" s="24"/>
      <c r="OC1449" s="24"/>
      <c r="OD1449" s="24"/>
      <c r="OE1449" s="24"/>
      <c r="OF1449" s="24"/>
      <c r="OG1449" s="24"/>
      <c r="OH1449" s="24"/>
      <c r="OI1449" s="24"/>
      <c r="OJ1449" s="24"/>
      <c r="OK1449" s="24"/>
      <c r="OL1449" s="24"/>
      <c r="OM1449" s="24"/>
      <c r="ON1449" s="24"/>
      <c r="OR1449" s="3"/>
      <c r="OS1449" s="31"/>
      <c r="OT1449" s="5"/>
      <c r="OU1449" s="9"/>
      <c r="OX1449" s="2"/>
      <c r="PA1449" s="24"/>
      <c r="PB1449" s="24"/>
      <c r="PC1449" s="31"/>
      <c r="PD1449" s="24"/>
      <c r="PE1449" s="24"/>
      <c r="PF1449" s="24"/>
      <c r="PG1449" s="24"/>
      <c r="PH1449" s="24"/>
      <c r="PI1449" s="24"/>
      <c r="PJ1449" s="24"/>
      <c r="PK1449" s="24"/>
      <c r="PL1449" s="24"/>
      <c r="PM1449" s="24"/>
      <c r="PN1449" s="24"/>
      <c r="PO1449" s="24"/>
      <c r="PP1449" s="24"/>
      <c r="PQ1449" s="24"/>
      <c r="PR1449" s="24"/>
      <c r="PV1449" s="3"/>
      <c r="PW1449" s="31"/>
      <c r="PX1449" s="5"/>
      <c r="PY1449" s="9"/>
      <c r="QB1449" s="2"/>
      <c r="QE1449" s="24"/>
      <c r="QF1449" s="24"/>
      <c r="QG1449" s="31"/>
      <c r="QH1449" s="24"/>
      <c r="QI1449" s="24"/>
      <c r="QJ1449" s="24"/>
      <c r="QK1449" s="24"/>
      <c r="QL1449" s="24"/>
      <c r="QM1449" s="24"/>
      <c r="QN1449" s="24"/>
      <c r="QO1449" s="24"/>
      <c r="QP1449" s="24"/>
      <c r="QQ1449" s="24"/>
      <c r="QR1449" s="24"/>
      <c r="QS1449" s="24"/>
      <c r="QT1449" s="24"/>
      <c r="QU1449" s="24"/>
      <c r="QV1449" s="24"/>
      <c r="QZ1449" s="3"/>
      <c r="RA1449" s="31"/>
      <c r="RB1449" s="5"/>
      <c r="RC1449" s="9"/>
      <c r="RF1449" s="2"/>
      <c r="RI1449" s="24"/>
      <c r="RJ1449" s="24"/>
      <c r="RK1449" s="31"/>
      <c r="RL1449" s="24"/>
      <c r="RM1449" s="24"/>
      <c r="RN1449" s="24"/>
      <c r="RO1449" s="24"/>
      <c r="RP1449" s="24"/>
      <c r="RQ1449" s="24"/>
      <c r="RR1449" s="24"/>
      <c r="RS1449" s="24"/>
      <c r="RT1449" s="24"/>
      <c r="RU1449" s="24"/>
      <c r="RV1449" s="24"/>
      <c r="RW1449" s="24"/>
      <c r="RX1449" s="24"/>
      <c r="RY1449" s="24"/>
      <c r="RZ1449" s="24"/>
      <c r="SD1449" s="3"/>
      <c r="SE1449" s="31"/>
      <c r="SF1449" s="5"/>
      <c r="SG1449" s="9"/>
      <c r="SJ1449" s="2"/>
      <c r="SM1449" s="24"/>
      <c r="SN1449" s="24"/>
      <c r="SO1449" s="31"/>
      <c r="SP1449" s="24"/>
      <c r="SQ1449" s="24"/>
      <c r="SR1449" s="24"/>
      <c r="SS1449" s="24"/>
      <c r="ST1449" s="24"/>
      <c r="SU1449" s="24"/>
      <c r="SV1449" s="24"/>
      <c r="SW1449" s="24"/>
      <c r="SX1449" s="24"/>
      <c r="SY1449" s="24"/>
      <c r="SZ1449" s="24"/>
      <c r="TA1449" s="24"/>
      <c r="TB1449" s="24"/>
      <c r="TC1449" s="24"/>
      <c r="TD1449" s="24"/>
      <c r="TH1449" s="3"/>
      <c r="TI1449" s="31"/>
      <c r="TJ1449" s="5"/>
      <c r="TK1449" s="9"/>
      <c r="TN1449" s="2"/>
      <c r="TQ1449" s="24"/>
      <c r="TR1449" s="24"/>
      <c r="TS1449" s="31"/>
      <c r="TT1449" s="24"/>
      <c r="TU1449" s="24"/>
      <c r="TV1449" s="24"/>
      <c r="TW1449" s="24"/>
      <c r="TX1449" s="24"/>
      <c r="TY1449" s="24"/>
      <c r="TZ1449" s="24"/>
      <c r="UA1449" s="24"/>
      <c r="UB1449" s="24"/>
      <c r="UC1449" s="24"/>
      <c r="UD1449" s="24"/>
      <c r="UE1449" s="24"/>
      <c r="UF1449" s="24"/>
      <c r="UG1449" s="24"/>
      <c r="UH1449" s="24"/>
      <c r="UL1449" s="3"/>
      <c r="UM1449" s="31"/>
      <c r="UN1449" s="5"/>
      <c r="UO1449" s="9"/>
      <c r="UR1449" s="2"/>
      <c r="UU1449" s="24"/>
      <c r="UV1449" s="24"/>
      <c r="UW1449" s="31"/>
      <c r="UX1449" s="24"/>
      <c r="UY1449" s="24"/>
      <c r="UZ1449" s="24"/>
      <c r="VA1449" s="24"/>
      <c r="VB1449" s="24"/>
      <c r="VC1449" s="24"/>
      <c r="VD1449" s="24"/>
      <c r="VE1449" s="24"/>
      <c r="VF1449" s="24"/>
      <c r="VG1449" s="24"/>
      <c r="VH1449" s="24"/>
      <c r="VI1449" s="24"/>
      <c r="VJ1449" s="24"/>
      <c r="VK1449" s="24"/>
      <c r="VL1449" s="24"/>
      <c r="VP1449" s="3"/>
      <c r="VQ1449" s="31"/>
      <c r="VR1449" s="5"/>
      <c r="VS1449" s="9"/>
      <c r="VV1449" s="2"/>
      <c r="VY1449" s="24"/>
      <c r="VZ1449" s="24"/>
      <c r="WA1449" s="31"/>
      <c r="WB1449" s="24"/>
      <c r="WC1449" s="24"/>
      <c r="WD1449" s="24"/>
      <c r="WE1449" s="24"/>
      <c r="WF1449" s="24"/>
      <c r="WG1449" s="24"/>
      <c r="WH1449" s="24"/>
      <c r="WI1449" s="24"/>
      <c r="WJ1449" s="24"/>
      <c r="WK1449" s="24"/>
      <c r="WL1449" s="24"/>
      <c r="WM1449" s="24"/>
      <c r="WN1449" s="24"/>
      <c r="WO1449" s="24"/>
      <c r="WP1449" s="24"/>
      <c r="WT1449" s="3"/>
      <c r="WU1449" s="31"/>
      <c r="WV1449" s="5"/>
      <c r="WW1449" s="9"/>
      <c r="WZ1449" s="2"/>
      <c r="XC1449" s="24"/>
      <c r="XD1449" s="24"/>
      <c r="XE1449" s="31"/>
      <c r="XF1449" s="24"/>
      <c r="XG1449" s="24"/>
      <c r="XH1449" s="24"/>
      <c r="XI1449" s="24"/>
      <c r="XJ1449" s="24"/>
      <c r="XK1449" s="24"/>
      <c r="XL1449" s="24"/>
      <c r="XM1449" s="24"/>
      <c r="XN1449" s="24"/>
      <c r="XO1449" s="24"/>
      <c r="XP1449" s="24"/>
      <c r="XQ1449" s="24"/>
      <c r="XR1449" s="24"/>
      <c r="XS1449" s="24"/>
      <c r="XT1449" s="24"/>
      <c r="XX1449" s="3"/>
      <c r="XY1449" s="31"/>
      <c r="XZ1449" s="5"/>
      <c r="YA1449" s="9"/>
      <c r="YD1449" s="2"/>
      <c r="YG1449" s="24"/>
      <c r="YH1449" s="24"/>
      <c r="YI1449" s="31"/>
      <c r="YJ1449" s="24"/>
      <c r="YK1449" s="24"/>
      <c r="YL1449" s="24"/>
      <c r="YM1449" s="24"/>
      <c r="YN1449" s="24"/>
      <c r="YO1449" s="24"/>
      <c r="YP1449" s="24"/>
      <c r="YQ1449" s="24"/>
      <c r="YR1449" s="24"/>
      <c r="YS1449" s="24"/>
      <c r="YT1449" s="24"/>
      <c r="YU1449" s="24"/>
      <c r="YV1449" s="24"/>
      <c r="YW1449" s="24"/>
      <c r="YX1449" s="24"/>
      <c r="ZB1449" s="3"/>
      <c r="ZC1449" s="31"/>
      <c r="ZD1449" s="5"/>
      <c r="ZE1449" s="9"/>
      <c r="ZH1449" s="2"/>
      <c r="ZK1449" s="24"/>
      <c r="ZL1449" s="24"/>
      <c r="ZM1449" s="31"/>
      <c r="ZN1449" s="24"/>
      <c r="ZO1449" s="24"/>
      <c r="ZP1449" s="24"/>
      <c r="ZQ1449" s="24"/>
      <c r="ZR1449" s="24"/>
      <c r="ZS1449" s="24"/>
      <c r="ZT1449" s="24"/>
      <c r="ZU1449" s="24"/>
      <c r="ZV1449" s="24"/>
      <c r="ZW1449" s="24"/>
      <c r="ZX1449" s="24"/>
      <c r="ZY1449" s="24"/>
      <c r="ZZ1449" s="24"/>
      <c r="AAA1449" s="24"/>
      <c r="AAB1449" s="24"/>
      <c r="AAF1449" s="3"/>
      <c r="AAG1449" s="31"/>
      <c r="AAH1449" s="5"/>
      <c r="AAI1449" s="9"/>
      <c r="AAL1449" s="2"/>
      <c r="AAO1449" s="24"/>
      <c r="AAP1449" s="24"/>
      <c r="AAQ1449" s="31"/>
      <c r="AAR1449" s="24"/>
      <c r="AAS1449" s="24"/>
      <c r="AAT1449" s="24"/>
      <c r="AAU1449" s="24"/>
      <c r="AAV1449" s="24"/>
      <c r="AAW1449" s="24"/>
      <c r="AAX1449" s="24"/>
      <c r="AAY1449" s="24"/>
      <c r="AAZ1449" s="24"/>
      <c r="ABA1449" s="24"/>
      <c r="ABB1449" s="24"/>
      <c r="ABC1449" s="24"/>
      <c r="ABD1449" s="24"/>
      <c r="ABE1449" s="24"/>
      <c r="ABF1449" s="24"/>
      <c r="ABJ1449" s="3"/>
      <c r="ABK1449" s="31"/>
      <c r="ABL1449" s="5"/>
      <c r="ABM1449" s="9"/>
      <c r="ABP1449" s="2"/>
      <c r="ABS1449" s="24"/>
      <c r="ABT1449" s="24"/>
      <c r="ABU1449" s="31"/>
      <c r="ABV1449" s="24"/>
      <c r="ABW1449" s="24"/>
      <c r="ABX1449" s="24"/>
      <c r="ABY1449" s="24"/>
      <c r="ABZ1449" s="24"/>
      <c r="ACA1449" s="24"/>
      <c r="ACB1449" s="24"/>
      <c r="ACC1449" s="24"/>
      <c r="ACD1449" s="24"/>
      <c r="ACE1449" s="24"/>
      <c r="ACF1449" s="24"/>
      <c r="ACG1449" s="24"/>
      <c r="ACH1449" s="24"/>
      <c r="ACI1449" s="24"/>
      <c r="ACJ1449" s="24"/>
      <c r="ACN1449" s="3"/>
      <c r="ACO1449" s="31"/>
      <c r="ACP1449" s="5"/>
      <c r="ACQ1449" s="9"/>
      <c r="ACT1449" s="2"/>
      <c r="ACW1449" s="24"/>
      <c r="ACX1449" s="24"/>
      <c r="ACY1449" s="31"/>
      <c r="ACZ1449" s="24"/>
      <c r="ADA1449" s="24"/>
      <c r="ADB1449" s="24"/>
      <c r="ADC1449" s="24"/>
      <c r="ADD1449" s="24"/>
      <c r="ADE1449" s="24"/>
      <c r="ADF1449" s="24"/>
      <c r="ADG1449" s="24"/>
      <c r="ADH1449" s="24"/>
      <c r="ADI1449" s="24"/>
      <c r="ADJ1449" s="24"/>
      <c r="ADK1449" s="24"/>
      <c r="ADL1449" s="24"/>
      <c r="ADM1449" s="24"/>
      <c r="ADN1449" s="24"/>
      <c r="ADR1449" s="3"/>
      <c r="ADS1449" s="31"/>
      <c r="ADT1449" s="5"/>
      <c r="ADU1449" s="9"/>
      <c r="ADX1449" s="2"/>
      <c r="AEA1449" s="24"/>
      <c r="AEB1449" s="24"/>
      <c r="AEC1449" s="31"/>
      <c r="AED1449" s="24"/>
      <c r="AEE1449" s="24"/>
      <c r="AEF1449" s="24"/>
      <c r="AEG1449" s="24"/>
      <c r="AEH1449" s="24"/>
      <c r="AEI1449" s="24"/>
      <c r="AEJ1449" s="24"/>
      <c r="AEK1449" s="24"/>
      <c r="AEL1449" s="24"/>
      <c r="AEM1449" s="24"/>
      <c r="AEN1449" s="24"/>
      <c r="AEO1449" s="24"/>
      <c r="AEP1449" s="24"/>
      <c r="AEQ1449" s="24"/>
      <c r="AER1449" s="24"/>
      <c r="AEV1449" s="3"/>
      <c r="AEW1449" s="31"/>
      <c r="AEX1449" s="5"/>
      <c r="AEY1449" s="9"/>
      <c r="AFB1449" s="2"/>
      <c r="AFE1449" s="24"/>
      <c r="AFF1449" s="24"/>
      <c r="AFG1449" s="31"/>
      <c r="AFH1449" s="24"/>
      <c r="AFI1449" s="24"/>
      <c r="AFJ1449" s="24"/>
      <c r="AFK1449" s="24"/>
      <c r="AFL1449" s="24"/>
      <c r="AFM1449" s="24"/>
      <c r="AFN1449" s="24"/>
      <c r="AFO1449" s="24"/>
      <c r="AFP1449" s="24"/>
      <c r="AFQ1449" s="24"/>
      <c r="AFR1449" s="24"/>
      <c r="AFS1449" s="24"/>
      <c r="AFT1449" s="24"/>
      <c r="AFU1449" s="24"/>
      <c r="AFV1449" s="24"/>
      <c r="AFZ1449" s="3"/>
      <c r="AGA1449" s="31"/>
      <c r="AGB1449" s="5"/>
      <c r="AGC1449" s="9"/>
      <c r="AGF1449" s="2"/>
      <c r="AGI1449" s="24"/>
      <c r="AGJ1449" s="24"/>
      <c r="AGK1449" s="31"/>
      <c r="AGL1449" s="24"/>
      <c r="AGM1449" s="24"/>
      <c r="AGN1449" s="24"/>
      <c r="AGO1449" s="24"/>
      <c r="AGP1449" s="24"/>
      <c r="AGQ1449" s="24"/>
      <c r="AGR1449" s="24"/>
      <c r="AGS1449" s="24"/>
      <c r="AGT1449" s="24"/>
      <c r="AGU1449" s="24"/>
      <c r="AGV1449" s="24"/>
      <c r="AGW1449" s="24"/>
      <c r="AGX1449" s="24"/>
      <c r="AGY1449" s="24"/>
      <c r="AGZ1449" s="24"/>
      <c r="AHD1449" s="3"/>
      <c r="AHE1449" s="31"/>
      <c r="AHF1449" s="5"/>
      <c r="AHG1449" s="9"/>
      <c r="AHJ1449" s="2"/>
      <c r="AHM1449" s="24"/>
      <c r="AHN1449" s="24"/>
      <c r="AHO1449" s="31"/>
      <c r="AHP1449" s="24"/>
      <c r="AHQ1449" s="24"/>
      <c r="AHR1449" s="24"/>
      <c r="AHS1449" s="24"/>
      <c r="AHT1449" s="24"/>
      <c r="AHU1449" s="24"/>
      <c r="AHV1449" s="24"/>
      <c r="AHW1449" s="24"/>
      <c r="AHX1449" s="24"/>
      <c r="AHY1449" s="24"/>
      <c r="AHZ1449" s="24"/>
      <c r="AIA1449" s="24"/>
      <c r="AIB1449" s="24"/>
      <c r="AIC1449" s="24"/>
      <c r="AID1449" s="24"/>
      <c r="AIH1449" s="3"/>
      <c r="AII1449" s="31"/>
      <c r="AIJ1449" s="5"/>
      <c r="AIK1449" s="9"/>
      <c r="AIN1449" s="2"/>
      <c r="AIQ1449" s="24"/>
      <c r="AIR1449" s="24"/>
      <c r="AIS1449" s="31"/>
      <c r="AIT1449" s="24"/>
      <c r="AIU1449" s="24"/>
      <c r="AIV1449" s="24"/>
      <c r="AIW1449" s="24"/>
      <c r="AIX1449" s="24"/>
      <c r="AIY1449" s="24"/>
      <c r="AIZ1449" s="24"/>
      <c r="AJA1449" s="24"/>
      <c r="AJB1449" s="24"/>
      <c r="AJC1449" s="24"/>
      <c r="AJD1449" s="24"/>
      <c r="AJE1449" s="24"/>
      <c r="AJF1449" s="24"/>
      <c r="AJG1449" s="24"/>
      <c r="AJH1449" s="24"/>
      <c r="AJL1449" s="3"/>
      <c r="AJM1449" s="31"/>
      <c r="AJN1449" s="5"/>
      <c r="AJO1449" s="9"/>
      <c r="AJR1449" s="2"/>
      <c r="AJU1449" s="24"/>
      <c r="AJV1449" s="24"/>
      <c r="AJW1449" s="31"/>
      <c r="AJX1449" s="24"/>
      <c r="AJY1449" s="24"/>
      <c r="AJZ1449" s="24"/>
      <c r="AKA1449" s="24"/>
      <c r="AKB1449" s="24"/>
      <c r="AKC1449" s="24"/>
      <c r="AKD1449" s="24"/>
      <c r="AKE1449" s="24"/>
      <c r="AKF1449" s="24"/>
      <c r="AKG1449" s="24"/>
      <c r="AKH1449" s="24"/>
      <c r="AKI1449" s="24"/>
      <c r="AKJ1449" s="24"/>
      <c r="AKK1449" s="24"/>
      <c r="AKL1449" s="24"/>
      <c r="AKP1449" s="3"/>
      <c r="AKQ1449" s="31"/>
      <c r="AKR1449" s="5"/>
      <c r="AKS1449" s="9"/>
      <c r="AKV1449" s="2"/>
      <c r="AKY1449" s="24"/>
      <c r="AKZ1449" s="24"/>
      <c r="ALA1449" s="31"/>
      <c r="ALB1449" s="24"/>
      <c r="ALC1449" s="24"/>
      <c r="ALD1449" s="24"/>
      <c r="ALE1449" s="24"/>
      <c r="ALF1449" s="24"/>
      <c r="ALG1449" s="24"/>
      <c r="ALH1449" s="24"/>
      <c r="ALI1449" s="24"/>
      <c r="ALJ1449" s="24"/>
      <c r="ALK1449" s="24"/>
      <c r="ALL1449" s="24"/>
      <c r="ALM1449" s="24"/>
      <c r="ALN1449" s="24"/>
      <c r="ALO1449" s="24"/>
      <c r="ALP1449" s="24"/>
      <c r="ALT1449" s="3"/>
      <c r="ALU1449" s="31"/>
      <c r="ALV1449" s="5"/>
      <c r="ALW1449" s="9"/>
      <c r="ALZ1449" s="2"/>
      <c r="AMC1449" s="24"/>
      <c r="AMD1449" s="24"/>
      <c r="AME1449" s="31"/>
      <c r="AMF1449" s="24"/>
      <c r="AMG1449" s="24"/>
      <c r="AMH1449" s="24"/>
      <c r="AMI1449" s="24"/>
      <c r="AMJ1449" s="24"/>
      <c r="AMK1449" s="24"/>
      <c r="AML1449" s="24"/>
      <c r="AMM1449" s="24"/>
      <c r="AMN1449" s="24"/>
      <c r="AMO1449" s="24"/>
      <c r="AMP1449" s="24"/>
      <c r="AMQ1449" s="24"/>
      <c r="AMR1449" s="24"/>
      <c r="AMS1449" s="24"/>
      <c r="AMT1449" s="24"/>
      <c r="AMX1449" s="3"/>
      <c r="AMY1449" s="31"/>
      <c r="AMZ1449" s="5"/>
      <c r="ANA1449" s="9"/>
      <c r="AND1449" s="2"/>
      <c r="ANG1449" s="24"/>
      <c r="ANH1449" s="24"/>
      <c r="ANI1449" s="31"/>
      <c r="ANJ1449" s="24"/>
      <c r="ANK1449" s="24"/>
      <c r="ANL1449" s="24"/>
      <c r="ANM1449" s="24"/>
      <c r="ANN1449" s="24"/>
      <c r="ANO1449" s="24"/>
      <c r="ANP1449" s="24"/>
      <c r="ANQ1449" s="24"/>
      <c r="ANR1449" s="24"/>
      <c r="ANS1449" s="24"/>
      <c r="ANT1449" s="24"/>
      <c r="ANU1449" s="24"/>
      <c r="ANV1449" s="24"/>
      <c r="ANW1449" s="24"/>
      <c r="ANX1449" s="24"/>
      <c r="AOB1449" s="3"/>
      <c r="AOC1449" s="31"/>
      <c r="AOD1449" s="5"/>
      <c r="AOE1449" s="9"/>
      <c r="AOH1449" s="2"/>
      <c r="AOK1449" s="24"/>
      <c r="AOL1449" s="24"/>
      <c r="AOM1449" s="31"/>
      <c r="AON1449" s="24"/>
      <c r="AOO1449" s="24"/>
      <c r="AOP1449" s="24"/>
      <c r="AOQ1449" s="24"/>
      <c r="AOR1449" s="24"/>
      <c r="AOS1449" s="24"/>
      <c r="AOT1449" s="24"/>
      <c r="AOU1449" s="24"/>
      <c r="AOV1449" s="24"/>
      <c r="AOW1449" s="24"/>
      <c r="AOX1449" s="24"/>
      <c r="AOY1449" s="24"/>
      <c r="AOZ1449" s="24"/>
      <c r="APA1449" s="24"/>
      <c r="APB1449" s="24"/>
      <c r="APF1449" s="3"/>
      <c r="APG1449" s="31"/>
      <c r="APH1449" s="5"/>
      <c r="API1449" s="9"/>
      <c r="APL1449" s="2"/>
      <c r="APO1449" s="24"/>
      <c r="APP1449" s="24"/>
      <c r="APQ1449" s="31"/>
      <c r="APR1449" s="24"/>
      <c r="APS1449" s="24"/>
      <c r="APT1449" s="24"/>
      <c r="APU1449" s="24"/>
      <c r="APV1449" s="24"/>
      <c r="APW1449" s="24"/>
      <c r="APX1449" s="24"/>
      <c r="APY1449" s="24"/>
      <c r="APZ1449" s="24"/>
      <c r="AQA1449" s="24"/>
      <c r="AQB1449" s="24"/>
      <c r="AQC1449" s="24"/>
      <c r="AQD1449" s="24"/>
      <c r="AQE1449" s="24"/>
      <c r="AQF1449" s="24"/>
      <c r="AQJ1449" s="3"/>
      <c r="AQK1449" s="31"/>
      <c r="AQL1449" s="5"/>
      <c r="AQM1449" s="9"/>
      <c r="AQP1449" s="2"/>
      <c r="AQS1449" s="24"/>
      <c r="AQT1449" s="24"/>
      <c r="AQU1449" s="31"/>
      <c r="AQV1449" s="24"/>
      <c r="AQW1449" s="24"/>
      <c r="AQX1449" s="24"/>
      <c r="AQY1449" s="24"/>
      <c r="AQZ1449" s="24"/>
      <c r="ARA1449" s="24"/>
      <c r="ARB1449" s="24"/>
      <c r="ARC1449" s="24"/>
      <c r="ARD1449" s="24"/>
      <c r="ARE1449" s="24"/>
      <c r="ARF1449" s="24"/>
      <c r="ARG1449" s="24"/>
      <c r="ARH1449" s="24"/>
      <c r="ARI1449" s="24"/>
      <c r="ARJ1449" s="24"/>
      <c r="ARN1449" s="3"/>
      <c r="ARO1449" s="31"/>
      <c r="ARP1449" s="5"/>
      <c r="ARQ1449" s="9"/>
      <c r="ART1449" s="2"/>
      <c r="ARW1449" s="24"/>
      <c r="ARX1449" s="24"/>
      <c r="ARY1449" s="31"/>
      <c r="ARZ1449" s="24"/>
      <c r="ASA1449" s="24"/>
      <c r="ASB1449" s="24"/>
      <c r="ASC1449" s="24"/>
      <c r="ASD1449" s="24"/>
      <c r="ASE1449" s="24"/>
      <c r="ASF1449" s="24"/>
      <c r="ASG1449" s="24"/>
      <c r="ASH1449" s="24"/>
      <c r="ASI1449" s="24"/>
      <c r="ASJ1449" s="24"/>
      <c r="ASK1449" s="24"/>
      <c r="ASL1449" s="24"/>
      <c r="ASM1449" s="24"/>
      <c r="ASN1449" s="24"/>
      <c r="ASR1449" s="3"/>
      <c r="ASS1449" s="31"/>
      <c r="AST1449" s="5"/>
      <c r="ASU1449" s="9"/>
      <c r="ASX1449" s="2"/>
      <c r="ATA1449" s="24"/>
      <c r="ATB1449" s="24"/>
      <c r="ATC1449" s="31"/>
      <c r="ATD1449" s="24"/>
      <c r="ATE1449" s="24"/>
      <c r="ATF1449" s="24"/>
      <c r="ATG1449" s="24"/>
      <c r="ATH1449" s="24"/>
      <c r="ATI1449" s="24"/>
      <c r="ATJ1449" s="24"/>
      <c r="ATK1449" s="24"/>
      <c r="ATL1449" s="24"/>
      <c r="ATM1449" s="24"/>
      <c r="ATN1449" s="24"/>
      <c r="ATO1449" s="24"/>
      <c r="ATP1449" s="24"/>
      <c r="ATQ1449" s="24"/>
      <c r="ATR1449" s="24"/>
      <c r="ATV1449" s="3"/>
      <c r="ATW1449" s="31"/>
      <c r="ATX1449" s="5"/>
      <c r="ATY1449" s="9"/>
      <c r="AUB1449" s="2"/>
      <c r="AUE1449" s="24"/>
      <c r="AUF1449" s="24"/>
      <c r="AUG1449" s="31"/>
      <c r="AUH1449" s="24"/>
      <c r="AUI1449" s="24"/>
      <c r="AUJ1449" s="24"/>
      <c r="AUK1449" s="24"/>
      <c r="AUL1449" s="24"/>
      <c r="AUM1449" s="24"/>
      <c r="AUN1449" s="24"/>
      <c r="AUO1449" s="24"/>
      <c r="AUP1449" s="24"/>
      <c r="AUQ1449" s="24"/>
      <c r="AUR1449" s="24"/>
      <c r="AUS1449" s="24"/>
      <c r="AUT1449" s="24"/>
      <c r="AUU1449" s="24"/>
      <c r="AUV1449" s="24"/>
      <c r="AUZ1449" s="3"/>
      <c r="AVA1449" s="31"/>
      <c r="AVB1449" s="5"/>
      <c r="AVC1449" s="9"/>
      <c r="AVF1449" s="2"/>
      <c r="AVI1449" s="24"/>
      <c r="AVJ1449" s="24"/>
      <c r="AVK1449" s="31"/>
      <c r="AVL1449" s="24"/>
      <c r="AVM1449" s="24"/>
      <c r="AVN1449" s="24"/>
      <c r="AVO1449" s="24"/>
      <c r="AVP1449" s="24"/>
      <c r="AVQ1449" s="24"/>
      <c r="AVR1449" s="24"/>
      <c r="AVS1449" s="24"/>
      <c r="AVT1449" s="24"/>
      <c r="AVU1449" s="24"/>
      <c r="AVV1449" s="24"/>
      <c r="AVW1449" s="24"/>
      <c r="AVX1449" s="24"/>
      <c r="AVY1449" s="24"/>
      <c r="AVZ1449" s="24"/>
      <c r="AWD1449" s="3"/>
      <c r="AWE1449" s="31"/>
      <c r="AWF1449" s="5"/>
      <c r="AWG1449" s="9"/>
      <c r="AWJ1449" s="2"/>
      <c r="AWM1449" s="24"/>
      <c r="AWN1449" s="24"/>
      <c r="AWO1449" s="31"/>
      <c r="AWP1449" s="24"/>
      <c r="AWQ1449" s="24"/>
      <c r="AWR1449" s="24"/>
      <c r="AWS1449" s="24"/>
      <c r="AWT1449" s="24"/>
      <c r="AWU1449" s="24"/>
      <c r="AWV1449" s="24"/>
      <c r="AWW1449" s="24"/>
      <c r="AWX1449" s="24"/>
      <c r="AWY1449" s="24"/>
      <c r="AWZ1449" s="24"/>
      <c r="AXA1449" s="24"/>
      <c r="AXB1449" s="24"/>
      <c r="AXC1449" s="24"/>
      <c r="AXD1449" s="24"/>
      <c r="AXH1449" s="3"/>
      <c r="AXI1449" s="31"/>
      <c r="AXJ1449" s="5"/>
      <c r="AXK1449" s="9"/>
      <c r="AXN1449" s="2"/>
      <c r="AXQ1449" s="24"/>
      <c r="AXR1449" s="24"/>
      <c r="AXS1449" s="31"/>
      <c r="AXT1449" s="24"/>
      <c r="AXU1449" s="24"/>
      <c r="AXV1449" s="24"/>
      <c r="AXW1449" s="24"/>
      <c r="AXX1449" s="24"/>
      <c r="AXY1449" s="24"/>
      <c r="AXZ1449" s="24"/>
      <c r="AYA1449" s="24"/>
      <c r="AYB1449" s="24"/>
      <c r="AYC1449" s="24"/>
      <c r="AYD1449" s="24"/>
      <c r="AYE1449" s="24"/>
      <c r="AYF1449" s="24"/>
      <c r="AYG1449" s="24"/>
      <c r="AYH1449" s="24"/>
      <c r="AYL1449" s="3"/>
      <c r="AYM1449" s="31"/>
      <c r="AYN1449" s="5"/>
      <c r="AYO1449" s="9"/>
      <c r="AYR1449" s="2"/>
      <c r="AYU1449" s="24"/>
      <c r="AYV1449" s="24"/>
      <c r="AYW1449" s="31"/>
      <c r="AYX1449" s="24"/>
      <c r="AYY1449" s="24"/>
      <c r="AYZ1449" s="24"/>
      <c r="AZA1449" s="24"/>
      <c r="AZB1449" s="24"/>
      <c r="AZC1449" s="24"/>
      <c r="AZD1449" s="24"/>
      <c r="AZE1449" s="24"/>
      <c r="AZF1449" s="24"/>
      <c r="AZG1449" s="24"/>
      <c r="AZH1449" s="24"/>
      <c r="AZI1449" s="24"/>
      <c r="AZJ1449" s="24"/>
      <c r="AZK1449" s="24"/>
      <c r="AZL1449" s="24"/>
      <c r="AZP1449" s="3"/>
      <c r="AZQ1449" s="31"/>
      <c r="AZR1449" s="5"/>
      <c r="AZS1449" s="9"/>
      <c r="AZV1449" s="2"/>
      <c r="AZY1449" s="24"/>
      <c r="AZZ1449" s="24"/>
      <c r="BAA1449" s="31"/>
      <c r="BAB1449" s="24"/>
      <c r="BAC1449" s="24"/>
      <c r="BAD1449" s="24"/>
      <c r="BAE1449" s="24"/>
      <c r="BAF1449" s="24"/>
      <c r="BAG1449" s="24"/>
      <c r="BAH1449" s="24"/>
      <c r="BAI1449" s="24"/>
      <c r="BAJ1449" s="24"/>
      <c r="BAK1449" s="24"/>
      <c r="BAL1449" s="24"/>
      <c r="BAM1449" s="24"/>
      <c r="BAN1449" s="24"/>
      <c r="BAO1449" s="24"/>
      <c r="BAP1449" s="24"/>
      <c r="BAT1449" s="3"/>
      <c r="BAU1449" s="31"/>
      <c r="BAV1449" s="5"/>
      <c r="BAW1449" s="9"/>
      <c r="BAZ1449" s="2"/>
      <c r="BBC1449" s="24"/>
      <c r="BBD1449" s="24"/>
      <c r="BBE1449" s="31"/>
      <c r="BBF1449" s="24"/>
      <c r="BBG1449" s="24"/>
      <c r="BBH1449" s="24"/>
      <c r="BBI1449" s="24"/>
      <c r="BBJ1449" s="24"/>
      <c r="BBK1449" s="24"/>
      <c r="BBL1449" s="24"/>
      <c r="BBM1449" s="24"/>
      <c r="BBN1449" s="24"/>
      <c r="BBO1449" s="24"/>
      <c r="BBP1449" s="24"/>
      <c r="BBQ1449" s="24"/>
      <c r="BBR1449" s="24"/>
      <c r="BBS1449" s="24"/>
      <c r="BBT1449" s="24"/>
      <c r="BBX1449" s="3"/>
      <c r="BBY1449" s="31"/>
      <c r="BBZ1449" s="5"/>
      <c r="BCA1449" s="9"/>
      <c r="BCD1449" s="2"/>
      <c r="BCG1449" s="24"/>
      <c r="BCH1449" s="24"/>
      <c r="BCI1449" s="31"/>
      <c r="BCJ1449" s="24"/>
      <c r="BCK1449" s="24"/>
      <c r="BCL1449" s="24"/>
      <c r="BCM1449" s="24"/>
      <c r="BCN1449" s="24"/>
      <c r="BCO1449" s="24"/>
      <c r="BCP1449" s="24"/>
      <c r="BCQ1449" s="24"/>
      <c r="BCR1449" s="24"/>
      <c r="BCS1449" s="24"/>
      <c r="BCT1449" s="24"/>
      <c r="BCU1449" s="24"/>
      <c r="BCV1449" s="24"/>
      <c r="BCW1449" s="24"/>
      <c r="BCX1449" s="24"/>
      <c r="BDB1449" s="3"/>
      <c r="BDC1449" s="31"/>
      <c r="BDD1449" s="5"/>
      <c r="BDE1449" s="9"/>
      <c r="BDH1449" s="2"/>
      <c r="BDK1449" s="24"/>
      <c r="BDL1449" s="24"/>
      <c r="BDM1449" s="31"/>
      <c r="BDN1449" s="24"/>
      <c r="BDO1449" s="24"/>
      <c r="BDP1449" s="24"/>
      <c r="BDQ1449" s="24"/>
      <c r="BDR1449" s="24"/>
      <c r="BDS1449" s="24"/>
      <c r="BDT1449" s="24"/>
      <c r="BDU1449" s="24"/>
      <c r="BDV1449" s="24"/>
      <c r="BDW1449" s="24"/>
      <c r="BDX1449" s="24"/>
      <c r="BDY1449" s="24"/>
      <c r="BDZ1449" s="24"/>
      <c r="BEA1449" s="24"/>
      <c r="BEB1449" s="24"/>
      <c r="BEF1449" s="3"/>
      <c r="BEG1449" s="31"/>
      <c r="BEH1449" s="5"/>
      <c r="BEI1449" s="9"/>
      <c r="BEL1449" s="2"/>
      <c r="BEO1449" s="24"/>
      <c r="BEP1449" s="24"/>
      <c r="BEQ1449" s="31"/>
      <c r="BER1449" s="24"/>
      <c r="BES1449" s="24"/>
      <c r="BET1449" s="24"/>
      <c r="BEU1449" s="24"/>
      <c r="BEV1449" s="24"/>
      <c r="BEW1449" s="24"/>
      <c r="BEX1449" s="24"/>
      <c r="BEY1449" s="24"/>
      <c r="BEZ1449" s="24"/>
      <c r="BFA1449" s="24"/>
      <c r="BFB1449" s="24"/>
      <c r="BFC1449" s="24"/>
      <c r="BFD1449" s="24"/>
      <c r="BFE1449" s="24"/>
      <c r="BFF1449" s="24"/>
      <c r="BFJ1449" s="3"/>
      <c r="BFK1449" s="31"/>
      <c r="BFL1449" s="5"/>
      <c r="BFM1449" s="9"/>
      <c r="BFP1449" s="2"/>
      <c r="BFS1449" s="24"/>
      <c r="BFT1449" s="24"/>
      <c r="BFU1449" s="31"/>
      <c r="BFV1449" s="24"/>
      <c r="BFW1449" s="24"/>
      <c r="BFX1449" s="24"/>
      <c r="BFY1449" s="24"/>
      <c r="BFZ1449" s="24"/>
      <c r="BGA1449" s="24"/>
      <c r="BGB1449" s="24"/>
      <c r="BGC1449" s="24"/>
      <c r="BGD1449" s="24"/>
      <c r="BGE1449" s="24"/>
      <c r="BGF1449" s="24"/>
      <c r="BGG1449" s="24"/>
      <c r="BGH1449" s="24"/>
      <c r="BGI1449" s="24"/>
      <c r="BGJ1449" s="24"/>
      <c r="BGN1449" s="3"/>
      <c r="BGO1449" s="31"/>
      <c r="BGP1449" s="5"/>
      <c r="BGQ1449" s="9"/>
      <c r="BGT1449" s="2"/>
      <c r="BGW1449" s="24"/>
      <c r="BGX1449" s="24"/>
      <c r="BGY1449" s="31"/>
      <c r="BGZ1449" s="24"/>
      <c r="BHA1449" s="24"/>
      <c r="BHB1449" s="24"/>
      <c r="BHC1449" s="24"/>
      <c r="BHD1449" s="24"/>
      <c r="BHE1449" s="24"/>
      <c r="BHF1449" s="24"/>
      <c r="BHG1449" s="24"/>
      <c r="BHH1449" s="24"/>
      <c r="BHI1449" s="24"/>
      <c r="BHJ1449" s="24"/>
      <c r="BHK1449" s="24"/>
      <c r="BHL1449" s="24"/>
      <c r="BHM1449" s="24"/>
      <c r="BHN1449" s="24"/>
      <c r="BHR1449" s="3"/>
      <c r="BHS1449" s="31"/>
      <c r="BHT1449" s="5"/>
      <c r="BHU1449" s="9"/>
      <c r="BHX1449" s="2"/>
      <c r="BIA1449" s="24"/>
      <c r="BIB1449" s="24"/>
      <c r="BIC1449" s="31"/>
      <c r="BID1449" s="24"/>
      <c r="BIE1449" s="24"/>
      <c r="BIF1449" s="24"/>
      <c r="BIG1449" s="24"/>
      <c r="BIH1449" s="24"/>
      <c r="BII1449" s="24"/>
      <c r="BIJ1449" s="24"/>
      <c r="BIK1449" s="24"/>
      <c r="BIL1449" s="24"/>
      <c r="BIM1449" s="24"/>
      <c r="BIN1449" s="24"/>
      <c r="BIO1449" s="24"/>
      <c r="BIP1449" s="24"/>
      <c r="BIQ1449" s="24"/>
      <c r="BIR1449" s="24"/>
      <c r="BIV1449" s="3"/>
      <c r="BIW1449" s="31"/>
      <c r="BIX1449" s="5"/>
      <c r="BIY1449" s="9"/>
      <c r="BJB1449" s="2"/>
      <c r="BJE1449" s="24"/>
      <c r="BJF1449" s="24"/>
      <c r="BJG1449" s="31"/>
      <c r="BJH1449" s="24"/>
      <c r="BJI1449" s="24"/>
      <c r="BJJ1449" s="24"/>
      <c r="BJK1449" s="24"/>
      <c r="BJL1449" s="24"/>
      <c r="BJM1449" s="24"/>
      <c r="BJN1449" s="24"/>
      <c r="BJO1449" s="24"/>
      <c r="BJP1449" s="24"/>
      <c r="BJQ1449" s="24"/>
      <c r="BJR1449" s="24"/>
      <c r="BJS1449" s="24"/>
      <c r="BJT1449" s="24"/>
      <c r="BJU1449" s="24"/>
      <c r="BJV1449" s="24"/>
      <c r="BJZ1449" s="3"/>
      <c r="BKA1449" s="31"/>
      <c r="BKB1449" s="5"/>
      <c r="BKC1449" s="9"/>
      <c r="BKF1449" s="2"/>
      <c r="BKI1449" s="24"/>
      <c r="BKJ1449" s="24"/>
      <c r="BKK1449" s="31"/>
      <c r="BKL1449" s="24"/>
      <c r="BKM1449" s="24"/>
      <c r="BKN1449" s="24"/>
      <c r="BKO1449" s="24"/>
      <c r="BKP1449" s="24"/>
      <c r="BKQ1449" s="24"/>
      <c r="BKR1449" s="24"/>
      <c r="BKS1449" s="24"/>
      <c r="BKT1449" s="24"/>
      <c r="BKU1449" s="24"/>
      <c r="BKV1449" s="24"/>
      <c r="BKW1449" s="24"/>
      <c r="BKX1449" s="24"/>
      <c r="BKY1449" s="24"/>
      <c r="BKZ1449" s="24"/>
      <c r="BLD1449" s="3"/>
      <c r="BLE1449" s="31"/>
      <c r="BLF1449" s="5"/>
      <c r="BLG1449" s="9"/>
      <c r="BLJ1449" s="2"/>
      <c r="BLM1449" s="24"/>
      <c r="BLN1449" s="24"/>
      <c r="BLO1449" s="31"/>
      <c r="BLP1449" s="24"/>
      <c r="BLQ1449" s="24"/>
      <c r="BLR1449" s="24"/>
      <c r="BLS1449" s="24"/>
      <c r="BLT1449" s="24"/>
      <c r="BLU1449" s="24"/>
      <c r="BLV1449" s="24"/>
      <c r="BLW1449" s="24"/>
      <c r="BLX1449" s="24"/>
      <c r="BLY1449" s="24"/>
      <c r="BLZ1449" s="24"/>
      <c r="BMA1449" s="24"/>
      <c r="BMB1449" s="24"/>
      <c r="BMC1449" s="24"/>
      <c r="BMD1449" s="24"/>
      <c r="BMH1449" s="3"/>
      <c r="BMI1449" s="31"/>
      <c r="BMJ1449" s="5"/>
      <c r="BMK1449" s="9"/>
      <c r="BMN1449" s="2"/>
      <c r="BMQ1449" s="24"/>
      <c r="BMR1449" s="24"/>
      <c r="BMS1449" s="31"/>
      <c r="BMT1449" s="24"/>
      <c r="BMU1449" s="24"/>
      <c r="BMV1449" s="24"/>
      <c r="BMW1449" s="24"/>
      <c r="BMX1449" s="24"/>
      <c r="BMY1449" s="24"/>
      <c r="BMZ1449" s="24"/>
      <c r="BNA1449" s="24"/>
      <c r="BNB1449" s="24"/>
      <c r="BNC1449" s="24"/>
      <c r="BND1449" s="24"/>
      <c r="BNE1449" s="24"/>
      <c r="BNF1449" s="24"/>
      <c r="BNG1449" s="24"/>
      <c r="BNH1449" s="24"/>
      <c r="BNL1449" s="3"/>
      <c r="BNM1449" s="31"/>
      <c r="BNN1449" s="5"/>
      <c r="BNO1449" s="9"/>
      <c r="BNR1449" s="2"/>
      <c r="BNU1449" s="24"/>
      <c r="BNV1449" s="24"/>
      <c r="BNW1449" s="31"/>
      <c r="BNX1449" s="24"/>
      <c r="BNY1449" s="24"/>
      <c r="BNZ1449" s="24"/>
      <c r="BOA1449" s="24"/>
      <c r="BOB1449" s="24"/>
      <c r="BOC1449" s="24"/>
      <c r="BOD1449" s="24"/>
      <c r="BOE1449" s="24"/>
      <c r="BOF1449" s="24"/>
      <c r="BOG1449" s="24"/>
      <c r="BOH1449" s="24"/>
      <c r="BOI1449" s="24"/>
      <c r="BOJ1449" s="24"/>
      <c r="BOK1449" s="24"/>
      <c r="BOL1449" s="24"/>
      <c r="BOP1449" s="3"/>
      <c r="BOQ1449" s="31"/>
      <c r="BOR1449" s="5"/>
      <c r="BOS1449" s="9"/>
      <c r="BOV1449" s="2"/>
      <c r="BOY1449" s="24"/>
      <c r="BOZ1449" s="24"/>
      <c r="BPA1449" s="31"/>
      <c r="BPB1449" s="24"/>
      <c r="BPC1449" s="24"/>
      <c r="BPD1449" s="24"/>
      <c r="BPE1449" s="24"/>
      <c r="BPF1449" s="24"/>
      <c r="BPG1449" s="24"/>
      <c r="BPH1449" s="24"/>
      <c r="BPI1449" s="24"/>
      <c r="BPJ1449" s="24"/>
      <c r="BPK1449" s="24"/>
      <c r="BPL1449" s="24"/>
      <c r="BPM1449" s="24"/>
      <c r="BPN1449" s="24"/>
      <c r="BPO1449" s="24"/>
      <c r="BPP1449" s="24"/>
      <c r="BPT1449" s="3"/>
      <c r="BPU1449" s="31"/>
      <c r="BPV1449" s="5"/>
      <c r="BPW1449" s="9"/>
      <c r="BPZ1449" s="2"/>
      <c r="BQC1449" s="24"/>
      <c r="BQD1449" s="24"/>
      <c r="BQE1449" s="31"/>
      <c r="BQF1449" s="24"/>
      <c r="BQG1449" s="24"/>
      <c r="BQH1449" s="24"/>
      <c r="BQI1449" s="24"/>
      <c r="BQJ1449" s="24"/>
      <c r="BQK1449" s="24"/>
      <c r="BQL1449" s="24"/>
      <c r="BQM1449" s="24"/>
      <c r="BQN1449" s="24"/>
      <c r="BQO1449" s="24"/>
      <c r="BQP1449" s="24"/>
      <c r="BQQ1449" s="24"/>
      <c r="BQR1449" s="24"/>
      <c r="BQS1449" s="24"/>
      <c r="BQT1449" s="24"/>
      <c r="BQX1449" s="3"/>
      <c r="BQY1449" s="31"/>
      <c r="BQZ1449" s="5"/>
      <c r="BRA1449" s="9"/>
      <c r="BRD1449" s="2"/>
      <c r="BRG1449" s="24"/>
      <c r="BRH1449" s="24"/>
      <c r="BRI1449" s="31"/>
      <c r="BRJ1449" s="24"/>
      <c r="BRK1449" s="24"/>
      <c r="BRL1449" s="24"/>
      <c r="BRM1449" s="24"/>
      <c r="BRN1449" s="24"/>
      <c r="BRO1449" s="24"/>
      <c r="BRP1449" s="24"/>
      <c r="BRQ1449" s="24"/>
      <c r="BRR1449" s="24"/>
      <c r="BRS1449" s="24"/>
      <c r="BRT1449" s="24"/>
      <c r="BRU1449" s="24"/>
      <c r="BRV1449" s="24"/>
      <c r="BRW1449" s="24"/>
      <c r="BRX1449" s="24"/>
      <c r="BSB1449" s="3"/>
      <c r="BSC1449" s="31"/>
      <c r="BSD1449" s="5"/>
      <c r="BSE1449" s="9"/>
      <c r="BSH1449" s="2"/>
      <c r="BSK1449" s="24"/>
      <c r="BSL1449" s="24"/>
      <c r="BSM1449" s="31"/>
      <c r="BSN1449" s="24"/>
      <c r="BSO1449" s="24"/>
      <c r="BSP1449" s="24"/>
      <c r="BSQ1449" s="24"/>
      <c r="BSR1449" s="24"/>
      <c r="BSS1449" s="24"/>
      <c r="BST1449" s="24"/>
      <c r="BSU1449" s="24"/>
      <c r="BSV1449" s="24"/>
      <c r="BSW1449" s="24"/>
      <c r="BSX1449" s="24"/>
      <c r="BSY1449" s="24"/>
      <c r="BSZ1449" s="24"/>
      <c r="BTA1449" s="24"/>
      <c r="BTB1449" s="24"/>
      <c r="BTF1449" s="3"/>
      <c r="BTG1449" s="31"/>
      <c r="BTH1449" s="5"/>
      <c r="BTI1449" s="9"/>
      <c r="BTL1449" s="2"/>
      <c r="BTO1449" s="24"/>
      <c r="BTP1449" s="24"/>
      <c r="BTQ1449" s="31"/>
      <c r="BTR1449" s="24"/>
      <c r="BTS1449" s="24"/>
      <c r="BTT1449" s="24"/>
      <c r="BTU1449" s="24"/>
      <c r="BTV1449" s="24"/>
      <c r="BTW1449" s="24"/>
      <c r="BTX1449" s="24"/>
      <c r="BTY1449" s="24"/>
      <c r="BTZ1449" s="24"/>
      <c r="BUA1449" s="24"/>
      <c r="BUB1449" s="24"/>
      <c r="BUC1449" s="24"/>
      <c r="BUD1449" s="24"/>
      <c r="BUE1449" s="24"/>
      <c r="BUF1449" s="24"/>
      <c r="BUJ1449" s="3"/>
      <c r="BUK1449" s="31"/>
      <c r="BUL1449" s="5"/>
      <c r="BUM1449" s="9"/>
      <c r="BUP1449" s="2"/>
      <c r="BUS1449" s="24"/>
      <c r="BUT1449" s="24"/>
      <c r="BUU1449" s="31"/>
      <c r="BUV1449" s="24"/>
      <c r="BUW1449" s="24"/>
      <c r="BUX1449" s="24"/>
      <c r="BUY1449" s="24"/>
      <c r="BUZ1449" s="24"/>
      <c r="BVA1449" s="24"/>
      <c r="BVB1449" s="24"/>
      <c r="BVC1449" s="24"/>
      <c r="BVD1449" s="24"/>
      <c r="BVE1449" s="24"/>
      <c r="BVF1449" s="24"/>
      <c r="BVG1449" s="24"/>
      <c r="BVH1449" s="24"/>
      <c r="BVI1449" s="24"/>
      <c r="BVJ1449" s="24"/>
      <c r="BVN1449" s="3"/>
      <c r="BVO1449" s="31"/>
      <c r="BVP1449" s="5"/>
      <c r="BVQ1449" s="9"/>
      <c r="BVT1449" s="2"/>
      <c r="BVW1449" s="24"/>
      <c r="BVX1449" s="24"/>
      <c r="BVY1449" s="31"/>
      <c r="BVZ1449" s="24"/>
      <c r="BWA1449" s="24"/>
      <c r="BWB1449" s="24"/>
      <c r="BWC1449" s="24"/>
      <c r="BWD1449" s="24"/>
      <c r="BWE1449" s="24"/>
      <c r="BWF1449" s="24"/>
      <c r="BWG1449" s="24"/>
      <c r="BWH1449" s="24"/>
      <c r="BWI1449" s="24"/>
      <c r="BWJ1449" s="24"/>
      <c r="BWK1449" s="24"/>
      <c r="BWL1449" s="24"/>
      <c r="BWM1449" s="24"/>
      <c r="BWN1449" s="24"/>
      <c r="BWR1449" s="3"/>
      <c r="BWS1449" s="31"/>
      <c r="BWT1449" s="5"/>
      <c r="BWU1449" s="9"/>
      <c r="BWX1449" s="2"/>
      <c r="BXA1449" s="24"/>
      <c r="BXB1449" s="24"/>
      <c r="BXC1449" s="31"/>
      <c r="BXD1449" s="24"/>
      <c r="BXE1449" s="24"/>
      <c r="BXF1449" s="24"/>
      <c r="BXG1449" s="24"/>
      <c r="BXH1449" s="24"/>
      <c r="BXI1449" s="24"/>
      <c r="BXJ1449" s="24"/>
      <c r="BXK1449" s="24"/>
      <c r="BXL1449" s="24"/>
      <c r="BXM1449" s="24"/>
      <c r="BXN1449" s="24"/>
      <c r="BXO1449" s="24"/>
      <c r="BXP1449" s="24"/>
      <c r="BXQ1449" s="24"/>
      <c r="BXR1449" s="24"/>
      <c r="BXV1449" s="3"/>
      <c r="BXW1449" s="31"/>
      <c r="BXX1449" s="5"/>
      <c r="BXY1449" s="9"/>
      <c r="BYB1449" s="2"/>
      <c r="BYE1449" s="24"/>
      <c r="BYF1449" s="24"/>
      <c r="BYG1449" s="31"/>
      <c r="BYH1449" s="24"/>
      <c r="BYI1449" s="24"/>
      <c r="BYJ1449" s="24"/>
      <c r="BYK1449" s="24"/>
      <c r="BYL1449" s="24"/>
      <c r="BYM1449" s="24"/>
      <c r="BYN1449" s="24"/>
      <c r="BYO1449" s="24"/>
      <c r="BYP1449" s="24"/>
      <c r="BYQ1449" s="24"/>
      <c r="BYR1449" s="24"/>
      <c r="BYS1449" s="24"/>
      <c r="BYT1449" s="24"/>
      <c r="BYU1449" s="24"/>
      <c r="BYV1449" s="24"/>
      <c r="BYZ1449" s="3"/>
      <c r="BZA1449" s="31"/>
      <c r="BZB1449" s="5"/>
      <c r="BZC1449" s="9"/>
      <c r="BZF1449" s="2"/>
      <c r="BZI1449" s="24"/>
      <c r="BZJ1449" s="24"/>
      <c r="BZK1449" s="31"/>
      <c r="BZL1449" s="24"/>
      <c r="BZM1449" s="24"/>
      <c r="BZN1449" s="24"/>
      <c r="BZO1449" s="24"/>
      <c r="BZP1449" s="24"/>
      <c r="BZQ1449" s="24"/>
      <c r="BZR1449" s="24"/>
      <c r="BZS1449" s="24"/>
      <c r="BZT1449" s="24"/>
      <c r="BZU1449" s="24"/>
      <c r="BZV1449" s="24"/>
      <c r="BZW1449" s="24"/>
      <c r="BZX1449" s="24"/>
      <c r="BZY1449" s="24"/>
      <c r="BZZ1449" s="24"/>
      <c r="CAD1449" s="3"/>
      <c r="CAE1449" s="31"/>
      <c r="CAF1449" s="5"/>
      <c r="CAG1449" s="9"/>
      <c r="CAJ1449" s="2"/>
      <c r="CAM1449" s="24"/>
      <c r="CAN1449" s="24"/>
      <c r="CAO1449" s="31"/>
      <c r="CAP1449" s="24"/>
      <c r="CAQ1449" s="24"/>
      <c r="CAR1449" s="24"/>
      <c r="CAS1449" s="24"/>
      <c r="CAT1449" s="24"/>
      <c r="CAU1449" s="24"/>
      <c r="CAV1449" s="24"/>
      <c r="CAW1449" s="24"/>
      <c r="CAX1449" s="24"/>
      <c r="CAY1449" s="24"/>
      <c r="CAZ1449" s="24"/>
      <c r="CBA1449" s="24"/>
      <c r="CBB1449" s="24"/>
      <c r="CBC1449" s="24"/>
      <c r="CBD1449" s="24"/>
      <c r="CBH1449" s="3"/>
      <c r="CBI1449" s="31"/>
      <c r="CBJ1449" s="5"/>
      <c r="CBK1449" s="9"/>
      <c r="CBN1449" s="2"/>
      <c r="CBQ1449" s="24"/>
      <c r="CBR1449" s="24"/>
      <c r="CBS1449" s="31"/>
      <c r="CBT1449" s="24"/>
      <c r="CBU1449" s="24"/>
      <c r="CBV1449" s="24"/>
      <c r="CBW1449" s="24"/>
      <c r="CBX1449" s="24"/>
      <c r="CBY1449" s="24"/>
      <c r="CBZ1449" s="24"/>
      <c r="CCA1449" s="24"/>
      <c r="CCB1449" s="24"/>
      <c r="CCC1449" s="24"/>
      <c r="CCD1449" s="24"/>
      <c r="CCE1449" s="24"/>
      <c r="CCF1449" s="24"/>
      <c r="CCG1449" s="24"/>
      <c r="CCH1449" s="24"/>
      <c r="CCL1449" s="3"/>
      <c r="CCM1449" s="31"/>
      <c r="CCN1449" s="5"/>
      <c r="CCO1449" s="9"/>
      <c r="CCR1449" s="2"/>
      <c r="CCU1449" s="24"/>
      <c r="CCV1449" s="24"/>
      <c r="CCW1449" s="31"/>
      <c r="CCX1449" s="24"/>
      <c r="CCY1449" s="24"/>
      <c r="CCZ1449" s="24"/>
      <c r="CDA1449" s="24"/>
      <c r="CDB1449" s="24"/>
      <c r="CDC1449" s="24"/>
      <c r="CDD1449" s="24"/>
      <c r="CDE1449" s="24"/>
      <c r="CDF1449" s="24"/>
      <c r="CDG1449" s="24"/>
      <c r="CDH1449" s="24"/>
      <c r="CDI1449" s="24"/>
      <c r="CDJ1449" s="24"/>
      <c r="CDK1449" s="24"/>
      <c r="CDL1449" s="24"/>
      <c r="CDP1449" s="3"/>
      <c r="CDQ1449" s="31"/>
      <c r="CDR1449" s="5"/>
      <c r="CDS1449" s="9"/>
      <c r="CDV1449" s="2"/>
      <c r="CDY1449" s="24"/>
      <c r="CDZ1449" s="24"/>
      <c r="CEA1449" s="31"/>
      <c r="CEB1449" s="24"/>
      <c r="CEC1449" s="24"/>
      <c r="CED1449" s="24"/>
      <c r="CEE1449" s="24"/>
      <c r="CEF1449" s="24"/>
      <c r="CEG1449" s="24"/>
      <c r="CEH1449" s="24"/>
      <c r="CEI1449" s="24"/>
      <c r="CEJ1449" s="24"/>
      <c r="CEK1449" s="24"/>
      <c r="CEL1449" s="24"/>
      <c r="CEM1449" s="24"/>
      <c r="CEN1449" s="24"/>
      <c r="CEO1449" s="24"/>
      <c r="CEP1449" s="24"/>
      <c r="CET1449" s="3"/>
      <c r="CEU1449" s="31"/>
      <c r="CEV1449" s="5"/>
      <c r="CEW1449" s="9"/>
      <c r="CEZ1449" s="2"/>
      <c r="CFC1449" s="24"/>
      <c r="CFD1449" s="24"/>
      <c r="CFE1449" s="31"/>
      <c r="CFF1449" s="24"/>
      <c r="CFG1449" s="24"/>
      <c r="CFH1449" s="24"/>
      <c r="CFI1449" s="24"/>
      <c r="CFJ1449" s="24"/>
      <c r="CFK1449" s="24"/>
      <c r="CFL1449" s="24"/>
      <c r="CFM1449" s="24"/>
      <c r="CFN1449" s="24"/>
      <c r="CFO1449" s="24"/>
      <c r="CFP1449" s="24"/>
      <c r="CFQ1449" s="24"/>
      <c r="CFR1449" s="24"/>
      <c r="CFS1449" s="24"/>
      <c r="CFT1449" s="24"/>
      <c r="CFX1449" s="3"/>
      <c r="CFY1449" s="31"/>
      <c r="CFZ1449" s="5"/>
      <c r="CGA1449" s="9"/>
      <c r="CGD1449" s="2"/>
      <c r="CGG1449" s="24"/>
      <c r="CGH1449" s="24"/>
      <c r="CGI1449" s="31"/>
      <c r="CGJ1449" s="24"/>
      <c r="CGK1449" s="24"/>
      <c r="CGL1449" s="24"/>
      <c r="CGM1449" s="24"/>
      <c r="CGN1449" s="24"/>
      <c r="CGO1449" s="24"/>
      <c r="CGP1449" s="24"/>
      <c r="CGQ1449" s="24"/>
      <c r="CGR1449" s="24"/>
      <c r="CGS1449" s="24"/>
      <c r="CGT1449" s="24"/>
      <c r="CGU1449" s="24"/>
      <c r="CGV1449" s="24"/>
      <c r="CGW1449" s="24"/>
      <c r="CGX1449" s="24"/>
      <c r="CHB1449" s="3"/>
      <c r="CHC1449" s="31"/>
      <c r="CHD1449" s="5"/>
      <c r="CHE1449" s="9"/>
      <c r="CHH1449" s="2"/>
      <c r="CHK1449" s="24"/>
      <c r="CHL1449" s="24"/>
      <c r="CHM1449" s="31"/>
      <c r="CHN1449" s="24"/>
      <c r="CHO1449" s="24"/>
      <c r="CHP1449" s="24"/>
      <c r="CHQ1449" s="24"/>
      <c r="CHR1449" s="24"/>
      <c r="CHS1449" s="24"/>
      <c r="CHT1449" s="24"/>
      <c r="CHU1449" s="24"/>
      <c r="CHV1449" s="24"/>
      <c r="CHW1449" s="24"/>
      <c r="CHX1449" s="24"/>
      <c r="CHY1449" s="24"/>
      <c r="CHZ1449" s="24"/>
      <c r="CIA1449" s="24"/>
      <c r="CIB1449" s="24"/>
      <c r="CIF1449" s="3"/>
      <c r="CIG1449" s="31"/>
      <c r="CIH1449" s="5"/>
      <c r="CII1449" s="9"/>
      <c r="CIL1449" s="2"/>
      <c r="CIO1449" s="24"/>
      <c r="CIP1449" s="24"/>
      <c r="CIQ1449" s="31"/>
      <c r="CIR1449" s="24"/>
      <c r="CIS1449" s="24"/>
      <c r="CIT1449" s="24"/>
      <c r="CIU1449" s="24"/>
      <c r="CIV1449" s="24"/>
      <c r="CIW1449" s="24"/>
      <c r="CIX1449" s="24"/>
      <c r="CIY1449" s="24"/>
      <c r="CIZ1449" s="24"/>
      <c r="CJA1449" s="24"/>
      <c r="CJB1449" s="24"/>
      <c r="CJC1449" s="24"/>
      <c r="CJD1449" s="24"/>
      <c r="CJE1449" s="24"/>
      <c r="CJF1449" s="24"/>
      <c r="CJJ1449" s="3"/>
      <c r="CJK1449" s="31"/>
      <c r="CJL1449" s="5"/>
      <c r="CJM1449" s="9"/>
      <c r="CJP1449" s="2"/>
      <c r="CJS1449" s="24"/>
      <c r="CJT1449" s="24"/>
      <c r="CJU1449" s="31"/>
      <c r="CJV1449" s="24"/>
      <c r="CJW1449" s="24"/>
      <c r="CJX1449" s="24"/>
      <c r="CJY1449" s="24"/>
      <c r="CJZ1449" s="24"/>
      <c r="CKA1449" s="24"/>
      <c r="CKB1449" s="24"/>
      <c r="CKC1449" s="24"/>
      <c r="CKD1449" s="24"/>
      <c r="CKE1449" s="24"/>
      <c r="CKF1449" s="24"/>
      <c r="CKG1449" s="24"/>
      <c r="CKH1449" s="24"/>
      <c r="CKI1449" s="24"/>
      <c r="CKJ1449" s="24"/>
      <c r="CKN1449" s="3"/>
      <c r="CKO1449" s="31"/>
      <c r="CKP1449" s="5"/>
      <c r="CKQ1449" s="9"/>
      <c r="CKT1449" s="2"/>
      <c r="CKW1449" s="24"/>
      <c r="CKX1449" s="24"/>
      <c r="CKY1449" s="31"/>
      <c r="CKZ1449" s="24"/>
      <c r="CLA1449" s="24"/>
      <c r="CLB1449" s="24"/>
      <c r="CLC1449" s="24"/>
      <c r="CLD1449" s="24"/>
      <c r="CLE1449" s="24"/>
      <c r="CLF1449" s="24"/>
      <c r="CLG1449" s="24"/>
      <c r="CLH1449" s="24"/>
      <c r="CLI1449" s="24"/>
      <c r="CLJ1449" s="24"/>
      <c r="CLK1449" s="24"/>
      <c r="CLL1449" s="24"/>
      <c r="CLM1449" s="24"/>
      <c r="CLN1449" s="24"/>
      <c r="CLR1449" s="3"/>
      <c r="CLS1449" s="31"/>
      <c r="CLT1449" s="5"/>
      <c r="CLU1449" s="9"/>
      <c r="CLX1449" s="2"/>
      <c r="CMA1449" s="24"/>
      <c r="CMB1449" s="24"/>
      <c r="CMC1449" s="31"/>
      <c r="CMD1449" s="24"/>
      <c r="CME1449" s="24"/>
      <c r="CMF1449" s="24"/>
      <c r="CMG1449" s="24"/>
      <c r="CMH1449" s="24"/>
      <c r="CMI1449" s="24"/>
      <c r="CMJ1449" s="24"/>
      <c r="CMK1449" s="24"/>
      <c r="CML1449" s="24"/>
      <c r="CMM1449" s="24"/>
      <c r="CMN1449" s="24"/>
      <c r="CMO1449" s="24"/>
      <c r="CMP1449" s="24"/>
      <c r="CMQ1449" s="24"/>
      <c r="CMR1449" s="24"/>
      <c r="CMV1449" s="3"/>
      <c r="CMW1449" s="31"/>
      <c r="CMX1449" s="5"/>
      <c r="CMY1449" s="9"/>
      <c r="CNB1449" s="2"/>
      <c r="CNE1449" s="24"/>
      <c r="CNF1449" s="24"/>
      <c r="CNG1449" s="31"/>
      <c r="CNH1449" s="24"/>
      <c r="CNI1449" s="24"/>
      <c r="CNJ1449" s="24"/>
      <c r="CNK1449" s="24"/>
      <c r="CNL1449" s="24"/>
      <c r="CNM1449" s="24"/>
      <c r="CNN1449" s="24"/>
      <c r="CNO1449" s="24"/>
      <c r="CNP1449" s="24"/>
      <c r="CNQ1449" s="24"/>
      <c r="CNR1449" s="24"/>
      <c r="CNS1449" s="24"/>
      <c r="CNT1449" s="24"/>
      <c r="CNU1449" s="24"/>
      <c r="CNV1449" s="24"/>
      <c r="CNZ1449" s="3"/>
      <c r="COA1449" s="31"/>
      <c r="COB1449" s="5"/>
      <c r="COC1449" s="9"/>
      <c r="COF1449" s="2"/>
      <c r="COI1449" s="24"/>
      <c r="COJ1449" s="24"/>
      <c r="COK1449" s="31"/>
      <c r="COL1449" s="24"/>
      <c r="COM1449" s="24"/>
      <c r="CON1449" s="24"/>
      <c r="COO1449" s="24"/>
      <c r="COP1449" s="24"/>
      <c r="COQ1449" s="24"/>
      <c r="COR1449" s="24"/>
      <c r="COS1449" s="24"/>
      <c r="COT1449" s="24"/>
      <c r="COU1449" s="24"/>
      <c r="COV1449" s="24"/>
      <c r="COW1449" s="24"/>
      <c r="COX1449" s="24"/>
      <c r="COY1449" s="24"/>
      <c r="COZ1449" s="24"/>
      <c r="CPD1449" s="3"/>
      <c r="CPE1449" s="31"/>
      <c r="CPF1449" s="5"/>
      <c r="CPG1449" s="9"/>
      <c r="CPJ1449" s="2"/>
      <c r="CPM1449" s="24"/>
      <c r="CPN1449" s="24"/>
      <c r="CPO1449" s="31"/>
      <c r="CPP1449" s="24"/>
      <c r="CPQ1449" s="24"/>
      <c r="CPR1449" s="24"/>
      <c r="CPS1449" s="24"/>
      <c r="CPT1449" s="24"/>
      <c r="CPU1449" s="24"/>
      <c r="CPV1449" s="24"/>
      <c r="CPW1449" s="24"/>
      <c r="CPX1449" s="24"/>
      <c r="CPY1449" s="24"/>
      <c r="CPZ1449" s="24"/>
      <c r="CQA1449" s="24"/>
      <c r="CQB1449" s="24"/>
      <c r="CQC1449" s="24"/>
      <c r="CQD1449" s="24"/>
      <c r="CQH1449" s="3"/>
      <c r="CQI1449" s="31"/>
      <c r="CQJ1449" s="5"/>
      <c r="CQK1449" s="9"/>
      <c r="CQN1449" s="2"/>
      <c r="CQQ1449" s="24"/>
      <c r="CQR1449" s="24"/>
      <c r="CQS1449" s="31"/>
      <c r="CQT1449" s="24"/>
      <c r="CQU1449" s="24"/>
      <c r="CQV1449" s="24"/>
      <c r="CQW1449" s="24"/>
      <c r="CQX1449" s="24"/>
      <c r="CQY1449" s="24"/>
      <c r="CQZ1449" s="24"/>
      <c r="CRA1449" s="24"/>
      <c r="CRB1449" s="24"/>
      <c r="CRC1449" s="24"/>
      <c r="CRD1449" s="24"/>
      <c r="CRE1449" s="24"/>
      <c r="CRF1449" s="24"/>
      <c r="CRG1449" s="24"/>
      <c r="CRH1449" s="24"/>
      <c r="CRL1449" s="3"/>
      <c r="CRM1449" s="31"/>
      <c r="CRN1449" s="5"/>
      <c r="CRO1449" s="9"/>
      <c r="CRR1449" s="2"/>
      <c r="CRU1449" s="24"/>
      <c r="CRV1449" s="24"/>
      <c r="CRW1449" s="31"/>
      <c r="CRX1449" s="24"/>
      <c r="CRY1449" s="24"/>
      <c r="CRZ1449" s="24"/>
      <c r="CSA1449" s="24"/>
      <c r="CSB1449" s="24"/>
      <c r="CSC1449" s="24"/>
      <c r="CSD1449" s="24"/>
      <c r="CSE1449" s="24"/>
      <c r="CSF1449" s="24"/>
      <c r="CSG1449" s="24"/>
      <c r="CSH1449" s="24"/>
      <c r="CSI1449" s="24"/>
      <c r="CSJ1449" s="24"/>
      <c r="CSK1449" s="24"/>
      <c r="CSL1449" s="24"/>
      <c r="CSP1449" s="3"/>
      <c r="CSQ1449" s="31"/>
      <c r="CSR1449" s="5"/>
      <c r="CSS1449" s="9"/>
      <c r="CSV1449" s="2"/>
      <c r="CSY1449" s="24"/>
      <c r="CSZ1449" s="24"/>
      <c r="CTA1449" s="31"/>
      <c r="CTB1449" s="24"/>
      <c r="CTC1449" s="24"/>
      <c r="CTD1449" s="24"/>
      <c r="CTE1449" s="24"/>
      <c r="CTF1449" s="24"/>
      <c r="CTG1449" s="24"/>
      <c r="CTH1449" s="24"/>
      <c r="CTI1449" s="24"/>
      <c r="CTJ1449" s="24"/>
      <c r="CTK1449" s="24"/>
      <c r="CTL1449" s="24"/>
      <c r="CTM1449" s="24"/>
      <c r="CTN1449" s="24"/>
      <c r="CTO1449" s="24"/>
      <c r="CTP1449" s="24"/>
      <c r="CTT1449" s="3"/>
      <c r="CTU1449" s="31"/>
      <c r="CTV1449" s="5"/>
      <c r="CTW1449" s="9"/>
      <c r="CTZ1449" s="2"/>
      <c r="CUC1449" s="24"/>
      <c r="CUD1449" s="24"/>
      <c r="CUE1449" s="31"/>
      <c r="CUF1449" s="24"/>
      <c r="CUG1449" s="24"/>
      <c r="CUH1449" s="24"/>
      <c r="CUI1449" s="24"/>
      <c r="CUJ1449" s="24"/>
      <c r="CUK1449" s="24"/>
      <c r="CUL1449" s="24"/>
      <c r="CUM1449" s="24"/>
      <c r="CUN1449" s="24"/>
      <c r="CUO1449" s="24"/>
      <c r="CUP1449" s="24"/>
      <c r="CUQ1449" s="24"/>
      <c r="CUR1449" s="24"/>
      <c r="CUS1449" s="24"/>
      <c r="CUT1449" s="24"/>
      <c r="CUX1449" s="3"/>
      <c r="CUY1449" s="31"/>
      <c r="CUZ1449" s="5"/>
      <c r="CVA1449" s="9"/>
      <c r="CVD1449" s="2"/>
      <c r="CVG1449" s="24"/>
      <c r="CVH1449" s="24"/>
      <c r="CVI1449" s="31"/>
      <c r="CVJ1449" s="24"/>
      <c r="CVK1449" s="24"/>
      <c r="CVL1449" s="24"/>
      <c r="CVM1449" s="24"/>
      <c r="CVN1449" s="24"/>
      <c r="CVO1449" s="24"/>
      <c r="CVP1449" s="24"/>
      <c r="CVQ1449" s="24"/>
      <c r="CVR1449" s="24"/>
      <c r="CVS1449" s="24"/>
      <c r="CVT1449" s="24"/>
      <c r="CVU1449" s="24"/>
      <c r="CVV1449" s="24"/>
      <c r="CVW1449" s="24"/>
      <c r="CVX1449" s="24"/>
      <c r="CWB1449" s="3"/>
      <c r="CWC1449" s="31"/>
      <c r="CWD1449" s="5"/>
      <c r="CWE1449" s="9"/>
      <c r="CWH1449" s="2"/>
      <c r="CWK1449" s="24"/>
      <c r="CWL1449" s="24"/>
      <c r="CWM1449" s="31"/>
      <c r="CWN1449" s="24"/>
      <c r="CWO1449" s="24"/>
      <c r="CWP1449" s="24"/>
      <c r="CWQ1449" s="24"/>
      <c r="CWR1449" s="24"/>
      <c r="CWS1449" s="24"/>
      <c r="CWT1449" s="24"/>
      <c r="CWU1449" s="24"/>
      <c r="CWV1449" s="24"/>
      <c r="CWW1449" s="24"/>
      <c r="CWX1449" s="24"/>
      <c r="CWY1449" s="24"/>
      <c r="CWZ1449" s="24"/>
      <c r="CXA1449" s="24"/>
      <c r="CXB1449" s="24"/>
      <c r="CXF1449" s="3"/>
      <c r="CXG1449" s="31"/>
      <c r="CXH1449" s="5"/>
      <c r="CXI1449" s="9"/>
      <c r="CXL1449" s="2"/>
      <c r="CXO1449" s="24"/>
      <c r="CXP1449" s="24"/>
      <c r="CXQ1449" s="31"/>
      <c r="CXR1449" s="24"/>
      <c r="CXS1449" s="24"/>
      <c r="CXT1449" s="24"/>
      <c r="CXU1449" s="24"/>
      <c r="CXV1449" s="24"/>
      <c r="CXW1449" s="24"/>
      <c r="CXX1449" s="24"/>
      <c r="CXY1449" s="24"/>
      <c r="CXZ1449" s="24"/>
      <c r="CYA1449" s="24"/>
      <c r="CYB1449" s="24"/>
      <c r="CYC1449" s="24"/>
      <c r="CYD1449" s="24"/>
      <c r="CYE1449" s="24"/>
      <c r="CYF1449" s="24"/>
      <c r="CYJ1449" s="3"/>
      <c r="CYK1449" s="31"/>
      <c r="CYL1449" s="5"/>
      <c r="CYM1449" s="9"/>
      <c r="CYP1449" s="2"/>
      <c r="CYS1449" s="24"/>
      <c r="CYT1449" s="24"/>
      <c r="CYU1449" s="31"/>
      <c r="CYV1449" s="24"/>
      <c r="CYW1449" s="24"/>
      <c r="CYX1449" s="24"/>
      <c r="CYY1449" s="24"/>
      <c r="CYZ1449" s="24"/>
      <c r="CZA1449" s="24"/>
      <c r="CZB1449" s="24"/>
      <c r="CZC1449" s="24"/>
      <c r="CZD1449" s="24"/>
      <c r="CZE1449" s="24"/>
      <c r="CZF1449" s="24"/>
      <c r="CZG1449" s="24"/>
      <c r="CZH1449" s="24"/>
      <c r="CZI1449" s="24"/>
      <c r="CZJ1449" s="24"/>
      <c r="CZN1449" s="3"/>
      <c r="CZO1449" s="31"/>
      <c r="CZP1449" s="5"/>
      <c r="CZQ1449" s="9"/>
      <c r="CZT1449" s="2"/>
      <c r="CZW1449" s="24"/>
      <c r="CZX1449" s="24"/>
      <c r="CZY1449" s="31"/>
      <c r="CZZ1449" s="24"/>
      <c r="DAA1449" s="24"/>
      <c r="DAB1449" s="24"/>
      <c r="DAC1449" s="24"/>
      <c r="DAD1449" s="24"/>
      <c r="DAE1449" s="24"/>
      <c r="DAF1449" s="24"/>
      <c r="DAG1449" s="24"/>
      <c r="DAH1449" s="24"/>
      <c r="DAI1449" s="24"/>
      <c r="DAJ1449" s="24"/>
      <c r="DAK1449" s="24"/>
      <c r="DAL1449" s="24"/>
      <c r="DAM1449" s="24"/>
      <c r="DAN1449" s="24"/>
      <c r="DAR1449" s="3"/>
      <c r="DAS1449" s="31"/>
      <c r="DAT1449" s="5"/>
      <c r="DAU1449" s="9"/>
      <c r="DAX1449" s="2"/>
      <c r="DBA1449" s="24"/>
      <c r="DBB1449" s="24"/>
      <c r="DBC1449" s="31"/>
      <c r="DBD1449" s="24"/>
      <c r="DBE1449" s="24"/>
      <c r="DBF1449" s="24"/>
      <c r="DBG1449" s="24"/>
      <c r="DBH1449" s="24"/>
      <c r="DBI1449" s="24"/>
      <c r="DBJ1449" s="24"/>
      <c r="DBK1449" s="24"/>
      <c r="DBL1449" s="24"/>
      <c r="DBM1449" s="24"/>
      <c r="DBN1449" s="24"/>
      <c r="DBO1449" s="24"/>
      <c r="DBP1449" s="24"/>
      <c r="DBQ1449" s="24"/>
      <c r="DBR1449" s="24"/>
      <c r="DBV1449" s="3"/>
      <c r="DBW1449" s="31"/>
      <c r="DBX1449" s="5"/>
      <c r="DBY1449" s="9"/>
      <c r="DCB1449" s="2"/>
      <c r="DCE1449" s="24"/>
      <c r="DCF1449" s="24"/>
      <c r="DCG1449" s="31"/>
      <c r="DCH1449" s="24"/>
      <c r="DCI1449" s="24"/>
      <c r="DCJ1449" s="24"/>
      <c r="DCK1449" s="24"/>
      <c r="DCL1449" s="24"/>
      <c r="DCM1449" s="24"/>
      <c r="DCN1449" s="24"/>
      <c r="DCO1449" s="24"/>
      <c r="DCP1449" s="24"/>
      <c r="DCQ1449" s="24"/>
      <c r="DCR1449" s="24"/>
      <c r="DCS1449" s="24"/>
      <c r="DCT1449" s="24"/>
      <c r="DCU1449" s="24"/>
      <c r="DCV1449" s="24"/>
      <c r="DCZ1449" s="3"/>
      <c r="DDA1449" s="31"/>
      <c r="DDB1449" s="5"/>
      <c r="DDC1449" s="9"/>
      <c r="DDF1449" s="2"/>
      <c r="DDI1449" s="24"/>
      <c r="DDJ1449" s="24"/>
      <c r="DDK1449" s="31"/>
      <c r="DDL1449" s="24"/>
      <c r="DDM1449" s="24"/>
      <c r="DDN1449" s="24"/>
      <c r="DDO1449" s="24"/>
      <c r="DDP1449" s="24"/>
      <c r="DDQ1449" s="24"/>
      <c r="DDR1449" s="24"/>
      <c r="DDS1449" s="24"/>
      <c r="DDT1449" s="24"/>
      <c r="DDU1449" s="24"/>
      <c r="DDV1449" s="24"/>
      <c r="DDW1449" s="24"/>
      <c r="DDX1449" s="24"/>
      <c r="DDY1449" s="24"/>
      <c r="DDZ1449" s="24"/>
      <c r="DED1449" s="3"/>
      <c r="DEE1449" s="31"/>
      <c r="DEF1449" s="5"/>
      <c r="DEG1449" s="9"/>
      <c r="DEJ1449" s="2"/>
      <c r="DEM1449" s="24"/>
      <c r="DEN1449" s="24"/>
      <c r="DEO1449" s="31"/>
      <c r="DEP1449" s="24"/>
      <c r="DEQ1449" s="24"/>
      <c r="DER1449" s="24"/>
      <c r="DES1449" s="24"/>
      <c r="DET1449" s="24"/>
      <c r="DEU1449" s="24"/>
      <c r="DEV1449" s="24"/>
      <c r="DEW1449" s="24"/>
      <c r="DEX1449" s="24"/>
      <c r="DEY1449" s="24"/>
      <c r="DEZ1449" s="24"/>
      <c r="DFA1449" s="24"/>
      <c r="DFB1449" s="24"/>
      <c r="DFC1449" s="24"/>
      <c r="DFD1449" s="24"/>
      <c r="DFH1449" s="3"/>
      <c r="DFI1449" s="31"/>
      <c r="DFJ1449" s="5"/>
      <c r="DFK1449" s="9"/>
      <c r="DFN1449" s="2"/>
      <c r="DFQ1449" s="24"/>
      <c r="DFR1449" s="24"/>
      <c r="DFS1449" s="31"/>
      <c r="DFT1449" s="24"/>
      <c r="DFU1449" s="24"/>
      <c r="DFV1449" s="24"/>
      <c r="DFW1449" s="24"/>
      <c r="DFX1449" s="24"/>
      <c r="DFY1449" s="24"/>
      <c r="DFZ1449" s="24"/>
      <c r="DGA1449" s="24"/>
      <c r="DGB1449" s="24"/>
      <c r="DGC1449" s="24"/>
      <c r="DGD1449" s="24"/>
      <c r="DGE1449" s="24"/>
      <c r="DGF1449" s="24"/>
      <c r="DGG1449" s="24"/>
      <c r="DGH1449" s="24"/>
      <c r="DGL1449" s="3"/>
      <c r="DGM1449" s="31"/>
      <c r="DGN1449" s="5"/>
      <c r="DGO1449" s="9"/>
      <c r="DGR1449" s="2"/>
      <c r="DGU1449" s="24"/>
      <c r="DGV1449" s="24"/>
      <c r="DGW1449" s="31"/>
      <c r="DGX1449" s="24"/>
      <c r="DGY1449" s="24"/>
      <c r="DGZ1449" s="24"/>
      <c r="DHA1449" s="24"/>
      <c r="DHB1449" s="24"/>
      <c r="DHC1449" s="24"/>
      <c r="DHD1449" s="24"/>
      <c r="DHE1449" s="24"/>
      <c r="DHF1449" s="24"/>
      <c r="DHG1449" s="24"/>
      <c r="DHH1449" s="24"/>
      <c r="DHI1449" s="24"/>
      <c r="DHJ1449" s="24"/>
      <c r="DHK1449" s="24"/>
      <c r="DHL1449" s="24"/>
      <c r="DHP1449" s="3"/>
      <c r="DHQ1449" s="31"/>
      <c r="DHR1449" s="5"/>
      <c r="DHS1449" s="9"/>
      <c r="DHV1449" s="2"/>
      <c r="DHY1449" s="24"/>
      <c r="DHZ1449" s="24"/>
      <c r="DIA1449" s="31"/>
      <c r="DIB1449" s="24"/>
      <c r="DIC1449" s="24"/>
      <c r="DID1449" s="24"/>
      <c r="DIE1449" s="24"/>
      <c r="DIF1449" s="24"/>
      <c r="DIG1449" s="24"/>
      <c r="DIH1449" s="24"/>
      <c r="DII1449" s="24"/>
      <c r="DIJ1449" s="24"/>
      <c r="DIK1449" s="24"/>
      <c r="DIL1449" s="24"/>
      <c r="DIM1449" s="24"/>
      <c r="DIN1449" s="24"/>
      <c r="DIO1449" s="24"/>
      <c r="DIP1449" s="24"/>
      <c r="DIT1449" s="3"/>
      <c r="DIU1449" s="31"/>
      <c r="DIV1449" s="5"/>
      <c r="DIW1449" s="9"/>
      <c r="DIZ1449" s="2"/>
      <c r="DJC1449" s="24"/>
      <c r="DJD1449" s="24"/>
      <c r="DJE1449" s="31"/>
      <c r="DJF1449" s="24"/>
      <c r="DJG1449" s="24"/>
      <c r="DJH1449" s="24"/>
      <c r="DJI1449" s="24"/>
      <c r="DJJ1449" s="24"/>
      <c r="DJK1449" s="24"/>
      <c r="DJL1449" s="24"/>
      <c r="DJM1449" s="24"/>
      <c r="DJN1449" s="24"/>
      <c r="DJO1449" s="24"/>
      <c r="DJP1449" s="24"/>
      <c r="DJQ1449" s="24"/>
      <c r="DJR1449" s="24"/>
      <c r="DJS1449" s="24"/>
      <c r="DJT1449" s="24"/>
      <c r="DJX1449" s="3"/>
      <c r="DJY1449" s="31"/>
      <c r="DJZ1449" s="5"/>
      <c r="DKA1449" s="9"/>
      <c r="DKD1449" s="2"/>
      <c r="DKG1449" s="24"/>
      <c r="DKH1449" s="24"/>
      <c r="DKI1449" s="31"/>
      <c r="DKJ1449" s="24"/>
      <c r="DKK1449" s="24"/>
      <c r="DKL1449" s="24"/>
      <c r="DKM1449" s="24"/>
      <c r="DKN1449" s="24"/>
      <c r="DKO1449" s="24"/>
      <c r="DKP1449" s="24"/>
      <c r="DKQ1449" s="24"/>
      <c r="DKR1449" s="24"/>
      <c r="DKS1449" s="24"/>
      <c r="DKT1449" s="24"/>
      <c r="DKU1449" s="24"/>
      <c r="DKV1449" s="24"/>
      <c r="DKW1449" s="24"/>
      <c r="DKX1449" s="24"/>
      <c r="DLB1449" s="3"/>
      <c r="DLC1449" s="31"/>
      <c r="DLD1449" s="5"/>
      <c r="DLE1449" s="9"/>
      <c r="DLH1449" s="2"/>
      <c r="DLK1449" s="24"/>
      <c r="DLL1449" s="24"/>
      <c r="DLM1449" s="31"/>
      <c r="DLN1449" s="24"/>
      <c r="DLO1449" s="24"/>
      <c r="DLP1449" s="24"/>
      <c r="DLQ1449" s="24"/>
      <c r="DLR1449" s="24"/>
      <c r="DLS1449" s="24"/>
      <c r="DLT1449" s="24"/>
      <c r="DLU1449" s="24"/>
      <c r="DLV1449" s="24"/>
      <c r="DLW1449" s="24"/>
      <c r="DLX1449" s="24"/>
      <c r="DLY1449" s="24"/>
      <c r="DLZ1449" s="24"/>
      <c r="DMA1449" s="24"/>
      <c r="DMB1449" s="24"/>
      <c r="DMF1449" s="3"/>
      <c r="DMG1449" s="31"/>
      <c r="DMH1449" s="5"/>
      <c r="DMI1449" s="9"/>
      <c r="DML1449" s="2"/>
      <c r="DMO1449" s="24"/>
      <c r="DMP1449" s="24"/>
      <c r="DMQ1449" s="31"/>
      <c r="DMR1449" s="24"/>
      <c r="DMS1449" s="24"/>
      <c r="DMT1449" s="24"/>
      <c r="DMU1449" s="24"/>
      <c r="DMV1449" s="24"/>
      <c r="DMW1449" s="24"/>
      <c r="DMX1449" s="24"/>
      <c r="DMY1449" s="24"/>
      <c r="DMZ1449" s="24"/>
      <c r="DNA1449" s="24"/>
      <c r="DNB1449" s="24"/>
      <c r="DNC1449" s="24"/>
      <c r="DND1449" s="24"/>
      <c r="DNE1449" s="24"/>
      <c r="DNF1449" s="24"/>
      <c r="DNJ1449" s="3"/>
      <c r="DNK1449" s="31"/>
      <c r="DNL1449" s="5"/>
      <c r="DNM1449" s="9"/>
      <c r="DNP1449" s="2"/>
      <c r="DNS1449" s="24"/>
      <c r="DNT1449" s="24"/>
      <c r="DNU1449" s="31"/>
      <c r="DNV1449" s="24"/>
      <c r="DNW1449" s="24"/>
      <c r="DNX1449" s="24"/>
      <c r="DNY1449" s="24"/>
      <c r="DNZ1449" s="24"/>
      <c r="DOA1449" s="24"/>
      <c r="DOB1449" s="24"/>
      <c r="DOC1449" s="24"/>
      <c r="DOD1449" s="24"/>
      <c r="DOE1449" s="24"/>
      <c r="DOF1449" s="24"/>
      <c r="DOG1449" s="24"/>
      <c r="DOH1449" s="24"/>
      <c r="DOI1449" s="24"/>
      <c r="DOJ1449" s="24"/>
      <c r="DON1449" s="3"/>
      <c r="DOO1449" s="31"/>
      <c r="DOP1449" s="5"/>
      <c r="DOQ1449" s="9"/>
      <c r="DOT1449" s="2"/>
      <c r="DOW1449" s="24"/>
      <c r="DOX1449" s="24"/>
      <c r="DOY1449" s="31"/>
      <c r="DOZ1449" s="24"/>
      <c r="DPA1449" s="24"/>
      <c r="DPB1449" s="24"/>
      <c r="DPC1449" s="24"/>
      <c r="DPD1449" s="24"/>
      <c r="DPE1449" s="24"/>
      <c r="DPF1449" s="24"/>
      <c r="DPG1449" s="24"/>
      <c r="DPH1449" s="24"/>
      <c r="DPI1449" s="24"/>
      <c r="DPJ1449" s="24"/>
      <c r="DPK1449" s="24"/>
      <c r="DPL1449" s="24"/>
      <c r="DPM1449" s="24"/>
      <c r="DPN1449" s="24"/>
      <c r="DPR1449" s="3"/>
      <c r="DPS1449" s="31"/>
      <c r="DPT1449" s="5"/>
      <c r="DPU1449" s="9"/>
      <c r="DPX1449" s="2"/>
      <c r="DQA1449" s="24"/>
      <c r="DQB1449" s="24"/>
      <c r="DQC1449" s="31"/>
      <c r="DQD1449" s="24"/>
      <c r="DQE1449" s="24"/>
      <c r="DQF1449" s="24"/>
      <c r="DQG1449" s="24"/>
      <c r="DQH1449" s="24"/>
      <c r="DQI1449" s="24"/>
      <c r="DQJ1449" s="24"/>
      <c r="DQK1449" s="24"/>
      <c r="DQL1449" s="24"/>
      <c r="DQM1449" s="24"/>
      <c r="DQN1449" s="24"/>
      <c r="DQO1449" s="24"/>
      <c r="DQP1449" s="24"/>
      <c r="DQQ1449" s="24"/>
      <c r="DQR1449" s="24"/>
      <c r="DQV1449" s="3"/>
      <c r="DQW1449" s="31"/>
      <c r="DQX1449" s="5"/>
      <c r="DQY1449" s="9"/>
      <c r="DRB1449" s="2"/>
      <c r="DRE1449" s="24"/>
      <c r="DRF1449" s="24"/>
      <c r="DRG1449" s="31"/>
      <c r="DRH1449" s="24"/>
      <c r="DRI1449" s="24"/>
      <c r="DRJ1449" s="24"/>
      <c r="DRK1449" s="24"/>
      <c r="DRL1449" s="24"/>
      <c r="DRM1449" s="24"/>
      <c r="DRN1449" s="24"/>
      <c r="DRO1449" s="24"/>
      <c r="DRP1449" s="24"/>
      <c r="DRQ1449" s="24"/>
      <c r="DRR1449" s="24"/>
      <c r="DRS1449" s="24"/>
      <c r="DRT1449" s="24"/>
      <c r="DRU1449" s="24"/>
      <c r="DRV1449" s="24"/>
      <c r="DRZ1449" s="3"/>
      <c r="DSA1449" s="31"/>
      <c r="DSB1449" s="5"/>
      <c r="DSC1449" s="9"/>
      <c r="DSF1449" s="2"/>
      <c r="DSI1449" s="24"/>
      <c r="DSJ1449" s="24"/>
      <c r="DSK1449" s="31"/>
      <c r="DSL1449" s="24"/>
      <c r="DSM1449" s="24"/>
      <c r="DSN1449" s="24"/>
      <c r="DSO1449" s="24"/>
      <c r="DSP1449" s="24"/>
      <c r="DSQ1449" s="24"/>
      <c r="DSR1449" s="24"/>
      <c r="DSS1449" s="24"/>
      <c r="DST1449" s="24"/>
      <c r="DSU1449" s="24"/>
      <c r="DSV1449" s="24"/>
      <c r="DSW1449" s="24"/>
      <c r="DSX1449" s="24"/>
      <c r="DSY1449" s="24"/>
      <c r="DSZ1449" s="24"/>
      <c r="DTD1449" s="3"/>
      <c r="DTE1449" s="31"/>
      <c r="DTF1449" s="5"/>
      <c r="DTG1449" s="9"/>
      <c r="DTJ1449" s="2"/>
      <c r="DTM1449" s="24"/>
      <c r="DTN1449" s="24"/>
      <c r="DTO1449" s="31"/>
      <c r="DTP1449" s="24"/>
      <c r="DTQ1449" s="24"/>
      <c r="DTR1449" s="24"/>
      <c r="DTS1449" s="24"/>
      <c r="DTT1449" s="24"/>
      <c r="DTU1449" s="24"/>
      <c r="DTV1449" s="24"/>
      <c r="DTW1449" s="24"/>
      <c r="DTX1449" s="24"/>
      <c r="DTY1449" s="24"/>
      <c r="DTZ1449" s="24"/>
      <c r="DUA1449" s="24"/>
      <c r="DUB1449" s="24"/>
      <c r="DUC1449" s="24"/>
      <c r="DUD1449" s="24"/>
      <c r="DUH1449" s="3"/>
      <c r="DUI1449" s="31"/>
      <c r="DUJ1449" s="5"/>
      <c r="DUK1449" s="9"/>
      <c r="DUN1449" s="2"/>
      <c r="DUQ1449" s="24"/>
      <c r="DUR1449" s="24"/>
      <c r="DUS1449" s="31"/>
      <c r="DUT1449" s="24"/>
      <c r="DUU1449" s="24"/>
      <c r="DUV1449" s="24"/>
      <c r="DUW1449" s="24"/>
      <c r="DUX1449" s="24"/>
      <c r="DUY1449" s="24"/>
      <c r="DUZ1449" s="24"/>
      <c r="DVA1449" s="24"/>
      <c r="DVB1449" s="24"/>
      <c r="DVC1449" s="24"/>
      <c r="DVD1449" s="24"/>
      <c r="DVE1449" s="24"/>
      <c r="DVF1449" s="24"/>
      <c r="DVG1449" s="24"/>
      <c r="DVH1449" s="24"/>
      <c r="DVL1449" s="3"/>
      <c r="DVM1449" s="31"/>
      <c r="DVN1449" s="5"/>
      <c r="DVO1449" s="9"/>
      <c r="DVR1449" s="2"/>
      <c r="DVU1449" s="24"/>
      <c r="DVV1449" s="24"/>
      <c r="DVW1449" s="31"/>
      <c r="DVX1449" s="24"/>
      <c r="DVY1449" s="24"/>
      <c r="DVZ1449" s="24"/>
      <c r="DWA1449" s="24"/>
      <c r="DWB1449" s="24"/>
      <c r="DWC1449" s="24"/>
      <c r="DWD1449" s="24"/>
      <c r="DWE1449" s="24"/>
      <c r="DWF1449" s="24"/>
      <c r="DWG1449" s="24"/>
      <c r="DWH1449" s="24"/>
      <c r="DWI1449" s="24"/>
      <c r="DWJ1449" s="24"/>
      <c r="DWK1449" s="24"/>
      <c r="DWL1449" s="24"/>
      <c r="DWP1449" s="3"/>
      <c r="DWQ1449" s="31"/>
      <c r="DWR1449" s="5"/>
      <c r="DWS1449" s="9"/>
      <c r="DWV1449" s="2"/>
      <c r="DWY1449" s="24"/>
      <c r="DWZ1449" s="24"/>
      <c r="DXA1449" s="31"/>
      <c r="DXB1449" s="24"/>
      <c r="DXC1449" s="24"/>
      <c r="DXD1449" s="24"/>
      <c r="DXE1449" s="24"/>
      <c r="DXF1449" s="24"/>
      <c r="DXG1449" s="24"/>
      <c r="DXH1449" s="24"/>
      <c r="DXI1449" s="24"/>
      <c r="DXJ1449" s="24"/>
      <c r="DXK1449" s="24"/>
      <c r="DXL1449" s="24"/>
      <c r="DXM1449" s="24"/>
      <c r="DXN1449" s="24"/>
      <c r="DXO1449" s="24"/>
      <c r="DXP1449" s="24"/>
      <c r="DXT1449" s="3"/>
      <c r="DXU1449" s="31"/>
      <c r="DXV1449" s="5"/>
      <c r="DXW1449" s="9"/>
      <c r="DXZ1449" s="2"/>
      <c r="DYC1449" s="24"/>
      <c r="DYD1449" s="24"/>
      <c r="DYE1449" s="31"/>
      <c r="DYF1449" s="24"/>
      <c r="DYG1449" s="24"/>
      <c r="DYH1449" s="24"/>
      <c r="DYI1449" s="24"/>
      <c r="DYJ1449" s="24"/>
      <c r="DYK1449" s="24"/>
      <c r="DYL1449" s="24"/>
      <c r="DYM1449" s="24"/>
      <c r="DYN1449" s="24"/>
      <c r="DYO1449" s="24"/>
      <c r="DYP1449" s="24"/>
      <c r="DYQ1449" s="24"/>
      <c r="DYR1449" s="24"/>
      <c r="DYS1449" s="24"/>
      <c r="DYT1449" s="24"/>
      <c r="DYX1449" s="3"/>
      <c r="DYY1449" s="31"/>
      <c r="DYZ1449" s="5"/>
      <c r="DZA1449" s="9"/>
      <c r="DZD1449" s="2"/>
      <c r="DZG1449" s="24"/>
      <c r="DZH1449" s="24"/>
      <c r="DZI1449" s="31"/>
      <c r="DZJ1449" s="24"/>
      <c r="DZK1449" s="24"/>
      <c r="DZL1449" s="24"/>
      <c r="DZM1449" s="24"/>
      <c r="DZN1449" s="24"/>
      <c r="DZO1449" s="24"/>
      <c r="DZP1449" s="24"/>
      <c r="DZQ1449" s="24"/>
      <c r="DZR1449" s="24"/>
      <c r="DZS1449" s="24"/>
      <c r="DZT1449" s="24"/>
      <c r="DZU1449" s="24"/>
      <c r="DZV1449" s="24"/>
      <c r="DZW1449" s="24"/>
      <c r="DZX1449" s="24"/>
      <c r="EAB1449" s="3"/>
      <c r="EAC1449" s="31"/>
      <c r="EAD1449" s="5"/>
      <c r="EAE1449" s="9"/>
      <c r="EAH1449" s="2"/>
      <c r="EAK1449" s="24"/>
      <c r="EAL1449" s="24"/>
      <c r="EAM1449" s="31"/>
      <c r="EAN1449" s="24"/>
      <c r="EAO1449" s="24"/>
      <c r="EAP1449" s="24"/>
      <c r="EAQ1449" s="24"/>
      <c r="EAR1449" s="24"/>
      <c r="EAS1449" s="24"/>
      <c r="EAT1449" s="24"/>
      <c r="EAU1449" s="24"/>
      <c r="EAV1449" s="24"/>
      <c r="EAW1449" s="24"/>
      <c r="EAX1449" s="24"/>
      <c r="EAY1449" s="24"/>
      <c r="EAZ1449" s="24"/>
      <c r="EBA1449" s="24"/>
      <c r="EBB1449" s="24"/>
      <c r="EBF1449" s="3"/>
      <c r="EBG1449" s="31"/>
      <c r="EBH1449" s="5"/>
      <c r="EBI1449" s="9"/>
      <c r="EBL1449" s="2"/>
      <c r="EBO1449" s="24"/>
      <c r="EBP1449" s="24"/>
      <c r="EBQ1449" s="31"/>
      <c r="EBR1449" s="24"/>
      <c r="EBS1449" s="24"/>
      <c r="EBT1449" s="24"/>
      <c r="EBU1449" s="24"/>
      <c r="EBV1449" s="24"/>
      <c r="EBW1449" s="24"/>
      <c r="EBX1449" s="24"/>
      <c r="EBY1449" s="24"/>
      <c r="EBZ1449" s="24"/>
      <c r="ECA1449" s="24"/>
      <c r="ECB1449" s="24"/>
      <c r="ECC1449" s="24"/>
      <c r="ECD1449" s="24"/>
      <c r="ECE1449" s="24"/>
      <c r="ECF1449" s="24"/>
      <c r="ECJ1449" s="3"/>
      <c r="ECK1449" s="31"/>
      <c r="ECL1449" s="5"/>
      <c r="ECM1449" s="9"/>
      <c r="ECP1449" s="2"/>
      <c r="ECS1449" s="24"/>
      <c r="ECT1449" s="24"/>
      <c r="ECU1449" s="31"/>
      <c r="ECV1449" s="24"/>
      <c r="ECW1449" s="24"/>
      <c r="ECX1449" s="24"/>
      <c r="ECY1449" s="24"/>
      <c r="ECZ1449" s="24"/>
      <c r="EDA1449" s="24"/>
      <c r="EDB1449" s="24"/>
      <c r="EDC1449" s="24"/>
      <c r="EDD1449" s="24"/>
      <c r="EDE1449" s="24"/>
      <c r="EDF1449" s="24"/>
      <c r="EDG1449" s="24"/>
      <c r="EDH1449" s="24"/>
      <c r="EDI1449" s="24"/>
      <c r="EDJ1449" s="24"/>
      <c r="EDN1449" s="3"/>
      <c r="EDO1449" s="31"/>
      <c r="EDP1449" s="5"/>
      <c r="EDQ1449" s="9"/>
      <c r="EDT1449" s="2"/>
      <c r="EDW1449" s="24"/>
      <c r="EDX1449" s="24"/>
      <c r="EDY1449" s="31"/>
      <c r="EDZ1449" s="24"/>
      <c r="EEA1449" s="24"/>
      <c r="EEB1449" s="24"/>
      <c r="EEC1449" s="24"/>
      <c r="EED1449" s="24"/>
      <c r="EEE1449" s="24"/>
      <c r="EEF1449" s="24"/>
      <c r="EEG1449" s="24"/>
      <c r="EEH1449" s="24"/>
      <c r="EEI1449" s="24"/>
      <c r="EEJ1449" s="24"/>
      <c r="EEK1449" s="24"/>
      <c r="EEL1449" s="24"/>
      <c r="EEM1449" s="24"/>
      <c r="EEN1449" s="24"/>
      <c r="EER1449" s="3"/>
      <c r="EES1449" s="31"/>
      <c r="EET1449" s="5"/>
      <c r="EEU1449" s="9"/>
      <c r="EEX1449" s="2"/>
      <c r="EFA1449" s="24"/>
      <c r="EFB1449" s="24"/>
      <c r="EFC1449" s="31"/>
      <c r="EFD1449" s="24"/>
      <c r="EFE1449" s="24"/>
      <c r="EFF1449" s="24"/>
      <c r="EFG1449" s="24"/>
      <c r="EFH1449" s="24"/>
      <c r="EFI1449" s="24"/>
      <c r="EFJ1449" s="24"/>
      <c r="EFK1449" s="24"/>
      <c r="EFL1449" s="24"/>
      <c r="EFM1449" s="24"/>
      <c r="EFN1449" s="24"/>
      <c r="EFO1449" s="24"/>
      <c r="EFP1449" s="24"/>
      <c r="EFQ1449" s="24"/>
      <c r="EFR1449" s="24"/>
      <c r="EFV1449" s="3"/>
      <c r="EFW1449" s="31"/>
      <c r="EFX1449" s="5"/>
      <c r="EFY1449" s="9"/>
      <c r="EGB1449" s="2"/>
      <c r="EGE1449" s="24"/>
      <c r="EGF1449" s="24"/>
      <c r="EGG1449" s="31"/>
      <c r="EGH1449" s="24"/>
      <c r="EGI1449" s="24"/>
      <c r="EGJ1449" s="24"/>
      <c r="EGK1449" s="24"/>
      <c r="EGL1449" s="24"/>
      <c r="EGM1449" s="24"/>
      <c r="EGN1449" s="24"/>
      <c r="EGO1449" s="24"/>
      <c r="EGP1449" s="24"/>
      <c r="EGQ1449" s="24"/>
      <c r="EGR1449" s="24"/>
      <c r="EGS1449" s="24"/>
      <c r="EGT1449" s="24"/>
      <c r="EGU1449" s="24"/>
      <c r="EGV1449" s="24"/>
      <c r="EGZ1449" s="3"/>
      <c r="EHA1449" s="31"/>
      <c r="EHB1449" s="5"/>
      <c r="EHC1449" s="9"/>
      <c r="EHF1449" s="2"/>
      <c r="EHI1449" s="24"/>
      <c r="EHJ1449" s="24"/>
      <c r="EHK1449" s="31"/>
      <c r="EHL1449" s="24"/>
      <c r="EHM1449" s="24"/>
      <c r="EHN1449" s="24"/>
      <c r="EHO1449" s="24"/>
      <c r="EHP1449" s="24"/>
      <c r="EHQ1449" s="24"/>
      <c r="EHR1449" s="24"/>
      <c r="EHS1449" s="24"/>
      <c r="EHT1449" s="24"/>
      <c r="EHU1449" s="24"/>
      <c r="EHV1449" s="24"/>
      <c r="EHW1449" s="24"/>
      <c r="EHX1449" s="24"/>
      <c r="EHY1449" s="24"/>
      <c r="EHZ1449" s="24"/>
      <c r="EID1449" s="3"/>
      <c r="EIE1449" s="31"/>
      <c r="EIF1449" s="5"/>
      <c r="EIG1449" s="9"/>
      <c r="EIJ1449" s="2"/>
      <c r="EIM1449" s="24"/>
      <c r="EIN1449" s="24"/>
      <c r="EIO1449" s="31"/>
      <c r="EIP1449" s="24"/>
      <c r="EIQ1449" s="24"/>
      <c r="EIR1449" s="24"/>
      <c r="EIS1449" s="24"/>
      <c r="EIT1449" s="24"/>
      <c r="EIU1449" s="24"/>
      <c r="EIV1449" s="24"/>
      <c r="EIW1449" s="24"/>
      <c r="EIX1449" s="24"/>
      <c r="EIY1449" s="24"/>
      <c r="EIZ1449" s="24"/>
      <c r="EJA1449" s="24"/>
      <c r="EJB1449" s="24"/>
      <c r="EJC1449" s="24"/>
      <c r="EJD1449" s="24"/>
      <c r="EJH1449" s="3"/>
      <c r="EJI1449" s="31"/>
      <c r="EJJ1449" s="5"/>
      <c r="EJK1449" s="9"/>
      <c r="EJN1449" s="2"/>
      <c r="EJQ1449" s="24"/>
      <c r="EJR1449" s="24"/>
      <c r="EJS1449" s="31"/>
      <c r="EJT1449" s="24"/>
      <c r="EJU1449" s="24"/>
      <c r="EJV1449" s="24"/>
      <c r="EJW1449" s="24"/>
      <c r="EJX1449" s="24"/>
      <c r="EJY1449" s="24"/>
      <c r="EJZ1449" s="24"/>
      <c r="EKA1449" s="24"/>
      <c r="EKB1449" s="24"/>
      <c r="EKC1449" s="24"/>
      <c r="EKD1449" s="24"/>
      <c r="EKE1449" s="24"/>
      <c r="EKF1449" s="24"/>
      <c r="EKG1449" s="24"/>
      <c r="EKH1449" s="24"/>
      <c r="EKL1449" s="3"/>
      <c r="EKM1449" s="31"/>
      <c r="EKN1449" s="5"/>
      <c r="EKO1449" s="9"/>
      <c r="EKR1449" s="2"/>
      <c r="EKU1449" s="24"/>
      <c r="EKV1449" s="24"/>
      <c r="EKW1449" s="31"/>
      <c r="EKX1449" s="24"/>
      <c r="EKY1449" s="24"/>
      <c r="EKZ1449" s="24"/>
      <c r="ELA1449" s="24"/>
      <c r="ELB1449" s="24"/>
      <c r="ELC1449" s="24"/>
      <c r="ELD1449" s="24"/>
      <c r="ELE1449" s="24"/>
      <c r="ELF1449" s="24"/>
      <c r="ELG1449" s="24"/>
      <c r="ELH1449" s="24"/>
      <c r="ELI1449" s="24"/>
      <c r="ELJ1449" s="24"/>
      <c r="ELK1449" s="24"/>
      <c r="ELL1449" s="24"/>
      <c r="ELP1449" s="3"/>
      <c r="ELQ1449" s="31"/>
      <c r="ELR1449" s="5"/>
      <c r="ELS1449" s="9"/>
      <c r="ELV1449" s="2"/>
      <c r="ELY1449" s="24"/>
      <c r="ELZ1449" s="24"/>
      <c r="EMA1449" s="31"/>
      <c r="EMB1449" s="24"/>
      <c r="EMC1449" s="24"/>
      <c r="EMD1449" s="24"/>
      <c r="EME1449" s="24"/>
      <c r="EMF1449" s="24"/>
      <c r="EMG1449" s="24"/>
      <c r="EMH1449" s="24"/>
      <c r="EMI1449" s="24"/>
      <c r="EMJ1449" s="24"/>
      <c r="EMK1449" s="24"/>
      <c r="EML1449" s="24"/>
      <c r="EMM1449" s="24"/>
      <c r="EMN1449" s="24"/>
      <c r="EMO1449" s="24"/>
      <c r="EMP1449" s="24"/>
      <c r="EMT1449" s="3"/>
      <c r="EMU1449" s="31"/>
      <c r="EMV1449" s="5"/>
      <c r="EMW1449" s="9"/>
      <c r="EMZ1449" s="2"/>
      <c r="ENC1449" s="24"/>
      <c r="END1449" s="24"/>
      <c r="ENE1449" s="31"/>
      <c r="ENF1449" s="24"/>
      <c r="ENG1449" s="24"/>
      <c r="ENH1449" s="24"/>
      <c r="ENI1449" s="24"/>
      <c r="ENJ1449" s="24"/>
      <c r="ENK1449" s="24"/>
      <c r="ENL1449" s="24"/>
      <c r="ENM1449" s="24"/>
      <c r="ENN1449" s="24"/>
      <c r="ENO1449" s="24"/>
      <c r="ENP1449" s="24"/>
      <c r="ENQ1449" s="24"/>
      <c r="ENR1449" s="24"/>
      <c r="ENS1449" s="24"/>
      <c r="ENT1449" s="24"/>
      <c r="ENX1449" s="3"/>
      <c r="ENY1449" s="31"/>
      <c r="ENZ1449" s="5"/>
      <c r="EOA1449" s="9"/>
      <c r="EOD1449" s="2"/>
      <c r="EOG1449" s="24"/>
      <c r="EOH1449" s="24"/>
      <c r="EOI1449" s="31"/>
      <c r="EOJ1449" s="24"/>
      <c r="EOK1449" s="24"/>
      <c r="EOL1449" s="24"/>
      <c r="EOM1449" s="24"/>
      <c r="EON1449" s="24"/>
      <c r="EOO1449" s="24"/>
      <c r="EOP1449" s="24"/>
      <c r="EOQ1449" s="24"/>
      <c r="EOR1449" s="24"/>
      <c r="EOS1449" s="24"/>
      <c r="EOT1449" s="24"/>
      <c r="EOU1449" s="24"/>
      <c r="EOV1449" s="24"/>
      <c r="EOW1449" s="24"/>
      <c r="EOX1449" s="24"/>
      <c r="EPB1449" s="3"/>
      <c r="EPC1449" s="31"/>
      <c r="EPD1449" s="5"/>
      <c r="EPE1449" s="9"/>
      <c r="EPH1449" s="2"/>
      <c r="EPK1449" s="24"/>
      <c r="EPL1449" s="24"/>
      <c r="EPM1449" s="31"/>
      <c r="EPN1449" s="24"/>
      <c r="EPO1449" s="24"/>
      <c r="EPP1449" s="24"/>
      <c r="EPQ1449" s="24"/>
      <c r="EPR1449" s="24"/>
      <c r="EPS1449" s="24"/>
      <c r="EPT1449" s="24"/>
      <c r="EPU1449" s="24"/>
      <c r="EPV1449" s="24"/>
      <c r="EPW1449" s="24"/>
      <c r="EPX1449" s="24"/>
      <c r="EPY1449" s="24"/>
      <c r="EPZ1449" s="24"/>
      <c r="EQA1449" s="24"/>
      <c r="EQB1449" s="24"/>
      <c r="EQF1449" s="3"/>
      <c r="EQG1449" s="31"/>
      <c r="EQH1449" s="5"/>
      <c r="EQI1449" s="9"/>
      <c r="EQL1449" s="2"/>
      <c r="EQO1449" s="24"/>
      <c r="EQP1449" s="24"/>
      <c r="EQQ1449" s="31"/>
      <c r="EQR1449" s="24"/>
      <c r="EQS1449" s="24"/>
      <c r="EQT1449" s="24"/>
      <c r="EQU1449" s="24"/>
      <c r="EQV1449" s="24"/>
      <c r="EQW1449" s="24"/>
      <c r="EQX1449" s="24"/>
      <c r="EQY1449" s="24"/>
      <c r="EQZ1449" s="24"/>
      <c r="ERA1449" s="24"/>
      <c r="ERB1449" s="24"/>
      <c r="ERC1449" s="24"/>
      <c r="ERD1449" s="24"/>
      <c r="ERE1449" s="24"/>
      <c r="ERF1449" s="24"/>
      <c r="ERJ1449" s="3"/>
      <c r="ERK1449" s="31"/>
      <c r="ERL1449" s="5"/>
      <c r="ERM1449" s="9"/>
      <c r="ERP1449" s="2"/>
      <c r="ERS1449" s="24"/>
      <c r="ERT1449" s="24"/>
      <c r="ERU1449" s="31"/>
      <c r="ERV1449" s="24"/>
      <c r="ERW1449" s="24"/>
      <c r="ERX1449" s="24"/>
      <c r="ERY1449" s="24"/>
      <c r="ERZ1449" s="24"/>
      <c r="ESA1449" s="24"/>
      <c r="ESB1449" s="24"/>
      <c r="ESC1449" s="24"/>
      <c r="ESD1449" s="24"/>
      <c r="ESE1449" s="24"/>
      <c r="ESF1449" s="24"/>
      <c r="ESG1449" s="24"/>
      <c r="ESH1449" s="24"/>
      <c r="ESI1449" s="24"/>
      <c r="ESJ1449" s="24"/>
      <c r="ESN1449" s="3"/>
      <c r="ESO1449" s="31"/>
      <c r="ESP1449" s="5"/>
      <c r="ESQ1449" s="9"/>
      <c r="EST1449" s="2"/>
      <c r="ESW1449" s="24"/>
      <c r="ESX1449" s="24"/>
      <c r="ESY1449" s="31"/>
      <c r="ESZ1449" s="24"/>
      <c r="ETA1449" s="24"/>
      <c r="ETB1449" s="24"/>
      <c r="ETC1449" s="24"/>
      <c r="ETD1449" s="24"/>
      <c r="ETE1449" s="24"/>
      <c r="ETF1449" s="24"/>
      <c r="ETG1449" s="24"/>
      <c r="ETH1449" s="24"/>
      <c r="ETI1449" s="24"/>
      <c r="ETJ1449" s="24"/>
      <c r="ETK1449" s="24"/>
      <c r="ETL1449" s="24"/>
      <c r="ETM1449" s="24"/>
      <c r="ETN1449" s="24"/>
      <c r="ETR1449" s="3"/>
      <c r="ETS1449" s="31"/>
      <c r="ETT1449" s="5"/>
      <c r="ETU1449" s="9"/>
      <c r="ETX1449" s="2"/>
      <c r="EUA1449" s="24"/>
      <c r="EUB1449" s="24"/>
      <c r="EUC1449" s="31"/>
      <c r="EUD1449" s="24"/>
      <c r="EUE1449" s="24"/>
      <c r="EUF1449" s="24"/>
      <c r="EUG1449" s="24"/>
      <c r="EUH1449" s="24"/>
      <c r="EUI1449" s="24"/>
      <c r="EUJ1449" s="24"/>
      <c r="EUK1449" s="24"/>
      <c r="EUL1449" s="24"/>
      <c r="EUM1449" s="24"/>
      <c r="EUN1449" s="24"/>
      <c r="EUO1449" s="24"/>
      <c r="EUP1449" s="24"/>
      <c r="EUQ1449" s="24"/>
      <c r="EUR1449" s="24"/>
      <c r="EUV1449" s="3"/>
      <c r="EUW1449" s="31"/>
      <c r="EUX1449" s="5"/>
      <c r="EUY1449" s="9"/>
      <c r="EVB1449" s="2"/>
      <c r="EVE1449" s="24"/>
      <c r="EVF1449" s="24"/>
      <c r="EVG1449" s="31"/>
      <c r="EVH1449" s="24"/>
      <c r="EVI1449" s="24"/>
      <c r="EVJ1449" s="24"/>
      <c r="EVK1449" s="24"/>
      <c r="EVL1449" s="24"/>
      <c r="EVM1449" s="24"/>
      <c r="EVN1449" s="24"/>
      <c r="EVO1449" s="24"/>
      <c r="EVP1449" s="24"/>
      <c r="EVQ1449" s="24"/>
      <c r="EVR1449" s="24"/>
      <c r="EVS1449" s="24"/>
      <c r="EVT1449" s="24"/>
      <c r="EVU1449" s="24"/>
      <c r="EVV1449" s="24"/>
      <c r="EVZ1449" s="3"/>
      <c r="EWA1449" s="31"/>
      <c r="EWB1449" s="5"/>
      <c r="EWC1449" s="9"/>
      <c r="EWF1449" s="2"/>
      <c r="EWI1449" s="24"/>
      <c r="EWJ1449" s="24"/>
      <c r="EWK1449" s="31"/>
      <c r="EWL1449" s="24"/>
      <c r="EWM1449" s="24"/>
      <c r="EWN1449" s="24"/>
      <c r="EWO1449" s="24"/>
      <c r="EWP1449" s="24"/>
      <c r="EWQ1449" s="24"/>
      <c r="EWR1449" s="24"/>
      <c r="EWS1449" s="24"/>
      <c r="EWT1449" s="24"/>
      <c r="EWU1449" s="24"/>
      <c r="EWV1449" s="24"/>
      <c r="EWW1449" s="24"/>
      <c r="EWX1449" s="24"/>
      <c r="EWY1449" s="24"/>
      <c r="EWZ1449" s="24"/>
      <c r="EXD1449" s="3"/>
      <c r="EXE1449" s="31"/>
      <c r="EXF1449" s="5"/>
      <c r="EXG1449" s="9"/>
      <c r="EXJ1449" s="2"/>
      <c r="EXM1449" s="24"/>
      <c r="EXN1449" s="24"/>
      <c r="EXO1449" s="31"/>
      <c r="EXP1449" s="24"/>
      <c r="EXQ1449" s="24"/>
      <c r="EXR1449" s="24"/>
      <c r="EXS1449" s="24"/>
      <c r="EXT1449" s="24"/>
      <c r="EXU1449" s="24"/>
      <c r="EXV1449" s="24"/>
      <c r="EXW1449" s="24"/>
      <c r="EXX1449" s="24"/>
      <c r="EXY1449" s="24"/>
      <c r="EXZ1449" s="24"/>
      <c r="EYA1449" s="24"/>
      <c r="EYB1449" s="24"/>
      <c r="EYC1449" s="24"/>
      <c r="EYD1449" s="24"/>
      <c r="EYH1449" s="3"/>
      <c r="EYI1449" s="31"/>
      <c r="EYJ1449" s="5"/>
      <c r="EYK1449" s="9"/>
      <c r="EYN1449" s="2"/>
      <c r="EYQ1449" s="24"/>
      <c r="EYR1449" s="24"/>
      <c r="EYS1449" s="31"/>
      <c r="EYT1449" s="24"/>
      <c r="EYU1449" s="24"/>
      <c r="EYV1449" s="24"/>
      <c r="EYW1449" s="24"/>
      <c r="EYX1449" s="24"/>
      <c r="EYY1449" s="24"/>
      <c r="EYZ1449" s="24"/>
      <c r="EZA1449" s="24"/>
      <c r="EZB1449" s="24"/>
      <c r="EZC1449" s="24"/>
      <c r="EZD1449" s="24"/>
      <c r="EZE1449" s="24"/>
      <c r="EZF1449" s="24"/>
      <c r="EZG1449" s="24"/>
      <c r="EZH1449" s="24"/>
      <c r="EZL1449" s="3"/>
      <c r="EZM1449" s="31"/>
      <c r="EZN1449" s="5"/>
      <c r="EZO1449" s="9"/>
      <c r="EZR1449" s="2"/>
      <c r="EZU1449" s="24"/>
      <c r="EZV1449" s="24"/>
      <c r="EZW1449" s="31"/>
      <c r="EZX1449" s="24"/>
      <c r="EZY1449" s="24"/>
      <c r="EZZ1449" s="24"/>
      <c r="FAA1449" s="24"/>
      <c r="FAB1449" s="24"/>
      <c r="FAC1449" s="24"/>
      <c r="FAD1449" s="24"/>
      <c r="FAE1449" s="24"/>
      <c r="FAF1449" s="24"/>
      <c r="FAG1449" s="24"/>
      <c r="FAH1449" s="24"/>
      <c r="FAI1449" s="24"/>
      <c r="FAJ1449" s="24"/>
      <c r="FAK1449" s="24"/>
      <c r="FAL1449" s="24"/>
      <c r="FAP1449" s="3"/>
      <c r="FAQ1449" s="31"/>
      <c r="FAR1449" s="5"/>
      <c r="FAS1449" s="9"/>
      <c r="FAV1449" s="2"/>
      <c r="FAY1449" s="24"/>
      <c r="FAZ1449" s="24"/>
      <c r="FBA1449" s="31"/>
      <c r="FBB1449" s="24"/>
      <c r="FBC1449" s="24"/>
      <c r="FBD1449" s="24"/>
      <c r="FBE1449" s="24"/>
      <c r="FBF1449" s="24"/>
      <c r="FBG1449" s="24"/>
      <c r="FBH1449" s="24"/>
      <c r="FBI1449" s="24"/>
      <c r="FBJ1449" s="24"/>
      <c r="FBK1449" s="24"/>
      <c r="FBL1449" s="24"/>
      <c r="FBM1449" s="24"/>
      <c r="FBN1449" s="24"/>
      <c r="FBO1449" s="24"/>
      <c r="FBP1449" s="24"/>
      <c r="FBT1449" s="3"/>
      <c r="FBU1449" s="31"/>
      <c r="FBV1449" s="5"/>
      <c r="FBW1449" s="9"/>
      <c r="FBZ1449" s="2"/>
      <c r="FCC1449" s="24"/>
      <c r="FCD1449" s="24"/>
      <c r="FCE1449" s="31"/>
      <c r="FCF1449" s="24"/>
      <c r="FCG1449" s="24"/>
      <c r="FCH1449" s="24"/>
      <c r="FCI1449" s="24"/>
      <c r="FCJ1449" s="24"/>
      <c r="FCK1449" s="24"/>
      <c r="FCL1449" s="24"/>
      <c r="FCM1449" s="24"/>
      <c r="FCN1449" s="24"/>
      <c r="FCO1449" s="24"/>
      <c r="FCP1449" s="24"/>
      <c r="FCQ1449" s="24"/>
      <c r="FCR1449" s="24"/>
      <c r="FCS1449" s="24"/>
      <c r="FCT1449" s="24"/>
      <c r="FCX1449" s="3"/>
      <c r="FCY1449" s="31"/>
      <c r="FCZ1449" s="5"/>
      <c r="FDA1449" s="9"/>
      <c r="FDD1449" s="2"/>
      <c r="FDG1449" s="24"/>
      <c r="FDH1449" s="24"/>
      <c r="FDI1449" s="31"/>
      <c r="FDJ1449" s="24"/>
      <c r="FDK1449" s="24"/>
      <c r="FDL1449" s="24"/>
      <c r="FDM1449" s="24"/>
      <c r="FDN1449" s="24"/>
      <c r="FDO1449" s="24"/>
      <c r="FDP1449" s="24"/>
      <c r="FDQ1449" s="24"/>
      <c r="FDR1449" s="24"/>
      <c r="FDS1449" s="24"/>
      <c r="FDT1449" s="24"/>
      <c r="FDU1449" s="24"/>
      <c r="FDV1449" s="24"/>
      <c r="FDW1449" s="24"/>
      <c r="FDX1449" s="24"/>
      <c r="FEB1449" s="3"/>
      <c r="FEC1449" s="31"/>
      <c r="FED1449" s="5"/>
      <c r="FEE1449" s="9"/>
      <c r="FEH1449" s="2"/>
      <c r="FEK1449" s="24"/>
      <c r="FEL1449" s="24"/>
      <c r="FEM1449" s="31"/>
      <c r="FEN1449" s="24"/>
      <c r="FEO1449" s="24"/>
      <c r="FEP1449" s="24"/>
      <c r="FEQ1449" s="24"/>
      <c r="FER1449" s="24"/>
      <c r="FES1449" s="24"/>
      <c r="FET1449" s="24"/>
      <c r="FEU1449" s="24"/>
      <c r="FEV1449" s="24"/>
      <c r="FEW1449" s="24"/>
      <c r="FEX1449" s="24"/>
      <c r="FEY1449" s="24"/>
      <c r="FEZ1449" s="24"/>
      <c r="FFA1449" s="24"/>
      <c r="FFB1449" s="24"/>
      <c r="FFF1449" s="3"/>
      <c r="FFG1449" s="31"/>
      <c r="FFH1449" s="5"/>
      <c r="FFI1449" s="9"/>
      <c r="FFL1449" s="2"/>
      <c r="FFO1449" s="24"/>
      <c r="FFP1449" s="24"/>
      <c r="FFQ1449" s="31"/>
      <c r="FFR1449" s="24"/>
      <c r="FFS1449" s="24"/>
      <c r="FFT1449" s="24"/>
      <c r="FFU1449" s="24"/>
      <c r="FFV1449" s="24"/>
      <c r="FFW1449" s="24"/>
      <c r="FFX1449" s="24"/>
      <c r="FFY1449" s="24"/>
      <c r="FFZ1449" s="24"/>
      <c r="FGA1449" s="24"/>
      <c r="FGB1449" s="24"/>
      <c r="FGC1449" s="24"/>
      <c r="FGD1449" s="24"/>
      <c r="FGE1449" s="24"/>
      <c r="FGF1449" s="24"/>
      <c r="FGJ1449" s="3"/>
      <c r="FGK1449" s="31"/>
      <c r="FGL1449" s="5"/>
      <c r="FGM1449" s="9"/>
      <c r="FGP1449" s="2"/>
      <c r="FGS1449" s="24"/>
      <c r="FGT1449" s="24"/>
      <c r="FGU1449" s="31"/>
      <c r="FGV1449" s="24"/>
      <c r="FGW1449" s="24"/>
      <c r="FGX1449" s="24"/>
      <c r="FGY1449" s="24"/>
      <c r="FGZ1449" s="24"/>
      <c r="FHA1449" s="24"/>
      <c r="FHB1449" s="24"/>
      <c r="FHC1449" s="24"/>
      <c r="FHD1449" s="24"/>
      <c r="FHE1449" s="24"/>
      <c r="FHF1449" s="24"/>
      <c r="FHG1449" s="24"/>
      <c r="FHH1449" s="24"/>
      <c r="FHI1449" s="24"/>
      <c r="FHJ1449" s="24"/>
      <c r="FHN1449" s="3"/>
      <c r="FHO1449" s="31"/>
      <c r="FHP1449" s="5"/>
      <c r="FHQ1449" s="9"/>
      <c r="FHT1449" s="2"/>
      <c r="FHW1449" s="24"/>
      <c r="FHX1449" s="24"/>
      <c r="FHY1449" s="31"/>
      <c r="FHZ1449" s="24"/>
      <c r="FIA1449" s="24"/>
      <c r="FIB1449" s="24"/>
      <c r="FIC1449" s="24"/>
      <c r="FID1449" s="24"/>
      <c r="FIE1449" s="24"/>
      <c r="FIF1449" s="24"/>
      <c r="FIG1449" s="24"/>
      <c r="FIH1449" s="24"/>
      <c r="FII1449" s="24"/>
      <c r="FIJ1449" s="24"/>
      <c r="FIK1449" s="24"/>
      <c r="FIL1449" s="24"/>
      <c r="FIM1449" s="24"/>
      <c r="FIN1449" s="24"/>
      <c r="FIR1449" s="3"/>
      <c r="FIS1449" s="31"/>
      <c r="FIT1449" s="5"/>
      <c r="FIU1449" s="9"/>
      <c r="FIX1449" s="2"/>
      <c r="FJA1449" s="24"/>
      <c r="FJB1449" s="24"/>
      <c r="FJC1449" s="31"/>
      <c r="FJD1449" s="24"/>
      <c r="FJE1449" s="24"/>
      <c r="FJF1449" s="24"/>
      <c r="FJG1449" s="24"/>
      <c r="FJH1449" s="24"/>
      <c r="FJI1449" s="24"/>
      <c r="FJJ1449" s="24"/>
      <c r="FJK1449" s="24"/>
      <c r="FJL1449" s="24"/>
      <c r="FJM1449" s="24"/>
      <c r="FJN1449" s="24"/>
      <c r="FJO1449" s="24"/>
      <c r="FJP1449" s="24"/>
      <c r="FJQ1449" s="24"/>
      <c r="FJR1449" s="24"/>
      <c r="FJV1449" s="3"/>
      <c r="FJW1449" s="31"/>
      <c r="FJX1449" s="5"/>
      <c r="FJY1449" s="9"/>
      <c r="FKB1449" s="2"/>
      <c r="FKE1449" s="24"/>
      <c r="FKF1449" s="24"/>
      <c r="FKG1449" s="31"/>
      <c r="FKH1449" s="24"/>
      <c r="FKI1449" s="24"/>
      <c r="FKJ1449" s="24"/>
      <c r="FKK1449" s="24"/>
      <c r="FKL1449" s="24"/>
      <c r="FKM1449" s="24"/>
      <c r="FKN1449" s="24"/>
      <c r="FKO1449" s="24"/>
      <c r="FKP1449" s="24"/>
      <c r="FKQ1449" s="24"/>
      <c r="FKR1449" s="24"/>
      <c r="FKS1449" s="24"/>
      <c r="FKT1449" s="24"/>
      <c r="FKU1449" s="24"/>
      <c r="FKV1449" s="24"/>
      <c r="FKZ1449" s="3"/>
      <c r="FLA1449" s="31"/>
      <c r="FLB1449" s="5"/>
      <c r="FLC1449" s="9"/>
      <c r="FLF1449" s="2"/>
      <c r="FLI1449" s="24"/>
      <c r="FLJ1449" s="24"/>
      <c r="FLK1449" s="31"/>
      <c r="FLL1449" s="24"/>
      <c r="FLM1449" s="24"/>
      <c r="FLN1449" s="24"/>
      <c r="FLO1449" s="24"/>
      <c r="FLP1449" s="24"/>
      <c r="FLQ1449" s="24"/>
      <c r="FLR1449" s="24"/>
      <c r="FLS1449" s="24"/>
      <c r="FLT1449" s="24"/>
      <c r="FLU1449" s="24"/>
      <c r="FLV1449" s="24"/>
      <c r="FLW1449" s="24"/>
      <c r="FLX1449" s="24"/>
      <c r="FLY1449" s="24"/>
      <c r="FLZ1449" s="24"/>
      <c r="FMD1449" s="3"/>
      <c r="FME1449" s="31"/>
      <c r="FMF1449" s="5"/>
      <c r="FMG1449" s="9"/>
      <c r="FMJ1449" s="2"/>
      <c r="FMM1449" s="24"/>
      <c r="FMN1449" s="24"/>
      <c r="FMO1449" s="31"/>
      <c r="FMP1449" s="24"/>
      <c r="FMQ1449" s="24"/>
      <c r="FMR1449" s="24"/>
      <c r="FMS1449" s="24"/>
      <c r="FMT1449" s="24"/>
      <c r="FMU1449" s="24"/>
      <c r="FMV1449" s="24"/>
      <c r="FMW1449" s="24"/>
      <c r="FMX1449" s="24"/>
      <c r="FMY1449" s="24"/>
      <c r="FMZ1449" s="24"/>
      <c r="FNA1449" s="24"/>
      <c r="FNB1449" s="24"/>
      <c r="FNC1449" s="24"/>
      <c r="FND1449" s="24"/>
      <c r="FNH1449" s="3"/>
      <c r="FNI1449" s="31"/>
      <c r="FNJ1449" s="5"/>
      <c r="FNK1449" s="9"/>
      <c r="FNN1449" s="2"/>
      <c r="FNQ1449" s="24"/>
      <c r="FNR1449" s="24"/>
      <c r="FNS1449" s="31"/>
      <c r="FNT1449" s="24"/>
      <c r="FNU1449" s="24"/>
      <c r="FNV1449" s="24"/>
      <c r="FNW1449" s="24"/>
      <c r="FNX1449" s="24"/>
      <c r="FNY1449" s="24"/>
      <c r="FNZ1449" s="24"/>
      <c r="FOA1449" s="24"/>
      <c r="FOB1449" s="24"/>
      <c r="FOC1449" s="24"/>
      <c r="FOD1449" s="24"/>
      <c r="FOE1449" s="24"/>
      <c r="FOF1449" s="24"/>
      <c r="FOG1449" s="24"/>
      <c r="FOH1449" s="24"/>
      <c r="FOL1449" s="3"/>
      <c r="FOM1449" s="31"/>
      <c r="FON1449" s="5"/>
      <c r="FOO1449" s="9"/>
      <c r="FOR1449" s="2"/>
      <c r="FOU1449" s="24"/>
      <c r="FOV1449" s="24"/>
      <c r="FOW1449" s="31"/>
      <c r="FOX1449" s="24"/>
      <c r="FOY1449" s="24"/>
      <c r="FOZ1449" s="24"/>
      <c r="FPA1449" s="24"/>
      <c r="FPB1449" s="24"/>
      <c r="FPC1449" s="24"/>
      <c r="FPD1449" s="24"/>
      <c r="FPE1449" s="24"/>
      <c r="FPF1449" s="24"/>
      <c r="FPG1449" s="24"/>
      <c r="FPH1449" s="24"/>
      <c r="FPI1449" s="24"/>
      <c r="FPJ1449" s="24"/>
      <c r="FPK1449" s="24"/>
      <c r="FPL1449" s="24"/>
      <c r="FPP1449" s="3"/>
      <c r="FPQ1449" s="31"/>
      <c r="FPR1449" s="5"/>
      <c r="FPS1449" s="9"/>
      <c r="FPV1449" s="2"/>
      <c r="FPY1449" s="24"/>
      <c r="FPZ1449" s="24"/>
      <c r="FQA1449" s="31"/>
      <c r="FQB1449" s="24"/>
      <c r="FQC1449" s="24"/>
      <c r="FQD1449" s="24"/>
      <c r="FQE1449" s="24"/>
      <c r="FQF1449" s="24"/>
      <c r="FQG1449" s="24"/>
      <c r="FQH1449" s="24"/>
      <c r="FQI1449" s="24"/>
      <c r="FQJ1449" s="24"/>
      <c r="FQK1449" s="24"/>
      <c r="FQL1449" s="24"/>
      <c r="FQM1449" s="24"/>
      <c r="FQN1449" s="24"/>
      <c r="FQO1449" s="24"/>
      <c r="FQP1449" s="24"/>
      <c r="FQT1449" s="3"/>
      <c r="FQU1449" s="31"/>
      <c r="FQV1449" s="5"/>
      <c r="FQW1449" s="9"/>
      <c r="FQZ1449" s="2"/>
      <c r="FRC1449" s="24"/>
      <c r="FRD1449" s="24"/>
      <c r="FRE1449" s="31"/>
      <c r="FRF1449" s="24"/>
      <c r="FRG1449" s="24"/>
      <c r="FRH1449" s="24"/>
      <c r="FRI1449" s="24"/>
      <c r="FRJ1449" s="24"/>
      <c r="FRK1449" s="24"/>
      <c r="FRL1449" s="24"/>
      <c r="FRM1449" s="24"/>
      <c r="FRN1449" s="24"/>
      <c r="FRO1449" s="24"/>
      <c r="FRP1449" s="24"/>
      <c r="FRQ1449" s="24"/>
      <c r="FRR1449" s="24"/>
      <c r="FRS1449" s="24"/>
      <c r="FRT1449" s="24"/>
      <c r="FRX1449" s="3"/>
      <c r="FRY1449" s="31"/>
      <c r="FRZ1449" s="5"/>
      <c r="FSA1449" s="9"/>
      <c r="FSD1449" s="2"/>
      <c r="FSG1449" s="24"/>
      <c r="FSH1449" s="24"/>
      <c r="FSI1449" s="31"/>
      <c r="FSJ1449" s="24"/>
      <c r="FSK1449" s="24"/>
      <c r="FSL1449" s="24"/>
      <c r="FSM1449" s="24"/>
      <c r="FSN1449" s="24"/>
      <c r="FSO1449" s="24"/>
      <c r="FSP1449" s="24"/>
      <c r="FSQ1449" s="24"/>
      <c r="FSR1449" s="24"/>
      <c r="FSS1449" s="24"/>
      <c r="FST1449" s="24"/>
      <c r="FSU1449" s="24"/>
      <c r="FSV1449" s="24"/>
      <c r="FSW1449" s="24"/>
      <c r="FSX1449" s="24"/>
      <c r="FTB1449" s="3"/>
      <c r="FTC1449" s="31"/>
      <c r="FTD1449" s="5"/>
      <c r="FTE1449" s="9"/>
      <c r="FTH1449" s="2"/>
      <c r="FTK1449" s="24"/>
      <c r="FTL1449" s="24"/>
      <c r="FTM1449" s="31"/>
      <c r="FTN1449" s="24"/>
      <c r="FTO1449" s="24"/>
      <c r="FTP1449" s="24"/>
      <c r="FTQ1449" s="24"/>
      <c r="FTR1449" s="24"/>
      <c r="FTS1449" s="24"/>
      <c r="FTT1449" s="24"/>
      <c r="FTU1449" s="24"/>
      <c r="FTV1449" s="24"/>
      <c r="FTW1449" s="24"/>
      <c r="FTX1449" s="24"/>
      <c r="FTY1449" s="24"/>
      <c r="FTZ1449" s="24"/>
      <c r="FUA1449" s="24"/>
      <c r="FUB1449" s="24"/>
      <c r="FUF1449" s="3"/>
      <c r="FUG1449" s="31"/>
      <c r="FUH1449" s="5"/>
      <c r="FUI1449" s="9"/>
      <c r="FUL1449" s="2"/>
      <c r="FUO1449" s="24"/>
      <c r="FUP1449" s="24"/>
      <c r="FUQ1449" s="31"/>
      <c r="FUR1449" s="24"/>
      <c r="FUS1449" s="24"/>
      <c r="FUT1449" s="24"/>
      <c r="FUU1449" s="24"/>
      <c r="FUV1449" s="24"/>
      <c r="FUW1449" s="24"/>
      <c r="FUX1449" s="24"/>
      <c r="FUY1449" s="24"/>
      <c r="FUZ1449" s="24"/>
      <c r="FVA1449" s="24"/>
      <c r="FVB1449" s="24"/>
      <c r="FVC1449" s="24"/>
      <c r="FVD1449" s="24"/>
      <c r="FVE1449" s="24"/>
      <c r="FVF1449" s="24"/>
      <c r="FVJ1449" s="3"/>
      <c r="FVK1449" s="31"/>
      <c r="FVL1449" s="5"/>
      <c r="FVM1449" s="9"/>
      <c r="FVP1449" s="2"/>
      <c r="FVS1449" s="24"/>
      <c r="FVT1449" s="24"/>
      <c r="FVU1449" s="31"/>
      <c r="FVV1449" s="24"/>
      <c r="FVW1449" s="24"/>
      <c r="FVX1449" s="24"/>
      <c r="FVY1449" s="24"/>
      <c r="FVZ1449" s="24"/>
      <c r="FWA1449" s="24"/>
      <c r="FWB1449" s="24"/>
      <c r="FWC1449" s="24"/>
      <c r="FWD1449" s="24"/>
      <c r="FWE1449" s="24"/>
      <c r="FWF1449" s="24"/>
      <c r="FWG1449" s="24"/>
      <c r="FWH1449" s="24"/>
      <c r="FWI1449" s="24"/>
      <c r="FWJ1449" s="24"/>
      <c r="FWN1449" s="3"/>
      <c r="FWO1449" s="31"/>
      <c r="FWP1449" s="5"/>
      <c r="FWQ1449" s="9"/>
      <c r="FWT1449" s="2"/>
      <c r="FWW1449" s="24"/>
      <c r="FWX1449" s="24"/>
      <c r="FWY1449" s="31"/>
      <c r="FWZ1449" s="24"/>
      <c r="FXA1449" s="24"/>
      <c r="FXB1449" s="24"/>
      <c r="FXC1449" s="24"/>
      <c r="FXD1449" s="24"/>
      <c r="FXE1449" s="24"/>
      <c r="FXF1449" s="24"/>
      <c r="FXG1449" s="24"/>
      <c r="FXH1449" s="24"/>
      <c r="FXI1449" s="24"/>
      <c r="FXJ1449" s="24"/>
      <c r="FXK1449" s="24"/>
      <c r="FXL1449" s="24"/>
      <c r="FXM1449" s="24"/>
      <c r="FXN1449" s="24"/>
      <c r="FXR1449" s="3"/>
      <c r="FXS1449" s="31"/>
      <c r="FXT1449" s="5"/>
      <c r="FXU1449" s="9"/>
      <c r="FXX1449" s="2"/>
      <c r="FYA1449" s="24"/>
      <c r="FYB1449" s="24"/>
      <c r="FYC1449" s="31"/>
      <c r="FYD1449" s="24"/>
      <c r="FYE1449" s="24"/>
      <c r="FYF1449" s="24"/>
      <c r="FYG1449" s="24"/>
      <c r="FYH1449" s="24"/>
      <c r="FYI1449" s="24"/>
      <c r="FYJ1449" s="24"/>
      <c r="FYK1449" s="24"/>
      <c r="FYL1449" s="24"/>
      <c r="FYM1449" s="24"/>
      <c r="FYN1449" s="24"/>
      <c r="FYO1449" s="24"/>
      <c r="FYP1449" s="24"/>
      <c r="FYQ1449" s="24"/>
      <c r="FYR1449" s="24"/>
      <c r="FYV1449" s="3"/>
      <c r="FYW1449" s="31"/>
      <c r="FYX1449" s="5"/>
      <c r="FYY1449" s="9"/>
      <c r="FZB1449" s="2"/>
      <c r="FZE1449" s="24"/>
      <c r="FZF1449" s="24"/>
      <c r="FZG1449" s="31"/>
      <c r="FZH1449" s="24"/>
      <c r="FZI1449" s="24"/>
      <c r="FZJ1449" s="24"/>
      <c r="FZK1449" s="24"/>
      <c r="FZL1449" s="24"/>
      <c r="FZM1449" s="24"/>
      <c r="FZN1449" s="24"/>
      <c r="FZO1449" s="24"/>
      <c r="FZP1449" s="24"/>
      <c r="FZQ1449" s="24"/>
      <c r="FZR1449" s="24"/>
      <c r="FZS1449" s="24"/>
      <c r="FZT1449" s="24"/>
      <c r="FZU1449" s="24"/>
      <c r="FZV1449" s="24"/>
      <c r="FZZ1449" s="3"/>
      <c r="GAA1449" s="31"/>
      <c r="GAB1449" s="5"/>
      <c r="GAC1449" s="9"/>
      <c r="GAF1449" s="2"/>
      <c r="GAI1449" s="24"/>
      <c r="GAJ1449" s="24"/>
      <c r="GAK1449" s="31"/>
      <c r="GAL1449" s="24"/>
      <c r="GAM1449" s="24"/>
      <c r="GAN1449" s="24"/>
      <c r="GAO1449" s="24"/>
      <c r="GAP1449" s="24"/>
      <c r="GAQ1449" s="24"/>
      <c r="GAR1449" s="24"/>
      <c r="GAS1449" s="24"/>
      <c r="GAT1449" s="24"/>
      <c r="GAU1449" s="24"/>
      <c r="GAV1449" s="24"/>
      <c r="GAW1449" s="24"/>
      <c r="GAX1449" s="24"/>
      <c r="GAY1449" s="24"/>
      <c r="GAZ1449" s="24"/>
      <c r="GBD1449" s="3"/>
      <c r="GBE1449" s="31"/>
      <c r="GBF1449" s="5"/>
      <c r="GBG1449" s="9"/>
      <c r="GBJ1449" s="2"/>
      <c r="GBM1449" s="24"/>
      <c r="GBN1449" s="24"/>
      <c r="GBO1449" s="31"/>
      <c r="GBP1449" s="24"/>
      <c r="GBQ1449" s="24"/>
      <c r="GBR1449" s="24"/>
      <c r="GBS1449" s="24"/>
      <c r="GBT1449" s="24"/>
      <c r="GBU1449" s="24"/>
      <c r="GBV1449" s="24"/>
      <c r="GBW1449" s="24"/>
      <c r="GBX1449" s="24"/>
      <c r="GBY1449" s="24"/>
      <c r="GBZ1449" s="24"/>
      <c r="GCA1449" s="24"/>
      <c r="GCB1449" s="24"/>
      <c r="GCC1449" s="24"/>
      <c r="GCD1449" s="24"/>
      <c r="GCH1449" s="3"/>
      <c r="GCI1449" s="31"/>
      <c r="GCJ1449" s="5"/>
      <c r="GCK1449" s="9"/>
      <c r="GCN1449" s="2"/>
      <c r="GCQ1449" s="24"/>
      <c r="GCR1449" s="24"/>
      <c r="GCS1449" s="31"/>
      <c r="GCT1449" s="24"/>
      <c r="GCU1449" s="24"/>
      <c r="GCV1449" s="24"/>
      <c r="GCW1449" s="24"/>
      <c r="GCX1449" s="24"/>
      <c r="GCY1449" s="24"/>
      <c r="GCZ1449" s="24"/>
      <c r="GDA1449" s="24"/>
      <c r="GDB1449" s="24"/>
      <c r="GDC1449" s="24"/>
      <c r="GDD1449" s="24"/>
      <c r="GDE1449" s="24"/>
      <c r="GDF1449" s="24"/>
      <c r="GDG1449" s="24"/>
      <c r="GDH1449" s="24"/>
      <c r="GDL1449" s="3"/>
      <c r="GDM1449" s="31"/>
      <c r="GDN1449" s="5"/>
      <c r="GDO1449" s="9"/>
      <c r="GDR1449" s="2"/>
      <c r="GDU1449" s="24"/>
      <c r="GDV1449" s="24"/>
      <c r="GDW1449" s="31"/>
      <c r="GDX1449" s="24"/>
      <c r="GDY1449" s="24"/>
      <c r="GDZ1449" s="24"/>
      <c r="GEA1449" s="24"/>
      <c r="GEB1449" s="24"/>
      <c r="GEC1449" s="24"/>
      <c r="GED1449" s="24"/>
      <c r="GEE1449" s="24"/>
      <c r="GEF1449" s="24"/>
      <c r="GEG1449" s="24"/>
      <c r="GEH1449" s="24"/>
      <c r="GEI1449" s="24"/>
      <c r="GEJ1449" s="24"/>
      <c r="GEK1449" s="24"/>
      <c r="GEL1449" s="24"/>
      <c r="GEP1449" s="3"/>
      <c r="GEQ1449" s="31"/>
      <c r="GER1449" s="5"/>
      <c r="GES1449" s="9"/>
      <c r="GEV1449" s="2"/>
      <c r="GEY1449" s="24"/>
      <c r="GEZ1449" s="24"/>
      <c r="GFA1449" s="31"/>
      <c r="GFB1449" s="24"/>
      <c r="GFC1449" s="24"/>
      <c r="GFD1449" s="24"/>
      <c r="GFE1449" s="24"/>
      <c r="GFF1449" s="24"/>
      <c r="GFG1449" s="24"/>
      <c r="GFH1449" s="24"/>
      <c r="GFI1449" s="24"/>
      <c r="GFJ1449" s="24"/>
      <c r="GFK1449" s="24"/>
      <c r="GFL1449" s="24"/>
      <c r="GFM1449" s="24"/>
      <c r="GFN1449" s="24"/>
      <c r="GFO1449" s="24"/>
      <c r="GFP1449" s="24"/>
      <c r="GFT1449" s="3"/>
      <c r="GFU1449" s="31"/>
      <c r="GFV1449" s="5"/>
      <c r="GFW1449" s="9"/>
      <c r="GFZ1449" s="2"/>
      <c r="GGC1449" s="24"/>
      <c r="GGD1449" s="24"/>
      <c r="GGE1449" s="31"/>
      <c r="GGF1449" s="24"/>
      <c r="GGG1449" s="24"/>
      <c r="GGH1449" s="24"/>
      <c r="GGI1449" s="24"/>
      <c r="GGJ1449" s="24"/>
      <c r="GGK1449" s="24"/>
      <c r="GGL1449" s="24"/>
      <c r="GGM1449" s="24"/>
      <c r="GGN1449" s="24"/>
      <c r="GGO1449" s="24"/>
      <c r="GGP1449" s="24"/>
      <c r="GGQ1449" s="24"/>
      <c r="GGR1449" s="24"/>
      <c r="GGS1449" s="24"/>
      <c r="GGT1449" s="24"/>
      <c r="GGX1449" s="3"/>
      <c r="GGY1449" s="31"/>
      <c r="GGZ1449" s="5"/>
      <c r="GHA1449" s="9"/>
      <c r="GHD1449" s="2"/>
      <c r="GHG1449" s="24"/>
      <c r="GHH1449" s="24"/>
      <c r="GHI1449" s="31"/>
      <c r="GHJ1449" s="24"/>
      <c r="GHK1449" s="24"/>
      <c r="GHL1449" s="24"/>
      <c r="GHM1449" s="24"/>
      <c r="GHN1449" s="24"/>
      <c r="GHO1449" s="24"/>
      <c r="GHP1449" s="24"/>
      <c r="GHQ1449" s="24"/>
      <c r="GHR1449" s="24"/>
      <c r="GHS1449" s="24"/>
      <c r="GHT1449" s="24"/>
      <c r="GHU1449" s="24"/>
      <c r="GHV1449" s="24"/>
      <c r="GHW1449" s="24"/>
      <c r="GHX1449" s="24"/>
      <c r="GIB1449" s="3"/>
      <c r="GIC1449" s="31"/>
      <c r="GID1449" s="5"/>
      <c r="GIE1449" s="9"/>
      <c r="GIH1449" s="2"/>
      <c r="GIK1449" s="24"/>
      <c r="GIL1449" s="24"/>
      <c r="GIM1449" s="31"/>
      <c r="GIN1449" s="24"/>
      <c r="GIO1449" s="24"/>
      <c r="GIP1449" s="24"/>
      <c r="GIQ1449" s="24"/>
      <c r="GIR1449" s="24"/>
      <c r="GIS1449" s="24"/>
      <c r="GIT1449" s="24"/>
      <c r="GIU1449" s="24"/>
      <c r="GIV1449" s="24"/>
      <c r="GIW1449" s="24"/>
      <c r="GIX1449" s="24"/>
      <c r="GIY1449" s="24"/>
      <c r="GIZ1449" s="24"/>
      <c r="GJA1449" s="24"/>
      <c r="GJB1449" s="24"/>
      <c r="GJF1449" s="3"/>
      <c r="GJG1449" s="31"/>
      <c r="GJH1449" s="5"/>
      <c r="GJI1449" s="9"/>
      <c r="GJL1449" s="2"/>
      <c r="GJO1449" s="24"/>
      <c r="GJP1449" s="24"/>
      <c r="GJQ1449" s="31"/>
      <c r="GJR1449" s="24"/>
      <c r="GJS1449" s="24"/>
      <c r="GJT1449" s="24"/>
      <c r="GJU1449" s="24"/>
      <c r="GJV1449" s="24"/>
      <c r="GJW1449" s="24"/>
      <c r="GJX1449" s="24"/>
      <c r="GJY1449" s="24"/>
      <c r="GJZ1449" s="24"/>
      <c r="GKA1449" s="24"/>
      <c r="GKB1449" s="24"/>
      <c r="GKC1449" s="24"/>
      <c r="GKD1449" s="24"/>
      <c r="GKE1449" s="24"/>
      <c r="GKF1449" s="24"/>
      <c r="GKJ1449" s="3"/>
      <c r="GKK1449" s="31"/>
      <c r="GKL1449" s="5"/>
      <c r="GKM1449" s="9"/>
      <c r="GKP1449" s="2"/>
      <c r="GKS1449" s="24"/>
      <c r="GKT1449" s="24"/>
      <c r="GKU1449" s="31"/>
      <c r="GKV1449" s="24"/>
      <c r="GKW1449" s="24"/>
      <c r="GKX1449" s="24"/>
      <c r="GKY1449" s="24"/>
      <c r="GKZ1449" s="24"/>
      <c r="GLA1449" s="24"/>
      <c r="GLB1449" s="24"/>
      <c r="GLC1449" s="24"/>
      <c r="GLD1449" s="24"/>
      <c r="GLE1449" s="24"/>
      <c r="GLF1449" s="24"/>
      <c r="GLG1449" s="24"/>
      <c r="GLH1449" s="24"/>
      <c r="GLI1449" s="24"/>
      <c r="GLJ1449" s="24"/>
      <c r="GLN1449" s="3"/>
      <c r="GLO1449" s="31"/>
      <c r="GLP1449" s="5"/>
      <c r="GLQ1449" s="9"/>
      <c r="GLT1449" s="2"/>
      <c r="GLW1449" s="24"/>
      <c r="GLX1449" s="24"/>
      <c r="GLY1449" s="31"/>
      <c r="GLZ1449" s="24"/>
      <c r="GMA1449" s="24"/>
      <c r="GMB1449" s="24"/>
      <c r="GMC1449" s="24"/>
      <c r="GMD1449" s="24"/>
      <c r="GME1449" s="24"/>
      <c r="GMF1449" s="24"/>
      <c r="GMG1449" s="24"/>
      <c r="GMH1449" s="24"/>
      <c r="GMI1449" s="24"/>
      <c r="GMJ1449" s="24"/>
      <c r="GMK1449" s="24"/>
      <c r="GML1449" s="24"/>
      <c r="GMM1449" s="24"/>
      <c r="GMN1449" s="24"/>
      <c r="GMR1449" s="3"/>
      <c r="GMS1449" s="31"/>
      <c r="GMT1449" s="5"/>
      <c r="GMU1449" s="9"/>
      <c r="GMX1449" s="2"/>
      <c r="GNA1449" s="24"/>
      <c r="GNB1449" s="24"/>
      <c r="GNC1449" s="31"/>
      <c r="GND1449" s="24"/>
      <c r="GNE1449" s="24"/>
      <c r="GNF1449" s="24"/>
      <c r="GNG1449" s="24"/>
      <c r="GNH1449" s="24"/>
      <c r="GNI1449" s="24"/>
      <c r="GNJ1449" s="24"/>
      <c r="GNK1449" s="24"/>
      <c r="GNL1449" s="24"/>
      <c r="GNM1449" s="24"/>
      <c r="GNN1449" s="24"/>
      <c r="GNO1449" s="24"/>
      <c r="GNP1449" s="24"/>
      <c r="GNQ1449" s="24"/>
      <c r="GNR1449" s="24"/>
      <c r="GNV1449" s="3"/>
      <c r="GNW1449" s="31"/>
      <c r="GNX1449" s="5"/>
      <c r="GNY1449" s="9"/>
      <c r="GOB1449" s="2"/>
      <c r="GOE1449" s="24"/>
      <c r="GOF1449" s="24"/>
      <c r="GOG1449" s="31"/>
      <c r="GOH1449" s="24"/>
      <c r="GOI1449" s="24"/>
      <c r="GOJ1449" s="24"/>
      <c r="GOK1449" s="24"/>
      <c r="GOL1449" s="24"/>
      <c r="GOM1449" s="24"/>
      <c r="GON1449" s="24"/>
      <c r="GOO1449" s="24"/>
      <c r="GOP1449" s="24"/>
      <c r="GOQ1449" s="24"/>
      <c r="GOR1449" s="24"/>
      <c r="GOS1449" s="24"/>
      <c r="GOT1449" s="24"/>
      <c r="GOU1449" s="24"/>
      <c r="GOV1449" s="24"/>
      <c r="GOZ1449" s="3"/>
      <c r="GPA1449" s="31"/>
      <c r="GPB1449" s="5"/>
      <c r="GPC1449" s="9"/>
      <c r="GPF1449" s="2"/>
      <c r="GPI1449" s="24"/>
      <c r="GPJ1449" s="24"/>
      <c r="GPK1449" s="31"/>
      <c r="GPL1449" s="24"/>
      <c r="GPM1449" s="24"/>
      <c r="GPN1449" s="24"/>
      <c r="GPO1449" s="24"/>
      <c r="GPP1449" s="24"/>
      <c r="GPQ1449" s="24"/>
      <c r="GPR1449" s="24"/>
      <c r="GPS1449" s="24"/>
      <c r="GPT1449" s="24"/>
      <c r="GPU1449" s="24"/>
      <c r="GPV1449" s="24"/>
      <c r="GPW1449" s="24"/>
      <c r="GPX1449" s="24"/>
      <c r="GPY1449" s="24"/>
      <c r="GPZ1449" s="24"/>
      <c r="GQD1449" s="3"/>
      <c r="GQE1449" s="31"/>
      <c r="GQF1449" s="5"/>
      <c r="GQG1449" s="9"/>
      <c r="GQJ1449" s="2"/>
      <c r="GQM1449" s="24"/>
      <c r="GQN1449" s="24"/>
      <c r="GQO1449" s="31"/>
      <c r="GQP1449" s="24"/>
      <c r="GQQ1449" s="24"/>
      <c r="GQR1449" s="24"/>
      <c r="GQS1449" s="24"/>
      <c r="GQT1449" s="24"/>
      <c r="GQU1449" s="24"/>
      <c r="GQV1449" s="24"/>
      <c r="GQW1449" s="24"/>
      <c r="GQX1449" s="24"/>
      <c r="GQY1449" s="24"/>
      <c r="GQZ1449" s="24"/>
      <c r="GRA1449" s="24"/>
      <c r="GRB1449" s="24"/>
      <c r="GRC1449" s="24"/>
      <c r="GRD1449" s="24"/>
      <c r="GRH1449" s="3"/>
      <c r="GRI1449" s="31"/>
      <c r="GRJ1449" s="5"/>
      <c r="GRK1449" s="9"/>
      <c r="GRN1449" s="2"/>
      <c r="GRQ1449" s="24"/>
      <c r="GRR1449" s="24"/>
      <c r="GRS1449" s="31"/>
      <c r="GRT1449" s="24"/>
      <c r="GRU1449" s="24"/>
      <c r="GRV1449" s="24"/>
      <c r="GRW1449" s="24"/>
      <c r="GRX1449" s="24"/>
      <c r="GRY1449" s="24"/>
      <c r="GRZ1449" s="24"/>
      <c r="GSA1449" s="24"/>
      <c r="GSB1449" s="24"/>
      <c r="GSC1449" s="24"/>
      <c r="GSD1449" s="24"/>
      <c r="GSE1449" s="24"/>
      <c r="GSF1449" s="24"/>
      <c r="GSG1449" s="24"/>
      <c r="GSH1449" s="24"/>
      <c r="GSL1449" s="3"/>
      <c r="GSM1449" s="31"/>
      <c r="GSN1449" s="5"/>
      <c r="GSO1449" s="9"/>
      <c r="GSR1449" s="2"/>
      <c r="GSU1449" s="24"/>
      <c r="GSV1449" s="24"/>
      <c r="GSW1449" s="31"/>
      <c r="GSX1449" s="24"/>
      <c r="GSY1449" s="24"/>
      <c r="GSZ1449" s="24"/>
      <c r="GTA1449" s="24"/>
      <c r="GTB1449" s="24"/>
      <c r="GTC1449" s="24"/>
      <c r="GTD1449" s="24"/>
      <c r="GTE1449" s="24"/>
      <c r="GTF1449" s="24"/>
      <c r="GTG1449" s="24"/>
      <c r="GTH1449" s="24"/>
      <c r="GTI1449" s="24"/>
      <c r="GTJ1449" s="24"/>
      <c r="GTK1449" s="24"/>
      <c r="GTL1449" s="24"/>
      <c r="GTP1449" s="3"/>
      <c r="GTQ1449" s="31"/>
      <c r="GTR1449" s="5"/>
      <c r="GTS1449" s="9"/>
      <c r="GTV1449" s="2"/>
      <c r="GTY1449" s="24"/>
      <c r="GTZ1449" s="24"/>
      <c r="GUA1449" s="31"/>
      <c r="GUB1449" s="24"/>
      <c r="GUC1449" s="24"/>
      <c r="GUD1449" s="24"/>
      <c r="GUE1449" s="24"/>
      <c r="GUF1449" s="24"/>
      <c r="GUG1449" s="24"/>
      <c r="GUH1449" s="24"/>
      <c r="GUI1449" s="24"/>
      <c r="GUJ1449" s="24"/>
      <c r="GUK1449" s="24"/>
      <c r="GUL1449" s="24"/>
      <c r="GUM1449" s="24"/>
      <c r="GUN1449" s="24"/>
      <c r="GUO1449" s="24"/>
      <c r="GUP1449" s="24"/>
      <c r="GUT1449" s="3"/>
      <c r="GUU1449" s="31"/>
      <c r="GUV1449" s="5"/>
      <c r="GUW1449" s="9"/>
      <c r="GUZ1449" s="2"/>
      <c r="GVC1449" s="24"/>
      <c r="GVD1449" s="24"/>
      <c r="GVE1449" s="31"/>
      <c r="GVF1449" s="24"/>
      <c r="GVG1449" s="24"/>
      <c r="GVH1449" s="24"/>
      <c r="GVI1449" s="24"/>
      <c r="GVJ1449" s="24"/>
      <c r="GVK1449" s="24"/>
      <c r="GVL1449" s="24"/>
      <c r="GVM1449" s="24"/>
      <c r="GVN1449" s="24"/>
      <c r="GVO1449" s="24"/>
      <c r="GVP1449" s="24"/>
      <c r="GVQ1449" s="24"/>
      <c r="GVR1449" s="24"/>
      <c r="GVS1449" s="24"/>
      <c r="GVT1449" s="24"/>
      <c r="GVX1449" s="3"/>
      <c r="GVY1449" s="31"/>
      <c r="GVZ1449" s="5"/>
      <c r="GWA1449" s="9"/>
      <c r="GWD1449" s="2"/>
      <c r="GWG1449" s="24"/>
      <c r="GWH1449" s="24"/>
      <c r="GWI1449" s="31"/>
      <c r="GWJ1449" s="24"/>
      <c r="GWK1449" s="24"/>
      <c r="GWL1449" s="24"/>
      <c r="GWM1449" s="24"/>
      <c r="GWN1449" s="24"/>
      <c r="GWO1449" s="24"/>
      <c r="GWP1449" s="24"/>
      <c r="GWQ1449" s="24"/>
      <c r="GWR1449" s="24"/>
      <c r="GWS1449" s="24"/>
      <c r="GWT1449" s="24"/>
      <c r="GWU1449" s="24"/>
      <c r="GWV1449" s="24"/>
      <c r="GWW1449" s="24"/>
      <c r="GWX1449" s="24"/>
      <c r="GXB1449" s="3"/>
      <c r="GXC1449" s="31"/>
      <c r="GXD1449" s="5"/>
      <c r="GXE1449" s="9"/>
      <c r="GXH1449" s="2"/>
      <c r="GXK1449" s="24"/>
      <c r="GXL1449" s="24"/>
      <c r="GXM1449" s="31"/>
      <c r="GXN1449" s="24"/>
      <c r="GXO1449" s="24"/>
      <c r="GXP1449" s="24"/>
      <c r="GXQ1449" s="24"/>
      <c r="GXR1449" s="24"/>
      <c r="GXS1449" s="24"/>
      <c r="GXT1449" s="24"/>
      <c r="GXU1449" s="24"/>
      <c r="GXV1449" s="24"/>
      <c r="GXW1449" s="24"/>
      <c r="GXX1449" s="24"/>
      <c r="GXY1449" s="24"/>
      <c r="GXZ1449" s="24"/>
      <c r="GYA1449" s="24"/>
      <c r="GYB1449" s="24"/>
      <c r="GYF1449" s="3"/>
      <c r="GYG1449" s="31"/>
      <c r="GYH1449" s="5"/>
      <c r="GYI1449" s="9"/>
      <c r="GYL1449" s="2"/>
      <c r="GYO1449" s="24"/>
      <c r="GYP1449" s="24"/>
      <c r="GYQ1449" s="31"/>
      <c r="GYR1449" s="24"/>
      <c r="GYS1449" s="24"/>
      <c r="GYT1449" s="24"/>
      <c r="GYU1449" s="24"/>
      <c r="GYV1449" s="24"/>
      <c r="GYW1449" s="24"/>
      <c r="GYX1449" s="24"/>
      <c r="GYY1449" s="24"/>
      <c r="GYZ1449" s="24"/>
      <c r="GZA1449" s="24"/>
      <c r="GZB1449" s="24"/>
      <c r="GZC1449" s="24"/>
      <c r="GZD1449" s="24"/>
      <c r="GZE1449" s="24"/>
      <c r="GZF1449" s="24"/>
      <c r="GZJ1449" s="3"/>
      <c r="GZK1449" s="31"/>
      <c r="GZL1449" s="5"/>
      <c r="GZM1449" s="9"/>
      <c r="GZP1449" s="2"/>
      <c r="GZS1449" s="24"/>
      <c r="GZT1449" s="24"/>
      <c r="GZU1449" s="31"/>
      <c r="GZV1449" s="24"/>
      <c r="GZW1449" s="24"/>
      <c r="GZX1449" s="24"/>
      <c r="GZY1449" s="24"/>
      <c r="GZZ1449" s="24"/>
      <c r="HAA1449" s="24"/>
      <c r="HAB1449" s="24"/>
      <c r="HAC1449" s="24"/>
      <c r="HAD1449" s="24"/>
      <c r="HAE1449" s="24"/>
      <c r="HAF1449" s="24"/>
      <c r="HAG1449" s="24"/>
      <c r="HAH1449" s="24"/>
      <c r="HAI1449" s="24"/>
      <c r="HAJ1449" s="24"/>
      <c r="HAN1449" s="3"/>
      <c r="HAO1449" s="31"/>
      <c r="HAP1449" s="5"/>
      <c r="HAQ1449" s="9"/>
      <c r="HAT1449" s="2"/>
      <c r="HAW1449" s="24"/>
      <c r="HAX1449" s="24"/>
      <c r="HAY1449" s="31"/>
      <c r="HAZ1449" s="24"/>
      <c r="HBA1449" s="24"/>
      <c r="HBB1449" s="24"/>
      <c r="HBC1449" s="24"/>
      <c r="HBD1449" s="24"/>
      <c r="HBE1449" s="24"/>
      <c r="HBF1449" s="24"/>
      <c r="HBG1449" s="24"/>
      <c r="HBH1449" s="24"/>
      <c r="HBI1449" s="24"/>
      <c r="HBJ1449" s="24"/>
      <c r="HBK1449" s="24"/>
      <c r="HBL1449" s="24"/>
      <c r="HBM1449" s="24"/>
      <c r="HBN1449" s="24"/>
      <c r="HBR1449" s="3"/>
      <c r="HBS1449" s="31"/>
      <c r="HBT1449" s="5"/>
      <c r="HBU1449" s="9"/>
      <c r="HBX1449" s="2"/>
      <c r="HCA1449" s="24"/>
      <c r="HCB1449" s="24"/>
      <c r="HCC1449" s="31"/>
      <c r="HCD1449" s="24"/>
      <c r="HCE1449" s="24"/>
      <c r="HCF1449" s="24"/>
      <c r="HCG1449" s="24"/>
      <c r="HCH1449" s="24"/>
      <c r="HCI1449" s="24"/>
      <c r="HCJ1449" s="24"/>
      <c r="HCK1449" s="24"/>
      <c r="HCL1449" s="24"/>
      <c r="HCM1449" s="24"/>
      <c r="HCN1449" s="24"/>
      <c r="HCO1449" s="24"/>
      <c r="HCP1449" s="24"/>
      <c r="HCQ1449" s="24"/>
      <c r="HCR1449" s="24"/>
      <c r="HCV1449" s="3"/>
      <c r="HCW1449" s="31"/>
      <c r="HCX1449" s="5"/>
      <c r="HCY1449" s="9"/>
      <c r="HDB1449" s="2"/>
      <c r="HDE1449" s="24"/>
      <c r="HDF1449" s="24"/>
      <c r="HDG1449" s="31"/>
      <c r="HDH1449" s="24"/>
      <c r="HDI1449" s="24"/>
      <c r="HDJ1449" s="24"/>
      <c r="HDK1449" s="24"/>
      <c r="HDL1449" s="24"/>
      <c r="HDM1449" s="24"/>
      <c r="HDN1449" s="24"/>
      <c r="HDO1449" s="24"/>
      <c r="HDP1449" s="24"/>
      <c r="HDQ1449" s="24"/>
      <c r="HDR1449" s="24"/>
      <c r="HDS1449" s="24"/>
      <c r="HDT1449" s="24"/>
      <c r="HDU1449" s="24"/>
      <c r="HDV1449" s="24"/>
      <c r="HDZ1449" s="3"/>
      <c r="HEA1449" s="31"/>
      <c r="HEB1449" s="5"/>
      <c r="HEC1449" s="9"/>
      <c r="HEF1449" s="2"/>
      <c r="HEI1449" s="24"/>
      <c r="HEJ1449" s="24"/>
      <c r="HEK1449" s="31"/>
      <c r="HEL1449" s="24"/>
      <c r="HEM1449" s="24"/>
      <c r="HEN1449" s="24"/>
      <c r="HEO1449" s="24"/>
      <c r="HEP1449" s="24"/>
      <c r="HEQ1449" s="24"/>
      <c r="HER1449" s="24"/>
      <c r="HES1449" s="24"/>
      <c r="HET1449" s="24"/>
      <c r="HEU1449" s="24"/>
      <c r="HEV1449" s="24"/>
      <c r="HEW1449" s="24"/>
      <c r="HEX1449" s="24"/>
      <c r="HEY1449" s="24"/>
      <c r="HEZ1449" s="24"/>
      <c r="HFD1449" s="3"/>
      <c r="HFE1449" s="31"/>
      <c r="HFF1449" s="5"/>
      <c r="HFG1449" s="9"/>
      <c r="HFJ1449" s="2"/>
      <c r="HFM1449" s="24"/>
      <c r="HFN1449" s="24"/>
      <c r="HFO1449" s="31"/>
      <c r="HFP1449" s="24"/>
      <c r="HFQ1449" s="24"/>
      <c r="HFR1449" s="24"/>
      <c r="HFS1449" s="24"/>
      <c r="HFT1449" s="24"/>
      <c r="HFU1449" s="24"/>
      <c r="HFV1449" s="24"/>
      <c r="HFW1449" s="24"/>
      <c r="HFX1449" s="24"/>
      <c r="HFY1449" s="24"/>
      <c r="HFZ1449" s="24"/>
      <c r="HGA1449" s="24"/>
      <c r="HGB1449" s="24"/>
      <c r="HGC1449" s="24"/>
      <c r="HGD1449" s="24"/>
      <c r="HGH1449" s="3"/>
      <c r="HGI1449" s="31"/>
      <c r="HGJ1449" s="5"/>
      <c r="HGK1449" s="9"/>
      <c r="HGN1449" s="2"/>
      <c r="HGQ1449" s="24"/>
      <c r="HGR1449" s="24"/>
      <c r="HGS1449" s="31"/>
      <c r="HGT1449" s="24"/>
      <c r="HGU1449" s="24"/>
      <c r="HGV1449" s="24"/>
      <c r="HGW1449" s="24"/>
      <c r="HGX1449" s="24"/>
      <c r="HGY1449" s="24"/>
      <c r="HGZ1449" s="24"/>
      <c r="HHA1449" s="24"/>
      <c r="HHB1449" s="24"/>
      <c r="HHC1449" s="24"/>
      <c r="HHD1449" s="24"/>
      <c r="HHE1449" s="24"/>
      <c r="HHF1449" s="24"/>
      <c r="HHG1449" s="24"/>
      <c r="HHH1449" s="24"/>
      <c r="HHL1449" s="3"/>
      <c r="HHM1449" s="31"/>
      <c r="HHN1449" s="5"/>
      <c r="HHO1449" s="9"/>
      <c r="HHR1449" s="2"/>
      <c r="HHU1449" s="24"/>
      <c r="HHV1449" s="24"/>
      <c r="HHW1449" s="31"/>
      <c r="HHX1449" s="24"/>
      <c r="HHY1449" s="24"/>
      <c r="HHZ1449" s="24"/>
      <c r="HIA1449" s="24"/>
      <c r="HIB1449" s="24"/>
      <c r="HIC1449" s="24"/>
      <c r="HID1449" s="24"/>
      <c r="HIE1449" s="24"/>
      <c r="HIF1449" s="24"/>
      <c r="HIG1449" s="24"/>
      <c r="HIH1449" s="24"/>
      <c r="HII1449" s="24"/>
      <c r="HIJ1449" s="24"/>
      <c r="HIK1449" s="24"/>
      <c r="HIL1449" s="24"/>
      <c r="HIP1449" s="3"/>
      <c r="HIQ1449" s="31"/>
      <c r="HIR1449" s="5"/>
      <c r="HIS1449" s="9"/>
      <c r="HIV1449" s="2"/>
      <c r="HIY1449" s="24"/>
      <c r="HIZ1449" s="24"/>
      <c r="HJA1449" s="31"/>
      <c r="HJB1449" s="24"/>
      <c r="HJC1449" s="24"/>
      <c r="HJD1449" s="24"/>
      <c r="HJE1449" s="24"/>
      <c r="HJF1449" s="24"/>
      <c r="HJG1449" s="24"/>
      <c r="HJH1449" s="24"/>
      <c r="HJI1449" s="24"/>
      <c r="HJJ1449" s="24"/>
      <c r="HJK1449" s="24"/>
      <c r="HJL1449" s="24"/>
      <c r="HJM1449" s="24"/>
      <c r="HJN1449" s="24"/>
      <c r="HJO1449" s="24"/>
      <c r="HJP1449" s="24"/>
      <c r="HJT1449" s="3"/>
      <c r="HJU1449" s="31"/>
      <c r="HJV1449" s="5"/>
      <c r="HJW1449" s="9"/>
      <c r="HJZ1449" s="2"/>
      <c r="HKC1449" s="24"/>
      <c r="HKD1449" s="24"/>
      <c r="HKE1449" s="31"/>
      <c r="HKF1449" s="24"/>
      <c r="HKG1449" s="24"/>
      <c r="HKH1449" s="24"/>
      <c r="HKI1449" s="24"/>
      <c r="HKJ1449" s="24"/>
      <c r="HKK1449" s="24"/>
      <c r="HKL1449" s="24"/>
      <c r="HKM1449" s="24"/>
      <c r="HKN1449" s="24"/>
      <c r="HKO1449" s="24"/>
      <c r="HKP1449" s="24"/>
      <c r="HKQ1449" s="24"/>
      <c r="HKR1449" s="24"/>
      <c r="HKS1449" s="24"/>
      <c r="HKT1449" s="24"/>
      <c r="HKX1449" s="3"/>
      <c r="HKY1449" s="31"/>
      <c r="HKZ1449" s="5"/>
      <c r="HLA1449" s="9"/>
      <c r="HLD1449" s="2"/>
      <c r="HLG1449" s="24"/>
      <c r="HLH1449" s="24"/>
      <c r="HLI1449" s="31"/>
      <c r="HLJ1449" s="24"/>
      <c r="HLK1449" s="24"/>
      <c r="HLL1449" s="24"/>
      <c r="HLM1449" s="24"/>
      <c r="HLN1449" s="24"/>
      <c r="HLO1449" s="24"/>
      <c r="HLP1449" s="24"/>
      <c r="HLQ1449" s="24"/>
      <c r="HLR1449" s="24"/>
      <c r="HLS1449" s="24"/>
      <c r="HLT1449" s="24"/>
      <c r="HLU1449" s="24"/>
      <c r="HLV1449" s="24"/>
      <c r="HLW1449" s="24"/>
      <c r="HLX1449" s="24"/>
      <c r="HMB1449" s="3"/>
      <c r="HMC1449" s="31"/>
      <c r="HMD1449" s="5"/>
      <c r="HME1449" s="9"/>
      <c r="HMH1449" s="2"/>
      <c r="HMK1449" s="24"/>
      <c r="HML1449" s="24"/>
      <c r="HMM1449" s="31"/>
      <c r="HMN1449" s="24"/>
      <c r="HMO1449" s="24"/>
      <c r="HMP1449" s="24"/>
      <c r="HMQ1449" s="24"/>
      <c r="HMR1449" s="24"/>
      <c r="HMS1449" s="24"/>
      <c r="HMT1449" s="24"/>
      <c r="HMU1449" s="24"/>
      <c r="HMV1449" s="24"/>
      <c r="HMW1449" s="24"/>
      <c r="HMX1449" s="24"/>
      <c r="HMY1449" s="24"/>
      <c r="HMZ1449" s="24"/>
      <c r="HNA1449" s="24"/>
      <c r="HNB1449" s="24"/>
      <c r="HNF1449" s="3"/>
      <c r="HNG1449" s="31"/>
      <c r="HNH1449" s="5"/>
      <c r="HNI1449" s="9"/>
      <c r="HNL1449" s="2"/>
      <c r="HNO1449" s="24"/>
      <c r="HNP1449" s="24"/>
      <c r="HNQ1449" s="31"/>
      <c r="HNR1449" s="24"/>
      <c r="HNS1449" s="24"/>
      <c r="HNT1449" s="24"/>
      <c r="HNU1449" s="24"/>
      <c r="HNV1449" s="24"/>
      <c r="HNW1449" s="24"/>
      <c r="HNX1449" s="24"/>
      <c r="HNY1449" s="24"/>
      <c r="HNZ1449" s="24"/>
      <c r="HOA1449" s="24"/>
      <c r="HOB1449" s="24"/>
      <c r="HOC1449" s="24"/>
      <c r="HOD1449" s="24"/>
      <c r="HOE1449" s="24"/>
      <c r="HOF1449" s="24"/>
      <c r="HOJ1449" s="3"/>
      <c r="HOK1449" s="31"/>
      <c r="HOL1449" s="5"/>
      <c r="HOM1449" s="9"/>
      <c r="HOP1449" s="2"/>
      <c r="HOS1449" s="24"/>
      <c r="HOT1449" s="24"/>
      <c r="HOU1449" s="31"/>
      <c r="HOV1449" s="24"/>
      <c r="HOW1449" s="24"/>
      <c r="HOX1449" s="24"/>
      <c r="HOY1449" s="24"/>
      <c r="HOZ1449" s="24"/>
      <c r="HPA1449" s="24"/>
      <c r="HPB1449" s="24"/>
      <c r="HPC1449" s="24"/>
      <c r="HPD1449" s="24"/>
      <c r="HPE1449" s="24"/>
      <c r="HPF1449" s="24"/>
      <c r="HPG1449" s="24"/>
      <c r="HPH1449" s="24"/>
      <c r="HPI1449" s="24"/>
      <c r="HPJ1449" s="24"/>
      <c r="HPN1449" s="3"/>
      <c r="HPO1449" s="31"/>
      <c r="HPP1449" s="5"/>
      <c r="HPQ1449" s="9"/>
      <c r="HPT1449" s="2"/>
      <c r="HPW1449" s="24"/>
      <c r="HPX1449" s="24"/>
      <c r="HPY1449" s="31"/>
      <c r="HPZ1449" s="24"/>
      <c r="HQA1449" s="24"/>
      <c r="HQB1449" s="24"/>
      <c r="HQC1449" s="24"/>
      <c r="HQD1449" s="24"/>
      <c r="HQE1449" s="24"/>
      <c r="HQF1449" s="24"/>
      <c r="HQG1449" s="24"/>
      <c r="HQH1449" s="24"/>
      <c r="HQI1449" s="24"/>
      <c r="HQJ1449" s="24"/>
      <c r="HQK1449" s="24"/>
      <c r="HQL1449" s="24"/>
      <c r="HQM1449" s="24"/>
      <c r="HQN1449" s="24"/>
      <c r="HQR1449" s="3"/>
      <c r="HQS1449" s="31"/>
      <c r="HQT1449" s="5"/>
      <c r="HQU1449" s="9"/>
      <c r="HQX1449" s="2"/>
      <c r="HRA1449" s="24"/>
      <c r="HRB1449" s="24"/>
      <c r="HRC1449" s="31"/>
      <c r="HRD1449" s="24"/>
      <c r="HRE1449" s="24"/>
      <c r="HRF1449" s="24"/>
      <c r="HRG1449" s="24"/>
      <c r="HRH1449" s="24"/>
      <c r="HRI1449" s="24"/>
      <c r="HRJ1449" s="24"/>
      <c r="HRK1449" s="24"/>
      <c r="HRL1449" s="24"/>
      <c r="HRM1449" s="24"/>
      <c r="HRN1449" s="24"/>
      <c r="HRO1449" s="24"/>
      <c r="HRP1449" s="24"/>
      <c r="HRQ1449" s="24"/>
      <c r="HRR1449" s="24"/>
      <c r="HRV1449" s="3"/>
      <c r="HRW1449" s="31"/>
      <c r="HRX1449" s="5"/>
      <c r="HRY1449" s="9"/>
      <c r="HSB1449" s="2"/>
      <c r="HSE1449" s="24"/>
      <c r="HSF1449" s="24"/>
      <c r="HSG1449" s="31"/>
      <c r="HSH1449" s="24"/>
      <c r="HSI1449" s="24"/>
      <c r="HSJ1449" s="24"/>
      <c r="HSK1449" s="24"/>
      <c r="HSL1449" s="24"/>
      <c r="HSM1449" s="24"/>
      <c r="HSN1449" s="24"/>
      <c r="HSO1449" s="24"/>
      <c r="HSP1449" s="24"/>
      <c r="HSQ1449" s="24"/>
      <c r="HSR1449" s="24"/>
      <c r="HSS1449" s="24"/>
      <c r="HST1449" s="24"/>
      <c r="HSU1449" s="24"/>
      <c r="HSV1449" s="24"/>
      <c r="HSZ1449" s="3"/>
      <c r="HTA1449" s="31"/>
      <c r="HTB1449" s="5"/>
      <c r="HTC1449" s="9"/>
      <c r="HTF1449" s="2"/>
      <c r="HTI1449" s="24"/>
      <c r="HTJ1449" s="24"/>
      <c r="HTK1449" s="31"/>
      <c r="HTL1449" s="24"/>
      <c r="HTM1449" s="24"/>
      <c r="HTN1449" s="24"/>
      <c r="HTO1449" s="24"/>
      <c r="HTP1449" s="24"/>
      <c r="HTQ1449" s="24"/>
      <c r="HTR1449" s="24"/>
      <c r="HTS1449" s="24"/>
      <c r="HTT1449" s="24"/>
      <c r="HTU1449" s="24"/>
      <c r="HTV1449" s="24"/>
      <c r="HTW1449" s="24"/>
      <c r="HTX1449" s="24"/>
      <c r="HTY1449" s="24"/>
      <c r="HTZ1449" s="24"/>
      <c r="HUD1449" s="3"/>
      <c r="HUE1449" s="31"/>
      <c r="HUF1449" s="5"/>
      <c r="HUG1449" s="9"/>
      <c r="HUJ1449" s="2"/>
      <c r="HUM1449" s="24"/>
      <c r="HUN1449" s="24"/>
      <c r="HUO1449" s="31"/>
      <c r="HUP1449" s="24"/>
      <c r="HUQ1449" s="24"/>
      <c r="HUR1449" s="24"/>
      <c r="HUS1449" s="24"/>
      <c r="HUT1449" s="24"/>
      <c r="HUU1449" s="24"/>
      <c r="HUV1449" s="24"/>
      <c r="HUW1449" s="24"/>
      <c r="HUX1449" s="24"/>
      <c r="HUY1449" s="24"/>
      <c r="HUZ1449" s="24"/>
      <c r="HVA1449" s="24"/>
      <c r="HVB1449" s="24"/>
      <c r="HVC1449" s="24"/>
      <c r="HVD1449" s="24"/>
      <c r="HVH1449" s="3"/>
      <c r="HVI1449" s="31"/>
      <c r="HVJ1449" s="5"/>
      <c r="HVK1449" s="9"/>
      <c r="HVN1449" s="2"/>
      <c r="HVQ1449" s="24"/>
      <c r="HVR1449" s="24"/>
      <c r="HVS1449" s="31"/>
      <c r="HVT1449" s="24"/>
      <c r="HVU1449" s="24"/>
      <c r="HVV1449" s="24"/>
      <c r="HVW1449" s="24"/>
      <c r="HVX1449" s="24"/>
      <c r="HVY1449" s="24"/>
      <c r="HVZ1449" s="24"/>
      <c r="HWA1449" s="24"/>
      <c r="HWB1449" s="24"/>
      <c r="HWC1449" s="24"/>
      <c r="HWD1449" s="24"/>
      <c r="HWE1449" s="24"/>
      <c r="HWF1449" s="24"/>
      <c r="HWG1449" s="24"/>
      <c r="HWH1449" s="24"/>
      <c r="HWL1449" s="3"/>
      <c r="HWM1449" s="31"/>
      <c r="HWN1449" s="5"/>
      <c r="HWO1449" s="9"/>
      <c r="HWR1449" s="2"/>
      <c r="HWU1449" s="24"/>
      <c r="HWV1449" s="24"/>
      <c r="HWW1449" s="31"/>
      <c r="HWX1449" s="24"/>
      <c r="HWY1449" s="24"/>
      <c r="HWZ1449" s="24"/>
      <c r="HXA1449" s="24"/>
      <c r="HXB1449" s="24"/>
      <c r="HXC1449" s="24"/>
      <c r="HXD1449" s="24"/>
      <c r="HXE1449" s="24"/>
      <c r="HXF1449" s="24"/>
      <c r="HXG1449" s="24"/>
      <c r="HXH1449" s="24"/>
      <c r="HXI1449" s="24"/>
      <c r="HXJ1449" s="24"/>
      <c r="HXK1449" s="24"/>
      <c r="HXL1449" s="24"/>
      <c r="HXP1449" s="3"/>
      <c r="HXQ1449" s="31"/>
      <c r="HXR1449" s="5"/>
      <c r="HXS1449" s="9"/>
      <c r="HXV1449" s="2"/>
      <c r="HXY1449" s="24"/>
      <c r="HXZ1449" s="24"/>
      <c r="HYA1449" s="31"/>
      <c r="HYB1449" s="24"/>
      <c r="HYC1449" s="24"/>
      <c r="HYD1449" s="24"/>
      <c r="HYE1449" s="24"/>
      <c r="HYF1449" s="24"/>
      <c r="HYG1449" s="24"/>
      <c r="HYH1449" s="24"/>
      <c r="HYI1449" s="24"/>
      <c r="HYJ1449" s="24"/>
      <c r="HYK1449" s="24"/>
      <c r="HYL1449" s="24"/>
      <c r="HYM1449" s="24"/>
      <c r="HYN1449" s="24"/>
      <c r="HYO1449" s="24"/>
      <c r="HYP1449" s="24"/>
      <c r="HYT1449" s="3"/>
      <c r="HYU1449" s="31"/>
      <c r="HYV1449" s="5"/>
      <c r="HYW1449" s="9"/>
      <c r="HYZ1449" s="2"/>
      <c r="HZC1449" s="24"/>
      <c r="HZD1449" s="24"/>
      <c r="HZE1449" s="31"/>
      <c r="HZF1449" s="24"/>
      <c r="HZG1449" s="24"/>
      <c r="HZH1449" s="24"/>
      <c r="HZI1449" s="24"/>
      <c r="HZJ1449" s="24"/>
      <c r="HZK1449" s="24"/>
      <c r="HZL1449" s="24"/>
      <c r="HZM1449" s="24"/>
      <c r="HZN1449" s="24"/>
      <c r="HZO1449" s="24"/>
      <c r="HZP1449" s="24"/>
      <c r="HZQ1449" s="24"/>
      <c r="HZR1449" s="24"/>
      <c r="HZS1449" s="24"/>
      <c r="HZT1449" s="24"/>
      <c r="HZX1449" s="3"/>
      <c r="HZY1449" s="31"/>
      <c r="HZZ1449" s="5"/>
      <c r="IAA1449" s="9"/>
      <c r="IAD1449" s="2"/>
      <c r="IAG1449" s="24"/>
      <c r="IAH1449" s="24"/>
      <c r="IAI1449" s="31"/>
      <c r="IAJ1449" s="24"/>
      <c r="IAK1449" s="24"/>
      <c r="IAL1449" s="24"/>
      <c r="IAM1449" s="24"/>
      <c r="IAN1449" s="24"/>
      <c r="IAO1449" s="24"/>
      <c r="IAP1449" s="24"/>
      <c r="IAQ1449" s="24"/>
      <c r="IAR1449" s="24"/>
      <c r="IAS1449" s="24"/>
      <c r="IAT1449" s="24"/>
      <c r="IAU1449" s="24"/>
      <c r="IAV1449" s="24"/>
      <c r="IAW1449" s="24"/>
      <c r="IAX1449" s="24"/>
      <c r="IBB1449" s="3"/>
      <c r="IBC1449" s="31"/>
      <c r="IBD1449" s="5"/>
      <c r="IBE1449" s="9"/>
      <c r="IBH1449" s="2"/>
      <c r="IBK1449" s="24"/>
      <c r="IBL1449" s="24"/>
      <c r="IBM1449" s="31"/>
      <c r="IBN1449" s="24"/>
      <c r="IBO1449" s="24"/>
      <c r="IBP1449" s="24"/>
      <c r="IBQ1449" s="24"/>
      <c r="IBR1449" s="24"/>
      <c r="IBS1449" s="24"/>
      <c r="IBT1449" s="24"/>
      <c r="IBU1449" s="24"/>
      <c r="IBV1449" s="24"/>
      <c r="IBW1449" s="24"/>
      <c r="IBX1449" s="24"/>
      <c r="IBY1449" s="24"/>
      <c r="IBZ1449" s="24"/>
      <c r="ICA1449" s="24"/>
      <c r="ICB1449" s="24"/>
      <c r="ICF1449" s="3"/>
      <c r="ICG1449" s="31"/>
      <c r="ICH1449" s="5"/>
      <c r="ICI1449" s="9"/>
      <c r="ICL1449" s="2"/>
      <c r="ICO1449" s="24"/>
      <c r="ICP1449" s="24"/>
      <c r="ICQ1449" s="31"/>
      <c r="ICR1449" s="24"/>
      <c r="ICS1449" s="24"/>
      <c r="ICT1449" s="24"/>
      <c r="ICU1449" s="24"/>
      <c r="ICV1449" s="24"/>
      <c r="ICW1449" s="24"/>
      <c r="ICX1449" s="24"/>
      <c r="ICY1449" s="24"/>
      <c r="ICZ1449" s="24"/>
      <c r="IDA1449" s="24"/>
      <c r="IDB1449" s="24"/>
      <c r="IDC1449" s="24"/>
      <c r="IDD1449" s="24"/>
      <c r="IDE1449" s="24"/>
      <c r="IDF1449" s="24"/>
      <c r="IDJ1449" s="3"/>
      <c r="IDK1449" s="31"/>
      <c r="IDL1449" s="5"/>
      <c r="IDM1449" s="9"/>
      <c r="IDP1449" s="2"/>
      <c r="IDS1449" s="24"/>
      <c r="IDT1449" s="24"/>
      <c r="IDU1449" s="31"/>
      <c r="IDV1449" s="24"/>
      <c r="IDW1449" s="24"/>
      <c r="IDX1449" s="24"/>
      <c r="IDY1449" s="24"/>
      <c r="IDZ1449" s="24"/>
      <c r="IEA1449" s="24"/>
      <c r="IEB1449" s="24"/>
      <c r="IEC1449" s="24"/>
      <c r="IED1449" s="24"/>
      <c r="IEE1449" s="24"/>
      <c r="IEF1449" s="24"/>
      <c r="IEG1449" s="24"/>
      <c r="IEH1449" s="24"/>
      <c r="IEI1449" s="24"/>
      <c r="IEJ1449" s="24"/>
      <c r="IEN1449" s="3"/>
      <c r="IEO1449" s="31"/>
      <c r="IEP1449" s="5"/>
      <c r="IEQ1449" s="9"/>
      <c r="IET1449" s="2"/>
      <c r="IEW1449" s="24"/>
      <c r="IEX1449" s="24"/>
      <c r="IEY1449" s="31"/>
      <c r="IEZ1449" s="24"/>
      <c r="IFA1449" s="24"/>
      <c r="IFB1449" s="24"/>
      <c r="IFC1449" s="24"/>
      <c r="IFD1449" s="24"/>
      <c r="IFE1449" s="24"/>
      <c r="IFF1449" s="24"/>
      <c r="IFG1449" s="24"/>
      <c r="IFH1449" s="24"/>
      <c r="IFI1449" s="24"/>
      <c r="IFJ1449" s="24"/>
      <c r="IFK1449" s="24"/>
      <c r="IFL1449" s="24"/>
      <c r="IFM1449" s="24"/>
      <c r="IFN1449" s="24"/>
      <c r="IFR1449" s="3"/>
      <c r="IFS1449" s="31"/>
      <c r="IFT1449" s="5"/>
      <c r="IFU1449" s="9"/>
      <c r="IFX1449" s="2"/>
      <c r="IGA1449" s="24"/>
      <c r="IGB1449" s="24"/>
      <c r="IGC1449" s="31"/>
      <c r="IGD1449" s="24"/>
      <c r="IGE1449" s="24"/>
      <c r="IGF1449" s="24"/>
      <c r="IGG1449" s="24"/>
      <c r="IGH1449" s="24"/>
      <c r="IGI1449" s="24"/>
      <c r="IGJ1449" s="24"/>
      <c r="IGK1449" s="24"/>
      <c r="IGL1449" s="24"/>
      <c r="IGM1449" s="24"/>
      <c r="IGN1449" s="24"/>
      <c r="IGO1449" s="24"/>
      <c r="IGP1449" s="24"/>
      <c r="IGQ1449" s="24"/>
      <c r="IGR1449" s="24"/>
      <c r="IGV1449" s="3"/>
      <c r="IGW1449" s="31"/>
      <c r="IGX1449" s="5"/>
      <c r="IGY1449" s="9"/>
      <c r="IHB1449" s="2"/>
      <c r="IHE1449" s="24"/>
      <c r="IHF1449" s="24"/>
      <c r="IHG1449" s="31"/>
      <c r="IHH1449" s="24"/>
      <c r="IHI1449" s="24"/>
      <c r="IHJ1449" s="24"/>
      <c r="IHK1449" s="24"/>
      <c r="IHL1449" s="24"/>
      <c r="IHM1449" s="24"/>
      <c r="IHN1449" s="24"/>
      <c r="IHO1449" s="24"/>
      <c r="IHP1449" s="24"/>
      <c r="IHQ1449" s="24"/>
      <c r="IHR1449" s="24"/>
      <c r="IHS1449" s="24"/>
      <c r="IHT1449" s="24"/>
      <c r="IHU1449" s="24"/>
      <c r="IHV1449" s="24"/>
      <c r="IHZ1449" s="3"/>
      <c r="IIA1449" s="31"/>
      <c r="IIB1449" s="5"/>
      <c r="IIC1449" s="9"/>
      <c r="IIF1449" s="2"/>
      <c r="III1449" s="24"/>
      <c r="IIJ1449" s="24"/>
      <c r="IIK1449" s="31"/>
      <c r="IIL1449" s="24"/>
      <c r="IIM1449" s="24"/>
      <c r="IIN1449" s="24"/>
      <c r="IIO1449" s="24"/>
      <c r="IIP1449" s="24"/>
      <c r="IIQ1449" s="24"/>
      <c r="IIR1449" s="24"/>
      <c r="IIS1449" s="24"/>
      <c r="IIT1449" s="24"/>
      <c r="IIU1449" s="24"/>
      <c r="IIV1449" s="24"/>
      <c r="IIW1449" s="24"/>
      <c r="IIX1449" s="24"/>
      <c r="IIY1449" s="24"/>
      <c r="IIZ1449" s="24"/>
      <c r="IJD1449" s="3"/>
      <c r="IJE1449" s="31"/>
      <c r="IJF1449" s="5"/>
      <c r="IJG1449" s="9"/>
      <c r="IJJ1449" s="2"/>
      <c r="IJM1449" s="24"/>
      <c r="IJN1449" s="24"/>
      <c r="IJO1449" s="31"/>
      <c r="IJP1449" s="24"/>
      <c r="IJQ1449" s="24"/>
      <c r="IJR1449" s="24"/>
      <c r="IJS1449" s="24"/>
      <c r="IJT1449" s="24"/>
      <c r="IJU1449" s="24"/>
      <c r="IJV1449" s="24"/>
      <c r="IJW1449" s="24"/>
      <c r="IJX1449" s="24"/>
      <c r="IJY1449" s="24"/>
      <c r="IJZ1449" s="24"/>
      <c r="IKA1449" s="24"/>
      <c r="IKB1449" s="24"/>
      <c r="IKC1449" s="24"/>
      <c r="IKD1449" s="24"/>
      <c r="IKH1449" s="3"/>
      <c r="IKI1449" s="31"/>
      <c r="IKJ1449" s="5"/>
      <c r="IKK1449" s="9"/>
      <c r="IKN1449" s="2"/>
      <c r="IKQ1449" s="24"/>
      <c r="IKR1449" s="24"/>
      <c r="IKS1449" s="31"/>
      <c r="IKT1449" s="24"/>
      <c r="IKU1449" s="24"/>
      <c r="IKV1449" s="24"/>
      <c r="IKW1449" s="24"/>
      <c r="IKX1449" s="24"/>
      <c r="IKY1449" s="24"/>
      <c r="IKZ1449" s="24"/>
      <c r="ILA1449" s="24"/>
      <c r="ILB1449" s="24"/>
      <c r="ILC1449" s="24"/>
      <c r="ILD1449" s="24"/>
      <c r="ILE1449" s="24"/>
      <c r="ILF1449" s="24"/>
      <c r="ILG1449" s="24"/>
      <c r="ILH1449" s="24"/>
      <c r="ILL1449" s="3"/>
      <c r="ILM1449" s="31"/>
      <c r="ILN1449" s="5"/>
      <c r="ILO1449" s="9"/>
      <c r="ILR1449" s="2"/>
      <c r="ILU1449" s="24"/>
      <c r="ILV1449" s="24"/>
      <c r="ILW1449" s="31"/>
      <c r="ILX1449" s="24"/>
      <c r="ILY1449" s="24"/>
      <c r="ILZ1449" s="24"/>
      <c r="IMA1449" s="24"/>
      <c r="IMB1449" s="24"/>
      <c r="IMC1449" s="24"/>
      <c r="IMD1449" s="24"/>
      <c r="IME1449" s="24"/>
      <c r="IMF1449" s="24"/>
      <c r="IMG1449" s="24"/>
      <c r="IMH1449" s="24"/>
      <c r="IMI1449" s="24"/>
      <c r="IMJ1449" s="24"/>
      <c r="IMK1449" s="24"/>
      <c r="IML1449" s="24"/>
      <c r="IMP1449" s="3"/>
      <c r="IMQ1449" s="31"/>
      <c r="IMR1449" s="5"/>
      <c r="IMS1449" s="9"/>
      <c r="IMV1449" s="2"/>
      <c r="IMY1449" s="24"/>
      <c r="IMZ1449" s="24"/>
      <c r="INA1449" s="31"/>
      <c r="INB1449" s="24"/>
      <c r="INC1449" s="24"/>
      <c r="IND1449" s="24"/>
      <c r="INE1449" s="24"/>
      <c r="INF1449" s="24"/>
      <c r="ING1449" s="24"/>
      <c r="INH1449" s="24"/>
      <c r="INI1449" s="24"/>
      <c r="INJ1449" s="24"/>
      <c r="INK1449" s="24"/>
      <c r="INL1449" s="24"/>
      <c r="INM1449" s="24"/>
      <c r="INN1449" s="24"/>
      <c r="INO1449" s="24"/>
      <c r="INP1449" s="24"/>
      <c r="INT1449" s="3"/>
      <c r="INU1449" s="31"/>
      <c r="INV1449" s="5"/>
      <c r="INW1449" s="9"/>
      <c r="INZ1449" s="2"/>
      <c r="IOC1449" s="24"/>
      <c r="IOD1449" s="24"/>
      <c r="IOE1449" s="31"/>
      <c r="IOF1449" s="24"/>
      <c r="IOG1449" s="24"/>
      <c r="IOH1449" s="24"/>
      <c r="IOI1449" s="24"/>
      <c r="IOJ1449" s="24"/>
      <c r="IOK1449" s="24"/>
      <c r="IOL1449" s="24"/>
      <c r="IOM1449" s="24"/>
      <c r="ION1449" s="24"/>
      <c r="IOO1449" s="24"/>
      <c r="IOP1449" s="24"/>
      <c r="IOQ1449" s="24"/>
      <c r="IOR1449" s="24"/>
      <c r="IOS1449" s="24"/>
      <c r="IOT1449" s="24"/>
      <c r="IOX1449" s="3"/>
      <c r="IOY1449" s="31"/>
      <c r="IOZ1449" s="5"/>
      <c r="IPA1449" s="9"/>
      <c r="IPD1449" s="2"/>
      <c r="IPG1449" s="24"/>
      <c r="IPH1449" s="24"/>
      <c r="IPI1449" s="31"/>
      <c r="IPJ1449" s="24"/>
      <c r="IPK1449" s="24"/>
      <c r="IPL1449" s="24"/>
      <c r="IPM1449" s="24"/>
      <c r="IPN1449" s="24"/>
      <c r="IPO1449" s="24"/>
      <c r="IPP1449" s="24"/>
      <c r="IPQ1449" s="24"/>
      <c r="IPR1449" s="24"/>
      <c r="IPS1449" s="24"/>
      <c r="IPT1449" s="24"/>
      <c r="IPU1449" s="24"/>
      <c r="IPV1449" s="24"/>
      <c r="IPW1449" s="24"/>
      <c r="IPX1449" s="24"/>
      <c r="IQB1449" s="3"/>
      <c r="IQC1449" s="31"/>
      <c r="IQD1449" s="5"/>
      <c r="IQE1449" s="9"/>
      <c r="IQH1449" s="2"/>
      <c r="IQK1449" s="24"/>
      <c r="IQL1449" s="24"/>
      <c r="IQM1449" s="31"/>
      <c r="IQN1449" s="24"/>
      <c r="IQO1449" s="24"/>
      <c r="IQP1449" s="24"/>
      <c r="IQQ1449" s="24"/>
      <c r="IQR1449" s="24"/>
      <c r="IQS1449" s="24"/>
      <c r="IQT1449" s="24"/>
      <c r="IQU1449" s="24"/>
      <c r="IQV1449" s="24"/>
      <c r="IQW1449" s="24"/>
      <c r="IQX1449" s="24"/>
      <c r="IQY1449" s="24"/>
      <c r="IQZ1449" s="24"/>
      <c r="IRA1449" s="24"/>
      <c r="IRB1449" s="24"/>
      <c r="IRF1449" s="3"/>
      <c r="IRG1449" s="31"/>
      <c r="IRH1449" s="5"/>
      <c r="IRI1449" s="9"/>
      <c r="IRL1449" s="2"/>
      <c r="IRO1449" s="24"/>
      <c r="IRP1449" s="24"/>
      <c r="IRQ1449" s="31"/>
      <c r="IRR1449" s="24"/>
      <c r="IRS1449" s="24"/>
      <c r="IRT1449" s="24"/>
      <c r="IRU1449" s="24"/>
      <c r="IRV1449" s="24"/>
      <c r="IRW1449" s="24"/>
      <c r="IRX1449" s="24"/>
      <c r="IRY1449" s="24"/>
      <c r="IRZ1449" s="24"/>
      <c r="ISA1449" s="24"/>
      <c r="ISB1449" s="24"/>
      <c r="ISC1449" s="24"/>
      <c r="ISD1449" s="24"/>
      <c r="ISE1449" s="24"/>
      <c r="ISF1449" s="24"/>
      <c r="ISJ1449" s="3"/>
      <c r="ISK1449" s="31"/>
      <c r="ISL1449" s="5"/>
      <c r="ISM1449" s="9"/>
      <c r="ISP1449" s="2"/>
      <c r="ISS1449" s="24"/>
      <c r="IST1449" s="24"/>
      <c r="ISU1449" s="31"/>
      <c r="ISV1449" s="24"/>
      <c r="ISW1449" s="24"/>
      <c r="ISX1449" s="24"/>
      <c r="ISY1449" s="24"/>
      <c r="ISZ1449" s="24"/>
      <c r="ITA1449" s="24"/>
      <c r="ITB1449" s="24"/>
      <c r="ITC1449" s="24"/>
      <c r="ITD1449" s="24"/>
      <c r="ITE1449" s="24"/>
      <c r="ITF1449" s="24"/>
      <c r="ITG1449" s="24"/>
      <c r="ITH1449" s="24"/>
      <c r="ITI1449" s="24"/>
      <c r="ITJ1449" s="24"/>
      <c r="ITN1449" s="3"/>
      <c r="ITO1449" s="31"/>
      <c r="ITP1449" s="5"/>
      <c r="ITQ1449" s="9"/>
      <c r="ITT1449" s="2"/>
      <c r="ITW1449" s="24"/>
      <c r="ITX1449" s="24"/>
      <c r="ITY1449" s="31"/>
      <c r="ITZ1449" s="24"/>
      <c r="IUA1449" s="24"/>
      <c r="IUB1449" s="24"/>
      <c r="IUC1449" s="24"/>
      <c r="IUD1449" s="24"/>
      <c r="IUE1449" s="24"/>
      <c r="IUF1449" s="24"/>
      <c r="IUG1449" s="24"/>
      <c r="IUH1449" s="24"/>
      <c r="IUI1449" s="24"/>
      <c r="IUJ1449" s="24"/>
      <c r="IUK1449" s="24"/>
      <c r="IUL1449" s="24"/>
      <c r="IUM1449" s="24"/>
      <c r="IUN1449" s="24"/>
      <c r="IUR1449" s="3"/>
      <c r="IUS1449" s="31"/>
      <c r="IUT1449" s="5"/>
      <c r="IUU1449" s="9"/>
      <c r="IUX1449" s="2"/>
      <c r="IVA1449" s="24"/>
      <c r="IVB1449" s="24"/>
      <c r="IVC1449" s="31"/>
      <c r="IVD1449" s="24"/>
      <c r="IVE1449" s="24"/>
      <c r="IVF1449" s="24"/>
      <c r="IVG1449" s="24"/>
      <c r="IVH1449" s="24"/>
      <c r="IVI1449" s="24"/>
      <c r="IVJ1449" s="24"/>
      <c r="IVK1449" s="24"/>
      <c r="IVL1449" s="24"/>
      <c r="IVM1449" s="24"/>
      <c r="IVN1449" s="24"/>
      <c r="IVO1449" s="24"/>
      <c r="IVP1449" s="24"/>
      <c r="IVQ1449" s="24"/>
      <c r="IVR1449" s="24"/>
      <c r="IVV1449" s="3"/>
      <c r="IVW1449" s="31"/>
      <c r="IVX1449" s="5"/>
      <c r="IVY1449" s="9"/>
      <c r="IWB1449" s="2"/>
      <c r="IWE1449" s="24"/>
      <c r="IWF1449" s="24"/>
      <c r="IWG1449" s="31"/>
      <c r="IWH1449" s="24"/>
      <c r="IWI1449" s="24"/>
      <c r="IWJ1449" s="24"/>
      <c r="IWK1449" s="24"/>
      <c r="IWL1449" s="24"/>
      <c r="IWM1449" s="24"/>
      <c r="IWN1449" s="24"/>
      <c r="IWO1449" s="24"/>
      <c r="IWP1449" s="24"/>
      <c r="IWQ1449" s="24"/>
      <c r="IWR1449" s="24"/>
      <c r="IWS1449" s="24"/>
      <c r="IWT1449" s="24"/>
      <c r="IWU1449" s="24"/>
      <c r="IWV1449" s="24"/>
      <c r="IWZ1449" s="3"/>
      <c r="IXA1449" s="31"/>
      <c r="IXB1449" s="5"/>
      <c r="IXC1449" s="9"/>
      <c r="IXF1449" s="2"/>
      <c r="IXI1449" s="24"/>
      <c r="IXJ1449" s="24"/>
      <c r="IXK1449" s="31"/>
      <c r="IXL1449" s="24"/>
      <c r="IXM1449" s="24"/>
      <c r="IXN1449" s="24"/>
      <c r="IXO1449" s="24"/>
      <c r="IXP1449" s="24"/>
      <c r="IXQ1449" s="24"/>
      <c r="IXR1449" s="24"/>
      <c r="IXS1449" s="24"/>
      <c r="IXT1449" s="24"/>
      <c r="IXU1449" s="24"/>
      <c r="IXV1449" s="24"/>
      <c r="IXW1449" s="24"/>
      <c r="IXX1449" s="24"/>
      <c r="IXY1449" s="24"/>
      <c r="IXZ1449" s="24"/>
      <c r="IYD1449" s="3"/>
      <c r="IYE1449" s="31"/>
      <c r="IYF1449" s="5"/>
      <c r="IYG1449" s="9"/>
      <c r="IYJ1449" s="2"/>
      <c r="IYM1449" s="24"/>
      <c r="IYN1449" s="24"/>
      <c r="IYO1449" s="31"/>
      <c r="IYP1449" s="24"/>
      <c r="IYQ1449" s="24"/>
      <c r="IYR1449" s="24"/>
      <c r="IYS1449" s="24"/>
      <c r="IYT1449" s="24"/>
      <c r="IYU1449" s="24"/>
      <c r="IYV1449" s="24"/>
      <c r="IYW1449" s="24"/>
      <c r="IYX1449" s="24"/>
      <c r="IYY1449" s="24"/>
      <c r="IYZ1449" s="24"/>
      <c r="IZA1449" s="24"/>
      <c r="IZB1449" s="24"/>
      <c r="IZC1449" s="24"/>
      <c r="IZD1449" s="24"/>
      <c r="IZH1449" s="3"/>
      <c r="IZI1449" s="31"/>
      <c r="IZJ1449" s="5"/>
      <c r="IZK1449" s="9"/>
      <c r="IZN1449" s="2"/>
      <c r="IZQ1449" s="24"/>
      <c r="IZR1449" s="24"/>
      <c r="IZS1449" s="31"/>
      <c r="IZT1449" s="24"/>
      <c r="IZU1449" s="24"/>
      <c r="IZV1449" s="24"/>
      <c r="IZW1449" s="24"/>
      <c r="IZX1449" s="24"/>
      <c r="IZY1449" s="24"/>
      <c r="IZZ1449" s="24"/>
      <c r="JAA1449" s="24"/>
      <c r="JAB1449" s="24"/>
      <c r="JAC1449" s="24"/>
      <c r="JAD1449" s="24"/>
      <c r="JAE1449" s="24"/>
      <c r="JAF1449" s="24"/>
      <c r="JAG1449" s="24"/>
      <c r="JAH1449" s="24"/>
      <c r="JAL1449" s="3"/>
      <c r="JAM1449" s="31"/>
      <c r="JAN1449" s="5"/>
      <c r="JAO1449" s="9"/>
      <c r="JAR1449" s="2"/>
      <c r="JAU1449" s="24"/>
      <c r="JAV1449" s="24"/>
      <c r="JAW1449" s="31"/>
      <c r="JAX1449" s="24"/>
      <c r="JAY1449" s="24"/>
      <c r="JAZ1449" s="24"/>
      <c r="JBA1449" s="24"/>
      <c r="JBB1449" s="24"/>
      <c r="JBC1449" s="24"/>
      <c r="JBD1449" s="24"/>
      <c r="JBE1449" s="24"/>
      <c r="JBF1449" s="24"/>
      <c r="JBG1449" s="24"/>
      <c r="JBH1449" s="24"/>
      <c r="JBI1449" s="24"/>
      <c r="JBJ1449" s="24"/>
      <c r="JBK1449" s="24"/>
      <c r="JBL1449" s="24"/>
      <c r="JBP1449" s="3"/>
      <c r="JBQ1449" s="31"/>
      <c r="JBR1449" s="5"/>
      <c r="JBS1449" s="9"/>
      <c r="JBV1449" s="2"/>
      <c r="JBY1449" s="24"/>
      <c r="JBZ1449" s="24"/>
      <c r="JCA1449" s="31"/>
      <c r="JCB1449" s="24"/>
      <c r="JCC1449" s="24"/>
      <c r="JCD1449" s="24"/>
      <c r="JCE1449" s="24"/>
      <c r="JCF1449" s="24"/>
      <c r="JCG1449" s="24"/>
      <c r="JCH1449" s="24"/>
      <c r="JCI1449" s="24"/>
      <c r="JCJ1449" s="24"/>
      <c r="JCK1449" s="24"/>
      <c r="JCL1449" s="24"/>
      <c r="JCM1449" s="24"/>
      <c r="JCN1449" s="24"/>
      <c r="JCO1449" s="24"/>
      <c r="JCP1449" s="24"/>
      <c r="JCT1449" s="3"/>
      <c r="JCU1449" s="31"/>
      <c r="JCV1449" s="5"/>
      <c r="JCW1449" s="9"/>
      <c r="JCZ1449" s="2"/>
      <c r="JDC1449" s="24"/>
      <c r="JDD1449" s="24"/>
      <c r="JDE1449" s="31"/>
      <c r="JDF1449" s="24"/>
      <c r="JDG1449" s="24"/>
      <c r="JDH1449" s="24"/>
      <c r="JDI1449" s="24"/>
      <c r="JDJ1449" s="24"/>
      <c r="JDK1449" s="24"/>
      <c r="JDL1449" s="24"/>
      <c r="JDM1449" s="24"/>
      <c r="JDN1449" s="24"/>
      <c r="JDO1449" s="24"/>
      <c r="JDP1449" s="24"/>
      <c r="JDQ1449" s="24"/>
      <c r="JDR1449" s="24"/>
      <c r="JDS1449" s="24"/>
      <c r="JDT1449" s="24"/>
      <c r="JDX1449" s="3"/>
      <c r="JDY1449" s="31"/>
      <c r="JDZ1449" s="5"/>
      <c r="JEA1449" s="9"/>
      <c r="JED1449" s="2"/>
      <c r="JEG1449" s="24"/>
      <c r="JEH1449" s="24"/>
      <c r="JEI1449" s="31"/>
      <c r="JEJ1449" s="24"/>
      <c r="JEK1449" s="24"/>
      <c r="JEL1449" s="24"/>
      <c r="JEM1449" s="24"/>
      <c r="JEN1449" s="24"/>
      <c r="JEO1449" s="24"/>
      <c r="JEP1449" s="24"/>
      <c r="JEQ1449" s="24"/>
      <c r="JER1449" s="24"/>
      <c r="JES1449" s="24"/>
      <c r="JET1449" s="24"/>
      <c r="JEU1449" s="24"/>
      <c r="JEV1449" s="24"/>
      <c r="JEW1449" s="24"/>
      <c r="JEX1449" s="24"/>
      <c r="JFB1449" s="3"/>
      <c r="JFC1449" s="31"/>
      <c r="JFD1449" s="5"/>
      <c r="JFE1449" s="9"/>
      <c r="JFH1449" s="2"/>
      <c r="JFK1449" s="24"/>
      <c r="JFL1449" s="24"/>
      <c r="JFM1449" s="31"/>
      <c r="JFN1449" s="24"/>
      <c r="JFO1449" s="24"/>
      <c r="JFP1449" s="24"/>
      <c r="JFQ1449" s="24"/>
      <c r="JFR1449" s="24"/>
      <c r="JFS1449" s="24"/>
      <c r="JFT1449" s="24"/>
      <c r="JFU1449" s="24"/>
      <c r="JFV1449" s="24"/>
      <c r="JFW1449" s="24"/>
      <c r="JFX1449" s="24"/>
      <c r="JFY1449" s="24"/>
      <c r="JFZ1449" s="24"/>
      <c r="JGA1449" s="24"/>
      <c r="JGB1449" s="24"/>
      <c r="JGF1449" s="3"/>
      <c r="JGG1449" s="31"/>
      <c r="JGH1449" s="5"/>
      <c r="JGI1449" s="9"/>
      <c r="JGL1449" s="2"/>
      <c r="JGO1449" s="24"/>
      <c r="JGP1449" s="24"/>
      <c r="JGQ1449" s="31"/>
      <c r="JGR1449" s="24"/>
      <c r="JGS1449" s="24"/>
      <c r="JGT1449" s="24"/>
      <c r="JGU1449" s="24"/>
      <c r="JGV1449" s="24"/>
      <c r="JGW1449" s="24"/>
      <c r="JGX1449" s="24"/>
      <c r="JGY1449" s="24"/>
      <c r="JGZ1449" s="24"/>
      <c r="JHA1449" s="24"/>
      <c r="JHB1449" s="24"/>
      <c r="JHC1449" s="24"/>
      <c r="JHD1449" s="24"/>
      <c r="JHE1449" s="24"/>
      <c r="JHF1449" s="24"/>
      <c r="JHJ1449" s="3"/>
      <c r="JHK1449" s="31"/>
      <c r="JHL1449" s="5"/>
      <c r="JHM1449" s="9"/>
      <c r="JHP1449" s="2"/>
      <c r="JHS1449" s="24"/>
      <c r="JHT1449" s="24"/>
      <c r="JHU1449" s="31"/>
      <c r="JHV1449" s="24"/>
      <c r="JHW1449" s="24"/>
      <c r="JHX1449" s="24"/>
      <c r="JHY1449" s="24"/>
      <c r="JHZ1449" s="24"/>
      <c r="JIA1449" s="24"/>
      <c r="JIB1449" s="24"/>
      <c r="JIC1449" s="24"/>
      <c r="JID1449" s="24"/>
      <c r="JIE1449" s="24"/>
      <c r="JIF1449" s="24"/>
      <c r="JIG1449" s="24"/>
      <c r="JIH1449" s="24"/>
      <c r="JII1449" s="24"/>
      <c r="JIJ1449" s="24"/>
      <c r="JIN1449" s="3"/>
      <c r="JIO1449" s="31"/>
      <c r="JIP1449" s="5"/>
      <c r="JIQ1449" s="9"/>
      <c r="JIT1449" s="2"/>
      <c r="JIW1449" s="24"/>
      <c r="JIX1449" s="24"/>
      <c r="JIY1449" s="31"/>
      <c r="JIZ1449" s="24"/>
      <c r="JJA1449" s="24"/>
      <c r="JJB1449" s="24"/>
      <c r="JJC1449" s="24"/>
      <c r="JJD1449" s="24"/>
      <c r="JJE1449" s="24"/>
      <c r="JJF1449" s="24"/>
      <c r="JJG1449" s="24"/>
      <c r="JJH1449" s="24"/>
      <c r="JJI1449" s="24"/>
      <c r="JJJ1449" s="24"/>
      <c r="JJK1449" s="24"/>
      <c r="JJL1449" s="24"/>
      <c r="JJM1449" s="24"/>
      <c r="JJN1449" s="24"/>
      <c r="JJR1449" s="3"/>
      <c r="JJS1449" s="31"/>
      <c r="JJT1449" s="5"/>
      <c r="JJU1449" s="9"/>
      <c r="JJX1449" s="2"/>
      <c r="JKA1449" s="24"/>
      <c r="JKB1449" s="24"/>
      <c r="JKC1449" s="31"/>
      <c r="JKD1449" s="24"/>
      <c r="JKE1449" s="24"/>
      <c r="JKF1449" s="24"/>
      <c r="JKG1449" s="24"/>
      <c r="JKH1449" s="24"/>
      <c r="JKI1449" s="24"/>
      <c r="JKJ1449" s="24"/>
      <c r="JKK1449" s="24"/>
      <c r="JKL1449" s="24"/>
      <c r="JKM1449" s="24"/>
      <c r="JKN1449" s="24"/>
      <c r="JKO1449" s="24"/>
      <c r="JKP1449" s="24"/>
      <c r="JKQ1449" s="24"/>
      <c r="JKR1449" s="24"/>
      <c r="JKV1449" s="3"/>
      <c r="JKW1449" s="31"/>
      <c r="JKX1449" s="5"/>
      <c r="JKY1449" s="9"/>
      <c r="JLB1449" s="2"/>
      <c r="JLE1449" s="24"/>
      <c r="JLF1449" s="24"/>
      <c r="JLG1449" s="31"/>
      <c r="JLH1449" s="24"/>
      <c r="JLI1449" s="24"/>
      <c r="JLJ1449" s="24"/>
      <c r="JLK1449" s="24"/>
      <c r="JLL1449" s="24"/>
      <c r="JLM1449" s="24"/>
      <c r="JLN1449" s="24"/>
      <c r="JLO1449" s="24"/>
      <c r="JLP1449" s="24"/>
      <c r="JLQ1449" s="24"/>
      <c r="JLR1449" s="24"/>
      <c r="JLS1449" s="24"/>
      <c r="JLT1449" s="24"/>
      <c r="JLU1449" s="24"/>
      <c r="JLV1449" s="24"/>
      <c r="JLZ1449" s="3"/>
      <c r="JMA1449" s="31"/>
      <c r="JMB1449" s="5"/>
      <c r="JMC1449" s="9"/>
      <c r="JMF1449" s="2"/>
      <c r="JMI1449" s="24"/>
      <c r="JMJ1449" s="24"/>
      <c r="JMK1449" s="31"/>
      <c r="JML1449" s="24"/>
      <c r="JMM1449" s="24"/>
      <c r="JMN1449" s="24"/>
      <c r="JMO1449" s="24"/>
      <c r="JMP1449" s="24"/>
      <c r="JMQ1449" s="24"/>
      <c r="JMR1449" s="24"/>
      <c r="JMS1449" s="24"/>
      <c r="JMT1449" s="24"/>
      <c r="JMU1449" s="24"/>
      <c r="JMV1449" s="24"/>
      <c r="JMW1449" s="24"/>
      <c r="JMX1449" s="24"/>
      <c r="JMY1449" s="24"/>
      <c r="JMZ1449" s="24"/>
      <c r="JND1449" s="3"/>
      <c r="JNE1449" s="31"/>
      <c r="JNF1449" s="5"/>
      <c r="JNG1449" s="9"/>
      <c r="JNJ1449" s="2"/>
      <c r="JNM1449" s="24"/>
      <c r="JNN1449" s="24"/>
      <c r="JNO1449" s="31"/>
      <c r="JNP1449" s="24"/>
      <c r="JNQ1449" s="24"/>
      <c r="JNR1449" s="24"/>
      <c r="JNS1449" s="24"/>
      <c r="JNT1449" s="24"/>
      <c r="JNU1449" s="24"/>
      <c r="JNV1449" s="24"/>
      <c r="JNW1449" s="24"/>
      <c r="JNX1449" s="24"/>
      <c r="JNY1449" s="24"/>
      <c r="JNZ1449" s="24"/>
      <c r="JOA1449" s="24"/>
      <c r="JOB1449" s="24"/>
      <c r="JOC1449" s="24"/>
      <c r="JOD1449" s="24"/>
      <c r="JOH1449" s="3"/>
      <c r="JOI1449" s="31"/>
      <c r="JOJ1449" s="5"/>
      <c r="JOK1449" s="9"/>
      <c r="JON1449" s="2"/>
      <c r="JOQ1449" s="24"/>
      <c r="JOR1449" s="24"/>
      <c r="JOS1449" s="31"/>
      <c r="JOT1449" s="24"/>
      <c r="JOU1449" s="24"/>
      <c r="JOV1449" s="24"/>
      <c r="JOW1449" s="24"/>
      <c r="JOX1449" s="24"/>
      <c r="JOY1449" s="24"/>
      <c r="JOZ1449" s="24"/>
      <c r="JPA1449" s="24"/>
      <c r="JPB1449" s="24"/>
      <c r="JPC1449" s="24"/>
      <c r="JPD1449" s="24"/>
      <c r="JPE1449" s="24"/>
      <c r="JPF1449" s="24"/>
      <c r="JPG1449" s="24"/>
      <c r="JPH1449" s="24"/>
      <c r="JPL1449" s="3"/>
      <c r="JPM1449" s="31"/>
      <c r="JPN1449" s="5"/>
      <c r="JPO1449" s="9"/>
      <c r="JPR1449" s="2"/>
      <c r="JPU1449" s="24"/>
      <c r="JPV1449" s="24"/>
      <c r="JPW1449" s="31"/>
      <c r="JPX1449" s="24"/>
      <c r="JPY1449" s="24"/>
      <c r="JPZ1449" s="24"/>
      <c r="JQA1449" s="24"/>
      <c r="JQB1449" s="24"/>
      <c r="JQC1449" s="24"/>
      <c r="JQD1449" s="24"/>
      <c r="JQE1449" s="24"/>
      <c r="JQF1449" s="24"/>
      <c r="JQG1449" s="24"/>
      <c r="JQH1449" s="24"/>
      <c r="JQI1449" s="24"/>
      <c r="JQJ1449" s="24"/>
      <c r="JQK1449" s="24"/>
      <c r="JQL1449" s="24"/>
      <c r="JQP1449" s="3"/>
      <c r="JQQ1449" s="31"/>
      <c r="JQR1449" s="5"/>
      <c r="JQS1449" s="9"/>
      <c r="JQV1449" s="2"/>
      <c r="JQY1449" s="24"/>
      <c r="JQZ1449" s="24"/>
      <c r="JRA1449" s="31"/>
      <c r="JRB1449" s="24"/>
      <c r="JRC1449" s="24"/>
      <c r="JRD1449" s="24"/>
      <c r="JRE1449" s="24"/>
      <c r="JRF1449" s="24"/>
      <c r="JRG1449" s="24"/>
      <c r="JRH1449" s="24"/>
      <c r="JRI1449" s="24"/>
      <c r="JRJ1449" s="24"/>
      <c r="JRK1449" s="24"/>
      <c r="JRL1449" s="24"/>
      <c r="JRM1449" s="24"/>
      <c r="JRN1449" s="24"/>
      <c r="JRO1449" s="24"/>
      <c r="JRP1449" s="24"/>
      <c r="JRT1449" s="3"/>
      <c r="JRU1449" s="31"/>
      <c r="JRV1449" s="5"/>
      <c r="JRW1449" s="9"/>
      <c r="JRZ1449" s="2"/>
      <c r="JSC1449" s="24"/>
      <c r="JSD1449" s="24"/>
      <c r="JSE1449" s="31"/>
      <c r="JSF1449" s="24"/>
      <c r="JSG1449" s="24"/>
      <c r="JSH1449" s="24"/>
      <c r="JSI1449" s="24"/>
      <c r="JSJ1449" s="24"/>
      <c r="JSK1449" s="24"/>
      <c r="JSL1449" s="24"/>
      <c r="JSM1449" s="24"/>
      <c r="JSN1449" s="24"/>
      <c r="JSO1449" s="24"/>
      <c r="JSP1449" s="24"/>
      <c r="JSQ1449" s="24"/>
      <c r="JSR1449" s="24"/>
      <c r="JSS1449" s="24"/>
      <c r="JST1449" s="24"/>
      <c r="JSX1449" s="3"/>
      <c r="JSY1449" s="31"/>
      <c r="JSZ1449" s="5"/>
      <c r="JTA1449" s="9"/>
      <c r="JTD1449" s="2"/>
      <c r="JTG1449" s="24"/>
      <c r="JTH1449" s="24"/>
      <c r="JTI1449" s="31"/>
      <c r="JTJ1449" s="24"/>
      <c r="JTK1449" s="24"/>
      <c r="JTL1449" s="24"/>
      <c r="JTM1449" s="24"/>
      <c r="JTN1449" s="24"/>
      <c r="JTO1449" s="24"/>
      <c r="JTP1449" s="24"/>
      <c r="JTQ1449" s="24"/>
      <c r="JTR1449" s="24"/>
      <c r="JTS1449" s="24"/>
      <c r="JTT1449" s="24"/>
      <c r="JTU1449" s="24"/>
      <c r="JTV1449" s="24"/>
      <c r="JTW1449" s="24"/>
      <c r="JTX1449" s="24"/>
      <c r="JUB1449" s="3"/>
      <c r="JUC1449" s="31"/>
      <c r="JUD1449" s="5"/>
      <c r="JUE1449" s="9"/>
      <c r="JUH1449" s="2"/>
      <c r="JUK1449" s="24"/>
      <c r="JUL1449" s="24"/>
      <c r="JUM1449" s="31"/>
      <c r="JUN1449" s="24"/>
      <c r="JUO1449" s="24"/>
      <c r="JUP1449" s="24"/>
      <c r="JUQ1449" s="24"/>
      <c r="JUR1449" s="24"/>
      <c r="JUS1449" s="24"/>
      <c r="JUT1449" s="24"/>
      <c r="JUU1449" s="24"/>
      <c r="JUV1449" s="24"/>
      <c r="JUW1449" s="24"/>
      <c r="JUX1449" s="24"/>
      <c r="JUY1449" s="24"/>
      <c r="JUZ1449" s="24"/>
      <c r="JVA1449" s="24"/>
      <c r="JVB1449" s="24"/>
      <c r="JVF1449" s="3"/>
      <c r="JVG1449" s="31"/>
      <c r="JVH1449" s="5"/>
      <c r="JVI1449" s="9"/>
      <c r="JVL1449" s="2"/>
      <c r="JVO1449" s="24"/>
      <c r="JVP1449" s="24"/>
      <c r="JVQ1449" s="31"/>
      <c r="JVR1449" s="24"/>
      <c r="JVS1449" s="24"/>
      <c r="JVT1449" s="24"/>
      <c r="JVU1449" s="24"/>
      <c r="JVV1449" s="24"/>
      <c r="JVW1449" s="24"/>
      <c r="JVX1449" s="24"/>
      <c r="JVY1449" s="24"/>
      <c r="JVZ1449" s="24"/>
      <c r="JWA1449" s="24"/>
      <c r="JWB1449" s="24"/>
      <c r="JWC1449" s="24"/>
      <c r="JWD1449" s="24"/>
      <c r="JWE1449" s="24"/>
      <c r="JWF1449" s="24"/>
      <c r="JWJ1449" s="3"/>
      <c r="JWK1449" s="31"/>
      <c r="JWL1449" s="5"/>
      <c r="JWM1449" s="9"/>
      <c r="JWP1449" s="2"/>
      <c r="JWS1449" s="24"/>
      <c r="JWT1449" s="24"/>
      <c r="JWU1449" s="31"/>
      <c r="JWV1449" s="24"/>
      <c r="JWW1449" s="24"/>
      <c r="JWX1449" s="24"/>
      <c r="JWY1449" s="24"/>
      <c r="JWZ1449" s="24"/>
      <c r="JXA1449" s="24"/>
      <c r="JXB1449" s="24"/>
      <c r="JXC1449" s="24"/>
      <c r="JXD1449" s="24"/>
      <c r="JXE1449" s="24"/>
      <c r="JXF1449" s="24"/>
      <c r="JXG1449" s="24"/>
      <c r="JXH1449" s="24"/>
      <c r="JXI1449" s="24"/>
      <c r="JXJ1449" s="24"/>
      <c r="JXN1449" s="3"/>
      <c r="JXO1449" s="31"/>
      <c r="JXP1449" s="5"/>
      <c r="JXQ1449" s="9"/>
      <c r="JXT1449" s="2"/>
      <c r="JXW1449" s="24"/>
      <c r="JXX1449" s="24"/>
      <c r="JXY1449" s="31"/>
      <c r="JXZ1449" s="24"/>
      <c r="JYA1449" s="24"/>
      <c r="JYB1449" s="24"/>
      <c r="JYC1449" s="24"/>
      <c r="JYD1449" s="24"/>
      <c r="JYE1449" s="24"/>
      <c r="JYF1449" s="24"/>
      <c r="JYG1449" s="24"/>
      <c r="JYH1449" s="24"/>
      <c r="JYI1449" s="24"/>
      <c r="JYJ1449" s="24"/>
      <c r="JYK1449" s="24"/>
      <c r="JYL1449" s="24"/>
      <c r="JYM1449" s="24"/>
      <c r="JYN1449" s="24"/>
      <c r="JYR1449" s="3"/>
      <c r="JYS1449" s="31"/>
      <c r="JYT1449" s="5"/>
      <c r="JYU1449" s="9"/>
      <c r="JYX1449" s="2"/>
      <c r="JZA1449" s="24"/>
      <c r="JZB1449" s="24"/>
      <c r="JZC1449" s="31"/>
      <c r="JZD1449" s="24"/>
      <c r="JZE1449" s="24"/>
      <c r="JZF1449" s="24"/>
      <c r="JZG1449" s="24"/>
      <c r="JZH1449" s="24"/>
      <c r="JZI1449" s="24"/>
      <c r="JZJ1449" s="24"/>
      <c r="JZK1449" s="24"/>
      <c r="JZL1449" s="24"/>
      <c r="JZM1449" s="24"/>
      <c r="JZN1449" s="24"/>
      <c r="JZO1449" s="24"/>
      <c r="JZP1449" s="24"/>
      <c r="JZQ1449" s="24"/>
      <c r="JZR1449" s="24"/>
      <c r="JZV1449" s="3"/>
      <c r="JZW1449" s="31"/>
      <c r="JZX1449" s="5"/>
      <c r="JZY1449" s="9"/>
      <c r="KAB1449" s="2"/>
      <c r="KAE1449" s="24"/>
      <c r="KAF1449" s="24"/>
      <c r="KAG1449" s="31"/>
      <c r="KAH1449" s="24"/>
      <c r="KAI1449" s="24"/>
      <c r="KAJ1449" s="24"/>
      <c r="KAK1449" s="24"/>
      <c r="KAL1449" s="24"/>
      <c r="KAM1449" s="24"/>
      <c r="KAN1449" s="24"/>
      <c r="KAO1449" s="24"/>
      <c r="KAP1449" s="24"/>
      <c r="KAQ1449" s="24"/>
      <c r="KAR1449" s="24"/>
      <c r="KAS1449" s="24"/>
      <c r="KAT1449" s="24"/>
      <c r="KAU1449" s="24"/>
      <c r="KAV1449" s="24"/>
      <c r="KAZ1449" s="3"/>
      <c r="KBA1449" s="31"/>
      <c r="KBB1449" s="5"/>
      <c r="KBC1449" s="9"/>
      <c r="KBF1449" s="2"/>
      <c r="KBI1449" s="24"/>
      <c r="KBJ1449" s="24"/>
      <c r="KBK1449" s="31"/>
      <c r="KBL1449" s="24"/>
      <c r="KBM1449" s="24"/>
      <c r="KBN1449" s="24"/>
      <c r="KBO1449" s="24"/>
      <c r="KBP1449" s="24"/>
      <c r="KBQ1449" s="24"/>
      <c r="KBR1449" s="24"/>
      <c r="KBS1449" s="24"/>
      <c r="KBT1449" s="24"/>
      <c r="KBU1449" s="24"/>
      <c r="KBV1449" s="24"/>
      <c r="KBW1449" s="24"/>
      <c r="KBX1449" s="24"/>
      <c r="KBY1449" s="24"/>
      <c r="KBZ1449" s="24"/>
      <c r="KCD1449" s="3"/>
      <c r="KCE1449" s="31"/>
      <c r="KCF1449" s="5"/>
      <c r="KCG1449" s="9"/>
      <c r="KCJ1449" s="2"/>
      <c r="KCM1449" s="24"/>
      <c r="KCN1449" s="24"/>
      <c r="KCO1449" s="31"/>
      <c r="KCP1449" s="24"/>
      <c r="KCQ1449" s="24"/>
      <c r="KCR1449" s="24"/>
      <c r="KCS1449" s="24"/>
      <c r="KCT1449" s="24"/>
      <c r="KCU1449" s="24"/>
      <c r="KCV1449" s="24"/>
      <c r="KCW1449" s="24"/>
      <c r="KCX1449" s="24"/>
      <c r="KCY1449" s="24"/>
      <c r="KCZ1449" s="24"/>
      <c r="KDA1449" s="24"/>
      <c r="KDB1449" s="24"/>
      <c r="KDC1449" s="24"/>
      <c r="KDD1449" s="24"/>
      <c r="KDH1449" s="3"/>
      <c r="KDI1449" s="31"/>
      <c r="KDJ1449" s="5"/>
      <c r="KDK1449" s="9"/>
      <c r="KDN1449" s="2"/>
      <c r="KDQ1449" s="24"/>
      <c r="KDR1449" s="24"/>
      <c r="KDS1449" s="31"/>
      <c r="KDT1449" s="24"/>
      <c r="KDU1449" s="24"/>
      <c r="KDV1449" s="24"/>
      <c r="KDW1449" s="24"/>
      <c r="KDX1449" s="24"/>
      <c r="KDY1449" s="24"/>
      <c r="KDZ1449" s="24"/>
      <c r="KEA1449" s="24"/>
      <c r="KEB1449" s="24"/>
      <c r="KEC1449" s="24"/>
      <c r="KED1449" s="24"/>
      <c r="KEE1449" s="24"/>
      <c r="KEF1449" s="24"/>
      <c r="KEG1449" s="24"/>
      <c r="KEH1449" s="24"/>
      <c r="KEL1449" s="3"/>
      <c r="KEM1449" s="31"/>
      <c r="KEN1449" s="5"/>
      <c r="KEO1449" s="9"/>
      <c r="KER1449" s="2"/>
      <c r="KEU1449" s="24"/>
      <c r="KEV1449" s="24"/>
      <c r="KEW1449" s="31"/>
      <c r="KEX1449" s="24"/>
      <c r="KEY1449" s="24"/>
      <c r="KEZ1449" s="24"/>
      <c r="KFA1449" s="24"/>
      <c r="KFB1449" s="24"/>
      <c r="KFC1449" s="24"/>
      <c r="KFD1449" s="24"/>
      <c r="KFE1449" s="24"/>
      <c r="KFF1449" s="24"/>
      <c r="KFG1449" s="24"/>
      <c r="KFH1449" s="24"/>
      <c r="KFI1449" s="24"/>
      <c r="KFJ1449" s="24"/>
      <c r="KFK1449" s="24"/>
      <c r="KFL1449" s="24"/>
      <c r="KFP1449" s="3"/>
      <c r="KFQ1449" s="31"/>
      <c r="KFR1449" s="5"/>
      <c r="KFS1449" s="9"/>
      <c r="KFV1449" s="2"/>
      <c r="KFY1449" s="24"/>
      <c r="KFZ1449" s="24"/>
      <c r="KGA1449" s="31"/>
      <c r="KGB1449" s="24"/>
      <c r="KGC1449" s="24"/>
      <c r="KGD1449" s="24"/>
      <c r="KGE1449" s="24"/>
      <c r="KGF1449" s="24"/>
      <c r="KGG1449" s="24"/>
      <c r="KGH1449" s="24"/>
      <c r="KGI1449" s="24"/>
      <c r="KGJ1449" s="24"/>
      <c r="KGK1449" s="24"/>
      <c r="KGL1449" s="24"/>
      <c r="KGM1449" s="24"/>
      <c r="KGN1449" s="24"/>
      <c r="KGO1449" s="24"/>
      <c r="KGP1449" s="24"/>
      <c r="KGT1449" s="3"/>
      <c r="KGU1449" s="31"/>
      <c r="KGV1449" s="5"/>
      <c r="KGW1449" s="9"/>
      <c r="KGZ1449" s="2"/>
      <c r="KHC1449" s="24"/>
      <c r="KHD1449" s="24"/>
      <c r="KHE1449" s="31"/>
      <c r="KHF1449" s="24"/>
      <c r="KHG1449" s="24"/>
      <c r="KHH1449" s="24"/>
      <c r="KHI1449" s="24"/>
      <c r="KHJ1449" s="24"/>
      <c r="KHK1449" s="24"/>
      <c r="KHL1449" s="24"/>
      <c r="KHM1449" s="24"/>
      <c r="KHN1449" s="24"/>
      <c r="KHO1449" s="24"/>
      <c r="KHP1449" s="24"/>
      <c r="KHQ1449" s="24"/>
      <c r="KHR1449" s="24"/>
      <c r="KHS1449" s="24"/>
      <c r="KHT1449" s="24"/>
      <c r="KHX1449" s="3"/>
      <c r="KHY1449" s="31"/>
      <c r="KHZ1449" s="5"/>
      <c r="KIA1449" s="9"/>
      <c r="KID1449" s="2"/>
      <c r="KIG1449" s="24"/>
      <c r="KIH1449" s="24"/>
      <c r="KII1449" s="31"/>
      <c r="KIJ1449" s="24"/>
      <c r="KIK1449" s="24"/>
      <c r="KIL1449" s="24"/>
      <c r="KIM1449" s="24"/>
      <c r="KIN1449" s="24"/>
      <c r="KIO1449" s="24"/>
      <c r="KIP1449" s="24"/>
      <c r="KIQ1449" s="24"/>
      <c r="KIR1449" s="24"/>
      <c r="KIS1449" s="24"/>
      <c r="KIT1449" s="24"/>
      <c r="KIU1449" s="24"/>
      <c r="KIV1449" s="24"/>
      <c r="KIW1449" s="24"/>
      <c r="KIX1449" s="24"/>
      <c r="KJB1449" s="3"/>
      <c r="KJC1449" s="31"/>
      <c r="KJD1449" s="5"/>
      <c r="KJE1449" s="9"/>
      <c r="KJH1449" s="2"/>
      <c r="KJK1449" s="24"/>
      <c r="KJL1449" s="24"/>
      <c r="KJM1449" s="31"/>
      <c r="KJN1449" s="24"/>
      <c r="KJO1449" s="24"/>
      <c r="KJP1449" s="24"/>
      <c r="KJQ1449" s="24"/>
      <c r="KJR1449" s="24"/>
      <c r="KJS1449" s="24"/>
      <c r="KJT1449" s="24"/>
      <c r="KJU1449" s="24"/>
      <c r="KJV1449" s="24"/>
      <c r="KJW1449" s="24"/>
      <c r="KJX1449" s="24"/>
      <c r="KJY1449" s="24"/>
      <c r="KJZ1449" s="24"/>
      <c r="KKA1449" s="24"/>
      <c r="KKB1449" s="24"/>
      <c r="KKF1449" s="3"/>
      <c r="KKG1449" s="31"/>
      <c r="KKH1449" s="5"/>
      <c r="KKI1449" s="9"/>
      <c r="KKL1449" s="2"/>
      <c r="KKO1449" s="24"/>
      <c r="KKP1449" s="24"/>
      <c r="KKQ1449" s="31"/>
      <c r="KKR1449" s="24"/>
      <c r="KKS1449" s="24"/>
      <c r="KKT1449" s="24"/>
      <c r="KKU1449" s="24"/>
      <c r="KKV1449" s="24"/>
      <c r="KKW1449" s="24"/>
      <c r="KKX1449" s="24"/>
      <c r="KKY1449" s="24"/>
      <c r="KKZ1449" s="24"/>
      <c r="KLA1449" s="24"/>
      <c r="KLB1449" s="24"/>
      <c r="KLC1449" s="24"/>
      <c r="KLD1449" s="24"/>
      <c r="KLE1449" s="24"/>
      <c r="KLF1449" s="24"/>
      <c r="KLJ1449" s="3"/>
      <c r="KLK1449" s="31"/>
      <c r="KLL1449" s="5"/>
      <c r="KLM1449" s="9"/>
      <c r="KLP1449" s="2"/>
      <c r="KLS1449" s="24"/>
      <c r="KLT1449" s="24"/>
      <c r="KLU1449" s="31"/>
      <c r="KLV1449" s="24"/>
      <c r="KLW1449" s="24"/>
      <c r="KLX1449" s="24"/>
      <c r="KLY1449" s="24"/>
      <c r="KLZ1449" s="24"/>
      <c r="KMA1449" s="24"/>
      <c r="KMB1449" s="24"/>
      <c r="KMC1449" s="24"/>
      <c r="KMD1449" s="24"/>
      <c r="KME1449" s="24"/>
      <c r="KMF1449" s="24"/>
      <c r="KMG1449" s="24"/>
      <c r="KMH1449" s="24"/>
      <c r="KMI1449" s="24"/>
      <c r="KMJ1449" s="24"/>
      <c r="KMN1449" s="3"/>
      <c r="KMO1449" s="31"/>
      <c r="KMP1449" s="5"/>
      <c r="KMQ1449" s="9"/>
      <c r="KMT1449" s="2"/>
      <c r="KMW1449" s="24"/>
      <c r="KMX1449" s="24"/>
      <c r="KMY1449" s="31"/>
      <c r="KMZ1449" s="24"/>
      <c r="KNA1449" s="24"/>
      <c r="KNB1449" s="24"/>
      <c r="KNC1449" s="24"/>
      <c r="KND1449" s="24"/>
      <c r="KNE1449" s="24"/>
      <c r="KNF1449" s="24"/>
      <c r="KNG1449" s="24"/>
      <c r="KNH1449" s="24"/>
      <c r="KNI1449" s="24"/>
      <c r="KNJ1449" s="24"/>
      <c r="KNK1449" s="24"/>
      <c r="KNL1449" s="24"/>
      <c r="KNM1449" s="24"/>
      <c r="KNN1449" s="24"/>
      <c r="KNR1449" s="3"/>
      <c r="KNS1449" s="31"/>
      <c r="KNT1449" s="5"/>
      <c r="KNU1449" s="9"/>
      <c r="KNX1449" s="2"/>
      <c r="KOA1449" s="24"/>
      <c r="KOB1449" s="24"/>
      <c r="KOC1449" s="31"/>
      <c r="KOD1449" s="24"/>
      <c r="KOE1449" s="24"/>
      <c r="KOF1449" s="24"/>
      <c r="KOG1449" s="24"/>
      <c r="KOH1449" s="24"/>
      <c r="KOI1449" s="24"/>
      <c r="KOJ1449" s="24"/>
      <c r="KOK1449" s="24"/>
      <c r="KOL1449" s="24"/>
      <c r="KOM1449" s="24"/>
      <c r="KON1449" s="24"/>
      <c r="KOO1449" s="24"/>
      <c r="KOP1449" s="24"/>
      <c r="KOQ1449" s="24"/>
      <c r="KOR1449" s="24"/>
      <c r="KOV1449" s="3"/>
      <c r="KOW1449" s="31"/>
      <c r="KOX1449" s="5"/>
      <c r="KOY1449" s="9"/>
      <c r="KPB1449" s="2"/>
      <c r="KPE1449" s="24"/>
      <c r="KPF1449" s="24"/>
      <c r="KPG1449" s="31"/>
      <c r="KPH1449" s="24"/>
      <c r="KPI1449" s="24"/>
      <c r="KPJ1449" s="24"/>
      <c r="KPK1449" s="24"/>
      <c r="KPL1449" s="24"/>
      <c r="KPM1449" s="24"/>
      <c r="KPN1449" s="24"/>
      <c r="KPO1449" s="24"/>
      <c r="KPP1449" s="24"/>
      <c r="KPQ1449" s="24"/>
      <c r="KPR1449" s="24"/>
      <c r="KPS1449" s="24"/>
      <c r="KPT1449" s="24"/>
      <c r="KPU1449" s="24"/>
      <c r="KPV1449" s="24"/>
      <c r="KPZ1449" s="3"/>
      <c r="KQA1449" s="31"/>
      <c r="KQB1449" s="5"/>
      <c r="KQC1449" s="9"/>
      <c r="KQF1449" s="2"/>
      <c r="KQI1449" s="24"/>
      <c r="KQJ1449" s="24"/>
      <c r="KQK1449" s="31"/>
      <c r="KQL1449" s="24"/>
      <c r="KQM1449" s="24"/>
      <c r="KQN1449" s="24"/>
      <c r="KQO1449" s="24"/>
      <c r="KQP1449" s="24"/>
      <c r="KQQ1449" s="24"/>
      <c r="KQR1449" s="24"/>
      <c r="KQS1449" s="24"/>
      <c r="KQT1449" s="24"/>
      <c r="KQU1449" s="24"/>
      <c r="KQV1449" s="24"/>
      <c r="KQW1449" s="24"/>
      <c r="KQX1449" s="24"/>
      <c r="KQY1449" s="24"/>
      <c r="KQZ1449" s="24"/>
      <c r="KRD1449" s="3"/>
      <c r="KRE1449" s="31"/>
      <c r="KRF1449" s="5"/>
      <c r="KRG1449" s="9"/>
      <c r="KRJ1449" s="2"/>
      <c r="KRM1449" s="24"/>
      <c r="KRN1449" s="24"/>
      <c r="KRO1449" s="31"/>
      <c r="KRP1449" s="24"/>
      <c r="KRQ1449" s="24"/>
      <c r="KRR1449" s="24"/>
      <c r="KRS1449" s="24"/>
      <c r="KRT1449" s="24"/>
      <c r="KRU1449" s="24"/>
      <c r="KRV1449" s="24"/>
      <c r="KRW1449" s="24"/>
      <c r="KRX1449" s="24"/>
      <c r="KRY1449" s="24"/>
      <c r="KRZ1449" s="24"/>
      <c r="KSA1449" s="24"/>
      <c r="KSB1449" s="24"/>
      <c r="KSC1449" s="24"/>
      <c r="KSD1449" s="24"/>
      <c r="KSH1449" s="3"/>
      <c r="KSI1449" s="31"/>
      <c r="KSJ1449" s="5"/>
      <c r="KSK1449" s="9"/>
      <c r="KSN1449" s="2"/>
      <c r="KSQ1449" s="24"/>
      <c r="KSR1449" s="24"/>
      <c r="KSS1449" s="31"/>
      <c r="KST1449" s="24"/>
      <c r="KSU1449" s="24"/>
      <c r="KSV1449" s="24"/>
      <c r="KSW1449" s="24"/>
      <c r="KSX1449" s="24"/>
      <c r="KSY1449" s="24"/>
      <c r="KSZ1449" s="24"/>
      <c r="KTA1449" s="24"/>
      <c r="KTB1449" s="24"/>
      <c r="KTC1449" s="24"/>
      <c r="KTD1449" s="24"/>
      <c r="KTE1449" s="24"/>
      <c r="KTF1449" s="24"/>
      <c r="KTG1449" s="24"/>
      <c r="KTH1449" s="24"/>
      <c r="KTL1449" s="3"/>
      <c r="KTM1449" s="31"/>
      <c r="KTN1449" s="5"/>
      <c r="KTO1449" s="9"/>
      <c r="KTR1449" s="2"/>
      <c r="KTU1449" s="24"/>
      <c r="KTV1449" s="24"/>
      <c r="KTW1449" s="31"/>
      <c r="KTX1449" s="24"/>
      <c r="KTY1449" s="24"/>
      <c r="KTZ1449" s="24"/>
      <c r="KUA1449" s="24"/>
      <c r="KUB1449" s="24"/>
      <c r="KUC1449" s="24"/>
      <c r="KUD1449" s="24"/>
      <c r="KUE1449" s="24"/>
      <c r="KUF1449" s="24"/>
      <c r="KUG1449" s="24"/>
      <c r="KUH1449" s="24"/>
      <c r="KUI1449" s="24"/>
      <c r="KUJ1449" s="24"/>
      <c r="KUK1449" s="24"/>
      <c r="KUL1449" s="24"/>
      <c r="KUP1449" s="3"/>
      <c r="KUQ1449" s="31"/>
      <c r="KUR1449" s="5"/>
      <c r="KUS1449" s="9"/>
      <c r="KUV1449" s="2"/>
      <c r="KUY1449" s="24"/>
      <c r="KUZ1449" s="24"/>
      <c r="KVA1449" s="31"/>
      <c r="KVB1449" s="24"/>
      <c r="KVC1449" s="24"/>
      <c r="KVD1449" s="24"/>
      <c r="KVE1449" s="24"/>
      <c r="KVF1449" s="24"/>
      <c r="KVG1449" s="24"/>
      <c r="KVH1449" s="24"/>
      <c r="KVI1449" s="24"/>
      <c r="KVJ1449" s="24"/>
      <c r="KVK1449" s="24"/>
      <c r="KVL1449" s="24"/>
      <c r="KVM1449" s="24"/>
      <c r="KVN1449" s="24"/>
      <c r="KVO1449" s="24"/>
      <c r="KVP1449" s="24"/>
      <c r="KVT1449" s="3"/>
      <c r="KVU1449" s="31"/>
      <c r="KVV1449" s="5"/>
      <c r="KVW1449" s="9"/>
      <c r="KVZ1449" s="2"/>
      <c r="KWC1449" s="24"/>
      <c r="KWD1449" s="24"/>
      <c r="KWE1449" s="31"/>
      <c r="KWF1449" s="24"/>
      <c r="KWG1449" s="24"/>
      <c r="KWH1449" s="24"/>
      <c r="KWI1449" s="24"/>
      <c r="KWJ1449" s="24"/>
      <c r="KWK1449" s="24"/>
      <c r="KWL1449" s="24"/>
      <c r="KWM1449" s="24"/>
      <c r="KWN1449" s="24"/>
      <c r="KWO1449" s="24"/>
      <c r="KWP1449" s="24"/>
      <c r="KWQ1449" s="24"/>
      <c r="KWR1449" s="24"/>
      <c r="KWS1449" s="24"/>
      <c r="KWT1449" s="24"/>
      <c r="KWX1449" s="3"/>
      <c r="KWY1449" s="31"/>
      <c r="KWZ1449" s="5"/>
      <c r="KXA1449" s="9"/>
      <c r="KXD1449" s="2"/>
      <c r="KXG1449" s="24"/>
      <c r="KXH1449" s="24"/>
      <c r="KXI1449" s="31"/>
      <c r="KXJ1449" s="24"/>
      <c r="KXK1449" s="24"/>
      <c r="KXL1449" s="24"/>
      <c r="KXM1449" s="24"/>
      <c r="KXN1449" s="24"/>
      <c r="KXO1449" s="24"/>
      <c r="KXP1449" s="24"/>
      <c r="KXQ1449" s="24"/>
      <c r="KXR1449" s="24"/>
      <c r="KXS1449" s="24"/>
      <c r="KXT1449" s="24"/>
      <c r="KXU1449" s="24"/>
      <c r="KXV1449" s="24"/>
      <c r="KXW1449" s="24"/>
      <c r="KXX1449" s="24"/>
      <c r="KYB1449" s="3"/>
      <c r="KYC1449" s="31"/>
      <c r="KYD1449" s="5"/>
      <c r="KYE1449" s="9"/>
      <c r="KYH1449" s="2"/>
      <c r="KYK1449" s="24"/>
      <c r="KYL1449" s="24"/>
      <c r="KYM1449" s="31"/>
      <c r="KYN1449" s="24"/>
      <c r="KYO1449" s="24"/>
      <c r="KYP1449" s="24"/>
      <c r="KYQ1449" s="24"/>
      <c r="KYR1449" s="24"/>
      <c r="KYS1449" s="24"/>
      <c r="KYT1449" s="24"/>
      <c r="KYU1449" s="24"/>
      <c r="KYV1449" s="24"/>
      <c r="KYW1449" s="24"/>
      <c r="KYX1449" s="24"/>
      <c r="KYY1449" s="24"/>
      <c r="KYZ1449" s="24"/>
      <c r="KZA1449" s="24"/>
      <c r="KZB1449" s="24"/>
      <c r="KZF1449" s="3"/>
      <c r="KZG1449" s="31"/>
      <c r="KZH1449" s="5"/>
      <c r="KZI1449" s="9"/>
      <c r="KZL1449" s="2"/>
      <c r="KZO1449" s="24"/>
      <c r="KZP1449" s="24"/>
      <c r="KZQ1449" s="31"/>
      <c r="KZR1449" s="24"/>
      <c r="KZS1449" s="24"/>
      <c r="KZT1449" s="24"/>
      <c r="KZU1449" s="24"/>
      <c r="KZV1449" s="24"/>
      <c r="KZW1449" s="24"/>
      <c r="KZX1449" s="24"/>
      <c r="KZY1449" s="24"/>
      <c r="KZZ1449" s="24"/>
      <c r="LAA1449" s="24"/>
      <c r="LAB1449" s="24"/>
      <c r="LAC1449" s="24"/>
      <c r="LAD1449" s="24"/>
      <c r="LAE1449" s="24"/>
      <c r="LAF1449" s="24"/>
      <c r="LAJ1449" s="3"/>
      <c r="LAK1449" s="31"/>
      <c r="LAL1449" s="5"/>
      <c r="LAM1449" s="9"/>
      <c r="LAP1449" s="2"/>
      <c r="LAS1449" s="24"/>
      <c r="LAT1449" s="24"/>
      <c r="LAU1449" s="31"/>
      <c r="LAV1449" s="24"/>
      <c r="LAW1449" s="24"/>
      <c r="LAX1449" s="24"/>
      <c r="LAY1449" s="24"/>
      <c r="LAZ1449" s="24"/>
      <c r="LBA1449" s="24"/>
      <c r="LBB1449" s="24"/>
      <c r="LBC1449" s="24"/>
      <c r="LBD1449" s="24"/>
      <c r="LBE1449" s="24"/>
      <c r="LBF1449" s="24"/>
      <c r="LBG1449" s="24"/>
      <c r="LBH1449" s="24"/>
      <c r="LBI1449" s="24"/>
      <c r="LBJ1449" s="24"/>
      <c r="LBN1449" s="3"/>
      <c r="LBO1449" s="31"/>
      <c r="LBP1449" s="5"/>
      <c r="LBQ1449" s="9"/>
      <c r="LBT1449" s="2"/>
      <c r="LBW1449" s="24"/>
      <c r="LBX1449" s="24"/>
      <c r="LBY1449" s="31"/>
      <c r="LBZ1449" s="24"/>
      <c r="LCA1449" s="24"/>
      <c r="LCB1449" s="24"/>
      <c r="LCC1449" s="24"/>
      <c r="LCD1449" s="24"/>
      <c r="LCE1449" s="24"/>
      <c r="LCF1449" s="24"/>
      <c r="LCG1449" s="24"/>
      <c r="LCH1449" s="24"/>
      <c r="LCI1449" s="24"/>
      <c r="LCJ1449" s="24"/>
      <c r="LCK1449" s="24"/>
      <c r="LCL1449" s="24"/>
      <c r="LCM1449" s="24"/>
      <c r="LCN1449" s="24"/>
      <c r="LCR1449" s="3"/>
      <c r="LCS1449" s="31"/>
      <c r="LCT1449" s="5"/>
      <c r="LCU1449" s="9"/>
      <c r="LCX1449" s="2"/>
      <c r="LDA1449" s="24"/>
      <c r="LDB1449" s="24"/>
      <c r="LDC1449" s="31"/>
      <c r="LDD1449" s="24"/>
      <c r="LDE1449" s="24"/>
      <c r="LDF1449" s="24"/>
      <c r="LDG1449" s="24"/>
      <c r="LDH1449" s="24"/>
      <c r="LDI1449" s="24"/>
      <c r="LDJ1449" s="24"/>
      <c r="LDK1449" s="24"/>
      <c r="LDL1449" s="24"/>
      <c r="LDM1449" s="24"/>
      <c r="LDN1449" s="24"/>
      <c r="LDO1449" s="24"/>
      <c r="LDP1449" s="24"/>
      <c r="LDQ1449" s="24"/>
      <c r="LDR1449" s="24"/>
      <c r="LDV1449" s="3"/>
      <c r="LDW1449" s="31"/>
      <c r="LDX1449" s="5"/>
      <c r="LDY1449" s="9"/>
      <c r="LEB1449" s="2"/>
      <c r="LEE1449" s="24"/>
      <c r="LEF1449" s="24"/>
      <c r="LEG1449" s="31"/>
      <c r="LEH1449" s="24"/>
      <c r="LEI1449" s="24"/>
      <c r="LEJ1449" s="24"/>
      <c r="LEK1449" s="24"/>
      <c r="LEL1449" s="24"/>
      <c r="LEM1449" s="24"/>
      <c r="LEN1449" s="24"/>
      <c r="LEO1449" s="24"/>
      <c r="LEP1449" s="24"/>
      <c r="LEQ1449" s="24"/>
      <c r="LER1449" s="24"/>
      <c r="LES1449" s="24"/>
      <c r="LET1449" s="24"/>
      <c r="LEU1449" s="24"/>
      <c r="LEV1449" s="24"/>
      <c r="LEZ1449" s="3"/>
      <c r="LFA1449" s="31"/>
      <c r="LFB1449" s="5"/>
      <c r="LFC1449" s="9"/>
      <c r="LFF1449" s="2"/>
      <c r="LFI1449" s="24"/>
      <c r="LFJ1449" s="24"/>
      <c r="LFK1449" s="31"/>
      <c r="LFL1449" s="24"/>
      <c r="LFM1449" s="24"/>
      <c r="LFN1449" s="24"/>
      <c r="LFO1449" s="24"/>
      <c r="LFP1449" s="24"/>
      <c r="LFQ1449" s="24"/>
      <c r="LFR1449" s="24"/>
      <c r="LFS1449" s="24"/>
      <c r="LFT1449" s="24"/>
      <c r="LFU1449" s="24"/>
      <c r="LFV1449" s="24"/>
      <c r="LFW1449" s="24"/>
      <c r="LFX1449" s="24"/>
      <c r="LFY1449" s="24"/>
      <c r="LFZ1449" s="24"/>
      <c r="LGD1449" s="3"/>
      <c r="LGE1449" s="31"/>
      <c r="LGF1449" s="5"/>
      <c r="LGG1449" s="9"/>
      <c r="LGJ1449" s="2"/>
      <c r="LGM1449" s="24"/>
      <c r="LGN1449" s="24"/>
      <c r="LGO1449" s="31"/>
      <c r="LGP1449" s="24"/>
      <c r="LGQ1449" s="24"/>
      <c r="LGR1449" s="24"/>
      <c r="LGS1449" s="24"/>
      <c r="LGT1449" s="24"/>
      <c r="LGU1449" s="24"/>
      <c r="LGV1449" s="24"/>
      <c r="LGW1449" s="24"/>
      <c r="LGX1449" s="24"/>
      <c r="LGY1449" s="24"/>
      <c r="LGZ1449" s="24"/>
      <c r="LHA1449" s="24"/>
      <c r="LHB1449" s="24"/>
      <c r="LHC1449" s="24"/>
      <c r="LHD1449" s="24"/>
      <c r="LHH1449" s="3"/>
      <c r="LHI1449" s="31"/>
      <c r="LHJ1449" s="5"/>
      <c r="LHK1449" s="9"/>
      <c r="LHN1449" s="2"/>
      <c r="LHQ1449" s="24"/>
      <c r="LHR1449" s="24"/>
      <c r="LHS1449" s="31"/>
      <c r="LHT1449" s="24"/>
      <c r="LHU1449" s="24"/>
      <c r="LHV1449" s="24"/>
      <c r="LHW1449" s="24"/>
      <c r="LHX1449" s="24"/>
      <c r="LHY1449" s="24"/>
      <c r="LHZ1449" s="24"/>
      <c r="LIA1449" s="24"/>
      <c r="LIB1449" s="24"/>
      <c r="LIC1449" s="24"/>
      <c r="LID1449" s="24"/>
      <c r="LIE1449" s="24"/>
      <c r="LIF1449" s="24"/>
      <c r="LIG1449" s="24"/>
      <c r="LIH1449" s="24"/>
      <c r="LIL1449" s="3"/>
      <c r="LIM1449" s="31"/>
      <c r="LIN1449" s="5"/>
      <c r="LIO1449" s="9"/>
      <c r="LIR1449" s="2"/>
      <c r="LIU1449" s="24"/>
      <c r="LIV1449" s="24"/>
      <c r="LIW1449" s="31"/>
      <c r="LIX1449" s="24"/>
      <c r="LIY1449" s="24"/>
      <c r="LIZ1449" s="24"/>
      <c r="LJA1449" s="24"/>
      <c r="LJB1449" s="24"/>
      <c r="LJC1449" s="24"/>
      <c r="LJD1449" s="24"/>
      <c r="LJE1449" s="24"/>
      <c r="LJF1449" s="24"/>
      <c r="LJG1449" s="24"/>
      <c r="LJH1449" s="24"/>
      <c r="LJI1449" s="24"/>
      <c r="LJJ1449" s="24"/>
      <c r="LJK1449" s="24"/>
      <c r="LJL1449" s="24"/>
      <c r="LJP1449" s="3"/>
      <c r="LJQ1449" s="31"/>
      <c r="LJR1449" s="5"/>
      <c r="LJS1449" s="9"/>
      <c r="LJV1449" s="2"/>
      <c r="LJY1449" s="24"/>
      <c r="LJZ1449" s="24"/>
      <c r="LKA1449" s="31"/>
      <c r="LKB1449" s="24"/>
      <c r="LKC1449" s="24"/>
      <c r="LKD1449" s="24"/>
      <c r="LKE1449" s="24"/>
      <c r="LKF1449" s="24"/>
      <c r="LKG1449" s="24"/>
      <c r="LKH1449" s="24"/>
      <c r="LKI1449" s="24"/>
      <c r="LKJ1449" s="24"/>
      <c r="LKK1449" s="24"/>
      <c r="LKL1449" s="24"/>
      <c r="LKM1449" s="24"/>
      <c r="LKN1449" s="24"/>
      <c r="LKO1449" s="24"/>
      <c r="LKP1449" s="24"/>
      <c r="LKT1449" s="3"/>
      <c r="LKU1449" s="31"/>
      <c r="LKV1449" s="5"/>
      <c r="LKW1449" s="9"/>
      <c r="LKZ1449" s="2"/>
      <c r="LLC1449" s="24"/>
      <c r="LLD1449" s="24"/>
      <c r="LLE1449" s="31"/>
      <c r="LLF1449" s="24"/>
      <c r="LLG1449" s="24"/>
      <c r="LLH1449" s="24"/>
      <c r="LLI1449" s="24"/>
      <c r="LLJ1449" s="24"/>
      <c r="LLK1449" s="24"/>
      <c r="LLL1449" s="24"/>
      <c r="LLM1449" s="24"/>
      <c r="LLN1449" s="24"/>
      <c r="LLO1449" s="24"/>
      <c r="LLP1449" s="24"/>
      <c r="LLQ1449" s="24"/>
      <c r="LLR1449" s="24"/>
      <c r="LLS1449" s="24"/>
      <c r="LLT1449" s="24"/>
      <c r="LLX1449" s="3"/>
      <c r="LLY1449" s="31"/>
      <c r="LLZ1449" s="5"/>
      <c r="LMA1449" s="9"/>
      <c r="LMD1449" s="2"/>
      <c r="LMG1449" s="24"/>
      <c r="LMH1449" s="24"/>
      <c r="LMI1449" s="31"/>
      <c r="LMJ1449" s="24"/>
      <c r="LMK1449" s="24"/>
      <c r="LML1449" s="24"/>
      <c r="LMM1449" s="24"/>
      <c r="LMN1449" s="24"/>
      <c r="LMO1449" s="24"/>
      <c r="LMP1449" s="24"/>
      <c r="LMQ1449" s="24"/>
      <c r="LMR1449" s="24"/>
      <c r="LMS1449" s="24"/>
      <c r="LMT1449" s="24"/>
      <c r="LMU1449" s="24"/>
      <c r="LMV1449" s="24"/>
      <c r="LMW1449" s="24"/>
      <c r="LMX1449" s="24"/>
      <c r="LNB1449" s="3"/>
      <c r="LNC1449" s="31"/>
      <c r="LND1449" s="5"/>
      <c r="LNE1449" s="9"/>
      <c r="LNH1449" s="2"/>
      <c r="LNK1449" s="24"/>
      <c r="LNL1449" s="24"/>
      <c r="LNM1449" s="31"/>
      <c r="LNN1449" s="24"/>
      <c r="LNO1449" s="24"/>
      <c r="LNP1449" s="24"/>
      <c r="LNQ1449" s="24"/>
      <c r="LNR1449" s="24"/>
      <c r="LNS1449" s="24"/>
      <c r="LNT1449" s="24"/>
      <c r="LNU1449" s="24"/>
      <c r="LNV1449" s="24"/>
      <c r="LNW1449" s="24"/>
      <c r="LNX1449" s="24"/>
      <c r="LNY1449" s="24"/>
      <c r="LNZ1449" s="24"/>
      <c r="LOA1449" s="24"/>
      <c r="LOB1449" s="24"/>
      <c r="LOF1449" s="3"/>
      <c r="LOG1449" s="31"/>
      <c r="LOH1449" s="5"/>
      <c r="LOI1449" s="9"/>
      <c r="LOL1449" s="2"/>
      <c r="LOO1449" s="24"/>
      <c r="LOP1449" s="24"/>
      <c r="LOQ1449" s="31"/>
      <c r="LOR1449" s="24"/>
      <c r="LOS1449" s="24"/>
      <c r="LOT1449" s="24"/>
      <c r="LOU1449" s="24"/>
      <c r="LOV1449" s="24"/>
      <c r="LOW1449" s="24"/>
      <c r="LOX1449" s="24"/>
      <c r="LOY1449" s="24"/>
      <c r="LOZ1449" s="24"/>
      <c r="LPA1449" s="24"/>
      <c r="LPB1449" s="24"/>
      <c r="LPC1449" s="24"/>
      <c r="LPD1449" s="24"/>
      <c r="LPE1449" s="24"/>
      <c r="LPF1449" s="24"/>
      <c r="LPJ1449" s="3"/>
      <c r="LPK1449" s="31"/>
      <c r="LPL1449" s="5"/>
      <c r="LPM1449" s="9"/>
      <c r="LPP1449" s="2"/>
      <c r="LPS1449" s="24"/>
      <c r="LPT1449" s="24"/>
      <c r="LPU1449" s="31"/>
      <c r="LPV1449" s="24"/>
      <c r="LPW1449" s="24"/>
      <c r="LPX1449" s="24"/>
      <c r="LPY1449" s="24"/>
      <c r="LPZ1449" s="24"/>
      <c r="LQA1449" s="24"/>
      <c r="LQB1449" s="24"/>
      <c r="LQC1449" s="24"/>
      <c r="LQD1449" s="24"/>
      <c r="LQE1449" s="24"/>
      <c r="LQF1449" s="24"/>
      <c r="LQG1449" s="24"/>
      <c r="LQH1449" s="24"/>
      <c r="LQI1449" s="24"/>
      <c r="LQJ1449" s="24"/>
      <c r="LQN1449" s="3"/>
      <c r="LQO1449" s="31"/>
      <c r="LQP1449" s="5"/>
      <c r="LQQ1449" s="9"/>
      <c r="LQT1449" s="2"/>
      <c r="LQW1449" s="24"/>
      <c r="LQX1449" s="24"/>
      <c r="LQY1449" s="31"/>
      <c r="LQZ1449" s="24"/>
      <c r="LRA1449" s="24"/>
      <c r="LRB1449" s="24"/>
      <c r="LRC1449" s="24"/>
      <c r="LRD1449" s="24"/>
      <c r="LRE1449" s="24"/>
      <c r="LRF1449" s="24"/>
      <c r="LRG1449" s="24"/>
      <c r="LRH1449" s="24"/>
      <c r="LRI1449" s="24"/>
      <c r="LRJ1449" s="24"/>
      <c r="LRK1449" s="24"/>
      <c r="LRL1449" s="24"/>
      <c r="LRM1449" s="24"/>
      <c r="LRN1449" s="24"/>
      <c r="LRR1449" s="3"/>
      <c r="LRS1449" s="31"/>
      <c r="LRT1449" s="5"/>
      <c r="LRU1449" s="9"/>
      <c r="LRX1449" s="2"/>
      <c r="LSA1449" s="24"/>
      <c r="LSB1449" s="24"/>
      <c r="LSC1449" s="31"/>
      <c r="LSD1449" s="24"/>
      <c r="LSE1449" s="24"/>
      <c r="LSF1449" s="24"/>
      <c r="LSG1449" s="24"/>
      <c r="LSH1449" s="24"/>
      <c r="LSI1449" s="24"/>
      <c r="LSJ1449" s="24"/>
      <c r="LSK1449" s="24"/>
      <c r="LSL1449" s="24"/>
      <c r="LSM1449" s="24"/>
      <c r="LSN1449" s="24"/>
      <c r="LSO1449" s="24"/>
      <c r="LSP1449" s="24"/>
      <c r="LSQ1449" s="24"/>
      <c r="LSR1449" s="24"/>
      <c r="LSV1449" s="3"/>
      <c r="LSW1449" s="31"/>
      <c r="LSX1449" s="5"/>
      <c r="LSY1449" s="9"/>
      <c r="LTB1449" s="2"/>
      <c r="LTE1449" s="24"/>
      <c r="LTF1449" s="24"/>
      <c r="LTG1449" s="31"/>
      <c r="LTH1449" s="24"/>
      <c r="LTI1449" s="24"/>
      <c r="LTJ1449" s="24"/>
      <c r="LTK1449" s="24"/>
      <c r="LTL1449" s="24"/>
      <c r="LTM1449" s="24"/>
      <c r="LTN1449" s="24"/>
      <c r="LTO1449" s="24"/>
      <c r="LTP1449" s="24"/>
      <c r="LTQ1449" s="24"/>
      <c r="LTR1449" s="24"/>
      <c r="LTS1449" s="24"/>
      <c r="LTT1449" s="24"/>
      <c r="LTU1449" s="24"/>
      <c r="LTV1449" s="24"/>
      <c r="LTZ1449" s="3"/>
      <c r="LUA1449" s="31"/>
      <c r="LUB1449" s="5"/>
      <c r="LUC1449" s="9"/>
      <c r="LUF1449" s="2"/>
      <c r="LUI1449" s="24"/>
      <c r="LUJ1449" s="24"/>
      <c r="LUK1449" s="31"/>
      <c r="LUL1449" s="24"/>
      <c r="LUM1449" s="24"/>
      <c r="LUN1449" s="24"/>
      <c r="LUO1449" s="24"/>
      <c r="LUP1449" s="24"/>
      <c r="LUQ1449" s="24"/>
      <c r="LUR1449" s="24"/>
      <c r="LUS1449" s="24"/>
      <c r="LUT1449" s="24"/>
      <c r="LUU1449" s="24"/>
      <c r="LUV1449" s="24"/>
      <c r="LUW1449" s="24"/>
      <c r="LUX1449" s="24"/>
      <c r="LUY1449" s="24"/>
      <c r="LUZ1449" s="24"/>
      <c r="LVD1449" s="3"/>
      <c r="LVE1449" s="31"/>
      <c r="LVF1449" s="5"/>
      <c r="LVG1449" s="9"/>
      <c r="LVJ1449" s="2"/>
      <c r="LVM1449" s="24"/>
      <c r="LVN1449" s="24"/>
      <c r="LVO1449" s="31"/>
      <c r="LVP1449" s="24"/>
      <c r="LVQ1449" s="24"/>
      <c r="LVR1449" s="24"/>
      <c r="LVS1449" s="24"/>
      <c r="LVT1449" s="24"/>
      <c r="LVU1449" s="24"/>
      <c r="LVV1449" s="24"/>
      <c r="LVW1449" s="24"/>
      <c r="LVX1449" s="24"/>
      <c r="LVY1449" s="24"/>
      <c r="LVZ1449" s="24"/>
      <c r="LWA1449" s="24"/>
      <c r="LWB1449" s="24"/>
      <c r="LWC1449" s="24"/>
      <c r="LWD1449" s="24"/>
      <c r="LWH1449" s="3"/>
      <c r="LWI1449" s="31"/>
      <c r="LWJ1449" s="5"/>
      <c r="LWK1449" s="9"/>
      <c r="LWN1449" s="2"/>
      <c r="LWQ1449" s="24"/>
      <c r="LWR1449" s="24"/>
      <c r="LWS1449" s="31"/>
      <c r="LWT1449" s="24"/>
      <c r="LWU1449" s="24"/>
      <c r="LWV1449" s="24"/>
      <c r="LWW1449" s="24"/>
      <c r="LWX1449" s="24"/>
      <c r="LWY1449" s="24"/>
      <c r="LWZ1449" s="24"/>
      <c r="LXA1449" s="24"/>
      <c r="LXB1449" s="24"/>
      <c r="LXC1449" s="24"/>
      <c r="LXD1449" s="24"/>
      <c r="LXE1449" s="24"/>
      <c r="LXF1449" s="24"/>
      <c r="LXG1449" s="24"/>
      <c r="LXH1449" s="24"/>
      <c r="LXL1449" s="3"/>
      <c r="LXM1449" s="31"/>
      <c r="LXN1449" s="5"/>
      <c r="LXO1449" s="9"/>
      <c r="LXR1449" s="2"/>
      <c r="LXU1449" s="24"/>
      <c r="LXV1449" s="24"/>
      <c r="LXW1449" s="31"/>
      <c r="LXX1449" s="24"/>
      <c r="LXY1449" s="24"/>
      <c r="LXZ1449" s="24"/>
      <c r="LYA1449" s="24"/>
      <c r="LYB1449" s="24"/>
      <c r="LYC1449" s="24"/>
      <c r="LYD1449" s="24"/>
      <c r="LYE1449" s="24"/>
      <c r="LYF1449" s="24"/>
      <c r="LYG1449" s="24"/>
      <c r="LYH1449" s="24"/>
      <c r="LYI1449" s="24"/>
      <c r="LYJ1449" s="24"/>
      <c r="LYK1449" s="24"/>
      <c r="LYL1449" s="24"/>
      <c r="LYP1449" s="3"/>
      <c r="LYQ1449" s="31"/>
      <c r="LYR1449" s="5"/>
      <c r="LYS1449" s="9"/>
      <c r="LYV1449" s="2"/>
      <c r="LYY1449" s="24"/>
      <c r="LYZ1449" s="24"/>
      <c r="LZA1449" s="31"/>
      <c r="LZB1449" s="24"/>
      <c r="LZC1449" s="24"/>
      <c r="LZD1449" s="24"/>
      <c r="LZE1449" s="24"/>
      <c r="LZF1449" s="24"/>
      <c r="LZG1449" s="24"/>
      <c r="LZH1449" s="24"/>
      <c r="LZI1449" s="24"/>
      <c r="LZJ1449" s="24"/>
      <c r="LZK1449" s="24"/>
      <c r="LZL1449" s="24"/>
      <c r="LZM1449" s="24"/>
      <c r="LZN1449" s="24"/>
      <c r="LZO1449" s="24"/>
      <c r="LZP1449" s="24"/>
      <c r="LZT1449" s="3"/>
      <c r="LZU1449" s="31"/>
      <c r="LZV1449" s="5"/>
      <c r="LZW1449" s="9"/>
      <c r="LZZ1449" s="2"/>
      <c r="MAC1449" s="24"/>
      <c r="MAD1449" s="24"/>
      <c r="MAE1449" s="31"/>
      <c r="MAF1449" s="24"/>
      <c r="MAG1449" s="24"/>
      <c r="MAH1449" s="24"/>
      <c r="MAI1449" s="24"/>
      <c r="MAJ1449" s="24"/>
      <c r="MAK1449" s="24"/>
      <c r="MAL1449" s="24"/>
      <c r="MAM1449" s="24"/>
      <c r="MAN1449" s="24"/>
      <c r="MAO1449" s="24"/>
      <c r="MAP1449" s="24"/>
      <c r="MAQ1449" s="24"/>
      <c r="MAR1449" s="24"/>
      <c r="MAS1449" s="24"/>
      <c r="MAT1449" s="24"/>
      <c r="MAX1449" s="3"/>
      <c r="MAY1449" s="31"/>
      <c r="MAZ1449" s="5"/>
      <c r="MBA1449" s="9"/>
      <c r="MBD1449" s="2"/>
      <c r="MBG1449" s="24"/>
      <c r="MBH1449" s="24"/>
      <c r="MBI1449" s="31"/>
      <c r="MBJ1449" s="24"/>
      <c r="MBK1449" s="24"/>
      <c r="MBL1449" s="24"/>
      <c r="MBM1449" s="24"/>
      <c r="MBN1449" s="24"/>
      <c r="MBO1449" s="24"/>
      <c r="MBP1449" s="24"/>
      <c r="MBQ1449" s="24"/>
      <c r="MBR1449" s="24"/>
      <c r="MBS1449" s="24"/>
      <c r="MBT1449" s="24"/>
      <c r="MBU1449" s="24"/>
      <c r="MBV1449" s="24"/>
      <c r="MBW1449" s="24"/>
      <c r="MBX1449" s="24"/>
      <c r="MCB1449" s="3"/>
      <c r="MCC1449" s="31"/>
      <c r="MCD1449" s="5"/>
      <c r="MCE1449" s="9"/>
      <c r="MCH1449" s="2"/>
      <c r="MCK1449" s="24"/>
      <c r="MCL1449" s="24"/>
      <c r="MCM1449" s="31"/>
      <c r="MCN1449" s="24"/>
      <c r="MCO1449" s="24"/>
      <c r="MCP1449" s="24"/>
      <c r="MCQ1449" s="24"/>
      <c r="MCR1449" s="24"/>
      <c r="MCS1449" s="24"/>
      <c r="MCT1449" s="24"/>
      <c r="MCU1449" s="24"/>
      <c r="MCV1449" s="24"/>
      <c r="MCW1449" s="24"/>
      <c r="MCX1449" s="24"/>
      <c r="MCY1449" s="24"/>
      <c r="MCZ1449" s="24"/>
      <c r="MDA1449" s="24"/>
      <c r="MDB1449" s="24"/>
      <c r="MDF1449" s="3"/>
      <c r="MDG1449" s="31"/>
      <c r="MDH1449" s="5"/>
      <c r="MDI1449" s="9"/>
      <c r="MDL1449" s="2"/>
      <c r="MDO1449" s="24"/>
      <c r="MDP1449" s="24"/>
      <c r="MDQ1449" s="31"/>
      <c r="MDR1449" s="24"/>
      <c r="MDS1449" s="24"/>
      <c r="MDT1449" s="24"/>
      <c r="MDU1449" s="24"/>
      <c r="MDV1449" s="24"/>
      <c r="MDW1449" s="24"/>
      <c r="MDX1449" s="24"/>
      <c r="MDY1449" s="24"/>
      <c r="MDZ1449" s="24"/>
      <c r="MEA1449" s="24"/>
      <c r="MEB1449" s="24"/>
      <c r="MEC1449" s="24"/>
      <c r="MED1449" s="24"/>
      <c r="MEE1449" s="24"/>
      <c r="MEF1449" s="24"/>
      <c r="MEJ1449" s="3"/>
      <c r="MEK1449" s="31"/>
      <c r="MEL1449" s="5"/>
      <c r="MEM1449" s="9"/>
      <c r="MEP1449" s="2"/>
      <c r="MES1449" s="24"/>
      <c r="MET1449" s="24"/>
      <c r="MEU1449" s="31"/>
      <c r="MEV1449" s="24"/>
      <c r="MEW1449" s="24"/>
      <c r="MEX1449" s="24"/>
      <c r="MEY1449" s="24"/>
      <c r="MEZ1449" s="24"/>
      <c r="MFA1449" s="24"/>
      <c r="MFB1449" s="24"/>
      <c r="MFC1449" s="24"/>
      <c r="MFD1449" s="24"/>
      <c r="MFE1449" s="24"/>
      <c r="MFF1449" s="24"/>
      <c r="MFG1449" s="24"/>
      <c r="MFH1449" s="24"/>
      <c r="MFI1449" s="24"/>
      <c r="MFJ1449" s="24"/>
      <c r="MFN1449" s="3"/>
      <c r="MFO1449" s="31"/>
      <c r="MFP1449" s="5"/>
      <c r="MFQ1449" s="9"/>
      <c r="MFT1449" s="2"/>
      <c r="MFW1449" s="24"/>
      <c r="MFX1449" s="24"/>
      <c r="MFY1449" s="31"/>
      <c r="MFZ1449" s="24"/>
      <c r="MGA1449" s="24"/>
      <c r="MGB1449" s="24"/>
      <c r="MGC1449" s="24"/>
      <c r="MGD1449" s="24"/>
      <c r="MGE1449" s="24"/>
      <c r="MGF1449" s="24"/>
      <c r="MGG1449" s="24"/>
      <c r="MGH1449" s="24"/>
      <c r="MGI1449" s="24"/>
      <c r="MGJ1449" s="24"/>
      <c r="MGK1449" s="24"/>
      <c r="MGL1449" s="24"/>
      <c r="MGM1449" s="24"/>
      <c r="MGN1449" s="24"/>
      <c r="MGR1449" s="3"/>
      <c r="MGS1449" s="31"/>
      <c r="MGT1449" s="5"/>
      <c r="MGU1449" s="9"/>
      <c r="MGX1449" s="2"/>
      <c r="MHA1449" s="24"/>
      <c r="MHB1449" s="24"/>
      <c r="MHC1449" s="31"/>
      <c r="MHD1449" s="24"/>
      <c r="MHE1449" s="24"/>
      <c r="MHF1449" s="24"/>
      <c r="MHG1449" s="24"/>
      <c r="MHH1449" s="24"/>
      <c r="MHI1449" s="24"/>
      <c r="MHJ1449" s="24"/>
      <c r="MHK1449" s="24"/>
      <c r="MHL1449" s="24"/>
      <c r="MHM1449" s="24"/>
      <c r="MHN1449" s="24"/>
      <c r="MHO1449" s="24"/>
      <c r="MHP1449" s="24"/>
      <c r="MHQ1449" s="24"/>
      <c r="MHR1449" s="24"/>
      <c r="MHV1449" s="3"/>
      <c r="MHW1449" s="31"/>
      <c r="MHX1449" s="5"/>
      <c r="MHY1449" s="9"/>
      <c r="MIB1449" s="2"/>
      <c r="MIE1449" s="24"/>
      <c r="MIF1449" s="24"/>
      <c r="MIG1449" s="31"/>
      <c r="MIH1449" s="24"/>
      <c r="MII1449" s="24"/>
      <c r="MIJ1449" s="24"/>
      <c r="MIK1449" s="24"/>
      <c r="MIL1449" s="24"/>
      <c r="MIM1449" s="24"/>
      <c r="MIN1449" s="24"/>
      <c r="MIO1449" s="24"/>
      <c r="MIP1449" s="24"/>
      <c r="MIQ1449" s="24"/>
      <c r="MIR1449" s="24"/>
      <c r="MIS1449" s="24"/>
      <c r="MIT1449" s="24"/>
      <c r="MIU1449" s="24"/>
      <c r="MIV1449" s="24"/>
      <c r="MIZ1449" s="3"/>
      <c r="MJA1449" s="31"/>
      <c r="MJB1449" s="5"/>
      <c r="MJC1449" s="9"/>
      <c r="MJF1449" s="2"/>
      <c r="MJI1449" s="24"/>
      <c r="MJJ1449" s="24"/>
      <c r="MJK1449" s="31"/>
      <c r="MJL1449" s="24"/>
      <c r="MJM1449" s="24"/>
      <c r="MJN1449" s="24"/>
      <c r="MJO1449" s="24"/>
      <c r="MJP1449" s="24"/>
      <c r="MJQ1449" s="24"/>
      <c r="MJR1449" s="24"/>
      <c r="MJS1449" s="24"/>
      <c r="MJT1449" s="24"/>
      <c r="MJU1449" s="24"/>
      <c r="MJV1449" s="24"/>
      <c r="MJW1449" s="24"/>
      <c r="MJX1449" s="24"/>
      <c r="MJY1449" s="24"/>
      <c r="MJZ1449" s="24"/>
      <c r="MKD1449" s="3"/>
      <c r="MKE1449" s="31"/>
      <c r="MKF1449" s="5"/>
      <c r="MKG1449" s="9"/>
      <c r="MKJ1449" s="2"/>
      <c r="MKM1449" s="24"/>
      <c r="MKN1449" s="24"/>
      <c r="MKO1449" s="31"/>
      <c r="MKP1449" s="24"/>
      <c r="MKQ1449" s="24"/>
      <c r="MKR1449" s="24"/>
      <c r="MKS1449" s="24"/>
      <c r="MKT1449" s="24"/>
      <c r="MKU1449" s="24"/>
      <c r="MKV1449" s="24"/>
      <c r="MKW1449" s="24"/>
      <c r="MKX1449" s="24"/>
      <c r="MKY1449" s="24"/>
      <c r="MKZ1449" s="24"/>
      <c r="MLA1449" s="24"/>
      <c r="MLB1449" s="24"/>
      <c r="MLC1449" s="24"/>
      <c r="MLD1449" s="24"/>
      <c r="MLH1449" s="3"/>
      <c r="MLI1449" s="31"/>
      <c r="MLJ1449" s="5"/>
      <c r="MLK1449" s="9"/>
      <c r="MLN1449" s="2"/>
      <c r="MLQ1449" s="24"/>
      <c r="MLR1449" s="24"/>
      <c r="MLS1449" s="31"/>
      <c r="MLT1449" s="24"/>
      <c r="MLU1449" s="24"/>
      <c r="MLV1449" s="24"/>
      <c r="MLW1449" s="24"/>
      <c r="MLX1449" s="24"/>
      <c r="MLY1449" s="24"/>
      <c r="MLZ1449" s="24"/>
      <c r="MMA1449" s="24"/>
      <c r="MMB1449" s="24"/>
      <c r="MMC1449" s="24"/>
      <c r="MMD1449" s="24"/>
      <c r="MME1449" s="24"/>
      <c r="MMF1449" s="24"/>
      <c r="MMG1449" s="24"/>
      <c r="MMH1449" s="24"/>
      <c r="MML1449" s="3"/>
      <c r="MMM1449" s="31"/>
      <c r="MMN1449" s="5"/>
      <c r="MMO1449" s="9"/>
      <c r="MMR1449" s="2"/>
      <c r="MMU1449" s="24"/>
      <c r="MMV1449" s="24"/>
      <c r="MMW1449" s="31"/>
      <c r="MMX1449" s="24"/>
      <c r="MMY1449" s="24"/>
      <c r="MMZ1449" s="24"/>
      <c r="MNA1449" s="24"/>
      <c r="MNB1449" s="24"/>
      <c r="MNC1449" s="24"/>
      <c r="MND1449" s="24"/>
      <c r="MNE1449" s="24"/>
      <c r="MNF1449" s="24"/>
      <c r="MNG1449" s="24"/>
      <c r="MNH1449" s="24"/>
      <c r="MNI1449" s="24"/>
      <c r="MNJ1449" s="24"/>
      <c r="MNK1449" s="24"/>
      <c r="MNL1449" s="24"/>
      <c r="MNP1449" s="3"/>
      <c r="MNQ1449" s="31"/>
      <c r="MNR1449" s="5"/>
      <c r="MNS1449" s="9"/>
      <c r="MNV1449" s="2"/>
      <c r="MNY1449" s="24"/>
      <c r="MNZ1449" s="24"/>
      <c r="MOA1449" s="31"/>
      <c r="MOB1449" s="24"/>
      <c r="MOC1449" s="24"/>
      <c r="MOD1449" s="24"/>
      <c r="MOE1449" s="24"/>
      <c r="MOF1449" s="24"/>
      <c r="MOG1449" s="24"/>
      <c r="MOH1449" s="24"/>
      <c r="MOI1449" s="24"/>
      <c r="MOJ1449" s="24"/>
      <c r="MOK1449" s="24"/>
      <c r="MOL1449" s="24"/>
      <c r="MOM1449" s="24"/>
      <c r="MON1449" s="24"/>
      <c r="MOO1449" s="24"/>
      <c r="MOP1449" s="24"/>
      <c r="MOT1449" s="3"/>
      <c r="MOU1449" s="31"/>
      <c r="MOV1449" s="5"/>
      <c r="MOW1449" s="9"/>
      <c r="MOZ1449" s="2"/>
      <c r="MPC1449" s="24"/>
      <c r="MPD1449" s="24"/>
      <c r="MPE1449" s="31"/>
      <c r="MPF1449" s="24"/>
      <c r="MPG1449" s="24"/>
      <c r="MPH1449" s="24"/>
      <c r="MPI1449" s="24"/>
      <c r="MPJ1449" s="24"/>
      <c r="MPK1449" s="24"/>
      <c r="MPL1449" s="24"/>
      <c r="MPM1449" s="24"/>
      <c r="MPN1449" s="24"/>
      <c r="MPO1449" s="24"/>
      <c r="MPP1449" s="24"/>
      <c r="MPQ1449" s="24"/>
      <c r="MPR1449" s="24"/>
      <c r="MPS1449" s="24"/>
      <c r="MPT1449" s="24"/>
      <c r="MPX1449" s="3"/>
      <c r="MPY1449" s="31"/>
      <c r="MPZ1449" s="5"/>
      <c r="MQA1449" s="9"/>
      <c r="MQD1449" s="2"/>
      <c r="MQG1449" s="24"/>
      <c r="MQH1449" s="24"/>
      <c r="MQI1449" s="31"/>
      <c r="MQJ1449" s="24"/>
      <c r="MQK1449" s="24"/>
      <c r="MQL1449" s="24"/>
      <c r="MQM1449" s="24"/>
      <c r="MQN1449" s="24"/>
      <c r="MQO1449" s="24"/>
      <c r="MQP1449" s="24"/>
      <c r="MQQ1449" s="24"/>
      <c r="MQR1449" s="24"/>
      <c r="MQS1449" s="24"/>
      <c r="MQT1449" s="24"/>
      <c r="MQU1449" s="24"/>
      <c r="MQV1449" s="24"/>
      <c r="MQW1449" s="24"/>
      <c r="MQX1449" s="24"/>
      <c r="MRB1449" s="3"/>
      <c r="MRC1449" s="31"/>
      <c r="MRD1449" s="5"/>
      <c r="MRE1449" s="9"/>
      <c r="MRH1449" s="2"/>
      <c r="MRK1449" s="24"/>
      <c r="MRL1449" s="24"/>
      <c r="MRM1449" s="31"/>
      <c r="MRN1449" s="24"/>
      <c r="MRO1449" s="24"/>
      <c r="MRP1449" s="24"/>
      <c r="MRQ1449" s="24"/>
      <c r="MRR1449" s="24"/>
      <c r="MRS1449" s="24"/>
      <c r="MRT1449" s="24"/>
      <c r="MRU1449" s="24"/>
      <c r="MRV1449" s="24"/>
      <c r="MRW1449" s="24"/>
      <c r="MRX1449" s="24"/>
      <c r="MRY1449" s="24"/>
      <c r="MRZ1449" s="24"/>
      <c r="MSA1449" s="24"/>
      <c r="MSB1449" s="24"/>
      <c r="MSF1449" s="3"/>
      <c r="MSG1449" s="31"/>
      <c r="MSH1449" s="5"/>
      <c r="MSI1449" s="9"/>
      <c r="MSL1449" s="2"/>
      <c r="MSO1449" s="24"/>
      <c r="MSP1449" s="24"/>
      <c r="MSQ1449" s="31"/>
      <c r="MSR1449" s="24"/>
      <c r="MSS1449" s="24"/>
      <c r="MST1449" s="24"/>
      <c r="MSU1449" s="24"/>
      <c r="MSV1449" s="24"/>
      <c r="MSW1449" s="24"/>
      <c r="MSX1449" s="24"/>
      <c r="MSY1449" s="24"/>
      <c r="MSZ1449" s="24"/>
      <c r="MTA1449" s="24"/>
      <c r="MTB1449" s="24"/>
      <c r="MTC1449" s="24"/>
      <c r="MTD1449" s="24"/>
      <c r="MTE1449" s="24"/>
      <c r="MTF1449" s="24"/>
      <c r="MTJ1449" s="3"/>
      <c r="MTK1449" s="31"/>
      <c r="MTL1449" s="5"/>
      <c r="MTM1449" s="9"/>
      <c r="MTP1449" s="2"/>
      <c r="MTS1449" s="24"/>
      <c r="MTT1449" s="24"/>
      <c r="MTU1449" s="31"/>
      <c r="MTV1449" s="24"/>
      <c r="MTW1449" s="24"/>
      <c r="MTX1449" s="24"/>
      <c r="MTY1449" s="24"/>
      <c r="MTZ1449" s="24"/>
      <c r="MUA1449" s="24"/>
      <c r="MUB1449" s="24"/>
      <c r="MUC1449" s="24"/>
      <c r="MUD1449" s="24"/>
      <c r="MUE1449" s="24"/>
      <c r="MUF1449" s="24"/>
      <c r="MUG1449" s="24"/>
      <c r="MUH1449" s="24"/>
      <c r="MUI1449" s="24"/>
      <c r="MUJ1449" s="24"/>
      <c r="MUN1449" s="3"/>
      <c r="MUO1449" s="31"/>
      <c r="MUP1449" s="5"/>
      <c r="MUQ1449" s="9"/>
      <c r="MUT1449" s="2"/>
      <c r="MUW1449" s="24"/>
      <c r="MUX1449" s="24"/>
      <c r="MUY1449" s="31"/>
      <c r="MUZ1449" s="24"/>
      <c r="MVA1449" s="24"/>
      <c r="MVB1449" s="24"/>
      <c r="MVC1449" s="24"/>
      <c r="MVD1449" s="24"/>
      <c r="MVE1449" s="24"/>
      <c r="MVF1449" s="24"/>
      <c r="MVG1449" s="24"/>
      <c r="MVH1449" s="24"/>
      <c r="MVI1449" s="24"/>
      <c r="MVJ1449" s="24"/>
      <c r="MVK1449" s="24"/>
      <c r="MVL1449" s="24"/>
      <c r="MVM1449" s="24"/>
      <c r="MVN1449" s="24"/>
      <c r="MVR1449" s="3"/>
      <c r="MVS1449" s="31"/>
      <c r="MVT1449" s="5"/>
      <c r="MVU1449" s="9"/>
      <c r="MVX1449" s="2"/>
      <c r="MWA1449" s="24"/>
      <c r="MWB1449" s="24"/>
      <c r="MWC1449" s="31"/>
      <c r="MWD1449" s="24"/>
      <c r="MWE1449" s="24"/>
      <c r="MWF1449" s="24"/>
      <c r="MWG1449" s="24"/>
      <c r="MWH1449" s="24"/>
      <c r="MWI1449" s="24"/>
      <c r="MWJ1449" s="24"/>
      <c r="MWK1449" s="24"/>
      <c r="MWL1449" s="24"/>
      <c r="MWM1449" s="24"/>
      <c r="MWN1449" s="24"/>
      <c r="MWO1449" s="24"/>
      <c r="MWP1449" s="24"/>
      <c r="MWQ1449" s="24"/>
      <c r="MWR1449" s="24"/>
      <c r="MWV1449" s="3"/>
      <c r="MWW1449" s="31"/>
      <c r="MWX1449" s="5"/>
      <c r="MWY1449" s="9"/>
      <c r="MXB1449" s="2"/>
      <c r="MXE1449" s="24"/>
      <c r="MXF1449" s="24"/>
      <c r="MXG1449" s="31"/>
      <c r="MXH1449" s="24"/>
      <c r="MXI1449" s="24"/>
      <c r="MXJ1449" s="24"/>
      <c r="MXK1449" s="24"/>
      <c r="MXL1449" s="24"/>
      <c r="MXM1449" s="24"/>
      <c r="MXN1449" s="24"/>
      <c r="MXO1449" s="24"/>
      <c r="MXP1449" s="24"/>
      <c r="MXQ1449" s="24"/>
      <c r="MXR1449" s="24"/>
      <c r="MXS1449" s="24"/>
      <c r="MXT1449" s="24"/>
      <c r="MXU1449" s="24"/>
      <c r="MXV1449" s="24"/>
      <c r="MXZ1449" s="3"/>
      <c r="MYA1449" s="31"/>
      <c r="MYB1449" s="5"/>
      <c r="MYC1449" s="9"/>
      <c r="MYF1449" s="2"/>
      <c r="MYI1449" s="24"/>
      <c r="MYJ1449" s="24"/>
      <c r="MYK1449" s="31"/>
      <c r="MYL1449" s="24"/>
      <c r="MYM1449" s="24"/>
      <c r="MYN1449" s="24"/>
      <c r="MYO1449" s="24"/>
      <c r="MYP1449" s="24"/>
      <c r="MYQ1449" s="24"/>
      <c r="MYR1449" s="24"/>
      <c r="MYS1449" s="24"/>
      <c r="MYT1449" s="24"/>
      <c r="MYU1449" s="24"/>
      <c r="MYV1449" s="24"/>
      <c r="MYW1449" s="24"/>
      <c r="MYX1449" s="24"/>
      <c r="MYY1449" s="24"/>
      <c r="MYZ1449" s="24"/>
      <c r="MZD1449" s="3"/>
      <c r="MZE1449" s="31"/>
      <c r="MZF1449" s="5"/>
      <c r="MZG1449" s="9"/>
      <c r="MZJ1449" s="2"/>
      <c r="MZM1449" s="24"/>
      <c r="MZN1449" s="24"/>
      <c r="MZO1449" s="31"/>
      <c r="MZP1449" s="24"/>
      <c r="MZQ1449" s="24"/>
      <c r="MZR1449" s="24"/>
      <c r="MZS1449" s="24"/>
      <c r="MZT1449" s="24"/>
      <c r="MZU1449" s="24"/>
      <c r="MZV1449" s="24"/>
      <c r="MZW1449" s="24"/>
      <c r="MZX1449" s="24"/>
      <c r="MZY1449" s="24"/>
      <c r="MZZ1449" s="24"/>
      <c r="NAA1449" s="24"/>
      <c r="NAB1449" s="24"/>
      <c r="NAC1449" s="24"/>
      <c r="NAD1449" s="24"/>
      <c r="NAH1449" s="3"/>
      <c r="NAI1449" s="31"/>
      <c r="NAJ1449" s="5"/>
      <c r="NAK1449" s="9"/>
      <c r="NAN1449" s="2"/>
      <c r="NAQ1449" s="24"/>
      <c r="NAR1449" s="24"/>
      <c r="NAS1449" s="31"/>
      <c r="NAT1449" s="24"/>
      <c r="NAU1449" s="24"/>
      <c r="NAV1449" s="24"/>
      <c r="NAW1449" s="24"/>
      <c r="NAX1449" s="24"/>
      <c r="NAY1449" s="24"/>
      <c r="NAZ1449" s="24"/>
      <c r="NBA1449" s="24"/>
      <c r="NBB1449" s="24"/>
      <c r="NBC1449" s="24"/>
      <c r="NBD1449" s="24"/>
      <c r="NBE1449" s="24"/>
      <c r="NBF1449" s="24"/>
      <c r="NBG1449" s="24"/>
      <c r="NBH1449" s="24"/>
      <c r="NBL1449" s="3"/>
      <c r="NBM1449" s="31"/>
      <c r="NBN1449" s="5"/>
      <c r="NBO1449" s="9"/>
      <c r="NBR1449" s="2"/>
      <c r="NBU1449" s="24"/>
      <c r="NBV1449" s="24"/>
      <c r="NBW1449" s="31"/>
      <c r="NBX1449" s="24"/>
      <c r="NBY1449" s="24"/>
      <c r="NBZ1449" s="24"/>
      <c r="NCA1449" s="24"/>
      <c r="NCB1449" s="24"/>
      <c r="NCC1449" s="24"/>
      <c r="NCD1449" s="24"/>
      <c r="NCE1449" s="24"/>
      <c r="NCF1449" s="24"/>
      <c r="NCG1449" s="24"/>
      <c r="NCH1449" s="24"/>
      <c r="NCI1449" s="24"/>
      <c r="NCJ1449" s="24"/>
      <c r="NCK1449" s="24"/>
      <c r="NCL1449" s="24"/>
      <c r="NCP1449" s="3"/>
      <c r="NCQ1449" s="31"/>
      <c r="NCR1449" s="5"/>
      <c r="NCS1449" s="9"/>
      <c r="NCV1449" s="2"/>
      <c r="NCY1449" s="24"/>
      <c r="NCZ1449" s="24"/>
      <c r="NDA1449" s="31"/>
      <c r="NDB1449" s="24"/>
      <c r="NDC1449" s="24"/>
      <c r="NDD1449" s="24"/>
      <c r="NDE1449" s="24"/>
      <c r="NDF1449" s="24"/>
      <c r="NDG1449" s="24"/>
      <c r="NDH1449" s="24"/>
      <c r="NDI1449" s="24"/>
      <c r="NDJ1449" s="24"/>
      <c r="NDK1449" s="24"/>
      <c r="NDL1449" s="24"/>
      <c r="NDM1449" s="24"/>
      <c r="NDN1449" s="24"/>
      <c r="NDO1449" s="24"/>
      <c r="NDP1449" s="24"/>
      <c r="NDT1449" s="3"/>
      <c r="NDU1449" s="31"/>
      <c r="NDV1449" s="5"/>
      <c r="NDW1449" s="9"/>
      <c r="NDZ1449" s="2"/>
      <c r="NEC1449" s="24"/>
      <c r="NED1449" s="24"/>
      <c r="NEE1449" s="31"/>
      <c r="NEF1449" s="24"/>
      <c r="NEG1449" s="24"/>
      <c r="NEH1449" s="24"/>
      <c r="NEI1449" s="24"/>
      <c r="NEJ1449" s="24"/>
      <c r="NEK1449" s="24"/>
      <c r="NEL1449" s="24"/>
      <c r="NEM1449" s="24"/>
      <c r="NEN1449" s="24"/>
      <c r="NEO1449" s="24"/>
      <c r="NEP1449" s="24"/>
      <c r="NEQ1449" s="24"/>
      <c r="NER1449" s="24"/>
      <c r="NES1449" s="24"/>
      <c r="NET1449" s="24"/>
      <c r="NEX1449" s="3"/>
      <c r="NEY1449" s="31"/>
      <c r="NEZ1449" s="5"/>
      <c r="NFA1449" s="9"/>
      <c r="NFD1449" s="2"/>
      <c r="NFG1449" s="24"/>
      <c r="NFH1449" s="24"/>
      <c r="NFI1449" s="31"/>
      <c r="NFJ1449" s="24"/>
      <c r="NFK1449" s="24"/>
      <c r="NFL1449" s="24"/>
      <c r="NFM1449" s="24"/>
      <c r="NFN1449" s="24"/>
      <c r="NFO1449" s="24"/>
      <c r="NFP1449" s="24"/>
      <c r="NFQ1449" s="24"/>
      <c r="NFR1449" s="24"/>
      <c r="NFS1449" s="24"/>
      <c r="NFT1449" s="24"/>
      <c r="NFU1449" s="24"/>
      <c r="NFV1449" s="24"/>
      <c r="NFW1449" s="24"/>
      <c r="NFX1449" s="24"/>
      <c r="NGB1449" s="3"/>
      <c r="NGC1449" s="31"/>
      <c r="NGD1449" s="5"/>
      <c r="NGE1449" s="9"/>
      <c r="NGH1449" s="2"/>
      <c r="NGK1449" s="24"/>
      <c r="NGL1449" s="24"/>
      <c r="NGM1449" s="31"/>
      <c r="NGN1449" s="24"/>
      <c r="NGO1449" s="24"/>
      <c r="NGP1449" s="24"/>
      <c r="NGQ1449" s="24"/>
      <c r="NGR1449" s="24"/>
      <c r="NGS1449" s="24"/>
      <c r="NGT1449" s="24"/>
      <c r="NGU1449" s="24"/>
      <c r="NGV1449" s="24"/>
      <c r="NGW1449" s="24"/>
      <c r="NGX1449" s="24"/>
      <c r="NGY1449" s="24"/>
      <c r="NGZ1449" s="24"/>
      <c r="NHA1449" s="24"/>
      <c r="NHB1449" s="24"/>
      <c r="NHF1449" s="3"/>
      <c r="NHG1449" s="31"/>
      <c r="NHH1449" s="5"/>
      <c r="NHI1449" s="9"/>
      <c r="NHL1449" s="2"/>
      <c r="NHO1449" s="24"/>
      <c r="NHP1449" s="24"/>
      <c r="NHQ1449" s="31"/>
      <c r="NHR1449" s="24"/>
      <c r="NHS1449" s="24"/>
      <c r="NHT1449" s="24"/>
      <c r="NHU1449" s="24"/>
      <c r="NHV1449" s="24"/>
      <c r="NHW1449" s="24"/>
      <c r="NHX1449" s="24"/>
      <c r="NHY1449" s="24"/>
      <c r="NHZ1449" s="24"/>
      <c r="NIA1449" s="24"/>
      <c r="NIB1449" s="24"/>
      <c r="NIC1449" s="24"/>
      <c r="NID1449" s="24"/>
      <c r="NIE1449" s="24"/>
      <c r="NIF1449" s="24"/>
      <c r="NIJ1449" s="3"/>
      <c r="NIK1449" s="31"/>
      <c r="NIL1449" s="5"/>
      <c r="NIM1449" s="9"/>
      <c r="NIP1449" s="2"/>
      <c r="NIS1449" s="24"/>
      <c r="NIT1449" s="24"/>
      <c r="NIU1449" s="31"/>
      <c r="NIV1449" s="24"/>
      <c r="NIW1449" s="24"/>
      <c r="NIX1449" s="24"/>
      <c r="NIY1449" s="24"/>
      <c r="NIZ1449" s="24"/>
      <c r="NJA1449" s="24"/>
      <c r="NJB1449" s="24"/>
      <c r="NJC1449" s="24"/>
      <c r="NJD1449" s="24"/>
      <c r="NJE1449" s="24"/>
      <c r="NJF1449" s="24"/>
      <c r="NJG1449" s="24"/>
      <c r="NJH1449" s="24"/>
      <c r="NJI1449" s="24"/>
      <c r="NJJ1449" s="24"/>
      <c r="NJN1449" s="3"/>
      <c r="NJO1449" s="31"/>
      <c r="NJP1449" s="5"/>
      <c r="NJQ1449" s="9"/>
      <c r="NJT1449" s="2"/>
      <c r="NJW1449" s="24"/>
      <c r="NJX1449" s="24"/>
      <c r="NJY1449" s="31"/>
      <c r="NJZ1449" s="24"/>
      <c r="NKA1449" s="24"/>
      <c r="NKB1449" s="24"/>
      <c r="NKC1449" s="24"/>
      <c r="NKD1449" s="24"/>
      <c r="NKE1449" s="24"/>
      <c r="NKF1449" s="24"/>
      <c r="NKG1449" s="24"/>
      <c r="NKH1449" s="24"/>
      <c r="NKI1449" s="24"/>
      <c r="NKJ1449" s="24"/>
      <c r="NKK1449" s="24"/>
      <c r="NKL1449" s="24"/>
      <c r="NKM1449" s="24"/>
      <c r="NKN1449" s="24"/>
      <c r="NKR1449" s="3"/>
      <c r="NKS1449" s="31"/>
      <c r="NKT1449" s="5"/>
      <c r="NKU1449" s="9"/>
      <c r="NKX1449" s="2"/>
      <c r="NLA1449" s="24"/>
      <c r="NLB1449" s="24"/>
      <c r="NLC1449" s="31"/>
      <c r="NLD1449" s="24"/>
      <c r="NLE1449" s="24"/>
      <c r="NLF1449" s="24"/>
      <c r="NLG1449" s="24"/>
      <c r="NLH1449" s="24"/>
      <c r="NLI1449" s="24"/>
      <c r="NLJ1449" s="24"/>
      <c r="NLK1449" s="24"/>
      <c r="NLL1449" s="24"/>
      <c r="NLM1449" s="24"/>
      <c r="NLN1449" s="24"/>
      <c r="NLO1449" s="24"/>
      <c r="NLP1449" s="24"/>
      <c r="NLQ1449" s="24"/>
      <c r="NLR1449" s="24"/>
      <c r="NLV1449" s="3"/>
      <c r="NLW1449" s="31"/>
      <c r="NLX1449" s="5"/>
      <c r="NLY1449" s="9"/>
      <c r="NMB1449" s="2"/>
      <c r="NME1449" s="24"/>
      <c r="NMF1449" s="24"/>
      <c r="NMG1449" s="31"/>
      <c r="NMH1449" s="24"/>
      <c r="NMI1449" s="24"/>
      <c r="NMJ1449" s="24"/>
      <c r="NMK1449" s="24"/>
      <c r="NML1449" s="24"/>
      <c r="NMM1449" s="24"/>
      <c r="NMN1449" s="24"/>
      <c r="NMO1449" s="24"/>
      <c r="NMP1449" s="24"/>
      <c r="NMQ1449" s="24"/>
      <c r="NMR1449" s="24"/>
      <c r="NMS1449" s="24"/>
      <c r="NMT1449" s="24"/>
      <c r="NMU1449" s="24"/>
      <c r="NMV1449" s="24"/>
      <c r="NMZ1449" s="3"/>
      <c r="NNA1449" s="31"/>
      <c r="NNB1449" s="5"/>
      <c r="NNC1449" s="9"/>
      <c r="NNF1449" s="2"/>
      <c r="NNI1449" s="24"/>
      <c r="NNJ1449" s="24"/>
      <c r="NNK1449" s="31"/>
      <c r="NNL1449" s="24"/>
      <c r="NNM1449" s="24"/>
      <c r="NNN1449" s="24"/>
      <c r="NNO1449" s="24"/>
      <c r="NNP1449" s="24"/>
      <c r="NNQ1449" s="24"/>
      <c r="NNR1449" s="24"/>
      <c r="NNS1449" s="24"/>
      <c r="NNT1449" s="24"/>
      <c r="NNU1449" s="24"/>
      <c r="NNV1449" s="24"/>
      <c r="NNW1449" s="24"/>
      <c r="NNX1449" s="24"/>
      <c r="NNY1449" s="24"/>
      <c r="NNZ1449" s="24"/>
      <c r="NOD1449" s="3"/>
      <c r="NOE1449" s="31"/>
      <c r="NOF1449" s="5"/>
      <c r="NOG1449" s="9"/>
      <c r="NOJ1449" s="2"/>
      <c r="NOM1449" s="24"/>
      <c r="NON1449" s="24"/>
      <c r="NOO1449" s="31"/>
      <c r="NOP1449" s="24"/>
      <c r="NOQ1449" s="24"/>
      <c r="NOR1449" s="24"/>
      <c r="NOS1449" s="24"/>
      <c r="NOT1449" s="24"/>
      <c r="NOU1449" s="24"/>
      <c r="NOV1449" s="24"/>
      <c r="NOW1449" s="24"/>
      <c r="NOX1449" s="24"/>
      <c r="NOY1449" s="24"/>
      <c r="NOZ1449" s="24"/>
      <c r="NPA1449" s="24"/>
      <c r="NPB1449" s="24"/>
      <c r="NPC1449" s="24"/>
      <c r="NPD1449" s="24"/>
      <c r="NPH1449" s="3"/>
      <c r="NPI1449" s="31"/>
      <c r="NPJ1449" s="5"/>
      <c r="NPK1449" s="9"/>
      <c r="NPN1449" s="2"/>
      <c r="NPQ1449" s="24"/>
      <c r="NPR1449" s="24"/>
      <c r="NPS1449" s="31"/>
      <c r="NPT1449" s="24"/>
      <c r="NPU1449" s="24"/>
      <c r="NPV1449" s="24"/>
      <c r="NPW1449" s="24"/>
      <c r="NPX1449" s="24"/>
      <c r="NPY1449" s="24"/>
      <c r="NPZ1449" s="24"/>
      <c r="NQA1449" s="24"/>
      <c r="NQB1449" s="24"/>
      <c r="NQC1449" s="24"/>
      <c r="NQD1449" s="24"/>
      <c r="NQE1449" s="24"/>
      <c r="NQF1449" s="24"/>
      <c r="NQG1449" s="24"/>
      <c r="NQH1449" s="24"/>
      <c r="NQL1449" s="3"/>
      <c r="NQM1449" s="31"/>
      <c r="NQN1449" s="5"/>
      <c r="NQO1449" s="9"/>
      <c r="NQR1449" s="2"/>
      <c r="NQU1449" s="24"/>
      <c r="NQV1449" s="24"/>
      <c r="NQW1449" s="31"/>
      <c r="NQX1449" s="24"/>
      <c r="NQY1449" s="24"/>
      <c r="NQZ1449" s="24"/>
      <c r="NRA1449" s="24"/>
      <c r="NRB1449" s="24"/>
      <c r="NRC1449" s="24"/>
      <c r="NRD1449" s="24"/>
      <c r="NRE1449" s="24"/>
      <c r="NRF1449" s="24"/>
      <c r="NRG1449" s="24"/>
      <c r="NRH1449" s="24"/>
      <c r="NRI1449" s="24"/>
      <c r="NRJ1449" s="24"/>
      <c r="NRK1449" s="24"/>
      <c r="NRL1449" s="24"/>
      <c r="NRP1449" s="3"/>
      <c r="NRQ1449" s="31"/>
      <c r="NRR1449" s="5"/>
      <c r="NRS1449" s="9"/>
      <c r="NRV1449" s="2"/>
      <c r="NRY1449" s="24"/>
      <c r="NRZ1449" s="24"/>
      <c r="NSA1449" s="31"/>
      <c r="NSB1449" s="24"/>
      <c r="NSC1449" s="24"/>
      <c r="NSD1449" s="24"/>
      <c r="NSE1449" s="24"/>
      <c r="NSF1449" s="24"/>
      <c r="NSG1449" s="24"/>
      <c r="NSH1449" s="24"/>
      <c r="NSI1449" s="24"/>
      <c r="NSJ1449" s="24"/>
      <c r="NSK1449" s="24"/>
      <c r="NSL1449" s="24"/>
      <c r="NSM1449" s="24"/>
      <c r="NSN1449" s="24"/>
      <c r="NSO1449" s="24"/>
      <c r="NSP1449" s="24"/>
      <c r="NST1449" s="3"/>
      <c r="NSU1449" s="31"/>
      <c r="NSV1449" s="5"/>
      <c r="NSW1449" s="9"/>
      <c r="NSZ1449" s="2"/>
      <c r="NTC1449" s="24"/>
      <c r="NTD1449" s="24"/>
      <c r="NTE1449" s="31"/>
      <c r="NTF1449" s="24"/>
      <c r="NTG1449" s="24"/>
      <c r="NTH1449" s="24"/>
      <c r="NTI1449" s="24"/>
      <c r="NTJ1449" s="24"/>
      <c r="NTK1449" s="24"/>
      <c r="NTL1449" s="24"/>
      <c r="NTM1449" s="24"/>
      <c r="NTN1449" s="24"/>
      <c r="NTO1449" s="24"/>
      <c r="NTP1449" s="24"/>
      <c r="NTQ1449" s="24"/>
      <c r="NTR1449" s="24"/>
      <c r="NTS1449" s="24"/>
      <c r="NTT1449" s="24"/>
      <c r="NTX1449" s="3"/>
      <c r="NTY1449" s="31"/>
      <c r="NTZ1449" s="5"/>
      <c r="NUA1449" s="9"/>
      <c r="NUD1449" s="2"/>
      <c r="NUG1449" s="24"/>
      <c r="NUH1449" s="24"/>
      <c r="NUI1449" s="31"/>
      <c r="NUJ1449" s="24"/>
      <c r="NUK1449" s="24"/>
      <c r="NUL1449" s="24"/>
      <c r="NUM1449" s="24"/>
      <c r="NUN1449" s="24"/>
      <c r="NUO1449" s="24"/>
      <c r="NUP1449" s="24"/>
      <c r="NUQ1449" s="24"/>
      <c r="NUR1449" s="24"/>
      <c r="NUS1449" s="24"/>
      <c r="NUT1449" s="24"/>
      <c r="NUU1449" s="24"/>
      <c r="NUV1449" s="24"/>
      <c r="NUW1449" s="24"/>
      <c r="NUX1449" s="24"/>
      <c r="NVB1449" s="3"/>
      <c r="NVC1449" s="31"/>
      <c r="NVD1449" s="5"/>
      <c r="NVE1449" s="9"/>
      <c r="NVH1449" s="2"/>
      <c r="NVK1449" s="24"/>
      <c r="NVL1449" s="24"/>
      <c r="NVM1449" s="31"/>
      <c r="NVN1449" s="24"/>
      <c r="NVO1449" s="24"/>
      <c r="NVP1449" s="24"/>
      <c r="NVQ1449" s="24"/>
      <c r="NVR1449" s="24"/>
      <c r="NVS1449" s="24"/>
      <c r="NVT1449" s="24"/>
      <c r="NVU1449" s="24"/>
      <c r="NVV1449" s="24"/>
      <c r="NVW1449" s="24"/>
      <c r="NVX1449" s="24"/>
      <c r="NVY1449" s="24"/>
      <c r="NVZ1449" s="24"/>
      <c r="NWA1449" s="24"/>
      <c r="NWB1449" s="24"/>
      <c r="NWF1449" s="3"/>
      <c r="NWG1449" s="31"/>
      <c r="NWH1449" s="5"/>
      <c r="NWI1449" s="9"/>
      <c r="NWL1449" s="2"/>
      <c r="NWO1449" s="24"/>
      <c r="NWP1449" s="24"/>
      <c r="NWQ1449" s="31"/>
      <c r="NWR1449" s="24"/>
      <c r="NWS1449" s="24"/>
      <c r="NWT1449" s="24"/>
      <c r="NWU1449" s="24"/>
      <c r="NWV1449" s="24"/>
      <c r="NWW1449" s="24"/>
      <c r="NWX1449" s="24"/>
      <c r="NWY1449" s="24"/>
      <c r="NWZ1449" s="24"/>
      <c r="NXA1449" s="24"/>
      <c r="NXB1449" s="24"/>
      <c r="NXC1449" s="24"/>
      <c r="NXD1449" s="24"/>
      <c r="NXE1449" s="24"/>
      <c r="NXF1449" s="24"/>
      <c r="NXJ1449" s="3"/>
      <c r="NXK1449" s="31"/>
      <c r="NXL1449" s="5"/>
      <c r="NXM1449" s="9"/>
      <c r="NXP1449" s="2"/>
      <c r="NXS1449" s="24"/>
      <c r="NXT1449" s="24"/>
      <c r="NXU1449" s="31"/>
      <c r="NXV1449" s="24"/>
      <c r="NXW1449" s="24"/>
      <c r="NXX1449" s="24"/>
      <c r="NXY1449" s="24"/>
      <c r="NXZ1449" s="24"/>
      <c r="NYA1449" s="24"/>
      <c r="NYB1449" s="24"/>
      <c r="NYC1449" s="24"/>
      <c r="NYD1449" s="24"/>
      <c r="NYE1449" s="24"/>
      <c r="NYF1449" s="24"/>
      <c r="NYG1449" s="24"/>
      <c r="NYH1449" s="24"/>
      <c r="NYI1449" s="24"/>
      <c r="NYJ1449" s="24"/>
      <c r="NYN1449" s="3"/>
      <c r="NYO1449" s="31"/>
      <c r="NYP1449" s="5"/>
      <c r="NYQ1449" s="9"/>
      <c r="NYT1449" s="2"/>
      <c r="NYW1449" s="24"/>
      <c r="NYX1449" s="24"/>
      <c r="NYY1449" s="31"/>
      <c r="NYZ1449" s="24"/>
      <c r="NZA1449" s="24"/>
      <c r="NZB1449" s="24"/>
      <c r="NZC1449" s="24"/>
      <c r="NZD1449" s="24"/>
      <c r="NZE1449" s="24"/>
      <c r="NZF1449" s="24"/>
      <c r="NZG1449" s="24"/>
      <c r="NZH1449" s="24"/>
      <c r="NZI1449" s="24"/>
      <c r="NZJ1449" s="24"/>
      <c r="NZK1449" s="24"/>
      <c r="NZL1449" s="24"/>
      <c r="NZM1449" s="24"/>
      <c r="NZN1449" s="24"/>
      <c r="NZR1449" s="3"/>
      <c r="NZS1449" s="31"/>
      <c r="NZT1449" s="5"/>
      <c r="NZU1449" s="9"/>
      <c r="NZX1449" s="2"/>
      <c r="OAA1449" s="24"/>
      <c r="OAB1449" s="24"/>
      <c r="OAC1449" s="31"/>
      <c r="OAD1449" s="24"/>
      <c r="OAE1449" s="24"/>
      <c r="OAF1449" s="24"/>
      <c r="OAG1449" s="24"/>
      <c r="OAH1449" s="24"/>
      <c r="OAI1449" s="24"/>
      <c r="OAJ1449" s="24"/>
      <c r="OAK1449" s="24"/>
      <c r="OAL1449" s="24"/>
      <c r="OAM1449" s="24"/>
      <c r="OAN1449" s="24"/>
      <c r="OAO1449" s="24"/>
      <c r="OAP1449" s="24"/>
      <c r="OAQ1449" s="24"/>
      <c r="OAR1449" s="24"/>
      <c r="OAV1449" s="3"/>
      <c r="OAW1449" s="31"/>
      <c r="OAX1449" s="5"/>
      <c r="OAY1449" s="9"/>
      <c r="OBB1449" s="2"/>
      <c r="OBE1449" s="24"/>
      <c r="OBF1449" s="24"/>
      <c r="OBG1449" s="31"/>
      <c r="OBH1449" s="24"/>
      <c r="OBI1449" s="24"/>
      <c r="OBJ1449" s="24"/>
      <c r="OBK1449" s="24"/>
      <c r="OBL1449" s="24"/>
      <c r="OBM1449" s="24"/>
      <c r="OBN1449" s="24"/>
      <c r="OBO1449" s="24"/>
      <c r="OBP1449" s="24"/>
      <c r="OBQ1449" s="24"/>
      <c r="OBR1449" s="24"/>
      <c r="OBS1449" s="24"/>
      <c r="OBT1449" s="24"/>
      <c r="OBU1449" s="24"/>
      <c r="OBV1449" s="24"/>
      <c r="OBZ1449" s="3"/>
      <c r="OCA1449" s="31"/>
      <c r="OCB1449" s="5"/>
      <c r="OCC1449" s="9"/>
      <c r="OCF1449" s="2"/>
      <c r="OCI1449" s="24"/>
      <c r="OCJ1449" s="24"/>
      <c r="OCK1449" s="31"/>
      <c r="OCL1449" s="24"/>
      <c r="OCM1449" s="24"/>
      <c r="OCN1449" s="24"/>
      <c r="OCO1449" s="24"/>
      <c r="OCP1449" s="24"/>
      <c r="OCQ1449" s="24"/>
      <c r="OCR1449" s="24"/>
      <c r="OCS1449" s="24"/>
      <c r="OCT1449" s="24"/>
      <c r="OCU1449" s="24"/>
      <c r="OCV1449" s="24"/>
      <c r="OCW1449" s="24"/>
      <c r="OCX1449" s="24"/>
      <c r="OCY1449" s="24"/>
      <c r="OCZ1449" s="24"/>
      <c r="ODD1449" s="3"/>
      <c r="ODE1449" s="31"/>
      <c r="ODF1449" s="5"/>
      <c r="ODG1449" s="9"/>
      <c r="ODJ1449" s="2"/>
      <c r="ODM1449" s="24"/>
      <c r="ODN1449" s="24"/>
      <c r="ODO1449" s="31"/>
      <c r="ODP1449" s="24"/>
      <c r="ODQ1449" s="24"/>
      <c r="ODR1449" s="24"/>
      <c r="ODS1449" s="24"/>
      <c r="ODT1449" s="24"/>
      <c r="ODU1449" s="24"/>
      <c r="ODV1449" s="24"/>
      <c r="ODW1449" s="24"/>
      <c r="ODX1449" s="24"/>
      <c r="ODY1449" s="24"/>
      <c r="ODZ1449" s="24"/>
      <c r="OEA1449" s="24"/>
      <c r="OEB1449" s="24"/>
      <c r="OEC1449" s="24"/>
      <c r="OED1449" s="24"/>
      <c r="OEH1449" s="3"/>
      <c r="OEI1449" s="31"/>
      <c r="OEJ1449" s="5"/>
      <c r="OEK1449" s="9"/>
      <c r="OEN1449" s="2"/>
      <c r="OEQ1449" s="24"/>
      <c r="OER1449" s="24"/>
      <c r="OES1449" s="31"/>
      <c r="OET1449" s="24"/>
      <c r="OEU1449" s="24"/>
      <c r="OEV1449" s="24"/>
      <c r="OEW1449" s="24"/>
      <c r="OEX1449" s="24"/>
      <c r="OEY1449" s="24"/>
      <c r="OEZ1449" s="24"/>
      <c r="OFA1449" s="24"/>
      <c r="OFB1449" s="24"/>
      <c r="OFC1449" s="24"/>
      <c r="OFD1449" s="24"/>
      <c r="OFE1449" s="24"/>
      <c r="OFF1449" s="24"/>
      <c r="OFG1449" s="24"/>
      <c r="OFH1449" s="24"/>
      <c r="OFL1449" s="3"/>
      <c r="OFM1449" s="31"/>
      <c r="OFN1449" s="5"/>
      <c r="OFO1449" s="9"/>
      <c r="OFR1449" s="2"/>
      <c r="OFU1449" s="24"/>
      <c r="OFV1449" s="24"/>
      <c r="OFW1449" s="31"/>
      <c r="OFX1449" s="24"/>
      <c r="OFY1449" s="24"/>
      <c r="OFZ1449" s="24"/>
      <c r="OGA1449" s="24"/>
      <c r="OGB1449" s="24"/>
      <c r="OGC1449" s="24"/>
      <c r="OGD1449" s="24"/>
      <c r="OGE1449" s="24"/>
      <c r="OGF1449" s="24"/>
      <c r="OGG1449" s="24"/>
      <c r="OGH1449" s="24"/>
      <c r="OGI1449" s="24"/>
      <c r="OGJ1449" s="24"/>
      <c r="OGK1449" s="24"/>
      <c r="OGL1449" s="24"/>
      <c r="OGP1449" s="3"/>
      <c r="OGQ1449" s="31"/>
      <c r="OGR1449" s="5"/>
      <c r="OGS1449" s="9"/>
      <c r="OGV1449" s="2"/>
      <c r="OGY1449" s="24"/>
      <c r="OGZ1449" s="24"/>
      <c r="OHA1449" s="31"/>
      <c r="OHB1449" s="24"/>
      <c r="OHC1449" s="24"/>
      <c r="OHD1449" s="24"/>
      <c r="OHE1449" s="24"/>
      <c r="OHF1449" s="24"/>
      <c r="OHG1449" s="24"/>
      <c r="OHH1449" s="24"/>
      <c r="OHI1449" s="24"/>
      <c r="OHJ1449" s="24"/>
      <c r="OHK1449" s="24"/>
      <c r="OHL1449" s="24"/>
      <c r="OHM1449" s="24"/>
      <c r="OHN1449" s="24"/>
      <c r="OHO1449" s="24"/>
      <c r="OHP1449" s="24"/>
      <c r="OHT1449" s="3"/>
      <c r="OHU1449" s="31"/>
      <c r="OHV1449" s="5"/>
      <c r="OHW1449" s="9"/>
      <c r="OHZ1449" s="2"/>
      <c r="OIC1449" s="24"/>
      <c r="OID1449" s="24"/>
      <c r="OIE1449" s="31"/>
      <c r="OIF1449" s="24"/>
      <c r="OIG1449" s="24"/>
      <c r="OIH1449" s="24"/>
      <c r="OII1449" s="24"/>
      <c r="OIJ1449" s="24"/>
      <c r="OIK1449" s="24"/>
      <c r="OIL1449" s="24"/>
      <c r="OIM1449" s="24"/>
      <c r="OIN1449" s="24"/>
      <c r="OIO1449" s="24"/>
      <c r="OIP1449" s="24"/>
      <c r="OIQ1449" s="24"/>
      <c r="OIR1449" s="24"/>
      <c r="OIS1449" s="24"/>
      <c r="OIT1449" s="24"/>
      <c r="OIX1449" s="3"/>
      <c r="OIY1449" s="31"/>
      <c r="OIZ1449" s="5"/>
      <c r="OJA1449" s="9"/>
      <c r="OJD1449" s="2"/>
      <c r="OJG1449" s="24"/>
      <c r="OJH1449" s="24"/>
      <c r="OJI1449" s="31"/>
      <c r="OJJ1449" s="24"/>
      <c r="OJK1449" s="24"/>
      <c r="OJL1449" s="24"/>
      <c r="OJM1449" s="24"/>
      <c r="OJN1449" s="24"/>
      <c r="OJO1449" s="24"/>
      <c r="OJP1449" s="24"/>
      <c r="OJQ1449" s="24"/>
      <c r="OJR1449" s="24"/>
      <c r="OJS1449" s="24"/>
      <c r="OJT1449" s="24"/>
      <c r="OJU1449" s="24"/>
      <c r="OJV1449" s="24"/>
      <c r="OJW1449" s="24"/>
      <c r="OJX1449" s="24"/>
      <c r="OKB1449" s="3"/>
      <c r="OKC1449" s="31"/>
      <c r="OKD1449" s="5"/>
      <c r="OKE1449" s="9"/>
      <c r="OKH1449" s="2"/>
      <c r="OKK1449" s="24"/>
      <c r="OKL1449" s="24"/>
      <c r="OKM1449" s="31"/>
      <c r="OKN1449" s="24"/>
      <c r="OKO1449" s="24"/>
      <c r="OKP1449" s="24"/>
      <c r="OKQ1449" s="24"/>
      <c r="OKR1449" s="24"/>
      <c r="OKS1449" s="24"/>
      <c r="OKT1449" s="24"/>
      <c r="OKU1449" s="24"/>
      <c r="OKV1449" s="24"/>
      <c r="OKW1449" s="24"/>
      <c r="OKX1449" s="24"/>
      <c r="OKY1449" s="24"/>
      <c r="OKZ1449" s="24"/>
      <c r="OLA1449" s="24"/>
      <c r="OLB1449" s="24"/>
      <c r="OLF1449" s="3"/>
      <c r="OLG1449" s="31"/>
      <c r="OLH1449" s="5"/>
      <c r="OLI1449" s="9"/>
      <c r="OLL1449" s="2"/>
      <c r="OLO1449" s="24"/>
      <c r="OLP1449" s="24"/>
      <c r="OLQ1449" s="31"/>
      <c r="OLR1449" s="24"/>
      <c r="OLS1449" s="24"/>
      <c r="OLT1449" s="24"/>
      <c r="OLU1449" s="24"/>
      <c r="OLV1449" s="24"/>
      <c r="OLW1449" s="24"/>
      <c r="OLX1449" s="24"/>
      <c r="OLY1449" s="24"/>
      <c r="OLZ1449" s="24"/>
      <c r="OMA1449" s="24"/>
      <c r="OMB1449" s="24"/>
      <c r="OMC1449" s="24"/>
      <c r="OMD1449" s="24"/>
      <c r="OME1449" s="24"/>
      <c r="OMF1449" s="24"/>
      <c r="OMJ1449" s="3"/>
      <c r="OMK1449" s="31"/>
      <c r="OML1449" s="5"/>
      <c r="OMM1449" s="9"/>
      <c r="OMP1449" s="2"/>
      <c r="OMS1449" s="24"/>
      <c r="OMT1449" s="24"/>
      <c r="OMU1449" s="31"/>
      <c r="OMV1449" s="24"/>
      <c r="OMW1449" s="24"/>
      <c r="OMX1449" s="24"/>
      <c r="OMY1449" s="24"/>
      <c r="OMZ1449" s="24"/>
      <c r="ONA1449" s="24"/>
      <c r="ONB1449" s="24"/>
      <c r="ONC1449" s="24"/>
      <c r="OND1449" s="24"/>
      <c r="ONE1449" s="24"/>
      <c r="ONF1449" s="24"/>
      <c r="ONG1449" s="24"/>
      <c r="ONH1449" s="24"/>
      <c r="ONI1449" s="24"/>
      <c r="ONJ1449" s="24"/>
      <c r="ONN1449" s="3"/>
      <c r="ONO1449" s="31"/>
      <c r="ONP1449" s="5"/>
      <c r="ONQ1449" s="9"/>
      <c r="ONT1449" s="2"/>
      <c r="ONW1449" s="24"/>
      <c r="ONX1449" s="24"/>
      <c r="ONY1449" s="31"/>
      <c r="ONZ1449" s="24"/>
      <c r="OOA1449" s="24"/>
      <c r="OOB1449" s="24"/>
      <c r="OOC1449" s="24"/>
      <c r="OOD1449" s="24"/>
      <c r="OOE1449" s="24"/>
      <c r="OOF1449" s="24"/>
      <c r="OOG1449" s="24"/>
      <c r="OOH1449" s="24"/>
      <c r="OOI1449" s="24"/>
      <c r="OOJ1449" s="24"/>
      <c r="OOK1449" s="24"/>
      <c r="OOL1449" s="24"/>
      <c r="OOM1449" s="24"/>
      <c r="OON1449" s="24"/>
      <c r="OOR1449" s="3"/>
      <c r="OOS1449" s="31"/>
      <c r="OOT1449" s="5"/>
      <c r="OOU1449" s="9"/>
      <c r="OOX1449" s="2"/>
      <c r="OPA1449" s="24"/>
      <c r="OPB1449" s="24"/>
      <c r="OPC1449" s="31"/>
      <c r="OPD1449" s="24"/>
      <c r="OPE1449" s="24"/>
      <c r="OPF1449" s="24"/>
      <c r="OPG1449" s="24"/>
      <c r="OPH1449" s="24"/>
      <c r="OPI1449" s="24"/>
      <c r="OPJ1449" s="24"/>
      <c r="OPK1449" s="24"/>
      <c r="OPL1449" s="24"/>
      <c r="OPM1449" s="24"/>
      <c r="OPN1449" s="24"/>
      <c r="OPO1449" s="24"/>
      <c r="OPP1449" s="24"/>
      <c r="OPQ1449" s="24"/>
      <c r="OPR1449" s="24"/>
      <c r="OPV1449" s="3"/>
      <c r="OPW1449" s="31"/>
      <c r="OPX1449" s="5"/>
      <c r="OPY1449" s="9"/>
      <c r="OQB1449" s="2"/>
      <c r="OQE1449" s="24"/>
      <c r="OQF1449" s="24"/>
      <c r="OQG1449" s="31"/>
      <c r="OQH1449" s="24"/>
      <c r="OQI1449" s="24"/>
      <c r="OQJ1449" s="24"/>
      <c r="OQK1449" s="24"/>
      <c r="OQL1449" s="24"/>
      <c r="OQM1449" s="24"/>
      <c r="OQN1449" s="24"/>
      <c r="OQO1449" s="24"/>
      <c r="OQP1449" s="24"/>
      <c r="OQQ1449" s="24"/>
      <c r="OQR1449" s="24"/>
      <c r="OQS1449" s="24"/>
      <c r="OQT1449" s="24"/>
      <c r="OQU1449" s="24"/>
      <c r="OQV1449" s="24"/>
      <c r="OQZ1449" s="3"/>
      <c r="ORA1449" s="31"/>
      <c r="ORB1449" s="5"/>
      <c r="ORC1449" s="9"/>
      <c r="ORF1449" s="2"/>
      <c r="ORI1449" s="24"/>
      <c r="ORJ1449" s="24"/>
      <c r="ORK1449" s="31"/>
      <c r="ORL1449" s="24"/>
      <c r="ORM1449" s="24"/>
      <c r="ORN1449" s="24"/>
      <c r="ORO1449" s="24"/>
      <c r="ORP1449" s="24"/>
      <c r="ORQ1449" s="24"/>
      <c r="ORR1449" s="24"/>
      <c r="ORS1449" s="24"/>
      <c r="ORT1449" s="24"/>
      <c r="ORU1449" s="24"/>
      <c r="ORV1449" s="24"/>
      <c r="ORW1449" s="24"/>
      <c r="ORX1449" s="24"/>
      <c r="ORY1449" s="24"/>
      <c r="ORZ1449" s="24"/>
      <c r="OSD1449" s="3"/>
      <c r="OSE1449" s="31"/>
      <c r="OSF1449" s="5"/>
      <c r="OSG1449" s="9"/>
      <c r="OSJ1449" s="2"/>
      <c r="OSM1449" s="24"/>
      <c r="OSN1449" s="24"/>
      <c r="OSO1449" s="31"/>
      <c r="OSP1449" s="24"/>
      <c r="OSQ1449" s="24"/>
      <c r="OSR1449" s="24"/>
      <c r="OSS1449" s="24"/>
      <c r="OST1449" s="24"/>
      <c r="OSU1449" s="24"/>
      <c r="OSV1449" s="24"/>
      <c r="OSW1449" s="24"/>
      <c r="OSX1449" s="24"/>
      <c r="OSY1449" s="24"/>
      <c r="OSZ1449" s="24"/>
      <c r="OTA1449" s="24"/>
      <c r="OTB1449" s="24"/>
      <c r="OTC1449" s="24"/>
      <c r="OTD1449" s="24"/>
      <c r="OTH1449" s="3"/>
      <c r="OTI1449" s="31"/>
      <c r="OTJ1449" s="5"/>
      <c r="OTK1449" s="9"/>
      <c r="OTN1449" s="2"/>
      <c r="OTQ1449" s="24"/>
      <c r="OTR1449" s="24"/>
      <c r="OTS1449" s="31"/>
      <c r="OTT1449" s="24"/>
      <c r="OTU1449" s="24"/>
      <c r="OTV1449" s="24"/>
      <c r="OTW1449" s="24"/>
      <c r="OTX1449" s="24"/>
      <c r="OTY1449" s="24"/>
      <c r="OTZ1449" s="24"/>
      <c r="OUA1449" s="24"/>
      <c r="OUB1449" s="24"/>
      <c r="OUC1449" s="24"/>
      <c r="OUD1449" s="24"/>
      <c r="OUE1449" s="24"/>
      <c r="OUF1449" s="24"/>
      <c r="OUG1449" s="24"/>
      <c r="OUH1449" s="24"/>
      <c r="OUL1449" s="3"/>
      <c r="OUM1449" s="31"/>
      <c r="OUN1449" s="5"/>
      <c r="OUO1449" s="9"/>
      <c r="OUR1449" s="2"/>
      <c r="OUU1449" s="24"/>
      <c r="OUV1449" s="24"/>
      <c r="OUW1449" s="31"/>
      <c r="OUX1449" s="24"/>
      <c r="OUY1449" s="24"/>
      <c r="OUZ1449" s="24"/>
      <c r="OVA1449" s="24"/>
      <c r="OVB1449" s="24"/>
      <c r="OVC1449" s="24"/>
      <c r="OVD1449" s="24"/>
      <c r="OVE1449" s="24"/>
      <c r="OVF1449" s="24"/>
      <c r="OVG1449" s="24"/>
      <c r="OVH1449" s="24"/>
      <c r="OVI1449" s="24"/>
      <c r="OVJ1449" s="24"/>
      <c r="OVK1449" s="24"/>
      <c r="OVL1449" s="24"/>
      <c r="OVP1449" s="3"/>
      <c r="OVQ1449" s="31"/>
      <c r="OVR1449" s="5"/>
      <c r="OVS1449" s="9"/>
      <c r="OVV1449" s="2"/>
      <c r="OVY1449" s="24"/>
      <c r="OVZ1449" s="24"/>
      <c r="OWA1449" s="31"/>
      <c r="OWB1449" s="24"/>
      <c r="OWC1449" s="24"/>
      <c r="OWD1449" s="24"/>
      <c r="OWE1449" s="24"/>
      <c r="OWF1449" s="24"/>
      <c r="OWG1449" s="24"/>
      <c r="OWH1449" s="24"/>
      <c r="OWI1449" s="24"/>
      <c r="OWJ1449" s="24"/>
      <c r="OWK1449" s="24"/>
      <c r="OWL1449" s="24"/>
      <c r="OWM1449" s="24"/>
      <c r="OWN1449" s="24"/>
      <c r="OWO1449" s="24"/>
      <c r="OWP1449" s="24"/>
      <c r="OWT1449" s="3"/>
      <c r="OWU1449" s="31"/>
      <c r="OWV1449" s="5"/>
      <c r="OWW1449" s="9"/>
      <c r="OWZ1449" s="2"/>
      <c r="OXC1449" s="24"/>
      <c r="OXD1449" s="24"/>
      <c r="OXE1449" s="31"/>
      <c r="OXF1449" s="24"/>
      <c r="OXG1449" s="24"/>
      <c r="OXH1449" s="24"/>
      <c r="OXI1449" s="24"/>
      <c r="OXJ1449" s="24"/>
      <c r="OXK1449" s="24"/>
      <c r="OXL1449" s="24"/>
      <c r="OXM1449" s="24"/>
      <c r="OXN1449" s="24"/>
      <c r="OXO1449" s="24"/>
      <c r="OXP1449" s="24"/>
      <c r="OXQ1449" s="24"/>
      <c r="OXR1449" s="24"/>
      <c r="OXS1449" s="24"/>
      <c r="OXT1449" s="24"/>
      <c r="OXX1449" s="3"/>
      <c r="OXY1449" s="31"/>
      <c r="OXZ1449" s="5"/>
      <c r="OYA1449" s="9"/>
      <c r="OYD1449" s="2"/>
      <c r="OYG1449" s="24"/>
      <c r="OYH1449" s="24"/>
      <c r="OYI1449" s="31"/>
      <c r="OYJ1449" s="24"/>
      <c r="OYK1449" s="24"/>
      <c r="OYL1449" s="24"/>
      <c r="OYM1449" s="24"/>
      <c r="OYN1449" s="24"/>
      <c r="OYO1449" s="24"/>
      <c r="OYP1449" s="24"/>
      <c r="OYQ1449" s="24"/>
      <c r="OYR1449" s="24"/>
      <c r="OYS1449" s="24"/>
      <c r="OYT1449" s="24"/>
      <c r="OYU1449" s="24"/>
      <c r="OYV1449" s="24"/>
      <c r="OYW1449" s="24"/>
      <c r="OYX1449" s="24"/>
      <c r="OZB1449" s="3"/>
      <c r="OZC1449" s="31"/>
      <c r="OZD1449" s="5"/>
      <c r="OZE1449" s="9"/>
      <c r="OZH1449" s="2"/>
      <c r="OZK1449" s="24"/>
      <c r="OZL1449" s="24"/>
      <c r="OZM1449" s="31"/>
      <c r="OZN1449" s="24"/>
      <c r="OZO1449" s="24"/>
      <c r="OZP1449" s="24"/>
      <c r="OZQ1449" s="24"/>
      <c r="OZR1449" s="24"/>
      <c r="OZS1449" s="24"/>
      <c r="OZT1449" s="24"/>
      <c r="OZU1449" s="24"/>
      <c r="OZV1449" s="24"/>
      <c r="OZW1449" s="24"/>
      <c r="OZX1449" s="24"/>
      <c r="OZY1449" s="24"/>
      <c r="OZZ1449" s="24"/>
      <c r="PAA1449" s="24"/>
      <c r="PAB1449" s="24"/>
      <c r="PAF1449" s="3"/>
      <c r="PAG1449" s="31"/>
      <c r="PAH1449" s="5"/>
      <c r="PAI1449" s="9"/>
      <c r="PAL1449" s="2"/>
      <c r="PAO1449" s="24"/>
      <c r="PAP1449" s="24"/>
      <c r="PAQ1449" s="31"/>
      <c r="PAR1449" s="24"/>
      <c r="PAS1449" s="24"/>
      <c r="PAT1449" s="24"/>
      <c r="PAU1449" s="24"/>
      <c r="PAV1449" s="24"/>
      <c r="PAW1449" s="24"/>
      <c r="PAX1449" s="24"/>
      <c r="PAY1449" s="24"/>
      <c r="PAZ1449" s="24"/>
      <c r="PBA1449" s="24"/>
      <c r="PBB1449" s="24"/>
      <c r="PBC1449" s="24"/>
      <c r="PBD1449" s="24"/>
      <c r="PBE1449" s="24"/>
      <c r="PBF1449" s="24"/>
      <c r="PBJ1449" s="3"/>
      <c r="PBK1449" s="31"/>
      <c r="PBL1449" s="5"/>
      <c r="PBM1449" s="9"/>
      <c r="PBP1449" s="2"/>
      <c r="PBS1449" s="24"/>
      <c r="PBT1449" s="24"/>
      <c r="PBU1449" s="31"/>
      <c r="PBV1449" s="24"/>
      <c r="PBW1449" s="24"/>
      <c r="PBX1449" s="24"/>
      <c r="PBY1449" s="24"/>
      <c r="PBZ1449" s="24"/>
      <c r="PCA1449" s="24"/>
      <c r="PCB1449" s="24"/>
      <c r="PCC1449" s="24"/>
      <c r="PCD1449" s="24"/>
      <c r="PCE1449" s="24"/>
      <c r="PCF1449" s="24"/>
      <c r="PCG1449" s="24"/>
      <c r="PCH1449" s="24"/>
      <c r="PCI1449" s="24"/>
      <c r="PCJ1449" s="24"/>
      <c r="PCN1449" s="3"/>
      <c r="PCO1449" s="31"/>
      <c r="PCP1449" s="5"/>
      <c r="PCQ1449" s="9"/>
      <c r="PCT1449" s="2"/>
      <c r="PCW1449" s="24"/>
      <c r="PCX1449" s="24"/>
      <c r="PCY1449" s="31"/>
      <c r="PCZ1449" s="24"/>
      <c r="PDA1449" s="24"/>
      <c r="PDB1449" s="24"/>
      <c r="PDC1449" s="24"/>
      <c r="PDD1449" s="24"/>
      <c r="PDE1449" s="24"/>
      <c r="PDF1449" s="24"/>
      <c r="PDG1449" s="24"/>
      <c r="PDH1449" s="24"/>
      <c r="PDI1449" s="24"/>
      <c r="PDJ1449" s="24"/>
      <c r="PDK1449" s="24"/>
      <c r="PDL1449" s="24"/>
      <c r="PDM1449" s="24"/>
      <c r="PDN1449" s="24"/>
      <c r="PDR1449" s="3"/>
      <c r="PDS1449" s="31"/>
      <c r="PDT1449" s="5"/>
      <c r="PDU1449" s="9"/>
      <c r="PDX1449" s="2"/>
      <c r="PEA1449" s="24"/>
      <c r="PEB1449" s="24"/>
      <c r="PEC1449" s="31"/>
      <c r="PED1449" s="24"/>
      <c r="PEE1449" s="24"/>
      <c r="PEF1449" s="24"/>
      <c r="PEG1449" s="24"/>
      <c r="PEH1449" s="24"/>
      <c r="PEI1449" s="24"/>
      <c r="PEJ1449" s="24"/>
      <c r="PEK1449" s="24"/>
      <c r="PEL1449" s="24"/>
      <c r="PEM1449" s="24"/>
      <c r="PEN1449" s="24"/>
      <c r="PEO1449" s="24"/>
      <c r="PEP1449" s="24"/>
      <c r="PEQ1449" s="24"/>
      <c r="PER1449" s="24"/>
      <c r="PEV1449" s="3"/>
      <c r="PEW1449" s="31"/>
      <c r="PEX1449" s="5"/>
      <c r="PEY1449" s="9"/>
      <c r="PFB1449" s="2"/>
      <c r="PFE1449" s="24"/>
      <c r="PFF1449" s="24"/>
      <c r="PFG1449" s="31"/>
      <c r="PFH1449" s="24"/>
      <c r="PFI1449" s="24"/>
      <c r="PFJ1449" s="24"/>
      <c r="PFK1449" s="24"/>
      <c r="PFL1449" s="24"/>
      <c r="PFM1449" s="24"/>
      <c r="PFN1449" s="24"/>
      <c r="PFO1449" s="24"/>
      <c r="PFP1449" s="24"/>
      <c r="PFQ1449" s="24"/>
      <c r="PFR1449" s="24"/>
      <c r="PFS1449" s="24"/>
      <c r="PFT1449" s="24"/>
      <c r="PFU1449" s="24"/>
      <c r="PFV1449" s="24"/>
      <c r="PFZ1449" s="3"/>
      <c r="PGA1449" s="31"/>
      <c r="PGB1449" s="5"/>
      <c r="PGC1449" s="9"/>
      <c r="PGF1449" s="2"/>
      <c r="PGI1449" s="24"/>
      <c r="PGJ1449" s="24"/>
      <c r="PGK1449" s="31"/>
      <c r="PGL1449" s="24"/>
      <c r="PGM1449" s="24"/>
      <c r="PGN1449" s="24"/>
      <c r="PGO1449" s="24"/>
      <c r="PGP1449" s="24"/>
      <c r="PGQ1449" s="24"/>
      <c r="PGR1449" s="24"/>
      <c r="PGS1449" s="24"/>
      <c r="PGT1449" s="24"/>
      <c r="PGU1449" s="24"/>
      <c r="PGV1449" s="24"/>
      <c r="PGW1449" s="24"/>
      <c r="PGX1449" s="24"/>
      <c r="PGY1449" s="24"/>
      <c r="PGZ1449" s="24"/>
      <c r="PHD1449" s="3"/>
      <c r="PHE1449" s="31"/>
      <c r="PHF1449" s="5"/>
      <c r="PHG1449" s="9"/>
      <c r="PHJ1449" s="2"/>
      <c r="PHM1449" s="24"/>
      <c r="PHN1449" s="24"/>
      <c r="PHO1449" s="31"/>
      <c r="PHP1449" s="24"/>
      <c r="PHQ1449" s="24"/>
      <c r="PHR1449" s="24"/>
      <c r="PHS1449" s="24"/>
      <c r="PHT1449" s="24"/>
      <c r="PHU1449" s="24"/>
      <c r="PHV1449" s="24"/>
      <c r="PHW1449" s="24"/>
      <c r="PHX1449" s="24"/>
      <c r="PHY1449" s="24"/>
      <c r="PHZ1449" s="24"/>
      <c r="PIA1449" s="24"/>
      <c r="PIB1449" s="24"/>
      <c r="PIC1449" s="24"/>
      <c r="PID1449" s="24"/>
      <c r="PIH1449" s="3"/>
      <c r="PII1449" s="31"/>
      <c r="PIJ1449" s="5"/>
      <c r="PIK1449" s="9"/>
      <c r="PIN1449" s="2"/>
      <c r="PIQ1449" s="24"/>
      <c r="PIR1449" s="24"/>
      <c r="PIS1449" s="31"/>
      <c r="PIT1449" s="24"/>
      <c r="PIU1449" s="24"/>
      <c r="PIV1449" s="24"/>
      <c r="PIW1449" s="24"/>
      <c r="PIX1449" s="24"/>
      <c r="PIY1449" s="24"/>
      <c r="PIZ1449" s="24"/>
      <c r="PJA1449" s="24"/>
      <c r="PJB1449" s="24"/>
      <c r="PJC1449" s="24"/>
      <c r="PJD1449" s="24"/>
      <c r="PJE1449" s="24"/>
      <c r="PJF1449" s="24"/>
      <c r="PJG1449" s="24"/>
      <c r="PJH1449" s="24"/>
      <c r="PJL1449" s="3"/>
      <c r="PJM1449" s="31"/>
      <c r="PJN1449" s="5"/>
      <c r="PJO1449" s="9"/>
      <c r="PJR1449" s="2"/>
      <c r="PJU1449" s="24"/>
      <c r="PJV1449" s="24"/>
      <c r="PJW1449" s="31"/>
      <c r="PJX1449" s="24"/>
      <c r="PJY1449" s="24"/>
      <c r="PJZ1449" s="24"/>
      <c r="PKA1449" s="24"/>
      <c r="PKB1449" s="24"/>
      <c r="PKC1449" s="24"/>
      <c r="PKD1449" s="24"/>
      <c r="PKE1449" s="24"/>
      <c r="PKF1449" s="24"/>
      <c r="PKG1449" s="24"/>
      <c r="PKH1449" s="24"/>
      <c r="PKI1449" s="24"/>
      <c r="PKJ1449" s="24"/>
      <c r="PKK1449" s="24"/>
      <c r="PKL1449" s="24"/>
      <c r="PKP1449" s="3"/>
      <c r="PKQ1449" s="31"/>
      <c r="PKR1449" s="5"/>
      <c r="PKS1449" s="9"/>
      <c r="PKV1449" s="2"/>
      <c r="PKY1449" s="24"/>
      <c r="PKZ1449" s="24"/>
      <c r="PLA1449" s="31"/>
      <c r="PLB1449" s="24"/>
      <c r="PLC1449" s="24"/>
      <c r="PLD1449" s="24"/>
      <c r="PLE1449" s="24"/>
      <c r="PLF1449" s="24"/>
      <c r="PLG1449" s="24"/>
      <c r="PLH1449" s="24"/>
      <c r="PLI1449" s="24"/>
      <c r="PLJ1449" s="24"/>
      <c r="PLK1449" s="24"/>
      <c r="PLL1449" s="24"/>
      <c r="PLM1449" s="24"/>
      <c r="PLN1449" s="24"/>
      <c r="PLO1449" s="24"/>
      <c r="PLP1449" s="24"/>
      <c r="PLT1449" s="3"/>
      <c r="PLU1449" s="31"/>
      <c r="PLV1449" s="5"/>
      <c r="PLW1449" s="9"/>
      <c r="PLZ1449" s="2"/>
      <c r="PMC1449" s="24"/>
      <c r="PMD1449" s="24"/>
      <c r="PME1449" s="31"/>
      <c r="PMF1449" s="24"/>
      <c r="PMG1449" s="24"/>
      <c r="PMH1449" s="24"/>
      <c r="PMI1449" s="24"/>
      <c r="PMJ1449" s="24"/>
      <c r="PMK1449" s="24"/>
      <c r="PML1449" s="24"/>
      <c r="PMM1449" s="24"/>
      <c r="PMN1449" s="24"/>
      <c r="PMO1449" s="24"/>
      <c r="PMP1449" s="24"/>
      <c r="PMQ1449" s="24"/>
      <c r="PMR1449" s="24"/>
      <c r="PMS1449" s="24"/>
      <c r="PMT1449" s="24"/>
      <c r="PMX1449" s="3"/>
      <c r="PMY1449" s="31"/>
      <c r="PMZ1449" s="5"/>
      <c r="PNA1449" s="9"/>
      <c r="PND1449" s="2"/>
      <c r="PNG1449" s="24"/>
      <c r="PNH1449" s="24"/>
      <c r="PNI1449" s="31"/>
      <c r="PNJ1449" s="24"/>
      <c r="PNK1449" s="24"/>
      <c r="PNL1449" s="24"/>
      <c r="PNM1449" s="24"/>
      <c r="PNN1449" s="24"/>
      <c r="PNO1449" s="24"/>
      <c r="PNP1449" s="24"/>
      <c r="PNQ1449" s="24"/>
      <c r="PNR1449" s="24"/>
      <c r="PNS1449" s="24"/>
      <c r="PNT1449" s="24"/>
      <c r="PNU1449" s="24"/>
      <c r="PNV1449" s="24"/>
      <c r="PNW1449" s="24"/>
      <c r="PNX1449" s="24"/>
      <c r="POB1449" s="3"/>
      <c r="POC1449" s="31"/>
      <c r="POD1449" s="5"/>
      <c r="POE1449" s="9"/>
      <c r="POH1449" s="2"/>
      <c r="POK1449" s="24"/>
      <c r="POL1449" s="24"/>
      <c r="POM1449" s="31"/>
      <c r="PON1449" s="24"/>
      <c r="POO1449" s="24"/>
      <c r="POP1449" s="24"/>
      <c r="POQ1449" s="24"/>
      <c r="POR1449" s="24"/>
      <c r="POS1449" s="24"/>
      <c r="POT1449" s="24"/>
      <c r="POU1449" s="24"/>
      <c r="POV1449" s="24"/>
      <c r="POW1449" s="24"/>
      <c r="POX1449" s="24"/>
      <c r="POY1449" s="24"/>
      <c r="POZ1449" s="24"/>
      <c r="PPA1449" s="24"/>
      <c r="PPB1449" s="24"/>
      <c r="PPF1449" s="3"/>
      <c r="PPG1449" s="31"/>
      <c r="PPH1449" s="5"/>
      <c r="PPI1449" s="9"/>
      <c r="PPL1449" s="2"/>
      <c r="PPO1449" s="24"/>
      <c r="PPP1449" s="24"/>
      <c r="PPQ1449" s="31"/>
      <c r="PPR1449" s="24"/>
      <c r="PPS1449" s="24"/>
      <c r="PPT1449" s="24"/>
      <c r="PPU1449" s="24"/>
      <c r="PPV1449" s="24"/>
      <c r="PPW1449" s="24"/>
      <c r="PPX1449" s="24"/>
      <c r="PPY1449" s="24"/>
      <c r="PPZ1449" s="24"/>
      <c r="PQA1449" s="24"/>
      <c r="PQB1449" s="24"/>
      <c r="PQC1449" s="24"/>
      <c r="PQD1449" s="24"/>
      <c r="PQE1449" s="24"/>
      <c r="PQF1449" s="24"/>
      <c r="PQJ1449" s="3"/>
      <c r="PQK1449" s="31"/>
      <c r="PQL1449" s="5"/>
      <c r="PQM1449" s="9"/>
      <c r="PQP1449" s="2"/>
      <c r="PQS1449" s="24"/>
      <c r="PQT1449" s="24"/>
      <c r="PQU1449" s="31"/>
      <c r="PQV1449" s="24"/>
      <c r="PQW1449" s="24"/>
      <c r="PQX1449" s="24"/>
      <c r="PQY1449" s="24"/>
      <c r="PQZ1449" s="24"/>
      <c r="PRA1449" s="24"/>
      <c r="PRB1449" s="24"/>
      <c r="PRC1449" s="24"/>
      <c r="PRD1449" s="24"/>
      <c r="PRE1449" s="24"/>
      <c r="PRF1449" s="24"/>
      <c r="PRG1449" s="24"/>
      <c r="PRH1449" s="24"/>
      <c r="PRI1449" s="24"/>
      <c r="PRJ1449" s="24"/>
      <c r="PRN1449" s="3"/>
      <c r="PRO1449" s="31"/>
      <c r="PRP1449" s="5"/>
      <c r="PRQ1449" s="9"/>
      <c r="PRT1449" s="2"/>
      <c r="PRW1449" s="24"/>
      <c r="PRX1449" s="24"/>
      <c r="PRY1449" s="31"/>
      <c r="PRZ1449" s="24"/>
      <c r="PSA1449" s="24"/>
      <c r="PSB1449" s="24"/>
      <c r="PSC1449" s="24"/>
      <c r="PSD1449" s="24"/>
      <c r="PSE1449" s="24"/>
      <c r="PSF1449" s="24"/>
      <c r="PSG1449" s="24"/>
      <c r="PSH1449" s="24"/>
      <c r="PSI1449" s="24"/>
      <c r="PSJ1449" s="24"/>
      <c r="PSK1449" s="24"/>
      <c r="PSL1449" s="24"/>
      <c r="PSM1449" s="24"/>
      <c r="PSN1449" s="24"/>
      <c r="PSR1449" s="3"/>
      <c r="PSS1449" s="31"/>
      <c r="PST1449" s="5"/>
      <c r="PSU1449" s="9"/>
      <c r="PSX1449" s="2"/>
      <c r="PTA1449" s="24"/>
      <c r="PTB1449" s="24"/>
      <c r="PTC1449" s="31"/>
      <c r="PTD1449" s="24"/>
      <c r="PTE1449" s="24"/>
      <c r="PTF1449" s="24"/>
      <c r="PTG1449" s="24"/>
      <c r="PTH1449" s="24"/>
      <c r="PTI1449" s="24"/>
      <c r="PTJ1449" s="24"/>
      <c r="PTK1449" s="24"/>
      <c r="PTL1449" s="24"/>
      <c r="PTM1449" s="24"/>
      <c r="PTN1449" s="24"/>
      <c r="PTO1449" s="24"/>
      <c r="PTP1449" s="24"/>
      <c r="PTQ1449" s="24"/>
      <c r="PTR1449" s="24"/>
      <c r="PTV1449" s="3"/>
      <c r="PTW1449" s="31"/>
      <c r="PTX1449" s="5"/>
      <c r="PTY1449" s="9"/>
      <c r="PUB1449" s="2"/>
      <c r="PUE1449" s="24"/>
      <c r="PUF1449" s="24"/>
      <c r="PUG1449" s="31"/>
      <c r="PUH1449" s="24"/>
      <c r="PUI1449" s="24"/>
      <c r="PUJ1449" s="24"/>
      <c r="PUK1449" s="24"/>
      <c r="PUL1449" s="24"/>
      <c r="PUM1449" s="24"/>
      <c r="PUN1449" s="24"/>
      <c r="PUO1449" s="24"/>
      <c r="PUP1449" s="24"/>
      <c r="PUQ1449" s="24"/>
      <c r="PUR1449" s="24"/>
      <c r="PUS1449" s="24"/>
      <c r="PUT1449" s="24"/>
      <c r="PUU1449" s="24"/>
      <c r="PUV1449" s="24"/>
      <c r="PUZ1449" s="3"/>
      <c r="PVA1449" s="31"/>
      <c r="PVB1449" s="5"/>
      <c r="PVC1449" s="9"/>
      <c r="PVF1449" s="2"/>
      <c r="PVI1449" s="24"/>
      <c r="PVJ1449" s="24"/>
      <c r="PVK1449" s="31"/>
      <c r="PVL1449" s="24"/>
      <c r="PVM1449" s="24"/>
      <c r="PVN1449" s="24"/>
      <c r="PVO1449" s="24"/>
      <c r="PVP1449" s="24"/>
      <c r="PVQ1449" s="24"/>
      <c r="PVR1449" s="24"/>
      <c r="PVS1449" s="24"/>
      <c r="PVT1449" s="24"/>
      <c r="PVU1449" s="24"/>
      <c r="PVV1449" s="24"/>
      <c r="PVW1449" s="24"/>
      <c r="PVX1449" s="24"/>
      <c r="PVY1449" s="24"/>
      <c r="PVZ1449" s="24"/>
      <c r="PWD1449" s="3"/>
      <c r="PWE1449" s="31"/>
      <c r="PWF1449" s="5"/>
      <c r="PWG1449" s="9"/>
      <c r="PWJ1449" s="2"/>
      <c r="PWM1449" s="24"/>
      <c r="PWN1449" s="24"/>
      <c r="PWO1449" s="31"/>
      <c r="PWP1449" s="24"/>
      <c r="PWQ1449" s="24"/>
      <c r="PWR1449" s="24"/>
      <c r="PWS1449" s="24"/>
      <c r="PWT1449" s="24"/>
      <c r="PWU1449" s="24"/>
      <c r="PWV1449" s="24"/>
      <c r="PWW1449" s="24"/>
      <c r="PWX1449" s="24"/>
      <c r="PWY1449" s="24"/>
      <c r="PWZ1449" s="24"/>
      <c r="PXA1449" s="24"/>
      <c r="PXB1449" s="24"/>
      <c r="PXC1449" s="24"/>
      <c r="PXD1449" s="24"/>
      <c r="PXH1449" s="3"/>
      <c r="PXI1449" s="31"/>
      <c r="PXJ1449" s="5"/>
      <c r="PXK1449" s="9"/>
      <c r="PXN1449" s="2"/>
      <c r="PXQ1449" s="24"/>
      <c r="PXR1449" s="24"/>
      <c r="PXS1449" s="31"/>
      <c r="PXT1449" s="24"/>
      <c r="PXU1449" s="24"/>
      <c r="PXV1449" s="24"/>
      <c r="PXW1449" s="24"/>
      <c r="PXX1449" s="24"/>
      <c r="PXY1449" s="24"/>
      <c r="PXZ1449" s="24"/>
      <c r="PYA1449" s="24"/>
      <c r="PYB1449" s="24"/>
      <c r="PYC1449" s="24"/>
      <c r="PYD1449" s="24"/>
      <c r="PYE1449" s="24"/>
      <c r="PYF1449" s="24"/>
      <c r="PYG1449" s="24"/>
      <c r="PYH1449" s="24"/>
      <c r="PYL1449" s="3"/>
      <c r="PYM1449" s="31"/>
      <c r="PYN1449" s="5"/>
      <c r="PYO1449" s="9"/>
      <c r="PYR1449" s="2"/>
      <c r="PYU1449" s="24"/>
      <c r="PYV1449" s="24"/>
      <c r="PYW1449" s="31"/>
      <c r="PYX1449" s="24"/>
      <c r="PYY1449" s="24"/>
      <c r="PYZ1449" s="24"/>
      <c r="PZA1449" s="24"/>
      <c r="PZB1449" s="24"/>
      <c r="PZC1449" s="24"/>
      <c r="PZD1449" s="24"/>
      <c r="PZE1449" s="24"/>
      <c r="PZF1449" s="24"/>
      <c r="PZG1449" s="24"/>
      <c r="PZH1449" s="24"/>
      <c r="PZI1449" s="24"/>
      <c r="PZJ1449" s="24"/>
      <c r="PZK1449" s="24"/>
      <c r="PZL1449" s="24"/>
      <c r="PZP1449" s="3"/>
      <c r="PZQ1449" s="31"/>
      <c r="PZR1449" s="5"/>
      <c r="PZS1449" s="9"/>
      <c r="PZV1449" s="2"/>
      <c r="PZY1449" s="24"/>
      <c r="PZZ1449" s="24"/>
      <c r="QAA1449" s="31"/>
      <c r="QAB1449" s="24"/>
      <c r="QAC1449" s="24"/>
      <c r="QAD1449" s="24"/>
      <c r="QAE1449" s="24"/>
      <c r="QAF1449" s="24"/>
      <c r="QAG1449" s="24"/>
      <c r="QAH1449" s="24"/>
      <c r="QAI1449" s="24"/>
      <c r="QAJ1449" s="24"/>
      <c r="QAK1449" s="24"/>
      <c r="QAL1449" s="24"/>
      <c r="QAM1449" s="24"/>
      <c r="QAN1449" s="24"/>
      <c r="QAO1449" s="24"/>
      <c r="QAP1449" s="24"/>
      <c r="QAT1449" s="3"/>
      <c r="QAU1449" s="31"/>
      <c r="QAV1449" s="5"/>
      <c r="QAW1449" s="9"/>
      <c r="QAZ1449" s="2"/>
      <c r="QBC1449" s="24"/>
      <c r="QBD1449" s="24"/>
      <c r="QBE1449" s="31"/>
      <c r="QBF1449" s="24"/>
      <c r="QBG1449" s="24"/>
      <c r="QBH1449" s="24"/>
      <c r="QBI1449" s="24"/>
      <c r="QBJ1449" s="24"/>
      <c r="QBK1449" s="24"/>
      <c r="QBL1449" s="24"/>
      <c r="QBM1449" s="24"/>
      <c r="QBN1449" s="24"/>
      <c r="QBO1449" s="24"/>
      <c r="QBP1449" s="24"/>
      <c r="QBQ1449" s="24"/>
      <c r="QBR1449" s="24"/>
      <c r="QBS1449" s="24"/>
      <c r="QBT1449" s="24"/>
      <c r="QBX1449" s="3"/>
      <c r="QBY1449" s="31"/>
      <c r="QBZ1449" s="5"/>
      <c r="QCA1449" s="9"/>
      <c r="QCD1449" s="2"/>
      <c r="QCG1449" s="24"/>
      <c r="QCH1449" s="24"/>
      <c r="QCI1449" s="31"/>
      <c r="QCJ1449" s="24"/>
      <c r="QCK1449" s="24"/>
      <c r="QCL1449" s="24"/>
      <c r="QCM1449" s="24"/>
      <c r="QCN1449" s="24"/>
      <c r="QCO1449" s="24"/>
      <c r="QCP1449" s="24"/>
      <c r="QCQ1449" s="24"/>
      <c r="QCR1449" s="24"/>
      <c r="QCS1449" s="24"/>
      <c r="QCT1449" s="24"/>
      <c r="QCU1449" s="24"/>
      <c r="QCV1449" s="24"/>
      <c r="QCW1449" s="24"/>
      <c r="QCX1449" s="24"/>
      <c r="QDB1449" s="3"/>
      <c r="QDC1449" s="31"/>
      <c r="QDD1449" s="5"/>
      <c r="QDE1449" s="9"/>
      <c r="QDH1449" s="2"/>
      <c r="QDK1449" s="24"/>
      <c r="QDL1449" s="24"/>
      <c r="QDM1449" s="31"/>
      <c r="QDN1449" s="24"/>
      <c r="QDO1449" s="24"/>
      <c r="QDP1449" s="24"/>
      <c r="QDQ1449" s="24"/>
      <c r="QDR1449" s="24"/>
      <c r="QDS1449" s="24"/>
      <c r="QDT1449" s="24"/>
      <c r="QDU1449" s="24"/>
      <c r="QDV1449" s="24"/>
      <c r="QDW1449" s="24"/>
      <c r="QDX1449" s="24"/>
      <c r="QDY1449" s="24"/>
      <c r="QDZ1449" s="24"/>
      <c r="QEA1449" s="24"/>
      <c r="QEB1449" s="24"/>
      <c r="QEF1449" s="3"/>
      <c r="QEG1449" s="31"/>
      <c r="QEH1449" s="5"/>
      <c r="QEI1449" s="9"/>
      <c r="QEL1449" s="2"/>
      <c r="QEO1449" s="24"/>
      <c r="QEP1449" s="24"/>
      <c r="QEQ1449" s="31"/>
      <c r="QER1449" s="24"/>
      <c r="QES1449" s="24"/>
      <c r="QET1449" s="24"/>
      <c r="QEU1449" s="24"/>
      <c r="QEV1449" s="24"/>
      <c r="QEW1449" s="24"/>
      <c r="QEX1449" s="24"/>
      <c r="QEY1449" s="24"/>
      <c r="QEZ1449" s="24"/>
      <c r="QFA1449" s="24"/>
      <c r="QFB1449" s="24"/>
      <c r="QFC1449" s="24"/>
      <c r="QFD1449" s="24"/>
      <c r="QFE1449" s="24"/>
      <c r="QFF1449" s="24"/>
      <c r="QFJ1449" s="3"/>
      <c r="QFK1449" s="31"/>
      <c r="QFL1449" s="5"/>
      <c r="QFM1449" s="9"/>
      <c r="QFP1449" s="2"/>
      <c r="QFS1449" s="24"/>
      <c r="QFT1449" s="24"/>
      <c r="QFU1449" s="31"/>
      <c r="QFV1449" s="24"/>
      <c r="QFW1449" s="24"/>
      <c r="QFX1449" s="24"/>
      <c r="QFY1449" s="24"/>
      <c r="QFZ1449" s="24"/>
      <c r="QGA1449" s="24"/>
      <c r="QGB1449" s="24"/>
      <c r="QGC1449" s="24"/>
      <c r="QGD1449" s="24"/>
      <c r="QGE1449" s="24"/>
      <c r="QGF1449" s="24"/>
      <c r="QGG1449" s="24"/>
      <c r="QGH1449" s="24"/>
      <c r="QGI1449" s="24"/>
      <c r="QGJ1449" s="24"/>
      <c r="QGN1449" s="3"/>
      <c r="QGO1449" s="31"/>
      <c r="QGP1449" s="5"/>
      <c r="QGQ1449" s="9"/>
      <c r="QGT1449" s="2"/>
      <c r="QGW1449" s="24"/>
      <c r="QGX1449" s="24"/>
      <c r="QGY1449" s="31"/>
      <c r="QGZ1449" s="24"/>
      <c r="QHA1449" s="24"/>
      <c r="QHB1449" s="24"/>
      <c r="QHC1449" s="24"/>
      <c r="QHD1449" s="24"/>
      <c r="QHE1449" s="24"/>
      <c r="QHF1449" s="24"/>
      <c r="QHG1449" s="24"/>
      <c r="QHH1449" s="24"/>
      <c r="QHI1449" s="24"/>
      <c r="QHJ1449" s="24"/>
      <c r="QHK1449" s="24"/>
      <c r="QHL1449" s="24"/>
      <c r="QHM1449" s="24"/>
      <c r="QHN1449" s="24"/>
      <c r="QHR1449" s="3"/>
      <c r="QHS1449" s="31"/>
      <c r="QHT1449" s="5"/>
      <c r="QHU1449" s="9"/>
      <c r="QHX1449" s="2"/>
      <c r="QIA1449" s="24"/>
      <c r="QIB1449" s="24"/>
      <c r="QIC1449" s="31"/>
      <c r="QID1449" s="24"/>
      <c r="QIE1449" s="24"/>
      <c r="QIF1449" s="24"/>
      <c r="QIG1449" s="24"/>
      <c r="QIH1449" s="24"/>
      <c r="QII1449" s="24"/>
      <c r="QIJ1449" s="24"/>
      <c r="QIK1449" s="24"/>
      <c r="QIL1449" s="24"/>
      <c r="QIM1449" s="24"/>
      <c r="QIN1449" s="24"/>
      <c r="QIO1449" s="24"/>
      <c r="QIP1449" s="24"/>
      <c r="QIQ1449" s="24"/>
      <c r="QIR1449" s="24"/>
      <c r="QIV1449" s="3"/>
      <c r="QIW1449" s="31"/>
      <c r="QIX1449" s="5"/>
      <c r="QIY1449" s="9"/>
      <c r="QJB1449" s="2"/>
      <c r="QJE1449" s="24"/>
      <c r="QJF1449" s="24"/>
      <c r="QJG1449" s="31"/>
      <c r="QJH1449" s="24"/>
      <c r="QJI1449" s="24"/>
      <c r="QJJ1449" s="24"/>
      <c r="QJK1449" s="24"/>
      <c r="QJL1449" s="24"/>
      <c r="QJM1449" s="24"/>
      <c r="QJN1449" s="24"/>
      <c r="QJO1449" s="24"/>
      <c r="QJP1449" s="24"/>
      <c r="QJQ1449" s="24"/>
      <c r="QJR1449" s="24"/>
      <c r="QJS1449" s="24"/>
      <c r="QJT1449" s="24"/>
      <c r="QJU1449" s="24"/>
      <c r="QJV1449" s="24"/>
      <c r="QJZ1449" s="3"/>
      <c r="QKA1449" s="31"/>
      <c r="QKB1449" s="5"/>
      <c r="QKC1449" s="9"/>
      <c r="QKF1449" s="2"/>
      <c r="QKI1449" s="24"/>
      <c r="QKJ1449" s="24"/>
      <c r="QKK1449" s="31"/>
      <c r="QKL1449" s="24"/>
      <c r="QKM1449" s="24"/>
      <c r="QKN1449" s="24"/>
      <c r="QKO1449" s="24"/>
      <c r="QKP1449" s="24"/>
      <c r="QKQ1449" s="24"/>
      <c r="QKR1449" s="24"/>
      <c r="QKS1449" s="24"/>
      <c r="QKT1449" s="24"/>
      <c r="QKU1449" s="24"/>
      <c r="QKV1449" s="24"/>
      <c r="QKW1449" s="24"/>
      <c r="QKX1449" s="24"/>
      <c r="QKY1449" s="24"/>
      <c r="QKZ1449" s="24"/>
      <c r="QLD1449" s="3"/>
      <c r="QLE1449" s="31"/>
      <c r="QLF1449" s="5"/>
      <c r="QLG1449" s="9"/>
      <c r="QLJ1449" s="2"/>
      <c r="QLM1449" s="24"/>
      <c r="QLN1449" s="24"/>
      <c r="QLO1449" s="31"/>
      <c r="QLP1449" s="24"/>
      <c r="QLQ1449" s="24"/>
      <c r="QLR1449" s="24"/>
      <c r="QLS1449" s="24"/>
      <c r="QLT1449" s="24"/>
      <c r="QLU1449" s="24"/>
      <c r="QLV1449" s="24"/>
      <c r="QLW1449" s="24"/>
      <c r="QLX1449" s="24"/>
      <c r="QLY1449" s="24"/>
      <c r="QLZ1449" s="24"/>
      <c r="QMA1449" s="24"/>
      <c r="QMB1449" s="24"/>
      <c r="QMC1449" s="24"/>
      <c r="QMD1449" s="24"/>
      <c r="QMH1449" s="3"/>
      <c r="QMI1449" s="31"/>
      <c r="QMJ1449" s="5"/>
      <c r="QMK1449" s="9"/>
      <c r="QMN1449" s="2"/>
      <c r="QMQ1449" s="24"/>
      <c r="QMR1449" s="24"/>
      <c r="QMS1449" s="31"/>
      <c r="QMT1449" s="24"/>
      <c r="QMU1449" s="24"/>
      <c r="QMV1449" s="24"/>
      <c r="QMW1449" s="24"/>
      <c r="QMX1449" s="24"/>
      <c r="QMY1449" s="24"/>
      <c r="QMZ1449" s="24"/>
      <c r="QNA1449" s="24"/>
      <c r="QNB1449" s="24"/>
      <c r="QNC1449" s="24"/>
      <c r="QND1449" s="24"/>
      <c r="QNE1449" s="24"/>
      <c r="QNF1449" s="24"/>
      <c r="QNG1449" s="24"/>
      <c r="QNH1449" s="24"/>
      <c r="QNL1449" s="3"/>
      <c r="QNM1449" s="31"/>
      <c r="QNN1449" s="5"/>
      <c r="QNO1449" s="9"/>
      <c r="QNR1449" s="2"/>
      <c r="QNU1449" s="24"/>
      <c r="QNV1449" s="24"/>
      <c r="QNW1449" s="31"/>
      <c r="QNX1449" s="24"/>
      <c r="QNY1449" s="24"/>
      <c r="QNZ1449" s="24"/>
      <c r="QOA1449" s="24"/>
      <c r="QOB1449" s="24"/>
      <c r="QOC1449" s="24"/>
      <c r="QOD1449" s="24"/>
      <c r="QOE1449" s="24"/>
      <c r="QOF1449" s="24"/>
      <c r="QOG1449" s="24"/>
      <c r="QOH1449" s="24"/>
      <c r="QOI1449" s="24"/>
      <c r="QOJ1449" s="24"/>
      <c r="QOK1449" s="24"/>
      <c r="QOL1449" s="24"/>
      <c r="QOP1449" s="3"/>
      <c r="QOQ1449" s="31"/>
      <c r="QOR1449" s="5"/>
      <c r="QOS1449" s="9"/>
      <c r="QOV1449" s="2"/>
      <c r="QOY1449" s="24"/>
      <c r="QOZ1449" s="24"/>
      <c r="QPA1449" s="31"/>
      <c r="QPB1449" s="24"/>
      <c r="QPC1449" s="24"/>
      <c r="QPD1449" s="24"/>
      <c r="QPE1449" s="24"/>
      <c r="QPF1449" s="24"/>
      <c r="QPG1449" s="24"/>
      <c r="QPH1449" s="24"/>
      <c r="QPI1449" s="24"/>
      <c r="QPJ1449" s="24"/>
      <c r="QPK1449" s="24"/>
      <c r="QPL1449" s="24"/>
      <c r="QPM1449" s="24"/>
      <c r="QPN1449" s="24"/>
      <c r="QPO1449" s="24"/>
      <c r="QPP1449" s="24"/>
      <c r="QPT1449" s="3"/>
      <c r="QPU1449" s="31"/>
      <c r="QPV1449" s="5"/>
      <c r="QPW1449" s="9"/>
      <c r="QPZ1449" s="2"/>
      <c r="QQC1449" s="24"/>
      <c r="QQD1449" s="24"/>
      <c r="QQE1449" s="31"/>
      <c r="QQF1449" s="24"/>
      <c r="QQG1449" s="24"/>
      <c r="QQH1449" s="24"/>
      <c r="QQI1449" s="24"/>
      <c r="QQJ1449" s="24"/>
      <c r="QQK1449" s="24"/>
      <c r="QQL1449" s="24"/>
      <c r="QQM1449" s="24"/>
      <c r="QQN1449" s="24"/>
      <c r="QQO1449" s="24"/>
      <c r="QQP1449" s="24"/>
      <c r="QQQ1449" s="24"/>
      <c r="QQR1449" s="24"/>
      <c r="QQS1449" s="24"/>
      <c r="QQT1449" s="24"/>
      <c r="QQX1449" s="3"/>
      <c r="QQY1449" s="31"/>
      <c r="QQZ1449" s="5"/>
      <c r="QRA1449" s="9"/>
      <c r="QRD1449" s="2"/>
      <c r="QRG1449" s="24"/>
      <c r="QRH1449" s="24"/>
      <c r="QRI1449" s="31"/>
      <c r="QRJ1449" s="24"/>
      <c r="QRK1449" s="24"/>
      <c r="QRL1449" s="24"/>
      <c r="QRM1449" s="24"/>
      <c r="QRN1449" s="24"/>
      <c r="QRO1449" s="24"/>
      <c r="QRP1449" s="24"/>
      <c r="QRQ1449" s="24"/>
      <c r="QRR1449" s="24"/>
      <c r="QRS1449" s="24"/>
      <c r="QRT1449" s="24"/>
      <c r="QRU1449" s="24"/>
      <c r="QRV1449" s="24"/>
      <c r="QRW1449" s="24"/>
      <c r="QRX1449" s="24"/>
      <c r="QSB1449" s="3"/>
      <c r="QSC1449" s="31"/>
      <c r="QSD1449" s="5"/>
      <c r="QSE1449" s="9"/>
      <c r="QSH1449" s="2"/>
      <c r="QSK1449" s="24"/>
      <c r="QSL1449" s="24"/>
      <c r="QSM1449" s="31"/>
      <c r="QSN1449" s="24"/>
      <c r="QSO1449" s="24"/>
      <c r="QSP1449" s="24"/>
      <c r="QSQ1449" s="24"/>
      <c r="QSR1449" s="24"/>
      <c r="QSS1449" s="24"/>
      <c r="QST1449" s="24"/>
      <c r="QSU1449" s="24"/>
      <c r="QSV1449" s="24"/>
      <c r="QSW1449" s="24"/>
      <c r="QSX1449" s="24"/>
      <c r="QSY1449" s="24"/>
      <c r="QSZ1449" s="24"/>
      <c r="QTA1449" s="24"/>
      <c r="QTB1449" s="24"/>
      <c r="QTF1449" s="3"/>
      <c r="QTG1449" s="31"/>
      <c r="QTH1449" s="5"/>
      <c r="QTI1449" s="9"/>
      <c r="QTL1449" s="2"/>
      <c r="QTO1449" s="24"/>
      <c r="QTP1449" s="24"/>
      <c r="QTQ1449" s="31"/>
      <c r="QTR1449" s="24"/>
      <c r="QTS1449" s="24"/>
      <c r="QTT1449" s="24"/>
      <c r="QTU1449" s="24"/>
      <c r="QTV1449" s="24"/>
      <c r="QTW1449" s="24"/>
      <c r="QTX1449" s="24"/>
      <c r="QTY1449" s="24"/>
      <c r="QTZ1449" s="24"/>
      <c r="QUA1449" s="24"/>
      <c r="QUB1449" s="24"/>
      <c r="QUC1449" s="24"/>
      <c r="QUD1449" s="24"/>
      <c r="QUE1449" s="24"/>
      <c r="QUF1449" s="24"/>
      <c r="QUJ1449" s="3"/>
      <c r="QUK1449" s="31"/>
      <c r="QUL1449" s="5"/>
      <c r="QUM1449" s="9"/>
      <c r="QUP1449" s="2"/>
      <c r="QUS1449" s="24"/>
      <c r="QUT1449" s="24"/>
      <c r="QUU1449" s="31"/>
      <c r="QUV1449" s="24"/>
      <c r="QUW1449" s="24"/>
      <c r="QUX1449" s="24"/>
      <c r="QUY1449" s="24"/>
      <c r="QUZ1449" s="24"/>
      <c r="QVA1449" s="24"/>
      <c r="QVB1449" s="24"/>
      <c r="QVC1449" s="24"/>
      <c r="QVD1449" s="24"/>
      <c r="QVE1449" s="24"/>
      <c r="QVF1449" s="24"/>
      <c r="QVG1449" s="24"/>
      <c r="QVH1449" s="24"/>
      <c r="QVI1449" s="24"/>
      <c r="QVJ1449" s="24"/>
      <c r="QVN1449" s="3"/>
      <c r="QVO1449" s="31"/>
      <c r="QVP1449" s="5"/>
      <c r="QVQ1449" s="9"/>
      <c r="QVT1449" s="2"/>
      <c r="QVW1449" s="24"/>
      <c r="QVX1449" s="24"/>
      <c r="QVY1449" s="31"/>
      <c r="QVZ1449" s="24"/>
      <c r="QWA1449" s="24"/>
      <c r="QWB1449" s="24"/>
      <c r="QWC1449" s="24"/>
      <c r="QWD1449" s="24"/>
      <c r="QWE1449" s="24"/>
      <c r="QWF1449" s="24"/>
      <c r="QWG1449" s="24"/>
      <c r="QWH1449" s="24"/>
      <c r="QWI1449" s="24"/>
      <c r="QWJ1449" s="24"/>
      <c r="QWK1449" s="24"/>
      <c r="QWL1449" s="24"/>
      <c r="QWM1449" s="24"/>
      <c r="QWN1449" s="24"/>
      <c r="QWR1449" s="3"/>
      <c r="QWS1449" s="31"/>
      <c r="QWT1449" s="5"/>
      <c r="QWU1449" s="9"/>
      <c r="QWX1449" s="2"/>
      <c r="QXA1449" s="24"/>
      <c r="QXB1449" s="24"/>
      <c r="QXC1449" s="31"/>
      <c r="QXD1449" s="24"/>
      <c r="QXE1449" s="24"/>
      <c r="QXF1449" s="24"/>
      <c r="QXG1449" s="24"/>
      <c r="QXH1449" s="24"/>
      <c r="QXI1449" s="24"/>
      <c r="QXJ1449" s="24"/>
      <c r="QXK1449" s="24"/>
      <c r="QXL1449" s="24"/>
      <c r="QXM1449" s="24"/>
      <c r="QXN1449" s="24"/>
      <c r="QXO1449" s="24"/>
      <c r="QXP1449" s="24"/>
      <c r="QXQ1449" s="24"/>
      <c r="QXR1449" s="24"/>
      <c r="QXV1449" s="3"/>
      <c r="QXW1449" s="31"/>
      <c r="QXX1449" s="5"/>
      <c r="QXY1449" s="9"/>
      <c r="QYB1449" s="2"/>
      <c r="QYE1449" s="24"/>
      <c r="QYF1449" s="24"/>
      <c r="QYG1449" s="31"/>
      <c r="QYH1449" s="24"/>
      <c r="QYI1449" s="24"/>
      <c r="QYJ1449" s="24"/>
      <c r="QYK1449" s="24"/>
      <c r="QYL1449" s="24"/>
      <c r="QYM1449" s="24"/>
      <c r="QYN1449" s="24"/>
      <c r="QYO1449" s="24"/>
      <c r="QYP1449" s="24"/>
      <c r="QYQ1449" s="24"/>
      <c r="QYR1449" s="24"/>
      <c r="QYS1449" s="24"/>
      <c r="QYT1449" s="24"/>
      <c r="QYU1449" s="24"/>
      <c r="QYV1449" s="24"/>
      <c r="QYZ1449" s="3"/>
      <c r="QZA1449" s="31"/>
      <c r="QZB1449" s="5"/>
      <c r="QZC1449" s="9"/>
      <c r="QZF1449" s="2"/>
      <c r="QZI1449" s="24"/>
      <c r="QZJ1449" s="24"/>
      <c r="QZK1449" s="31"/>
      <c r="QZL1449" s="24"/>
      <c r="QZM1449" s="24"/>
      <c r="QZN1449" s="24"/>
      <c r="QZO1449" s="24"/>
      <c r="QZP1449" s="24"/>
      <c r="QZQ1449" s="24"/>
      <c r="QZR1449" s="24"/>
      <c r="QZS1449" s="24"/>
      <c r="QZT1449" s="24"/>
      <c r="QZU1449" s="24"/>
      <c r="QZV1449" s="24"/>
      <c r="QZW1449" s="24"/>
      <c r="QZX1449" s="24"/>
      <c r="QZY1449" s="24"/>
      <c r="QZZ1449" s="24"/>
      <c r="RAD1449" s="3"/>
      <c r="RAE1449" s="31"/>
      <c r="RAF1449" s="5"/>
      <c r="RAG1449" s="9"/>
      <c r="RAJ1449" s="2"/>
      <c r="RAM1449" s="24"/>
      <c r="RAN1449" s="24"/>
      <c r="RAO1449" s="31"/>
      <c r="RAP1449" s="24"/>
      <c r="RAQ1449" s="24"/>
      <c r="RAR1449" s="24"/>
      <c r="RAS1449" s="24"/>
      <c r="RAT1449" s="24"/>
      <c r="RAU1449" s="24"/>
      <c r="RAV1449" s="24"/>
      <c r="RAW1449" s="24"/>
      <c r="RAX1449" s="24"/>
      <c r="RAY1449" s="24"/>
      <c r="RAZ1449" s="24"/>
      <c r="RBA1449" s="24"/>
      <c r="RBB1449" s="24"/>
      <c r="RBC1449" s="24"/>
      <c r="RBD1449" s="24"/>
      <c r="RBH1449" s="3"/>
      <c r="RBI1449" s="31"/>
      <c r="RBJ1449" s="5"/>
      <c r="RBK1449" s="9"/>
      <c r="RBN1449" s="2"/>
      <c r="RBQ1449" s="24"/>
      <c r="RBR1449" s="24"/>
      <c r="RBS1449" s="31"/>
      <c r="RBT1449" s="24"/>
      <c r="RBU1449" s="24"/>
      <c r="RBV1449" s="24"/>
      <c r="RBW1449" s="24"/>
      <c r="RBX1449" s="24"/>
      <c r="RBY1449" s="24"/>
      <c r="RBZ1449" s="24"/>
      <c r="RCA1449" s="24"/>
      <c r="RCB1449" s="24"/>
      <c r="RCC1449" s="24"/>
      <c r="RCD1449" s="24"/>
      <c r="RCE1449" s="24"/>
      <c r="RCF1449" s="24"/>
      <c r="RCG1449" s="24"/>
      <c r="RCH1449" s="24"/>
      <c r="RCL1449" s="3"/>
      <c r="RCM1449" s="31"/>
      <c r="RCN1449" s="5"/>
      <c r="RCO1449" s="9"/>
      <c r="RCR1449" s="2"/>
      <c r="RCU1449" s="24"/>
      <c r="RCV1449" s="24"/>
      <c r="RCW1449" s="31"/>
      <c r="RCX1449" s="24"/>
      <c r="RCY1449" s="24"/>
      <c r="RCZ1449" s="24"/>
      <c r="RDA1449" s="24"/>
      <c r="RDB1449" s="24"/>
      <c r="RDC1449" s="24"/>
      <c r="RDD1449" s="24"/>
      <c r="RDE1449" s="24"/>
      <c r="RDF1449" s="24"/>
      <c r="RDG1449" s="24"/>
      <c r="RDH1449" s="24"/>
      <c r="RDI1449" s="24"/>
      <c r="RDJ1449" s="24"/>
      <c r="RDK1449" s="24"/>
      <c r="RDL1449" s="24"/>
      <c r="RDP1449" s="3"/>
      <c r="RDQ1449" s="31"/>
      <c r="RDR1449" s="5"/>
      <c r="RDS1449" s="9"/>
      <c r="RDV1449" s="2"/>
      <c r="RDY1449" s="24"/>
      <c r="RDZ1449" s="24"/>
      <c r="REA1449" s="31"/>
      <c r="REB1449" s="24"/>
      <c r="REC1449" s="24"/>
      <c r="RED1449" s="24"/>
      <c r="REE1449" s="24"/>
      <c r="REF1449" s="24"/>
      <c r="REG1449" s="24"/>
      <c r="REH1449" s="24"/>
      <c r="REI1449" s="24"/>
      <c r="REJ1449" s="24"/>
      <c r="REK1449" s="24"/>
      <c r="REL1449" s="24"/>
      <c r="REM1449" s="24"/>
      <c r="REN1449" s="24"/>
      <c r="REO1449" s="24"/>
      <c r="REP1449" s="24"/>
      <c r="RET1449" s="3"/>
      <c r="REU1449" s="31"/>
      <c r="REV1449" s="5"/>
      <c r="REW1449" s="9"/>
      <c r="REZ1449" s="2"/>
      <c r="RFC1449" s="24"/>
      <c r="RFD1449" s="24"/>
      <c r="RFE1449" s="31"/>
      <c r="RFF1449" s="24"/>
      <c r="RFG1449" s="24"/>
      <c r="RFH1449" s="24"/>
      <c r="RFI1449" s="24"/>
      <c r="RFJ1449" s="24"/>
      <c r="RFK1449" s="24"/>
      <c r="RFL1449" s="24"/>
      <c r="RFM1449" s="24"/>
      <c r="RFN1449" s="24"/>
      <c r="RFO1449" s="24"/>
      <c r="RFP1449" s="24"/>
      <c r="RFQ1449" s="24"/>
      <c r="RFR1449" s="24"/>
      <c r="RFS1449" s="24"/>
      <c r="RFT1449" s="24"/>
      <c r="RFX1449" s="3"/>
      <c r="RFY1449" s="31"/>
      <c r="RFZ1449" s="5"/>
      <c r="RGA1449" s="9"/>
      <c r="RGD1449" s="2"/>
      <c r="RGG1449" s="24"/>
      <c r="RGH1449" s="24"/>
      <c r="RGI1449" s="31"/>
      <c r="RGJ1449" s="24"/>
      <c r="RGK1449" s="24"/>
      <c r="RGL1449" s="24"/>
      <c r="RGM1449" s="24"/>
      <c r="RGN1449" s="24"/>
      <c r="RGO1449" s="24"/>
      <c r="RGP1449" s="24"/>
      <c r="RGQ1449" s="24"/>
      <c r="RGR1449" s="24"/>
      <c r="RGS1449" s="24"/>
      <c r="RGT1449" s="24"/>
      <c r="RGU1449" s="24"/>
      <c r="RGV1449" s="24"/>
      <c r="RGW1449" s="24"/>
      <c r="RGX1449" s="24"/>
      <c r="RHB1449" s="3"/>
      <c r="RHC1449" s="31"/>
      <c r="RHD1449" s="5"/>
      <c r="RHE1449" s="9"/>
      <c r="RHH1449" s="2"/>
      <c r="RHK1449" s="24"/>
      <c r="RHL1449" s="24"/>
      <c r="RHM1449" s="31"/>
      <c r="RHN1449" s="24"/>
      <c r="RHO1449" s="24"/>
      <c r="RHP1449" s="24"/>
      <c r="RHQ1449" s="24"/>
      <c r="RHR1449" s="24"/>
      <c r="RHS1449" s="24"/>
      <c r="RHT1449" s="24"/>
      <c r="RHU1449" s="24"/>
      <c r="RHV1449" s="24"/>
      <c r="RHW1449" s="24"/>
      <c r="RHX1449" s="24"/>
      <c r="RHY1449" s="24"/>
      <c r="RHZ1449" s="24"/>
      <c r="RIA1449" s="24"/>
      <c r="RIB1449" s="24"/>
      <c r="RIF1449" s="3"/>
      <c r="RIG1449" s="31"/>
      <c r="RIH1449" s="5"/>
      <c r="RII1449" s="9"/>
      <c r="RIL1449" s="2"/>
      <c r="RIO1449" s="24"/>
      <c r="RIP1449" s="24"/>
      <c r="RIQ1449" s="31"/>
      <c r="RIR1449" s="24"/>
      <c r="RIS1449" s="24"/>
      <c r="RIT1449" s="24"/>
      <c r="RIU1449" s="24"/>
      <c r="RIV1449" s="24"/>
      <c r="RIW1449" s="24"/>
      <c r="RIX1449" s="24"/>
      <c r="RIY1449" s="24"/>
      <c r="RIZ1449" s="24"/>
      <c r="RJA1449" s="24"/>
      <c r="RJB1449" s="24"/>
      <c r="RJC1449" s="24"/>
      <c r="RJD1449" s="24"/>
      <c r="RJE1449" s="24"/>
      <c r="RJF1449" s="24"/>
      <c r="RJJ1449" s="3"/>
      <c r="RJK1449" s="31"/>
      <c r="RJL1449" s="5"/>
      <c r="RJM1449" s="9"/>
      <c r="RJP1449" s="2"/>
      <c r="RJS1449" s="24"/>
      <c r="RJT1449" s="24"/>
      <c r="RJU1449" s="31"/>
      <c r="RJV1449" s="24"/>
      <c r="RJW1449" s="24"/>
      <c r="RJX1449" s="24"/>
      <c r="RJY1449" s="24"/>
      <c r="RJZ1449" s="24"/>
      <c r="RKA1449" s="24"/>
      <c r="RKB1449" s="24"/>
      <c r="RKC1449" s="24"/>
      <c r="RKD1449" s="24"/>
      <c r="RKE1449" s="24"/>
      <c r="RKF1449" s="24"/>
      <c r="RKG1449" s="24"/>
      <c r="RKH1449" s="24"/>
      <c r="RKI1449" s="24"/>
      <c r="RKJ1449" s="24"/>
      <c r="RKN1449" s="3"/>
      <c r="RKO1449" s="31"/>
      <c r="RKP1449" s="5"/>
      <c r="RKQ1449" s="9"/>
      <c r="RKT1449" s="2"/>
      <c r="RKW1449" s="24"/>
      <c r="RKX1449" s="24"/>
      <c r="RKY1449" s="31"/>
      <c r="RKZ1449" s="24"/>
      <c r="RLA1449" s="24"/>
      <c r="RLB1449" s="24"/>
      <c r="RLC1449" s="24"/>
      <c r="RLD1449" s="24"/>
      <c r="RLE1449" s="24"/>
      <c r="RLF1449" s="24"/>
      <c r="RLG1449" s="24"/>
      <c r="RLH1449" s="24"/>
      <c r="RLI1449" s="24"/>
      <c r="RLJ1449" s="24"/>
      <c r="RLK1449" s="24"/>
      <c r="RLL1449" s="24"/>
      <c r="RLM1449" s="24"/>
      <c r="RLN1449" s="24"/>
      <c r="RLR1449" s="3"/>
      <c r="RLS1449" s="31"/>
      <c r="RLT1449" s="5"/>
      <c r="RLU1449" s="9"/>
      <c r="RLX1449" s="2"/>
      <c r="RMA1449" s="24"/>
      <c r="RMB1449" s="24"/>
      <c r="RMC1449" s="31"/>
      <c r="RMD1449" s="24"/>
      <c r="RME1449" s="24"/>
      <c r="RMF1449" s="24"/>
      <c r="RMG1449" s="24"/>
      <c r="RMH1449" s="24"/>
      <c r="RMI1449" s="24"/>
      <c r="RMJ1449" s="24"/>
      <c r="RMK1449" s="24"/>
      <c r="RML1449" s="24"/>
      <c r="RMM1449" s="24"/>
      <c r="RMN1449" s="24"/>
      <c r="RMO1449" s="24"/>
      <c r="RMP1449" s="24"/>
      <c r="RMQ1449" s="24"/>
      <c r="RMR1449" s="24"/>
      <c r="RMV1449" s="3"/>
      <c r="RMW1449" s="31"/>
      <c r="RMX1449" s="5"/>
      <c r="RMY1449" s="9"/>
      <c r="RNB1449" s="2"/>
      <c r="RNE1449" s="24"/>
      <c r="RNF1449" s="24"/>
      <c r="RNG1449" s="31"/>
      <c r="RNH1449" s="24"/>
      <c r="RNI1449" s="24"/>
      <c r="RNJ1449" s="24"/>
      <c r="RNK1449" s="24"/>
      <c r="RNL1449" s="24"/>
      <c r="RNM1449" s="24"/>
      <c r="RNN1449" s="24"/>
      <c r="RNO1449" s="24"/>
      <c r="RNP1449" s="24"/>
      <c r="RNQ1449" s="24"/>
      <c r="RNR1449" s="24"/>
      <c r="RNS1449" s="24"/>
      <c r="RNT1449" s="24"/>
      <c r="RNU1449" s="24"/>
      <c r="RNV1449" s="24"/>
      <c r="RNZ1449" s="3"/>
      <c r="ROA1449" s="31"/>
      <c r="ROB1449" s="5"/>
      <c r="ROC1449" s="9"/>
      <c r="ROF1449" s="2"/>
      <c r="ROI1449" s="24"/>
      <c r="ROJ1449" s="24"/>
      <c r="ROK1449" s="31"/>
      <c r="ROL1449" s="24"/>
      <c r="ROM1449" s="24"/>
      <c r="RON1449" s="24"/>
      <c r="ROO1449" s="24"/>
      <c r="ROP1449" s="24"/>
      <c r="ROQ1449" s="24"/>
      <c r="ROR1449" s="24"/>
      <c r="ROS1449" s="24"/>
      <c r="ROT1449" s="24"/>
      <c r="ROU1449" s="24"/>
      <c r="ROV1449" s="24"/>
      <c r="ROW1449" s="24"/>
      <c r="ROX1449" s="24"/>
      <c r="ROY1449" s="24"/>
      <c r="ROZ1449" s="24"/>
      <c r="RPD1449" s="3"/>
      <c r="RPE1449" s="31"/>
      <c r="RPF1449" s="5"/>
      <c r="RPG1449" s="9"/>
      <c r="RPJ1449" s="2"/>
      <c r="RPM1449" s="24"/>
      <c r="RPN1449" s="24"/>
      <c r="RPO1449" s="31"/>
      <c r="RPP1449" s="24"/>
      <c r="RPQ1449" s="24"/>
      <c r="RPR1449" s="24"/>
      <c r="RPS1449" s="24"/>
      <c r="RPT1449" s="24"/>
      <c r="RPU1449" s="24"/>
      <c r="RPV1449" s="24"/>
      <c r="RPW1449" s="24"/>
      <c r="RPX1449" s="24"/>
      <c r="RPY1449" s="24"/>
      <c r="RPZ1449" s="24"/>
      <c r="RQA1449" s="24"/>
      <c r="RQB1449" s="24"/>
      <c r="RQC1449" s="24"/>
      <c r="RQD1449" s="24"/>
      <c r="RQH1449" s="3"/>
      <c r="RQI1449" s="31"/>
      <c r="RQJ1449" s="5"/>
      <c r="RQK1449" s="9"/>
      <c r="RQN1449" s="2"/>
      <c r="RQQ1449" s="24"/>
      <c r="RQR1449" s="24"/>
      <c r="RQS1449" s="31"/>
      <c r="RQT1449" s="24"/>
      <c r="RQU1449" s="24"/>
      <c r="RQV1449" s="24"/>
      <c r="RQW1449" s="24"/>
      <c r="RQX1449" s="24"/>
      <c r="RQY1449" s="24"/>
      <c r="RQZ1449" s="24"/>
      <c r="RRA1449" s="24"/>
      <c r="RRB1449" s="24"/>
      <c r="RRC1449" s="24"/>
      <c r="RRD1449" s="24"/>
      <c r="RRE1449" s="24"/>
      <c r="RRF1449" s="24"/>
      <c r="RRG1449" s="24"/>
      <c r="RRH1449" s="24"/>
      <c r="RRL1449" s="3"/>
      <c r="RRM1449" s="31"/>
      <c r="RRN1449" s="5"/>
      <c r="RRO1449" s="9"/>
      <c r="RRR1449" s="2"/>
      <c r="RRU1449" s="24"/>
      <c r="RRV1449" s="24"/>
      <c r="RRW1449" s="31"/>
      <c r="RRX1449" s="24"/>
      <c r="RRY1449" s="24"/>
      <c r="RRZ1449" s="24"/>
      <c r="RSA1449" s="24"/>
      <c r="RSB1449" s="24"/>
      <c r="RSC1449" s="24"/>
      <c r="RSD1449" s="24"/>
      <c r="RSE1449" s="24"/>
      <c r="RSF1449" s="24"/>
      <c r="RSG1449" s="24"/>
      <c r="RSH1449" s="24"/>
      <c r="RSI1449" s="24"/>
      <c r="RSJ1449" s="24"/>
      <c r="RSK1449" s="24"/>
      <c r="RSL1449" s="24"/>
      <c r="RSP1449" s="3"/>
      <c r="RSQ1449" s="31"/>
      <c r="RSR1449" s="5"/>
      <c r="RSS1449" s="9"/>
      <c r="RSV1449" s="2"/>
      <c r="RSY1449" s="24"/>
      <c r="RSZ1449" s="24"/>
      <c r="RTA1449" s="31"/>
      <c r="RTB1449" s="24"/>
      <c r="RTC1449" s="24"/>
      <c r="RTD1449" s="24"/>
      <c r="RTE1449" s="24"/>
      <c r="RTF1449" s="24"/>
      <c r="RTG1449" s="24"/>
      <c r="RTH1449" s="24"/>
      <c r="RTI1449" s="24"/>
      <c r="RTJ1449" s="24"/>
      <c r="RTK1449" s="24"/>
      <c r="RTL1449" s="24"/>
      <c r="RTM1449" s="24"/>
      <c r="RTN1449" s="24"/>
      <c r="RTO1449" s="24"/>
      <c r="RTP1449" s="24"/>
      <c r="RTT1449" s="3"/>
      <c r="RTU1449" s="31"/>
      <c r="RTV1449" s="5"/>
      <c r="RTW1449" s="9"/>
      <c r="RTZ1449" s="2"/>
      <c r="RUC1449" s="24"/>
      <c r="RUD1449" s="24"/>
      <c r="RUE1449" s="31"/>
      <c r="RUF1449" s="24"/>
      <c r="RUG1449" s="24"/>
      <c r="RUH1449" s="24"/>
      <c r="RUI1449" s="24"/>
      <c r="RUJ1449" s="24"/>
      <c r="RUK1449" s="24"/>
      <c r="RUL1449" s="24"/>
      <c r="RUM1449" s="24"/>
      <c r="RUN1449" s="24"/>
      <c r="RUO1449" s="24"/>
      <c r="RUP1449" s="24"/>
      <c r="RUQ1449" s="24"/>
      <c r="RUR1449" s="24"/>
      <c r="RUS1449" s="24"/>
      <c r="RUT1449" s="24"/>
      <c r="RUX1449" s="3"/>
      <c r="RUY1449" s="31"/>
      <c r="RUZ1449" s="5"/>
      <c r="RVA1449" s="9"/>
      <c r="RVD1449" s="2"/>
      <c r="RVG1449" s="24"/>
      <c r="RVH1449" s="24"/>
      <c r="RVI1449" s="31"/>
      <c r="RVJ1449" s="24"/>
      <c r="RVK1449" s="24"/>
      <c r="RVL1449" s="24"/>
      <c r="RVM1449" s="24"/>
      <c r="RVN1449" s="24"/>
      <c r="RVO1449" s="24"/>
      <c r="RVP1449" s="24"/>
      <c r="RVQ1449" s="24"/>
      <c r="RVR1449" s="24"/>
      <c r="RVS1449" s="24"/>
      <c r="RVT1449" s="24"/>
      <c r="RVU1449" s="24"/>
      <c r="RVV1449" s="24"/>
      <c r="RVW1449" s="24"/>
      <c r="RVX1449" s="24"/>
      <c r="RWB1449" s="3"/>
      <c r="RWC1449" s="31"/>
      <c r="RWD1449" s="5"/>
      <c r="RWE1449" s="9"/>
      <c r="RWH1449" s="2"/>
      <c r="RWK1449" s="24"/>
      <c r="RWL1449" s="24"/>
      <c r="RWM1449" s="31"/>
      <c r="RWN1449" s="24"/>
      <c r="RWO1449" s="24"/>
      <c r="RWP1449" s="24"/>
      <c r="RWQ1449" s="24"/>
      <c r="RWR1449" s="24"/>
      <c r="RWS1449" s="24"/>
      <c r="RWT1449" s="24"/>
      <c r="RWU1449" s="24"/>
      <c r="RWV1449" s="24"/>
      <c r="RWW1449" s="24"/>
      <c r="RWX1449" s="24"/>
      <c r="RWY1449" s="24"/>
      <c r="RWZ1449" s="24"/>
      <c r="RXA1449" s="24"/>
      <c r="RXB1449" s="24"/>
      <c r="RXF1449" s="3"/>
      <c r="RXG1449" s="31"/>
      <c r="RXH1449" s="5"/>
      <c r="RXI1449" s="9"/>
      <c r="RXL1449" s="2"/>
      <c r="RXO1449" s="24"/>
      <c r="RXP1449" s="24"/>
      <c r="RXQ1449" s="31"/>
      <c r="RXR1449" s="24"/>
      <c r="RXS1449" s="24"/>
      <c r="RXT1449" s="24"/>
      <c r="RXU1449" s="24"/>
      <c r="RXV1449" s="24"/>
      <c r="RXW1449" s="24"/>
      <c r="RXX1449" s="24"/>
      <c r="RXY1449" s="24"/>
      <c r="RXZ1449" s="24"/>
      <c r="RYA1449" s="24"/>
      <c r="RYB1449" s="24"/>
      <c r="RYC1449" s="24"/>
      <c r="RYD1449" s="24"/>
      <c r="RYE1449" s="24"/>
      <c r="RYF1449" s="24"/>
      <c r="RYJ1449" s="3"/>
      <c r="RYK1449" s="31"/>
      <c r="RYL1449" s="5"/>
      <c r="RYM1449" s="9"/>
      <c r="RYP1449" s="2"/>
      <c r="RYS1449" s="24"/>
      <c r="RYT1449" s="24"/>
      <c r="RYU1449" s="31"/>
      <c r="RYV1449" s="24"/>
      <c r="RYW1449" s="24"/>
      <c r="RYX1449" s="24"/>
      <c r="RYY1449" s="24"/>
      <c r="RYZ1449" s="24"/>
      <c r="RZA1449" s="24"/>
      <c r="RZB1449" s="24"/>
      <c r="RZC1449" s="24"/>
      <c r="RZD1449" s="24"/>
      <c r="RZE1449" s="24"/>
      <c r="RZF1449" s="24"/>
      <c r="RZG1449" s="24"/>
      <c r="RZH1449" s="24"/>
      <c r="RZI1449" s="24"/>
      <c r="RZJ1449" s="24"/>
      <c r="RZN1449" s="3"/>
      <c r="RZO1449" s="31"/>
      <c r="RZP1449" s="5"/>
      <c r="RZQ1449" s="9"/>
      <c r="RZT1449" s="2"/>
      <c r="RZW1449" s="24"/>
      <c r="RZX1449" s="24"/>
      <c r="RZY1449" s="31"/>
      <c r="RZZ1449" s="24"/>
      <c r="SAA1449" s="24"/>
      <c r="SAB1449" s="24"/>
      <c r="SAC1449" s="24"/>
      <c r="SAD1449" s="24"/>
      <c r="SAE1449" s="24"/>
      <c r="SAF1449" s="24"/>
      <c r="SAG1449" s="24"/>
      <c r="SAH1449" s="24"/>
      <c r="SAI1449" s="24"/>
      <c r="SAJ1449" s="24"/>
      <c r="SAK1449" s="24"/>
      <c r="SAL1449" s="24"/>
      <c r="SAM1449" s="24"/>
      <c r="SAN1449" s="24"/>
      <c r="SAR1449" s="3"/>
      <c r="SAS1449" s="31"/>
      <c r="SAT1449" s="5"/>
      <c r="SAU1449" s="9"/>
      <c r="SAX1449" s="2"/>
      <c r="SBA1449" s="24"/>
      <c r="SBB1449" s="24"/>
      <c r="SBC1449" s="31"/>
      <c r="SBD1449" s="24"/>
      <c r="SBE1449" s="24"/>
      <c r="SBF1449" s="24"/>
      <c r="SBG1449" s="24"/>
      <c r="SBH1449" s="24"/>
      <c r="SBI1449" s="24"/>
      <c r="SBJ1449" s="24"/>
      <c r="SBK1449" s="24"/>
      <c r="SBL1449" s="24"/>
      <c r="SBM1449" s="24"/>
      <c r="SBN1449" s="24"/>
      <c r="SBO1449" s="24"/>
      <c r="SBP1449" s="24"/>
      <c r="SBQ1449" s="24"/>
      <c r="SBR1449" s="24"/>
      <c r="SBV1449" s="3"/>
      <c r="SBW1449" s="31"/>
      <c r="SBX1449" s="5"/>
      <c r="SBY1449" s="9"/>
      <c r="SCB1449" s="2"/>
      <c r="SCE1449" s="24"/>
      <c r="SCF1449" s="24"/>
      <c r="SCG1449" s="31"/>
      <c r="SCH1449" s="24"/>
      <c r="SCI1449" s="24"/>
      <c r="SCJ1449" s="24"/>
      <c r="SCK1449" s="24"/>
      <c r="SCL1449" s="24"/>
      <c r="SCM1449" s="24"/>
      <c r="SCN1449" s="24"/>
      <c r="SCO1449" s="24"/>
      <c r="SCP1449" s="24"/>
      <c r="SCQ1449" s="24"/>
      <c r="SCR1449" s="24"/>
      <c r="SCS1449" s="24"/>
      <c r="SCT1449" s="24"/>
      <c r="SCU1449" s="24"/>
      <c r="SCV1449" s="24"/>
      <c r="SCZ1449" s="3"/>
      <c r="SDA1449" s="31"/>
      <c r="SDB1449" s="5"/>
      <c r="SDC1449" s="9"/>
      <c r="SDF1449" s="2"/>
      <c r="SDI1449" s="24"/>
      <c r="SDJ1449" s="24"/>
      <c r="SDK1449" s="31"/>
      <c r="SDL1449" s="24"/>
      <c r="SDM1449" s="24"/>
      <c r="SDN1449" s="24"/>
      <c r="SDO1449" s="24"/>
      <c r="SDP1449" s="24"/>
      <c r="SDQ1449" s="24"/>
      <c r="SDR1449" s="24"/>
      <c r="SDS1449" s="24"/>
      <c r="SDT1449" s="24"/>
      <c r="SDU1449" s="24"/>
      <c r="SDV1449" s="24"/>
      <c r="SDW1449" s="24"/>
      <c r="SDX1449" s="24"/>
      <c r="SDY1449" s="24"/>
      <c r="SDZ1449" s="24"/>
      <c r="SED1449" s="3"/>
      <c r="SEE1449" s="31"/>
      <c r="SEF1449" s="5"/>
      <c r="SEG1449" s="9"/>
      <c r="SEJ1449" s="2"/>
      <c r="SEM1449" s="24"/>
      <c r="SEN1449" s="24"/>
      <c r="SEO1449" s="31"/>
      <c r="SEP1449" s="24"/>
      <c r="SEQ1449" s="24"/>
      <c r="SER1449" s="24"/>
      <c r="SES1449" s="24"/>
      <c r="SET1449" s="24"/>
      <c r="SEU1449" s="24"/>
      <c r="SEV1449" s="24"/>
      <c r="SEW1449" s="24"/>
      <c r="SEX1449" s="24"/>
      <c r="SEY1449" s="24"/>
      <c r="SEZ1449" s="24"/>
      <c r="SFA1449" s="24"/>
      <c r="SFB1449" s="24"/>
      <c r="SFC1449" s="24"/>
      <c r="SFD1449" s="24"/>
      <c r="SFH1449" s="3"/>
      <c r="SFI1449" s="31"/>
      <c r="SFJ1449" s="5"/>
      <c r="SFK1449" s="9"/>
      <c r="SFN1449" s="2"/>
      <c r="SFQ1449" s="24"/>
      <c r="SFR1449" s="24"/>
      <c r="SFS1449" s="31"/>
      <c r="SFT1449" s="24"/>
      <c r="SFU1449" s="24"/>
      <c r="SFV1449" s="24"/>
      <c r="SFW1449" s="24"/>
      <c r="SFX1449" s="24"/>
      <c r="SFY1449" s="24"/>
      <c r="SFZ1449" s="24"/>
      <c r="SGA1449" s="24"/>
      <c r="SGB1449" s="24"/>
      <c r="SGC1449" s="24"/>
      <c r="SGD1449" s="24"/>
      <c r="SGE1449" s="24"/>
      <c r="SGF1449" s="24"/>
      <c r="SGG1449" s="24"/>
      <c r="SGH1449" s="24"/>
      <c r="SGL1449" s="3"/>
      <c r="SGM1449" s="31"/>
      <c r="SGN1449" s="5"/>
      <c r="SGO1449" s="9"/>
      <c r="SGR1449" s="2"/>
      <c r="SGU1449" s="24"/>
      <c r="SGV1449" s="24"/>
      <c r="SGW1449" s="31"/>
      <c r="SGX1449" s="24"/>
      <c r="SGY1449" s="24"/>
      <c r="SGZ1449" s="24"/>
      <c r="SHA1449" s="24"/>
      <c r="SHB1449" s="24"/>
      <c r="SHC1449" s="24"/>
      <c r="SHD1449" s="24"/>
      <c r="SHE1449" s="24"/>
      <c r="SHF1449" s="24"/>
      <c r="SHG1449" s="24"/>
      <c r="SHH1449" s="24"/>
      <c r="SHI1449" s="24"/>
      <c r="SHJ1449" s="24"/>
      <c r="SHK1449" s="24"/>
      <c r="SHL1449" s="24"/>
      <c r="SHP1449" s="3"/>
      <c r="SHQ1449" s="31"/>
      <c r="SHR1449" s="5"/>
      <c r="SHS1449" s="9"/>
      <c r="SHV1449" s="2"/>
      <c r="SHY1449" s="24"/>
      <c r="SHZ1449" s="24"/>
      <c r="SIA1449" s="31"/>
      <c r="SIB1449" s="24"/>
      <c r="SIC1449" s="24"/>
      <c r="SID1449" s="24"/>
      <c r="SIE1449" s="24"/>
      <c r="SIF1449" s="24"/>
      <c r="SIG1449" s="24"/>
      <c r="SIH1449" s="24"/>
      <c r="SII1449" s="24"/>
      <c r="SIJ1449" s="24"/>
      <c r="SIK1449" s="24"/>
      <c r="SIL1449" s="24"/>
      <c r="SIM1449" s="24"/>
      <c r="SIN1449" s="24"/>
      <c r="SIO1449" s="24"/>
      <c r="SIP1449" s="24"/>
      <c r="SIT1449" s="3"/>
      <c r="SIU1449" s="31"/>
      <c r="SIV1449" s="5"/>
      <c r="SIW1449" s="9"/>
      <c r="SIZ1449" s="2"/>
      <c r="SJC1449" s="24"/>
      <c r="SJD1449" s="24"/>
      <c r="SJE1449" s="31"/>
      <c r="SJF1449" s="24"/>
      <c r="SJG1449" s="24"/>
      <c r="SJH1449" s="24"/>
      <c r="SJI1449" s="24"/>
      <c r="SJJ1449" s="24"/>
      <c r="SJK1449" s="24"/>
      <c r="SJL1449" s="24"/>
      <c r="SJM1449" s="24"/>
      <c r="SJN1449" s="24"/>
      <c r="SJO1449" s="24"/>
      <c r="SJP1449" s="24"/>
      <c r="SJQ1449" s="24"/>
      <c r="SJR1449" s="24"/>
      <c r="SJS1449" s="24"/>
      <c r="SJT1449" s="24"/>
      <c r="SJX1449" s="3"/>
      <c r="SJY1449" s="31"/>
      <c r="SJZ1449" s="5"/>
      <c r="SKA1449" s="9"/>
      <c r="SKD1449" s="2"/>
      <c r="SKG1449" s="24"/>
      <c r="SKH1449" s="24"/>
      <c r="SKI1449" s="31"/>
      <c r="SKJ1449" s="24"/>
      <c r="SKK1449" s="24"/>
      <c r="SKL1449" s="24"/>
      <c r="SKM1449" s="24"/>
      <c r="SKN1449" s="24"/>
      <c r="SKO1449" s="24"/>
      <c r="SKP1449" s="24"/>
      <c r="SKQ1449" s="24"/>
      <c r="SKR1449" s="24"/>
      <c r="SKS1449" s="24"/>
      <c r="SKT1449" s="24"/>
      <c r="SKU1449" s="24"/>
      <c r="SKV1449" s="24"/>
      <c r="SKW1449" s="24"/>
      <c r="SKX1449" s="24"/>
      <c r="SLB1449" s="3"/>
      <c r="SLC1449" s="31"/>
      <c r="SLD1449" s="5"/>
      <c r="SLE1449" s="9"/>
      <c r="SLH1449" s="2"/>
      <c r="SLK1449" s="24"/>
      <c r="SLL1449" s="24"/>
      <c r="SLM1449" s="31"/>
      <c r="SLN1449" s="24"/>
      <c r="SLO1449" s="24"/>
      <c r="SLP1449" s="24"/>
      <c r="SLQ1449" s="24"/>
      <c r="SLR1449" s="24"/>
      <c r="SLS1449" s="24"/>
      <c r="SLT1449" s="24"/>
      <c r="SLU1449" s="24"/>
      <c r="SLV1449" s="24"/>
      <c r="SLW1449" s="24"/>
      <c r="SLX1449" s="24"/>
      <c r="SLY1449" s="24"/>
      <c r="SLZ1449" s="24"/>
      <c r="SMA1449" s="24"/>
      <c r="SMB1449" s="24"/>
      <c r="SMF1449" s="3"/>
      <c r="SMG1449" s="31"/>
      <c r="SMH1449" s="5"/>
      <c r="SMI1449" s="9"/>
      <c r="SML1449" s="2"/>
      <c r="SMO1449" s="24"/>
      <c r="SMP1449" s="24"/>
      <c r="SMQ1449" s="31"/>
      <c r="SMR1449" s="24"/>
      <c r="SMS1449" s="24"/>
      <c r="SMT1449" s="24"/>
      <c r="SMU1449" s="24"/>
      <c r="SMV1449" s="24"/>
      <c r="SMW1449" s="24"/>
      <c r="SMX1449" s="24"/>
      <c r="SMY1449" s="24"/>
      <c r="SMZ1449" s="24"/>
      <c r="SNA1449" s="24"/>
      <c r="SNB1449" s="24"/>
      <c r="SNC1449" s="24"/>
      <c r="SND1449" s="24"/>
      <c r="SNE1449" s="24"/>
      <c r="SNF1449" s="24"/>
      <c r="SNJ1449" s="3"/>
      <c r="SNK1449" s="31"/>
      <c r="SNL1449" s="5"/>
      <c r="SNM1449" s="9"/>
      <c r="SNP1449" s="2"/>
      <c r="SNS1449" s="24"/>
      <c r="SNT1449" s="24"/>
      <c r="SNU1449" s="31"/>
      <c r="SNV1449" s="24"/>
      <c r="SNW1449" s="24"/>
      <c r="SNX1449" s="24"/>
      <c r="SNY1449" s="24"/>
      <c r="SNZ1449" s="24"/>
      <c r="SOA1449" s="24"/>
      <c r="SOB1449" s="24"/>
      <c r="SOC1449" s="24"/>
      <c r="SOD1449" s="24"/>
      <c r="SOE1449" s="24"/>
      <c r="SOF1449" s="24"/>
      <c r="SOG1449" s="24"/>
      <c r="SOH1449" s="24"/>
      <c r="SOI1449" s="24"/>
      <c r="SOJ1449" s="24"/>
      <c r="SON1449" s="3"/>
      <c r="SOO1449" s="31"/>
      <c r="SOP1449" s="5"/>
      <c r="SOQ1449" s="9"/>
      <c r="SOT1449" s="2"/>
      <c r="SOW1449" s="24"/>
      <c r="SOX1449" s="24"/>
      <c r="SOY1449" s="31"/>
      <c r="SOZ1449" s="24"/>
      <c r="SPA1449" s="24"/>
      <c r="SPB1449" s="24"/>
      <c r="SPC1449" s="24"/>
      <c r="SPD1449" s="24"/>
      <c r="SPE1449" s="24"/>
      <c r="SPF1449" s="24"/>
      <c r="SPG1449" s="24"/>
      <c r="SPH1449" s="24"/>
      <c r="SPI1449" s="24"/>
      <c r="SPJ1449" s="24"/>
      <c r="SPK1449" s="24"/>
      <c r="SPL1449" s="24"/>
      <c r="SPM1449" s="24"/>
      <c r="SPN1449" s="24"/>
      <c r="SPR1449" s="3"/>
      <c r="SPS1449" s="31"/>
      <c r="SPT1449" s="5"/>
      <c r="SPU1449" s="9"/>
      <c r="SPX1449" s="2"/>
      <c r="SQA1449" s="24"/>
      <c r="SQB1449" s="24"/>
      <c r="SQC1449" s="31"/>
      <c r="SQD1449" s="24"/>
      <c r="SQE1449" s="24"/>
      <c r="SQF1449" s="24"/>
      <c r="SQG1449" s="24"/>
      <c r="SQH1449" s="24"/>
      <c r="SQI1449" s="24"/>
      <c r="SQJ1449" s="24"/>
      <c r="SQK1449" s="24"/>
      <c r="SQL1449" s="24"/>
      <c r="SQM1449" s="24"/>
      <c r="SQN1449" s="24"/>
      <c r="SQO1449" s="24"/>
      <c r="SQP1449" s="24"/>
      <c r="SQQ1449" s="24"/>
      <c r="SQR1449" s="24"/>
      <c r="SQV1449" s="3"/>
      <c r="SQW1449" s="31"/>
      <c r="SQX1449" s="5"/>
      <c r="SQY1449" s="9"/>
      <c r="SRB1449" s="2"/>
      <c r="SRE1449" s="24"/>
      <c r="SRF1449" s="24"/>
      <c r="SRG1449" s="31"/>
      <c r="SRH1449" s="24"/>
      <c r="SRI1449" s="24"/>
      <c r="SRJ1449" s="24"/>
      <c r="SRK1449" s="24"/>
      <c r="SRL1449" s="24"/>
      <c r="SRM1449" s="24"/>
      <c r="SRN1449" s="24"/>
      <c r="SRO1449" s="24"/>
      <c r="SRP1449" s="24"/>
      <c r="SRQ1449" s="24"/>
      <c r="SRR1449" s="24"/>
      <c r="SRS1449" s="24"/>
      <c r="SRT1449" s="24"/>
      <c r="SRU1449" s="24"/>
      <c r="SRV1449" s="24"/>
      <c r="SRZ1449" s="3"/>
      <c r="SSA1449" s="31"/>
      <c r="SSB1449" s="5"/>
      <c r="SSC1449" s="9"/>
      <c r="SSF1449" s="2"/>
      <c r="SSI1449" s="24"/>
      <c r="SSJ1449" s="24"/>
      <c r="SSK1449" s="31"/>
      <c r="SSL1449" s="24"/>
      <c r="SSM1449" s="24"/>
      <c r="SSN1449" s="24"/>
      <c r="SSO1449" s="24"/>
      <c r="SSP1449" s="24"/>
      <c r="SSQ1449" s="24"/>
      <c r="SSR1449" s="24"/>
      <c r="SSS1449" s="24"/>
      <c r="SST1449" s="24"/>
      <c r="SSU1449" s="24"/>
      <c r="SSV1449" s="24"/>
      <c r="SSW1449" s="24"/>
      <c r="SSX1449" s="24"/>
      <c r="SSY1449" s="24"/>
      <c r="SSZ1449" s="24"/>
      <c r="STD1449" s="3"/>
      <c r="STE1449" s="31"/>
      <c r="STF1449" s="5"/>
      <c r="STG1449" s="9"/>
      <c r="STJ1449" s="2"/>
      <c r="STM1449" s="24"/>
      <c r="STN1449" s="24"/>
      <c r="STO1449" s="31"/>
      <c r="STP1449" s="24"/>
      <c r="STQ1449" s="24"/>
      <c r="STR1449" s="24"/>
      <c r="STS1449" s="24"/>
      <c r="STT1449" s="24"/>
      <c r="STU1449" s="24"/>
      <c r="STV1449" s="24"/>
      <c r="STW1449" s="24"/>
      <c r="STX1449" s="24"/>
      <c r="STY1449" s="24"/>
      <c r="STZ1449" s="24"/>
      <c r="SUA1449" s="24"/>
      <c r="SUB1449" s="24"/>
      <c r="SUC1449" s="24"/>
      <c r="SUD1449" s="24"/>
      <c r="SUH1449" s="3"/>
      <c r="SUI1449" s="31"/>
      <c r="SUJ1449" s="5"/>
      <c r="SUK1449" s="9"/>
      <c r="SUN1449" s="2"/>
      <c r="SUQ1449" s="24"/>
      <c r="SUR1449" s="24"/>
      <c r="SUS1449" s="31"/>
      <c r="SUT1449" s="24"/>
      <c r="SUU1449" s="24"/>
      <c r="SUV1449" s="24"/>
      <c r="SUW1449" s="24"/>
      <c r="SUX1449" s="24"/>
      <c r="SUY1449" s="24"/>
      <c r="SUZ1449" s="24"/>
      <c r="SVA1449" s="24"/>
      <c r="SVB1449" s="24"/>
      <c r="SVC1449" s="24"/>
      <c r="SVD1449" s="24"/>
      <c r="SVE1449" s="24"/>
      <c r="SVF1449" s="24"/>
      <c r="SVG1449" s="24"/>
      <c r="SVH1449" s="24"/>
      <c r="SVL1449" s="3"/>
      <c r="SVM1449" s="31"/>
      <c r="SVN1449" s="5"/>
      <c r="SVO1449" s="9"/>
      <c r="SVR1449" s="2"/>
      <c r="SVU1449" s="24"/>
      <c r="SVV1449" s="24"/>
      <c r="SVW1449" s="31"/>
      <c r="SVX1449" s="24"/>
      <c r="SVY1449" s="24"/>
      <c r="SVZ1449" s="24"/>
      <c r="SWA1449" s="24"/>
      <c r="SWB1449" s="24"/>
      <c r="SWC1449" s="24"/>
      <c r="SWD1449" s="24"/>
      <c r="SWE1449" s="24"/>
      <c r="SWF1449" s="24"/>
      <c r="SWG1449" s="24"/>
      <c r="SWH1449" s="24"/>
      <c r="SWI1449" s="24"/>
      <c r="SWJ1449" s="24"/>
      <c r="SWK1449" s="24"/>
      <c r="SWL1449" s="24"/>
      <c r="SWP1449" s="3"/>
      <c r="SWQ1449" s="31"/>
      <c r="SWR1449" s="5"/>
      <c r="SWS1449" s="9"/>
      <c r="SWV1449" s="2"/>
      <c r="SWY1449" s="24"/>
      <c r="SWZ1449" s="24"/>
      <c r="SXA1449" s="31"/>
      <c r="SXB1449" s="24"/>
      <c r="SXC1449" s="24"/>
      <c r="SXD1449" s="24"/>
      <c r="SXE1449" s="24"/>
      <c r="SXF1449" s="24"/>
      <c r="SXG1449" s="24"/>
      <c r="SXH1449" s="24"/>
      <c r="SXI1449" s="24"/>
      <c r="SXJ1449" s="24"/>
      <c r="SXK1449" s="24"/>
      <c r="SXL1449" s="24"/>
      <c r="SXM1449" s="24"/>
      <c r="SXN1449" s="24"/>
      <c r="SXO1449" s="24"/>
      <c r="SXP1449" s="24"/>
      <c r="SXT1449" s="3"/>
      <c r="SXU1449" s="31"/>
      <c r="SXV1449" s="5"/>
      <c r="SXW1449" s="9"/>
      <c r="SXZ1449" s="2"/>
      <c r="SYC1449" s="24"/>
      <c r="SYD1449" s="24"/>
      <c r="SYE1449" s="31"/>
      <c r="SYF1449" s="24"/>
      <c r="SYG1449" s="24"/>
      <c r="SYH1449" s="24"/>
      <c r="SYI1449" s="24"/>
      <c r="SYJ1449" s="24"/>
      <c r="SYK1449" s="24"/>
      <c r="SYL1449" s="24"/>
      <c r="SYM1449" s="24"/>
      <c r="SYN1449" s="24"/>
      <c r="SYO1449" s="24"/>
      <c r="SYP1449" s="24"/>
      <c r="SYQ1449" s="24"/>
      <c r="SYR1449" s="24"/>
      <c r="SYS1449" s="24"/>
      <c r="SYT1449" s="24"/>
      <c r="SYX1449" s="3"/>
      <c r="SYY1449" s="31"/>
      <c r="SYZ1449" s="5"/>
      <c r="SZA1449" s="9"/>
      <c r="SZD1449" s="2"/>
      <c r="SZG1449" s="24"/>
      <c r="SZH1449" s="24"/>
      <c r="SZI1449" s="31"/>
      <c r="SZJ1449" s="24"/>
      <c r="SZK1449" s="24"/>
      <c r="SZL1449" s="24"/>
      <c r="SZM1449" s="24"/>
      <c r="SZN1449" s="24"/>
      <c r="SZO1449" s="24"/>
      <c r="SZP1449" s="24"/>
      <c r="SZQ1449" s="24"/>
      <c r="SZR1449" s="24"/>
      <c r="SZS1449" s="24"/>
      <c r="SZT1449" s="24"/>
      <c r="SZU1449" s="24"/>
      <c r="SZV1449" s="24"/>
      <c r="SZW1449" s="24"/>
      <c r="SZX1449" s="24"/>
      <c r="TAB1449" s="3"/>
      <c r="TAC1449" s="31"/>
      <c r="TAD1449" s="5"/>
      <c r="TAE1449" s="9"/>
      <c r="TAH1449" s="2"/>
      <c r="TAK1449" s="24"/>
      <c r="TAL1449" s="24"/>
      <c r="TAM1449" s="31"/>
      <c r="TAN1449" s="24"/>
      <c r="TAO1449" s="24"/>
      <c r="TAP1449" s="24"/>
      <c r="TAQ1449" s="24"/>
      <c r="TAR1449" s="24"/>
      <c r="TAS1449" s="24"/>
      <c r="TAT1449" s="24"/>
      <c r="TAU1449" s="24"/>
      <c r="TAV1449" s="24"/>
      <c r="TAW1449" s="24"/>
      <c r="TAX1449" s="24"/>
      <c r="TAY1449" s="24"/>
      <c r="TAZ1449" s="24"/>
      <c r="TBA1449" s="24"/>
      <c r="TBB1449" s="24"/>
      <c r="TBF1449" s="3"/>
      <c r="TBG1449" s="31"/>
      <c r="TBH1449" s="5"/>
      <c r="TBI1449" s="9"/>
      <c r="TBL1449" s="2"/>
      <c r="TBO1449" s="24"/>
      <c r="TBP1449" s="24"/>
      <c r="TBQ1449" s="31"/>
      <c r="TBR1449" s="24"/>
      <c r="TBS1449" s="24"/>
      <c r="TBT1449" s="24"/>
      <c r="TBU1449" s="24"/>
      <c r="TBV1449" s="24"/>
      <c r="TBW1449" s="24"/>
      <c r="TBX1449" s="24"/>
      <c r="TBY1449" s="24"/>
      <c r="TBZ1449" s="24"/>
      <c r="TCA1449" s="24"/>
      <c r="TCB1449" s="24"/>
      <c r="TCC1449" s="24"/>
      <c r="TCD1449" s="24"/>
      <c r="TCE1449" s="24"/>
      <c r="TCF1449" s="24"/>
      <c r="TCJ1449" s="3"/>
      <c r="TCK1449" s="31"/>
      <c r="TCL1449" s="5"/>
      <c r="TCM1449" s="9"/>
      <c r="TCP1449" s="2"/>
      <c r="TCS1449" s="24"/>
      <c r="TCT1449" s="24"/>
      <c r="TCU1449" s="31"/>
      <c r="TCV1449" s="24"/>
      <c r="TCW1449" s="24"/>
      <c r="TCX1449" s="24"/>
      <c r="TCY1449" s="24"/>
      <c r="TCZ1449" s="24"/>
      <c r="TDA1449" s="24"/>
      <c r="TDB1449" s="24"/>
      <c r="TDC1449" s="24"/>
      <c r="TDD1449" s="24"/>
      <c r="TDE1449" s="24"/>
      <c r="TDF1449" s="24"/>
      <c r="TDG1449" s="24"/>
      <c r="TDH1449" s="24"/>
      <c r="TDI1449" s="24"/>
      <c r="TDJ1449" s="24"/>
      <c r="TDN1449" s="3"/>
      <c r="TDO1449" s="31"/>
      <c r="TDP1449" s="5"/>
      <c r="TDQ1449" s="9"/>
      <c r="TDT1449" s="2"/>
      <c r="TDW1449" s="24"/>
      <c r="TDX1449" s="24"/>
      <c r="TDY1449" s="31"/>
      <c r="TDZ1449" s="24"/>
      <c r="TEA1449" s="24"/>
      <c r="TEB1449" s="24"/>
      <c r="TEC1449" s="24"/>
      <c r="TED1449" s="24"/>
      <c r="TEE1449" s="24"/>
      <c r="TEF1449" s="24"/>
      <c r="TEG1449" s="24"/>
      <c r="TEH1449" s="24"/>
      <c r="TEI1449" s="24"/>
      <c r="TEJ1449" s="24"/>
      <c r="TEK1449" s="24"/>
      <c r="TEL1449" s="24"/>
      <c r="TEM1449" s="24"/>
      <c r="TEN1449" s="24"/>
      <c r="TER1449" s="3"/>
      <c r="TES1449" s="31"/>
      <c r="TET1449" s="5"/>
      <c r="TEU1449" s="9"/>
      <c r="TEX1449" s="2"/>
      <c r="TFA1449" s="24"/>
      <c r="TFB1449" s="24"/>
      <c r="TFC1449" s="31"/>
      <c r="TFD1449" s="24"/>
      <c r="TFE1449" s="24"/>
      <c r="TFF1449" s="24"/>
      <c r="TFG1449" s="24"/>
      <c r="TFH1449" s="24"/>
      <c r="TFI1449" s="24"/>
      <c r="TFJ1449" s="24"/>
      <c r="TFK1449" s="24"/>
      <c r="TFL1449" s="24"/>
      <c r="TFM1449" s="24"/>
      <c r="TFN1449" s="24"/>
      <c r="TFO1449" s="24"/>
      <c r="TFP1449" s="24"/>
      <c r="TFQ1449" s="24"/>
      <c r="TFR1449" s="24"/>
      <c r="TFV1449" s="3"/>
      <c r="TFW1449" s="31"/>
      <c r="TFX1449" s="5"/>
      <c r="TFY1449" s="9"/>
      <c r="TGB1449" s="2"/>
      <c r="TGE1449" s="24"/>
      <c r="TGF1449" s="24"/>
      <c r="TGG1449" s="31"/>
      <c r="TGH1449" s="24"/>
      <c r="TGI1449" s="24"/>
      <c r="TGJ1449" s="24"/>
      <c r="TGK1449" s="24"/>
      <c r="TGL1449" s="24"/>
      <c r="TGM1449" s="24"/>
      <c r="TGN1449" s="24"/>
      <c r="TGO1449" s="24"/>
      <c r="TGP1449" s="24"/>
      <c r="TGQ1449" s="24"/>
      <c r="TGR1449" s="24"/>
      <c r="TGS1449" s="24"/>
      <c r="TGT1449" s="24"/>
      <c r="TGU1449" s="24"/>
      <c r="TGV1449" s="24"/>
      <c r="TGZ1449" s="3"/>
      <c r="THA1449" s="31"/>
      <c r="THB1449" s="5"/>
      <c r="THC1449" s="9"/>
      <c r="THF1449" s="2"/>
      <c r="THI1449" s="24"/>
      <c r="THJ1449" s="24"/>
      <c r="THK1449" s="31"/>
      <c r="THL1449" s="24"/>
      <c r="THM1449" s="24"/>
      <c r="THN1449" s="24"/>
      <c r="THO1449" s="24"/>
      <c r="THP1449" s="24"/>
      <c r="THQ1449" s="24"/>
      <c r="THR1449" s="24"/>
      <c r="THS1449" s="24"/>
      <c r="THT1449" s="24"/>
      <c r="THU1449" s="24"/>
      <c r="THV1449" s="24"/>
      <c r="THW1449" s="24"/>
      <c r="THX1449" s="24"/>
      <c r="THY1449" s="24"/>
      <c r="THZ1449" s="24"/>
      <c r="TID1449" s="3"/>
      <c r="TIE1449" s="31"/>
      <c r="TIF1449" s="5"/>
      <c r="TIG1449" s="9"/>
      <c r="TIJ1449" s="2"/>
      <c r="TIM1449" s="24"/>
      <c r="TIN1449" s="24"/>
      <c r="TIO1449" s="31"/>
      <c r="TIP1449" s="24"/>
      <c r="TIQ1449" s="24"/>
      <c r="TIR1449" s="24"/>
      <c r="TIS1449" s="24"/>
      <c r="TIT1449" s="24"/>
      <c r="TIU1449" s="24"/>
      <c r="TIV1449" s="24"/>
      <c r="TIW1449" s="24"/>
      <c r="TIX1449" s="24"/>
      <c r="TIY1449" s="24"/>
      <c r="TIZ1449" s="24"/>
      <c r="TJA1449" s="24"/>
      <c r="TJB1449" s="24"/>
      <c r="TJC1449" s="24"/>
      <c r="TJD1449" s="24"/>
      <c r="TJH1449" s="3"/>
      <c r="TJI1449" s="31"/>
      <c r="TJJ1449" s="5"/>
      <c r="TJK1449" s="9"/>
      <c r="TJN1449" s="2"/>
      <c r="TJQ1449" s="24"/>
      <c r="TJR1449" s="24"/>
      <c r="TJS1449" s="31"/>
      <c r="TJT1449" s="24"/>
      <c r="TJU1449" s="24"/>
      <c r="TJV1449" s="24"/>
      <c r="TJW1449" s="24"/>
      <c r="TJX1449" s="24"/>
      <c r="TJY1449" s="24"/>
      <c r="TJZ1449" s="24"/>
      <c r="TKA1449" s="24"/>
      <c r="TKB1449" s="24"/>
      <c r="TKC1449" s="24"/>
      <c r="TKD1449" s="24"/>
      <c r="TKE1449" s="24"/>
      <c r="TKF1449" s="24"/>
      <c r="TKG1449" s="24"/>
      <c r="TKH1449" s="24"/>
      <c r="TKL1449" s="3"/>
      <c r="TKM1449" s="31"/>
      <c r="TKN1449" s="5"/>
      <c r="TKO1449" s="9"/>
      <c r="TKR1449" s="2"/>
      <c r="TKU1449" s="24"/>
      <c r="TKV1449" s="24"/>
      <c r="TKW1449" s="31"/>
      <c r="TKX1449" s="24"/>
      <c r="TKY1449" s="24"/>
      <c r="TKZ1449" s="24"/>
      <c r="TLA1449" s="24"/>
      <c r="TLB1449" s="24"/>
      <c r="TLC1449" s="24"/>
      <c r="TLD1449" s="24"/>
      <c r="TLE1449" s="24"/>
      <c r="TLF1449" s="24"/>
      <c r="TLG1449" s="24"/>
      <c r="TLH1449" s="24"/>
      <c r="TLI1449" s="24"/>
      <c r="TLJ1449" s="24"/>
      <c r="TLK1449" s="24"/>
      <c r="TLL1449" s="24"/>
      <c r="TLP1449" s="3"/>
      <c r="TLQ1449" s="31"/>
      <c r="TLR1449" s="5"/>
      <c r="TLS1449" s="9"/>
      <c r="TLV1449" s="2"/>
      <c r="TLY1449" s="24"/>
      <c r="TLZ1449" s="24"/>
      <c r="TMA1449" s="31"/>
      <c r="TMB1449" s="24"/>
      <c r="TMC1449" s="24"/>
      <c r="TMD1449" s="24"/>
      <c r="TME1449" s="24"/>
      <c r="TMF1449" s="24"/>
      <c r="TMG1449" s="24"/>
      <c r="TMH1449" s="24"/>
      <c r="TMI1449" s="24"/>
      <c r="TMJ1449" s="24"/>
      <c r="TMK1449" s="24"/>
      <c r="TML1449" s="24"/>
      <c r="TMM1449" s="24"/>
      <c r="TMN1449" s="24"/>
      <c r="TMO1449" s="24"/>
      <c r="TMP1449" s="24"/>
      <c r="TMT1449" s="3"/>
      <c r="TMU1449" s="31"/>
      <c r="TMV1449" s="5"/>
      <c r="TMW1449" s="9"/>
      <c r="TMZ1449" s="2"/>
      <c r="TNC1449" s="24"/>
      <c r="TND1449" s="24"/>
      <c r="TNE1449" s="31"/>
      <c r="TNF1449" s="24"/>
      <c r="TNG1449" s="24"/>
      <c r="TNH1449" s="24"/>
      <c r="TNI1449" s="24"/>
      <c r="TNJ1449" s="24"/>
      <c r="TNK1449" s="24"/>
      <c r="TNL1449" s="24"/>
      <c r="TNM1449" s="24"/>
      <c r="TNN1449" s="24"/>
      <c r="TNO1449" s="24"/>
      <c r="TNP1449" s="24"/>
      <c r="TNQ1449" s="24"/>
      <c r="TNR1449" s="24"/>
      <c r="TNS1449" s="24"/>
      <c r="TNT1449" s="24"/>
      <c r="TNX1449" s="3"/>
      <c r="TNY1449" s="31"/>
      <c r="TNZ1449" s="5"/>
      <c r="TOA1449" s="9"/>
      <c r="TOD1449" s="2"/>
      <c r="TOG1449" s="24"/>
      <c r="TOH1449" s="24"/>
      <c r="TOI1449" s="31"/>
      <c r="TOJ1449" s="24"/>
      <c r="TOK1449" s="24"/>
      <c r="TOL1449" s="24"/>
      <c r="TOM1449" s="24"/>
      <c r="TON1449" s="24"/>
      <c r="TOO1449" s="24"/>
      <c r="TOP1449" s="24"/>
      <c r="TOQ1449" s="24"/>
      <c r="TOR1449" s="24"/>
      <c r="TOS1449" s="24"/>
      <c r="TOT1449" s="24"/>
      <c r="TOU1449" s="24"/>
      <c r="TOV1449" s="24"/>
      <c r="TOW1449" s="24"/>
      <c r="TOX1449" s="24"/>
      <c r="TPB1449" s="3"/>
      <c r="TPC1449" s="31"/>
      <c r="TPD1449" s="5"/>
      <c r="TPE1449" s="9"/>
      <c r="TPH1449" s="2"/>
      <c r="TPK1449" s="24"/>
      <c r="TPL1449" s="24"/>
      <c r="TPM1449" s="31"/>
      <c r="TPN1449" s="24"/>
      <c r="TPO1449" s="24"/>
      <c r="TPP1449" s="24"/>
      <c r="TPQ1449" s="24"/>
      <c r="TPR1449" s="24"/>
      <c r="TPS1449" s="24"/>
      <c r="TPT1449" s="24"/>
      <c r="TPU1449" s="24"/>
      <c r="TPV1449" s="24"/>
      <c r="TPW1449" s="24"/>
      <c r="TPX1449" s="24"/>
      <c r="TPY1449" s="24"/>
      <c r="TPZ1449" s="24"/>
      <c r="TQA1449" s="24"/>
      <c r="TQB1449" s="24"/>
      <c r="TQF1449" s="3"/>
      <c r="TQG1449" s="31"/>
      <c r="TQH1449" s="5"/>
      <c r="TQI1449" s="9"/>
      <c r="TQL1449" s="2"/>
      <c r="TQO1449" s="24"/>
      <c r="TQP1449" s="24"/>
      <c r="TQQ1449" s="31"/>
      <c r="TQR1449" s="24"/>
      <c r="TQS1449" s="24"/>
      <c r="TQT1449" s="24"/>
      <c r="TQU1449" s="24"/>
      <c r="TQV1449" s="24"/>
      <c r="TQW1449" s="24"/>
      <c r="TQX1449" s="24"/>
      <c r="TQY1449" s="24"/>
      <c r="TQZ1449" s="24"/>
      <c r="TRA1449" s="24"/>
      <c r="TRB1449" s="24"/>
      <c r="TRC1449" s="24"/>
      <c r="TRD1449" s="24"/>
      <c r="TRE1449" s="24"/>
      <c r="TRF1449" s="24"/>
      <c r="TRJ1449" s="3"/>
      <c r="TRK1449" s="31"/>
      <c r="TRL1449" s="5"/>
      <c r="TRM1449" s="9"/>
      <c r="TRP1449" s="2"/>
      <c r="TRS1449" s="24"/>
      <c r="TRT1449" s="24"/>
      <c r="TRU1449" s="31"/>
      <c r="TRV1449" s="24"/>
      <c r="TRW1449" s="24"/>
      <c r="TRX1449" s="24"/>
      <c r="TRY1449" s="24"/>
      <c r="TRZ1449" s="24"/>
      <c r="TSA1449" s="24"/>
      <c r="TSB1449" s="24"/>
      <c r="TSC1449" s="24"/>
      <c r="TSD1449" s="24"/>
      <c r="TSE1449" s="24"/>
      <c r="TSF1449" s="24"/>
      <c r="TSG1449" s="24"/>
      <c r="TSH1449" s="24"/>
      <c r="TSI1449" s="24"/>
      <c r="TSJ1449" s="24"/>
      <c r="TSN1449" s="3"/>
      <c r="TSO1449" s="31"/>
      <c r="TSP1449" s="5"/>
      <c r="TSQ1449" s="9"/>
      <c r="TST1449" s="2"/>
      <c r="TSW1449" s="24"/>
      <c r="TSX1449" s="24"/>
      <c r="TSY1449" s="31"/>
      <c r="TSZ1449" s="24"/>
      <c r="TTA1449" s="24"/>
      <c r="TTB1449" s="24"/>
      <c r="TTC1449" s="24"/>
      <c r="TTD1449" s="24"/>
      <c r="TTE1449" s="24"/>
      <c r="TTF1449" s="24"/>
      <c r="TTG1449" s="24"/>
      <c r="TTH1449" s="24"/>
      <c r="TTI1449" s="24"/>
      <c r="TTJ1449" s="24"/>
      <c r="TTK1449" s="24"/>
      <c r="TTL1449" s="24"/>
      <c r="TTM1449" s="24"/>
      <c r="TTN1449" s="24"/>
      <c r="TTR1449" s="3"/>
      <c r="TTS1449" s="31"/>
      <c r="TTT1449" s="5"/>
      <c r="TTU1449" s="9"/>
      <c r="TTX1449" s="2"/>
      <c r="TUA1449" s="24"/>
      <c r="TUB1449" s="24"/>
      <c r="TUC1449" s="31"/>
      <c r="TUD1449" s="24"/>
      <c r="TUE1449" s="24"/>
      <c r="TUF1449" s="24"/>
      <c r="TUG1449" s="24"/>
      <c r="TUH1449" s="24"/>
      <c r="TUI1449" s="24"/>
      <c r="TUJ1449" s="24"/>
      <c r="TUK1449" s="24"/>
      <c r="TUL1449" s="24"/>
      <c r="TUM1449" s="24"/>
      <c r="TUN1449" s="24"/>
      <c r="TUO1449" s="24"/>
      <c r="TUP1449" s="24"/>
      <c r="TUQ1449" s="24"/>
      <c r="TUR1449" s="24"/>
      <c r="TUV1449" s="3"/>
      <c r="TUW1449" s="31"/>
      <c r="TUX1449" s="5"/>
      <c r="TUY1449" s="9"/>
      <c r="TVB1449" s="2"/>
      <c r="TVE1449" s="24"/>
      <c r="TVF1449" s="24"/>
      <c r="TVG1449" s="31"/>
      <c r="TVH1449" s="24"/>
      <c r="TVI1449" s="24"/>
      <c r="TVJ1449" s="24"/>
      <c r="TVK1449" s="24"/>
      <c r="TVL1449" s="24"/>
      <c r="TVM1449" s="24"/>
      <c r="TVN1449" s="24"/>
      <c r="TVO1449" s="24"/>
      <c r="TVP1449" s="24"/>
      <c r="TVQ1449" s="24"/>
      <c r="TVR1449" s="24"/>
      <c r="TVS1449" s="24"/>
      <c r="TVT1449" s="24"/>
      <c r="TVU1449" s="24"/>
      <c r="TVV1449" s="24"/>
      <c r="TVZ1449" s="3"/>
      <c r="TWA1449" s="31"/>
      <c r="TWB1449" s="5"/>
      <c r="TWC1449" s="9"/>
      <c r="TWF1449" s="2"/>
      <c r="TWI1449" s="24"/>
      <c r="TWJ1449" s="24"/>
      <c r="TWK1449" s="31"/>
      <c r="TWL1449" s="24"/>
      <c r="TWM1449" s="24"/>
      <c r="TWN1449" s="24"/>
      <c r="TWO1449" s="24"/>
      <c r="TWP1449" s="24"/>
      <c r="TWQ1449" s="24"/>
      <c r="TWR1449" s="24"/>
      <c r="TWS1449" s="24"/>
      <c r="TWT1449" s="24"/>
      <c r="TWU1449" s="24"/>
      <c r="TWV1449" s="24"/>
      <c r="TWW1449" s="24"/>
      <c r="TWX1449" s="24"/>
      <c r="TWY1449" s="24"/>
      <c r="TWZ1449" s="24"/>
      <c r="TXD1449" s="3"/>
      <c r="TXE1449" s="31"/>
      <c r="TXF1449" s="5"/>
      <c r="TXG1449" s="9"/>
      <c r="TXJ1449" s="2"/>
      <c r="TXM1449" s="24"/>
      <c r="TXN1449" s="24"/>
      <c r="TXO1449" s="31"/>
      <c r="TXP1449" s="24"/>
      <c r="TXQ1449" s="24"/>
      <c r="TXR1449" s="24"/>
      <c r="TXS1449" s="24"/>
      <c r="TXT1449" s="24"/>
      <c r="TXU1449" s="24"/>
      <c r="TXV1449" s="24"/>
      <c r="TXW1449" s="24"/>
      <c r="TXX1449" s="24"/>
      <c r="TXY1449" s="24"/>
      <c r="TXZ1449" s="24"/>
      <c r="TYA1449" s="24"/>
      <c r="TYB1449" s="24"/>
      <c r="TYC1449" s="24"/>
      <c r="TYD1449" s="24"/>
      <c r="TYH1449" s="3"/>
      <c r="TYI1449" s="31"/>
      <c r="TYJ1449" s="5"/>
      <c r="TYK1449" s="9"/>
      <c r="TYN1449" s="2"/>
      <c r="TYQ1449" s="24"/>
      <c r="TYR1449" s="24"/>
      <c r="TYS1449" s="31"/>
      <c r="TYT1449" s="24"/>
      <c r="TYU1449" s="24"/>
      <c r="TYV1449" s="24"/>
      <c r="TYW1449" s="24"/>
      <c r="TYX1449" s="24"/>
      <c r="TYY1449" s="24"/>
      <c r="TYZ1449" s="24"/>
      <c r="TZA1449" s="24"/>
      <c r="TZB1449" s="24"/>
      <c r="TZC1449" s="24"/>
      <c r="TZD1449" s="24"/>
      <c r="TZE1449" s="24"/>
      <c r="TZF1449" s="24"/>
      <c r="TZG1449" s="24"/>
      <c r="TZH1449" s="24"/>
      <c r="TZL1449" s="3"/>
      <c r="TZM1449" s="31"/>
      <c r="TZN1449" s="5"/>
      <c r="TZO1449" s="9"/>
      <c r="TZR1449" s="2"/>
      <c r="TZU1449" s="24"/>
      <c r="TZV1449" s="24"/>
      <c r="TZW1449" s="31"/>
      <c r="TZX1449" s="24"/>
      <c r="TZY1449" s="24"/>
      <c r="TZZ1449" s="24"/>
      <c r="UAA1449" s="24"/>
      <c r="UAB1449" s="24"/>
      <c r="UAC1449" s="24"/>
      <c r="UAD1449" s="24"/>
      <c r="UAE1449" s="24"/>
      <c r="UAF1449" s="24"/>
      <c r="UAG1449" s="24"/>
      <c r="UAH1449" s="24"/>
      <c r="UAI1449" s="24"/>
      <c r="UAJ1449" s="24"/>
      <c r="UAK1449" s="24"/>
      <c r="UAL1449" s="24"/>
      <c r="UAP1449" s="3"/>
      <c r="UAQ1449" s="31"/>
      <c r="UAR1449" s="5"/>
      <c r="UAS1449" s="9"/>
      <c r="UAV1449" s="2"/>
      <c r="UAY1449" s="24"/>
      <c r="UAZ1449" s="24"/>
      <c r="UBA1449" s="31"/>
      <c r="UBB1449" s="24"/>
      <c r="UBC1449" s="24"/>
      <c r="UBD1449" s="24"/>
      <c r="UBE1449" s="24"/>
      <c r="UBF1449" s="24"/>
      <c r="UBG1449" s="24"/>
      <c r="UBH1449" s="24"/>
      <c r="UBI1449" s="24"/>
      <c r="UBJ1449" s="24"/>
      <c r="UBK1449" s="24"/>
      <c r="UBL1449" s="24"/>
      <c r="UBM1449" s="24"/>
      <c r="UBN1449" s="24"/>
      <c r="UBO1449" s="24"/>
      <c r="UBP1449" s="24"/>
      <c r="UBT1449" s="3"/>
      <c r="UBU1449" s="31"/>
      <c r="UBV1449" s="5"/>
      <c r="UBW1449" s="9"/>
      <c r="UBZ1449" s="2"/>
      <c r="UCC1449" s="24"/>
      <c r="UCD1449" s="24"/>
      <c r="UCE1449" s="31"/>
      <c r="UCF1449" s="24"/>
      <c r="UCG1449" s="24"/>
      <c r="UCH1449" s="24"/>
      <c r="UCI1449" s="24"/>
      <c r="UCJ1449" s="24"/>
      <c r="UCK1449" s="24"/>
      <c r="UCL1449" s="24"/>
      <c r="UCM1449" s="24"/>
      <c r="UCN1449" s="24"/>
      <c r="UCO1449" s="24"/>
      <c r="UCP1449" s="24"/>
      <c r="UCQ1449" s="24"/>
      <c r="UCR1449" s="24"/>
      <c r="UCS1449" s="24"/>
      <c r="UCT1449" s="24"/>
      <c r="UCX1449" s="3"/>
      <c r="UCY1449" s="31"/>
      <c r="UCZ1449" s="5"/>
      <c r="UDA1449" s="9"/>
      <c r="UDD1449" s="2"/>
      <c r="UDG1449" s="24"/>
      <c r="UDH1449" s="24"/>
      <c r="UDI1449" s="31"/>
      <c r="UDJ1449" s="24"/>
      <c r="UDK1449" s="24"/>
      <c r="UDL1449" s="24"/>
      <c r="UDM1449" s="24"/>
      <c r="UDN1449" s="24"/>
      <c r="UDO1449" s="24"/>
      <c r="UDP1449" s="24"/>
      <c r="UDQ1449" s="24"/>
      <c r="UDR1449" s="24"/>
      <c r="UDS1449" s="24"/>
      <c r="UDT1449" s="24"/>
      <c r="UDU1449" s="24"/>
      <c r="UDV1449" s="24"/>
      <c r="UDW1449" s="24"/>
      <c r="UDX1449" s="24"/>
      <c r="UEB1449" s="3"/>
      <c r="UEC1449" s="31"/>
      <c r="UED1449" s="5"/>
      <c r="UEE1449" s="9"/>
      <c r="UEH1449" s="2"/>
      <c r="UEK1449" s="24"/>
      <c r="UEL1449" s="24"/>
      <c r="UEM1449" s="31"/>
      <c r="UEN1449" s="24"/>
      <c r="UEO1449" s="24"/>
      <c r="UEP1449" s="24"/>
      <c r="UEQ1449" s="24"/>
      <c r="UER1449" s="24"/>
      <c r="UES1449" s="24"/>
      <c r="UET1449" s="24"/>
      <c r="UEU1449" s="24"/>
      <c r="UEV1449" s="24"/>
      <c r="UEW1449" s="24"/>
      <c r="UEX1449" s="24"/>
      <c r="UEY1449" s="24"/>
      <c r="UEZ1449" s="24"/>
      <c r="UFA1449" s="24"/>
      <c r="UFB1449" s="24"/>
      <c r="UFF1449" s="3"/>
      <c r="UFG1449" s="31"/>
      <c r="UFH1449" s="5"/>
      <c r="UFI1449" s="9"/>
      <c r="UFL1449" s="2"/>
      <c r="UFO1449" s="24"/>
      <c r="UFP1449" s="24"/>
      <c r="UFQ1449" s="31"/>
      <c r="UFR1449" s="24"/>
      <c r="UFS1449" s="24"/>
      <c r="UFT1449" s="24"/>
      <c r="UFU1449" s="24"/>
      <c r="UFV1449" s="24"/>
      <c r="UFW1449" s="24"/>
      <c r="UFX1449" s="24"/>
      <c r="UFY1449" s="24"/>
      <c r="UFZ1449" s="24"/>
      <c r="UGA1449" s="24"/>
      <c r="UGB1449" s="24"/>
      <c r="UGC1449" s="24"/>
      <c r="UGD1449" s="24"/>
      <c r="UGE1449" s="24"/>
      <c r="UGF1449" s="24"/>
      <c r="UGJ1449" s="3"/>
      <c r="UGK1449" s="31"/>
      <c r="UGL1449" s="5"/>
      <c r="UGM1449" s="9"/>
      <c r="UGP1449" s="2"/>
      <c r="UGS1449" s="24"/>
      <c r="UGT1449" s="24"/>
      <c r="UGU1449" s="31"/>
      <c r="UGV1449" s="24"/>
      <c r="UGW1449" s="24"/>
      <c r="UGX1449" s="24"/>
      <c r="UGY1449" s="24"/>
      <c r="UGZ1449" s="24"/>
      <c r="UHA1449" s="24"/>
      <c r="UHB1449" s="24"/>
      <c r="UHC1449" s="24"/>
      <c r="UHD1449" s="24"/>
      <c r="UHE1449" s="24"/>
      <c r="UHF1449" s="24"/>
      <c r="UHG1449" s="24"/>
      <c r="UHH1449" s="24"/>
      <c r="UHI1449" s="24"/>
      <c r="UHJ1449" s="24"/>
      <c r="UHN1449" s="3"/>
      <c r="UHO1449" s="31"/>
      <c r="UHP1449" s="5"/>
      <c r="UHQ1449" s="9"/>
      <c r="UHT1449" s="2"/>
      <c r="UHW1449" s="24"/>
      <c r="UHX1449" s="24"/>
      <c r="UHY1449" s="31"/>
      <c r="UHZ1449" s="24"/>
      <c r="UIA1449" s="24"/>
      <c r="UIB1449" s="24"/>
      <c r="UIC1449" s="24"/>
      <c r="UID1449" s="24"/>
      <c r="UIE1449" s="24"/>
      <c r="UIF1449" s="24"/>
      <c r="UIG1449" s="24"/>
      <c r="UIH1449" s="24"/>
      <c r="UII1449" s="24"/>
      <c r="UIJ1449" s="24"/>
      <c r="UIK1449" s="24"/>
      <c r="UIL1449" s="24"/>
      <c r="UIM1449" s="24"/>
      <c r="UIN1449" s="24"/>
      <c r="UIR1449" s="3"/>
      <c r="UIS1449" s="31"/>
      <c r="UIT1449" s="5"/>
      <c r="UIU1449" s="9"/>
      <c r="UIX1449" s="2"/>
      <c r="UJA1449" s="24"/>
      <c r="UJB1449" s="24"/>
      <c r="UJC1449" s="31"/>
      <c r="UJD1449" s="24"/>
      <c r="UJE1449" s="24"/>
      <c r="UJF1449" s="24"/>
      <c r="UJG1449" s="24"/>
      <c r="UJH1449" s="24"/>
      <c r="UJI1449" s="24"/>
      <c r="UJJ1449" s="24"/>
      <c r="UJK1449" s="24"/>
      <c r="UJL1449" s="24"/>
      <c r="UJM1449" s="24"/>
      <c r="UJN1449" s="24"/>
      <c r="UJO1449" s="24"/>
      <c r="UJP1449" s="24"/>
      <c r="UJQ1449" s="24"/>
      <c r="UJR1449" s="24"/>
      <c r="UJV1449" s="3"/>
      <c r="UJW1449" s="31"/>
      <c r="UJX1449" s="5"/>
      <c r="UJY1449" s="9"/>
      <c r="UKB1449" s="2"/>
      <c r="UKE1449" s="24"/>
      <c r="UKF1449" s="24"/>
      <c r="UKG1449" s="31"/>
      <c r="UKH1449" s="24"/>
      <c r="UKI1449" s="24"/>
      <c r="UKJ1449" s="24"/>
      <c r="UKK1449" s="24"/>
      <c r="UKL1449" s="24"/>
      <c r="UKM1449" s="24"/>
      <c r="UKN1449" s="24"/>
      <c r="UKO1449" s="24"/>
      <c r="UKP1449" s="24"/>
      <c r="UKQ1449" s="24"/>
      <c r="UKR1449" s="24"/>
      <c r="UKS1449" s="24"/>
      <c r="UKT1449" s="24"/>
      <c r="UKU1449" s="24"/>
      <c r="UKV1449" s="24"/>
      <c r="UKZ1449" s="3"/>
      <c r="ULA1449" s="31"/>
      <c r="ULB1449" s="5"/>
      <c r="ULC1449" s="9"/>
      <c r="ULF1449" s="2"/>
      <c r="ULI1449" s="24"/>
      <c r="ULJ1449" s="24"/>
      <c r="ULK1449" s="31"/>
      <c r="ULL1449" s="24"/>
      <c r="ULM1449" s="24"/>
      <c r="ULN1449" s="24"/>
      <c r="ULO1449" s="24"/>
      <c r="ULP1449" s="24"/>
      <c r="ULQ1449" s="24"/>
      <c r="ULR1449" s="24"/>
      <c r="ULS1449" s="24"/>
      <c r="ULT1449" s="24"/>
      <c r="ULU1449" s="24"/>
      <c r="ULV1449" s="24"/>
      <c r="ULW1449" s="24"/>
      <c r="ULX1449" s="24"/>
      <c r="ULY1449" s="24"/>
      <c r="ULZ1449" s="24"/>
      <c r="UMD1449" s="3"/>
      <c r="UME1449" s="31"/>
      <c r="UMF1449" s="5"/>
      <c r="UMG1449" s="9"/>
      <c r="UMJ1449" s="2"/>
      <c r="UMM1449" s="24"/>
      <c r="UMN1449" s="24"/>
      <c r="UMO1449" s="31"/>
      <c r="UMP1449" s="24"/>
      <c r="UMQ1449" s="24"/>
      <c r="UMR1449" s="24"/>
      <c r="UMS1449" s="24"/>
      <c r="UMT1449" s="24"/>
      <c r="UMU1449" s="24"/>
      <c r="UMV1449" s="24"/>
      <c r="UMW1449" s="24"/>
      <c r="UMX1449" s="24"/>
      <c r="UMY1449" s="24"/>
      <c r="UMZ1449" s="24"/>
      <c r="UNA1449" s="24"/>
      <c r="UNB1449" s="24"/>
      <c r="UNC1449" s="24"/>
      <c r="UND1449" s="24"/>
      <c r="UNH1449" s="3"/>
      <c r="UNI1449" s="31"/>
      <c r="UNJ1449" s="5"/>
      <c r="UNK1449" s="9"/>
      <c r="UNN1449" s="2"/>
      <c r="UNQ1449" s="24"/>
      <c r="UNR1449" s="24"/>
      <c r="UNS1449" s="31"/>
      <c r="UNT1449" s="24"/>
      <c r="UNU1449" s="24"/>
      <c r="UNV1449" s="24"/>
      <c r="UNW1449" s="24"/>
      <c r="UNX1449" s="24"/>
      <c r="UNY1449" s="24"/>
      <c r="UNZ1449" s="24"/>
      <c r="UOA1449" s="24"/>
      <c r="UOB1449" s="24"/>
      <c r="UOC1449" s="24"/>
      <c r="UOD1449" s="24"/>
      <c r="UOE1449" s="24"/>
      <c r="UOF1449" s="24"/>
      <c r="UOG1449" s="24"/>
      <c r="UOH1449" s="24"/>
      <c r="UOL1449" s="3"/>
      <c r="UOM1449" s="31"/>
      <c r="UON1449" s="5"/>
      <c r="UOO1449" s="9"/>
      <c r="UOR1449" s="2"/>
      <c r="UOU1449" s="24"/>
      <c r="UOV1449" s="24"/>
      <c r="UOW1449" s="31"/>
      <c r="UOX1449" s="24"/>
      <c r="UOY1449" s="24"/>
      <c r="UOZ1449" s="24"/>
      <c r="UPA1449" s="24"/>
      <c r="UPB1449" s="24"/>
      <c r="UPC1449" s="24"/>
      <c r="UPD1449" s="24"/>
      <c r="UPE1449" s="24"/>
      <c r="UPF1449" s="24"/>
      <c r="UPG1449" s="24"/>
      <c r="UPH1449" s="24"/>
      <c r="UPI1449" s="24"/>
      <c r="UPJ1449" s="24"/>
      <c r="UPK1449" s="24"/>
      <c r="UPL1449" s="24"/>
      <c r="UPP1449" s="3"/>
      <c r="UPQ1449" s="31"/>
      <c r="UPR1449" s="5"/>
      <c r="UPS1449" s="9"/>
      <c r="UPV1449" s="2"/>
      <c r="UPY1449" s="24"/>
      <c r="UPZ1449" s="24"/>
      <c r="UQA1449" s="31"/>
      <c r="UQB1449" s="24"/>
      <c r="UQC1449" s="24"/>
      <c r="UQD1449" s="24"/>
      <c r="UQE1449" s="24"/>
      <c r="UQF1449" s="24"/>
      <c r="UQG1449" s="24"/>
      <c r="UQH1449" s="24"/>
      <c r="UQI1449" s="24"/>
      <c r="UQJ1449" s="24"/>
      <c r="UQK1449" s="24"/>
      <c r="UQL1449" s="24"/>
      <c r="UQM1449" s="24"/>
      <c r="UQN1449" s="24"/>
      <c r="UQO1449" s="24"/>
      <c r="UQP1449" s="24"/>
      <c r="UQT1449" s="3"/>
      <c r="UQU1449" s="31"/>
      <c r="UQV1449" s="5"/>
      <c r="UQW1449" s="9"/>
      <c r="UQZ1449" s="2"/>
      <c r="URC1449" s="24"/>
      <c r="URD1449" s="24"/>
      <c r="URE1449" s="31"/>
      <c r="URF1449" s="24"/>
      <c r="URG1449" s="24"/>
      <c r="URH1449" s="24"/>
      <c r="URI1449" s="24"/>
      <c r="URJ1449" s="24"/>
      <c r="URK1449" s="24"/>
      <c r="URL1449" s="24"/>
      <c r="URM1449" s="24"/>
      <c r="URN1449" s="24"/>
      <c r="URO1449" s="24"/>
      <c r="URP1449" s="24"/>
      <c r="URQ1449" s="24"/>
      <c r="URR1449" s="24"/>
      <c r="URS1449" s="24"/>
      <c r="URT1449" s="24"/>
      <c r="URX1449" s="3"/>
      <c r="URY1449" s="31"/>
      <c r="URZ1449" s="5"/>
      <c r="USA1449" s="9"/>
      <c r="USD1449" s="2"/>
      <c r="USG1449" s="24"/>
      <c r="USH1449" s="24"/>
      <c r="USI1449" s="31"/>
      <c r="USJ1449" s="24"/>
      <c r="USK1449" s="24"/>
      <c r="USL1449" s="24"/>
      <c r="USM1449" s="24"/>
      <c r="USN1449" s="24"/>
      <c r="USO1449" s="24"/>
      <c r="USP1449" s="24"/>
      <c r="USQ1449" s="24"/>
      <c r="USR1449" s="24"/>
      <c r="USS1449" s="24"/>
      <c r="UST1449" s="24"/>
      <c r="USU1449" s="24"/>
      <c r="USV1449" s="24"/>
      <c r="USW1449" s="24"/>
      <c r="USX1449" s="24"/>
      <c r="UTB1449" s="3"/>
      <c r="UTC1449" s="31"/>
      <c r="UTD1449" s="5"/>
      <c r="UTE1449" s="9"/>
      <c r="UTH1449" s="2"/>
      <c r="UTK1449" s="24"/>
      <c r="UTL1449" s="24"/>
      <c r="UTM1449" s="31"/>
      <c r="UTN1449" s="24"/>
      <c r="UTO1449" s="24"/>
      <c r="UTP1449" s="24"/>
      <c r="UTQ1449" s="24"/>
      <c r="UTR1449" s="24"/>
      <c r="UTS1449" s="24"/>
      <c r="UTT1449" s="24"/>
      <c r="UTU1449" s="24"/>
      <c r="UTV1449" s="24"/>
      <c r="UTW1449" s="24"/>
      <c r="UTX1449" s="24"/>
      <c r="UTY1449" s="24"/>
      <c r="UTZ1449" s="24"/>
      <c r="UUA1449" s="24"/>
      <c r="UUB1449" s="24"/>
      <c r="UUF1449" s="3"/>
      <c r="UUG1449" s="31"/>
      <c r="UUH1449" s="5"/>
      <c r="UUI1449" s="9"/>
      <c r="UUL1449" s="2"/>
      <c r="UUO1449" s="24"/>
      <c r="UUP1449" s="24"/>
      <c r="UUQ1449" s="31"/>
      <c r="UUR1449" s="24"/>
      <c r="UUS1449" s="24"/>
      <c r="UUT1449" s="24"/>
      <c r="UUU1449" s="24"/>
      <c r="UUV1449" s="24"/>
      <c r="UUW1449" s="24"/>
      <c r="UUX1449" s="24"/>
      <c r="UUY1449" s="24"/>
      <c r="UUZ1449" s="24"/>
      <c r="UVA1449" s="24"/>
      <c r="UVB1449" s="24"/>
      <c r="UVC1449" s="24"/>
      <c r="UVD1449" s="24"/>
      <c r="UVE1449" s="24"/>
      <c r="UVF1449" s="24"/>
      <c r="UVJ1449" s="3"/>
      <c r="UVK1449" s="31"/>
      <c r="UVL1449" s="5"/>
      <c r="UVM1449" s="9"/>
      <c r="UVP1449" s="2"/>
      <c r="UVS1449" s="24"/>
      <c r="UVT1449" s="24"/>
      <c r="UVU1449" s="31"/>
      <c r="UVV1449" s="24"/>
      <c r="UVW1449" s="24"/>
      <c r="UVX1449" s="24"/>
      <c r="UVY1449" s="24"/>
      <c r="UVZ1449" s="24"/>
      <c r="UWA1449" s="24"/>
      <c r="UWB1449" s="24"/>
      <c r="UWC1449" s="24"/>
      <c r="UWD1449" s="24"/>
      <c r="UWE1449" s="24"/>
      <c r="UWF1449" s="24"/>
      <c r="UWG1449" s="24"/>
      <c r="UWH1449" s="24"/>
      <c r="UWI1449" s="24"/>
      <c r="UWJ1449" s="24"/>
      <c r="UWN1449" s="3"/>
      <c r="UWO1449" s="31"/>
      <c r="UWP1449" s="5"/>
      <c r="UWQ1449" s="9"/>
      <c r="UWT1449" s="2"/>
      <c r="UWW1449" s="24"/>
      <c r="UWX1449" s="24"/>
      <c r="UWY1449" s="31"/>
      <c r="UWZ1449" s="24"/>
      <c r="UXA1449" s="24"/>
      <c r="UXB1449" s="24"/>
      <c r="UXC1449" s="24"/>
      <c r="UXD1449" s="24"/>
      <c r="UXE1449" s="24"/>
      <c r="UXF1449" s="24"/>
      <c r="UXG1449" s="24"/>
      <c r="UXH1449" s="24"/>
      <c r="UXI1449" s="24"/>
      <c r="UXJ1449" s="24"/>
      <c r="UXK1449" s="24"/>
      <c r="UXL1449" s="24"/>
      <c r="UXM1449" s="24"/>
      <c r="UXN1449" s="24"/>
      <c r="UXR1449" s="3"/>
      <c r="UXS1449" s="31"/>
      <c r="UXT1449" s="5"/>
      <c r="UXU1449" s="9"/>
      <c r="UXX1449" s="2"/>
      <c r="UYA1449" s="24"/>
      <c r="UYB1449" s="24"/>
      <c r="UYC1449" s="31"/>
      <c r="UYD1449" s="24"/>
      <c r="UYE1449" s="24"/>
      <c r="UYF1449" s="24"/>
      <c r="UYG1449" s="24"/>
      <c r="UYH1449" s="24"/>
      <c r="UYI1449" s="24"/>
      <c r="UYJ1449" s="24"/>
      <c r="UYK1449" s="24"/>
      <c r="UYL1449" s="24"/>
      <c r="UYM1449" s="24"/>
      <c r="UYN1449" s="24"/>
      <c r="UYO1449" s="24"/>
      <c r="UYP1449" s="24"/>
      <c r="UYQ1449" s="24"/>
      <c r="UYR1449" s="24"/>
      <c r="UYV1449" s="3"/>
      <c r="UYW1449" s="31"/>
      <c r="UYX1449" s="5"/>
      <c r="UYY1449" s="9"/>
      <c r="UZB1449" s="2"/>
      <c r="UZE1449" s="24"/>
      <c r="UZF1449" s="24"/>
      <c r="UZG1449" s="31"/>
      <c r="UZH1449" s="24"/>
      <c r="UZI1449" s="24"/>
      <c r="UZJ1449" s="24"/>
      <c r="UZK1449" s="24"/>
      <c r="UZL1449" s="24"/>
      <c r="UZM1449" s="24"/>
      <c r="UZN1449" s="24"/>
      <c r="UZO1449" s="24"/>
      <c r="UZP1449" s="24"/>
      <c r="UZQ1449" s="24"/>
      <c r="UZR1449" s="24"/>
      <c r="UZS1449" s="24"/>
      <c r="UZT1449" s="24"/>
      <c r="UZU1449" s="24"/>
      <c r="UZV1449" s="24"/>
      <c r="UZZ1449" s="3"/>
      <c r="VAA1449" s="31"/>
      <c r="VAB1449" s="5"/>
      <c r="VAC1449" s="9"/>
      <c r="VAF1449" s="2"/>
      <c r="VAI1449" s="24"/>
      <c r="VAJ1449" s="24"/>
      <c r="VAK1449" s="31"/>
      <c r="VAL1449" s="24"/>
      <c r="VAM1449" s="24"/>
      <c r="VAN1449" s="24"/>
      <c r="VAO1449" s="24"/>
      <c r="VAP1449" s="24"/>
      <c r="VAQ1449" s="24"/>
      <c r="VAR1449" s="24"/>
      <c r="VAS1449" s="24"/>
      <c r="VAT1449" s="24"/>
      <c r="VAU1449" s="24"/>
      <c r="VAV1449" s="24"/>
      <c r="VAW1449" s="24"/>
      <c r="VAX1449" s="24"/>
      <c r="VAY1449" s="24"/>
      <c r="VAZ1449" s="24"/>
      <c r="VBD1449" s="3"/>
      <c r="VBE1449" s="31"/>
      <c r="VBF1449" s="5"/>
      <c r="VBG1449" s="9"/>
      <c r="VBJ1449" s="2"/>
      <c r="VBM1449" s="24"/>
      <c r="VBN1449" s="24"/>
      <c r="VBO1449" s="31"/>
      <c r="VBP1449" s="24"/>
      <c r="VBQ1449" s="24"/>
      <c r="VBR1449" s="24"/>
      <c r="VBS1449" s="24"/>
      <c r="VBT1449" s="24"/>
      <c r="VBU1449" s="24"/>
      <c r="VBV1449" s="24"/>
      <c r="VBW1449" s="24"/>
      <c r="VBX1449" s="24"/>
      <c r="VBY1449" s="24"/>
      <c r="VBZ1449" s="24"/>
      <c r="VCA1449" s="24"/>
      <c r="VCB1449" s="24"/>
      <c r="VCC1449" s="24"/>
      <c r="VCD1449" s="24"/>
      <c r="VCH1449" s="3"/>
      <c r="VCI1449" s="31"/>
      <c r="VCJ1449" s="5"/>
      <c r="VCK1449" s="9"/>
      <c r="VCN1449" s="2"/>
      <c r="VCQ1449" s="24"/>
      <c r="VCR1449" s="24"/>
      <c r="VCS1449" s="31"/>
      <c r="VCT1449" s="24"/>
      <c r="VCU1449" s="24"/>
      <c r="VCV1449" s="24"/>
      <c r="VCW1449" s="24"/>
      <c r="VCX1449" s="24"/>
      <c r="VCY1449" s="24"/>
      <c r="VCZ1449" s="24"/>
      <c r="VDA1449" s="24"/>
      <c r="VDB1449" s="24"/>
      <c r="VDC1449" s="24"/>
      <c r="VDD1449" s="24"/>
      <c r="VDE1449" s="24"/>
      <c r="VDF1449" s="24"/>
      <c r="VDG1449" s="24"/>
      <c r="VDH1449" s="24"/>
      <c r="VDL1449" s="3"/>
      <c r="VDM1449" s="31"/>
      <c r="VDN1449" s="5"/>
      <c r="VDO1449" s="9"/>
      <c r="VDR1449" s="2"/>
      <c r="VDU1449" s="24"/>
      <c r="VDV1449" s="24"/>
      <c r="VDW1449" s="31"/>
      <c r="VDX1449" s="24"/>
      <c r="VDY1449" s="24"/>
      <c r="VDZ1449" s="24"/>
      <c r="VEA1449" s="24"/>
      <c r="VEB1449" s="24"/>
      <c r="VEC1449" s="24"/>
      <c r="VED1449" s="24"/>
      <c r="VEE1449" s="24"/>
      <c r="VEF1449" s="24"/>
      <c r="VEG1449" s="24"/>
      <c r="VEH1449" s="24"/>
      <c r="VEI1449" s="24"/>
      <c r="VEJ1449" s="24"/>
      <c r="VEK1449" s="24"/>
      <c r="VEL1449" s="24"/>
      <c r="VEP1449" s="3"/>
      <c r="VEQ1449" s="31"/>
      <c r="VER1449" s="5"/>
      <c r="VES1449" s="9"/>
      <c r="VEV1449" s="2"/>
      <c r="VEY1449" s="24"/>
      <c r="VEZ1449" s="24"/>
      <c r="VFA1449" s="31"/>
      <c r="VFB1449" s="24"/>
      <c r="VFC1449" s="24"/>
      <c r="VFD1449" s="24"/>
      <c r="VFE1449" s="24"/>
      <c r="VFF1449" s="24"/>
      <c r="VFG1449" s="24"/>
      <c r="VFH1449" s="24"/>
      <c r="VFI1449" s="24"/>
      <c r="VFJ1449" s="24"/>
      <c r="VFK1449" s="24"/>
      <c r="VFL1449" s="24"/>
      <c r="VFM1449" s="24"/>
      <c r="VFN1449" s="24"/>
      <c r="VFO1449" s="24"/>
      <c r="VFP1449" s="24"/>
      <c r="VFT1449" s="3"/>
      <c r="VFU1449" s="31"/>
      <c r="VFV1449" s="5"/>
      <c r="VFW1449" s="9"/>
      <c r="VFZ1449" s="2"/>
      <c r="VGC1449" s="24"/>
      <c r="VGD1449" s="24"/>
      <c r="VGE1449" s="31"/>
      <c r="VGF1449" s="24"/>
      <c r="VGG1449" s="24"/>
      <c r="VGH1449" s="24"/>
      <c r="VGI1449" s="24"/>
      <c r="VGJ1449" s="24"/>
      <c r="VGK1449" s="24"/>
      <c r="VGL1449" s="24"/>
      <c r="VGM1449" s="24"/>
      <c r="VGN1449" s="24"/>
      <c r="VGO1449" s="24"/>
      <c r="VGP1449" s="24"/>
      <c r="VGQ1449" s="24"/>
      <c r="VGR1449" s="24"/>
      <c r="VGS1449" s="24"/>
      <c r="VGT1449" s="24"/>
      <c r="VGX1449" s="3"/>
      <c r="VGY1449" s="31"/>
      <c r="VGZ1449" s="5"/>
      <c r="VHA1449" s="9"/>
      <c r="VHD1449" s="2"/>
      <c r="VHG1449" s="24"/>
      <c r="VHH1449" s="24"/>
      <c r="VHI1449" s="31"/>
      <c r="VHJ1449" s="24"/>
      <c r="VHK1449" s="24"/>
      <c r="VHL1449" s="24"/>
      <c r="VHM1449" s="24"/>
      <c r="VHN1449" s="24"/>
      <c r="VHO1449" s="24"/>
      <c r="VHP1449" s="24"/>
      <c r="VHQ1449" s="24"/>
      <c r="VHR1449" s="24"/>
      <c r="VHS1449" s="24"/>
      <c r="VHT1449" s="24"/>
      <c r="VHU1449" s="24"/>
      <c r="VHV1449" s="24"/>
      <c r="VHW1449" s="24"/>
      <c r="VHX1449" s="24"/>
      <c r="VIB1449" s="3"/>
      <c r="VIC1449" s="31"/>
      <c r="VID1449" s="5"/>
      <c r="VIE1449" s="9"/>
      <c r="VIH1449" s="2"/>
      <c r="VIK1449" s="24"/>
      <c r="VIL1449" s="24"/>
      <c r="VIM1449" s="31"/>
      <c r="VIN1449" s="24"/>
      <c r="VIO1449" s="24"/>
      <c r="VIP1449" s="24"/>
      <c r="VIQ1449" s="24"/>
      <c r="VIR1449" s="24"/>
      <c r="VIS1449" s="24"/>
      <c r="VIT1449" s="24"/>
      <c r="VIU1449" s="24"/>
      <c r="VIV1449" s="24"/>
      <c r="VIW1449" s="24"/>
      <c r="VIX1449" s="24"/>
      <c r="VIY1449" s="24"/>
      <c r="VIZ1449" s="24"/>
      <c r="VJA1449" s="24"/>
      <c r="VJB1449" s="24"/>
      <c r="VJF1449" s="3"/>
      <c r="VJG1449" s="31"/>
      <c r="VJH1449" s="5"/>
      <c r="VJI1449" s="9"/>
      <c r="VJL1449" s="2"/>
      <c r="VJO1449" s="24"/>
      <c r="VJP1449" s="24"/>
      <c r="VJQ1449" s="31"/>
      <c r="VJR1449" s="24"/>
      <c r="VJS1449" s="24"/>
      <c r="VJT1449" s="24"/>
      <c r="VJU1449" s="24"/>
      <c r="VJV1449" s="24"/>
      <c r="VJW1449" s="24"/>
      <c r="VJX1449" s="24"/>
      <c r="VJY1449" s="24"/>
      <c r="VJZ1449" s="24"/>
      <c r="VKA1449" s="24"/>
      <c r="VKB1449" s="24"/>
      <c r="VKC1449" s="24"/>
      <c r="VKD1449" s="24"/>
      <c r="VKE1449" s="24"/>
      <c r="VKF1449" s="24"/>
      <c r="VKJ1449" s="3"/>
      <c r="VKK1449" s="31"/>
      <c r="VKL1449" s="5"/>
      <c r="VKM1449" s="9"/>
      <c r="VKP1449" s="2"/>
      <c r="VKS1449" s="24"/>
      <c r="VKT1449" s="24"/>
      <c r="VKU1449" s="31"/>
      <c r="VKV1449" s="24"/>
      <c r="VKW1449" s="24"/>
      <c r="VKX1449" s="24"/>
      <c r="VKY1449" s="24"/>
      <c r="VKZ1449" s="24"/>
      <c r="VLA1449" s="24"/>
      <c r="VLB1449" s="24"/>
      <c r="VLC1449" s="24"/>
      <c r="VLD1449" s="24"/>
      <c r="VLE1449" s="24"/>
      <c r="VLF1449" s="24"/>
      <c r="VLG1449" s="24"/>
      <c r="VLH1449" s="24"/>
      <c r="VLI1449" s="24"/>
      <c r="VLJ1449" s="24"/>
      <c r="VLN1449" s="3"/>
      <c r="VLO1449" s="31"/>
      <c r="VLP1449" s="5"/>
      <c r="VLQ1449" s="9"/>
      <c r="VLT1449" s="2"/>
      <c r="VLW1449" s="24"/>
      <c r="VLX1449" s="24"/>
      <c r="VLY1449" s="31"/>
      <c r="VLZ1449" s="24"/>
      <c r="VMA1449" s="24"/>
      <c r="VMB1449" s="24"/>
      <c r="VMC1449" s="24"/>
      <c r="VMD1449" s="24"/>
      <c r="VME1449" s="24"/>
      <c r="VMF1449" s="24"/>
      <c r="VMG1449" s="24"/>
      <c r="VMH1449" s="24"/>
      <c r="VMI1449" s="24"/>
      <c r="VMJ1449" s="24"/>
      <c r="VMK1449" s="24"/>
      <c r="VML1449" s="24"/>
      <c r="VMM1449" s="24"/>
      <c r="VMN1449" s="24"/>
      <c r="VMR1449" s="3"/>
      <c r="VMS1449" s="31"/>
      <c r="VMT1449" s="5"/>
      <c r="VMU1449" s="9"/>
      <c r="VMX1449" s="2"/>
      <c r="VNA1449" s="24"/>
      <c r="VNB1449" s="24"/>
      <c r="VNC1449" s="31"/>
      <c r="VND1449" s="24"/>
      <c r="VNE1449" s="24"/>
      <c r="VNF1449" s="24"/>
      <c r="VNG1449" s="24"/>
      <c r="VNH1449" s="24"/>
      <c r="VNI1449" s="24"/>
      <c r="VNJ1449" s="24"/>
      <c r="VNK1449" s="24"/>
      <c r="VNL1449" s="24"/>
      <c r="VNM1449" s="24"/>
      <c r="VNN1449" s="24"/>
      <c r="VNO1449" s="24"/>
      <c r="VNP1449" s="24"/>
      <c r="VNQ1449" s="24"/>
      <c r="VNR1449" s="24"/>
      <c r="VNV1449" s="3"/>
      <c r="VNW1449" s="31"/>
      <c r="VNX1449" s="5"/>
      <c r="VNY1449" s="9"/>
      <c r="VOB1449" s="2"/>
      <c r="VOE1449" s="24"/>
      <c r="VOF1449" s="24"/>
      <c r="VOG1449" s="31"/>
      <c r="VOH1449" s="24"/>
      <c r="VOI1449" s="24"/>
      <c r="VOJ1449" s="24"/>
      <c r="VOK1449" s="24"/>
      <c r="VOL1449" s="24"/>
      <c r="VOM1449" s="24"/>
      <c r="VON1449" s="24"/>
      <c r="VOO1449" s="24"/>
      <c r="VOP1449" s="24"/>
      <c r="VOQ1449" s="24"/>
      <c r="VOR1449" s="24"/>
      <c r="VOS1449" s="24"/>
      <c r="VOT1449" s="24"/>
      <c r="VOU1449" s="24"/>
      <c r="VOV1449" s="24"/>
      <c r="VOZ1449" s="3"/>
      <c r="VPA1449" s="31"/>
      <c r="VPB1449" s="5"/>
      <c r="VPC1449" s="9"/>
      <c r="VPF1449" s="2"/>
      <c r="VPI1449" s="24"/>
      <c r="VPJ1449" s="24"/>
      <c r="VPK1449" s="31"/>
      <c r="VPL1449" s="24"/>
      <c r="VPM1449" s="24"/>
      <c r="VPN1449" s="24"/>
      <c r="VPO1449" s="24"/>
      <c r="VPP1449" s="24"/>
      <c r="VPQ1449" s="24"/>
      <c r="VPR1449" s="24"/>
      <c r="VPS1449" s="24"/>
      <c r="VPT1449" s="24"/>
      <c r="VPU1449" s="24"/>
      <c r="VPV1449" s="24"/>
      <c r="VPW1449" s="24"/>
      <c r="VPX1449" s="24"/>
      <c r="VPY1449" s="24"/>
      <c r="VPZ1449" s="24"/>
      <c r="VQD1449" s="3"/>
      <c r="VQE1449" s="31"/>
      <c r="VQF1449" s="5"/>
      <c r="VQG1449" s="9"/>
      <c r="VQJ1449" s="2"/>
      <c r="VQM1449" s="24"/>
      <c r="VQN1449" s="24"/>
      <c r="VQO1449" s="31"/>
      <c r="VQP1449" s="24"/>
      <c r="VQQ1449" s="24"/>
      <c r="VQR1449" s="24"/>
      <c r="VQS1449" s="24"/>
      <c r="VQT1449" s="24"/>
      <c r="VQU1449" s="24"/>
      <c r="VQV1449" s="24"/>
      <c r="VQW1449" s="24"/>
      <c r="VQX1449" s="24"/>
      <c r="VQY1449" s="24"/>
      <c r="VQZ1449" s="24"/>
      <c r="VRA1449" s="24"/>
      <c r="VRB1449" s="24"/>
      <c r="VRC1449" s="24"/>
      <c r="VRD1449" s="24"/>
      <c r="VRH1449" s="3"/>
      <c r="VRI1449" s="31"/>
      <c r="VRJ1449" s="5"/>
      <c r="VRK1449" s="9"/>
      <c r="VRN1449" s="2"/>
      <c r="VRQ1449" s="24"/>
      <c r="VRR1449" s="24"/>
      <c r="VRS1449" s="31"/>
      <c r="VRT1449" s="24"/>
      <c r="VRU1449" s="24"/>
      <c r="VRV1449" s="24"/>
      <c r="VRW1449" s="24"/>
      <c r="VRX1449" s="24"/>
      <c r="VRY1449" s="24"/>
      <c r="VRZ1449" s="24"/>
      <c r="VSA1449" s="24"/>
      <c r="VSB1449" s="24"/>
      <c r="VSC1449" s="24"/>
      <c r="VSD1449" s="24"/>
      <c r="VSE1449" s="24"/>
      <c r="VSF1449" s="24"/>
      <c r="VSG1449" s="24"/>
      <c r="VSH1449" s="24"/>
      <c r="VSL1449" s="3"/>
      <c r="VSM1449" s="31"/>
      <c r="VSN1449" s="5"/>
      <c r="VSO1449" s="9"/>
      <c r="VSR1449" s="2"/>
      <c r="VSU1449" s="24"/>
      <c r="VSV1449" s="24"/>
      <c r="VSW1449" s="31"/>
      <c r="VSX1449" s="24"/>
      <c r="VSY1449" s="24"/>
      <c r="VSZ1449" s="24"/>
      <c r="VTA1449" s="24"/>
      <c r="VTB1449" s="24"/>
      <c r="VTC1449" s="24"/>
      <c r="VTD1449" s="24"/>
      <c r="VTE1449" s="24"/>
      <c r="VTF1449" s="24"/>
      <c r="VTG1449" s="24"/>
      <c r="VTH1449" s="24"/>
      <c r="VTI1449" s="24"/>
      <c r="VTJ1449" s="24"/>
      <c r="VTK1449" s="24"/>
      <c r="VTL1449" s="24"/>
      <c r="VTP1449" s="3"/>
      <c r="VTQ1449" s="31"/>
      <c r="VTR1449" s="5"/>
      <c r="VTS1449" s="9"/>
      <c r="VTV1449" s="2"/>
      <c r="VTY1449" s="24"/>
      <c r="VTZ1449" s="24"/>
      <c r="VUA1449" s="31"/>
      <c r="VUB1449" s="24"/>
      <c r="VUC1449" s="24"/>
      <c r="VUD1449" s="24"/>
      <c r="VUE1449" s="24"/>
      <c r="VUF1449" s="24"/>
      <c r="VUG1449" s="24"/>
      <c r="VUH1449" s="24"/>
      <c r="VUI1449" s="24"/>
      <c r="VUJ1449" s="24"/>
      <c r="VUK1449" s="24"/>
      <c r="VUL1449" s="24"/>
      <c r="VUM1449" s="24"/>
      <c r="VUN1449" s="24"/>
      <c r="VUO1449" s="24"/>
      <c r="VUP1449" s="24"/>
      <c r="VUT1449" s="3"/>
      <c r="VUU1449" s="31"/>
      <c r="VUV1449" s="5"/>
      <c r="VUW1449" s="9"/>
      <c r="VUZ1449" s="2"/>
      <c r="VVC1449" s="24"/>
      <c r="VVD1449" s="24"/>
      <c r="VVE1449" s="31"/>
      <c r="VVF1449" s="24"/>
      <c r="VVG1449" s="24"/>
      <c r="VVH1449" s="24"/>
      <c r="VVI1449" s="24"/>
      <c r="VVJ1449" s="24"/>
      <c r="VVK1449" s="24"/>
      <c r="VVL1449" s="24"/>
      <c r="VVM1449" s="24"/>
      <c r="VVN1449" s="24"/>
      <c r="VVO1449" s="24"/>
      <c r="VVP1449" s="24"/>
      <c r="VVQ1449" s="24"/>
      <c r="VVR1449" s="24"/>
      <c r="VVS1449" s="24"/>
      <c r="VVT1449" s="24"/>
      <c r="VVX1449" s="3"/>
      <c r="VVY1449" s="31"/>
      <c r="VVZ1449" s="5"/>
      <c r="VWA1449" s="9"/>
      <c r="VWD1449" s="2"/>
      <c r="VWG1449" s="24"/>
      <c r="VWH1449" s="24"/>
      <c r="VWI1449" s="31"/>
      <c r="VWJ1449" s="24"/>
      <c r="VWK1449" s="24"/>
      <c r="VWL1449" s="24"/>
      <c r="VWM1449" s="24"/>
      <c r="VWN1449" s="24"/>
      <c r="VWO1449" s="24"/>
      <c r="VWP1449" s="24"/>
      <c r="VWQ1449" s="24"/>
      <c r="VWR1449" s="24"/>
      <c r="VWS1449" s="24"/>
      <c r="VWT1449" s="24"/>
      <c r="VWU1449" s="24"/>
      <c r="VWV1449" s="24"/>
      <c r="VWW1449" s="24"/>
      <c r="VWX1449" s="24"/>
      <c r="VXB1449" s="3"/>
      <c r="VXC1449" s="31"/>
      <c r="VXD1449" s="5"/>
      <c r="VXE1449" s="9"/>
      <c r="VXH1449" s="2"/>
      <c r="VXK1449" s="24"/>
      <c r="VXL1449" s="24"/>
      <c r="VXM1449" s="31"/>
      <c r="VXN1449" s="24"/>
      <c r="VXO1449" s="24"/>
      <c r="VXP1449" s="24"/>
      <c r="VXQ1449" s="24"/>
      <c r="VXR1449" s="24"/>
      <c r="VXS1449" s="24"/>
      <c r="VXT1449" s="24"/>
      <c r="VXU1449" s="24"/>
      <c r="VXV1449" s="24"/>
      <c r="VXW1449" s="24"/>
      <c r="VXX1449" s="24"/>
      <c r="VXY1449" s="24"/>
      <c r="VXZ1449" s="24"/>
      <c r="VYA1449" s="24"/>
      <c r="VYB1449" s="24"/>
      <c r="VYF1449" s="3"/>
      <c r="VYG1449" s="31"/>
      <c r="VYH1449" s="5"/>
      <c r="VYI1449" s="9"/>
      <c r="VYL1449" s="2"/>
      <c r="VYO1449" s="24"/>
      <c r="VYP1449" s="24"/>
      <c r="VYQ1449" s="31"/>
      <c r="VYR1449" s="24"/>
      <c r="VYS1449" s="24"/>
      <c r="VYT1449" s="24"/>
      <c r="VYU1449" s="24"/>
      <c r="VYV1449" s="24"/>
      <c r="VYW1449" s="24"/>
      <c r="VYX1449" s="24"/>
      <c r="VYY1449" s="24"/>
      <c r="VYZ1449" s="24"/>
      <c r="VZA1449" s="24"/>
      <c r="VZB1449" s="24"/>
      <c r="VZC1449" s="24"/>
      <c r="VZD1449" s="24"/>
      <c r="VZE1449" s="24"/>
      <c r="VZF1449" s="24"/>
      <c r="VZJ1449" s="3"/>
      <c r="VZK1449" s="31"/>
      <c r="VZL1449" s="5"/>
      <c r="VZM1449" s="9"/>
      <c r="VZP1449" s="2"/>
      <c r="VZS1449" s="24"/>
      <c r="VZT1449" s="24"/>
      <c r="VZU1449" s="31"/>
      <c r="VZV1449" s="24"/>
      <c r="VZW1449" s="24"/>
      <c r="VZX1449" s="24"/>
      <c r="VZY1449" s="24"/>
      <c r="VZZ1449" s="24"/>
      <c r="WAA1449" s="24"/>
      <c r="WAB1449" s="24"/>
      <c r="WAC1449" s="24"/>
      <c r="WAD1449" s="24"/>
      <c r="WAE1449" s="24"/>
      <c r="WAF1449" s="24"/>
      <c r="WAG1449" s="24"/>
      <c r="WAH1449" s="24"/>
      <c r="WAI1449" s="24"/>
      <c r="WAJ1449" s="24"/>
      <c r="WAN1449" s="3"/>
      <c r="WAO1449" s="31"/>
      <c r="WAP1449" s="5"/>
      <c r="WAQ1449" s="9"/>
      <c r="WAT1449" s="2"/>
      <c r="WAW1449" s="24"/>
      <c r="WAX1449" s="24"/>
      <c r="WAY1449" s="31"/>
      <c r="WAZ1449" s="24"/>
      <c r="WBA1449" s="24"/>
      <c r="WBB1449" s="24"/>
      <c r="WBC1449" s="24"/>
      <c r="WBD1449" s="24"/>
      <c r="WBE1449" s="24"/>
      <c r="WBF1449" s="24"/>
      <c r="WBG1449" s="24"/>
      <c r="WBH1449" s="24"/>
      <c r="WBI1449" s="24"/>
      <c r="WBJ1449" s="24"/>
      <c r="WBK1449" s="24"/>
      <c r="WBL1449" s="24"/>
      <c r="WBM1449" s="24"/>
      <c r="WBN1449" s="24"/>
      <c r="WBR1449" s="3"/>
      <c r="WBS1449" s="31"/>
      <c r="WBT1449" s="5"/>
      <c r="WBU1449" s="9"/>
      <c r="WBX1449" s="2"/>
      <c r="WCA1449" s="24"/>
      <c r="WCB1449" s="24"/>
      <c r="WCC1449" s="31"/>
      <c r="WCD1449" s="24"/>
      <c r="WCE1449" s="24"/>
      <c r="WCF1449" s="24"/>
      <c r="WCG1449" s="24"/>
      <c r="WCH1449" s="24"/>
      <c r="WCI1449" s="24"/>
      <c r="WCJ1449" s="24"/>
      <c r="WCK1449" s="24"/>
      <c r="WCL1449" s="24"/>
      <c r="WCM1449" s="24"/>
      <c r="WCN1449" s="24"/>
      <c r="WCO1449" s="24"/>
      <c r="WCP1449" s="24"/>
      <c r="WCQ1449" s="24"/>
      <c r="WCR1449" s="24"/>
      <c r="WCV1449" s="3"/>
      <c r="WCW1449" s="31"/>
      <c r="WCX1449" s="5"/>
      <c r="WCY1449" s="9"/>
      <c r="WDB1449" s="2"/>
      <c r="WDE1449" s="24"/>
      <c r="WDF1449" s="24"/>
      <c r="WDG1449" s="31"/>
      <c r="WDH1449" s="24"/>
      <c r="WDI1449" s="24"/>
      <c r="WDJ1449" s="24"/>
      <c r="WDK1449" s="24"/>
      <c r="WDL1449" s="24"/>
      <c r="WDM1449" s="24"/>
      <c r="WDN1449" s="24"/>
      <c r="WDO1449" s="24"/>
      <c r="WDP1449" s="24"/>
      <c r="WDQ1449" s="24"/>
      <c r="WDR1449" s="24"/>
      <c r="WDS1449" s="24"/>
      <c r="WDT1449" s="24"/>
      <c r="WDU1449" s="24"/>
      <c r="WDV1449" s="24"/>
      <c r="WDZ1449" s="3"/>
      <c r="WEA1449" s="31"/>
      <c r="WEB1449" s="5"/>
      <c r="WEC1449" s="9"/>
      <c r="WEF1449" s="2"/>
      <c r="WEI1449" s="24"/>
      <c r="WEJ1449" s="24"/>
      <c r="WEK1449" s="31"/>
      <c r="WEL1449" s="24"/>
      <c r="WEM1449" s="24"/>
      <c r="WEN1449" s="24"/>
      <c r="WEO1449" s="24"/>
      <c r="WEP1449" s="24"/>
      <c r="WEQ1449" s="24"/>
      <c r="WER1449" s="24"/>
      <c r="WES1449" s="24"/>
      <c r="WET1449" s="24"/>
      <c r="WEU1449" s="24"/>
      <c r="WEV1449" s="24"/>
      <c r="WEW1449" s="24"/>
      <c r="WEX1449" s="24"/>
      <c r="WEY1449" s="24"/>
      <c r="WEZ1449" s="24"/>
      <c r="WFD1449" s="3"/>
      <c r="WFE1449" s="31"/>
      <c r="WFF1449" s="5"/>
      <c r="WFG1449" s="9"/>
      <c r="WFJ1449" s="2"/>
      <c r="WFM1449" s="24"/>
      <c r="WFN1449" s="24"/>
      <c r="WFO1449" s="31"/>
      <c r="WFP1449" s="24"/>
      <c r="WFQ1449" s="24"/>
      <c r="WFR1449" s="24"/>
      <c r="WFS1449" s="24"/>
      <c r="WFT1449" s="24"/>
      <c r="WFU1449" s="24"/>
      <c r="WFV1449" s="24"/>
      <c r="WFW1449" s="24"/>
      <c r="WFX1449" s="24"/>
      <c r="WFY1449" s="24"/>
      <c r="WFZ1449" s="24"/>
      <c r="WGA1449" s="24"/>
      <c r="WGB1449" s="24"/>
      <c r="WGC1449" s="24"/>
      <c r="WGD1449" s="24"/>
      <c r="WGH1449" s="3"/>
      <c r="WGI1449" s="31"/>
      <c r="WGJ1449" s="5"/>
      <c r="WGK1449" s="9"/>
      <c r="WGN1449" s="2"/>
      <c r="WGQ1449" s="24"/>
      <c r="WGR1449" s="24"/>
      <c r="WGS1449" s="31"/>
      <c r="WGT1449" s="24"/>
      <c r="WGU1449" s="24"/>
      <c r="WGV1449" s="24"/>
      <c r="WGW1449" s="24"/>
      <c r="WGX1449" s="24"/>
      <c r="WGY1449" s="24"/>
      <c r="WGZ1449" s="24"/>
      <c r="WHA1449" s="24"/>
      <c r="WHB1449" s="24"/>
      <c r="WHC1449" s="24"/>
      <c r="WHD1449" s="24"/>
      <c r="WHE1449" s="24"/>
      <c r="WHF1449" s="24"/>
      <c r="WHG1449" s="24"/>
      <c r="WHH1449" s="24"/>
      <c r="WHL1449" s="3"/>
      <c r="WHM1449" s="31"/>
      <c r="WHN1449" s="5"/>
      <c r="WHO1449" s="9"/>
      <c r="WHR1449" s="2"/>
      <c r="WHU1449" s="24"/>
      <c r="WHV1449" s="24"/>
      <c r="WHW1449" s="31"/>
      <c r="WHX1449" s="24"/>
      <c r="WHY1449" s="24"/>
      <c r="WHZ1449" s="24"/>
      <c r="WIA1449" s="24"/>
      <c r="WIB1449" s="24"/>
      <c r="WIC1449" s="24"/>
      <c r="WID1449" s="24"/>
      <c r="WIE1449" s="24"/>
      <c r="WIF1449" s="24"/>
      <c r="WIG1449" s="24"/>
      <c r="WIH1449" s="24"/>
      <c r="WII1449" s="24"/>
      <c r="WIJ1449" s="24"/>
      <c r="WIK1449" s="24"/>
      <c r="WIL1449" s="24"/>
      <c r="WIP1449" s="3"/>
      <c r="WIQ1449" s="31"/>
      <c r="WIR1449" s="5"/>
      <c r="WIS1449" s="9"/>
      <c r="WIV1449" s="2"/>
      <c r="WIY1449" s="24"/>
      <c r="WIZ1449" s="24"/>
      <c r="WJA1449" s="31"/>
      <c r="WJB1449" s="24"/>
      <c r="WJC1449" s="24"/>
      <c r="WJD1449" s="24"/>
      <c r="WJE1449" s="24"/>
      <c r="WJF1449" s="24"/>
      <c r="WJG1449" s="24"/>
      <c r="WJH1449" s="24"/>
      <c r="WJI1449" s="24"/>
      <c r="WJJ1449" s="24"/>
      <c r="WJK1449" s="24"/>
      <c r="WJL1449" s="24"/>
      <c r="WJM1449" s="24"/>
      <c r="WJN1449" s="24"/>
      <c r="WJO1449" s="24"/>
      <c r="WJP1449" s="24"/>
      <c r="WJT1449" s="3"/>
      <c r="WJU1449" s="31"/>
      <c r="WJV1449" s="5"/>
      <c r="WJW1449" s="9"/>
      <c r="WJZ1449" s="2"/>
      <c r="WKC1449" s="24"/>
      <c r="WKD1449" s="24"/>
      <c r="WKE1449" s="31"/>
      <c r="WKF1449" s="24"/>
      <c r="WKG1449" s="24"/>
      <c r="WKH1449" s="24"/>
      <c r="WKI1449" s="24"/>
      <c r="WKJ1449" s="24"/>
      <c r="WKK1449" s="24"/>
      <c r="WKL1449" s="24"/>
      <c r="WKM1449" s="24"/>
      <c r="WKN1449" s="24"/>
      <c r="WKO1449" s="24"/>
      <c r="WKP1449" s="24"/>
      <c r="WKQ1449" s="24"/>
      <c r="WKR1449" s="24"/>
      <c r="WKS1449" s="24"/>
      <c r="WKT1449" s="24"/>
      <c r="WKX1449" s="3"/>
      <c r="WKY1449" s="31"/>
      <c r="WKZ1449" s="5"/>
      <c r="WLA1449" s="9"/>
      <c r="WLD1449" s="2"/>
      <c r="WLG1449" s="24"/>
      <c r="WLH1449" s="24"/>
      <c r="WLI1449" s="31"/>
      <c r="WLJ1449" s="24"/>
      <c r="WLK1449" s="24"/>
      <c r="WLL1449" s="24"/>
      <c r="WLM1449" s="24"/>
      <c r="WLN1449" s="24"/>
      <c r="WLO1449" s="24"/>
      <c r="WLP1449" s="24"/>
      <c r="WLQ1449" s="24"/>
      <c r="WLR1449" s="24"/>
      <c r="WLS1449" s="24"/>
      <c r="WLT1449" s="24"/>
      <c r="WLU1449" s="24"/>
      <c r="WLV1449" s="24"/>
      <c r="WLW1449" s="24"/>
      <c r="WLX1449" s="24"/>
      <c r="WMB1449" s="3"/>
      <c r="WMC1449" s="31"/>
      <c r="WMD1449" s="5"/>
      <c r="WME1449" s="9"/>
      <c r="WMH1449" s="2"/>
      <c r="WMK1449" s="24"/>
      <c r="WML1449" s="24"/>
      <c r="WMM1449" s="31"/>
      <c r="WMN1449" s="24"/>
      <c r="WMO1449" s="24"/>
      <c r="WMP1449" s="24"/>
      <c r="WMQ1449" s="24"/>
      <c r="WMR1449" s="24"/>
      <c r="WMS1449" s="24"/>
      <c r="WMT1449" s="24"/>
      <c r="WMU1449" s="24"/>
      <c r="WMV1449" s="24"/>
      <c r="WMW1449" s="24"/>
      <c r="WMX1449" s="24"/>
      <c r="WMY1449" s="24"/>
      <c r="WMZ1449" s="24"/>
      <c r="WNA1449" s="24"/>
      <c r="WNB1449" s="24"/>
      <c r="WNF1449" s="3"/>
      <c r="WNG1449" s="31"/>
      <c r="WNH1449" s="5"/>
      <c r="WNI1449" s="9"/>
      <c r="WNL1449" s="2"/>
      <c r="WNO1449" s="24"/>
      <c r="WNP1449" s="24"/>
      <c r="WNQ1449" s="31"/>
      <c r="WNR1449" s="24"/>
      <c r="WNS1449" s="24"/>
      <c r="WNT1449" s="24"/>
      <c r="WNU1449" s="24"/>
      <c r="WNV1449" s="24"/>
      <c r="WNW1449" s="24"/>
      <c r="WNX1449" s="24"/>
      <c r="WNY1449" s="24"/>
      <c r="WNZ1449" s="24"/>
      <c r="WOA1449" s="24"/>
      <c r="WOB1449" s="24"/>
      <c r="WOC1449" s="24"/>
      <c r="WOD1449" s="24"/>
      <c r="WOE1449" s="24"/>
      <c r="WOF1449" s="24"/>
      <c r="WOJ1449" s="3"/>
      <c r="WOK1449" s="31"/>
      <c r="WOL1449" s="5"/>
      <c r="WOM1449" s="9"/>
      <c r="WOP1449" s="2"/>
      <c r="WOS1449" s="24"/>
      <c r="WOT1449" s="24"/>
      <c r="WOU1449" s="31"/>
      <c r="WOV1449" s="24"/>
      <c r="WOW1449" s="24"/>
      <c r="WOX1449" s="24"/>
      <c r="WOY1449" s="24"/>
      <c r="WOZ1449" s="24"/>
      <c r="WPA1449" s="24"/>
      <c r="WPB1449" s="24"/>
      <c r="WPC1449" s="24"/>
      <c r="WPD1449" s="24"/>
      <c r="WPE1449" s="24"/>
      <c r="WPF1449" s="24"/>
      <c r="WPG1449" s="24"/>
      <c r="WPH1449" s="24"/>
      <c r="WPI1449" s="24"/>
      <c r="WPJ1449" s="24"/>
      <c r="WPN1449" s="3"/>
      <c r="WPO1449" s="31"/>
      <c r="WPP1449" s="5"/>
      <c r="WPQ1449" s="9"/>
      <c r="WPT1449" s="2"/>
      <c r="WPW1449" s="24"/>
      <c r="WPX1449" s="24"/>
      <c r="WPY1449" s="31"/>
      <c r="WPZ1449" s="24"/>
      <c r="WQA1449" s="24"/>
      <c r="WQB1449" s="24"/>
      <c r="WQC1449" s="24"/>
      <c r="WQD1449" s="24"/>
      <c r="WQE1449" s="24"/>
      <c r="WQF1449" s="24"/>
      <c r="WQG1449" s="24"/>
      <c r="WQH1449" s="24"/>
      <c r="WQI1449" s="24"/>
      <c r="WQJ1449" s="24"/>
      <c r="WQK1449" s="24"/>
      <c r="WQL1449" s="24"/>
      <c r="WQM1449" s="24"/>
      <c r="WQN1449" s="24"/>
      <c r="WQR1449" s="3"/>
      <c r="WQS1449" s="31"/>
      <c r="WQT1449" s="5"/>
      <c r="WQU1449" s="9"/>
      <c r="WQX1449" s="2"/>
      <c r="WRA1449" s="24"/>
      <c r="WRB1449" s="24"/>
      <c r="WRC1449" s="31"/>
      <c r="WRD1449" s="24"/>
      <c r="WRE1449" s="24"/>
      <c r="WRF1449" s="24"/>
      <c r="WRG1449" s="24"/>
      <c r="WRH1449" s="24"/>
      <c r="WRI1449" s="24"/>
      <c r="WRJ1449" s="24"/>
      <c r="WRK1449" s="24"/>
      <c r="WRL1449" s="24"/>
      <c r="WRM1449" s="24"/>
      <c r="WRN1449" s="24"/>
      <c r="WRO1449" s="24"/>
      <c r="WRP1449" s="24"/>
      <c r="WRQ1449" s="24"/>
      <c r="WRR1449" s="24"/>
      <c r="WRV1449" s="3"/>
      <c r="WRW1449" s="31"/>
      <c r="WRX1449" s="5"/>
      <c r="WRY1449" s="9"/>
      <c r="WSB1449" s="2"/>
      <c r="WSE1449" s="24"/>
      <c r="WSF1449" s="24"/>
      <c r="WSG1449" s="31"/>
      <c r="WSH1449" s="24"/>
      <c r="WSI1449" s="24"/>
      <c r="WSJ1449" s="24"/>
      <c r="WSK1449" s="24"/>
      <c r="WSL1449" s="24"/>
      <c r="WSM1449" s="24"/>
      <c r="WSN1449" s="24"/>
      <c r="WSO1449" s="24"/>
      <c r="WSP1449" s="24"/>
      <c r="WSQ1449" s="24"/>
      <c r="WSR1449" s="24"/>
      <c r="WSS1449" s="24"/>
      <c r="WST1449" s="24"/>
      <c r="WSU1449" s="24"/>
      <c r="WSV1449" s="24"/>
      <c r="WSZ1449" s="3"/>
      <c r="WTA1449" s="31"/>
      <c r="WTB1449" s="5"/>
      <c r="WTC1449" s="9"/>
      <c r="WTF1449" s="2"/>
      <c r="WTI1449" s="24"/>
      <c r="WTJ1449" s="24"/>
      <c r="WTK1449" s="31"/>
      <c r="WTL1449" s="24"/>
      <c r="WTM1449" s="24"/>
      <c r="WTN1449" s="24"/>
      <c r="WTO1449" s="24"/>
      <c r="WTP1449" s="24"/>
      <c r="WTQ1449" s="24"/>
      <c r="WTR1449" s="24"/>
      <c r="WTS1449" s="24"/>
      <c r="WTT1449" s="24"/>
      <c r="WTU1449" s="24"/>
      <c r="WTV1449" s="24"/>
      <c r="WTW1449" s="24"/>
      <c r="WTX1449" s="24"/>
      <c r="WTY1449" s="24"/>
      <c r="WTZ1449" s="24"/>
      <c r="WUD1449" s="3"/>
      <c r="WUE1449" s="31"/>
      <c r="WUF1449" s="5"/>
      <c r="WUG1449" s="9"/>
      <c r="WUJ1449" s="2"/>
      <c r="WUM1449" s="24"/>
      <c r="WUN1449" s="24"/>
      <c r="WUO1449" s="31"/>
      <c r="WUP1449" s="24"/>
      <c r="WUQ1449" s="24"/>
      <c r="WUR1449" s="24"/>
      <c r="WUS1449" s="24"/>
      <c r="WUT1449" s="24"/>
      <c r="WUU1449" s="24"/>
      <c r="WUV1449" s="24"/>
      <c r="WUW1449" s="24"/>
      <c r="WUX1449" s="24"/>
      <c r="WUY1449" s="24"/>
      <c r="WUZ1449" s="24"/>
      <c r="WVA1449" s="24"/>
      <c r="WVB1449" s="24"/>
      <c r="WVC1449" s="24"/>
      <c r="WVD1449" s="24"/>
      <c r="WVH1449" s="3"/>
      <c r="WVI1449" s="31"/>
      <c r="WVJ1449" s="5"/>
      <c r="WVK1449" s="9"/>
      <c r="WVN1449" s="2"/>
      <c r="WVQ1449" s="24"/>
      <c r="WVR1449" s="24"/>
      <c r="WVS1449" s="31"/>
      <c r="WVT1449" s="24"/>
      <c r="WVU1449" s="24"/>
      <c r="WVV1449" s="24"/>
      <c r="WVW1449" s="24"/>
      <c r="WVX1449" s="24"/>
      <c r="WVY1449" s="24"/>
      <c r="WVZ1449" s="24"/>
      <c r="WWA1449" s="24"/>
      <c r="WWB1449" s="24"/>
      <c r="WWC1449" s="24"/>
      <c r="WWD1449" s="24"/>
      <c r="WWE1449" s="24"/>
      <c r="WWF1449" s="24"/>
      <c r="WWG1449" s="24"/>
      <c r="WWH1449" s="24"/>
      <c r="WWL1449" s="3"/>
      <c r="WWM1449" s="31"/>
      <c r="WWN1449" s="5"/>
      <c r="WWO1449" s="9"/>
      <c r="WWR1449" s="2"/>
      <c r="WWU1449" s="24"/>
      <c r="WWV1449" s="24"/>
      <c r="WWW1449" s="31"/>
      <c r="WWX1449" s="24"/>
      <c r="WWY1449" s="24"/>
      <c r="WWZ1449" s="24"/>
      <c r="WXA1449" s="24"/>
      <c r="WXB1449" s="24"/>
      <c r="WXC1449" s="24"/>
      <c r="WXD1449" s="24"/>
      <c r="WXE1449" s="24"/>
      <c r="WXF1449" s="24"/>
      <c r="WXG1449" s="24"/>
      <c r="WXH1449" s="24"/>
      <c r="WXI1449" s="24"/>
      <c r="WXJ1449" s="24"/>
      <c r="WXK1449" s="24"/>
      <c r="WXL1449" s="24"/>
      <c r="WXP1449" s="3"/>
      <c r="WXQ1449" s="31"/>
      <c r="WXR1449" s="5"/>
      <c r="WXS1449" s="9"/>
      <c r="WXV1449" s="2"/>
      <c r="WXY1449" s="24"/>
      <c r="WXZ1449" s="24"/>
      <c r="WYA1449" s="31"/>
      <c r="WYB1449" s="24"/>
      <c r="WYC1449" s="24"/>
      <c r="WYD1449" s="24"/>
      <c r="WYE1449" s="24"/>
      <c r="WYF1449" s="24"/>
      <c r="WYG1449" s="24"/>
      <c r="WYH1449" s="24"/>
      <c r="WYI1449" s="24"/>
      <c r="WYJ1449" s="24"/>
      <c r="WYK1449" s="24"/>
      <c r="WYL1449" s="24"/>
      <c r="WYM1449" s="24"/>
      <c r="WYN1449" s="24"/>
      <c r="WYO1449" s="24"/>
      <c r="WYP1449" s="24"/>
      <c r="WYT1449" s="3"/>
      <c r="WYU1449" s="31"/>
      <c r="WYV1449" s="5"/>
      <c r="WYW1449" s="9"/>
      <c r="WYZ1449" s="2"/>
      <c r="WZC1449" s="24"/>
      <c r="WZD1449" s="24"/>
      <c r="WZE1449" s="31"/>
      <c r="WZF1449" s="24"/>
      <c r="WZG1449" s="24"/>
      <c r="WZH1449" s="24"/>
      <c r="WZI1449" s="24"/>
      <c r="WZJ1449" s="24"/>
      <c r="WZK1449" s="24"/>
      <c r="WZL1449" s="24"/>
      <c r="WZM1449" s="24"/>
      <c r="WZN1449" s="24"/>
      <c r="WZO1449" s="24"/>
      <c r="WZP1449" s="24"/>
      <c r="WZQ1449" s="24"/>
      <c r="WZR1449" s="24"/>
      <c r="WZS1449" s="24"/>
      <c r="WZT1449" s="24"/>
      <c r="WZX1449" s="3"/>
      <c r="WZY1449" s="31"/>
      <c r="WZZ1449" s="5"/>
      <c r="XAA1449" s="9"/>
      <c r="XAD1449" s="2"/>
      <c r="XAG1449" s="24"/>
      <c r="XAH1449" s="24"/>
      <c r="XAI1449" s="31"/>
      <c r="XAJ1449" s="24"/>
      <c r="XAK1449" s="24"/>
      <c r="XAL1449" s="24"/>
      <c r="XAM1449" s="24"/>
      <c r="XAN1449" s="24"/>
      <c r="XAO1449" s="24"/>
      <c r="XAP1449" s="24"/>
      <c r="XAQ1449" s="24"/>
      <c r="XAR1449" s="24"/>
      <c r="XAS1449" s="24"/>
      <c r="XAT1449" s="24"/>
      <c r="XAU1449" s="24"/>
      <c r="XAV1449" s="24"/>
      <c r="XAW1449" s="24"/>
      <c r="XAX1449" s="24"/>
      <c r="XBB1449" s="3"/>
      <c r="XBC1449" s="31"/>
      <c r="XBD1449" s="5"/>
      <c r="XBE1449" s="9"/>
      <c r="XBH1449" s="2"/>
      <c r="XBK1449" s="24"/>
      <c r="XBL1449" s="24"/>
      <c r="XBM1449" s="31"/>
      <c r="XBN1449" s="24"/>
      <c r="XBO1449" s="24"/>
      <c r="XBP1449" s="24"/>
      <c r="XBQ1449" s="24"/>
      <c r="XBR1449" s="24"/>
      <c r="XBS1449" s="24"/>
      <c r="XBT1449" s="24"/>
      <c r="XBU1449" s="24"/>
      <c r="XBV1449" s="24"/>
      <c r="XBW1449" s="24"/>
      <c r="XBX1449" s="24"/>
      <c r="XBY1449" s="24"/>
      <c r="XBZ1449" s="24"/>
      <c r="XCA1449" s="24"/>
      <c r="XCB1449" s="24"/>
      <c r="XCF1449" s="3"/>
      <c r="XCG1449" s="31"/>
      <c r="XCH1449" s="5"/>
      <c r="XCI1449" s="9"/>
      <c r="XCL1449" s="2"/>
      <c r="XCO1449" s="24"/>
      <c r="XCP1449" s="24"/>
      <c r="XCQ1449" s="31"/>
      <c r="XCR1449" s="24"/>
      <c r="XCS1449" s="24"/>
      <c r="XCT1449" s="24"/>
      <c r="XCU1449" s="24"/>
      <c r="XCV1449" s="24"/>
      <c r="XCW1449" s="24"/>
      <c r="XCX1449" s="24"/>
      <c r="XCY1449" s="24"/>
      <c r="XCZ1449" s="24"/>
      <c r="XDA1449" s="24"/>
      <c r="XDB1449" s="24"/>
      <c r="XDC1449" s="24"/>
      <c r="XDD1449" s="24"/>
      <c r="XDE1449" s="24"/>
      <c r="XDF1449" s="24"/>
      <c r="XDJ1449" s="3"/>
      <c r="XDK1449" s="31"/>
      <c r="XDL1449" s="5"/>
      <c r="XDM1449" s="9"/>
      <c r="XDP1449" s="2"/>
      <c r="XDS1449" s="24"/>
      <c r="XDT1449" s="24"/>
      <c r="XDU1449" s="31"/>
      <c r="XDV1449" s="24"/>
      <c r="XDW1449" s="24"/>
      <c r="XDX1449" s="24"/>
      <c r="XDY1449" s="24"/>
      <c r="XDZ1449" s="24"/>
      <c r="XEA1449" s="24"/>
      <c r="XEB1449" s="24"/>
      <c r="XEC1449" s="24"/>
      <c r="XED1449" s="24"/>
      <c r="XEE1449" s="24"/>
      <c r="XEF1449" s="24"/>
      <c r="XEG1449" s="24"/>
      <c r="XEH1449" s="24"/>
      <c r="XEI1449" s="24"/>
      <c r="XEJ1449" s="24"/>
      <c r="XEN1449" s="3"/>
      <c r="XEO1449" s="31"/>
      <c r="XEP1449" s="5"/>
      <c r="XEQ1449" s="9"/>
    </row>
    <row r="1450" spans="1:4094 4098:6144 6147:11264 11268:13311 13314:14334 14337:16371" ht="15" hidden="1" customHeight="1" outlineLevel="1" x14ac:dyDescent="0.2">
      <c r="A1450" s="3">
        <v>44074</v>
      </c>
      <c r="B1450" s="19">
        <v>350</v>
      </c>
      <c r="C1450" s="5" t="s">
        <v>7</v>
      </c>
      <c r="D1450" s="9" t="s">
        <v>1283</v>
      </c>
      <c r="E1450" s="19">
        <v>350</v>
      </c>
      <c r="Z1450" s="20">
        <f t="shared" ref="Z1450:Z1485" si="73">SUM(E1450:Y1450)</f>
        <v>350</v>
      </c>
      <c r="AA1450" s="20" t="str">
        <f t="shared" si="71"/>
        <v>44074350</v>
      </c>
      <c r="AB1450" t="s">
        <v>2204</v>
      </c>
      <c r="AC1450" t="s">
        <v>2245</v>
      </c>
      <c r="AD1450" t="s">
        <v>2262</v>
      </c>
    </row>
    <row r="1451" spans="1:4094 4098:6144 6147:11264 11268:13311 13314:14334 14337:16371" ht="15" hidden="1" customHeight="1" outlineLevel="1" x14ac:dyDescent="0.2">
      <c r="A1451" s="3">
        <v>44074</v>
      </c>
      <c r="B1451" s="19">
        <v>77562.48</v>
      </c>
      <c r="C1451" s="5" t="s">
        <v>1225</v>
      </c>
      <c r="D1451" s="9" t="s">
        <v>1977</v>
      </c>
      <c r="E1451"/>
      <c r="T1451" s="19">
        <v>77562.48</v>
      </c>
      <c r="Z1451" s="20">
        <f t="shared" si="73"/>
        <v>77562.48</v>
      </c>
      <c r="AA1451" s="20" t="str">
        <f t="shared" si="71"/>
        <v>4407477562,48</v>
      </c>
      <c r="AB1451" t="s">
        <v>2235</v>
      </c>
      <c r="AC1451" t="s">
        <v>2248</v>
      </c>
      <c r="AD1451" t="s">
        <v>2235</v>
      </c>
    </row>
    <row r="1452" spans="1:4094 4098:6144 6147:11264 11268:13311 13314:14334 14337:16371" ht="15" hidden="1" customHeight="1" outlineLevel="1" x14ac:dyDescent="0.2">
      <c r="A1452" s="3">
        <v>44074</v>
      </c>
      <c r="B1452" s="19">
        <v>5100</v>
      </c>
      <c r="C1452" s="5" t="s">
        <v>7</v>
      </c>
      <c r="D1452" s="9" t="s">
        <v>1978</v>
      </c>
      <c r="E1452"/>
      <c r="G1452" s="4">
        <v>5100</v>
      </c>
      <c r="Z1452" s="20">
        <f t="shared" si="73"/>
        <v>5100</v>
      </c>
      <c r="AA1452" s="20" t="str">
        <f t="shared" si="71"/>
        <v>440745100</v>
      </c>
      <c r="AB1452" t="s">
        <v>2212</v>
      </c>
      <c r="AC1452" t="s">
        <v>2244</v>
      </c>
      <c r="AD1452" t="s">
        <v>2209</v>
      </c>
    </row>
    <row r="1453" spans="1:4094 4098:6144 6147:11264 11268:13311 13314:14334 14337:16371" ht="15" hidden="1" customHeight="1" outlineLevel="1" x14ac:dyDescent="0.2">
      <c r="A1453" s="3">
        <v>44074</v>
      </c>
      <c r="B1453" s="19">
        <v>20.399999999999999</v>
      </c>
      <c r="C1453" s="5" t="s">
        <v>7</v>
      </c>
      <c r="D1453" s="9" t="s">
        <v>1132</v>
      </c>
      <c r="E1453" s="19">
        <v>20.399999999999999</v>
      </c>
      <c r="Z1453" s="20">
        <f t="shared" si="73"/>
        <v>20.399999999999999</v>
      </c>
      <c r="AA1453" s="20" t="str">
        <f t="shared" si="71"/>
        <v>4407420,4</v>
      </c>
      <c r="AB1453" t="s">
        <v>2204</v>
      </c>
      <c r="AC1453" t="s">
        <v>2245</v>
      </c>
      <c r="AD1453" t="s">
        <v>2262</v>
      </c>
    </row>
    <row r="1454" spans="1:4094 4098:6144 6147:11264 11268:13311 13314:14334 14337:16371" ht="15" hidden="1" customHeight="1" outlineLevel="1" x14ac:dyDescent="0.2">
      <c r="A1454" s="3">
        <v>44071</v>
      </c>
      <c r="B1454" s="19">
        <v>1500</v>
      </c>
      <c r="C1454" s="5" t="s">
        <v>906</v>
      </c>
      <c r="D1454" s="9" t="s">
        <v>1979</v>
      </c>
      <c r="E1454"/>
      <c r="G1454" s="4">
        <v>1500</v>
      </c>
      <c r="Z1454" s="20">
        <f t="shared" si="73"/>
        <v>1500</v>
      </c>
      <c r="AA1454" s="20" t="str">
        <f t="shared" si="71"/>
        <v>440711500</v>
      </c>
      <c r="AB1454" t="s">
        <v>2434</v>
      </c>
      <c r="AC1454" t="s">
        <v>2244</v>
      </c>
      <c r="AD1454" t="s">
        <v>2264</v>
      </c>
    </row>
    <row r="1455" spans="1:4094 4098:6144 6147:11264 11268:13311 13314:14334 14337:16371" ht="15" hidden="1" customHeight="1" outlineLevel="1" x14ac:dyDescent="0.2">
      <c r="A1455" s="3">
        <v>44071</v>
      </c>
      <c r="B1455" s="19">
        <v>3972.43</v>
      </c>
      <c r="C1455" s="5" t="s">
        <v>1234</v>
      </c>
      <c r="D1455" s="9" t="s">
        <v>920</v>
      </c>
      <c r="E1455"/>
      <c r="F1455" s="19">
        <v>3972.43</v>
      </c>
      <c r="Z1455" s="20">
        <f t="shared" si="73"/>
        <v>3972.43</v>
      </c>
      <c r="AA1455" s="20" t="str">
        <f t="shared" si="71"/>
        <v>440713972,43</v>
      </c>
      <c r="AB1455" t="s">
        <v>2208</v>
      </c>
      <c r="AC1455" t="s">
        <v>2245</v>
      </c>
      <c r="AD1455" t="s">
        <v>2263</v>
      </c>
    </row>
    <row r="1456" spans="1:4094 4098:6144 6147:11264 11268:13311 13314:14334 14337:16371" ht="15" hidden="1" customHeight="1" outlineLevel="1" x14ac:dyDescent="0.2">
      <c r="A1456" s="3">
        <v>44071</v>
      </c>
      <c r="B1456" s="19">
        <v>9215.59</v>
      </c>
      <c r="C1456" s="5" t="s">
        <v>112</v>
      </c>
      <c r="D1456" s="9" t="s">
        <v>1980</v>
      </c>
      <c r="E1456"/>
      <c r="N1456" s="19">
        <v>9215.59</v>
      </c>
      <c r="Z1456" s="20">
        <f t="shared" si="73"/>
        <v>9215.59</v>
      </c>
      <c r="AA1456" s="20" t="str">
        <f t="shared" si="71"/>
        <v>440719215,59</v>
      </c>
      <c r="AB1456" t="s">
        <v>2233</v>
      </c>
      <c r="AC1456" t="s">
        <v>2248</v>
      </c>
      <c r="AD1456" t="s">
        <v>2269</v>
      </c>
    </row>
    <row r="1457" spans="1:30" ht="15" hidden="1" customHeight="1" outlineLevel="1" x14ac:dyDescent="0.2">
      <c r="A1457" s="3">
        <v>44071</v>
      </c>
      <c r="B1457" s="19">
        <v>3932.06</v>
      </c>
      <c r="C1457" s="5" t="s">
        <v>1234</v>
      </c>
      <c r="D1457" s="9" t="s">
        <v>920</v>
      </c>
      <c r="E1457"/>
      <c r="F1457" s="19">
        <v>3932.06</v>
      </c>
      <c r="Z1457" s="20">
        <f t="shared" si="73"/>
        <v>3932.06</v>
      </c>
      <c r="AA1457" s="20" t="str">
        <f t="shared" si="71"/>
        <v>440713932,06</v>
      </c>
      <c r="AB1457" t="s">
        <v>2208</v>
      </c>
      <c r="AC1457" t="s">
        <v>2245</v>
      </c>
      <c r="AD1457" t="s">
        <v>2263</v>
      </c>
    </row>
    <row r="1458" spans="1:30" ht="15" hidden="1" customHeight="1" outlineLevel="1" x14ac:dyDescent="0.2">
      <c r="A1458" s="3">
        <v>44071</v>
      </c>
      <c r="B1458" s="19">
        <v>1651.83</v>
      </c>
      <c r="C1458" s="5" t="s">
        <v>1234</v>
      </c>
      <c r="D1458" s="9" t="s">
        <v>920</v>
      </c>
      <c r="E1458"/>
      <c r="F1458" s="19">
        <v>1651.83</v>
      </c>
      <c r="Z1458" s="20">
        <f t="shared" si="73"/>
        <v>1651.83</v>
      </c>
      <c r="AA1458" s="20" t="str">
        <f t="shared" si="71"/>
        <v>440711651,83</v>
      </c>
      <c r="AB1458" t="s">
        <v>2208</v>
      </c>
      <c r="AC1458" t="s">
        <v>2245</v>
      </c>
      <c r="AD1458" t="s">
        <v>2263</v>
      </c>
    </row>
    <row r="1459" spans="1:30" ht="15" hidden="1" customHeight="1" outlineLevel="1" x14ac:dyDescent="0.2">
      <c r="A1459" s="3">
        <v>44071</v>
      </c>
      <c r="B1459" s="19">
        <v>1639.92</v>
      </c>
      <c r="C1459" s="6" t="s">
        <v>1234</v>
      </c>
      <c r="D1459" s="9" t="s">
        <v>920</v>
      </c>
      <c r="E1459"/>
      <c r="F1459" s="19">
        <v>1639.92</v>
      </c>
      <c r="Z1459" s="20">
        <f t="shared" si="73"/>
        <v>1639.92</v>
      </c>
      <c r="AA1459" s="20" t="str">
        <f t="shared" si="71"/>
        <v>440711639,92</v>
      </c>
      <c r="AB1459" t="s">
        <v>2208</v>
      </c>
      <c r="AC1459" t="s">
        <v>2245</v>
      </c>
      <c r="AD1459" t="s">
        <v>2263</v>
      </c>
    </row>
    <row r="1460" spans="1:30" ht="15" hidden="1" customHeight="1" outlineLevel="1" x14ac:dyDescent="0.2">
      <c r="A1460" s="3">
        <v>44071</v>
      </c>
      <c r="B1460" s="19">
        <v>2156.91</v>
      </c>
      <c r="C1460" s="6" t="s">
        <v>1234</v>
      </c>
      <c r="D1460" s="9" t="s">
        <v>920</v>
      </c>
      <c r="E1460"/>
      <c r="F1460" s="19">
        <v>2156.91</v>
      </c>
      <c r="Z1460" s="20">
        <f t="shared" si="73"/>
        <v>2156.91</v>
      </c>
      <c r="AA1460" s="20" t="str">
        <f t="shared" si="71"/>
        <v>440712156,91</v>
      </c>
      <c r="AB1460" t="s">
        <v>2208</v>
      </c>
      <c r="AC1460" t="s">
        <v>2245</v>
      </c>
      <c r="AD1460" t="s">
        <v>2263</v>
      </c>
    </row>
    <row r="1461" spans="1:30" ht="15" hidden="1" customHeight="1" outlineLevel="1" x14ac:dyDescent="0.2">
      <c r="A1461" s="3">
        <v>44069</v>
      </c>
      <c r="B1461" s="19">
        <v>4089.6</v>
      </c>
      <c r="C1461" s="5" t="s">
        <v>1233</v>
      </c>
      <c r="D1461" s="9" t="s">
        <v>432</v>
      </c>
      <c r="E1461"/>
      <c r="F1461" s="19">
        <v>4089.6</v>
      </c>
      <c r="Z1461" s="20">
        <f t="shared" si="73"/>
        <v>4089.6</v>
      </c>
      <c r="AA1461" s="20" t="str">
        <f t="shared" si="71"/>
        <v>440694089,6</v>
      </c>
      <c r="AB1461" t="s">
        <v>2208</v>
      </c>
      <c r="AC1461" t="s">
        <v>2245</v>
      </c>
      <c r="AD1461" t="s">
        <v>2263</v>
      </c>
    </row>
    <row r="1462" spans="1:30" ht="15" hidden="1" customHeight="1" outlineLevel="1" x14ac:dyDescent="0.2">
      <c r="A1462" s="3">
        <v>44068</v>
      </c>
      <c r="B1462" s="19">
        <v>160000</v>
      </c>
      <c r="C1462" s="5" t="s">
        <v>32</v>
      </c>
      <c r="D1462" s="9" t="s">
        <v>1981</v>
      </c>
      <c r="E1462"/>
      <c r="N1462" s="19">
        <v>160000</v>
      </c>
      <c r="Z1462" s="20">
        <f t="shared" si="73"/>
        <v>160000</v>
      </c>
      <c r="AA1462" s="20" t="str">
        <f t="shared" si="71"/>
        <v>44068160000</v>
      </c>
      <c r="AB1462" t="s">
        <v>2222</v>
      </c>
      <c r="AC1462" t="s">
        <v>2248</v>
      </c>
      <c r="AD1462" t="s">
        <v>2269</v>
      </c>
    </row>
    <row r="1463" spans="1:30" ht="15" hidden="1" customHeight="1" outlineLevel="1" x14ac:dyDescent="0.2">
      <c r="A1463" s="3">
        <v>44064</v>
      </c>
      <c r="B1463" s="19">
        <v>16600</v>
      </c>
      <c r="C1463" s="5" t="s">
        <v>1133</v>
      </c>
      <c r="D1463" s="9" t="s">
        <v>1982</v>
      </c>
      <c r="E1463"/>
      <c r="R1463" s="34">
        <v>16600</v>
      </c>
      <c r="Z1463" s="20">
        <f t="shared" si="73"/>
        <v>16600</v>
      </c>
      <c r="AA1463" s="20" t="str">
        <f t="shared" si="71"/>
        <v>4406416600</v>
      </c>
      <c r="AB1463" t="s">
        <v>2227</v>
      </c>
      <c r="AC1463" t="s">
        <v>2276</v>
      </c>
      <c r="AD1463" t="s">
        <v>2276</v>
      </c>
    </row>
    <row r="1464" spans="1:30" ht="15" hidden="1" customHeight="1" outlineLevel="1" x14ac:dyDescent="0.2">
      <c r="A1464" s="3">
        <v>44064</v>
      </c>
      <c r="B1464" s="19">
        <v>9432.24</v>
      </c>
      <c r="C1464" s="5" t="s">
        <v>112</v>
      </c>
      <c r="D1464" s="9" t="s">
        <v>1983</v>
      </c>
      <c r="E1464"/>
      <c r="N1464" s="19">
        <v>9432.24</v>
      </c>
      <c r="U1464" s="19"/>
      <c r="Z1464" s="20">
        <f t="shared" si="73"/>
        <v>9432.24</v>
      </c>
      <c r="AA1464" s="20" t="str">
        <f t="shared" si="71"/>
        <v>440649432,24</v>
      </c>
      <c r="AB1464" t="s">
        <v>2233</v>
      </c>
      <c r="AC1464" t="s">
        <v>2248</v>
      </c>
      <c r="AD1464" t="s">
        <v>2269</v>
      </c>
    </row>
    <row r="1465" spans="1:30" ht="15" hidden="1" customHeight="1" outlineLevel="1" x14ac:dyDescent="0.2">
      <c r="A1465" s="3">
        <v>44063</v>
      </c>
      <c r="B1465" s="19">
        <v>20000</v>
      </c>
      <c r="C1465" s="5" t="s">
        <v>358</v>
      </c>
      <c r="D1465" s="9" t="s">
        <v>1975</v>
      </c>
      <c r="E1465"/>
      <c r="U1465" s="19">
        <v>20000</v>
      </c>
      <c r="Z1465" s="20">
        <f t="shared" si="73"/>
        <v>20000</v>
      </c>
      <c r="AA1465" s="20" t="str">
        <f t="shared" si="71"/>
        <v>4406320000</v>
      </c>
      <c r="AB1465" t="s">
        <v>2203</v>
      </c>
      <c r="AC1465" t="s">
        <v>2248</v>
      </c>
      <c r="AD1465" t="s">
        <v>2273</v>
      </c>
    </row>
    <row r="1466" spans="1:30" ht="15" hidden="1" customHeight="1" outlineLevel="1" x14ac:dyDescent="0.2">
      <c r="A1466" s="3">
        <v>44063</v>
      </c>
      <c r="B1466" s="19">
        <v>5392.85</v>
      </c>
      <c r="C1466" s="5" t="s">
        <v>498</v>
      </c>
      <c r="D1466" s="9" t="s">
        <v>1984</v>
      </c>
      <c r="E1466"/>
      <c r="K1466" s="19">
        <v>5392.85</v>
      </c>
      <c r="Z1466" s="20">
        <f t="shared" si="73"/>
        <v>5392.85</v>
      </c>
      <c r="AA1466" s="20" t="str">
        <f t="shared" si="71"/>
        <v>440635392,85</v>
      </c>
      <c r="AB1466" t="s">
        <v>2221</v>
      </c>
      <c r="AC1466" t="s">
        <v>2248</v>
      </c>
      <c r="AD1466" t="s">
        <v>2267</v>
      </c>
    </row>
    <row r="1467" spans="1:30" ht="15" hidden="1" customHeight="1" outlineLevel="1" x14ac:dyDescent="0.2">
      <c r="A1467" s="3">
        <v>44063</v>
      </c>
      <c r="B1467" s="19">
        <v>10000</v>
      </c>
      <c r="C1467" s="5" t="s">
        <v>1207</v>
      </c>
      <c r="D1467" s="9" t="s">
        <v>920</v>
      </c>
      <c r="E1467"/>
      <c r="F1467" s="19">
        <v>10000</v>
      </c>
      <c r="Z1467" s="20">
        <f t="shared" si="73"/>
        <v>10000</v>
      </c>
      <c r="AA1467" s="20" t="str">
        <f t="shared" si="71"/>
        <v>4406310000</v>
      </c>
      <c r="AB1467" t="s">
        <v>2208</v>
      </c>
      <c r="AC1467" t="s">
        <v>2245</v>
      </c>
      <c r="AD1467" t="s">
        <v>2263</v>
      </c>
    </row>
    <row r="1468" spans="1:30" ht="15" hidden="1" customHeight="1" outlineLevel="1" x14ac:dyDescent="0.2">
      <c r="A1468" s="3">
        <v>44063</v>
      </c>
      <c r="B1468" s="19">
        <v>220</v>
      </c>
      <c r="C1468" s="5" t="s">
        <v>7</v>
      </c>
      <c r="D1468" s="9" t="s">
        <v>1134</v>
      </c>
      <c r="E1468" s="19">
        <v>220</v>
      </c>
      <c r="Z1468" s="20">
        <f t="shared" si="73"/>
        <v>220</v>
      </c>
      <c r="AA1468" s="20" t="str">
        <f t="shared" si="71"/>
        <v>44063220</v>
      </c>
      <c r="AB1468" t="s">
        <v>2204</v>
      </c>
      <c r="AC1468" t="s">
        <v>2245</v>
      </c>
      <c r="AD1468" t="s">
        <v>2262</v>
      </c>
    </row>
    <row r="1469" spans="1:30" ht="15" hidden="1" customHeight="1" outlineLevel="1" x14ac:dyDescent="0.2">
      <c r="A1469" s="3">
        <v>44063</v>
      </c>
      <c r="B1469" s="19">
        <v>300000</v>
      </c>
      <c r="C1469" s="5" t="s">
        <v>28</v>
      </c>
      <c r="D1469" s="9" t="s">
        <v>1971</v>
      </c>
      <c r="E1469"/>
      <c r="V1469" s="19">
        <v>300000</v>
      </c>
      <c r="Z1469" s="20">
        <f t="shared" si="73"/>
        <v>300000</v>
      </c>
      <c r="AA1469" s="20" t="str">
        <f t="shared" si="71"/>
        <v>44063300000</v>
      </c>
      <c r="AB1469" t="s">
        <v>2236</v>
      </c>
      <c r="AC1469" t="s">
        <v>2248</v>
      </c>
      <c r="AD1469" t="s">
        <v>2236</v>
      </c>
    </row>
    <row r="1470" spans="1:30" ht="15" hidden="1" customHeight="1" outlineLevel="1" x14ac:dyDescent="0.2">
      <c r="A1470" s="3">
        <v>44063</v>
      </c>
      <c r="B1470" s="19">
        <v>55000</v>
      </c>
      <c r="C1470" s="5" t="s">
        <v>7</v>
      </c>
      <c r="D1470" s="9" t="s">
        <v>1985</v>
      </c>
      <c r="E1470"/>
      <c r="G1470" s="4">
        <v>55000</v>
      </c>
      <c r="Z1470" s="20">
        <f t="shared" si="73"/>
        <v>55000</v>
      </c>
      <c r="AA1470" s="20" t="str">
        <f t="shared" si="71"/>
        <v>4406355000</v>
      </c>
      <c r="AB1470" t="s">
        <v>2209</v>
      </c>
      <c r="AC1470" t="s">
        <v>2244</v>
      </c>
      <c r="AD1470" t="s">
        <v>2209</v>
      </c>
    </row>
    <row r="1471" spans="1:30" ht="15" hidden="1" customHeight="1" outlineLevel="1" x14ac:dyDescent="0.2">
      <c r="A1471" s="3">
        <v>44063</v>
      </c>
      <c r="B1471" s="19">
        <v>30000</v>
      </c>
      <c r="C1471" s="5" t="s">
        <v>906</v>
      </c>
      <c r="D1471" s="9" t="s">
        <v>1986</v>
      </c>
      <c r="E1471"/>
      <c r="G1471" s="4">
        <v>30000</v>
      </c>
      <c r="Z1471" s="20">
        <f t="shared" si="73"/>
        <v>30000</v>
      </c>
      <c r="AA1471" s="20" t="str">
        <f t="shared" si="71"/>
        <v>4406330000</v>
      </c>
      <c r="AB1471" t="s">
        <v>2209</v>
      </c>
      <c r="AC1471" t="s">
        <v>2244</v>
      </c>
      <c r="AD1471" t="s">
        <v>2209</v>
      </c>
    </row>
    <row r="1472" spans="1:30" ht="15" hidden="1" customHeight="1" outlineLevel="1" x14ac:dyDescent="0.2">
      <c r="A1472" s="3">
        <v>44047</v>
      </c>
      <c r="B1472" s="19">
        <v>160000</v>
      </c>
      <c r="C1472" s="5" t="s">
        <v>32</v>
      </c>
      <c r="D1472" s="9" t="s">
        <v>1987</v>
      </c>
      <c r="E1472"/>
      <c r="N1472" s="19">
        <v>160000</v>
      </c>
      <c r="Z1472" s="20">
        <f t="shared" si="73"/>
        <v>160000</v>
      </c>
      <c r="AA1472" s="20" t="str">
        <f t="shared" si="71"/>
        <v>44047160000</v>
      </c>
      <c r="AB1472" t="s">
        <v>2222</v>
      </c>
      <c r="AC1472" t="s">
        <v>2248</v>
      </c>
      <c r="AD1472" t="s">
        <v>2269</v>
      </c>
    </row>
    <row r="1473" spans="1:4094 4098:6144 6147:11264 11268:13311 13314:14334 14337:16371" ht="15" hidden="1" customHeight="1" outlineLevel="1" x14ac:dyDescent="0.2">
      <c r="A1473" s="3">
        <v>44046</v>
      </c>
      <c r="B1473" s="19">
        <v>51692.52</v>
      </c>
      <c r="C1473" s="5" t="s">
        <v>1207</v>
      </c>
      <c r="D1473" s="9" t="s">
        <v>1988</v>
      </c>
      <c r="E1473"/>
      <c r="F1473" s="19">
        <v>51692.52</v>
      </c>
      <c r="Z1473" s="20">
        <f t="shared" si="73"/>
        <v>51692.52</v>
      </c>
      <c r="AA1473" s="20" t="str">
        <f t="shared" si="71"/>
        <v>4404651692,52</v>
      </c>
      <c r="AB1473" t="s">
        <v>2206</v>
      </c>
      <c r="AC1473" t="s">
        <v>2244</v>
      </c>
      <c r="AD1473" t="s">
        <v>2209</v>
      </c>
    </row>
    <row r="1474" spans="1:4094 4098:6144 6147:11264 11268:13311 13314:14334 14337:16371" ht="15" hidden="1" customHeight="1" outlineLevel="1" x14ac:dyDescent="0.2">
      <c r="A1474" s="3">
        <v>44046</v>
      </c>
      <c r="B1474" s="19">
        <v>45000</v>
      </c>
      <c r="C1474" s="6" t="s">
        <v>1211</v>
      </c>
      <c r="D1474" s="9" t="s">
        <v>1989</v>
      </c>
      <c r="E1474"/>
      <c r="L1474" s="19">
        <v>45000</v>
      </c>
      <c r="Z1474" s="20">
        <f t="shared" si="73"/>
        <v>45000</v>
      </c>
      <c r="AA1474" s="20" t="str">
        <f t="shared" ref="AA1474:AA1537" si="74">A1474&amp;B1474</f>
        <v>4404645000</v>
      </c>
      <c r="AB1474" t="s">
        <v>2201</v>
      </c>
      <c r="AC1474" t="s">
        <v>2248</v>
      </c>
      <c r="AD1474" t="s">
        <v>2265</v>
      </c>
    </row>
    <row r="1475" spans="1:4094 4098:6144 6147:11264 11268:13311 13314:14334 14337:16371" ht="15" hidden="1" customHeight="1" outlineLevel="1" x14ac:dyDescent="0.2">
      <c r="A1475" s="3">
        <v>44046</v>
      </c>
      <c r="B1475" s="19">
        <v>30000</v>
      </c>
      <c r="C1475" s="5" t="s">
        <v>1136</v>
      </c>
      <c r="D1475" s="9" t="s">
        <v>2133</v>
      </c>
      <c r="E1475"/>
      <c r="M1475" s="19">
        <v>30000</v>
      </c>
      <c r="Z1475" s="20">
        <f t="shared" si="73"/>
        <v>30000</v>
      </c>
      <c r="AA1475" s="20" t="str">
        <f t="shared" si="74"/>
        <v>4404630000</v>
      </c>
      <c r="AB1475" t="s">
        <v>2202</v>
      </c>
      <c r="AC1475" t="s">
        <v>2248</v>
      </c>
      <c r="AD1475" t="s">
        <v>2268</v>
      </c>
    </row>
    <row r="1476" spans="1:4094 4098:6144 6147:11264 11268:13311 13314:14334 14337:16371" ht="15" hidden="1" customHeight="1" outlineLevel="1" x14ac:dyDescent="0.2">
      <c r="A1476" s="3">
        <v>44046</v>
      </c>
      <c r="B1476" s="19">
        <v>58</v>
      </c>
      <c r="C1476" s="5" t="s">
        <v>7</v>
      </c>
      <c r="D1476" s="9" t="s">
        <v>1990</v>
      </c>
      <c r="E1476" s="19">
        <v>58</v>
      </c>
      <c r="Z1476" s="20">
        <f t="shared" si="73"/>
        <v>58</v>
      </c>
      <c r="AA1476" s="20" t="str">
        <f t="shared" si="74"/>
        <v>4404658</v>
      </c>
      <c r="AB1476" t="s">
        <v>2204</v>
      </c>
      <c r="AC1476" t="s">
        <v>2245</v>
      </c>
      <c r="AD1476" t="s">
        <v>2262</v>
      </c>
    </row>
    <row r="1477" spans="1:4094 4098:6144 6147:11264 11268:13311 13314:14334 14337:16371" ht="15" hidden="1" customHeight="1" outlineLevel="1" x14ac:dyDescent="0.2">
      <c r="A1477" s="3">
        <v>44046</v>
      </c>
      <c r="B1477" s="19">
        <v>58</v>
      </c>
      <c r="C1477" s="5" t="s">
        <v>7</v>
      </c>
      <c r="D1477" s="9" t="s">
        <v>1991</v>
      </c>
      <c r="E1477" s="19">
        <v>58</v>
      </c>
      <c r="Z1477" s="20">
        <f t="shared" si="73"/>
        <v>58</v>
      </c>
      <c r="AA1477" s="20" t="str">
        <f t="shared" si="74"/>
        <v>4404658</v>
      </c>
      <c r="AB1477" t="s">
        <v>2204</v>
      </c>
      <c r="AC1477" t="s">
        <v>2245</v>
      </c>
      <c r="AD1477" t="s">
        <v>2262</v>
      </c>
    </row>
    <row r="1478" spans="1:4094 4098:6144 6147:11264 11268:13311 13314:14334 14337:16371" ht="15" hidden="1" customHeight="1" outlineLevel="1" x14ac:dyDescent="0.2">
      <c r="A1478" s="3">
        <v>44046</v>
      </c>
      <c r="B1478" s="19">
        <v>30000</v>
      </c>
      <c r="C1478" s="5" t="s">
        <v>1137</v>
      </c>
      <c r="D1478" s="9" t="s">
        <v>1993</v>
      </c>
      <c r="E1478"/>
      <c r="M1478" s="19">
        <v>30000</v>
      </c>
      <c r="Z1478" s="20">
        <f t="shared" si="73"/>
        <v>30000</v>
      </c>
      <c r="AA1478" s="20" t="str">
        <f t="shared" si="74"/>
        <v>4404630000</v>
      </c>
      <c r="AB1478" t="s">
        <v>2202</v>
      </c>
      <c r="AC1478" t="s">
        <v>2248</v>
      </c>
      <c r="AD1478" t="s">
        <v>2268</v>
      </c>
    </row>
    <row r="1479" spans="1:4094 4098:6144 6147:11264 11268:13311 13314:14334 14337:16371" ht="15" hidden="1" customHeight="1" outlineLevel="1" x14ac:dyDescent="0.2">
      <c r="A1479" s="3">
        <v>44046</v>
      </c>
      <c r="B1479" s="19">
        <v>6814.01</v>
      </c>
      <c r="C1479" s="5" t="s">
        <v>1207</v>
      </c>
      <c r="D1479" s="9" t="s">
        <v>1992</v>
      </c>
      <c r="E1479"/>
      <c r="F1479" s="19">
        <v>6814.01</v>
      </c>
      <c r="Z1479" s="20">
        <f t="shared" si="73"/>
        <v>6814.01</v>
      </c>
      <c r="AA1479" s="20" t="str">
        <f t="shared" si="74"/>
        <v>440466814,01</v>
      </c>
      <c r="AB1479" t="s">
        <v>2206</v>
      </c>
      <c r="AC1479" t="s">
        <v>2244</v>
      </c>
      <c r="AD1479" t="s">
        <v>2209</v>
      </c>
    </row>
    <row r="1480" spans="1:4094 4098:6144 6147:11264 11268:13311 13314:14334 14337:16371" ht="15" hidden="1" customHeight="1" outlineLevel="1" x14ac:dyDescent="0.2">
      <c r="A1480" s="3">
        <v>44046</v>
      </c>
      <c r="B1480" s="19">
        <v>11983.26</v>
      </c>
      <c r="C1480" s="5" t="s">
        <v>1207</v>
      </c>
      <c r="D1480" s="9" t="s">
        <v>1138</v>
      </c>
      <c r="E1480"/>
      <c r="F1480" s="19">
        <v>11983.26</v>
      </c>
      <c r="Z1480" s="20">
        <f t="shared" si="73"/>
        <v>11983.26</v>
      </c>
      <c r="AA1480" s="20" t="str">
        <f t="shared" si="74"/>
        <v>4404611983,26</v>
      </c>
      <c r="AB1480" t="s">
        <v>2206</v>
      </c>
      <c r="AC1480" t="s">
        <v>2244</v>
      </c>
      <c r="AD1480" t="s">
        <v>2209</v>
      </c>
    </row>
    <row r="1481" spans="1:4094 4098:6144 6147:11264 11268:13311 13314:14334 14337:16371" ht="15" hidden="1" customHeight="1" outlineLevel="1" x14ac:dyDescent="0.2">
      <c r="A1481" s="3">
        <v>44046</v>
      </c>
      <c r="B1481" s="19">
        <v>990</v>
      </c>
      <c r="C1481" s="5" t="s">
        <v>7</v>
      </c>
      <c r="D1481" s="9" t="s">
        <v>1287</v>
      </c>
      <c r="E1481" s="19">
        <v>990</v>
      </c>
      <c r="Z1481" s="20">
        <f t="shared" si="73"/>
        <v>990</v>
      </c>
      <c r="AA1481" s="20" t="str">
        <f t="shared" si="74"/>
        <v>44046990</v>
      </c>
      <c r="AB1481" t="s">
        <v>2204</v>
      </c>
      <c r="AC1481" t="s">
        <v>2245</v>
      </c>
      <c r="AD1481" t="s">
        <v>2262</v>
      </c>
    </row>
    <row r="1482" spans="1:4094 4098:6144 6147:11264 11268:13311 13314:14334 14337:16371" ht="15" hidden="1" customHeight="1" outlineLevel="1" x14ac:dyDescent="0.2">
      <c r="A1482" s="3">
        <v>44046</v>
      </c>
      <c r="B1482" s="19">
        <v>290</v>
      </c>
      <c r="C1482" s="5" t="s">
        <v>7</v>
      </c>
      <c r="D1482" s="9" t="s">
        <v>1994</v>
      </c>
      <c r="E1482" s="19">
        <v>290</v>
      </c>
      <c r="Z1482" s="20">
        <f t="shared" si="73"/>
        <v>290</v>
      </c>
      <c r="AA1482" s="20" t="str">
        <f t="shared" si="74"/>
        <v>44046290</v>
      </c>
      <c r="AB1482" t="s">
        <v>2204</v>
      </c>
      <c r="AC1482" t="s">
        <v>2245</v>
      </c>
      <c r="AD1482" t="s">
        <v>2262</v>
      </c>
    </row>
    <row r="1483" spans="1:4094 4098:6144 6147:11264 11268:13311 13314:14334 14337:16371" ht="15" hidden="1" customHeight="1" outlineLevel="1" x14ac:dyDescent="0.2">
      <c r="A1483" s="3">
        <v>44046</v>
      </c>
      <c r="B1483" s="19">
        <v>290</v>
      </c>
      <c r="C1483" s="5" t="s">
        <v>7</v>
      </c>
      <c r="D1483" s="9" t="s">
        <v>1994</v>
      </c>
      <c r="E1483" s="19">
        <v>290</v>
      </c>
      <c r="Z1483" s="20">
        <f t="shared" si="73"/>
        <v>290</v>
      </c>
      <c r="AA1483" s="20" t="str">
        <f t="shared" si="74"/>
        <v>44046290</v>
      </c>
      <c r="AB1483" t="s">
        <v>2204</v>
      </c>
      <c r="AC1483" t="s">
        <v>2245</v>
      </c>
      <c r="AD1483" t="s">
        <v>2262</v>
      </c>
    </row>
    <row r="1484" spans="1:4094 4098:6144 6147:11264 11268:13311 13314:14334 14337:16371" ht="15" hidden="1" customHeight="1" outlineLevel="1" x14ac:dyDescent="0.2">
      <c r="A1484" s="3">
        <v>44046</v>
      </c>
      <c r="B1484" s="19">
        <v>469.93</v>
      </c>
      <c r="C1484" s="5" t="s">
        <v>1222</v>
      </c>
      <c r="D1484" s="9" t="s">
        <v>1995</v>
      </c>
      <c r="E1484"/>
      <c r="F1484" s="19">
        <v>469.93</v>
      </c>
      <c r="Z1484" s="20">
        <f t="shared" si="73"/>
        <v>469.93</v>
      </c>
      <c r="AA1484" s="20" t="str">
        <f t="shared" si="74"/>
        <v>44046469,93</v>
      </c>
      <c r="AB1484" t="s">
        <v>2206</v>
      </c>
      <c r="AC1484" t="s">
        <v>2244</v>
      </c>
      <c r="AD1484" t="s">
        <v>2209</v>
      </c>
    </row>
    <row r="1485" spans="1:4094 4098:6144 6147:11264 11268:13311 13314:14334 14337:16371" ht="15" hidden="1" customHeight="1" outlineLevel="1" x14ac:dyDescent="0.2">
      <c r="A1485" s="3">
        <v>44046</v>
      </c>
      <c r="B1485" s="19">
        <v>30364</v>
      </c>
      <c r="C1485" s="5" t="s">
        <v>1207</v>
      </c>
      <c r="D1485" s="9" t="s">
        <v>1139</v>
      </c>
      <c r="E1485"/>
      <c r="F1485" s="19">
        <v>30364</v>
      </c>
      <c r="Z1485" s="20">
        <f t="shared" si="73"/>
        <v>30364</v>
      </c>
      <c r="AA1485" s="20" t="str">
        <f t="shared" si="74"/>
        <v>4404630364</v>
      </c>
      <c r="AB1485" t="s">
        <v>2205</v>
      </c>
      <c r="AC1485" t="s">
        <v>2244</v>
      </c>
      <c r="AD1485" t="s">
        <v>2209</v>
      </c>
    </row>
    <row r="1486" spans="1:4094 4098:6144 6147:11264 11268:13311 13314:14334 14337:16371" ht="15" customHeight="1" collapsed="1" x14ac:dyDescent="0.2">
      <c r="A1486" s="74"/>
      <c r="B1486" s="75">
        <f>SUM(B1450:B1485)</f>
        <v>1085846.0299999998</v>
      </c>
      <c r="C1486" s="76"/>
      <c r="D1486" s="77"/>
      <c r="E1486" s="78"/>
      <c r="F1486" s="78"/>
      <c r="G1486" s="79"/>
      <c r="H1486" s="78"/>
      <c r="I1486" s="78"/>
      <c r="J1486" s="80"/>
      <c r="K1486" s="80"/>
      <c r="L1486" s="75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78"/>
      <c r="AC1486" s="78"/>
      <c r="AD1486" s="78"/>
      <c r="AE1486" s="3"/>
      <c r="AF1486" s="31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V1486" s="3"/>
      <c r="AW1486" s="31"/>
      <c r="AX1486" s="5"/>
      <c r="AY1486" s="9"/>
      <c r="BB1486" s="2"/>
      <c r="BE1486" s="24"/>
      <c r="BF1486" s="24"/>
      <c r="BG1486" s="31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Z1486" s="3"/>
      <c r="CA1486" s="31"/>
      <c r="CB1486" s="5"/>
      <c r="CC1486" s="9"/>
      <c r="CF1486" s="2"/>
      <c r="CI1486" s="24"/>
      <c r="CJ1486" s="24"/>
      <c r="CK1486" s="31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D1486" s="3"/>
      <c r="DE1486" s="31"/>
      <c r="DF1486" s="5"/>
      <c r="DG1486" s="9"/>
      <c r="DJ1486" s="2"/>
      <c r="DM1486" s="24"/>
      <c r="DN1486" s="24"/>
      <c r="DO1486" s="31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H1486" s="3"/>
      <c r="EI1486" s="31"/>
      <c r="EJ1486" s="5"/>
      <c r="EK1486" s="9"/>
      <c r="EN1486" s="2"/>
      <c r="EQ1486" s="24"/>
      <c r="ER1486" s="24"/>
      <c r="ES1486" s="31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L1486" s="3"/>
      <c r="FM1486" s="31"/>
      <c r="FN1486" s="5"/>
      <c r="FO1486" s="9"/>
      <c r="FR1486" s="2"/>
      <c r="FU1486" s="24"/>
      <c r="FV1486" s="24"/>
      <c r="FW1486" s="31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P1486" s="3"/>
      <c r="GQ1486" s="31"/>
      <c r="GR1486" s="5"/>
      <c r="GS1486" s="9"/>
      <c r="GV1486" s="2"/>
      <c r="GY1486" s="24"/>
      <c r="GZ1486" s="24"/>
      <c r="HA1486" s="31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T1486" s="3"/>
      <c r="HU1486" s="31"/>
      <c r="HV1486" s="5"/>
      <c r="HW1486" s="9"/>
      <c r="HZ1486" s="2"/>
      <c r="IC1486" s="24"/>
      <c r="ID1486" s="24"/>
      <c r="IE1486" s="31"/>
      <c r="IF1486" s="24"/>
      <c r="IG1486" s="24"/>
      <c r="IH1486" s="24"/>
      <c r="II1486" s="24"/>
      <c r="IJ1486" s="24"/>
      <c r="IK1486" s="24"/>
      <c r="IL1486" s="24"/>
      <c r="IM1486" s="24"/>
      <c r="IN1486" s="24"/>
      <c r="IO1486" s="24"/>
      <c r="IP1486" s="24"/>
      <c r="IQ1486" s="24"/>
      <c r="IR1486" s="24"/>
      <c r="IS1486" s="24"/>
      <c r="IT1486" s="24"/>
      <c r="IX1486" s="3"/>
      <c r="IY1486" s="31"/>
      <c r="IZ1486" s="5"/>
      <c r="JA1486" s="9"/>
      <c r="JD1486" s="2"/>
      <c r="JG1486" s="24"/>
      <c r="JH1486" s="24"/>
      <c r="JI1486" s="31"/>
      <c r="JJ1486" s="24"/>
      <c r="JK1486" s="24"/>
      <c r="JL1486" s="24"/>
      <c r="JM1486" s="24"/>
      <c r="JN1486" s="24"/>
      <c r="JO1486" s="24"/>
      <c r="JP1486" s="24"/>
      <c r="JQ1486" s="24"/>
      <c r="JR1486" s="24"/>
      <c r="JS1486" s="24"/>
      <c r="JT1486" s="24"/>
      <c r="JU1486" s="24"/>
      <c r="JV1486" s="24"/>
      <c r="JW1486" s="24"/>
      <c r="JX1486" s="24"/>
      <c r="KB1486" s="3"/>
      <c r="KC1486" s="31"/>
      <c r="KD1486" s="5"/>
      <c r="KE1486" s="9"/>
      <c r="KH1486" s="2"/>
      <c r="KK1486" s="24"/>
      <c r="KL1486" s="24"/>
      <c r="KM1486" s="31"/>
      <c r="KN1486" s="24"/>
      <c r="KO1486" s="24"/>
      <c r="KP1486" s="24"/>
      <c r="KQ1486" s="24"/>
      <c r="KR1486" s="24"/>
      <c r="KS1486" s="24"/>
      <c r="KT1486" s="24"/>
      <c r="KU1486" s="24"/>
      <c r="KV1486" s="24"/>
      <c r="KW1486" s="24"/>
      <c r="KX1486" s="24"/>
      <c r="KY1486" s="24"/>
      <c r="KZ1486" s="24"/>
      <c r="LA1486" s="24"/>
      <c r="LB1486" s="24"/>
      <c r="LF1486" s="3"/>
      <c r="LG1486" s="31"/>
      <c r="LH1486" s="5"/>
      <c r="LI1486" s="9"/>
      <c r="LL1486" s="2"/>
      <c r="LO1486" s="24"/>
      <c r="LP1486" s="24"/>
      <c r="LQ1486" s="31"/>
      <c r="LR1486" s="24"/>
      <c r="LS1486" s="24"/>
      <c r="LT1486" s="24"/>
      <c r="LU1486" s="24"/>
      <c r="LV1486" s="24"/>
      <c r="LW1486" s="24"/>
      <c r="LX1486" s="24"/>
      <c r="LY1486" s="24"/>
      <c r="LZ1486" s="24"/>
      <c r="MA1486" s="24"/>
      <c r="MB1486" s="24"/>
      <c r="MC1486" s="24"/>
      <c r="MD1486" s="24"/>
      <c r="ME1486" s="24"/>
      <c r="MF1486" s="24"/>
      <c r="MJ1486" s="3"/>
      <c r="MK1486" s="31"/>
      <c r="ML1486" s="5"/>
      <c r="MM1486" s="9"/>
      <c r="MP1486" s="2"/>
      <c r="MS1486" s="24"/>
      <c r="MT1486" s="24"/>
      <c r="MU1486" s="31"/>
      <c r="MV1486" s="24"/>
      <c r="MW1486" s="24"/>
      <c r="MX1486" s="24"/>
      <c r="MY1486" s="24"/>
      <c r="MZ1486" s="24"/>
      <c r="NA1486" s="24"/>
      <c r="NB1486" s="24"/>
      <c r="NC1486" s="24"/>
      <c r="ND1486" s="24"/>
      <c r="NE1486" s="24"/>
      <c r="NF1486" s="24"/>
      <c r="NG1486" s="24"/>
      <c r="NH1486" s="24"/>
      <c r="NI1486" s="24"/>
      <c r="NJ1486" s="24"/>
      <c r="NN1486" s="3"/>
      <c r="NO1486" s="31"/>
      <c r="NP1486" s="5"/>
      <c r="NQ1486" s="9"/>
      <c r="NT1486" s="2"/>
      <c r="NW1486" s="24"/>
      <c r="NX1486" s="24"/>
      <c r="NY1486" s="31"/>
      <c r="NZ1486" s="24"/>
      <c r="OA1486" s="24"/>
      <c r="OB1486" s="24"/>
      <c r="OC1486" s="24"/>
      <c r="OD1486" s="24"/>
      <c r="OE1486" s="24"/>
      <c r="OF1486" s="24"/>
      <c r="OG1486" s="24"/>
      <c r="OH1486" s="24"/>
      <c r="OI1486" s="24"/>
      <c r="OJ1486" s="24"/>
      <c r="OK1486" s="24"/>
      <c r="OL1486" s="24"/>
      <c r="OM1486" s="24"/>
      <c r="ON1486" s="24"/>
      <c r="OR1486" s="3"/>
      <c r="OS1486" s="31"/>
      <c r="OT1486" s="5"/>
      <c r="OU1486" s="9"/>
      <c r="OX1486" s="2"/>
      <c r="PA1486" s="24"/>
      <c r="PB1486" s="24"/>
      <c r="PC1486" s="31"/>
      <c r="PD1486" s="24"/>
      <c r="PE1486" s="24"/>
      <c r="PF1486" s="24"/>
      <c r="PG1486" s="24"/>
      <c r="PH1486" s="24"/>
      <c r="PI1486" s="24"/>
      <c r="PJ1486" s="24"/>
      <c r="PK1486" s="24"/>
      <c r="PL1486" s="24"/>
      <c r="PM1486" s="24"/>
      <c r="PN1486" s="24"/>
      <c r="PO1486" s="24"/>
      <c r="PP1486" s="24"/>
      <c r="PQ1486" s="24"/>
      <c r="PR1486" s="24"/>
      <c r="PV1486" s="3"/>
      <c r="PW1486" s="31"/>
      <c r="PX1486" s="5"/>
      <c r="PY1486" s="9"/>
      <c r="QB1486" s="2"/>
      <c r="QE1486" s="24"/>
      <c r="QF1486" s="24"/>
      <c r="QG1486" s="31"/>
      <c r="QH1486" s="24"/>
      <c r="QI1486" s="24"/>
      <c r="QJ1486" s="24"/>
      <c r="QK1486" s="24"/>
      <c r="QL1486" s="24"/>
      <c r="QM1486" s="24"/>
      <c r="QN1486" s="24"/>
      <c r="QO1486" s="24"/>
      <c r="QP1486" s="24"/>
      <c r="QQ1486" s="24"/>
      <c r="QR1486" s="24"/>
      <c r="QS1486" s="24"/>
      <c r="QT1486" s="24"/>
      <c r="QU1486" s="24"/>
      <c r="QV1486" s="24"/>
      <c r="QZ1486" s="3"/>
      <c r="RA1486" s="31"/>
      <c r="RB1486" s="5"/>
      <c r="RC1486" s="9"/>
      <c r="RF1486" s="2"/>
      <c r="RI1486" s="24"/>
      <c r="RJ1486" s="24"/>
      <c r="RK1486" s="31"/>
      <c r="RL1486" s="24"/>
      <c r="RM1486" s="24"/>
      <c r="RN1486" s="24"/>
      <c r="RO1486" s="24"/>
      <c r="RP1486" s="24"/>
      <c r="RQ1486" s="24"/>
      <c r="RR1486" s="24"/>
      <c r="RS1486" s="24"/>
      <c r="RT1486" s="24"/>
      <c r="RU1486" s="24"/>
      <c r="RV1486" s="24"/>
      <c r="RW1486" s="24"/>
      <c r="RX1486" s="24"/>
      <c r="RY1486" s="24"/>
      <c r="RZ1486" s="24"/>
      <c r="SD1486" s="3"/>
      <c r="SE1486" s="31"/>
      <c r="SF1486" s="5"/>
      <c r="SG1486" s="9"/>
      <c r="SJ1486" s="2"/>
      <c r="SM1486" s="24"/>
      <c r="SN1486" s="24"/>
      <c r="SO1486" s="31"/>
      <c r="SP1486" s="24"/>
      <c r="SQ1486" s="24"/>
      <c r="SR1486" s="24"/>
      <c r="SS1486" s="24"/>
      <c r="ST1486" s="24"/>
      <c r="SU1486" s="24"/>
      <c r="SV1486" s="24"/>
      <c r="SW1486" s="24"/>
      <c r="SX1486" s="24"/>
      <c r="SY1486" s="24"/>
      <c r="SZ1486" s="24"/>
      <c r="TA1486" s="24"/>
      <c r="TB1486" s="24"/>
      <c r="TC1486" s="24"/>
      <c r="TD1486" s="24"/>
      <c r="TH1486" s="3"/>
      <c r="TI1486" s="31"/>
      <c r="TJ1486" s="5"/>
      <c r="TK1486" s="9"/>
      <c r="TN1486" s="2"/>
      <c r="TQ1486" s="24"/>
      <c r="TR1486" s="24"/>
      <c r="TS1486" s="31"/>
      <c r="TT1486" s="24"/>
      <c r="TU1486" s="24"/>
      <c r="TV1486" s="24"/>
      <c r="TW1486" s="24"/>
      <c r="TX1486" s="24"/>
      <c r="TY1486" s="24"/>
      <c r="TZ1486" s="24"/>
      <c r="UA1486" s="24"/>
      <c r="UB1486" s="24"/>
      <c r="UC1486" s="24"/>
      <c r="UD1486" s="24"/>
      <c r="UE1486" s="24"/>
      <c r="UF1486" s="24"/>
      <c r="UG1486" s="24"/>
      <c r="UH1486" s="24"/>
      <c r="UL1486" s="3"/>
      <c r="UM1486" s="31"/>
      <c r="UN1486" s="5"/>
      <c r="UO1486" s="9"/>
      <c r="UR1486" s="2"/>
      <c r="UU1486" s="24"/>
      <c r="UV1486" s="24"/>
      <c r="UW1486" s="31"/>
      <c r="UX1486" s="24"/>
      <c r="UY1486" s="24"/>
      <c r="UZ1486" s="24"/>
      <c r="VA1486" s="24"/>
      <c r="VB1486" s="24"/>
      <c r="VC1486" s="24"/>
      <c r="VD1486" s="24"/>
      <c r="VE1486" s="24"/>
      <c r="VF1486" s="24"/>
      <c r="VG1486" s="24"/>
      <c r="VH1486" s="24"/>
      <c r="VI1486" s="24"/>
      <c r="VJ1486" s="24"/>
      <c r="VK1486" s="24"/>
      <c r="VL1486" s="24"/>
      <c r="VP1486" s="3"/>
      <c r="VQ1486" s="31"/>
      <c r="VR1486" s="5"/>
      <c r="VS1486" s="9"/>
      <c r="VV1486" s="2"/>
      <c r="VY1486" s="24"/>
      <c r="VZ1486" s="24"/>
      <c r="WA1486" s="31"/>
      <c r="WB1486" s="24"/>
      <c r="WC1486" s="24"/>
      <c r="WD1486" s="24"/>
      <c r="WE1486" s="24"/>
      <c r="WF1486" s="24"/>
      <c r="WG1486" s="24"/>
      <c r="WH1486" s="24"/>
      <c r="WI1486" s="24"/>
      <c r="WJ1486" s="24"/>
      <c r="WK1486" s="24"/>
      <c r="WL1486" s="24"/>
      <c r="WM1486" s="24"/>
      <c r="WN1486" s="24"/>
      <c r="WO1486" s="24"/>
      <c r="WP1486" s="24"/>
      <c r="WT1486" s="3"/>
      <c r="WU1486" s="31"/>
      <c r="WV1486" s="5"/>
      <c r="WW1486" s="9"/>
      <c r="WZ1486" s="2"/>
      <c r="XC1486" s="24"/>
      <c r="XD1486" s="24"/>
      <c r="XE1486" s="31"/>
      <c r="XF1486" s="24"/>
      <c r="XG1486" s="24"/>
      <c r="XH1486" s="24"/>
      <c r="XI1486" s="24"/>
      <c r="XJ1486" s="24"/>
      <c r="XK1486" s="24"/>
      <c r="XL1486" s="24"/>
      <c r="XM1486" s="24"/>
      <c r="XN1486" s="24"/>
      <c r="XO1486" s="24"/>
      <c r="XP1486" s="24"/>
      <c r="XQ1486" s="24"/>
      <c r="XR1486" s="24"/>
      <c r="XS1486" s="24"/>
      <c r="XT1486" s="24"/>
      <c r="XX1486" s="3"/>
      <c r="XY1486" s="31"/>
      <c r="XZ1486" s="5"/>
      <c r="YA1486" s="9"/>
      <c r="YD1486" s="2"/>
      <c r="YG1486" s="24"/>
      <c r="YH1486" s="24"/>
      <c r="YI1486" s="31"/>
      <c r="YJ1486" s="24"/>
      <c r="YK1486" s="24"/>
      <c r="YL1486" s="24"/>
      <c r="YM1486" s="24"/>
      <c r="YN1486" s="24"/>
      <c r="YO1486" s="24"/>
      <c r="YP1486" s="24"/>
      <c r="YQ1486" s="24"/>
      <c r="YR1486" s="24"/>
      <c r="YS1486" s="24"/>
      <c r="YT1486" s="24"/>
      <c r="YU1486" s="24"/>
      <c r="YV1486" s="24"/>
      <c r="YW1486" s="24"/>
      <c r="YX1486" s="24"/>
      <c r="ZB1486" s="3"/>
      <c r="ZC1486" s="31"/>
      <c r="ZD1486" s="5"/>
      <c r="ZE1486" s="9"/>
      <c r="ZH1486" s="2"/>
      <c r="ZK1486" s="24"/>
      <c r="ZL1486" s="24"/>
      <c r="ZM1486" s="31"/>
      <c r="ZN1486" s="24"/>
      <c r="ZO1486" s="24"/>
      <c r="ZP1486" s="24"/>
      <c r="ZQ1486" s="24"/>
      <c r="ZR1486" s="24"/>
      <c r="ZS1486" s="24"/>
      <c r="ZT1486" s="24"/>
      <c r="ZU1486" s="24"/>
      <c r="ZV1486" s="24"/>
      <c r="ZW1486" s="24"/>
      <c r="ZX1486" s="24"/>
      <c r="ZY1486" s="24"/>
      <c r="ZZ1486" s="24"/>
      <c r="AAA1486" s="24"/>
      <c r="AAB1486" s="24"/>
      <c r="AAF1486" s="3"/>
      <c r="AAG1486" s="31"/>
      <c r="AAH1486" s="5"/>
      <c r="AAI1486" s="9"/>
      <c r="AAL1486" s="2"/>
      <c r="AAO1486" s="24"/>
      <c r="AAP1486" s="24"/>
      <c r="AAQ1486" s="31"/>
      <c r="AAR1486" s="24"/>
      <c r="AAS1486" s="24"/>
      <c r="AAT1486" s="24"/>
      <c r="AAU1486" s="24"/>
      <c r="AAV1486" s="24"/>
      <c r="AAW1486" s="24"/>
      <c r="AAX1486" s="24"/>
      <c r="AAY1486" s="24"/>
      <c r="AAZ1486" s="24"/>
      <c r="ABA1486" s="24"/>
      <c r="ABB1486" s="24"/>
      <c r="ABC1486" s="24"/>
      <c r="ABD1486" s="24"/>
      <c r="ABE1486" s="24"/>
      <c r="ABF1486" s="24"/>
      <c r="ABJ1486" s="3"/>
      <c r="ABK1486" s="31"/>
      <c r="ABL1486" s="5"/>
      <c r="ABM1486" s="9"/>
      <c r="ABP1486" s="2"/>
      <c r="ABS1486" s="24"/>
      <c r="ABT1486" s="24"/>
      <c r="ABU1486" s="31"/>
      <c r="ABV1486" s="24"/>
      <c r="ABW1486" s="24"/>
      <c r="ABX1486" s="24"/>
      <c r="ABY1486" s="24"/>
      <c r="ABZ1486" s="24"/>
      <c r="ACA1486" s="24"/>
      <c r="ACB1486" s="24"/>
      <c r="ACC1486" s="24"/>
      <c r="ACD1486" s="24"/>
      <c r="ACE1486" s="24"/>
      <c r="ACF1486" s="24"/>
      <c r="ACG1486" s="24"/>
      <c r="ACH1486" s="24"/>
      <c r="ACI1486" s="24"/>
      <c r="ACJ1486" s="24"/>
      <c r="ACN1486" s="3"/>
      <c r="ACO1486" s="31"/>
      <c r="ACP1486" s="5"/>
      <c r="ACQ1486" s="9"/>
      <c r="ACT1486" s="2"/>
      <c r="ACW1486" s="24"/>
      <c r="ACX1486" s="24"/>
      <c r="ACY1486" s="31"/>
      <c r="ACZ1486" s="24"/>
      <c r="ADA1486" s="24"/>
      <c r="ADB1486" s="24"/>
      <c r="ADC1486" s="24"/>
      <c r="ADD1486" s="24"/>
      <c r="ADE1486" s="24"/>
      <c r="ADF1486" s="24"/>
      <c r="ADG1486" s="24"/>
      <c r="ADH1486" s="24"/>
      <c r="ADI1486" s="24"/>
      <c r="ADJ1486" s="24"/>
      <c r="ADK1486" s="24"/>
      <c r="ADL1486" s="24"/>
      <c r="ADM1486" s="24"/>
      <c r="ADN1486" s="24"/>
      <c r="ADR1486" s="3"/>
      <c r="ADS1486" s="31"/>
      <c r="ADT1486" s="5"/>
      <c r="ADU1486" s="9"/>
      <c r="ADX1486" s="2"/>
      <c r="AEA1486" s="24"/>
      <c r="AEB1486" s="24"/>
      <c r="AEC1486" s="31"/>
      <c r="AED1486" s="24"/>
      <c r="AEE1486" s="24"/>
      <c r="AEF1486" s="24"/>
      <c r="AEG1486" s="24"/>
      <c r="AEH1486" s="24"/>
      <c r="AEI1486" s="24"/>
      <c r="AEJ1486" s="24"/>
      <c r="AEK1486" s="24"/>
      <c r="AEL1486" s="24"/>
      <c r="AEM1486" s="24"/>
      <c r="AEN1486" s="24"/>
      <c r="AEO1486" s="24"/>
      <c r="AEP1486" s="24"/>
      <c r="AEQ1486" s="24"/>
      <c r="AER1486" s="24"/>
      <c r="AEV1486" s="3"/>
      <c r="AEW1486" s="31"/>
      <c r="AEX1486" s="5"/>
      <c r="AEY1486" s="9"/>
      <c r="AFB1486" s="2"/>
      <c r="AFE1486" s="24"/>
      <c r="AFF1486" s="24"/>
      <c r="AFG1486" s="31"/>
      <c r="AFH1486" s="24"/>
      <c r="AFI1486" s="24"/>
      <c r="AFJ1486" s="24"/>
      <c r="AFK1486" s="24"/>
      <c r="AFL1486" s="24"/>
      <c r="AFM1486" s="24"/>
      <c r="AFN1486" s="24"/>
      <c r="AFO1486" s="24"/>
      <c r="AFP1486" s="24"/>
      <c r="AFQ1486" s="24"/>
      <c r="AFR1486" s="24"/>
      <c r="AFS1486" s="24"/>
      <c r="AFT1486" s="24"/>
      <c r="AFU1486" s="24"/>
      <c r="AFV1486" s="24"/>
      <c r="AFZ1486" s="3"/>
      <c r="AGA1486" s="31"/>
      <c r="AGB1486" s="5"/>
      <c r="AGC1486" s="9"/>
      <c r="AGF1486" s="2"/>
      <c r="AGI1486" s="24"/>
      <c r="AGJ1486" s="24"/>
      <c r="AGK1486" s="31"/>
      <c r="AGL1486" s="24"/>
      <c r="AGM1486" s="24"/>
      <c r="AGN1486" s="24"/>
      <c r="AGO1486" s="24"/>
      <c r="AGP1486" s="24"/>
      <c r="AGQ1486" s="24"/>
      <c r="AGR1486" s="24"/>
      <c r="AGS1486" s="24"/>
      <c r="AGT1486" s="24"/>
      <c r="AGU1486" s="24"/>
      <c r="AGV1486" s="24"/>
      <c r="AGW1486" s="24"/>
      <c r="AGX1486" s="24"/>
      <c r="AGY1486" s="24"/>
      <c r="AGZ1486" s="24"/>
      <c r="AHD1486" s="3"/>
      <c r="AHE1486" s="31"/>
      <c r="AHF1486" s="5"/>
      <c r="AHG1486" s="9"/>
      <c r="AHJ1486" s="2"/>
      <c r="AHM1486" s="24"/>
      <c r="AHN1486" s="24"/>
      <c r="AHO1486" s="31"/>
      <c r="AHP1486" s="24"/>
      <c r="AHQ1486" s="24"/>
      <c r="AHR1486" s="24"/>
      <c r="AHS1486" s="24"/>
      <c r="AHT1486" s="24"/>
      <c r="AHU1486" s="24"/>
      <c r="AHV1486" s="24"/>
      <c r="AHW1486" s="24"/>
      <c r="AHX1486" s="24"/>
      <c r="AHY1486" s="24"/>
      <c r="AHZ1486" s="24"/>
      <c r="AIA1486" s="24"/>
      <c r="AIB1486" s="24"/>
      <c r="AIC1486" s="24"/>
      <c r="AID1486" s="24"/>
      <c r="AIH1486" s="3"/>
      <c r="AII1486" s="31"/>
      <c r="AIJ1486" s="5"/>
      <c r="AIK1486" s="9"/>
      <c r="AIN1486" s="2"/>
      <c r="AIQ1486" s="24"/>
      <c r="AIR1486" s="24"/>
      <c r="AIS1486" s="31"/>
      <c r="AIT1486" s="24"/>
      <c r="AIU1486" s="24"/>
      <c r="AIV1486" s="24"/>
      <c r="AIW1486" s="24"/>
      <c r="AIX1486" s="24"/>
      <c r="AIY1486" s="24"/>
      <c r="AIZ1486" s="24"/>
      <c r="AJA1486" s="24"/>
      <c r="AJB1486" s="24"/>
      <c r="AJC1486" s="24"/>
      <c r="AJD1486" s="24"/>
      <c r="AJE1486" s="24"/>
      <c r="AJF1486" s="24"/>
      <c r="AJG1486" s="24"/>
      <c r="AJH1486" s="24"/>
      <c r="AJL1486" s="3"/>
      <c r="AJM1486" s="31"/>
      <c r="AJN1486" s="5"/>
      <c r="AJO1486" s="9"/>
      <c r="AJR1486" s="2"/>
      <c r="AJU1486" s="24"/>
      <c r="AJV1486" s="24"/>
      <c r="AJW1486" s="31"/>
      <c r="AJX1486" s="24"/>
      <c r="AJY1486" s="24"/>
      <c r="AJZ1486" s="24"/>
      <c r="AKA1486" s="24"/>
      <c r="AKB1486" s="24"/>
      <c r="AKC1486" s="24"/>
      <c r="AKD1486" s="24"/>
      <c r="AKE1486" s="24"/>
      <c r="AKF1486" s="24"/>
      <c r="AKG1486" s="24"/>
      <c r="AKH1486" s="24"/>
      <c r="AKI1486" s="24"/>
      <c r="AKJ1486" s="24"/>
      <c r="AKK1486" s="24"/>
      <c r="AKL1486" s="24"/>
      <c r="AKP1486" s="3"/>
      <c r="AKQ1486" s="31"/>
      <c r="AKR1486" s="5"/>
      <c r="AKS1486" s="9"/>
      <c r="AKV1486" s="2"/>
      <c r="AKY1486" s="24"/>
      <c r="AKZ1486" s="24"/>
      <c r="ALA1486" s="31"/>
      <c r="ALB1486" s="24"/>
      <c r="ALC1486" s="24"/>
      <c r="ALD1486" s="24"/>
      <c r="ALE1486" s="24"/>
      <c r="ALF1486" s="24"/>
      <c r="ALG1486" s="24"/>
      <c r="ALH1486" s="24"/>
      <c r="ALI1486" s="24"/>
      <c r="ALJ1486" s="24"/>
      <c r="ALK1486" s="24"/>
      <c r="ALL1486" s="24"/>
      <c r="ALM1486" s="24"/>
      <c r="ALN1486" s="24"/>
      <c r="ALO1486" s="24"/>
      <c r="ALP1486" s="24"/>
      <c r="ALT1486" s="3"/>
      <c r="ALU1486" s="31"/>
      <c r="ALV1486" s="5"/>
      <c r="ALW1486" s="9"/>
      <c r="ALZ1486" s="2"/>
      <c r="AMC1486" s="24"/>
      <c r="AMD1486" s="24"/>
      <c r="AME1486" s="31"/>
      <c r="AMF1486" s="24"/>
      <c r="AMG1486" s="24"/>
      <c r="AMH1486" s="24"/>
      <c r="AMI1486" s="24"/>
      <c r="AMJ1486" s="24"/>
      <c r="AMK1486" s="24"/>
      <c r="AML1486" s="24"/>
      <c r="AMM1486" s="24"/>
      <c r="AMN1486" s="24"/>
      <c r="AMO1486" s="24"/>
      <c r="AMP1486" s="24"/>
      <c r="AMQ1486" s="24"/>
      <c r="AMR1486" s="24"/>
      <c r="AMS1486" s="24"/>
      <c r="AMT1486" s="24"/>
      <c r="AMX1486" s="3"/>
      <c r="AMY1486" s="31"/>
      <c r="AMZ1486" s="5"/>
      <c r="ANA1486" s="9"/>
      <c r="AND1486" s="2"/>
      <c r="ANG1486" s="24"/>
      <c r="ANH1486" s="24"/>
      <c r="ANI1486" s="31"/>
      <c r="ANJ1486" s="24"/>
      <c r="ANK1486" s="24"/>
      <c r="ANL1486" s="24"/>
      <c r="ANM1486" s="24"/>
      <c r="ANN1486" s="24"/>
      <c r="ANO1486" s="24"/>
      <c r="ANP1486" s="24"/>
      <c r="ANQ1486" s="24"/>
      <c r="ANR1486" s="24"/>
      <c r="ANS1486" s="24"/>
      <c r="ANT1486" s="24"/>
      <c r="ANU1486" s="24"/>
      <c r="ANV1486" s="24"/>
      <c r="ANW1486" s="24"/>
      <c r="ANX1486" s="24"/>
      <c r="AOB1486" s="3"/>
      <c r="AOC1486" s="31"/>
      <c r="AOD1486" s="5"/>
      <c r="AOE1486" s="9"/>
      <c r="AOH1486" s="2"/>
      <c r="AOK1486" s="24"/>
      <c r="AOL1486" s="24"/>
      <c r="AOM1486" s="31"/>
      <c r="AON1486" s="24"/>
      <c r="AOO1486" s="24"/>
      <c r="AOP1486" s="24"/>
      <c r="AOQ1486" s="24"/>
      <c r="AOR1486" s="24"/>
      <c r="AOS1486" s="24"/>
      <c r="AOT1486" s="24"/>
      <c r="AOU1486" s="24"/>
      <c r="AOV1486" s="24"/>
      <c r="AOW1486" s="24"/>
      <c r="AOX1486" s="24"/>
      <c r="AOY1486" s="24"/>
      <c r="AOZ1486" s="24"/>
      <c r="APA1486" s="24"/>
      <c r="APB1486" s="24"/>
      <c r="APF1486" s="3"/>
      <c r="APG1486" s="31"/>
      <c r="APH1486" s="5"/>
      <c r="API1486" s="9"/>
      <c r="APL1486" s="2"/>
      <c r="APO1486" s="24"/>
      <c r="APP1486" s="24"/>
      <c r="APQ1486" s="31"/>
      <c r="APR1486" s="24"/>
      <c r="APS1486" s="24"/>
      <c r="APT1486" s="24"/>
      <c r="APU1486" s="24"/>
      <c r="APV1486" s="24"/>
      <c r="APW1486" s="24"/>
      <c r="APX1486" s="24"/>
      <c r="APY1486" s="24"/>
      <c r="APZ1486" s="24"/>
      <c r="AQA1486" s="24"/>
      <c r="AQB1486" s="24"/>
      <c r="AQC1486" s="24"/>
      <c r="AQD1486" s="24"/>
      <c r="AQE1486" s="24"/>
      <c r="AQF1486" s="24"/>
      <c r="AQJ1486" s="3"/>
      <c r="AQK1486" s="31"/>
      <c r="AQL1486" s="5"/>
      <c r="AQM1486" s="9"/>
      <c r="AQP1486" s="2"/>
      <c r="AQS1486" s="24"/>
      <c r="AQT1486" s="24"/>
      <c r="AQU1486" s="31"/>
      <c r="AQV1486" s="24"/>
      <c r="AQW1486" s="24"/>
      <c r="AQX1486" s="24"/>
      <c r="AQY1486" s="24"/>
      <c r="AQZ1486" s="24"/>
      <c r="ARA1486" s="24"/>
      <c r="ARB1486" s="24"/>
      <c r="ARC1486" s="24"/>
      <c r="ARD1486" s="24"/>
      <c r="ARE1486" s="24"/>
      <c r="ARF1486" s="24"/>
      <c r="ARG1486" s="24"/>
      <c r="ARH1486" s="24"/>
      <c r="ARI1486" s="24"/>
      <c r="ARJ1486" s="24"/>
      <c r="ARN1486" s="3"/>
      <c r="ARO1486" s="31"/>
      <c r="ARP1486" s="5"/>
      <c r="ARQ1486" s="9"/>
      <c r="ART1486" s="2"/>
      <c r="ARW1486" s="24"/>
      <c r="ARX1486" s="24"/>
      <c r="ARY1486" s="31"/>
      <c r="ARZ1486" s="24"/>
      <c r="ASA1486" s="24"/>
      <c r="ASB1486" s="24"/>
      <c r="ASC1486" s="24"/>
      <c r="ASD1486" s="24"/>
      <c r="ASE1486" s="24"/>
      <c r="ASF1486" s="24"/>
      <c r="ASG1486" s="24"/>
      <c r="ASH1486" s="24"/>
      <c r="ASI1486" s="24"/>
      <c r="ASJ1486" s="24"/>
      <c r="ASK1486" s="24"/>
      <c r="ASL1486" s="24"/>
      <c r="ASM1486" s="24"/>
      <c r="ASN1486" s="24"/>
      <c r="ASR1486" s="3"/>
      <c r="ASS1486" s="31"/>
      <c r="AST1486" s="5"/>
      <c r="ASU1486" s="9"/>
      <c r="ASX1486" s="2"/>
      <c r="ATA1486" s="24"/>
      <c r="ATB1486" s="24"/>
      <c r="ATC1486" s="31"/>
      <c r="ATD1486" s="24"/>
      <c r="ATE1486" s="24"/>
      <c r="ATF1486" s="24"/>
      <c r="ATG1486" s="24"/>
      <c r="ATH1486" s="24"/>
      <c r="ATI1486" s="24"/>
      <c r="ATJ1486" s="24"/>
      <c r="ATK1486" s="24"/>
      <c r="ATL1486" s="24"/>
      <c r="ATM1486" s="24"/>
      <c r="ATN1486" s="24"/>
      <c r="ATO1486" s="24"/>
      <c r="ATP1486" s="24"/>
      <c r="ATQ1486" s="24"/>
      <c r="ATR1486" s="24"/>
      <c r="ATV1486" s="3"/>
      <c r="ATW1486" s="31"/>
      <c r="ATX1486" s="5"/>
      <c r="ATY1486" s="9"/>
      <c r="AUB1486" s="2"/>
      <c r="AUE1486" s="24"/>
      <c r="AUF1486" s="24"/>
      <c r="AUG1486" s="31"/>
      <c r="AUH1486" s="24"/>
      <c r="AUI1486" s="24"/>
      <c r="AUJ1486" s="24"/>
      <c r="AUK1486" s="24"/>
      <c r="AUL1486" s="24"/>
      <c r="AUM1486" s="24"/>
      <c r="AUN1486" s="24"/>
      <c r="AUO1486" s="24"/>
      <c r="AUP1486" s="24"/>
      <c r="AUQ1486" s="24"/>
      <c r="AUR1486" s="24"/>
      <c r="AUS1486" s="24"/>
      <c r="AUT1486" s="24"/>
      <c r="AUU1486" s="24"/>
      <c r="AUV1486" s="24"/>
      <c r="AUZ1486" s="3"/>
      <c r="AVA1486" s="31"/>
      <c r="AVB1486" s="5"/>
      <c r="AVC1486" s="9"/>
      <c r="AVF1486" s="2"/>
      <c r="AVI1486" s="24"/>
      <c r="AVJ1486" s="24"/>
      <c r="AVK1486" s="31"/>
      <c r="AVL1486" s="24"/>
      <c r="AVM1486" s="24"/>
      <c r="AVN1486" s="24"/>
      <c r="AVO1486" s="24"/>
      <c r="AVP1486" s="24"/>
      <c r="AVQ1486" s="24"/>
      <c r="AVR1486" s="24"/>
      <c r="AVS1486" s="24"/>
      <c r="AVT1486" s="24"/>
      <c r="AVU1486" s="24"/>
      <c r="AVV1486" s="24"/>
      <c r="AVW1486" s="24"/>
      <c r="AVX1486" s="24"/>
      <c r="AVY1486" s="24"/>
      <c r="AVZ1486" s="24"/>
      <c r="AWD1486" s="3"/>
      <c r="AWE1486" s="31"/>
      <c r="AWF1486" s="5"/>
      <c r="AWG1486" s="9"/>
      <c r="AWJ1486" s="2"/>
      <c r="AWM1486" s="24"/>
      <c r="AWN1486" s="24"/>
      <c r="AWO1486" s="31"/>
      <c r="AWP1486" s="24"/>
      <c r="AWQ1486" s="24"/>
      <c r="AWR1486" s="24"/>
      <c r="AWS1486" s="24"/>
      <c r="AWT1486" s="24"/>
      <c r="AWU1486" s="24"/>
      <c r="AWV1486" s="24"/>
      <c r="AWW1486" s="24"/>
      <c r="AWX1486" s="24"/>
      <c r="AWY1486" s="24"/>
      <c r="AWZ1486" s="24"/>
      <c r="AXA1486" s="24"/>
      <c r="AXB1486" s="24"/>
      <c r="AXC1486" s="24"/>
      <c r="AXD1486" s="24"/>
      <c r="AXH1486" s="3"/>
      <c r="AXI1486" s="31"/>
      <c r="AXJ1486" s="5"/>
      <c r="AXK1486" s="9"/>
      <c r="AXN1486" s="2"/>
      <c r="AXQ1486" s="24"/>
      <c r="AXR1486" s="24"/>
      <c r="AXS1486" s="31"/>
      <c r="AXT1486" s="24"/>
      <c r="AXU1486" s="24"/>
      <c r="AXV1486" s="24"/>
      <c r="AXW1486" s="24"/>
      <c r="AXX1486" s="24"/>
      <c r="AXY1486" s="24"/>
      <c r="AXZ1486" s="24"/>
      <c r="AYA1486" s="24"/>
      <c r="AYB1486" s="24"/>
      <c r="AYC1486" s="24"/>
      <c r="AYD1486" s="24"/>
      <c r="AYE1486" s="24"/>
      <c r="AYF1486" s="24"/>
      <c r="AYG1486" s="24"/>
      <c r="AYH1486" s="24"/>
      <c r="AYL1486" s="3"/>
      <c r="AYM1486" s="31"/>
      <c r="AYN1486" s="5"/>
      <c r="AYO1486" s="9"/>
      <c r="AYR1486" s="2"/>
      <c r="AYU1486" s="24"/>
      <c r="AYV1486" s="24"/>
      <c r="AYW1486" s="31"/>
      <c r="AYX1486" s="24"/>
      <c r="AYY1486" s="24"/>
      <c r="AYZ1486" s="24"/>
      <c r="AZA1486" s="24"/>
      <c r="AZB1486" s="24"/>
      <c r="AZC1486" s="24"/>
      <c r="AZD1486" s="24"/>
      <c r="AZE1486" s="24"/>
      <c r="AZF1486" s="24"/>
      <c r="AZG1486" s="24"/>
      <c r="AZH1486" s="24"/>
      <c r="AZI1486" s="24"/>
      <c r="AZJ1486" s="24"/>
      <c r="AZK1486" s="24"/>
      <c r="AZL1486" s="24"/>
      <c r="AZP1486" s="3"/>
      <c r="AZQ1486" s="31"/>
      <c r="AZR1486" s="5"/>
      <c r="AZS1486" s="9"/>
      <c r="AZV1486" s="2"/>
      <c r="AZY1486" s="24"/>
      <c r="AZZ1486" s="24"/>
      <c r="BAA1486" s="31"/>
      <c r="BAB1486" s="24"/>
      <c r="BAC1486" s="24"/>
      <c r="BAD1486" s="24"/>
      <c r="BAE1486" s="24"/>
      <c r="BAF1486" s="24"/>
      <c r="BAG1486" s="24"/>
      <c r="BAH1486" s="24"/>
      <c r="BAI1486" s="24"/>
      <c r="BAJ1486" s="24"/>
      <c r="BAK1486" s="24"/>
      <c r="BAL1486" s="24"/>
      <c r="BAM1486" s="24"/>
      <c r="BAN1486" s="24"/>
      <c r="BAO1486" s="24"/>
      <c r="BAP1486" s="24"/>
      <c r="BAT1486" s="3"/>
      <c r="BAU1486" s="31"/>
      <c r="BAV1486" s="5"/>
      <c r="BAW1486" s="9"/>
      <c r="BAZ1486" s="2"/>
      <c r="BBC1486" s="24"/>
      <c r="BBD1486" s="24"/>
      <c r="BBE1486" s="31"/>
      <c r="BBF1486" s="24"/>
      <c r="BBG1486" s="24"/>
      <c r="BBH1486" s="24"/>
      <c r="BBI1486" s="24"/>
      <c r="BBJ1486" s="24"/>
      <c r="BBK1486" s="24"/>
      <c r="BBL1486" s="24"/>
      <c r="BBM1486" s="24"/>
      <c r="BBN1486" s="24"/>
      <c r="BBO1486" s="24"/>
      <c r="BBP1486" s="24"/>
      <c r="BBQ1486" s="24"/>
      <c r="BBR1486" s="24"/>
      <c r="BBS1486" s="24"/>
      <c r="BBT1486" s="24"/>
      <c r="BBX1486" s="3"/>
      <c r="BBY1486" s="31"/>
      <c r="BBZ1486" s="5"/>
      <c r="BCA1486" s="9"/>
      <c r="BCD1486" s="2"/>
      <c r="BCG1486" s="24"/>
      <c r="BCH1486" s="24"/>
      <c r="BCI1486" s="31"/>
      <c r="BCJ1486" s="24"/>
      <c r="BCK1486" s="24"/>
      <c r="BCL1486" s="24"/>
      <c r="BCM1486" s="24"/>
      <c r="BCN1486" s="24"/>
      <c r="BCO1486" s="24"/>
      <c r="BCP1486" s="24"/>
      <c r="BCQ1486" s="24"/>
      <c r="BCR1486" s="24"/>
      <c r="BCS1486" s="24"/>
      <c r="BCT1486" s="24"/>
      <c r="BCU1486" s="24"/>
      <c r="BCV1486" s="24"/>
      <c r="BCW1486" s="24"/>
      <c r="BCX1486" s="24"/>
      <c r="BDB1486" s="3"/>
      <c r="BDC1486" s="31"/>
      <c r="BDD1486" s="5"/>
      <c r="BDE1486" s="9"/>
      <c r="BDH1486" s="2"/>
      <c r="BDK1486" s="24"/>
      <c r="BDL1486" s="24"/>
      <c r="BDM1486" s="31"/>
      <c r="BDN1486" s="24"/>
      <c r="BDO1486" s="24"/>
      <c r="BDP1486" s="24"/>
      <c r="BDQ1486" s="24"/>
      <c r="BDR1486" s="24"/>
      <c r="BDS1486" s="24"/>
      <c r="BDT1486" s="24"/>
      <c r="BDU1486" s="24"/>
      <c r="BDV1486" s="24"/>
      <c r="BDW1486" s="24"/>
      <c r="BDX1486" s="24"/>
      <c r="BDY1486" s="24"/>
      <c r="BDZ1486" s="24"/>
      <c r="BEA1486" s="24"/>
      <c r="BEB1486" s="24"/>
      <c r="BEF1486" s="3"/>
      <c r="BEG1486" s="31"/>
      <c r="BEH1486" s="5"/>
      <c r="BEI1486" s="9"/>
      <c r="BEL1486" s="2"/>
      <c r="BEO1486" s="24"/>
      <c r="BEP1486" s="24"/>
      <c r="BEQ1486" s="31"/>
      <c r="BER1486" s="24"/>
      <c r="BES1486" s="24"/>
      <c r="BET1486" s="24"/>
      <c r="BEU1486" s="24"/>
      <c r="BEV1486" s="24"/>
      <c r="BEW1486" s="24"/>
      <c r="BEX1486" s="24"/>
      <c r="BEY1486" s="24"/>
      <c r="BEZ1486" s="24"/>
      <c r="BFA1486" s="24"/>
      <c r="BFB1486" s="24"/>
      <c r="BFC1486" s="24"/>
      <c r="BFD1486" s="24"/>
      <c r="BFE1486" s="24"/>
      <c r="BFF1486" s="24"/>
      <c r="BFJ1486" s="3"/>
      <c r="BFK1486" s="31"/>
      <c r="BFL1486" s="5"/>
      <c r="BFM1486" s="9"/>
      <c r="BFP1486" s="2"/>
      <c r="BFS1486" s="24"/>
      <c r="BFT1486" s="24"/>
      <c r="BFU1486" s="31"/>
      <c r="BFV1486" s="24"/>
      <c r="BFW1486" s="24"/>
      <c r="BFX1486" s="24"/>
      <c r="BFY1486" s="24"/>
      <c r="BFZ1486" s="24"/>
      <c r="BGA1486" s="24"/>
      <c r="BGB1486" s="24"/>
      <c r="BGC1486" s="24"/>
      <c r="BGD1486" s="24"/>
      <c r="BGE1486" s="24"/>
      <c r="BGF1486" s="24"/>
      <c r="BGG1486" s="24"/>
      <c r="BGH1486" s="24"/>
      <c r="BGI1486" s="24"/>
      <c r="BGJ1486" s="24"/>
      <c r="BGN1486" s="3"/>
      <c r="BGO1486" s="31"/>
      <c r="BGP1486" s="5"/>
      <c r="BGQ1486" s="9"/>
      <c r="BGT1486" s="2"/>
      <c r="BGW1486" s="24"/>
      <c r="BGX1486" s="24"/>
      <c r="BGY1486" s="31"/>
      <c r="BGZ1486" s="24"/>
      <c r="BHA1486" s="24"/>
      <c r="BHB1486" s="24"/>
      <c r="BHC1486" s="24"/>
      <c r="BHD1486" s="24"/>
      <c r="BHE1486" s="24"/>
      <c r="BHF1486" s="24"/>
      <c r="BHG1486" s="24"/>
      <c r="BHH1486" s="24"/>
      <c r="BHI1486" s="24"/>
      <c r="BHJ1486" s="24"/>
      <c r="BHK1486" s="24"/>
      <c r="BHL1486" s="24"/>
      <c r="BHM1486" s="24"/>
      <c r="BHN1486" s="24"/>
      <c r="BHR1486" s="3"/>
      <c r="BHS1486" s="31"/>
      <c r="BHT1486" s="5"/>
      <c r="BHU1486" s="9"/>
      <c r="BHX1486" s="2"/>
      <c r="BIA1486" s="24"/>
      <c r="BIB1486" s="24"/>
      <c r="BIC1486" s="31"/>
      <c r="BID1486" s="24"/>
      <c r="BIE1486" s="24"/>
      <c r="BIF1486" s="24"/>
      <c r="BIG1486" s="24"/>
      <c r="BIH1486" s="24"/>
      <c r="BII1486" s="24"/>
      <c r="BIJ1486" s="24"/>
      <c r="BIK1486" s="24"/>
      <c r="BIL1486" s="24"/>
      <c r="BIM1486" s="24"/>
      <c r="BIN1486" s="24"/>
      <c r="BIO1486" s="24"/>
      <c r="BIP1486" s="24"/>
      <c r="BIQ1486" s="24"/>
      <c r="BIR1486" s="24"/>
      <c r="BIV1486" s="3"/>
      <c r="BIW1486" s="31"/>
      <c r="BIX1486" s="5"/>
      <c r="BIY1486" s="9"/>
      <c r="BJB1486" s="2"/>
      <c r="BJE1486" s="24"/>
      <c r="BJF1486" s="24"/>
      <c r="BJG1486" s="31"/>
      <c r="BJH1486" s="24"/>
      <c r="BJI1486" s="24"/>
      <c r="BJJ1486" s="24"/>
      <c r="BJK1486" s="24"/>
      <c r="BJL1486" s="24"/>
      <c r="BJM1486" s="24"/>
      <c r="BJN1486" s="24"/>
      <c r="BJO1486" s="24"/>
      <c r="BJP1486" s="24"/>
      <c r="BJQ1486" s="24"/>
      <c r="BJR1486" s="24"/>
      <c r="BJS1486" s="24"/>
      <c r="BJT1486" s="24"/>
      <c r="BJU1486" s="24"/>
      <c r="BJV1486" s="24"/>
      <c r="BJZ1486" s="3"/>
      <c r="BKA1486" s="31"/>
      <c r="BKB1486" s="5"/>
      <c r="BKC1486" s="9"/>
      <c r="BKF1486" s="2"/>
      <c r="BKI1486" s="24"/>
      <c r="BKJ1486" s="24"/>
      <c r="BKK1486" s="31"/>
      <c r="BKL1486" s="24"/>
      <c r="BKM1486" s="24"/>
      <c r="BKN1486" s="24"/>
      <c r="BKO1486" s="24"/>
      <c r="BKP1486" s="24"/>
      <c r="BKQ1486" s="24"/>
      <c r="BKR1486" s="24"/>
      <c r="BKS1486" s="24"/>
      <c r="BKT1486" s="24"/>
      <c r="BKU1486" s="24"/>
      <c r="BKV1486" s="24"/>
      <c r="BKW1486" s="24"/>
      <c r="BKX1486" s="24"/>
      <c r="BKY1486" s="24"/>
      <c r="BKZ1486" s="24"/>
      <c r="BLD1486" s="3"/>
      <c r="BLE1486" s="31"/>
      <c r="BLF1486" s="5"/>
      <c r="BLG1486" s="9"/>
      <c r="BLJ1486" s="2"/>
      <c r="BLM1486" s="24"/>
      <c r="BLN1486" s="24"/>
      <c r="BLO1486" s="31"/>
      <c r="BLP1486" s="24"/>
      <c r="BLQ1486" s="24"/>
      <c r="BLR1486" s="24"/>
      <c r="BLS1486" s="24"/>
      <c r="BLT1486" s="24"/>
      <c r="BLU1486" s="24"/>
      <c r="BLV1486" s="24"/>
      <c r="BLW1486" s="24"/>
      <c r="BLX1486" s="24"/>
      <c r="BLY1486" s="24"/>
      <c r="BLZ1486" s="24"/>
      <c r="BMA1486" s="24"/>
      <c r="BMB1486" s="24"/>
      <c r="BMC1486" s="24"/>
      <c r="BMD1486" s="24"/>
      <c r="BMH1486" s="3"/>
      <c r="BMI1486" s="31"/>
      <c r="BMJ1486" s="5"/>
      <c r="BMK1486" s="9"/>
      <c r="BMN1486" s="2"/>
      <c r="BMQ1486" s="24"/>
      <c r="BMR1486" s="24"/>
      <c r="BMS1486" s="31"/>
      <c r="BMT1486" s="24"/>
      <c r="BMU1486" s="24"/>
      <c r="BMV1486" s="24"/>
      <c r="BMW1486" s="24"/>
      <c r="BMX1486" s="24"/>
      <c r="BMY1486" s="24"/>
      <c r="BMZ1486" s="24"/>
      <c r="BNA1486" s="24"/>
      <c r="BNB1486" s="24"/>
      <c r="BNC1486" s="24"/>
      <c r="BND1486" s="24"/>
      <c r="BNE1486" s="24"/>
      <c r="BNF1486" s="24"/>
      <c r="BNG1486" s="24"/>
      <c r="BNH1486" s="24"/>
      <c r="BNL1486" s="3"/>
      <c r="BNM1486" s="31"/>
      <c r="BNN1486" s="5"/>
      <c r="BNO1486" s="9"/>
      <c r="BNR1486" s="2"/>
      <c r="BNU1486" s="24"/>
      <c r="BNV1486" s="24"/>
      <c r="BNW1486" s="31"/>
      <c r="BNX1486" s="24"/>
      <c r="BNY1486" s="24"/>
      <c r="BNZ1486" s="24"/>
      <c r="BOA1486" s="24"/>
      <c r="BOB1486" s="24"/>
      <c r="BOC1486" s="24"/>
      <c r="BOD1486" s="24"/>
      <c r="BOE1486" s="24"/>
      <c r="BOF1486" s="24"/>
      <c r="BOG1486" s="24"/>
      <c r="BOH1486" s="24"/>
      <c r="BOI1486" s="24"/>
      <c r="BOJ1486" s="24"/>
      <c r="BOK1486" s="24"/>
      <c r="BOL1486" s="24"/>
      <c r="BOP1486" s="3"/>
      <c r="BOQ1486" s="31"/>
      <c r="BOR1486" s="5"/>
      <c r="BOS1486" s="9"/>
      <c r="BOV1486" s="2"/>
      <c r="BOY1486" s="24"/>
      <c r="BOZ1486" s="24"/>
      <c r="BPA1486" s="31"/>
      <c r="BPB1486" s="24"/>
      <c r="BPC1486" s="24"/>
      <c r="BPD1486" s="24"/>
      <c r="BPE1486" s="24"/>
      <c r="BPF1486" s="24"/>
      <c r="BPG1486" s="24"/>
      <c r="BPH1486" s="24"/>
      <c r="BPI1486" s="24"/>
      <c r="BPJ1486" s="24"/>
      <c r="BPK1486" s="24"/>
      <c r="BPL1486" s="24"/>
      <c r="BPM1486" s="24"/>
      <c r="BPN1486" s="24"/>
      <c r="BPO1486" s="24"/>
      <c r="BPP1486" s="24"/>
      <c r="BPT1486" s="3"/>
      <c r="BPU1486" s="31"/>
      <c r="BPV1486" s="5"/>
      <c r="BPW1486" s="9"/>
      <c r="BPZ1486" s="2"/>
      <c r="BQC1486" s="24"/>
      <c r="BQD1486" s="24"/>
      <c r="BQE1486" s="31"/>
      <c r="BQF1486" s="24"/>
      <c r="BQG1486" s="24"/>
      <c r="BQH1486" s="24"/>
      <c r="BQI1486" s="24"/>
      <c r="BQJ1486" s="24"/>
      <c r="BQK1486" s="24"/>
      <c r="BQL1486" s="24"/>
      <c r="BQM1486" s="24"/>
      <c r="BQN1486" s="24"/>
      <c r="BQO1486" s="24"/>
      <c r="BQP1486" s="24"/>
      <c r="BQQ1486" s="24"/>
      <c r="BQR1486" s="24"/>
      <c r="BQS1486" s="24"/>
      <c r="BQT1486" s="24"/>
      <c r="BQX1486" s="3"/>
      <c r="BQY1486" s="31"/>
      <c r="BQZ1486" s="5"/>
      <c r="BRA1486" s="9"/>
      <c r="BRD1486" s="2"/>
      <c r="BRG1486" s="24"/>
      <c r="BRH1486" s="24"/>
      <c r="BRI1486" s="31"/>
      <c r="BRJ1486" s="24"/>
      <c r="BRK1486" s="24"/>
      <c r="BRL1486" s="24"/>
      <c r="BRM1486" s="24"/>
      <c r="BRN1486" s="24"/>
      <c r="BRO1486" s="24"/>
      <c r="BRP1486" s="24"/>
      <c r="BRQ1486" s="24"/>
      <c r="BRR1486" s="24"/>
      <c r="BRS1486" s="24"/>
      <c r="BRT1486" s="24"/>
      <c r="BRU1486" s="24"/>
      <c r="BRV1486" s="24"/>
      <c r="BRW1486" s="24"/>
      <c r="BRX1486" s="24"/>
      <c r="BSB1486" s="3"/>
      <c r="BSC1486" s="31"/>
      <c r="BSD1486" s="5"/>
      <c r="BSE1486" s="9"/>
      <c r="BSH1486" s="2"/>
      <c r="BSK1486" s="24"/>
      <c r="BSL1486" s="24"/>
      <c r="BSM1486" s="31"/>
      <c r="BSN1486" s="24"/>
      <c r="BSO1486" s="24"/>
      <c r="BSP1486" s="24"/>
      <c r="BSQ1486" s="24"/>
      <c r="BSR1486" s="24"/>
      <c r="BSS1486" s="24"/>
      <c r="BST1486" s="24"/>
      <c r="BSU1486" s="24"/>
      <c r="BSV1486" s="24"/>
      <c r="BSW1486" s="24"/>
      <c r="BSX1486" s="24"/>
      <c r="BSY1486" s="24"/>
      <c r="BSZ1486" s="24"/>
      <c r="BTA1486" s="24"/>
      <c r="BTB1486" s="24"/>
      <c r="BTF1486" s="3"/>
      <c r="BTG1486" s="31"/>
      <c r="BTH1486" s="5"/>
      <c r="BTI1486" s="9"/>
      <c r="BTL1486" s="2"/>
      <c r="BTO1486" s="24"/>
      <c r="BTP1486" s="24"/>
      <c r="BTQ1486" s="31"/>
      <c r="BTR1486" s="24"/>
      <c r="BTS1486" s="24"/>
      <c r="BTT1486" s="24"/>
      <c r="BTU1486" s="24"/>
      <c r="BTV1486" s="24"/>
      <c r="BTW1486" s="24"/>
      <c r="BTX1486" s="24"/>
      <c r="BTY1486" s="24"/>
      <c r="BTZ1486" s="24"/>
      <c r="BUA1486" s="24"/>
      <c r="BUB1486" s="24"/>
      <c r="BUC1486" s="24"/>
      <c r="BUD1486" s="24"/>
      <c r="BUE1486" s="24"/>
      <c r="BUF1486" s="24"/>
      <c r="BUJ1486" s="3"/>
      <c r="BUK1486" s="31"/>
      <c r="BUL1486" s="5"/>
      <c r="BUM1486" s="9"/>
      <c r="BUP1486" s="2"/>
      <c r="BUS1486" s="24"/>
      <c r="BUT1486" s="24"/>
      <c r="BUU1486" s="31"/>
      <c r="BUV1486" s="24"/>
      <c r="BUW1486" s="24"/>
      <c r="BUX1486" s="24"/>
      <c r="BUY1486" s="24"/>
      <c r="BUZ1486" s="24"/>
      <c r="BVA1486" s="24"/>
      <c r="BVB1486" s="24"/>
      <c r="BVC1486" s="24"/>
      <c r="BVD1486" s="24"/>
      <c r="BVE1486" s="24"/>
      <c r="BVF1486" s="24"/>
      <c r="BVG1486" s="24"/>
      <c r="BVH1486" s="24"/>
      <c r="BVI1486" s="24"/>
      <c r="BVJ1486" s="24"/>
      <c r="BVN1486" s="3"/>
      <c r="BVO1486" s="31"/>
      <c r="BVP1486" s="5"/>
      <c r="BVQ1486" s="9"/>
      <c r="BVT1486" s="2"/>
      <c r="BVW1486" s="24"/>
      <c r="BVX1486" s="24"/>
      <c r="BVY1486" s="31"/>
      <c r="BVZ1486" s="24"/>
      <c r="BWA1486" s="24"/>
      <c r="BWB1486" s="24"/>
      <c r="BWC1486" s="24"/>
      <c r="BWD1486" s="24"/>
      <c r="BWE1486" s="24"/>
      <c r="BWF1486" s="24"/>
      <c r="BWG1486" s="24"/>
      <c r="BWH1486" s="24"/>
      <c r="BWI1486" s="24"/>
      <c r="BWJ1486" s="24"/>
      <c r="BWK1486" s="24"/>
      <c r="BWL1486" s="24"/>
      <c r="BWM1486" s="24"/>
      <c r="BWN1486" s="24"/>
      <c r="BWR1486" s="3"/>
      <c r="BWS1486" s="31"/>
      <c r="BWT1486" s="5"/>
      <c r="BWU1486" s="9"/>
      <c r="BWX1486" s="2"/>
      <c r="BXA1486" s="24"/>
      <c r="BXB1486" s="24"/>
      <c r="BXC1486" s="31"/>
      <c r="BXD1486" s="24"/>
      <c r="BXE1486" s="24"/>
      <c r="BXF1486" s="24"/>
      <c r="BXG1486" s="24"/>
      <c r="BXH1486" s="24"/>
      <c r="BXI1486" s="24"/>
      <c r="BXJ1486" s="24"/>
      <c r="BXK1486" s="24"/>
      <c r="BXL1486" s="24"/>
      <c r="BXM1486" s="24"/>
      <c r="BXN1486" s="24"/>
      <c r="BXO1486" s="24"/>
      <c r="BXP1486" s="24"/>
      <c r="BXQ1486" s="24"/>
      <c r="BXR1486" s="24"/>
      <c r="BXV1486" s="3"/>
      <c r="BXW1486" s="31"/>
      <c r="BXX1486" s="5"/>
      <c r="BXY1486" s="9"/>
      <c r="BYB1486" s="2"/>
      <c r="BYE1486" s="24"/>
      <c r="BYF1486" s="24"/>
      <c r="BYG1486" s="31"/>
      <c r="BYH1486" s="24"/>
      <c r="BYI1486" s="24"/>
      <c r="BYJ1486" s="24"/>
      <c r="BYK1486" s="24"/>
      <c r="BYL1486" s="24"/>
      <c r="BYM1486" s="24"/>
      <c r="BYN1486" s="24"/>
      <c r="BYO1486" s="24"/>
      <c r="BYP1486" s="24"/>
      <c r="BYQ1486" s="24"/>
      <c r="BYR1486" s="24"/>
      <c r="BYS1486" s="24"/>
      <c r="BYT1486" s="24"/>
      <c r="BYU1486" s="24"/>
      <c r="BYV1486" s="24"/>
      <c r="BYZ1486" s="3"/>
      <c r="BZA1486" s="31"/>
      <c r="BZB1486" s="5"/>
      <c r="BZC1486" s="9"/>
      <c r="BZF1486" s="2"/>
      <c r="BZI1486" s="24"/>
      <c r="BZJ1486" s="24"/>
      <c r="BZK1486" s="31"/>
      <c r="BZL1486" s="24"/>
      <c r="BZM1486" s="24"/>
      <c r="BZN1486" s="24"/>
      <c r="BZO1486" s="24"/>
      <c r="BZP1486" s="24"/>
      <c r="BZQ1486" s="24"/>
      <c r="BZR1486" s="24"/>
      <c r="BZS1486" s="24"/>
      <c r="BZT1486" s="24"/>
      <c r="BZU1486" s="24"/>
      <c r="BZV1486" s="24"/>
      <c r="BZW1486" s="24"/>
      <c r="BZX1486" s="24"/>
      <c r="BZY1486" s="24"/>
      <c r="BZZ1486" s="24"/>
      <c r="CAD1486" s="3"/>
      <c r="CAE1486" s="31"/>
      <c r="CAF1486" s="5"/>
      <c r="CAG1486" s="9"/>
      <c r="CAJ1486" s="2"/>
      <c r="CAM1486" s="24"/>
      <c r="CAN1486" s="24"/>
      <c r="CAO1486" s="31"/>
      <c r="CAP1486" s="24"/>
      <c r="CAQ1486" s="24"/>
      <c r="CAR1486" s="24"/>
      <c r="CAS1486" s="24"/>
      <c r="CAT1486" s="24"/>
      <c r="CAU1486" s="24"/>
      <c r="CAV1486" s="24"/>
      <c r="CAW1486" s="24"/>
      <c r="CAX1486" s="24"/>
      <c r="CAY1486" s="24"/>
      <c r="CAZ1486" s="24"/>
      <c r="CBA1486" s="24"/>
      <c r="CBB1486" s="24"/>
      <c r="CBC1486" s="24"/>
      <c r="CBD1486" s="24"/>
      <c r="CBH1486" s="3"/>
      <c r="CBI1486" s="31"/>
      <c r="CBJ1486" s="5"/>
      <c r="CBK1486" s="9"/>
      <c r="CBN1486" s="2"/>
      <c r="CBQ1486" s="24"/>
      <c r="CBR1486" s="24"/>
      <c r="CBS1486" s="31"/>
      <c r="CBT1486" s="24"/>
      <c r="CBU1486" s="24"/>
      <c r="CBV1486" s="24"/>
      <c r="CBW1486" s="24"/>
      <c r="CBX1486" s="24"/>
      <c r="CBY1486" s="24"/>
      <c r="CBZ1486" s="24"/>
      <c r="CCA1486" s="24"/>
      <c r="CCB1486" s="24"/>
      <c r="CCC1486" s="24"/>
      <c r="CCD1486" s="24"/>
      <c r="CCE1486" s="24"/>
      <c r="CCF1486" s="24"/>
      <c r="CCG1486" s="24"/>
      <c r="CCH1486" s="24"/>
      <c r="CCL1486" s="3"/>
      <c r="CCM1486" s="31"/>
      <c r="CCN1486" s="5"/>
      <c r="CCO1486" s="9"/>
      <c r="CCR1486" s="2"/>
      <c r="CCU1486" s="24"/>
      <c r="CCV1486" s="24"/>
      <c r="CCW1486" s="31"/>
      <c r="CCX1486" s="24"/>
      <c r="CCY1486" s="24"/>
      <c r="CCZ1486" s="24"/>
      <c r="CDA1486" s="24"/>
      <c r="CDB1486" s="24"/>
      <c r="CDC1486" s="24"/>
      <c r="CDD1486" s="24"/>
      <c r="CDE1486" s="24"/>
      <c r="CDF1486" s="24"/>
      <c r="CDG1486" s="24"/>
      <c r="CDH1486" s="24"/>
      <c r="CDI1486" s="24"/>
      <c r="CDJ1486" s="24"/>
      <c r="CDK1486" s="24"/>
      <c r="CDL1486" s="24"/>
      <c r="CDP1486" s="3"/>
      <c r="CDQ1486" s="31"/>
      <c r="CDR1486" s="5"/>
      <c r="CDS1486" s="9"/>
      <c r="CDV1486" s="2"/>
      <c r="CDY1486" s="24"/>
      <c r="CDZ1486" s="24"/>
      <c r="CEA1486" s="31"/>
      <c r="CEB1486" s="24"/>
      <c r="CEC1486" s="24"/>
      <c r="CED1486" s="24"/>
      <c r="CEE1486" s="24"/>
      <c r="CEF1486" s="24"/>
      <c r="CEG1486" s="24"/>
      <c r="CEH1486" s="24"/>
      <c r="CEI1486" s="24"/>
      <c r="CEJ1486" s="24"/>
      <c r="CEK1486" s="24"/>
      <c r="CEL1486" s="24"/>
      <c r="CEM1486" s="24"/>
      <c r="CEN1486" s="24"/>
      <c r="CEO1486" s="24"/>
      <c r="CEP1486" s="24"/>
      <c r="CET1486" s="3"/>
      <c r="CEU1486" s="31"/>
      <c r="CEV1486" s="5"/>
      <c r="CEW1486" s="9"/>
      <c r="CEZ1486" s="2"/>
      <c r="CFC1486" s="24"/>
      <c r="CFD1486" s="24"/>
      <c r="CFE1486" s="31"/>
      <c r="CFF1486" s="24"/>
      <c r="CFG1486" s="24"/>
      <c r="CFH1486" s="24"/>
      <c r="CFI1486" s="24"/>
      <c r="CFJ1486" s="24"/>
      <c r="CFK1486" s="24"/>
      <c r="CFL1486" s="24"/>
      <c r="CFM1486" s="24"/>
      <c r="CFN1486" s="24"/>
      <c r="CFO1486" s="24"/>
      <c r="CFP1486" s="24"/>
      <c r="CFQ1486" s="24"/>
      <c r="CFR1486" s="24"/>
      <c r="CFS1486" s="24"/>
      <c r="CFT1486" s="24"/>
      <c r="CFX1486" s="3"/>
      <c r="CFY1486" s="31"/>
      <c r="CFZ1486" s="5"/>
      <c r="CGA1486" s="9"/>
      <c r="CGD1486" s="2"/>
      <c r="CGG1486" s="24"/>
      <c r="CGH1486" s="24"/>
      <c r="CGI1486" s="31"/>
      <c r="CGJ1486" s="24"/>
      <c r="CGK1486" s="24"/>
      <c r="CGL1486" s="24"/>
      <c r="CGM1486" s="24"/>
      <c r="CGN1486" s="24"/>
      <c r="CGO1486" s="24"/>
      <c r="CGP1486" s="24"/>
      <c r="CGQ1486" s="24"/>
      <c r="CGR1486" s="24"/>
      <c r="CGS1486" s="24"/>
      <c r="CGT1486" s="24"/>
      <c r="CGU1486" s="24"/>
      <c r="CGV1486" s="24"/>
      <c r="CGW1486" s="24"/>
      <c r="CGX1486" s="24"/>
      <c r="CHB1486" s="3"/>
      <c r="CHC1486" s="31"/>
      <c r="CHD1486" s="5"/>
      <c r="CHE1486" s="9"/>
      <c r="CHH1486" s="2"/>
      <c r="CHK1486" s="24"/>
      <c r="CHL1486" s="24"/>
      <c r="CHM1486" s="31"/>
      <c r="CHN1486" s="24"/>
      <c r="CHO1486" s="24"/>
      <c r="CHP1486" s="24"/>
      <c r="CHQ1486" s="24"/>
      <c r="CHR1486" s="24"/>
      <c r="CHS1486" s="24"/>
      <c r="CHT1486" s="24"/>
      <c r="CHU1486" s="24"/>
      <c r="CHV1486" s="24"/>
      <c r="CHW1486" s="24"/>
      <c r="CHX1486" s="24"/>
      <c r="CHY1486" s="24"/>
      <c r="CHZ1486" s="24"/>
      <c r="CIA1486" s="24"/>
      <c r="CIB1486" s="24"/>
      <c r="CIF1486" s="3"/>
      <c r="CIG1486" s="31"/>
      <c r="CIH1486" s="5"/>
      <c r="CII1486" s="9"/>
      <c r="CIL1486" s="2"/>
      <c r="CIO1486" s="24"/>
      <c r="CIP1486" s="24"/>
      <c r="CIQ1486" s="31"/>
      <c r="CIR1486" s="24"/>
      <c r="CIS1486" s="24"/>
      <c r="CIT1486" s="24"/>
      <c r="CIU1486" s="24"/>
      <c r="CIV1486" s="24"/>
      <c r="CIW1486" s="24"/>
      <c r="CIX1486" s="24"/>
      <c r="CIY1486" s="24"/>
      <c r="CIZ1486" s="24"/>
      <c r="CJA1486" s="24"/>
      <c r="CJB1486" s="24"/>
      <c r="CJC1486" s="24"/>
      <c r="CJD1486" s="24"/>
      <c r="CJE1486" s="24"/>
      <c r="CJF1486" s="24"/>
      <c r="CJJ1486" s="3"/>
      <c r="CJK1486" s="31"/>
      <c r="CJL1486" s="5"/>
      <c r="CJM1486" s="9"/>
      <c r="CJP1486" s="2"/>
      <c r="CJS1486" s="24"/>
      <c r="CJT1486" s="24"/>
      <c r="CJU1486" s="31"/>
      <c r="CJV1486" s="24"/>
      <c r="CJW1486" s="24"/>
      <c r="CJX1486" s="24"/>
      <c r="CJY1486" s="24"/>
      <c r="CJZ1486" s="24"/>
      <c r="CKA1486" s="24"/>
      <c r="CKB1486" s="24"/>
      <c r="CKC1486" s="24"/>
      <c r="CKD1486" s="24"/>
      <c r="CKE1486" s="24"/>
      <c r="CKF1486" s="24"/>
      <c r="CKG1486" s="24"/>
      <c r="CKH1486" s="24"/>
      <c r="CKI1486" s="24"/>
      <c r="CKJ1486" s="24"/>
      <c r="CKN1486" s="3"/>
      <c r="CKO1486" s="31"/>
      <c r="CKP1486" s="5"/>
      <c r="CKQ1486" s="9"/>
      <c r="CKT1486" s="2"/>
      <c r="CKW1486" s="24"/>
      <c r="CKX1486" s="24"/>
      <c r="CKY1486" s="31"/>
      <c r="CKZ1486" s="24"/>
      <c r="CLA1486" s="24"/>
      <c r="CLB1486" s="24"/>
      <c r="CLC1486" s="24"/>
      <c r="CLD1486" s="24"/>
      <c r="CLE1486" s="24"/>
      <c r="CLF1486" s="24"/>
      <c r="CLG1486" s="24"/>
      <c r="CLH1486" s="24"/>
      <c r="CLI1486" s="24"/>
      <c r="CLJ1486" s="24"/>
      <c r="CLK1486" s="24"/>
      <c r="CLL1486" s="24"/>
      <c r="CLM1486" s="24"/>
      <c r="CLN1486" s="24"/>
      <c r="CLR1486" s="3"/>
      <c r="CLS1486" s="31"/>
      <c r="CLT1486" s="5"/>
      <c r="CLU1486" s="9"/>
      <c r="CLX1486" s="2"/>
      <c r="CMA1486" s="24"/>
      <c r="CMB1486" s="24"/>
      <c r="CMC1486" s="31"/>
      <c r="CMD1486" s="24"/>
      <c r="CME1486" s="24"/>
      <c r="CMF1486" s="24"/>
      <c r="CMG1486" s="24"/>
      <c r="CMH1486" s="24"/>
      <c r="CMI1486" s="24"/>
      <c r="CMJ1486" s="24"/>
      <c r="CMK1486" s="24"/>
      <c r="CML1486" s="24"/>
      <c r="CMM1486" s="24"/>
      <c r="CMN1486" s="24"/>
      <c r="CMO1486" s="24"/>
      <c r="CMP1486" s="24"/>
      <c r="CMQ1486" s="24"/>
      <c r="CMR1486" s="24"/>
      <c r="CMV1486" s="3"/>
      <c r="CMW1486" s="31"/>
      <c r="CMX1486" s="5"/>
      <c r="CMY1486" s="9"/>
      <c r="CNB1486" s="2"/>
      <c r="CNE1486" s="24"/>
      <c r="CNF1486" s="24"/>
      <c r="CNG1486" s="31"/>
      <c r="CNH1486" s="24"/>
      <c r="CNI1486" s="24"/>
      <c r="CNJ1486" s="24"/>
      <c r="CNK1486" s="24"/>
      <c r="CNL1486" s="24"/>
      <c r="CNM1486" s="24"/>
      <c r="CNN1486" s="24"/>
      <c r="CNO1486" s="24"/>
      <c r="CNP1486" s="24"/>
      <c r="CNQ1486" s="24"/>
      <c r="CNR1486" s="24"/>
      <c r="CNS1486" s="24"/>
      <c r="CNT1486" s="24"/>
      <c r="CNU1486" s="24"/>
      <c r="CNV1486" s="24"/>
      <c r="CNZ1486" s="3"/>
      <c r="COA1486" s="31"/>
      <c r="COB1486" s="5"/>
      <c r="COC1486" s="9"/>
      <c r="COF1486" s="2"/>
      <c r="COI1486" s="24"/>
      <c r="COJ1486" s="24"/>
      <c r="COK1486" s="31"/>
      <c r="COL1486" s="24"/>
      <c r="COM1486" s="24"/>
      <c r="CON1486" s="24"/>
      <c r="COO1486" s="24"/>
      <c r="COP1486" s="24"/>
      <c r="COQ1486" s="24"/>
      <c r="COR1486" s="24"/>
      <c r="COS1486" s="24"/>
      <c r="COT1486" s="24"/>
      <c r="COU1486" s="24"/>
      <c r="COV1486" s="24"/>
      <c r="COW1486" s="24"/>
      <c r="COX1486" s="24"/>
      <c r="COY1486" s="24"/>
      <c r="COZ1486" s="24"/>
      <c r="CPD1486" s="3"/>
      <c r="CPE1486" s="31"/>
      <c r="CPF1486" s="5"/>
      <c r="CPG1486" s="9"/>
      <c r="CPJ1486" s="2"/>
      <c r="CPM1486" s="24"/>
      <c r="CPN1486" s="24"/>
      <c r="CPO1486" s="31"/>
      <c r="CPP1486" s="24"/>
      <c r="CPQ1486" s="24"/>
      <c r="CPR1486" s="24"/>
      <c r="CPS1486" s="24"/>
      <c r="CPT1486" s="24"/>
      <c r="CPU1486" s="24"/>
      <c r="CPV1486" s="24"/>
      <c r="CPW1486" s="24"/>
      <c r="CPX1486" s="24"/>
      <c r="CPY1486" s="24"/>
      <c r="CPZ1486" s="24"/>
      <c r="CQA1486" s="24"/>
      <c r="CQB1486" s="24"/>
      <c r="CQC1486" s="24"/>
      <c r="CQD1486" s="24"/>
      <c r="CQH1486" s="3"/>
      <c r="CQI1486" s="31"/>
      <c r="CQJ1486" s="5"/>
      <c r="CQK1486" s="9"/>
      <c r="CQN1486" s="2"/>
      <c r="CQQ1486" s="24"/>
      <c r="CQR1486" s="24"/>
      <c r="CQS1486" s="31"/>
      <c r="CQT1486" s="24"/>
      <c r="CQU1486" s="24"/>
      <c r="CQV1486" s="24"/>
      <c r="CQW1486" s="24"/>
      <c r="CQX1486" s="24"/>
      <c r="CQY1486" s="24"/>
      <c r="CQZ1486" s="24"/>
      <c r="CRA1486" s="24"/>
      <c r="CRB1486" s="24"/>
      <c r="CRC1486" s="24"/>
      <c r="CRD1486" s="24"/>
      <c r="CRE1486" s="24"/>
      <c r="CRF1486" s="24"/>
      <c r="CRG1486" s="24"/>
      <c r="CRH1486" s="24"/>
      <c r="CRL1486" s="3"/>
      <c r="CRM1486" s="31"/>
      <c r="CRN1486" s="5"/>
      <c r="CRO1486" s="9"/>
      <c r="CRR1486" s="2"/>
      <c r="CRU1486" s="24"/>
      <c r="CRV1486" s="24"/>
      <c r="CRW1486" s="31"/>
      <c r="CRX1486" s="24"/>
      <c r="CRY1486" s="24"/>
      <c r="CRZ1486" s="24"/>
      <c r="CSA1486" s="24"/>
      <c r="CSB1486" s="24"/>
      <c r="CSC1486" s="24"/>
      <c r="CSD1486" s="24"/>
      <c r="CSE1486" s="24"/>
      <c r="CSF1486" s="24"/>
      <c r="CSG1486" s="24"/>
      <c r="CSH1486" s="24"/>
      <c r="CSI1486" s="24"/>
      <c r="CSJ1486" s="24"/>
      <c r="CSK1486" s="24"/>
      <c r="CSL1486" s="24"/>
      <c r="CSP1486" s="3"/>
      <c r="CSQ1486" s="31"/>
      <c r="CSR1486" s="5"/>
      <c r="CSS1486" s="9"/>
      <c r="CSV1486" s="2"/>
      <c r="CSY1486" s="24"/>
      <c r="CSZ1486" s="24"/>
      <c r="CTA1486" s="31"/>
      <c r="CTB1486" s="24"/>
      <c r="CTC1486" s="24"/>
      <c r="CTD1486" s="24"/>
      <c r="CTE1486" s="24"/>
      <c r="CTF1486" s="24"/>
      <c r="CTG1486" s="24"/>
      <c r="CTH1486" s="24"/>
      <c r="CTI1486" s="24"/>
      <c r="CTJ1486" s="24"/>
      <c r="CTK1486" s="24"/>
      <c r="CTL1486" s="24"/>
      <c r="CTM1486" s="24"/>
      <c r="CTN1486" s="24"/>
      <c r="CTO1486" s="24"/>
      <c r="CTP1486" s="24"/>
      <c r="CTT1486" s="3"/>
      <c r="CTU1486" s="31"/>
      <c r="CTV1486" s="5"/>
      <c r="CTW1486" s="9"/>
      <c r="CTZ1486" s="2"/>
      <c r="CUC1486" s="24"/>
      <c r="CUD1486" s="24"/>
      <c r="CUE1486" s="31"/>
      <c r="CUF1486" s="24"/>
      <c r="CUG1486" s="24"/>
      <c r="CUH1486" s="24"/>
      <c r="CUI1486" s="24"/>
      <c r="CUJ1486" s="24"/>
      <c r="CUK1486" s="24"/>
      <c r="CUL1486" s="24"/>
      <c r="CUM1486" s="24"/>
      <c r="CUN1486" s="24"/>
      <c r="CUO1486" s="24"/>
      <c r="CUP1486" s="24"/>
      <c r="CUQ1486" s="24"/>
      <c r="CUR1486" s="24"/>
      <c r="CUS1486" s="24"/>
      <c r="CUT1486" s="24"/>
      <c r="CUX1486" s="3"/>
      <c r="CUY1486" s="31"/>
      <c r="CUZ1486" s="5"/>
      <c r="CVA1486" s="9"/>
      <c r="CVD1486" s="2"/>
      <c r="CVG1486" s="24"/>
      <c r="CVH1486" s="24"/>
      <c r="CVI1486" s="31"/>
      <c r="CVJ1486" s="24"/>
      <c r="CVK1486" s="24"/>
      <c r="CVL1486" s="24"/>
      <c r="CVM1486" s="24"/>
      <c r="CVN1486" s="24"/>
      <c r="CVO1486" s="24"/>
      <c r="CVP1486" s="24"/>
      <c r="CVQ1486" s="24"/>
      <c r="CVR1486" s="24"/>
      <c r="CVS1486" s="24"/>
      <c r="CVT1486" s="24"/>
      <c r="CVU1486" s="24"/>
      <c r="CVV1486" s="24"/>
      <c r="CVW1486" s="24"/>
      <c r="CVX1486" s="24"/>
      <c r="CWB1486" s="3"/>
      <c r="CWC1486" s="31"/>
      <c r="CWD1486" s="5"/>
      <c r="CWE1486" s="9"/>
      <c r="CWH1486" s="2"/>
      <c r="CWK1486" s="24"/>
      <c r="CWL1486" s="24"/>
      <c r="CWM1486" s="31"/>
      <c r="CWN1486" s="24"/>
      <c r="CWO1486" s="24"/>
      <c r="CWP1486" s="24"/>
      <c r="CWQ1486" s="24"/>
      <c r="CWR1486" s="24"/>
      <c r="CWS1486" s="24"/>
      <c r="CWT1486" s="24"/>
      <c r="CWU1486" s="24"/>
      <c r="CWV1486" s="24"/>
      <c r="CWW1486" s="24"/>
      <c r="CWX1486" s="24"/>
      <c r="CWY1486" s="24"/>
      <c r="CWZ1486" s="24"/>
      <c r="CXA1486" s="24"/>
      <c r="CXB1486" s="24"/>
      <c r="CXF1486" s="3"/>
      <c r="CXG1486" s="31"/>
      <c r="CXH1486" s="5"/>
      <c r="CXI1486" s="9"/>
      <c r="CXL1486" s="2"/>
      <c r="CXO1486" s="24"/>
      <c r="CXP1486" s="24"/>
      <c r="CXQ1486" s="31"/>
      <c r="CXR1486" s="24"/>
      <c r="CXS1486" s="24"/>
      <c r="CXT1486" s="24"/>
      <c r="CXU1486" s="24"/>
      <c r="CXV1486" s="24"/>
      <c r="CXW1486" s="24"/>
      <c r="CXX1486" s="24"/>
      <c r="CXY1486" s="24"/>
      <c r="CXZ1486" s="24"/>
      <c r="CYA1486" s="24"/>
      <c r="CYB1486" s="24"/>
      <c r="CYC1486" s="24"/>
      <c r="CYD1486" s="24"/>
      <c r="CYE1486" s="24"/>
      <c r="CYF1486" s="24"/>
      <c r="CYJ1486" s="3"/>
      <c r="CYK1486" s="31"/>
      <c r="CYL1486" s="5"/>
      <c r="CYM1486" s="9"/>
      <c r="CYP1486" s="2"/>
      <c r="CYS1486" s="24"/>
      <c r="CYT1486" s="24"/>
      <c r="CYU1486" s="31"/>
      <c r="CYV1486" s="24"/>
      <c r="CYW1486" s="24"/>
      <c r="CYX1486" s="24"/>
      <c r="CYY1486" s="24"/>
      <c r="CYZ1486" s="24"/>
      <c r="CZA1486" s="24"/>
      <c r="CZB1486" s="24"/>
      <c r="CZC1486" s="24"/>
      <c r="CZD1486" s="24"/>
      <c r="CZE1486" s="24"/>
      <c r="CZF1486" s="24"/>
      <c r="CZG1486" s="24"/>
      <c r="CZH1486" s="24"/>
      <c r="CZI1486" s="24"/>
      <c r="CZJ1486" s="24"/>
      <c r="CZN1486" s="3"/>
      <c r="CZO1486" s="31"/>
      <c r="CZP1486" s="5"/>
      <c r="CZQ1486" s="9"/>
      <c r="CZT1486" s="2"/>
      <c r="CZW1486" s="24"/>
      <c r="CZX1486" s="24"/>
      <c r="CZY1486" s="31"/>
      <c r="CZZ1486" s="24"/>
      <c r="DAA1486" s="24"/>
      <c r="DAB1486" s="24"/>
      <c r="DAC1486" s="24"/>
      <c r="DAD1486" s="24"/>
      <c r="DAE1486" s="24"/>
      <c r="DAF1486" s="24"/>
      <c r="DAG1486" s="24"/>
      <c r="DAH1486" s="24"/>
      <c r="DAI1486" s="24"/>
      <c r="DAJ1486" s="24"/>
      <c r="DAK1486" s="24"/>
      <c r="DAL1486" s="24"/>
      <c r="DAM1486" s="24"/>
      <c r="DAN1486" s="24"/>
      <c r="DAR1486" s="3"/>
      <c r="DAS1486" s="31"/>
      <c r="DAT1486" s="5"/>
      <c r="DAU1486" s="9"/>
      <c r="DAX1486" s="2"/>
      <c r="DBA1486" s="24"/>
      <c r="DBB1486" s="24"/>
      <c r="DBC1486" s="31"/>
      <c r="DBD1486" s="24"/>
      <c r="DBE1486" s="24"/>
      <c r="DBF1486" s="24"/>
      <c r="DBG1486" s="24"/>
      <c r="DBH1486" s="24"/>
      <c r="DBI1486" s="24"/>
      <c r="DBJ1486" s="24"/>
      <c r="DBK1486" s="24"/>
      <c r="DBL1486" s="24"/>
      <c r="DBM1486" s="24"/>
      <c r="DBN1486" s="24"/>
      <c r="DBO1486" s="24"/>
      <c r="DBP1486" s="24"/>
      <c r="DBQ1486" s="24"/>
      <c r="DBR1486" s="24"/>
      <c r="DBV1486" s="3"/>
      <c r="DBW1486" s="31"/>
      <c r="DBX1486" s="5"/>
      <c r="DBY1486" s="9"/>
      <c r="DCB1486" s="2"/>
      <c r="DCE1486" s="24"/>
      <c r="DCF1486" s="24"/>
      <c r="DCG1486" s="31"/>
      <c r="DCH1486" s="24"/>
      <c r="DCI1486" s="24"/>
      <c r="DCJ1486" s="24"/>
      <c r="DCK1486" s="24"/>
      <c r="DCL1486" s="24"/>
      <c r="DCM1486" s="24"/>
      <c r="DCN1486" s="24"/>
      <c r="DCO1486" s="24"/>
      <c r="DCP1486" s="24"/>
      <c r="DCQ1486" s="24"/>
      <c r="DCR1486" s="24"/>
      <c r="DCS1486" s="24"/>
      <c r="DCT1486" s="24"/>
      <c r="DCU1486" s="24"/>
      <c r="DCV1486" s="24"/>
      <c r="DCZ1486" s="3"/>
      <c r="DDA1486" s="31"/>
      <c r="DDB1486" s="5"/>
      <c r="DDC1486" s="9"/>
      <c r="DDF1486" s="2"/>
      <c r="DDI1486" s="24"/>
      <c r="DDJ1486" s="24"/>
      <c r="DDK1486" s="31"/>
      <c r="DDL1486" s="24"/>
      <c r="DDM1486" s="24"/>
      <c r="DDN1486" s="24"/>
      <c r="DDO1486" s="24"/>
      <c r="DDP1486" s="24"/>
      <c r="DDQ1486" s="24"/>
      <c r="DDR1486" s="24"/>
      <c r="DDS1486" s="24"/>
      <c r="DDT1486" s="24"/>
      <c r="DDU1486" s="24"/>
      <c r="DDV1486" s="24"/>
      <c r="DDW1486" s="24"/>
      <c r="DDX1486" s="24"/>
      <c r="DDY1486" s="24"/>
      <c r="DDZ1486" s="24"/>
      <c r="DED1486" s="3"/>
      <c r="DEE1486" s="31"/>
      <c r="DEF1486" s="5"/>
      <c r="DEG1486" s="9"/>
      <c r="DEJ1486" s="2"/>
      <c r="DEM1486" s="24"/>
      <c r="DEN1486" s="24"/>
      <c r="DEO1486" s="31"/>
      <c r="DEP1486" s="24"/>
      <c r="DEQ1486" s="24"/>
      <c r="DER1486" s="24"/>
      <c r="DES1486" s="24"/>
      <c r="DET1486" s="24"/>
      <c r="DEU1486" s="24"/>
      <c r="DEV1486" s="24"/>
      <c r="DEW1486" s="24"/>
      <c r="DEX1486" s="24"/>
      <c r="DEY1486" s="24"/>
      <c r="DEZ1486" s="24"/>
      <c r="DFA1486" s="24"/>
      <c r="DFB1486" s="24"/>
      <c r="DFC1486" s="24"/>
      <c r="DFD1486" s="24"/>
      <c r="DFH1486" s="3"/>
      <c r="DFI1486" s="31"/>
      <c r="DFJ1486" s="5"/>
      <c r="DFK1486" s="9"/>
      <c r="DFN1486" s="2"/>
      <c r="DFQ1486" s="24"/>
      <c r="DFR1486" s="24"/>
      <c r="DFS1486" s="31"/>
      <c r="DFT1486" s="24"/>
      <c r="DFU1486" s="24"/>
      <c r="DFV1486" s="24"/>
      <c r="DFW1486" s="24"/>
      <c r="DFX1486" s="24"/>
      <c r="DFY1486" s="24"/>
      <c r="DFZ1486" s="24"/>
      <c r="DGA1486" s="24"/>
      <c r="DGB1486" s="24"/>
      <c r="DGC1486" s="24"/>
      <c r="DGD1486" s="24"/>
      <c r="DGE1486" s="24"/>
      <c r="DGF1486" s="24"/>
      <c r="DGG1486" s="24"/>
      <c r="DGH1486" s="24"/>
      <c r="DGL1486" s="3"/>
      <c r="DGM1486" s="31"/>
      <c r="DGN1486" s="5"/>
      <c r="DGO1486" s="9"/>
      <c r="DGR1486" s="2"/>
      <c r="DGU1486" s="24"/>
      <c r="DGV1486" s="24"/>
      <c r="DGW1486" s="31"/>
      <c r="DGX1486" s="24"/>
      <c r="DGY1486" s="24"/>
      <c r="DGZ1486" s="24"/>
      <c r="DHA1486" s="24"/>
      <c r="DHB1486" s="24"/>
      <c r="DHC1486" s="24"/>
      <c r="DHD1486" s="24"/>
      <c r="DHE1486" s="24"/>
      <c r="DHF1486" s="24"/>
      <c r="DHG1486" s="24"/>
      <c r="DHH1486" s="24"/>
      <c r="DHI1486" s="24"/>
      <c r="DHJ1486" s="24"/>
      <c r="DHK1486" s="24"/>
      <c r="DHL1486" s="24"/>
      <c r="DHP1486" s="3"/>
      <c r="DHQ1486" s="31"/>
      <c r="DHR1486" s="5"/>
      <c r="DHS1486" s="9"/>
      <c r="DHV1486" s="2"/>
      <c r="DHY1486" s="24"/>
      <c r="DHZ1486" s="24"/>
      <c r="DIA1486" s="31"/>
      <c r="DIB1486" s="24"/>
      <c r="DIC1486" s="24"/>
      <c r="DID1486" s="24"/>
      <c r="DIE1486" s="24"/>
      <c r="DIF1486" s="24"/>
      <c r="DIG1486" s="24"/>
      <c r="DIH1486" s="24"/>
      <c r="DII1486" s="24"/>
      <c r="DIJ1486" s="24"/>
      <c r="DIK1486" s="24"/>
      <c r="DIL1486" s="24"/>
      <c r="DIM1486" s="24"/>
      <c r="DIN1486" s="24"/>
      <c r="DIO1486" s="24"/>
      <c r="DIP1486" s="24"/>
      <c r="DIT1486" s="3"/>
      <c r="DIU1486" s="31"/>
      <c r="DIV1486" s="5"/>
      <c r="DIW1486" s="9"/>
      <c r="DIZ1486" s="2"/>
      <c r="DJC1486" s="24"/>
      <c r="DJD1486" s="24"/>
      <c r="DJE1486" s="31"/>
      <c r="DJF1486" s="24"/>
      <c r="DJG1486" s="24"/>
      <c r="DJH1486" s="24"/>
      <c r="DJI1486" s="24"/>
      <c r="DJJ1486" s="24"/>
      <c r="DJK1486" s="24"/>
      <c r="DJL1486" s="24"/>
      <c r="DJM1486" s="24"/>
      <c r="DJN1486" s="24"/>
      <c r="DJO1486" s="24"/>
      <c r="DJP1486" s="24"/>
      <c r="DJQ1486" s="24"/>
      <c r="DJR1486" s="24"/>
      <c r="DJS1486" s="24"/>
      <c r="DJT1486" s="24"/>
      <c r="DJX1486" s="3"/>
      <c r="DJY1486" s="31"/>
      <c r="DJZ1486" s="5"/>
      <c r="DKA1486" s="9"/>
      <c r="DKD1486" s="2"/>
      <c r="DKG1486" s="24"/>
      <c r="DKH1486" s="24"/>
      <c r="DKI1486" s="31"/>
      <c r="DKJ1486" s="24"/>
      <c r="DKK1486" s="24"/>
      <c r="DKL1486" s="24"/>
      <c r="DKM1486" s="24"/>
      <c r="DKN1486" s="24"/>
      <c r="DKO1486" s="24"/>
      <c r="DKP1486" s="24"/>
      <c r="DKQ1486" s="24"/>
      <c r="DKR1486" s="24"/>
      <c r="DKS1486" s="24"/>
      <c r="DKT1486" s="24"/>
      <c r="DKU1486" s="24"/>
      <c r="DKV1486" s="24"/>
      <c r="DKW1486" s="24"/>
      <c r="DKX1486" s="24"/>
      <c r="DLB1486" s="3"/>
      <c r="DLC1486" s="31"/>
      <c r="DLD1486" s="5"/>
      <c r="DLE1486" s="9"/>
      <c r="DLH1486" s="2"/>
      <c r="DLK1486" s="24"/>
      <c r="DLL1486" s="24"/>
      <c r="DLM1486" s="31"/>
      <c r="DLN1486" s="24"/>
      <c r="DLO1486" s="24"/>
      <c r="DLP1486" s="24"/>
      <c r="DLQ1486" s="24"/>
      <c r="DLR1486" s="24"/>
      <c r="DLS1486" s="24"/>
      <c r="DLT1486" s="24"/>
      <c r="DLU1486" s="24"/>
      <c r="DLV1486" s="24"/>
      <c r="DLW1486" s="24"/>
      <c r="DLX1486" s="24"/>
      <c r="DLY1486" s="24"/>
      <c r="DLZ1486" s="24"/>
      <c r="DMA1486" s="24"/>
      <c r="DMB1486" s="24"/>
      <c r="DMF1486" s="3"/>
      <c r="DMG1486" s="31"/>
      <c r="DMH1486" s="5"/>
      <c r="DMI1486" s="9"/>
      <c r="DML1486" s="2"/>
      <c r="DMO1486" s="24"/>
      <c r="DMP1486" s="24"/>
      <c r="DMQ1486" s="31"/>
      <c r="DMR1486" s="24"/>
      <c r="DMS1486" s="24"/>
      <c r="DMT1486" s="24"/>
      <c r="DMU1486" s="24"/>
      <c r="DMV1486" s="24"/>
      <c r="DMW1486" s="24"/>
      <c r="DMX1486" s="24"/>
      <c r="DMY1486" s="24"/>
      <c r="DMZ1486" s="24"/>
      <c r="DNA1486" s="24"/>
      <c r="DNB1486" s="24"/>
      <c r="DNC1486" s="24"/>
      <c r="DND1486" s="24"/>
      <c r="DNE1486" s="24"/>
      <c r="DNF1486" s="24"/>
      <c r="DNJ1486" s="3"/>
      <c r="DNK1486" s="31"/>
      <c r="DNL1486" s="5"/>
      <c r="DNM1486" s="9"/>
      <c r="DNP1486" s="2"/>
      <c r="DNS1486" s="24"/>
      <c r="DNT1486" s="24"/>
      <c r="DNU1486" s="31"/>
      <c r="DNV1486" s="24"/>
      <c r="DNW1486" s="24"/>
      <c r="DNX1486" s="24"/>
      <c r="DNY1486" s="24"/>
      <c r="DNZ1486" s="24"/>
      <c r="DOA1486" s="24"/>
      <c r="DOB1486" s="24"/>
      <c r="DOC1486" s="24"/>
      <c r="DOD1486" s="24"/>
      <c r="DOE1486" s="24"/>
      <c r="DOF1486" s="24"/>
      <c r="DOG1486" s="24"/>
      <c r="DOH1486" s="24"/>
      <c r="DOI1486" s="24"/>
      <c r="DOJ1486" s="24"/>
      <c r="DON1486" s="3"/>
      <c r="DOO1486" s="31"/>
      <c r="DOP1486" s="5"/>
      <c r="DOQ1486" s="9"/>
      <c r="DOT1486" s="2"/>
      <c r="DOW1486" s="24"/>
      <c r="DOX1486" s="24"/>
      <c r="DOY1486" s="31"/>
      <c r="DOZ1486" s="24"/>
      <c r="DPA1486" s="24"/>
      <c r="DPB1486" s="24"/>
      <c r="DPC1486" s="24"/>
      <c r="DPD1486" s="24"/>
      <c r="DPE1486" s="24"/>
      <c r="DPF1486" s="24"/>
      <c r="DPG1486" s="24"/>
      <c r="DPH1486" s="24"/>
      <c r="DPI1486" s="24"/>
      <c r="DPJ1486" s="24"/>
      <c r="DPK1486" s="24"/>
      <c r="DPL1486" s="24"/>
      <c r="DPM1486" s="24"/>
      <c r="DPN1486" s="24"/>
      <c r="DPR1486" s="3"/>
      <c r="DPS1486" s="31"/>
      <c r="DPT1486" s="5"/>
      <c r="DPU1486" s="9"/>
      <c r="DPX1486" s="2"/>
      <c r="DQA1486" s="24"/>
      <c r="DQB1486" s="24"/>
      <c r="DQC1486" s="31"/>
      <c r="DQD1486" s="24"/>
      <c r="DQE1486" s="24"/>
      <c r="DQF1486" s="24"/>
      <c r="DQG1486" s="24"/>
      <c r="DQH1486" s="24"/>
      <c r="DQI1486" s="24"/>
      <c r="DQJ1486" s="24"/>
      <c r="DQK1486" s="24"/>
      <c r="DQL1486" s="24"/>
      <c r="DQM1486" s="24"/>
      <c r="DQN1486" s="24"/>
      <c r="DQO1486" s="24"/>
      <c r="DQP1486" s="24"/>
      <c r="DQQ1486" s="24"/>
      <c r="DQR1486" s="24"/>
      <c r="DQV1486" s="3"/>
      <c r="DQW1486" s="31"/>
      <c r="DQX1486" s="5"/>
      <c r="DQY1486" s="9"/>
      <c r="DRB1486" s="2"/>
      <c r="DRE1486" s="24"/>
      <c r="DRF1486" s="24"/>
      <c r="DRG1486" s="31"/>
      <c r="DRH1486" s="24"/>
      <c r="DRI1486" s="24"/>
      <c r="DRJ1486" s="24"/>
      <c r="DRK1486" s="24"/>
      <c r="DRL1486" s="24"/>
      <c r="DRM1486" s="24"/>
      <c r="DRN1486" s="24"/>
      <c r="DRO1486" s="24"/>
      <c r="DRP1486" s="24"/>
      <c r="DRQ1486" s="24"/>
      <c r="DRR1486" s="24"/>
      <c r="DRS1486" s="24"/>
      <c r="DRT1486" s="24"/>
      <c r="DRU1486" s="24"/>
      <c r="DRV1486" s="24"/>
      <c r="DRZ1486" s="3"/>
      <c r="DSA1486" s="31"/>
      <c r="DSB1486" s="5"/>
      <c r="DSC1486" s="9"/>
      <c r="DSF1486" s="2"/>
      <c r="DSI1486" s="24"/>
      <c r="DSJ1486" s="24"/>
      <c r="DSK1486" s="31"/>
      <c r="DSL1486" s="24"/>
      <c r="DSM1486" s="24"/>
      <c r="DSN1486" s="24"/>
      <c r="DSO1486" s="24"/>
      <c r="DSP1486" s="24"/>
      <c r="DSQ1486" s="24"/>
      <c r="DSR1486" s="24"/>
      <c r="DSS1486" s="24"/>
      <c r="DST1486" s="24"/>
      <c r="DSU1486" s="24"/>
      <c r="DSV1486" s="24"/>
      <c r="DSW1486" s="24"/>
      <c r="DSX1486" s="24"/>
      <c r="DSY1486" s="24"/>
      <c r="DSZ1486" s="24"/>
      <c r="DTD1486" s="3"/>
      <c r="DTE1486" s="31"/>
      <c r="DTF1486" s="5"/>
      <c r="DTG1486" s="9"/>
      <c r="DTJ1486" s="2"/>
      <c r="DTM1486" s="24"/>
      <c r="DTN1486" s="24"/>
      <c r="DTO1486" s="31"/>
      <c r="DTP1486" s="24"/>
      <c r="DTQ1486" s="24"/>
      <c r="DTR1486" s="24"/>
      <c r="DTS1486" s="24"/>
      <c r="DTT1486" s="24"/>
      <c r="DTU1486" s="24"/>
      <c r="DTV1486" s="24"/>
      <c r="DTW1486" s="24"/>
      <c r="DTX1486" s="24"/>
      <c r="DTY1486" s="24"/>
      <c r="DTZ1486" s="24"/>
      <c r="DUA1486" s="24"/>
      <c r="DUB1486" s="24"/>
      <c r="DUC1486" s="24"/>
      <c r="DUD1486" s="24"/>
      <c r="DUH1486" s="3"/>
      <c r="DUI1486" s="31"/>
      <c r="DUJ1486" s="5"/>
      <c r="DUK1486" s="9"/>
      <c r="DUN1486" s="2"/>
      <c r="DUQ1486" s="24"/>
      <c r="DUR1486" s="24"/>
      <c r="DUS1486" s="31"/>
      <c r="DUT1486" s="24"/>
      <c r="DUU1486" s="24"/>
      <c r="DUV1486" s="24"/>
      <c r="DUW1486" s="24"/>
      <c r="DUX1486" s="24"/>
      <c r="DUY1486" s="24"/>
      <c r="DUZ1486" s="24"/>
      <c r="DVA1486" s="24"/>
      <c r="DVB1486" s="24"/>
      <c r="DVC1486" s="24"/>
      <c r="DVD1486" s="24"/>
      <c r="DVE1486" s="24"/>
      <c r="DVF1486" s="24"/>
      <c r="DVG1486" s="24"/>
      <c r="DVH1486" s="24"/>
      <c r="DVL1486" s="3"/>
      <c r="DVM1486" s="31"/>
      <c r="DVN1486" s="5"/>
      <c r="DVO1486" s="9"/>
      <c r="DVR1486" s="2"/>
      <c r="DVU1486" s="24"/>
      <c r="DVV1486" s="24"/>
      <c r="DVW1486" s="31"/>
      <c r="DVX1486" s="24"/>
      <c r="DVY1486" s="24"/>
      <c r="DVZ1486" s="24"/>
      <c r="DWA1486" s="24"/>
      <c r="DWB1486" s="24"/>
      <c r="DWC1486" s="24"/>
      <c r="DWD1486" s="24"/>
      <c r="DWE1486" s="24"/>
      <c r="DWF1486" s="24"/>
      <c r="DWG1486" s="24"/>
      <c r="DWH1486" s="24"/>
      <c r="DWI1486" s="24"/>
      <c r="DWJ1486" s="24"/>
      <c r="DWK1486" s="24"/>
      <c r="DWL1486" s="24"/>
      <c r="DWP1486" s="3"/>
      <c r="DWQ1486" s="31"/>
      <c r="DWR1486" s="5"/>
      <c r="DWS1486" s="9"/>
      <c r="DWV1486" s="2"/>
      <c r="DWY1486" s="24"/>
      <c r="DWZ1486" s="24"/>
      <c r="DXA1486" s="31"/>
      <c r="DXB1486" s="24"/>
      <c r="DXC1486" s="24"/>
      <c r="DXD1486" s="24"/>
      <c r="DXE1486" s="24"/>
      <c r="DXF1486" s="24"/>
      <c r="DXG1486" s="24"/>
      <c r="DXH1486" s="24"/>
      <c r="DXI1486" s="24"/>
      <c r="DXJ1486" s="24"/>
      <c r="DXK1486" s="24"/>
      <c r="DXL1486" s="24"/>
      <c r="DXM1486" s="24"/>
      <c r="DXN1486" s="24"/>
      <c r="DXO1486" s="24"/>
      <c r="DXP1486" s="24"/>
      <c r="DXT1486" s="3"/>
      <c r="DXU1486" s="31"/>
      <c r="DXV1486" s="5"/>
      <c r="DXW1486" s="9"/>
      <c r="DXZ1486" s="2"/>
      <c r="DYC1486" s="24"/>
      <c r="DYD1486" s="24"/>
      <c r="DYE1486" s="31"/>
      <c r="DYF1486" s="24"/>
      <c r="DYG1486" s="24"/>
      <c r="DYH1486" s="24"/>
      <c r="DYI1486" s="24"/>
      <c r="DYJ1486" s="24"/>
      <c r="DYK1486" s="24"/>
      <c r="DYL1486" s="24"/>
      <c r="DYM1486" s="24"/>
      <c r="DYN1486" s="24"/>
      <c r="DYO1486" s="24"/>
      <c r="DYP1486" s="24"/>
      <c r="DYQ1486" s="24"/>
      <c r="DYR1486" s="24"/>
      <c r="DYS1486" s="24"/>
      <c r="DYT1486" s="24"/>
      <c r="DYX1486" s="3"/>
      <c r="DYY1486" s="31"/>
      <c r="DYZ1486" s="5"/>
      <c r="DZA1486" s="9"/>
      <c r="DZD1486" s="2"/>
      <c r="DZG1486" s="24"/>
      <c r="DZH1486" s="24"/>
      <c r="DZI1486" s="31"/>
      <c r="DZJ1486" s="24"/>
      <c r="DZK1486" s="24"/>
      <c r="DZL1486" s="24"/>
      <c r="DZM1486" s="24"/>
      <c r="DZN1486" s="24"/>
      <c r="DZO1486" s="24"/>
      <c r="DZP1486" s="24"/>
      <c r="DZQ1486" s="24"/>
      <c r="DZR1486" s="24"/>
      <c r="DZS1486" s="24"/>
      <c r="DZT1486" s="24"/>
      <c r="DZU1486" s="24"/>
      <c r="DZV1486" s="24"/>
      <c r="DZW1486" s="24"/>
      <c r="DZX1486" s="24"/>
      <c r="EAB1486" s="3"/>
      <c r="EAC1486" s="31"/>
      <c r="EAD1486" s="5"/>
      <c r="EAE1486" s="9"/>
      <c r="EAH1486" s="2"/>
      <c r="EAK1486" s="24"/>
      <c r="EAL1486" s="24"/>
      <c r="EAM1486" s="31"/>
      <c r="EAN1486" s="24"/>
      <c r="EAO1486" s="24"/>
      <c r="EAP1486" s="24"/>
      <c r="EAQ1486" s="24"/>
      <c r="EAR1486" s="24"/>
      <c r="EAS1486" s="24"/>
      <c r="EAT1486" s="24"/>
      <c r="EAU1486" s="24"/>
      <c r="EAV1486" s="24"/>
      <c r="EAW1486" s="24"/>
      <c r="EAX1486" s="24"/>
      <c r="EAY1486" s="24"/>
      <c r="EAZ1486" s="24"/>
      <c r="EBA1486" s="24"/>
      <c r="EBB1486" s="24"/>
      <c r="EBF1486" s="3"/>
      <c r="EBG1486" s="31"/>
      <c r="EBH1486" s="5"/>
      <c r="EBI1486" s="9"/>
      <c r="EBL1486" s="2"/>
      <c r="EBO1486" s="24"/>
      <c r="EBP1486" s="24"/>
      <c r="EBQ1486" s="31"/>
      <c r="EBR1486" s="24"/>
      <c r="EBS1486" s="24"/>
      <c r="EBT1486" s="24"/>
      <c r="EBU1486" s="24"/>
      <c r="EBV1486" s="24"/>
      <c r="EBW1486" s="24"/>
      <c r="EBX1486" s="24"/>
      <c r="EBY1486" s="24"/>
      <c r="EBZ1486" s="24"/>
      <c r="ECA1486" s="24"/>
      <c r="ECB1486" s="24"/>
      <c r="ECC1486" s="24"/>
      <c r="ECD1486" s="24"/>
      <c r="ECE1486" s="24"/>
      <c r="ECF1486" s="24"/>
      <c r="ECJ1486" s="3"/>
      <c r="ECK1486" s="31"/>
      <c r="ECL1486" s="5"/>
      <c r="ECM1486" s="9"/>
      <c r="ECP1486" s="2"/>
      <c r="ECS1486" s="24"/>
      <c r="ECT1486" s="24"/>
      <c r="ECU1486" s="31"/>
      <c r="ECV1486" s="24"/>
      <c r="ECW1486" s="24"/>
      <c r="ECX1486" s="24"/>
      <c r="ECY1486" s="24"/>
      <c r="ECZ1486" s="24"/>
      <c r="EDA1486" s="24"/>
      <c r="EDB1486" s="24"/>
      <c r="EDC1486" s="24"/>
      <c r="EDD1486" s="24"/>
      <c r="EDE1486" s="24"/>
      <c r="EDF1486" s="24"/>
      <c r="EDG1486" s="24"/>
      <c r="EDH1486" s="24"/>
      <c r="EDI1486" s="24"/>
      <c r="EDJ1486" s="24"/>
      <c r="EDN1486" s="3"/>
      <c r="EDO1486" s="31"/>
      <c r="EDP1486" s="5"/>
      <c r="EDQ1486" s="9"/>
      <c r="EDT1486" s="2"/>
      <c r="EDW1486" s="24"/>
      <c r="EDX1486" s="24"/>
      <c r="EDY1486" s="31"/>
      <c r="EDZ1486" s="24"/>
      <c r="EEA1486" s="24"/>
      <c r="EEB1486" s="24"/>
      <c r="EEC1486" s="24"/>
      <c r="EED1486" s="24"/>
      <c r="EEE1486" s="24"/>
      <c r="EEF1486" s="24"/>
      <c r="EEG1486" s="24"/>
      <c r="EEH1486" s="24"/>
      <c r="EEI1486" s="24"/>
      <c r="EEJ1486" s="24"/>
      <c r="EEK1486" s="24"/>
      <c r="EEL1486" s="24"/>
      <c r="EEM1486" s="24"/>
      <c r="EEN1486" s="24"/>
      <c r="EER1486" s="3"/>
      <c r="EES1486" s="31"/>
      <c r="EET1486" s="5"/>
      <c r="EEU1486" s="9"/>
      <c r="EEX1486" s="2"/>
      <c r="EFA1486" s="24"/>
      <c r="EFB1486" s="24"/>
      <c r="EFC1486" s="31"/>
      <c r="EFD1486" s="24"/>
      <c r="EFE1486" s="24"/>
      <c r="EFF1486" s="24"/>
      <c r="EFG1486" s="24"/>
      <c r="EFH1486" s="24"/>
      <c r="EFI1486" s="24"/>
      <c r="EFJ1486" s="24"/>
      <c r="EFK1486" s="24"/>
      <c r="EFL1486" s="24"/>
      <c r="EFM1486" s="24"/>
      <c r="EFN1486" s="24"/>
      <c r="EFO1486" s="24"/>
      <c r="EFP1486" s="24"/>
      <c r="EFQ1486" s="24"/>
      <c r="EFR1486" s="24"/>
      <c r="EFV1486" s="3"/>
      <c r="EFW1486" s="31"/>
      <c r="EFX1486" s="5"/>
      <c r="EFY1486" s="9"/>
      <c r="EGB1486" s="2"/>
      <c r="EGE1486" s="24"/>
      <c r="EGF1486" s="24"/>
      <c r="EGG1486" s="31"/>
      <c r="EGH1486" s="24"/>
      <c r="EGI1486" s="24"/>
      <c r="EGJ1486" s="24"/>
      <c r="EGK1486" s="24"/>
      <c r="EGL1486" s="24"/>
      <c r="EGM1486" s="24"/>
      <c r="EGN1486" s="24"/>
      <c r="EGO1486" s="24"/>
      <c r="EGP1486" s="24"/>
      <c r="EGQ1486" s="24"/>
      <c r="EGR1486" s="24"/>
      <c r="EGS1486" s="24"/>
      <c r="EGT1486" s="24"/>
      <c r="EGU1486" s="24"/>
      <c r="EGV1486" s="24"/>
      <c r="EGZ1486" s="3"/>
      <c r="EHA1486" s="31"/>
      <c r="EHB1486" s="5"/>
      <c r="EHC1486" s="9"/>
      <c r="EHF1486" s="2"/>
      <c r="EHI1486" s="24"/>
      <c r="EHJ1486" s="24"/>
      <c r="EHK1486" s="31"/>
      <c r="EHL1486" s="24"/>
      <c r="EHM1486" s="24"/>
      <c r="EHN1486" s="24"/>
      <c r="EHO1486" s="24"/>
      <c r="EHP1486" s="24"/>
      <c r="EHQ1486" s="24"/>
      <c r="EHR1486" s="24"/>
      <c r="EHS1486" s="24"/>
      <c r="EHT1486" s="24"/>
      <c r="EHU1486" s="24"/>
      <c r="EHV1486" s="24"/>
      <c r="EHW1486" s="24"/>
      <c r="EHX1486" s="24"/>
      <c r="EHY1486" s="24"/>
      <c r="EHZ1486" s="24"/>
      <c r="EID1486" s="3"/>
      <c r="EIE1486" s="31"/>
      <c r="EIF1486" s="5"/>
      <c r="EIG1486" s="9"/>
      <c r="EIJ1486" s="2"/>
      <c r="EIM1486" s="24"/>
      <c r="EIN1486" s="24"/>
      <c r="EIO1486" s="31"/>
      <c r="EIP1486" s="24"/>
      <c r="EIQ1486" s="24"/>
      <c r="EIR1486" s="24"/>
      <c r="EIS1486" s="24"/>
      <c r="EIT1486" s="24"/>
      <c r="EIU1486" s="24"/>
      <c r="EIV1486" s="24"/>
      <c r="EIW1486" s="24"/>
      <c r="EIX1486" s="24"/>
      <c r="EIY1486" s="24"/>
      <c r="EIZ1486" s="24"/>
      <c r="EJA1486" s="24"/>
      <c r="EJB1486" s="24"/>
      <c r="EJC1486" s="24"/>
      <c r="EJD1486" s="24"/>
      <c r="EJH1486" s="3"/>
      <c r="EJI1486" s="31"/>
      <c r="EJJ1486" s="5"/>
      <c r="EJK1486" s="9"/>
      <c r="EJN1486" s="2"/>
      <c r="EJQ1486" s="24"/>
      <c r="EJR1486" s="24"/>
      <c r="EJS1486" s="31"/>
      <c r="EJT1486" s="24"/>
      <c r="EJU1486" s="24"/>
      <c r="EJV1486" s="24"/>
      <c r="EJW1486" s="24"/>
      <c r="EJX1486" s="24"/>
      <c r="EJY1486" s="24"/>
      <c r="EJZ1486" s="24"/>
      <c r="EKA1486" s="24"/>
      <c r="EKB1486" s="24"/>
      <c r="EKC1486" s="24"/>
      <c r="EKD1486" s="24"/>
      <c r="EKE1486" s="24"/>
      <c r="EKF1486" s="24"/>
      <c r="EKG1486" s="24"/>
      <c r="EKH1486" s="24"/>
      <c r="EKL1486" s="3"/>
      <c r="EKM1486" s="31"/>
      <c r="EKN1486" s="5"/>
      <c r="EKO1486" s="9"/>
      <c r="EKR1486" s="2"/>
      <c r="EKU1486" s="24"/>
      <c r="EKV1486" s="24"/>
      <c r="EKW1486" s="31"/>
      <c r="EKX1486" s="24"/>
      <c r="EKY1486" s="24"/>
      <c r="EKZ1486" s="24"/>
      <c r="ELA1486" s="24"/>
      <c r="ELB1486" s="24"/>
      <c r="ELC1486" s="24"/>
      <c r="ELD1486" s="24"/>
      <c r="ELE1486" s="24"/>
      <c r="ELF1486" s="24"/>
      <c r="ELG1486" s="24"/>
      <c r="ELH1486" s="24"/>
      <c r="ELI1486" s="24"/>
      <c r="ELJ1486" s="24"/>
      <c r="ELK1486" s="24"/>
      <c r="ELL1486" s="24"/>
      <c r="ELP1486" s="3"/>
      <c r="ELQ1486" s="31"/>
      <c r="ELR1486" s="5"/>
      <c r="ELS1486" s="9"/>
      <c r="ELV1486" s="2"/>
      <c r="ELY1486" s="24"/>
      <c r="ELZ1486" s="24"/>
      <c r="EMA1486" s="31"/>
      <c r="EMB1486" s="24"/>
      <c r="EMC1486" s="24"/>
      <c r="EMD1486" s="24"/>
      <c r="EME1486" s="24"/>
      <c r="EMF1486" s="24"/>
      <c r="EMG1486" s="24"/>
      <c r="EMH1486" s="24"/>
      <c r="EMI1486" s="24"/>
      <c r="EMJ1486" s="24"/>
      <c r="EMK1486" s="24"/>
      <c r="EML1486" s="24"/>
      <c r="EMM1486" s="24"/>
      <c r="EMN1486" s="24"/>
      <c r="EMO1486" s="24"/>
      <c r="EMP1486" s="24"/>
      <c r="EMT1486" s="3"/>
      <c r="EMU1486" s="31"/>
      <c r="EMV1486" s="5"/>
      <c r="EMW1486" s="9"/>
      <c r="EMZ1486" s="2"/>
      <c r="ENC1486" s="24"/>
      <c r="END1486" s="24"/>
      <c r="ENE1486" s="31"/>
      <c r="ENF1486" s="24"/>
      <c r="ENG1486" s="24"/>
      <c r="ENH1486" s="24"/>
      <c r="ENI1486" s="24"/>
      <c r="ENJ1486" s="24"/>
      <c r="ENK1486" s="24"/>
      <c r="ENL1486" s="24"/>
      <c r="ENM1486" s="24"/>
      <c r="ENN1486" s="24"/>
      <c r="ENO1486" s="24"/>
      <c r="ENP1486" s="24"/>
      <c r="ENQ1486" s="24"/>
      <c r="ENR1486" s="24"/>
      <c r="ENS1486" s="24"/>
      <c r="ENT1486" s="24"/>
      <c r="ENX1486" s="3"/>
      <c r="ENY1486" s="31"/>
      <c r="ENZ1486" s="5"/>
      <c r="EOA1486" s="9"/>
      <c r="EOD1486" s="2"/>
      <c r="EOG1486" s="24"/>
      <c r="EOH1486" s="24"/>
      <c r="EOI1486" s="31"/>
      <c r="EOJ1486" s="24"/>
      <c r="EOK1486" s="24"/>
      <c r="EOL1486" s="24"/>
      <c r="EOM1486" s="24"/>
      <c r="EON1486" s="24"/>
      <c r="EOO1486" s="24"/>
      <c r="EOP1486" s="24"/>
      <c r="EOQ1486" s="24"/>
      <c r="EOR1486" s="24"/>
      <c r="EOS1486" s="24"/>
      <c r="EOT1486" s="24"/>
      <c r="EOU1486" s="24"/>
      <c r="EOV1486" s="24"/>
      <c r="EOW1486" s="24"/>
      <c r="EOX1486" s="24"/>
      <c r="EPB1486" s="3"/>
      <c r="EPC1486" s="31"/>
      <c r="EPD1486" s="5"/>
      <c r="EPE1486" s="9"/>
      <c r="EPH1486" s="2"/>
      <c r="EPK1486" s="24"/>
      <c r="EPL1486" s="24"/>
      <c r="EPM1486" s="31"/>
      <c r="EPN1486" s="24"/>
      <c r="EPO1486" s="24"/>
      <c r="EPP1486" s="24"/>
      <c r="EPQ1486" s="24"/>
      <c r="EPR1486" s="24"/>
      <c r="EPS1486" s="24"/>
      <c r="EPT1486" s="24"/>
      <c r="EPU1486" s="24"/>
      <c r="EPV1486" s="24"/>
      <c r="EPW1486" s="24"/>
      <c r="EPX1486" s="24"/>
      <c r="EPY1486" s="24"/>
      <c r="EPZ1486" s="24"/>
      <c r="EQA1486" s="24"/>
      <c r="EQB1486" s="24"/>
      <c r="EQF1486" s="3"/>
      <c r="EQG1486" s="31"/>
      <c r="EQH1486" s="5"/>
      <c r="EQI1486" s="9"/>
      <c r="EQL1486" s="2"/>
      <c r="EQO1486" s="24"/>
      <c r="EQP1486" s="24"/>
      <c r="EQQ1486" s="31"/>
      <c r="EQR1486" s="24"/>
      <c r="EQS1486" s="24"/>
      <c r="EQT1486" s="24"/>
      <c r="EQU1486" s="24"/>
      <c r="EQV1486" s="24"/>
      <c r="EQW1486" s="24"/>
      <c r="EQX1486" s="24"/>
      <c r="EQY1486" s="24"/>
      <c r="EQZ1486" s="24"/>
      <c r="ERA1486" s="24"/>
      <c r="ERB1486" s="24"/>
      <c r="ERC1486" s="24"/>
      <c r="ERD1486" s="24"/>
      <c r="ERE1486" s="24"/>
      <c r="ERF1486" s="24"/>
      <c r="ERJ1486" s="3"/>
      <c r="ERK1486" s="31"/>
      <c r="ERL1486" s="5"/>
      <c r="ERM1486" s="9"/>
      <c r="ERP1486" s="2"/>
      <c r="ERS1486" s="24"/>
      <c r="ERT1486" s="24"/>
      <c r="ERU1486" s="31"/>
      <c r="ERV1486" s="24"/>
      <c r="ERW1486" s="24"/>
      <c r="ERX1486" s="24"/>
      <c r="ERY1486" s="24"/>
      <c r="ERZ1486" s="24"/>
      <c r="ESA1486" s="24"/>
      <c r="ESB1486" s="24"/>
      <c r="ESC1486" s="24"/>
      <c r="ESD1486" s="24"/>
      <c r="ESE1486" s="24"/>
      <c r="ESF1486" s="24"/>
      <c r="ESG1486" s="24"/>
      <c r="ESH1486" s="24"/>
      <c r="ESI1486" s="24"/>
      <c r="ESJ1486" s="24"/>
      <c r="ESN1486" s="3"/>
      <c r="ESO1486" s="31"/>
      <c r="ESP1486" s="5"/>
      <c r="ESQ1486" s="9"/>
      <c r="EST1486" s="2"/>
      <c r="ESW1486" s="24"/>
      <c r="ESX1486" s="24"/>
      <c r="ESY1486" s="31"/>
      <c r="ESZ1486" s="24"/>
      <c r="ETA1486" s="24"/>
      <c r="ETB1486" s="24"/>
      <c r="ETC1486" s="24"/>
      <c r="ETD1486" s="24"/>
      <c r="ETE1486" s="24"/>
      <c r="ETF1486" s="24"/>
      <c r="ETG1486" s="24"/>
      <c r="ETH1486" s="24"/>
      <c r="ETI1486" s="24"/>
      <c r="ETJ1486" s="24"/>
      <c r="ETK1486" s="24"/>
      <c r="ETL1486" s="24"/>
      <c r="ETM1486" s="24"/>
      <c r="ETN1486" s="24"/>
      <c r="ETR1486" s="3"/>
      <c r="ETS1486" s="31"/>
      <c r="ETT1486" s="5"/>
      <c r="ETU1486" s="9"/>
      <c r="ETX1486" s="2"/>
      <c r="EUA1486" s="24"/>
      <c r="EUB1486" s="24"/>
      <c r="EUC1486" s="31"/>
      <c r="EUD1486" s="24"/>
      <c r="EUE1486" s="24"/>
      <c r="EUF1486" s="24"/>
      <c r="EUG1486" s="24"/>
      <c r="EUH1486" s="24"/>
      <c r="EUI1486" s="24"/>
      <c r="EUJ1486" s="24"/>
      <c r="EUK1486" s="24"/>
      <c r="EUL1486" s="24"/>
      <c r="EUM1486" s="24"/>
      <c r="EUN1486" s="24"/>
      <c r="EUO1486" s="24"/>
      <c r="EUP1486" s="24"/>
      <c r="EUQ1486" s="24"/>
      <c r="EUR1486" s="24"/>
      <c r="EUV1486" s="3"/>
      <c r="EUW1486" s="31"/>
      <c r="EUX1486" s="5"/>
      <c r="EUY1486" s="9"/>
      <c r="EVB1486" s="2"/>
      <c r="EVE1486" s="24"/>
      <c r="EVF1486" s="24"/>
      <c r="EVG1486" s="31"/>
      <c r="EVH1486" s="24"/>
      <c r="EVI1486" s="24"/>
      <c r="EVJ1486" s="24"/>
      <c r="EVK1486" s="24"/>
      <c r="EVL1486" s="24"/>
      <c r="EVM1486" s="24"/>
      <c r="EVN1486" s="24"/>
      <c r="EVO1486" s="24"/>
      <c r="EVP1486" s="24"/>
      <c r="EVQ1486" s="24"/>
      <c r="EVR1486" s="24"/>
      <c r="EVS1486" s="24"/>
      <c r="EVT1486" s="24"/>
      <c r="EVU1486" s="24"/>
      <c r="EVV1486" s="24"/>
      <c r="EVZ1486" s="3"/>
      <c r="EWA1486" s="31"/>
      <c r="EWB1486" s="5"/>
      <c r="EWC1486" s="9"/>
      <c r="EWF1486" s="2"/>
      <c r="EWI1486" s="24"/>
      <c r="EWJ1486" s="24"/>
      <c r="EWK1486" s="31"/>
      <c r="EWL1486" s="24"/>
      <c r="EWM1486" s="24"/>
      <c r="EWN1486" s="24"/>
      <c r="EWO1486" s="24"/>
      <c r="EWP1486" s="24"/>
      <c r="EWQ1486" s="24"/>
      <c r="EWR1486" s="24"/>
      <c r="EWS1486" s="24"/>
      <c r="EWT1486" s="24"/>
      <c r="EWU1486" s="24"/>
      <c r="EWV1486" s="24"/>
      <c r="EWW1486" s="24"/>
      <c r="EWX1486" s="24"/>
      <c r="EWY1486" s="24"/>
      <c r="EWZ1486" s="24"/>
      <c r="EXD1486" s="3"/>
      <c r="EXE1486" s="31"/>
      <c r="EXF1486" s="5"/>
      <c r="EXG1486" s="9"/>
      <c r="EXJ1486" s="2"/>
      <c r="EXM1486" s="24"/>
      <c r="EXN1486" s="24"/>
      <c r="EXO1486" s="31"/>
      <c r="EXP1486" s="24"/>
      <c r="EXQ1486" s="24"/>
      <c r="EXR1486" s="24"/>
      <c r="EXS1486" s="24"/>
      <c r="EXT1486" s="24"/>
      <c r="EXU1486" s="24"/>
      <c r="EXV1486" s="24"/>
      <c r="EXW1486" s="24"/>
      <c r="EXX1486" s="24"/>
      <c r="EXY1486" s="24"/>
      <c r="EXZ1486" s="24"/>
      <c r="EYA1486" s="24"/>
      <c r="EYB1486" s="24"/>
      <c r="EYC1486" s="24"/>
      <c r="EYD1486" s="24"/>
      <c r="EYH1486" s="3"/>
      <c r="EYI1486" s="31"/>
      <c r="EYJ1486" s="5"/>
      <c r="EYK1486" s="9"/>
      <c r="EYN1486" s="2"/>
      <c r="EYQ1486" s="24"/>
      <c r="EYR1486" s="24"/>
      <c r="EYS1486" s="31"/>
      <c r="EYT1486" s="24"/>
      <c r="EYU1486" s="24"/>
      <c r="EYV1486" s="24"/>
      <c r="EYW1486" s="24"/>
      <c r="EYX1486" s="24"/>
      <c r="EYY1486" s="24"/>
      <c r="EYZ1486" s="24"/>
      <c r="EZA1486" s="24"/>
      <c r="EZB1486" s="24"/>
      <c r="EZC1486" s="24"/>
      <c r="EZD1486" s="24"/>
      <c r="EZE1486" s="24"/>
      <c r="EZF1486" s="24"/>
      <c r="EZG1486" s="24"/>
      <c r="EZH1486" s="24"/>
      <c r="EZL1486" s="3"/>
      <c r="EZM1486" s="31"/>
      <c r="EZN1486" s="5"/>
      <c r="EZO1486" s="9"/>
      <c r="EZR1486" s="2"/>
      <c r="EZU1486" s="24"/>
      <c r="EZV1486" s="24"/>
      <c r="EZW1486" s="31"/>
      <c r="EZX1486" s="24"/>
      <c r="EZY1486" s="24"/>
      <c r="EZZ1486" s="24"/>
      <c r="FAA1486" s="24"/>
      <c r="FAB1486" s="24"/>
      <c r="FAC1486" s="24"/>
      <c r="FAD1486" s="24"/>
      <c r="FAE1486" s="24"/>
      <c r="FAF1486" s="24"/>
      <c r="FAG1486" s="24"/>
      <c r="FAH1486" s="24"/>
      <c r="FAI1486" s="24"/>
      <c r="FAJ1486" s="24"/>
      <c r="FAK1486" s="24"/>
      <c r="FAL1486" s="24"/>
      <c r="FAP1486" s="3"/>
      <c r="FAQ1486" s="31"/>
      <c r="FAR1486" s="5"/>
      <c r="FAS1486" s="9"/>
      <c r="FAV1486" s="2"/>
      <c r="FAY1486" s="24"/>
      <c r="FAZ1486" s="24"/>
      <c r="FBA1486" s="31"/>
      <c r="FBB1486" s="24"/>
      <c r="FBC1486" s="24"/>
      <c r="FBD1486" s="24"/>
      <c r="FBE1486" s="24"/>
      <c r="FBF1486" s="24"/>
      <c r="FBG1486" s="24"/>
      <c r="FBH1486" s="24"/>
      <c r="FBI1486" s="24"/>
      <c r="FBJ1486" s="24"/>
      <c r="FBK1486" s="24"/>
      <c r="FBL1486" s="24"/>
      <c r="FBM1486" s="24"/>
      <c r="FBN1486" s="24"/>
      <c r="FBO1486" s="24"/>
      <c r="FBP1486" s="24"/>
      <c r="FBT1486" s="3"/>
      <c r="FBU1486" s="31"/>
      <c r="FBV1486" s="5"/>
      <c r="FBW1486" s="9"/>
      <c r="FBZ1486" s="2"/>
      <c r="FCC1486" s="24"/>
      <c r="FCD1486" s="24"/>
      <c r="FCE1486" s="31"/>
      <c r="FCF1486" s="24"/>
      <c r="FCG1486" s="24"/>
      <c r="FCH1486" s="24"/>
      <c r="FCI1486" s="24"/>
      <c r="FCJ1486" s="24"/>
      <c r="FCK1486" s="24"/>
      <c r="FCL1486" s="24"/>
      <c r="FCM1486" s="24"/>
      <c r="FCN1486" s="24"/>
      <c r="FCO1486" s="24"/>
      <c r="FCP1486" s="24"/>
      <c r="FCQ1486" s="24"/>
      <c r="FCR1486" s="24"/>
      <c r="FCS1486" s="24"/>
      <c r="FCT1486" s="24"/>
      <c r="FCX1486" s="3"/>
      <c r="FCY1486" s="31"/>
      <c r="FCZ1486" s="5"/>
      <c r="FDA1486" s="9"/>
      <c r="FDD1486" s="2"/>
      <c r="FDG1486" s="24"/>
      <c r="FDH1486" s="24"/>
      <c r="FDI1486" s="31"/>
      <c r="FDJ1486" s="24"/>
      <c r="FDK1486" s="24"/>
      <c r="FDL1486" s="24"/>
      <c r="FDM1486" s="24"/>
      <c r="FDN1486" s="24"/>
      <c r="FDO1486" s="24"/>
      <c r="FDP1486" s="24"/>
      <c r="FDQ1486" s="24"/>
      <c r="FDR1486" s="24"/>
      <c r="FDS1486" s="24"/>
      <c r="FDT1486" s="24"/>
      <c r="FDU1486" s="24"/>
      <c r="FDV1486" s="24"/>
      <c r="FDW1486" s="24"/>
      <c r="FDX1486" s="24"/>
      <c r="FEB1486" s="3"/>
      <c r="FEC1486" s="31"/>
      <c r="FED1486" s="5"/>
      <c r="FEE1486" s="9"/>
      <c r="FEH1486" s="2"/>
      <c r="FEK1486" s="24"/>
      <c r="FEL1486" s="24"/>
      <c r="FEM1486" s="31"/>
      <c r="FEN1486" s="24"/>
      <c r="FEO1486" s="24"/>
      <c r="FEP1486" s="24"/>
      <c r="FEQ1486" s="24"/>
      <c r="FER1486" s="24"/>
      <c r="FES1486" s="24"/>
      <c r="FET1486" s="24"/>
      <c r="FEU1486" s="24"/>
      <c r="FEV1486" s="24"/>
      <c r="FEW1486" s="24"/>
      <c r="FEX1486" s="24"/>
      <c r="FEY1486" s="24"/>
      <c r="FEZ1486" s="24"/>
      <c r="FFA1486" s="24"/>
      <c r="FFB1486" s="24"/>
      <c r="FFF1486" s="3"/>
      <c r="FFG1486" s="31"/>
      <c r="FFH1486" s="5"/>
      <c r="FFI1486" s="9"/>
      <c r="FFL1486" s="2"/>
      <c r="FFO1486" s="24"/>
      <c r="FFP1486" s="24"/>
      <c r="FFQ1486" s="31"/>
      <c r="FFR1486" s="24"/>
      <c r="FFS1486" s="24"/>
      <c r="FFT1486" s="24"/>
      <c r="FFU1486" s="24"/>
      <c r="FFV1486" s="24"/>
      <c r="FFW1486" s="24"/>
      <c r="FFX1486" s="24"/>
      <c r="FFY1486" s="24"/>
      <c r="FFZ1486" s="24"/>
      <c r="FGA1486" s="24"/>
      <c r="FGB1486" s="24"/>
      <c r="FGC1486" s="24"/>
      <c r="FGD1486" s="24"/>
      <c r="FGE1486" s="24"/>
      <c r="FGF1486" s="24"/>
      <c r="FGJ1486" s="3"/>
      <c r="FGK1486" s="31"/>
      <c r="FGL1486" s="5"/>
      <c r="FGM1486" s="9"/>
      <c r="FGP1486" s="2"/>
      <c r="FGS1486" s="24"/>
      <c r="FGT1486" s="24"/>
      <c r="FGU1486" s="31"/>
      <c r="FGV1486" s="24"/>
      <c r="FGW1486" s="24"/>
      <c r="FGX1486" s="24"/>
      <c r="FGY1486" s="24"/>
      <c r="FGZ1486" s="24"/>
      <c r="FHA1486" s="24"/>
      <c r="FHB1486" s="24"/>
      <c r="FHC1486" s="24"/>
      <c r="FHD1486" s="24"/>
      <c r="FHE1486" s="24"/>
      <c r="FHF1486" s="24"/>
      <c r="FHG1486" s="24"/>
      <c r="FHH1486" s="24"/>
      <c r="FHI1486" s="24"/>
      <c r="FHJ1486" s="24"/>
      <c r="FHN1486" s="3"/>
      <c r="FHO1486" s="31"/>
      <c r="FHP1486" s="5"/>
      <c r="FHQ1486" s="9"/>
      <c r="FHT1486" s="2"/>
      <c r="FHW1486" s="24"/>
      <c r="FHX1486" s="24"/>
      <c r="FHY1486" s="31"/>
      <c r="FHZ1486" s="24"/>
      <c r="FIA1486" s="24"/>
      <c r="FIB1486" s="24"/>
      <c r="FIC1486" s="24"/>
      <c r="FID1486" s="24"/>
      <c r="FIE1486" s="24"/>
      <c r="FIF1486" s="24"/>
      <c r="FIG1486" s="24"/>
      <c r="FIH1486" s="24"/>
      <c r="FII1486" s="24"/>
      <c r="FIJ1486" s="24"/>
      <c r="FIK1486" s="24"/>
      <c r="FIL1486" s="24"/>
      <c r="FIM1486" s="24"/>
      <c r="FIN1486" s="24"/>
      <c r="FIR1486" s="3"/>
      <c r="FIS1486" s="31"/>
      <c r="FIT1486" s="5"/>
      <c r="FIU1486" s="9"/>
      <c r="FIX1486" s="2"/>
      <c r="FJA1486" s="24"/>
      <c r="FJB1486" s="24"/>
      <c r="FJC1486" s="31"/>
      <c r="FJD1486" s="24"/>
      <c r="FJE1486" s="24"/>
      <c r="FJF1486" s="24"/>
      <c r="FJG1486" s="24"/>
      <c r="FJH1486" s="24"/>
      <c r="FJI1486" s="24"/>
      <c r="FJJ1486" s="24"/>
      <c r="FJK1486" s="24"/>
      <c r="FJL1486" s="24"/>
      <c r="FJM1486" s="24"/>
      <c r="FJN1486" s="24"/>
      <c r="FJO1486" s="24"/>
      <c r="FJP1486" s="24"/>
      <c r="FJQ1486" s="24"/>
      <c r="FJR1486" s="24"/>
      <c r="FJV1486" s="3"/>
      <c r="FJW1486" s="31"/>
      <c r="FJX1486" s="5"/>
      <c r="FJY1486" s="9"/>
      <c r="FKB1486" s="2"/>
      <c r="FKE1486" s="24"/>
      <c r="FKF1486" s="24"/>
      <c r="FKG1486" s="31"/>
      <c r="FKH1486" s="24"/>
      <c r="FKI1486" s="24"/>
      <c r="FKJ1486" s="24"/>
      <c r="FKK1486" s="24"/>
      <c r="FKL1486" s="24"/>
      <c r="FKM1486" s="24"/>
      <c r="FKN1486" s="24"/>
      <c r="FKO1486" s="24"/>
      <c r="FKP1486" s="24"/>
      <c r="FKQ1486" s="24"/>
      <c r="FKR1486" s="24"/>
      <c r="FKS1486" s="24"/>
      <c r="FKT1486" s="24"/>
      <c r="FKU1486" s="24"/>
      <c r="FKV1486" s="24"/>
      <c r="FKZ1486" s="3"/>
      <c r="FLA1486" s="31"/>
      <c r="FLB1486" s="5"/>
      <c r="FLC1486" s="9"/>
      <c r="FLF1486" s="2"/>
      <c r="FLI1486" s="24"/>
      <c r="FLJ1486" s="24"/>
      <c r="FLK1486" s="31"/>
      <c r="FLL1486" s="24"/>
      <c r="FLM1486" s="24"/>
      <c r="FLN1486" s="24"/>
      <c r="FLO1486" s="24"/>
      <c r="FLP1486" s="24"/>
      <c r="FLQ1486" s="24"/>
      <c r="FLR1486" s="24"/>
      <c r="FLS1486" s="24"/>
      <c r="FLT1486" s="24"/>
      <c r="FLU1486" s="24"/>
      <c r="FLV1486" s="24"/>
      <c r="FLW1486" s="24"/>
      <c r="FLX1486" s="24"/>
      <c r="FLY1486" s="24"/>
      <c r="FLZ1486" s="24"/>
      <c r="FMD1486" s="3"/>
      <c r="FME1486" s="31"/>
      <c r="FMF1486" s="5"/>
      <c r="FMG1486" s="9"/>
      <c r="FMJ1486" s="2"/>
      <c r="FMM1486" s="24"/>
      <c r="FMN1486" s="24"/>
      <c r="FMO1486" s="31"/>
      <c r="FMP1486" s="24"/>
      <c r="FMQ1486" s="24"/>
      <c r="FMR1486" s="24"/>
      <c r="FMS1486" s="24"/>
      <c r="FMT1486" s="24"/>
      <c r="FMU1486" s="24"/>
      <c r="FMV1486" s="24"/>
      <c r="FMW1486" s="24"/>
      <c r="FMX1486" s="24"/>
      <c r="FMY1486" s="24"/>
      <c r="FMZ1486" s="24"/>
      <c r="FNA1486" s="24"/>
      <c r="FNB1486" s="24"/>
      <c r="FNC1486" s="24"/>
      <c r="FND1486" s="24"/>
      <c r="FNH1486" s="3"/>
      <c r="FNI1486" s="31"/>
      <c r="FNJ1486" s="5"/>
      <c r="FNK1486" s="9"/>
      <c r="FNN1486" s="2"/>
      <c r="FNQ1486" s="24"/>
      <c r="FNR1486" s="24"/>
      <c r="FNS1486" s="31"/>
      <c r="FNT1486" s="24"/>
      <c r="FNU1486" s="24"/>
      <c r="FNV1486" s="24"/>
      <c r="FNW1486" s="24"/>
      <c r="FNX1486" s="24"/>
      <c r="FNY1486" s="24"/>
      <c r="FNZ1486" s="24"/>
      <c r="FOA1486" s="24"/>
      <c r="FOB1486" s="24"/>
      <c r="FOC1486" s="24"/>
      <c r="FOD1486" s="24"/>
      <c r="FOE1486" s="24"/>
      <c r="FOF1486" s="24"/>
      <c r="FOG1486" s="24"/>
      <c r="FOH1486" s="24"/>
      <c r="FOL1486" s="3"/>
      <c r="FOM1486" s="31"/>
      <c r="FON1486" s="5"/>
      <c r="FOO1486" s="9"/>
      <c r="FOR1486" s="2"/>
      <c r="FOU1486" s="24"/>
      <c r="FOV1486" s="24"/>
      <c r="FOW1486" s="31"/>
      <c r="FOX1486" s="24"/>
      <c r="FOY1486" s="24"/>
      <c r="FOZ1486" s="24"/>
      <c r="FPA1486" s="24"/>
      <c r="FPB1486" s="24"/>
      <c r="FPC1486" s="24"/>
      <c r="FPD1486" s="24"/>
      <c r="FPE1486" s="24"/>
      <c r="FPF1486" s="24"/>
      <c r="FPG1486" s="24"/>
      <c r="FPH1486" s="24"/>
      <c r="FPI1486" s="24"/>
      <c r="FPJ1486" s="24"/>
      <c r="FPK1486" s="24"/>
      <c r="FPL1486" s="24"/>
      <c r="FPP1486" s="3"/>
      <c r="FPQ1486" s="31"/>
      <c r="FPR1486" s="5"/>
      <c r="FPS1486" s="9"/>
      <c r="FPV1486" s="2"/>
      <c r="FPY1486" s="24"/>
      <c r="FPZ1486" s="24"/>
      <c r="FQA1486" s="31"/>
      <c r="FQB1486" s="24"/>
      <c r="FQC1486" s="24"/>
      <c r="FQD1486" s="24"/>
      <c r="FQE1486" s="24"/>
      <c r="FQF1486" s="24"/>
      <c r="FQG1486" s="24"/>
      <c r="FQH1486" s="24"/>
      <c r="FQI1486" s="24"/>
      <c r="FQJ1486" s="24"/>
      <c r="FQK1486" s="24"/>
      <c r="FQL1486" s="24"/>
      <c r="FQM1486" s="24"/>
      <c r="FQN1486" s="24"/>
      <c r="FQO1486" s="24"/>
      <c r="FQP1486" s="24"/>
      <c r="FQT1486" s="3"/>
      <c r="FQU1486" s="31"/>
      <c r="FQV1486" s="5"/>
      <c r="FQW1486" s="9"/>
      <c r="FQZ1486" s="2"/>
      <c r="FRC1486" s="24"/>
      <c r="FRD1486" s="24"/>
      <c r="FRE1486" s="31"/>
      <c r="FRF1486" s="24"/>
      <c r="FRG1486" s="24"/>
      <c r="FRH1486" s="24"/>
      <c r="FRI1486" s="24"/>
      <c r="FRJ1486" s="24"/>
      <c r="FRK1486" s="24"/>
      <c r="FRL1486" s="24"/>
      <c r="FRM1486" s="24"/>
      <c r="FRN1486" s="24"/>
      <c r="FRO1486" s="24"/>
      <c r="FRP1486" s="24"/>
      <c r="FRQ1486" s="24"/>
      <c r="FRR1486" s="24"/>
      <c r="FRS1486" s="24"/>
      <c r="FRT1486" s="24"/>
      <c r="FRX1486" s="3"/>
      <c r="FRY1486" s="31"/>
      <c r="FRZ1486" s="5"/>
      <c r="FSA1486" s="9"/>
      <c r="FSD1486" s="2"/>
      <c r="FSG1486" s="24"/>
      <c r="FSH1486" s="24"/>
      <c r="FSI1486" s="31"/>
      <c r="FSJ1486" s="24"/>
      <c r="FSK1486" s="24"/>
      <c r="FSL1486" s="24"/>
      <c r="FSM1486" s="24"/>
      <c r="FSN1486" s="24"/>
      <c r="FSO1486" s="24"/>
      <c r="FSP1486" s="24"/>
      <c r="FSQ1486" s="24"/>
      <c r="FSR1486" s="24"/>
      <c r="FSS1486" s="24"/>
      <c r="FST1486" s="24"/>
      <c r="FSU1486" s="24"/>
      <c r="FSV1486" s="24"/>
      <c r="FSW1486" s="24"/>
      <c r="FSX1486" s="24"/>
      <c r="FTB1486" s="3"/>
      <c r="FTC1486" s="31"/>
      <c r="FTD1486" s="5"/>
      <c r="FTE1486" s="9"/>
      <c r="FTH1486" s="2"/>
      <c r="FTK1486" s="24"/>
      <c r="FTL1486" s="24"/>
      <c r="FTM1486" s="31"/>
      <c r="FTN1486" s="24"/>
      <c r="FTO1486" s="24"/>
      <c r="FTP1486" s="24"/>
      <c r="FTQ1486" s="24"/>
      <c r="FTR1486" s="24"/>
      <c r="FTS1486" s="24"/>
      <c r="FTT1486" s="24"/>
      <c r="FTU1486" s="24"/>
      <c r="FTV1486" s="24"/>
      <c r="FTW1486" s="24"/>
      <c r="FTX1486" s="24"/>
      <c r="FTY1486" s="24"/>
      <c r="FTZ1486" s="24"/>
      <c r="FUA1486" s="24"/>
      <c r="FUB1486" s="24"/>
      <c r="FUF1486" s="3"/>
      <c r="FUG1486" s="31"/>
      <c r="FUH1486" s="5"/>
      <c r="FUI1486" s="9"/>
      <c r="FUL1486" s="2"/>
      <c r="FUO1486" s="24"/>
      <c r="FUP1486" s="24"/>
      <c r="FUQ1486" s="31"/>
      <c r="FUR1486" s="24"/>
      <c r="FUS1486" s="24"/>
      <c r="FUT1486" s="24"/>
      <c r="FUU1486" s="24"/>
      <c r="FUV1486" s="24"/>
      <c r="FUW1486" s="24"/>
      <c r="FUX1486" s="24"/>
      <c r="FUY1486" s="24"/>
      <c r="FUZ1486" s="24"/>
      <c r="FVA1486" s="24"/>
      <c r="FVB1486" s="24"/>
      <c r="FVC1486" s="24"/>
      <c r="FVD1486" s="24"/>
      <c r="FVE1486" s="24"/>
      <c r="FVF1486" s="24"/>
      <c r="FVJ1486" s="3"/>
      <c r="FVK1486" s="31"/>
      <c r="FVL1486" s="5"/>
      <c r="FVM1486" s="9"/>
      <c r="FVP1486" s="2"/>
      <c r="FVS1486" s="24"/>
      <c r="FVT1486" s="24"/>
      <c r="FVU1486" s="31"/>
      <c r="FVV1486" s="24"/>
      <c r="FVW1486" s="24"/>
      <c r="FVX1486" s="24"/>
      <c r="FVY1486" s="24"/>
      <c r="FVZ1486" s="24"/>
      <c r="FWA1486" s="24"/>
      <c r="FWB1486" s="24"/>
      <c r="FWC1486" s="24"/>
      <c r="FWD1486" s="24"/>
      <c r="FWE1486" s="24"/>
      <c r="FWF1486" s="24"/>
      <c r="FWG1486" s="24"/>
      <c r="FWH1486" s="24"/>
      <c r="FWI1486" s="24"/>
      <c r="FWJ1486" s="24"/>
      <c r="FWN1486" s="3"/>
      <c r="FWO1486" s="31"/>
      <c r="FWP1486" s="5"/>
      <c r="FWQ1486" s="9"/>
      <c r="FWT1486" s="2"/>
      <c r="FWW1486" s="24"/>
      <c r="FWX1486" s="24"/>
      <c r="FWY1486" s="31"/>
      <c r="FWZ1486" s="24"/>
      <c r="FXA1486" s="24"/>
      <c r="FXB1486" s="24"/>
      <c r="FXC1486" s="24"/>
      <c r="FXD1486" s="24"/>
      <c r="FXE1486" s="24"/>
      <c r="FXF1486" s="24"/>
      <c r="FXG1486" s="24"/>
      <c r="FXH1486" s="24"/>
      <c r="FXI1486" s="24"/>
      <c r="FXJ1486" s="24"/>
      <c r="FXK1486" s="24"/>
      <c r="FXL1486" s="24"/>
      <c r="FXM1486" s="24"/>
      <c r="FXN1486" s="24"/>
      <c r="FXR1486" s="3"/>
      <c r="FXS1486" s="31"/>
      <c r="FXT1486" s="5"/>
      <c r="FXU1486" s="9"/>
      <c r="FXX1486" s="2"/>
      <c r="FYA1486" s="24"/>
      <c r="FYB1486" s="24"/>
      <c r="FYC1486" s="31"/>
      <c r="FYD1486" s="24"/>
      <c r="FYE1486" s="24"/>
      <c r="FYF1486" s="24"/>
      <c r="FYG1486" s="24"/>
      <c r="FYH1486" s="24"/>
      <c r="FYI1486" s="24"/>
      <c r="FYJ1486" s="24"/>
      <c r="FYK1486" s="24"/>
      <c r="FYL1486" s="24"/>
      <c r="FYM1486" s="24"/>
      <c r="FYN1486" s="24"/>
      <c r="FYO1486" s="24"/>
      <c r="FYP1486" s="24"/>
      <c r="FYQ1486" s="24"/>
      <c r="FYR1486" s="24"/>
      <c r="FYV1486" s="3"/>
      <c r="FYW1486" s="31"/>
      <c r="FYX1486" s="5"/>
      <c r="FYY1486" s="9"/>
      <c r="FZB1486" s="2"/>
      <c r="FZE1486" s="24"/>
      <c r="FZF1486" s="24"/>
      <c r="FZG1486" s="31"/>
      <c r="FZH1486" s="24"/>
      <c r="FZI1486" s="24"/>
      <c r="FZJ1486" s="24"/>
      <c r="FZK1486" s="24"/>
      <c r="FZL1486" s="24"/>
      <c r="FZM1486" s="24"/>
      <c r="FZN1486" s="24"/>
      <c r="FZO1486" s="24"/>
      <c r="FZP1486" s="24"/>
      <c r="FZQ1486" s="24"/>
      <c r="FZR1486" s="24"/>
      <c r="FZS1486" s="24"/>
      <c r="FZT1486" s="24"/>
      <c r="FZU1486" s="24"/>
      <c r="FZV1486" s="24"/>
      <c r="FZZ1486" s="3"/>
      <c r="GAA1486" s="31"/>
      <c r="GAB1486" s="5"/>
      <c r="GAC1486" s="9"/>
      <c r="GAF1486" s="2"/>
      <c r="GAI1486" s="24"/>
      <c r="GAJ1486" s="24"/>
      <c r="GAK1486" s="31"/>
      <c r="GAL1486" s="24"/>
      <c r="GAM1486" s="24"/>
      <c r="GAN1486" s="24"/>
      <c r="GAO1486" s="24"/>
      <c r="GAP1486" s="24"/>
      <c r="GAQ1486" s="24"/>
      <c r="GAR1486" s="24"/>
      <c r="GAS1486" s="24"/>
      <c r="GAT1486" s="24"/>
      <c r="GAU1486" s="24"/>
      <c r="GAV1486" s="24"/>
      <c r="GAW1486" s="24"/>
      <c r="GAX1486" s="24"/>
      <c r="GAY1486" s="24"/>
      <c r="GAZ1486" s="24"/>
      <c r="GBD1486" s="3"/>
      <c r="GBE1486" s="31"/>
      <c r="GBF1486" s="5"/>
      <c r="GBG1486" s="9"/>
      <c r="GBJ1486" s="2"/>
      <c r="GBM1486" s="24"/>
      <c r="GBN1486" s="24"/>
      <c r="GBO1486" s="31"/>
      <c r="GBP1486" s="24"/>
      <c r="GBQ1486" s="24"/>
      <c r="GBR1486" s="24"/>
      <c r="GBS1486" s="24"/>
      <c r="GBT1486" s="24"/>
      <c r="GBU1486" s="24"/>
      <c r="GBV1486" s="24"/>
      <c r="GBW1486" s="24"/>
      <c r="GBX1486" s="24"/>
      <c r="GBY1486" s="24"/>
      <c r="GBZ1486" s="24"/>
      <c r="GCA1486" s="24"/>
      <c r="GCB1486" s="24"/>
      <c r="GCC1486" s="24"/>
      <c r="GCD1486" s="24"/>
      <c r="GCH1486" s="3"/>
      <c r="GCI1486" s="31"/>
      <c r="GCJ1486" s="5"/>
      <c r="GCK1486" s="9"/>
      <c r="GCN1486" s="2"/>
      <c r="GCQ1486" s="24"/>
      <c r="GCR1486" s="24"/>
      <c r="GCS1486" s="31"/>
      <c r="GCT1486" s="24"/>
      <c r="GCU1486" s="24"/>
      <c r="GCV1486" s="24"/>
      <c r="GCW1486" s="24"/>
      <c r="GCX1486" s="24"/>
      <c r="GCY1486" s="24"/>
      <c r="GCZ1486" s="24"/>
      <c r="GDA1486" s="24"/>
      <c r="GDB1486" s="24"/>
      <c r="GDC1486" s="24"/>
      <c r="GDD1486" s="24"/>
      <c r="GDE1486" s="24"/>
      <c r="GDF1486" s="24"/>
      <c r="GDG1486" s="24"/>
      <c r="GDH1486" s="24"/>
      <c r="GDL1486" s="3"/>
      <c r="GDM1486" s="31"/>
      <c r="GDN1486" s="5"/>
      <c r="GDO1486" s="9"/>
      <c r="GDR1486" s="2"/>
      <c r="GDU1486" s="24"/>
      <c r="GDV1486" s="24"/>
      <c r="GDW1486" s="31"/>
      <c r="GDX1486" s="24"/>
      <c r="GDY1486" s="24"/>
      <c r="GDZ1486" s="24"/>
      <c r="GEA1486" s="24"/>
      <c r="GEB1486" s="24"/>
      <c r="GEC1486" s="24"/>
      <c r="GED1486" s="24"/>
      <c r="GEE1486" s="24"/>
      <c r="GEF1486" s="24"/>
      <c r="GEG1486" s="24"/>
      <c r="GEH1486" s="24"/>
      <c r="GEI1486" s="24"/>
      <c r="GEJ1486" s="24"/>
      <c r="GEK1486" s="24"/>
      <c r="GEL1486" s="24"/>
      <c r="GEP1486" s="3"/>
      <c r="GEQ1486" s="31"/>
      <c r="GER1486" s="5"/>
      <c r="GES1486" s="9"/>
      <c r="GEV1486" s="2"/>
      <c r="GEY1486" s="24"/>
      <c r="GEZ1486" s="24"/>
      <c r="GFA1486" s="31"/>
      <c r="GFB1486" s="24"/>
      <c r="GFC1486" s="24"/>
      <c r="GFD1486" s="24"/>
      <c r="GFE1486" s="24"/>
      <c r="GFF1486" s="24"/>
      <c r="GFG1486" s="24"/>
      <c r="GFH1486" s="24"/>
      <c r="GFI1486" s="24"/>
      <c r="GFJ1486" s="24"/>
      <c r="GFK1486" s="24"/>
      <c r="GFL1486" s="24"/>
      <c r="GFM1486" s="24"/>
      <c r="GFN1486" s="24"/>
      <c r="GFO1486" s="24"/>
      <c r="GFP1486" s="24"/>
      <c r="GFT1486" s="3"/>
      <c r="GFU1486" s="31"/>
      <c r="GFV1486" s="5"/>
      <c r="GFW1486" s="9"/>
      <c r="GFZ1486" s="2"/>
      <c r="GGC1486" s="24"/>
      <c r="GGD1486" s="24"/>
      <c r="GGE1486" s="31"/>
      <c r="GGF1486" s="24"/>
      <c r="GGG1486" s="24"/>
      <c r="GGH1486" s="24"/>
      <c r="GGI1486" s="24"/>
      <c r="GGJ1486" s="24"/>
      <c r="GGK1486" s="24"/>
      <c r="GGL1486" s="24"/>
      <c r="GGM1486" s="24"/>
      <c r="GGN1486" s="24"/>
      <c r="GGO1486" s="24"/>
      <c r="GGP1486" s="24"/>
      <c r="GGQ1486" s="24"/>
      <c r="GGR1486" s="24"/>
      <c r="GGS1486" s="24"/>
      <c r="GGT1486" s="24"/>
      <c r="GGX1486" s="3"/>
      <c r="GGY1486" s="31"/>
      <c r="GGZ1486" s="5"/>
      <c r="GHA1486" s="9"/>
      <c r="GHD1486" s="2"/>
      <c r="GHG1486" s="24"/>
      <c r="GHH1486" s="24"/>
      <c r="GHI1486" s="31"/>
      <c r="GHJ1486" s="24"/>
      <c r="GHK1486" s="24"/>
      <c r="GHL1486" s="24"/>
      <c r="GHM1486" s="24"/>
      <c r="GHN1486" s="24"/>
      <c r="GHO1486" s="24"/>
      <c r="GHP1486" s="24"/>
      <c r="GHQ1486" s="24"/>
      <c r="GHR1486" s="24"/>
      <c r="GHS1486" s="24"/>
      <c r="GHT1486" s="24"/>
      <c r="GHU1486" s="24"/>
      <c r="GHV1486" s="24"/>
      <c r="GHW1486" s="24"/>
      <c r="GHX1486" s="24"/>
      <c r="GIB1486" s="3"/>
      <c r="GIC1486" s="31"/>
      <c r="GID1486" s="5"/>
      <c r="GIE1486" s="9"/>
      <c r="GIH1486" s="2"/>
      <c r="GIK1486" s="24"/>
      <c r="GIL1486" s="24"/>
      <c r="GIM1486" s="31"/>
      <c r="GIN1486" s="24"/>
      <c r="GIO1486" s="24"/>
      <c r="GIP1486" s="24"/>
      <c r="GIQ1486" s="24"/>
      <c r="GIR1486" s="24"/>
      <c r="GIS1486" s="24"/>
      <c r="GIT1486" s="24"/>
      <c r="GIU1486" s="24"/>
      <c r="GIV1486" s="24"/>
      <c r="GIW1486" s="24"/>
      <c r="GIX1486" s="24"/>
      <c r="GIY1486" s="24"/>
      <c r="GIZ1486" s="24"/>
      <c r="GJA1486" s="24"/>
      <c r="GJB1486" s="24"/>
      <c r="GJF1486" s="3"/>
      <c r="GJG1486" s="31"/>
      <c r="GJH1486" s="5"/>
      <c r="GJI1486" s="9"/>
      <c r="GJL1486" s="2"/>
      <c r="GJO1486" s="24"/>
      <c r="GJP1486" s="24"/>
      <c r="GJQ1486" s="31"/>
      <c r="GJR1486" s="24"/>
      <c r="GJS1486" s="24"/>
      <c r="GJT1486" s="24"/>
      <c r="GJU1486" s="24"/>
      <c r="GJV1486" s="24"/>
      <c r="GJW1486" s="24"/>
      <c r="GJX1486" s="24"/>
      <c r="GJY1486" s="24"/>
      <c r="GJZ1486" s="24"/>
      <c r="GKA1486" s="24"/>
      <c r="GKB1486" s="24"/>
      <c r="GKC1486" s="24"/>
      <c r="GKD1486" s="24"/>
      <c r="GKE1486" s="24"/>
      <c r="GKF1486" s="24"/>
      <c r="GKJ1486" s="3"/>
      <c r="GKK1486" s="31"/>
      <c r="GKL1486" s="5"/>
      <c r="GKM1486" s="9"/>
      <c r="GKP1486" s="2"/>
      <c r="GKS1486" s="24"/>
      <c r="GKT1486" s="24"/>
      <c r="GKU1486" s="31"/>
      <c r="GKV1486" s="24"/>
      <c r="GKW1486" s="24"/>
      <c r="GKX1486" s="24"/>
      <c r="GKY1486" s="24"/>
      <c r="GKZ1486" s="24"/>
      <c r="GLA1486" s="24"/>
      <c r="GLB1486" s="24"/>
      <c r="GLC1486" s="24"/>
      <c r="GLD1486" s="24"/>
      <c r="GLE1486" s="24"/>
      <c r="GLF1486" s="24"/>
      <c r="GLG1486" s="24"/>
      <c r="GLH1486" s="24"/>
      <c r="GLI1486" s="24"/>
      <c r="GLJ1486" s="24"/>
      <c r="GLN1486" s="3"/>
      <c r="GLO1486" s="31"/>
      <c r="GLP1486" s="5"/>
      <c r="GLQ1486" s="9"/>
      <c r="GLT1486" s="2"/>
      <c r="GLW1486" s="24"/>
      <c r="GLX1486" s="24"/>
      <c r="GLY1486" s="31"/>
      <c r="GLZ1486" s="24"/>
      <c r="GMA1486" s="24"/>
      <c r="GMB1486" s="24"/>
      <c r="GMC1486" s="24"/>
      <c r="GMD1486" s="24"/>
      <c r="GME1486" s="24"/>
      <c r="GMF1486" s="24"/>
      <c r="GMG1486" s="24"/>
      <c r="GMH1486" s="24"/>
      <c r="GMI1486" s="24"/>
      <c r="GMJ1486" s="24"/>
      <c r="GMK1486" s="24"/>
      <c r="GML1486" s="24"/>
      <c r="GMM1486" s="24"/>
      <c r="GMN1486" s="24"/>
      <c r="GMR1486" s="3"/>
      <c r="GMS1486" s="31"/>
      <c r="GMT1486" s="5"/>
      <c r="GMU1486" s="9"/>
      <c r="GMX1486" s="2"/>
      <c r="GNA1486" s="24"/>
      <c r="GNB1486" s="24"/>
      <c r="GNC1486" s="31"/>
      <c r="GND1486" s="24"/>
      <c r="GNE1486" s="24"/>
      <c r="GNF1486" s="24"/>
      <c r="GNG1486" s="24"/>
      <c r="GNH1486" s="24"/>
      <c r="GNI1486" s="24"/>
      <c r="GNJ1486" s="24"/>
      <c r="GNK1486" s="24"/>
      <c r="GNL1486" s="24"/>
      <c r="GNM1486" s="24"/>
      <c r="GNN1486" s="24"/>
      <c r="GNO1486" s="24"/>
      <c r="GNP1486" s="24"/>
      <c r="GNQ1486" s="24"/>
      <c r="GNR1486" s="24"/>
      <c r="GNV1486" s="3"/>
      <c r="GNW1486" s="31"/>
      <c r="GNX1486" s="5"/>
      <c r="GNY1486" s="9"/>
      <c r="GOB1486" s="2"/>
      <c r="GOE1486" s="24"/>
      <c r="GOF1486" s="24"/>
      <c r="GOG1486" s="31"/>
      <c r="GOH1486" s="24"/>
      <c r="GOI1486" s="24"/>
      <c r="GOJ1486" s="24"/>
      <c r="GOK1486" s="24"/>
      <c r="GOL1486" s="24"/>
      <c r="GOM1486" s="24"/>
      <c r="GON1486" s="24"/>
      <c r="GOO1486" s="24"/>
      <c r="GOP1486" s="24"/>
      <c r="GOQ1486" s="24"/>
      <c r="GOR1486" s="24"/>
      <c r="GOS1486" s="24"/>
      <c r="GOT1486" s="24"/>
      <c r="GOU1486" s="24"/>
      <c r="GOV1486" s="24"/>
      <c r="GOZ1486" s="3"/>
      <c r="GPA1486" s="31"/>
      <c r="GPB1486" s="5"/>
      <c r="GPC1486" s="9"/>
      <c r="GPF1486" s="2"/>
      <c r="GPI1486" s="24"/>
      <c r="GPJ1486" s="24"/>
      <c r="GPK1486" s="31"/>
      <c r="GPL1486" s="24"/>
      <c r="GPM1486" s="24"/>
      <c r="GPN1486" s="24"/>
      <c r="GPO1486" s="24"/>
      <c r="GPP1486" s="24"/>
      <c r="GPQ1486" s="24"/>
      <c r="GPR1486" s="24"/>
      <c r="GPS1486" s="24"/>
      <c r="GPT1486" s="24"/>
      <c r="GPU1486" s="24"/>
      <c r="GPV1486" s="24"/>
      <c r="GPW1486" s="24"/>
      <c r="GPX1486" s="24"/>
      <c r="GPY1486" s="24"/>
      <c r="GPZ1486" s="24"/>
      <c r="GQD1486" s="3"/>
      <c r="GQE1486" s="31"/>
      <c r="GQF1486" s="5"/>
      <c r="GQG1486" s="9"/>
      <c r="GQJ1486" s="2"/>
      <c r="GQM1486" s="24"/>
      <c r="GQN1486" s="24"/>
      <c r="GQO1486" s="31"/>
      <c r="GQP1486" s="24"/>
      <c r="GQQ1486" s="24"/>
      <c r="GQR1486" s="24"/>
      <c r="GQS1486" s="24"/>
      <c r="GQT1486" s="24"/>
      <c r="GQU1486" s="24"/>
      <c r="GQV1486" s="24"/>
      <c r="GQW1486" s="24"/>
      <c r="GQX1486" s="24"/>
      <c r="GQY1486" s="24"/>
      <c r="GQZ1486" s="24"/>
      <c r="GRA1486" s="24"/>
      <c r="GRB1486" s="24"/>
      <c r="GRC1486" s="24"/>
      <c r="GRD1486" s="24"/>
      <c r="GRH1486" s="3"/>
      <c r="GRI1486" s="31"/>
      <c r="GRJ1486" s="5"/>
      <c r="GRK1486" s="9"/>
      <c r="GRN1486" s="2"/>
      <c r="GRQ1486" s="24"/>
      <c r="GRR1486" s="24"/>
      <c r="GRS1486" s="31"/>
      <c r="GRT1486" s="24"/>
      <c r="GRU1486" s="24"/>
      <c r="GRV1486" s="24"/>
      <c r="GRW1486" s="24"/>
      <c r="GRX1486" s="24"/>
      <c r="GRY1486" s="24"/>
      <c r="GRZ1486" s="24"/>
      <c r="GSA1486" s="24"/>
      <c r="GSB1486" s="24"/>
      <c r="GSC1486" s="24"/>
      <c r="GSD1486" s="24"/>
      <c r="GSE1486" s="24"/>
      <c r="GSF1486" s="24"/>
      <c r="GSG1486" s="24"/>
      <c r="GSH1486" s="24"/>
      <c r="GSL1486" s="3"/>
      <c r="GSM1486" s="31"/>
      <c r="GSN1486" s="5"/>
      <c r="GSO1486" s="9"/>
      <c r="GSR1486" s="2"/>
      <c r="GSU1486" s="24"/>
      <c r="GSV1486" s="24"/>
      <c r="GSW1486" s="31"/>
      <c r="GSX1486" s="24"/>
      <c r="GSY1486" s="24"/>
      <c r="GSZ1486" s="24"/>
      <c r="GTA1486" s="24"/>
      <c r="GTB1486" s="24"/>
      <c r="GTC1486" s="24"/>
      <c r="GTD1486" s="24"/>
      <c r="GTE1486" s="24"/>
      <c r="GTF1486" s="24"/>
      <c r="GTG1486" s="24"/>
      <c r="GTH1486" s="24"/>
      <c r="GTI1486" s="24"/>
      <c r="GTJ1486" s="24"/>
      <c r="GTK1486" s="24"/>
      <c r="GTL1486" s="24"/>
      <c r="GTP1486" s="3"/>
      <c r="GTQ1486" s="31"/>
      <c r="GTR1486" s="5"/>
      <c r="GTS1486" s="9"/>
      <c r="GTV1486" s="2"/>
      <c r="GTY1486" s="24"/>
      <c r="GTZ1486" s="24"/>
      <c r="GUA1486" s="31"/>
      <c r="GUB1486" s="24"/>
      <c r="GUC1486" s="24"/>
      <c r="GUD1486" s="24"/>
      <c r="GUE1486" s="24"/>
      <c r="GUF1486" s="24"/>
      <c r="GUG1486" s="24"/>
      <c r="GUH1486" s="24"/>
      <c r="GUI1486" s="24"/>
      <c r="GUJ1486" s="24"/>
      <c r="GUK1486" s="24"/>
      <c r="GUL1486" s="24"/>
      <c r="GUM1486" s="24"/>
      <c r="GUN1486" s="24"/>
      <c r="GUO1486" s="24"/>
      <c r="GUP1486" s="24"/>
      <c r="GUT1486" s="3"/>
      <c r="GUU1486" s="31"/>
      <c r="GUV1486" s="5"/>
      <c r="GUW1486" s="9"/>
      <c r="GUZ1486" s="2"/>
      <c r="GVC1486" s="24"/>
      <c r="GVD1486" s="24"/>
      <c r="GVE1486" s="31"/>
      <c r="GVF1486" s="24"/>
      <c r="GVG1486" s="24"/>
      <c r="GVH1486" s="24"/>
      <c r="GVI1486" s="24"/>
      <c r="GVJ1486" s="24"/>
      <c r="GVK1486" s="24"/>
      <c r="GVL1486" s="24"/>
      <c r="GVM1486" s="24"/>
      <c r="GVN1486" s="24"/>
      <c r="GVO1486" s="24"/>
      <c r="GVP1486" s="24"/>
      <c r="GVQ1486" s="24"/>
      <c r="GVR1486" s="24"/>
      <c r="GVS1486" s="24"/>
      <c r="GVT1486" s="24"/>
      <c r="GVX1486" s="3"/>
      <c r="GVY1486" s="31"/>
      <c r="GVZ1486" s="5"/>
      <c r="GWA1486" s="9"/>
      <c r="GWD1486" s="2"/>
      <c r="GWG1486" s="24"/>
      <c r="GWH1486" s="24"/>
      <c r="GWI1486" s="31"/>
      <c r="GWJ1486" s="24"/>
      <c r="GWK1486" s="24"/>
      <c r="GWL1486" s="24"/>
      <c r="GWM1486" s="24"/>
      <c r="GWN1486" s="24"/>
      <c r="GWO1486" s="24"/>
      <c r="GWP1486" s="24"/>
      <c r="GWQ1486" s="24"/>
      <c r="GWR1486" s="24"/>
      <c r="GWS1486" s="24"/>
      <c r="GWT1486" s="24"/>
      <c r="GWU1486" s="24"/>
      <c r="GWV1486" s="24"/>
      <c r="GWW1486" s="24"/>
      <c r="GWX1486" s="24"/>
      <c r="GXB1486" s="3"/>
      <c r="GXC1486" s="31"/>
      <c r="GXD1486" s="5"/>
      <c r="GXE1486" s="9"/>
      <c r="GXH1486" s="2"/>
      <c r="GXK1486" s="24"/>
      <c r="GXL1486" s="24"/>
      <c r="GXM1486" s="31"/>
      <c r="GXN1486" s="24"/>
      <c r="GXO1486" s="24"/>
      <c r="GXP1486" s="24"/>
      <c r="GXQ1486" s="24"/>
      <c r="GXR1486" s="24"/>
      <c r="GXS1486" s="24"/>
      <c r="GXT1486" s="24"/>
      <c r="GXU1486" s="24"/>
      <c r="GXV1486" s="24"/>
      <c r="GXW1486" s="24"/>
      <c r="GXX1486" s="24"/>
      <c r="GXY1486" s="24"/>
      <c r="GXZ1486" s="24"/>
      <c r="GYA1486" s="24"/>
      <c r="GYB1486" s="24"/>
      <c r="GYF1486" s="3"/>
      <c r="GYG1486" s="31"/>
      <c r="GYH1486" s="5"/>
      <c r="GYI1486" s="9"/>
      <c r="GYL1486" s="2"/>
      <c r="GYO1486" s="24"/>
      <c r="GYP1486" s="24"/>
      <c r="GYQ1486" s="31"/>
      <c r="GYR1486" s="24"/>
      <c r="GYS1486" s="24"/>
      <c r="GYT1486" s="24"/>
      <c r="GYU1486" s="24"/>
      <c r="GYV1486" s="24"/>
      <c r="GYW1486" s="24"/>
      <c r="GYX1486" s="24"/>
      <c r="GYY1486" s="24"/>
      <c r="GYZ1486" s="24"/>
      <c r="GZA1486" s="24"/>
      <c r="GZB1486" s="24"/>
      <c r="GZC1486" s="24"/>
      <c r="GZD1486" s="24"/>
      <c r="GZE1486" s="24"/>
      <c r="GZF1486" s="24"/>
      <c r="GZJ1486" s="3"/>
      <c r="GZK1486" s="31"/>
      <c r="GZL1486" s="5"/>
      <c r="GZM1486" s="9"/>
      <c r="GZP1486" s="2"/>
      <c r="GZS1486" s="24"/>
      <c r="GZT1486" s="24"/>
      <c r="GZU1486" s="31"/>
      <c r="GZV1486" s="24"/>
      <c r="GZW1486" s="24"/>
      <c r="GZX1486" s="24"/>
      <c r="GZY1486" s="24"/>
      <c r="GZZ1486" s="24"/>
      <c r="HAA1486" s="24"/>
      <c r="HAB1486" s="24"/>
      <c r="HAC1486" s="24"/>
      <c r="HAD1486" s="24"/>
      <c r="HAE1486" s="24"/>
      <c r="HAF1486" s="24"/>
      <c r="HAG1486" s="24"/>
      <c r="HAH1486" s="24"/>
      <c r="HAI1486" s="24"/>
      <c r="HAJ1486" s="24"/>
      <c r="HAN1486" s="3"/>
      <c r="HAO1486" s="31"/>
      <c r="HAP1486" s="5"/>
      <c r="HAQ1486" s="9"/>
      <c r="HAT1486" s="2"/>
      <c r="HAW1486" s="24"/>
      <c r="HAX1486" s="24"/>
      <c r="HAY1486" s="31"/>
      <c r="HAZ1486" s="24"/>
      <c r="HBA1486" s="24"/>
      <c r="HBB1486" s="24"/>
      <c r="HBC1486" s="24"/>
      <c r="HBD1486" s="24"/>
      <c r="HBE1486" s="24"/>
      <c r="HBF1486" s="24"/>
      <c r="HBG1486" s="24"/>
      <c r="HBH1486" s="24"/>
      <c r="HBI1486" s="24"/>
      <c r="HBJ1486" s="24"/>
      <c r="HBK1486" s="24"/>
      <c r="HBL1486" s="24"/>
      <c r="HBM1486" s="24"/>
      <c r="HBN1486" s="24"/>
      <c r="HBR1486" s="3"/>
      <c r="HBS1486" s="31"/>
      <c r="HBT1486" s="5"/>
      <c r="HBU1486" s="9"/>
      <c r="HBX1486" s="2"/>
      <c r="HCA1486" s="24"/>
      <c r="HCB1486" s="24"/>
      <c r="HCC1486" s="31"/>
      <c r="HCD1486" s="24"/>
      <c r="HCE1486" s="24"/>
      <c r="HCF1486" s="24"/>
      <c r="HCG1486" s="24"/>
      <c r="HCH1486" s="24"/>
      <c r="HCI1486" s="24"/>
      <c r="HCJ1486" s="24"/>
      <c r="HCK1486" s="24"/>
      <c r="HCL1486" s="24"/>
      <c r="HCM1486" s="24"/>
      <c r="HCN1486" s="24"/>
      <c r="HCO1486" s="24"/>
      <c r="HCP1486" s="24"/>
      <c r="HCQ1486" s="24"/>
      <c r="HCR1486" s="24"/>
      <c r="HCV1486" s="3"/>
      <c r="HCW1486" s="31"/>
      <c r="HCX1486" s="5"/>
      <c r="HCY1486" s="9"/>
      <c r="HDB1486" s="2"/>
      <c r="HDE1486" s="24"/>
      <c r="HDF1486" s="24"/>
      <c r="HDG1486" s="31"/>
      <c r="HDH1486" s="24"/>
      <c r="HDI1486" s="24"/>
      <c r="HDJ1486" s="24"/>
      <c r="HDK1486" s="24"/>
      <c r="HDL1486" s="24"/>
      <c r="HDM1486" s="24"/>
      <c r="HDN1486" s="24"/>
      <c r="HDO1486" s="24"/>
      <c r="HDP1486" s="24"/>
      <c r="HDQ1486" s="24"/>
      <c r="HDR1486" s="24"/>
      <c r="HDS1486" s="24"/>
      <c r="HDT1486" s="24"/>
      <c r="HDU1486" s="24"/>
      <c r="HDV1486" s="24"/>
      <c r="HDZ1486" s="3"/>
      <c r="HEA1486" s="31"/>
      <c r="HEB1486" s="5"/>
      <c r="HEC1486" s="9"/>
      <c r="HEF1486" s="2"/>
      <c r="HEI1486" s="24"/>
      <c r="HEJ1486" s="24"/>
      <c r="HEK1486" s="31"/>
      <c r="HEL1486" s="24"/>
      <c r="HEM1486" s="24"/>
      <c r="HEN1486" s="24"/>
      <c r="HEO1486" s="24"/>
      <c r="HEP1486" s="24"/>
      <c r="HEQ1486" s="24"/>
      <c r="HER1486" s="24"/>
      <c r="HES1486" s="24"/>
      <c r="HET1486" s="24"/>
      <c r="HEU1486" s="24"/>
      <c r="HEV1486" s="24"/>
      <c r="HEW1486" s="24"/>
      <c r="HEX1486" s="24"/>
      <c r="HEY1486" s="24"/>
      <c r="HEZ1486" s="24"/>
      <c r="HFD1486" s="3"/>
      <c r="HFE1486" s="31"/>
      <c r="HFF1486" s="5"/>
      <c r="HFG1486" s="9"/>
      <c r="HFJ1486" s="2"/>
      <c r="HFM1486" s="24"/>
      <c r="HFN1486" s="24"/>
      <c r="HFO1486" s="31"/>
      <c r="HFP1486" s="24"/>
      <c r="HFQ1486" s="24"/>
      <c r="HFR1486" s="24"/>
      <c r="HFS1486" s="24"/>
      <c r="HFT1486" s="24"/>
      <c r="HFU1486" s="24"/>
      <c r="HFV1486" s="24"/>
      <c r="HFW1486" s="24"/>
      <c r="HFX1486" s="24"/>
      <c r="HFY1486" s="24"/>
      <c r="HFZ1486" s="24"/>
      <c r="HGA1486" s="24"/>
      <c r="HGB1486" s="24"/>
      <c r="HGC1486" s="24"/>
      <c r="HGD1486" s="24"/>
      <c r="HGH1486" s="3"/>
      <c r="HGI1486" s="31"/>
      <c r="HGJ1486" s="5"/>
      <c r="HGK1486" s="9"/>
      <c r="HGN1486" s="2"/>
      <c r="HGQ1486" s="24"/>
      <c r="HGR1486" s="24"/>
      <c r="HGS1486" s="31"/>
      <c r="HGT1486" s="24"/>
      <c r="HGU1486" s="24"/>
      <c r="HGV1486" s="24"/>
      <c r="HGW1486" s="24"/>
      <c r="HGX1486" s="24"/>
      <c r="HGY1486" s="24"/>
      <c r="HGZ1486" s="24"/>
      <c r="HHA1486" s="24"/>
      <c r="HHB1486" s="24"/>
      <c r="HHC1486" s="24"/>
      <c r="HHD1486" s="24"/>
      <c r="HHE1486" s="24"/>
      <c r="HHF1486" s="24"/>
      <c r="HHG1486" s="24"/>
      <c r="HHH1486" s="24"/>
      <c r="HHL1486" s="3"/>
      <c r="HHM1486" s="31"/>
      <c r="HHN1486" s="5"/>
      <c r="HHO1486" s="9"/>
      <c r="HHR1486" s="2"/>
      <c r="HHU1486" s="24"/>
      <c r="HHV1486" s="24"/>
      <c r="HHW1486" s="31"/>
      <c r="HHX1486" s="24"/>
      <c r="HHY1486" s="24"/>
      <c r="HHZ1486" s="24"/>
      <c r="HIA1486" s="24"/>
      <c r="HIB1486" s="24"/>
      <c r="HIC1486" s="24"/>
      <c r="HID1486" s="24"/>
      <c r="HIE1486" s="24"/>
      <c r="HIF1486" s="24"/>
      <c r="HIG1486" s="24"/>
      <c r="HIH1486" s="24"/>
      <c r="HII1486" s="24"/>
      <c r="HIJ1486" s="24"/>
      <c r="HIK1486" s="24"/>
      <c r="HIL1486" s="24"/>
      <c r="HIP1486" s="3"/>
      <c r="HIQ1486" s="31"/>
      <c r="HIR1486" s="5"/>
      <c r="HIS1486" s="9"/>
      <c r="HIV1486" s="2"/>
      <c r="HIY1486" s="24"/>
      <c r="HIZ1486" s="24"/>
      <c r="HJA1486" s="31"/>
      <c r="HJB1486" s="24"/>
      <c r="HJC1486" s="24"/>
      <c r="HJD1486" s="24"/>
      <c r="HJE1486" s="24"/>
      <c r="HJF1486" s="24"/>
      <c r="HJG1486" s="24"/>
      <c r="HJH1486" s="24"/>
      <c r="HJI1486" s="24"/>
      <c r="HJJ1486" s="24"/>
      <c r="HJK1486" s="24"/>
      <c r="HJL1486" s="24"/>
      <c r="HJM1486" s="24"/>
      <c r="HJN1486" s="24"/>
      <c r="HJO1486" s="24"/>
      <c r="HJP1486" s="24"/>
      <c r="HJT1486" s="3"/>
      <c r="HJU1486" s="31"/>
      <c r="HJV1486" s="5"/>
      <c r="HJW1486" s="9"/>
      <c r="HJZ1486" s="2"/>
      <c r="HKC1486" s="24"/>
      <c r="HKD1486" s="24"/>
      <c r="HKE1486" s="31"/>
      <c r="HKF1486" s="24"/>
      <c r="HKG1486" s="24"/>
      <c r="HKH1486" s="24"/>
      <c r="HKI1486" s="24"/>
      <c r="HKJ1486" s="24"/>
      <c r="HKK1486" s="24"/>
      <c r="HKL1486" s="24"/>
      <c r="HKM1486" s="24"/>
      <c r="HKN1486" s="24"/>
      <c r="HKO1486" s="24"/>
      <c r="HKP1486" s="24"/>
      <c r="HKQ1486" s="24"/>
      <c r="HKR1486" s="24"/>
      <c r="HKS1486" s="24"/>
      <c r="HKT1486" s="24"/>
      <c r="HKX1486" s="3"/>
      <c r="HKY1486" s="31"/>
      <c r="HKZ1486" s="5"/>
      <c r="HLA1486" s="9"/>
      <c r="HLD1486" s="2"/>
      <c r="HLG1486" s="24"/>
      <c r="HLH1486" s="24"/>
      <c r="HLI1486" s="31"/>
      <c r="HLJ1486" s="24"/>
      <c r="HLK1486" s="24"/>
      <c r="HLL1486" s="24"/>
      <c r="HLM1486" s="24"/>
      <c r="HLN1486" s="24"/>
      <c r="HLO1486" s="24"/>
      <c r="HLP1486" s="24"/>
      <c r="HLQ1486" s="24"/>
      <c r="HLR1486" s="24"/>
      <c r="HLS1486" s="24"/>
      <c r="HLT1486" s="24"/>
      <c r="HLU1486" s="24"/>
      <c r="HLV1486" s="24"/>
      <c r="HLW1486" s="24"/>
      <c r="HLX1486" s="24"/>
      <c r="HMB1486" s="3"/>
      <c r="HMC1486" s="31"/>
      <c r="HMD1486" s="5"/>
      <c r="HME1486" s="9"/>
      <c r="HMH1486" s="2"/>
      <c r="HMK1486" s="24"/>
      <c r="HML1486" s="24"/>
      <c r="HMM1486" s="31"/>
      <c r="HMN1486" s="24"/>
      <c r="HMO1486" s="24"/>
      <c r="HMP1486" s="24"/>
      <c r="HMQ1486" s="24"/>
      <c r="HMR1486" s="24"/>
      <c r="HMS1486" s="24"/>
      <c r="HMT1486" s="24"/>
      <c r="HMU1486" s="24"/>
      <c r="HMV1486" s="24"/>
      <c r="HMW1486" s="24"/>
      <c r="HMX1486" s="24"/>
      <c r="HMY1486" s="24"/>
      <c r="HMZ1486" s="24"/>
      <c r="HNA1486" s="24"/>
      <c r="HNB1486" s="24"/>
      <c r="HNF1486" s="3"/>
      <c r="HNG1486" s="31"/>
      <c r="HNH1486" s="5"/>
      <c r="HNI1486" s="9"/>
      <c r="HNL1486" s="2"/>
      <c r="HNO1486" s="24"/>
      <c r="HNP1486" s="24"/>
      <c r="HNQ1486" s="31"/>
      <c r="HNR1486" s="24"/>
      <c r="HNS1486" s="24"/>
      <c r="HNT1486" s="24"/>
      <c r="HNU1486" s="24"/>
      <c r="HNV1486" s="24"/>
      <c r="HNW1486" s="24"/>
      <c r="HNX1486" s="24"/>
      <c r="HNY1486" s="24"/>
      <c r="HNZ1486" s="24"/>
      <c r="HOA1486" s="24"/>
      <c r="HOB1486" s="24"/>
      <c r="HOC1486" s="24"/>
      <c r="HOD1486" s="24"/>
      <c r="HOE1486" s="24"/>
      <c r="HOF1486" s="24"/>
      <c r="HOJ1486" s="3"/>
      <c r="HOK1486" s="31"/>
      <c r="HOL1486" s="5"/>
      <c r="HOM1486" s="9"/>
      <c r="HOP1486" s="2"/>
      <c r="HOS1486" s="24"/>
      <c r="HOT1486" s="24"/>
      <c r="HOU1486" s="31"/>
      <c r="HOV1486" s="24"/>
      <c r="HOW1486" s="24"/>
      <c r="HOX1486" s="24"/>
      <c r="HOY1486" s="24"/>
      <c r="HOZ1486" s="24"/>
      <c r="HPA1486" s="24"/>
      <c r="HPB1486" s="24"/>
      <c r="HPC1486" s="24"/>
      <c r="HPD1486" s="24"/>
      <c r="HPE1486" s="24"/>
      <c r="HPF1486" s="24"/>
      <c r="HPG1486" s="24"/>
      <c r="HPH1486" s="24"/>
      <c r="HPI1486" s="24"/>
      <c r="HPJ1486" s="24"/>
      <c r="HPN1486" s="3"/>
      <c r="HPO1486" s="31"/>
      <c r="HPP1486" s="5"/>
      <c r="HPQ1486" s="9"/>
      <c r="HPT1486" s="2"/>
      <c r="HPW1486" s="24"/>
      <c r="HPX1486" s="24"/>
      <c r="HPY1486" s="31"/>
      <c r="HPZ1486" s="24"/>
      <c r="HQA1486" s="24"/>
      <c r="HQB1486" s="24"/>
      <c r="HQC1486" s="24"/>
      <c r="HQD1486" s="24"/>
      <c r="HQE1486" s="24"/>
      <c r="HQF1486" s="24"/>
      <c r="HQG1486" s="24"/>
      <c r="HQH1486" s="24"/>
      <c r="HQI1486" s="24"/>
      <c r="HQJ1486" s="24"/>
      <c r="HQK1486" s="24"/>
      <c r="HQL1486" s="24"/>
      <c r="HQM1486" s="24"/>
      <c r="HQN1486" s="24"/>
      <c r="HQR1486" s="3"/>
      <c r="HQS1486" s="31"/>
      <c r="HQT1486" s="5"/>
      <c r="HQU1486" s="9"/>
      <c r="HQX1486" s="2"/>
      <c r="HRA1486" s="24"/>
      <c r="HRB1486" s="24"/>
      <c r="HRC1486" s="31"/>
      <c r="HRD1486" s="24"/>
      <c r="HRE1486" s="24"/>
      <c r="HRF1486" s="24"/>
      <c r="HRG1486" s="24"/>
      <c r="HRH1486" s="24"/>
      <c r="HRI1486" s="24"/>
      <c r="HRJ1486" s="24"/>
      <c r="HRK1486" s="24"/>
      <c r="HRL1486" s="24"/>
      <c r="HRM1486" s="24"/>
      <c r="HRN1486" s="24"/>
      <c r="HRO1486" s="24"/>
      <c r="HRP1486" s="24"/>
      <c r="HRQ1486" s="24"/>
      <c r="HRR1486" s="24"/>
      <c r="HRV1486" s="3"/>
      <c r="HRW1486" s="31"/>
      <c r="HRX1486" s="5"/>
      <c r="HRY1486" s="9"/>
      <c r="HSB1486" s="2"/>
      <c r="HSE1486" s="24"/>
      <c r="HSF1486" s="24"/>
      <c r="HSG1486" s="31"/>
      <c r="HSH1486" s="24"/>
      <c r="HSI1486" s="24"/>
      <c r="HSJ1486" s="24"/>
      <c r="HSK1486" s="24"/>
      <c r="HSL1486" s="24"/>
      <c r="HSM1486" s="24"/>
      <c r="HSN1486" s="24"/>
      <c r="HSO1486" s="24"/>
      <c r="HSP1486" s="24"/>
      <c r="HSQ1486" s="24"/>
      <c r="HSR1486" s="24"/>
      <c r="HSS1486" s="24"/>
      <c r="HST1486" s="24"/>
      <c r="HSU1486" s="24"/>
      <c r="HSV1486" s="24"/>
      <c r="HSZ1486" s="3"/>
      <c r="HTA1486" s="31"/>
      <c r="HTB1486" s="5"/>
      <c r="HTC1486" s="9"/>
      <c r="HTF1486" s="2"/>
      <c r="HTI1486" s="24"/>
      <c r="HTJ1486" s="24"/>
      <c r="HTK1486" s="31"/>
      <c r="HTL1486" s="24"/>
      <c r="HTM1486" s="24"/>
      <c r="HTN1486" s="24"/>
      <c r="HTO1486" s="24"/>
      <c r="HTP1486" s="24"/>
      <c r="HTQ1486" s="24"/>
      <c r="HTR1486" s="24"/>
      <c r="HTS1486" s="24"/>
      <c r="HTT1486" s="24"/>
      <c r="HTU1486" s="24"/>
      <c r="HTV1486" s="24"/>
      <c r="HTW1486" s="24"/>
      <c r="HTX1486" s="24"/>
      <c r="HTY1486" s="24"/>
      <c r="HTZ1486" s="24"/>
      <c r="HUD1486" s="3"/>
      <c r="HUE1486" s="31"/>
      <c r="HUF1486" s="5"/>
      <c r="HUG1486" s="9"/>
      <c r="HUJ1486" s="2"/>
      <c r="HUM1486" s="24"/>
      <c r="HUN1486" s="24"/>
      <c r="HUO1486" s="31"/>
      <c r="HUP1486" s="24"/>
      <c r="HUQ1486" s="24"/>
      <c r="HUR1486" s="24"/>
      <c r="HUS1486" s="24"/>
      <c r="HUT1486" s="24"/>
      <c r="HUU1486" s="24"/>
      <c r="HUV1486" s="24"/>
      <c r="HUW1486" s="24"/>
      <c r="HUX1486" s="24"/>
      <c r="HUY1486" s="24"/>
      <c r="HUZ1486" s="24"/>
      <c r="HVA1486" s="24"/>
      <c r="HVB1486" s="24"/>
      <c r="HVC1486" s="24"/>
      <c r="HVD1486" s="24"/>
      <c r="HVH1486" s="3"/>
      <c r="HVI1486" s="31"/>
      <c r="HVJ1486" s="5"/>
      <c r="HVK1486" s="9"/>
      <c r="HVN1486" s="2"/>
      <c r="HVQ1486" s="24"/>
      <c r="HVR1486" s="24"/>
      <c r="HVS1486" s="31"/>
      <c r="HVT1486" s="24"/>
      <c r="HVU1486" s="24"/>
      <c r="HVV1486" s="24"/>
      <c r="HVW1486" s="24"/>
      <c r="HVX1486" s="24"/>
      <c r="HVY1486" s="24"/>
      <c r="HVZ1486" s="24"/>
      <c r="HWA1486" s="24"/>
      <c r="HWB1486" s="24"/>
      <c r="HWC1486" s="24"/>
      <c r="HWD1486" s="24"/>
      <c r="HWE1486" s="24"/>
      <c r="HWF1486" s="24"/>
      <c r="HWG1486" s="24"/>
      <c r="HWH1486" s="24"/>
      <c r="HWL1486" s="3"/>
      <c r="HWM1486" s="31"/>
      <c r="HWN1486" s="5"/>
      <c r="HWO1486" s="9"/>
      <c r="HWR1486" s="2"/>
      <c r="HWU1486" s="24"/>
      <c r="HWV1486" s="24"/>
      <c r="HWW1486" s="31"/>
      <c r="HWX1486" s="24"/>
      <c r="HWY1486" s="24"/>
      <c r="HWZ1486" s="24"/>
      <c r="HXA1486" s="24"/>
      <c r="HXB1486" s="24"/>
      <c r="HXC1486" s="24"/>
      <c r="HXD1486" s="24"/>
      <c r="HXE1486" s="24"/>
      <c r="HXF1486" s="24"/>
      <c r="HXG1486" s="24"/>
      <c r="HXH1486" s="24"/>
      <c r="HXI1486" s="24"/>
      <c r="HXJ1486" s="24"/>
      <c r="HXK1486" s="24"/>
      <c r="HXL1486" s="24"/>
      <c r="HXP1486" s="3"/>
      <c r="HXQ1486" s="31"/>
      <c r="HXR1486" s="5"/>
      <c r="HXS1486" s="9"/>
      <c r="HXV1486" s="2"/>
      <c r="HXY1486" s="24"/>
      <c r="HXZ1486" s="24"/>
      <c r="HYA1486" s="31"/>
      <c r="HYB1486" s="24"/>
      <c r="HYC1486" s="24"/>
      <c r="HYD1486" s="24"/>
      <c r="HYE1486" s="24"/>
      <c r="HYF1486" s="24"/>
      <c r="HYG1486" s="24"/>
      <c r="HYH1486" s="24"/>
      <c r="HYI1486" s="24"/>
      <c r="HYJ1486" s="24"/>
      <c r="HYK1486" s="24"/>
      <c r="HYL1486" s="24"/>
      <c r="HYM1486" s="24"/>
      <c r="HYN1486" s="24"/>
      <c r="HYO1486" s="24"/>
      <c r="HYP1486" s="24"/>
      <c r="HYT1486" s="3"/>
      <c r="HYU1486" s="31"/>
      <c r="HYV1486" s="5"/>
      <c r="HYW1486" s="9"/>
      <c r="HYZ1486" s="2"/>
      <c r="HZC1486" s="24"/>
      <c r="HZD1486" s="24"/>
      <c r="HZE1486" s="31"/>
      <c r="HZF1486" s="24"/>
      <c r="HZG1486" s="24"/>
      <c r="HZH1486" s="24"/>
      <c r="HZI1486" s="24"/>
      <c r="HZJ1486" s="24"/>
      <c r="HZK1486" s="24"/>
      <c r="HZL1486" s="24"/>
      <c r="HZM1486" s="24"/>
      <c r="HZN1486" s="24"/>
      <c r="HZO1486" s="24"/>
      <c r="HZP1486" s="24"/>
      <c r="HZQ1486" s="24"/>
      <c r="HZR1486" s="24"/>
      <c r="HZS1486" s="24"/>
      <c r="HZT1486" s="24"/>
      <c r="HZX1486" s="3"/>
      <c r="HZY1486" s="31"/>
      <c r="HZZ1486" s="5"/>
      <c r="IAA1486" s="9"/>
      <c r="IAD1486" s="2"/>
      <c r="IAG1486" s="24"/>
      <c r="IAH1486" s="24"/>
      <c r="IAI1486" s="31"/>
      <c r="IAJ1486" s="24"/>
      <c r="IAK1486" s="24"/>
      <c r="IAL1486" s="24"/>
      <c r="IAM1486" s="24"/>
      <c r="IAN1486" s="24"/>
      <c r="IAO1486" s="24"/>
      <c r="IAP1486" s="24"/>
      <c r="IAQ1486" s="24"/>
      <c r="IAR1486" s="24"/>
      <c r="IAS1486" s="24"/>
      <c r="IAT1486" s="24"/>
      <c r="IAU1486" s="24"/>
      <c r="IAV1486" s="24"/>
      <c r="IAW1486" s="24"/>
      <c r="IAX1486" s="24"/>
      <c r="IBB1486" s="3"/>
      <c r="IBC1486" s="31"/>
      <c r="IBD1486" s="5"/>
      <c r="IBE1486" s="9"/>
      <c r="IBH1486" s="2"/>
      <c r="IBK1486" s="24"/>
      <c r="IBL1486" s="24"/>
      <c r="IBM1486" s="31"/>
      <c r="IBN1486" s="24"/>
      <c r="IBO1486" s="24"/>
      <c r="IBP1486" s="24"/>
      <c r="IBQ1486" s="24"/>
      <c r="IBR1486" s="24"/>
      <c r="IBS1486" s="24"/>
      <c r="IBT1486" s="24"/>
      <c r="IBU1486" s="24"/>
      <c r="IBV1486" s="24"/>
      <c r="IBW1486" s="24"/>
      <c r="IBX1486" s="24"/>
      <c r="IBY1486" s="24"/>
      <c r="IBZ1486" s="24"/>
      <c r="ICA1486" s="24"/>
      <c r="ICB1486" s="24"/>
      <c r="ICF1486" s="3"/>
      <c r="ICG1486" s="31"/>
      <c r="ICH1486" s="5"/>
      <c r="ICI1486" s="9"/>
      <c r="ICL1486" s="2"/>
      <c r="ICO1486" s="24"/>
      <c r="ICP1486" s="24"/>
      <c r="ICQ1486" s="31"/>
      <c r="ICR1486" s="24"/>
      <c r="ICS1486" s="24"/>
      <c r="ICT1486" s="24"/>
      <c r="ICU1486" s="24"/>
      <c r="ICV1486" s="24"/>
      <c r="ICW1486" s="24"/>
      <c r="ICX1486" s="24"/>
      <c r="ICY1486" s="24"/>
      <c r="ICZ1486" s="24"/>
      <c r="IDA1486" s="24"/>
      <c r="IDB1486" s="24"/>
      <c r="IDC1486" s="24"/>
      <c r="IDD1486" s="24"/>
      <c r="IDE1486" s="24"/>
      <c r="IDF1486" s="24"/>
      <c r="IDJ1486" s="3"/>
      <c r="IDK1486" s="31"/>
      <c r="IDL1486" s="5"/>
      <c r="IDM1486" s="9"/>
      <c r="IDP1486" s="2"/>
      <c r="IDS1486" s="24"/>
      <c r="IDT1486" s="24"/>
      <c r="IDU1486" s="31"/>
      <c r="IDV1486" s="24"/>
      <c r="IDW1486" s="24"/>
      <c r="IDX1486" s="24"/>
      <c r="IDY1486" s="24"/>
      <c r="IDZ1486" s="24"/>
      <c r="IEA1486" s="24"/>
      <c r="IEB1486" s="24"/>
      <c r="IEC1486" s="24"/>
      <c r="IED1486" s="24"/>
      <c r="IEE1486" s="24"/>
      <c r="IEF1486" s="24"/>
      <c r="IEG1486" s="24"/>
      <c r="IEH1486" s="24"/>
      <c r="IEI1486" s="24"/>
      <c r="IEJ1486" s="24"/>
      <c r="IEN1486" s="3"/>
      <c r="IEO1486" s="31"/>
      <c r="IEP1486" s="5"/>
      <c r="IEQ1486" s="9"/>
      <c r="IET1486" s="2"/>
      <c r="IEW1486" s="24"/>
      <c r="IEX1486" s="24"/>
      <c r="IEY1486" s="31"/>
      <c r="IEZ1486" s="24"/>
      <c r="IFA1486" s="24"/>
      <c r="IFB1486" s="24"/>
      <c r="IFC1486" s="24"/>
      <c r="IFD1486" s="24"/>
      <c r="IFE1486" s="24"/>
      <c r="IFF1486" s="24"/>
      <c r="IFG1486" s="24"/>
      <c r="IFH1486" s="24"/>
      <c r="IFI1486" s="24"/>
      <c r="IFJ1486" s="24"/>
      <c r="IFK1486" s="24"/>
      <c r="IFL1486" s="24"/>
      <c r="IFM1486" s="24"/>
      <c r="IFN1486" s="24"/>
      <c r="IFR1486" s="3"/>
      <c r="IFS1486" s="31"/>
      <c r="IFT1486" s="5"/>
      <c r="IFU1486" s="9"/>
      <c r="IFX1486" s="2"/>
      <c r="IGA1486" s="24"/>
      <c r="IGB1486" s="24"/>
      <c r="IGC1486" s="31"/>
      <c r="IGD1486" s="24"/>
      <c r="IGE1486" s="24"/>
      <c r="IGF1486" s="24"/>
      <c r="IGG1486" s="24"/>
      <c r="IGH1486" s="24"/>
      <c r="IGI1486" s="24"/>
      <c r="IGJ1486" s="24"/>
      <c r="IGK1486" s="24"/>
      <c r="IGL1486" s="24"/>
      <c r="IGM1486" s="24"/>
      <c r="IGN1486" s="24"/>
      <c r="IGO1486" s="24"/>
      <c r="IGP1486" s="24"/>
      <c r="IGQ1486" s="24"/>
      <c r="IGR1486" s="24"/>
      <c r="IGV1486" s="3"/>
      <c r="IGW1486" s="31"/>
      <c r="IGX1486" s="5"/>
      <c r="IGY1486" s="9"/>
      <c r="IHB1486" s="2"/>
      <c r="IHE1486" s="24"/>
      <c r="IHF1486" s="24"/>
      <c r="IHG1486" s="31"/>
      <c r="IHH1486" s="24"/>
      <c r="IHI1486" s="24"/>
      <c r="IHJ1486" s="24"/>
      <c r="IHK1486" s="24"/>
      <c r="IHL1486" s="24"/>
      <c r="IHM1486" s="24"/>
      <c r="IHN1486" s="24"/>
      <c r="IHO1486" s="24"/>
      <c r="IHP1486" s="24"/>
      <c r="IHQ1486" s="24"/>
      <c r="IHR1486" s="24"/>
      <c r="IHS1486" s="24"/>
      <c r="IHT1486" s="24"/>
      <c r="IHU1486" s="24"/>
      <c r="IHV1486" s="24"/>
      <c r="IHZ1486" s="3"/>
      <c r="IIA1486" s="31"/>
      <c r="IIB1486" s="5"/>
      <c r="IIC1486" s="9"/>
      <c r="IIF1486" s="2"/>
      <c r="III1486" s="24"/>
      <c r="IIJ1486" s="24"/>
      <c r="IIK1486" s="31"/>
      <c r="IIL1486" s="24"/>
      <c r="IIM1486" s="24"/>
      <c r="IIN1486" s="24"/>
      <c r="IIO1486" s="24"/>
      <c r="IIP1486" s="24"/>
      <c r="IIQ1486" s="24"/>
      <c r="IIR1486" s="24"/>
      <c r="IIS1486" s="24"/>
      <c r="IIT1486" s="24"/>
      <c r="IIU1486" s="24"/>
      <c r="IIV1486" s="24"/>
      <c r="IIW1486" s="24"/>
      <c r="IIX1486" s="24"/>
      <c r="IIY1486" s="24"/>
      <c r="IIZ1486" s="24"/>
      <c r="IJD1486" s="3"/>
      <c r="IJE1486" s="31"/>
      <c r="IJF1486" s="5"/>
      <c r="IJG1486" s="9"/>
      <c r="IJJ1486" s="2"/>
      <c r="IJM1486" s="24"/>
      <c r="IJN1486" s="24"/>
      <c r="IJO1486" s="31"/>
      <c r="IJP1486" s="24"/>
      <c r="IJQ1486" s="24"/>
      <c r="IJR1486" s="24"/>
      <c r="IJS1486" s="24"/>
      <c r="IJT1486" s="24"/>
      <c r="IJU1486" s="24"/>
      <c r="IJV1486" s="24"/>
      <c r="IJW1486" s="24"/>
      <c r="IJX1486" s="24"/>
      <c r="IJY1486" s="24"/>
      <c r="IJZ1486" s="24"/>
      <c r="IKA1486" s="24"/>
      <c r="IKB1486" s="24"/>
      <c r="IKC1486" s="24"/>
      <c r="IKD1486" s="24"/>
      <c r="IKH1486" s="3"/>
      <c r="IKI1486" s="31"/>
      <c r="IKJ1486" s="5"/>
      <c r="IKK1486" s="9"/>
      <c r="IKN1486" s="2"/>
      <c r="IKQ1486" s="24"/>
      <c r="IKR1486" s="24"/>
      <c r="IKS1486" s="31"/>
      <c r="IKT1486" s="24"/>
      <c r="IKU1486" s="24"/>
      <c r="IKV1486" s="24"/>
      <c r="IKW1486" s="24"/>
      <c r="IKX1486" s="24"/>
      <c r="IKY1486" s="24"/>
      <c r="IKZ1486" s="24"/>
      <c r="ILA1486" s="24"/>
      <c r="ILB1486" s="24"/>
      <c r="ILC1486" s="24"/>
      <c r="ILD1486" s="24"/>
      <c r="ILE1486" s="24"/>
      <c r="ILF1486" s="24"/>
      <c r="ILG1486" s="24"/>
      <c r="ILH1486" s="24"/>
      <c r="ILL1486" s="3"/>
      <c r="ILM1486" s="31"/>
      <c r="ILN1486" s="5"/>
      <c r="ILO1486" s="9"/>
      <c r="ILR1486" s="2"/>
      <c r="ILU1486" s="24"/>
      <c r="ILV1486" s="24"/>
      <c r="ILW1486" s="31"/>
      <c r="ILX1486" s="24"/>
      <c r="ILY1486" s="24"/>
      <c r="ILZ1486" s="24"/>
      <c r="IMA1486" s="24"/>
      <c r="IMB1486" s="24"/>
      <c r="IMC1486" s="24"/>
      <c r="IMD1486" s="24"/>
      <c r="IME1486" s="24"/>
      <c r="IMF1486" s="24"/>
      <c r="IMG1486" s="24"/>
      <c r="IMH1486" s="24"/>
      <c r="IMI1486" s="24"/>
      <c r="IMJ1486" s="24"/>
      <c r="IMK1486" s="24"/>
      <c r="IML1486" s="24"/>
      <c r="IMP1486" s="3"/>
      <c r="IMQ1486" s="31"/>
      <c r="IMR1486" s="5"/>
      <c r="IMS1486" s="9"/>
      <c r="IMV1486" s="2"/>
      <c r="IMY1486" s="24"/>
      <c r="IMZ1486" s="24"/>
      <c r="INA1486" s="31"/>
      <c r="INB1486" s="24"/>
      <c r="INC1486" s="24"/>
      <c r="IND1486" s="24"/>
      <c r="INE1486" s="24"/>
      <c r="INF1486" s="24"/>
      <c r="ING1486" s="24"/>
      <c r="INH1486" s="24"/>
      <c r="INI1486" s="24"/>
      <c r="INJ1486" s="24"/>
      <c r="INK1486" s="24"/>
      <c r="INL1486" s="24"/>
      <c r="INM1486" s="24"/>
      <c r="INN1486" s="24"/>
      <c r="INO1486" s="24"/>
      <c r="INP1486" s="24"/>
      <c r="INT1486" s="3"/>
      <c r="INU1486" s="31"/>
      <c r="INV1486" s="5"/>
      <c r="INW1486" s="9"/>
      <c r="INZ1486" s="2"/>
      <c r="IOC1486" s="24"/>
      <c r="IOD1486" s="24"/>
      <c r="IOE1486" s="31"/>
      <c r="IOF1486" s="24"/>
      <c r="IOG1486" s="24"/>
      <c r="IOH1486" s="24"/>
      <c r="IOI1486" s="24"/>
      <c r="IOJ1486" s="24"/>
      <c r="IOK1486" s="24"/>
      <c r="IOL1486" s="24"/>
      <c r="IOM1486" s="24"/>
      <c r="ION1486" s="24"/>
      <c r="IOO1486" s="24"/>
      <c r="IOP1486" s="24"/>
      <c r="IOQ1486" s="24"/>
      <c r="IOR1486" s="24"/>
      <c r="IOS1486" s="24"/>
      <c r="IOT1486" s="24"/>
      <c r="IOX1486" s="3"/>
      <c r="IOY1486" s="31"/>
      <c r="IOZ1486" s="5"/>
      <c r="IPA1486" s="9"/>
      <c r="IPD1486" s="2"/>
      <c r="IPG1486" s="24"/>
      <c r="IPH1486" s="24"/>
      <c r="IPI1486" s="31"/>
      <c r="IPJ1486" s="24"/>
      <c r="IPK1486" s="24"/>
      <c r="IPL1486" s="24"/>
      <c r="IPM1486" s="24"/>
      <c r="IPN1486" s="24"/>
      <c r="IPO1486" s="24"/>
      <c r="IPP1486" s="24"/>
      <c r="IPQ1486" s="24"/>
      <c r="IPR1486" s="24"/>
      <c r="IPS1486" s="24"/>
      <c r="IPT1486" s="24"/>
      <c r="IPU1486" s="24"/>
      <c r="IPV1486" s="24"/>
      <c r="IPW1486" s="24"/>
      <c r="IPX1486" s="24"/>
      <c r="IQB1486" s="3"/>
      <c r="IQC1486" s="31"/>
      <c r="IQD1486" s="5"/>
      <c r="IQE1486" s="9"/>
      <c r="IQH1486" s="2"/>
      <c r="IQK1486" s="24"/>
      <c r="IQL1486" s="24"/>
      <c r="IQM1486" s="31"/>
      <c r="IQN1486" s="24"/>
      <c r="IQO1486" s="24"/>
      <c r="IQP1486" s="24"/>
      <c r="IQQ1486" s="24"/>
      <c r="IQR1486" s="24"/>
      <c r="IQS1486" s="24"/>
      <c r="IQT1486" s="24"/>
      <c r="IQU1486" s="24"/>
      <c r="IQV1486" s="24"/>
      <c r="IQW1486" s="24"/>
      <c r="IQX1486" s="24"/>
      <c r="IQY1486" s="24"/>
      <c r="IQZ1486" s="24"/>
      <c r="IRA1486" s="24"/>
      <c r="IRB1486" s="24"/>
      <c r="IRF1486" s="3"/>
      <c r="IRG1486" s="31"/>
      <c r="IRH1486" s="5"/>
      <c r="IRI1486" s="9"/>
      <c r="IRL1486" s="2"/>
      <c r="IRO1486" s="24"/>
      <c r="IRP1486" s="24"/>
      <c r="IRQ1486" s="31"/>
      <c r="IRR1486" s="24"/>
      <c r="IRS1486" s="24"/>
      <c r="IRT1486" s="24"/>
      <c r="IRU1486" s="24"/>
      <c r="IRV1486" s="24"/>
      <c r="IRW1486" s="24"/>
      <c r="IRX1486" s="24"/>
      <c r="IRY1486" s="24"/>
      <c r="IRZ1486" s="24"/>
      <c r="ISA1486" s="24"/>
      <c r="ISB1486" s="24"/>
      <c r="ISC1486" s="24"/>
      <c r="ISD1486" s="24"/>
      <c r="ISE1486" s="24"/>
      <c r="ISF1486" s="24"/>
      <c r="ISJ1486" s="3"/>
      <c r="ISK1486" s="31"/>
      <c r="ISL1486" s="5"/>
      <c r="ISM1486" s="9"/>
      <c r="ISP1486" s="2"/>
      <c r="ISS1486" s="24"/>
      <c r="IST1486" s="24"/>
      <c r="ISU1486" s="31"/>
      <c r="ISV1486" s="24"/>
      <c r="ISW1486" s="24"/>
      <c r="ISX1486" s="24"/>
      <c r="ISY1486" s="24"/>
      <c r="ISZ1486" s="24"/>
      <c r="ITA1486" s="24"/>
      <c r="ITB1486" s="24"/>
      <c r="ITC1486" s="24"/>
      <c r="ITD1486" s="24"/>
      <c r="ITE1486" s="24"/>
      <c r="ITF1486" s="24"/>
      <c r="ITG1486" s="24"/>
      <c r="ITH1486" s="24"/>
      <c r="ITI1486" s="24"/>
      <c r="ITJ1486" s="24"/>
      <c r="ITN1486" s="3"/>
      <c r="ITO1486" s="31"/>
      <c r="ITP1486" s="5"/>
      <c r="ITQ1486" s="9"/>
      <c r="ITT1486" s="2"/>
      <c r="ITW1486" s="24"/>
      <c r="ITX1486" s="24"/>
      <c r="ITY1486" s="31"/>
      <c r="ITZ1486" s="24"/>
      <c r="IUA1486" s="24"/>
      <c r="IUB1486" s="24"/>
      <c r="IUC1486" s="24"/>
      <c r="IUD1486" s="24"/>
      <c r="IUE1486" s="24"/>
      <c r="IUF1486" s="24"/>
      <c r="IUG1486" s="24"/>
      <c r="IUH1486" s="24"/>
      <c r="IUI1486" s="24"/>
      <c r="IUJ1486" s="24"/>
      <c r="IUK1486" s="24"/>
      <c r="IUL1486" s="24"/>
      <c r="IUM1486" s="24"/>
      <c r="IUN1486" s="24"/>
      <c r="IUR1486" s="3"/>
      <c r="IUS1486" s="31"/>
      <c r="IUT1486" s="5"/>
      <c r="IUU1486" s="9"/>
      <c r="IUX1486" s="2"/>
      <c r="IVA1486" s="24"/>
      <c r="IVB1486" s="24"/>
      <c r="IVC1486" s="31"/>
      <c r="IVD1486" s="24"/>
      <c r="IVE1486" s="24"/>
      <c r="IVF1486" s="24"/>
      <c r="IVG1486" s="24"/>
      <c r="IVH1486" s="24"/>
      <c r="IVI1486" s="24"/>
      <c r="IVJ1486" s="24"/>
      <c r="IVK1486" s="24"/>
      <c r="IVL1486" s="24"/>
      <c r="IVM1486" s="24"/>
      <c r="IVN1486" s="24"/>
      <c r="IVO1486" s="24"/>
      <c r="IVP1486" s="24"/>
      <c r="IVQ1486" s="24"/>
      <c r="IVR1486" s="24"/>
      <c r="IVV1486" s="3"/>
      <c r="IVW1486" s="31"/>
      <c r="IVX1486" s="5"/>
      <c r="IVY1486" s="9"/>
      <c r="IWB1486" s="2"/>
      <c r="IWE1486" s="24"/>
      <c r="IWF1486" s="24"/>
      <c r="IWG1486" s="31"/>
      <c r="IWH1486" s="24"/>
      <c r="IWI1486" s="24"/>
      <c r="IWJ1486" s="24"/>
      <c r="IWK1486" s="24"/>
      <c r="IWL1486" s="24"/>
      <c r="IWM1486" s="24"/>
      <c r="IWN1486" s="24"/>
      <c r="IWO1486" s="24"/>
      <c r="IWP1486" s="24"/>
      <c r="IWQ1486" s="24"/>
      <c r="IWR1486" s="24"/>
      <c r="IWS1486" s="24"/>
      <c r="IWT1486" s="24"/>
      <c r="IWU1486" s="24"/>
      <c r="IWV1486" s="24"/>
      <c r="IWZ1486" s="3"/>
      <c r="IXA1486" s="31"/>
      <c r="IXB1486" s="5"/>
      <c r="IXC1486" s="9"/>
      <c r="IXF1486" s="2"/>
      <c r="IXI1486" s="24"/>
      <c r="IXJ1486" s="24"/>
      <c r="IXK1486" s="31"/>
      <c r="IXL1486" s="24"/>
      <c r="IXM1486" s="24"/>
      <c r="IXN1486" s="24"/>
      <c r="IXO1486" s="24"/>
      <c r="IXP1486" s="24"/>
      <c r="IXQ1486" s="24"/>
      <c r="IXR1486" s="24"/>
      <c r="IXS1486" s="24"/>
      <c r="IXT1486" s="24"/>
      <c r="IXU1486" s="24"/>
      <c r="IXV1486" s="24"/>
      <c r="IXW1486" s="24"/>
      <c r="IXX1486" s="24"/>
      <c r="IXY1486" s="24"/>
      <c r="IXZ1486" s="24"/>
      <c r="IYD1486" s="3"/>
      <c r="IYE1486" s="31"/>
      <c r="IYF1486" s="5"/>
      <c r="IYG1486" s="9"/>
      <c r="IYJ1486" s="2"/>
      <c r="IYM1486" s="24"/>
      <c r="IYN1486" s="24"/>
      <c r="IYO1486" s="31"/>
      <c r="IYP1486" s="24"/>
      <c r="IYQ1486" s="24"/>
      <c r="IYR1486" s="24"/>
      <c r="IYS1486" s="24"/>
      <c r="IYT1486" s="24"/>
      <c r="IYU1486" s="24"/>
      <c r="IYV1486" s="24"/>
      <c r="IYW1486" s="24"/>
      <c r="IYX1486" s="24"/>
      <c r="IYY1486" s="24"/>
      <c r="IYZ1486" s="24"/>
      <c r="IZA1486" s="24"/>
      <c r="IZB1486" s="24"/>
      <c r="IZC1486" s="24"/>
      <c r="IZD1486" s="24"/>
      <c r="IZH1486" s="3"/>
      <c r="IZI1486" s="31"/>
      <c r="IZJ1486" s="5"/>
      <c r="IZK1486" s="9"/>
      <c r="IZN1486" s="2"/>
      <c r="IZQ1486" s="24"/>
      <c r="IZR1486" s="24"/>
      <c r="IZS1486" s="31"/>
      <c r="IZT1486" s="24"/>
      <c r="IZU1486" s="24"/>
      <c r="IZV1486" s="24"/>
      <c r="IZW1486" s="24"/>
      <c r="IZX1486" s="24"/>
      <c r="IZY1486" s="24"/>
      <c r="IZZ1486" s="24"/>
      <c r="JAA1486" s="24"/>
      <c r="JAB1486" s="24"/>
      <c r="JAC1486" s="24"/>
      <c r="JAD1486" s="24"/>
      <c r="JAE1486" s="24"/>
      <c r="JAF1486" s="24"/>
      <c r="JAG1486" s="24"/>
      <c r="JAH1486" s="24"/>
      <c r="JAL1486" s="3"/>
      <c r="JAM1486" s="31"/>
      <c r="JAN1486" s="5"/>
      <c r="JAO1486" s="9"/>
      <c r="JAR1486" s="2"/>
      <c r="JAU1486" s="24"/>
      <c r="JAV1486" s="24"/>
      <c r="JAW1486" s="31"/>
      <c r="JAX1486" s="24"/>
      <c r="JAY1486" s="24"/>
      <c r="JAZ1486" s="24"/>
      <c r="JBA1486" s="24"/>
      <c r="JBB1486" s="24"/>
      <c r="JBC1486" s="24"/>
      <c r="JBD1486" s="24"/>
      <c r="JBE1486" s="24"/>
      <c r="JBF1486" s="24"/>
      <c r="JBG1486" s="24"/>
      <c r="JBH1486" s="24"/>
      <c r="JBI1486" s="24"/>
      <c r="JBJ1486" s="24"/>
      <c r="JBK1486" s="24"/>
      <c r="JBL1486" s="24"/>
      <c r="JBP1486" s="3"/>
      <c r="JBQ1486" s="31"/>
      <c r="JBR1486" s="5"/>
      <c r="JBS1486" s="9"/>
      <c r="JBV1486" s="2"/>
      <c r="JBY1486" s="24"/>
      <c r="JBZ1486" s="24"/>
      <c r="JCA1486" s="31"/>
      <c r="JCB1486" s="24"/>
      <c r="JCC1486" s="24"/>
      <c r="JCD1486" s="24"/>
      <c r="JCE1486" s="24"/>
      <c r="JCF1486" s="24"/>
      <c r="JCG1486" s="24"/>
      <c r="JCH1486" s="24"/>
      <c r="JCI1486" s="24"/>
      <c r="JCJ1486" s="24"/>
      <c r="JCK1486" s="24"/>
      <c r="JCL1486" s="24"/>
      <c r="JCM1486" s="24"/>
      <c r="JCN1486" s="24"/>
      <c r="JCO1486" s="24"/>
      <c r="JCP1486" s="24"/>
      <c r="JCT1486" s="3"/>
      <c r="JCU1486" s="31"/>
      <c r="JCV1486" s="5"/>
      <c r="JCW1486" s="9"/>
      <c r="JCZ1486" s="2"/>
      <c r="JDC1486" s="24"/>
      <c r="JDD1486" s="24"/>
      <c r="JDE1486" s="31"/>
      <c r="JDF1486" s="24"/>
      <c r="JDG1486" s="24"/>
      <c r="JDH1486" s="24"/>
      <c r="JDI1486" s="24"/>
      <c r="JDJ1486" s="24"/>
      <c r="JDK1486" s="24"/>
      <c r="JDL1486" s="24"/>
      <c r="JDM1486" s="24"/>
      <c r="JDN1486" s="24"/>
      <c r="JDO1486" s="24"/>
      <c r="JDP1486" s="24"/>
      <c r="JDQ1486" s="24"/>
      <c r="JDR1486" s="24"/>
      <c r="JDS1486" s="24"/>
      <c r="JDT1486" s="24"/>
      <c r="JDX1486" s="3"/>
      <c r="JDY1486" s="31"/>
      <c r="JDZ1486" s="5"/>
      <c r="JEA1486" s="9"/>
      <c r="JED1486" s="2"/>
      <c r="JEG1486" s="24"/>
      <c r="JEH1486" s="24"/>
      <c r="JEI1486" s="31"/>
      <c r="JEJ1486" s="24"/>
      <c r="JEK1486" s="24"/>
      <c r="JEL1486" s="24"/>
      <c r="JEM1486" s="24"/>
      <c r="JEN1486" s="24"/>
      <c r="JEO1486" s="24"/>
      <c r="JEP1486" s="24"/>
      <c r="JEQ1486" s="24"/>
      <c r="JER1486" s="24"/>
      <c r="JES1486" s="24"/>
      <c r="JET1486" s="24"/>
      <c r="JEU1486" s="24"/>
      <c r="JEV1486" s="24"/>
      <c r="JEW1486" s="24"/>
      <c r="JEX1486" s="24"/>
      <c r="JFB1486" s="3"/>
      <c r="JFC1486" s="31"/>
      <c r="JFD1486" s="5"/>
      <c r="JFE1486" s="9"/>
      <c r="JFH1486" s="2"/>
      <c r="JFK1486" s="24"/>
      <c r="JFL1486" s="24"/>
      <c r="JFM1486" s="31"/>
      <c r="JFN1486" s="24"/>
      <c r="JFO1486" s="24"/>
      <c r="JFP1486" s="24"/>
      <c r="JFQ1486" s="24"/>
      <c r="JFR1486" s="24"/>
      <c r="JFS1486" s="24"/>
      <c r="JFT1486" s="24"/>
      <c r="JFU1486" s="24"/>
      <c r="JFV1486" s="24"/>
      <c r="JFW1486" s="24"/>
      <c r="JFX1486" s="24"/>
      <c r="JFY1486" s="24"/>
      <c r="JFZ1486" s="24"/>
      <c r="JGA1486" s="24"/>
      <c r="JGB1486" s="24"/>
      <c r="JGF1486" s="3"/>
      <c r="JGG1486" s="31"/>
      <c r="JGH1486" s="5"/>
      <c r="JGI1486" s="9"/>
      <c r="JGL1486" s="2"/>
      <c r="JGO1486" s="24"/>
      <c r="JGP1486" s="24"/>
      <c r="JGQ1486" s="31"/>
      <c r="JGR1486" s="24"/>
      <c r="JGS1486" s="24"/>
      <c r="JGT1486" s="24"/>
      <c r="JGU1486" s="24"/>
      <c r="JGV1486" s="24"/>
      <c r="JGW1486" s="24"/>
      <c r="JGX1486" s="24"/>
      <c r="JGY1486" s="24"/>
      <c r="JGZ1486" s="24"/>
      <c r="JHA1486" s="24"/>
      <c r="JHB1486" s="24"/>
      <c r="JHC1486" s="24"/>
      <c r="JHD1486" s="24"/>
      <c r="JHE1486" s="24"/>
      <c r="JHF1486" s="24"/>
      <c r="JHJ1486" s="3"/>
      <c r="JHK1486" s="31"/>
      <c r="JHL1486" s="5"/>
      <c r="JHM1486" s="9"/>
      <c r="JHP1486" s="2"/>
      <c r="JHS1486" s="24"/>
      <c r="JHT1486" s="24"/>
      <c r="JHU1486" s="31"/>
      <c r="JHV1486" s="24"/>
      <c r="JHW1486" s="24"/>
      <c r="JHX1486" s="24"/>
      <c r="JHY1486" s="24"/>
      <c r="JHZ1486" s="24"/>
      <c r="JIA1486" s="24"/>
      <c r="JIB1486" s="24"/>
      <c r="JIC1486" s="24"/>
      <c r="JID1486" s="24"/>
      <c r="JIE1486" s="24"/>
      <c r="JIF1486" s="24"/>
      <c r="JIG1486" s="24"/>
      <c r="JIH1486" s="24"/>
      <c r="JII1486" s="24"/>
      <c r="JIJ1486" s="24"/>
      <c r="JIN1486" s="3"/>
      <c r="JIO1486" s="31"/>
      <c r="JIP1486" s="5"/>
      <c r="JIQ1486" s="9"/>
      <c r="JIT1486" s="2"/>
      <c r="JIW1486" s="24"/>
      <c r="JIX1486" s="24"/>
      <c r="JIY1486" s="31"/>
      <c r="JIZ1486" s="24"/>
      <c r="JJA1486" s="24"/>
      <c r="JJB1486" s="24"/>
      <c r="JJC1486" s="24"/>
      <c r="JJD1486" s="24"/>
      <c r="JJE1486" s="24"/>
      <c r="JJF1486" s="24"/>
      <c r="JJG1486" s="24"/>
      <c r="JJH1486" s="24"/>
      <c r="JJI1486" s="24"/>
      <c r="JJJ1486" s="24"/>
      <c r="JJK1486" s="24"/>
      <c r="JJL1486" s="24"/>
      <c r="JJM1486" s="24"/>
      <c r="JJN1486" s="24"/>
      <c r="JJR1486" s="3"/>
      <c r="JJS1486" s="31"/>
      <c r="JJT1486" s="5"/>
      <c r="JJU1486" s="9"/>
      <c r="JJX1486" s="2"/>
      <c r="JKA1486" s="24"/>
      <c r="JKB1486" s="24"/>
      <c r="JKC1486" s="31"/>
      <c r="JKD1486" s="24"/>
      <c r="JKE1486" s="24"/>
      <c r="JKF1486" s="24"/>
      <c r="JKG1486" s="24"/>
      <c r="JKH1486" s="24"/>
      <c r="JKI1486" s="24"/>
      <c r="JKJ1486" s="24"/>
      <c r="JKK1486" s="24"/>
      <c r="JKL1486" s="24"/>
      <c r="JKM1486" s="24"/>
      <c r="JKN1486" s="24"/>
      <c r="JKO1486" s="24"/>
      <c r="JKP1486" s="24"/>
      <c r="JKQ1486" s="24"/>
      <c r="JKR1486" s="24"/>
      <c r="JKV1486" s="3"/>
      <c r="JKW1486" s="31"/>
      <c r="JKX1486" s="5"/>
      <c r="JKY1486" s="9"/>
      <c r="JLB1486" s="2"/>
      <c r="JLE1486" s="24"/>
      <c r="JLF1486" s="24"/>
      <c r="JLG1486" s="31"/>
      <c r="JLH1486" s="24"/>
      <c r="JLI1486" s="24"/>
      <c r="JLJ1486" s="24"/>
      <c r="JLK1486" s="24"/>
      <c r="JLL1486" s="24"/>
      <c r="JLM1486" s="24"/>
      <c r="JLN1486" s="24"/>
      <c r="JLO1486" s="24"/>
      <c r="JLP1486" s="24"/>
      <c r="JLQ1486" s="24"/>
      <c r="JLR1486" s="24"/>
      <c r="JLS1486" s="24"/>
      <c r="JLT1486" s="24"/>
      <c r="JLU1486" s="24"/>
      <c r="JLV1486" s="24"/>
      <c r="JLZ1486" s="3"/>
      <c r="JMA1486" s="31"/>
      <c r="JMB1486" s="5"/>
      <c r="JMC1486" s="9"/>
      <c r="JMF1486" s="2"/>
      <c r="JMI1486" s="24"/>
      <c r="JMJ1486" s="24"/>
      <c r="JMK1486" s="31"/>
      <c r="JML1486" s="24"/>
      <c r="JMM1486" s="24"/>
      <c r="JMN1486" s="24"/>
      <c r="JMO1486" s="24"/>
      <c r="JMP1486" s="24"/>
      <c r="JMQ1486" s="24"/>
      <c r="JMR1486" s="24"/>
      <c r="JMS1486" s="24"/>
      <c r="JMT1486" s="24"/>
      <c r="JMU1486" s="24"/>
      <c r="JMV1486" s="24"/>
      <c r="JMW1486" s="24"/>
      <c r="JMX1486" s="24"/>
      <c r="JMY1486" s="24"/>
      <c r="JMZ1486" s="24"/>
      <c r="JND1486" s="3"/>
      <c r="JNE1486" s="31"/>
      <c r="JNF1486" s="5"/>
      <c r="JNG1486" s="9"/>
      <c r="JNJ1486" s="2"/>
      <c r="JNM1486" s="24"/>
      <c r="JNN1486" s="24"/>
      <c r="JNO1486" s="31"/>
      <c r="JNP1486" s="24"/>
      <c r="JNQ1486" s="24"/>
      <c r="JNR1486" s="24"/>
      <c r="JNS1486" s="24"/>
      <c r="JNT1486" s="24"/>
      <c r="JNU1486" s="24"/>
      <c r="JNV1486" s="24"/>
      <c r="JNW1486" s="24"/>
      <c r="JNX1486" s="24"/>
      <c r="JNY1486" s="24"/>
      <c r="JNZ1486" s="24"/>
      <c r="JOA1486" s="24"/>
      <c r="JOB1486" s="24"/>
      <c r="JOC1486" s="24"/>
      <c r="JOD1486" s="24"/>
      <c r="JOH1486" s="3"/>
      <c r="JOI1486" s="31"/>
      <c r="JOJ1486" s="5"/>
      <c r="JOK1486" s="9"/>
      <c r="JON1486" s="2"/>
      <c r="JOQ1486" s="24"/>
      <c r="JOR1486" s="24"/>
      <c r="JOS1486" s="31"/>
      <c r="JOT1486" s="24"/>
      <c r="JOU1486" s="24"/>
      <c r="JOV1486" s="24"/>
      <c r="JOW1486" s="24"/>
      <c r="JOX1486" s="24"/>
      <c r="JOY1486" s="24"/>
      <c r="JOZ1486" s="24"/>
      <c r="JPA1486" s="24"/>
      <c r="JPB1486" s="24"/>
      <c r="JPC1486" s="24"/>
      <c r="JPD1486" s="24"/>
      <c r="JPE1486" s="24"/>
      <c r="JPF1486" s="24"/>
      <c r="JPG1486" s="24"/>
      <c r="JPH1486" s="24"/>
      <c r="JPL1486" s="3"/>
      <c r="JPM1486" s="31"/>
      <c r="JPN1486" s="5"/>
      <c r="JPO1486" s="9"/>
      <c r="JPR1486" s="2"/>
      <c r="JPU1486" s="24"/>
      <c r="JPV1486" s="24"/>
      <c r="JPW1486" s="31"/>
      <c r="JPX1486" s="24"/>
      <c r="JPY1486" s="24"/>
      <c r="JPZ1486" s="24"/>
      <c r="JQA1486" s="24"/>
      <c r="JQB1486" s="24"/>
      <c r="JQC1486" s="24"/>
      <c r="JQD1486" s="24"/>
      <c r="JQE1486" s="24"/>
      <c r="JQF1486" s="24"/>
      <c r="JQG1486" s="24"/>
      <c r="JQH1486" s="24"/>
      <c r="JQI1486" s="24"/>
      <c r="JQJ1486" s="24"/>
      <c r="JQK1486" s="24"/>
      <c r="JQL1486" s="24"/>
      <c r="JQP1486" s="3"/>
      <c r="JQQ1486" s="31"/>
      <c r="JQR1486" s="5"/>
      <c r="JQS1486" s="9"/>
      <c r="JQV1486" s="2"/>
      <c r="JQY1486" s="24"/>
      <c r="JQZ1486" s="24"/>
      <c r="JRA1486" s="31"/>
      <c r="JRB1486" s="24"/>
      <c r="JRC1486" s="24"/>
      <c r="JRD1486" s="24"/>
      <c r="JRE1486" s="24"/>
      <c r="JRF1486" s="24"/>
      <c r="JRG1486" s="24"/>
      <c r="JRH1486" s="24"/>
      <c r="JRI1486" s="24"/>
      <c r="JRJ1486" s="24"/>
      <c r="JRK1486" s="24"/>
      <c r="JRL1486" s="24"/>
      <c r="JRM1486" s="24"/>
      <c r="JRN1486" s="24"/>
      <c r="JRO1486" s="24"/>
      <c r="JRP1486" s="24"/>
      <c r="JRT1486" s="3"/>
      <c r="JRU1486" s="31"/>
      <c r="JRV1486" s="5"/>
      <c r="JRW1486" s="9"/>
      <c r="JRZ1486" s="2"/>
      <c r="JSC1486" s="24"/>
      <c r="JSD1486" s="24"/>
      <c r="JSE1486" s="31"/>
      <c r="JSF1486" s="24"/>
      <c r="JSG1486" s="24"/>
      <c r="JSH1486" s="24"/>
      <c r="JSI1486" s="24"/>
      <c r="JSJ1486" s="24"/>
      <c r="JSK1486" s="24"/>
      <c r="JSL1486" s="24"/>
      <c r="JSM1486" s="24"/>
      <c r="JSN1486" s="24"/>
      <c r="JSO1486" s="24"/>
      <c r="JSP1486" s="24"/>
      <c r="JSQ1486" s="24"/>
      <c r="JSR1486" s="24"/>
      <c r="JSS1486" s="24"/>
      <c r="JST1486" s="24"/>
      <c r="JSX1486" s="3"/>
      <c r="JSY1486" s="31"/>
      <c r="JSZ1486" s="5"/>
      <c r="JTA1486" s="9"/>
      <c r="JTD1486" s="2"/>
      <c r="JTG1486" s="24"/>
      <c r="JTH1486" s="24"/>
      <c r="JTI1486" s="31"/>
      <c r="JTJ1486" s="24"/>
      <c r="JTK1486" s="24"/>
      <c r="JTL1486" s="24"/>
      <c r="JTM1486" s="24"/>
      <c r="JTN1486" s="24"/>
      <c r="JTO1486" s="24"/>
      <c r="JTP1486" s="24"/>
      <c r="JTQ1486" s="24"/>
      <c r="JTR1486" s="24"/>
      <c r="JTS1486" s="24"/>
      <c r="JTT1486" s="24"/>
      <c r="JTU1486" s="24"/>
      <c r="JTV1486" s="24"/>
      <c r="JTW1486" s="24"/>
      <c r="JTX1486" s="24"/>
      <c r="JUB1486" s="3"/>
      <c r="JUC1486" s="31"/>
      <c r="JUD1486" s="5"/>
      <c r="JUE1486" s="9"/>
      <c r="JUH1486" s="2"/>
      <c r="JUK1486" s="24"/>
      <c r="JUL1486" s="24"/>
      <c r="JUM1486" s="31"/>
      <c r="JUN1486" s="24"/>
      <c r="JUO1486" s="24"/>
      <c r="JUP1486" s="24"/>
      <c r="JUQ1486" s="24"/>
      <c r="JUR1486" s="24"/>
      <c r="JUS1486" s="24"/>
      <c r="JUT1486" s="24"/>
      <c r="JUU1486" s="24"/>
      <c r="JUV1486" s="24"/>
      <c r="JUW1486" s="24"/>
      <c r="JUX1486" s="24"/>
      <c r="JUY1486" s="24"/>
      <c r="JUZ1486" s="24"/>
      <c r="JVA1486" s="24"/>
      <c r="JVB1486" s="24"/>
      <c r="JVF1486" s="3"/>
      <c r="JVG1486" s="31"/>
      <c r="JVH1486" s="5"/>
      <c r="JVI1486" s="9"/>
      <c r="JVL1486" s="2"/>
      <c r="JVO1486" s="24"/>
      <c r="JVP1486" s="24"/>
      <c r="JVQ1486" s="31"/>
      <c r="JVR1486" s="24"/>
      <c r="JVS1486" s="24"/>
      <c r="JVT1486" s="24"/>
      <c r="JVU1486" s="24"/>
      <c r="JVV1486" s="24"/>
      <c r="JVW1486" s="24"/>
      <c r="JVX1486" s="24"/>
      <c r="JVY1486" s="24"/>
      <c r="JVZ1486" s="24"/>
      <c r="JWA1486" s="24"/>
      <c r="JWB1486" s="24"/>
      <c r="JWC1486" s="24"/>
      <c r="JWD1486" s="24"/>
      <c r="JWE1486" s="24"/>
      <c r="JWF1486" s="24"/>
      <c r="JWJ1486" s="3"/>
      <c r="JWK1486" s="31"/>
      <c r="JWL1486" s="5"/>
      <c r="JWM1486" s="9"/>
      <c r="JWP1486" s="2"/>
      <c r="JWS1486" s="24"/>
      <c r="JWT1486" s="24"/>
      <c r="JWU1486" s="31"/>
      <c r="JWV1486" s="24"/>
      <c r="JWW1486" s="24"/>
      <c r="JWX1486" s="24"/>
      <c r="JWY1486" s="24"/>
      <c r="JWZ1486" s="24"/>
      <c r="JXA1486" s="24"/>
      <c r="JXB1486" s="24"/>
      <c r="JXC1486" s="24"/>
      <c r="JXD1486" s="24"/>
      <c r="JXE1486" s="24"/>
      <c r="JXF1486" s="24"/>
      <c r="JXG1486" s="24"/>
      <c r="JXH1486" s="24"/>
      <c r="JXI1486" s="24"/>
      <c r="JXJ1486" s="24"/>
      <c r="JXN1486" s="3"/>
      <c r="JXO1486" s="31"/>
      <c r="JXP1486" s="5"/>
      <c r="JXQ1486" s="9"/>
      <c r="JXT1486" s="2"/>
      <c r="JXW1486" s="24"/>
      <c r="JXX1486" s="24"/>
      <c r="JXY1486" s="31"/>
      <c r="JXZ1486" s="24"/>
      <c r="JYA1486" s="24"/>
      <c r="JYB1486" s="24"/>
      <c r="JYC1486" s="24"/>
      <c r="JYD1486" s="24"/>
      <c r="JYE1486" s="24"/>
      <c r="JYF1486" s="24"/>
      <c r="JYG1486" s="24"/>
      <c r="JYH1486" s="24"/>
      <c r="JYI1486" s="24"/>
      <c r="JYJ1486" s="24"/>
      <c r="JYK1486" s="24"/>
      <c r="JYL1486" s="24"/>
      <c r="JYM1486" s="24"/>
      <c r="JYN1486" s="24"/>
      <c r="JYR1486" s="3"/>
      <c r="JYS1486" s="31"/>
      <c r="JYT1486" s="5"/>
      <c r="JYU1486" s="9"/>
      <c r="JYX1486" s="2"/>
      <c r="JZA1486" s="24"/>
      <c r="JZB1486" s="24"/>
      <c r="JZC1486" s="31"/>
      <c r="JZD1486" s="24"/>
      <c r="JZE1486" s="24"/>
      <c r="JZF1486" s="24"/>
      <c r="JZG1486" s="24"/>
      <c r="JZH1486" s="24"/>
      <c r="JZI1486" s="24"/>
      <c r="JZJ1486" s="24"/>
      <c r="JZK1486" s="24"/>
      <c r="JZL1486" s="24"/>
      <c r="JZM1486" s="24"/>
      <c r="JZN1486" s="24"/>
      <c r="JZO1486" s="24"/>
      <c r="JZP1486" s="24"/>
      <c r="JZQ1486" s="24"/>
      <c r="JZR1486" s="24"/>
      <c r="JZV1486" s="3"/>
      <c r="JZW1486" s="31"/>
      <c r="JZX1486" s="5"/>
      <c r="JZY1486" s="9"/>
      <c r="KAB1486" s="2"/>
      <c r="KAE1486" s="24"/>
      <c r="KAF1486" s="24"/>
      <c r="KAG1486" s="31"/>
      <c r="KAH1486" s="24"/>
      <c r="KAI1486" s="24"/>
      <c r="KAJ1486" s="24"/>
      <c r="KAK1486" s="24"/>
      <c r="KAL1486" s="24"/>
      <c r="KAM1486" s="24"/>
      <c r="KAN1486" s="24"/>
      <c r="KAO1486" s="24"/>
      <c r="KAP1486" s="24"/>
      <c r="KAQ1486" s="24"/>
      <c r="KAR1486" s="24"/>
      <c r="KAS1486" s="24"/>
      <c r="KAT1486" s="24"/>
      <c r="KAU1486" s="24"/>
      <c r="KAV1486" s="24"/>
      <c r="KAZ1486" s="3"/>
      <c r="KBA1486" s="31"/>
      <c r="KBB1486" s="5"/>
      <c r="KBC1486" s="9"/>
      <c r="KBF1486" s="2"/>
      <c r="KBI1486" s="24"/>
      <c r="KBJ1486" s="24"/>
      <c r="KBK1486" s="31"/>
      <c r="KBL1486" s="24"/>
      <c r="KBM1486" s="24"/>
      <c r="KBN1486" s="24"/>
      <c r="KBO1486" s="24"/>
      <c r="KBP1486" s="24"/>
      <c r="KBQ1486" s="24"/>
      <c r="KBR1486" s="24"/>
      <c r="KBS1486" s="24"/>
      <c r="KBT1486" s="24"/>
      <c r="KBU1486" s="24"/>
      <c r="KBV1486" s="24"/>
      <c r="KBW1486" s="24"/>
      <c r="KBX1486" s="24"/>
      <c r="KBY1486" s="24"/>
      <c r="KBZ1486" s="24"/>
      <c r="KCD1486" s="3"/>
      <c r="KCE1486" s="31"/>
      <c r="KCF1486" s="5"/>
      <c r="KCG1486" s="9"/>
      <c r="KCJ1486" s="2"/>
      <c r="KCM1486" s="24"/>
      <c r="KCN1486" s="24"/>
      <c r="KCO1486" s="31"/>
      <c r="KCP1486" s="24"/>
      <c r="KCQ1486" s="24"/>
      <c r="KCR1486" s="24"/>
      <c r="KCS1486" s="24"/>
      <c r="KCT1486" s="24"/>
      <c r="KCU1486" s="24"/>
      <c r="KCV1486" s="24"/>
      <c r="KCW1486" s="24"/>
      <c r="KCX1486" s="24"/>
      <c r="KCY1486" s="24"/>
      <c r="KCZ1486" s="24"/>
      <c r="KDA1486" s="24"/>
      <c r="KDB1486" s="24"/>
      <c r="KDC1486" s="24"/>
      <c r="KDD1486" s="24"/>
      <c r="KDH1486" s="3"/>
      <c r="KDI1486" s="31"/>
      <c r="KDJ1486" s="5"/>
      <c r="KDK1486" s="9"/>
      <c r="KDN1486" s="2"/>
      <c r="KDQ1486" s="24"/>
      <c r="KDR1486" s="24"/>
      <c r="KDS1486" s="31"/>
      <c r="KDT1486" s="24"/>
      <c r="KDU1486" s="24"/>
      <c r="KDV1486" s="24"/>
      <c r="KDW1486" s="24"/>
      <c r="KDX1486" s="24"/>
      <c r="KDY1486" s="24"/>
      <c r="KDZ1486" s="24"/>
      <c r="KEA1486" s="24"/>
      <c r="KEB1486" s="24"/>
      <c r="KEC1486" s="24"/>
      <c r="KED1486" s="24"/>
      <c r="KEE1486" s="24"/>
      <c r="KEF1486" s="24"/>
      <c r="KEG1486" s="24"/>
      <c r="KEH1486" s="24"/>
      <c r="KEL1486" s="3"/>
      <c r="KEM1486" s="31"/>
      <c r="KEN1486" s="5"/>
      <c r="KEO1486" s="9"/>
      <c r="KER1486" s="2"/>
      <c r="KEU1486" s="24"/>
      <c r="KEV1486" s="24"/>
      <c r="KEW1486" s="31"/>
      <c r="KEX1486" s="24"/>
      <c r="KEY1486" s="24"/>
      <c r="KEZ1486" s="24"/>
      <c r="KFA1486" s="24"/>
      <c r="KFB1486" s="24"/>
      <c r="KFC1486" s="24"/>
      <c r="KFD1486" s="24"/>
      <c r="KFE1486" s="24"/>
      <c r="KFF1486" s="24"/>
      <c r="KFG1486" s="24"/>
      <c r="KFH1486" s="24"/>
      <c r="KFI1486" s="24"/>
      <c r="KFJ1486" s="24"/>
      <c r="KFK1486" s="24"/>
      <c r="KFL1486" s="24"/>
      <c r="KFP1486" s="3"/>
      <c r="KFQ1486" s="31"/>
      <c r="KFR1486" s="5"/>
      <c r="KFS1486" s="9"/>
      <c r="KFV1486" s="2"/>
      <c r="KFY1486" s="24"/>
      <c r="KFZ1486" s="24"/>
      <c r="KGA1486" s="31"/>
      <c r="KGB1486" s="24"/>
      <c r="KGC1486" s="24"/>
      <c r="KGD1486" s="24"/>
      <c r="KGE1486" s="24"/>
      <c r="KGF1486" s="24"/>
      <c r="KGG1486" s="24"/>
      <c r="KGH1486" s="24"/>
      <c r="KGI1486" s="24"/>
      <c r="KGJ1486" s="24"/>
      <c r="KGK1486" s="24"/>
      <c r="KGL1486" s="24"/>
      <c r="KGM1486" s="24"/>
      <c r="KGN1486" s="24"/>
      <c r="KGO1486" s="24"/>
      <c r="KGP1486" s="24"/>
      <c r="KGT1486" s="3"/>
      <c r="KGU1486" s="31"/>
      <c r="KGV1486" s="5"/>
      <c r="KGW1486" s="9"/>
      <c r="KGZ1486" s="2"/>
      <c r="KHC1486" s="24"/>
      <c r="KHD1486" s="24"/>
      <c r="KHE1486" s="31"/>
      <c r="KHF1486" s="24"/>
      <c r="KHG1486" s="24"/>
      <c r="KHH1486" s="24"/>
      <c r="KHI1486" s="24"/>
      <c r="KHJ1486" s="24"/>
      <c r="KHK1486" s="24"/>
      <c r="KHL1486" s="24"/>
      <c r="KHM1486" s="24"/>
      <c r="KHN1486" s="24"/>
      <c r="KHO1486" s="24"/>
      <c r="KHP1486" s="24"/>
      <c r="KHQ1486" s="24"/>
      <c r="KHR1486" s="24"/>
      <c r="KHS1486" s="24"/>
      <c r="KHT1486" s="24"/>
      <c r="KHX1486" s="3"/>
      <c r="KHY1486" s="31"/>
      <c r="KHZ1486" s="5"/>
      <c r="KIA1486" s="9"/>
      <c r="KID1486" s="2"/>
      <c r="KIG1486" s="24"/>
      <c r="KIH1486" s="24"/>
      <c r="KII1486" s="31"/>
      <c r="KIJ1486" s="24"/>
      <c r="KIK1486" s="24"/>
      <c r="KIL1486" s="24"/>
      <c r="KIM1486" s="24"/>
      <c r="KIN1486" s="24"/>
      <c r="KIO1486" s="24"/>
      <c r="KIP1486" s="24"/>
      <c r="KIQ1486" s="24"/>
      <c r="KIR1486" s="24"/>
      <c r="KIS1486" s="24"/>
      <c r="KIT1486" s="24"/>
      <c r="KIU1486" s="24"/>
      <c r="KIV1486" s="24"/>
      <c r="KIW1486" s="24"/>
      <c r="KIX1486" s="24"/>
      <c r="KJB1486" s="3"/>
      <c r="KJC1486" s="31"/>
      <c r="KJD1486" s="5"/>
      <c r="KJE1486" s="9"/>
      <c r="KJH1486" s="2"/>
      <c r="KJK1486" s="24"/>
      <c r="KJL1486" s="24"/>
      <c r="KJM1486" s="31"/>
      <c r="KJN1486" s="24"/>
      <c r="KJO1486" s="24"/>
      <c r="KJP1486" s="24"/>
      <c r="KJQ1486" s="24"/>
      <c r="KJR1486" s="24"/>
      <c r="KJS1486" s="24"/>
      <c r="KJT1486" s="24"/>
      <c r="KJU1486" s="24"/>
      <c r="KJV1486" s="24"/>
      <c r="KJW1486" s="24"/>
      <c r="KJX1486" s="24"/>
      <c r="KJY1486" s="24"/>
      <c r="KJZ1486" s="24"/>
      <c r="KKA1486" s="24"/>
      <c r="KKB1486" s="24"/>
      <c r="KKF1486" s="3"/>
      <c r="KKG1486" s="31"/>
      <c r="KKH1486" s="5"/>
      <c r="KKI1486" s="9"/>
      <c r="KKL1486" s="2"/>
      <c r="KKO1486" s="24"/>
      <c r="KKP1486" s="24"/>
      <c r="KKQ1486" s="31"/>
      <c r="KKR1486" s="24"/>
      <c r="KKS1486" s="24"/>
      <c r="KKT1486" s="24"/>
      <c r="KKU1486" s="24"/>
      <c r="KKV1486" s="24"/>
      <c r="KKW1486" s="24"/>
      <c r="KKX1486" s="24"/>
      <c r="KKY1486" s="24"/>
      <c r="KKZ1486" s="24"/>
      <c r="KLA1486" s="24"/>
      <c r="KLB1486" s="24"/>
      <c r="KLC1486" s="24"/>
      <c r="KLD1486" s="24"/>
      <c r="KLE1486" s="24"/>
      <c r="KLF1486" s="24"/>
      <c r="KLJ1486" s="3"/>
      <c r="KLK1486" s="31"/>
      <c r="KLL1486" s="5"/>
      <c r="KLM1486" s="9"/>
      <c r="KLP1486" s="2"/>
      <c r="KLS1486" s="24"/>
      <c r="KLT1486" s="24"/>
      <c r="KLU1486" s="31"/>
      <c r="KLV1486" s="24"/>
      <c r="KLW1486" s="24"/>
      <c r="KLX1486" s="24"/>
      <c r="KLY1486" s="24"/>
      <c r="KLZ1486" s="24"/>
      <c r="KMA1486" s="24"/>
      <c r="KMB1486" s="24"/>
      <c r="KMC1486" s="24"/>
      <c r="KMD1486" s="24"/>
      <c r="KME1486" s="24"/>
      <c r="KMF1486" s="24"/>
      <c r="KMG1486" s="24"/>
      <c r="KMH1486" s="24"/>
      <c r="KMI1486" s="24"/>
      <c r="KMJ1486" s="24"/>
      <c r="KMN1486" s="3"/>
      <c r="KMO1486" s="31"/>
      <c r="KMP1486" s="5"/>
      <c r="KMQ1486" s="9"/>
      <c r="KMT1486" s="2"/>
      <c r="KMW1486" s="24"/>
      <c r="KMX1486" s="24"/>
      <c r="KMY1486" s="31"/>
      <c r="KMZ1486" s="24"/>
      <c r="KNA1486" s="24"/>
      <c r="KNB1486" s="24"/>
      <c r="KNC1486" s="24"/>
      <c r="KND1486" s="24"/>
      <c r="KNE1486" s="24"/>
      <c r="KNF1486" s="24"/>
      <c r="KNG1486" s="24"/>
      <c r="KNH1486" s="24"/>
      <c r="KNI1486" s="24"/>
      <c r="KNJ1486" s="24"/>
      <c r="KNK1486" s="24"/>
      <c r="KNL1486" s="24"/>
      <c r="KNM1486" s="24"/>
      <c r="KNN1486" s="24"/>
      <c r="KNR1486" s="3"/>
      <c r="KNS1486" s="31"/>
      <c r="KNT1486" s="5"/>
      <c r="KNU1486" s="9"/>
      <c r="KNX1486" s="2"/>
      <c r="KOA1486" s="24"/>
      <c r="KOB1486" s="24"/>
      <c r="KOC1486" s="31"/>
      <c r="KOD1486" s="24"/>
      <c r="KOE1486" s="24"/>
      <c r="KOF1486" s="24"/>
      <c r="KOG1486" s="24"/>
      <c r="KOH1486" s="24"/>
      <c r="KOI1486" s="24"/>
      <c r="KOJ1486" s="24"/>
      <c r="KOK1486" s="24"/>
      <c r="KOL1486" s="24"/>
      <c r="KOM1486" s="24"/>
      <c r="KON1486" s="24"/>
      <c r="KOO1486" s="24"/>
      <c r="KOP1486" s="24"/>
      <c r="KOQ1486" s="24"/>
      <c r="KOR1486" s="24"/>
      <c r="KOV1486" s="3"/>
      <c r="KOW1486" s="31"/>
      <c r="KOX1486" s="5"/>
      <c r="KOY1486" s="9"/>
      <c r="KPB1486" s="2"/>
      <c r="KPE1486" s="24"/>
      <c r="KPF1486" s="24"/>
      <c r="KPG1486" s="31"/>
      <c r="KPH1486" s="24"/>
      <c r="KPI1486" s="24"/>
      <c r="KPJ1486" s="24"/>
      <c r="KPK1486" s="24"/>
      <c r="KPL1486" s="24"/>
      <c r="KPM1486" s="24"/>
      <c r="KPN1486" s="24"/>
      <c r="KPO1486" s="24"/>
      <c r="KPP1486" s="24"/>
      <c r="KPQ1486" s="24"/>
      <c r="KPR1486" s="24"/>
      <c r="KPS1486" s="24"/>
      <c r="KPT1486" s="24"/>
      <c r="KPU1486" s="24"/>
      <c r="KPV1486" s="24"/>
      <c r="KPZ1486" s="3"/>
      <c r="KQA1486" s="31"/>
      <c r="KQB1486" s="5"/>
      <c r="KQC1486" s="9"/>
      <c r="KQF1486" s="2"/>
      <c r="KQI1486" s="24"/>
      <c r="KQJ1486" s="24"/>
      <c r="KQK1486" s="31"/>
      <c r="KQL1486" s="24"/>
      <c r="KQM1486" s="24"/>
      <c r="KQN1486" s="24"/>
      <c r="KQO1486" s="24"/>
      <c r="KQP1486" s="24"/>
      <c r="KQQ1486" s="24"/>
      <c r="KQR1486" s="24"/>
      <c r="KQS1486" s="24"/>
      <c r="KQT1486" s="24"/>
      <c r="KQU1486" s="24"/>
      <c r="KQV1486" s="24"/>
      <c r="KQW1486" s="24"/>
      <c r="KQX1486" s="24"/>
      <c r="KQY1486" s="24"/>
      <c r="KQZ1486" s="24"/>
      <c r="KRD1486" s="3"/>
      <c r="KRE1486" s="31"/>
      <c r="KRF1486" s="5"/>
      <c r="KRG1486" s="9"/>
      <c r="KRJ1486" s="2"/>
      <c r="KRM1486" s="24"/>
      <c r="KRN1486" s="24"/>
      <c r="KRO1486" s="31"/>
      <c r="KRP1486" s="24"/>
      <c r="KRQ1486" s="24"/>
      <c r="KRR1486" s="24"/>
      <c r="KRS1486" s="24"/>
      <c r="KRT1486" s="24"/>
      <c r="KRU1486" s="24"/>
      <c r="KRV1486" s="24"/>
      <c r="KRW1486" s="24"/>
      <c r="KRX1486" s="24"/>
      <c r="KRY1486" s="24"/>
      <c r="KRZ1486" s="24"/>
      <c r="KSA1486" s="24"/>
      <c r="KSB1486" s="24"/>
      <c r="KSC1486" s="24"/>
      <c r="KSD1486" s="24"/>
      <c r="KSH1486" s="3"/>
      <c r="KSI1486" s="31"/>
      <c r="KSJ1486" s="5"/>
      <c r="KSK1486" s="9"/>
      <c r="KSN1486" s="2"/>
      <c r="KSQ1486" s="24"/>
      <c r="KSR1486" s="24"/>
      <c r="KSS1486" s="31"/>
      <c r="KST1486" s="24"/>
      <c r="KSU1486" s="24"/>
      <c r="KSV1486" s="24"/>
      <c r="KSW1486" s="24"/>
      <c r="KSX1486" s="24"/>
      <c r="KSY1486" s="24"/>
      <c r="KSZ1486" s="24"/>
      <c r="KTA1486" s="24"/>
      <c r="KTB1486" s="24"/>
      <c r="KTC1486" s="24"/>
      <c r="KTD1486" s="24"/>
      <c r="KTE1486" s="24"/>
      <c r="KTF1486" s="24"/>
      <c r="KTG1486" s="24"/>
      <c r="KTH1486" s="24"/>
      <c r="KTL1486" s="3"/>
      <c r="KTM1486" s="31"/>
      <c r="KTN1486" s="5"/>
      <c r="KTO1486" s="9"/>
      <c r="KTR1486" s="2"/>
      <c r="KTU1486" s="24"/>
      <c r="KTV1486" s="24"/>
      <c r="KTW1486" s="31"/>
      <c r="KTX1486" s="24"/>
      <c r="KTY1486" s="24"/>
      <c r="KTZ1486" s="24"/>
      <c r="KUA1486" s="24"/>
      <c r="KUB1486" s="24"/>
      <c r="KUC1486" s="24"/>
      <c r="KUD1486" s="24"/>
      <c r="KUE1486" s="24"/>
      <c r="KUF1486" s="24"/>
      <c r="KUG1486" s="24"/>
      <c r="KUH1486" s="24"/>
      <c r="KUI1486" s="24"/>
      <c r="KUJ1486" s="24"/>
      <c r="KUK1486" s="24"/>
      <c r="KUL1486" s="24"/>
      <c r="KUP1486" s="3"/>
      <c r="KUQ1486" s="31"/>
      <c r="KUR1486" s="5"/>
      <c r="KUS1486" s="9"/>
      <c r="KUV1486" s="2"/>
      <c r="KUY1486" s="24"/>
      <c r="KUZ1486" s="24"/>
      <c r="KVA1486" s="31"/>
      <c r="KVB1486" s="24"/>
      <c r="KVC1486" s="24"/>
      <c r="KVD1486" s="24"/>
      <c r="KVE1486" s="24"/>
      <c r="KVF1486" s="24"/>
      <c r="KVG1486" s="24"/>
      <c r="KVH1486" s="24"/>
      <c r="KVI1486" s="24"/>
      <c r="KVJ1486" s="24"/>
      <c r="KVK1486" s="24"/>
      <c r="KVL1486" s="24"/>
      <c r="KVM1486" s="24"/>
      <c r="KVN1486" s="24"/>
      <c r="KVO1486" s="24"/>
      <c r="KVP1486" s="24"/>
      <c r="KVT1486" s="3"/>
      <c r="KVU1486" s="31"/>
      <c r="KVV1486" s="5"/>
      <c r="KVW1486" s="9"/>
      <c r="KVZ1486" s="2"/>
      <c r="KWC1486" s="24"/>
      <c r="KWD1486" s="24"/>
      <c r="KWE1486" s="31"/>
      <c r="KWF1486" s="24"/>
      <c r="KWG1486" s="24"/>
      <c r="KWH1486" s="24"/>
      <c r="KWI1486" s="24"/>
      <c r="KWJ1486" s="24"/>
      <c r="KWK1486" s="24"/>
      <c r="KWL1486" s="24"/>
      <c r="KWM1486" s="24"/>
      <c r="KWN1486" s="24"/>
      <c r="KWO1486" s="24"/>
      <c r="KWP1486" s="24"/>
      <c r="KWQ1486" s="24"/>
      <c r="KWR1486" s="24"/>
      <c r="KWS1486" s="24"/>
      <c r="KWT1486" s="24"/>
      <c r="KWX1486" s="3"/>
      <c r="KWY1486" s="31"/>
      <c r="KWZ1486" s="5"/>
      <c r="KXA1486" s="9"/>
      <c r="KXD1486" s="2"/>
      <c r="KXG1486" s="24"/>
      <c r="KXH1486" s="24"/>
      <c r="KXI1486" s="31"/>
      <c r="KXJ1486" s="24"/>
      <c r="KXK1486" s="24"/>
      <c r="KXL1486" s="24"/>
      <c r="KXM1486" s="24"/>
      <c r="KXN1486" s="24"/>
      <c r="KXO1486" s="24"/>
      <c r="KXP1486" s="24"/>
      <c r="KXQ1486" s="24"/>
      <c r="KXR1486" s="24"/>
      <c r="KXS1486" s="24"/>
      <c r="KXT1486" s="24"/>
      <c r="KXU1486" s="24"/>
      <c r="KXV1486" s="24"/>
      <c r="KXW1486" s="24"/>
      <c r="KXX1486" s="24"/>
      <c r="KYB1486" s="3"/>
      <c r="KYC1486" s="31"/>
      <c r="KYD1486" s="5"/>
      <c r="KYE1486" s="9"/>
      <c r="KYH1486" s="2"/>
      <c r="KYK1486" s="24"/>
      <c r="KYL1486" s="24"/>
      <c r="KYM1486" s="31"/>
      <c r="KYN1486" s="24"/>
      <c r="KYO1486" s="24"/>
      <c r="KYP1486" s="24"/>
      <c r="KYQ1486" s="24"/>
      <c r="KYR1486" s="24"/>
      <c r="KYS1486" s="24"/>
      <c r="KYT1486" s="24"/>
      <c r="KYU1486" s="24"/>
      <c r="KYV1486" s="24"/>
      <c r="KYW1486" s="24"/>
      <c r="KYX1486" s="24"/>
      <c r="KYY1486" s="24"/>
      <c r="KYZ1486" s="24"/>
      <c r="KZA1486" s="24"/>
      <c r="KZB1486" s="24"/>
      <c r="KZF1486" s="3"/>
      <c r="KZG1486" s="31"/>
      <c r="KZH1486" s="5"/>
      <c r="KZI1486" s="9"/>
      <c r="KZL1486" s="2"/>
      <c r="KZO1486" s="24"/>
      <c r="KZP1486" s="24"/>
      <c r="KZQ1486" s="31"/>
      <c r="KZR1486" s="24"/>
      <c r="KZS1486" s="24"/>
      <c r="KZT1486" s="24"/>
      <c r="KZU1486" s="24"/>
      <c r="KZV1486" s="24"/>
      <c r="KZW1486" s="24"/>
      <c r="KZX1486" s="24"/>
      <c r="KZY1486" s="24"/>
      <c r="KZZ1486" s="24"/>
      <c r="LAA1486" s="24"/>
      <c r="LAB1486" s="24"/>
      <c r="LAC1486" s="24"/>
      <c r="LAD1486" s="24"/>
      <c r="LAE1486" s="24"/>
      <c r="LAF1486" s="24"/>
      <c r="LAJ1486" s="3"/>
      <c r="LAK1486" s="31"/>
      <c r="LAL1486" s="5"/>
      <c r="LAM1486" s="9"/>
      <c r="LAP1486" s="2"/>
      <c r="LAS1486" s="24"/>
      <c r="LAT1486" s="24"/>
      <c r="LAU1486" s="31"/>
      <c r="LAV1486" s="24"/>
      <c r="LAW1486" s="24"/>
      <c r="LAX1486" s="24"/>
      <c r="LAY1486" s="24"/>
      <c r="LAZ1486" s="24"/>
      <c r="LBA1486" s="24"/>
      <c r="LBB1486" s="24"/>
      <c r="LBC1486" s="24"/>
      <c r="LBD1486" s="24"/>
      <c r="LBE1486" s="24"/>
      <c r="LBF1486" s="24"/>
      <c r="LBG1486" s="24"/>
      <c r="LBH1486" s="24"/>
      <c r="LBI1486" s="24"/>
      <c r="LBJ1486" s="24"/>
      <c r="LBN1486" s="3"/>
      <c r="LBO1486" s="31"/>
      <c r="LBP1486" s="5"/>
      <c r="LBQ1486" s="9"/>
      <c r="LBT1486" s="2"/>
      <c r="LBW1486" s="24"/>
      <c r="LBX1486" s="24"/>
      <c r="LBY1486" s="31"/>
      <c r="LBZ1486" s="24"/>
      <c r="LCA1486" s="24"/>
      <c r="LCB1486" s="24"/>
      <c r="LCC1486" s="24"/>
      <c r="LCD1486" s="24"/>
      <c r="LCE1486" s="24"/>
      <c r="LCF1486" s="24"/>
      <c r="LCG1486" s="24"/>
      <c r="LCH1486" s="24"/>
      <c r="LCI1486" s="24"/>
      <c r="LCJ1486" s="24"/>
      <c r="LCK1486" s="24"/>
      <c r="LCL1486" s="24"/>
      <c r="LCM1486" s="24"/>
      <c r="LCN1486" s="24"/>
      <c r="LCR1486" s="3"/>
      <c r="LCS1486" s="31"/>
      <c r="LCT1486" s="5"/>
      <c r="LCU1486" s="9"/>
      <c r="LCX1486" s="2"/>
      <c r="LDA1486" s="24"/>
      <c r="LDB1486" s="24"/>
      <c r="LDC1486" s="31"/>
      <c r="LDD1486" s="24"/>
      <c r="LDE1486" s="24"/>
      <c r="LDF1486" s="24"/>
      <c r="LDG1486" s="24"/>
      <c r="LDH1486" s="24"/>
      <c r="LDI1486" s="24"/>
      <c r="LDJ1486" s="24"/>
      <c r="LDK1486" s="24"/>
      <c r="LDL1486" s="24"/>
      <c r="LDM1486" s="24"/>
      <c r="LDN1486" s="24"/>
      <c r="LDO1486" s="24"/>
      <c r="LDP1486" s="24"/>
      <c r="LDQ1486" s="24"/>
      <c r="LDR1486" s="24"/>
      <c r="LDV1486" s="3"/>
      <c r="LDW1486" s="31"/>
      <c r="LDX1486" s="5"/>
      <c r="LDY1486" s="9"/>
      <c r="LEB1486" s="2"/>
      <c r="LEE1486" s="24"/>
      <c r="LEF1486" s="24"/>
      <c r="LEG1486" s="31"/>
      <c r="LEH1486" s="24"/>
      <c r="LEI1486" s="24"/>
      <c r="LEJ1486" s="24"/>
      <c r="LEK1486" s="24"/>
      <c r="LEL1486" s="24"/>
      <c r="LEM1486" s="24"/>
      <c r="LEN1486" s="24"/>
      <c r="LEO1486" s="24"/>
      <c r="LEP1486" s="24"/>
      <c r="LEQ1486" s="24"/>
      <c r="LER1486" s="24"/>
      <c r="LES1486" s="24"/>
      <c r="LET1486" s="24"/>
      <c r="LEU1486" s="24"/>
      <c r="LEV1486" s="24"/>
      <c r="LEZ1486" s="3"/>
      <c r="LFA1486" s="31"/>
      <c r="LFB1486" s="5"/>
      <c r="LFC1486" s="9"/>
      <c r="LFF1486" s="2"/>
      <c r="LFI1486" s="24"/>
      <c r="LFJ1486" s="24"/>
      <c r="LFK1486" s="31"/>
      <c r="LFL1486" s="24"/>
      <c r="LFM1486" s="24"/>
      <c r="LFN1486" s="24"/>
      <c r="LFO1486" s="24"/>
      <c r="LFP1486" s="24"/>
      <c r="LFQ1486" s="24"/>
      <c r="LFR1486" s="24"/>
      <c r="LFS1486" s="24"/>
      <c r="LFT1486" s="24"/>
      <c r="LFU1486" s="24"/>
      <c r="LFV1486" s="24"/>
      <c r="LFW1486" s="24"/>
      <c r="LFX1486" s="24"/>
      <c r="LFY1486" s="24"/>
      <c r="LFZ1486" s="24"/>
      <c r="LGD1486" s="3"/>
      <c r="LGE1486" s="31"/>
      <c r="LGF1486" s="5"/>
      <c r="LGG1486" s="9"/>
      <c r="LGJ1486" s="2"/>
      <c r="LGM1486" s="24"/>
      <c r="LGN1486" s="24"/>
      <c r="LGO1486" s="31"/>
      <c r="LGP1486" s="24"/>
      <c r="LGQ1486" s="24"/>
      <c r="LGR1486" s="24"/>
      <c r="LGS1486" s="24"/>
      <c r="LGT1486" s="24"/>
      <c r="LGU1486" s="24"/>
      <c r="LGV1486" s="24"/>
      <c r="LGW1486" s="24"/>
      <c r="LGX1486" s="24"/>
      <c r="LGY1486" s="24"/>
      <c r="LGZ1486" s="24"/>
      <c r="LHA1486" s="24"/>
      <c r="LHB1486" s="24"/>
      <c r="LHC1486" s="24"/>
      <c r="LHD1486" s="24"/>
      <c r="LHH1486" s="3"/>
      <c r="LHI1486" s="31"/>
      <c r="LHJ1486" s="5"/>
      <c r="LHK1486" s="9"/>
      <c r="LHN1486" s="2"/>
      <c r="LHQ1486" s="24"/>
      <c r="LHR1486" s="24"/>
      <c r="LHS1486" s="31"/>
      <c r="LHT1486" s="24"/>
      <c r="LHU1486" s="24"/>
      <c r="LHV1486" s="24"/>
      <c r="LHW1486" s="24"/>
      <c r="LHX1486" s="24"/>
      <c r="LHY1486" s="24"/>
      <c r="LHZ1486" s="24"/>
      <c r="LIA1486" s="24"/>
      <c r="LIB1486" s="24"/>
      <c r="LIC1486" s="24"/>
      <c r="LID1486" s="24"/>
      <c r="LIE1486" s="24"/>
      <c r="LIF1486" s="24"/>
      <c r="LIG1486" s="24"/>
      <c r="LIH1486" s="24"/>
      <c r="LIL1486" s="3"/>
      <c r="LIM1486" s="31"/>
      <c r="LIN1486" s="5"/>
      <c r="LIO1486" s="9"/>
      <c r="LIR1486" s="2"/>
      <c r="LIU1486" s="24"/>
      <c r="LIV1486" s="24"/>
      <c r="LIW1486" s="31"/>
      <c r="LIX1486" s="24"/>
      <c r="LIY1486" s="24"/>
      <c r="LIZ1486" s="24"/>
      <c r="LJA1486" s="24"/>
      <c r="LJB1486" s="24"/>
      <c r="LJC1486" s="24"/>
      <c r="LJD1486" s="24"/>
      <c r="LJE1486" s="24"/>
      <c r="LJF1486" s="24"/>
      <c r="LJG1486" s="24"/>
      <c r="LJH1486" s="24"/>
      <c r="LJI1486" s="24"/>
      <c r="LJJ1486" s="24"/>
      <c r="LJK1486" s="24"/>
      <c r="LJL1486" s="24"/>
      <c r="LJP1486" s="3"/>
      <c r="LJQ1486" s="31"/>
      <c r="LJR1486" s="5"/>
      <c r="LJS1486" s="9"/>
      <c r="LJV1486" s="2"/>
      <c r="LJY1486" s="24"/>
      <c r="LJZ1486" s="24"/>
      <c r="LKA1486" s="31"/>
      <c r="LKB1486" s="24"/>
      <c r="LKC1486" s="24"/>
      <c r="LKD1486" s="24"/>
      <c r="LKE1486" s="24"/>
      <c r="LKF1486" s="24"/>
      <c r="LKG1486" s="24"/>
      <c r="LKH1486" s="24"/>
      <c r="LKI1486" s="24"/>
      <c r="LKJ1486" s="24"/>
      <c r="LKK1486" s="24"/>
      <c r="LKL1486" s="24"/>
      <c r="LKM1486" s="24"/>
      <c r="LKN1486" s="24"/>
      <c r="LKO1486" s="24"/>
      <c r="LKP1486" s="24"/>
      <c r="LKT1486" s="3"/>
      <c r="LKU1486" s="31"/>
      <c r="LKV1486" s="5"/>
      <c r="LKW1486" s="9"/>
      <c r="LKZ1486" s="2"/>
      <c r="LLC1486" s="24"/>
      <c r="LLD1486" s="24"/>
      <c r="LLE1486" s="31"/>
      <c r="LLF1486" s="24"/>
      <c r="LLG1486" s="24"/>
      <c r="LLH1486" s="24"/>
      <c r="LLI1486" s="24"/>
      <c r="LLJ1486" s="24"/>
      <c r="LLK1486" s="24"/>
      <c r="LLL1486" s="24"/>
      <c r="LLM1486" s="24"/>
      <c r="LLN1486" s="24"/>
      <c r="LLO1486" s="24"/>
      <c r="LLP1486" s="24"/>
      <c r="LLQ1486" s="24"/>
      <c r="LLR1486" s="24"/>
      <c r="LLS1486" s="24"/>
      <c r="LLT1486" s="24"/>
      <c r="LLX1486" s="3"/>
      <c r="LLY1486" s="31"/>
      <c r="LLZ1486" s="5"/>
      <c r="LMA1486" s="9"/>
      <c r="LMD1486" s="2"/>
      <c r="LMG1486" s="24"/>
      <c r="LMH1486" s="24"/>
      <c r="LMI1486" s="31"/>
      <c r="LMJ1486" s="24"/>
      <c r="LMK1486" s="24"/>
      <c r="LML1486" s="24"/>
      <c r="LMM1486" s="24"/>
      <c r="LMN1486" s="24"/>
      <c r="LMO1486" s="24"/>
      <c r="LMP1486" s="24"/>
      <c r="LMQ1486" s="24"/>
      <c r="LMR1486" s="24"/>
      <c r="LMS1486" s="24"/>
      <c r="LMT1486" s="24"/>
      <c r="LMU1486" s="24"/>
      <c r="LMV1486" s="24"/>
      <c r="LMW1486" s="24"/>
      <c r="LMX1486" s="24"/>
      <c r="LNB1486" s="3"/>
      <c r="LNC1486" s="31"/>
      <c r="LND1486" s="5"/>
      <c r="LNE1486" s="9"/>
      <c r="LNH1486" s="2"/>
      <c r="LNK1486" s="24"/>
      <c r="LNL1486" s="24"/>
      <c r="LNM1486" s="31"/>
      <c r="LNN1486" s="24"/>
      <c r="LNO1486" s="24"/>
      <c r="LNP1486" s="24"/>
      <c r="LNQ1486" s="24"/>
      <c r="LNR1486" s="24"/>
      <c r="LNS1486" s="24"/>
      <c r="LNT1486" s="24"/>
      <c r="LNU1486" s="24"/>
      <c r="LNV1486" s="24"/>
      <c r="LNW1486" s="24"/>
      <c r="LNX1486" s="24"/>
      <c r="LNY1486" s="24"/>
      <c r="LNZ1486" s="24"/>
      <c r="LOA1486" s="24"/>
      <c r="LOB1486" s="24"/>
      <c r="LOF1486" s="3"/>
      <c r="LOG1486" s="31"/>
      <c r="LOH1486" s="5"/>
      <c r="LOI1486" s="9"/>
      <c r="LOL1486" s="2"/>
      <c r="LOO1486" s="24"/>
      <c r="LOP1486" s="24"/>
      <c r="LOQ1486" s="31"/>
      <c r="LOR1486" s="24"/>
      <c r="LOS1486" s="24"/>
      <c r="LOT1486" s="24"/>
      <c r="LOU1486" s="24"/>
      <c r="LOV1486" s="24"/>
      <c r="LOW1486" s="24"/>
      <c r="LOX1486" s="24"/>
      <c r="LOY1486" s="24"/>
      <c r="LOZ1486" s="24"/>
      <c r="LPA1486" s="24"/>
      <c r="LPB1486" s="24"/>
      <c r="LPC1486" s="24"/>
      <c r="LPD1486" s="24"/>
      <c r="LPE1486" s="24"/>
      <c r="LPF1486" s="24"/>
      <c r="LPJ1486" s="3"/>
      <c r="LPK1486" s="31"/>
      <c r="LPL1486" s="5"/>
      <c r="LPM1486" s="9"/>
      <c r="LPP1486" s="2"/>
      <c r="LPS1486" s="24"/>
      <c r="LPT1486" s="24"/>
      <c r="LPU1486" s="31"/>
      <c r="LPV1486" s="24"/>
      <c r="LPW1486" s="24"/>
      <c r="LPX1486" s="24"/>
      <c r="LPY1486" s="24"/>
      <c r="LPZ1486" s="24"/>
      <c r="LQA1486" s="24"/>
      <c r="LQB1486" s="24"/>
      <c r="LQC1486" s="24"/>
      <c r="LQD1486" s="24"/>
      <c r="LQE1486" s="24"/>
      <c r="LQF1486" s="24"/>
      <c r="LQG1486" s="24"/>
      <c r="LQH1486" s="24"/>
      <c r="LQI1486" s="24"/>
      <c r="LQJ1486" s="24"/>
      <c r="LQN1486" s="3"/>
      <c r="LQO1486" s="31"/>
      <c r="LQP1486" s="5"/>
      <c r="LQQ1486" s="9"/>
      <c r="LQT1486" s="2"/>
      <c r="LQW1486" s="24"/>
      <c r="LQX1486" s="24"/>
      <c r="LQY1486" s="31"/>
      <c r="LQZ1486" s="24"/>
      <c r="LRA1486" s="24"/>
      <c r="LRB1486" s="24"/>
      <c r="LRC1486" s="24"/>
      <c r="LRD1486" s="24"/>
      <c r="LRE1486" s="24"/>
      <c r="LRF1486" s="24"/>
      <c r="LRG1486" s="24"/>
      <c r="LRH1486" s="24"/>
      <c r="LRI1486" s="24"/>
      <c r="LRJ1486" s="24"/>
      <c r="LRK1486" s="24"/>
      <c r="LRL1486" s="24"/>
      <c r="LRM1486" s="24"/>
      <c r="LRN1486" s="24"/>
      <c r="LRR1486" s="3"/>
      <c r="LRS1486" s="31"/>
      <c r="LRT1486" s="5"/>
      <c r="LRU1486" s="9"/>
      <c r="LRX1486" s="2"/>
      <c r="LSA1486" s="24"/>
      <c r="LSB1486" s="24"/>
      <c r="LSC1486" s="31"/>
      <c r="LSD1486" s="24"/>
      <c r="LSE1486" s="24"/>
      <c r="LSF1486" s="24"/>
      <c r="LSG1486" s="24"/>
      <c r="LSH1486" s="24"/>
      <c r="LSI1486" s="24"/>
      <c r="LSJ1486" s="24"/>
      <c r="LSK1486" s="24"/>
      <c r="LSL1486" s="24"/>
      <c r="LSM1486" s="24"/>
      <c r="LSN1486" s="24"/>
      <c r="LSO1486" s="24"/>
      <c r="LSP1486" s="24"/>
      <c r="LSQ1486" s="24"/>
      <c r="LSR1486" s="24"/>
      <c r="LSV1486" s="3"/>
      <c r="LSW1486" s="31"/>
      <c r="LSX1486" s="5"/>
      <c r="LSY1486" s="9"/>
      <c r="LTB1486" s="2"/>
      <c r="LTE1486" s="24"/>
      <c r="LTF1486" s="24"/>
      <c r="LTG1486" s="31"/>
      <c r="LTH1486" s="24"/>
      <c r="LTI1486" s="24"/>
      <c r="LTJ1486" s="24"/>
      <c r="LTK1486" s="24"/>
      <c r="LTL1486" s="24"/>
      <c r="LTM1486" s="24"/>
      <c r="LTN1486" s="24"/>
      <c r="LTO1486" s="24"/>
      <c r="LTP1486" s="24"/>
      <c r="LTQ1486" s="24"/>
      <c r="LTR1486" s="24"/>
      <c r="LTS1486" s="24"/>
      <c r="LTT1486" s="24"/>
      <c r="LTU1486" s="24"/>
      <c r="LTV1486" s="24"/>
      <c r="LTZ1486" s="3"/>
      <c r="LUA1486" s="31"/>
      <c r="LUB1486" s="5"/>
      <c r="LUC1486" s="9"/>
      <c r="LUF1486" s="2"/>
      <c r="LUI1486" s="24"/>
      <c r="LUJ1486" s="24"/>
      <c r="LUK1486" s="31"/>
      <c r="LUL1486" s="24"/>
      <c r="LUM1486" s="24"/>
      <c r="LUN1486" s="24"/>
      <c r="LUO1486" s="24"/>
      <c r="LUP1486" s="24"/>
      <c r="LUQ1486" s="24"/>
      <c r="LUR1486" s="24"/>
      <c r="LUS1486" s="24"/>
      <c r="LUT1486" s="24"/>
      <c r="LUU1486" s="24"/>
      <c r="LUV1486" s="24"/>
      <c r="LUW1486" s="24"/>
      <c r="LUX1486" s="24"/>
      <c r="LUY1486" s="24"/>
      <c r="LUZ1486" s="24"/>
      <c r="LVD1486" s="3"/>
      <c r="LVE1486" s="31"/>
      <c r="LVF1486" s="5"/>
      <c r="LVG1486" s="9"/>
      <c r="LVJ1486" s="2"/>
      <c r="LVM1486" s="24"/>
      <c r="LVN1486" s="24"/>
      <c r="LVO1486" s="31"/>
      <c r="LVP1486" s="24"/>
      <c r="LVQ1486" s="24"/>
      <c r="LVR1486" s="24"/>
      <c r="LVS1486" s="24"/>
      <c r="LVT1486" s="24"/>
      <c r="LVU1486" s="24"/>
      <c r="LVV1486" s="24"/>
      <c r="LVW1486" s="24"/>
      <c r="LVX1486" s="24"/>
      <c r="LVY1486" s="24"/>
      <c r="LVZ1486" s="24"/>
      <c r="LWA1486" s="24"/>
      <c r="LWB1486" s="24"/>
      <c r="LWC1486" s="24"/>
      <c r="LWD1486" s="24"/>
      <c r="LWH1486" s="3"/>
      <c r="LWI1486" s="31"/>
      <c r="LWJ1486" s="5"/>
      <c r="LWK1486" s="9"/>
      <c r="LWN1486" s="2"/>
      <c r="LWQ1486" s="24"/>
      <c r="LWR1486" s="24"/>
      <c r="LWS1486" s="31"/>
      <c r="LWT1486" s="24"/>
      <c r="LWU1486" s="24"/>
      <c r="LWV1486" s="24"/>
      <c r="LWW1486" s="24"/>
      <c r="LWX1486" s="24"/>
      <c r="LWY1486" s="24"/>
      <c r="LWZ1486" s="24"/>
      <c r="LXA1486" s="24"/>
      <c r="LXB1486" s="24"/>
      <c r="LXC1486" s="24"/>
      <c r="LXD1486" s="24"/>
      <c r="LXE1486" s="24"/>
      <c r="LXF1486" s="24"/>
      <c r="LXG1486" s="24"/>
      <c r="LXH1486" s="24"/>
      <c r="LXL1486" s="3"/>
      <c r="LXM1486" s="31"/>
      <c r="LXN1486" s="5"/>
      <c r="LXO1486" s="9"/>
      <c r="LXR1486" s="2"/>
      <c r="LXU1486" s="24"/>
      <c r="LXV1486" s="24"/>
      <c r="LXW1486" s="31"/>
      <c r="LXX1486" s="24"/>
      <c r="LXY1486" s="24"/>
      <c r="LXZ1486" s="24"/>
      <c r="LYA1486" s="24"/>
      <c r="LYB1486" s="24"/>
      <c r="LYC1486" s="24"/>
      <c r="LYD1486" s="24"/>
      <c r="LYE1486" s="24"/>
      <c r="LYF1486" s="24"/>
      <c r="LYG1486" s="24"/>
      <c r="LYH1486" s="24"/>
      <c r="LYI1486" s="24"/>
      <c r="LYJ1486" s="24"/>
      <c r="LYK1486" s="24"/>
      <c r="LYL1486" s="24"/>
      <c r="LYP1486" s="3"/>
      <c r="LYQ1486" s="31"/>
      <c r="LYR1486" s="5"/>
      <c r="LYS1486" s="9"/>
      <c r="LYV1486" s="2"/>
      <c r="LYY1486" s="24"/>
      <c r="LYZ1486" s="24"/>
      <c r="LZA1486" s="31"/>
      <c r="LZB1486" s="24"/>
      <c r="LZC1486" s="24"/>
      <c r="LZD1486" s="24"/>
      <c r="LZE1486" s="24"/>
      <c r="LZF1486" s="24"/>
      <c r="LZG1486" s="24"/>
      <c r="LZH1486" s="24"/>
      <c r="LZI1486" s="24"/>
      <c r="LZJ1486" s="24"/>
      <c r="LZK1486" s="24"/>
      <c r="LZL1486" s="24"/>
      <c r="LZM1486" s="24"/>
      <c r="LZN1486" s="24"/>
      <c r="LZO1486" s="24"/>
      <c r="LZP1486" s="24"/>
      <c r="LZT1486" s="3"/>
      <c r="LZU1486" s="31"/>
      <c r="LZV1486" s="5"/>
      <c r="LZW1486" s="9"/>
      <c r="LZZ1486" s="2"/>
      <c r="MAC1486" s="24"/>
      <c r="MAD1486" s="24"/>
      <c r="MAE1486" s="31"/>
      <c r="MAF1486" s="24"/>
      <c r="MAG1486" s="24"/>
      <c r="MAH1486" s="24"/>
      <c r="MAI1486" s="24"/>
      <c r="MAJ1486" s="24"/>
      <c r="MAK1486" s="24"/>
      <c r="MAL1486" s="24"/>
      <c r="MAM1486" s="24"/>
      <c r="MAN1486" s="24"/>
      <c r="MAO1486" s="24"/>
      <c r="MAP1486" s="24"/>
      <c r="MAQ1486" s="24"/>
      <c r="MAR1486" s="24"/>
      <c r="MAS1486" s="24"/>
      <c r="MAT1486" s="24"/>
      <c r="MAX1486" s="3"/>
      <c r="MAY1486" s="31"/>
      <c r="MAZ1486" s="5"/>
      <c r="MBA1486" s="9"/>
      <c r="MBD1486" s="2"/>
      <c r="MBG1486" s="24"/>
      <c r="MBH1486" s="24"/>
      <c r="MBI1486" s="31"/>
      <c r="MBJ1486" s="24"/>
      <c r="MBK1486" s="24"/>
      <c r="MBL1486" s="24"/>
      <c r="MBM1486" s="24"/>
      <c r="MBN1486" s="24"/>
      <c r="MBO1486" s="24"/>
      <c r="MBP1486" s="24"/>
      <c r="MBQ1486" s="24"/>
      <c r="MBR1486" s="24"/>
      <c r="MBS1486" s="24"/>
      <c r="MBT1486" s="24"/>
      <c r="MBU1486" s="24"/>
      <c r="MBV1486" s="24"/>
      <c r="MBW1486" s="24"/>
      <c r="MBX1486" s="24"/>
      <c r="MCB1486" s="3"/>
      <c r="MCC1486" s="31"/>
      <c r="MCD1486" s="5"/>
      <c r="MCE1486" s="9"/>
      <c r="MCH1486" s="2"/>
      <c r="MCK1486" s="24"/>
      <c r="MCL1486" s="24"/>
      <c r="MCM1486" s="31"/>
      <c r="MCN1486" s="24"/>
      <c r="MCO1486" s="24"/>
      <c r="MCP1486" s="24"/>
      <c r="MCQ1486" s="24"/>
      <c r="MCR1486" s="24"/>
      <c r="MCS1486" s="24"/>
      <c r="MCT1486" s="24"/>
      <c r="MCU1486" s="24"/>
      <c r="MCV1486" s="24"/>
      <c r="MCW1486" s="24"/>
      <c r="MCX1486" s="24"/>
      <c r="MCY1486" s="24"/>
      <c r="MCZ1486" s="24"/>
      <c r="MDA1486" s="24"/>
      <c r="MDB1486" s="24"/>
      <c r="MDF1486" s="3"/>
      <c r="MDG1486" s="31"/>
      <c r="MDH1486" s="5"/>
      <c r="MDI1486" s="9"/>
      <c r="MDL1486" s="2"/>
      <c r="MDO1486" s="24"/>
      <c r="MDP1486" s="24"/>
      <c r="MDQ1486" s="31"/>
      <c r="MDR1486" s="24"/>
      <c r="MDS1486" s="24"/>
      <c r="MDT1486" s="24"/>
      <c r="MDU1486" s="24"/>
      <c r="MDV1486" s="24"/>
      <c r="MDW1486" s="24"/>
      <c r="MDX1486" s="24"/>
      <c r="MDY1486" s="24"/>
      <c r="MDZ1486" s="24"/>
      <c r="MEA1486" s="24"/>
      <c r="MEB1486" s="24"/>
      <c r="MEC1486" s="24"/>
      <c r="MED1486" s="24"/>
      <c r="MEE1486" s="24"/>
      <c r="MEF1486" s="24"/>
      <c r="MEJ1486" s="3"/>
      <c r="MEK1486" s="31"/>
      <c r="MEL1486" s="5"/>
      <c r="MEM1486" s="9"/>
      <c r="MEP1486" s="2"/>
      <c r="MES1486" s="24"/>
      <c r="MET1486" s="24"/>
      <c r="MEU1486" s="31"/>
      <c r="MEV1486" s="24"/>
      <c r="MEW1486" s="24"/>
      <c r="MEX1486" s="24"/>
      <c r="MEY1486" s="24"/>
      <c r="MEZ1486" s="24"/>
      <c r="MFA1486" s="24"/>
      <c r="MFB1486" s="24"/>
      <c r="MFC1486" s="24"/>
      <c r="MFD1486" s="24"/>
      <c r="MFE1486" s="24"/>
      <c r="MFF1486" s="24"/>
      <c r="MFG1486" s="24"/>
      <c r="MFH1486" s="24"/>
      <c r="MFI1486" s="24"/>
      <c r="MFJ1486" s="24"/>
      <c r="MFN1486" s="3"/>
      <c r="MFO1486" s="31"/>
      <c r="MFP1486" s="5"/>
      <c r="MFQ1486" s="9"/>
      <c r="MFT1486" s="2"/>
      <c r="MFW1486" s="24"/>
      <c r="MFX1486" s="24"/>
      <c r="MFY1486" s="31"/>
      <c r="MFZ1486" s="24"/>
      <c r="MGA1486" s="24"/>
      <c r="MGB1486" s="24"/>
      <c r="MGC1486" s="24"/>
      <c r="MGD1486" s="24"/>
      <c r="MGE1486" s="24"/>
      <c r="MGF1486" s="24"/>
      <c r="MGG1486" s="24"/>
      <c r="MGH1486" s="24"/>
      <c r="MGI1486" s="24"/>
      <c r="MGJ1486" s="24"/>
      <c r="MGK1486" s="24"/>
      <c r="MGL1486" s="24"/>
      <c r="MGM1486" s="24"/>
      <c r="MGN1486" s="24"/>
      <c r="MGR1486" s="3"/>
      <c r="MGS1486" s="31"/>
      <c r="MGT1486" s="5"/>
      <c r="MGU1486" s="9"/>
      <c r="MGX1486" s="2"/>
      <c r="MHA1486" s="24"/>
      <c r="MHB1486" s="24"/>
      <c r="MHC1486" s="31"/>
      <c r="MHD1486" s="24"/>
      <c r="MHE1486" s="24"/>
      <c r="MHF1486" s="24"/>
      <c r="MHG1486" s="24"/>
      <c r="MHH1486" s="24"/>
      <c r="MHI1486" s="24"/>
      <c r="MHJ1486" s="24"/>
      <c r="MHK1486" s="24"/>
      <c r="MHL1486" s="24"/>
      <c r="MHM1486" s="24"/>
      <c r="MHN1486" s="24"/>
      <c r="MHO1486" s="24"/>
      <c r="MHP1486" s="24"/>
      <c r="MHQ1486" s="24"/>
      <c r="MHR1486" s="24"/>
      <c r="MHV1486" s="3"/>
      <c r="MHW1486" s="31"/>
      <c r="MHX1486" s="5"/>
      <c r="MHY1486" s="9"/>
      <c r="MIB1486" s="2"/>
      <c r="MIE1486" s="24"/>
      <c r="MIF1486" s="24"/>
      <c r="MIG1486" s="31"/>
      <c r="MIH1486" s="24"/>
      <c r="MII1486" s="24"/>
      <c r="MIJ1486" s="24"/>
      <c r="MIK1486" s="24"/>
      <c r="MIL1486" s="24"/>
      <c r="MIM1486" s="24"/>
      <c r="MIN1486" s="24"/>
      <c r="MIO1486" s="24"/>
      <c r="MIP1486" s="24"/>
      <c r="MIQ1486" s="24"/>
      <c r="MIR1486" s="24"/>
      <c r="MIS1486" s="24"/>
      <c r="MIT1486" s="24"/>
      <c r="MIU1486" s="24"/>
      <c r="MIV1486" s="24"/>
      <c r="MIZ1486" s="3"/>
      <c r="MJA1486" s="31"/>
      <c r="MJB1486" s="5"/>
      <c r="MJC1486" s="9"/>
      <c r="MJF1486" s="2"/>
      <c r="MJI1486" s="24"/>
      <c r="MJJ1486" s="24"/>
      <c r="MJK1486" s="31"/>
      <c r="MJL1486" s="24"/>
      <c r="MJM1486" s="24"/>
      <c r="MJN1486" s="24"/>
      <c r="MJO1486" s="24"/>
      <c r="MJP1486" s="24"/>
      <c r="MJQ1486" s="24"/>
      <c r="MJR1486" s="24"/>
      <c r="MJS1486" s="24"/>
      <c r="MJT1486" s="24"/>
      <c r="MJU1486" s="24"/>
      <c r="MJV1486" s="24"/>
      <c r="MJW1486" s="24"/>
      <c r="MJX1486" s="24"/>
      <c r="MJY1486" s="24"/>
      <c r="MJZ1486" s="24"/>
      <c r="MKD1486" s="3"/>
      <c r="MKE1486" s="31"/>
      <c r="MKF1486" s="5"/>
      <c r="MKG1486" s="9"/>
      <c r="MKJ1486" s="2"/>
      <c r="MKM1486" s="24"/>
      <c r="MKN1486" s="24"/>
      <c r="MKO1486" s="31"/>
      <c r="MKP1486" s="24"/>
      <c r="MKQ1486" s="24"/>
      <c r="MKR1486" s="24"/>
      <c r="MKS1486" s="24"/>
      <c r="MKT1486" s="24"/>
      <c r="MKU1486" s="24"/>
      <c r="MKV1486" s="24"/>
      <c r="MKW1486" s="24"/>
      <c r="MKX1486" s="24"/>
      <c r="MKY1486" s="24"/>
      <c r="MKZ1486" s="24"/>
      <c r="MLA1486" s="24"/>
      <c r="MLB1486" s="24"/>
      <c r="MLC1486" s="24"/>
      <c r="MLD1486" s="24"/>
      <c r="MLH1486" s="3"/>
      <c r="MLI1486" s="31"/>
      <c r="MLJ1486" s="5"/>
      <c r="MLK1486" s="9"/>
      <c r="MLN1486" s="2"/>
      <c r="MLQ1486" s="24"/>
      <c r="MLR1486" s="24"/>
      <c r="MLS1486" s="31"/>
      <c r="MLT1486" s="24"/>
      <c r="MLU1486" s="24"/>
      <c r="MLV1486" s="24"/>
      <c r="MLW1486" s="24"/>
      <c r="MLX1486" s="24"/>
      <c r="MLY1486" s="24"/>
      <c r="MLZ1486" s="24"/>
      <c r="MMA1486" s="24"/>
      <c r="MMB1486" s="24"/>
      <c r="MMC1486" s="24"/>
      <c r="MMD1486" s="24"/>
      <c r="MME1486" s="24"/>
      <c r="MMF1486" s="24"/>
      <c r="MMG1486" s="24"/>
      <c r="MMH1486" s="24"/>
      <c r="MML1486" s="3"/>
      <c r="MMM1486" s="31"/>
      <c r="MMN1486" s="5"/>
      <c r="MMO1486" s="9"/>
      <c r="MMR1486" s="2"/>
      <c r="MMU1486" s="24"/>
      <c r="MMV1486" s="24"/>
      <c r="MMW1486" s="31"/>
      <c r="MMX1486" s="24"/>
      <c r="MMY1486" s="24"/>
      <c r="MMZ1486" s="24"/>
      <c r="MNA1486" s="24"/>
      <c r="MNB1486" s="24"/>
      <c r="MNC1486" s="24"/>
      <c r="MND1486" s="24"/>
      <c r="MNE1486" s="24"/>
      <c r="MNF1486" s="24"/>
      <c r="MNG1486" s="24"/>
      <c r="MNH1486" s="24"/>
      <c r="MNI1486" s="24"/>
      <c r="MNJ1486" s="24"/>
      <c r="MNK1486" s="24"/>
      <c r="MNL1486" s="24"/>
      <c r="MNP1486" s="3"/>
      <c r="MNQ1486" s="31"/>
      <c r="MNR1486" s="5"/>
      <c r="MNS1486" s="9"/>
      <c r="MNV1486" s="2"/>
      <c r="MNY1486" s="24"/>
      <c r="MNZ1486" s="24"/>
      <c r="MOA1486" s="31"/>
      <c r="MOB1486" s="24"/>
      <c r="MOC1486" s="24"/>
      <c r="MOD1486" s="24"/>
      <c r="MOE1486" s="24"/>
      <c r="MOF1486" s="24"/>
      <c r="MOG1486" s="24"/>
      <c r="MOH1486" s="24"/>
      <c r="MOI1486" s="24"/>
      <c r="MOJ1486" s="24"/>
      <c r="MOK1486" s="24"/>
      <c r="MOL1486" s="24"/>
      <c r="MOM1486" s="24"/>
      <c r="MON1486" s="24"/>
      <c r="MOO1486" s="24"/>
      <c r="MOP1486" s="24"/>
      <c r="MOT1486" s="3"/>
      <c r="MOU1486" s="31"/>
      <c r="MOV1486" s="5"/>
      <c r="MOW1486" s="9"/>
      <c r="MOZ1486" s="2"/>
      <c r="MPC1486" s="24"/>
      <c r="MPD1486" s="24"/>
      <c r="MPE1486" s="31"/>
      <c r="MPF1486" s="24"/>
      <c r="MPG1486" s="24"/>
      <c r="MPH1486" s="24"/>
      <c r="MPI1486" s="24"/>
      <c r="MPJ1486" s="24"/>
      <c r="MPK1486" s="24"/>
      <c r="MPL1486" s="24"/>
      <c r="MPM1486" s="24"/>
      <c r="MPN1486" s="24"/>
      <c r="MPO1486" s="24"/>
      <c r="MPP1486" s="24"/>
      <c r="MPQ1486" s="24"/>
      <c r="MPR1486" s="24"/>
      <c r="MPS1486" s="24"/>
      <c r="MPT1486" s="24"/>
      <c r="MPX1486" s="3"/>
      <c r="MPY1486" s="31"/>
      <c r="MPZ1486" s="5"/>
      <c r="MQA1486" s="9"/>
      <c r="MQD1486" s="2"/>
      <c r="MQG1486" s="24"/>
      <c r="MQH1486" s="24"/>
      <c r="MQI1486" s="31"/>
      <c r="MQJ1486" s="24"/>
      <c r="MQK1486" s="24"/>
      <c r="MQL1486" s="24"/>
      <c r="MQM1486" s="24"/>
      <c r="MQN1486" s="24"/>
      <c r="MQO1486" s="24"/>
      <c r="MQP1486" s="24"/>
      <c r="MQQ1486" s="24"/>
      <c r="MQR1486" s="24"/>
      <c r="MQS1486" s="24"/>
      <c r="MQT1486" s="24"/>
      <c r="MQU1486" s="24"/>
      <c r="MQV1486" s="24"/>
      <c r="MQW1486" s="24"/>
      <c r="MQX1486" s="24"/>
      <c r="MRB1486" s="3"/>
      <c r="MRC1486" s="31"/>
      <c r="MRD1486" s="5"/>
      <c r="MRE1486" s="9"/>
      <c r="MRH1486" s="2"/>
      <c r="MRK1486" s="24"/>
      <c r="MRL1486" s="24"/>
      <c r="MRM1486" s="31"/>
      <c r="MRN1486" s="24"/>
      <c r="MRO1486" s="24"/>
      <c r="MRP1486" s="24"/>
      <c r="MRQ1486" s="24"/>
      <c r="MRR1486" s="24"/>
      <c r="MRS1486" s="24"/>
      <c r="MRT1486" s="24"/>
      <c r="MRU1486" s="24"/>
      <c r="MRV1486" s="24"/>
      <c r="MRW1486" s="24"/>
      <c r="MRX1486" s="24"/>
      <c r="MRY1486" s="24"/>
      <c r="MRZ1486" s="24"/>
      <c r="MSA1486" s="24"/>
      <c r="MSB1486" s="24"/>
      <c r="MSF1486" s="3"/>
      <c r="MSG1486" s="31"/>
      <c r="MSH1486" s="5"/>
      <c r="MSI1486" s="9"/>
      <c r="MSL1486" s="2"/>
      <c r="MSO1486" s="24"/>
      <c r="MSP1486" s="24"/>
      <c r="MSQ1486" s="31"/>
      <c r="MSR1486" s="24"/>
      <c r="MSS1486" s="24"/>
      <c r="MST1486" s="24"/>
      <c r="MSU1486" s="24"/>
      <c r="MSV1486" s="24"/>
      <c r="MSW1486" s="24"/>
      <c r="MSX1486" s="24"/>
      <c r="MSY1486" s="24"/>
      <c r="MSZ1486" s="24"/>
      <c r="MTA1486" s="24"/>
      <c r="MTB1486" s="24"/>
      <c r="MTC1486" s="24"/>
      <c r="MTD1486" s="24"/>
      <c r="MTE1486" s="24"/>
      <c r="MTF1486" s="24"/>
      <c r="MTJ1486" s="3"/>
      <c r="MTK1486" s="31"/>
      <c r="MTL1486" s="5"/>
      <c r="MTM1486" s="9"/>
      <c r="MTP1486" s="2"/>
      <c r="MTS1486" s="24"/>
      <c r="MTT1486" s="24"/>
      <c r="MTU1486" s="31"/>
      <c r="MTV1486" s="24"/>
      <c r="MTW1486" s="24"/>
      <c r="MTX1486" s="24"/>
      <c r="MTY1486" s="24"/>
      <c r="MTZ1486" s="24"/>
      <c r="MUA1486" s="24"/>
      <c r="MUB1486" s="24"/>
      <c r="MUC1486" s="24"/>
      <c r="MUD1486" s="24"/>
      <c r="MUE1486" s="24"/>
      <c r="MUF1486" s="24"/>
      <c r="MUG1486" s="24"/>
      <c r="MUH1486" s="24"/>
      <c r="MUI1486" s="24"/>
      <c r="MUJ1486" s="24"/>
      <c r="MUN1486" s="3"/>
      <c r="MUO1486" s="31"/>
      <c r="MUP1486" s="5"/>
      <c r="MUQ1486" s="9"/>
      <c r="MUT1486" s="2"/>
      <c r="MUW1486" s="24"/>
      <c r="MUX1486" s="24"/>
      <c r="MUY1486" s="31"/>
      <c r="MUZ1486" s="24"/>
      <c r="MVA1486" s="24"/>
      <c r="MVB1486" s="24"/>
      <c r="MVC1486" s="24"/>
      <c r="MVD1486" s="24"/>
      <c r="MVE1486" s="24"/>
      <c r="MVF1486" s="24"/>
      <c r="MVG1486" s="24"/>
      <c r="MVH1486" s="24"/>
      <c r="MVI1486" s="24"/>
      <c r="MVJ1486" s="24"/>
      <c r="MVK1486" s="24"/>
      <c r="MVL1486" s="24"/>
      <c r="MVM1486" s="24"/>
      <c r="MVN1486" s="24"/>
      <c r="MVR1486" s="3"/>
      <c r="MVS1486" s="31"/>
      <c r="MVT1486" s="5"/>
      <c r="MVU1486" s="9"/>
      <c r="MVX1486" s="2"/>
      <c r="MWA1486" s="24"/>
      <c r="MWB1486" s="24"/>
      <c r="MWC1486" s="31"/>
      <c r="MWD1486" s="24"/>
      <c r="MWE1486" s="24"/>
      <c r="MWF1486" s="24"/>
      <c r="MWG1486" s="24"/>
      <c r="MWH1486" s="24"/>
      <c r="MWI1486" s="24"/>
      <c r="MWJ1486" s="24"/>
      <c r="MWK1486" s="24"/>
      <c r="MWL1486" s="24"/>
      <c r="MWM1486" s="24"/>
      <c r="MWN1486" s="24"/>
      <c r="MWO1486" s="24"/>
      <c r="MWP1486" s="24"/>
      <c r="MWQ1486" s="24"/>
      <c r="MWR1486" s="24"/>
      <c r="MWV1486" s="3"/>
      <c r="MWW1486" s="31"/>
      <c r="MWX1486" s="5"/>
      <c r="MWY1486" s="9"/>
      <c r="MXB1486" s="2"/>
      <c r="MXE1486" s="24"/>
      <c r="MXF1486" s="24"/>
      <c r="MXG1486" s="31"/>
      <c r="MXH1486" s="24"/>
      <c r="MXI1486" s="24"/>
      <c r="MXJ1486" s="24"/>
      <c r="MXK1486" s="24"/>
      <c r="MXL1486" s="24"/>
      <c r="MXM1486" s="24"/>
      <c r="MXN1486" s="24"/>
      <c r="MXO1486" s="24"/>
      <c r="MXP1486" s="24"/>
      <c r="MXQ1486" s="24"/>
      <c r="MXR1486" s="24"/>
      <c r="MXS1486" s="24"/>
      <c r="MXT1486" s="24"/>
      <c r="MXU1486" s="24"/>
      <c r="MXV1486" s="24"/>
      <c r="MXZ1486" s="3"/>
      <c r="MYA1486" s="31"/>
      <c r="MYB1486" s="5"/>
      <c r="MYC1486" s="9"/>
      <c r="MYF1486" s="2"/>
      <c r="MYI1486" s="24"/>
      <c r="MYJ1486" s="24"/>
      <c r="MYK1486" s="31"/>
      <c r="MYL1486" s="24"/>
      <c r="MYM1486" s="24"/>
      <c r="MYN1486" s="24"/>
      <c r="MYO1486" s="24"/>
      <c r="MYP1486" s="24"/>
      <c r="MYQ1486" s="24"/>
      <c r="MYR1486" s="24"/>
      <c r="MYS1486" s="24"/>
      <c r="MYT1486" s="24"/>
      <c r="MYU1486" s="24"/>
      <c r="MYV1486" s="24"/>
      <c r="MYW1486" s="24"/>
      <c r="MYX1486" s="24"/>
      <c r="MYY1486" s="24"/>
      <c r="MYZ1486" s="24"/>
      <c r="MZD1486" s="3"/>
      <c r="MZE1486" s="31"/>
      <c r="MZF1486" s="5"/>
      <c r="MZG1486" s="9"/>
      <c r="MZJ1486" s="2"/>
      <c r="MZM1486" s="24"/>
      <c r="MZN1486" s="24"/>
      <c r="MZO1486" s="31"/>
      <c r="MZP1486" s="24"/>
      <c r="MZQ1486" s="24"/>
      <c r="MZR1486" s="24"/>
      <c r="MZS1486" s="24"/>
      <c r="MZT1486" s="24"/>
      <c r="MZU1486" s="24"/>
      <c r="MZV1486" s="24"/>
      <c r="MZW1486" s="24"/>
      <c r="MZX1486" s="24"/>
      <c r="MZY1486" s="24"/>
      <c r="MZZ1486" s="24"/>
      <c r="NAA1486" s="24"/>
      <c r="NAB1486" s="24"/>
      <c r="NAC1486" s="24"/>
      <c r="NAD1486" s="24"/>
      <c r="NAH1486" s="3"/>
      <c r="NAI1486" s="31"/>
      <c r="NAJ1486" s="5"/>
      <c r="NAK1486" s="9"/>
      <c r="NAN1486" s="2"/>
      <c r="NAQ1486" s="24"/>
      <c r="NAR1486" s="24"/>
      <c r="NAS1486" s="31"/>
      <c r="NAT1486" s="24"/>
      <c r="NAU1486" s="24"/>
      <c r="NAV1486" s="24"/>
      <c r="NAW1486" s="24"/>
      <c r="NAX1486" s="24"/>
      <c r="NAY1486" s="24"/>
      <c r="NAZ1486" s="24"/>
      <c r="NBA1486" s="24"/>
      <c r="NBB1486" s="24"/>
      <c r="NBC1486" s="24"/>
      <c r="NBD1486" s="24"/>
      <c r="NBE1486" s="24"/>
      <c r="NBF1486" s="24"/>
      <c r="NBG1486" s="24"/>
      <c r="NBH1486" s="24"/>
      <c r="NBL1486" s="3"/>
      <c r="NBM1486" s="31"/>
      <c r="NBN1486" s="5"/>
      <c r="NBO1486" s="9"/>
      <c r="NBR1486" s="2"/>
      <c r="NBU1486" s="24"/>
      <c r="NBV1486" s="24"/>
      <c r="NBW1486" s="31"/>
      <c r="NBX1486" s="24"/>
      <c r="NBY1486" s="24"/>
      <c r="NBZ1486" s="24"/>
      <c r="NCA1486" s="24"/>
      <c r="NCB1486" s="24"/>
      <c r="NCC1486" s="24"/>
      <c r="NCD1486" s="24"/>
      <c r="NCE1486" s="24"/>
      <c r="NCF1486" s="24"/>
      <c r="NCG1486" s="24"/>
      <c r="NCH1486" s="24"/>
      <c r="NCI1486" s="24"/>
      <c r="NCJ1486" s="24"/>
      <c r="NCK1486" s="24"/>
      <c r="NCL1486" s="24"/>
      <c r="NCP1486" s="3"/>
      <c r="NCQ1486" s="31"/>
      <c r="NCR1486" s="5"/>
      <c r="NCS1486" s="9"/>
      <c r="NCV1486" s="2"/>
      <c r="NCY1486" s="24"/>
      <c r="NCZ1486" s="24"/>
      <c r="NDA1486" s="31"/>
      <c r="NDB1486" s="24"/>
      <c r="NDC1486" s="24"/>
      <c r="NDD1486" s="24"/>
      <c r="NDE1486" s="24"/>
      <c r="NDF1486" s="24"/>
      <c r="NDG1486" s="24"/>
      <c r="NDH1486" s="24"/>
      <c r="NDI1486" s="24"/>
      <c r="NDJ1486" s="24"/>
      <c r="NDK1486" s="24"/>
      <c r="NDL1486" s="24"/>
      <c r="NDM1486" s="24"/>
      <c r="NDN1486" s="24"/>
      <c r="NDO1486" s="24"/>
      <c r="NDP1486" s="24"/>
      <c r="NDT1486" s="3"/>
      <c r="NDU1486" s="31"/>
      <c r="NDV1486" s="5"/>
      <c r="NDW1486" s="9"/>
      <c r="NDZ1486" s="2"/>
      <c r="NEC1486" s="24"/>
      <c r="NED1486" s="24"/>
      <c r="NEE1486" s="31"/>
      <c r="NEF1486" s="24"/>
      <c r="NEG1486" s="24"/>
      <c r="NEH1486" s="24"/>
      <c r="NEI1486" s="24"/>
      <c r="NEJ1486" s="24"/>
      <c r="NEK1486" s="24"/>
      <c r="NEL1486" s="24"/>
      <c r="NEM1486" s="24"/>
      <c r="NEN1486" s="24"/>
      <c r="NEO1486" s="24"/>
      <c r="NEP1486" s="24"/>
      <c r="NEQ1486" s="24"/>
      <c r="NER1486" s="24"/>
      <c r="NES1486" s="24"/>
      <c r="NET1486" s="24"/>
      <c r="NEX1486" s="3"/>
      <c r="NEY1486" s="31"/>
      <c r="NEZ1486" s="5"/>
      <c r="NFA1486" s="9"/>
      <c r="NFD1486" s="2"/>
      <c r="NFG1486" s="24"/>
      <c r="NFH1486" s="24"/>
      <c r="NFI1486" s="31"/>
      <c r="NFJ1486" s="24"/>
      <c r="NFK1486" s="24"/>
      <c r="NFL1486" s="24"/>
      <c r="NFM1486" s="24"/>
      <c r="NFN1486" s="24"/>
      <c r="NFO1486" s="24"/>
      <c r="NFP1486" s="24"/>
      <c r="NFQ1486" s="24"/>
      <c r="NFR1486" s="24"/>
      <c r="NFS1486" s="24"/>
      <c r="NFT1486" s="24"/>
      <c r="NFU1486" s="24"/>
      <c r="NFV1486" s="24"/>
      <c r="NFW1486" s="24"/>
      <c r="NFX1486" s="24"/>
      <c r="NGB1486" s="3"/>
      <c r="NGC1486" s="31"/>
      <c r="NGD1486" s="5"/>
      <c r="NGE1486" s="9"/>
      <c r="NGH1486" s="2"/>
      <c r="NGK1486" s="24"/>
      <c r="NGL1486" s="24"/>
      <c r="NGM1486" s="31"/>
      <c r="NGN1486" s="24"/>
      <c r="NGO1486" s="24"/>
      <c r="NGP1486" s="24"/>
      <c r="NGQ1486" s="24"/>
      <c r="NGR1486" s="24"/>
      <c r="NGS1486" s="24"/>
      <c r="NGT1486" s="24"/>
      <c r="NGU1486" s="24"/>
      <c r="NGV1486" s="24"/>
      <c r="NGW1486" s="24"/>
      <c r="NGX1486" s="24"/>
      <c r="NGY1486" s="24"/>
      <c r="NGZ1486" s="24"/>
      <c r="NHA1486" s="24"/>
      <c r="NHB1486" s="24"/>
      <c r="NHF1486" s="3"/>
      <c r="NHG1486" s="31"/>
      <c r="NHH1486" s="5"/>
      <c r="NHI1486" s="9"/>
      <c r="NHL1486" s="2"/>
      <c r="NHO1486" s="24"/>
      <c r="NHP1486" s="24"/>
      <c r="NHQ1486" s="31"/>
      <c r="NHR1486" s="24"/>
      <c r="NHS1486" s="24"/>
      <c r="NHT1486" s="24"/>
      <c r="NHU1486" s="24"/>
      <c r="NHV1486" s="24"/>
      <c r="NHW1486" s="24"/>
      <c r="NHX1486" s="24"/>
      <c r="NHY1486" s="24"/>
      <c r="NHZ1486" s="24"/>
      <c r="NIA1486" s="24"/>
      <c r="NIB1486" s="24"/>
      <c r="NIC1486" s="24"/>
      <c r="NID1486" s="24"/>
      <c r="NIE1486" s="24"/>
      <c r="NIF1486" s="24"/>
      <c r="NIJ1486" s="3"/>
      <c r="NIK1486" s="31"/>
      <c r="NIL1486" s="5"/>
      <c r="NIM1486" s="9"/>
      <c r="NIP1486" s="2"/>
      <c r="NIS1486" s="24"/>
      <c r="NIT1486" s="24"/>
      <c r="NIU1486" s="31"/>
      <c r="NIV1486" s="24"/>
      <c r="NIW1486" s="24"/>
      <c r="NIX1486" s="24"/>
      <c r="NIY1486" s="24"/>
      <c r="NIZ1486" s="24"/>
      <c r="NJA1486" s="24"/>
      <c r="NJB1486" s="24"/>
      <c r="NJC1486" s="24"/>
      <c r="NJD1486" s="24"/>
      <c r="NJE1486" s="24"/>
      <c r="NJF1486" s="24"/>
      <c r="NJG1486" s="24"/>
      <c r="NJH1486" s="24"/>
      <c r="NJI1486" s="24"/>
      <c r="NJJ1486" s="24"/>
      <c r="NJN1486" s="3"/>
      <c r="NJO1486" s="31"/>
      <c r="NJP1486" s="5"/>
      <c r="NJQ1486" s="9"/>
      <c r="NJT1486" s="2"/>
      <c r="NJW1486" s="24"/>
      <c r="NJX1486" s="24"/>
      <c r="NJY1486" s="31"/>
      <c r="NJZ1486" s="24"/>
      <c r="NKA1486" s="24"/>
      <c r="NKB1486" s="24"/>
      <c r="NKC1486" s="24"/>
      <c r="NKD1486" s="24"/>
      <c r="NKE1486" s="24"/>
      <c r="NKF1486" s="24"/>
      <c r="NKG1486" s="24"/>
      <c r="NKH1486" s="24"/>
      <c r="NKI1486" s="24"/>
      <c r="NKJ1486" s="24"/>
      <c r="NKK1486" s="24"/>
      <c r="NKL1486" s="24"/>
      <c r="NKM1486" s="24"/>
      <c r="NKN1486" s="24"/>
      <c r="NKR1486" s="3"/>
      <c r="NKS1486" s="31"/>
      <c r="NKT1486" s="5"/>
      <c r="NKU1486" s="9"/>
      <c r="NKX1486" s="2"/>
      <c r="NLA1486" s="24"/>
      <c r="NLB1486" s="24"/>
      <c r="NLC1486" s="31"/>
      <c r="NLD1486" s="24"/>
      <c r="NLE1486" s="24"/>
      <c r="NLF1486" s="24"/>
      <c r="NLG1486" s="24"/>
      <c r="NLH1486" s="24"/>
      <c r="NLI1486" s="24"/>
      <c r="NLJ1486" s="24"/>
      <c r="NLK1486" s="24"/>
      <c r="NLL1486" s="24"/>
      <c r="NLM1486" s="24"/>
      <c r="NLN1486" s="24"/>
      <c r="NLO1486" s="24"/>
      <c r="NLP1486" s="24"/>
      <c r="NLQ1486" s="24"/>
      <c r="NLR1486" s="24"/>
      <c r="NLV1486" s="3"/>
      <c r="NLW1486" s="31"/>
      <c r="NLX1486" s="5"/>
      <c r="NLY1486" s="9"/>
      <c r="NMB1486" s="2"/>
      <c r="NME1486" s="24"/>
      <c r="NMF1486" s="24"/>
      <c r="NMG1486" s="31"/>
      <c r="NMH1486" s="24"/>
      <c r="NMI1486" s="24"/>
      <c r="NMJ1486" s="24"/>
      <c r="NMK1486" s="24"/>
      <c r="NML1486" s="24"/>
      <c r="NMM1486" s="24"/>
      <c r="NMN1486" s="24"/>
      <c r="NMO1486" s="24"/>
      <c r="NMP1486" s="24"/>
      <c r="NMQ1486" s="24"/>
      <c r="NMR1486" s="24"/>
      <c r="NMS1486" s="24"/>
      <c r="NMT1486" s="24"/>
      <c r="NMU1486" s="24"/>
      <c r="NMV1486" s="24"/>
      <c r="NMZ1486" s="3"/>
      <c r="NNA1486" s="31"/>
      <c r="NNB1486" s="5"/>
      <c r="NNC1486" s="9"/>
      <c r="NNF1486" s="2"/>
      <c r="NNI1486" s="24"/>
      <c r="NNJ1486" s="24"/>
      <c r="NNK1486" s="31"/>
      <c r="NNL1486" s="24"/>
      <c r="NNM1486" s="24"/>
      <c r="NNN1486" s="24"/>
      <c r="NNO1486" s="24"/>
      <c r="NNP1486" s="24"/>
      <c r="NNQ1486" s="24"/>
      <c r="NNR1486" s="24"/>
      <c r="NNS1486" s="24"/>
      <c r="NNT1486" s="24"/>
      <c r="NNU1486" s="24"/>
      <c r="NNV1486" s="24"/>
      <c r="NNW1486" s="24"/>
      <c r="NNX1486" s="24"/>
      <c r="NNY1486" s="24"/>
      <c r="NNZ1486" s="24"/>
      <c r="NOD1486" s="3"/>
      <c r="NOE1486" s="31"/>
      <c r="NOF1486" s="5"/>
      <c r="NOG1486" s="9"/>
      <c r="NOJ1486" s="2"/>
      <c r="NOM1486" s="24"/>
      <c r="NON1486" s="24"/>
      <c r="NOO1486" s="31"/>
      <c r="NOP1486" s="24"/>
      <c r="NOQ1486" s="24"/>
      <c r="NOR1486" s="24"/>
      <c r="NOS1486" s="24"/>
      <c r="NOT1486" s="24"/>
      <c r="NOU1486" s="24"/>
      <c r="NOV1486" s="24"/>
      <c r="NOW1486" s="24"/>
      <c r="NOX1486" s="24"/>
      <c r="NOY1486" s="24"/>
      <c r="NOZ1486" s="24"/>
      <c r="NPA1486" s="24"/>
      <c r="NPB1486" s="24"/>
      <c r="NPC1486" s="24"/>
      <c r="NPD1486" s="24"/>
      <c r="NPH1486" s="3"/>
      <c r="NPI1486" s="31"/>
      <c r="NPJ1486" s="5"/>
      <c r="NPK1486" s="9"/>
      <c r="NPN1486" s="2"/>
      <c r="NPQ1486" s="24"/>
      <c r="NPR1486" s="24"/>
      <c r="NPS1486" s="31"/>
      <c r="NPT1486" s="24"/>
      <c r="NPU1486" s="24"/>
      <c r="NPV1486" s="24"/>
      <c r="NPW1486" s="24"/>
      <c r="NPX1486" s="24"/>
      <c r="NPY1486" s="24"/>
      <c r="NPZ1486" s="24"/>
      <c r="NQA1486" s="24"/>
      <c r="NQB1486" s="24"/>
      <c r="NQC1486" s="24"/>
      <c r="NQD1486" s="24"/>
      <c r="NQE1486" s="24"/>
      <c r="NQF1486" s="24"/>
      <c r="NQG1486" s="24"/>
      <c r="NQH1486" s="24"/>
      <c r="NQL1486" s="3"/>
      <c r="NQM1486" s="31"/>
      <c r="NQN1486" s="5"/>
      <c r="NQO1486" s="9"/>
      <c r="NQR1486" s="2"/>
      <c r="NQU1486" s="24"/>
      <c r="NQV1486" s="24"/>
      <c r="NQW1486" s="31"/>
      <c r="NQX1486" s="24"/>
      <c r="NQY1486" s="24"/>
      <c r="NQZ1486" s="24"/>
      <c r="NRA1486" s="24"/>
      <c r="NRB1486" s="24"/>
      <c r="NRC1486" s="24"/>
      <c r="NRD1486" s="24"/>
      <c r="NRE1486" s="24"/>
      <c r="NRF1486" s="24"/>
      <c r="NRG1486" s="24"/>
      <c r="NRH1486" s="24"/>
      <c r="NRI1486" s="24"/>
      <c r="NRJ1486" s="24"/>
      <c r="NRK1486" s="24"/>
      <c r="NRL1486" s="24"/>
      <c r="NRP1486" s="3"/>
      <c r="NRQ1486" s="31"/>
      <c r="NRR1486" s="5"/>
      <c r="NRS1486" s="9"/>
      <c r="NRV1486" s="2"/>
      <c r="NRY1486" s="24"/>
      <c r="NRZ1486" s="24"/>
      <c r="NSA1486" s="31"/>
      <c r="NSB1486" s="24"/>
      <c r="NSC1486" s="24"/>
      <c r="NSD1486" s="24"/>
      <c r="NSE1486" s="24"/>
      <c r="NSF1486" s="24"/>
      <c r="NSG1486" s="24"/>
      <c r="NSH1486" s="24"/>
      <c r="NSI1486" s="24"/>
      <c r="NSJ1486" s="24"/>
      <c r="NSK1486" s="24"/>
      <c r="NSL1486" s="24"/>
      <c r="NSM1486" s="24"/>
      <c r="NSN1486" s="24"/>
      <c r="NSO1486" s="24"/>
      <c r="NSP1486" s="24"/>
      <c r="NST1486" s="3"/>
      <c r="NSU1486" s="31"/>
      <c r="NSV1486" s="5"/>
      <c r="NSW1486" s="9"/>
      <c r="NSZ1486" s="2"/>
      <c r="NTC1486" s="24"/>
      <c r="NTD1486" s="24"/>
      <c r="NTE1486" s="31"/>
      <c r="NTF1486" s="24"/>
      <c r="NTG1486" s="24"/>
      <c r="NTH1486" s="24"/>
      <c r="NTI1486" s="24"/>
      <c r="NTJ1486" s="24"/>
      <c r="NTK1486" s="24"/>
      <c r="NTL1486" s="24"/>
      <c r="NTM1486" s="24"/>
      <c r="NTN1486" s="24"/>
      <c r="NTO1486" s="24"/>
      <c r="NTP1486" s="24"/>
      <c r="NTQ1486" s="24"/>
      <c r="NTR1486" s="24"/>
      <c r="NTS1486" s="24"/>
      <c r="NTT1486" s="24"/>
      <c r="NTX1486" s="3"/>
      <c r="NTY1486" s="31"/>
      <c r="NTZ1486" s="5"/>
      <c r="NUA1486" s="9"/>
      <c r="NUD1486" s="2"/>
      <c r="NUG1486" s="24"/>
      <c r="NUH1486" s="24"/>
      <c r="NUI1486" s="31"/>
      <c r="NUJ1486" s="24"/>
      <c r="NUK1486" s="24"/>
      <c r="NUL1486" s="24"/>
      <c r="NUM1486" s="24"/>
      <c r="NUN1486" s="24"/>
      <c r="NUO1486" s="24"/>
      <c r="NUP1486" s="24"/>
      <c r="NUQ1486" s="24"/>
      <c r="NUR1486" s="24"/>
      <c r="NUS1486" s="24"/>
      <c r="NUT1486" s="24"/>
      <c r="NUU1486" s="24"/>
      <c r="NUV1486" s="24"/>
      <c r="NUW1486" s="24"/>
      <c r="NUX1486" s="24"/>
      <c r="NVB1486" s="3"/>
      <c r="NVC1486" s="31"/>
      <c r="NVD1486" s="5"/>
      <c r="NVE1486" s="9"/>
      <c r="NVH1486" s="2"/>
      <c r="NVK1486" s="24"/>
      <c r="NVL1486" s="24"/>
      <c r="NVM1486" s="31"/>
      <c r="NVN1486" s="24"/>
      <c r="NVO1486" s="24"/>
      <c r="NVP1486" s="24"/>
      <c r="NVQ1486" s="24"/>
      <c r="NVR1486" s="24"/>
      <c r="NVS1486" s="24"/>
      <c r="NVT1486" s="24"/>
      <c r="NVU1486" s="24"/>
      <c r="NVV1486" s="24"/>
      <c r="NVW1486" s="24"/>
      <c r="NVX1486" s="24"/>
      <c r="NVY1486" s="24"/>
      <c r="NVZ1486" s="24"/>
      <c r="NWA1486" s="24"/>
      <c r="NWB1486" s="24"/>
      <c r="NWF1486" s="3"/>
      <c r="NWG1486" s="31"/>
      <c r="NWH1486" s="5"/>
      <c r="NWI1486" s="9"/>
      <c r="NWL1486" s="2"/>
      <c r="NWO1486" s="24"/>
      <c r="NWP1486" s="24"/>
      <c r="NWQ1486" s="31"/>
      <c r="NWR1486" s="24"/>
      <c r="NWS1486" s="24"/>
      <c r="NWT1486" s="24"/>
      <c r="NWU1486" s="24"/>
      <c r="NWV1486" s="24"/>
      <c r="NWW1486" s="24"/>
      <c r="NWX1486" s="24"/>
      <c r="NWY1486" s="24"/>
      <c r="NWZ1486" s="24"/>
      <c r="NXA1486" s="24"/>
      <c r="NXB1486" s="24"/>
      <c r="NXC1486" s="24"/>
      <c r="NXD1486" s="24"/>
      <c r="NXE1486" s="24"/>
      <c r="NXF1486" s="24"/>
      <c r="NXJ1486" s="3"/>
      <c r="NXK1486" s="31"/>
      <c r="NXL1486" s="5"/>
      <c r="NXM1486" s="9"/>
      <c r="NXP1486" s="2"/>
      <c r="NXS1486" s="24"/>
      <c r="NXT1486" s="24"/>
      <c r="NXU1486" s="31"/>
      <c r="NXV1486" s="24"/>
      <c r="NXW1486" s="24"/>
      <c r="NXX1486" s="24"/>
      <c r="NXY1486" s="24"/>
      <c r="NXZ1486" s="24"/>
      <c r="NYA1486" s="24"/>
      <c r="NYB1486" s="24"/>
      <c r="NYC1486" s="24"/>
      <c r="NYD1486" s="24"/>
      <c r="NYE1486" s="24"/>
      <c r="NYF1486" s="24"/>
      <c r="NYG1486" s="24"/>
      <c r="NYH1486" s="24"/>
      <c r="NYI1486" s="24"/>
      <c r="NYJ1486" s="24"/>
      <c r="NYN1486" s="3"/>
      <c r="NYO1486" s="31"/>
      <c r="NYP1486" s="5"/>
      <c r="NYQ1486" s="9"/>
      <c r="NYT1486" s="2"/>
      <c r="NYW1486" s="24"/>
      <c r="NYX1486" s="24"/>
      <c r="NYY1486" s="31"/>
      <c r="NYZ1486" s="24"/>
      <c r="NZA1486" s="24"/>
      <c r="NZB1486" s="24"/>
      <c r="NZC1486" s="24"/>
      <c r="NZD1486" s="24"/>
      <c r="NZE1486" s="24"/>
      <c r="NZF1486" s="24"/>
      <c r="NZG1486" s="24"/>
      <c r="NZH1486" s="24"/>
      <c r="NZI1486" s="24"/>
      <c r="NZJ1486" s="24"/>
      <c r="NZK1486" s="24"/>
      <c r="NZL1486" s="24"/>
      <c r="NZM1486" s="24"/>
      <c r="NZN1486" s="24"/>
      <c r="NZR1486" s="3"/>
      <c r="NZS1486" s="31"/>
      <c r="NZT1486" s="5"/>
      <c r="NZU1486" s="9"/>
      <c r="NZX1486" s="2"/>
      <c r="OAA1486" s="24"/>
      <c r="OAB1486" s="24"/>
      <c r="OAC1486" s="31"/>
      <c r="OAD1486" s="24"/>
      <c r="OAE1486" s="24"/>
      <c r="OAF1486" s="24"/>
      <c r="OAG1486" s="24"/>
      <c r="OAH1486" s="24"/>
      <c r="OAI1486" s="24"/>
      <c r="OAJ1486" s="24"/>
      <c r="OAK1486" s="24"/>
      <c r="OAL1486" s="24"/>
      <c r="OAM1486" s="24"/>
      <c r="OAN1486" s="24"/>
      <c r="OAO1486" s="24"/>
      <c r="OAP1486" s="24"/>
      <c r="OAQ1486" s="24"/>
      <c r="OAR1486" s="24"/>
      <c r="OAV1486" s="3"/>
      <c r="OAW1486" s="31"/>
      <c r="OAX1486" s="5"/>
      <c r="OAY1486" s="9"/>
      <c r="OBB1486" s="2"/>
      <c r="OBE1486" s="24"/>
      <c r="OBF1486" s="24"/>
      <c r="OBG1486" s="31"/>
      <c r="OBH1486" s="24"/>
      <c r="OBI1486" s="24"/>
      <c r="OBJ1486" s="24"/>
      <c r="OBK1486" s="24"/>
      <c r="OBL1486" s="24"/>
      <c r="OBM1486" s="24"/>
      <c r="OBN1486" s="24"/>
      <c r="OBO1486" s="24"/>
      <c r="OBP1486" s="24"/>
      <c r="OBQ1486" s="24"/>
      <c r="OBR1486" s="24"/>
      <c r="OBS1486" s="24"/>
      <c r="OBT1486" s="24"/>
      <c r="OBU1486" s="24"/>
      <c r="OBV1486" s="24"/>
      <c r="OBZ1486" s="3"/>
      <c r="OCA1486" s="31"/>
      <c r="OCB1486" s="5"/>
      <c r="OCC1486" s="9"/>
      <c r="OCF1486" s="2"/>
      <c r="OCI1486" s="24"/>
      <c r="OCJ1486" s="24"/>
      <c r="OCK1486" s="31"/>
      <c r="OCL1486" s="24"/>
      <c r="OCM1486" s="24"/>
      <c r="OCN1486" s="24"/>
      <c r="OCO1486" s="24"/>
      <c r="OCP1486" s="24"/>
      <c r="OCQ1486" s="24"/>
      <c r="OCR1486" s="24"/>
      <c r="OCS1486" s="24"/>
      <c r="OCT1486" s="24"/>
      <c r="OCU1486" s="24"/>
      <c r="OCV1486" s="24"/>
      <c r="OCW1486" s="24"/>
      <c r="OCX1486" s="24"/>
      <c r="OCY1486" s="24"/>
      <c r="OCZ1486" s="24"/>
      <c r="ODD1486" s="3"/>
      <c r="ODE1486" s="31"/>
      <c r="ODF1486" s="5"/>
      <c r="ODG1486" s="9"/>
      <c r="ODJ1486" s="2"/>
      <c r="ODM1486" s="24"/>
      <c r="ODN1486" s="24"/>
      <c r="ODO1486" s="31"/>
      <c r="ODP1486" s="24"/>
      <c r="ODQ1486" s="24"/>
      <c r="ODR1486" s="24"/>
      <c r="ODS1486" s="24"/>
      <c r="ODT1486" s="24"/>
      <c r="ODU1486" s="24"/>
      <c r="ODV1486" s="24"/>
      <c r="ODW1486" s="24"/>
      <c r="ODX1486" s="24"/>
      <c r="ODY1486" s="24"/>
      <c r="ODZ1486" s="24"/>
      <c r="OEA1486" s="24"/>
      <c r="OEB1486" s="24"/>
      <c r="OEC1486" s="24"/>
      <c r="OED1486" s="24"/>
      <c r="OEH1486" s="3"/>
      <c r="OEI1486" s="31"/>
      <c r="OEJ1486" s="5"/>
      <c r="OEK1486" s="9"/>
      <c r="OEN1486" s="2"/>
      <c r="OEQ1486" s="24"/>
      <c r="OER1486" s="24"/>
      <c r="OES1486" s="31"/>
      <c r="OET1486" s="24"/>
      <c r="OEU1486" s="24"/>
      <c r="OEV1486" s="24"/>
      <c r="OEW1486" s="24"/>
      <c r="OEX1486" s="24"/>
      <c r="OEY1486" s="24"/>
      <c r="OEZ1486" s="24"/>
      <c r="OFA1486" s="24"/>
      <c r="OFB1486" s="24"/>
      <c r="OFC1486" s="24"/>
      <c r="OFD1486" s="24"/>
      <c r="OFE1486" s="24"/>
      <c r="OFF1486" s="24"/>
      <c r="OFG1486" s="24"/>
      <c r="OFH1486" s="24"/>
      <c r="OFL1486" s="3"/>
      <c r="OFM1486" s="31"/>
      <c r="OFN1486" s="5"/>
      <c r="OFO1486" s="9"/>
      <c r="OFR1486" s="2"/>
      <c r="OFU1486" s="24"/>
      <c r="OFV1486" s="24"/>
      <c r="OFW1486" s="31"/>
      <c r="OFX1486" s="24"/>
      <c r="OFY1486" s="24"/>
      <c r="OFZ1486" s="24"/>
      <c r="OGA1486" s="24"/>
      <c r="OGB1486" s="24"/>
      <c r="OGC1486" s="24"/>
      <c r="OGD1486" s="24"/>
      <c r="OGE1486" s="24"/>
      <c r="OGF1486" s="24"/>
      <c r="OGG1486" s="24"/>
      <c r="OGH1486" s="24"/>
      <c r="OGI1486" s="24"/>
      <c r="OGJ1486" s="24"/>
      <c r="OGK1486" s="24"/>
      <c r="OGL1486" s="24"/>
      <c r="OGP1486" s="3"/>
      <c r="OGQ1486" s="31"/>
      <c r="OGR1486" s="5"/>
      <c r="OGS1486" s="9"/>
      <c r="OGV1486" s="2"/>
      <c r="OGY1486" s="24"/>
      <c r="OGZ1486" s="24"/>
      <c r="OHA1486" s="31"/>
      <c r="OHB1486" s="24"/>
      <c r="OHC1486" s="24"/>
      <c r="OHD1486" s="24"/>
      <c r="OHE1486" s="24"/>
      <c r="OHF1486" s="24"/>
      <c r="OHG1486" s="24"/>
      <c r="OHH1486" s="24"/>
      <c r="OHI1486" s="24"/>
      <c r="OHJ1486" s="24"/>
      <c r="OHK1486" s="24"/>
      <c r="OHL1486" s="24"/>
      <c r="OHM1486" s="24"/>
      <c r="OHN1486" s="24"/>
      <c r="OHO1486" s="24"/>
      <c r="OHP1486" s="24"/>
      <c r="OHT1486" s="3"/>
      <c r="OHU1486" s="31"/>
      <c r="OHV1486" s="5"/>
      <c r="OHW1486" s="9"/>
      <c r="OHZ1486" s="2"/>
      <c r="OIC1486" s="24"/>
      <c r="OID1486" s="24"/>
      <c r="OIE1486" s="31"/>
      <c r="OIF1486" s="24"/>
      <c r="OIG1486" s="24"/>
      <c r="OIH1486" s="24"/>
      <c r="OII1486" s="24"/>
      <c r="OIJ1486" s="24"/>
      <c r="OIK1486" s="24"/>
      <c r="OIL1486" s="24"/>
      <c r="OIM1486" s="24"/>
      <c r="OIN1486" s="24"/>
      <c r="OIO1486" s="24"/>
      <c r="OIP1486" s="24"/>
      <c r="OIQ1486" s="24"/>
      <c r="OIR1486" s="24"/>
      <c r="OIS1486" s="24"/>
      <c r="OIT1486" s="24"/>
      <c r="OIX1486" s="3"/>
      <c r="OIY1486" s="31"/>
      <c r="OIZ1486" s="5"/>
      <c r="OJA1486" s="9"/>
      <c r="OJD1486" s="2"/>
      <c r="OJG1486" s="24"/>
      <c r="OJH1486" s="24"/>
      <c r="OJI1486" s="31"/>
      <c r="OJJ1486" s="24"/>
      <c r="OJK1486" s="24"/>
      <c r="OJL1486" s="24"/>
      <c r="OJM1486" s="24"/>
      <c r="OJN1486" s="24"/>
      <c r="OJO1486" s="24"/>
      <c r="OJP1486" s="24"/>
      <c r="OJQ1486" s="24"/>
      <c r="OJR1486" s="24"/>
      <c r="OJS1486" s="24"/>
      <c r="OJT1486" s="24"/>
      <c r="OJU1486" s="24"/>
      <c r="OJV1486" s="24"/>
      <c r="OJW1486" s="24"/>
      <c r="OJX1486" s="24"/>
      <c r="OKB1486" s="3"/>
      <c r="OKC1486" s="31"/>
      <c r="OKD1486" s="5"/>
      <c r="OKE1486" s="9"/>
      <c r="OKH1486" s="2"/>
      <c r="OKK1486" s="24"/>
      <c r="OKL1486" s="24"/>
      <c r="OKM1486" s="31"/>
      <c r="OKN1486" s="24"/>
      <c r="OKO1486" s="24"/>
      <c r="OKP1486" s="24"/>
      <c r="OKQ1486" s="24"/>
      <c r="OKR1486" s="24"/>
      <c r="OKS1486" s="24"/>
      <c r="OKT1486" s="24"/>
      <c r="OKU1486" s="24"/>
      <c r="OKV1486" s="24"/>
      <c r="OKW1486" s="24"/>
      <c r="OKX1486" s="24"/>
      <c r="OKY1486" s="24"/>
      <c r="OKZ1486" s="24"/>
      <c r="OLA1486" s="24"/>
      <c r="OLB1486" s="24"/>
      <c r="OLF1486" s="3"/>
      <c r="OLG1486" s="31"/>
      <c r="OLH1486" s="5"/>
      <c r="OLI1486" s="9"/>
      <c r="OLL1486" s="2"/>
      <c r="OLO1486" s="24"/>
      <c r="OLP1486" s="24"/>
      <c r="OLQ1486" s="31"/>
      <c r="OLR1486" s="24"/>
      <c r="OLS1486" s="24"/>
      <c r="OLT1486" s="24"/>
      <c r="OLU1486" s="24"/>
      <c r="OLV1486" s="24"/>
      <c r="OLW1486" s="24"/>
      <c r="OLX1486" s="24"/>
      <c r="OLY1486" s="24"/>
      <c r="OLZ1486" s="24"/>
      <c r="OMA1486" s="24"/>
      <c r="OMB1486" s="24"/>
      <c r="OMC1486" s="24"/>
      <c r="OMD1486" s="24"/>
      <c r="OME1486" s="24"/>
      <c r="OMF1486" s="24"/>
      <c r="OMJ1486" s="3"/>
      <c r="OMK1486" s="31"/>
      <c r="OML1486" s="5"/>
      <c r="OMM1486" s="9"/>
      <c r="OMP1486" s="2"/>
      <c r="OMS1486" s="24"/>
      <c r="OMT1486" s="24"/>
      <c r="OMU1486" s="31"/>
      <c r="OMV1486" s="24"/>
      <c r="OMW1486" s="24"/>
      <c r="OMX1486" s="24"/>
      <c r="OMY1486" s="24"/>
      <c r="OMZ1486" s="24"/>
      <c r="ONA1486" s="24"/>
      <c r="ONB1486" s="24"/>
      <c r="ONC1486" s="24"/>
      <c r="OND1486" s="24"/>
      <c r="ONE1486" s="24"/>
      <c r="ONF1486" s="24"/>
      <c r="ONG1486" s="24"/>
      <c r="ONH1486" s="24"/>
      <c r="ONI1486" s="24"/>
      <c r="ONJ1486" s="24"/>
      <c r="ONN1486" s="3"/>
      <c r="ONO1486" s="31"/>
      <c r="ONP1486" s="5"/>
      <c r="ONQ1486" s="9"/>
      <c r="ONT1486" s="2"/>
      <c r="ONW1486" s="24"/>
      <c r="ONX1486" s="24"/>
      <c r="ONY1486" s="31"/>
      <c r="ONZ1486" s="24"/>
      <c r="OOA1486" s="24"/>
      <c r="OOB1486" s="24"/>
      <c r="OOC1486" s="24"/>
      <c r="OOD1486" s="24"/>
      <c r="OOE1486" s="24"/>
      <c r="OOF1486" s="24"/>
      <c r="OOG1486" s="24"/>
      <c r="OOH1486" s="24"/>
      <c r="OOI1486" s="24"/>
      <c r="OOJ1486" s="24"/>
      <c r="OOK1486" s="24"/>
      <c r="OOL1486" s="24"/>
      <c r="OOM1486" s="24"/>
      <c r="OON1486" s="24"/>
      <c r="OOR1486" s="3"/>
      <c r="OOS1486" s="31"/>
      <c r="OOT1486" s="5"/>
      <c r="OOU1486" s="9"/>
      <c r="OOX1486" s="2"/>
      <c r="OPA1486" s="24"/>
      <c r="OPB1486" s="24"/>
      <c r="OPC1486" s="31"/>
      <c r="OPD1486" s="24"/>
      <c r="OPE1486" s="24"/>
      <c r="OPF1486" s="24"/>
      <c r="OPG1486" s="24"/>
      <c r="OPH1486" s="24"/>
      <c r="OPI1486" s="24"/>
      <c r="OPJ1486" s="24"/>
      <c r="OPK1486" s="24"/>
      <c r="OPL1486" s="24"/>
      <c r="OPM1486" s="24"/>
      <c r="OPN1486" s="24"/>
      <c r="OPO1486" s="24"/>
      <c r="OPP1486" s="24"/>
      <c r="OPQ1486" s="24"/>
      <c r="OPR1486" s="24"/>
      <c r="OPV1486" s="3"/>
      <c r="OPW1486" s="31"/>
      <c r="OPX1486" s="5"/>
      <c r="OPY1486" s="9"/>
      <c r="OQB1486" s="2"/>
      <c r="OQE1486" s="24"/>
      <c r="OQF1486" s="24"/>
      <c r="OQG1486" s="31"/>
      <c r="OQH1486" s="24"/>
      <c r="OQI1486" s="24"/>
      <c r="OQJ1486" s="24"/>
      <c r="OQK1486" s="24"/>
      <c r="OQL1486" s="24"/>
      <c r="OQM1486" s="24"/>
      <c r="OQN1486" s="24"/>
      <c r="OQO1486" s="24"/>
      <c r="OQP1486" s="24"/>
      <c r="OQQ1486" s="24"/>
      <c r="OQR1486" s="24"/>
      <c r="OQS1486" s="24"/>
      <c r="OQT1486" s="24"/>
      <c r="OQU1486" s="24"/>
      <c r="OQV1486" s="24"/>
      <c r="OQZ1486" s="3"/>
      <c r="ORA1486" s="31"/>
      <c r="ORB1486" s="5"/>
      <c r="ORC1486" s="9"/>
      <c r="ORF1486" s="2"/>
      <c r="ORI1486" s="24"/>
      <c r="ORJ1486" s="24"/>
      <c r="ORK1486" s="31"/>
      <c r="ORL1486" s="24"/>
      <c r="ORM1486" s="24"/>
      <c r="ORN1486" s="24"/>
      <c r="ORO1486" s="24"/>
      <c r="ORP1486" s="24"/>
      <c r="ORQ1486" s="24"/>
      <c r="ORR1486" s="24"/>
      <c r="ORS1486" s="24"/>
      <c r="ORT1486" s="24"/>
      <c r="ORU1486" s="24"/>
      <c r="ORV1486" s="24"/>
      <c r="ORW1486" s="24"/>
      <c r="ORX1486" s="24"/>
      <c r="ORY1486" s="24"/>
      <c r="ORZ1486" s="24"/>
      <c r="OSD1486" s="3"/>
      <c r="OSE1486" s="31"/>
      <c r="OSF1486" s="5"/>
      <c r="OSG1486" s="9"/>
      <c r="OSJ1486" s="2"/>
      <c r="OSM1486" s="24"/>
      <c r="OSN1486" s="24"/>
      <c r="OSO1486" s="31"/>
      <c r="OSP1486" s="24"/>
      <c r="OSQ1486" s="24"/>
      <c r="OSR1486" s="24"/>
      <c r="OSS1486" s="24"/>
      <c r="OST1486" s="24"/>
      <c r="OSU1486" s="24"/>
      <c r="OSV1486" s="24"/>
      <c r="OSW1486" s="24"/>
      <c r="OSX1486" s="24"/>
      <c r="OSY1486" s="24"/>
      <c r="OSZ1486" s="24"/>
      <c r="OTA1486" s="24"/>
      <c r="OTB1486" s="24"/>
      <c r="OTC1486" s="24"/>
      <c r="OTD1486" s="24"/>
      <c r="OTH1486" s="3"/>
      <c r="OTI1486" s="31"/>
      <c r="OTJ1486" s="5"/>
      <c r="OTK1486" s="9"/>
      <c r="OTN1486" s="2"/>
      <c r="OTQ1486" s="24"/>
      <c r="OTR1486" s="24"/>
      <c r="OTS1486" s="31"/>
      <c r="OTT1486" s="24"/>
      <c r="OTU1486" s="24"/>
      <c r="OTV1486" s="24"/>
      <c r="OTW1486" s="24"/>
      <c r="OTX1486" s="24"/>
      <c r="OTY1486" s="24"/>
      <c r="OTZ1486" s="24"/>
      <c r="OUA1486" s="24"/>
      <c r="OUB1486" s="24"/>
      <c r="OUC1486" s="24"/>
      <c r="OUD1486" s="24"/>
      <c r="OUE1486" s="24"/>
      <c r="OUF1486" s="24"/>
      <c r="OUG1486" s="24"/>
      <c r="OUH1486" s="24"/>
      <c r="OUL1486" s="3"/>
      <c r="OUM1486" s="31"/>
      <c r="OUN1486" s="5"/>
      <c r="OUO1486" s="9"/>
      <c r="OUR1486" s="2"/>
      <c r="OUU1486" s="24"/>
      <c r="OUV1486" s="24"/>
      <c r="OUW1486" s="31"/>
      <c r="OUX1486" s="24"/>
      <c r="OUY1486" s="24"/>
      <c r="OUZ1486" s="24"/>
      <c r="OVA1486" s="24"/>
      <c r="OVB1486" s="24"/>
      <c r="OVC1486" s="24"/>
      <c r="OVD1486" s="24"/>
      <c r="OVE1486" s="24"/>
      <c r="OVF1486" s="24"/>
      <c r="OVG1486" s="24"/>
      <c r="OVH1486" s="24"/>
      <c r="OVI1486" s="24"/>
      <c r="OVJ1486" s="24"/>
      <c r="OVK1486" s="24"/>
      <c r="OVL1486" s="24"/>
      <c r="OVP1486" s="3"/>
      <c r="OVQ1486" s="31"/>
      <c r="OVR1486" s="5"/>
      <c r="OVS1486" s="9"/>
      <c r="OVV1486" s="2"/>
      <c r="OVY1486" s="24"/>
      <c r="OVZ1486" s="24"/>
      <c r="OWA1486" s="31"/>
      <c r="OWB1486" s="24"/>
      <c r="OWC1486" s="24"/>
      <c r="OWD1486" s="24"/>
      <c r="OWE1486" s="24"/>
      <c r="OWF1486" s="24"/>
      <c r="OWG1486" s="24"/>
      <c r="OWH1486" s="24"/>
      <c r="OWI1486" s="24"/>
      <c r="OWJ1486" s="24"/>
      <c r="OWK1486" s="24"/>
      <c r="OWL1486" s="24"/>
      <c r="OWM1486" s="24"/>
      <c r="OWN1486" s="24"/>
      <c r="OWO1486" s="24"/>
      <c r="OWP1486" s="24"/>
      <c r="OWT1486" s="3"/>
      <c r="OWU1486" s="31"/>
      <c r="OWV1486" s="5"/>
      <c r="OWW1486" s="9"/>
      <c r="OWZ1486" s="2"/>
      <c r="OXC1486" s="24"/>
      <c r="OXD1486" s="24"/>
      <c r="OXE1486" s="31"/>
      <c r="OXF1486" s="24"/>
      <c r="OXG1486" s="24"/>
      <c r="OXH1486" s="24"/>
      <c r="OXI1486" s="24"/>
      <c r="OXJ1486" s="24"/>
      <c r="OXK1486" s="24"/>
      <c r="OXL1486" s="24"/>
      <c r="OXM1486" s="24"/>
      <c r="OXN1486" s="24"/>
      <c r="OXO1486" s="24"/>
      <c r="OXP1486" s="24"/>
      <c r="OXQ1486" s="24"/>
      <c r="OXR1486" s="24"/>
      <c r="OXS1486" s="24"/>
      <c r="OXT1486" s="24"/>
      <c r="OXX1486" s="3"/>
      <c r="OXY1486" s="31"/>
      <c r="OXZ1486" s="5"/>
      <c r="OYA1486" s="9"/>
      <c r="OYD1486" s="2"/>
      <c r="OYG1486" s="24"/>
      <c r="OYH1486" s="24"/>
      <c r="OYI1486" s="31"/>
      <c r="OYJ1486" s="24"/>
      <c r="OYK1486" s="24"/>
      <c r="OYL1486" s="24"/>
      <c r="OYM1486" s="24"/>
      <c r="OYN1486" s="24"/>
      <c r="OYO1486" s="24"/>
      <c r="OYP1486" s="24"/>
      <c r="OYQ1486" s="24"/>
      <c r="OYR1486" s="24"/>
      <c r="OYS1486" s="24"/>
      <c r="OYT1486" s="24"/>
      <c r="OYU1486" s="24"/>
      <c r="OYV1486" s="24"/>
      <c r="OYW1486" s="24"/>
      <c r="OYX1486" s="24"/>
      <c r="OZB1486" s="3"/>
      <c r="OZC1486" s="31"/>
      <c r="OZD1486" s="5"/>
      <c r="OZE1486" s="9"/>
      <c r="OZH1486" s="2"/>
      <c r="OZK1486" s="24"/>
      <c r="OZL1486" s="24"/>
      <c r="OZM1486" s="31"/>
      <c r="OZN1486" s="24"/>
      <c r="OZO1486" s="24"/>
      <c r="OZP1486" s="24"/>
      <c r="OZQ1486" s="24"/>
      <c r="OZR1486" s="24"/>
      <c r="OZS1486" s="24"/>
      <c r="OZT1486" s="24"/>
      <c r="OZU1486" s="24"/>
      <c r="OZV1486" s="24"/>
      <c r="OZW1486" s="24"/>
      <c r="OZX1486" s="24"/>
      <c r="OZY1486" s="24"/>
      <c r="OZZ1486" s="24"/>
      <c r="PAA1486" s="24"/>
      <c r="PAB1486" s="24"/>
      <c r="PAF1486" s="3"/>
      <c r="PAG1486" s="31"/>
      <c r="PAH1486" s="5"/>
      <c r="PAI1486" s="9"/>
      <c r="PAL1486" s="2"/>
      <c r="PAO1486" s="24"/>
      <c r="PAP1486" s="24"/>
      <c r="PAQ1486" s="31"/>
      <c r="PAR1486" s="24"/>
      <c r="PAS1486" s="24"/>
      <c r="PAT1486" s="24"/>
      <c r="PAU1486" s="24"/>
      <c r="PAV1486" s="24"/>
      <c r="PAW1486" s="24"/>
      <c r="PAX1486" s="24"/>
      <c r="PAY1486" s="24"/>
      <c r="PAZ1486" s="24"/>
      <c r="PBA1486" s="24"/>
      <c r="PBB1486" s="24"/>
      <c r="PBC1486" s="24"/>
      <c r="PBD1486" s="24"/>
      <c r="PBE1486" s="24"/>
      <c r="PBF1486" s="24"/>
      <c r="PBJ1486" s="3"/>
      <c r="PBK1486" s="31"/>
      <c r="PBL1486" s="5"/>
      <c r="PBM1486" s="9"/>
      <c r="PBP1486" s="2"/>
      <c r="PBS1486" s="24"/>
      <c r="PBT1486" s="24"/>
      <c r="PBU1486" s="31"/>
      <c r="PBV1486" s="24"/>
      <c r="PBW1486" s="24"/>
      <c r="PBX1486" s="24"/>
      <c r="PBY1486" s="24"/>
      <c r="PBZ1486" s="24"/>
      <c r="PCA1486" s="24"/>
      <c r="PCB1486" s="24"/>
      <c r="PCC1486" s="24"/>
      <c r="PCD1486" s="24"/>
      <c r="PCE1486" s="24"/>
      <c r="PCF1486" s="24"/>
      <c r="PCG1486" s="24"/>
      <c r="PCH1486" s="24"/>
      <c r="PCI1486" s="24"/>
      <c r="PCJ1486" s="24"/>
      <c r="PCN1486" s="3"/>
      <c r="PCO1486" s="31"/>
      <c r="PCP1486" s="5"/>
      <c r="PCQ1486" s="9"/>
      <c r="PCT1486" s="2"/>
      <c r="PCW1486" s="24"/>
      <c r="PCX1486" s="24"/>
      <c r="PCY1486" s="31"/>
      <c r="PCZ1486" s="24"/>
      <c r="PDA1486" s="24"/>
      <c r="PDB1486" s="24"/>
      <c r="PDC1486" s="24"/>
      <c r="PDD1486" s="24"/>
      <c r="PDE1486" s="24"/>
      <c r="PDF1486" s="24"/>
      <c r="PDG1486" s="24"/>
      <c r="PDH1486" s="24"/>
      <c r="PDI1486" s="24"/>
      <c r="PDJ1486" s="24"/>
      <c r="PDK1486" s="24"/>
      <c r="PDL1486" s="24"/>
      <c r="PDM1486" s="24"/>
      <c r="PDN1486" s="24"/>
      <c r="PDR1486" s="3"/>
      <c r="PDS1486" s="31"/>
      <c r="PDT1486" s="5"/>
      <c r="PDU1486" s="9"/>
      <c r="PDX1486" s="2"/>
      <c r="PEA1486" s="24"/>
      <c r="PEB1486" s="24"/>
      <c r="PEC1486" s="31"/>
      <c r="PED1486" s="24"/>
      <c r="PEE1486" s="24"/>
      <c r="PEF1486" s="24"/>
      <c r="PEG1486" s="24"/>
      <c r="PEH1486" s="24"/>
      <c r="PEI1486" s="24"/>
      <c r="PEJ1486" s="24"/>
      <c r="PEK1486" s="24"/>
      <c r="PEL1486" s="24"/>
      <c r="PEM1486" s="24"/>
      <c r="PEN1486" s="24"/>
      <c r="PEO1486" s="24"/>
      <c r="PEP1486" s="24"/>
      <c r="PEQ1486" s="24"/>
      <c r="PER1486" s="24"/>
      <c r="PEV1486" s="3"/>
      <c r="PEW1486" s="31"/>
      <c r="PEX1486" s="5"/>
      <c r="PEY1486" s="9"/>
      <c r="PFB1486" s="2"/>
      <c r="PFE1486" s="24"/>
      <c r="PFF1486" s="24"/>
      <c r="PFG1486" s="31"/>
      <c r="PFH1486" s="24"/>
      <c r="PFI1486" s="24"/>
      <c r="PFJ1486" s="24"/>
      <c r="PFK1486" s="24"/>
      <c r="PFL1486" s="24"/>
      <c r="PFM1486" s="24"/>
      <c r="PFN1486" s="24"/>
      <c r="PFO1486" s="24"/>
      <c r="PFP1486" s="24"/>
      <c r="PFQ1486" s="24"/>
      <c r="PFR1486" s="24"/>
      <c r="PFS1486" s="24"/>
      <c r="PFT1486" s="24"/>
      <c r="PFU1486" s="24"/>
      <c r="PFV1486" s="24"/>
      <c r="PFZ1486" s="3"/>
      <c r="PGA1486" s="31"/>
      <c r="PGB1486" s="5"/>
      <c r="PGC1486" s="9"/>
      <c r="PGF1486" s="2"/>
      <c r="PGI1486" s="24"/>
      <c r="PGJ1486" s="24"/>
      <c r="PGK1486" s="31"/>
      <c r="PGL1486" s="24"/>
      <c r="PGM1486" s="24"/>
      <c r="PGN1486" s="24"/>
      <c r="PGO1486" s="24"/>
      <c r="PGP1486" s="24"/>
      <c r="PGQ1486" s="24"/>
      <c r="PGR1486" s="24"/>
      <c r="PGS1486" s="24"/>
      <c r="PGT1486" s="24"/>
      <c r="PGU1486" s="24"/>
      <c r="PGV1486" s="24"/>
      <c r="PGW1486" s="24"/>
      <c r="PGX1486" s="24"/>
      <c r="PGY1486" s="24"/>
      <c r="PGZ1486" s="24"/>
      <c r="PHD1486" s="3"/>
      <c r="PHE1486" s="31"/>
      <c r="PHF1486" s="5"/>
      <c r="PHG1486" s="9"/>
      <c r="PHJ1486" s="2"/>
      <c r="PHM1486" s="24"/>
      <c r="PHN1486" s="24"/>
      <c r="PHO1486" s="31"/>
      <c r="PHP1486" s="24"/>
      <c r="PHQ1486" s="24"/>
      <c r="PHR1486" s="24"/>
      <c r="PHS1486" s="24"/>
      <c r="PHT1486" s="24"/>
      <c r="PHU1486" s="24"/>
      <c r="PHV1486" s="24"/>
      <c r="PHW1486" s="24"/>
      <c r="PHX1486" s="24"/>
      <c r="PHY1486" s="24"/>
      <c r="PHZ1486" s="24"/>
      <c r="PIA1486" s="24"/>
      <c r="PIB1486" s="24"/>
      <c r="PIC1486" s="24"/>
      <c r="PID1486" s="24"/>
      <c r="PIH1486" s="3"/>
      <c r="PII1486" s="31"/>
      <c r="PIJ1486" s="5"/>
      <c r="PIK1486" s="9"/>
      <c r="PIN1486" s="2"/>
      <c r="PIQ1486" s="24"/>
      <c r="PIR1486" s="24"/>
      <c r="PIS1486" s="31"/>
      <c r="PIT1486" s="24"/>
      <c r="PIU1486" s="24"/>
      <c r="PIV1486" s="24"/>
      <c r="PIW1486" s="24"/>
      <c r="PIX1486" s="24"/>
      <c r="PIY1486" s="24"/>
      <c r="PIZ1486" s="24"/>
      <c r="PJA1486" s="24"/>
      <c r="PJB1486" s="24"/>
      <c r="PJC1486" s="24"/>
      <c r="PJD1486" s="24"/>
      <c r="PJE1486" s="24"/>
      <c r="PJF1486" s="24"/>
      <c r="PJG1486" s="24"/>
      <c r="PJH1486" s="24"/>
      <c r="PJL1486" s="3"/>
      <c r="PJM1486" s="31"/>
      <c r="PJN1486" s="5"/>
      <c r="PJO1486" s="9"/>
      <c r="PJR1486" s="2"/>
      <c r="PJU1486" s="24"/>
      <c r="PJV1486" s="24"/>
      <c r="PJW1486" s="31"/>
      <c r="PJX1486" s="24"/>
      <c r="PJY1486" s="24"/>
      <c r="PJZ1486" s="24"/>
      <c r="PKA1486" s="24"/>
      <c r="PKB1486" s="24"/>
      <c r="PKC1486" s="24"/>
      <c r="PKD1486" s="24"/>
      <c r="PKE1486" s="24"/>
      <c r="PKF1486" s="24"/>
      <c r="PKG1486" s="24"/>
      <c r="PKH1486" s="24"/>
      <c r="PKI1486" s="24"/>
      <c r="PKJ1486" s="24"/>
      <c r="PKK1486" s="24"/>
      <c r="PKL1486" s="24"/>
      <c r="PKP1486" s="3"/>
      <c r="PKQ1486" s="31"/>
      <c r="PKR1486" s="5"/>
      <c r="PKS1486" s="9"/>
      <c r="PKV1486" s="2"/>
      <c r="PKY1486" s="24"/>
      <c r="PKZ1486" s="24"/>
      <c r="PLA1486" s="31"/>
      <c r="PLB1486" s="24"/>
      <c r="PLC1486" s="24"/>
      <c r="PLD1486" s="24"/>
      <c r="PLE1486" s="24"/>
      <c r="PLF1486" s="24"/>
      <c r="PLG1486" s="24"/>
      <c r="PLH1486" s="24"/>
      <c r="PLI1486" s="24"/>
      <c r="PLJ1486" s="24"/>
      <c r="PLK1486" s="24"/>
      <c r="PLL1486" s="24"/>
      <c r="PLM1486" s="24"/>
      <c r="PLN1486" s="24"/>
      <c r="PLO1486" s="24"/>
      <c r="PLP1486" s="24"/>
      <c r="PLT1486" s="3"/>
      <c r="PLU1486" s="31"/>
      <c r="PLV1486" s="5"/>
      <c r="PLW1486" s="9"/>
      <c r="PLZ1486" s="2"/>
      <c r="PMC1486" s="24"/>
      <c r="PMD1486" s="24"/>
      <c r="PME1486" s="31"/>
      <c r="PMF1486" s="24"/>
      <c r="PMG1486" s="24"/>
      <c r="PMH1486" s="24"/>
      <c r="PMI1486" s="24"/>
      <c r="PMJ1486" s="24"/>
      <c r="PMK1486" s="24"/>
      <c r="PML1486" s="24"/>
      <c r="PMM1486" s="24"/>
      <c r="PMN1486" s="24"/>
      <c r="PMO1486" s="24"/>
      <c r="PMP1486" s="24"/>
      <c r="PMQ1486" s="24"/>
      <c r="PMR1486" s="24"/>
      <c r="PMS1486" s="24"/>
      <c r="PMT1486" s="24"/>
      <c r="PMX1486" s="3"/>
      <c r="PMY1486" s="31"/>
      <c r="PMZ1486" s="5"/>
      <c r="PNA1486" s="9"/>
      <c r="PND1486" s="2"/>
      <c r="PNG1486" s="24"/>
      <c r="PNH1486" s="24"/>
      <c r="PNI1486" s="31"/>
      <c r="PNJ1486" s="24"/>
      <c r="PNK1486" s="24"/>
      <c r="PNL1486" s="24"/>
      <c r="PNM1486" s="24"/>
      <c r="PNN1486" s="24"/>
      <c r="PNO1486" s="24"/>
      <c r="PNP1486" s="24"/>
      <c r="PNQ1486" s="24"/>
      <c r="PNR1486" s="24"/>
      <c r="PNS1486" s="24"/>
      <c r="PNT1486" s="24"/>
      <c r="PNU1486" s="24"/>
      <c r="PNV1486" s="24"/>
      <c r="PNW1486" s="24"/>
      <c r="PNX1486" s="24"/>
      <c r="POB1486" s="3"/>
      <c r="POC1486" s="31"/>
      <c r="POD1486" s="5"/>
      <c r="POE1486" s="9"/>
      <c r="POH1486" s="2"/>
      <c r="POK1486" s="24"/>
      <c r="POL1486" s="24"/>
      <c r="POM1486" s="31"/>
      <c r="PON1486" s="24"/>
      <c r="POO1486" s="24"/>
      <c r="POP1486" s="24"/>
      <c r="POQ1486" s="24"/>
      <c r="POR1486" s="24"/>
      <c r="POS1486" s="24"/>
      <c r="POT1486" s="24"/>
      <c r="POU1486" s="24"/>
      <c r="POV1486" s="24"/>
      <c r="POW1486" s="24"/>
      <c r="POX1486" s="24"/>
      <c r="POY1486" s="24"/>
      <c r="POZ1486" s="24"/>
      <c r="PPA1486" s="24"/>
      <c r="PPB1486" s="24"/>
      <c r="PPF1486" s="3"/>
      <c r="PPG1486" s="31"/>
      <c r="PPH1486" s="5"/>
      <c r="PPI1486" s="9"/>
      <c r="PPL1486" s="2"/>
      <c r="PPO1486" s="24"/>
      <c r="PPP1486" s="24"/>
      <c r="PPQ1486" s="31"/>
      <c r="PPR1486" s="24"/>
      <c r="PPS1486" s="24"/>
      <c r="PPT1486" s="24"/>
      <c r="PPU1486" s="24"/>
      <c r="PPV1486" s="24"/>
      <c r="PPW1486" s="24"/>
      <c r="PPX1486" s="24"/>
      <c r="PPY1486" s="24"/>
      <c r="PPZ1486" s="24"/>
      <c r="PQA1486" s="24"/>
      <c r="PQB1486" s="24"/>
      <c r="PQC1486" s="24"/>
      <c r="PQD1486" s="24"/>
      <c r="PQE1486" s="24"/>
      <c r="PQF1486" s="24"/>
      <c r="PQJ1486" s="3"/>
      <c r="PQK1486" s="31"/>
      <c r="PQL1486" s="5"/>
      <c r="PQM1486" s="9"/>
      <c r="PQP1486" s="2"/>
      <c r="PQS1486" s="24"/>
      <c r="PQT1486" s="24"/>
      <c r="PQU1486" s="31"/>
      <c r="PQV1486" s="24"/>
      <c r="PQW1486" s="24"/>
      <c r="PQX1486" s="24"/>
      <c r="PQY1486" s="24"/>
      <c r="PQZ1486" s="24"/>
      <c r="PRA1486" s="24"/>
      <c r="PRB1486" s="24"/>
      <c r="PRC1486" s="24"/>
      <c r="PRD1486" s="24"/>
      <c r="PRE1486" s="24"/>
      <c r="PRF1486" s="24"/>
      <c r="PRG1486" s="24"/>
      <c r="PRH1486" s="24"/>
      <c r="PRI1486" s="24"/>
      <c r="PRJ1486" s="24"/>
      <c r="PRN1486" s="3"/>
      <c r="PRO1486" s="31"/>
      <c r="PRP1486" s="5"/>
      <c r="PRQ1486" s="9"/>
      <c r="PRT1486" s="2"/>
      <c r="PRW1486" s="24"/>
      <c r="PRX1486" s="24"/>
      <c r="PRY1486" s="31"/>
      <c r="PRZ1486" s="24"/>
      <c r="PSA1486" s="24"/>
      <c r="PSB1486" s="24"/>
      <c r="PSC1486" s="24"/>
      <c r="PSD1486" s="24"/>
      <c r="PSE1486" s="24"/>
      <c r="PSF1486" s="24"/>
      <c r="PSG1486" s="24"/>
      <c r="PSH1486" s="24"/>
      <c r="PSI1486" s="24"/>
      <c r="PSJ1486" s="24"/>
      <c r="PSK1486" s="24"/>
      <c r="PSL1486" s="24"/>
      <c r="PSM1486" s="24"/>
      <c r="PSN1486" s="24"/>
      <c r="PSR1486" s="3"/>
      <c r="PSS1486" s="31"/>
      <c r="PST1486" s="5"/>
      <c r="PSU1486" s="9"/>
      <c r="PSX1486" s="2"/>
      <c r="PTA1486" s="24"/>
      <c r="PTB1486" s="24"/>
      <c r="PTC1486" s="31"/>
      <c r="PTD1486" s="24"/>
      <c r="PTE1486" s="24"/>
      <c r="PTF1486" s="24"/>
      <c r="PTG1486" s="24"/>
      <c r="PTH1486" s="24"/>
      <c r="PTI1486" s="24"/>
      <c r="PTJ1486" s="24"/>
      <c r="PTK1486" s="24"/>
      <c r="PTL1486" s="24"/>
      <c r="PTM1486" s="24"/>
      <c r="PTN1486" s="24"/>
      <c r="PTO1486" s="24"/>
      <c r="PTP1486" s="24"/>
      <c r="PTQ1486" s="24"/>
      <c r="PTR1486" s="24"/>
      <c r="PTV1486" s="3"/>
      <c r="PTW1486" s="31"/>
      <c r="PTX1486" s="5"/>
      <c r="PTY1486" s="9"/>
      <c r="PUB1486" s="2"/>
      <c r="PUE1486" s="24"/>
      <c r="PUF1486" s="24"/>
      <c r="PUG1486" s="31"/>
      <c r="PUH1486" s="24"/>
      <c r="PUI1486" s="24"/>
      <c r="PUJ1486" s="24"/>
      <c r="PUK1486" s="24"/>
      <c r="PUL1486" s="24"/>
      <c r="PUM1486" s="24"/>
      <c r="PUN1486" s="24"/>
      <c r="PUO1486" s="24"/>
      <c r="PUP1486" s="24"/>
      <c r="PUQ1486" s="24"/>
      <c r="PUR1486" s="24"/>
      <c r="PUS1486" s="24"/>
      <c r="PUT1486" s="24"/>
      <c r="PUU1486" s="24"/>
      <c r="PUV1486" s="24"/>
      <c r="PUZ1486" s="3"/>
      <c r="PVA1486" s="31"/>
      <c r="PVB1486" s="5"/>
      <c r="PVC1486" s="9"/>
      <c r="PVF1486" s="2"/>
      <c r="PVI1486" s="24"/>
      <c r="PVJ1486" s="24"/>
      <c r="PVK1486" s="31"/>
      <c r="PVL1486" s="24"/>
      <c r="PVM1486" s="24"/>
      <c r="PVN1486" s="24"/>
      <c r="PVO1486" s="24"/>
      <c r="PVP1486" s="24"/>
      <c r="PVQ1486" s="24"/>
      <c r="PVR1486" s="24"/>
      <c r="PVS1486" s="24"/>
      <c r="PVT1486" s="24"/>
      <c r="PVU1486" s="24"/>
      <c r="PVV1486" s="24"/>
      <c r="PVW1486" s="24"/>
      <c r="PVX1486" s="24"/>
      <c r="PVY1486" s="24"/>
      <c r="PVZ1486" s="24"/>
      <c r="PWD1486" s="3"/>
      <c r="PWE1486" s="31"/>
      <c r="PWF1486" s="5"/>
      <c r="PWG1486" s="9"/>
      <c r="PWJ1486" s="2"/>
      <c r="PWM1486" s="24"/>
      <c r="PWN1486" s="24"/>
      <c r="PWO1486" s="31"/>
      <c r="PWP1486" s="24"/>
      <c r="PWQ1486" s="24"/>
      <c r="PWR1486" s="24"/>
      <c r="PWS1486" s="24"/>
      <c r="PWT1486" s="24"/>
      <c r="PWU1486" s="24"/>
      <c r="PWV1486" s="24"/>
      <c r="PWW1486" s="24"/>
      <c r="PWX1486" s="24"/>
      <c r="PWY1486" s="24"/>
      <c r="PWZ1486" s="24"/>
      <c r="PXA1486" s="24"/>
      <c r="PXB1486" s="24"/>
      <c r="PXC1486" s="24"/>
      <c r="PXD1486" s="24"/>
      <c r="PXH1486" s="3"/>
      <c r="PXI1486" s="31"/>
      <c r="PXJ1486" s="5"/>
      <c r="PXK1486" s="9"/>
      <c r="PXN1486" s="2"/>
      <c r="PXQ1486" s="24"/>
      <c r="PXR1486" s="24"/>
      <c r="PXS1486" s="31"/>
      <c r="PXT1486" s="24"/>
      <c r="PXU1486" s="24"/>
      <c r="PXV1486" s="24"/>
      <c r="PXW1486" s="24"/>
      <c r="PXX1486" s="24"/>
      <c r="PXY1486" s="24"/>
      <c r="PXZ1486" s="24"/>
      <c r="PYA1486" s="24"/>
      <c r="PYB1486" s="24"/>
      <c r="PYC1486" s="24"/>
      <c r="PYD1486" s="24"/>
      <c r="PYE1486" s="24"/>
      <c r="PYF1486" s="24"/>
      <c r="PYG1486" s="24"/>
      <c r="PYH1486" s="24"/>
      <c r="PYL1486" s="3"/>
      <c r="PYM1486" s="31"/>
      <c r="PYN1486" s="5"/>
      <c r="PYO1486" s="9"/>
      <c r="PYR1486" s="2"/>
      <c r="PYU1486" s="24"/>
      <c r="PYV1486" s="24"/>
      <c r="PYW1486" s="31"/>
      <c r="PYX1486" s="24"/>
      <c r="PYY1486" s="24"/>
      <c r="PYZ1486" s="24"/>
      <c r="PZA1486" s="24"/>
      <c r="PZB1486" s="24"/>
      <c r="PZC1486" s="24"/>
      <c r="PZD1486" s="24"/>
      <c r="PZE1486" s="24"/>
      <c r="PZF1486" s="24"/>
      <c r="PZG1486" s="24"/>
      <c r="PZH1486" s="24"/>
      <c r="PZI1486" s="24"/>
      <c r="PZJ1486" s="24"/>
      <c r="PZK1486" s="24"/>
      <c r="PZL1486" s="24"/>
      <c r="PZP1486" s="3"/>
      <c r="PZQ1486" s="31"/>
      <c r="PZR1486" s="5"/>
      <c r="PZS1486" s="9"/>
      <c r="PZV1486" s="2"/>
      <c r="PZY1486" s="24"/>
      <c r="PZZ1486" s="24"/>
      <c r="QAA1486" s="31"/>
      <c r="QAB1486" s="24"/>
      <c r="QAC1486" s="24"/>
      <c r="QAD1486" s="24"/>
      <c r="QAE1486" s="24"/>
      <c r="QAF1486" s="24"/>
      <c r="QAG1486" s="24"/>
      <c r="QAH1486" s="24"/>
      <c r="QAI1486" s="24"/>
      <c r="QAJ1486" s="24"/>
      <c r="QAK1486" s="24"/>
      <c r="QAL1486" s="24"/>
      <c r="QAM1486" s="24"/>
      <c r="QAN1486" s="24"/>
      <c r="QAO1486" s="24"/>
      <c r="QAP1486" s="24"/>
      <c r="QAT1486" s="3"/>
      <c r="QAU1486" s="31"/>
      <c r="QAV1486" s="5"/>
      <c r="QAW1486" s="9"/>
      <c r="QAZ1486" s="2"/>
      <c r="QBC1486" s="24"/>
      <c r="QBD1486" s="24"/>
      <c r="QBE1486" s="31"/>
      <c r="QBF1486" s="24"/>
      <c r="QBG1486" s="24"/>
      <c r="QBH1486" s="24"/>
      <c r="QBI1486" s="24"/>
      <c r="QBJ1486" s="24"/>
      <c r="QBK1486" s="24"/>
      <c r="QBL1486" s="24"/>
      <c r="QBM1486" s="24"/>
      <c r="QBN1486" s="24"/>
      <c r="QBO1486" s="24"/>
      <c r="QBP1486" s="24"/>
      <c r="QBQ1486" s="24"/>
      <c r="QBR1486" s="24"/>
      <c r="QBS1486" s="24"/>
      <c r="QBT1486" s="24"/>
      <c r="QBX1486" s="3"/>
      <c r="QBY1486" s="31"/>
      <c r="QBZ1486" s="5"/>
      <c r="QCA1486" s="9"/>
      <c r="QCD1486" s="2"/>
      <c r="QCG1486" s="24"/>
      <c r="QCH1486" s="24"/>
      <c r="QCI1486" s="31"/>
      <c r="QCJ1486" s="24"/>
      <c r="QCK1486" s="24"/>
      <c r="QCL1486" s="24"/>
      <c r="QCM1486" s="24"/>
      <c r="QCN1486" s="24"/>
      <c r="QCO1486" s="24"/>
      <c r="QCP1486" s="24"/>
      <c r="QCQ1486" s="24"/>
      <c r="QCR1486" s="24"/>
      <c r="QCS1486" s="24"/>
      <c r="QCT1486" s="24"/>
      <c r="QCU1486" s="24"/>
      <c r="QCV1486" s="24"/>
      <c r="QCW1486" s="24"/>
      <c r="QCX1486" s="24"/>
      <c r="QDB1486" s="3"/>
      <c r="QDC1486" s="31"/>
      <c r="QDD1486" s="5"/>
      <c r="QDE1486" s="9"/>
      <c r="QDH1486" s="2"/>
      <c r="QDK1486" s="24"/>
      <c r="QDL1486" s="24"/>
      <c r="QDM1486" s="31"/>
      <c r="QDN1486" s="24"/>
      <c r="QDO1486" s="24"/>
      <c r="QDP1486" s="24"/>
      <c r="QDQ1486" s="24"/>
      <c r="QDR1486" s="24"/>
      <c r="QDS1486" s="24"/>
      <c r="QDT1486" s="24"/>
      <c r="QDU1486" s="24"/>
      <c r="QDV1486" s="24"/>
      <c r="QDW1486" s="24"/>
      <c r="QDX1486" s="24"/>
      <c r="QDY1486" s="24"/>
      <c r="QDZ1486" s="24"/>
      <c r="QEA1486" s="24"/>
      <c r="QEB1486" s="24"/>
      <c r="QEF1486" s="3"/>
      <c r="QEG1486" s="31"/>
      <c r="QEH1486" s="5"/>
      <c r="QEI1486" s="9"/>
      <c r="QEL1486" s="2"/>
      <c r="QEO1486" s="24"/>
      <c r="QEP1486" s="24"/>
      <c r="QEQ1486" s="31"/>
      <c r="QER1486" s="24"/>
      <c r="QES1486" s="24"/>
      <c r="QET1486" s="24"/>
      <c r="QEU1486" s="24"/>
      <c r="QEV1486" s="24"/>
      <c r="QEW1486" s="24"/>
      <c r="QEX1486" s="24"/>
      <c r="QEY1486" s="24"/>
      <c r="QEZ1486" s="24"/>
      <c r="QFA1486" s="24"/>
      <c r="QFB1486" s="24"/>
      <c r="QFC1486" s="24"/>
      <c r="QFD1486" s="24"/>
      <c r="QFE1486" s="24"/>
      <c r="QFF1486" s="24"/>
      <c r="QFJ1486" s="3"/>
      <c r="QFK1486" s="31"/>
      <c r="QFL1486" s="5"/>
      <c r="QFM1486" s="9"/>
      <c r="QFP1486" s="2"/>
      <c r="QFS1486" s="24"/>
      <c r="QFT1486" s="24"/>
      <c r="QFU1486" s="31"/>
      <c r="QFV1486" s="24"/>
      <c r="QFW1486" s="24"/>
      <c r="QFX1486" s="24"/>
      <c r="QFY1486" s="24"/>
      <c r="QFZ1486" s="24"/>
      <c r="QGA1486" s="24"/>
      <c r="QGB1486" s="24"/>
      <c r="QGC1486" s="24"/>
      <c r="QGD1486" s="24"/>
      <c r="QGE1486" s="24"/>
      <c r="QGF1486" s="24"/>
      <c r="QGG1486" s="24"/>
      <c r="QGH1486" s="24"/>
      <c r="QGI1486" s="24"/>
      <c r="QGJ1486" s="24"/>
      <c r="QGN1486" s="3"/>
      <c r="QGO1486" s="31"/>
      <c r="QGP1486" s="5"/>
      <c r="QGQ1486" s="9"/>
      <c r="QGT1486" s="2"/>
      <c r="QGW1486" s="24"/>
      <c r="QGX1486" s="24"/>
      <c r="QGY1486" s="31"/>
      <c r="QGZ1486" s="24"/>
      <c r="QHA1486" s="24"/>
      <c r="QHB1486" s="24"/>
      <c r="QHC1486" s="24"/>
      <c r="QHD1486" s="24"/>
      <c r="QHE1486" s="24"/>
      <c r="QHF1486" s="24"/>
      <c r="QHG1486" s="24"/>
      <c r="QHH1486" s="24"/>
      <c r="QHI1486" s="24"/>
      <c r="QHJ1486" s="24"/>
      <c r="QHK1486" s="24"/>
      <c r="QHL1486" s="24"/>
      <c r="QHM1486" s="24"/>
      <c r="QHN1486" s="24"/>
      <c r="QHR1486" s="3"/>
      <c r="QHS1486" s="31"/>
      <c r="QHT1486" s="5"/>
      <c r="QHU1486" s="9"/>
      <c r="QHX1486" s="2"/>
      <c r="QIA1486" s="24"/>
      <c r="QIB1486" s="24"/>
      <c r="QIC1486" s="31"/>
      <c r="QID1486" s="24"/>
      <c r="QIE1486" s="24"/>
      <c r="QIF1486" s="24"/>
      <c r="QIG1486" s="24"/>
      <c r="QIH1486" s="24"/>
      <c r="QII1486" s="24"/>
      <c r="QIJ1486" s="24"/>
      <c r="QIK1486" s="24"/>
      <c r="QIL1486" s="24"/>
      <c r="QIM1486" s="24"/>
      <c r="QIN1486" s="24"/>
      <c r="QIO1486" s="24"/>
      <c r="QIP1486" s="24"/>
      <c r="QIQ1486" s="24"/>
      <c r="QIR1486" s="24"/>
      <c r="QIV1486" s="3"/>
      <c r="QIW1486" s="31"/>
      <c r="QIX1486" s="5"/>
      <c r="QIY1486" s="9"/>
      <c r="QJB1486" s="2"/>
      <c r="QJE1486" s="24"/>
      <c r="QJF1486" s="24"/>
      <c r="QJG1486" s="31"/>
      <c r="QJH1486" s="24"/>
      <c r="QJI1486" s="24"/>
      <c r="QJJ1486" s="24"/>
      <c r="QJK1486" s="24"/>
      <c r="QJL1486" s="24"/>
      <c r="QJM1486" s="24"/>
      <c r="QJN1486" s="24"/>
      <c r="QJO1486" s="24"/>
      <c r="QJP1486" s="24"/>
      <c r="QJQ1486" s="24"/>
      <c r="QJR1486" s="24"/>
      <c r="QJS1486" s="24"/>
      <c r="QJT1486" s="24"/>
      <c r="QJU1486" s="24"/>
      <c r="QJV1486" s="24"/>
      <c r="QJZ1486" s="3"/>
      <c r="QKA1486" s="31"/>
      <c r="QKB1486" s="5"/>
      <c r="QKC1486" s="9"/>
      <c r="QKF1486" s="2"/>
      <c r="QKI1486" s="24"/>
      <c r="QKJ1486" s="24"/>
      <c r="QKK1486" s="31"/>
      <c r="QKL1486" s="24"/>
      <c r="QKM1486" s="24"/>
      <c r="QKN1486" s="24"/>
      <c r="QKO1486" s="24"/>
      <c r="QKP1486" s="24"/>
      <c r="QKQ1486" s="24"/>
      <c r="QKR1486" s="24"/>
      <c r="QKS1486" s="24"/>
      <c r="QKT1486" s="24"/>
      <c r="QKU1486" s="24"/>
      <c r="QKV1486" s="24"/>
      <c r="QKW1486" s="24"/>
      <c r="QKX1486" s="24"/>
      <c r="QKY1486" s="24"/>
      <c r="QKZ1486" s="24"/>
      <c r="QLD1486" s="3"/>
      <c r="QLE1486" s="31"/>
      <c r="QLF1486" s="5"/>
      <c r="QLG1486" s="9"/>
      <c r="QLJ1486" s="2"/>
      <c r="QLM1486" s="24"/>
      <c r="QLN1486" s="24"/>
      <c r="QLO1486" s="31"/>
      <c r="QLP1486" s="24"/>
      <c r="QLQ1486" s="24"/>
      <c r="QLR1486" s="24"/>
      <c r="QLS1486" s="24"/>
      <c r="QLT1486" s="24"/>
      <c r="QLU1486" s="24"/>
      <c r="QLV1486" s="24"/>
      <c r="QLW1486" s="24"/>
      <c r="QLX1486" s="24"/>
      <c r="QLY1486" s="24"/>
      <c r="QLZ1486" s="24"/>
      <c r="QMA1486" s="24"/>
      <c r="QMB1486" s="24"/>
      <c r="QMC1486" s="24"/>
      <c r="QMD1486" s="24"/>
      <c r="QMH1486" s="3"/>
      <c r="QMI1486" s="31"/>
      <c r="QMJ1486" s="5"/>
      <c r="QMK1486" s="9"/>
      <c r="QMN1486" s="2"/>
      <c r="QMQ1486" s="24"/>
      <c r="QMR1486" s="24"/>
      <c r="QMS1486" s="31"/>
      <c r="QMT1486" s="24"/>
      <c r="QMU1486" s="24"/>
      <c r="QMV1486" s="24"/>
      <c r="QMW1486" s="24"/>
      <c r="QMX1486" s="24"/>
      <c r="QMY1486" s="24"/>
      <c r="QMZ1486" s="24"/>
      <c r="QNA1486" s="24"/>
      <c r="QNB1486" s="24"/>
      <c r="QNC1486" s="24"/>
      <c r="QND1486" s="24"/>
      <c r="QNE1486" s="24"/>
      <c r="QNF1486" s="24"/>
      <c r="QNG1486" s="24"/>
      <c r="QNH1486" s="24"/>
      <c r="QNL1486" s="3"/>
      <c r="QNM1486" s="31"/>
      <c r="QNN1486" s="5"/>
      <c r="QNO1486" s="9"/>
      <c r="QNR1486" s="2"/>
      <c r="QNU1486" s="24"/>
      <c r="QNV1486" s="24"/>
      <c r="QNW1486" s="31"/>
      <c r="QNX1486" s="24"/>
      <c r="QNY1486" s="24"/>
      <c r="QNZ1486" s="24"/>
      <c r="QOA1486" s="24"/>
      <c r="QOB1486" s="24"/>
      <c r="QOC1486" s="24"/>
      <c r="QOD1486" s="24"/>
      <c r="QOE1486" s="24"/>
      <c r="QOF1486" s="24"/>
      <c r="QOG1486" s="24"/>
      <c r="QOH1486" s="24"/>
      <c r="QOI1486" s="24"/>
      <c r="QOJ1486" s="24"/>
      <c r="QOK1486" s="24"/>
      <c r="QOL1486" s="24"/>
      <c r="QOP1486" s="3"/>
      <c r="QOQ1486" s="31"/>
      <c r="QOR1486" s="5"/>
      <c r="QOS1486" s="9"/>
      <c r="QOV1486" s="2"/>
      <c r="QOY1486" s="24"/>
      <c r="QOZ1486" s="24"/>
      <c r="QPA1486" s="31"/>
      <c r="QPB1486" s="24"/>
      <c r="QPC1486" s="24"/>
      <c r="QPD1486" s="24"/>
      <c r="QPE1486" s="24"/>
      <c r="QPF1486" s="24"/>
      <c r="QPG1486" s="24"/>
      <c r="QPH1486" s="24"/>
      <c r="QPI1486" s="24"/>
      <c r="QPJ1486" s="24"/>
      <c r="QPK1486" s="24"/>
      <c r="QPL1486" s="24"/>
      <c r="QPM1486" s="24"/>
      <c r="QPN1486" s="24"/>
      <c r="QPO1486" s="24"/>
      <c r="QPP1486" s="24"/>
      <c r="QPT1486" s="3"/>
      <c r="QPU1486" s="31"/>
      <c r="QPV1486" s="5"/>
      <c r="QPW1486" s="9"/>
      <c r="QPZ1486" s="2"/>
      <c r="QQC1486" s="24"/>
      <c r="QQD1486" s="24"/>
      <c r="QQE1486" s="31"/>
      <c r="QQF1486" s="24"/>
      <c r="QQG1486" s="24"/>
      <c r="QQH1486" s="24"/>
      <c r="QQI1486" s="24"/>
      <c r="QQJ1486" s="24"/>
      <c r="QQK1486" s="24"/>
      <c r="QQL1486" s="24"/>
      <c r="QQM1486" s="24"/>
      <c r="QQN1486" s="24"/>
      <c r="QQO1486" s="24"/>
      <c r="QQP1486" s="24"/>
      <c r="QQQ1486" s="24"/>
      <c r="QQR1486" s="24"/>
      <c r="QQS1486" s="24"/>
      <c r="QQT1486" s="24"/>
      <c r="QQX1486" s="3"/>
      <c r="QQY1486" s="31"/>
      <c r="QQZ1486" s="5"/>
      <c r="QRA1486" s="9"/>
      <c r="QRD1486" s="2"/>
      <c r="QRG1486" s="24"/>
      <c r="QRH1486" s="24"/>
      <c r="QRI1486" s="31"/>
      <c r="QRJ1486" s="24"/>
      <c r="QRK1486" s="24"/>
      <c r="QRL1486" s="24"/>
      <c r="QRM1486" s="24"/>
      <c r="QRN1486" s="24"/>
      <c r="QRO1486" s="24"/>
      <c r="QRP1486" s="24"/>
      <c r="QRQ1486" s="24"/>
      <c r="QRR1486" s="24"/>
      <c r="QRS1486" s="24"/>
      <c r="QRT1486" s="24"/>
      <c r="QRU1486" s="24"/>
      <c r="QRV1486" s="24"/>
      <c r="QRW1486" s="24"/>
      <c r="QRX1486" s="24"/>
      <c r="QSB1486" s="3"/>
      <c r="QSC1486" s="31"/>
      <c r="QSD1486" s="5"/>
      <c r="QSE1486" s="9"/>
      <c r="QSH1486" s="2"/>
      <c r="QSK1486" s="24"/>
      <c r="QSL1486" s="24"/>
      <c r="QSM1486" s="31"/>
      <c r="QSN1486" s="24"/>
      <c r="QSO1486" s="24"/>
      <c r="QSP1486" s="24"/>
      <c r="QSQ1486" s="24"/>
      <c r="QSR1486" s="24"/>
      <c r="QSS1486" s="24"/>
      <c r="QST1486" s="24"/>
      <c r="QSU1486" s="24"/>
      <c r="QSV1486" s="24"/>
      <c r="QSW1486" s="24"/>
      <c r="QSX1486" s="24"/>
      <c r="QSY1486" s="24"/>
      <c r="QSZ1486" s="24"/>
      <c r="QTA1486" s="24"/>
      <c r="QTB1486" s="24"/>
      <c r="QTF1486" s="3"/>
      <c r="QTG1486" s="31"/>
      <c r="QTH1486" s="5"/>
      <c r="QTI1486" s="9"/>
      <c r="QTL1486" s="2"/>
      <c r="QTO1486" s="24"/>
      <c r="QTP1486" s="24"/>
      <c r="QTQ1486" s="31"/>
      <c r="QTR1486" s="24"/>
      <c r="QTS1486" s="24"/>
      <c r="QTT1486" s="24"/>
      <c r="QTU1486" s="24"/>
      <c r="QTV1486" s="24"/>
      <c r="QTW1486" s="24"/>
      <c r="QTX1486" s="24"/>
      <c r="QTY1486" s="24"/>
      <c r="QTZ1486" s="24"/>
      <c r="QUA1486" s="24"/>
      <c r="QUB1486" s="24"/>
      <c r="QUC1486" s="24"/>
      <c r="QUD1486" s="24"/>
      <c r="QUE1486" s="24"/>
      <c r="QUF1486" s="24"/>
      <c r="QUJ1486" s="3"/>
      <c r="QUK1486" s="31"/>
      <c r="QUL1486" s="5"/>
      <c r="QUM1486" s="9"/>
      <c r="QUP1486" s="2"/>
      <c r="QUS1486" s="24"/>
      <c r="QUT1486" s="24"/>
      <c r="QUU1486" s="31"/>
      <c r="QUV1486" s="24"/>
      <c r="QUW1486" s="24"/>
      <c r="QUX1486" s="24"/>
      <c r="QUY1486" s="24"/>
      <c r="QUZ1486" s="24"/>
      <c r="QVA1486" s="24"/>
      <c r="QVB1486" s="24"/>
      <c r="QVC1486" s="24"/>
      <c r="QVD1486" s="24"/>
      <c r="QVE1486" s="24"/>
      <c r="QVF1486" s="24"/>
      <c r="QVG1486" s="24"/>
      <c r="QVH1486" s="24"/>
      <c r="QVI1486" s="24"/>
      <c r="QVJ1486" s="24"/>
      <c r="QVN1486" s="3"/>
      <c r="QVO1486" s="31"/>
      <c r="QVP1486" s="5"/>
      <c r="QVQ1486" s="9"/>
      <c r="QVT1486" s="2"/>
      <c r="QVW1486" s="24"/>
      <c r="QVX1486" s="24"/>
      <c r="QVY1486" s="31"/>
      <c r="QVZ1486" s="24"/>
      <c r="QWA1486" s="24"/>
      <c r="QWB1486" s="24"/>
      <c r="QWC1486" s="24"/>
      <c r="QWD1486" s="24"/>
      <c r="QWE1486" s="24"/>
      <c r="QWF1486" s="24"/>
      <c r="QWG1486" s="24"/>
      <c r="QWH1486" s="24"/>
      <c r="QWI1486" s="24"/>
      <c r="QWJ1486" s="24"/>
      <c r="QWK1486" s="24"/>
      <c r="QWL1486" s="24"/>
      <c r="QWM1486" s="24"/>
      <c r="QWN1486" s="24"/>
      <c r="QWR1486" s="3"/>
      <c r="QWS1486" s="31"/>
      <c r="QWT1486" s="5"/>
      <c r="QWU1486" s="9"/>
      <c r="QWX1486" s="2"/>
      <c r="QXA1486" s="24"/>
      <c r="QXB1486" s="24"/>
      <c r="QXC1486" s="31"/>
      <c r="QXD1486" s="24"/>
      <c r="QXE1486" s="24"/>
      <c r="QXF1486" s="24"/>
      <c r="QXG1486" s="24"/>
      <c r="QXH1486" s="24"/>
      <c r="QXI1486" s="24"/>
      <c r="QXJ1486" s="24"/>
      <c r="QXK1486" s="24"/>
      <c r="QXL1486" s="24"/>
      <c r="QXM1486" s="24"/>
      <c r="QXN1486" s="24"/>
      <c r="QXO1486" s="24"/>
      <c r="QXP1486" s="24"/>
      <c r="QXQ1486" s="24"/>
      <c r="QXR1486" s="24"/>
      <c r="QXV1486" s="3"/>
      <c r="QXW1486" s="31"/>
      <c r="QXX1486" s="5"/>
      <c r="QXY1486" s="9"/>
      <c r="QYB1486" s="2"/>
      <c r="QYE1486" s="24"/>
      <c r="QYF1486" s="24"/>
      <c r="QYG1486" s="31"/>
      <c r="QYH1486" s="24"/>
      <c r="QYI1486" s="24"/>
      <c r="QYJ1486" s="24"/>
      <c r="QYK1486" s="24"/>
      <c r="QYL1486" s="24"/>
      <c r="QYM1486" s="24"/>
      <c r="QYN1486" s="24"/>
      <c r="QYO1486" s="24"/>
      <c r="QYP1486" s="24"/>
      <c r="QYQ1486" s="24"/>
      <c r="QYR1486" s="24"/>
      <c r="QYS1486" s="24"/>
      <c r="QYT1486" s="24"/>
      <c r="QYU1486" s="24"/>
      <c r="QYV1486" s="24"/>
      <c r="QYZ1486" s="3"/>
      <c r="QZA1486" s="31"/>
      <c r="QZB1486" s="5"/>
      <c r="QZC1486" s="9"/>
      <c r="QZF1486" s="2"/>
      <c r="QZI1486" s="24"/>
      <c r="QZJ1486" s="24"/>
      <c r="QZK1486" s="31"/>
      <c r="QZL1486" s="24"/>
      <c r="QZM1486" s="24"/>
      <c r="QZN1486" s="24"/>
      <c r="QZO1486" s="24"/>
      <c r="QZP1486" s="24"/>
      <c r="QZQ1486" s="24"/>
      <c r="QZR1486" s="24"/>
      <c r="QZS1486" s="24"/>
      <c r="QZT1486" s="24"/>
      <c r="QZU1486" s="24"/>
      <c r="QZV1486" s="24"/>
      <c r="QZW1486" s="24"/>
      <c r="QZX1486" s="24"/>
      <c r="QZY1486" s="24"/>
      <c r="QZZ1486" s="24"/>
      <c r="RAD1486" s="3"/>
      <c r="RAE1486" s="31"/>
      <c r="RAF1486" s="5"/>
      <c r="RAG1486" s="9"/>
      <c r="RAJ1486" s="2"/>
      <c r="RAM1486" s="24"/>
      <c r="RAN1486" s="24"/>
      <c r="RAO1486" s="31"/>
      <c r="RAP1486" s="24"/>
      <c r="RAQ1486" s="24"/>
      <c r="RAR1486" s="24"/>
      <c r="RAS1486" s="24"/>
      <c r="RAT1486" s="24"/>
      <c r="RAU1486" s="24"/>
      <c r="RAV1486" s="24"/>
      <c r="RAW1486" s="24"/>
      <c r="RAX1486" s="24"/>
      <c r="RAY1486" s="24"/>
      <c r="RAZ1486" s="24"/>
      <c r="RBA1486" s="24"/>
      <c r="RBB1486" s="24"/>
      <c r="RBC1486" s="24"/>
      <c r="RBD1486" s="24"/>
      <c r="RBH1486" s="3"/>
      <c r="RBI1486" s="31"/>
      <c r="RBJ1486" s="5"/>
      <c r="RBK1486" s="9"/>
      <c r="RBN1486" s="2"/>
      <c r="RBQ1486" s="24"/>
      <c r="RBR1486" s="24"/>
      <c r="RBS1486" s="31"/>
      <c r="RBT1486" s="24"/>
      <c r="RBU1486" s="24"/>
      <c r="RBV1486" s="24"/>
      <c r="RBW1486" s="24"/>
      <c r="RBX1486" s="24"/>
      <c r="RBY1486" s="24"/>
      <c r="RBZ1486" s="24"/>
      <c r="RCA1486" s="24"/>
      <c r="RCB1486" s="24"/>
      <c r="RCC1486" s="24"/>
      <c r="RCD1486" s="24"/>
      <c r="RCE1486" s="24"/>
      <c r="RCF1486" s="24"/>
      <c r="RCG1486" s="24"/>
      <c r="RCH1486" s="24"/>
      <c r="RCL1486" s="3"/>
      <c r="RCM1486" s="31"/>
      <c r="RCN1486" s="5"/>
      <c r="RCO1486" s="9"/>
      <c r="RCR1486" s="2"/>
      <c r="RCU1486" s="24"/>
      <c r="RCV1486" s="24"/>
      <c r="RCW1486" s="31"/>
      <c r="RCX1486" s="24"/>
      <c r="RCY1486" s="24"/>
      <c r="RCZ1486" s="24"/>
      <c r="RDA1486" s="24"/>
      <c r="RDB1486" s="24"/>
      <c r="RDC1486" s="24"/>
      <c r="RDD1486" s="24"/>
      <c r="RDE1486" s="24"/>
      <c r="RDF1486" s="24"/>
      <c r="RDG1486" s="24"/>
      <c r="RDH1486" s="24"/>
      <c r="RDI1486" s="24"/>
      <c r="RDJ1486" s="24"/>
      <c r="RDK1486" s="24"/>
      <c r="RDL1486" s="24"/>
      <c r="RDP1486" s="3"/>
      <c r="RDQ1486" s="31"/>
      <c r="RDR1486" s="5"/>
      <c r="RDS1486" s="9"/>
      <c r="RDV1486" s="2"/>
      <c r="RDY1486" s="24"/>
      <c r="RDZ1486" s="24"/>
      <c r="REA1486" s="31"/>
      <c r="REB1486" s="24"/>
      <c r="REC1486" s="24"/>
      <c r="RED1486" s="24"/>
      <c r="REE1486" s="24"/>
      <c r="REF1486" s="24"/>
      <c r="REG1486" s="24"/>
      <c r="REH1486" s="24"/>
      <c r="REI1486" s="24"/>
      <c r="REJ1486" s="24"/>
      <c r="REK1486" s="24"/>
      <c r="REL1486" s="24"/>
      <c r="REM1486" s="24"/>
      <c r="REN1486" s="24"/>
      <c r="REO1486" s="24"/>
      <c r="REP1486" s="24"/>
      <c r="RET1486" s="3"/>
      <c r="REU1486" s="31"/>
      <c r="REV1486" s="5"/>
      <c r="REW1486" s="9"/>
      <c r="REZ1486" s="2"/>
      <c r="RFC1486" s="24"/>
      <c r="RFD1486" s="24"/>
      <c r="RFE1486" s="31"/>
      <c r="RFF1486" s="24"/>
      <c r="RFG1486" s="24"/>
      <c r="RFH1486" s="24"/>
      <c r="RFI1486" s="24"/>
      <c r="RFJ1486" s="24"/>
      <c r="RFK1486" s="24"/>
      <c r="RFL1486" s="24"/>
      <c r="RFM1486" s="24"/>
      <c r="RFN1486" s="24"/>
      <c r="RFO1486" s="24"/>
      <c r="RFP1486" s="24"/>
      <c r="RFQ1486" s="24"/>
      <c r="RFR1486" s="24"/>
      <c r="RFS1486" s="24"/>
      <c r="RFT1486" s="24"/>
      <c r="RFX1486" s="3"/>
      <c r="RFY1486" s="31"/>
      <c r="RFZ1486" s="5"/>
      <c r="RGA1486" s="9"/>
      <c r="RGD1486" s="2"/>
      <c r="RGG1486" s="24"/>
      <c r="RGH1486" s="24"/>
      <c r="RGI1486" s="31"/>
      <c r="RGJ1486" s="24"/>
      <c r="RGK1486" s="24"/>
      <c r="RGL1486" s="24"/>
      <c r="RGM1486" s="24"/>
      <c r="RGN1486" s="24"/>
      <c r="RGO1486" s="24"/>
      <c r="RGP1486" s="24"/>
      <c r="RGQ1486" s="24"/>
      <c r="RGR1486" s="24"/>
      <c r="RGS1486" s="24"/>
      <c r="RGT1486" s="24"/>
      <c r="RGU1486" s="24"/>
      <c r="RGV1486" s="24"/>
      <c r="RGW1486" s="24"/>
      <c r="RGX1486" s="24"/>
      <c r="RHB1486" s="3"/>
      <c r="RHC1486" s="31"/>
      <c r="RHD1486" s="5"/>
      <c r="RHE1486" s="9"/>
      <c r="RHH1486" s="2"/>
      <c r="RHK1486" s="24"/>
      <c r="RHL1486" s="24"/>
      <c r="RHM1486" s="31"/>
      <c r="RHN1486" s="24"/>
      <c r="RHO1486" s="24"/>
      <c r="RHP1486" s="24"/>
      <c r="RHQ1486" s="24"/>
      <c r="RHR1486" s="24"/>
      <c r="RHS1486" s="24"/>
      <c r="RHT1486" s="24"/>
      <c r="RHU1486" s="24"/>
      <c r="RHV1486" s="24"/>
      <c r="RHW1486" s="24"/>
      <c r="RHX1486" s="24"/>
      <c r="RHY1486" s="24"/>
      <c r="RHZ1486" s="24"/>
      <c r="RIA1486" s="24"/>
      <c r="RIB1486" s="24"/>
      <c r="RIF1486" s="3"/>
      <c r="RIG1486" s="31"/>
      <c r="RIH1486" s="5"/>
      <c r="RII1486" s="9"/>
      <c r="RIL1486" s="2"/>
      <c r="RIO1486" s="24"/>
      <c r="RIP1486" s="24"/>
      <c r="RIQ1486" s="31"/>
      <c r="RIR1486" s="24"/>
      <c r="RIS1486" s="24"/>
      <c r="RIT1486" s="24"/>
      <c r="RIU1486" s="24"/>
      <c r="RIV1486" s="24"/>
      <c r="RIW1486" s="24"/>
      <c r="RIX1486" s="24"/>
      <c r="RIY1486" s="24"/>
      <c r="RIZ1486" s="24"/>
      <c r="RJA1486" s="24"/>
      <c r="RJB1486" s="24"/>
      <c r="RJC1486" s="24"/>
      <c r="RJD1486" s="24"/>
      <c r="RJE1486" s="24"/>
      <c r="RJF1486" s="24"/>
      <c r="RJJ1486" s="3"/>
      <c r="RJK1486" s="31"/>
      <c r="RJL1486" s="5"/>
      <c r="RJM1486" s="9"/>
      <c r="RJP1486" s="2"/>
      <c r="RJS1486" s="24"/>
      <c r="RJT1486" s="24"/>
      <c r="RJU1486" s="31"/>
      <c r="RJV1486" s="24"/>
      <c r="RJW1486" s="24"/>
      <c r="RJX1486" s="24"/>
      <c r="RJY1486" s="24"/>
      <c r="RJZ1486" s="24"/>
      <c r="RKA1486" s="24"/>
      <c r="RKB1486" s="24"/>
      <c r="RKC1486" s="24"/>
      <c r="RKD1486" s="24"/>
      <c r="RKE1486" s="24"/>
      <c r="RKF1486" s="24"/>
      <c r="RKG1486" s="24"/>
      <c r="RKH1486" s="24"/>
      <c r="RKI1486" s="24"/>
      <c r="RKJ1486" s="24"/>
      <c r="RKN1486" s="3"/>
      <c r="RKO1486" s="31"/>
      <c r="RKP1486" s="5"/>
      <c r="RKQ1486" s="9"/>
      <c r="RKT1486" s="2"/>
      <c r="RKW1486" s="24"/>
      <c r="RKX1486" s="24"/>
      <c r="RKY1486" s="31"/>
      <c r="RKZ1486" s="24"/>
      <c r="RLA1486" s="24"/>
      <c r="RLB1486" s="24"/>
      <c r="RLC1486" s="24"/>
      <c r="RLD1486" s="24"/>
      <c r="RLE1486" s="24"/>
      <c r="RLF1486" s="24"/>
      <c r="RLG1486" s="24"/>
      <c r="RLH1486" s="24"/>
      <c r="RLI1486" s="24"/>
      <c r="RLJ1486" s="24"/>
      <c r="RLK1486" s="24"/>
      <c r="RLL1486" s="24"/>
      <c r="RLM1486" s="24"/>
      <c r="RLN1486" s="24"/>
      <c r="RLR1486" s="3"/>
      <c r="RLS1486" s="31"/>
      <c r="RLT1486" s="5"/>
      <c r="RLU1486" s="9"/>
      <c r="RLX1486" s="2"/>
      <c r="RMA1486" s="24"/>
      <c r="RMB1486" s="24"/>
      <c r="RMC1486" s="31"/>
      <c r="RMD1486" s="24"/>
      <c r="RME1486" s="24"/>
      <c r="RMF1486" s="24"/>
      <c r="RMG1486" s="24"/>
      <c r="RMH1486" s="24"/>
      <c r="RMI1486" s="24"/>
      <c r="RMJ1486" s="24"/>
      <c r="RMK1486" s="24"/>
      <c r="RML1486" s="24"/>
      <c r="RMM1486" s="24"/>
      <c r="RMN1486" s="24"/>
      <c r="RMO1486" s="24"/>
      <c r="RMP1486" s="24"/>
      <c r="RMQ1486" s="24"/>
      <c r="RMR1486" s="24"/>
      <c r="RMV1486" s="3"/>
      <c r="RMW1486" s="31"/>
      <c r="RMX1486" s="5"/>
      <c r="RMY1486" s="9"/>
      <c r="RNB1486" s="2"/>
      <c r="RNE1486" s="24"/>
      <c r="RNF1486" s="24"/>
      <c r="RNG1486" s="31"/>
      <c r="RNH1486" s="24"/>
      <c r="RNI1486" s="24"/>
      <c r="RNJ1486" s="24"/>
      <c r="RNK1486" s="24"/>
      <c r="RNL1486" s="24"/>
      <c r="RNM1486" s="24"/>
      <c r="RNN1486" s="24"/>
      <c r="RNO1486" s="24"/>
      <c r="RNP1486" s="24"/>
      <c r="RNQ1486" s="24"/>
      <c r="RNR1486" s="24"/>
      <c r="RNS1486" s="24"/>
      <c r="RNT1486" s="24"/>
      <c r="RNU1486" s="24"/>
      <c r="RNV1486" s="24"/>
      <c r="RNZ1486" s="3"/>
      <c r="ROA1486" s="31"/>
      <c r="ROB1486" s="5"/>
      <c r="ROC1486" s="9"/>
      <c r="ROF1486" s="2"/>
      <c r="ROI1486" s="24"/>
      <c r="ROJ1486" s="24"/>
      <c r="ROK1486" s="31"/>
      <c r="ROL1486" s="24"/>
      <c r="ROM1486" s="24"/>
      <c r="RON1486" s="24"/>
      <c r="ROO1486" s="24"/>
      <c r="ROP1486" s="24"/>
      <c r="ROQ1486" s="24"/>
      <c r="ROR1486" s="24"/>
      <c r="ROS1486" s="24"/>
      <c r="ROT1486" s="24"/>
      <c r="ROU1486" s="24"/>
      <c r="ROV1486" s="24"/>
      <c r="ROW1486" s="24"/>
      <c r="ROX1486" s="24"/>
      <c r="ROY1486" s="24"/>
      <c r="ROZ1486" s="24"/>
      <c r="RPD1486" s="3"/>
      <c r="RPE1486" s="31"/>
      <c r="RPF1486" s="5"/>
      <c r="RPG1486" s="9"/>
      <c r="RPJ1486" s="2"/>
      <c r="RPM1486" s="24"/>
      <c r="RPN1486" s="24"/>
      <c r="RPO1486" s="31"/>
      <c r="RPP1486" s="24"/>
      <c r="RPQ1486" s="24"/>
      <c r="RPR1486" s="24"/>
      <c r="RPS1486" s="24"/>
      <c r="RPT1486" s="24"/>
      <c r="RPU1486" s="24"/>
      <c r="RPV1486" s="24"/>
      <c r="RPW1486" s="24"/>
      <c r="RPX1486" s="24"/>
      <c r="RPY1486" s="24"/>
      <c r="RPZ1486" s="24"/>
      <c r="RQA1486" s="24"/>
      <c r="RQB1486" s="24"/>
      <c r="RQC1486" s="24"/>
      <c r="RQD1486" s="24"/>
      <c r="RQH1486" s="3"/>
      <c r="RQI1486" s="31"/>
      <c r="RQJ1486" s="5"/>
      <c r="RQK1486" s="9"/>
      <c r="RQN1486" s="2"/>
      <c r="RQQ1486" s="24"/>
      <c r="RQR1486" s="24"/>
      <c r="RQS1486" s="31"/>
      <c r="RQT1486" s="24"/>
      <c r="RQU1486" s="24"/>
      <c r="RQV1486" s="24"/>
      <c r="RQW1486" s="24"/>
      <c r="RQX1486" s="24"/>
      <c r="RQY1486" s="24"/>
      <c r="RQZ1486" s="24"/>
      <c r="RRA1486" s="24"/>
      <c r="RRB1486" s="24"/>
      <c r="RRC1486" s="24"/>
      <c r="RRD1486" s="24"/>
      <c r="RRE1486" s="24"/>
      <c r="RRF1486" s="24"/>
      <c r="RRG1486" s="24"/>
      <c r="RRH1486" s="24"/>
      <c r="RRL1486" s="3"/>
      <c r="RRM1486" s="31"/>
      <c r="RRN1486" s="5"/>
      <c r="RRO1486" s="9"/>
      <c r="RRR1486" s="2"/>
      <c r="RRU1486" s="24"/>
      <c r="RRV1486" s="24"/>
      <c r="RRW1486" s="31"/>
      <c r="RRX1486" s="24"/>
      <c r="RRY1486" s="24"/>
      <c r="RRZ1486" s="24"/>
      <c r="RSA1486" s="24"/>
      <c r="RSB1486" s="24"/>
      <c r="RSC1486" s="24"/>
      <c r="RSD1486" s="24"/>
      <c r="RSE1486" s="24"/>
      <c r="RSF1486" s="24"/>
      <c r="RSG1486" s="24"/>
      <c r="RSH1486" s="24"/>
      <c r="RSI1486" s="24"/>
      <c r="RSJ1486" s="24"/>
      <c r="RSK1486" s="24"/>
      <c r="RSL1486" s="24"/>
      <c r="RSP1486" s="3"/>
      <c r="RSQ1486" s="31"/>
      <c r="RSR1486" s="5"/>
      <c r="RSS1486" s="9"/>
      <c r="RSV1486" s="2"/>
      <c r="RSY1486" s="24"/>
      <c r="RSZ1486" s="24"/>
      <c r="RTA1486" s="31"/>
      <c r="RTB1486" s="24"/>
      <c r="RTC1486" s="24"/>
      <c r="RTD1486" s="24"/>
      <c r="RTE1486" s="24"/>
      <c r="RTF1486" s="24"/>
      <c r="RTG1486" s="24"/>
      <c r="RTH1486" s="24"/>
      <c r="RTI1486" s="24"/>
      <c r="RTJ1486" s="24"/>
      <c r="RTK1486" s="24"/>
      <c r="RTL1486" s="24"/>
      <c r="RTM1486" s="24"/>
      <c r="RTN1486" s="24"/>
      <c r="RTO1486" s="24"/>
      <c r="RTP1486" s="24"/>
      <c r="RTT1486" s="3"/>
      <c r="RTU1486" s="31"/>
      <c r="RTV1486" s="5"/>
      <c r="RTW1486" s="9"/>
      <c r="RTZ1486" s="2"/>
      <c r="RUC1486" s="24"/>
      <c r="RUD1486" s="24"/>
      <c r="RUE1486" s="31"/>
      <c r="RUF1486" s="24"/>
      <c r="RUG1486" s="24"/>
      <c r="RUH1486" s="24"/>
      <c r="RUI1486" s="24"/>
      <c r="RUJ1486" s="24"/>
      <c r="RUK1486" s="24"/>
      <c r="RUL1486" s="24"/>
      <c r="RUM1486" s="24"/>
      <c r="RUN1486" s="24"/>
      <c r="RUO1486" s="24"/>
      <c r="RUP1486" s="24"/>
      <c r="RUQ1486" s="24"/>
      <c r="RUR1486" s="24"/>
      <c r="RUS1486" s="24"/>
      <c r="RUT1486" s="24"/>
      <c r="RUX1486" s="3"/>
      <c r="RUY1486" s="31"/>
      <c r="RUZ1486" s="5"/>
      <c r="RVA1486" s="9"/>
      <c r="RVD1486" s="2"/>
      <c r="RVG1486" s="24"/>
      <c r="RVH1486" s="24"/>
      <c r="RVI1486" s="31"/>
      <c r="RVJ1486" s="24"/>
      <c r="RVK1486" s="24"/>
      <c r="RVL1486" s="24"/>
      <c r="RVM1486" s="24"/>
      <c r="RVN1486" s="24"/>
      <c r="RVO1486" s="24"/>
      <c r="RVP1486" s="24"/>
      <c r="RVQ1486" s="24"/>
      <c r="RVR1486" s="24"/>
      <c r="RVS1486" s="24"/>
      <c r="RVT1486" s="24"/>
      <c r="RVU1486" s="24"/>
      <c r="RVV1486" s="24"/>
      <c r="RVW1486" s="24"/>
      <c r="RVX1486" s="24"/>
      <c r="RWB1486" s="3"/>
      <c r="RWC1486" s="31"/>
      <c r="RWD1486" s="5"/>
      <c r="RWE1486" s="9"/>
      <c r="RWH1486" s="2"/>
      <c r="RWK1486" s="24"/>
      <c r="RWL1486" s="24"/>
      <c r="RWM1486" s="31"/>
      <c r="RWN1486" s="24"/>
      <c r="RWO1486" s="24"/>
      <c r="RWP1486" s="24"/>
      <c r="RWQ1486" s="24"/>
      <c r="RWR1486" s="24"/>
      <c r="RWS1486" s="24"/>
      <c r="RWT1486" s="24"/>
      <c r="RWU1486" s="24"/>
      <c r="RWV1486" s="24"/>
      <c r="RWW1486" s="24"/>
      <c r="RWX1486" s="24"/>
      <c r="RWY1486" s="24"/>
      <c r="RWZ1486" s="24"/>
      <c r="RXA1486" s="24"/>
      <c r="RXB1486" s="24"/>
      <c r="RXF1486" s="3"/>
      <c r="RXG1486" s="31"/>
      <c r="RXH1486" s="5"/>
      <c r="RXI1486" s="9"/>
      <c r="RXL1486" s="2"/>
      <c r="RXO1486" s="24"/>
      <c r="RXP1486" s="24"/>
      <c r="RXQ1486" s="31"/>
      <c r="RXR1486" s="24"/>
      <c r="RXS1486" s="24"/>
      <c r="RXT1486" s="24"/>
      <c r="RXU1486" s="24"/>
      <c r="RXV1486" s="24"/>
      <c r="RXW1486" s="24"/>
      <c r="RXX1486" s="24"/>
      <c r="RXY1486" s="24"/>
      <c r="RXZ1486" s="24"/>
      <c r="RYA1486" s="24"/>
      <c r="RYB1486" s="24"/>
      <c r="RYC1486" s="24"/>
      <c r="RYD1486" s="24"/>
      <c r="RYE1486" s="24"/>
      <c r="RYF1486" s="24"/>
      <c r="RYJ1486" s="3"/>
      <c r="RYK1486" s="31"/>
      <c r="RYL1486" s="5"/>
      <c r="RYM1486" s="9"/>
      <c r="RYP1486" s="2"/>
      <c r="RYS1486" s="24"/>
      <c r="RYT1486" s="24"/>
      <c r="RYU1486" s="31"/>
      <c r="RYV1486" s="24"/>
      <c r="RYW1486" s="24"/>
      <c r="RYX1486" s="24"/>
      <c r="RYY1486" s="24"/>
      <c r="RYZ1486" s="24"/>
      <c r="RZA1486" s="24"/>
      <c r="RZB1486" s="24"/>
      <c r="RZC1486" s="24"/>
      <c r="RZD1486" s="24"/>
      <c r="RZE1486" s="24"/>
      <c r="RZF1486" s="24"/>
      <c r="RZG1486" s="24"/>
      <c r="RZH1486" s="24"/>
      <c r="RZI1486" s="24"/>
      <c r="RZJ1486" s="24"/>
      <c r="RZN1486" s="3"/>
      <c r="RZO1486" s="31"/>
      <c r="RZP1486" s="5"/>
      <c r="RZQ1486" s="9"/>
      <c r="RZT1486" s="2"/>
      <c r="RZW1486" s="24"/>
      <c r="RZX1486" s="24"/>
      <c r="RZY1486" s="31"/>
      <c r="RZZ1486" s="24"/>
      <c r="SAA1486" s="24"/>
      <c r="SAB1486" s="24"/>
      <c r="SAC1486" s="24"/>
      <c r="SAD1486" s="24"/>
      <c r="SAE1486" s="24"/>
      <c r="SAF1486" s="24"/>
      <c r="SAG1486" s="24"/>
      <c r="SAH1486" s="24"/>
      <c r="SAI1486" s="24"/>
      <c r="SAJ1486" s="24"/>
      <c r="SAK1486" s="24"/>
      <c r="SAL1486" s="24"/>
      <c r="SAM1486" s="24"/>
      <c r="SAN1486" s="24"/>
      <c r="SAR1486" s="3"/>
      <c r="SAS1486" s="31"/>
      <c r="SAT1486" s="5"/>
      <c r="SAU1486" s="9"/>
      <c r="SAX1486" s="2"/>
      <c r="SBA1486" s="24"/>
      <c r="SBB1486" s="24"/>
      <c r="SBC1486" s="31"/>
      <c r="SBD1486" s="24"/>
      <c r="SBE1486" s="24"/>
      <c r="SBF1486" s="24"/>
      <c r="SBG1486" s="24"/>
      <c r="SBH1486" s="24"/>
      <c r="SBI1486" s="24"/>
      <c r="SBJ1486" s="24"/>
      <c r="SBK1486" s="24"/>
      <c r="SBL1486" s="24"/>
      <c r="SBM1486" s="24"/>
      <c r="SBN1486" s="24"/>
      <c r="SBO1486" s="24"/>
      <c r="SBP1486" s="24"/>
      <c r="SBQ1486" s="24"/>
      <c r="SBR1486" s="24"/>
      <c r="SBV1486" s="3"/>
      <c r="SBW1486" s="31"/>
      <c r="SBX1486" s="5"/>
      <c r="SBY1486" s="9"/>
      <c r="SCB1486" s="2"/>
      <c r="SCE1486" s="24"/>
      <c r="SCF1486" s="24"/>
      <c r="SCG1486" s="31"/>
      <c r="SCH1486" s="24"/>
      <c r="SCI1486" s="24"/>
      <c r="SCJ1486" s="24"/>
      <c r="SCK1486" s="24"/>
      <c r="SCL1486" s="24"/>
      <c r="SCM1486" s="24"/>
      <c r="SCN1486" s="24"/>
      <c r="SCO1486" s="24"/>
      <c r="SCP1486" s="24"/>
      <c r="SCQ1486" s="24"/>
      <c r="SCR1486" s="24"/>
      <c r="SCS1486" s="24"/>
      <c r="SCT1486" s="24"/>
      <c r="SCU1486" s="24"/>
      <c r="SCV1486" s="24"/>
      <c r="SCZ1486" s="3"/>
      <c r="SDA1486" s="31"/>
      <c r="SDB1486" s="5"/>
      <c r="SDC1486" s="9"/>
      <c r="SDF1486" s="2"/>
      <c r="SDI1486" s="24"/>
      <c r="SDJ1486" s="24"/>
      <c r="SDK1486" s="31"/>
      <c r="SDL1486" s="24"/>
      <c r="SDM1486" s="24"/>
      <c r="SDN1486" s="24"/>
      <c r="SDO1486" s="24"/>
      <c r="SDP1486" s="24"/>
      <c r="SDQ1486" s="24"/>
      <c r="SDR1486" s="24"/>
      <c r="SDS1486" s="24"/>
      <c r="SDT1486" s="24"/>
      <c r="SDU1486" s="24"/>
      <c r="SDV1486" s="24"/>
      <c r="SDW1486" s="24"/>
      <c r="SDX1486" s="24"/>
      <c r="SDY1486" s="24"/>
      <c r="SDZ1486" s="24"/>
      <c r="SED1486" s="3"/>
      <c r="SEE1486" s="31"/>
      <c r="SEF1486" s="5"/>
      <c r="SEG1486" s="9"/>
      <c r="SEJ1486" s="2"/>
      <c r="SEM1486" s="24"/>
      <c r="SEN1486" s="24"/>
      <c r="SEO1486" s="31"/>
      <c r="SEP1486" s="24"/>
      <c r="SEQ1486" s="24"/>
      <c r="SER1486" s="24"/>
      <c r="SES1486" s="24"/>
      <c r="SET1486" s="24"/>
      <c r="SEU1486" s="24"/>
      <c r="SEV1486" s="24"/>
      <c r="SEW1486" s="24"/>
      <c r="SEX1486" s="24"/>
      <c r="SEY1486" s="24"/>
      <c r="SEZ1486" s="24"/>
      <c r="SFA1486" s="24"/>
      <c r="SFB1486" s="24"/>
      <c r="SFC1486" s="24"/>
      <c r="SFD1486" s="24"/>
      <c r="SFH1486" s="3"/>
      <c r="SFI1486" s="31"/>
      <c r="SFJ1486" s="5"/>
      <c r="SFK1486" s="9"/>
      <c r="SFN1486" s="2"/>
      <c r="SFQ1486" s="24"/>
      <c r="SFR1486" s="24"/>
      <c r="SFS1486" s="31"/>
      <c r="SFT1486" s="24"/>
      <c r="SFU1486" s="24"/>
      <c r="SFV1486" s="24"/>
      <c r="SFW1486" s="24"/>
      <c r="SFX1486" s="24"/>
      <c r="SFY1486" s="24"/>
      <c r="SFZ1486" s="24"/>
      <c r="SGA1486" s="24"/>
      <c r="SGB1486" s="24"/>
      <c r="SGC1486" s="24"/>
      <c r="SGD1486" s="24"/>
      <c r="SGE1486" s="24"/>
      <c r="SGF1486" s="24"/>
      <c r="SGG1486" s="24"/>
      <c r="SGH1486" s="24"/>
      <c r="SGL1486" s="3"/>
      <c r="SGM1486" s="31"/>
      <c r="SGN1486" s="5"/>
      <c r="SGO1486" s="9"/>
      <c r="SGR1486" s="2"/>
      <c r="SGU1486" s="24"/>
      <c r="SGV1486" s="24"/>
      <c r="SGW1486" s="31"/>
      <c r="SGX1486" s="24"/>
      <c r="SGY1486" s="24"/>
      <c r="SGZ1486" s="24"/>
      <c r="SHA1486" s="24"/>
      <c r="SHB1486" s="24"/>
      <c r="SHC1486" s="24"/>
      <c r="SHD1486" s="24"/>
      <c r="SHE1486" s="24"/>
      <c r="SHF1486" s="24"/>
      <c r="SHG1486" s="24"/>
      <c r="SHH1486" s="24"/>
      <c r="SHI1486" s="24"/>
      <c r="SHJ1486" s="24"/>
      <c r="SHK1486" s="24"/>
      <c r="SHL1486" s="24"/>
      <c r="SHP1486" s="3"/>
      <c r="SHQ1486" s="31"/>
      <c r="SHR1486" s="5"/>
      <c r="SHS1486" s="9"/>
      <c r="SHV1486" s="2"/>
      <c r="SHY1486" s="24"/>
      <c r="SHZ1486" s="24"/>
      <c r="SIA1486" s="31"/>
      <c r="SIB1486" s="24"/>
      <c r="SIC1486" s="24"/>
      <c r="SID1486" s="24"/>
      <c r="SIE1486" s="24"/>
      <c r="SIF1486" s="24"/>
      <c r="SIG1486" s="24"/>
      <c r="SIH1486" s="24"/>
      <c r="SII1486" s="24"/>
      <c r="SIJ1486" s="24"/>
      <c r="SIK1486" s="24"/>
      <c r="SIL1486" s="24"/>
      <c r="SIM1486" s="24"/>
      <c r="SIN1486" s="24"/>
      <c r="SIO1486" s="24"/>
      <c r="SIP1486" s="24"/>
      <c r="SIT1486" s="3"/>
      <c r="SIU1486" s="31"/>
      <c r="SIV1486" s="5"/>
      <c r="SIW1486" s="9"/>
      <c r="SIZ1486" s="2"/>
      <c r="SJC1486" s="24"/>
      <c r="SJD1486" s="24"/>
      <c r="SJE1486" s="31"/>
      <c r="SJF1486" s="24"/>
      <c r="SJG1486" s="24"/>
      <c r="SJH1486" s="24"/>
      <c r="SJI1486" s="24"/>
      <c r="SJJ1486" s="24"/>
      <c r="SJK1486" s="24"/>
      <c r="SJL1486" s="24"/>
      <c r="SJM1486" s="24"/>
      <c r="SJN1486" s="24"/>
      <c r="SJO1486" s="24"/>
      <c r="SJP1486" s="24"/>
      <c r="SJQ1486" s="24"/>
      <c r="SJR1486" s="24"/>
      <c r="SJS1486" s="24"/>
      <c r="SJT1486" s="24"/>
      <c r="SJX1486" s="3"/>
      <c r="SJY1486" s="31"/>
      <c r="SJZ1486" s="5"/>
      <c r="SKA1486" s="9"/>
      <c r="SKD1486" s="2"/>
      <c r="SKG1486" s="24"/>
      <c r="SKH1486" s="24"/>
      <c r="SKI1486" s="31"/>
      <c r="SKJ1486" s="24"/>
      <c r="SKK1486" s="24"/>
      <c r="SKL1486" s="24"/>
      <c r="SKM1486" s="24"/>
      <c r="SKN1486" s="24"/>
      <c r="SKO1486" s="24"/>
      <c r="SKP1486" s="24"/>
      <c r="SKQ1486" s="24"/>
      <c r="SKR1486" s="24"/>
      <c r="SKS1486" s="24"/>
      <c r="SKT1486" s="24"/>
      <c r="SKU1486" s="24"/>
      <c r="SKV1486" s="24"/>
      <c r="SKW1486" s="24"/>
      <c r="SKX1486" s="24"/>
      <c r="SLB1486" s="3"/>
      <c r="SLC1486" s="31"/>
      <c r="SLD1486" s="5"/>
      <c r="SLE1486" s="9"/>
      <c r="SLH1486" s="2"/>
      <c r="SLK1486" s="24"/>
      <c r="SLL1486" s="24"/>
      <c r="SLM1486" s="31"/>
      <c r="SLN1486" s="24"/>
      <c r="SLO1486" s="24"/>
      <c r="SLP1486" s="24"/>
      <c r="SLQ1486" s="24"/>
      <c r="SLR1486" s="24"/>
      <c r="SLS1486" s="24"/>
      <c r="SLT1486" s="24"/>
      <c r="SLU1486" s="24"/>
      <c r="SLV1486" s="24"/>
      <c r="SLW1486" s="24"/>
      <c r="SLX1486" s="24"/>
      <c r="SLY1486" s="24"/>
      <c r="SLZ1486" s="24"/>
      <c r="SMA1486" s="24"/>
      <c r="SMB1486" s="24"/>
      <c r="SMF1486" s="3"/>
      <c r="SMG1486" s="31"/>
      <c r="SMH1486" s="5"/>
      <c r="SMI1486" s="9"/>
      <c r="SML1486" s="2"/>
      <c r="SMO1486" s="24"/>
      <c r="SMP1486" s="24"/>
      <c r="SMQ1486" s="31"/>
      <c r="SMR1486" s="24"/>
      <c r="SMS1486" s="24"/>
      <c r="SMT1486" s="24"/>
      <c r="SMU1486" s="24"/>
      <c r="SMV1486" s="24"/>
      <c r="SMW1486" s="24"/>
      <c r="SMX1486" s="24"/>
      <c r="SMY1486" s="24"/>
      <c r="SMZ1486" s="24"/>
      <c r="SNA1486" s="24"/>
      <c r="SNB1486" s="24"/>
      <c r="SNC1486" s="24"/>
      <c r="SND1486" s="24"/>
      <c r="SNE1486" s="24"/>
      <c r="SNF1486" s="24"/>
      <c r="SNJ1486" s="3"/>
      <c r="SNK1486" s="31"/>
      <c r="SNL1486" s="5"/>
      <c r="SNM1486" s="9"/>
      <c r="SNP1486" s="2"/>
      <c r="SNS1486" s="24"/>
      <c r="SNT1486" s="24"/>
      <c r="SNU1486" s="31"/>
      <c r="SNV1486" s="24"/>
      <c r="SNW1486" s="24"/>
      <c r="SNX1486" s="24"/>
      <c r="SNY1486" s="24"/>
      <c r="SNZ1486" s="24"/>
      <c r="SOA1486" s="24"/>
      <c r="SOB1486" s="24"/>
      <c r="SOC1486" s="24"/>
      <c r="SOD1486" s="24"/>
      <c r="SOE1486" s="24"/>
      <c r="SOF1486" s="24"/>
      <c r="SOG1486" s="24"/>
      <c r="SOH1486" s="24"/>
      <c r="SOI1486" s="24"/>
      <c r="SOJ1486" s="24"/>
      <c r="SON1486" s="3"/>
      <c r="SOO1486" s="31"/>
      <c r="SOP1486" s="5"/>
      <c r="SOQ1486" s="9"/>
      <c r="SOT1486" s="2"/>
      <c r="SOW1486" s="24"/>
      <c r="SOX1486" s="24"/>
      <c r="SOY1486" s="31"/>
      <c r="SOZ1486" s="24"/>
      <c r="SPA1486" s="24"/>
      <c r="SPB1486" s="24"/>
      <c r="SPC1486" s="24"/>
      <c r="SPD1486" s="24"/>
      <c r="SPE1486" s="24"/>
      <c r="SPF1486" s="24"/>
      <c r="SPG1486" s="24"/>
      <c r="SPH1486" s="24"/>
      <c r="SPI1486" s="24"/>
      <c r="SPJ1486" s="24"/>
      <c r="SPK1486" s="24"/>
      <c r="SPL1486" s="24"/>
      <c r="SPM1486" s="24"/>
      <c r="SPN1486" s="24"/>
      <c r="SPR1486" s="3"/>
      <c r="SPS1486" s="31"/>
      <c r="SPT1486" s="5"/>
      <c r="SPU1486" s="9"/>
      <c r="SPX1486" s="2"/>
      <c r="SQA1486" s="24"/>
      <c r="SQB1486" s="24"/>
      <c r="SQC1486" s="31"/>
      <c r="SQD1486" s="24"/>
      <c r="SQE1486" s="24"/>
      <c r="SQF1486" s="24"/>
      <c r="SQG1486" s="24"/>
      <c r="SQH1486" s="24"/>
      <c r="SQI1486" s="24"/>
      <c r="SQJ1486" s="24"/>
      <c r="SQK1486" s="24"/>
      <c r="SQL1486" s="24"/>
      <c r="SQM1486" s="24"/>
      <c r="SQN1486" s="24"/>
      <c r="SQO1486" s="24"/>
      <c r="SQP1486" s="24"/>
      <c r="SQQ1486" s="24"/>
      <c r="SQR1486" s="24"/>
      <c r="SQV1486" s="3"/>
      <c r="SQW1486" s="31"/>
      <c r="SQX1486" s="5"/>
      <c r="SQY1486" s="9"/>
      <c r="SRB1486" s="2"/>
      <c r="SRE1486" s="24"/>
      <c r="SRF1486" s="24"/>
      <c r="SRG1486" s="31"/>
      <c r="SRH1486" s="24"/>
      <c r="SRI1486" s="24"/>
      <c r="SRJ1486" s="24"/>
      <c r="SRK1486" s="24"/>
      <c r="SRL1486" s="24"/>
      <c r="SRM1486" s="24"/>
      <c r="SRN1486" s="24"/>
      <c r="SRO1486" s="24"/>
      <c r="SRP1486" s="24"/>
      <c r="SRQ1486" s="24"/>
      <c r="SRR1486" s="24"/>
      <c r="SRS1486" s="24"/>
      <c r="SRT1486" s="24"/>
      <c r="SRU1486" s="24"/>
      <c r="SRV1486" s="24"/>
      <c r="SRZ1486" s="3"/>
      <c r="SSA1486" s="31"/>
      <c r="SSB1486" s="5"/>
      <c r="SSC1486" s="9"/>
      <c r="SSF1486" s="2"/>
      <c r="SSI1486" s="24"/>
      <c r="SSJ1486" s="24"/>
      <c r="SSK1486" s="31"/>
      <c r="SSL1486" s="24"/>
      <c r="SSM1486" s="24"/>
      <c r="SSN1486" s="24"/>
      <c r="SSO1486" s="24"/>
      <c r="SSP1486" s="24"/>
      <c r="SSQ1486" s="24"/>
      <c r="SSR1486" s="24"/>
      <c r="SSS1486" s="24"/>
      <c r="SST1486" s="24"/>
      <c r="SSU1486" s="24"/>
      <c r="SSV1486" s="24"/>
      <c r="SSW1486" s="24"/>
      <c r="SSX1486" s="24"/>
      <c r="SSY1486" s="24"/>
      <c r="SSZ1486" s="24"/>
      <c r="STD1486" s="3"/>
      <c r="STE1486" s="31"/>
      <c r="STF1486" s="5"/>
      <c r="STG1486" s="9"/>
      <c r="STJ1486" s="2"/>
      <c r="STM1486" s="24"/>
      <c r="STN1486" s="24"/>
      <c r="STO1486" s="31"/>
      <c r="STP1486" s="24"/>
      <c r="STQ1486" s="24"/>
      <c r="STR1486" s="24"/>
      <c r="STS1486" s="24"/>
      <c r="STT1486" s="24"/>
      <c r="STU1486" s="24"/>
      <c r="STV1486" s="24"/>
      <c r="STW1486" s="24"/>
      <c r="STX1486" s="24"/>
      <c r="STY1486" s="24"/>
      <c r="STZ1486" s="24"/>
      <c r="SUA1486" s="24"/>
      <c r="SUB1486" s="24"/>
      <c r="SUC1486" s="24"/>
      <c r="SUD1486" s="24"/>
      <c r="SUH1486" s="3"/>
      <c r="SUI1486" s="31"/>
      <c r="SUJ1486" s="5"/>
      <c r="SUK1486" s="9"/>
      <c r="SUN1486" s="2"/>
      <c r="SUQ1486" s="24"/>
      <c r="SUR1486" s="24"/>
      <c r="SUS1486" s="31"/>
      <c r="SUT1486" s="24"/>
      <c r="SUU1486" s="24"/>
      <c r="SUV1486" s="24"/>
      <c r="SUW1486" s="24"/>
      <c r="SUX1486" s="24"/>
      <c r="SUY1486" s="24"/>
      <c r="SUZ1486" s="24"/>
      <c r="SVA1486" s="24"/>
      <c r="SVB1486" s="24"/>
      <c r="SVC1486" s="24"/>
      <c r="SVD1486" s="24"/>
      <c r="SVE1486" s="24"/>
      <c r="SVF1486" s="24"/>
      <c r="SVG1486" s="24"/>
      <c r="SVH1486" s="24"/>
      <c r="SVL1486" s="3"/>
      <c r="SVM1486" s="31"/>
      <c r="SVN1486" s="5"/>
      <c r="SVO1486" s="9"/>
      <c r="SVR1486" s="2"/>
      <c r="SVU1486" s="24"/>
      <c r="SVV1486" s="24"/>
      <c r="SVW1486" s="31"/>
      <c r="SVX1486" s="24"/>
      <c r="SVY1486" s="24"/>
      <c r="SVZ1486" s="24"/>
      <c r="SWA1486" s="24"/>
      <c r="SWB1486" s="24"/>
      <c r="SWC1486" s="24"/>
      <c r="SWD1486" s="24"/>
      <c r="SWE1486" s="24"/>
      <c r="SWF1486" s="24"/>
      <c r="SWG1486" s="24"/>
      <c r="SWH1486" s="24"/>
      <c r="SWI1486" s="24"/>
      <c r="SWJ1486" s="24"/>
      <c r="SWK1486" s="24"/>
      <c r="SWL1486" s="24"/>
      <c r="SWP1486" s="3"/>
      <c r="SWQ1486" s="31"/>
      <c r="SWR1486" s="5"/>
      <c r="SWS1486" s="9"/>
      <c r="SWV1486" s="2"/>
      <c r="SWY1486" s="24"/>
      <c r="SWZ1486" s="24"/>
      <c r="SXA1486" s="31"/>
      <c r="SXB1486" s="24"/>
      <c r="SXC1486" s="24"/>
      <c r="SXD1486" s="24"/>
      <c r="SXE1486" s="24"/>
      <c r="SXF1486" s="24"/>
      <c r="SXG1486" s="24"/>
      <c r="SXH1486" s="24"/>
      <c r="SXI1486" s="24"/>
      <c r="SXJ1486" s="24"/>
      <c r="SXK1486" s="24"/>
      <c r="SXL1486" s="24"/>
      <c r="SXM1486" s="24"/>
      <c r="SXN1486" s="24"/>
      <c r="SXO1486" s="24"/>
      <c r="SXP1486" s="24"/>
      <c r="SXT1486" s="3"/>
      <c r="SXU1486" s="31"/>
      <c r="SXV1486" s="5"/>
      <c r="SXW1486" s="9"/>
      <c r="SXZ1486" s="2"/>
      <c r="SYC1486" s="24"/>
      <c r="SYD1486" s="24"/>
      <c r="SYE1486" s="31"/>
      <c r="SYF1486" s="24"/>
      <c r="SYG1486" s="24"/>
      <c r="SYH1486" s="24"/>
      <c r="SYI1486" s="24"/>
      <c r="SYJ1486" s="24"/>
      <c r="SYK1486" s="24"/>
      <c r="SYL1486" s="24"/>
      <c r="SYM1486" s="24"/>
      <c r="SYN1486" s="24"/>
      <c r="SYO1486" s="24"/>
      <c r="SYP1486" s="24"/>
      <c r="SYQ1486" s="24"/>
      <c r="SYR1486" s="24"/>
      <c r="SYS1486" s="24"/>
      <c r="SYT1486" s="24"/>
      <c r="SYX1486" s="3"/>
      <c r="SYY1486" s="31"/>
      <c r="SYZ1486" s="5"/>
      <c r="SZA1486" s="9"/>
      <c r="SZD1486" s="2"/>
      <c r="SZG1486" s="24"/>
      <c r="SZH1486" s="24"/>
      <c r="SZI1486" s="31"/>
      <c r="SZJ1486" s="24"/>
      <c r="SZK1486" s="24"/>
      <c r="SZL1486" s="24"/>
      <c r="SZM1486" s="24"/>
      <c r="SZN1486" s="24"/>
      <c r="SZO1486" s="24"/>
      <c r="SZP1486" s="24"/>
      <c r="SZQ1486" s="24"/>
      <c r="SZR1486" s="24"/>
      <c r="SZS1486" s="24"/>
      <c r="SZT1486" s="24"/>
      <c r="SZU1486" s="24"/>
      <c r="SZV1486" s="24"/>
      <c r="SZW1486" s="24"/>
      <c r="SZX1486" s="24"/>
      <c r="TAB1486" s="3"/>
      <c r="TAC1486" s="31"/>
      <c r="TAD1486" s="5"/>
      <c r="TAE1486" s="9"/>
      <c r="TAH1486" s="2"/>
      <c r="TAK1486" s="24"/>
      <c r="TAL1486" s="24"/>
      <c r="TAM1486" s="31"/>
      <c r="TAN1486" s="24"/>
      <c r="TAO1486" s="24"/>
      <c r="TAP1486" s="24"/>
      <c r="TAQ1486" s="24"/>
      <c r="TAR1486" s="24"/>
      <c r="TAS1486" s="24"/>
      <c r="TAT1486" s="24"/>
      <c r="TAU1486" s="24"/>
      <c r="TAV1486" s="24"/>
      <c r="TAW1486" s="24"/>
      <c r="TAX1486" s="24"/>
      <c r="TAY1486" s="24"/>
      <c r="TAZ1486" s="24"/>
      <c r="TBA1486" s="24"/>
      <c r="TBB1486" s="24"/>
      <c r="TBF1486" s="3"/>
      <c r="TBG1486" s="31"/>
      <c r="TBH1486" s="5"/>
      <c r="TBI1486" s="9"/>
      <c r="TBL1486" s="2"/>
      <c r="TBO1486" s="24"/>
      <c r="TBP1486" s="24"/>
      <c r="TBQ1486" s="31"/>
      <c r="TBR1486" s="24"/>
      <c r="TBS1486" s="24"/>
      <c r="TBT1486" s="24"/>
      <c r="TBU1486" s="24"/>
      <c r="TBV1486" s="24"/>
      <c r="TBW1486" s="24"/>
      <c r="TBX1486" s="24"/>
      <c r="TBY1486" s="24"/>
      <c r="TBZ1486" s="24"/>
      <c r="TCA1486" s="24"/>
      <c r="TCB1486" s="24"/>
      <c r="TCC1486" s="24"/>
      <c r="TCD1486" s="24"/>
      <c r="TCE1486" s="24"/>
      <c r="TCF1486" s="24"/>
      <c r="TCJ1486" s="3"/>
      <c r="TCK1486" s="31"/>
      <c r="TCL1486" s="5"/>
      <c r="TCM1486" s="9"/>
      <c r="TCP1486" s="2"/>
      <c r="TCS1486" s="24"/>
      <c r="TCT1486" s="24"/>
      <c r="TCU1486" s="31"/>
      <c r="TCV1486" s="24"/>
      <c r="TCW1486" s="24"/>
      <c r="TCX1486" s="24"/>
      <c r="TCY1486" s="24"/>
      <c r="TCZ1486" s="24"/>
      <c r="TDA1486" s="24"/>
      <c r="TDB1486" s="24"/>
      <c r="TDC1486" s="24"/>
      <c r="TDD1486" s="24"/>
      <c r="TDE1486" s="24"/>
      <c r="TDF1486" s="24"/>
      <c r="TDG1486" s="24"/>
      <c r="TDH1486" s="24"/>
      <c r="TDI1486" s="24"/>
      <c r="TDJ1486" s="24"/>
      <c r="TDN1486" s="3"/>
      <c r="TDO1486" s="31"/>
      <c r="TDP1486" s="5"/>
      <c r="TDQ1486" s="9"/>
      <c r="TDT1486" s="2"/>
      <c r="TDW1486" s="24"/>
      <c r="TDX1486" s="24"/>
      <c r="TDY1486" s="31"/>
      <c r="TDZ1486" s="24"/>
      <c r="TEA1486" s="24"/>
      <c r="TEB1486" s="24"/>
      <c r="TEC1486" s="24"/>
      <c r="TED1486" s="24"/>
      <c r="TEE1486" s="24"/>
      <c r="TEF1486" s="24"/>
      <c r="TEG1486" s="24"/>
      <c r="TEH1486" s="24"/>
      <c r="TEI1486" s="24"/>
      <c r="TEJ1486" s="24"/>
      <c r="TEK1486" s="24"/>
      <c r="TEL1486" s="24"/>
      <c r="TEM1486" s="24"/>
      <c r="TEN1486" s="24"/>
      <c r="TER1486" s="3"/>
      <c r="TES1486" s="31"/>
      <c r="TET1486" s="5"/>
      <c r="TEU1486" s="9"/>
      <c r="TEX1486" s="2"/>
      <c r="TFA1486" s="24"/>
      <c r="TFB1486" s="24"/>
      <c r="TFC1486" s="31"/>
      <c r="TFD1486" s="24"/>
      <c r="TFE1486" s="24"/>
      <c r="TFF1486" s="24"/>
      <c r="TFG1486" s="24"/>
      <c r="TFH1486" s="24"/>
      <c r="TFI1486" s="24"/>
      <c r="TFJ1486" s="24"/>
      <c r="TFK1486" s="24"/>
      <c r="TFL1486" s="24"/>
      <c r="TFM1486" s="24"/>
      <c r="TFN1486" s="24"/>
      <c r="TFO1486" s="24"/>
      <c r="TFP1486" s="24"/>
      <c r="TFQ1486" s="24"/>
      <c r="TFR1486" s="24"/>
      <c r="TFV1486" s="3"/>
      <c r="TFW1486" s="31"/>
      <c r="TFX1486" s="5"/>
      <c r="TFY1486" s="9"/>
      <c r="TGB1486" s="2"/>
      <c r="TGE1486" s="24"/>
      <c r="TGF1486" s="24"/>
      <c r="TGG1486" s="31"/>
      <c r="TGH1486" s="24"/>
      <c r="TGI1486" s="24"/>
      <c r="TGJ1486" s="24"/>
      <c r="TGK1486" s="24"/>
      <c r="TGL1486" s="24"/>
      <c r="TGM1486" s="24"/>
      <c r="TGN1486" s="24"/>
      <c r="TGO1486" s="24"/>
      <c r="TGP1486" s="24"/>
      <c r="TGQ1486" s="24"/>
      <c r="TGR1486" s="24"/>
      <c r="TGS1486" s="24"/>
      <c r="TGT1486" s="24"/>
      <c r="TGU1486" s="24"/>
      <c r="TGV1486" s="24"/>
      <c r="TGZ1486" s="3"/>
      <c r="THA1486" s="31"/>
      <c r="THB1486" s="5"/>
      <c r="THC1486" s="9"/>
      <c r="THF1486" s="2"/>
      <c r="THI1486" s="24"/>
      <c r="THJ1486" s="24"/>
      <c r="THK1486" s="31"/>
      <c r="THL1486" s="24"/>
      <c r="THM1486" s="24"/>
      <c r="THN1486" s="24"/>
      <c r="THO1486" s="24"/>
      <c r="THP1486" s="24"/>
      <c r="THQ1486" s="24"/>
      <c r="THR1486" s="24"/>
      <c r="THS1486" s="24"/>
      <c r="THT1486" s="24"/>
      <c r="THU1486" s="24"/>
      <c r="THV1486" s="24"/>
      <c r="THW1486" s="24"/>
      <c r="THX1486" s="24"/>
      <c r="THY1486" s="24"/>
      <c r="THZ1486" s="24"/>
      <c r="TID1486" s="3"/>
      <c r="TIE1486" s="31"/>
      <c r="TIF1486" s="5"/>
      <c r="TIG1486" s="9"/>
      <c r="TIJ1486" s="2"/>
      <c r="TIM1486" s="24"/>
      <c r="TIN1486" s="24"/>
      <c r="TIO1486" s="31"/>
      <c r="TIP1486" s="24"/>
      <c r="TIQ1486" s="24"/>
      <c r="TIR1486" s="24"/>
      <c r="TIS1486" s="24"/>
      <c r="TIT1486" s="24"/>
      <c r="TIU1486" s="24"/>
      <c r="TIV1486" s="24"/>
      <c r="TIW1486" s="24"/>
      <c r="TIX1486" s="24"/>
      <c r="TIY1486" s="24"/>
      <c r="TIZ1486" s="24"/>
      <c r="TJA1486" s="24"/>
      <c r="TJB1486" s="24"/>
      <c r="TJC1486" s="24"/>
      <c r="TJD1486" s="24"/>
      <c r="TJH1486" s="3"/>
      <c r="TJI1486" s="31"/>
      <c r="TJJ1486" s="5"/>
      <c r="TJK1486" s="9"/>
      <c r="TJN1486" s="2"/>
      <c r="TJQ1486" s="24"/>
      <c r="TJR1486" s="24"/>
      <c r="TJS1486" s="31"/>
      <c r="TJT1486" s="24"/>
      <c r="TJU1486" s="24"/>
      <c r="TJV1486" s="24"/>
      <c r="TJW1486" s="24"/>
      <c r="TJX1486" s="24"/>
      <c r="TJY1486" s="24"/>
      <c r="TJZ1486" s="24"/>
      <c r="TKA1486" s="24"/>
      <c r="TKB1486" s="24"/>
      <c r="TKC1486" s="24"/>
      <c r="TKD1486" s="24"/>
      <c r="TKE1486" s="24"/>
      <c r="TKF1486" s="24"/>
      <c r="TKG1486" s="24"/>
      <c r="TKH1486" s="24"/>
      <c r="TKL1486" s="3"/>
      <c r="TKM1486" s="31"/>
      <c r="TKN1486" s="5"/>
      <c r="TKO1486" s="9"/>
      <c r="TKR1486" s="2"/>
      <c r="TKU1486" s="24"/>
      <c r="TKV1486" s="24"/>
      <c r="TKW1486" s="31"/>
      <c r="TKX1486" s="24"/>
      <c r="TKY1486" s="24"/>
      <c r="TKZ1486" s="24"/>
      <c r="TLA1486" s="24"/>
      <c r="TLB1486" s="24"/>
      <c r="TLC1486" s="24"/>
      <c r="TLD1486" s="24"/>
      <c r="TLE1486" s="24"/>
      <c r="TLF1486" s="24"/>
      <c r="TLG1486" s="24"/>
      <c r="TLH1486" s="24"/>
      <c r="TLI1486" s="24"/>
      <c r="TLJ1486" s="24"/>
      <c r="TLK1486" s="24"/>
      <c r="TLL1486" s="24"/>
      <c r="TLP1486" s="3"/>
      <c r="TLQ1486" s="31"/>
      <c r="TLR1486" s="5"/>
      <c r="TLS1486" s="9"/>
      <c r="TLV1486" s="2"/>
      <c r="TLY1486" s="24"/>
      <c r="TLZ1486" s="24"/>
      <c r="TMA1486" s="31"/>
      <c r="TMB1486" s="24"/>
      <c r="TMC1486" s="24"/>
      <c r="TMD1486" s="24"/>
      <c r="TME1486" s="24"/>
      <c r="TMF1486" s="24"/>
      <c r="TMG1486" s="24"/>
      <c r="TMH1486" s="24"/>
      <c r="TMI1486" s="24"/>
      <c r="TMJ1486" s="24"/>
      <c r="TMK1486" s="24"/>
      <c r="TML1486" s="24"/>
      <c r="TMM1486" s="24"/>
      <c r="TMN1486" s="24"/>
      <c r="TMO1486" s="24"/>
      <c r="TMP1486" s="24"/>
      <c r="TMT1486" s="3"/>
      <c r="TMU1486" s="31"/>
      <c r="TMV1486" s="5"/>
      <c r="TMW1486" s="9"/>
      <c r="TMZ1486" s="2"/>
      <c r="TNC1486" s="24"/>
      <c r="TND1486" s="24"/>
      <c r="TNE1486" s="31"/>
      <c r="TNF1486" s="24"/>
      <c r="TNG1486" s="24"/>
      <c r="TNH1486" s="24"/>
      <c r="TNI1486" s="24"/>
      <c r="TNJ1486" s="24"/>
      <c r="TNK1486" s="24"/>
      <c r="TNL1486" s="24"/>
      <c r="TNM1486" s="24"/>
      <c r="TNN1486" s="24"/>
      <c r="TNO1486" s="24"/>
      <c r="TNP1486" s="24"/>
      <c r="TNQ1486" s="24"/>
      <c r="TNR1486" s="24"/>
      <c r="TNS1486" s="24"/>
      <c r="TNT1486" s="24"/>
      <c r="TNX1486" s="3"/>
      <c r="TNY1486" s="31"/>
      <c r="TNZ1486" s="5"/>
      <c r="TOA1486" s="9"/>
      <c r="TOD1486" s="2"/>
      <c r="TOG1486" s="24"/>
      <c r="TOH1486" s="24"/>
      <c r="TOI1486" s="31"/>
      <c r="TOJ1486" s="24"/>
      <c r="TOK1486" s="24"/>
      <c r="TOL1486" s="24"/>
      <c r="TOM1486" s="24"/>
      <c r="TON1486" s="24"/>
      <c r="TOO1486" s="24"/>
      <c r="TOP1486" s="24"/>
      <c r="TOQ1486" s="24"/>
      <c r="TOR1486" s="24"/>
      <c r="TOS1486" s="24"/>
      <c r="TOT1486" s="24"/>
      <c r="TOU1486" s="24"/>
      <c r="TOV1486" s="24"/>
      <c r="TOW1486" s="24"/>
      <c r="TOX1486" s="24"/>
      <c r="TPB1486" s="3"/>
      <c r="TPC1486" s="31"/>
      <c r="TPD1486" s="5"/>
      <c r="TPE1486" s="9"/>
      <c r="TPH1486" s="2"/>
      <c r="TPK1486" s="24"/>
      <c r="TPL1486" s="24"/>
      <c r="TPM1486" s="31"/>
      <c r="TPN1486" s="24"/>
      <c r="TPO1486" s="24"/>
      <c r="TPP1486" s="24"/>
      <c r="TPQ1486" s="24"/>
      <c r="TPR1486" s="24"/>
      <c r="TPS1486" s="24"/>
      <c r="TPT1486" s="24"/>
      <c r="TPU1486" s="24"/>
      <c r="TPV1486" s="24"/>
      <c r="TPW1486" s="24"/>
      <c r="TPX1486" s="24"/>
      <c r="TPY1486" s="24"/>
      <c r="TPZ1486" s="24"/>
      <c r="TQA1486" s="24"/>
      <c r="TQB1486" s="24"/>
      <c r="TQF1486" s="3"/>
      <c r="TQG1486" s="31"/>
      <c r="TQH1486" s="5"/>
      <c r="TQI1486" s="9"/>
      <c r="TQL1486" s="2"/>
      <c r="TQO1486" s="24"/>
      <c r="TQP1486" s="24"/>
      <c r="TQQ1486" s="31"/>
      <c r="TQR1486" s="24"/>
      <c r="TQS1486" s="24"/>
      <c r="TQT1486" s="24"/>
      <c r="TQU1486" s="24"/>
      <c r="TQV1486" s="24"/>
      <c r="TQW1486" s="24"/>
      <c r="TQX1486" s="24"/>
      <c r="TQY1486" s="24"/>
      <c r="TQZ1486" s="24"/>
      <c r="TRA1486" s="24"/>
      <c r="TRB1486" s="24"/>
      <c r="TRC1486" s="24"/>
      <c r="TRD1486" s="24"/>
      <c r="TRE1486" s="24"/>
      <c r="TRF1486" s="24"/>
      <c r="TRJ1486" s="3"/>
      <c r="TRK1486" s="31"/>
      <c r="TRL1486" s="5"/>
      <c r="TRM1486" s="9"/>
      <c r="TRP1486" s="2"/>
      <c r="TRS1486" s="24"/>
      <c r="TRT1486" s="24"/>
      <c r="TRU1486" s="31"/>
      <c r="TRV1486" s="24"/>
      <c r="TRW1486" s="24"/>
      <c r="TRX1486" s="24"/>
      <c r="TRY1486" s="24"/>
      <c r="TRZ1486" s="24"/>
      <c r="TSA1486" s="24"/>
      <c r="TSB1486" s="24"/>
      <c r="TSC1486" s="24"/>
      <c r="TSD1486" s="24"/>
      <c r="TSE1486" s="24"/>
      <c r="TSF1486" s="24"/>
      <c r="TSG1486" s="24"/>
      <c r="TSH1486" s="24"/>
      <c r="TSI1486" s="24"/>
      <c r="TSJ1486" s="24"/>
      <c r="TSN1486" s="3"/>
      <c r="TSO1486" s="31"/>
      <c r="TSP1486" s="5"/>
      <c r="TSQ1486" s="9"/>
      <c r="TST1486" s="2"/>
      <c r="TSW1486" s="24"/>
      <c r="TSX1486" s="24"/>
      <c r="TSY1486" s="31"/>
      <c r="TSZ1486" s="24"/>
      <c r="TTA1486" s="24"/>
      <c r="TTB1486" s="24"/>
      <c r="TTC1486" s="24"/>
      <c r="TTD1486" s="24"/>
      <c r="TTE1486" s="24"/>
      <c r="TTF1486" s="24"/>
      <c r="TTG1486" s="24"/>
      <c r="TTH1486" s="24"/>
      <c r="TTI1486" s="24"/>
      <c r="TTJ1486" s="24"/>
      <c r="TTK1486" s="24"/>
      <c r="TTL1486" s="24"/>
      <c r="TTM1486" s="24"/>
      <c r="TTN1486" s="24"/>
      <c r="TTR1486" s="3"/>
      <c r="TTS1486" s="31"/>
      <c r="TTT1486" s="5"/>
      <c r="TTU1486" s="9"/>
      <c r="TTX1486" s="2"/>
      <c r="TUA1486" s="24"/>
      <c r="TUB1486" s="24"/>
      <c r="TUC1486" s="31"/>
      <c r="TUD1486" s="24"/>
      <c r="TUE1486" s="24"/>
      <c r="TUF1486" s="24"/>
      <c r="TUG1486" s="24"/>
      <c r="TUH1486" s="24"/>
      <c r="TUI1486" s="24"/>
      <c r="TUJ1486" s="24"/>
      <c r="TUK1486" s="24"/>
      <c r="TUL1486" s="24"/>
      <c r="TUM1486" s="24"/>
      <c r="TUN1486" s="24"/>
      <c r="TUO1486" s="24"/>
      <c r="TUP1486" s="24"/>
      <c r="TUQ1486" s="24"/>
      <c r="TUR1486" s="24"/>
      <c r="TUV1486" s="3"/>
      <c r="TUW1486" s="31"/>
      <c r="TUX1486" s="5"/>
      <c r="TUY1486" s="9"/>
      <c r="TVB1486" s="2"/>
      <c r="TVE1486" s="24"/>
      <c r="TVF1486" s="24"/>
      <c r="TVG1486" s="31"/>
      <c r="TVH1486" s="24"/>
      <c r="TVI1486" s="24"/>
      <c r="TVJ1486" s="24"/>
      <c r="TVK1486" s="24"/>
      <c r="TVL1486" s="24"/>
      <c r="TVM1486" s="24"/>
      <c r="TVN1486" s="24"/>
      <c r="TVO1486" s="24"/>
      <c r="TVP1486" s="24"/>
      <c r="TVQ1486" s="24"/>
      <c r="TVR1486" s="24"/>
      <c r="TVS1486" s="24"/>
      <c r="TVT1486" s="24"/>
      <c r="TVU1486" s="24"/>
      <c r="TVV1486" s="24"/>
      <c r="TVZ1486" s="3"/>
      <c r="TWA1486" s="31"/>
      <c r="TWB1486" s="5"/>
      <c r="TWC1486" s="9"/>
      <c r="TWF1486" s="2"/>
      <c r="TWI1486" s="24"/>
      <c r="TWJ1486" s="24"/>
      <c r="TWK1486" s="31"/>
      <c r="TWL1486" s="24"/>
      <c r="TWM1486" s="24"/>
      <c r="TWN1486" s="24"/>
      <c r="TWO1486" s="24"/>
      <c r="TWP1486" s="24"/>
      <c r="TWQ1486" s="24"/>
      <c r="TWR1486" s="24"/>
      <c r="TWS1486" s="24"/>
      <c r="TWT1486" s="24"/>
      <c r="TWU1486" s="24"/>
      <c r="TWV1486" s="24"/>
      <c r="TWW1486" s="24"/>
      <c r="TWX1486" s="24"/>
      <c r="TWY1486" s="24"/>
      <c r="TWZ1486" s="24"/>
      <c r="TXD1486" s="3"/>
      <c r="TXE1486" s="31"/>
      <c r="TXF1486" s="5"/>
      <c r="TXG1486" s="9"/>
      <c r="TXJ1486" s="2"/>
      <c r="TXM1486" s="24"/>
      <c r="TXN1486" s="24"/>
      <c r="TXO1486" s="31"/>
      <c r="TXP1486" s="24"/>
      <c r="TXQ1486" s="24"/>
      <c r="TXR1486" s="24"/>
      <c r="TXS1486" s="24"/>
      <c r="TXT1486" s="24"/>
      <c r="TXU1486" s="24"/>
      <c r="TXV1486" s="24"/>
      <c r="TXW1486" s="24"/>
      <c r="TXX1486" s="24"/>
      <c r="TXY1486" s="24"/>
      <c r="TXZ1486" s="24"/>
      <c r="TYA1486" s="24"/>
      <c r="TYB1486" s="24"/>
      <c r="TYC1486" s="24"/>
      <c r="TYD1486" s="24"/>
      <c r="TYH1486" s="3"/>
      <c r="TYI1486" s="31"/>
      <c r="TYJ1486" s="5"/>
      <c r="TYK1486" s="9"/>
      <c r="TYN1486" s="2"/>
      <c r="TYQ1486" s="24"/>
      <c r="TYR1486" s="24"/>
      <c r="TYS1486" s="31"/>
      <c r="TYT1486" s="24"/>
      <c r="TYU1486" s="24"/>
      <c r="TYV1486" s="24"/>
      <c r="TYW1486" s="24"/>
      <c r="TYX1486" s="24"/>
      <c r="TYY1486" s="24"/>
      <c r="TYZ1486" s="24"/>
      <c r="TZA1486" s="24"/>
      <c r="TZB1486" s="24"/>
      <c r="TZC1486" s="24"/>
      <c r="TZD1486" s="24"/>
      <c r="TZE1486" s="24"/>
      <c r="TZF1486" s="24"/>
      <c r="TZG1486" s="24"/>
      <c r="TZH1486" s="24"/>
      <c r="TZL1486" s="3"/>
      <c r="TZM1486" s="31"/>
      <c r="TZN1486" s="5"/>
      <c r="TZO1486" s="9"/>
      <c r="TZR1486" s="2"/>
      <c r="TZU1486" s="24"/>
      <c r="TZV1486" s="24"/>
      <c r="TZW1486" s="31"/>
      <c r="TZX1486" s="24"/>
      <c r="TZY1486" s="24"/>
      <c r="TZZ1486" s="24"/>
      <c r="UAA1486" s="24"/>
      <c r="UAB1486" s="24"/>
      <c r="UAC1486" s="24"/>
      <c r="UAD1486" s="24"/>
      <c r="UAE1486" s="24"/>
      <c r="UAF1486" s="24"/>
      <c r="UAG1486" s="24"/>
      <c r="UAH1486" s="24"/>
      <c r="UAI1486" s="24"/>
      <c r="UAJ1486" s="24"/>
      <c r="UAK1486" s="24"/>
      <c r="UAL1486" s="24"/>
      <c r="UAP1486" s="3"/>
      <c r="UAQ1486" s="31"/>
      <c r="UAR1486" s="5"/>
      <c r="UAS1486" s="9"/>
      <c r="UAV1486" s="2"/>
      <c r="UAY1486" s="24"/>
      <c r="UAZ1486" s="24"/>
      <c r="UBA1486" s="31"/>
      <c r="UBB1486" s="24"/>
      <c r="UBC1486" s="24"/>
      <c r="UBD1486" s="24"/>
      <c r="UBE1486" s="24"/>
      <c r="UBF1486" s="24"/>
      <c r="UBG1486" s="24"/>
      <c r="UBH1486" s="24"/>
      <c r="UBI1486" s="24"/>
      <c r="UBJ1486" s="24"/>
      <c r="UBK1486" s="24"/>
      <c r="UBL1486" s="24"/>
      <c r="UBM1486" s="24"/>
      <c r="UBN1486" s="24"/>
      <c r="UBO1486" s="24"/>
      <c r="UBP1486" s="24"/>
      <c r="UBT1486" s="3"/>
      <c r="UBU1486" s="31"/>
      <c r="UBV1486" s="5"/>
      <c r="UBW1486" s="9"/>
      <c r="UBZ1486" s="2"/>
      <c r="UCC1486" s="24"/>
      <c r="UCD1486" s="24"/>
      <c r="UCE1486" s="31"/>
      <c r="UCF1486" s="24"/>
      <c r="UCG1486" s="24"/>
      <c r="UCH1486" s="24"/>
      <c r="UCI1486" s="24"/>
      <c r="UCJ1486" s="24"/>
      <c r="UCK1486" s="24"/>
      <c r="UCL1486" s="24"/>
      <c r="UCM1486" s="24"/>
      <c r="UCN1486" s="24"/>
      <c r="UCO1486" s="24"/>
      <c r="UCP1486" s="24"/>
      <c r="UCQ1486" s="24"/>
      <c r="UCR1486" s="24"/>
      <c r="UCS1486" s="24"/>
      <c r="UCT1486" s="24"/>
      <c r="UCX1486" s="3"/>
      <c r="UCY1486" s="31"/>
      <c r="UCZ1486" s="5"/>
      <c r="UDA1486" s="9"/>
      <c r="UDD1486" s="2"/>
      <c r="UDG1486" s="24"/>
      <c r="UDH1486" s="24"/>
      <c r="UDI1486" s="31"/>
      <c r="UDJ1486" s="24"/>
      <c r="UDK1486" s="24"/>
      <c r="UDL1486" s="24"/>
      <c r="UDM1486" s="24"/>
      <c r="UDN1486" s="24"/>
      <c r="UDO1486" s="24"/>
      <c r="UDP1486" s="24"/>
      <c r="UDQ1486" s="24"/>
      <c r="UDR1486" s="24"/>
      <c r="UDS1486" s="24"/>
      <c r="UDT1486" s="24"/>
      <c r="UDU1486" s="24"/>
      <c r="UDV1486" s="24"/>
      <c r="UDW1486" s="24"/>
      <c r="UDX1486" s="24"/>
      <c r="UEB1486" s="3"/>
      <c r="UEC1486" s="31"/>
      <c r="UED1486" s="5"/>
      <c r="UEE1486" s="9"/>
      <c r="UEH1486" s="2"/>
      <c r="UEK1486" s="24"/>
      <c r="UEL1486" s="24"/>
      <c r="UEM1486" s="31"/>
      <c r="UEN1486" s="24"/>
      <c r="UEO1486" s="24"/>
      <c r="UEP1486" s="24"/>
      <c r="UEQ1486" s="24"/>
      <c r="UER1486" s="24"/>
      <c r="UES1486" s="24"/>
      <c r="UET1486" s="24"/>
      <c r="UEU1486" s="24"/>
      <c r="UEV1486" s="24"/>
      <c r="UEW1486" s="24"/>
      <c r="UEX1486" s="24"/>
      <c r="UEY1486" s="24"/>
      <c r="UEZ1486" s="24"/>
      <c r="UFA1486" s="24"/>
      <c r="UFB1486" s="24"/>
      <c r="UFF1486" s="3"/>
      <c r="UFG1486" s="31"/>
      <c r="UFH1486" s="5"/>
      <c r="UFI1486" s="9"/>
      <c r="UFL1486" s="2"/>
      <c r="UFO1486" s="24"/>
      <c r="UFP1486" s="24"/>
      <c r="UFQ1486" s="31"/>
      <c r="UFR1486" s="24"/>
      <c r="UFS1486" s="24"/>
      <c r="UFT1486" s="24"/>
      <c r="UFU1486" s="24"/>
      <c r="UFV1486" s="24"/>
      <c r="UFW1486" s="24"/>
      <c r="UFX1486" s="24"/>
      <c r="UFY1486" s="24"/>
      <c r="UFZ1486" s="24"/>
      <c r="UGA1486" s="24"/>
      <c r="UGB1486" s="24"/>
      <c r="UGC1486" s="24"/>
      <c r="UGD1486" s="24"/>
      <c r="UGE1486" s="24"/>
      <c r="UGF1486" s="24"/>
      <c r="UGJ1486" s="3"/>
      <c r="UGK1486" s="31"/>
      <c r="UGL1486" s="5"/>
      <c r="UGM1486" s="9"/>
      <c r="UGP1486" s="2"/>
      <c r="UGS1486" s="24"/>
      <c r="UGT1486" s="24"/>
      <c r="UGU1486" s="31"/>
      <c r="UGV1486" s="24"/>
      <c r="UGW1486" s="24"/>
      <c r="UGX1486" s="24"/>
      <c r="UGY1486" s="24"/>
      <c r="UGZ1486" s="24"/>
      <c r="UHA1486" s="24"/>
      <c r="UHB1486" s="24"/>
      <c r="UHC1486" s="24"/>
      <c r="UHD1486" s="24"/>
      <c r="UHE1486" s="24"/>
      <c r="UHF1486" s="24"/>
      <c r="UHG1486" s="24"/>
      <c r="UHH1486" s="24"/>
      <c r="UHI1486" s="24"/>
      <c r="UHJ1486" s="24"/>
      <c r="UHN1486" s="3"/>
      <c r="UHO1486" s="31"/>
      <c r="UHP1486" s="5"/>
      <c r="UHQ1486" s="9"/>
      <c r="UHT1486" s="2"/>
      <c r="UHW1486" s="24"/>
      <c r="UHX1486" s="24"/>
      <c r="UHY1486" s="31"/>
      <c r="UHZ1486" s="24"/>
      <c r="UIA1486" s="24"/>
      <c r="UIB1486" s="24"/>
      <c r="UIC1486" s="24"/>
      <c r="UID1486" s="24"/>
      <c r="UIE1486" s="24"/>
      <c r="UIF1486" s="24"/>
      <c r="UIG1486" s="24"/>
      <c r="UIH1486" s="24"/>
      <c r="UII1486" s="24"/>
      <c r="UIJ1486" s="24"/>
      <c r="UIK1486" s="24"/>
      <c r="UIL1486" s="24"/>
      <c r="UIM1486" s="24"/>
      <c r="UIN1486" s="24"/>
      <c r="UIR1486" s="3"/>
      <c r="UIS1486" s="31"/>
      <c r="UIT1486" s="5"/>
      <c r="UIU1486" s="9"/>
      <c r="UIX1486" s="2"/>
      <c r="UJA1486" s="24"/>
      <c r="UJB1486" s="24"/>
      <c r="UJC1486" s="31"/>
      <c r="UJD1486" s="24"/>
      <c r="UJE1486" s="24"/>
      <c r="UJF1486" s="24"/>
      <c r="UJG1486" s="24"/>
      <c r="UJH1486" s="24"/>
      <c r="UJI1486" s="24"/>
      <c r="UJJ1486" s="24"/>
      <c r="UJK1486" s="24"/>
      <c r="UJL1486" s="24"/>
      <c r="UJM1486" s="24"/>
      <c r="UJN1486" s="24"/>
      <c r="UJO1486" s="24"/>
      <c r="UJP1486" s="24"/>
      <c r="UJQ1486" s="24"/>
      <c r="UJR1486" s="24"/>
      <c r="UJV1486" s="3"/>
      <c r="UJW1486" s="31"/>
      <c r="UJX1486" s="5"/>
      <c r="UJY1486" s="9"/>
      <c r="UKB1486" s="2"/>
      <c r="UKE1486" s="24"/>
      <c r="UKF1486" s="24"/>
      <c r="UKG1486" s="31"/>
      <c r="UKH1486" s="24"/>
      <c r="UKI1486" s="24"/>
      <c r="UKJ1486" s="24"/>
      <c r="UKK1486" s="24"/>
      <c r="UKL1486" s="24"/>
      <c r="UKM1486" s="24"/>
      <c r="UKN1486" s="24"/>
      <c r="UKO1486" s="24"/>
      <c r="UKP1486" s="24"/>
      <c r="UKQ1486" s="24"/>
      <c r="UKR1486" s="24"/>
      <c r="UKS1486" s="24"/>
      <c r="UKT1486" s="24"/>
      <c r="UKU1486" s="24"/>
      <c r="UKV1486" s="24"/>
      <c r="UKZ1486" s="3"/>
      <c r="ULA1486" s="31"/>
      <c r="ULB1486" s="5"/>
      <c r="ULC1486" s="9"/>
      <c r="ULF1486" s="2"/>
      <c r="ULI1486" s="24"/>
      <c r="ULJ1486" s="24"/>
      <c r="ULK1486" s="31"/>
      <c r="ULL1486" s="24"/>
      <c r="ULM1486" s="24"/>
      <c r="ULN1486" s="24"/>
      <c r="ULO1486" s="24"/>
      <c r="ULP1486" s="24"/>
      <c r="ULQ1486" s="24"/>
      <c r="ULR1486" s="24"/>
      <c r="ULS1486" s="24"/>
      <c r="ULT1486" s="24"/>
      <c r="ULU1486" s="24"/>
      <c r="ULV1486" s="24"/>
      <c r="ULW1486" s="24"/>
      <c r="ULX1486" s="24"/>
      <c r="ULY1486" s="24"/>
      <c r="ULZ1486" s="24"/>
      <c r="UMD1486" s="3"/>
      <c r="UME1486" s="31"/>
      <c r="UMF1486" s="5"/>
      <c r="UMG1486" s="9"/>
      <c r="UMJ1486" s="2"/>
      <c r="UMM1486" s="24"/>
      <c r="UMN1486" s="24"/>
      <c r="UMO1486" s="31"/>
      <c r="UMP1486" s="24"/>
      <c r="UMQ1486" s="24"/>
      <c r="UMR1486" s="24"/>
      <c r="UMS1486" s="24"/>
      <c r="UMT1486" s="24"/>
      <c r="UMU1486" s="24"/>
      <c r="UMV1486" s="24"/>
      <c r="UMW1486" s="24"/>
      <c r="UMX1486" s="24"/>
      <c r="UMY1486" s="24"/>
      <c r="UMZ1486" s="24"/>
      <c r="UNA1486" s="24"/>
      <c r="UNB1486" s="24"/>
      <c r="UNC1486" s="24"/>
      <c r="UND1486" s="24"/>
      <c r="UNH1486" s="3"/>
      <c r="UNI1486" s="31"/>
      <c r="UNJ1486" s="5"/>
      <c r="UNK1486" s="9"/>
      <c r="UNN1486" s="2"/>
      <c r="UNQ1486" s="24"/>
      <c r="UNR1486" s="24"/>
      <c r="UNS1486" s="31"/>
      <c r="UNT1486" s="24"/>
      <c r="UNU1486" s="24"/>
      <c r="UNV1486" s="24"/>
      <c r="UNW1486" s="24"/>
      <c r="UNX1486" s="24"/>
      <c r="UNY1486" s="24"/>
      <c r="UNZ1486" s="24"/>
      <c r="UOA1486" s="24"/>
      <c r="UOB1486" s="24"/>
      <c r="UOC1486" s="24"/>
      <c r="UOD1486" s="24"/>
      <c r="UOE1486" s="24"/>
      <c r="UOF1486" s="24"/>
      <c r="UOG1486" s="24"/>
      <c r="UOH1486" s="24"/>
      <c r="UOL1486" s="3"/>
      <c r="UOM1486" s="31"/>
      <c r="UON1486" s="5"/>
      <c r="UOO1486" s="9"/>
      <c r="UOR1486" s="2"/>
      <c r="UOU1486" s="24"/>
      <c r="UOV1486" s="24"/>
      <c r="UOW1486" s="31"/>
      <c r="UOX1486" s="24"/>
      <c r="UOY1486" s="24"/>
      <c r="UOZ1486" s="24"/>
      <c r="UPA1486" s="24"/>
      <c r="UPB1486" s="24"/>
      <c r="UPC1486" s="24"/>
      <c r="UPD1486" s="24"/>
      <c r="UPE1486" s="24"/>
      <c r="UPF1486" s="24"/>
      <c r="UPG1486" s="24"/>
      <c r="UPH1486" s="24"/>
      <c r="UPI1486" s="24"/>
      <c r="UPJ1486" s="24"/>
      <c r="UPK1486" s="24"/>
      <c r="UPL1486" s="24"/>
      <c r="UPP1486" s="3"/>
      <c r="UPQ1486" s="31"/>
      <c r="UPR1486" s="5"/>
      <c r="UPS1486" s="9"/>
      <c r="UPV1486" s="2"/>
      <c r="UPY1486" s="24"/>
      <c r="UPZ1486" s="24"/>
      <c r="UQA1486" s="31"/>
      <c r="UQB1486" s="24"/>
      <c r="UQC1486" s="24"/>
      <c r="UQD1486" s="24"/>
      <c r="UQE1486" s="24"/>
      <c r="UQF1486" s="24"/>
      <c r="UQG1486" s="24"/>
      <c r="UQH1486" s="24"/>
      <c r="UQI1486" s="24"/>
      <c r="UQJ1486" s="24"/>
      <c r="UQK1486" s="24"/>
      <c r="UQL1486" s="24"/>
      <c r="UQM1486" s="24"/>
      <c r="UQN1486" s="24"/>
      <c r="UQO1486" s="24"/>
      <c r="UQP1486" s="24"/>
      <c r="UQT1486" s="3"/>
      <c r="UQU1486" s="31"/>
      <c r="UQV1486" s="5"/>
      <c r="UQW1486" s="9"/>
      <c r="UQZ1486" s="2"/>
      <c r="URC1486" s="24"/>
      <c r="URD1486" s="24"/>
      <c r="URE1486" s="31"/>
      <c r="URF1486" s="24"/>
      <c r="URG1486" s="24"/>
      <c r="URH1486" s="24"/>
      <c r="URI1486" s="24"/>
      <c r="URJ1486" s="24"/>
      <c r="URK1486" s="24"/>
      <c r="URL1486" s="24"/>
      <c r="URM1486" s="24"/>
      <c r="URN1486" s="24"/>
      <c r="URO1486" s="24"/>
      <c r="URP1486" s="24"/>
      <c r="URQ1486" s="24"/>
      <c r="URR1486" s="24"/>
      <c r="URS1486" s="24"/>
      <c r="URT1486" s="24"/>
      <c r="URX1486" s="3"/>
      <c r="URY1486" s="31"/>
      <c r="URZ1486" s="5"/>
      <c r="USA1486" s="9"/>
      <c r="USD1486" s="2"/>
      <c r="USG1486" s="24"/>
      <c r="USH1486" s="24"/>
      <c r="USI1486" s="31"/>
      <c r="USJ1486" s="24"/>
      <c r="USK1486" s="24"/>
      <c r="USL1486" s="24"/>
      <c r="USM1486" s="24"/>
      <c r="USN1486" s="24"/>
      <c r="USO1486" s="24"/>
      <c r="USP1486" s="24"/>
      <c r="USQ1486" s="24"/>
      <c r="USR1486" s="24"/>
      <c r="USS1486" s="24"/>
      <c r="UST1486" s="24"/>
      <c r="USU1486" s="24"/>
      <c r="USV1486" s="24"/>
      <c r="USW1486" s="24"/>
      <c r="USX1486" s="24"/>
      <c r="UTB1486" s="3"/>
      <c r="UTC1486" s="31"/>
      <c r="UTD1486" s="5"/>
      <c r="UTE1486" s="9"/>
      <c r="UTH1486" s="2"/>
      <c r="UTK1486" s="24"/>
      <c r="UTL1486" s="24"/>
      <c r="UTM1486" s="31"/>
      <c r="UTN1486" s="24"/>
      <c r="UTO1486" s="24"/>
      <c r="UTP1486" s="24"/>
      <c r="UTQ1486" s="24"/>
      <c r="UTR1486" s="24"/>
      <c r="UTS1486" s="24"/>
      <c r="UTT1486" s="24"/>
      <c r="UTU1486" s="24"/>
      <c r="UTV1486" s="24"/>
      <c r="UTW1486" s="24"/>
      <c r="UTX1486" s="24"/>
      <c r="UTY1486" s="24"/>
      <c r="UTZ1486" s="24"/>
      <c r="UUA1486" s="24"/>
      <c r="UUB1486" s="24"/>
      <c r="UUF1486" s="3"/>
      <c r="UUG1486" s="31"/>
      <c r="UUH1486" s="5"/>
      <c r="UUI1486" s="9"/>
      <c r="UUL1486" s="2"/>
      <c r="UUO1486" s="24"/>
      <c r="UUP1486" s="24"/>
      <c r="UUQ1486" s="31"/>
      <c r="UUR1486" s="24"/>
      <c r="UUS1486" s="24"/>
      <c r="UUT1486" s="24"/>
      <c r="UUU1486" s="24"/>
      <c r="UUV1486" s="24"/>
      <c r="UUW1486" s="24"/>
      <c r="UUX1486" s="24"/>
      <c r="UUY1486" s="24"/>
      <c r="UUZ1486" s="24"/>
      <c r="UVA1486" s="24"/>
      <c r="UVB1486" s="24"/>
      <c r="UVC1486" s="24"/>
      <c r="UVD1486" s="24"/>
      <c r="UVE1486" s="24"/>
      <c r="UVF1486" s="24"/>
      <c r="UVJ1486" s="3"/>
      <c r="UVK1486" s="31"/>
      <c r="UVL1486" s="5"/>
      <c r="UVM1486" s="9"/>
      <c r="UVP1486" s="2"/>
      <c r="UVS1486" s="24"/>
      <c r="UVT1486" s="24"/>
      <c r="UVU1486" s="31"/>
      <c r="UVV1486" s="24"/>
      <c r="UVW1486" s="24"/>
      <c r="UVX1486" s="24"/>
      <c r="UVY1486" s="24"/>
      <c r="UVZ1486" s="24"/>
      <c r="UWA1486" s="24"/>
      <c r="UWB1486" s="24"/>
      <c r="UWC1486" s="24"/>
      <c r="UWD1486" s="24"/>
      <c r="UWE1486" s="24"/>
      <c r="UWF1486" s="24"/>
      <c r="UWG1486" s="24"/>
      <c r="UWH1486" s="24"/>
      <c r="UWI1486" s="24"/>
      <c r="UWJ1486" s="24"/>
      <c r="UWN1486" s="3"/>
      <c r="UWO1486" s="31"/>
      <c r="UWP1486" s="5"/>
      <c r="UWQ1486" s="9"/>
      <c r="UWT1486" s="2"/>
      <c r="UWW1486" s="24"/>
      <c r="UWX1486" s="24"/>
      <c r="UWY1486" s="31"/>
      <c r="UWZ1486" s="24"/>
      <c r="UXA1486" s="24"/>
      <c r="UXB1486" s="24"/>
      <c r="UXC1486" s="24"/>
      <c r="UXD1486" s="24"/>
      <c r="UXE1486" s="24"/>
      <c r="UXF1486" s="24"/>
      <c r="UXG1486" s="24"/>
      <c r="UXH1486" s="24"/>
      <c r="UXI1486" s="24"/>
      <c r="UXJ1486" s="24"/>
      <c r="UXK1486" s="24"/>
      <c r="UXL1486" s="24"/>
      <c r="UXM1486" s="24"/>
      <c r="UXN1486" s="24"/>
      <c r="UXR1486" s="3"/>
      <c r="UXS1486" s="31"/>
      <c r="UXT1486" s="5"/>
      <c r="UXU1486" s="9"/>
      <c r="UXX1486" s="2"/>
      <c r="UYA1486" s="24"/>
      <c r="UYB1486" s="24"/>
      <c r="UYC1486" s="31"/>
      <c r="UYD1486" s="24"/>
      <c r="UYE1486" s="24"/>
      <c r="UYF1486" s="24"/>
      <c r="UYG1486" s="24"/>
      <c r="UYH1486" s="24"/>
      <c r="UYI1486" s="24"/>
      <c r="UYJ1486" s="24"/>
      <c r="UYK1486" s="24"/>
      <c r="UYL1486" s="24"/>
      <c r="UYM1486" s="24"/>
      <c r="UYN1486" s="24"/>
      <c r="UYO1486" s="24"/>
      <c r="UYP1486" s="24"/>
      <c r="UYQ1486" s="24"/>
      <c r="UYR1486" s="24"/>
      <c r="UYV1486" s="3"/>
      <c r="UYW1486" s="31"/>
      <c r="UYX1486" s="5"/>
      <c r="UYY1486" s="9"/>
      <c r="UZB1486" s="2"/>
      <c r="UZE1486" s="24"/>
      <c r="UZF1486" s="24"/>
      <c r="UZG1486" s="31"/>
      <c r="UZH1486" s="24"/>
      <c r="UZI1486" s="24"/>
      <c r="UZJ1486" s="24"/>
      <c r="UZK1486" s="24"/>
      <c r="UZL1486" s="24"/>
      <c r="UZM1486" s="24"/>
      <c r="UZN1486" s="24"/>
      <c r="UZO1486" s="24"/>
      <c r="UZP1486" s="24"/>
      <c r="UZQ1486" s="24"/>
      <c r="UZR1486" s="24"/>
      <c r="UZS1486" s="24"/>
      <c r="UZT1486" s="24"/>
      <c r="UZU1486" s="24"/>
      <c r="UZV1486" s="24"/>
      <c r="UZZ1486" s="3"/>
      <c r="VAA1486" s="31"/>
      <c r="VAB1486" s="5"/>
      <c r="VAC1486" s="9"/>
      <c r="VAF1486" s="2"/>
      <c r="VAI1486" s="24"/>
      <c r="VAJ1486" s="24"/>
      <c r="VAK1486" s="31"/>
      <c r="VAL1486" s="24"/>
      <c r="VAM1486" s="24"/>
      <c r="VAN1486" s="24"/>
      <c r="VAO1486" s="24"/>
      <c r="VAP1486" s="24"/>
      <c r="VAQ1486" s="24"/>
      <c r="VAR1486" s="24"/>
      <c r="VAS1486" s="24"/>
      <c r="VAT1486" s="24"/>
      <c r="VAU1486" s="24"/>
      <c r="VAV1486" s="24"/>
      <c r="VAW1486" s="24"/>
      <c r="VAX1486" s="24"/>
      <c r="VAY1486" s="24"/>
      <c r="VAZ1486" s="24"/>
      <c r="VBD1486" s="3"/>
      <c r="VBE1486" s="31"/>
      <c r="VBF1486" s="5"/>
      <c r="VBG1486" s="9"/>
      <c r="VBJ1486" s="2"/>
      <c r="VBM1486" s="24"/>
      <c r="VBN1486" s="24"/>
      <c r="VBO1486" s="31"/>
      <c r="VBP1486" s="24"/>
      <c r="VBQ1486" s="24"/>
      <c r="VBR1486" s="24"/>
      <c r="VBS1486" s="24"/>
      <c r="VBT1486" s="24"/>
      <c r="VBU1486" s="24"/>
      <c r="VBV1486" s="24"/>
      <c r="VBW1486" s="24"/>
      <c r="VBX1486" s="24"/>
      <c r="VBY1486" s="24"/>
      <c r="VBZ1486" s="24"/>
      <c r="VCA1486" s="24"/>
      <c r="VCB1486" s="24"/>
      <c r="VCC1486" s="24"/>
      <c r="VCD1486" s="24"/>
      <c r="VCH1486" s="3"/>
      <c r="VCI1486" s="31"/>
      <c r="VCJ1486" s="5"/>
      <c r="VCK1486" s="9"/>
      <c r="VCN1486" s="2"/>
      <c r="VCQ1486" s="24"/>
      <c r="VCR1486" s="24"/>
      <c r="VCS1486" s="31"/>
      <c r="VCT1486" s="24"/>
      <c r="VCU1486" s="24"/>
      <c r="VCV1486" s="24"/>
      <c r="VCW1486" s="24"/>
      <c r="VCX1486" s="24"/>
      <c r="VCY1486" s="24"/>
      <c r="VCZ1486" s="24"/>
      <c r="VDA1486" s="24"/>
      <c r="VDB1486" s="24"/>
      <c r="VDC1486" s="24"/>
      <c r="VDD1486" s="24"/>
      <c r="VDE1486" s="24"/>
      <c r="VDF1486" s="24"/>
      <c r="VDG1486" s="24"/>
      <c r="VDH1486" s="24"/>
      <c r="VDL1486" s="3"/>
      <c r="VDM1486" s="31"/>
      <c r="VDN1486" s="5"/>
      <c r="VDO1486" s="9"/>
      <c r="VDR1486" s="2"/>
      <c r="VDU1486" s="24"/>
      <c r="VDV1486" s="24"/>
      <c r="VDW1486" s="31"/>
      <c r="VDX1486" s="24"/>
      <c r="VDY1486" s="24"/>
      <c r="VDZ1486" s="24"/>
      <c r="VEA1486" s="24"/>
      <c r="VEB1486" s="24"/>
      <c r="VEC1486" s="24"/>
      <c r="VED1486" s="24"/>
      <c r="VEE1486" s="24"/>
      <c r="VEF1486" s="24"/>
      <c r="VEG1486" s="24"/>
      <c r="VEH1486" s="24"/>
      <c r="VEI1486" s="24"/>
      <c r="VEJ1486" s="24"/>
      <c r="VEK1486" s="24"/>
      <c r="VEL1486" s="24"/>
      <c r="VEP1486" s="3"/>
      <c r="VEQ1486" s="31"/>
      <c r="VER1486" s="5"/>
      <c r="VES1486" s="9"/>
      <c r="VEV1486" s="2"/>
      <c r="VEY1486" s="24"/>
      <c r="VEZ1486" s="24"/>
      <c r="VFA1486" s="31"/>
      <c r="VFB1486" s="24"/>
      <c r="VFC1486" s="24"/>
      <c r="VFD1486" s="24"/>
      <c r="VFE1486" s="24"/>
      <c r="VFF1486" s="24"/>
      <c r="VFG1486" s="24"/>
      <c r="VFH1486" s="24"/>
      <c r="VFI1486" s="24"/>
      <c r="VFJ1486" s="24"/>
      <c r="VFK1486" s="24"/>
      <c r="VFL1486" s="24"/>
      <c r="VFM1486" s="24"/>
      <c r="VFN1486" s="24"/>
      <c r="VFO1486" s="24"/>
      <c r="VFP1486" s="24"/>
      <c r="VFT1486" s="3"/>
      <c r="VFU1486" s="31"/>
      <c r="VFV1486" s="5"/>
      <c r="VFW1486" s="9"/>
      <c r="VFZ1486" s="2"/>
      <c r="VGC1486" s="24"/>
      <c r="VGD1486" s="24"/>
      <c r="VGE1486" s="31"/>
      <c r="VGF1486" s="24"/>
      <c r="VGG1486" s="24"/>
      <c r="VGH1486" s="24"/>
      <c r="VGI1486" s="24"/>
      <c r="VGJ1486" s="24"/>
      <c r="VGK1486" s="24"/>
      <c r="VGL1486" s="24"/>
      <c r="VGM1486" s="24"/>
      <c r="VGN1486" s="24"/>
      <c r="VGO1486" s="24"/>
      <c r="VGP1486" s="24"/>
      <c r="VGQ1486" s="24"/>
      <c r="VGR1486" s="24"/>
      <c r="VGS1486" s="24"/>
      <c r="VGT1486" s="24"/>
      <c r="VGX1486" s="3"/>
      <c r="VGY1486" s="31"/>
      <c r="VGZ1486" s="5"/>
      <c r="VHA1486" s="9"/>
      <c r="VHD1486" s="2"/>
      <c r="VHG1486" s="24"/>
      <c r="VHH1486" s="24"/>
      <c r="VHI1486" s="31"/>
      <c r="VHJ1486" s="24"/>
      <c r="VHK1486" s="24"/>
      <c r="VHL1486" s="24"/>
      <c r="VHM1486" s="24"/>
      <c r="VHN1486" s="24"/>
      <c r="VHO1486" s="24"/>
      <c r="VHP1486" s="24"/>
      <c r="VHQ1486" s="24"/>
      <c r="VHR1486" s="24"/>
      <c r="VHS1486" s="24"/>
      <c r="VHT1486" s="24"/>
      <c r="VHU1486" s="24"/>
      <c r="VHV1486" s="24"/>
      <c r="VHW1486" s="24"/>
      <c r="VHX1486" s="24"/>
      <c r="VIB1486" s="3"/>
      <c r="VIC1486" s="31"/>
      <c r="VID1486" s="5"/>
      <c r="VIE1486" s="9"/>
      <c r="VIH1486" s="2"/>
      <c r="VIK1486" s="24"/>
      <c r="VIL1486" s="24"/>
      <c r="VIM1486" s="31"/>
      <c r="VIN1486" s="24"/>
      <c r="VIO1486" s="24"/>
      <c r="VIP1486" s="24"/>
      <c r="VIQ1486" s="24"/>
      <c r="VIR1486" s="24"/>
      <c r="VIS1486" s="24"/>
      <c r="VIT1486" s="24"/>
      <c r="VIU1486" s="24"/>
      <c r="VIV1486" s="24"/>
      <c r="VIW1486" s="24"/>
      <c r="VIX1486" s="24"/>
      <c r="VIY1486" s="24"/>
      <c r="VIZ1486" s="24"/>
      <c r="VJA1486" s="24"/>
      <c r="VJB1486" s="24"/>
      <c r="VJF1486" s="3"/>
      <c r="VJG1486" s="31"/>
      <c r="VJH1486" s="5"/>
      <c r="VJI1486" s="9"/>
      <c r="VJL1486" s="2"/>
      <c r="VJO1486" s="24"/>
      <c r="VJP1486" s="24"/>
      <c r="VJQ1486" s="31"/>
      <c r="VJR1486" s="24"/>
      <c r="VJS1486" s="24"/>
      <c r="VJT1486" s="24"/>
      <c r="VJU1486" s="24"/>
      <c r="VJV1486" s="24"/>
      <c r="VJW1486" s="24"/>
      <c r="VJX1486" s="24"/>
      <c r="VJY1486" s="24"/>
      <c r="VJZ1486" s="24"/>
      <c r="VKA1486" s="24"/>
      <c r="VKB1486" s="24"/>
      <c r="VKC1486" s="24"/>
      <c r="VKD1486" s="24"/>
      <c r="VKE1486" s="24"/>
      <c r="VKF1486" s="24"/>
      <c r="VKJ1486" s="3"/>
      <c r="VKK1486" s="31"/>
      <c r="VKL1486" s="5"/>
      <c r="VKM1486" s="9"/>
      <c r="VKP1486" s="2"/>
      <c r="VKS1486" s="24"/>
      <c r="VKT1486" s="24"/>
      <c r="VKU1486" s="31"/>
      <c r="VKV1486" s="24"/>
      <c r="VKW1486" s="24"/>
      <c r="VKX1486" s="24"/>
      <c r="VKY1486" s="24"/>
      <c r="VKZ1486" s="24"/>
      <c r="VLA1486" s="24"/>
      <c r="VLB1486" s="24"/>
      <c r="VLC1486" s="24"/>
      <c r="VLD1486" s="24"/>
      <c r="VLE1486" s="24"/>
      <c r="VLF1486" s="24"/>
      <c r="VLG1486" s="24"/>
      <c r="VLH1486" s="24"/>
      <c r="VLI1486" s="24"/>
      <c r="VLJ1486" s="24"/>
      <c r="VLN1486" s="3"/>
      <c r="VLO1486" s="31"/>
      <c r="VLP1486" s="5"/>
      <c r="VLQ1486" s="9"/>
      <c r="VLT1486" s="2"/>
      <c r="VLW1486" s="24"/>
      <c r="VLX1486" s="24"/>
      <c r="VLY1486" s="31"/>
      <c r="VLZ1486" s="24"/>
      <c r="VMA1486" s="24"/>
      <c r="VMB1486" s="24"/>
      <c r="VMC1486" s="24"/>
      <c r="VMD1486" s="24"/>
      <c r="VME1486" s="24"/>
      <c r="VMF1486" s="24"/>
      <c r="VMG1486" s="24"/>
      <c r="VMH1486" s="24"/>
      <c r="VMI1486" s="24"/>
      <c r="VMJ1486" s="24"/>
      <c r="VMK1486" s="24"/>
      <c r="VML1486" s="24"/>
      <c r="VMM1486" s="24"/>
      <c r="VMN1486" s="24"/>
      <c r="VMR1486" s="3"/>
      <c r="VMS1486" s="31"/>
      <c r="VMT1486" s="5"/>
      <c r="VMU1486" s="9"/>
      <c r="VMX1486" s="2"/>
      <c r="VNA1486" s="24"/>
      <c r="VNB1486" s="24"/>
      <c r="VNC1486" s="31"/>
      <c r="VND1486" s="24"/>
      <c r="VNE1486" s="24"/>
      <c r="VNF1486" s="24"/>
      <c r="VNG1486" s="24"/>
      <c r="VNH1486" s="24"/>
      <c r="VNI1486" s="24"/>
      <c r="VNJ1486" s="24"/>
      <c r="VNK1486" s="24"/>
      <c r="VNL1486" s="24"/>
      <c r="VNM1486" s="24"/>
      <c r="VNN1486" s="24"/>
      <c r="VNO1486" s="24"/>
      <c r="VNP1486" s="24"/>
      <c r="VNQ1486" s="24"/>
      <c r="VNR1486" s="24"/>
      <c r="VNV1486" s="3"/>
      <c r="VNW1486" s="31"/>
      <c r="VNX1486" s="5"/>
      <c r="VNY1486" s="9"/>
      <c r="VOB1486" s="2"/>
      <c r="VOE1486" s="24"/>
      <c r="VOF1486" s="24"/>
      <c r="VOG1486" s="31"/>
      <c r="VOH1486" s="24"/>
      <c r="VOI1486" s="24"/>
      <c r="VOJ1486" s="24"/>
      <c r="VOK1486" s="24"/>
      <c r="VOL1486" s="24"/>
      <c r="VOM1486" s="24"/>
      <c r="VON1486" s="24"/>
      <c r="VOO1486" s="24"/>
      <c r="VOP1486" s="24"/>
      <c r="VOQ1486" s="24"/>
      <c r="VOR1486" s="24"/>
      <c r="VOS1486" s="24"/>
      <c r="VOT1486" s="24"/>
      <c r="VOU1486" s="24"/>
      <c r="VOV1486" s="24"/>
      <c r="VOZ1486" s="3"/>
      <c r="VPA1486" s="31"/>
      <c r="VPB1486" s="5"/>
      <c r="VPC1486" s="9"/>
      <c r="VPF1486" s="2"/>
      <c r="VPI1486" s="24"/>
      <c r="VPJ1486" s="24"/>
      <c r="VPK1486" s="31"/>
      <c r="VPL1486" s="24"/>
      <c r="VPM1486" s="24"/>
      <c r="VPN1486" s="24"/>
      <c r="VPO1486" s="24"/>
      <c r="VPP1486" s="24"/>
      <c r="VPQ1486" s="24"/>
      <c r="VPR1486" s="24"/>
      <c r="VPS1486" s="24"/>
      <c r="VPT1486" s="24"/>
      <c r="VPU1486" s="24"/>
      <c r="VPV1486" s="24"/>
      <c r="VPW1486" s="24"/>
      <c r="VPX1486" s="24"/>
      <c r="VPY1486" s="24"/>
      <c r="VPZ1486" s="24"/>
      <c r="VQD1486" s="3"/>
      <c r="VQE1486" s="31"/>
      <c r="VQF1486" s="5"/>
      <c r="VQG1486" s="9"/>
      <c r="VQJ1486" s="2"/>
      <c r="VQM1486" s="24"/>
      <c r="VQN1486" s="24"/>
      <c r="VQO1486" s="31"/>
      <c r="VQP1486" s="24"/>
      <c r="VQQ1486" s="24"/>
      <c r="VQR1486" s="24"/>
      <c r="VQS1486" s="24"/>
      <c r="VQT1486" s="24"/>
      <c r="VQU1486" s="24"/>
      <c r="VQV1486" s="24"/>
      <c r="VQW1486" s="24"/>
      <c r="VQX1486" s="24"/>
      <c r="VQY1486" s="24"/>
      <c r="VQZ1486" s="24"/>
      <c r="VRA1486" s="24"/>
      <c r="VRB1486" s="24"/>
      <c r="VRC1486" s="24"/>
      <c r="VRD1486" s="24"/>
      <c r="VRH1486" s="3"/>
      <c r="VRI1486" s="31"/>
      <c r="VRJ1486" s="5"/>
      <c r="VRK1486" s="9"/>
      <c r="VRN1486" s="2"/>
      <c r="VRQ1486" s="24"/>
      <c r="VRR1486" s="24"/>
      <c r="VRS1486" s="31"/>
      <c r="VRT1486" s="24"/>
      <c r="VRU1486" s="24"/>
      <c r="VRV1486" s="24"/>
      <c r="VRW1486" s="24"/>
      <c r="VRX1486" s="24"/>
      <c r="VRY1486" s="24"/>
      <c r="VRZ1486" s="24"/>
      <c r="VSA1486" s="24"/>
      <c r="VSB1486" s="24"/>
      <c r="VSC1486" s="24"/>
      <c r="VSD1486" s="24"/>
      <c r="VSE1486" s="24"/>
      <c r="VSF1486" s="24"/>
      <c r="VSG1486" s="24"/>
      <c r="VSH1486" s="24"/>
      <c r="VSL1486" s="3"/>
      <c r="VSM1486" s="31"/>
      <c r="VSN1486" s="5"/>
      <c r="VSO1486" s="9"/>
      <c r="VSR1486" s="2"/>
      <c r="VSU1486" s="24"/>
      <c r="VSV1486" s="24"/>
      <c r="VSW1486" s="31"/>
      <c r="VSX1486" s="24"/>
      <c r="VSY1486" s="24"/>
      <c r="VSZ1486" s="24"/>
      <c r="VTA1486" s="24"/>
      <c r="VTB1486" s="24"/>
      <c r="VTC1486" s="24"/>
      <c r="VTD1486" s="24"/>
      <c r="VTE1486" s="24"/>
      <c r="VTF1486" s="24"/>
      <c r="VTG1486" s="24"/>
      <c r="VTH1486" s="24"/>
      <c r="VTI1486" s="24"/>
      <c r="VTJ1486" s="24"/>
      <c r="VTK1486" s="24"/>
      <c r="VTL1486" s="24"/>
      <c r="VTP1486" s="3"/>
      <c r="VTQ1486" s="31"/>
      <c r="VTR1486" s="5"/>
      <c r="VTS1486" s="9"/>
      <c r="VTV1486" s="2"/>
      <c r="VTY1486" s="24"/>
      <c r="VTZ1486" s="24"/>
      <c r="VUA1486" s="31"/>
      <c r="VUB1486" s="24"/>
      <c r="VUC1486" s="24"/>
      <c r="VUD1486" s="24"/>
      <c r="VUE1486" s="24"/>
      <c r="VUF1486" s="24"/>
      <c r="VUG1486" s="24"/>
      <c r="VUH1486" s="24"/>
      <c r="VUI1486" s="24"/>
      <c r="VUJ1486" s="24"/>
      <c r="VUK1486" s="24"/>
      <c r="VUL1486" s="24"/>
      <c r="VUM1486" s="24"/>
      <c r="VUN1486" s="24"/>
      <c r="VUO1486" s="24"/>
      <c r="VUP1486" s="24"/>
      <c r="VUT1486" s="3"/>
      <c r="VUU1486" s="31"/>
      <c r="VUV1486" s="5"/>
      <c r="VUW1486" s="9"/>
      <c r="VUZ1486" s="2"/>
      <c r="VVC1486" s="24"/>
      <c r="VVD1486" s="24"/>
      <c r="VVE1486" s="31"/>
      <c r="VVF1486" s="24"/>
      <c r="VVG1486" s="24"/>
      <c r="VVH1486" s="24"/>
      <c r="VVI1486" s="24"/>
      <c r="VVJ1486" s="24"/>
      <c r="VVK1486" s="24"/>
      <c r="VVL1486" s="24"/>
      <c r="VVM1486" s="24"/>
      <c r="VVN1486" s="24"/>
      <c r="VVO1486" s="24"/>
      <c r="VVP1486" s="24"/>
      <c r="VVQ1486" s="24"/>
      <c r="VVR1486" s="24"/>
      <c r="VVS1486" s="24"/>
      <c r="VVT1486" s="24"/>
      <c r="VVX1486" s="3"/>
      <c r="VVY1486" s="31"/>
      <c r="VVZ1486" s="5"/>
      <c r="VWA1486" s="9"/>
      <c r="VWD1486" s="2"/>
      <c r="VWG1486" s="24"/>
      <c r="VWH1486" s="24"/>
      <c r="VWI1486" s="31"/>
      <c r="VWJ1486" s="24"/>
      <c r="VWK1486" s="24"/>
      <c r="VWL1486" s="24"/>
      <c r="VWM1486" s="24"/>
      <c r="VWN1486" s="24"/>
      <c r="VWO1486" s="24"/>
      <c r="VWP1486" s="24"/>
      <c r="VWQ1486" s="24"/>
      <c r="VWR1486" s="24"/>
      <c r="VWS1486" s="24"/>
      <c r="VWT1486" s="24"/>
      <c r="VWU1486" s="24"/>
      <c r="VWV1486" s="24"/>
      <c r="VWW1486" s="24"/>
      <c r="VWX1486" s="24"/>
      <c r="VXB1486" s="3"/>
      <c r="VXC1486" s="31"/>
      <c r="VXD1486" s="5"/>
      <c r="VXE1486" s="9"/>
      <c r="VXH1486" s="2"/>
      <c r="VXK1486" s="24"/>
      <c r="VXL1486" s="24"/>
      <c r="VXM1486" s="31"/>
      <c r="VXN1486" s="24"/>
      <c r="VXO1486" s="24"/>
      <c r="VXP1486" s="24"/>
      <c r="VXQ1486" s="24"/>
      <c r="VXR1486" s="24"/>
      <c r="VXS1486" s="24"/>
      <c r="VXT1486" s="24"/>
      <c r="VXU1486" s="24"/>
      <c r="VXV1486" s="24"/>
      <c r="VXW1486" s="24"/>
      <c r="VXX1486" s="24"/>
      <c r="VXY1486" s="24"/>
      <c r="VXZ1486" s="24"/>
      <c r="VYA1486" s="24"/>
      <c r="VYB1486" s="24"/>
      <c r="VYF1486" s="3"/>
      <c r="VYG1486" s="31"/>
      <c r="VYH1486" s="5"/>
      <c r="VYI1486" s="9"/>
      <c r="VYL1486" s="2"/>
      <c r="VYO1486" s="24"/>
      <c r="VYP1486" s="24"/>
      <c r="VYQ1486" s="31"/>
      <c r="VYR1486" s="24"/>
      <c r="VYS1486" s="24"/>
      <c r="VYT1486" s="24"/>
      <c r="VYU1486" s="24"/>
      <c r="VYV1486" s="24"/>
      <c r="VYW1486" s="24"/>
      <c r="VYX1486" s="24"/>
      <c r="VYY1486" s="24"/>
      <c r="VYZ1486" s="24"/>
      <c r="VZA1486" s="24"/>
      <c r="VZB1486" s="24"/>
      <c r="VZC1486" s="24"/>
      <c r="VZD1486" s="24"/>
      <c r="VZE1486" s="24"/>
      <c r="VZF1486" s="24"/>
      <c r="VZJ1486" s="3"/>
      <c r="VZK1486" s="31"/>
      <c r="VZL1486" s="5"/>
      <c r="VZM1486" s="9"/>
      <c r="VZP1486" s="2"/>
      <c r="VZS1486" s="24"/>
      <c r="VZT1486" s="24"/>
      <c r="VZU1486" s="31"/>
      <c r="VZV1486" s="24"/>
      <c r="VZW1486" s="24"/>
      <c r="VZX1486" s="24"/>
      <c r="VZY1486" s="24"/>
      <c r="VZZ1486" s="24"/>
      <c r="WAA1486" s="24"/>
      <c r="WAB1486" s="24"/>
      <c r="WAC1486" s="24"/>
      <c r="WAD1486" s="24"/>
      <c r="WAE1486" s="24"/>
      <c r="WAF1486" s="24"/>
      <c r="WAG1486" s="24"/>
      <c r="WAH1486" s="24"/>
      <c r="WAI1486" s="24"/>
      <c r="WAJ1486" s="24"/>
      <c r="WAN1486" s="3"/>
      <c r="WAO1486" s="31"/>
      <c r="WAP1486" s="5"/>
      <c r="WAQ1486" s="9"/>
      <c r="WAT1486" s="2"/>
      <c r="WAW1486" s="24"/>
      <c r="WAX1486" s="24"/>
      <c r="WAY1486" s="31"/>
      <c r="WAZ1486" s="24"/>
      <c r="WBA1486" s="24"/>
      <c r="WBB1486" s="24"/>
      <c r="WBC1486" s="24"/>
      <c r="WBD1486" s="24"/>
      <c r="WBE1486" s="24"/>
      <c r="WBF1486" s="24"/>
      <c r="WBG1486" s="24"/>
      <c r="WBH1486" s="24"/>
      <c r="WBI1486" s="24"/>
      <c r="WBJ1486" s="24"/>
      <c r="WBK1486" s="24"/>
      <c r="WBL1486" s="24"/>
      <c r="WBM1486" s="24"/>
      <c r="WBN1486" s="24"/>
      <c r="WBR1486" s="3"/>
      <c r="WBS1486" s="31"/>
      <c r="WBT1486" s="5"/>
      <c r="WBU1486" s="9"/>
      <c r="WBX1486" s="2"/>
      <c r="WCA1486" s="24"/>
      <c r="WCB1486" s="24"/>
      <c r="WCC1486" s="31"/>
      <c r="WCD1486" s="24"/>
      <c r="WCE1486" s="24"/>
      <c r="WCF1486" s="24"/>
      <c r="WCG1486" s="24"/>
      <c r="WCH1486" s="24"/>
      <c r="WCI1486" s="24"/>
      <c r="WCJ1486" s="24"/>
      <c r="WCK1486" s="24"/>
      <c r="WCL1486" s="24"/>
      <c r="WCM1486" s="24"/>
      <c r="WCN1486" s="24"/>
      <c r="WCO1486" s="24"/>
      <c r="WCP1486" s="24"/>
      <c r="WCQ1486" s="24"/>
      <c r="WCR1486" s="24"/>
      <c r="WCV1486" s="3"/>
      <c r="WCW1486" s="31"/>
      <c r="WCX1486" s="5"/>
      <c r="WCY1486" s="9"/>
      <c r="WDB1486" s="2"/>
      <c r="WDE1486" s="24"/>
      <c r="WDF1486" s="24"/>
      <c r="WDG1486" s="31"/>
      <c r="WDH1486" s="24"/>
      <c r="WDI1486" s="24"/>
      <c r="WDJ1486" s="24"/>
      <c r="WDK1486" s="24"/>
      <c r="WDL1486" s="24"/>
      <c r="WDM1486" s="24"/>
      <c r="WDN1486" s="24"/>
      <c r="WDO1486" s="24"/>
      <c r="WDP1486" s="24"/>
      <c r="WDQ1486" s="24"/>
      <c r="WDR1486" s="24"/>
      <c r="WDS1486" s="24"/>
      <c r="WDT1486" s="24"/>
      <c r="WDU1486" s="24"/>
      <c r="WDV1486" s="24"/>
      <c r="WDZ1486" s="3"/>
      <c r="WEA1486" s="31"/>
      <c r="WEB1486" s="5"/>
      <c r="WEC1486" s="9"/>
      <c r="WEF1486" s="2"/>
      <c r="WEI1486" s="24"/>
      <c r="WEJ1486" s="24"/>
      <c r="WEK1486" s="31"/>
      <c r="WEL1486" s="24"/>
      <c r="WEM1486" s="24"/>
      <c r="WEN1486" s="24"/>
      <c r="WEO1486" s="24"/>
      <c r="WEP1486" s="24"/>
      <c r="WEQ1486" s="24"/>
      <c r="WER1486" s="24"/>
      <c r="WES1486" s="24"/>
      <c r="WET1486" s="24"/>
      <c r="WEU1486" s="24"/>
      <c r="WEV1486" s="24"/>
      <c r="WEW1486" s="24"/>
      <c r="WEX1486" s="24"/>
      <c r="WEY1486" s="24"/>
      <c r="WEZ1486" s="24"/>
      <c r="WFD1486" s="3"/>
      <c r="WFE1486" s="31"/>
      <c r="WFF1486" s="5"/>
      <c r="WFG1486" s="9"/>
      <c r="WFJ1486" s="2"/>
      <c r="WFM1486" s="24"/>
      <c r="WFN1486" s="24"/>
      <c r="WFO1486" s="31"/>
      <c r="WFP1486" s="24"/>
      <c r="WFQ1486" s="24"/>
      <c r="WFR1486" s="24"/>
      <c r="WFS1486" s="24"/>
      <c r="WFT1486" s="24"/>
      <c r="WFU1486" s="24"/>
      <c r="WFV1486" s="24"/>
      <c r="WFW1486" s="24"/>
      <c r="WFX1486" s="24"/>
      <c r="WFY1486" s="24"/>
      <c r="WFZ1486" s="24"/>
      <c r="WGA1486" s="24"/>
      <c r="WGB1486" s="24"/>
      <c r="WGC1486" s="24"/>
      <c r="WGD1486" s="24"/>
      <c r="WGH1486" s="3"/>
      <c r="WGI1486" s="31"/>
      <c r="WGJ1486" s="5"/>
      <c r="WGK1486" s="9"/>
      <c r="WGN1486" s="2"/>
      <c r="WGQ1486" s="24"/>
      <c r="WGR1486" s="24"/>
      <c r="WGS1486" s="31"/>
      <c r="WGT1486" s="24"/>
      <c r="WGU1486" s="24"/>
      <c r="WGV1486" s="24"/>
      <c r="WGW1486" s="24"/>
      <c r="WGX1486" s="24"/>
      <c r="WGY1486" s="24"/>
      <c r="WGZ1486" s="24"/>
      <c r="WHA1486" s="24"/>
      <c r="WHB1486" s="24"/>
      <c r="WHC1486" s="24"/>
      <c r="WHD1486" s="24"/>
      <c r="WHE1486" s="24"/>
      <c r="WHF1486" s="24"/>
      <c r="WHG1486" s="24"/>
      <c r="WHH1486" s="24"/>
      <c r="WHL1486" s="3"/>
      <c r="WHM1486" s="31"/>
      <c r="WHN1486" s="5"/>
      <c r="WHO1486" s="9"/>
      <c r="WHR1486" s="2"/>
      <c r="WHU1486" s="24"/>
      <c r="WHV1486" s="24"/>
      <c r="WHW1486" s="31"/>
      <c r="WHX1486" s="24"/>
      <c r="WHY1486" s="24"/>
      <c r="WHZ1486" s="24"/>
      <c r="WIA1486" s="24"/>
      <c r="WIB1486" s="24"/>
      <c r="WIC1486" s="24"/>
      <c r="WID1486" s="24"/>
      <c r="WIE1486" s="24"/>
      <c r="WIF1486" s="24"/>
      <c r="WIG1486" s="24"/>
      <c r="WIH1486" s="24"/>
      <c r="WII1486" s="24"/>
      <c r="WIJ1486" s="24"/>
      <c r="WIK1486" s="24"/>
      <c r="WIL1486" s="24"/>
      <c r="WIP1486" s="3"/>
      <c r="WIQ1486" s="31"/>
      <c r="WIR1486" s="5"/>
      <c r="WIS1486" s="9"/>
      <c r="WIV1486" s="2"/>
      <c r="WIY1486" s="24"/>
      <c r="WIZ1486" s="24"/>
      <c r="WJA1486" s="31"/>
      <c r="WJB1486" s="24"/>
      <c r="WJC1486" s="24"/>
      <c r="WJD1486" s="24"/>
      <c r="WJE1486" s="24"/>
      <c r="WJF1486" s="24"/>
      <c r="WJG1486" s="24"/>
      <c r="WJH1486" s="24"/>
      <c r="WJI1486" s="24"/>
      <c r="WJJ1486" s="24"/>
      <c r="WJK1486" s="24"/>
      <c r="WJL1486" s="24"/>
      <c r="WJM1486" s="24"/>
      <c r="WJN1486" s="24"/>
      <c r="WJO1486" s="24"/>
      <c r="WJP1486" s="24"/>
      <c r="WJT1486" s="3"/>
      <c r="WJU1486" s="31"/>
      <c r="WJV1486" s="5"/>
      <c r="WJW1486" s="9"/>
      <c r="WJZ1486" s="2"/>
      <c r="WKC1486" s="24"/>
      <c r="WKD1486" s="24"/>
      <c r="WKE1486" s="31"/>
      <c r="WKF1486" s="24"/>
      <c r="WKG1486" s="24"/>
      <c r="WKH1486" s="24"/>
      <c r="WKI1486" s="24"/>
      <c r="WKJ1486" s="24"/>
      <c r="WKK1486" s="24"/>
      <c r="WKL1486" s="24"/>
      <c r="WKM1486" s="24"/>
      <c r="WKN1486" s="24"/>
      <c r="WKO1486" s="24"/>
      <c r="WKP1486" s="24"/>
      <c r="WKQ1486" s="24"/>
      <c r="WKR1486" s="24"/>
      <c r="WKS1486" s="24"/>
      <c r="WKT1486" s="24"/>
      <c r="WKX1486" s="3"/>
      <c r="WKY1486" s="31"/>
      <c r="WKZ1486" s="5"/>
      <c r="WLA1486" s="9"/>
      <c r="WLD1486" s="2"/>
      <c r="WLG1486" s="24"/>
      <c r="WLH1486" s="24"/>
      <c r="WLI1486" s="31"/>
      <c r="WLJ1486" s="24"/>
      <c r="WLK1486" s="24"/>
      <c r="WLL1486" s="24"/>
      <c r="WLM1486" s="24"/>
      <c r="WLN1486" s="24"/>
      <c r="WLO1486" s="24"/>
      <c r="WLP1486" s="24"/>
      <c r="WLQ1486" s="24"/>
      <c r="WLR1486" s="24"/>
      <c r="WLS1486" s="24"/>
      <c r="WLT1486" s="24"/>
      <c r="WLU1486" s="24"/>
      <c r="WLV1486" s="24"/>
      <c r="WLW1486" s="24"/>
      <c r="WLX1486" s="24"/>
      <c r="WMB1486" s="3"/>
      <c r="WMC1486" s="31"/>
      <c r="WMD1486" s="5"/>
      <c r="WME1486" s="9"/>
      <c r="WMH1486" s="2"/>
      <c r="WMK1486" s="24"/>
      <c r="WML1486" s="24"/>
      <c r="WMM1486" s="31"/>
      <c r="WMN1486" s="24"/>
      <c r="WMO1486" s="24"/>
      <c r="WMP1486" s="24"/>
      <c r="WMQ1486" s="24"/>
      <c r="WMR1486" s="24"/>
      <c r="WMS1486" s="24"/>
      <c r="WMT1486" s="24"/>
      <c r="WMU1486" s="24"/>
      <c r="WMV1486" s="24"/>
      <c r="WMW1486" s="24"/>
      <c r="WMX1486" s="24"/>
      <c r="WMY1486" s="24"/>
      <c r="WMZ1486" s="24"/>
      <c r="WNA1486" s="24"/>
      <c r="WNB1486" s="24"/>
      <c r="WNF1486" s="3"/>
      <c r="WNG1486" s="31"/>
      <c r="WNH1486" s="5"/>
      <c r="WNI1486" s="9"/>
      <c r="WNL1486" s="2"/>
      <c r="WNO1486" s="24"/>
      <c r="WNP1486" s="24"/>
      <c r="WNQ1486" s="31"/>
      <c r="WNR1486" s="24"/>
      <c r="WNS1486" s="24"/>
      <c r="WNT1486" s="24"/>
      <c r="WNU1486" s="24"/>
      <c r="WNV1486" s="24"/>
      <c r="WNW1486" s="24"/>
      <c r="WNX1486" s="24"/>
      <c r="WNY1486" s="24"/>
      <c r="WNZ1486" s="24"/>
      <c r="WOA1486" s="24"/>
      <c r="WOB1486" s="24"/>
      <c r="WOC1486" s="24"/>
      <c r="WOD1486" s="24"/>
      <c r="WOE1486" s="24"/>
      <c r="WOF1486" s="24"/>
      <c r="WOJ1486" s="3"/>
      <c r="WOK1486" s="31"/>
      <c r="WOL1486" s="5"/>
      <c r="WOM1486" s="9"/>
      <c r="WOP1486" s="2"/>
      <c r="WOS1486" s="24"/>
      <c r="WOT1486" s="24"/>
      <c r="WOU1486" s="31"/>
      <c r="WOV1486" s="24"/>
      <c r="WOW1486" s="24"/>
      <c r="WOX1486" s="24"/>
      <c r="WOY1486" s="24"/>
      <c r="WOZ1486" s="24"/>
      <c r="WPA1486" s="24"/>
      <c r="WPB1486" s="24"/>
      <c r="WPC1486" s="24"/>
      <c r="WPD1486" s="24"/>
      <c r="WPE1486" s="24"/>
      <c r="WPF1486" s="24"/>
      <c r="WPG1486" s="24"/>
      <c r="WPH1486" s="24"/>
      <c r="WPI1486" s="24"/>
      <c r="WPJ1486" s="24"/>
      <c r="WPN1486" s="3"/>
      <c r="WPO1486" s="31"/>
      <c r="WPP1486" s="5"/>
      <c r="WPQ1486" s="9"/>
      <c r="WPT1486" s="2"/>
      <c r="WPW1486" s="24"/>
      <c r="WPX1486" s="24"/>
      <c r="WPY1486" s="31"/>
      <c r="WPZ1486" s="24"/>
      <c r="WQA1486" s="24"/>
      <c r="WQB1486" s="24"/>
      <c r="WQC1486" s="24"/>
      <c r="WQD1486" s="24"/>
      <c r="WQE1486" s="24"/>
      <c r="WQF1486" s="24"/>
      <c r="WQG1486" s="24"/>
      <c r="WQH1486" s="24"/>
      <c r="WQI1486" s="24"/>
      <c r="WQJ1486" s="24"/>
      <c r="WQK1486" s="24"/>
      <c r="WQL1486" s="24"/>
      <c r="WQM1486" s="24"/>
      <c r="WQN1486" s="24"/>
      <c r="WQR1486" s="3"/>
      <c r="WQS1486" s="31"/>
      <c r="WQT1486" s="5"/>
      <c r="WQU1486" s="9"/>
      <c r="WQX1486" s="2"/>
      <c r="WRA1486" s="24"/>
      <c r="WRB1486" s="24"/>
      <c r="WRC1486" s="31"/>
      <c r="WRD1486" s="24"/>
      <c r="WRE1486" s="24"/>
      <c r="WRF1486" s="24"/>
      <c r="WRG1486" s="24"/>
      <c r="WRH1486" s="24"/>
      <c r="WRI1486" s="24"/>
      <c r="WRJ1486" s="24"/>
      <c r="WRK1486" s="24"/>
      <c r="WRL1486" s="24"/>
      <c r="WRM1486" s="24"/>
      <c r="WRN1486" s="24"/>
      <c r="WRO1486" s="24"/>
      <c r="WRP1486" s="24"/>
      <c r="WRQ1486" s="24"/>
      <c r="WRR1486" s="24"/>
      <c r="WRV1486" s="3"/>
      <c r="WRW1486" s="31"/>
      <c r="WRX1486" s="5"/>
      <c r="WRY1486" s="9"/>
      <c r="WSB1486" s="2"/>
      <c r="WSE1486" s="24"/>
      <c r="WSF1486" s="24"/>
      <c r="WSG1486" s="31"/>
      <c r="WSH1486" s="24"/>
      <c r="WSI1486" s="24"/>
      <c r="WSJ1486" s="24"/>
      <c r="WSK1486" s="24"/>
      <c r="WSL1486" s="24"/>
      <c r="WSM1486" s="24"/>
      <c r="WSN1486" s="24"/>
      <c r="WSO1486" s="24"/>
      <c r="WSP1486" s="24"/>
      <c r="WSQ1486" s="24"/>
      <c r="WSR1486" s="24"/>
      <c r="WSS1486" s="24"/>
      <c r="WST1486" s="24"/>
      <c r="WSU1486" s="24"/>
      <c r="WSV1486" s="24"/>
      <c r="WSZ1486" s="3"/>
      <c r="WTA1486" s="31"/>
      <c r="WTB1486" s="5"/>
      <c r="WTC1486" s="9"/>
      <c r="WTF1486" s="2"/>
      <c r="WTI1486" s="24"/>
      <c r="WTJ1486" s="24"/>
      <c r="WTK1486" s="31"/>
      <c r="WTL1486" s="24"/>
      <c r="WTM1486" s="24"/>
      <c r="WTN1486" s="24"/>
      <c r="WTO1486" s="24"/>
      <c r="WTP1486" s="24"/>
      <c r="WTQ1486" s="24"/>
      <c r="WTR1486" s="24"/>
      <c r="WTS1486" s="24"/>
      <c r="WTT1486" s="24"/>
      <c r="WTU1486" s="24"/>
      <c r="WTV1486" s="24"/>
      <c r="WTW1486" s="24"/>
      <c r="WTX1486" s="24"/>
      <c r="WTY1486" s="24"/>
      <c r="WTZ1486" s="24"/>
      <c r="WUD1486" s="3"/>
      <c r="WUE1486" s="31"/>
      <c r="WUF1486" s="5"/>
      <c r="WUG1486" s="9"/>
      <c r="WUJ1486" s="2"/>
      <c r="WUM1486" s="24"/>
      <c r="WUN1486" s="24"/>
      <c r="WUO1486" s="31"/>
      <c r="WUP1486" s="24"/>
      <c r="WUQ1486" s="24"/>
      <c r="WUR1486" s="24"/>
      <c r="WUS1486" s="24"/>
      <c r="WUT1486" s="24"/>
      <c r="WUU1486" s="24"/>
      <c r="WUV1486" s="24"/>
      <c r="WUW1486" s="24"/>
      <c r="WUX1486" s="24"/>
      <c r="WUY1486" s="24"/>
      <c r="WUZ1486" s="24"/>
      <c r="WVA1486" s="24"/>
      <c r="WVB1486" s="24"/>
      <c r="WVC1486" s="24"/>
      <c r="WVD1486" s="24"/>
      <c r="WVH1486" s="3"/>
      <c r="WVI1486" s="31"/>
      <c r="WVJ1486" s="5"/>
      <c r="WVK1486" s="9"/>
      <c r="WVN1486" s="2"/>
      <c r="WVQ1486" s="24"/>
      <c r="WVR1486" s="24"/>
      <c r="WVS1486" s="31"/>
      <c r="WVT1486" s="24"/>
      <c r="WVU1486" s="24"/>
      <c r="WVV1486" s="24"/>
      <c r="WVW1486" s="24"/>
      <c r="WVX1486" s="24"/>
      <c r="WVY1486" s="24"/>
      <c r="WVZ1486" s="24"/>
      <c r="WWA1486" s="24"/>
      <c r="WWB1486" s="24"/>
      <c r="WWC1486" s="24"/>
      <c r="WWD1486" s="24"/>
      <c r="WWE1486" s="24"/>
      <c r="WWF1486" s="24"/>
      <c r="WWG1486" s="24"/>
      <c r="WWH1486" s="24"/>
      <c r="WWL1486" s="3"/>
      <c r="WWM1486" s="31"/>
      <c r="WWN1486" s="5"/>
      <c r="WWO1486" s="9"/>
      <c r="WWR1486" s="2"/>
      <c r="WWU1486" s="24"/>
      <c r="WWV1486" s="24"/>
      <c r="WWW1486" s="31"/>
      <c r="WWX1486" s="24"/>
      <c r="WWY1486" s="24"/>
      <c r="WWZ1486" s="24"/>
      <c r="WXA1486" s="24"/>
      <c r="WXB1486" s="24"/>
      <c r="WXC1486" s="24"/>
      <c r="WXD1486" s="24"/>
      <c r="WXE1486" s="24"/>
      <c r="WXF1486" s="24"/>
      <c r="WXG1486" s="24"/>
      <c r="WXH1486" s="24"/>
      <c r="WXI1486" s="24"/>
      <c r="WXJ1486" s="24"/>
      <c r="WXK1486" s="24"/>
      <c r="WXL1486" s="24"/>
      <c r="WXP1486" s="3"/>
      <c r="WXQ1486" s="31"/>
      <c r="WXR1486" s="5"/>
      <c r="WXS1486" s="9"/>
      <c r="WXV1486" s="2"/>
      <c r="WXY1486" s="24"/>
      <c r="WXZ1486" s="24"/>
      <c r="WYA1486" s="31"/>
      <c r="WYB1486" s="24"/>
      <c r="WYC1486" s="24"/>
      <c r="WYD1486" s="24"/>
      <c r="WYE1486" s="24"/>
      <c r="WYF1486" s="24"/>
      <c r="WYG1486" s="24"/>
      <c r="WYH1486" s="24"/>
      <c r="WYI1486" s="24"/>
      <c r="WYJ1486" s="24"/>
      <c r="WYK1486" s="24"/>
      <c r="WYL1486" s="24"/>
      <c r="WYM1486" s="24"/>
      <c r="WYN1486" s="24"/>
      <c r="WYO1486" s="24"/>
      <c r="WYP1486" s="24"/>
      <c r="WYT1486" s="3"/>
      <c r="WYU1486" s="31"/>
      <c r="WYV1486" s="5"/>
      <c r="WYW1486" s="9"/>
      <c r="WYZ1486" s="2"/>
      <c r="WZC1486" s="24"/>
      <c r="WZD1486" s="24"/>
      <c r="WZE1486" s="31"/>
      <c r="WZF1486" s="24"/>
      <c r="WZG1486" s="24"/>
      <c r="WZH1486" s="24"/>
      <c r="WZI1486" s="24"/>
      <c r="WZJ1486" s="24"/>
      <c r="WZK1486" s="24"/>
      <c r="WZL1486" s="24"/>
      <c r="WZM1486" s="24"/>
      <c r="WZN1486" s="24"/>
      <c r="WZO1486" s="24"/>
      <c r="WZP1486" s="24"/>
      <c r="WZQ1486" s="24"/>
      <c r="WZR1486" s="24"/>
      <c r="WZS1486" s="24"/>
      <c r="WZT1486" s="24"/>
      <c r="WZX1486" s="3"/>
      <c r="WZY1486" s="31"/>
      <c r="WZZ1486" s="5"/>
      <c r="XAA1486" s="9"/>
      <c r="XAD1486" s="2"/>
      <c r="XAG1486" s="24"/>
      <c r="XAH1486" s="24"/>
      <c r="XAI1486" s="31"/>
      <c r="XAJ1486" s="24"/>
      <c r="XAK1486" s="24"/>
      <c r="XAL1486" s="24"/>
      <c r="XAM1486" s="24"/>
      <c r="XAN1486" s="24"/>
      <c r="XAO1486" s="24"/>
      <c r="XAP1486" s="24"/>
      <c r="XAQ1486" s="24"/>
      <c r="XAR1486" s="24"/>
      <c r="XAS1486" s="24"/>
      <c r="XAT1486" s="24"/>
      <c r="XAU1486" s="24"/>
      <c r="XAV1486" s="24"/>
      <c r="XAW1486" s="24"/>
      <c r="XAX1486" s="24"/>
      <c r="XBB1486" s="3"/>
      <c r="XBC1486" s="31"/>
      <c r="XBD1486" s="5"/>
      <c r="XBE1486" s="9"/>
      <c r="XBH1486" s="2"/>
      <c r="XBK1486" s="24"/>
      <c r="XBL1486" s="24"/>
      <c r="XBM1486" s="31"/>
      <c r="XBN1486" s="24"/>
      <c r="XBO1486" s="24"/>
      <c r="XBP1486" s="24"/>
      <c r="XBQ1486" s="24"/>
      <c r="XBR1486" s="24"/>
      <c r="XBS1486" s="24"/>
      <c r="XBT1486" s="24"/>
      <c r="XBU1486" s="24"/>
      <c r="XBV1486" s="24"/>
      <c r="XBW1486" s="24"/>
      <c r="XBX1486" s="24"/>
      <c r="XBY1486" s="24"/>
      <c r="XBZ1486" s="24"/>
      <c r="XCA1486" s="24"/>
      <c r="XCB1486" s="24"/>
      <c r="XCF1486" s="3"/>
      <c r="XCG1486" s="31"/>
      <c r="XCH1486" s="5"/>
      <c r="XCI1486" s="9"/>
      <c r="XCL1486" s="2"/>
      <c r="XCO1486" s="24"/>
      <c r="XCP1486" s="24"/>
      <c r="XCQ1486" s="31"/>
      <c r="XCR1486" s="24"/>
      <c r="XCS1486" s="24"/>
      <c r="XCT1486" s="24"/>
      <c r="XCU1486" s="24"/>
      <c r="XCV1486" s="24"/>
      <c r="XCW1486" s="24"/>
      <c r="XCX1486" s="24"/>
      <c r="XCY1486" s="24"/>
      <c r="XCZ1486" s="24"/>
      <c r="XDA1486" s="24"/>
      <c r="XDB1486" s="24"/>
      <c r="XDC1486" s="24"/>
      <c r="XDD1486" s="24"/>
      <c r="XDE1486" s="24"/>
      <c r="XDF1486" s="24"/>
      <c r="XDJ1486" s="3"/>
      <c r="XDK1486" s="31"/>
      <c r="XDL1486" s="5"/>
      <c r="XDM1486" s="9"/>
      <c r="XDP1486" s="2"/>
      <c r="XDS1486" s="24"/>
      <c r="XDT1486" s="24"/>
      <c r="XDU1486" s="31"/>
      <c r="XDV1486" s="24"/>
      <c r="XDW1486" s="24"/>
      <c r="XDX1486" s="24"/>
      <c r="XDY1486" s="24"/>
      <c r="XDZ1486" s="24"/>
      <c r="XEA1486" s="24"/>
      <c r="XEB1486" s="24"/>
      <c r="XEC1486" s="24"/>
      <c r="XED1486" s="24"/>
      <c r="XEE1486" s="24"/>
      <c r="XEF1486" s="24"/>
      <c r="XEG1486" s="24"/>
      <c r="XEH1486" s="24"/>
      <c r="XEI1486" s="24"/>
      <c r="XEJ1486" s="24"/>
      <c r="XEN1486" s="3"/>
      <c r="XEO1486" s="31"/>
      <c r="XEP1486" s="5"/>
      <c r="XEQ1486" s="9"/>
    </row>
    <row r="1487" spans="1:4094 4098:6144 6147:11264 11268:13311 13314:14334 14337:16371" ht="15" hidden="1" customHeight="1" outlineLevel="1" x14ac:dyDescent="0.2">
      <c r="A1487" s="3">
        <v>44043</v>
      </c>
      <c r="B1487" s="19">
        <v>18100</v>
      </c>
      <c r="C1487" s="5" t="s">
        <v>1140</v>
      </c>
      <c r="D1487" s="9" t="s">
        <v>1996</v>
      </c>
      <c r="E1487"/>
      <c r="G1487" s="4">
        <v>18100</v>
      </c>
      <c r="Z1487" s="20">
        <f t="shared" ref="Z1487:Z1518" si="75">SUM(E1487:Y1487)</f>
        <v>18100</v>
      </c>
      <c r="AA1487" s="20" t="str">
        <f t="shared" si="74"/>
        <v>4404318100</v>
      </c>
      <c r="AB1487" t="s">
        <v>2434</v>
      </c>
      <c r="AC1487" t="s">
        <v>2244</v>
      </c>
      <c r="AD1487" t="s">
        <v>2264</v>
      </c>
    </row>
    <row r="1488" spans="1:4094 4098:6144 6147:11264 11268:13311 13314:14334 14337:16371" ht="15" hidden="1" customHeight="1" outlineLevel="1" x14ac:dyDescent="0.2">
      <c r="A1488" s="3">
        <v>44043</v>
      </c>
      <c r="B1488" s="19">
        <v>825</v>
      </c>
      <c r="C1488" s="5" t="s">
        <v>7</v>
      </c>
      <c r="D1488" s="9" t="s">
        <v>1326</v>
      </c>
      <c r="E1488" s="19">
        <v>825</v>
      </c>
      <c r="Z1488" s="20">
        <f t="shared" si="75"/>
        <v>825</v>
      </c>
      <c r="AA1488" s="20" t="str">
        <f t="shared" si="74"/>
        <v>44043825</v>
      </c>
      <c r="AB1488" t="s">
        <v>2204</v>
      </c>
      <c r="AC1488" t="s">
        <v>2245</v>
      </c>
      <c r="AD1488" t="s">
        <v>2262</v>
      </c>
    </row>
    <row r="1489" spans="1:30" ht="15" hidden="1" customHeight="1" outlineLevel="1" x14ac:dyDescent="0.2">
      <c r="A1489" s="3">
        <v>44043</v>
      </c>
      <c r="B1489" s="19">
        <v>35250</v>
      </c>
      <c r="C1489" s="5" t="s">
        <v>906</v>
      </c>
      <c r="D1489" s="9" t="s">
        <v>1141</v>
      </c>
      <c r="E1489"/>
      <c r="G1489" s="4">
        <v>35250</v>
      </c>
      <c r="Z1489" s="20">
        <f t="shared" si="75"/>
        <v>35250</v>
      </c>
      <c r="AA1489" s="20" t="str">
        <f t="shared" si="74"/>
        <v>4404335250</v>
      </c>
      <c r="AB1489" t="s">
        <v>2209</v>
      </c>
      <c r="AC1489" t="s">
        <v>2244</v>
      </c>
      <c r="AD1489" t="s">
        <v>2209</v>
      </c>
    </row>
    <row r="1490" spans="1:30" ht="15" hidden="1" customHeight="1" outlineLevel="1" x14ac:dyDescent="0.2">
      <c r="A1490" s="3">
        <v>44043</v>
      </c>
      <c r="B1490" s="19">
        <v>16282</v>
      </c>
      <c r="C1490" s="5" t="s">
        <v>1142</v>
      </c>
      <c r="D1490" s="9" t="s">
        <v>1143</v>
      </c>
      <c r="E1490"/>
      <c r="G1490" s="4">
        <v>16282</v>
      </c>
      <c r="Z1490" s="20">
        <f t="shared" si="75"/>
        <v>16282</v>
      </c>
      <c r="AA1490" s="20" t="str">
        <f t="shared" si="74"/>
        <v>4404316282</v>
      </c>
      <c r="AB1490" t="s">
        <v>2209</v>
      </c>
      <c r="AC1490" t="s">
        <v>2244</v>
      </c>
      <c r="AD1490" t="s">
        <v>2209</v>
      </c>
    </row>
    <row r="1491" spans="1:30" ht="15" hidden="1" customHeight="1" outlineLevel="1" x14ac:dyDescent="0.2">
      <c r="A1491" s="3">
        <v>44043</v>
      </c>
      <c r="B1491" s="19">
        <v>643.02</v>
      </c>
      <c r="C1491" s="5" t="s">
        <v>7</v>
      </c>
      <c r="D1491" s="9" t="s">
        <v>1997</v>
      </c>
      <c r="E1491" s="19">
        <v>643.02</v>
      </c>
      <c r="Z1491" s="20">
        <f t="shared" si="75"/>
        <v>643.02</v>
      </c>
      <c r="AA1491" s="20" t="str">
        <f t="shared" si="74"/>
        <v>44043643,02</v>
      </c>
      <c r="AB1491" t="s">
        <v>2204</v>
      </c>
      <c r="AC1491" t="s">
        <v>2245</v>
      </c>
      <c r="AD1491" t="s">
        <v>2262</v>
      </c>
    </row>
    <row r="1492" spans="1:30" ht="15" hidden="1" customHeight="1" outlineLevel="1" x14ac:dyDescent="0.2">
      <c r="A1492" s="3">
        <v>44043</v>
      </c>
      <c r="B1492" s="19">
        <v>105000</v>
      </c>
      <c r="C1492" s="5" t="s">
        <v>358</v>
      </c>
      <c r="D1492" s="9" t="s">
        <v>1998</v>
      </c>
      <c r="E1492"/>
      <c r="U1492" s="19">
        <v>105000</v>
      </c>
      <c r="Z1492" s="20">
        <f t="shared" si="75"/>
        <v>105000</v>
      </c>
      <c r="AA1492" s="20" t="str">
        <f t="shared" si="74"/>
        <v>44043105000</v>
      </c>
      <c r="AB1492" t="s">
        <v>2203</v>
      </c>
      <c r="AC1492" t="s">
        <v>2248</v>
      </c>
      <c r="AD1492" t="s">
        <v>2273</v>
      </c>
    </row>
    <row r="1493" spans="1:30" ht="15" hidden="1" customHeight="1" outlineLevel="1" x14ac:dyDescent="0.2">
      <c r="A1493" s="3">
        <v>44043</v>
      </c>
      <c r="B1493" s="19">
        <v>35000</v>
      </c>
      <c r="C1493" s="5" t="s">
        <v>1144</v>
      </c>
      <c r="D1493" s="9" t="s">
        <v>1143</v>
      </c>
      <c r="E1493"/>
      <c r="G1493" s="4">
        <v>35000</v>
      </c>
      <c r="Z1493" s="20">
        <f t="shared" si="75"/>
        <v>35000</v>
      </c>
      <c r="AA1493" s="20" t="str">
        <f t="shared" si="74"/>
        <v>4404335000</v>
      </c>
      <c r="AB1493" t="s">
        <v>2209</v>
      </c>
      <c r="AC1493" t="s">
        <v>2244</v>
      </c>
      <c r="AD1493" t="s">
        <v>2209</v>
      </c>
    </row>
    <row r="1494" spans="1:30" ht="15" hidden="1" customHeight="1" outlineLevel="1" x14ac:dyDescent="0.2">
      <c r="A1494" s="3">
        <v>44043</v>
      </c>
      <c r="B1494" s="19">
        <v>14970</v>
      </c>
      <c r="C1494" s="5" t="s">
        <v>1145</v>
      </c>
      <c r="D1494" s="9" t="s">
        <v>1996</v>
      </c>
      <c r="E1494"/>
      <c r="G1494" s="4">
        <v>14970</v>
      </c>
      <c r="Z1494" s="20">
        <f t="shared" si="75"/>
        <v>14970</v>
      </c>
      <c r="AA1494" s="20" t="str">
        <f t="shared" si="74"/>
        <v>4404314970</v>
      </c>
      <c r="AB1494" t="s">
        <v>2434</v>
      </c>
      <c r="AC1494" t="s">
        <v>2244</v>
      </c>
      <c r="AD1494" t="s">
        <v>2264</v>
      </c>
    </row>
    <row r="1495" spans="1:30" ht="15" hidden="1" customHeight="1" outlineLevel="1" x14ac:dyDescent="0.2">
      <c r="A1495" s="3">
        <v>44042</v>
      </c>
      <c r="B1495" s="19">
        <v>1260</v>
      </c>
      <c r="C1495" s="5" t="s">
        <v>1232</v>
      </c>
      <c r="D1495" s="9" t="s">
        <v>1999</v>
      </c>
      <c r="E1495"/>
      <c r="R1495" s="19">
        <v>1260</v>
      </c>
      <c r="Z1495" s="20">
        <f t="shared" si="75"/>
        <v>1260</v>
      </c>
      <c r="AA1495" s="20" t="str">
        <f t="shared" si="74"/>
        <v>440421260</v>
      </c>
      <c r="AB1495" t="s">
        <v>2227</v>
      </c>
      <c r="AC1495" t="s">
        <v>2276</v>
      </c>
      <c r="AD1495" t="s">
        <v>2276</v>
      </c>
    </row>
    <row r="1496" spans="1:30" ht="15" hidden="1" customHeight="1" outlineLevel="1" x14ac:dyDescent="0.2">
      <c r="A1496" s="3">
        <v>44040</v>
      </c>
      <c r="B1496" s="19">
        <v>4800</v>
      </c>
      <c r="C1496" s="5" t="s">
        <v>1140</v>
      </c>
      <c r="D1496" s="9" t="s">
        <v>2001</v>
      </c>
      <c r="E1496"/>
      <c r="G1496" s="4">
        <v>4800</v>
      </c>
      <c r="Z1496" s="20">
        <f t="shared" si="75"/>
        <v>4800</v>
      </c>
      <c r="AA1496" s="20" t="str">
        <f t="shared" si="74"/>
        <v>440404800</v>
      </c>
      <c r="AB1496" t="s">
        <v>2434</v>
      </c>
      <c r="AC1496" t="s">
        <v>2244</v>
      </c>
      <c r="AD1496" t="s">
        <v>2264</v>
      </c>
    </row>
    <row r="1497" spans="1:30" ht="15" hidden="1" customHeight="1" outlineLevel="1" x14ac:dyDescent="0.2">
      <c r="A1497" s="3">
        <v>44040</v>
      </c>
      <c r="B1497" s="19">
        <v>1200</v>
      </c>
      <c r="C1497" s="5" t="s">
        <v>1145</v>
      </c>
      <c r="D1497" s="9" t="s">
        <v>2000</v>
      </c>
      <c r="E1497"/>
      <c r="G1497" s="4">
        <v>1200</v>
      </c>
      <c r="Z1497" s="20">
        <f t="shared" si="75"/>
        <v>1200</v>
      </c>
      <c r="AA1497" s="20" t="str">
        <f t="shared" si="74"/>
        <v>440401200</v>
      </c>
      <c r="AB1497" t="s">
        <v>2434</v>
      </c>
      <c r="AC1497" t="s">
        <v>2244</v>
      </c>
      <c r="AD1497" t="s">
        <v>2264</v>
      </c>
    </row>
    <row r="1498" spans="1:30" ht="15" hidden="1" customHeight="1" outlineLevel="1" x14ac:dyDescent="0.2">
      <c r="A1498" s="3">
        <v>44040</v>
      </c>
      <c r="B1498" s="19">
        <v>1200</v>
      </c>
      <c r="C1498" s="5" t="s">
        <v>1144</v>
      </c>
      <c r="D1498" s="9" t="s">
        <v>1996</v>
      </c>
      <c r="E1498"/>
      <c r="G1498" s="4">
        <v>1200</v>
      </c>
      <c r="Z1498" s="20">
        <f t="shared" si="75"/>
        <v>1200</v>
      </c>
      <c r="AA1498" s="20" t="str">
        <f t="shared" si="74"/>
        <v>440401200</v>
      </c>
      <c r="AB1498" t="s">
        <v>2434</v>
      </c>
      <c r="AC1498" t="s">
        <v>2244</v>
      </c>
      <c r="AD1498" t="s">
        <v>2264</v>
      </c>
    </row>
    <row r="1499" spans="1:30" ht="15" hidden="1" customHeight="1" outlineLevel="1" x14ac:dyDescent="0.2">
      <c r="A1499" s="3">
        <v>44040</v>
      </c>
      <c r="B1499" s="19">
        <v>1500</v>
      </c>
      <c r="C1499" s="5" t="s">
        <v>1142</v>
      </c>
      <c r="D1499" s="9" t="s">
        <v>2002</v>
      </c>
      <c r="E1499"/>
      <c r="G1499" s="4">
        <v>1500</v>
      </c>
      <c r="Z1499" s="20">
        <f t="shared" si="75"/>
        <v>1500</v>
      </c>
      <c r="AA1499" s="20" t="str">
        <f t="shared" si="74"/>
        <v>440401500</v>
      </c>
      <c r="AB1499" t="s">
        <v>2434</v>
      </c>
      <c r="AC1499" t="s">
        <v>2244</v>
      </c>
      <c r="AD1499" t="s">
        <v>2264</v>
      </c>
    </row>
    <row r="1500" spans="1:30" ht="15" hidden="1" customHeight="1" outlineLevel="1" x14ac:dyDescent="0.2">
      <c r="A1500" s="3">
        <v>44040</v>
      </c>
      <c r="B1500" s="19">
        <v>70000</v>
      </c>
      <c r="C1500" s="5" t="s">
        <v>306</v>
      </c>
      <c r="D1500" s="9" t="s">
        <v>1146</v>
      </c>
      <c r="E1500"/>
      <c r="O1500" s="19">
        <v>70000</v>
      </c>
      <c r="Z1500" s="20">
        <f t="shared" si="75"/>
        <v>70000</v>
      </c>
      <c r="AA1500" s="20" t="str">
        <f t="shared" si="74"/>
        <v>4404070000</v>
      </c>
      <c r="AB1500" t="s">
        <v>2213</v>
      </c>
      <c r="AC1500" t="s">
        <v>2248</v>
      </c>
      <c r="AD1500" t="s">
        <v>2213</v>
      </c>
    </row>
    <row r="1501" spans="1:30" ht="15" hidden="1" customHeight="1" outlineLevel="1" x14ac:dyDescent="0.2">
      <c r="A1501" s="3">
        <v>44039</v>
      </c>
      <c r="B1501" s="19">
        <v>100000</v>
      </c>
      <c r="C1501" s="5" t="s">
        <v>32</v>
      </c>
      <c r="D1501" s="9" t="s">
        <v>2003</v>
      </c>
      <c r="E1501"/>
      <c r="N1501" s="19">
        <v>100000</v>
      </c>
      <c r="Z1501" s="20">
        <f t="shared" si="75"/>
        <v>100000</v>
      </c>
      <c r="AA1501" s="20" t="str">
        <f t="shared" si="74"/>
        <v>44039100000</v>
      </c>
      <c r="AB1501" t="s">
        <v>2222</v>
      </c>
      <c r="AC1501" t="s">
        <v>2248</v>
      </c>
      <c r="AD1501" t="s">
        <v>2269</v>
      </c>
    </row>
    <row r="1502" spans="1:30" ht="15" hidden="1" customHeight="1" outlineLevel="1" x14ac:dyDescent="0.2">
      <c r="A1502" s="3">
        <v>44036</v>
      </c>
      <c r="B1502" s="19">
        <v>45650</v>
      </c>
      <c r="C1502" s="6" t="s">
        <v>1219</v>
      </c>
      <c r="D1502" s="9" t="s">
        <v>2004</v>
      </c>
      <c r="E1502"/>
      <c r="R1502" s="19">
        <v>45650</v>
      </c>
      <c r="Z1502" s="20">
        <f t="shared" si="75"/>
        <v>45650</v>
      </c>
      <c r="AA1502" s="20" t="str">
        <f t="shared" si="74"/>
        <v>4403645650</v>
      </c>
      <c r="AB1502" t="s">
        <v>2228</v>
      </c>
      <c r="AC1502" t="s">
        <v>2276</v>
      </c>
      <c r="AD1502" t="s">
        <v>2276</v>
      </c>
    </row>
    <row r="1503" spans="1:30" ht="15" hidden="1" customHeight="1" outlineLevel="1" x14ac:dyDescent="0.2">
      <c r="A1503" s="3">
        <v>44036</v>
      </c>
      <c r="B1503" s="19">
        <v>59910</v>
      </c>
      <c r="C1503" s="6" t="s">
        <v>1219</v>
      </c>
      <c r="D1503" s="9" t="s">
        <v>2005</v>
      </c>
      <c r="E1503"/>
      <c r="R1503" s="19">
        <v>59910</v>
      </c>
      <c r="Z1503" s="20">
        <f t="shared" si="75"/>
        <v>59910</v>
      </c>
      <c r="AA1503" s="20" t="str">
        <f t="shared" si="74"/>
        <v>4403659910</v>
      </c>
      <c r="AB1503" t="s">
        <v>2202</v>
      </c>
      <c r="AC1503" t="s">
        <v>2248</v>
      </c>
      <c r="AD1503" t="s">
        <v>2268</v>
      </c>
    </row>
    <row r="1504" spans="1:30" ht="15" hidden="1" customHeight="1" outlineLevel="1" x14ac:dyDescent="0.2">
      <c r="A1504" s="3">
        <v>44036</v>
      </c>
      <c r="B1504" s="19">
        <v>6000</v>
      </c>
      <c r="C1504" s="5" t="s">
        <v>906</v>
      </c>
      <c r="D1504" s="9" t="s">
        <v>2006</v>
      </c>
      <c r="E1504"/>
      <c r="G1504" s="4">
        <v>6000</v>
      </c>
      <c r="Z1504" s="20">
        <f t="shared" si="75"/>
        <v>6000</v>
      </c>
      <c r="AA1504" s="20" t="str">
        <f t="shared" si="74"/>
        <v>440366000</v>
      </c>
      <c r="AB1504" t="s">
        <v>2434</v>
      </c>
      <c r="AC1504" t="s">
        <v>2244</v>
      </c>
      <c r="AD1504" t="s">
        <v>2264</v>
      </c>
    </row>
    <row r="1505" spans="1:30" ht="15" hidden="1" customHeight="1" outlineLevel="1" x14ac:dyDescent="0.2">
      <c r="A1505" s="3">
        <v>44036</v>
      </c>
      <c r="B1505" s="19">
        <v>81390</v>
      </c>
      <c r="C1505" s="5" t="s">
        <v>1231</v>
      </c>
      <c r="D1505" s="9" t="s">
        <v>2007</v>
      </c>
      <c r="E1505"/>
      <c r="R1505" s="19">
        <v>81390</v>
      </c>
      <c r="Z1505" s="20">
        <f t="shared" si="75"/>
        <v>81390</v>
      </c>
      <c r="AA1505" s="20" t="str">
        <f t="shared" si="74"/>
        <v>4403681390</v>
      </c>
      <c r="AB1505" t="s">
        <v>2433</v>
      </c>
      <c r="AC1505" t="s">
        <v>2276</v>
      </c>
      <c r="AD1505" t="s">
        <v>2276</v>
      </c>
    </row>
    <row r="1506" spans="1:30" ht="15" hidden="1" customHeight="1" outlineLevel="1" x14ac:dyDescent="0.2">
      <c r="A1506" s="3">
        <v>44036</v>
      </c>
      <c r="B1506" s="19">
        <v>172948.19</v>
      </c>
      <c r="C1506" s="5" t="s">
        <v>28</v>
      </c>
      <c r="D1506" s="9" t="s">
        <v>2008</v>
      </c>
      <c r="E1506"/>
      <c r="V1506" s="19">
        <v>172948.19</v>
      </c>
      <c r="Z1506" s="20">
        <f t="shared" si="75"/>
        <v>172948.19</v>
      </c>
      <c r="AA1506" s="20" t="str">
        <f t="shared" si="74"/>
        <v>44036172948,19</v>
      </c>
      <c r="AB1506" t="s">
        <v>2236</v>
      </c>
      <c r="AC1506" t="s">
        <v>2248</v>
      </c>
      <c r="AD1506" t="s">
        <v>2236</v>
      </c>
    </row>
    <row r="1507" spans="1:30" ht="15" hidden="1" customHeight="1" outlineLevel="1" x14ac:dyDescent="0.2">
      <c r="A1507" s="3">
        <v>44034</v>
      </c>
      <c r="B1507" s="19">
        <v>918</v>
      </c>
      <c r="C1507" s="5" t="s">
        <v>1111</v>
      </c>
      <c r="D1507" s="9" t="s">
        <v>2009</v>
      </c>
      <c r="E1507"/>
      <c r="R1507" s="19">
        <v>918</v>
      </c>
      <c r="Z1507" s="20">
        <f t="shared" si="75"/>
        <v>918</v>
      </c>
      <c r="AA1507" s="20" t="str">
        <f t="shared" si="74"/>
        <v>44034918</v>
      </c>
      <c r="AB1507" t="s">
        <v>2227</v>
      </c>
      <c r="AC1507" t="s">
        <v>2276</v>
      </c>
      <c r="AD1507" t="s">
        <v>2276</v>
      </c>
    </row>
    <row r="1508" spans="1:30" ht="15" hidden="1" customHeight="1" outlineLevel="1" x14ac:dyDescent="0.2">
      <c r="A1508" s="3">
        <v>44032</v>
      </c>
      <c r="B1508" s="19">
        <v>150000</v>
      </c>
      <c r="C1508" s="5" t="s">
        <v>28</v>
      </c>
      <c r="D1508" s="9" t="s">
        <v>2010</v>
      </c>
      <c r="E1508"/>
      <c r="V1508" s="19">
        <v>150000</v>
      </c>
      <c r="Z1508" s="20">
        <f t="shared" si="75"/>
        <v>150000</v>
      </c>
      <c r="AA1508" s="20" t="str">
        <f t="shared" si="74"/>
        <v>44032150000</v>
      </c>
      <c r="AB1508" t="s">
        <v>2236</v>
      </c>
      <c r="AC1508" t="s">
        <v>2248</v>
      </c>
      <c r="AD1508" t="s">
        <v>2236</v>
      </c>
    </row>
    <row r="1509" spans="1:30" ht="15" hidden="1" customHeight="1" outlineLevel="1" x14ac:dyDescent="0.2">
      <c r="A1509" s="3">
        <v>44032</v>
      </c>
      <c r="B1509" s="19">
        <v>17300</v>
      </c>
      <c r="C1509" s="5" t="s">
        <v>1147</v>
      </c>
      <c r="D1509" s="9" t="s">
        <v>2011</v>
      </c>
      <c r="E1509"/>
      <c r="R1509" s="19">
        <v>17300</v>
      </c>
      <c r="Z1509" s="20">
        <f t="shared" si="75"/>
        <v>17300</v>
      </c>
      <c r="AA1509" s="20" t="str">
        <f t="shared" si="74"/>
        <v>4403217300</v>
      </c>
      <c r="AB1509" t="s">
        <v>2227</v>
      </c>
      <c r="AC1509" t="s">
        <v>2276</v>
      </c>
      <c r="AD1509" t="s">
        <v>2276</v>
      </c>
    </row>
    <row r="1510" spans="1:30" ht="15" hidden="1" customHeight="1" outlineLevel="1" x14ac:dyDescent="0.2">
      <c r="A1510" s="3">
        <v>44032</v>
      </c>
      <c r="B1510" s="19">
        <v>24524</v>
      </c>
      <c r="C1510" s="5" t="s">
        <v>7</v>
      </c>
      <c r="D1510" s="9" t="s">
        <v>1282</v>
      </c>
      <c r="E1510"/>
      <c r="I1510" s="4">
        <v>24524</v>
      </c>
      <c r="Z1510" s="20">
        <f t="shared" si="75"/>
        <v>24524</v>
      </c>
      <c r="AA1510" s="20" t="str">
        <f t="shared" si="74"/>
        <v>4403224524</v>
      </c>
      <c r="AB1510" t="s">
        <v>2227</v>
      </c>
      <c r="AC1510" t="s">
        <v>2276</v>
      </c>
      <c r="AD1510" t="s">
        <v>2276</v>
      </c>
    </row>
    <row r="1511" spans="1:30" ht="15" hidden="1" customHeight="1" outlineLevel="1" x14ac:dyDescent="0.2">
      <c r="A1511" s="3">
        <v>44032</v>
      </c>
      <c r="B1511" s="19">
        <v>100000</v>
      </c>
      <c r="C1511" s="5" t="s">
        <v>32</v>
      </c>
      <c r="D1511" s="9" t="s">
        <v>2012</v>
      </c>
      <c r="E1511"/>
      <c r="N1511" s="19">
        <v>100000</v>
      </c>
      <c r="Z1511" s="20">
        <f t="shared" si="75"/>
        <v>100000</v>
      </c>
      <c r="AA1511" s="20" t="str">
        <f t="shared" si="74"/>
        <v>44032100000</v>
      </c>
      <c r="AB1511" t="s">
        <v>2222</v>
      </c>
      <c r="AC1511" t="s">
        <v>2248</v>
      </c>
      <c r="AD1511" t="s">
        <v>2269</v>
      </c>
    </row>
    <row r="1512" spans="1:30" ht="15" hidden="1" customHeight="1" outlineLevel="1" x14ac:dyDescent="0.2">
      <c r="A1512" s="3">
        <v>44032</v>
      </c>
      <c r="B1512" s="19">
        <v>2445</v>
      </c>
      <c r="C1512" s="5" t="s">
        <v>1207</v>
      </c>
      <c r="D1512" s="9" t="s">
        <v>1148</v>
      </c>
      <c r="E1512"/>
      <c r="S1512" s="19">
        <v>2445</v>
      </c>
      <c r="Z1512" s="20">
        <f t="shared" si="75"/>
        <v>2445</v>
      </c>
      <c r="AA1512" s="20" t="str">
        <f t="shared" si="74"/>
        <v>440322445</v>
      </c>
      <c r="AB1512" t="s">
        <v>2211</v>
      </c>
      <c r="AC1512" t="s">
        <v>2245</v>
      </c>
      <c r="AD1512" t="s">
        <v>2263</v>
      </c>
    </row>
    <row r="1513" spans="1:30" ht="15" hidden="1" customHeight="1" outlineLevel="1" x14ac:dyDescent="0.2">
      <c r="A1513" s="3">
        <v>44029</v>
      </c>
      <c r="B1513" s="19">
        <v>142855.78</v>
      </c>
      <c r="C1513" s="5" t="s">
        <v>1230</v>
      </c>
      <c r="D1513" s="9" t="s">
        <v>2013</v>
      </c>
      <c r="E1513"/>
      <c r="J1513" s="19">
        <v>142855.78</v>
      </c>
      <c r="Z1513" s="20">
        <f t="shared" si="75"/>
        <v>142855.78</v>
      </c>
      <c r="AA1513" s="20" t="str">
        <f t="shared" si="74"/>
        <v>44029142855,78</v>
      </c>
      <c r="AB1513" t="s">
        <v>2218</v>
      </c>
      <c r="AC1513" t="s">
        <v>2248</v>
      </c>
      <c r="AD1513" t="s">
        <v>2272</v>
      </c>
    </row>
    <row r="1514" spans="1:30" ht="15" hidden="1" customHeight="1" outlineLevel="1" x14ac:dyDescent="0.2">
      <c r="A1514" s="3">
        <v>44028</v>
      </c>
      <c r="B1514" s="19">
        <v>120000</v>
      </c>
      <c r="C1514" s="5" t="s">
        <v>32</v>
      </c>
      <c r="D1514" s="9" t="s">
        <v>2012</v>
      </c>
      <c r="E1514"/>
      <c r="N1514" s="19">
        <v>120000</v>
      </c>
      <c r="Z1514" s="20">
        <f t="shared" si="75"/>
        <v>120000</v>
      </c>
      <c r="AA1514" s="20" t="str">
        <f t="shared" si="74"/>
        <v>44028120000</v>
      </c>
      <c r="AB1514" t="s">
        <v>2222</v>
      </c>
      <c r="AC1514" t="s">
        <v>2248</v>
      </c>
      <c r="AD1514" t="s">
        <v>2269</v>
      </c>
    </row>
    <row r="1515" spans="1:30" ht="15" hidden="1" customHeight="1" outlineLevel="1" x14ac:dyDescent="0.2">
      <c r="A1515" s="3">
        <v>44028</v>
      </c>
      <c r="B1515" s="19">
        <v>200000</v>
      </c>
      <c r="C1515" s="5" t="s">
        <v>28</v>
      </c>
      <c r="D1515" s="9" t="s">
        <v>2008</v>
      </c>
      <c r="E1515"/>
      <c r="V1515" s="19">
        <v>200000</v>
      </c>
      <c r="Z1515" s="20">
        <f t="shared" si="75"/>
        <v>200000</v>
      </c>
      <c r="AA1515" s="20" t="str">
        <f t="shared" si="74"/>
        <v>44028200000</v>
      </c>
      <c r="AB1515" t="s">
        <v>2236</v>
      </c>
      <c r="AC1515" t="s">
        <v>2248</v>
      </c>
      <c r="AD1515" t="s">
        <v>2236</v>
      </c>
    </row>
    <row r="1516" spans="1:30" ht="15" hidden="1" customHeight="1" outlineLevel="1" x14ac:dyDescent="0.2">
      <c r="A1516" s="3">
        <v>44027</v>
      </c>
      <c r="B1516" s="19">
        <v>220</v>
      </c>
      <c r="C1516" s="5" t="s">
        <v>7</v>
      </c>
      <c r="D1516" s="9" t="s">
        <v>1149</v>
      </c>
      <c r="E1516" s="19">
        <v>220</v>
      </c>
      <c r="Z1516" s="20">
        <f t="shared" si="75"/>
        <v>220</v>
      </c>
      <c r="AA1516" s="20" t="str">
        <f t="shared" si="74"/>
        <v>44027220</v>
      </c>
      <c r="AB1516" t="s">
        <v>2204</v>
      </c>
      <c r="AC1516" t="s">
        <v>2245</v>
      </c>
      <c r="AD1516" t="s">
        <v>2262</v>
      </c>
    </row>
    <row r="1517" spans="1:30" ht="15" hidden="1" customHeight="1" outlineLevel="1" x14ac:dyDescent="0.2">
      <c r="A1517" s="3">
        <v>44027</v>
      </c>
      <c r="B1517" s="19">
        <v>55000</v>
      </c>
      <c r="C1517" s="5" t="s">
        <v>7</v>
      </c>
      <c r="D1517" s="9" t="s">
        <v>2014</v>
      </c>
      <c r="E1517"/>
      <c r="G1517" s="4">
        <v>55000</v>
      </c>
      <c r="Z1517" s="20">
        <f t="shared" si="75"/>
        <v>55000</v>
      </c>
      <c r="AA1517" s="20" t="str">
        <f t="shared" si="74"/>
        <v>4402755000</v>
      </c>
      <c r="AB1517" t="s">
        <v>2209</v>
      </c>
      <c r="AC1517" t="s">
        <v>2244</v>
      </c>
      <c r="AD1517" t="s">
        <v>2209</v>
      </c>
    </row>
    <row r="1518" spans="1:30" ht="15" hidden="1" customHeight="1" outlineLevel="1" x14ac:dyDescent="0.2">
      <c r="A1518" s="3">
        <v>44027</v>
      </c>
      <c r="B1518" s="19">
        <v>2461</v>
      </c>
      <c r="C1518" s="5" t="s">
        <v>1229</v>
      </c>
      <c r="D1518" s="9" t="s">
        <v>432</v>
      </c>
      <c r="E1518"/>
      <c r="F1518" s="19">
        <v>2461</v>
      </c>
      <c r="Z1518" s="20">
        <f t="shared" si="75"/>
        <v>2461</v>
      </c>
      <c r="AA1518" s="20" t="str">
        <f t="shared" si="74"/>
        <v>440272461</v>
      </c>
      <c r="AB1518" t="s">
        <v>2208</v>
      </c>
      <c r="AC1518" t="s">
        <v>2245</v>
      </c>
      <c r="AD1518" t="s">
        <v>2263</v>
      </c>
    </row>
    <row r="1519" spans="1:30" ht="15" hidden="1" customHeight="1" outlineLevel="1" x14ac:dyDescent="0.2">
      <c r="A1519" s="3">
        <v>44027</v>
      </c>
      <c r="B1519" s="19">
        <v>9432.24</v>
      </c>
      <c r="C1519" s="5" t="s">
        <v>112</v>
      </c>
      <c r="D1519" s="9" t="s">
        <v>2015</v>
      </c>
      <c r="E1519"/>
      <c r="N1519" s="19">
        <v>9432.24</v>
      </c>
      <c r="Z1519" s="20">
        <f t="shared" ref="Z1519:Z1550" si="76">SUM(E1519:Y1519)</f>
        <v>9432.24</v>
      </c>
      <c r="AA1519" s="20" t="str">
        <f t="shared" si="74"/>
        <v>440279432,24</v>
      </c>
      <c r="AB1519" t="s">
        <v>2233</v>
      </c>
      <c r="AC1519" t="s">
        <v>2248</v>
      </c>
      <c r="AD1519" t="s">
        <v>2269</v>
      </c>
    </row>
    <row r="1520" spans="1:30" ht="15" hidden="1" customHeight="1" outlineLevel="1" x14ac:dyDescent="0.2">
      <c r="A1520" s="3">
        <v>44027</v>
      </c>
      <c r="B1520" s="19">
        <v>30000</v>
      </c>
      <c r="C1520" s="5" t="s">
        <v>906</v>
      </c>
      <c r="D1520" s="9" t="s">
        <v>1150</v>
      </c>
      <c r="E1520"/>
      <c r="G1520" s="4">
        <v>30000</v>
      </c>
      <c r="Z1520" s="20">
        <f t="shared" si="76"/>
        <v>30000</v>
      </c>
      <c r="AA1520" s="20" t="str">
        <f t="shared" si="74"/>
        <v>4402730000</v>
      </c>
      <c r="AB1520" t="s">
        <v>2209</v>
      </c>
      <c r="AC1520" t="s">
        <v>2244</v>
      </c>
      <c r="AD1520" t="s">
        <v>2209</v>
      </c>
    </row>
    <row r="1521" spans="1:30" ht="15" hidden="1" customHeight="1" outlineLevel="1" x14ac:dyDescent="0.2">
      <c r="A1521" s="3">
        <v>44026</v>
      </c>
      <c r="B1521" s="19">
        <v>176417.82</v>
      </c>
      <c r="C1521" s="5" t="s">
        <v>1225</v>
      </c>
      <c r="D1521" s="9" t="s">
        <v>2016</v>
      </c>
      <c r="E1521"/>
      <c r="T1521" s="19">
        <v>176417.82</v>
      </c>
      <c r="Z1521" s="20">
        <f t="shared" si="76"/>
        <v>176417.82</v>
      </c>
      <c r="AA1521" s="20" t="str">
        <f t="shared" si="74"/>
        <v>44026176417,82</v>
      </c>
      <c r="AB1521" t="s">
        <v>2235</v>
      </c>
      <c r="AC1521" t="s">
        <v>2248</v>
      </c>
      <c r="AD1521" t="s">
        <v>2235</v>
      </c>
    </row>
    <row r="1522" spans="1:30" ht="15" hidden="1" customHeight="1" outlineLevel="1" x14ac:dyDescent="0.2">
      <c r="A1522" s="3">
        <v>44025</v>
      </c>
      <c r="B1522" s="19">
        <v>7000</v>
      </c>
      <c r="C1522" s="5" t="s">
        <v>1211</v>
      </c>
      <c r="D1522" s="9" t="s">
        <v>1935</v>
      </c>
      <c r="E1522"/>
      <c r="K1522" s="19">
        <v>7000</v>
      </c>
      <c r="Z1522" s="20">
        <f t="shared" si="76"/>
        <v>7000</v>
      </c>
      <c r="AA1522" s="20" t="str">
        <f t="shared" si="74"/>
        <v>440257000</v>
      </c>
      <c r="AB1522" t="s">
        <v>2240</v>
      </c>
      <c r="AC1522" t="s">
        <v>2248</v>
      </c>
      <c r="AD1522" t="s">
        <v>2267</v>
      </c>
    </row>
    <row r="1523" spans="1:30" ht="15" hidden="1" customHeight="1" outlineLevel="1" x14ac:dyDescent="0.2">
      <c r="A1523" s="3">
        <v>44022</v>
      </c>
      <c r="B1523" s="19">
        <v>150</v>
      </c>
      <c r="C1523" s="5" t="s">
        <v>7</v>
      </c>
      <c r="D1523" s="9" t="s">
        <v>1433</v>
      </c>
      <c r="E1523" s="19">
        <v>150</v>
      </c>
      <c r="Z1523" s="20">
        <f t="shared" si="76"/>
        <v>150</v>
      </c>
      <c r="AA1523" s="20" t="str">
        <f t="shared" si="74"/>
        <v>44022150</v>
      </c>
      <c r="AB1523" t="s">
        <v>2204</v>
      </c>
      <c r="AC1523" t="s">
        <v>2245</v>
      </c>
      <c r="AD1523" t="s">
        <v>2262</v>
      </c>
    </row>
    <row r="1524" spans="1:30" ht="15" hidden="1" customHeight="1" outlineLevel="1" x14ac:dyDescent="0.2">
      <c r="A1524" s="3">
        <v>44022</v>
      </c>
      <c r="B1524" s="19">
        <v>10000</v>
      </c>
      <c r="C1524" s="5" t="s">
        <v>7</v>
      </c>
      <c r="D1524" s="9" t="s">
        <v>1316</v>
      </c>
      <c r="E1524"/>
      <c r="I1524" s="4">
        <v>10000</v>
      </c>
      <c r="Z1524" s="20">
        <f t="shared" si="76"/>
        <v>10000</v>
      </c>
      <c r="AA1524" s="20" t="str">
        <f t="shared" si="74"/>
        <v>4402210000</v>
      </c>
      <c r="AB1524" t="s">
        <v>2238</v>
      </c>
      <c r="AC1524" t="s">
        <v>2246</v>
      </c>
      <c r="AD1524" t="s">
        <v>2266</v>
      </c>
    </row>
    <row r="1525" spans="1:30" ht="15" hidden="1" customHeight="1" outlineLevel="1" x14ac:dyDescent="0.2">
      <c r="A1525" s="3">
        <v>44022</v>
      </c>
      <c r="B1525" s="19">
        <v>10000</v>
      </c>
      <c r="C1525" s="5" t="s">
        <v>7</v>
      </c>
      <c r="D1525" s="9" t="s">
        <v>1316</v>
      </c>
      <c r="E1525"/>
      <c r="I1525" s="4">
        <v>10000</v>
      </c>
      <c r="Z1525" s="20">
        <f t="shared" si="76"/>
        <v>10000</v>
      </c>
      <c r="AA1525" s="20" t="str">
        <f t="shared" si="74"/>
        <v>4402210000</v>
      </c>
      <c r="AB1525" t="s">
        <v>2238</v>
      </c>
      <c r="AC1525" t="s">
        <v>2246</v>
      </c>
      <c r="AD1525" t="s">
        <v>2266</v>
      </c>
    </row>
    <row r="1526" spans="1:30" ht="15" hidden="1" customHeight="1" outlineLevel="1" x14ac:dyDescent="0.2">
      <c r="A1526" s="3">
        <v>44022</v>
      </c>
      <c r="B1526" s="19">
        <v>150</v>
      </c>
      <c r="C1526" s="5" t="s">
        <v>7</v>
      </c>
      <c r="D1526" s="9" t="s">
        <v>2017</v>
      </c>
      <c r="E1526" s="19">
        <v>150</v>
      </c>
      <c r="Z1526" s="20">
        <f t="shared" si="76"/>
        <v>150</v>
      </c>
      <c r="AA1526" s="20" t="str">
        <f t="shared" si="74"/>
        <v>44022150</v>
      </c>
      <c r="AB1526" t="s">
        <v>2204</v>
      </c>
      <c r="AC1526" t="s">
        <v>2245</v>
      </c>
      <c r="AD1526" t="s">
        <v>2262</v>
      </c>
    </row>
    <row r="1527" spans="1:30" ht="15" hidden="1" customHeight="1" outlineLevel="1" x14ac:dyDescent="0.2">
      <c r="A1527" s="3">
        <v>44022</v>
      </c>
      <c r="B1527" s="19">
        <v>75</v>
      </c>
      <c r="C1527" s="5" t="s">
        <v>7</v>
      </c>
      <c r="D1527" s="9" t="s">
        <v>2018</v>
      </c>
      <c r="E1527" s="19">
        <v>75</v>
      </c>
      <c r="Z1527" s="20">
        <f t="shared" si="76"/>
        <v>75</v>
      </c>
      <c r="AA1527" s="20" t="str">
        <f t="shared" si="74"/>
        <v>4402275</v>
      </c>
      <c r="AB1527" t="s">
        <v>2204</v>
      </c>
      <c r="AC1527" t="s">
        <v>2245</v>
      </c>
      <c r="AD1527" t="s">
        <v>2262</v>
      </c>
    </row>
    <row r="1528" spans="1:30" ht="15" hidden="1" customHeight="1" outlineLevel="1" x14ac:dyDescent="0.2">
      <c r="A1528" s="3">
        <v>44022</v>
      </c>
      <c r="B1528" s="19">
        <v>5000</v>
      </c>
      <c r="C1528" s="5" t="s">
        <v>7</v>
      </c>
      <c r="D1528" s="9" t="s">
        <v>1316</v>
      </c>
      <c r="E1528"/>
      <c r="I1528" s="4">
        <v>5000</v>
      </c>
      <c r="Z1528" s="20">
        <f t="shared" si="76"/>
        <v>5000</v>
      </c>
      <c r="AA1528" s="20" t="str">
        <f t="shared" si="74"/>
        <v>440225000</v>
      </c>
      <c r="AB1528" t="s">
        <v>2238</v>
      </c>
      <c r="AC1528" t="s">
        <v>2246</v>
      </c>
      <c r="AD1528" t="s">
        <v>2266</v>
      </c>
    </row>
    <row r="1529" spans="1:30" ht="15" hidden="1" customHeight="1" outlineLevel="1" x14ac:dyDescent="0.2">
      <c r="A1529" s="3">
        <v>44021</v>
      </c>
      <c r="B1529" s="19">
        <v>7000</v>
      </c>
      <c r="C1529" s="5" t="s">
        <v>1211</v>
      </c>
      <c r="D1529" s="9" t="s">
        <v>1935</v>
      </c>
      <c r="E1529"/>
      <c r="K1529" s="19">
        <v>7000</v>
      </c>
      <c r="Z1529" s="20">
        <f t="shared" si="76"/>
        <v>7000</v>
      </c>
      <c r="AA1529" s="20" t="str">
        <f t="shared" si="74"/>
        <v>440217000</v>
      </c>
      <c r="AB1529" t="s">
        <v>2240</v>
      </c>
      <c r="AC1529" t="s">
        <v>2248</v>
      </c>
      <c r="AD1529" t="s">
        <v>2267</v>
      </c>
    </row>
    <row r="1530" spans="1:30" ht="15" hidden="1" customHeight="1" outlineLevel="1" x14ac:dyDescent="0.2">
      <c r="A1530" s="3">
        <v>44021</v>
      </c>
      <c r="B1530" s="19">
        <v>30000</v>
      </c>
      <c r="C1530" s="5" t="s">
        <v>1228</v>
      </c>
      <c r="D1530" s="9" t="s">
        <v>2019</v>
      </c>
      <c r="E1530"/>
      <c r="W1530" s="19">
        <v>30000</v>
      </c>
      <c r="Z1530" s="20">
        <f t="shared" si="76"/>
        <v>30000</v>
      </c>
      <c r="AA1530" s="20" t="str">
        <f t="shared" si="74"/>
        <v>4402130000</v>
      </c>
      <c r="AB1530" t="s">
        <v>2237</v>
      </c>
      <c r="AC1530" t="s">
        <v>2247</v>
      </c>
      <c r="AD1530" t="s">
        <v>2189</v>
      </c>
    </row>
    <row r="1531" spans="1:30" ht="15" hidden="1" customHeight="1" outlineLevel="1" x14ac:dyDescent="0.2">
      <c r="A1531" s="3">
        <v>44019</v>
      </c>
      <c r="B1531" s="19">
        <v>7800</v>
      </c>
      <c r="C1531" s="5" t="s">
        <v>7</v>
      </c>
      <c r="D1531" s="9" t="s">
        <v>2020</v>
      </c>
      <c r="E1531" s="4"/>
      <c r="G1531" s="4">
        <v>7800</v>
      </c>
      <c r="Z1531" s="20">
        <f t="shared" si="76"/>
        <v>7800</v>
      </c>
      <c r="AA1531" s="20" t="str">
        <f t="shared" si="74"/>
        <v>440197800</v>
      </c>
      <c r="AB1531" t="s">
        <v>2212</v>
      </c>
      <c r="AC1531" t="s">
        <v>2244</v>
      </c>
      <c r="AD1531" t="s">
        <v>2209</v>
      </c>
    </row>
    <row r="1532" spans="1:30" ht="15" hidden="1" customHeight="1" outlineLevel="1" x14ac:dyDescent="0.2">
      <c r="A1532" s="3">
        <v>44019</v>
      </c>
      <c r="B1532" s="19">
        <v>31.2</v>
      </c>
      <c r="C1532" s="5" t="s">
        <v>7</v>
      </c>
      <c r="D1532" s="9" t="s">
        <v>1151</v>
      </c>
      <c r="E1532" s="19">
        <v>31.2</v>
      </c>
      <c r="Z1532" s="20">
        <f t="shared" si="76"/>
        <v>31.2</v>
      </c>
      <c r="AA1532" s="20" t="str">
        <f t="shared" si="74"/>
        <v>4401931,2</v>
      </c>
      <c r="AB1532" t="s">
        <v>2204</v>
      </c>
      <c r="AC1532" t="s">
        <v>2245</v>
      </c>
      <c r="AD1532" t="s">
        <v>2262</v>
      </c>
    </row>
    <row r="1533" spans="1:30" ht="15" hidden="1" customHeight="1" outlineLevel="1" x14ac:dyDescent="0.2">
      <c r="A1533" s="3">
        <v>44019</v>
      </c>
      <c r="B1533" s="19">
        <v>69230.880000000005</v>
      </c>
      <c r="C1533" s="5" t="s">
        <v>1225</v>
      </c>
      <c r="D1533" s="9" t="s">
        <v>2021</v>
      </c>
      <c r="E1533"/>
      <c r="T1533" s="19">
        <v>69230.880000000005</v>
      </c>
      <c r="Z1533" s="20">
        <f t="shared" si="76"/>
        <v>69230.880000000005</v>
      </c>
      <c r="AA1533" s="20" t="str">
        <f t="shared" si="74"/>
        <v>4401969230,88</v>
      </c>
      <c r="AB1533" t="s">
        <v>2235</v>
      </c>
      <c r="AC1533" t="s">
        <v>2248</v>
      </c>
      <c r="AD1533" t="s">
        <v>2235</v>
      </c>
    </row>
    <row r="1534" spans="1:30" ht="15" hidden="1" customHeight="1" outlineLevel="1" x14ac:dyDescent="0.2">
      <c r="A1534" s="3">
        <v>44018</v>
      </c>
      <c r="B1534" s="19">
        <v>70000</v>
      </c>
      <c r="C1534" s="5" t="s">
        <v>306</v>
      </c>
      <c r="D1534" s="9" t="s">
        <v>1152</v>
      </c>
      <c r="E1534"/>
      <c r="O1534" s="19">
        <v>70000</v>
      </c>
      <c r="Z1534" s="20">
        <f t="shared" si="76"/>
        <v>70000</v>
      </c>
      <c r="AA1534" s="20" t="str">
        <f t="shared" si="74"/>
        <v>4401870000</v>
      </c>
      <c r="AB1534" t="s">
        <v>2213</v>
      </c>
      <c r="AC1534" t="s">
        <v>2248</v>
      </c>
      <c r="AD1534" t="s">
        <v>2213</v>
      </c>
    </row>
    <row r="1535" spans="1:30" ht="15" hidden="1" customHeight="1" outlineLevel="1" x14ac:dyDescent="0.2">
      <c r="A1535" s="3">
        <v>44018</v>
      </c>
      <c r="B1535" s="19">
        <v>5955.17</v>
      </c>
      <c r="C1535" s="5" t="s">
        <v>498</v>
      </c>
      <c r="D1535" s="9" t="s">
        <v>2022</v>
      </c>
      <c r="E1535"/>
      <c r="K1535" s="19">
        <v>5955.17</v>
      </c>
      <c r="Z1535" s="20">
        <f t="shared" si="76"/>
        <v>5955.17</v>
      </c>
      <c r="AA1535" s="20" t="str">
        <f t="shared" si="74"/>
        <v>440185955,17</v>
      </c>
      <c r="AB1535" t="s">
        <v>2221</v>
      </c>
      <c r="AC1535" t="s">
        <v>2248</v>
      </c>
      <c r="AD1535" t="s">
        <v>2267</v>
      </c>
    </row>
    <row r="1536" spans="1:30" ht="15" hidden="1" customHeight="1" outlineLevel="1" x14ac:dyDescent="0.2">
      <c r="A1536" s="3">
        <v>44018</v>
      </c>
      <c r="B1536" s="19">
        <v>85611.12</v>
      </c>
      <c r="C1536" s="5" t="s">
        <v>1225</v>
      </c>
      <c r="D1536" s="9" t="s">
        <v>2023</v>
      </c>
      <c r="E1536"/>
      <c r="T1536" s="19">
        <v>85611.12</v>
      </c>
      <c r="Z1536" s="20">
        <f t="shared" si="76"/>
        <v>85611.12</v>
      </c>
      <c r="AA1536" s="20" t="str">
        <f t="shared" si="74"/>
        <v>4401885611,12</v>
      </c>
      <c r="AB1536" t="s">
        <v>2235</v>
      </c>
      <c r="AC1536" t="s">
        <v>2248</v>
      </c>
      <c r="AD1536" t="s">
        <v>2235</v>
      </c>
    </row>
    <row r="1537" spans="1:30" ht="15" hidden="1" customHeight="1" outlineLevel="1" x14ac:dyDescent="0.2">
      <c r="A1537" s="3">
        <v>44018</v>
      </c>
      <c r="B1537" s="19">
        <v>22500</v>
      </c>
      <c r="C1537" s="6" t="s">
        <v>1211</v>
      </c>
      <c r="D1537" s="9" t="s">
        <v>2024</v>
      </c>
      <c r="E1537"/>
      <c r="L1537" s="19">
        <v>22500</v>
      </c>
      <c r="Z1537" s="20">
        <f t="shared" si="76"/>
        <v>22500</v>
      </c>
      <c r="AA1537" s="20" t="str">
        <f t="shared" si="74"/>
        <v>4401822500</v>
      </c>
      <c r="AB1537" t="s">
        <v>2201</v>
      </c>
      <c r="AC1537" t="s">
        <v>2248</v>
      </c>
      <c r="AD1537" t="s">
        <v>2265</v>
      </c>
    </row>
    <row r="1538" spans="1:30" ht="15" hidden="1" customHeight="1" outlineLevel="1" x14ac:dyDescent="0.2">
      <c r="A1538" s="3">
        <v>44015</v>
      </c>
      <c r="B1538" s="19">
        <v>990</v>
      </c>
      <c r="C1538" s="5" t="s">
        <v>1153</v>
      </c>
      <c r="D1538" s="9" t="s">
        <v>2025</v>
      </c>
      <c r="E1538" s="19">
        <v>990</v>
      </c>
      <c r="Z1538" s="20">
        <f t="shared" si="76"/>
        <v>990</v>
      </c>
      <c r="AA1538" s="20" t="str">
        <f t="shared" ref="AA1538:AA1601" si="77">A1538&amp;B1538</f>
        <v>44015990</v>
      </c>
      <c r="AB1538" t="s">
        <v>2227</v>
      </c>
      <c r="AC1538" t="s">
        <v>2276</v>
      </c>
      <c r="AD1538" t="s">
        <v>2276</v>
      </c>
    </row>
    <row r="1539" spans="1:30" ht="15" hidden="1" customHeight="1" outlineLevel="1" x14ac:dyDescent="0.2">
      <c r="A1539" s="3">
        <v>44015</v>
      </c>
      <c r="B1539" s="19">
        <v>100000</v>
      </c>
      <c r="C1539" s="5" t="s">
        <v>28</v>
      </c>
      <c r="D1539" s="9" t="s">
        <v>2026</v>
      </c>
      <c r="E1539"/>
      <c r="V1539" s="19">
        <v>100000</v>
      </c>
      <c r="Z1539" s="20">
        <f t="shared" si="76"/>
        <v>100000</v>
      </c>
      <c r="AA1539" s="20" t="str">
        <f t="shared" si="77"/>
        <v>44015100000</v>
      </c>
      <c r="AB1539" t="s">
        <v>2236</v>
      </c>
      <c r="AC1539" t="s">
        <v>2248</v>
      </c>
      <c r="AD1539" t="s">
        <v>2236</v>
      </c>
    </row>
    <row r="1540" spans="1:30" ht="15" hidden="1" customHeight="1" outlineLevel="1" x14ac:dyDescent="0.2">
      <c r="A1540" s="3">
        <v>44015</v>
      </c>
      <c r="B1540" s="19">
        <v>2360</v>
      </c>
      <c r="C1540" s="5" t="s">
        <v>1111</v>
      </c>
      <c r="D1540" s="9" t="s">
        <v>2027</v>
      </c>
      <c r="E1540"/>
      <c r="R1540" s="19">
        <v>2360</v>
      </c>
      <c r="Z1540" s="20">
        <f t="shared" si="76"/>
        <v>2360</v>
      </c>
      <c r="AA1540" s="20" t="str">
        <f t="shared" si="77"/>
        <v>440152360</v>
      </c>
      <c r="AB1540" t="s">
        <v>2227</v>
      </c>
      <c r="AC1540" t="s">
        <v>2276</v>
      </c>
      <c r="AD1540" t="s">
        <v>2276</v>
      </c>
    </row>
    <row r="1541" spans="1:30" ht="15" hidden="1" customHeight="1" outlineLevel="1" x14ac:dyDescent="0.2">
      <c r="A1541" s="3">
        <v>44015</v>
      </c>
      <c r="B1541" s="19">
        <v>40000</v>
      </c>
      <c r="C1541" s="5" t="s">
        <v>358</v>
      </c>
      <c r="D1541" s="9" t="s">
        <v>2028</v>
      </c>
      <c r="E1541"/>
      <c r="U1541" s="19">
        <v>40000</v>
      </c>
      <c r="Z1541" s="20">
        <f t="shared" si="76"/>
        <v>40000</v>
      </c>
      <c r="AA1541" s="20" t="str">
        <f t="shared" si="77"/>
        <v>4401540000</v>
      </c>
      <c r="AB1541" t="s">
        <v>2203</v>
      </c>
      <c r="AC1541" t="s">
        <v>2248</v>
      </c>
      <c r="AD1541" t="s">
        <v>2273</v>
      </c>
    </row>
    <row r="1542" spans="1:30" ht="15" hidden="1" customHeight="1" outlineLevel="1" x14ac:dyDescent="0.2">
      <c r="A1542" s="3">
        <v>44015</v>
      </c>
      <c r="B1542" s="19">
        <v>2442.56</v>
      </c>
      <c r="C1542" s="5" t="s">
        <v>1207</v>
      </c>
      <c r="D1542" s="9" t="s">
        <v>432</v>
      </c>
      <c r="E1542"/>
      <c r="F1542" s="19">
        <v>2442.56</v>
      </c>
      <c r="Z1542" s="20">
        <f t="shared" si="76"/>
        <v>2442.56</v>
      </c>
      <c r="AA1542" s="20" t="str">
        <f t="shared" si="77"/>
        <v>440152442,56</v>
      </c>
      <c r="AB1542" t="s">
        <v>2208</v>
      </c>
      <c r="AC1542" t="s">
        <v>2245</v>
      </c>
      <c r="AD1542" t="s">
        <v>2263</v>
      </c>
    </row>
    <row r="1543" spans="1:30" ht="15" hidden="1" customHeight="1" outlineLevel="1" x14ac:dyDescent="0.2">
      <c r="A1543" s="3">
        <v>44015</v>
      </c>
      <c r="B1543" s="19">
        <v>1365.03</v>
      </c>
      <c r="C1543" s="5" t="s">
        <v>1207</v>
      </c>
      <c r="D1543" s="9" t="s">
        <v>920</v>
      </c>
      <c r="E1543"/>
      <c r="F1543" s="19">
        <v>1365.03</v>
      </c>
      <c r="Z1543" s="20">
        <f t="shared" si="76"/>
        <v>1365.03</v>
      </c>
      <c r="AA1543" s="20" t="str">
        <f t="shared" si="77"/>
        <v>440151365,03</v>
      </c>
      <c r="AB1543" t="s">
        <v>2208</v>
      </c>
      <c r="AC1543" t="s">
        <v>2245</v>
      </c>
      <c r="AD1543" t="s">
        <v>2263</v>
      </c>
    </row>
    <row r="1544" spans="1:30" ht="15" hidden="1" customHeight="1" outlineLevel="1" x14ac:dyDescent="0.2">
      <c r="A1544" s="3">
        <v>44015</v>
      </c>
      <c r="B1544" s="19">
        <v>80000</v>
      </c>
      <c r="C1544" s="5" t="s">
        <v>1219</v>
      </c>
      <c r="D1544" s="9" t="s">
        <v>2029</v>
      </c>
      <c r="E1544"/>
      <c r="M1544" s="19">
        <v>80000</v>
      </c>
      <c r="Z1544" s="20">
        <f t="shared" si="76"/>
        <v>80000</v>
      </c>
      <c r="AA1544" s="20" t="str">
        <f t="shared" si="77"/>
        <v>4401580000</v>
      </c>
      <c r="AB1544" t="s">
        <v>2202</v>
      </c>
      <c r="AC1544" t="s">
        <v>2248</v>
      </c>
      <c r="AD1544" t="s">
        <v>2268</v>
      </c>
    </row>
    <row r="1545" spans="1:30" ht="15" hidden="1" customHeight="1" outlineLevel="1" x14ac:dyDescent="0.2">
      <c r="A1545" s="3">
        <v>44015</v>
      </c>
      <c r="B1545" s="19">
        <v>5000</v>
      </c>
      <c r="C1545" s="5" t="s">
        <v>47</v>
      </c>
      <c r="D1545" s="9" t="s">
        <v>2030</v>
      </c>
      <c r="E1545"/>
      <c r="P1545" s="19">
        <v>5000</v>
      </c>
      <c r="Z1545" s="20">
        <f t="shared" si="76"/>
        <v>5000</v>
      </c>
      <c r="AA1545" s="20" t="str">
        <f t="shared" si="77"/>
        <v>440155000</v>
      </c>
      <c r="AB1545" t="s">
        <v>2224</v>
      </c>
      <c r="AC1545" t="s">
        <v>2248</v>
      </c>
      <c r="AD1545" t="s">
        <v>2427</v>
      </c>
    </row>
    <row r="1546" spans="1:30" ht="15" hidden="1" customHeight="1" outlineLevel="1" x14ac:dyDescent="0.2">
      <c r="A1546" s="3">
        <v>44014</v>
      </c>
      <c r="B1546" s="19">
        <v>990</v>
      </c>
      <c r="C1546" s="5" t="s">
        <v>7</v>
      </c>
      <c r="D1546" s="9" t="s">
        <v>1287</v>
      </c>
      <c r="E1546" s="19">
        <v>990</v>
      </c>
      <c r="Z1546" s="20">
        <f t="shared" si="76"/>
        <v>990</v>
      </c>
      <c r="AA1546" s="20" t="str">
        <f t="shared" si="77"/>
        <v>44014990</v>
      </c>
      <c r="AB1546" t="s">
        <v>2204</v>
      </c>
      <c r="AC1546" t="s">
        <v>2245</v>
      </c>
      <c r="AD1546" t="s">
        <v>2262</v>
      </c>
    </row>
    <row r="1547" spans="1:30" ht="15" hidden="1" customHeight="1" outlineLevel="1" x14ac:dyDescent="0.2">
      <c r="A1547" s="3">
        <v>44014</v>
      </c>
      <c r="B1547" s="19">
        <v>29224.6</v>
      </c>
      <c r="C1547" s="5" t="s">
        <v>1223</v>
      </c>
      <c r="D1547" s="9" t="s">
        <v>1135</v>
      </c>
      <c r="E1547"/>
      <c r="F1547" s="19">
        <v>29224.6</v>
      </c>
      <c r="Z1547" s="20">
        <f t="shared" si="76"/>
        <v>29224.6</v>
      </c>
      <c r="AA1547" s="20" t="str">
        <f t="shared" si="77"/>
        <v>4401429224,6</v>
      </c>
      <c r="AB1547" t="s">
        <v>2206</v>
      </c>
      <c r="AC1547" t="s">
        <v>2244</v>
      </c>
      <c r="AD1547" t="s">
        <v>2209</v>
      </c>
    </row>
    <row r="1548" spans="1:30" ht="15" hidden="1" customHeight="1" outlineLevel="1" x14ac:dyDescent="0.2">
      <c r="A1548" s="3">
        <v>44014</v>
      </c>
      <c r="B1548" s="19">
        <v>438.93</v>
      </c>
      <c r="C1548" s="5" t="s">
        <v>1222</v>
      </c>
      <c r="D1548" s="9" t="s">
        <v>2031</v>
      </c>
      <c r="E1548"/>
      <c r="F1548" s="19">
        <v>438.93</v>
      </c>
      <c r="Z1548" s="20">
        <f t="shared" si="76"/>
        <v>438.93</v>
      </c>
      <c r="AA1548" s="20" t="str">
        <f t="shared" si="77"/>
        <v>44014438,93</v>
      </c>
      <c r="AB1548" t="s">
        <v>2206</v>
      </c>
      <c r="AC1548" t="s">
        <v>2244</v>
      </c>
      <c r="AD1548" t="s">
        <v>2209</v>
      </c>
    </row>
    <row r="1549" spans="1:30" ht="15" hidden="1" customHeight="1" outlineLevel="1" x14ac:dyDescent="0.2">
      <c r="A1549" s="3">
        <v>44014</v>
      </c>
      <c r="B1549" s="19">
        <v>100000</v>
      </c>
      <c r="C1549" s="5" t="s">
        <v>28</v>
      </c>
      <c r="D1549" s="9" t="s">
        <v>2026</v>
      </c>
      <c r="E1549"/>
      <c r="V1549" s="19">
        <v>100000</v>
      </c>
      <c r="Z1549" s="20">
        <f t="shared" si="76"/>
        <v>100000</v>
      </c>
      <c r="AA1549" s="20" t="str">
        <f t="shared" si="77"/>
        <v>44014100000</v>
      </c>
      <c r="AB1549" t="s">
        <v>2236</v>
      </c>
      <c r="AC1549" t="s">
        <v>2248</v>
      </c>
      <c r="AD1549" t="s">
        <v>2236</v>
      </c>
    </row>
    <row r="1550" spans="1:30" ht="15" hidden="1" customHeight="1" outlineLevel="1" x14ac:dyDescent="0.2">
      <c r="A1550" s="3">
        <v>44014</v>
      </c>
      <c r="B1550" s="19">
        <v>11033.95</v>
      </c>
      <c r="C1550" s="5" t="s">
        <v>1207</v>
      </c>
      <c r="D1550" s="9" t="s">
        <v>1138</v>
      </c>
      <c r="E1550"/>
      <c r="F1550" s="19">
        <v>11033.95</v>
      </c>
      <c r="Z1550" s="20">
        <f t="shared" si="76"/>
        <v>11033.95</v>
      </c>
      <c r="AA1550" s="20" t="str">
        <f t="shared" si="77"/>
        <v>4401411033,95</v>
      </c>
      <c r="AB1550" t="s">
        <v>2206</v>
      </c>
      <c r="AC1550" t="s">
        <v>2244</v>
      </c>
      <c r="AD1550" t="s">
        <v>2209</v>
      </c>
    </row>
    <row r="1551" spans="1:30" ht="15" hidden="1" customHeight="1" outlineLevel="1" x14ac:dyDescent="0.2">
      <c r="A1551" s="3">
        <v>44014</v>
      </c>
      <c r="B1551" s="19">
        <v>2442.56</v>
      </c>
      <c r="C1551" s="5" t="s">
        <v>1207</v>
      </c>
      <c r="D1551" s="9" t="s">
        <v>432</v>
      </c>
      <c r="E1551"/>
      <c r="F1551" s="19">
        <v>2442.56</v>
      </c>
      <c r="Z1551" s="20">
        <f t="shared" ref="Z1551:Z1553" si="78">SUM(E1551:Y1551)</f>
        <v>2442.56</v>
      </c>
      <c r="AA1551" s="20" t="str">
        <f t="shared" si="77"/>
        <v>440142442,56</v>
      </c>
      <c r="AB1551" t="s">
        <v>2208</v>
      </c>
      <c r="AC1551" t="s">
        <v>2245</v>
      </c>
      <c r="AD1551" t="s">
        <v>2263</v>
      </c>
    </row>
    <row r="1552" spans="1:30" ht="15" hidden="1" customHeight="1" outlineLevel="1" x14ac:dyDescent="0.2">
      <c r="A1552" s="3">
        <v>44014</v>
      </c>
      <c r="B1552" s="19">
        <v>87500</v>
      </c>
      <c r="C1552" s="5" t="s">
        <v>358</v>
      </c>
      <c r="D1552" s="9" t="s">
        <v>2028</v>
      </c>
      <c r="E1552"/>
      <c r="U1552" s="19">
        <v>87500</v>
      </c>
      <c r="Z1552" s="20">
        <f t="shared" si="78"/>
        <v>87500</v>
      </c>
      <c r="AA1552" s="20" t="str">
        <f t="shared" si="77"/>
        <v>4401487500</v>
      </c>
      <c r="AB1552" t="s">
        <v>2203</v>
      </c>
      <c r="AC1552" t="s">
        <v>2248</v>
      </c>
      <c r="AD1552" t="s">
        <v>2273</v>
      </c>
    </row>
    <row r="1553" spans="1:4094 4098:6144 6147:11264 11268:13311 13314:14334 14337:16371" ht="15" hidden="1" customHeight="1" outlineLevel="1" x14ac:dyDescent="0.2">
      <c r="A1553" s="3">
        <v>44014</v>
      </c>
      <c r="B1553" s="19">
        <v>1758.85</v>
      </c>
      <c r="C1553" s="5" t="s">
        <v>1207</v>
      </c>
      <c r="D1553" s="9" t="s">
        <v>2032</v>
      </c>
      <c r="E1553"/>
      <c r="F1553" s="19">
        <v>1758.85</v>
      </c>
      <c r="Z1553" s="20">
        <f t="shared" si="78"/>
        <v>1758.85</v>
      </c>
      <c r="AA1553" s="20" t="str">
        <f t="shared" si="77"/>
        <v>440141758,85</v>
      </c>
      <c r="AB1553" t="s">
        <v>2206</v>
      </c>
      <c r="AC1553" t="s">
        <v>2244</v>
      </c>
      <c r="AD1553" t="s">
        <v>2209</v>
      </c>
    </row>
    <row r="1554" spans="1:4094 4098:6144 6147:11264 11268:13311 13314:14334 14337:16371" ht="15" customHeight="1" collapsed="1" x14ac:dyDescent="0.2">
      <c r="A1554" s="74"/>
      <c r="B1554" s="75">
        <f>SUM(B1487:B1553)</f>
        <v>2599551.9000000004</v>
      </c>
      <c r="C1554" s="76"/>
      <c r="D1554" s="77"/>
      <c r="E1554" s="78"/>
      <c r="F1554" s="78"/>
      <c r="G1554" s="79"/>
      <c r="H1554" s="78"/>
      <c r="I1554" s="78"/>
      <c r="J1554" s="80"/>
      <c r="K1554" s="80"/>
      <c r="L1554" s="75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78"/>
      <c r="AC1554" s="78"/>
      <c r="AD1554" s="78"/>
      <c r="AE1554" s="3"/>
      <c r="AF1554" s="31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V1554" s="3"/>
      <c r="AW1554" s="31"/>
      <c r="AX1554" s="5"/>
      <c r="AY1554" s="9"/>
      <c r="BB1554" s="2"/>
      <c r="BE1554" s="24"/>
      <c r="BF1554" s="24"/>
      <c r="BG1554" s="31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Z1554" s="3"/>
      <c r="CA1554" s="31"/>
      <c r="CB1554" s="5"/>
      <c r="CC1554" s="9"/>
      <c r="CF1554" s="2"/>
      <c r="CI1554" s="24"/>
      <c r="CJ1554" s="24"/>
      <c r="CK1554" s="31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D1554" s="3"/>
      <c r="DE1554" s="31"/>
      <c r="DF1554" s="5"/>
      <c r="DG1554" s="9"/>
      <c r="DJ1554" s="2"/>
      <c r="DM1554" s="24"/>
      <c r="DN1554" s="24"/>
      <c r="DO1554" s="31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H1554" s="3"/>
      <c r="EI1554" s="31"/>
      <c r="EJ1554" s="5"/>
      <c r="EK1554" s="9"/>
      <c r="EN1554" s="2"/>
      <c r="EQ1554" s="24"/>
      <c r="ER1554" s="24"/>
      <c r="ES1554" s="31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L1554" s="3"/>
      <c r="FM1554" s="31"/>
      <c r="FN1554" s="5"/>
      <c r="FO1554" s="9"/>
      <c r="FR1554" s="2"/>
      <c r="FU1554" s="24"/>
      <c r="FV1554" s="24"/>
      <c r="FW1554" s="31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P1554" s="3"/>
      <c r="GQ1554" s="31"/>
      <c r="GR1554" s="5"/>
      <c r="GS1554" s="9"/>
      <c r="GV1554" s="2"/>
      <c r="GY1554" s="24"/>
      <c r="GZ1554" s="24"/>
      <c r="HA1554" s="31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T1554" s="3"/>
      <c r="HU1554" s="31"/>
      <c r="HV1554" s="5"/>
      <c r="HW1554" s="9"/>
      <c r="HZ1554" s="2"/>
      <c r="IC1554" s="24"/>
      <c r="ID1554" s="24"/>
      <c r="IE1554" s="31"/>
      <c r="IF1554" s="24"/>
      <c r="IG1554" s="24"/>
      <c r="IH1554" s="24"/>
      <c r="II1554" s="24"/>
      <c r="IJ1554" s="24"/>
      <c r="IK1554" s="24"/>
      <c r="IL1554" s="24"/>
      <c r="IM1554" s="24"/>
      <c r="IN1554" s="24"/>
      <c r="IO1554" s="24"/>
      <c r="IP1554" s="24"/>
      <c r="IQ1554" s="24"/>
      <c r="IR1554" s="24"/>
      <c r="IS1554" s="24"/>
      <c r="IT1554" s="24"/>
      <c r="IX1554" s="3"/>
      <c r="IY1554" s="31"/>
      <c r="IZ1554" s="5"/>
      <c r="JA1554" s="9"/>
      <c r="JD1554" s="2"/>
      <c r="JG1554" s="24"/>
      <c r="JH1554" s="24"/>
      <c r="JI1554" s="31"/>
      <c r="JJ1554" s="24"/>
      <c r="JK1554" s="24"/>
      <c r="JL1554" s="24"/>
      <c r="JM1554" s="24"/>
      <c r="JN1554" s="24"/>
      <c r="JO1554" s="24"/>
      <c r="JP1554" s="24"/>
      <c r="JQ1554" s="24"/>
      <c r="JR1554" s="24"/>
      <c r="JS1554" s="24"/>
      <c r="JT1554" s="24"/>
      <c r="JU1554" s="24"/>
      <c r="JV1554" s="24"/>
      <c r="JW1554" s="24"/>
      <c r="JX1554" s="24"/>
      <c r="KB1554" s="3"/>
      <c r="KC1554" s="31"/>
      <c r="KD1554" s="5"/>
      <c r="KE1554" s="9"/>
      <c r="KH1554" s="2"/>
      <c r="KK1554" s="24"/>
      <c r="KL1554" s="24"/>
      <c r="KM1554" s="31"/>
      <c r="KN1554" s="24"/>
      <c r="KO1554" s="24"/>
      <c r="KP1554" s="24"/>
      <c r="KQ1554" s="24"/>
      <c r="KR1554" s="24"/>
      <c r="KS1554" s="24"/>
      <c r="KT1554" s="24"/>
      <c r="KU1554" s="24"/>
      <c r="KV1554" s="24"/>
      <c r="KW1554" s="24"/>
      <c r="KX1554" s="24"/>
      <c r="KY1554" s="24"/>
      <c r="KZ1554" s="24"/>
      <c r="LA1554" s="24"/>
      <c r="LB1554" s="24"/>
      <c r="LF1554" s="3"/>
      <c r="LG1554" s="31"/>
      <c r="LH1554" s="5"/>
      <c r="LI1554" s="9"/>
      <c r="LL1554" s="2"/>
      <c r="LO1554" s="24"/>
      <c r="LP1554" s="24"/>
      <c r="LQ1554" s="31"/>
      <c r="LR1554" s="24"/>
      <c r="LS1554" s="24"/>
      <c r="LT1554" s="24"/>
      <c r="LU1554" s="24"/>
      <c r="LV1554" s="24"/>
      <c r="LW1554" s="24"/>
      <c r="LX1554" s="24"/>
      <c r="LY1554" s="24"/>
      <c r="LZ1554" s="24"/>
      <c r="MA1554" s="24"/>
      <c r="MB1554" s="24"/>
      <c r="MC1554" s="24"/>
      <c r="MD1554" s="24"/>
      <c r="ME1554" s="24"/>
      <c r="MF1554" s="24"/>
      <c r="MJ1554" s="3"/>
      <c r="MK1554" s="31"/>
      <c r="ML1554" s="5"/>
      <c r="MM1554" s="9"/>
      <c r="MP1554" s="2"/>
      <c r="MS1554" s="24"/>
      <c r="MT1554" s="24"/>
      <c r="MU1554" s="31"/>
      <c r="MV1554" s="24"/>
      <c r="MW1554" s="24"/>
      <c r="MX1554" s="24"/>
      <c r="MY1554" s="24"/>
      <c r="MZ1554" s="24"/>
      <c r="NA1554" s="24"/>
      <c r="NB1554" s="24"/>
      <c r="NC1554" s="24"/>
      <c r="ND1554" s="24"/>
      <c r="NE1554" s="24"/>
      <c r="NF1554" s="24"/>
      <c r="NG1554" s="24"/>
      <c r="NH1554" s="24"/>
      <c r="NI1554" s="24"/>
      <c r="NJ1554" s="24"/>
      <c r="NN1554" s="3"/>
      <c r="NO1554" s="31"/>
      <c r="NP1554" s="5"/>
      <c r="NQ1554" s="9"/>
      <c r="NT1554" s="2"/>
      <c r="NW1554" s="24"/>
      <c r="NX1554" s="24"/>
      <c r="NY1554" s="31"/>
      <c r="NZ1554" s="24"/>
      <c r="OA1554" s="24"/>
      <c r="OB1554" s="24"/>
      <c r="OC1554" s="24"/>
      <c r="OD1554" s="24"/>
      <c r="OE1554" s="24"/>
      <c r="OF1554" s="24"/>
      <c r="OG1554" s="24"/>
      <c r="OH1554" s="24"/>
      <c r="OI1554" s="24"/>
      <c r="OJ1554" s="24"/>
      <c r="OK1554" s="24"/>
      <c r="OL1554" s="24"/>
      <c r="OM1554" s="24"/>
      <c r="ON1554" s="24"/>
      <c r="OR1554" s="3"/>
      <c r="OS1554" s="31"/>
      <c r="OT1554" s="5"/>
      <c r="OU1554" s="9"/>
      <c r="OX1554" s="2"/>
      <c r="PA1554" s="24"/>
      <c r="PB1554" s="24"/>
      <c r="PC1554" s="31"/>
      <c r="PD1554" s="24"/>
      <c r="PE1554" s="24"/>
      <c r="PF1554" s="24"/>
      <c r="PG1554" s="24"/>
      <c r="PH1554" s="24"/>
      <c r="PI1554" s="24"/>
      <c r="PJ1554" s="24"/>
      <c r="PK1554" s="24"/>
      <c r="PL1554" s="24"/>
      <c r="PM1554" s="24"/>
      <c r="PN1554" s="24"/>
      <c r="PO1554" s="24"/>
      <c r="PP1554" s="24"/>
      <c r="PQ1554" s="24"/>
      <c r="PR1554" s="24"/>
      <c r="PV1554" s="3"/>
      <c r="PW1554" s="31"/>
      <c r="PX1554" s="5"/>
      <c r="PY1554" s="9"/>
      <c r="QB1554" s="2"/>
      <c r="QE1554" s="24"/>
      <c r="QF1554" s="24"/>
      <c r="QG1554" s="31"/>
      <c r="QH1554" s="24"/>
      <c r="QI1554" s="24"/>
      <c r="QJ1554" s="24"/>
      <c r="QK1554" s="24"/>
      <c r="QL1554" s="24"/>
      <c r="QM1554" s="24"/>
      <c r="QN1554" s="24"/>
      <c r="QO1554" s="24"/>
      <c r="QP1554" s="24"/>
      <c r="QQ1554" s="24"/>
      <c r="QR1554" s="24"/>
      <c r="QS1554" s="24"/>
      <c r="QT1554" s="24"/>
      <c r="QU1554" s="24"/>
      <c r="QV1554" s="24"/>
      <c r="QZ1554" s="3"/>
      <c r="RA1554" s="31"/>
      <c r="RB1554" s="5"/>
      <c r="RC1554" s="9"/>
      <c r="RF1554" s="2"/>
      <c r="RI1554" s="24"/>
      <c r="RJ1554" s="24"/>
      <c r="RK1554" s="31"/>
      <c r="RL1554" s="24"/>
      <c r="RM1554" s="24"/>
      <c r="RN1554" s="24"/>
      <c r="RO1554" s="24"/>
      <c r="RP1554" s="24"/>
      <c r="RQ1554" s="24"/>
      <c r="RR1554" s="24"/>
      <c r="RS1554" s="24"/>
      <c r="RT1554" s="24"/>
      <c r="RU1554" s="24"/>
      <c r="RV1554" s="24"/>
      <c r="RW1554" s="24"/>
      <c r="RX1554" s="24"/>
      <c r="RY1554" s="24"/>
      <c r="RZ1554" s="24"/>
      <c r="SD1554" s="3"/>
      <c r="SE1554" s="31"/>
      <c r="SF1554" s="5"/>
      <c r="SG1554" s="9"/>
      <c r="SJ1554" s="2"/>
      <c r="SM1554" s="24"/>
      <c r="SN1554" s="24"/>
      <c r="SO1554" s="31"/>
      <c r="SP1554" s="24"/>
      <c r="SQ1554" s="24"/>
      <c r="SR1554" s="24"/>
      <c r="SS1554" s="24"/>
      <c r="ST1554" s="24"/>
      <c r="SU1554" s="24"/>
      <c r="SV1554" s="24"/>
      <c r="SW1554" s="24"/>
      <c r="SX1554" s="24"/>
      <c r="SY1554" s="24"/>
      <c r="SZ1554" s="24"/>
      <c r="TA1554" s="24"/>
      <c r="TB1554" s="24"/>
      <c r="TC1554" s="24"/>
      <c r="TD1554" s="24"/>
      <c r="TH1554" s="3"/>
      <c r="TI1554" s="31"/>
      <c r="TJ1554" s="5"/>
      <c r="TK1554" s="9"/>
      <c r="TN1554" s="2"/>
      <c r="TQ1554" s="24"/>
      <c r="TR1554" s="24"/>
      <c r="TS1554" s="31"/>
      <c r="TT1554" s="24"/>
      <c r="TU1554" s="24"/>
      <c r="TV1554" s="24"/>
      <c r="TW1554" s="24"/>
      <c r="TX1554" s="24"/>
      <c r="TY1554" s="24"/>
      <c r="TZ1554" s="24"/>
      <c r="UA1554" s="24"/>
      <c r="UB1554" s="24"/>
      <c r="UC1554" s="24"/>
      <c r="UD1554" s="24"/>
      <c r="UE1554" s="24"/>
      <c r="UF1554" s="24"/>
      <c r="UG1554" s="24"/>
      <c r="UH1554" s="24"/>
      <c r="UL1554" s="3"/>
      <c r="UM1554" s="31"/>
      <c r="UN1554" s="5"/>
      <c r="UO1554" s="9"/>
      <c r="UR1554" s="2"/>
      <c r="UU1554" s="24"/>
      <c r="UV1554" s="24"/>
      <c r="UW1554" s="31"/>
      <c r="UX1554" s="24"/>
      <c r="UY1554" s="24"/>
      <c r="UZ1554" s="24"/>
      <c r="VA1554" s="24"/>
      <c r="VB1554" s="24"/>
      <c r="VC1554" s="24"/>
      <c r="VD1554" s="24"/>
      <c r="VE1554" s="24"/>
      <c r="VF1554" s="24"/>
      <c r="VG1554" s="24"/>
      <c r="VH1554" s="24"/>
      <c r="VI1554" s="24"/>
      <c r="VJ1554" s="24"/>
      <c r="VK1554" s="24"/>
      <c r="VL1554" s="24"/>
      <c r="VP1554" s="3"/>
      <c r="VQ1554" s="31"/>
      <c r="VR1554" s="5"/>
      <c r="VS1554" s="9"/>
      <c r="VV1554" s="2"/>
      <c r="VY1554" s="24"/>
      <c r="VZ1554" s="24"/>
      <c r="WA1554" s="31"/>
      <c r="WB1554" s="24"/>
      <c r="WC1554" s="24"/>
      <c r="WD1554" s="24"/>
      <c r="WE1554" s="24"/>
      <c r="WF1554" s="24"/>
      <c r="WG1554" s="24"/>
      <c r="WH1554" s="24"/>
      <c r="WI1554" s="24"/>
      <c r="WJ1554" s="24"/>
      <c r="WK1554" s="24"/>
      <c r="WL1554" s="24"/>
      <c r="WM1554" s="24"/>
      <c r="WN1554" s="24"/>
      <c r="WO1554" s="24"/>
      <c r="WP1554" s="24"/>
      <c r="WT1554" s="3"/>
      <c r="WU1554" s="31"/>
      <c r="WV1554" s="5"/>
      <c r="WW1554" s="9"/>
      <c r="WZ1554" s="2"/>
      <c r="XC1554" s="24"/>
      <c r="XD1554" s="24"/>
      <c r="XE1554" s="31"/>
      <c r="XF1554" s="24"/>
      <c r="XG1554" s="24"/>
      <c r="XH1554" s="24"/>
      <c r="XI1554" s="24"/>
      <c r="XJ1554" s="24"/>
      <c r="XK1554" s="24"/>
      <c r="XL1554" s="24"/>
      <c r="XM1554" s="24"/>
      <c r="XN1554" s="24"/>
      <c r="XO1554" s="24"/>
      <c r="XP1554" s="24"/>
      <c r="XQ1554" s="24"/>
      <c r="XR1554" s="24"/>
      <c r="XS1554" s="24"/>
      <c r="XT1554" s="24"/>
      <c r="XX1554" s="3"/>
      <c r="XY1554" s="31"/>
      <c r="XZ1554" s="5"/>
      <c r="YA1554" s="9"/>
      <c r="YD1554" s="2"/>
      <c r="YG1554" s="24"/>
      <c r="YH1554" s="24"/>
      <c r="YI1554" s="31"/>
      <c r="YJ1554" s="24"/>
      <c r="YK1554" s="24"/>
      <c r="YL1554" s="24"/>
      <c r="YM1554" s="24"/>
      <c r="YN1554" s="24"/>
      <c r="YO1554" s="24"/>
      <c r="YP1554" s="24"/>
      <c r="YQ1554" s="24"/>
      <c r="YR1554" s="24"/>
      <c r="YS1554" s="24"/>
      <c r="YT1554" s="24"/>
      <c r="YU1554" s="24"/>
      <c r="YV1554" s="24"/>
      <c r="YW1554" s="24"/>
      <c r="YX1554" s="24"/>
      <c r="ZB1554" s="3"/>
      <c r="ZC1554" s="31"/>
      <c r="ZD1554" s="5"/>
      <c r="ZE1554" s="9"/>
      <c r="ZH1554" s="2"/>
      <c r="ZK1554" s="24"/>
      <c r="ZL1554" s="24"/>
      <c r="ZM1554" s="31"/>
      <c r="ZN1554" s="24"/>
      <c r="ZO1554" s="24"/>
      <c r="ZP1554" s="24"/>
      <c r="ZQ1554" s="24"/>
      <c r="ZR1554" s="24"/>
      <c r="ZS1554" s="24"/>
      <c r="ZT1554" s="24"/>
      <c r="ZU1554" s="24"/>
      <c r="ZV1554" s="24"/>
      <c r="ZW1554" s="24"/>
      <c r="ZX1554" s="24"/>
      <c r="ZY1554" s="24"/>
      <c r="ZZ1554" s="24"/>
      <c r="AAA1554" s="24"/>
      <c r="AAB1554" s="24"/>
      <c r="AAF1554" s="3"/>
      <c r="AAG1554" s="31"/>
      <c r="AAH1554" s="5"/>
      <c r="AAI1554" s="9"/>
      <c r="AAL1554" s="2"/>
      <c r="AAO1554" s="24"/>
      <c r="AAP1554" s="24"/>
      <c r="AAQ1554" s="31"/>
      <c r="AAR1554" s="24"/>
      <c r="AAS1554" s="24"/>
      <c r="AAT1554" s="24"/>
      <c r="AAU1554" s="24"/>
      <c r="AAV1554" s="24"/>
      <c r="AAW1554" s="24"/>
      <c r="AAX1554" s="24"/>
      <c r="AAY1554" s="24"/>
      <c r="AAZ1554" s="24"/>
      <c r="ABA1554" s="24"/>
      <c r="ABB1554" s="24"/>
      <c r="ABC1554" s="24"/>
      <c r="ABD1554" s="24"/>
      <c r="ABE1554" s="24"/>
      <c r="ABF1554" s="24"/>
      <c r="ABJ1554" s="3"/>
      <c r="ABK1554" s="31"/>
      <c r="ABL1554" s="5"/>
      <c r="ABM1554" s="9"/>
      <c r="ABP1554" s="2"/>
      <c r="ABS1554" s="24"/>
      <c r="ABT1554" s="24"/>
      <c r="ABU1554" s="31"/>
      <c r="ABV1554" s="24"/>
      <c r="ABW1554" s="24"/>
      <c r="ABX1554" s="24"/>
      <c r="ABY1554" s="24"/>
      <c r="ABZ1554" s="24"/>
      <c r="ACA1554" s="24"/>
      <c r="ACB1554" s="24"/>
      <c r="ACC1554" s="24"/>
      <c r="ACD1554" s="24"/>
      <c r="ACE1554" s="24"/>
      <c r="ACF1554" s="24"/>
      <c r="ACG1554" s="24"/>
      <c r="ACH1554" s="24"/>
      <c r="ACI1554" s="24"/>
      <c r="ACJ1554" s="24"/>
      <c r="ACN1554" s="3"/>
      <c r="ACO1554" s="31"/>
      <c r="ACP1554" s="5"/>
      <c r="ACQ1554" s="9"/>
      <c r="ACT1554" s="2"/>
      <c r="ACW1554" s="24"/>
      <c r="ACX1554" s="24"/>
      <c r="ACY1554" s="31"/>
      <c r="ACZ1554" s="24"/>
      <c r="ADA1554" s="24"/>
      <c r="ADB1554" s="24"/>
      <c r="ADC1554" s="24"/>
      <c r="ADD1554" s="24"/>
      <c r="ADE1554" s="24"/>
      <c r="ADF1554" s="24"/>
      <c r="ADG1554" s="24"/>
      <c r="ADH1554" s="24"/>
      <c r="ADI1554" s="24"/>
      <c r="ADJ1554" s="24"/>
      <c r="ADK1554" s="24"/>
      <c r="ADL1554" s="24"/>
      <c r="ADM1554" s="24"/>
      <c r="ADN1554" s="24"/>
      <c r="ADR1554" s="3"/>
      <c r="ADS1554" s="31"/>
      <c r="ADT1554" s="5"/>
      <c r="ADU1554" s="9"/>
      <c r="ADX1554" s="2"/>
      <c r="AEA1554" s="24"/>
      <c r="AEB1554" s="24"/>
      <c r="AEC1554" s="31"/>
      <c r="AED1554" s="24"/>
      <c r="AEE1554" s="24"/>
      <c r="AEF1554" s="24"/>
      <c r="AEG1554" s="24"/>
      <c r="AEH1554" s="24"/>
      <c r="AEI1554" s="24"/>
      <c r="AEJ1554" s="24"/>
      <c r="AEK1554" s="24"/>
      <c r="AEL1554" s="24"/>
      <c r="AEM1554" s="24"/>
      <c r="AEN1554" s="24"/>
      <c r="AEO1554" s="24"/>
      <c r="AEP1554" s="24"/>
      <c r="AEQ1554" s="24"/>
      <c r="AER1554" s="24"/>
      <c r="AEV1554" s="3"/>
      <c r="AEW1554" s="31"/>
      <c r="AEX1554" s="5"/>
      <c r="AEY1554" s="9"/>
      <c r="AFB1554" s="2"/>
      <c r="AFE1554" s="24"/>
      <c r="AFF1554" s="24"/>
      <c r="AFG1554" s="31"/>
      <c r="AFH1554" s="24"/>
      <c r="AFI1554" s="24"/>
      <c r="AFJ1554" s="24"/>
      <c r="AFK1554" s="24"/>
      <c r="AFL1554" s="24"/>
      <c r="AFM1554" s="24"/>
      <c r="AFN1554" s="24"/>
      <c r="AFO1554" s="24"/>
      <c r="AFP1554" s="24"/>
      <c r="AFQ1554" s="24"/>
      <c r="AFR1554" s="24"/>
      <c r="AFS1554" s="24"/>
      <c r="AFT1554" s="24"/>
      <c r="AFU1554" s="24"/>
      <c r="AFV1554" s="24"/>
      <c r="AFZ1554" s="3"/>
      <c r="AGA1554" s="31"/>
      <c r="AGB1554" s="5"/>
      <c r="AGC1554" s="9"/>
      <c r="AGF1554" s="2"/>
      <c r="AGI1554" s="24"/>
      <c r="AGJ1554" s="24"/>
      <c r="AGK1554" s="31"/>
      <c r="AGL1554" s="24"/>
      <c r="AGM1554" s="24"/>
      <c r="AGN1554" s="24"/>
      <c r="AGO1554" s="24"/>
      <c r="AGP1554" s="24"/>
      <c r="AGQ1554" s="24"/>
      <c r="AGR1554" s="24"/>
      <c r="AGS1554" s="24"/>
      <c r="AGT1554" s="24"/>
      <c r="AGU1554" s="24"/>
      <c r="AGV1554" s="24"/>
      <c r="AGW1554" s="24"/>
      <c r="AGX1554" s="24"/>
      <c r="AGY1554" s="24"/>
      <c r="AGZ1554" s="24"/>
      <c r="AHD1554" s="3"/>
      <c r="AHE1554" s="31"/>
      <c r="AHF1554" s="5"/>
      <c r="AHG1554" s="9"/>
      <c r="AHJ1554" s="2"/>
      <c r="AHM1554" s="24"/>
      <c r="AHN1554" s="24"/>
      <c r="AHO1554" s="31"/>
      <c r="AHP1554" s="24"/>
      <c r="AHQ1554" s="24"/>
      <c r="AHR1554" s="24"/>
      <c r="AHS1554" s="24"/>
      <c r="AHT1554" s="24"/>
      <c r="AHU1554" s="24"/>
      <c r="AHV1554" s="24"/>
      <c r="AHW1554" s="24"/>
      <c r="AHX1554" s="24"/>
      <c r="AHY1554" s="24"/>
      <c r="AHZ1554" s="24"/>
      <c r="AIA1554" s="24"/>
      <c r="AIB1554" s="24"/>
      <c r="AIC1554" s="24"/>
      <c r="AID1554" s="24"/>
      <c r="AIH1554" s="3"/>
      <c r="AII1554" s="31"/>
      <c r="AIJ1554" s="5"/>
      <c r="AIK1554" s="9"/>
      <c r="AIN1554" s="2"/>
      <c r="AIQ1554" s="24"/>
      <c r="AIR1554" s="24"/>
      <c r="AIS1554" s="31"/>
      <c r="AIT1554" s="24"/>
      <c r="AIU1554" s="24"/>
      <c r="AIV1554" s="24"/>
      <c r="AIW1554" s="24"/>
      <c r="AIX1554" s="24"/>
      <c r="AIY1554" s="24"/>
      <c r="AIZ1554" s="24"/>
      <c r="AJA1554" s="24"/>
      <c r="AJB1554" s="24"/>
      <c r="AJC1554" s="24"/>
      <c r="AJD1554" s="24"/>
      <c r="AJE1554" s="24"/>
      <c r="AJF1554" s="24"/>
      <c r="AJG1554" s="24"/>
      <c r="AJH1554" s="24"/>
      <c r="AJL1554" s="3"/>
      <c r="AJM1554" s="31"/>
      <c r="AJN1554" s="5"/>
      <c r="AJO1554" s="9"/>
      <c r="AJR1554" s="2"/>
      <c r="AJU1554" s="24"/>
      <c r="AJV1554" s="24"/>
      <c r="AJW1554" s="31"/>
      <c r="AJX1554" s="24"/>
      <c r="AJY1554" s="24"/>
      <c r="AJZ1554" s="24"/>
      <c r="AKA1554" s="24"/>
      <c r="AKB1554" s="24"/>
      <c r="AKC1554" s="24"/>
      <c r="AKD1554" s="24"/>
      <c r="AKE1554" s="24"/>
      <c r="AKF1554" s="24"/>
      <c r="AKG1554" s="24"/>
      <c r="AKH1554" s="24"/>
      <c r="AKI1554" s="24"/>
      <c r="AKJ1554" s="24"/>
      <c r="AKK1554" s="24"/>
      <c r="AKL1554" s="24"/>
      <c r="AKP1554" s="3"/>
      <c r="AKQ1554" s="31"/>
      <c r="AKR1554" s="5"/>
      <c r="AKS1554" s="9"/>
      <c r="AKV1554" s="2"/>
      <c r="AKY1554" s="24"/>
      <c r="AKZ1554" s="24"/>
      <c r="ALA1554" s="31"/>
      <c r="ALB1554" s="24"/>
      <c r="ALC1554" s="24"/>
      <c r="ALD1554" s="24"/>
      <c r="ALE1554" s="24"/>
      <c r="ALF1554" s="24"/>
      <c r="ALG1554" s="24"/>
      <c r="ALH1554" s="24"/>
      <c r="ALI1554" s="24"/>
      <c r="ALJ1554" s="24"/>
      <c r="ALK1554" s="24"/>
      <c r="ALL1554" s="24"/>
      <c r="ALM1554" s="24"/>
      <c r="ALN1554" s="24"/>
      <c r="ALO1554" s="24"/>
      <c r="ALP1554" s="24"/>
      <c r="ALT1554" s="3"/>
      <c r="ALU1554" s="31"/>
      <c r="ALV1554" s="5"/>
      <c r="ALW1554" s="9"/>
      <c r="ALZ1554" s="2"/>
      <c r="AMC1554" s="24"/>
      <c r="AMD1554" s="24"/>
      <c r="AME1554" s="31"/>
      <c r="AMF1554" s="24"/>
      <c r="AMG1554" s="24"/>
      <c r="AMH1554" s="24"/>
      <c r="AMI1554" s="24"/>
      <c r="AMJ1554" s="24"/>
      <c r="AMK1554" s="24"/>
      <c r="AML1554" s="24"/>
      <c r="AMM1554" s="24"/>
      <c r="AMN1554" s="24"/>
      <c r="AMO1554" s="24"/>
      <c r="AMP1554" s="24"/>
      <c r="AMQ1554" s="24"/>
      <c r="AMR1554" s="24"/>
      <c r="AMS1554" s="24"/>
      <c r="AMT1554" s="24"/>
      <c r="AMX1554" s="3"/>
      <c r="AMY1554" s="31"/>
      <c r="AMZ1554" s="5"/>
      <c r="ANA1554" s="9"/>
      <c r="AND1554" s="2"/>
      <c r="ANG1554" s="24"/>
      <c r="ANH1554" s="24"/>
      <c r="ANI1554" s="31"/>
      <c r="ANJ1554" s="24"/>
      <c r="ANK1554" s="24"/>
      <c r="ANL1554" s="24"/>
      <c r="ANM1554" s="24"/>
      <c r="ANN1554" s="24"/>
      <c r="ANO1554" s="24"/>
      <c r="ANP1554" s="24"/>
      <c r="ANQ1554" s="24"/>
      <c r="ANR1554" s="24"/>
      <c r="ANS1554" s="24"/>
      <c r="ANT1554" s="24"/>
      <c r="ANU1554" s="24"/>
      <c r="ANV1554" s="24"/>
      <c r="ANW1554" s="24"/>
      <c r="ANX1554" s="24"/>
      <c r="AOB1554" s="3"/>
      <c r="AOC1554" s="31"/>
      <c r="AOD1554" s="5"/>
      <c r="AOE1554" s="9"/>
      <c r="AOH1554" s="2"/>
      <c r="AOK1554" s="24"/>
      <c r="AOL1554" s="24"/>
      <c r="AOM1554" s="31"/>
      <c r="AON1554" s="24"/>
      <c r="AOO1554" s="24"/>
      <c r="AOP1554" s="24"/>
      <c r="AOQ1554" s="24"/>
      <c r="AOR1554" s="24"/>
      <c r="AOS1554" s="24"/>
      <c r="AOT1554" s="24"/>
      <c r="AOU1554" s="24"/>
      <c r="AOV1554" s="24"/>
      <c r="AOW1554" s="24"/>
      <c r="AOX1554" s="24"/>
      <c r="AOY1554" s="24"/>
      <c r="AOZ1554" s="24"/>
      <c r="APA1554" s="24"/>
      <c r="APB1554" s="24"/>
      <c r="APF1554" s="3"/>
      <c r="APG1554" s="31"/>
      <c r="APH1554" s="5"/>
      <c r="API1554" s="9"/>
      <c r="APL1554" s="2"/>
      <c r="APO1554" s="24"/>
      <c r="APP1554" s="24"/>
      <c r="APQ1554" s="31"/>
      <c r="APR1554" s="24"/>
      <c r="APS1554" s="24"/>
      <c r="APT1554" s="24"/>
      <c r="APU1554" s="24"/>
      <c r="APV1554" s="24"/>
      <c r="APW1554" s="24"/>
      <c r="APX1554" s="24"/>
      <c r="APY1554" s="24"/>
      <c r="APZ1554" s="24"/>
      <c r="AQA1554" s="24"/>
      <c r="AQB1554" s="24"/>
      <c r="AQC1554" s="24"/>
      <c r="AQD1554" s="24"/>
      <c r="AQE1554" s="24"/>
      <c r="AQF1554" s="24"/>
      <c r="AQJ1554" s="3"/>
      <c r="AQK1554" s="31"/>
      <c r="AQL1554" s="5"/>
      <c r="AQM1554" s="9"/>
      <c r="AQP1554" s="2"/>
      <c r="AQS1554" s="24"/>
      <c r="AQT1554" s="24"/>
      <c r="AQU1554" s="31"/>
      <c r="AQV1554" s="24"/>
      <c r="AQW1554" s="24"/>
      <c r="AQX1554" s="24"/>
      <c r="AQY1554" s="24"/>
      <c r="AQZ1554" s="24"/>
      <c r="ARA1554" s="24"/>
      <c r="ARB1554" s="24"/>
      <c r="ARC1554" s="24"/>
      <c r="ARD1554" s="24"/>
      <c r="ARE1554" s="24"/>
      <c r="ARF1554" s="24"/>
      <c r="ARG1554" s="24"/>
      <c r="ARH1554" s="24"/>
      <c r="ARI1554" s="24"/>
      <c r="ARJ1554" s="24"/>
      <c r="ARN1554" s="3"/>
      <c r="ARO1554" s="31"/>
      <c r="ARP1554" s="5"/>
      <c r="ARQ1554" s="9"/>
      <c r="ART1554" s="2"/>
      <c r="ARW1554" s="24"/>
      <c r="ARX1554" s="24"/>
      <c r="ARY1554" s="31"/>
      <c r="ARZ1554" s="24"/>
      <c r="ASA1554" s="24"/>
      <c r="ASB1554" s="24"/>
      <c r="ASC1554" s="24"/>
      <c r="ASD1554" s="24"/>
      <c r="ASE1554" s="24"/>
      <c r="ASF1554" s="24"/>
      <c r="ASG1554" s="24"/>
      <c r="ASH1554" s="24"/>
      <c r="ASI1554" s="24"/>
      <c r="ASJ1554" s="24"/>
      <c r="ASK1554" s="24"/>
      <c r="ASL1554" s="24"/>
      <c r="ASM1554" s="24"/>
      <c r="ASN1554" s="24"/>
      <c r="ASR1554" s="3"/>
      <c r="ASS1554" s="31"/>
      <c r="AST1554" s="5"/>
      <c r="ASU1554" s="9"/>
      <c r="ASX1554" s="2"/>
      <c r="ATA1554" s="24"/>
      <c r="ATB1554" s="24"/>
      <c r="ATC1554" s="31"/>
      <c r="ATD1554" s="24"/>
      <c r="ATE1554" s="24"/>
      <c r="ATF1554" s="24"/>
      <c r="ATG1554" s="24"/>
      <c r="ATH1554" s="24"/>
      <c r="ATI1554" s="24"/>
      <c r="ATJ1554" s="24"/>
      <c r="ATK1554" s="24"/>
      <c r="ATL1554" s="24"/>
      <c r="ATM1554" s="24"/>
      <c r="ATN1554" s="24"/>
      <c r="ATO1554" s="24"/>
      <c r="ATP1554" s="24"/>
      <c r="ATQ1554" s="24"/>
      <c r="ATR1554" s="24"/>
      <c r="ATV1554" s="3"/>
      <c r="ATW1554" s="31"/>
      <c r="ATX1554" s="5"/>
      <c r="ATY1554" s="9"/>
      <c r="AUB1554" s="2"/>
      <c r="AUE1554" s="24"/>
      <c r="AUF1554" s="24"/>
      <c r="AUG1554" s="31"/>
      <c r="AUH1554" s="24"/>
      <c r="AUI1554" s="24"/>
      <c r="AUJ1554" s="24"/>
      <c r="AUK1554" s="24"/>
      <c r="AUL1554" s="24"/>
      <c r="AUM1554" s="24"/>
      <c r="AUN1554" s="24"/>
      <c r="AUO1554" s="24"/>
      <c r="AUP1554" s="24"/>
      <c r="AUQ1554" s="24"/>
      <c r="AUR1554" s="24"/>
      <c r="AUS1554" s="24"/>
      <c r="AUT1554" s="24"/>
      <c r="AUU1554" s="24"/>
      <c r="AUV1554" s="24"/>
      <c r="AUZ1554" s="3"/>
      <c r="AVA1554" s="31"/>
      <c r="AVB1554" s="5"/>
      <c r="AVC1554" s="9"/>
      <c r="AVF1554" s="2"/>
      <c r="AVI1554" s="24"/>
      <c r="AVJ1554" s="24"/>
      <c r="AVK1554" s="31"/>
      <c r="AVL1554" s="24"/>
      <c r="AVM1554" s="24"/>
      <c r="AVN1554" s="24"/>
      <c r="AVO1554" s="24"/>
      <c r="AVP1554" s="24"/>
      <c r="AVQ1554" s="24"/>
      <c r="AVR1554" s="24"/>
      <c r="AVS1554" s="24"/>
      <c r="AVT1554" s="24"/>
      <c r="AVU1554" s="24"/>
      <c r="AVV1554" s="24"/>
      <c r="AVW1554" s="24"/>
      <c r="AVX1554" s="24"/>
      <c r="AVY1554" s="24"/>
      <c r="AVZ1554" s="24"/>
      <c r="AWD1554" s="3"/>
      <c r="AWE1554" s="31"/>
      <c r="AWF1554" s="5"/>
      <c r="AWG1554" s="9"/>
      <c r="AWJ1554" s="2"/>
      <c r="AWM1554" s="24"/>
      <c r="AWN1554" s="24"/>
      <c r="AWO1554" s="31"/>
      <c r="AWP1554" s="24"/>
      <c r="AWQ1554" s="24"/>
      <c r="AWR1554" s="24"/>
      <c r="AWS1554" s="24"/>
      <c r="AWT1554" s="24"/>
      <c r="AWU1554" s="24"/>
      <c r="AWV1554" s="24"/>
      <c r="AWW1554" s="24"/>
      <c r="AWX1554" s="24"/>
      <c r="AWY1554" s="24"/>
      <c r="AWZ1554" s="24"/>
      <c r="AXA1554" s="24"/>
      <c r="AXB1554" s="24"/>
      <c r="AXC1554" s="24"/>
      <c r="AXD1554" s="24"/>
      <c r="AXH1554" s="3"/>
      <c r="AXI1554" s="31"/>
      <c r="AXJ1554" s="5"/>
      <c r="AXK1554" s="9"/>
      <c r="AXN1554" s="2"/>
      <c r="AXQ1554" s="24"/>
      <c r="AXR1554" s="24"/>
      <c r="AXS1554" s="31"/>
      <c r="AXT1554" s="24"/>
      <c r="AXU1554" s="24"/>
      <c r="AXV1554" s="24"/>
      <c r="AXW1554" s="24"/>
      <c r="AXX1554" s="24"/>
      <c r="AXY1554" s="24"/>
      <c r="AXZ1554" s="24"/>
      <c r="AYA1554" s="24"/>
      <c r="AYB1554" s="24"/>
      <c r="AYC1554" s="24"/>
      <c r="AYD1554" s="24"/>
      <c r="AYE1554" s="24"/>
      <c r="AYF1554" s="24"/>
      <c r="AYG1554" s="24"/>
      <c r="AYH1554" s="24"/>
      <c r="AYL1554" s="3"/>
      <c r="AYM1554" s="31"/>
      <c r="AYN1554" s="5"/>
      <c r="AYO1554" s="9"/>
      <c r="AYR1554" s="2"/>
      <c r="AYU1554" s="24"/>
      <c r="AYV1554" s="24"/>
      <c r="AYW1554" s="31"/>
      <c r="AYX1554" s="24"/>
      <c r="AYY1554" s="24"/>
      <c r="AYZ1554" s="24"/>
      <c r="AZA1554" s="24"/>
      <c r="AZB1554" s="24"/>
      <c r="AZC1554" s="24"/>
      <c r="AZD1554" s="24"/>
      <c r="AZE1554" s="24"/>
      <c r="AZF1554" s="24"/>
      <c r="AZG1554" s="24"/>
      <c r="AZH1554" s="24"/>
      <c r="AZI1554" s="24"/>
      <c r="AZJ1554" s="24"/>
      <c r="AZK1554" s="24"/>
      <c r="AZL1554" s="24"/>
      <c r="AZP1554" s="3"/>
      <c r="AZQ1554" s="31"/>
      <c r="AZR1554" s="5"/>
      <c r="AZS1554" s="9"/>
      <c r="AZV1554" s="2"/>
      <c r="AZY1554" s="24"/>
      <c r="AZZ1554" s="24"/>
      <c r="BAA1554" s="31"/>
      <c r="BAB1554" s="24"/>
      <c r="BAC1554" s="24"/>
      <c r="BAD1554" s="24"/>
      <c r="BAE1554" s="24"/>
      <c r="BAF1554" s="24"/>
      <c r="BAG1554" s="24"/>
      <c r="BAH1554" s="24"/>
      <c r="BAI1554" s="24"/>
      <c r="BAJ1554" s="24"/>
      <c r="BAK1554" s="24"/>
      <c r="BAL1554" s="24"/>
      <c r="BAM1554" s="24"/>
      <c r="BAN1554" s="24"/>
      <c r="BAO1554" s="24"/>
      <c r="BAP1554" s="24"/>
      <c r="BAT1554" s="3"/>
      <c r="BAU1554" s="31"/>
      <c r="BAV1554" s="5"/>
      <c r="BAW1554" s="9"/>
      <c r="BAZ1554" s="2"/>
      <c r="BBC1554" s="24"/>
      <c r="BBD1554" s="24"/>
      <c r="BBE1554" s="31"/>
      <c r="BBF1554" s="24"/>
      <c r="BBG1554" s="24"/>
      <c r="BBH1554" s="24"/>
      <c r="BBI1554" s="24"/>
      <c r="BBJ1554" s="24"/>
      <c r="BBK1554" s="24"/>
      <c r="BBL1554" s="24"/>
      <c r="BBM1554" s="24"/>
      <c r="BBN1554" s="24"/>
      <c r="BBO1554" s="24"/>
      <c r="BBP1554" s="24"/>
      <c r="BBQ1554" s="24"/>
      <c r="BBR1554" s="24"/>
      <c r="BBS1554" s="24"/>
      <c r="BBT1554" s="24"/>
      <c r="BBX1554" s="3"/>
      <c r="BBY1554" s="31"/>
      <c r="BBZ1554" s="5"/>
      <c r="BCA1554" s="9"/>
      <c r="BCD1554" s="2"/>
      <c r="BCG1554" s="24"/>
      <c r="BCH1554" s="24"/>
      <c r="BCI1554" s="31"/>
      <c r="BCJ1554" s="24"/>
      <c r="BCK1554" s="24"/>
      <c r="BCL1554" s="24"/>
      <c r="BCM1554" s="24"/>
      <c r="BCN1554" s="24"/>
      <c r="BCO1554" s="24"/>
      <c r="BCP1554" s="24"/>
      <c r="BCQ1554" s="24"/>
      <c r="BCR1554" s="24"/>
      <c r="BCS1554" s="24"/>
      <c r="BCT1554" s="24"/>
      <c r="BCU1554" s="24"/>
      <c r="BCV1554" s="24"/>
      <c r="BCW1554" s="24"/>
      <c r="BCX1554" s="24"/>
      <c r="BDB1554" s="3"/>
      <c r="BDC1554" s="31"/>
      <c r="BDD1554" s="5"/>
      <c r="BDE1554" s="9"/>
      <c r="BDH1554" s="2"/>
      <c r="BDK1554" s="24"/>
      <c r="BDL1554" s="24"/>
      <c r="BDM1554" s="31"/>
      <c r="BDN1554" s="24"/>
      <c r="BDO1554" s="24"/>
      <c r="BDP1554" s="24"/>
      <c r="BDQ1554" s="24"/>
      <c r="BDR1554" s="24"/>
      <c r="BDS1554" s="24"/>
      <c r="BDT1554" s="24"/>
      <c r="BDU1554" s="24"/>
      <c r="BDV1554" s="24"/>
      <c r="BDW1554" s="24"/>
      <c r="BDX1554" s="24"/>
      <c r="BDY1554" s="24"/>
      <c r="BDZ1554" s="24"/>
      <c r="BEA1554" s="24"/>
      <c r="BEB1554" s="24"/>
      <c r="BEF1554" s="3"/>
      <c r="BEG1554" s="31"/>
      <c r="BEH1554" s="5"/>
      <c r="BEI1554" s="9"/>
      <c r="BEL1554" s="2"/>
      <c r="BEO1554" s="24"/>
      <c r="BEP1554" s="24"/>
      <c r="BEQ1554" s="31"/>
      <c r="BER1554" s="24"/>
      <c r="BES1554" s="24"/>
      <c r="BET1554" s="24"/>
      <c r="BEU1554" s="24"/>
      <c r="BEV1554" s="24"/>
      <c r="BEW1554" s="24"/>
      <c r="BEX1554" s="24"/>
      <c r="BEY1554" s="24"/>
      <c r="BEZ1554" s="24"/>
      <c r="BFA1554" s="24"/>
      <c r="BFB1554" s="24"/>
      <c r="BFC1554" s="24"/>
      <c r="BFD1554" s="24"/>
      <c r="BFE1554" s="24"/>
      <c r="BFF1554" s="24"/>
      <c r="BFJ1554" s="3"/>
      <c r="BFK1554" s="31"/>
      <c r="BFL1554" s="5"/>
      <c r="BFM1554" s="9"/>
      <c r="BFP1554" s="2"/>
      <c r="BFS1554" s="24"/>
      <c r="BFT1554" s="24"/>
      <c r="BFU1554" s="31"/>
      <c r="BFV1554" s="24"/>
      <c r="BFW1554" s="24"/>
      <c r="BFX1554" s="24"/>
      <c r="BFY1554" s="24"/>
      <c r="BFZ1554" s="24"/>
      <c r="BGA1554" s="24"/>
      <c r="BGB1554" s="24"/>
      <c r="BGC1554" s="24"/>
      <c r="BGD1554" s="24"/>
      <c r="BGE1554" s="24"/>
      <c r="BGF1554" s="24"/>
      <c r="BGG1554" s="24"/>
      <c r="BGH1554" s="24"/>
      <c r="BGI1554" s="24"/>
      <c r="BGJ1554" s="24"/>
      <c r="BGN1554" s="3"/>
      <c r="BGO1554" s="31"/>
      <c r="BGP1554" s="5"/>
      <c r="BGQ1554" s="9"/>
      <c r="BGT1554" s="2"/>
      <c r="BGW1554" s="24"/>
      <c r="BGX1554" s="24"/>
      <c r="BGY1554" s="31"/>
      <c r="BGZ1554" s="24"/>
      <c r="BHA1554" s="24"/>
      <c r="BHB1554" s="24"/>
      <c r="BHC1554" s="24"/>
      <c r="BHD1554" s="24"/>
      <c r="BHE1554" s="24"/>
      <c r="BHF1554" s="24"/>
      <c r="BHG1554" s="24"/>
      <c r="BHH1554" s="24"/>
      <c r="BHI1554" s="24"/>
      <c r="BHJ1554" s="24"/>
      <c r="BHK1554" s="24"/>
      <c r="BHL1554" s="24"/>
      <c r="BHM1554" s="24"/>
      <c r="BHN1554" s="24"/>
      <c r="BHR1554" s="3"/>
      <c r="BHS1554" s="31"/>
      <c r="BHT1554" s="5"/>
      <c r="BHU1554" s="9"/>
      <c r="BHX1554" s="2"/>
      <c r="BIA1554" s="24"/>
      <c r="BIB1554" s="24"/>
      <c r="BIC1554" s="31"/>
      <c r="BID1554" s="24"/>
      <c r="BIE1554" s="24"/>
      <c r="BIF1554" s="24"/>
      <c r="BIG1554" s="24"/>
      <c r="BIH1554" s="24"/>
      <c r="BII1554" s="24"/>
      <c r="BIJ1554" s="24"/>
      <c r="BIK1554" s="24"/>
      <c r="BIL1554" s="24"/>
      <c r="BIM1554" s="24"/>
      <c r="BIN1554" s="24"/>
      <c r="BIO1554" s="24"/>
      <c r="BIP1554" s="24"/>
      <c r="BIQ1554" s="24"/>
      <c r="BIR1554" s="24"/>
      <c r="BIV1554" s="3"/>
      <c r="BIW1554" s="31"/>
      <c r="BIX1554" s="5"/>
      <c r="BIY1554" s="9"/>
      <c r="BJB1554" s="2"/>
      <c r="BJE1554" s="24"/>
      <c r="BJF1554" s="24"/>
      <c r="BJG1554" s="31"/>
      <c r="BJH1554" s="24"/>
      <c r="BJI1554" s="24"/>
      <c r="BJJ1554" s="24"/>
      <c r="BJK1554" s="24"/>
      <c r="BJL1554" s="24"/>
      <c r="BJM1554" s="24"/>
      <c r="BJN1554" s="24"/>
      <c r="BJO1554" s="24"/>
      <c r="BJP1554" s="24"/>
      <c r="BJQ1554" s="24"/>
      <c r="BJR1554" s="24"/>
      <c r="BJS1554" s="24"/>
      <c r="BJT1554" s="24"/>
      <c r="BJU1554" s="24"/>
      <c r="BJV1554" s="24"/>
      <c r="BJZ1554" s="3"/>
      <c r="BKA1554" s="31"/>
      <c r="BKB1554" s="5"/>
      <c r="BKC1554" s="9"/>
      <c r="BKF1554" s="2"/>
      <c r="BKI1554" s="24"/>
      <c r="BKJ1554" s="24"/>
      <c r="BKK1554" s="31"/>
      <c r="BKL1554" s="24"/>
      <c r="BKM1554" s="24"/>
      <c r="BKN1554" s="24"/>
      <c r="BKO1554" s="24"/>
      <c r="BKP1554" s="24"/>
      <c r="BKQ1554" s="24"/>
      <c r="BKR1554" s="24"/>
      <c r="BKS1554" s="24"/>
      <c r="BKT1554" s="24"/>
      <c r="BKU1554" s="24"/>
      <c r="BKV1554" s="24"/>
      <c r="BKW1554" s="24"/>
      <c r="BKX1554" s="24"/>
      <c r="BKY1554" s="24"/>
      <c r="BKZ1554" s="24"/>
      <c r="BLD1554" s="3"/>
      <c r="BLE1554" s="31"/>
      <c r="BLF1554" s="5"/>
      <c r="BLG1554" s="9"/>
      <c r="BLJ1554" s="2"/>
      <c r="BLM1554" s="24"/>
      <c r="BLN1554" s="24"/>
      <c r="BLO1554" s="31"/>
      <c r="BLP1554" s="24"/>
      <c r="BLQ1554" s="24"/>
      <c r="BLR1554" s="24"/>
      <c r="BLS1554" s="24"/>
      <c r="BLT1554" s="24"/>
      <c r="BLU1554" s="24"/>
      <c r="BLV1554" s="24"/>
      <c r="BLW1554" s="24"/>
      <c r="BLX1554" s="24"/>
      <c r="BLY1554" s="24"/>
      <c r="BLZ1554" s="24"/>
      <c r="BMA1554" s="24"/>
      <c r="BMB1554" s="24"/>
      <c r="BMC1554" s="24"/>
      <c r="BMD1554" s="24"/>
      <c r="BMH1554" s="3"/>
      <c r="BMI1554" s="31"/>
      <c r="BMJ1554" s="5"/>
      <c r="BMK1554" s="9"/>
      <c r="BMN1554" s="2"/>
      <c r="BMQ1554" s="24"/>
      <c r="BMR1554" s="24"/>
      <c r="BMS1554" s="31"/>
      <c r="BMT1554" s="24"/>
      <c r="BMU1554" s="24"/>
      <c r="BMV1554" s="24"/>
      <c r="BMW1554" s="24"/>
      <c r="BMX1554" s="24"/>
      <c r="BMY1554" s="24"/>
      <c r="BMZ1554" s="24"/>
      <c r="BNA1554" s="24"/>
      <c r="BNB1554" s="24"/>
      <c r="BNC1554" s="24"/>
      <c r="BND1554" s="24"/>
      <c r="BNE1554" s="24"/>
      <c r="BNF1554" s="24"/>
      <c r="BNG1554" s="24"/>
      <c r="BNH1554" s="24"/>
      <c r="BNL1554" s="3"/>
      <c r="BNM1554" s="31"/>
      <c r="BNN1554" s="5"/>
      <c r="BNO1554" s="9"/>
      <c r="BNR1554" s="2"/>
      <c r="BNU1554" s="24"/>
      <c r="BNV1554" s="24"/>
      <c r="BNW1554" s="31"/>
      <c r="BNX1554" s="24"/>
      <c r="BNY1554" s="24"/>
      <c r="BNZ1554" s="24"/>
      <c r="BOA1554" s="24"/>
      <c r="BOB1554" s="24"/>
      <c r="BOC1554" s="24"/>
      <c r="BOD1554" s="24"/>
      <c r="BOE1554" s="24"/>
      <c r="BOF1554" s="24"/>
      <c r="BOG1554" s="24"/>
      <c r="BOH1554" s="24"/>
      <c r="BOI1554" s="24"/>
      <c r="BOJ1554" s="24"/>
      <c r="BOK1554" s="24"/>
      <c r="BOL1554" s="24"/>
      <c r="BOP1554" s="3"/>
      <c r="BOQ1554" s="31"/>
      <c r="BOR1554" s="5"/>
      <c r="BOS1554" s="9"/>
      <c r="BOV1554" s="2"/>
      <c r="BOY1554" s="24"/>
      <c r="BOZ1554" s="24"/>
      <c r="BPA1554" s="31"/>
      <c r="BPB1554" s="24"/>
      <c r="BPC1554" s="24"/>
      <c r="BPD1554" s="24"/>
      <c r="BPE1554" s="24"/>
      <c r="BPF1554" s="24"/>
      <c r="BPG1554" s="24"/>
      <c r="BPH1554" s="24"/>
      <c r="BPI1554" s="24"/>
      <c r="BPJ1554" s="24"/>
      <c r="BPK1554" s="24"/>
      <c r="BPL1554" s="24"/>
      <c r="BPM1554" s="24"/>
      <c r="BPN1554" s="24"/>
      <c r="BPO1554" s="24"/>
      <c r="BPP1554" s="24"/>
      <c r="BPT1554" s="3"/>
      <c r="BPU1554" s="31"/>
      <c r="BPV1554" s="5"/>
      <c r="BPW1554" s="9"/>
      <c r="BPZ1554" s="2"/>
      <c r="BQC1554" s="24"/>
      <c r="BQD1554" s="24"/>
      <c r="BQE1554" s="31"/>
      <c r="BQF1554" s="24"/>
      <c r="BQG1554" s="24"/>
      <c r="BQH1554" s="24"/>
      <c r="BQI1554" s="24"/>
      <c r="BQJ1554" s="24"/>
      <c r="BQK1554" s="24"/>
      <c r="BQL1554" s="24"/>
      <c r="BQM1554" s="24"/>
      <c r="BQN1554" s="24"/>
      <c r="BQO1554" s="24"/>
      <c r="BQP1554" s="24"/>
      <c r="BQQ1554" s="24"/>
      <c r="BQR1554" s="24"/>
      <c r="BQS1554" s="24"/>
      <c r="BQT1554" s="24"/>
      <c r="BQX1554" s="3"/>
      <c r="BQY1554" s="31"/>
      <c r="BQZ1554" s="5"/>
      <c r="BRA1554" s="9"/>
      <c r="BRD1554" s="2"/>
      <c r="BRG1554" s="24"/>
      <c r="BRH1554" s="24"/>
      <c r="BRI1554" s="31"/>
      <c r="BRJ1554" s="24"/>
      <c r="BRK1554" s="24"/>
      <c r="BRL1554" s="24"/>
      <c r="BRM1554" s="24"/>
      <c r="BRN1554" s="24"/>
      <c r="BRO1554" s="24"/>
      <c r="BRP1554" s="24"/>
      <c r="BRQ1554" s="24"/>
      <c r="BRR1554" s="24"/>
      <c r="BRS1554" s="24"/>
      <c r="BRT1554" s="24"/>
      <c r="BRU1554" s="24"/>
      <c r="BRV1554" s="24"/>
      <c r="BRW1554" s="24"/>
      <c r="BRX1554" s="24"/>
      <c r="BSB1554" s="3"/>
      <c r="BSC1554" s="31"/>
      <c r="BSD1554" s="5"/>
      <c r="BSE1554" s="9"/>
      <c r="BSH1554" s="2"/>
      <c r="BSK1554" s="24"/>
      <c r="BSL1554" s="24"/>
      <c r="BSM1554" s="31"/>
      <c r="BSN1554" s="24"/>
      <c r="BSO1554" s="24"/>
      <c r="BSP1554" s="24"/>
      <c r="BSQ1554" s="24"/>
      <c r="BSR1554" s="24"/>
      <c r="BSS1554" s="24"/>
      <c r="BST1554" s="24"/>
      <c r="BSU1554" s="24"/>
      <c r="BSV1554" s="24"/>
      <c r="BSW1554" s="24"/>
      <c r="BSX1554" s="24"/>
      <c r="BSY1554" s="24"/>
      <c r="BSZ1554" s="24"/>
      <c r="BTA1554" s="24"/>
      <c r="BTB1554" s="24"/>
      <c r="BTF1554" s="3"/>
      <c r="BTG1554" s="31"/>
      <c r="BTH1554" s="5"/>
      <c r="BTI1554" s="9"/>
      <c r="BTL1554" s="2"/>
      <c r="BTO1554" s="24"/>
      <c r="BTP1554" s="24"/>
      <c r="BTQ1554" s="31"/>
      <c r="BTR1554" s="24"/>
      <c r="BTS1554" s="24"/>
      <c r="BTT1554" s="24"/>
      <c r="BTU1554" s="24"/>
      <c r="BTV1554" s="24"/>
      <c r="BTW1554" s="24"/>
      <c r="BTX1554" s="24"/>
      <c r="BTY1554" s="24"/>
      <c r="BTZ1554" s="24"/>
      <c r="BUA1554" s="24"/>
      <c r="BUB1554" s="24"/>
      <c r="BUC1554" s="24"/>
      <c r="BUD1554" s="24"/>
      <c r="BUE1554" s="24"/>
      <c r="BUF1554" s="24"/>
      <c r="BUJ1554" s="3"/>
      <c r="BUK1554" s="31"/>
      <c r="BUL1554" s="5"/>
      <c r="BUM1554" s="9"/>
      <c r="BUP1554" s="2"/>
      <c r="BUS1554" s="24"/>
      <c r="BUT1554" s="24"/>
      <c r="BUU1554" s="31"/>
      <c r="BUV1554" s="24"/>
      <c r="BUW1554" s="24"/>
      <c r="BUX1554" s="24"/>
      <c r="BUY1554" s="24"/>
      <c r="BUZ1554" s="24"/>
      <c r="BVA1554" s="24"/>
      <c r="BVB1554" s="24"/>
      <c r="BVC1554" s="24"/>
      <c r="BVD1554" s="24"/>
      <c r="BVE1554" s="24"/>
      <c r="BVF1554" s="24"/>
      <c r="BVG1554" s="24"/>
      <c r="BVH1554" s="24"/>
      <c r="BVI1554" s="24"/>
      <c r="BVJ1554" s="24"/>
      <c r="BVN1554" s="3"/>
      <c r="BVO1554" s="31"/>
      <c r="BVP1554" s="5"/>
      <c r="BVQ1554" s="9"/>
      <c r="BVT1554" s="2"/>
      <c r="BVW1554" s="24"/>
      <c r="BVX1554" s="24"/>
      <c r="BVY1554" s="31"/>
      <c r="BVZ1554" s="24"/>
      <c r="BWA1554" s="24"/>
      <c r="BWB1554" s="24"/>
      <c r="BWC1554" s="24"/>
      <c r="BWD1554" s="24"/>
      <c r="BWE1554" s="24"/>
      <c r="BWF1554" s="24"/>
      <c r="BWG1554" s="24"/>
      <c r="BWH1554" s="24"/>
      <c r="BWI1554" s="24"/>
      <c r="BWJ1554" s="24"/>
      <c r="BWK1554" s="24"/>
      <c r="BWL1554" s="24"/>
      <c r="BWM1554" s="24"/>
      <c r="BWN1554" s="24"/>
      <c r="BWR1554" s="3"/>
      <c r="BWS1554" s="31"/>
      <c r="BWT1554" s="5"/>
      <c r="BWU1554" s="9"/>
      <c r="BWX1554" s="2"/>
      <c r="BXA1554" s="24"/>
      <c r="BXB1554" s="24"/>
      <c r="BXC1554" s="31"/>
      <c r="BXD1554" s="24"/>
      <c r="BXE1554" s="24"/>
      <c r="BXF1554" s="24"/>
      <c r="BXG1554" s="24"/>
      <c r="BXH1554" s="24"/>
      <c r="BXI1554" s="24"/>
      <c r="BXJ1554" s="24"/>
      <c r="BXK1554" s="24"/>
      <c r="BXL1554" s="24"/>
      <c r="BXM1554" s="24"/>
      <c r="BXN1554" s="24"/>
      <c r="BXO1554" s="24"/>
      <c r="BXP1554" s="24"/>
      <c r="BXQ1554" s="24"/>
      <c r="BXR1554" s="24"/>
      <c r="BXV1554" s="3"/>
      <c r="BXW1554" s="31"/>
      <c r="BXX1554" s="5"/>
      <c r="BXY1554" s="9"/>
      <c r="BYB1554" s="2"/>
      <c r="BYE1554" s="24"/>
      <c r="BYF1554" s="24"/>
      <c r="BYG1554" s="31"/>
      <c r="BYH1554" s="24"/>
      <c r="BYI1554" s="24"/>
      <c r="BYJ1554" s="24"/>
      <c r="BYK1554" s="24"/>
      <c r="BYL1554" s="24"/>
      <c r="BYM1554" s="24"/>
      <c r="BYN1554" s="24"/>
      <c r="BYO1554" s="24"/>
      <c r="BYP1554" s="24"/>
      <c r="BYQ1554" s="24"/>
      <c r="BYR1554" s="24"/>
      <c r="BYS1554" s="24"/>
      <c r="BYT1554" s="24"/>
      <c r="BYU1554" s="24"/>
      <c r="BYV1554" s="24"/>
      <c r="BYZ1554" s="3"/>
      <c r="BZA1554" s="31"/>
      <c r="BZB1554" s="5"/>
      <c r="BZC1554" s="9"/>
      <c r="BZF1554" s="2"/>
      <c r="BZI1554" s="24"/>
      <c r="BZJ1554" s="24"/>
      <c r="BZK1554" s="31"/>
      <c r="BZL1554" s="24"/>
      <c r="BZM1554" s="24"/>
      <c r="BZN1554" s="24"/>
      <c r="BZO1554" s="24"/>
      <c r="BZP1554" s="24"/>
      <c r="BZQ1554" s="24"/>
      <c r="BZR1554" s="24"/>
      <c r="BZS1554" s="24"/>
      <c r="BZT1554" s="24"/>
      <c r="BZU1554" s="24"/>
      <c r="BZV1554" s="24"/>
      <c r="BZW1554" s="24"/>
      <c r="BZX1554" s="24"/>
      <c r="BZY1554" s="24"/>
      <c r="BZZ1554" s="24"/>
      <c r="CAD1554" s="3"/>
      <c r="CAE1554" s="31"/>
      <c r="CAF1554" s="5"/>
      <c r="CAG1554" s="9"/>
      <c r="CAJ1554" s="2"/>
      <c r="CAM1554" s="24"/>
      <c r="CAN1554" s="24"/>
      <c r="CAO1554" s="31"/>
      <c r="CAP1554" s="24"/>
      <c r="CAQ1554" s="24"/>
      <c r="CAR1554" s="24"/>
      <c r="CAS1554" s="24"/>
      <c r="CAT1554" s="24"/>
      <c r="CAU1554" s="24"/>
      <c r="CAV1554" s="24"/>
      <c r="CAW1554" s="24"/>
      <c r="CAX1554" s="24"/>
      <c r="CAY1554" s="24"/>
      <c r="CAZ1554" s="24"/>
      <c r="CBA1554" s="24"/>
      <c r="CBB1554" s="24"/>
      <c r="CBC1554" s="24"/>
      <c r="CBD1554" s="24"/>
      <c r="CBH1554" s="3"/>
      <c r="CBI1554" s="31"/>
      <c r="CBJ1554" s="5"/>
      <c r="CBK1554" s="9"/>
      <c r="CBN1554" s="2"/>
      <c r="CBQ1554" s="24"/>
      <c r="CBR1554" s="24"/>
      <c r="CBS1554" s="31"/>
      <c r="CBT1554" s="24"/>
      <c r="CBU1554" s="24"/>
      <c r="CBV1554" s="24"/>
      <c r="CBW1554" s="24"/>
      <c r="CBX1554" s="24"/>
      <c r="CBY1554" s="24"/>
      <c r="CBZ1554" s="24"/>
      <c r="CCA1554" s="24"/>
      <c r="CCB1554" s="24"/>
      <c r="CCC1554" s="24"/>
      <c r="CCD1554" s="24"/>
      <c r="CCE1554" s="24"/>
      <c r="CCF1554" s="24"/>
      <c r="CCG1554" s="24"/>
      <c r="CCH1554" s="24"/>
      <c r="CCL1554" s="3"/>
      <c r="CCM1554" s="31"/>
      <c r="CCN1554" s="5"/>
      <c r="CCO1554" s="9"/>
      <c r="CCR1554" s="2"/>
      <c r="CCU1554" s="24"/>
      <c r="CCV1554" s="24"/>
      <c r="CCW1554" s="31"/>
      <c r="CCX1554" s="24"/>
      <c r="CCY1554" s="24"/>
      <c r="CCZ1554" s="24"/>
      <c r="CDA1554" s="24"/>
      <c r="CDB1554" s="24"/>
      <c r="CDC1554" s="24"/>
      <c r="CDD1554" s="24"/>
      <c r="CDE1554" s="24"/>
      <c r="CDF1554" s="24"/>
      <c r="CDG1554" s="24"/>
      <c r="CDH1554" s="24"/>
      <c r="CDI1554" s="24"/>
      <c r="CDJ1554" s="24"/>
      <c r="CDK1554" s="24"/>
      <c r="CDL1554" s="24"/>
      <c r="CDP1554" s="3"/>
      <c r="CDQ1554" s="31"/>
      <c r="CDR1554" s="5"/>
      <c r="CDS1554" s="9"/>
      <c r="CDV1554" s="2"/>
      <c r="CDY1554" s="24"/>
      <c r="CDZ1554" s="24"/>
      <c r="CEA1554" s="31"/>
      <c r="CEB1554" s="24"/>
      <c r="CEC1554" s="24"/>
      <c r="CED1554" s="24"/>
      <c r="CEE1554" s="24"/>
      <c r="CEF1554" s="24"/>
      <c r="CEG1554" s="24"/>
      <c r="CEH1554" s="24"/>
      <c r="CEI1554" s="24"/>
      <c r="CEJ1554" s="24"/>
      <c r="CEK1554" s="24"/>
      <c r="CEL1554" s="24"/>
      <c r="CEM1554" s="24"/>
      <c r="CEN1554" s="24"/>
      <c r="CEO1554" s="24"/>
      <c r="CEP1554" s="24"/>
      <c r="CET1554" s="3"/>
      <c r="CEU1554" s="31"/>
      <c r="CEV1554" s="5"/>
      <c r="CEW1554" s="9"/>
      <c r="CEZ1554" s="2"/>
      <c r="CFC1554" s="24"/>
      <c r="CFD1554" s="24"/>
      <c r="CFE1554" s="31"/>
      <c r="CFF1554" s="24"/>
      <c r="CFG1554" s="24"/>
      <c r="CFH1554" s="24"/>
      <c r="CFI1554" s="24"/>
      <c r="CFJ1554" s="24"/>
      <c r="CFK1554" s="24"/>
      <c r="CFL1554" s="24"/>
      <c r="CFM1554" s="24"/>
      <c r="CFN1554" s="24"/>
      <c r="CFO1554" s="24"/>
      <c r="CFP1554" s="24"/>
      <c r="CFQ1554" s="24"/>
      <c r="CFR1554" s="24"/>
      <c r="CFS1554" s="24"/>
      <c r="CFT1554" s="24"/>
      <c r="CFX1554" s="3"/>
      <c r="CFY1554" s="31"/>
      <c r="CFZ1554" s="5"/>
      <c r="CGA1554" s="9"/>
      <c r="CGD1554" s="2"/>
      <c r="CGG1554" s="24"/>
      <c r="CGH1554" s="24"/>
      <c r="CGI1554" s="31"/>
      <c r="CGJ1554" s="24"/>
      <c r="CGK1554" s="24"/>
      <c r="CGL1554" s="24"/>
      <c r="CGM1554" s="24"/>
      <c r="CGN1554" s="24"/>
      <c r="CGO1554" s="24"/>
      <c r="CGP1554" s="24"/>
      <c r="CGQ1554" s="24"/>
      <c r="CGR1554" s="24"/>
      <c r="CGS1554" s="24"/>
      <c r="CGT1554" s="24"/>
      <c r="CGU1554" s="24"/>
      <c r="CGV1554" s="24"/>
      <c r="CGW1554" s="24"/>
      <c r="CGX1554" s="24"/>
      <c r="CHB1554" s="3"/>
      <c r="CHC1554" s="31"/>
      <c r="CHD1554" s="5"/>
      <c r="CHE1554" s="9"/>
      <c r="CHH1554" s="2"/>
      <c r="CHK1554" s="24"/>
      <c r="CHL1554" s="24"/>
      <c r="CHM1554" s="31"/>
      <c r="CHN1554" s="24"/>
      <c r="CHO1554" s="24"/>
      <c r="CHP1554" s="24"/>
      <c r="CHQ1554" s="24"/>
      <c r="CHR1554" s="24"/>
      <c r="CHS1554" s="24"/>
      <c r="CHT1554" s="24"/>
      <c r="CHU1554" s="24"/>
      <c r="CHV1554" s="24"/>
      <c r="CHW1554" s="24"/>
      <c r="CHX1554" s="24"/>
      <c r="CHY1554" s="24"/>
      <c r="CHZ1554" s="24"/>
      <c r="CIA1554" s="24"/>
      <c r="CIB1554" s="24"/>
      <c r="CIF1554" s="3"/>
      <c r="CIG1554" s="31"/>
      <c r="CIH1554" s="5"/>
      <c r="CII1554" s="9"/>
      <c r="CIL1554" s="2"/>
      <c r="CIO1554" s="24"/>
      <c r="CIP1554" s="24"/>
      <c r="CIQ1554" s="31"/>
      <c r="CIR1554" s="24"/>
      <c r="CIS1554" s="24"/>
      <c r="CIT1554" s="24"/>
      <c r="CIU1554" s="24"/>
      <c r="CIV1554" s="24"/>
      <c r="CIW1554" s="24"/>
      <c r="CIX1554" s="24"/>
      <c r="CIY1554" s="24"/>
      <c r="CIZ1554" s="24"/>
      <c r="CJA1554" s="24"/>
      <c r="CJB1554" s="24"/>
      <c r="CJC1554" s="24"/>
      <c r="CJD1554" s="24"/>
      <c r="CJE1554" s="24"/>
      <c r="CJF1554" s="24"/>
      <c r="CJJ1554" s="3"/>
      <c r="CJK1554" s="31"/>
      <c r="CJL1554" s="5"/>
      <c r="CJM1554" s="9"/>
      <c r="CJP1554" s="2"/>
      <c r="CJS1554" s="24"/>
      <c r="CJT1554" s="24"/>
      <c r="CJU1554" s="31"/>
      <c r="CJV1554" s="24"/>
      <c r="CJW1554" s="24"/>
      <c r="CJX1554" s="24"/>
      <c r="CJY1554" s="24"/>
      <c r="CJZ1554" s="24"/>
      <c r="CKA1554" s="24"/>
      <c r="CKB1554" s="24"/>
      <c r="CKC1554" s="24"/>
      <c r="CKD1554" s="24"/>
      <c r="CKE1554" s="24"/>
      <c r="CKF1554" s="24"/>
      <c r="CKG1554" s="24"/>
      <c r="CKH1554" s="24"/>
      <c r="CKI1554" s="24"/>
      <c r="CKJ1554" s="24"/>
      <c r="CKN1554" s="3"/>
      <c r="CKO1554" s="31"/>
      <c r="CKP1554" s="5"/>
      <c r="CKQ1554" s="9"/>
      <c r="CKT1554" s="2"/>
      <c r="CKW1554" s="24"/>
      <c r="CKX1554" s="24"/>
      <c r="CKY1554" s="31"/>
      <c r="CKZ1554" s="24"/>
      <c r="CLA1554" s="24"/>
      <c r="CLB1554" s="24"/>
      <c r="CLC1554" s="24"/>
      <c r="CLD1554" s="24"/>
      <c r="CLE1554" s="24"/>
      <c r="CLF1554" s="24"/>
      <c r="CLG1554" s="24"/>
      <c r="CLH1554" s="24"/>
      <c r="CLI1554" s="24"/>
      <c r="CLJ1554" s="24"/>
      <c r="CLK1554" s="24"/>
      <c r="CLL1554" s="24"/>
      <c r="CLM1554" s="24"/>
      <c r="CLN1554" s="24"/>
      <c r="CLR1554" s="3"/>
      <c r="CLS1554" s="31"/>
      <c r="CLT1554" s="5"/>
      <c r="CLU1554" s="9"/>
      <c r="CLX1554" s="2"/>
      <c r="CMA1554" s="24"/>
      <c r="CMB1554" s="24"/>
      <c r="CMC1554" s="31"/>
      <c r="CMD1554" s="24"/>
      <c r="CME1554" s="24"/>
      <c r="CMF1554" s="24"/>
      <c r="CMG1554" s="24"/>
      <c r="CMH1554" s="24"/>
      <c r="CMI1554" s="24"/>
      <c r="CMJ1554" s="24"/>
      <c r="CMK1554" s="24"/>
      <c r="CML1554" s="24"/>
      <c r="CMM1554" s="24"/>
      <c r="CMN1554" s="24"/>
      <c r="CMO1554" s="24"/>
      <c r="CMP1554" s="24"/>
      <c r="CMQ1554" s="24"/>
      <c r="CMR1554" s="24"/>
      <c r="CMV1554" s="3"/>
      <c r="CMW1554" s="31"/>
      <c r="CMX1554" s="5"/>
      <c r="CMY1554" s="9"/>
      <c r="CNB1554" s="2"/>
      <c r="CNE1554" s="24"/>
      <c r="CNF1554" s="24"/>
      <c r="CNG1554" s="31"/>
      <c r="CNH1554" s="24"/>
      <c r="CNI1554" s="24"/>
      <c r="CNJ1554" s="24"/>
      <c r="CNK1554" s="24"/>
      <c r="CNL1554" s="24"/>
      <c r="CNM1554" s="24"/>
      <c r="CNN1554" s="24"/>
      <c r="CNO1554" s="24"/>
      <c r="CNP1554" s="24"/>
      <c r="CNQ1554" s="24"/>
      <c r="CNR1554" s="24"/>
      <c r="CNS1554" s="24"/>
      <c r="CNT1554" s="24"/>
      <c r="CNU1554" s="24"/>
      <c r="CNV1554" s="24"/>
      <c r="CNZ1554" s="3"/>
      <c r="COA1554" s="31"/>
      <c r="COB1554" s="5"/>
      <c r="COC1554" s="9"/>
      <c r="COF1554" s="2"/>
      <c r="COI1554" s="24"/>
      <c r="COJ1554" s="24"/>
      <c r="COK1554" s="31"/>
      <c r="COL1554" s="24"/>
      <c r="COM1554" s="24"/>
      <c r="CON1554" s="24"/>
      <c r="COO1554" s="24"/>
      <c r="COP1554" s="24"/>
      <c r="COQ1554" s="24"/>
      <c r="COR1554" s="24"/>
      <c r="COS1554" s="24"/>
      <c r="COT1554" s="24"/>
      <c r="COU1554" s="24"/>
      <c r="COV1554" s="24"/>
      <c r="COW1554" s="24"/>
      <c r="COX1554" s="24"/>
      <c r="COY1554" s="24"/>
      <c r="COZ1554" s="24"/>
      <c r="CPD1554" s="3"/>
      <c r="CPE1554" s="31"/>
      <c r="CPF1554" s="5"/>
      <c r="CPG1554" s="9"/>
      <c r="CPJ1554" s="2"/>
      <c r="CPM1554" s="24"/>
      <c r="CPN1554" s="24"/>
      <c r="CPO1554" s="31"/>
      <c r="CPP1554" s="24"/>
      <c r="CPQ1554" s="24"/>
      <c r="CPR1554" s="24"/>
      <c r="CPS1554" s="24"/>
      <c r="CPT1554" s="24"/>
      <c r="CPU1554" s="24"/>
      <c r="CPV1554" s="24"/>
      <c r="CPW1554" s="24"/>
      <c r="CPX1554" s="24"/>
      <c r="CPY1554" s="24"/>
      <c r="CPZ1554" s="24"/>
      <c r="CQA1554" s="24"/>
      <c r="CQB1554" s="24"/>
      <c r="CQC1554" s="24"/>
      <c r="CQD1554" s="24"/>
      <c r="CQH1554" s="3"/>
      <c r="CQI1554" s="31"/>
      <c r="CQJ1554" s="5"/>
      <c r="CQK1554" s="9"/>
      <c r="CQN1554" s="2"/>
      <c r="CQQ1554" s="24"/>
      <c r="CQR1554" s="24"/>
      <c r="CQS1554" s="31"/>
      <c r="CQT1554" s="24"/>
      <c r="CQU1554" s="24"/>
      <c r="CQV1554" s="24"/>
      <c r="CQW1554" s="24"/>
      <c r="CQX1554" s="24"/>
      <c r="CQY1554" s="24"/>
      <c r="CQZ1554" s="24"/>
      <c r="CRA1554" s="24"/>
      <c r="CRB1554" s="24"/>
      <c r="CRC1554" s="24"/>
      <c r="CRD1554" s="24"/>
      <c r="CRE1554" s="24"/>
      <c r="CRF1554" s="24"/>
      <c r="CRG1554" s="24"/>
      <c r="CRH1554" s="24"/>
      <c r="CRL1554" s="3"/>
      <c r="CRM1554" s="31"/>
      <c r="CRN1554" s="5"/>
      <c r="CRO1554" s="9"/>
      <c r="CRR1554" s="2"/>
      <c r="CRU1554" s="24"/>
      <c r="CRV1554" s="24"/>
      <c r="CRW1554" s="31"/>
      <c r="CRX1554" s="24"/>
      <c r="CRY1554" s="24"/>
      <c r="CRZ1554" s="24"/>
      <c r="CSA1554" s="24"/>
      <c r="CSB1554" s="24"/>
      <c r="CSC1554" s="24"/>
      <c r="CSD1554" s="24"/>
      <c r="CSE1554" s="24"/>
      <c r="CSF1554" s="24"/>
      <c r="CSG1554" s="24"/>
      <c r="CSH1554" s="24"/>
      <c r="CSI1554" s="24"/>
      <c r="CSJ1554" s="24"/>
      <c r="CSK1554" s="24"/>
      <c r="CSL1554" s="24"/>
      <c r="CSP1554" s="3"/>
      <c r="CSQ1554" s="31"/>
      <c r="CSR1554" s="5"/>
      <c r="CSS1554" s="9"/>
      <c r="CSV1554" s="2"/>
      <c r="CSY1554" s="24"/>
      <c r="CSZ1554" s="24"/>
      <c r="CTA1554" s="31"/>
      <c r="CTB1554" s="24"/>
      <c r="CTC1554" s="24"/>
      <c r="CTD1554" s="24"/>
      <c r="CTE1554" s="24"/>
      <c r="CTF1554" s="24"/>
      <c r="CTG1554" s="24"/>
      <c r="CTH1554" s="24"/>
      <c r="CTI1554" s="24"/>
      <c r="CTJ1554" s="24"/>
      <c r="CTK1554" s="24"/>
      <c r="CTL1554" s="24"/>
      <c r="CTM1554" s="24"/>
      <c r="CTN1554" s="24"/>
      <c r="CTO1554" s="24"/>
      <c r="CTP1554" s="24"/>
      <c r="CTT1554" s="3"/>
      <c r="CTU1554" s="31"/>
      <c r="CTV1554" s="5"/>
      <c r="CTW1554" s="9"/>
      <c r="CTZ1554" s="2"/>
      <c r="CUC1554" s="24"/>
      <c r="CUD1554" s="24"/>
      <c r="CUE1554" s="31"/>
      <c r="CUF1554" s="24"/>
      <c r="CUG1554" s="24"/>
      <c r="CUH1554" s="24"/>
      <c r="CUI1554" s="24"/>
      <c r="CUJ1554" s="24"/>
      <c r="CUK1554" s="24"/>
      <c r="CUL1554" s="24"/>
      <c r="CUM1554" s="24"/>
      <c r="CUN1554" s="24"/>
      <c r="CUO1554" s="24"/>
      <c r="CUP1554" s="24"/>
      <c r="CUQ1554" s="24"/>
      <c r="CUR1554" s="24"/>
      <c r="CUS1554" s="24"/>
      <c r="CUT1554" s="24"/>
      <c r="CUX1554" s="3"/>
      <c r="CUY1554" s="31"/>
      <c r="CUZ1554" s="5"/>
      <c r="CVA1554" s="9"/>
      <c r="CVD1554" s="2"/>
      <c r="CVG1554" s="24"/>
      <c r="CVH1554" s="24"/>
      <c r="CVI1554" s="31"/>
      <c r="CVJ1554" s="24"/>
      <c r="CVK1554" s="24"/>
      <c r="CVL1554" s="24"/>
      <c r="CVM1554" s="24"/>
      <c r="CVN1554" s="24"/>
      <c r="CVO1554" s="24"/>
      <c r="CVP1554" s="24"/>
      <c r="CVQ1554" s="24"/>
      <c r="CVR1554" s="24"/>
      <c r="CVS1554" s="24"/>
      <c r="CVT1554" s="24"/>
      <c r="CVU1554" s="24"/>
      <c r="CVV1554" s="24"/>
      <c r="CVW1554" s="24"/>
      <c r="CVX1554" s="24"/>
      <c r="CWB1554" s="3"/>
      <c r="CWC1554" s="31"/>
      <c r="CWD1554" s="5"/>
      <c r="CWE1554" s="9"/>
      <c r="CWH1554" s="2"/>
      <c r="CWK1554" s="24"/>
      <c r="CWL1554" s="24"/>
      <c r="CWM1554" s="31"/>
      <c r="CWN1554" s="24"/>
      <c r="CWO1554" s="24"/>
      <c r="CWP1554" s="24"/>
      <c r="CWQ1554" s="24"/>
      <c r="CWR1554" s="24"/>
      <c r="CWS1554" s="24"/>
      <c r="CWT1554" s="24"/>
      <c r="CWU1554" s="24"/>
      <c r="CWV1554" s="24"/>
      <c r="CWW1554" s="24"/>
      <c r="CWX1554" s="24"/>
      <c r="CWY1554" s="24"/>
      <c r="CWZ1554" s="24"/>
      <c r="CXA1554" s="24"/>
      <c r="CXB1554" s="24"/>
      <c r="CXF1554" s="3"/>
      <c r="CXG1554" s="31"/>
      <c r="CXH1554" s="5"/>
      <c r="CXI1554" s="9"/>
      <c r="CXL1554" s="2"/>
      <c r="CXO1554" s="24"/>
      <c r="CXP1554" s="24"/>
      <c r="CXQ1554" s="31"/>
      <c r="CXR1554" s="24"/>
      <c r="CXS1554" s="24"/>
      <c r="CXT1554" s="24"/>
      <c r="CXU1554" s="24"/>
      <c r="CXV1554" s="24"/>
      <c r="CXW1554" s="24"/>
      <c r="CXX1554" s="24"/>
      <c r="CXY1554" s="24"/>
      <c r="CXZ1554" s="24"/>
      <c r="CYA1554" s="24"/>
      <c r="CYB1554" s="24"/>
      <c r="CYC1554" s="24"/>
      <c r="CYD1554" s="24"/>
      <c r="CYE1554" s="24"/>
      <c r="CYF1554" s="24"/>
      <c r="CYJ1554" s="3"/>
      <c r="CYK1554" s="31"/>
      <c r="CYL1554" s="5"/>
      <c r="CYM1554" s="9"/>
      <c r="CYP1554" s="2"/>
      <c r="CYS1554" s="24"/>
      <c r="CYT1554" s="24"/>
      <c r="CYU1554" s="31"/>
      <c r="CYV1554" s="24"/>
      <c r="CYW1554" s="24"/>
      <c r="CYX1554" s="24"/>
      <c r="CYY1554" s="24"/>
      <c r="CYZ1554" s="24"/>
      <c r="CZA1554" s="24"/>
      <c r="CZB1554" s="24"/>
      <c r="CZC1554" s="24"/>
      <c r="CZD1554" s="24"/>
      <c r="CZE1554" s="24"/>
      <c r="CZF1554" s="24"/>
      <c r="CZG1554" s="24"/>
      <c r="CZH1554" s="24"/>
      <c r="CZI1554" s="24"/>
      <c r="CZJ1554" s="24"/>
      <c r="CZN1554" s="3"/>
      <c r="CZO1554" s="31"/>
      <c r="CZP1554" s="5"/>
      <c r="CZQ1554" s="9"/>
      <c r="CZT1554" s="2"/>
      <c r="CZW1554" s="24"/>
      <c r="CZX1554" s="24"/>
      <c r="CZY1554" s="31"/>
      <c r="CZZ1554" s="24"/>
      <c r="DAA1554" s="24"/>
      <c r="DAB1554" s="24"/>
      <c r="DAC1554" s="24"/>
      <c r="DAD1554" s="24"/>
      <c r="DAE1554" s="24"/>
      <c r="DAF1554" s="24"/>
      <c r="DAG1554" s="24"/>
      <c r="DAH1554" s="24"/>
      <c r="DAI1554" s="24"/>
      <c r="DAJ1554" s="24"/>
      <c r="DAK1554" s="24"/>
      <c r="DAL1554" s="24"/>
      <c r="DAM1554" s="24"/>
      <c r="DAN1554" s="24"/>
      <c r="DAR1554" s="3"/>
      <c r="DAS1554" s="31"/>
      <c r="DAT1554" s="5"/>
      <c r="DAU1554" s="9"/>
      <c r="DAX1554" s="2"/>
      <c r="DBA1554" s="24"/>
      <c r="DBB1554" s="24"/>
      <c r="DBC1554" s="31"/>
      <c r="DBD1554" s="24"/>
      <c r="DBE1554" s="24"/>
      <c r="DBF1554" s="24"/>
      <c r="DBG1554" s="24"/>
      <c r="DBH1554" s="24"/>
      <c r="DBI1554" s="24"/>
      <c r="DBJ1554" s="24"/>
      <c r="DBK1554" s="24"/>
      <c r="DBL1554" s="24"/>
      <c r="DBM1554" s="24"/>
      <c r="DBN1554" s="24"/>
      <c r="DBO1554" s="24"/>
      <c r="DBP1554" s="24"/>
      <c r="DBQ1554" s="24"/>
      <c r="DBR1554" s="24"/>
      <c r="DBV1554" s="3"/>
      <c r="DBW1554" s="31"/>
      <c r="DBX1554" s="5"/>
      <c r="DBY1554" s="9"/>
      <c r="DCB1554" s="2"/>
      <c r="DCE1554" s="24"/>
      <c r="DCF1554" s="24"/>
      <c r="DCG1554" s="31"/>
      <c r="DCH1554" s="24"/>
      <c r="DCI1554" s="24"/>
      <c r="DCJ1554" s="24"/>
      <c r="DCK1554" s="24"/>
      <c r="DCL1554" s="24"/>
      <c r="DCM1554" s="24"/>
      <c r="DCN1554" s="24"/>
      <c r="DCO1554" s="24"/>
      <c r="DCP1554" s="24"/>
      <c r="DCQ1554" s="24"/>
      <c r="DCR1554" s="24"/>
      <c r="DCS1554" s="24"/>
      <c r="DCT1554" s="24"/>
      <c r="DCU1554" s="24"/>
      <c r="DCV1554" s="24"/>
      <c r="DCZ1554" s="3"/>
      <c r="DDA1554" s="31"/>
      <c r="DDB1554" s="5"/>
      <c r="DDC1554" s="9"/>
      <c r="DDF1554" s="2"/>
      <c r="DDI1554" s="24"/>
      <c r="DDJ1554" s="24"/>
      <c r="DDK1554" s="31"/>
      <c r="DDL1554" s="24"/>
      <c r="DDM1554" s="24"/>
      <c r="DDN1554" s="24"/>
      <c r="DDO1554" s="24"/>
      <c r="DDP1554" s="24"/>
      <c r="DDQ1554" s="24"/>
      <c r="DDR1554" s="24"/>
      <c r="DDS1554" s="24"/>
      <c r="DDT1554" s="24"/>
      <c r="DDU1554" s="24"/>
      <c r="DDV1554" s="24"/>
      <c r="DDW1554" s="24"/>
      <c r="DDX1554" s="24"/>
      <c r="DDY1554" s="24"/>
      <c r="DDZ1554" s="24"/>
      <c r="DED1554" s="3"/>
      <c r="DEE1554" s="31"/>
      <c r="DEF1554" s="5"/>
      <c r="DEG1554" s="9"/>
      <c r="DEJ1554" s="2"/>
      <c r="DEM1554" s="24"/>
      <c r="DEN1554" s="24"/>
      <c r="DEO1554" s="31"/>
      <c r="DEP1554" s="24"/>
      <c r="DEQ1554" s="24"/>
      <c r="DER1554" s="24"/>
      <c r="DES1554" s="24"/>
      <c r="DET1554" s="24"/>
      <c r="DEU1554" s="24"/>
      <c r="DEV1554" s="24"/>
      <c r="DEW1554" s="24"/>
      <c r="DEX1554" s="24"/>
      <c r="DEY1554" s="24"/>
      <c r="DEZ1554" s="24"/>
      <c r="DFA1554" s="24"/>
      <c r="DFB1554" s="24"/>
      <c r="DFC1554" s="24"/>
      <c r="DFD1554" s="24"/>
      <c r="DFH1554" s="3"/>
      <c r="DFI1554" s="31"/>
      <c r="DFJ1554" s="5"/>
      <c r="DFK1554" s="9"/>
      <c r="DFN1554" s="2"/>
      <c r="DFQ1554" s="24"/>
      <c r="DFR1554" s="24"/>
      <c r="DFS1554" s="31"/>
      <c r="DFT1554" s="24"/>
      <c r="DFU1554" s="24"/>
      <c r="DFV1554" s="24"/>
      <c r="DFW1554" s="24"/>
      <c r="DFX1554" s="24"/>
      <c r="DFY1554" s="24"/>
      <c r="DFZ1554" s="24"/>
      <c r="DGA1554" s="24"/>
      <c r="DGB1554" s="24"/>
      <c r="DGC1554" s="24"/>
      <c r="DGD1554" s="24"/>
      <c r="DGE1554" s="24"/>
      <c r="DGF1554" s="24"/>
      <c r="DGG1554" s="24"/>
      <c r="DGH1554" s="24"/>
      <c r="DGL1554" s="3"/>
      <c r="DGM1554" s="31"/>
      <c r="DGN1554" s="5"/>
      <c r="DGO1554" s="9"/>
      <c r="DGR1554" s="2"/>
      <c r="DGU1554" s="24"/>
      <c r="DGV1554" s="24"/>
      <c r="DGW1554" s="31"/>
      <c r="DGX1554" s="24"/>
      <c r="DGY1554" s="24"/>
      <c r="DGZ1554" s="24"/>
      <c r="DHA1554" s="24"/>
      <c r="DHB1554" s="24"/>
      <c r="DHC1554" s="24"/>
      <c r="DHD1554" s="24"/>
      <c r="DHE1554" s="24"/>
      <c r="DHF1554" s="24"/>
      <c r="DHG1554" s="24"/>
      <c r="DHH1554" s="24"/>
      <c r="DHI1554" s="24"/>
      <c r="DHJ1554" s="24"/>
      <c r="DHK1554" s="24"/>
      <c r="DHL1554" s="24"/>
      <c r="DHP1554" s="3"/>
      <c r="DHQ1554" s="31"/>
      <c r="DHR1554" s="5"/>
      <c r="DHS1554" s="9"/>
      <c r="DHV1554" s="2"/>
      <c r="DHY1554" s="24"/>
      <c r="DHZ1554" s="24"/>
      <c r="DIA1554" s="31"/>
      <c r="DIB1554" s="24"/>
      <c r="DIC1554" s="24"/>
      <c r="DID1554" s="24"/>
      <c r="DIE1554" s="24"/>
      <c r="DIF1554" s="24"/>
      <c r="DIG1554" s="24"/>
      <c r="DIH1554" s="24"/>
      <c r="DII1554" s="24"/>
      <c r="DIJ1554" s="24"/>
      <c r="DIK1554" s="24"/>
      <c r="DIL1554" s="24"/>
      <c r="DIM1554" s="24"/>
      <c r="DIN1554" s="24"/>
      <c r="DIO1554" s="24"/>
      <c r="DIP1554" s="24"/>
      <c r="DIT1554" s="3"/>
      <c r="DIU1554" s="31"/>
      <c r="DIV1554" s="5"/>
      <c r="DIW1554" s="9"/>
      <c r="DIZ1554" s="2"/>
      <c r="DJC1554" s="24"/>
      <c r="DJD1554" s="24"/>
      <c r="DJE1554" s="31"/>
      <c r="DJF1554" s="24"/>
      <c r="DJG1554" s="24"/>
      <c r="DJH1554" s="24"/>
      <c r="DJI1554" s="24"/>
      <c r="DJJ1554" s="24"/>
      <c r="DJK1554" s="24"/>
      <c r="DJL1554" s="24"/>
      <c r="DJM1554" s="24"/>
      <c r="DJN1554" s="24"/>
      <c r="DJO1554" s="24"/>
      <c r="DJP1554" s="24"/>
      <c r="DJQ1554" s="24"/>
      <c r="DJR1554" s="24"/>
      <c r="DJS1554" s="24"/>
      <c r="DJT1554" s="24"/>
      <c r="DJX1554" s="3"/>
      <c r="DJY1554" s="31"/>
      <c r="DJZ1554" s="5"/>
      <c r="DKA1554" s="9"/>
      <c r="DKD1554" s="2"/>
      <c r="DKG1554" s="24"/>
      <c r="DKH1554" s="24"/>
      <c r="DKI1554" s="31"/>
      <c r="DKJ1554" s="24"/>
      <c r="DKK1554" s="24"/>
      <c r="DKL1554" s="24"/>
      <c r="DKM1554" s="24"/>
      <c r="DKN1554" s="24"/>
      <c r="DKO1554" s="24"/>
      <c r="DKP1554" s="24"/>
      <c r="DKQ1554" s="24"/>
      <c r="DKR1554" s="24"/>
      <c r="DKS1554" s="24"/>
      <c r="DKT1554" s="24"/>
      <c r="DKU1554" s="24"/>
      <c r="DKV1554" s="24"/>
      <c r="DKW1554" s="24"/>
      <c r="DKX1554" s="24"/>
      <c r="DLB1554" s="3"/>
      <c r="DLC1554" s="31"/>
      <c r="DLD1554" s="5"/>
      <c r="DLE1554" s="9"/>
      <c r="DLH1554" s="2"/>
      <c r="DLK1554" s="24"/>
      <c r="DLL1554" s="24"/>
      <c r="DLM1554" s="31"/>
      <c r="DLN1554" s="24"/>
      <c r="DLO1554" s="24"/>
      <c r="DLP1554" s="24"/>
      <c r="DLQ1554" s="24"/>
      <c r="DLR1554" s="24"/>
      <c r="DLS1554" s="24"/>
      <c r="DLT1554" s="24"/>
      <c r="DLU1554" s="24"/>
      <c r="DLV1554" s="24"/>
      <c r="DLW1554" s="24"/>
      <c r="DLX1554" s="24"/>
      <c r="DLY1554" s="24"/>
      <c r="DLZ1554" s="24"/>
      <c r="DMA1554" s="24"/>
      <c r="DMB1554" s="24"/>
      <c r="DMF1554" s="3"/>
      <c r="DMG1554" s="31"/>
      <c r="DMH1554" s="5"/>
      <c r="DMI1554" s="9"/>
      <c r="DML1554" s="2"/>
      <c r="DMO1554" s="24"/>
      <c r="DMP1554" s="24"/>
      <c r="DMQ1554" s="31"/>
      <c r="DMR1554" s="24"/>
      <c r="DMS1554" s="24"/>
      <c r="DMT1554" s="24"/>
      <c r="DMU1554" s="24"/>
      <c r="DMV1554" s="24"/>
      <c r="DMW1554" s="24"/>
      <c r="DMX1554" s="24"/>
      <c r="DMY1554" s="24"/>
      <c r="DMZ1554" s="24"/>
      <c r="DNA1554" s="24"/>
      <c r="DNB1554" s="24"/>
      <c r="DNC1554" s="24"/>
      <c r="DND1554" s="24"/>
      <c r="DNE1554" s="24"/>
      <c r="DNF1554" s="24"/>
      <c r="DNJ1554" s="3"/>
      <c r="DNK1554" s="31"/>
      <c r="DNL1554" s="5"/>
      <c r="DNM1554" s="9"/>
      <c r="DNP1554" s="2"/>
      <c r="DNS1554" s="24"/>
      <c r="DNT1554" s="24"/>
      <c r="DNU1554" s="31"/>
      <c r="DNV1554" s="24"/>
      <c r="DNW1554" s="24"/>
      <c r="DNX1554" s="24"/>
      <c r="DNY1554" s="24"/>
      <c r="DNZ1554" s="24"/>
      <c r="DOA1554" s="24"/>
      <c r="DOB1554" s="24"/>
      <c r="DOC1554" s="24"/>
      <c r="DOD1554" s="24"/>
      <c r="DOE1554" s="24"/>
      <c r="DOF1554" s="24"/>
      <c r="DOG1554" s="24"/>
      <c r="DOH1554" s="24"/>
      <c r="DOI1554" s="24"/>
      <c r="DOJ1554" s="24"/>
      <c r="DON1554" s="3"/>
      <c r="DOO1554" s="31"/>
      <c r="DOP1554" s="5"/>
      <c r="DOQ1554" s="9"/>
      <c r="DOT1554" s="2"/>
      <c r="DOW1554" s="24"/>
      <c r="DOX1554" s="24"/>
      <c r="DOY1554" s="31"/>
      <c r="DOZ1554" s="24"/>
      <c r="DPA1554" s="24"/>
      <c r="DPB1554" s="24"/>
      <c r="DPC1554" s="24"/>
      <c r="DPD1554" s="24"/>
      <c r="DPE1554" s="24"/>
      <c r="DPF1554" s="24"/>
      <c r="DPG1554" s="24"/>
      <c r="DPH1554" s="24"/>
      <c r="DPI1554" s="24"/>
      <c r="DPJ1554" s="24"/>
      <c r="DPK1554" s="24"/>
      <c r="DPL1554" s="24"/>
      <c r="DPM1554" s="24"/>
      <c r="DPN1554" s="24"/>
      <c r="DPR1554" s="3"/>
      <c r="DPS1554" s="31"/>
      <c r="DPT1554" s="5"/>
      <c r="DPU1554" s="9"/>
      <c r="DPX1554" s="2"/>
      <c r="DQA1554" s="24"/>
      <c r="DQB1554" s="24"/>
      <c r="DQC1554" s="31"/>
      <c r="DQD1554" s="24"/>
      <c r="DQE1554" s="24"/>
      <c r="DQF1554" s="24"/>
      <c r="DQG1554" s="24"/>
      <c r="DQH1554" s="24"/>
      <c r="DQI1554" s="24"/>
      <c r="DQJ1554" s="24"/>
      <c r="DQK1554" s="24"/>
      <c r="DQL1554" s="24"/>
      <c r="DQM1554" s="24"/>
      <c r="DQN1554" s="24"/>
      <c r="DQO1554" s="24"/>
      <c r="DQP1554" s="24"/>
      <c r="DQQ1554" s="24"/>
      <c r="DQR1554" s="24"/>
      <c r="DQV1554" s="3"/>
      <c r="DQW1554" s="31"/>
      <c r="DQX1554" s="5"/>
      <c r="DQY1554" s="9"/>
      <c r="DRB1554" s="2"/>
      <c r="DRE1554" s="24"/>
      <c r="DRF1554" s="24"/>
      <c r="DRG1554" s="31"/>
      <c r="DRH1554" s="24"/>
      <c r="DRI1554" s="24"/>
      <c r="DRJ1554" s="24"/>
      <c r="DRK1554" s="24"/>
      <c r="DRL1554" s="24"/>
      <c r="DRM1554" s="24"/>
      <c r="DRN1554" s="24"/>
      <c r="DRO1554" s="24"/>
      <c r="DRP1554" s="24"/>
      <c r="DRQ1554" s="24"/>
      <c r="DRR1554" s="24"/>
      <c r="DRS1554" s="24"/>
      <c r="DRT1554" s="24"/>
      <c r="DRU1554" s="24"/>
      <c r="DRV1554" s="24"/>
      <c r="DRZ1554" s="3"/>
      <c r="DSA1554" s="31"/>
      <c r="DSB1554" s="5"/>
      <c r="DSC1554" s="9"/>
      <c r="DSF1554" s="2"/>
      <c r="DSI1554" s="24"/>
      <c r="DSJ1554" s="24"/>
      <c r="DSK1554" s="31"/>
      <c r="DSL1554" s="24"/>
      <c r="DSM1554" s="24"/>
      <c r="DSN1554" s="24"/>
      <c r="DSO1554" s="24"/>
      <c r="DSP1554" s="24"/>
      <c r="DSQ1554" s="24"/>
      <c r="DSR1554" s="24"/>
      <c r="DSS1554" s="24"/>
      <c r="DST1554" s="24"/>
      <c r="DSU1554" s="24"/>
      <c r="DSV1554" s="24"/>
      <c r="DSW1554" s="24"/>
      <c r="DSX1554" s="24"/>
      <c r="DSY1554" s="24"/>
      <c r="DSZ1554" s="24"/>
      <c r="DTD1554" s="3"/>
      <c r="DTE1554" s="31"/>
      <c r="DTF1554" s="5"/>
      <c r="DTG1554" s="9"/>
      <c r="DTJ1554" s="2"/>
      <c r="DTM1554" s="24"/>
      <c r="DTN1554" s="24"/>
      <c r="DTO1554" s="31"/>
      <c r="DTP1554" s="24"/>
      <c r="DTQ1554" s="24"/>
      <c r="DTR1554" s="24"/>
      <c r="DTS1554" s="24"/>
      <c r="DTT1554" s="24"/>
      <c r="DTU1554" s="24"/>
      <c r="DTV1554" s="24"/>
      <c r="DTW1554" s="24"/>
      <c r="DTX1554" s="24"/>
      <c r="DTY1554" s="24"/>
      <c r="DTZ1554" s="24"/>
      <c r="DUA1554" s="24"/>
      <c r="DUB1554" s="24"/>
      <c r="DUC1554" s="24"/>
      <c r="DUD1554" s="24"/>
      <c r="DUH1554" s="3"/>
      <c r="DUI1554" s="31"/>
      <c r="DUJ1554" s="5"/>
      <c r="DUK1554" s="9"/>
      <c r="DUN1554" s="2"/>
      <c r="DUQ1554" s="24"/>
      <c r="DUR1554" s="24"/>
      <c r="DUS1554" s="31"/>
      <c r="DUT1554" s="24"/>
      <c r="DUU1554" s="24"/>
      <c r="DUV1554" s="24"/>
      <c r="DUW1554" s="24"/>
      <c r="DUX1554" s="24"/>
      <c r="DUY1554" s="24"/>
      <c r="DUZ1554" s="24"/>
      <c r="DVA1554" s="24"/>
      <c r="DVB1554" s="24"/>
      <c r="DVC1554" s="24"/>
      <c r="DVD1554" s="24"/>
      <c r="DVE1554" s="24"/>
      <c r="DVF1554" s="24"/>
      <c r="DVG1554" s="24"/>
      <c r="DVH1554" s="24"/>
      <c r="DVL1554" s="3"/>
      <c r="DVM1554" s="31"/>
      <c r="DVN1554" s="5"/>
      <c r="DVO1554" s="9"/>
      <c r="DVR1554" s="2"/>
      <c r="DVU1554" s="24"/>
      <c r="DVV1554" s="24"/>
      <c r="DVW1554" s="31"/>
      <c r="DVX1554" s="24"/>
      <c r="DVY1554" s="24"/>
      <c r="DVZ1554" s="24"/>
      <c r="DWA1554" s="24"/>
      <c r="DWB1554" s="24"/>
      <c r="DWC1554" s="24"/>
      <c r="DWD1554" s="24"/>
      <c r="DWE1554" s="24"/>
      <c r="DWF1554" s="24"/>
      <c r="DWG1554" s="24"/>
      <c r="DWH1554" s="24"/>
      <c r="DWI1554" s="24"/>
      <c r="DWJ1554" s="24"/>
      <c r="DWK1554" s="24"/>
      <c r="DWL1554" s="24"/>
      <c r="DWP1554" s="3"/>
      <c r="DWQ1554" s="31"/>
      <c r="DWR1554" s="5"/>
      <c r="DWS1554" s="9"/>
      <c r="DWV1554" s="2"/>
      <c r="DWY1554" s="24"/>
      <c r="DWZ1554" s="24"/>
      <c r="DXA1554" s="31"/>
      <c r="DXB1554" s="24"/>
      <c r="DXC1554" s="24"/>
      <c r="DXD1554" s="24"/>
      <c r="DXE1554" s="24"/>
      <c r="DXF1554" s="24"/>
      <c r="DXG1554" s="24"/>
      <c r="DXH1554" s="24"/>
      <c r="DXI1554" s="24"/>
      <c r="DXJ1554" s="24"/>
      <c r="DXK1554" s="24"/>
      <c r="DXL1554" s="24"/>
      <c r="DXM1554" s="24"/>
      <c r="DXN1554" s="24"/>
      <c r="DXO1554" s="24"/>
      <c r="DXP1554" s="24"/>
      <c r="DXT1554" s="3"/>
      <c r="DXU1554" s="31"/>
      <c r="DXV1554" s="5"/>
      <c r="DXW1554" s="9"/>
      <c r="DXZ1554" s="2"/>
      <c r="DYC1554" s="24"/>
      <c r="DYD1554" s="24"/>
      <c r="DYE1554" s="31"/>
      <c r="DYF1554" s="24"/>
      <c r="DYG1554" s="24"/>
      <c r="DYH1554" s="24"/>
      <c r="DYI1554" s="24"/>
      <c r="DYJ1554" s="24"/>
      <c r="DYK1554" s="24"/>
      <c r="DYL1554" s="24"/>
      <c r="DYM1554" s="24"/>
      <c r="DYN1554" s="24"/>
      <c r="DYO1554" s="24"/>
      <c r="DYP1554" s="24"/>
      <c r="DYQ1554" s="24"/>
      <c r="DYR1554" s="24"/>
      <c r="DYS1554" s="24"/>
      <c r="DYT1554" s="24"/>
      <c r="DYX1554" s="3"/>
      <c r="DYY1554" s="31"/>
      <c r="DYZ1554" s="5"/>
      <c r="DZA1554" s="9"/>
      <c r="DZD1554" s="2"/>
      <c r="DZG1554" s="24"/>
      <c r="DZH1554" s="24"/>
      <c r="DZI1554" s="31"/>
      <c r="DZJ1554" s="24"/>
      <c r="DZK1554" s="24"/>
      <c r="DZL1554" s="24"/>
      <c r="DZM1554" s="24"/>
      <c r="DZN1554" s="24"/>
      <c r="DZO1554" s="24"/>
      <c r="DZP1554" s="24"/>
      <c r="DZQ1554" s="24"/>
      <c r="DZR1554" s="24"/>
      <c r="DZS1554" s="24"/>
      <c r="DZT1554" s="24"/>
      <c r="DZU1554" s="24"/>
      <c r="DZV1554" s="24"/>
      <c r="DZW1554" s="24"/>
      <c r="DZX1554" s="24"/>
      <c r="EAB1554" s="3"/>
      <c r="EAC1554" s="31"/>
      <c r="EAD1554" s="5"/>
      <c r="EAE1554" s="9"/>
      <c r="EAH1554" s="2"/>
      <c r="EAK1554" s="24"/>
      <c r="EAL1554" s="24"/>
      <c r="EAM1554" s="31"/>
      <c r="EAN1554" s="24"/>
      <c r="EAO1554" s="24"/>
      <c r="EAP1554" s="24"/>
      <c r="EAQ1554" s="24"/>
      <c r="EAR1554" s="24"/>
      <c r="EAS1554" s="24"/>
      <c r="EAT1554" s="24"/>
      <c r="EAU1554" s="24"/>
      <c r="EAV1554" s="24"/>
      <c r="EAW1554" s="24"/>
      <c r="EAX1554" s="24"/>
      <c r="EAY1554" s="24"/>
      <c r="EAZ1554" s="24"/>
      <c r="EBA1554" s="24"/>
      <c r="EBB1554" s="24"/>
      <c r="EBF1554" s="3"/>
      <c r="EBG1554" s="31"/>
      <c r="EBH1554" s="5"/>
      <c r="EBI1554" s="9"/>
      <c r="EBL1554" s="2"/>
      <c r="EBO1554" s="24"/>
      <c r="EBP1554" s="24"/>
      <c r="EBQ1554" s="31"/>
      <c r="EBR1554" s="24"/>
      <c r="EBS1554" s="24"/>
      <c r="EBT1554" s="24"/>
      <c r="EBU1554" s="24"/>
      <c r="EBV1554" s="24"/>
      <c r="EBW1554" s="24"/>
      <c r="EBX1554" s="24"/>
      <c r="EBY1554" s="24"/>
      <c r="EBZ1554" s="24"/>
      <c r="ECA1554" s="24"/>
      <c r="ECB1554" s="24"/>
      <c r="ECC1554" s="24"/>
      <c r="ECD1554" s="24"/>
      <c r="ECE1554" s="24"/>
      <c r="ECF1554" s="24"/>
      <c r="ECJ1554" s="3"/>
      <c r="ECK1554" s="31"/>
      <c r="ECL1554" s="5"/>
      <c r="ECM1554" s="9"/>
      <c r="ECP1554" s="2"/>
      <c r="ECS1554" s="24"/>
      <c r="ECT1554" s="24"/>
      <c r="ECU1554" s="31"/>
      <c r="ECV1554" s="24"/>
      <c r="ECW1554" s="24"/>
      <c r="ECX1554" s="24"/>
      <c r="ECY1554" s="24"/>
      <c r="ECZ1554" s="24"/>
      <c r="EDA1554" s="24"/>
      <c r="EDB1554" s="24"/>
      <c r="EDC1554" s="24"/>
      <c r="EDD1554" s="24"/>
      <c r="EDE1554" s="24"/>
      <c r="EDF1554" s="24"/>
      <c r="EDG1554" s="24"/>
      <c r="EDH1554" s="24"/>
      <c r="EDI1554" s="24"/>
      <c r="EDJ1554" s="24"/>
      <c r="EDN1554" s="3"/>
      <c r="EDO1554" s="31"/>
      <c r="EDP1554" s="5"/>
      <c r="EDQ1554" s="9"/>
      <c r="EDT1554" s="2"/>
      <c r="EDW1554" s="24"/>
      <c r="EDX1554" s="24"/>
      <c r="EDY1554" s="31"/>
      <c r="EDZ1554" s="24"/>
      <c r="EEA1554" s="24"/>
      <c r="EEB1554" s="24"/>
      <c r="EEC1554" s="24"/>
      <c r="EED1554" s="24"/>
      <c r="EEE1554" s="24"/>
      <c r="EEF1554" s="24"/>
      <c r="EEG1554" s="24"/>
      <c r="EEH1554" s="24"/>
      <c r="EEI1554" s="24"/>
      <c r="EEJ1554" s="24"/>
      <c r="EEK1554" s="24"/>
      <c r="EEL1554" s="24"/>
      <c r="EEM1554" s="24"/>
      <c r="EEN1554" s="24"/>
      <c r="EER1554" s="3"/>
      <c r="EES1554" s="31"/>
      <c r="EET1554" s="5"/>
      <c r="EEU1554" s="9"/>
      <c r="EEX1554" s="2"/>
      <c r="EFA1554" s="24"/>
      <c r="EFB1554" s="24"/>
      <c r="EFC1554" s="31"/>
      <c r="EFD1554" s="24"/>
      <c r="EFE1554" s="24"/>
      <c r="EFF1554" s="24"/>
      <c r="EFG1554" s="24"/>
      <c r="EFH1554" s="24"/>
      <c r="EFI1554" s="24"/>
      <c r="EFJ1554" s="24"/>
      <c r="EFK1554" s="24"/>
      <c r="EFL1554" s="24"/>
      <c r="EFM1554" s="24"/>
      <c r="EFN1554" s="24"/>
      <c r="EFO1554" s="24"/>
      <c r="EFP1554" s="24"/>
      <c r="EFQ1554" s="24"/>
      <c r="EFR1554" s="24"/>
      <c r="EFV1554" s="3"/>
      <c r="EFW1554" s="31"/>
      <c r="EFX1554" s="5"/>
      <c r="EFY1554" s="9"/>
      <c r="EGB1554" s="2"/>
      <c r="EGE1554" s="24"/>
      <c r="EGF1554" s="24"/>
      <c r="EGG1554" s="31"/>
      <c r="EGH1554" s="24"/>
      <c r="EGI1554" s="24"/>
      <c r="EGJ1554" s="24"/>
      <c r="EGK1554" s="24"/>
      <c r="EGL1554" s="24"/>
      <c r="EGM1554" s="24"/>
      <c r="EGN1554" s="24"/>
      <c r="EGO1554" s="24"/>
      <c r="EGP1554" s="24"/>
      <c r="EGQ1554" s="24"/>
      <c r="EGR1554" s="24"/>
      <c r="EGS1554" s="24"/>
      <c r="EGT1554" s="24"/>
      <c r="EGU1554" s="24"/>
      <c r="EGV1554" s="24"/>
      <c r="EGZ1554" s="3"/>
      <c r="EHA1554" s="31"/>
      <c r="EHB1554" s="5"/>
      <c r="EHC1554" s="9"/>
      <c r="EHF1554" s="2"/>
      <c r="EHI1554" s="24"/>
      <c r="EHJ1554" s="24"/>
      <c r="EHK1554" s="31"/>
      <c r="EHL1554" s="24"/>
      <c r="EHM1554" s="24"/>
      <c r="EHN1554" s="24"/>
      <c r="EHO1554" s="24"/>
      <c r="EHP1554" s="24"/>
      <c r="EHQ1554" s="24"/>
      <c r="EHR1554" s="24"/>
      <c r="EHS1554" s="24"/>
      <c r="EHT1554" s="24"/>
      <c r="EHU1554" s="24"/>
      <c r="EHV1554" s="24"/>
      <c r="EHW1554" s="24"/>
      <c r="EHX1554" s="24"/>
      <c r="EHY1554" s="24"/>
      <c r="EHZ1554" s="24"/>
      <c r="EID1554" s="3"/>
      <c r="EIE1554" s="31"/>
      <c r="EIF1554" s="5"/>
      <c r="EIG1554" s="9"/>
      <c r="EIJ1554" s="2"/>
      <c r="EIM1554" s="24"/>
      <c r="EIN1554" s="24"/>
      <c r="EIO1554" s="31"/>
      <c r="EIP1554" s="24"/>
      <c r="EIQ1554" s="24"/>
      <c r="EIR1554" s="24"/>
      <c r="EIS1554" s="24"/>
      <c r="EIT1554" s="24"/>
      <c r="EIU1554" s="24"/>
      <c r="EIV1554" s="24"/>
      <c r="EIW1554" s="24"/>
      <c r="EIX1554" s="24"/>
      <c r="EIY1554" s="24"/>
      <c r="EIZ1554" s="24"/>
      <c r="EJA1554" s="24"/>
      <c r="EJB1554" s="24"/>
      <c r="EJC1554" s="24"/>
      <c r="EJD1554" s="24"/>
      <c r="EJH1554" s="3"/>
      <c r="EJI1554" s="31"/>
      <c r="EJJ1554" s="5"/>
      <c r="EJK1554" s="9"/>
      <c r="EJN1554" s="2"/>
      <c r="EJQ1554" s="24"/>
      <c r="EJR1554" s="24"/>
      <c r="EJS1554" s="31"/>
      <c r="EJT1554" s="24"/>
      <c r="EJU1554" s="24"/>
      <c r="EJV1554" s="24"/>
      <c r="EJW1554" s="24"/>
      <c r="EJX1554" s="24"/>
      <c r="EJY1554" s="24"/>
      <c r="EJZ1554" s="24"/>
      <c r="EKA1554" s="24"/>
      <c r="EKB1554" s="24"/>
      <c r="EKC1554" s="24"/>
      <c r="EKD1554" s="24"/>
      <c r="EKE1554" s="24"/>
      <c r="EKF1554" s="24"/>
      <c r="EKG1554" s="24"/>
      <c r="EKH1554" s="24"/>
      <c r="EKL1554" s="3"/>
      <c r="EKM1554" s="31"/>
      <c r="EKN1554" s="5"/>
      <c r="EKO1554" s="9"/>
      <c r="EKR1554" s="2"/>
      <c r="EKU1554" s="24"/>
      <c r="EKV1554" s="24"/>
      <c r="EKW1554" s="31"/>
      <c r="EKX1554" s="24"/>
      <c r="EKY1554" s="24"/>
      <c r="EKZ1554" s="24"/>
      <c r="ELA1554" s="24"/>
      <c r="ELB1554" s="24"/>
      <c r="ELC1554" s="24"/>
      <c r="ELD1554" s="24"/>
      <c r="ELE1554" s="24"/>
      <c r="ELF1554" s="24"/>
      <c r="ELG1554" s="24"/>
      <c r="ELH1554" s="24"/>
      <c r="ELI1554" s="24"/>
      <c r="ELJ1554" s="24"/>
      <c r="ELK1554" s="24"/>
      <c r="ELL1554" s="24"/>
      <c r="ELP1554" s="3"/>
      <c r="ELQ1554" s="31"/>
      <c r="ELR1554" s="5"/>
      <c r="ELS1554" s="9"/>
      <c r="ELV1554" s="2"/>
      <c r="ELY1554" s="24"/>
      <c r="ELZ1554" s="24"/>
      <c r="EMA1554" s="31"/>
      <c r="EMB1554" s="24"/>
      <c r="EMC1554" s="24"/>
      <c r="EMD1554" s="24"/>
      <c r="EME1554" s="24"/>
      <c r="EMF1554" s="24"/>
      <c r="EMG1554" s="24"/>
      <c r="EMH1554" s="24"/>
      <c r="EMI1554" s="24"/>
      <c r="EMJ1554" s="24"/>
      <c r="EMK1554" s="24"/>
      <c r="EML1554" s="24"/>
      <c r="EMM1554" s="24"/>
      <c r="EMN1554" s="24"/>
      <c r="EMO1554" s="24"/>
      <c r="EMP1554" s="24"/>
      <c r="EMT1554" s="3"/>
      <c r="EMU1554" s="31"/>
      <c r="EMV1554" s="5"/>
      <c r="EMW1554" s="9"/>
      <c r="EMZ1554" s="2"/>
      <c r="ENC1554" s="24"/>
      <c r="END1554" s="24"/>
      <c r="ENE1554" s="31"/>
      <c r="ENF1554" s="24"/>
      <c r="ENG1554" s="24"/>
      <c r="ENH1554" s="24"/>
      <c r="ENI1554" s="24"/>
      <c r="ENJ1554" s="24"/>
      <c r="ENK1554" s="24"/>
      <c r="ENL1554" s="24"/>
      <c r="ENM1554" s="24"/>
      <c r="ENN1554" s="24"/>
      <c r="ENO1554" s="24"/>
      <c r="ENP1554" s="24"/>
      <c r="ENQ1554" s="24"/>
      <c r="ENR1554" s="24"/>
      <c r="ENS1554" s="24"/>
      <c r="ENT1554" s="24"/>
      <c r="ENX1554" s="3"/>
      <c r="ENY1554" s="31"/>
      <c r="ENZ1554" s="5"/>
      <c r="EOA1554" s="9"/>
      <c r="EOD1554" s="2"/>
      <c r="EOG1554" s="24"/>
      <c r="EOH1554" s="24"/>
      <c r="EOI1554" s="31"/>
      <c r="EOJ1554" s="24"/>
      <c r="EOK1554" s="24"/>
      <c r="EOL1554" s="24"/>
      <c r="EOM1554" s="24"/>
      <c r="EON1554" s="24"/>
      <c r="EOO1554" s="24"/>
      <c r="EOP1554" s="24"/>
      <c r="EOQ1554" s="24"/>
      <c r="EOR1554" s="24"/>
      <c r="EOS1554" s="24"/>
      <c r="EOT1554" s="24"/>
      <c r="EOU1554" s="24"/>
      <c r="EOV1554" s="24"/>
      <c r="EOW1554" s="24"/>
      <c r="EOX1554" s="24"/>
      <c r="EPB1554" s="3"/>
      <c r="EPC1554" s="31"/>
      <c r="EPD1554" s="5"/>
      <c r="EPE1554" s="9"/>
      <c r="EPH1554" s="2"/>
      <c r="EPK1554" s="24"/>
      <c r="EPL1554" s="24"/>
      <c r="EPM1554" s="31"/>
      <c r="EPN1554" s="24"/>
      <c r="EPO1554" s="24"/>
      <c r="EPP1554" s="24"/>
      <c r="EPQ1554" s="24"/>
      <c r="EPR1554" s="24"/>
      <c r="EPS1554" s="24"/>
      <c r="EPT1554" s="24"/>
      <c r="EPU1554" s="24"/>
      <c r="EPV1554" s="24"/>
      <c r="EPW1554" s="24"/>
      <c r="EPX1554" s="24"/>
      <c r="EPY1554" s="24"/>
      <c r="EPZ1554" s="24"/>
      <c r="EQA1554" s="24"/>
      <c r="EQB1554" s="24"/>
      <c r="EQF1554" s="3"/>
      <c r="EQG1554" s="31"/>
      <c r="EQH1554" s="5"/>
      <c r="EQI1554" s="9"/>
      <c r="EQL1554" s="2"/>
      <c r="EQO1554" s="24"/>
      <c r="EQP1554" s="24"/>
      <c r="EQQ1554" s="31"/>
      <c r="EQR1554" s="24"/>
      <c r="EQS1554" s="24"/>
      <c r="EQT1554" s="24"/>
      <c r="EQU1554" s="24"/>
      <c r="EQV1554" s="24"/>
      <c r="EQW1554" s="24"/>
      <c r="EQX1554" s="24"/>
      <c r="EQY1554" s="24"/>
      <c r="EQZ1554" s="24"/>
      <c r="ERA1554" s="24"/>
      <c r="ERB1554" s="24"/>
      <c r="ERC1554" s="24"/>
      <c r="ERD1554" s="24"/>
      <c r="ERE1554" s="24"/>
      <c r="ERF1554" s="24"/>
      <c r="ERJ1554" s="3"/>
      <c r="ERK1554" s="31"/>
      <c r="ERL1554" s="5"/>
      <c r="ERM1554" s="9"/>
      <c r="ERP1554" s="2"/>
      <c r="ERS1554" s="24"/>
      <c r="ERT1554" s="24"/>
      <c r="ERU1554" s="31"/>
      <c r="ERV1554" s="24"/>
      <c r="ERW1554" s="24"/>
      <c r="ERX1554" s="24"/>
      <c r="ERY1554" s="24"/>
      <c r="ERZ1554" s="24"/>
      <c r="ESA1554" s="24"/>
      <c r="ESB1554" s="24"/>
      <c r="ESC1554" s="24"/>
      <c r="ESD1554" s="24"/>
      <c r="ESE1554" s="24"/>
      <c r="ESF1554" s="24"/>
      <c r="ESG1554" s="24"/>
      <c r="ESH1554" s="24"/>
      <c r="ESI1554" s="24"/>
      <c r="ESJ1554" s="24"/>
      <c r="ESN1554" s="3"/>
      <c r="ESO1554" s="31"/>
      <c r="ESP1554" s="5"/>
      <c r="ESQ1554" s="9"/>
      <c r="EST1554" s="2"/>
      <c r="ESW1554" s="24"/>
      <c r="ESX1554" s="24"/>
      <c r="ESY1554" s="31"/>
      <c r="ESZ1554" s="24"/>
      <c r="ETA1554" s="24"/>
      <c r="ETB1554" s="24"/>
      <c r="ETC1554" s="24"/>
      <c r="ETD1554" s="24"/>
      <c r="ETE1554" s="24"/>
      <c r="ETF1554" s="24"/>
      <c r="ETG1554" s="24"/>
      <c r="ETH1554" s="24"/>
      <c r="ETI1554" s="24"/>
      <c r="ETJ1554" s="24"/>
      <c r="ETK1554" s="24"/>
      <c r="ETL1554" s="24"/>
      <c r="ETM1554" s="24"/>
      <c r="ETN1554" s="24"/>
      <c r="ETR1554" s="3"/>
      <c r="ETS1554" s="31"/>
      <c r="ETT1554" s="5"/>
      <c r="ETU1554" s="9"/>
      <c r="ETX1554" s="2"/>
      <c r="EUA1554" s="24"/>
      <c r="EUB1554" s="24"/>
      <c r="EUC1554" s="31"/>
      <c r="EUD1554" s="24"/>
      <c r="EUE1554" s="24"/>
      <c r="EUF1554" s="24"/>
      <c r="EUG1554" s="24"/>
      <c r="EUH1554" s="24"/>
      <c r="EUI1554" s="24"/>
      <c r="EUJ1554" s="24"/>
      <c r="EUK1554" s="24"/>
      <c r="EUL1554" s="24"/>
      <c r="EUM1554" s="24"/>
      <c r="EUN1554" s="24"/>
      <c r="EUO1554" s="24"/>
      <c r="EUP1554" s="24"/>
      <c r="EUQ1554" s="24"/>
      <c r="EUR1554" s="24"/>
      <c r="EUV1554" s="3"/>
      <c r="EUW1554" s="31"/>
      <c r="EUX1554" s="5"/>
      <c r="EUY1554" s="9"/>
      <c r="EVB1554" s="2"/>
      <c r="EVE1554" s="24"/>
      <c r="EVF1554" s="24"/>
      <c r="EVG1554" s="31"/>
      <c r="EVH1554" s="24"/>
      <c r="EVI1554" s="24"/>
      <c r="EVJ1554" s="24"/>
      <c r="EVK1554" s="24"/>
      <c r="EVL1554" s="24"/>
      <c r="EVM1554" s="24"/>
      <c r="EVN1554" s="24"/>
      <c r="EVO1554" s="24"/>
      <c r="EVP1554" s="24"/>
      <c r="EVQ1554" s="24"/>
      <c r="EVR1554" s="24"/>
      <c r="EVS1554" s="24"/>
      <c r="EVT1554" s="24"/>
      <c r="EVU1554" s="24"/>
      <c r="EVV1554" s="24"/>
      <c r="EVZ1554" s="3"/>
      <c r="EWA1554" s="31"/>
      <c r="EWB1554" s="5"/>
      <c r="EWC1554" s="9"/>
      <c r="EWF1554" s="2"/>
      <c r="EWI1554" s="24"/>
      <c r="EWJ1554" s="24"/>
      <c r="EWK1554" s="31"/>
      <c r="EWL1554" s="24"/>
      <c r="EWM1554" s="24"/>
      <c r="EWN1554" s="24"/>
      <c r="EWO1554" s="24"/>
      <c r="EWP1554" s="24"/>
      <c r="EWQ1554" s="24"/>
      <c r="EWR1554" s="24"/>
      <c r="EWS1554" s="24"/>
      <c r="EWT1554" s="24"/>
      <c r="EWU1554" s="24"/>
      <c r="EWV1554" s="24"/>
      <c r="EWW1554" s="24"/>
      <c r="EWX1554" s="24"/>
      <c r="EWY1554" s="24"/>
      <c r="EWZ1554" s="24"/>
      <c r="EXD1554" s="3"/>
      <c r="EXE1554" s="31"/>
      <c r="EXF1554" s="5"/>
      <c r="EXG1554" s="9"/>
      <c r="EXJ1554" s="2"/>
      <c r="EXM1554" s="24"/>
      <c r="EXN1554" s="24"/>
      <c r="EXO1554" s="31"/>
      <c r="EXP1554" s="24"/>
      <c r="EXQ1554" s="24"/>
      <c r="EXR1554" s="24"/>
      <c r="EXS1554" s="24"/>
      <c r="EXT1554" s="24"/>
      <c r="EXU1554" s="24"/>
      <c r="EXV1554" s="24"/>
      <c r="EXW1554" s="24"/>
      <c r="EXX1554" s="24"/>
      <c r="EXY1554" s="24"/>
      <c r="EXZ1554" s="24"/>
      <c r="EYA1554" s="24"/>
      <c r="EYB1554" s="24"/>
      <c r="EYC1554" s="24"/>
      <c r="EYD1554" s="24"/>
      <c r="EYH1554" s="3"/>
      <c r="EYI1554" s="31"/>
      <c r="EYJ1554" s="5"/>
      <c r="EYK1554" s="9"/>
      <c r="EYN1554" s="2"/>
      <c r="EYQ1554" s="24"/>
      <c r="EYR1554" s="24"/>
      <c r="EYS1554" s="31"/>
      <c r="EYT1554" s="24"/>
      <c r="EYU1554" s="24"/>
      <c r="EYV1554" s="24"/>
      <c r="EYW1554" s="24"/>
      <c r="EYX1554" s="24"/>
      <c r="EYY1554" s="24"/>
      <c r="EYZ1554" s="24"/>
      <c r="EZA1554" s="24"/>
      <c r="EZB1554" s="24"/>
      <c r="EZC1554" s="24"/>
      <c r="EZD1554" s="24"/>
      <c r="EZE1554" s="24"/>
      <c r="EZF1554" s="24"/>
      <c r="EZG1554" s="24"/>
      <c r="EZH1554" s="24"/>
      <c r="EZL1554" s="3"/>
      <c r="EZM1554" s="31"/>
      <c r="EZN1554" s="5"/>
      <c r="EZO1554" s="9"/>
      <c r="EZR1554" s="2"/>
      <c r="EZU1554" s="24"/>
      <c r="EZV1554" s="24"/>
      <c r="EZW1554" s="31"/>
      <c r="EZX1554" s="24"/>
      <c r="EZY1554" s="24"/>
      <c r="EZZ1554" s="24"/>
      <c r="FAA1554" s="24"/>
      <c r="FAB1554" s="24"/>
      <c r="FAC1554" s="24"/>
      <c r="FAD1554" s="24"/>
      <c r="FAE1554" s="24"/>
      <c r="FAF1554" s="24"/>
      <c r="FAG1554" s="24"/>
      <c r="FAH1554" s="24"/>
      <c r="FAI1554" s="24"/>
      <c r="FAJ1554" s="24"/>
      <c r="FAK1554" s="24"/>
      <c r="FAL1554" s="24"/>
      <c r="FAP1554" s="3"/>
      <c r="FAQ1554" s="31"/>
      <c r="FAR1554" s="5"/>
      <c r="FAS1554" s="9"/>
      <c r="FAV1554" s="2"/>
      <c r="FAY1554" s="24"/>
      <c r="FAZ1554" s="24"/>
      <c r="FBA1554" s="31"/>
      <c r="FBB1554" s="24"/>
      <c r="FBC1554" s="24"/>
      <c r="FBD1554" s="24"/>
      <c r="FBE1554" s="24"/>
      <c r="FBF1554" s="24"/>
      <c r="FBG1554" s="24"/>
      <c r="FBH1554" s="24"/>
      <c r="FBI1554" s="24"/>
      <c r="FBJ1554" s="24"/>
      <c r="FBK1554" s="24"/>
      <c r="FBL1554" s="24"/>
      <c r="FBM1554" s="24"/>
      <c r="FBN1554" s="24"/>
      <c r="FBO1554" s="24"/>
      <c r="FBP1554" s="24"/>
      <c r="FBT1554" s="3"/>
      <c r="FBU1554" s="31"/>
      <c r="FBV1554" s="5"/>
      <c r="FBW1554" s="9"/>
      <c r="FBZ1554" s="2"/>
      <c r="FCC1554" s="24"/>
      <c r="FCD1554" s="24"/>
      <c r="FCE1554" s="31"/>
      <c r="FCF1554" s="24"/>
      <c r="FCG1554" s="24"/>
      <c r="FCH1554" s="24"/>
      <c r="FCI1554" s="24"/>
      <c r="FCJ1554" s="24"/>
      <c r="FCK1554" s="24"/>
      <c r="FCL1554" s="24"/>
      <c r="FCM1554" s="24"/>
      <c r="FCN1554" s="24"/>
      <c r="FCO1554" s="24"/>
      <c r="FCP1554" s="24"/>
      <c r="FCQ1554" s="24"/>
      <c r="FCR1554" s="24"/>
      <c r="FCS1554" s="24"/>
      <c r="FCT1554" s="24"/>
      <c r="FCX1554" s="3"/>
      <c r="FCY1554" s="31"/>
      <c r="FCZ1554" s="5"/>
      <c r="FDA1554" s="9"/>
      <c r="FDD1554" s="2"/>
      <c r="FDG1554" s="24"/>
      <c r="FDH1554" s="24"/>
      <c r="FDI1554" s="31"/>
      <c r="FDJ1554" s="24"/>
      <c r="FDK1554" s="24"/>
      <c r="FDL1554" s="24"/>
      <c r="FDM1554" s="24"/>
      <c r="FDN1554" s="24"/>
      <c r="FDO1554" s="24"/>
      <c r="FDP1554" s="24"/>
      <c r="FDQ1554" s="24"/>
      <c r="FDR1554" s="24"/>
      <c r="FDS1554" s="24"/>
      <c r="FDT1554" s="24"/>
      <c r="FDU1554" s="24"/>
      <c r="FDV1554" s="24"/>
      <c r="FDW1554" s="24"/>
      <c r="FDX1554" s="24"/>
      <c r="FEB1554" s="3"/>
      <c r="FEC1554" s="31"/>
      <c r="FED1554" s="5"/>
      <c r="FEE1554" s="9"/>
      <c r="FEH1554" s="2"/>
      <c r="FEK1554" s="24"/>
      <c r="FEL1554" s="24"/>
      <c r="FEM1554" s="31"/>
      <c r="FEN1554" s="24"/>
      <c r="FEO1554" s="24"/>
      <c r="FEP1554" s="24"/>
      <c r="FEQ1554" s="24"/>
      <c r="FER1554" s="24"/>
      <c r="FES1554" s="24"/>
      <c r="FET1554" s="24"/>
      <c r="FEU1554" s="24"/>
      <c r="FEV1554" s="24"/>
      <c r="FEW1554" s="24"/>
      <c r="FEX1554" s="24"/>
      <c r="FEY1554" s="24"/>
      <c r="FEZ1554" s="24"/>
      <c r="FFA1554" s="24"/>
      <c r="FFB1554" s="24"/>
      <c r="FFF1554" s="3"/>
      <c r="FFG1554" s="31"/>
      <c r="FFH1554" s="5"/>
      <c r="FFI1554" s="9"/>
      <c r="FFL1554" s="2"/>
      <c r="FFO1554" s="24"/>
      <c r="FFP1554" s="24"/>
      <c r="FFQ1554" s="31"/>
      <c r="FFR1554" s="24"/>
      <c r="FFS1554" s="24"/>
      <c r="FFT1554" s="24"/>
      <c r="FFU1554" s="24"/>
      <c r="FFV1554" s="24"/>
      <c r="FFW1554" s="24"/>
      <c r="FFX1554" s="24"/>
      <c r="FFY1554" s="24"/>
      <c r="FFZ1554" s="24"/>
      <c r="FGA1554" s="24"/>
      <c r="FGB1554" s="24"/>
      <c r="FGC1554" s="24"/>
      <c r="FGD1554" s="24"/>
      <c r="FGE1554" s="24"/>
      <c r="FGF1554" s="24"/>
      <c r="FGJ1554" s="3"/>
      <c r="FGK1554" s="31"/>
      <c r="FGL1554" s="5"/>
      <c r="FGM1554" s="9"/>
      <c r="FGP1554" s="2"/>
      <c r="FGS1554" s="24"/>
      <c r="FGT1554" s="24"/>
      <c r="FGU1554" s="31"/>
      <c r="FGV1554" s="24"/>
      <c r="FGW1554" s="24"/>
      <c r="FGX1554" s="24"/>
      <c r="FGY1554" s="24"/>
      <c r="FGZ1554" s="24"/>
      <c r="FHA1554" s="24"/>
      <c r="FHB1554" s="24"/>
      <c r="FHC1554" s="24"/>
      <c r="FHD1554" s="24"/>
      <c r="FHE1554" s="24"/>
      <c r="FHF1554" s="24"/>
      <c r="FHG1554" s="24"/>
      <c r="FHH1554" s="24"/>
      <c r="FHI1554" s="24"/>
      <c r="FHJ1554" s="24"/>
      <c r="FHN1554" s="3"/>
      <c r="FHO1554" s="31"/>
      <c r="FHP1554" s="5"/>
      <c r="FHQ1554" s="9"/>
      <c r="FHT1554" s="2"/>
      <c r="FHW1554" s="24"/>
      <c r="FHX1554" s="24"/>
      <c r="FHY1554" s="31"/>
      <c r="FHZ1554" s="24"/>
      <c r="FIA1554" s="24"/>
      <c r="FIB1554" s="24"/>
      <c r="FIC1554" s="24"/>
      <c r="FID1554" s="24"/>
      <c r="FIE1554" s="24"/>
      <c r="FIF1554" s="24"/>
      <c r="FIG1554" s="24"/>
      <c r="FIH1554" s="24"/>
      <c r="FII1554" s="24"/>
      <c r="FIJ1554" s="24"/>
      <c r="FIK1554" s="24"/>
      <c r="FIL1554" s="24"/>
      <c r="FIM1554" s="24"/>
      <c r="FIN1554" s="24"/>
      <c r="FIR1554" s="3"/>
      <c r="FIS1554" s="31"/>
      <c r="FIT1554" s="5"/>
      <c r="FIU1554" s="9"/>
      <c r="FIX1554" s="2"/>
      <c r="FJA1554" s="24"/>
      <c r="FJB1554" s="24"/>
      <c r="FJC1554" s="31"/>
      <c r="FJD1554" s="24"/>
      <c r="FJE1554" s="24"/>
      <c r="FJF1554" s="24"/>
      <c r="FJG1554" s="24"/>
      <c r="FJH1554" s="24"/>
      <c r="FJI1554" s="24"/>
      <c r="FJJ1554" s="24"/>
      <c r="FJK1554" s="24"/>
      <c r="FJL1554" s="24"/>
      <c r="FJM1554" s="24"/>
      <c r="FJN1554" s="24"/>
      <c r="FJO1554" s="24"/>
      <c r="FJP1554" s="24"/>
      <c r="FJQ1554" s="24"/>
      <c r="FJR1554" s="24"/>
      <c r="FJV1554" s="3"/>
      <c r="FJW1554" s="31"/>
      <c r="FJX1554" s="5"/>
      <c r="FJY1554" s="9"/>
      <c r="FKB1554" s="2"/>
      <c r="FKE1554" s="24"/>
      <c r="FKF1554" s="24"/>
      <c r="FKG1554" s="31"/>
      <c r="FKH1554" s="24"/>
      <c r="FKI1554" s="24"/>
      <c r="FKJ1554" s="24"/>
      <c r="FKK1554" s="24"/>
      <c r="FKL1554" s="24"/>
      <c r="FKM1554" s="24"/>
      <c r="FKN1554" s="24"/>
      <c r="FKO1554" s="24"/>
      <c r="FKP1554" s="24"/>
      <c r="FKQ1554" s="24"/>
      <c r="FKR1554" s="24"/>
      <c r="FKS1554" s="24"/>
      <c r="FKT1554" s="24"/>
      <c r="FKU1554" s="24"/>
      <c r="FKV1554" s="24"/>
      <c r="FKZ1554" s="3"/>
      <c r="FLA1554" s="31"/>
      <c r="FLB1554" s="5"/>
      <c r="FLC1554" s="9"/>
      <c r="FLF1554" s="2"/>
      <c r="FLI1554" s="24"/>
      <c r="FLJ1554" s="24"/>
      <c r="FLK1554" s="31"/>
      <c r="FLL1554" s="24"/>
      <c r="FLM1554" s="24"/>
      <c r="FLN1554" s="24"/>
      <c r="FLO1554" s="24"/>
      <c r="FLP1554" s="24"/>
      <c r="FLQ1554" s="24"/>
      <c r="FLR1554" s="24"/>
      <c r="FLS1554" s="24"/>
      <c r="FLT1554" s="24"/>
      <c r="FLU1554" s="24"/>
      <c r="FLV1554" s="24"/>
      <c r="FLW1554" s="24"/>
      <c r="FLX1554" s="24"/>
      <c r="FLY1554" s="24"/>
      <c r="FLZ1554" s="24"/>
      <c r="FMD1554" s="3"/>
      <c r="FME1554" s="31"/>
      <c r="FMF1554" s="5"/>
      <c r="FMG1554" s="9"/>
      <c r="FMJ1554" s="2"/>
      <c r="FMM1554" s="24"/>
      <c r="FMN1554" s="24"/>
      <c r="FMO1554" s="31"/>
      <c r="FMP1554" s="24"/>
      <c r="FMQ1554" s="24"/>
      <c r="FMR1554" s="24"/>
      <c r="FMS1554" s="24"/>
      <c r="FMT1554" s="24"/>
      <c r="FMU1554" s="24"/>
      <c r="FMV1554" s="24"/>
      <c r="FMW1554" s="24"/>
      <c r="FMX1554" s="24"/>
      <c r="FMY1554" s="24"/>
      <c r="FMZ1554" s="24"/>
      <c r="FNA1554" s="24"/>
      <c r="FNB1554" s="24"/>
      <c r="FNC1554" s="24"/>
      <c r="FND1554" s="24"/>
      <c r="FNH1554" s="3"/>
      <c r="FNI1554" s="31"/>
      <c r="FNJ1554" s="5"/>
      <c r="FNK1554" s="9"/>
      <c r="FNN1554" s="2"/>
      <c r="FNQ1554" s="24"/>
      <c r="FNR1554" s="24"/>
      <c r="FNS1554" s="31"/>
      <c r="FNT1554" s="24"/>
      <c r="FNU1554" s="24"/>
      <c r="FNV1554" s="24"/>
      <c r="FNW1554" s="24"/>
      <c r="FNX1554" s="24"/>
      <c r="FNY1554" s="24"/>
      <c r="FNZ1554" s="24"/>
      <c r="FOA1554" s="24"/>
      <c r="FOB1554" s="24"/>
      <c r="FOC1554" s="24"/>
      <c r="FOD1554" s="24"/>
      <c r="FOE1554" s="24"/>
      <c r="FOF1554" s="24"/>
      <c r="FOG1554" s="24"/>
      <c r="FOH1554" s="24"/>
      <c r="FOL1554" s="3"/>
      <c r="FOM1554" s="31"/>
      <c r="FON1554" s="5"/>
      <c r="FOO1554" s="9"/>
      <c r="FOR1554" s="2"/>
      <c r="FOU1554" s="24"/>
      <c r="FOV1554" s="24"/>
      <c r="FOW1554" s="31"/>
      <c r="FOX1554" s="24"/>
      <c r="FOY1554" s="24"/>
      <c r="FOZ1554" s="24"/>
      <c r="FPA1554" s="24"/>
      <c r="FPB1554" s="24"/>
      <c r="FPC1554" s="24"/>
      <c r="FPD1554" s="24"/>
      <c r="FPE1554" s="24"/>
      <c r="FPF1554" s="24"/>
      <c r="FPG1554" s="24"/>
      <c r="FPH1554" s="24"/>
      <c r="FPI1554" s="24"/>
      <c r="FPJ1554" s="24"/>
      <c r="FPK1554" s="24"/>
      <c r="FPL1554" s="24"/>
      <c r="FPP1554" s="3"/>
      <c r="FPQ1554" s="31"/>
      <c r="FPR1554" s="5"/>
      <c r="FPS1554" s="9"/>
      <c r="FPV1554" s="2"/>
      <c r="FPY1554" s="24"/>
      <c r="FPZ1554" s="24"/>
      <c r="FQA1554" s="31"/>
      <c r="FQB1554" s="24"/>
      <c r="FQC1554" s="24"/>
      <c r="FQD1554" s="24"/>
      <c r="FQE1554" s="24"/>
      <c r="FQF1554" s="24"/>
      <c r="FQG1554" s="24"/>
      <c r="FQH1554" s="24"/>
      <c r="FQI1554" s="24"/>
      <c r="FQJ1554" s="24"/>
      <c r="FQK1554" s="24"/>
      <c r="FQL1554" s="24"/>
      <c r="FQM1554" s="24"/>
      <c r="FQN1554" s="24"/>
      <c r="FQO1554" s="24"/>
      <c r="FQP1554" s="24"/>
      <c r="FQT1554" s="3"/>
      <c r="FQU1554" s="31"/>
      <c r="FQV1554" s="5"/>
      <c r="FQW1554" s="9"/>
      <c r="FQZ1554" s="2"/>
      <c r="FRC1554" s="24"/>
      <c r="FRD1554" s="24"/>
      <c r="FRE1554" s="31"/>
      <c r="FRF1554" s="24"/>
      <c r="FRG1554" s="24"/>
      <c r="FRH1554" s="24"/>
      <c r="FRI1554" s="24"/>
      <c r="FRJ1554" s="24"/>
      <c r="FRK1554" s="24"/>
      <c r="FRL1554" s="24"/>
      <c r="FRM1554" s="24"/>
      <c r="FRN1554" s="24"/>
      <c r="FRO1554" s="24"/>
      <c r="FRP1554" s="24"/>
      <c r="FRQ1554" s="24"/>
      <c r="FRR1554" s="24"/>
      <c r="FRS1554" s="24"/>
      <c r="FRT1554" s="24"/>
      <c r="FRX1554" s="3"/>
      <c r="FRY1554" s="31"/>
      <c r="FRZ1554" s="5"/>
      <c r="FSA1554" s="9"/>
      <c r="FSD1554" s="2"/>
      <c r="FSG1554" s="24"/>
      <c r="FSH1554" s="24"/>
      <c r="FSI1554" s="31"/>
      <c r="FSJ1554" s="24"/>
      <c r="FSK1554" s="24"/>
      <c r="FSL1554" s="24"/>
      <c r="FSM1554" s="24"/>
      <c r="FSN1554" s="24"/>
      <c r="FSO1554" s="24"/>
      <c r="FSP1554" s="24"/>
      <c r="FSQ1554" s="24"/>
      <c r="FSR1554" s="24"/>
      <c r="FSS1554" s="24"/>
      <c r="FST1554" s="24"/>
      <c r="FSU1554" s="24"/>
      <c r="FSV1554" s="24"/>
      <c r="FSW1554" s="24"/>
      <c r="FSX1554" s="24"/>
      <c r="FTB1554" s="3"/>
      <c r="FTC1554" s="31"/>
      <c r="FTD1554" s="5"/>
      <c r="FTE1554" s="9"/>
      <c r="FTH1554" s="2"/>
      <c r="FTK1554" s="24"/>
      <c r="FTL1554" s="24"/>
      <c r="FTM1554" s="31"/>
      <c r="FTN1554" s="24"/>
      <c r="FTO1554" s="24"/>
      <c r="FTP1554" s="24"/>
      <c r="FTQ1554" s="24"/>
      <c r="FTR1554" s="24"/>
      <c r="FTS1554" s="24"/>
      <c r="FTT1554" s="24"/>
      <c r="FTU1554" s="24"/>
      <c r="FTV1554" s="24"/>
      <c r="FTW1554" s="24"/>
      <c r="FTX1554" s="24"/>
      <c r="FTY1554" s="24"/>
      <c r="FTZ1554" s="24"/>
      <c r="FUA1554" s="24"/>
      <c r="FUB1554" s="24"/>
      <c r="FUF1554" s="3"/>
      <c r="FUG1554" s="31"/>
      <c r="FUH1554" s="5"/>
      <c r="FUI1554" s="9"/>
      <c r="FUL1554" s="2"/>
      <c r="FUO1554" s="24"/>
      <c r="FUP1554" s="24"/>
      <c r="FUQ1554" s="31"/>
      <c r="FUR1554" s="24"/>
      <c r="FUS1554" s="24"/>
      <c r="FUT1554" s="24"/>
      <c r="FUU1554" s="24"/>
      <c r="FUV1554" s="24"/>
      <c r="FUW1554" s="24"/>
      <c r="FUX1554" s="24"/>
      <c r="FUY1554" s="24"/>
      <c r="FUZ1554" s="24"/>
      <c r="FVA1554" s="24"/>
      <c r="FVB1554" s="24"/>
      <c r="FVC1554" s="24"/>
      <c r="FVD1554" s="24"/>
      <c r="FVE1554" s="24"/>
      <c r="FVF1554" s="24"/>
      <c r="FVJ1554" s="3"/>
      <c r="FVK1554" s="31"/>
      <c r="FVL1554" s="5"/>
      <c r="FVM1554" s="9"/>
      <c r="FVP1554" s="2"/>
      <c r="FVS1554" s="24"/>
      <c r="FVT1554" s="24"/>
      <c r="FVU1554" s="31"/>
      <c r="FVV1554" s="24"/>
      <c r="FVW1554" s="24"/>
      <c r="FVX1554" s="24"/>
      <c r="FVY1554" s="24"/>
      <c r="FVZ1554" s="24"/>
      <c r="FWA1554" s="24"/>
      <c r="FWB1554" s="24"/>
      <c r="FWC1554" s="24"/>
      <c r="FWD1554" s="24"/>
      <c r="FWE1554" s="24"/>
      <c r="FWF1554" s="24"/>
      <c r="FWG1554" s="24"/>
      <c r="FWH1554" s="24"/>
      <c r="FWI1554" s="24"/>
      <c r="FWJ1554" s="24"/>
      <c r="FWN1554" s="3"/>
      <c r="FWO1554" s="31"/>
      <c r="FWP1554" s="5"/>
      <c r="FWQ1554" s="9"/>
      <c r="FWT1554" s="2"/>
      <c r="FWW1554" s="24"/>
      <c r="FWX1554" s="24"/>
      <c r="FWY1554" s="31"/>
      <c r="FWZ1554" s="24"/>
      <c r="FXA1554" s="24"/>
      <c r="FXB1554" s="24"/>
      <c r="FXC1554" s="24"/>
      <c r="FXD1554" s="24"/>
      <c r="FXE1554" s="24"/>
      <c r="FXF1554" s="24"/>
      <c r="FXG1554" s="24"/>
      <c r="FXH1554" s="24"/>
      <c r="FXI1554" s="24"/>
      <c r="FXJ1554" s="24"/>
      <c r="FXK1554" s="24"/>
      <c r="FXL1554" s="24"/>
      <c r="FXM1554" s="24"/>
      <c r="FXN1554" s="24"/>
      <c r="FXR1554" s="3"/>
      <c r="FXS1554" s="31"/>
      <c r="FXT1554" s="5"/>
      <c r="FXU1554" s="9"/>
      <c r="FXX1554" s="2"/>
      <c r="FYA1554" s="24"/>
      <c r="FYB1554" s="24"/>
      <c r="FYC1554" s="31"/>
      <c r="FYD1554" s="24"/>
      <c r="FYE1554" s="24"/>
      <c r="FYF1554" s="24"/>
      <c r="FYG1554" s="24"/>
      <c r="FYH1554" s="24"/>
      <c r="FYI1554" s="24"/>
      <c r="FYJ1554" s="24"/>
      <c r="FYK1554" s="24"/>
      <c r="FYL1554" s="24"/>
      <c r="FYM1554" s="24"/>
      <c r="FYN1554" s="24"/>
      <c r="FYO1554" s="24"/>
      <c r="FYP1554" s="24"/>
      <c r="FYQ1554" s="24"/>
      <c r="FYR1554" s="24"/>
      <c r="FYV1554" s="3"/>
      <c r="FYW1554" s="31"/>
      <c r="FYX1554" s="5"/>
      <c r="FYY1554" s="9"/>
      <c r="FZB1554" s="2"/>
      <c r="FZE1554" s="24"/>
      <c r="FZF1554" s="24"/>
      <c r="FZG1554" s="31"/>
      <c r="FZH1554" s="24"/>
      <c r="FZI1554" s="24"/>
      <c r="FZJ1554" s="24"/>
      <c r="FZK1554" s="24"/>
      <c r="FZL1554" s="24"/>
      <c r="FZM1554" s="24"/>
      <c r="FZN1554" s="24"/>
      <c r="FZO1554" s="24"/>
      <c r="FZP1554" s="24"/>
      <c r="FZQ1554" s="24"/>
      <c r="FZR1554" s="24"/>
      <c r="FZS1554" s="24"/>
      <c r="FZT1554" s="24"/>
      <c r="FZU1554" s="24"/>
      <c r="FZV1554" s="24"/>
      <c r="FZZ1554" s="3"/>
      <c r="GAA1554" s="31"/>
      <c r="GAB1554" s="5"/>
      <c r="GAC1554" s="9"/>
      <c r="GAF1554" s="2"/>
      <c r="GAI1554" s="24"/>
      <c r="GAJ1554" s="24"/>
      <c r="GAK1554" s="31"/>
      <c r="GAL1554" s="24"/>
      <c r="GAM1554" s="24"/>
      <c r="GAN1554" s="24"/>
      <c r="GAO1554" s="24"/>
      <c r="GAP1554" s="24"/>
      <c r="GAQ1554" s="24"/>
      <c r="GAR1554" s="24"/>
      <c r="GAS1554" s="24"/>
      <c r="GAT1554" s="24"/>
      <c r="GAU1554" s="24"/>
      <c r="GAV1554" s="24"/>
      <c r="GAW1554" s="24"/>
      <c r="GAX1554" s="24"/>
      <c r="GAY1554" s="24"/>
      <c r="GAZ1554" s="24"/>
      <c r="GBD1554" s="3"/>
      <c r="GBE1554" s="31"/>
      <c r="GBF1554" s="5"/>
      <c r="GBG1554" s="9"/>
      <c r="GBJ1554" s="2"/>
      <c r="GBM1554" s="24"/>
      <c r="GBN1554" s="24"/>
      <c r="GBO1554" s="31"/>
      <c r="GBP1554" s="24"/>
      <c r="GBQ1554" s="24"/>
      <c r="GBR1554" s="24"/>
      <c r="GBS1554" s="24"/>
      <c r="GBT1554" s="24"/>
      <c r="GBU1554" s="24"/>
      <c r="GBV1554" s="24"/>
      <c r="GBW1554" s="24"/>
      <c r="GBX1554" s="24"/>
      <c r="GBY1554" s="24"/>
      <c r="GBZ1554" s="24"/>
      <c r="GCA1554" s="24"/>
      <c r="GCB1554" s="24"/>
      <c r="GCC1554" s="24"/>
      <c r="GCD1554" s="24"/>
      <c r="GCH1554" s="3"/>
      <c r="GCI1554" s="31"/>
      <c r="GCJ1554" s="5"/>
      <c r="GCK1554" s="9"/>
      <c r="GCN1554" s="2"/>
      <c r="GCQ1554" s="24"/>
      <c r="GCR1554" s="24"/>
      <c r="GCS1554" s="31"/>
      <c r="GCT1554" s="24"/>
      <c r="GCU1554" s="24"/>
      <c r="GCV1554" s="24"/>
      <c r="GCW1554" s="24"/>
      <c r="GCX1554" s="24"/>
      <c r="GCY1554" s="24"/>
      <c r="GCZ1554" s="24"/>
      <c r="GDA1554" s="24"/>
      <c r="GDB1554" s="24"/>
      <c r="GDC1554" s="24"/>
      <c r="GDD1554" s="24"/>
      <c r="GDE1554" s="24"/>
      <c r="GDF1554" s="24"/>
      <c r="GDG1554" s="24"/>
      <c r="GDH1554" s="24"/>
      <c r="GDL1554" s="3"/>
      <c r="GDM1554" s="31"/>
      <c r="GDN1554" s="5"/>
      <c r="GDO1554" s="9"/>
      <c r="GDR1554" s="2"/>
      <c r="GDU1554" s="24"/>
      <c r="GDV1554" s="24"/>
      <c r="GDW1554" s="31"/>
      <c r="GDX1554" s="24"/>
      <c r="GDY1554" s="24"/>
      <c r="GDZ1554" s="24"/>
      <c r="GEA1554" s="24"/>
      <c r="GEB1554" s="24"/>
      <c r="GEC1554" s="24"/>
      <c r="GED1554" s="24"/>
      <c r="GEE1554" s="24"/>
      <c r="GEF1554" s="24"/>
      <c r="GEG1554" s="24"/>
      <c r="GEH1554" s="24"/>
      <c r="GEI1554" s="24"/>
      <c r="GEJ1554" s="24"/>
      <c r="GEK1554" s="24"/>
      <c r="GEL1554" s="24"/>
      <c r="GEP1554" s="3"/>
      <c r="GEQ1554" s="31"/>
      <c r="GER1554" s="5"/>
      <c r="GES1554" s="9"/>
      <c r="GEV1554" s="2"/>
      <c r="GEY1554" s="24"/>
      <c r="GEZ1554" s="24"/>
      <c r="GFA1554" s="31"/>
      <c r="GFB1554" s="24"/>
      <c r="GFC1554" s="24"/>
      <c r="GFD1554" s="24"/>
      <c r="GFE1554" s="24"/>
      <c r="GFF1554" s="24"/>
      <c r="GFG1554" s="24"/>
      <c r="GFH1554" s="24"/>
      <c r="GFI1554" s="24"/>
      <c r="GFJ1554" s="24"/>
      <c r="GFK1554" s="24"/>
      <c r="GFL1554" s="24"/>
      <c r="GFM1554" s="24"/>
      <c r="GFN1554" s="24"/>
      <c r="GFO1554" s="24"/>
      <c r="GFP1554" s="24"/>
      <c r="GFT1554" s="3"/>
      <c r="GFU1554" s="31"/>
      <c r="GFV1554" s="5"/>
      <c r="GFW1554" s="9"/>
      <c r="GFZ1554" s="2"/>
      <c r="GGC1554" s="24"/>
      <c r="GGD1554" s="24"/>
      <c r="GGE1554" s="31"/>
      <c r="GGF1554" s="24"/>
      <c r="GGG1554" s="24"/>
      <c r="GGH1554" s="24"/>
      <c r="GGI1554" s="24"/>
      <c r="GGJ1554" s="24"/>
      <c r="GGK1554" s="24"/>
      <c r="GGL1554" s="24"/>
      <c r="GGM1554" s="24"/>
      <c r="GGN1554" s="24"/>
      <c r="GGO1554" s="24"/>
      <c r="GGP1554" s="24"/>
      <c r="GGQ1554" s="24"/>
      <c r="GGR1554" s="24"/>
      <c r="GGS1554" s="24"/>
      <c r="GGT1554" s="24"/>
      <c r="GGX1554" s="3"/>
      <c r="GGY1554" s="31"/>
      <c r="GGZ1554" s="5"/>
      <c r="GHA1554" s="9"/>
      <c r="GHD1554" s="2"/>
      <c r="GHG1554" s="24"/>
      <c r="GHH1554" s="24"/>
      <c r="GHI1554" s="31"/>
      <c r="GHJ1554" s="24"/>
      <c r="GHK1554" s="24"/>
      <c r="GHL1554" s="24"/>
      <c r="GHM1554" s="24"/>
      <c r="GHN1554" s="24"/>
      <c r="GHO1554" s="24"/>
      <c r="GHP1554" s="24"/>
      <c r="GHQ1554" s="24"/>
      <c r="GHR1554" s="24"/>
      <c r="GHS1554" s="24"/>
      <c r="GHT1554" s="24"/>
      <c r="GHU1554" s="24"/>
      <c r="GHV1554" s="24"/>
      <c r="GHW1554" s="24"/>
      <c r="GHX1554" s="24"/>
      <c r="GIB1554" s="3"/>
      <c r="GIC1554" s="31"/>
      <c r="GID1554" s="5"/>
      <c r="GIE1554" s="9"/>
      <c r="GIH1554" s="2"/>
      <c r="GIK1554" s="24"/>
      <c r="GIL1554" s="24"/>
      <c r="GIM1554" s="31"/>
      <c r="GIN1554" s="24"/>
      <c r="GIO1554" s="24"/>
      <c r="GIP1554" s="24"/>
      <c r="GIQ1554" s="24"/>
      <c r="GIR1554" s="24"/>
      <c r="GIS1554" s="24"/>
      <c r="GIT1554" s="24"/>
      <c r="GIU1554" s="24"/>
      <c r="GIV1554" s="24"/>
      <c r="GIW1554" s="24"/>
      <c r="GIX1554" s="24"/>
      <c r="GIY1554" s="24"/>
      <c r="GIZ1554" s="24"/>
      <c r="GJA1554" s="24"/>
      <c r="GJB1554" s="24"/>
      <c r="GJF1554" s="3"/>
      <c r="GJG1554" s="31"/>
      <c r="GJH1554" s="5"/>
      <c r="GJI1554" s="9"/>
      <c r="GJL1554" s="2"/>
      <c r="GJO1554" s="24"/>
      <c r="GJP1554" s="24"/>
      <c r="GJQ1554" s="31"/>
      <c r="GJR1554" s="24"/>
      <c r="GJS1554" s="24"/>
      <c r="GJT1554" s="24"/>
      <c r="GJU1554" s="24"/>
      <c r="GJV1554" s="24"/>
      <c r="GJW1554" s="24"/>
      <c r="GJX1554" s="24"/>
      <c r="GJY1554" s="24"/>
      <c r="GJZ1554" s="24"/>
      <c r="GKA1554" s="24"/>
      <c r="GKB1554" s="24"/>
      <c r="GKC1554" s="24"/>
      <c r="GKD1554" s="24"/>
      <c r="GKE1554" s="24"/>
      <c r="GKF1554" s="24"/>
      <c r="GKJ1554" s="3"/>
      <c r="GKK1554" s="31"/>
      <c r="GKL1554" s="5"/>
      <c r="GKM1554" s="9"/>
      <c r="GKP1554" s="2"/>
      <c r="GKS1554" s="24"/>
      <c r="GKT1554" s="24"/>
      <c r="GKU1554" s="31"/>
      <c r="GKV1554" s="24"/>
      <c r="GKW1554" s="24"/>
      <c r="GKX1554" s="24"/>
      <c r="GKY1554" s="24"/>
      <c r="GKZ1554" s="24"/>
      <c r="GLA1554" s="24"/>
      <c r="GLB1554" s="24"/>
      <c r="GLC1554" s="24"/>
      <c r="GLD1554" s="24"/>
      <c r="GLE1554" s="24"/>
      <c r="GLF1554" s="24"/>
      <c r="GLG1554" s="24"/>
      <c r="GLH1554" s="24"/>
      <c r="GLI1554" s="24"/>
      <c r="GLJ1554" s="24"/>
      <c r="GLN1554" s="3"/>
      <c r="GLO1554" s="31"/>
      <c r="GLP1554" s="5"/>
      <c r="GLQ1554" s="9"/>
      <c r="GLT1554" s="2"/>
      <c r="GLW1554" s="24"/>
      <c r="GLX1554" s="24"/>
      <c r="GLY1554" s="31"/>
      <c r="GLZ1554" s="24"/>
      <c r="GMA1554" s="24"/>
      <c r="GMB1554" s="24"/>
      <c r="GMC1554" s="24"/>
      <c r="GMD1554" s="24"/>
      <c r="GME1554" s="24"/>
      <c r="GMF1554" s="24"/>
      <c r="GMG1554" s="24"/>
      <c r="GMH1554" s="24"/>
      <c r="GMI1554" s="24"/>
      <c r="GMJ1554" s="24"/>
      <c r="GMK1554" s="24"/>
      <c r="GML1554" s="24"/>
      <c r="GMM1554" s="24"/>
      <c r="GMN1554" s="24"/>
      <c r="GMR1554" s="3"/>
      <c r="GMS1554" s="31"/>
      <c r="GMT1554" s="5"/>
      <c r="GMU1554" s="9"/>
      <c r="GMX1554" s="2"/>
      <c r="GNA1554" s="24"/>
      <c r="GNB1554" s="24"/>
      <c r="GNC1554" s="31"/>
      <c r="GND1554" s="24"/>
      <c r="GNE1554" s="24"/>
      <c r="GNF1554" s="24"/>
      <c r="GNG1554" s="24"/>
      <c r="GNH1554" s="24"/>
      <c r="GNI1554" s="24"/>
      <c r="GNJ1554" s="24"/>
      <c r="GNK1554" s="24"/>
      <c r="GNL1554" s="24"/>
      <c r="GNM1554" s="24"/>
      <c r="GNN1554" s="24"/>
      <c r="GNO1554" s="24"/>
      <c r="GNP1554" s="24"/>
      <c r="GNQ1554" s="24"/>
      <c r="GNR1554" s="24"/>
      <c r="GNV1554" s="3"/>
      <c r="GNW1554" s="31"/>
      <c r="GNX1554" s="5"/>
      <c r="GNY1554" s="9"/>
      <c r="GOB1554" s="2"/>
      <c r="GOE1554" s="24"/>
      <c r="GOF1554" s="24"/>
      <c r="GOG1554" s="31"/>
      <c r="GOH1554" s="24"/>
      <c r="GOI1554" s="24"/>
      <c r="GOJ1554" s="24"/>
      <c r="GOK1554" s="24"/>
      <c r="GOL1554" s="24"/>
      <c r="GOM1554" s="24"/>
      <c r="GON1554" s="24"/>
      <c r="GOO1554" s="24"/>
      <c r="GOP1554" s="24"/>
      <c r="GOQ1554" s="24"/>
      <c r="GOR1554" s="24"/>
      <c r="GOS1554" s="24"/>
      <c r="GOT1554" s="24"/>
      <c r="GOU1554" s="24"/>
      <c r="GOV1554" s="24"/>
      <c r="GOZ1554" s="3"/>
      <c r="GPA1554" s="31"/>
      <c r="GPB1554" s="5"/>
      <c r="GPC1554" s="9"/>
      <c r="GPF1554" s="2"/>
      <c r="GPI1554" s="24"/>
      <c r="GPJ1554" s="24"/>
      <c r="GPK1554" s="31"/>
      <c r="GPL1554" s="24"/>
      <c r="GPM1554" s="24"/>
      <c r="GPN1554" s="24"/>
      <c r="GPO1554" s="24"/>
      <c r="GPP1554" s="24"/>
      <c r="GPQ1554" s="24"/>
      <c r="GPR1554" s="24"/>
      <c r="GPS1554" s="24"/>
      <c r="GPT1554" s="24"/>
      <c r="GPU1554" s="24"/>
      <c r="GPV1554" s="24"/>
      <c r="GPW1554" s="24"/>
      <c r="GPX1554" s="24"/>
      <c r="GPY1554" s="24"/>
      <c r="GPZ1554" s="24"/>
      <c r="GQD1554" s="3"/>
      <c r="GQE1554" s="31"/>
      <c r="GQF1554" s="5"/>
      <c r="GQG1554" s="9"/>
      <c r="GQJ1554" s="2"/>
      <c r="GQM1554" s="24"/>
      <c r="GQN1554" s="24"/>
      <c r="GQO1554" s="31"/>
      <c r="GQP1554" s="24"/>
      <c r="GQQ1554" s="24"/>
      <c r="GQR1554" s="24"/>
      <c r="GQS1554" s="24"/>
      <c r="GQT1554" s="24"/>
      <c r="GQU1554" s="24"/>
      <c r="GQV1554" s="24"/>
      <c r="GQW1554" s="24"/>
      <c r="GQX1554" s="24"/>
      <c r="GQY1554" s="24"/>
      <c r="GQZ1554" s="24"/>
      <c r="GRA1554" s="24"/>
      <c r="GRB1554" s="24"/>
      <c r="GRC1554" s="24"/>
      <c r="GRD1554" s="24"/>
      <c r="GRH1554" s="3"/>
      <c r="GRI1554" s="31"/>
      <c r="GRJ1554" s="5"/>
      <c r="GRK1554" s="9"/>
      <c r="GRN1554" s="2"/>
      <c r="GRQ1554" s="24"/>
      <c r="GRR1554" s="24"/>
      <c r="GRS1554" s="31"/>
      <c r="GRT1554" s="24"/>
      <c r="GRU1554" s="24"/>
      <c r="GRV1554" s="24"/>
      <c r="GRW1554" s="24"/>
      <c r="GRX1554" s="24"/>
      <c r="GRY1554" s="24"/>
      <c r="GRZ1554" s="24"/>
      <c r="GSA1554" s="24"/>
      <c r="GSB1554" s="24"/>
      <c r="GSC1554" s="24"/>
      <c r="GSD1554" s="24"/>
      <c r="GSE1554" s="24"/>
      <c r="GSF1554" s="24"/>
      <c r="GSG1554" s="24"/>
      <c r="GSH1554" s="24"/>
      <c r="GSL1554" s="3"/>
      <c r="GSM1554" s="31"/>
      <c r="GSN1554" s="5"/>
      <c r="GSO1554" s="9"/>
      <c r="GSR1554" s="2"/>
      <c r="GSU1554" s="24"/>
      <c r="GSV1554" s="24"/>
      <c r="GSW1554" s="31"/>
      <c r="GSX1554" s="24"/>
      <c r="GSY1554" s="24"/>
      <c r="GSZ1554" s="24"/>
      <c r="GTA1554" s="24"/>
      <c r="GTB1554" s="24"/>
      <c r="GTC1554" s="24"/>
      <c r="GTD1554" s="24"/>
      <c r="GTE1554" s="24"/>
      <c r="GTF1554" s="24"/>
      <c r="GTG1554" s="24"/>
      <c r="GTH1554" s="24"/>
      <c r="GTI1554" s="24"/>
      <c r="GTJ1554" s="24"/>
      <c r="GTK1554" s="24"/>
      <c r="GTL1554" s="24"/>
      <c r="GTP1554" s="3"/>
      <c r="GTQ1554" s="31"/>
      <c r="GTR1554" s="5"/>
      <c r="GTS1554" s="9"/>
      <c r="GTV1554" s="2"/>
      <c r="GTY1554" s="24"/>
      <c r="GTZ1554" s="24"/>
      <c r="GUA1554" s="31"/>
      <c r="GUB1554" s="24"/>
      <c r="GUC1554" s="24"/>
      <c r="GUD1554" s="24"/>
      <c r="GUE1554" s="24"/>
      <c r="GUF1554" s="24"/>
      <c r="GUG1554" s="24"/>
      <c r="GUH1554" s="24"/>
      <c r="GUI1554" s="24"/>
      <c r="GUJ1554" s="24"/>
      <c r="GUK1554" s="24"/>
      <c r="GUL1554" s="24"/>
      <c r="GUM1554" s="24"/>
      <c r="GUN1554" s="24"/>
      <c r="GUO1554" s="24"/>
      <c r="GUP1554" s="24"/>
      <c r="GUT1554" s="3"/>
      <c r="GUU1554" s="31"/>
      <c r="GUV1554" s="5"/>
      <c r="GUW1554" s="9"/>
      <c r="GUZ1554" s="2"/>
      <c r="GVC1554" s="24"/>
      <c r="GVD1554" s="24"/>
      <c r="GVE1554" s="31"/>
      <c r="GVF1554" s="24"/>
      <c r="GVG1554" s="24"/>
      <c r="GVH1554" s="24"/>
      <c r="GVI1554" s="24"/>
      <c r="GVJ1554" s="24"/>
      <c r="GVK1554" s="24"/>
      <c r="GVL1554" s="24"/>
      <c r="GVM1554" s="24"/>
      <c r="GVN1554" s="24"/>
      <c r="GVO1554" s="24"/>
      <c r="GVP1554" s="24"/>
      <c r="GVQ1554" s="24"/>
      <c r="GVR1554" s="24"/>
      <c r="GVS1554" s="24"/>
      <c r="GVT1554" s="24"/>
      <c r="GVX1554" s="3"/>
      <c r="GVY1554" s="31"/>
      <c r="GVZ1554" s="5"/>
      <c r="GWA1554" s="9"/>
      <c r="GWD1554" s="2"/>
      <c r="GWG1554" s="24"/>
      <c r="GWH1554" s="24"/>
      <c r="GWI1554" s="31"/>
      <c r="GWJ1554" s="24"/>
      <c r="GWK1554" s="24"/>
      <c r="GWL1554" s="24"/>
      <c r="GWM1554" s="24"/>
      <c r="GWN1554" s="24"/>
      <c r="GWO1554" s="24"/>
      <c r="GWP1554" s="24"/>
      <c r="GWQ1554" s="24"/>
      <c r="GWR1554" s="24"/>
      <c r="GWS1554" s="24"/>
      <c r="GWT1554" s="24"/>
      <c r="GWU1554" s="24"/>
      <c r="GWV1554" s="24"/>
      <c r="GWW1554" s="24"/>
      <c r="GWX1554" s="24"/>
      <c r="GXB1554" s="3"/>
      <c r="GXC1554" s="31"/>
      <c r="GXD1554" s="5"/>
      <c r="GXE1554" s="9"/>
      <c r="GXH1554" s="2"/>
      <c r="GXK1554" s="24"/>
      <c r="GXL1554" s="24"/>
      <c r="GXM1554" s="31"/>
      <c r="GXN1554" s="24"/>
      <c r="GXO1554" s="24"/>
      <c r="GXP1554" s="24"/>
      <c r="GXQ1554" s="24"/>
      <c r="GXR1554" s="24"/>
      <c r="GXS1554" s="24"/>
      <c r="GXT1554" s="24"/>
      <c r="GXU1554" s="24"/>
      <c r="GXV1554" s="24"/>
      <c r="GXW1554" s="24"/>
      <c r="GXX1554" s="24"/>
      <c r="GXY1554" s="24"/>
      <c r="GXZ1554" s="24"/>
      <c r="GYA1554" s="24"/>
      <c r="GYB1554" s="24"/>
      <c r="GYF1554" s="3"/>
      <c r="GYG1554" s="31"/>
      <c r="GYH1554" s="5"/>
      <c r="GYI1554" s="9"/>
      <c r="GYL1554" s="2"/>
      <c r="GYO1554" s="24"/>
      <c r="GYP1554" s="24"/>
      <c r="GYQ1554" s="31"/>
      <c r="GYR1554" s="24"/>
      <c r="GYS1554" s="24"/>
      <c r="GYT1554" s="24"/>
      <c r="GYU1554" s="24"/>
      <c r="GYV1554" s="24"/>
      <c r="GYW1554" s="24"/>
      <c r="GYX1554" s="24"/>
      <c r="GYY1554" s="24"/>
      <c r="GYZ1554" s="24"/>
      <c r="GZA1554" s="24"/>
      <c r="GZB1554" s="24"/>
      <c r="GZC1554" s="24"/>
      <c r="GZD1554" s="24"/>
      <c r="GZE1554" s="24"/>
      <c r="GZF1554" s="24"/>
      <c r="GZJ1554" s="3"/>
      <c r="GZK1554" s="31"/>
      <c r="GZL1554" s="5"/>
      <c r="GZM1554" s="9"/>
      <c r="GZP1554" s="2"/>
      <c r="GZS1554" s="24"/>
      <c r="GZT1554" s="24"/>
      <c r="GZU1554" s="31"/>
      <c r="GZV1554" s="24"/>
      <c r="GZW1554" s="24"/>
      <c r="GZX1554" s="24"/>
      <c r="GZY1554" s="24"/>
      <c r="GZZ1554" s="24"/>
      <c r="HAA1554" s="24"/>
      <c r="HAB1554" s="24"/>
      <c r="HAC1554" s="24"/>
      <c r="HAD1554" s="24"/>
      <c r="HAE1554" s="24"/>
      <c r="HAF1554" s="24"/>
      <c r="HAG1554" s="24"/>
      <c r="HAH1554" s="24"/>
      <c r="HAI1554" s="24"/>
      <c r="HAJ1554" s="24"/>
      <c r="HAN1554" s="3"/>
      <c r="HAO1554" s="31"/>
      <c r="HAP1554" s="5"/>
      <c r="HAQ1554" s="9"/>
      <c r="HAT1554" s="2"/>
      <c r="HAW1554" s="24"/>
      <c r="HAX1554" s="24"/>
      <c r="HAY1554" s="31"/>
      <c r="HAZ1554" s="24"/>
      <c r="HBA1554" s="24"/>
      <c r="HBB1554" s="24"/>
      <c r="HBC1554" s="24"/>
      <c r="HBD1554" s="24"/>
      <c r="HBE1554" s="24"/>
      <c r="HBF1554" s="24"/>
      <c r="HBG1554" s="24"/>
      <c r="HBH1554" s="24"/>
      <c r="HBI1554" s="24"/>
      <c r="HBJ1554" s="24"/>
      <c r="HBK1554" s="24"/>
      <c r="HBL1554" s="24"/>
      <c r="HBM1554" s="24"/>
      <c r="HBN1554" s="24"/>
      <c r="HBR1554" s="3"/>
      <c r="HBS1554" s="31"/>
      <c r="HBT1554" s="5"/>
      <c r="HBU1554" s="9"/>
      <c r="HBX1554" s="2"/>
      <c r="HCA1554" s="24"/>
      <c r="HCB1554" s="24"/>
      <c r="HCC1554" s="31"/>
      <c r="HCD1554" s="24"/>
      <c r="HCE1554" s="24"/>
      <c r="HCF1554" s="24"/>
      <c r="HCG1554" s="24"/>
      <c r="HCH1554" s="24"/>
      <c r="HCI1554" s="24"/>
      <c r="HCJ1554" s="24"/>
      <c r="HCK1554" s="24"/>
      <c r="HCL1554" s="24"/>
      <c r="HCM1554" s="24"/>
      <c r="HCN1554" s="24"/>
      <c r="HCO1554" s="24"/>
      <c r="HCP1554" s="24"/>
      <c r="HCQ1554" s="24"/>
      <c r="HCR1554" s="24"/>
      <c r="HCV1554" s="3"/>
      <c r="HCW1554" s="31"/>
      <c r="HCX1554" s="5"/>
      <c r="HCY1554" s="9"/>
      <c r="HDB1554" s="2"/>
      <c r="HDE1554" s="24"/>
      <c r="HDF1554" s="24"/>
      <c r="HDG1554" s="31"/>
      <c r="HDH1554" s="24"/>
      <c r="HDI1554" s="24"/>
      <c r="HDJ1554" s="24"/>
      <c r="HDK1554" s="24"/>
      <c r="HDL1554" s="24"/>
      <c r="HDM1554" s="24"/>
      <c r="HDN1554" s="24"/>
      <c r="HDO1554" s="24"/>
      <c r="HDP1554" s="24"/>
      <c r="HDQ1554" s="24"/>
      <c r="HDR1554" s="24"/>
      <c r="HDS1554" s="24"/>
      <c r="HDT1554" s="24"/>
      <c r="HDU1554" s="24"/>
      <c r="HDV1554" s="24"/>
      <c r="HDZ1554" s="3"/>
      <c r="HEA1554" s="31"/>
      <c r="HEB1554" s="5"/>
      <c r="HEC1554" s="9"/>
      <c r="HEF1554" s="2"/>
      <c r="HEI1554" s="24"/>
      <c r="HEJ1554" s="24"/>
      <c r="HEK1554" s="31"/>
      <c r="HEL1554" s="24"/>
      <c r="HEM1554" s="24"/>
      <c r="HEN1554" s="24"/>
      <c r="HEO1554" s="24"/>
      <c r="HEP1554" s="24"/>
      <c r="HEQ1554" s="24"/>
      <c r="HER1554" s="24"/>
      <c r="HES1554" s="24"/>
      <c r="HET1554" s="24"/>
      <c r="HEU1554" s="24"/>
      <c r="HEV1554" s="24"/>
      <c r="HEW1554" s="24"/>
      <c r="HEX1554" s="24"/>
      <c r="HEY1554" s="24"/>
      <c r="HEZ1554" s="24"/>
      <c r="HFD1554" s="3"/>
      <c r="HFE1554" s="31"/>
      <c r="HFF1554" s="5"/>
      <c r="HFG1554" s="9"/>
      <c r="HFJ1554" s="2"/>
      <c r="HFM1554" s="24"/>
      <c r="HFN1554" s="24"/>
      <c r="HFO1554" s="31"/>
      <c r="HFP1554" s="24"/>
      <c r="HFQ1554" s="24"/>
      <c r="HFR1554" s="24"/>
      <c r="HFS1554" s="24"/>
      <c r="HFT1554" s="24"/>
      <c r="HFU1554" s="24"/>
      <c r="HFV1554" s="24"/>
      <c r="HFW1554" s="24"/>
      <c r="HFX1554" s="24"/>
      <c r="HFY1554" s="24"/>
      <c r="HFZ1554" s="24"/>
      <c r="HGA1554" s="24"/>
      <c r="HGB1554" s="24"/>
      <c r="HGC1554" s="24"/>
      <c r="HGD1554" s="24"/>
      <c r="HGH1554" s="3"/>
      <c r="HGI1554" s="31"/>
      <c r="HGJ1554" s="5"/>
      <c r="HGK1554" s="9"/>
      <c r="HGN1554" s="2"/>
      <c r="HGQ1554" s="24"/>
      <c r="HGR1554" s="24"/>
      <c r="HGS1554" s="31"/>
      <c r="HGT1554" s="24"/>
      <c r="HGU1554" s="24"/>
      <c r="HGV1554" s="24"/>
      <c r="HGW1554" s="24"/>
      <c r="HGX1554" s="24"/>
      <c r="HGY1554" s="24"/>
      <c r="HGZ1554" s="24"/>
      <c r="HHA1554" s="24"/>
      <c r="HHB1554" s="24"/>
      <c r="HHC1554" s="24"/>
      <c r="HHD1554" s="24"/>
      <c r="HHE1554" s="24"/>
      <c r="HHF1554" s="24"/>
      <c r="HHG1554" s="24"/>
      <c r="HHH1554" s="24"/>
      <c r="HHL1554" s="3"/>
      <c r="HHM1554" s="31"/>
      <c r="HHN1554" s="5"/>
      <c r="HHO1554" s="9"/>
      <c r="HHR1554" s="2"/>
      <c r="HHU1554" s="24"/>
      <c r="HHV1554" s="24"/>
      <c r="HHW1554" s="31"/>
      <c r="HHX1554" s="24"/>
      <c r="HHY1554" s="24"/>
      <c r="HHZ1554" s="24"/>
      <c r="HIA1554" s="24"/>
      <c r="HIB1554" s="24"/>
      <c r="HIC1554" s="24"/>
      <c r="HID1554" s="24"/>
      <c r="HIE1554" s="24"/>
      <c r="HIF1554" s="24"/>
      <c r="HIG1554" s="24"/>
      <c r="HIH1554" s="24"/>
      <c r="HII1554" s="24"/>
      <c r="HIJ1554" s="24"/>
      <c r="HIK1554" s="24"/>
      <c r="HIL1554" s="24"/>
      <c r="HIP1554" s="3"/>
      <c r="HIQ1554" s="31"/>
      <c r="HIR1554" s="5"/>
      <c r="HIS1554" s="9"/>
      <c r="HIV1554" s="2"/>
      <c r="HIY1554" s="24"/>
      <c r="HIZ1554" s="24"/>
      <c r="HJA1554" s="31"/>
      <c r="HJB1554" s="24"/>
      <c r="HJC1554" s="24"/>
      <c r="HJD1554" s="24"/>
      <c r="HJE1554" s="24"/>
      <c r="HJF1554" s="24"/>
      <c r="HJG1554" s="24"/>
      <c r="HJH1554" s="24"/>
      <c r="HJI1554" s="24"/>
      <c r="HJJ1554" s="24"/>
      <c r="HJK1554" s="24"/>
      <c r="HJL1554" s="24"/>
      <c r="HJM1554" s="24"/>
      <c r="HJN1554" s="24"/>
      <c r="HJO1554" s="24"/>
      <c r="HJP1554" s="24"/>
      <c r="HJT1554" s="3"/>
      <c r="HJU1554" s="31"/>
      <c r="HJV1554" s="5"/>
      <c r="HJW1554" s="9"/>
      <c r="HJZ1554" s="2"/>
      <c r="HKC1554" s="24"/>
      <c r="HKD1554" s="24"/>
      <c r="HKE1554" s="31"/>
      <c r="HKF1554" s="24"/>
      <c r="HKG1554" s="24"/>
      <c r="HKH1554" s="24"/>
      <c r="HKI1554" s="24"/>
      <c r="HKJ1554" s="24"/>
      <c r="HKK1554" s="24"/>
      <c r="HKL1554" s="24"/>
      <c r="HKM1554" s="24"/>
      <c r="HKN1554" s="24"/>
      <c r="HKO1554" s="24"/>
      <c r="HKP1554" s="24"/>
      <c r="HKQ1554" s="24"/>
      <c r="HKR1554" s="24"/>
      <c r="HKS1554" s="24"/>
      <c r="HKT1554" s="24"/>
      <c r="HKX1554" s="3"/>
      <c r="HKY1554" s="31"/>
      <c r="HKZ1554" s="5"/>
      <c r="HLA1554" s="9"/>
      <c r="HLD1554" s="2"/>
      <c r="HLG1554" s="24"/>
      <c r="HLH1554" s="24"/>
      <c r="HLI1554" s="31"/>
      <c r="HLJ1554" s="24"/>
      <c r="HLK1554" s="24"/>
      <c r="HLL1554" s="24"/>
      <c r="HLM1554" s="24"/>
      <c r="HLN1554" s="24"/>
      <c r="HLO1554" s="24"/>
      <c r="HLP1554" s="24"/>
      <c r="HLQ1554" s="24"/>
      <c r="HLR1554" s="24"/>
      <c r="HLS1554" s="24"/>
      <c r="HLT1554" s="24"/>
      <c r="HLU1554" s="24"/>
      <c r="HLV1554" s="24"/>
      <c r="HLW1554" s="24"/>
      <c r="HLX1554" s="24"/>
      <c r="HMB1554" s="3"/>
      <c r="HMC1554" s="31"/>
      <c r="HMD1554" s="5"/>
      <c r="HME1554" s="9"/>
      <c r="HMH1554" s="2"/>
      <c r="HMK1554" s="24"/>
      <c r="HML1554" s="24"/>
      <c r="HMM1554" s="31"/>
      <c r="HMN1554" s="24"/>
      <c r="HMO1554" s="24"/>
      <c r="HMP1554" s="24"/>
      <c r="HMQ1554" s="24"/>
      <c r="HMR1554" s="24"/>
      <c r="HMS1554" s="24"/>
      <c r="HMT1554" s="24"/>
      <c r="HMU1554" s="24"/>
      <c r="HMV1554" s="24"/>
      <c r="HMW1554" s="24"/>
      <c r="HMX1554" s="24"/>
      <c r="HMY1554" s="24"/>
      <c r="HMZ1554" s="24"/>
      <c r="HNA1554" s="24"/>
      <c r="HNB1554" s="24"/>
      <c r="HNF1554" s="3"/>
      <c r="HNG1554" s="31"/>
      <c r="HNH1554" s="5"/>
      <c r="HNI1554" s="9"/>
      <c r="HNL1554" s="2"/>
      <c r="HNO1554" s="24"/>
      <c r="HNP1554" s="24"/>
      <c r="HNQ1554" s="31"/>
      <c r="HNR1554" s="24"/>
      <c r="HNS1554" s="24"/>
      <c r="HNT1554" s="24"/>
      <c r="HNU1554" s="24"/>
      <c r="HNV1554" s="24"/>
      <c r="HNW1554" s="24"/>
      <c r="HNX1554" s="24"/>
      <c r="HNY1554" s="24"/>
      <c r="HNZ1554" s="24"/>
      <c r="HOA1554" s="24"/>
      <c r="HOB1554" s="24"/>
      <c r="HOC1554" s="24"/>
      <c r="HOD1554" s="24"/>
      <c r="HOE1554" s="24"/>
      <c r="HOF1554" s="24"/>
      <c r="HOJ1554" s="3"/>
      <c r="HOK1554" s="31"/>
      <c r="HOL1554" s="5"/>
      <c r="HOM1554" s="9"/>
      <c r="HOP1554" s="2"/>
      <c r="HOS1554" s="24"/>
      <c r="HOT1554" s="24"/>
      <c r="HOU1554" s="31"/>
      <c r="HOV1554" s="24"/>
      <c r="HOW1554" s="24"/>
      <c r="HOX1554" s="24"/>
      <c r="HOY1554" s="24"/>
      <c r="HOZ1554" s="24"/>
      <c r="HPA1554" s="24"/>
      <c r="HPB1554" s="24"/>
      <c r="HPC1554" s="24"/>
      <c r="HPD1554" s="24"/>
      <c r="HPE1554" s="24"/>
      <c r="HPF1554" s="24"/>
      <c r="HPG1554" s="24"/>
      <c r="HPH1554" s="24"/>
      <c r="HPI1554" s="24"/>
      <c r="HPJ1554" s="24"/>
      <c r="HPN1554" s="3"/>
      <c r="HPO1554" s="31"/>
      <c r="HPP1554" s="5"/>
      <c r="HPQ1554" s="9"/>
      <c r="HPT1554" s="2"/>
      <c r="HPW1554" s="24"/>
      <c r="HPX1554" s="24"/>
      <c r="HPY1554" s="31"/>
      <c r="HPZ1554" s="24"/>
      <c r="HQA1554" s="24"/>
      <c r="HQB1554" s="24"/>
      <c r="HQC1554" s="24"/>
      <c r="HQD1554" s="24"/>
      <c r="HQE1554" s="24"/>
      <c r="HQF1554" s="24"/>
      <c r="HQG1554" s="24"/>
      <c r="HQH1554" s="24"/>
      <c r="HQI1554" s="24"/>
      <c r="HQJ1554" s="24"/>
      <c r="HQK1554" s="24"/>
      <c r="HQL1554" s="24"/>
      <c r="HQM1554" s="24"/>
      <c r="HQN1554" s="24"/>
      <c r="HQR1554" s="3"/>
      <c r="HQS1554" s="31"/>
      <c r="HQT1554" s="5"/>
      <c r="HQU1554" s="9"/>
      <c r="HQX1554" s="2"/>
      <c r="HRA1554" s="24"/>
      <c r="HRB1554" s="24"/>
      <c r="HRC1554" s="31"/>
      <c r="HRD1554" s="24"/>
      <c r="HRE1554" s="24"/>
      <c r="HRF1554" s="24"/>
      <c r="HRG1554" s="24"/>
      <c r="HRH1554" s="24"/>
      <c r="HRI1554" s="24"/>
      <c r="HRJ1554" s="24"/>
      <c r="HRK1554" s="24"/>
      <c r="HRL1554" s="24"/>
      <c r="HRM1554" s="24"/>
      <c r="HRN1554" s="24"/>
      <c r="HRO1554" s="24"/>
      <c r="HRP1554" s="24"/>
      <c r="HRQ1554" s="24"/>
      <c r="HRR1554" s="24"/>
      <c r="HRV1554" s="3"/>
      <c r="HRW1554" s="31"/>
      <c r="HRX1554" s="5"/>
      <c r="HRY1554" s="9"/>
      <c r="HSB1554" s="2"/>
      <c r="HSE1554" s="24"/>
      <c r="HSF1554" s="24"/>
      <c r="HSG1554" s="31"/>
      <c r="HSH1554" s="24"/>
      <c r="HSI1554" s="24"/>
      <c r="HSJ1554" s="24"/>
      <c r="HSK1554" s="24"/>
      <c r="HSL1554" s="24"/>
      <c r="HSM1554" s="24"/>
      <c r="HSN1554" s="24"/>
      <c r="HSO1554" s="24"/>
      <c r="HSP1554" s="24"/>
      <c r="HSQ1554" s="24"/>
      <c r="HSR1554" s="24"/>
      <c r="HSS1554" s="24"/>
      <c r="HST1554" s="24"/>
      <c r="HSU1554" s="24"/>
      <c r="HSV1554" s="24"/>
      <c r="HSZ1554" s="3"/>
      <c r="HTA1554" s="31"/>
      <c r="HTB1554" s="5"/>
      <c r="HTC1554" s="9"/>
      <c r="HTF1554" s="2"/>
      <c r="HTI1554" s="24"/>
      <c r="HTJ1554" s="24"/>
      <c r="HTK1554" s="31"/>
      <c r="HTL1554" s="24"/>
      <c r="HTM1554" s="24"/>
      <c r="HTN1554" s="24"/>
      <c r="HTO1554" s="24"/>
      <c r="HTP1554" s="24"/>
      <c r="HTQ1554" s="24"/>
      <c r="HTR1554" s="24"/>
      <c r="HTS1554" s="24"/>
      <c r="HTT1554" s="24"/>
      <c r="HTU1554" s="24"/>
      <c r="HTV1554" s="24"/>
      <c r="HTW1554" s="24"/>
      <c r="HTX1554" s="24"/>
      <c r="HTY1554" s="24"/>
      <c r="HTZ1554" s="24"/>
      <c r="HUD1554" s="3"/>
      <c r="HUE1554" s="31"/>
      <c r="HUF1554" s="5"/>
      <c r="HUG1554" s="9"/>
      <c r="HUJ1554" s="2"/>
      <c r="HUM1554" s="24"/>
      <c r="HUN1554" s="24"/>
      <c r="HUO1554" s="31"/>
      <c r="HUP1554" s="24"/>
      <c r="HUQ1554" s="24"/>
      <c r="HUR1554" s="24"/>
      <c r="HUS1554" s="24"/>
      <c r="HUT1554" s="24"/>
      <c r="HUU1554" s="24"/>
      <c r="HUV1554" s="24"/>
      <c r="HUW1554" s="24"/>
      <c r="HUX1554" s="24"/>
      <c r="HUY1554" s="24"/>
      <c r="HUZ1554" s="24"/>
      <c r="HVA1554" s="24"/>
      <c r="HVB1554" s="24"/>
      <c r="HVC1554" s="24"/>
      <c r="HVD1554" s="24"/>
      <c r="HVH1554" s="3"/>
      <c r="HVI1554" s="31"/>
      <c r="HVJ1554" s="5"/>
      <c r="HVK1554" s="9"/>
      <c r="HVN1554" s="2"/>
      <c r="HVQ1554" s="24"/>
      <c r="HVR1554" s="24"/>
      <c r="HVS1554" s="31"/>
      <c r="HVT1554" s="24"/>
      <c r="HVU1554" s="24"/>
      <c r="HVV1554" s="24"/>
      <c r="HVW1554" s="24"/>
      <c r="HVX1554" s="24"/>
      <c r="HVY1554" s="24"/>
      <c r="HVZ1554" s="24"/>
      <c r="HWA1554" s="24"/>
      <c r="HWB1554" s="24"/>
      <c r="HWC1554" s="24"/>
      <c r="HWD1554" s="24"/>
      <c r="HWE1554" s="24"/>
      <c r="HWF1554" s="24"/>
      <c r="HWG1554" s="24"/>
      <c r="HWH1554" s="24"/>
      <c r="HWL1554" s="3"/>
      <c r="HWM1554" s="31"/>
      <c r="HWN1554" s="5"/>
      <c r="HWO1554" s="9"/>
      <c r="HWR1554" s="2"/>
      <c r="HWU1554" s="24"/>
      <c r="HWV1554" s="24"/>
      <c r="HWW1554" s="31"/>
      <c r="HWX1554" s="24"/>
      <c r="HWY1554" s="24"/>
      <c r="HWZ1554" s="24"/>
      <c r="HXA1554" s="24"/>
      <c r="HXB1554" s="24"/>
      <c r="HXC1554" s="24"/>
      <c r="HXD1554" s="24"/>
      <c r="HXE1554" s="24"/>
      <c r="HXF1554" s="24"/>
      <c r="HXG1554" s="24"/>
      <c r="HXH1554" s="24"/>
      <c r="HXI1554" s="24"/>
      <c r="HXJ1554" s="24"/>
      <c r="HXK1554" s="24"/>
      <c r="HXL1554" s="24"/>
      <c r="HXP1554" s="3"/>
      <c r="HXQ1554" s="31"/>
      <c r="HXR1554" s="5"/>
      <c r="HXS1554" s="9"/>
      <c r="HXV1554" s="2"/>
      <c r="HXY1554" s="24"/>
      <c r="HXZ1554" s="24"/>
      <c r="HYA1554" s="31"/>
      <c r="HYB1554" s="24"/>
      <c r="HYC1554" s="24"/>
      <c r="HYD1554" s="24"/>
      <c r="HYE1554" s="24"/>
      <c r="HYF1554" s="24"/>
      <c r="HYG1554" s="24"/>
      <c r="HYH1554" s="24"/>
      <c r="HYI1554" s="24"/>
      <c r="HYJ1554" s="24"/>
      <c r="HYK1554" s="24"/>
      <c r="HYL1554" s="24"/>
      <c r="HYM1554" s="24"/>
      <c r="HYN1554" s="24"/>
      <c r="HYO1554" s="24"/>
      <c r="HYP1554" s="24"/>
      <c r="HYT1554" s="3"/>
      <c r="HYU1554" s="31"/>
      <c r="HYV1554" s="5"/>
      <c r="HYW1554" s="9"/>
      <c r="HYZ1554" s="2"/>
      <c r="HZC1554" s="24"/>
      <c r="HZD1554" s="24"/>
      <c r="HZE1554" s="31"/>
      <c r="HZF1554" s="24"/>
      <c r="HZG1554" s="24"/>
      <c r="HZH1554" s="24"/>
      <c r="HZI1554" s="24"/>
      <c r="HZJ1554" s="24"/>
      <c r="HZK1554" s="24"/>
      <c r="HZL1554" s="24"/>
      <c r="HZM1554" s="24"/>
      <c r="HZN1554" s="24"/>
      <c r="HZO1554" s="24"/>
      <c r="HZP1554" s="24"/>
      <c r="HZQ1554" s="24"/>
      <c r="HZR1554" s="24"/>
      <c r="HZS1554" s="24"/>
      <c r="HZT1554" s="24"/>
      <c r="HZX1554" s="3"/>
      <c r="HZY1554" s="31"/>
      <c r="HZZ1554" s="5"/>
      <c r="IAA1554" s="9"/>
      <c r="IAD1554" s="2"/>
      <c r="IAG1554" s="24"/>
      <c r="IAH1554" s="24"/>
      <c r="IAI1554" s="31"/>
      <c r="IAJ1554" s="24"/>
      <c r="IAK1554" s="24"/>
      <c r="IAL1554" s="24"/>
      <c r="IAM1554" s="24"/>
      <c r="IAN1554" s="24"/>
      <c r="IAO1554" s="24"/>
      <c r="IAP1554" s="24"/>
      <c r="IAQ1554" s="24"/>
      <c r="IAR1554" s="24"/>
      <c r="IAS1554" s="24"/>
      <c r="IAT1554" s="24"/>
      <c r="IAU1554" s="24"/>
      <c r="IAV1554" s="24"/>
      <c r="IAW1554" s="24"/>
      <c r="IAX1554" s="24"/>
      <c r="IBB1554" s="3"/>
      <c r="IBC1554" s="31"/>
      <c r="IBD1554" s="5"/>
      <c r="IBE1554" s="9"/>
      <c r="IBH1554" s="2"/>
      <c r="IBK1554" s="24"/>
      <c r="IBL1554" s="24"/>
      <c r="IBM1554" s="31"/>
      <c r="IBN1554" s="24"/>
      <c r="IBO1554" s="24"/>
      <c r="IBP1554" s="24"/>
      <c r="IBQ1554" s="24"/>
      <c r="IBR1554" s="24"/>
      <c r="IBS1554" s="24"/>
      <c r="IBT1554" s="24"/>
      <c r="IBU1554" s="24"/>
      <c r="IBV1554" s="24"/>
      <c r="IBW1554" s="24"/>
      <c r="IBX1554" s="24"/>
      <c r="IBY1554" s="24"/>
      <c r="IBZ1554" s="24"/>
      <c r="ICA1554" s="24"/>
      <c r="ICB1554" s="24"/>
      <c r="ICF1554" s="3"/>
      <c r="ICG1554" s="31"/>
      <c r="ICH1554" s="5"/>
      <c r="ICI1554" s="9"/>
      <c r="ICL1554" s="2"/>
      <c r="ICO1554" s="24"/>
      <c r="ICP1554" s="24"/>
      <c r="ICQ1554" s="31"/>
      <c r="ICR1554" s="24"/>
      <c r="ICS1554" s="24"/>
      <c r="ICT1554" s="24"/>
      <c r="ICU1554" s="24"/>
      <c r="ICV1554" s="24"/>
      <c r="ICW1554" s="24"/>
      <c r="ICX1554" s="24"/>
      <c r="ICY1554" s="24"/>
      <c r="ICZ1554" s="24"/>
      <c r="IDA1554" s="24"/>
      <c r="IDB1554" s="24"/>
      <c r="IDC1554" s="24"/>
      <c r="IDD1554" s="24"/>
      <c r="IDE1554" s="24"/>
      <c r="IDF1554" s="24"/>
      <c r="IDJ1554" s="3"/>
      <c r="IDK1554" s="31"/>
      <c r="IDL1554" s="5"/>
      <c r="IDM1554" s="9"/>
      <c r="IDP1554" s="2"/>
      <c r="IDS1554" s="24"/>
      <c r="IDT1554" s="24"/>
      <c r="IDU1554" s="31"/>
      <c r="IDV1554" s="24"/>
      <c r="IDW1554" s="24"/>
      <c r="IDX1554" s="24"/>
      <c r="IDY1554" s="24"/>
      <c r="IDZ1554" s="24"/>
      <c r="IEA1554" s="24"/>
      <c r="IEB1554" s="24"/>
      <c r="IEC1554" s="24"/>
      <c r="IED1554" s="24"/>
      <c r="IEE1554" s="24"/>
      <c r="IEF1554" s="24"/>
      <c r="IEG1554" s="24"/>
      <c r="IEH1554" s="24"/>
      <c r="IEI1554" s="24"/>
      <c r="IEJ1554" s="24"/>
      <c r="IEN1554" s="3"/>
      <c r="IEO1554" s="31"/>
      <c r="IEP1554" s="5"/>
      <c r="IEQ1554" s="9"/>
      <c r="IET1554" s="2"/>
      <c r="IEW1554" s="24"/>
      <c r="IEX1554" s="24"/>
      <c r="IEY1554" s="31"/>
      <c r="IEZ1554" s="24"/>
      <c r="IFA1554" s="24"/>
      <c r="IFB1554" s="24"/>
      <c r="IFC1554" s="24"/>
      <c r="IFD1554" s="24"/>
      <c r="IFE1554" s="24"/>
      <c r="IFF1554" s="24"/>
      <c r="IFG1554" s="24"/>
      <c r="IFH1554" s="24"/>
      <c r="IFI1554" s="24"/>
      <c r="IFJ1554" s="24"/>
      <c r="IFK1554" s="24"/>
      <c r="IFL1554" s="24"/>
      <c r="IFM1554" s="24"/>
      <c r="IFN1554" s="24"/>
      <c r="IFR1554" s="3"/>
      <c r="IFS1554" s="31"/>
      <c r="IFT1554" s="5"/>
      <c r="IFU1554" s="9"/>
      <c r="IFX1554" s="2"/>
      <c r="IGA1554" s="24"/>
      <c r="IGB1554" s="24"/>
      <c r="IGC1554" s="31"/>
      <c r="IGD1554" s="24"/>
      <c r="IGE1554" s="24"/>
      <c r="IGF1554" s="24"/>
      <c r="IGG1554" s="24"/>
      <c r="IGH1554" s="24"/>
      <c r="IGI1554" s="24"/>
      <c r="IGJ1554" s="24"/>
      <c r="IGK1554" s="24"/>
      <c r="IGL1554" s="24"/>
      <c r="IGM1554" s="24"/>
      <c r="IGN1554" s="24"/>
      <c r="IGO1554" s="24"/>
      <c r="IGP1554" s="24"/>
      <c r="IGQ1554" s="24"/>
      <c r="IGR1554" s="24"/>
      <c r="IGV1554" s="3"/>
      <c r="IGW1554" s="31"/>
      <c r="IGX1554" s="5"/>
      <c r="IGY1554" s="9"/>
      <c r="IHB1554" s="2"/>
      <c r="IHE1554" s="24"/>
      <c r="IHF1554" s="24"/>
      <c r="IHG1554" s="31"/>
      <c r="IHH1554" s="24"/>
      <c r="IHI1554" s="24"/>
      <c r="IHJ1554" s="24"/>
      <c r="IHK1554" s="24"/>
      <c r="IHL1554" s="24"/>
      <c r="IHM1554" s="24"/>
      <c r="IHN1554" s="24"/>
      <c r="IHO1554" s="24"/>
      <c r="IHP1554" s="24"/>
      <c r="IHQ1554" s="24"/>
      <c r="IHR1554" s="24"/>
      <c r="IHS1554" s="24"/>
      <c r="IHT1554" s="24"/>
      <c r="IHU1554" s="24"/>
      <c r="IHV1554" s="24"/>
      <c r="IHZ1554" s="3"/>
      <c r="IIA1554" s="31"/>
      <c r="IIB1554" s="5"/>
      <c r="IIC1554" s="9"/>
      <c r="IIF1554" s="2"/>
      <c r="III1554" s="24"/>
      <c r="IIJ1554" s="24"/>
      <c r="IIK1554" s="31"/>
      <c r="IIL1554" s="24"/>
      <c r="IIM1554" s="24"/>
      <c r="IIN1554" s="24"/>
      <c r="IIO1554" s="24"/>
      <c r="IIP1554" s="24"/>
      <c r="IIQ1554" s="24"/>
      <c r="IIR1554" s="24"/>
      <c r="IIS1554" s="24"/>
      <c r="IIT1554" s="24"/>
      <c r="IIU1554" s="24"/>
      <c r="IIV1554" s="24"/>
      <c r="IIW1554" s="24"/>
      <c r="IIX1554" s="24"/>
      <c r="IIY1554" s="24"/>
      <c r="IIZ1554" s="24"/>
      <c r="IJD1554" s="3"/>
      <c r="IJE1554" s="31"/>
      <c r="IJF1554" s="5"/>
      <c r="IJG1554" s="9"/>
      <c r="IJJ1554" s="2"/>
      <c r="IJM1554" s="24"/>
      <c r="IJN1554" s="24"/>
      <c r="IJO1554" s="31"/>
      <c r="IJP1554" s="24"/>
      <c r="IJQ1554" s="24"/>
      <c r="IJR1554" s="24"/>
      <c r="IJS1554" s="24"/>
      <c r="IJT1554" s="24"/>
      <c r="IJU1554" s="24"/>
      <c r="IJV1554" s="24"/>
      <c r="IJW1554" s="24"/>
      <c r="IJX1554" s="24"/>
      <c r="IJY1554" s="24"/>
      <c r="IJZ1554" s="24"/>
      <c r="IKA1554" s="24"/>
      <c r="IKB1554" s="24"/>
      <c r="IKC1554" s="24"/>
      <c r="IKD1554" s="24"/>
      <c r="IKH1554" s="3"/>
      <c r="IKI1554" s="31"/>
      <c r="IKJ1554" s="5"/>
      <c r="IKK1554" s="9"/>
      <c r="IKN1554" s="2"/>
      <c r="IKQ1554" s="24"/>
      <c r="IKR1554" s="24"/>
      <c r="IKS1554" s="31"/>
      <c r="IKT1554" s="24"/>
      <c r="IKU1554" s="24"/>
      <c r="IKV1554" s="24"/>
      <c r="IKW1554" s="24"/>
      <c r="IKX1554" s="24"/>
      <c r="IKY1554" s="24"/>
      <c r="IKZ1554" s="24"/>
      <c r="ILA1554" s="24"/>
      <c r="ILB1554" s="24"/>
      <c r="ILC1554" s="24"/>
      <c r="ILD1554" s="24"/>
      <c r="ILE1554" s="24"/>
      <c r="ILF1554" s="24"/>
      <c r="ILG1554" s="24"/>
      <c r="ILH1554" s="24"/>
      <c r="ILL1554" s="3"/>
      <c r="ILM1554" s="31"/>
      <c r="ILN1554" s="5"/>
      <c r="ILO1554" s="9"/>
      <c r="ILR1554" s="2"/>
      <c r="ILU1554" s="24"/>
      <c r="ILV1554" s="24"/>
      <c r="ILW1554" s="31"/>
      <c r="ILX1554" s="24"/>
      <c r="ILY1554" s="24"/>
      <c r="ILZ1554" s="24"/>
      <c r="IMA1554" s="24"/>
      <c r="IMB1554" s="24"/>
      <c r="IMC1554" s="24"/>
      <c r="IMD1554" s="24"/>
      <c r="IME1554" s="24"/>
      <c r="IMF1554" s="24"/>
      <c r="IMG1554" s="24"/>
      <c r="IMH1554" s="24"/>
      <c r="IMI1554" s="24"/>
      <c r="IMJ1554" s="24"/>
      <c r="IMK1554" s="24"/>
      <c r="IML1554" s="24"/>
      <c r="IMP1554" s="3"/>
      <c r="IMQ1554" s="31"/>
      <c r="IMR1554" s="5"/>
      <c r="IMS1554" s="9"/>
      <c r="IMV1554" s="2"/>
      <c r="IMY1554" s="24"/>
      <c r="IMZ1554" s="24"/>
      <c r="INA1554" s="31"/>
      <c r="INB1554" s="24"/>
      <c r="INC1554" s="24"/>
      <c r="IND1554" s="24"/>
      <c r="INE1554" s="24"/>
      <c r="INF1554" s="24"/>
      <c r="ING1554" s="24"/>
      <c r="INH1554" s="24"/>
      <c r="INI1554" s="24"/>
      <c r="INJ1554" s="24"/>
      <c r="INK1554" s="24"/>
      <c r="INL1554" s="24"/>
      <c r="INM1554" s="24"/>
      <c r="INN1554" s="24"/>
      <c r="INO1554" s="24"/>
      <c r="INP1554" s="24"/>
      <c r="INT1554" s="3"/>
      <c r="INU1554" s="31"/>
      <c r="INV1554" s="5"/>
      <c r="INW1554" s="9"/>
      <c r="INZ1554" s="2"/>
      <c r="IOC1554" s="24"/>
      <c r="IOD1554" s="24"/>
      <c r="IOE1554" s="31"/>
      <c r="IOF1554" s="24"/>
      <c r="IOG1554" s="24"/>
      <c r="IOH1554" s="24"/>
      <c r="IOI1554" s="24"/>
      <c r="IOJ1554" s="24"/>
      <c r="IOK1554" s="24"/>
      <c r="IOL1554" s="24"/>
      <c r="IOM1554" s="24"/>
      <c r="ION1554" s="24"/>
      <c r="IOO1554" s="24"/>
      <c r="IOP1554" s="24"/>
      <c r="IOQ1554" s="24"/>
      <c r="IOR1554" s="24"/>
      <c r="IOS1554" s="24"/>
      <c r="IOT1554" s="24"/>
      <c r="IOX1554" s="3"/>
      <c r="IOY1554" s="31"/>
      <c r="IOZ1554" s="5"/>
      <c r="IPA1554" s="9"/>
      <c r="IPD1554" s="2"/>
      <c r="IPG1554" s="24"/>
      <c r="IPH1554" s="24"/>
      <c r="IPI1554" s="31"/>
      <c r="IPJ1554" s="24"/>
      <c r="IPK1554" s="24"/>
      <c r="IPL1554" s="24"/>
      <c r="IPM1554" s="24"/>
      <c r="IPN1554" s="24"/>
      <c r="IPO1554" s="24"/>
      <c r="IPP1554" s="24"/>
      <c r="IPQ1554" s="24"/>
      <c r="IPR1554" s="24"/>
      <c r="IPS1554" s="24"/>
      <c r="IPT1554" s="24"/>
      <c r="IPU1554" s="24"/>
      <c r="IPV1554" s="24"/>
      <c r="IPW1554" s="24"/>
      <c r="IPX1554" s="24"/>
      <c r="IQB1554" s="3"/>
      <c r="IQC1554" s="31"/>
      <c r="IQD1554" s="5"/>
      <c r="IQE1554" s="9"/>
      <c r="IQH1554" s="2"/>
      <c r="IQK1554" s="24"/>
      <c r="IQL1554" s="24"/>
      <c r="IQM1554" s="31"/>
      <c r="IQN1554" s="24"/>
      <c r="IQO1554" s="24"/>
      <c r="IQP1554" s="24"/>
      <c r="IQQ1554" s="24"/>
      <c r="IQR1554" s="24"/>
      <c r="IQS1554" s="24"/>
      <c r="IQT1554" s="24"/>
      <c r="IQU1554" s="24"/>
      <c r="IQV1554" s="24"/>
      <c r="IQW1554" s="24"/>
      <c r="IQX1554" s="24"/>
      <c r="IQY1554" s="24"/>
      <c r="IQZ1554" s="24"/>
      <c r="IRA1554" s="24"/>
      <c r="IRB1554" s="24"/>
      <c r="IRF1554" s="3"/>
      <c r="IRG1554" s="31"/>
      <c r="IRH1554" s="5"/>
      <c r="IRI1554" s="9"/>
      <c r="IRL1554" s="2"/>
      <c r="IRO1554" s="24"/>
      <c r="IRP1554" s="24"/>
      <c r="IRQ1554" s="31"/>
      <c r="IRR1554" s="24"/>
      <c r="IRS1554" s="24"/>
      <c r="IRT1554" s="24"/>
      <c r="IRU1554" s="24"/>
      <c r="IRV1554" s="24"/>
      <c r="IRW1554" s="24"/>
      <c r="IRX1554" s="24"/>
      <c r="IRY1554" s="24"/>
      <c r="IRZ1554" s="24"/>
      <c r="ISA1554" s="24"/>
      <c r="ISB1554" s="24"/>
      <c r="ISC1554" s="24"/>
      <c r="ISD1554" s="24"/>
      <c r="ISE1554" s="24"/>
      <c r="ISF1554" s="24"/>
      <c r="ISJ1554" s="3"/>
      <c r="ISK1554" s="31"/>
      <c r="ISL1554" s="5"/>
      <c r="ISM1554" s="9"/>
      <c r="ISP1554" s="2"/>
      <c r="ISS1554" s="24"/>
      <c r="IST1554" s="24"/>
      <c r="ISU1554" s="31"/>
      <c r="ISV1554" s="24"/>
      <c r="ISW1554" s="24"/>
      <c r="ISX1554" s="24"/>
      <c r="ISY1554" s="24"/>
      <c r="ISZ1554" s="24"/>
      <c r="ITA1554" s="24"/>
      <c r="ITB1554" s="24"/>
      <c r="ITC1554" s="24"/>
      <c r="ITD1554" s="24"/>
      <c r="ITE1554" s="24"/>
      <c r="ITF1554" s="24"/>
      <c r="ITG1554" s="24"/>
      <c r="ITH1554" s="24"/>
      <c r="ITI1554" s="24"/>
      <c r="ITJ1554" s="24"/>
      <c r="ITN1554" s="3"/>
      <c r="ITO1554" s="31"/>
      <c r="ITP1554" s="5"/>
      <c r="ITQ1554" s="9"/>
      <c r="ITT1554" s="2"/>
      <c r="ITW1554" s="24"/>
      <c r="ITX1554" s="24"/>
      <c r="ITY1554" s="31"/>
      <c r="ITZ1554" s="24"/>
      <c r="IUA1554" s="24"/>
      <c r="IUB1554" s="24"/>
      <c r="IUC1554" s="24"/>
      <c r="IUD1554" s="24"/>
      <c r="IUE1554" s="24"/>
      <c r="IUF1554" s="24"/>
      <c r="IUG1554" s="24"/>
      <c r="IUH1554" s="24"/>
      <c r="IUI1554" s="24"/>
      <c r="IUJ1554" s="24"/>
      <c r="IUK1554" s="24"/>
      <c r="IUL1554" s="24"/>
      <c r="IUM1554" s="24"/>
      <c r="IUN1554" s="24"/>
      <c r="IUR1554" s="3"/>
      <c r="IUS1554" s="31"/>
      <c r="IUT1554" s="5"/>
      <c r="IUU1554" s="9"/>
      <c r="IUX1554" s="2"/>
      <c r="IVA1554" s="24"/>
      <c r="IVB1554" s="24"/>
      <c r="IVC1554" s="31"/>
      <c r="IVD1554" s="24"/>
      <c r="IVE1554" s="24"/>
      <c r="IVF1554" s="24"/>
      <c r="IVG1554" s="24"/>
      <c r="IVH1554" s="24"/>
      <c r="IVI1554" s="24"/>
      <c r="IVJ1554" s="24"/>
      <c r="IVK1554" s="24"/>
      <c r="IVL1554" s="24"/>
      <c r="IVM1554" s="24"/>
      <c r="IVN1554" s="24"/>
      <c r="IVO1554" s="24"/>
      <c r="IVP1554" s="24"/>
      <c r="IVQ1554" s="24"/>
      <c r="IVR1554" s="24"/>
      <c r="IVV1554" s="3"/>
      <c r="IVW1554" s="31"/>
      <c r="IVX1554" s="5"/>
      <c r="IVY1554" s="9"/>
      <c r="IWB1554" s="2"/>
      <c r="IWE1554" s="24"/>
      <c r="IWF1554" s="24"/>
      <c r="IWG1554" s="31"/>
      <c r="IWH1554" s="24"/>
      <c r="IWI1554" s="24"/>
      <c r="IWJ1554" s="24"/>
      <c r="IWK1554" s="24"/>
      <c r="IWL1554" s="24"/>
      <c r="IWM1554" s="24"/>
      <c r="IWN1554" s="24"/>
      <c r="IWO1554" s="24"/>
      <c r="IWP1554" s="24"/>
      <c r="IWQ1554" s="24"/>
      <c r="IWR1554" s="24"/>
      <c r="IWS1554" s="24"/>
      <c r="IWT1554" s="24"/>
      <c r="IWU1554" s="24"/>
      <c r="IWV1554" s="24"/>
      <c r="IWZ1554" s="3"/>
      <c r="IXA1554" s="31"/>
      <c r="IXB1554" s="5"/>
      <c r="IXC1554" s="9"/>
      <c r="IXF1554" s="2"/>
      <c r="IXI1554" s="24"/>
      <c r="IXJ1554" s="24"/>
      <c r="IXK1554" s="31"/>
      <c r="IXL1554" s="24"/>
      <c r="IXM1554" s="24"/>
      <c r="IXN1554" s="24"/>
      <c r="IXO1554" s="24"/>
      <c r="IXP1554" s="24"/>
      <c r="IXQ1554" s="24"/>
      <c r="IXR1554" s="24"/>
      <c r="IXS1554" s="24"/>
      <c r="IXT1554" s="24"/>
      <c r="IXU1554" s="24"/>
      <c r="IXV1554" s="24"/>
      <c r="IXW1554" s="24"/>
      <c r="IXX1554" s="24"/>
      <c r="IXY1554" s="24"/>
      <c r="IXZ1554" s="24"/>
      <c r="IYD1554" s="3"/>
      <c r="IYE1554" s="31"/>
      <c r="IYF1554" s="5"/>
      <c r="IYG1554" s="9"/>
      <c r="IYJ1554" s="2"/>
      <c r="IYM1554" s="24"/>
      <c r="IYN1554" s="24"/>
      <c r="IYO1554" s="31"/>
      <c r="IYP1554" s="24"/>
      <c r="IYQ1554" s="24"/>
      <c r="IYR1554" s="24"/>
      <c r="IYS1554" s="24"/>
      <c r="IYT1554" s="24"/>
      <c r="IYU1554" s="24"/>
      <c r="IYV1554" s="24"/>
      <c r="IYW1554" s="24"/>
      <c r="IYX1554" s="24"/>
      <c r="IYY1554" s="24"/>
      <c r="IYZ1554" s="24"/>
      <c r="IZA1554" s="24"/>
      <c r="IZB1554" s="24"/>
      <c r="IZC1554" s="24"/>
      <c r="IZD1554" s="24"/>
      <c r="IZH1554" s="3"/>
      <c r="IZI1554" s="31"/>
      <c r="IZJ1554" s="5"/>
      <c r="IZK1554" s="9"/>
      <c r="IZN1554" s="2"/>
      <c r="IZQ1554" s="24"/>
      <c r="IZR1554" s="24"/>
      <c r="IZS1554" s="31"/>
      <c r="IZT1554" s="24"/>
      <c r="IZU1554" s="24"/>
      <c r="IZV1554" s="24"/>
      <c r="IZW1554" s="24"/>
      <c r="IZX1554" s="24"/>
      <c r="IZY1554" s="24"/>
      <c r="IZZ1554" s="24"/>
      <c r="JAA1554" s="24"/>
      <c r="JAB1554" s="24"/>
      <c r="JAC1554" s="24"/>
      <c r="JAD1554" s="24"/>
      <c r="JAE1554" s="24"/>
      <c r="JAF1554" s="24"/>
      <c r="JAG1554" s="24"/>
      <c r="JAH1554" s="24"/>
      <c r="JAL1554" s="3"/>
      <c r="JAM1554" s="31"/>
      <c r="JAN1554" s="5"/>
      <c r="JAO1554" s="9"/>
      <c r="JAR1554" s="2"/>
      <c r="JAU1554" s="24"/>
      <c r="JAV1554" s="24"/>
      <c r="JAW1554" s="31"/>
      <c r="JAX1554" s="24"/>
      <c r="JAY1554" s="24"/>
      <c r="JAZ1554" s="24"/>
      <c r="JBA1554" s="24"/>
      <c r="JBB1554" s="24"/>
      <c r="JBC1554" s="24"/>
      <c r="JBD1554" s="24"/>
      <c r="JBE1554" s="24"/>
      <c r="JBF1554" s="24"/>
      <c r="JBG1554" s="24"/>
      <c r="JBH1554" s="24"/>
      <c r="JBI1554" s="24"/>
      <c r="JBJ1554" s="24"/>
      <c r="JBK1554" s="24"/>
      <c r="JBL1554" s="24"/>
      <c r="JBP1554" s="3"/>
      <c r="JBQ1554" s="31"/>
      <c r="JBR1554" s="5"/>
      <c r="JBS1554" s="9"/>
      <c r="JBV1554" s="2"/>
      <c r="JBY1554" s="24"/>
      <c r="JBZ1554" s="24"/>
      <c r="JCA1554" s="31"/>
      <c r="JCB1554" s="24"/>
      <c r="JCC1554" s="24"/>
      <c r="JCD1554" s="24"/>
      <c r="JCE1554" s="24"/>
      <c r="JCF1554" s="24"/>
      <c r="JCG1554" s="24"/>
      <c r="JCH1554" s="24"/>
      <c r="JCI1554" s="24"/>
      <c r="JCJ1554" s="24"/>
      <c r="JCK1554" s="24"/>
      <c r="JCL1554" s="24"/>
      <c r="JCM1554" s="24"/>
      <c r="JCN1554" s="24"/>
      <c r="JCO1554" s="24"/>
      <c r="JCP1554" s="24"/>
      <c r="JCT1554" s="3"/>
      <c r="JCU1554" s="31"/>
      <c r="JCV1554" s="5"/>
      <c r="JCW1554" s="9"/>
      <c r="JCZ1554" s="2"/>
      <c r="JDC1554" s="24"/>
      <c r="JDD1554" s="24"/>
      <c r="JDE1554" s="31"/>
      <c r="JDF1554" s="24"/>
      <c r="JDG1554" s="24"/>
      <c r="JDH1554" s="24"/>
      <c r="JDI1554" s="24"/>
      <c r="JDJ1554" s="24"/>
      <c r="JDK1554" s="24"/>
      <c r="JDL1554" s="24"/>
      <c r="JDM1554" s="24"/>
      <c r="JDN1554" s="24"/>
      <c r="JDO1554" s="24"/>
      <c r="JDP1554" s="24"/>
      <c r="JDQ1554" s="24"/>
      <c r="JDR1554" s="24"/>
      <c r="JDS1554" s="24"/>
      <c r="JDT1554" s="24"/>
      <c r="JDX1554" s="3"/>
      <c r="JDY1554" s="31"/>
      <c r="JDZ1554" s="5"/>
      <c r="JEA1554" s="9"/>
      <c r="JED1554" s="2"/>
      <c r="JEG1554" s="24"/>
      <c r="JEH1554" s="24"/>
      <c r="JEI1554" s="31"/>
      <c r="JEJ1554" s="24"/>
      <c r="JEK1554" s="24"/>
      <c r="JEL1554" s="24"/>
      <c r="JEM1554" s="24"/>
      <c r="JEN1554" s="24"/>
      <c r="JEO1554" s="24"/>
      <c r="JEP1554" s="24"/>
      <c r="JEQ1554" s="24"/>
      <c r="JER1554" s="24"/>
      <c r="JES1554" s="24"/>
      <c r="JET1554" s="24"/>
      <c r="JEU1554" s="24"/>
      <c r="JEV1554" s="24"/>
      <c r="JEW1554" s="24"/>
      <c r="JEX1554" s="24"/>
      <c r="JFB1554" s="3"/>
      <c r="JFC1554" s="31"/>
      <c r="JFD1554" s="5"/>
      <c r="JFE1554" s="9"/>
      <c r="JFH1554" s="2"/>
      <c r="JFK1554" s="24"/>
      <c r="JFL1554" s="24"/>
      <c r="JFM1554" s="31"/>
      <c r="JFN1554" s="24"/>
      <c r="JFO1554" s="24"/>
      <c r="JFP1554" s="24"/>
      <c r="JFQ1554" s="24"/>
      <c r="JFR1554" s="24"/>
      <c r="JFS1554" s="24"/>
      <c r="JFT1554" s="24"/>
      <c r="JFU1554" s="24"/>
      <c r="JFV1554" s="24"/>
      <c r="JFW1554" s="24"/>
      <c r="JFX1554" s="24"/>
      <c r="JFY1554" s="24"/>
      <c r="JFZ1554" s="24"/>
      <c r="JGA1554" s="24"/>
      <c r="JGB1554" s="24"/>
      <c r="JGF1554" s="3"/>
      <c r="JGG1554" s="31"/>
      <c r="JGH1554" s="5"/>
      <c r="JGI1554" s="9"/>
      <c r="JGL1554" s="2"/>
      <c r="JGO1554" s="24"/>
      <c r="JGP1554" s="24"/>
      <c r="JGQ1554" s="31"/>
      <c r="JGR1554" s="24"/>
      <c r="JGS1554" s="24"/>
      <c r="JGT1554" s="24"/>
      <c r="JGU1554" s="24"/>
      <c r="JGV1554" s="24"/>
      <c r="JGW1554" s="24"/>
      <c r="JGX1554" s="24"/>
      <c r="JGY1554" s="24"/>
      <c r="JGZ1554" s="24"/>
      <c r="JHA1554" s="24"/>
      <c r="JHB1554" s="24"/>
      <c r="JHC1554" s="24"/>
      <c r="JHD1554" s="24"/>
      <c r="JHE1554" s="24"/>
      <c r="JHF1554" s="24"/>
      <c r="JHJ1554" s="3"/>
      <c r="JHK1554" s="31"/>
      <c r="JHL1554" s="5"/>
      <c r="JHM1554" s="9"/>
      <c r="JHP1554" s="2"/>
      <c r="JHS1554" s="24"/>
      <c r="JHT1554" s="24"/>
      <c r="JHU1554" s="31"/>
      <c r="JHV1554" s="24"/>
      <c r="JHW1554" s="24"/>
      <c r="JHX1554" s="24"/>
      <c r="JHY1554" s="24"/>
      <c r="JHZ1554" s="24"/>
      <c r="JIA1554" s="24"/>
      <c r="JIB1554" s="24"/>
      <c r="JIC1554" s="24"/>
      <c r="JID1554" s="24"/>
      <c r="JIE1554" s="24"/>
      <c r="JIF1554" s="24"/>
      <c r="JIG1554" s="24"/>
      <c r="JIH1554" s="24"/>
      <c r="JII1554" s="24"/>
      <c r="JIJ1554" s="24"/>
      <c r="JIN1554" s="3"/>
      <c r="JIO1554" s="31"/>
      <c r="JIP1554" s="5"/>
      <c r="JIQ1554" s="9"/>
      <c r="JIT1554" s="2"/>
      <c r="JIW1554" s="24"/>
      <c r="JIX1554" s="24"/>
      <c r="JIY1554" s="31"/>
      <c r="JIZ1554" s="24"/>
      <c r="JJA1554" s="24"/>
      <c r="JJB1554" s="24"/>
      <c r="JJC1554" s="24"/>
      <c r="JJD1554" s="24"/>
      <c r="JJE1554" s="24"/>
      <c r="JJF1554" s="24"/>
      <c r="JJG1554" s="24"/>
      <c r="JJH1554" s="24"/>
      <c r="JJI1554" s="24"/>
      <c r="JJJ1554" s="24"/>
      <c r="JJK1554" s="24"/>
      <c r="JJL1554" s="24"/>
      <c r="JJM1554" s="24"/>
      <c r="JJN1554" s="24"/>
      <c r="JJR1554" s="3"/>
      <c r="JJS1554" s="31"/>
      <c r="JJT1554" s="5"/>
      <c r="JJU1554" s="9"/>
      <c r="JJX1554" s="2"/>
      <c r="JKA1554" s="24"/>
      <c r="JKB1554" s="24"/>
      <c r="JKC1554" s="31"/>
      <c r="JKD1554" s="24"/>
      <c r="JKE1554" s="24"/>
      <c r="JKF1554" s="24"/>
      <c r="JKG1554" s="24"/>
      <c r="JKH1554" s="24"/>
      <c r="JKI1554" s="24"/>
      <c r="JKJ1554" s="24"/>
      <c r="JKK1554" s="24"/>
      <c r="JKL1554" s="24"/>
      <c r="JKM1554" s="24"/>
      <c r="JKN1554" s="24"/>
      <c r="JKO1554" s="24"/>
      <c r="JKP1554" s="24"/>
      <c r="JKQ1554" s="24"/>
      <c r="JKR1554" s="24"/>
      <c r="JKV1554" s="3"/>
      <c r="JKW1554" s="31"/>
      <c r="JKX1554" s="5"/>
      <c r="JKY1554" s="9"/>
      <c r="JLB1554" s="2"/>
      <c r="JLE1554" s="24"/>
      <c r="JLF1554" s="24"/>
      <c r="JLG1554" s="31"/>
      <c r="JLH1554" s="24"/>
      <c r="JLI1554" s="24"/>
      <c r="JLJ1554" s="24"/>
      <c r="JLK1554" s="24"/>
      <c r="JLL1554" s="24"/>
      <c r="JLM1554" s="24"/>
      <c r="JLN1554" s="24"/>
      <c r="JLO1554" s="24"/>
      <c r="JLP1554" s="24"/>
      <c r="JLQ1554" s="24"/>
      <c r="JLR1554" s="24"/>
      <c r="JLS1554" s="24"/>
      <c r="JLT1554" s="24"/>
      <c r="JLU1554" s="24"/>
      <c r="JLV1554" s="24"/>
      <c r="JLZ1554" s="3"/>
      <c r="JMA1554" s="31"/>
      <c r="JMB1554" s="5"/>
      <c r="JMC1554" s="9"/>
      <c r="JMF1554" s="2"/>
      <c r="JMI1554" s="24"/>
      <c r="JMJ1554" s="24"/>
      <c r="JMK1554" s="31"/>
      <c r="JML1554" s="24"/>
      <c r="JMM1554" s="24"/>
      <c r="JMN1554" s="24"/>
      <c r="JMO1554" s="24"/>
      <c r="JMP1554" s="24"/>
      <c r="JMQ1554" s="24"/>
      <c r="JMR1554" s="24"/>
      <c r="JMS1554" s="24"/>
      <c r="JMT1554" s="24"/>
      <c r="JMU1554" s="24"/>
      <c r="JMV1554" s="24"/>
      <c r="JMW1554" s="24"/>
      <c r="JMX1554" s="24"/>
      <c r="JMY1554" s="24"/>
      <c r="JMZ1554" s="24"/>
      <c r="JND1554" s="3"/>
      <c r="JNE1554" s="31"/>
      <c r="JNF1554" s="5"/>
      <c r="JNG1554" s="9"/>
      <c r="JNJ1554" s="2"/>
      <c r="JNM1554" s="24"/>
      <c r="JNN1554" s="24"/>
      <c r="JNO1554" s="31"/>
      <c r="JNP1554" s="24"/>
      <c r="JNQ1554" s="24"/>
      <c r="JNR1554" s="24"/>
      <c r="JNS1554" s="24"/>
      <c r="JNT1554" s="24"/>
      <c r="JNU1554" s="24"/>
      <c r="JNV1554" s="24"/>
      <c r="JNW1554" s="24"/>
      <c r="JNX1554" s="24"/>
      <c r="JNY1554" s="24"/>
      <c r="JNZ1554" s="24"/>
      <c r="JOA1554" s="24"/>
      <c r="JOB1554" s="24"/>
      <c r="JOC1554" s="24"/>
      <c r="JOD1554" s="24"/>
      <c r="JOH1554" s="3"/>
      <c r="JOI1554" s="31"/>
      <c r="JOJ1554" s="5"/>
      <c r="JOK1554" s="9"/>
      <c r="JON1554" s="2"/>
      <c r="JOQ1554" s="24"/>
      <c r="JOR1554" s="24"/>
      <c r="JOS1554" s="31"/>
      <c r="JOT1554" s="24"/>
      <c r="JOU1554" s="24"/>
      <c r="JOV1554" s="24"/>
      <c r="JOW1554" s="24"/>
      <c r="JOX1554" s="24"/>
      <c r="JOY1554" s="24"/>
      <c r="JOZ1554" s="24"/>
      <c r="JPA1554" s="24"/>
      <c r="JPB1554" s="24"/>
      <c r="JPC1554" s="24"/>
      <c r="JPD1554" s="24"/>
      <c r="JPE1554" s="24"/>
      <c r="JPF1554" s="24"/>
      <c r="JPG1554" s="24"/>
      <c r="JPH1554" s="24"/>
      <c r="JPL1554" s="3"/>
      <c r="JPM1554" s="31"/>
      <c r="JPN1554" s="5"/>
      <c r="JPO1554" s="9"/>
      <c r="JPR1554" s="2"/>
      <c r="JPU1554" s="24"/>
      <c r="JPV1554" s="24"/>
      <c r="JPW1554" s="31"/>
      <c r="JPX1554" s="24"/>
      <c r="JPY1554" s="24"/>
      <c r="JPZ1554" s="24"/>
      <c r="JQA1554" s="24"/>
      <c r="JQB1554" s="24"/>
      <c r="JQC1554" s="24"/>
      <c r="JQD1554" s="24"/>
      <c r="JQE1554" s="24"/>
      <c r="JQF1554" s="24"/>
      <c r="JQG1554" s="24"/>
      <c r="JQH1554" s="24"/>
      <c r="JQI1554" s="24"/>
      <c r="JQJ1554" s="24"/>
      <c r="JQK1554" s="24"/>
      <c r="JQL1554" s="24"/>
      <c r="JQP1554" s="3"/>
      <c r="JQQ1554" s="31"/>
      <c r="JQR1554" s="5"/>
      <c r="JQS1554" s="9"/>
      <c r="JQV1554" s="2"/>
      <c r="JQY1554" s="24"/>
      <c r="JQZ1554" s="24"/>
      <c r="JRA1554" s="31"/>
      <c r="JRB1554" s="24"/>
      <c r="JRC1554" s="24"/>
      <c r="JRD1554" s="24"/>
      <c r="JRE1554" s="24"/>
      <c r="JRF1554" s="24"/>
      <c r="JRG1554" s="24"/>
      <c r="JRH1554" s="24"/>
      <c r="JRI1554" s="24"/>
      <c r="JRJ1554" s="24"/>
      <c r="JRK1554" s="24"/>
      <c r="JRL1554" s="24"/>
      <c r="JRM1554" s="24"/>
      <c r="JRN1554" s="24"/>
      <c r="JRO1554" s="24"/>
      <c r="JRP1554" s="24"/>
      <c r="JRT1554" s="3"/>
      <c r="JRU1554" s="31"/>
      <c r="JRV1554" s="5"/>
      <c r="JRW1554" s="9"/>
      <c r="JRZ1554" s="2"/>
      <c r="JSC1554" s="24"/>
      <c r="JSD1554" s="24"/>
      <c r="JSE1554" s="31"/>
      <c r="JSF1554" s="24"/>
      <c r="JSG1554" s="24"/>
      <c r="JSH1554" s="24"/>
      <c r="JSI1554" s="24"/>
      <c r="JSJ1554" s="24"/>
      <c r="JSK1554" s="24"/>
      <c r="JSL1554" s="24"/>
      <c r="JSM1554" s="24"/>
      <c r="JSN1554" s="24"/>
      <c r="JSO1554" s="24"/>
      <c r="JSP1554" s="24"/>
      <c r="JSQ1554" s="24"/>
      <c r="JSR1554" s="24"/>
      <c r="JSS1554" s="24"/>
      <c r="JST1554" s="24"/>
      <c r="JSX1554" s="3"/>
      <c r="JSY1554" s="31"/>
      <c r="JSZ1554" s="5"/>
      <c r="JTA1554" s="9"/>
      <c r="JTD1554" s="2"/>
      <c r="JTG1554" s="24"/>
      <c r="JTH1554" s="24"/>
      <c r="JTI1554" s="31"/>
      <c r="JTJ1554" s="24"/>
      <c r="JTK1554" s="24"/>
      <c r="JTL1554" s="24"/>
      <c r="JTM1554" s="24"/>
      <c r="JTN1554" s="24"/>
      <c r="JTO1554" s="24"/>
      <c r="JTP1554" s="24"/>
      <c r="JTQ1554" s="24"/>
      <c r="JTR1554" s="24"/>
      <c r="JTS1554" s="24"/>
      <c r="JTT1554" s="24"/>
      <c r="JTU1554" s="24"/>
      <c r="JTV1554" s="24"/>
      <c r="JTW1554" s="24"/>
      <c r="JTX1554" s="24"/>
      <c r="JUB1554" s="3"/>
      <c r="JUC1554" s="31"/>
      <c r="JUD1554" s="5"/>
      <c r="JUE1554" s="9"/>
      <c r="JUH1554" s="2"/>
      <c r="JUK1554" s="24"/>
      <c r="JUL1554" s="24"/>
      <c r="JUM1554" s="31"/>
      <c r="JUN1554" s="24"/>
      <c r="JUO1554" s="24"/>
      <c r="JUP1554" s="24"/>
      <c r="JUQ1554" s="24"/>
      <c r="JUR1554" s="24"/>
      <c r="JUS1554" s="24"/>
      <c r="JUT1554" s="24"/>
      <c r="JUU1554" s="24"/>
      <c r="JUV1554" s="24"/>
      <c r="JUW1554" s="24"/>
      <c r="JUX1554" s="24"/>
      <c r="JUY1554" s="24"/>
      <c r="JUZ1554" s="24"/>
      <c r="JVA1554" s="24"/>
      <c r="JVB1554" s="24"/>
      <c r="JVF1554" s="3"/>
      <c r="JVG1554" s="31"/>
      <c r="JVH1554" s="5"/>
      <c r="JVI1554" s="9"/>
      <c r="JVL1554" s="2"/>
      <c r="JVO1554" s="24"/>
      <c r="JVP1554" s="24"/>
      <c r="JVQ1554" s="31"/>
      <c r="JVR1554" s="24"/>
      <c r="JVS1554" s="24"/>
      <c r="JVT1554" s="24"/>
      <c r="JVU1554" s="24"/>
      <c r="JVV1554" s="24"/>
      <c r="JVW1554" s="24"/>
      <c r="JVX1554" s="24"/>
      <c r="JVY1554" s="24"/>
      <c r="JVZ1554" s="24"/>
      <c r="JWA1554" s="24"/>
      <c r="JWB1554" s="24"/>
      <c r="JWC1554" s="24"/>
      <c r="JWD1554" s="24"/>
      <c r="JWE1554" s="24"/>
      <c r="JWF1554" s="24"/>
      <c r="JWJ1554" s="3"/>
      <c r="JWK1554" s="31"/>
      <c r="JWL1554" s="5"/>
      <c r="JWM1554" s="9"/>
      <c r="JWP1554" s="2"/>
      <c r="JWS1554" s="24"/>
      <c r="JWT1554" s="24"/>
      <c r="JWU1554" s="31"/>
      <c r="JWV1554" s="24"/>
      <c r="JWW1554" s="24"/>
      <c r="JWX1554" s="24"/>
      <c r="JWY1554" s="24"/>
      <c r="JWZ1554" s="24"/>
      <c r="JXA1554" s="24"/>
      <c r="JXB1554" s="24"/>
      <c r="JXC1554" s="24"/>
      <c r="JXD1554" s="24"/>
      <c r="JXE1554" s="24"/>
      <c r="JXF1554" s="24"/>
      <c r="JXG1554" s="24"/>
      <c r="JXH1554" s="24"/>
      <c r="JXI1554" s="24"/>
      <c r="JXJ1554" s="24"/>
      <c r="JXN1554" s="3"/>
      <c r="JXO1554" s="31"/>
      <c r="JXP1554" s="5"/>
      <c r="JXQ1554" s="9"/>
      <c r="JXT1554" s="2"/>
      <c r="JXW1554" s="24"/>
      <c r="JXX1554" s="24"/>
      <c r="JXY1554" s="31"/>
      <c r="JXZ1554" s="24"/>
      <c r="JYA1554" s="24"/>
      <c r="JYB1554" s="24"/>
      <c r="JYC1554" s="24"/>
      <c r="JYD1554" s="24"/>
      <c r="JYE1554" s="24"/>
      <c r="JYF1554" s="24"/>
      <c r="JYG1554" s="24"/>
      <c r="JYH1554" s="24"/>
      <c r="JYI1554" s="24"/>
      <c r="JYJ1554" s="24"/>
      <c r="JYK1554" s="24"/>
      <c r="JYL1554" s="24"/>
      <c r="JYM1554" s="24"/>
      <c r="JYN1554" s="24"/>
      <c r="JYR1554" s="3"/>
      <c r="JYS1554" s="31"/>
      <c r="JYT1554" s="5"/>
      <c r="JYU1554" s="9"/>
      <c r="JYX1554" s="2"/>
      <c r="JZA1554" s="24"/>
      <c r="JZB1554" s="24"/>
      <c r="JZC1554" s="31"/>
      <c r="JZD1554" s="24"/>
      <c r="JZE1554" s="24"/>
      <c r="JZF1554" s="24"/>
      <c r="JZG1554" s="24"/>
      <c r="JZH1554" s="24"/>
      <c r="JZI1554" s="24"/>
      <c r="JZJ1554" s="24"/>
      <c r="JZK1554" s="24"/>
      <c r="JZL1554" s="24"/>
      <c r="JZM1554" s="24"/>
      <c r="JZN1554" s="24"/>
      <c r="JZO1554" s="24"/>
      <c r="JZP1554" s="24"/>
      <c r="JZQ1554" s="24"/>
      <c r="JZR1554" s="24"/>
      <c r="JZV1554" s="3"/>
      <c r="JZW1554" s="31"/>
      <c r="JZX1554" s="5"/>
      <c r="JZY1554" s="9"/>
      <c r="KAB1554" s="2"/>
      <c r="KAE1554" s="24"/>
      <c r="KAF1554" s="24"/>
      <c r="KAG1554" s="31"/>
      <c r="KAH1554" s="24"/>
      <c r="KAI1554" s="24"/>
      <c r="KAJ1554" s="24"/>
      <c r="KAK1554" s="24"/>
      <c r="KAL1554" s="24"/>
      <c r="KAM1554" s="24"/>
      <c r="KAN1554" s="24"/>
      <c r="KAO1554" s="24"/>
      <c r="KAP1554" s="24"/>
      <c r="KAQ1554" s="24"/>
      <c r="KAR1554" s="24"/>
      <c r="KAS1554" s="24"/>
      <c r="KAT1554" s="24"/>
      <c r="KAU1554" s="24"/>
      <c r="KAV1554" s="24"/>
      <c r="KAZ1554" s="3"/>
      <c r="KBA1554" s="31"/>
      <c r="KBB1554" s="5"/>
      <c r="KBC1554" s="9"/>
      <c r="KBF1554" s="2"/>
      <c r="KBI1554" s="24"/>
      <c r="KBJ1554" s="24"/>
      <c r="KBK1554" s="31"/>
      <c r="KBL1554" s="24"/>
      <c r="KBM1554" s="24"/>
      <c r="KBN1554" s="24"/>
      <c r="KBO1554" s="24"/>
      <c r="KBP1554" s="24"/>
      <c r="KBQ1554" s="24"/>
      <c r="KBR1554" s="24"/>
      <c r="KBS1554" s="24"/>
      <c r="KBT1554" s="24"/>
      <c r="KBU1554" s="24"/>
      <c r="KBV1554" s="24"/>
      <c r="KBW1554" s="24"/>
      <c r="KBX1554" s="24"/>
      <c r="KBY1554" s="24"/>
      <c r="KBZ1554" s="24"/>
      <c r="KCD1554" s="3"/>
      <c r="KCE1554" s="31"/>
      <c r="KCF1554" s="5"/>
      <c r="KCG1554" s="9"/>
      <c r="KCJ1554" s="2"/>
      <c r="KCM1554" s="24"/>
      <c r="KCN1554" s="24"/>
      <c r="KCO1554" s="31"/>
      <c r="KCP1554" s="24"/>
      <c r="KCQ1554" s="24"/>
      <c r="KCR1554" s="24"/>
      <c r="KCS1554" s="24"/>
      <c r="KCT1554" s="24"/>
      <c r="KCU1554" s="24"/>
      <c r="KCV1554" s="24"/>
      <c r="KCW1554" s="24"/>
      <c r="KCX1554" s="24"/>
      <c r="KCY1554" s="24"/>
      <c r="KCZ1554" s="24"/>
      <c r="KDA1554" s="24"/>
      <c r="KDB1554" s="24"/>
      <c r="KDC1554" s="24"/>
      <c r="KDD1554" s="24"/>
      <c r="KDH1554" s="3"/>
      <c r="KDI1554" s="31"/>
      <c r="KDJ1554" s="5"/>
      <c r="KDK1554" s="9"/>
      <c r="KDN1554" s="2"/>
      <c r="KDQ1554" s="24"/>
      <c r="KDR1554" s="24"/>
      <c r="KDS1554" s="31"/>
      <c r="KDT1554" s="24"/>
      <c r="KDU1554" s="24"/>
      <c r="KDV1554" s="24"/>
      <c r="KDW1554" s="24"/>
      <c r="KDX1554" s="24"/>
      <c r="KDY1554" s="24"/>
      <c r="KDZ1554" s="24"/>
      <c r="KEA1554" s="24"/>
      <c r="KEB1554" s="24"/>
      <c r="KEC1554" s="24"/>
      <c r="KED1554" s="24"/>
      <c r="KEE1554" s="24"/>
      <c r="KEF1554" s="24"/>
      <c r="KEG1554" s="24"/>
      <c r="KEH1554" s="24"/>
      <c r="KEL1554" s="3"/>
      <c r="KEM1554" s="31"/>
      <c r="KEN1554" s="5"/>
      <c r="KEO1554" s="9"/>
      <c r="KER1554" s="2"/>
      <c r="KEU1554" s="24"/>
      <c r="KEV1554" s="24"/>
      <c r="KEW1554" s="31"/>
      <c r="KEX1554" s="24"/>
      <c r="KEY1554" s="24"/>
      <c r="KEZ1554" s="24"/>
      <c r="KFA1554" s="24"/>
      <c r="KFB1554" s="24"/>
      <c r="KFC1554" s="24"/>
      <c r="KFD1554" s="24"/>
      <c r="KFE1554" s="24"/>
      <c r="KFF1554" s="24"/>
      <c r="KFG1554" s="24"/>
      <c r="KFH1554" s="24"/>
      <c r="KFI1554" s="24"/>
      <c r="KFJ1554" s="24"/>
      <c r="KFK1554" s="24"/>
      <c r="KFL1554" s="24"/>
      <c r="KFP1554" s="3"/>
      <c r="KFQ1554" s="31"/>
      <c r="KFR1554" s="5"/>
      <c r="KFS1554" s="9"/>
      <c r="KFV1554" s="2"/>
      <c r="KFY1554" s="24"/>
      <c r="KFZ1554" s="24"/>
      <c r="KGA1554" s="31"/>
      <c r="KGB1554" s="24"/>
      <c r="KGC1554" s="24"/>
      <c r="KGD1554" s="24"/>
      <c r="KGE1554" s="24"/>
      <c r="KGF1554" s="24"/>
      <c r="KGG1554" s="24"/>
      <c r="KGH1554" s="24"/>
      <c r="KGI1554" s="24"/>
      <c r="KGJ1554" s="24"/>
      <c r="KGK1554" s="24"/>
      <c r="KGL1554" s="24"/>
      <c r="KGM1554" s="24"/>
      <c r="KGN1554" s="24"/>
      <c r="KGO1554" s="24"/>
      <c r="KGP1554" s="24"/>
      <c r="KGT1554" s="3"/>
      <c r="KGU1554" s="31"/>
      <c r="KGV1554" s="5"/>
      <c r="KGW1554" s="9"/>
      <c r="KGZ1554" s="2"/>
      <c r="KHC1554" s="24"/>
      <c r="KHD1554" s="24"/>
      <c r="KHE1554" s="31"/>
      <c r="KHF1554" s="24"/>
      <c r="KHG1554" s="24"/>
      <c r="KHH1554" s="24"/>
      <c r="KHI1554" s="24"/>
      <c r="KHJ1554" s="24"/>
      <c r="KHK1554" s="24"/>
      <c r="KHL1554" s="24"/>
      <c r="KHM1554" s="24"/>
      <c r="KHN1554" s="24"/>
      <c r="KHO1554" s="24"/>
      <c r="KHP1554" s="24"/>
      <c r="KHQ1554" s="24"/>
      <c r="KHR1554" s="24"/>
      <c r="KHS1554" s="24"/>
      <c r="KHT1554" s="24"/>
      <c r="KHX1554" s="3"/>
      <c r="KHY1554" s="31"/>
      <c r="KHZ1554" s="5"/>
      <c r="KIA1554" s="9"/>
      <c r="KID1554" s="2"/>
      <c r="KIG1554" s="24"/>
      <c r="KIH1554" s="24"/>
      <c r="KII1554" s="31"/>
      <c r="KIJ1554" s="24"/>
      <c r="KIK1554" s="24"/>
      <c r="KIL1554" s="24"/>
      <c r="KIM1554" s="24"/>
      <c r="KIN1554" s="24"/>
      <c r="KIO1554" s="24"/>
      <c r="KIP1554" s="24"/>
      <c r="KIQ1554" s="24"/>
      <c r="KIR1554" s="24"/>
      <c r="KIS1554" s="24"/>
      <c r="KIT1554" s="24"/>
      <c r="KIU1554" s="24"/>
      <c r="KIV1554" s="24"/>
      <c r="KIW1554" s="24"/>
      <c r="KIX1554" s="24"/>
      <c r="KJB1554" s="3"/>
      <c r="KJC1554" s="31"/>
      <c r="KJD1554" s="5"/>
      <c r="KJE1554" s="9"/>
      <c r="KJH1554" s="2"/>
      <c r="KJK1554" s="24"/>
      <c r="KJL1554" s="24"/>
      <c r="KJM1554" s="31"/>
      <c r="KJN1554" s="24"/>
      <c r="KJO1554" s="24"/>
      <c r="KJP1554" s="24"/>
      <c r="KJQ1554" s="24"/>
      <c r="KJR1554" s="24"/>
      <c r="KJS1554" s="24"/>
      <c r="KJT1554" s="24"/>
      <c r="KJU1554" s="24"/>
      <c r="KJV1554" s="24"/>
      <c r="KJW1554" s="24"/>
      <c r="KJX1554" s="24"/>
      <c r="KJY1554" s="24"/>
      <c r="KJZ1554" s="24"/>
      <c r="KKA1554" s="24"/>
      <c r="KKB1554" s="24"/>
      <c r="KKF1554" s="3"/>
      <c r="KKG1554" s="31"/>
      <c r="KKH1554" s="5"/>
      <c r="KKI1554" s="9"/>
      <c r="KKL1554" s="2"/>
      <c r="KKO1554" s="24"/>
      <c r="KKP1554" s="24"/>
      <c r="KKQ1554" s="31"/>
      <c r="KKR1554" s="24"/>
      <c r="KKS1554" s="24"/>
      <c r="KKT1554" s="24"/>
      <c r="KKU1554" s="24"/>
      <c r="KKV1554" s="24"/>
      <c r="KKW1554" s="24"/>
      <c r="KKX1554" s="24"/>
      <c r="KKY1554" s="24"/>
      <c r="KKZ1554" s="24"/>
      <c r="KLA1554" s="24"/>
      <c r="KLB1554" s="24"/>
      <c r="KLC1554" s="24"/>
      <c r="KLD1554" s="24"/>
      <c r="KLE1554" s="24"/>
      <c r="KLF1554" s="24"/>
      <c r="KLJ1554" s="3"/>
      <c r="KLK1554" s="31"/>
      <c r="KLL1554" s="5"/>
      <c r="KLM1554" s="9"/>
      <c r="KLP1554" s="2"/>
      <c r="KLS1554" s="24"/>
      <c r="KLT1554" s="24"/>
      <c r="KLU1554" s="31"/>
      <c r="KLV1554" s="24"/>
      <c r="KLW1554" s="24"/>
      <c r="KLX1554" s="24"/>
      <c r="KLY1554" s="24"/>
      <c r="KLZ1554" s="24"/>
      <c r="KMA1554" s="24"/>
      <c r="KMB1554" s="24"/>
      <c r="KMC1554" s="24"/>
      <c r="KMD1554" s="24"/>
      <c r="KME1554" s="24"/>
      <c r="KMF1554" s="24"/>
      <c r="KMG1554" s="24"/>
      <c r="KMH1554" s="24"/>
      <c r="KMI1554" s="24"/>
      <c r="KMJ1554" s="24"/>
      <c r="KMN1554" s="3"/>
      <c r="KMO1554" s="31"/>
      <c r="KMP1554" s="5"/>
      <c r="KMQ1554" s="9"/>
      <c r="KMT1554" s="2"/>
      <c r="KMW1554" s="24"/>
      <c r="KMX1554" s="24"/>
      <c r="KMY1554" s="31"/>
      <c r="KMZ1554" s="24"/>
      <c r="KNA1554" s="24"/>
      <c r="KNB1554" s="24"/>
      <c r="KNC1554" s="24"/>
      <c r="KND1554" s="24"/>
      <c r="KNE1554" s="24"/>
      <c r="KNF1554" s="24"/>
      <c r="KNG1554" s="24"/>
      <c r="KNH1554" s="24"/>
      <c r="KNI1554" s="24"/>
      <c r="KNJ1554" s="24"/>
      <c r="KNK1554" s="24"/>
      <c r="KNL1554" s="24"/>
      <c r="KNM1554" s="24"/>
      <c r="KNN1554" s="24"/>
      <c r="KNR1554" s="3"/>
      <c r="KNS1554" s="31"/>
      <c r="KNT1554" s="5"/>
      <c r="KNU1554" s="9"/>
      <c r="KNX1554" s="2"/>
      <c r="KOA1554" s="24"/>
      <c r="KOB1554" s="24"/>
      <c r="KOC1554" s="31"/>
      <c r="KOD1554" s="24"/>
      <c r="KOE1554" s="24"/>
      <c r="KOF1554" s="24"/>
      <c r="KOG1554" s="24"/>
      <c r="KOH1554" s="24"/>
      <c r="KOI1554" s="24"/>
      <c r="KOJ1554" s="24"/>
      <c r="KOK1554" s="24"/>
      <c r="KOL1554" s="24"/>
      <c r="KOM1554" s="24"/>
      <c r="KON1554" s="24"/>
      <c r="KOO1554" s="24"/>
      <c r="KOP1554" s="24"/>
      <c r="KOQ1554" s="24"/>
      <c r="KOR1554" s="24"/>
      <c r="KOV1554" s="3"/>
      <c r="KOW1554" s="31"/>
      <c r="KOX1554" s="5"/>
      <c r="KOY1554" s="9"/>
      <c r="KPB1554" s="2"/>
      <c r="KPE1554" s="24"/>
      <c r="KPF1554" s="24"/>
      <c r="KPG1554" s="31"/>
      <c r="KPH1554" s="24"/>
      <c r="KPI1554" s="24"/>
      <c r="KPJ1554" s="24"/>
      <c r="KPK1554" s="24"/>
      <c r="KPL1554" s="24"/>
      <c r="KPM1554" s="24"/>
      <c r="KPN1554" s="24"/>
      <c r="KPO1554" s="24"/>
      <c r="KPP1554" s="24"/>
      <c r="KPQ1554" s="24"/>
      <c r="KPR1554" s="24"/>
      <c r="KPS1554" s="24"/>
      <c r="KPT1554" s="24"/>
      <c r="KPU1554" s="24"/>
      <c r="KPV1554" s="24"/>
      <c r="KPZ1554" s="3"/>
      <c r="KQA1554" s="31"/>
      <c r="KQB1554" s="5"/>
      <c r="KQC1554" s="9"/>
      <c r="KQF1554" s="2"/>
      <c r="KQI1554" s="24"/>
      <c r="KQJ1554" s="24"/>
      <c r="KQK1554" s="31"/>
      <c r="KQL1554" s="24"/>
      <c r="KQM1554" s="24"/>
      <c r="KQN1554" s="24"/>
      <c r="KQO1554" s="24"/>
      <c r="KQP1554" s="24"/>
      <c r="KQQ1554" s="24"/>
      <c r="KQR1554" s="24"/>
      <c r="KQS1554" s="24"/>
      <c r="KQT1554" s="24"/>
      <c r="KQU1554" s="24"/>
      <c r="KQV1554" s="24"/>
      <c r="KQW1554" s="24"/>
      <c r="KQX1554" s="24"/>
      <c r="KQY1554" s="24"/>
      <c r="KQZ1554" s="24"/>
      <c r="KRD1554" s="3"/>
      <c r="KRE1554" s="31"/>
      <c r="KRF1554" s="5"/>
      <c r="KRG1554" s="9"/>
      <c r="KRJ1554" s="2"/>
      <c r="KRM1554" s="24"/>
      <c r="KRN1554" s="24"/>
      <c r="KRO1554" s="31"/>
      <c r="KRP1554" s="24"/>
      <c r="KRQ1554" s="24"/>
      <c r="KRR1554" s="24"/>
      <c r="KRS1554" s="24"/>
      <c r="KRT1554" s="24"/>
      <c r="KRU1554" s="24"/>
      <c r="KRV1554" s="24"/>
      <c r="KRW1554" s="24"/>
      <c r="KRX1554" s="24"/>
      <c r="KRY1554" s="24"/>
      <c r="KRZ1554" s="24"/>
      <c r="KSA1554" s="24"/>
      <c r="KSB1554" s="24"/>
      <c r="KSC1554" s="24"/>
      <c r="KSD1554" s="24"/>
      <c r="KSH1554" s="3"/>
      <c r="KSI1554" s="31"/>
      <c r="KSJ1554" s="5"/>
      <c r="KSK1554" s="9"/>
      <c r="KSN1554" s="2"/>
      <c r="KSQ1554" s="24"/>
      <c r="KSR1554" s="24"/>
      <c r="KSS1554" s="31"/>
      <c r="KST1554" s="24"/>
      <c r="KSU1554" s="24"/>
      <c r="KSV1554" s="24"/>
      <c r="KSW1554" s="24"/>
      <c r="KSX1554" s="24"/>
      <c r="KSY1554" s="24"/>
      <c r="KSZ1554" s="24"/>
      <c r="KTA1554" s="24"/>
      <c r="KTB1554" s="24"/>
      <c r="KTC1554" s="24"/>
      <c r="KTD1554" s="24"/>
      <c r="KTE1554" s="24"/>
      <c r="KTF1554" s="24"/>
      <c r="KTG1554" s="24"/>
      <c r="KTH1554" s="24"/>
      <c r="KTL1554" s="3"/>
      <c r="KTM1554" s="31"/>
      <c r="KTN1554" s="5"/>
      <c r="KTO1554" s="9"/>
      <c r="KTR1554" s="2"/>
      <c r="KTU1554" s="24"/>
      <c r="KTV1554" s="24"/>
      <c r="KTW1554" s="31"/>
      <c r="KTX1554" s="24"/>
      <c r="KTY1554" s="24"/>
      <c r="KTZ1554" s="24"/>
      <c r="KUA1554" s="24"/>
      <c r="KUB1554" s="24"/>
      <c r="KUC1554" s="24"/>
      <c r="KUD1554" s="24"/>
      <c r="KUE1554" s="24"/>
      <c r="KUF1554" s="24"/>
      <c r="KUG1554" s="24"/>
      <c r="KUH1554" s="24"/>
      <c r="KUI1554" s="24"/>
      <c r="KUJ1554" s="24"/>
      <c r="KUK1554" s="24"/>
      <c r="KUL1554" s="24"/>
      <c r="KUP1554" s="3"/>
      <c r="KUQ1554" s="31"/>
      <c r="KUR1554" s="5"/>
      <c r="KUS1554" s="9"/>
      <c r="KUV1554" s="2"/>
      <c r="KUY1554" s="24"/>
      <c r="KUZ1554" s="24"/>
      <c r="KVA1554" s="31"/>
      <c r="KVB1554" s="24"/>
      <c r="KVC1554" s="24"/>
      <c r="KVD1554" s="24"/>
      <c r="KVE1554" s="24"/>
      <c r="KVF1554" s="24"/>
      <c r="KVG1554" s="24"/>
      <c r="KVH1554" s="24"/>
      <c r="KVI1554" s="24"/>
      <c r="KVJ1554" s="24"/>
      <c r="KVK1554" s="24"/>
      <c r="KVL1554" s="24"/>
      <c r="KVM1554" s="24"/>
      <c r="KVN1554" s="24"/>
      <c r="KVO1554" s="24"/>
      <c r="KVP1554" s="24"/>
      <c r="KVT1554" s="3"/>
      <c r="KVU1554" s="31"/>
      <c r="KVV1554" s="5"/>
      <c r="KVW1554" s="9"/>
      <c r="KVZ1554" s="2"/>
      <c r="KWC1554" s="24"/>
      <c r="KWD1554" s="24"/>
      <c r="KWE1554" s="31"/>
      <c r="KWF1554" s="24"/>
      <c r="KWG1554" s="24"/>
      <c r="KWH1554" s="24"/>
      <c r="KWI1554" s="24"/>
      <c r="KWJ1554" s="24"/>
      <c r="KWK1554" s="24"/>
      <c r="KWL1554" s="24"/>
      <c r="KWM1554" s="24"/>
      <c r="KWN1554" s="24"/>
      <c r="KWO1554" s="24"/>
      <c r="KWP1554" s="24"/>
      <c r="KWQ1554" s="24"/>
      <c r="KWR1554" s="24"/>
      <c r="KWS1554" s="24"/>
      <c r="KWT1554" s="24"/>
      <c r="KWX1554" s="3"/>
      <c r="KWY1554" s="31"/>
      <c r="KWZ1554" s="5"/>
      <c r="KXA1554" s="9"/>
      <c r="KXD1554" s="2"/>
      <c r="KXG1554" s="24"/>
      <c r="KXH1554" s="24"/>
      <c r="KXI1554" s="31"/>
      <c r="KXJ1554" s="24"/>
      <c r="KXK1554" s="24"/>
      <c r="KXL1554" s="24"/>
      <c r="KXM1554" s="24"/>
      <c r="KXN1554" s="24"/>
      <c r="KXO1554" s="24"/>
      <c r="KXP1554" s="24"/>
      <c r="KXQ1554" s="24"/>
      <c r="KXR1554" s="24"/>
      <c r="KXS1554" s="24"/>
      <c r="KXT1554" s="24"/>
      <c r="KXU1554" s="24"/>
      <c r="KXV1554" s="24"/>
      <c r="KXW1554" s="24"/>
      <c r="KXX1554" s="24"/>
      <c r="KYB1554" s="3"/>
      <c r="KYC1554" s="31"/>
      <c r="KYD1554" s="5"/>
      <c r="KYE1554" s="9"/>
      <c r="KYH1554" s="2"/>
      <c r="KYK1554" s="24"/>
      <c r="KYL1554" s="24"/>
      <c r="KYM1554" s="31"/>
      <c r="KYN1554" s="24"/>
      <c r="KYO1554" s="24"/>
      <c r="KYP1554" s="24"/>
      <c r="KYQ1554" s="24"/>
      <c r="KYR1554" s="24"/>
      <c r="KYS1554" s="24"/>
      <c r="KYT1554" s="24"/>
      <c r="KYU1554" s="24"/>
      <c r="KYV1554" s="24"/>
      <c r="KYW1554" s="24"/>
      <c r="KYX1554" s="24"/>
      <c r="KYY1554" s="24"/>
      <c r="KYZ1554" s="24"/>
      <c r="KZA1554" s="24"/>
      <c r="KZB1554" s="24"/>
      <c r="KZF1554" s="3"/>
      <c r="KZG1554" s="31"/>
      <c r="KZH1554" s="5"/>
      <c r="KZI1554" s="9"/>
      <c r="KZL1554" s="2"/>
      <c r="KZO1554" s="24"/>
      <c r="KZP1554" s="24"/>
      <c r="KZQ1554" s="31"/>
      <c r="KZR1554" s="24"/>
      <c r="KZS1554" s="24"/>
      <c r="KZT1554" s="24"/>
      <c r="KZU1554" s="24"/>
      <c r="KZV1554" s="24"/>
      <c r="KZW1554" s="24"/>
      <c r="KZX1554" s="24"/>
      <c r="KZY1554" s="24"/>
      <c r="KZZ1554" s="24"/>
      <c r="LAA1554" s="24"/>
      <c r="LAB1554" s="24"/>
      <c r="LAC1554" s="24"/>
      <c r="LAD1554" s="24"/>
      <c r="LAE1554" s="24"/>
      <c r="LAF1554" s="24"/>
      <c r="LAJ1554" s="3"/>
      <c r="LAK1554" s="31"/>
      <c r="LAL1554" s="5"/>
      <c r="LAM1554" s="9"/>
      <c r="LAP1554" s="2"/>
      <c r="LAS1554" s="24"/>
      <c r="LAT1554" s="24"/>
      <c r="LAU1554" s="31"/>
      <c r="LAV1554" s="24"/>
      <c r="LAW1554" s="24"/>
      <c r="LAX1554" s="24"/>
      <c r="LAY1554" s="24"/>
      <c r="LAZ1554" s="24"/>
      <c r="LBA1554" s="24"/>
      <c r="LBB1554" s="24"/>
      <c r="LBC1554" s="24"/>
      <c r="LBD1554" s="24"/>
      <c r="LBE1554" s="24"/>
      <c r="LBF1554" s="24"/>
      <c r="LBG1554" s="24"/>
      <c r="LBH1554" s="24"/>
      <c r="LBI1554" s="24"/>
      <c r="LBJ1554" s="24"/>
      <c r="LBN1554" s="3"/>
      <c r="LBO1554" s="31"/>
      <c r="LBP1554" s="5"/>
      <c r="LBQ1554" s="9"/>
      <c r="LBT1554" s="2"/>
      <c r="LBW1554" s="24"/>
      <c r="LBX1554" s="24"/>
      <c r="LBY1554" s="31"/>
      <c r="LBZ1554" s="24"/>
      <c r="LCA1554" s="24"/>
      <c r="LCB1554" s="24"/>
      <c r="LCC1554" s="24"/>
      <c r="LCD1554" s="24"/>
      <c r="LCE1554" s="24"/>
      <c r="LCF1554" s="24"/>
      <c r="LCG1554" s="24"/>
      <c r="LCH1554" s="24"/>
      <c r="LCI1554" s="24"/>
      <c r="LCJ1554" s="24"/>
      <c r="LCK1554" s="24"/>
      <c r="LCL1554" s="24"/>
      <c r="LCM1554" s="24"/>
      <c r="LCN1554" s="24"/>
      <c r="LCR1554" s="3"/>
      <c r="LCS1554" s="31"/>
      <c r="LCT1554" s="5"/>
      <c r="LCU1554" s="9"/>
      <c r="LCX1554" s="2"/>
      <c r="LDA1554" s="24"/>
      <c r="LDB1554" s="24"/>
      <c r="LDC1554" s="31"/>
      <c r="LDD1554" s="24"/>
      <c r="LDE1554" s="24"/>
      <c r="LDF1554" s="24"/>
      <c r="LDG1554" s="24"/>
      <c r="LDH1554" s="24"/>
      <c r="LDI1554" s="24"/>
      <c r="LDJ1554" s="24"/>
      <c r="LDK1554" s="24"/>
      <c r="LDL1554" s="24"/>
      <c r="LDM1554" s="24"/>
      <c r="LDN1554" s="24"/>
      <c r="LDO1554" s="24"/>
      <c r="LDP1554" s="24"/>
      <c r="LDQ1554" s="24"/>
      <c r="LDR1554" s="24"/>
      <c r="LDV1554" s="3"/>
      <c r="LDW1554" s="31"/>
      <c r="LDX1554" s="5"/>
      <c r="LDY1554" s="9"/>
      <c r="LEB1554" s="2"/>
      <c r="LEE1554" s="24"/>
      <c r="LEF1554" s="24"/>
      <c r="LEG1554" s="31"/>
      <c r="LEH1554" s="24"/>
      <c r="LEI1554" s="24"/>
      <c r="LEJ1554" s="24"/>
      <c r="LEK1554" s="24"/>
      <c r="LEL1554" s="24"/>
      <c r="LEM1554" s="24"/>
      <c r="LEN1554" s="24"/>
      <c r="LEO1554" s="24"/>
      <c r="LEP1554" s="24"/>
      <c r="LEQ1554" s="24"/>
      <c r="LER1554" s="24"/>
      <c r="LES1554" s="24"/>
      <c r="LET1554" s="24"/>
      <c r="LEU1554" s="24"/>
      <c r="LEV1554" s="24"/>
      <c r="LEZ1554" s="3"/>
      <c r="LFA1554" s="31"/>
      <c r="LFB1554" s="5"/>
      <c r="LFC1554" s="9"/>
      <c r="LFF1554" s="2"/>
      <c r="LFI1554" s="24"/>
      <c r="LFJ1554" s="24"/>
      <c r="LFK1554" s="31"/>
      <c r="LFL1554" s="24"/>
      <c r="LFM1554" s="24"/>
      <c r="LFN1554" s="24"/>
      <c r="LFO1554" s="24"/>
      <c r="LFP1554" s="24"/>
      <c r="LFQ1554" s="24"/>
      <c r="LFR1554" s="24"/>
      <c r="LFS1554" s="24"/>
      <c r="LFT1554" s="24"/>
      <c r="LFU1554" s="24"/>
      <c r="LFV1554" s="24"/>
      <c r="LFW1554" s="24"/>
      <c r="LFX1554" s="24"/>
      <c r="LFY1554" s="24"/>
      <c r="LFZ1554" s="24"/>
      <c r="LGD1554" s="3"/>
      <c r="LGE1554" s="31"/>
      <c r="LGF1554" s="5"/>
      <c r="LGG1554" s="9"/>
      <c r="LGJ1554" s="2"/>
      <c r="LGM1554" s="24"/>
      <c r="LGN1554" s="24"/>
      <c r="LGO1554" s="31"/>
      <c r="LGP1554" s="24"/>
      <c r="LGQ1554" s="24"/>
      <c r="LGR1554" s="24"/>
      <c r="LGS1554" s="24"/>
      <c r="LGT1554" s="24"/>
      <c r="LGU1554" s="24"/>
      <c r="LGV1554" s="24"/>
      <c r="LGW1554" s="24"/>
      <c r="LGX1554" s="24"/>
      <c r="LGY1554" s="24"/>
      <c r="LGZ1554" s="24"/>
      <c r="LHA1554" s="24"/>
      <c r="LHB1554" s="24"/>
      <c r="LHC1554" s="24"/>
      <c r="LHD1554" s="24"/>
      <c r="LHH1554" s="3"/>
      <c r="LHI1554" s="31"/>
      <c r="LHJ1554" s="5"/>
      <c r="LHK1554" s="9"/>
      <c r="LHN1554" s="2"/>
      <c r="LHQ1554" s="24"/>
      <c r="LHR1554" s="24"/>
      <c r="LHS1554" s="31"/>
      <c r="LHT1554" s="24"/>
      <c r="LHU1554" s="24"/>
      <c r="LHV1554" s="24"/>
      <c r="LHW1554" s="24"/>
      <c r="LHX1554" s="24"/>
      <c r="LHY1554" s="24"/>
      <c r="LHZ1554" s="24"/>
      <c r="LIA1554" s="24"/>
      <c r="LIB1554" s="24"/>
      <c r="LIC1554" s="24"/>
      <c r="LID1554" s="24"/>
      <c r="LIE1554" s="24"/>
      <c r="LIF1554" s="24"/>
      <c r="LIG1554" s="24"/>
      <c r="LIH1554" s="24"/>
      <c r="LIL1554" s="3"/>
      <c r="LIM1554" s="31"/>
      <c r="LIN1554" s="5"/>
      <c r="LIO1554" s="9"/>
      <c r="LIR1554" s="2"/>
      <c r="LIU1554" s="24"/>
      <c r="LIV1554" s="24"/>
      <c r="LIW1554" s="31"/>
      <c r="LIX1554" s="24"/>
      <c r="LIY1554" s="24"/>
      <c r="LIZ1554" s="24"/>
      <c r="LJA1554" s="24"/>
      <c r="LJB1554" s="24"/>
      <c r="LJC1554" s="24"/>
      <c r="LJD1554" s="24"/>
      <c r="LJE1554" s="24"/>
      <c r="LJF1554" s="24"/>
      <c r="LJG1554" s="24"/>
      <c r="LJH1554" s="24"/>
      <c r="LJI1554" s="24"/>
      <c r="LJJ1554" s="24"/>
      <c r="LJK1554" s="24"/>
      <c r="LJL1554" s="24"/>
      <c r="LJP1554" s="3"/>
      <c r="LJQ1554" s="31"/>
      <c r="LJR1554" s="5"/>
      <c r="LJS1554" s="9"/>
      <c r="LJV1554" s="2"/>
      <c r="LJY1554" s="24"/>
      <c r="LJZ1554" s="24"/>
      <c r="LKA1554" s="31"/>
      <c r="LKB1554" s="24"/>
      <c r="LKC1554" s="24"/>
      <c r="LKD1554" s="24"/>
      <c r="LKE1554" s="24"/>
      <c r="LKF1554" s="24"/>
      <c r="LKG1554" s="24"/>
      <c r="LKH1554" s="24"/>
      <c r="LKI1554" s="24"/>
      <c r="LKJ1554" s="24"/>
      <c r="LKK1554" s="24"/>
      <c r="LKL1554" s="24"/>
      <c r="LKM1554" s="24"/>
      <c r="LKN1554" s="24"/>
      <c r="LKO1554" s="24"/>
      <c r="LKP1554" s="24"/>
      <c r="LKT1554" s="3"/>
      <c r="LKU1554" s="31"/>
      <c r="LKV1554" s="5"/>
      <c r="LKW1554" s="9"/>
      <c r="LKZ1554" s="2"/>
      <c r="LLC1554" s="24"/>
      <c r="LLD1554" s="24"/>
      <c r="LLE1554" s="31"/>
      <c r="LLF1554" s="24"/>
      <c r="LLG1554" s="24"/>
      <c r="LLH1554" s="24"/>
      <c r="LLI1554" s="24"/>
      <c r="LLJ1554" s="24"/>
      <c r="LLK1554" s="24"/>
      <c r="LLL1554" s="24"/>
      <c r="LLM1554" s="24"/>
      <c r="LLN1554" s="24"/>
      <c r="LLO1554" s="24"/>
      <c r="LLP1554" s="24"/>
      <c r="LLQ1554" s="24"/>
      <c r="LLR1554" s="24"/>
      <c r="LLS1554" s="24"/>
      <c r="LLT1554" s="24"/>
      <c r="LLX1554" s="3"/>
      <c r="LLY1554" s="31"/>
      <c r="LLZ1554" s="5"/>
      <c r="LMA1554" s="9"/>
      <c r="LMD1554" s="2"/>
      <c r="LMG1554" s="24"/>
      <c r="LMH1554" s="24"/>
      <c r="LMI1554" s="31"/>
      <c r="LMJ1554" s="24"/>
      <c r="LMK1554" s="24"/>
      <c r="LML1554" s="24"/>
      <c r="LMM1554" s="24"/>
      <c r="LMN1554" s="24"/>
      <c r="LMO1554" s="24"/>
      <c r="LMP1554" s="24"/>
      <c r="LMQ1554" s="24"/>
      <c r="LMR1554" s="24"/>
      <c r="LMS1554" s="24"/>
      <c r="LMT1554" s="24"/>
      <c r="LMU1554" s="24"/>
      <c r="LMV1554" s="24"/>
      <c r="LMW1554" s="24"/>
      <c r="LMX1554" s="24"/>
      <c r="LNB1554" s="3"/>
      <c r="LNC1554" s="31"/>
      <c r="LND1554" s="5"/>
      <c r="LNE1554" s="9"/>
      <c r="LNH1554" s="2"/>
      <c r="LNK1554" s="24"/>
      <c r="LNL1554" s="24"/>
      <c r="LNM1554" s="31"/>
      <c r="LNN1554" s="24"/>
      <c r="LNO1554" s="24"/>
      <c r="LNP1554" s="24"/>
      <c r="LNQ1554" s="24"/>
      <c r="LNR1554" s="24"/>
      <c r="LNS1554" s="24"/>
      <c r="LNT1554" s="24"/>
      <c r="LNU1554" s="24"/>
      <c r="LNV1554" s="24"/>
      <c r="LNW1554" s="24"/>
      <c r="LNX1554" s="24"/>
      <c r="LNY1554" s="24"/>
      <c r="LNZ1554" s="24"/>
      <c r="LOA1554" s="24"/>
      <c r="LOB1554" s="24"/>
      <c r="LOF1554" s="3"/>
      <c r="LOG1554" s="31"/>
      <c r="LOH1554" s="5"/>
      <c r="LOI1554" s="9"/>
      <c r="LOL1554" s="2"/>
      <c r="LOO1554" s="24"/>
      <c r="LOP1554" s="24"/>
      <c r="LOQ1554" s="31"/>
      <c r="LOR1554" s="24"/>
      <c r="LOS1554" s="24"/>
      <c r="LOT1554" s="24"/>
      <c r="LOU1554" s="24"/>
      <c r="LOV1554" s="24"/>
      <c r="LOW1554" s="24"/>
      <c r="LOX1554" s="24"/>
      <c r="LOY1554" s="24"/>
      <c r="LOZ1554" s="24"/>
      <c r="LPA1554" s="24"/>
      <c r="LPB1554" s="24"/>
      <c r="LPC1554" s="24"/>
      <c r="LPD1554" s="24"/>
      <c r="LPE1554" s="24"/>
      <c r="LPF1554" s="24"/>
      <c r="LPJ1554" s="3"/>
      <c r="LPK1554" s="31"/>
      <c r="LPL1554" s="5"/>
      <c r="LPM1554" s="9"/>
      <c r="LPP1554" s="2"/>
      <c r="LPS1554" s="24"/>
      <c r="LPT1554" s="24"/>
      <c r="LPU1554" s="31"/>
      <c r="LPV1554" s="24"/>
      <c r="LPW1554" s="24"/>
      <c r="LPX1554" s="24"/>
      <c r="LPY1554" s="24"/>
      <c r="LPZ1554" s="24"/>
      <c r="LQA1554" s="24"/>
      <c r="LQB1554" s="24"/>
      <c r="LQC1554" s="24"/>
      <c r="LQD1554" s="24"/>
      <c r="LQE1554" s="24"/>
      <c r="LQF1554" s="24"/>
      <c r="LQG1554" s="24"/>
      <c r="LQH1554" s="24"/>
      <c r="LQI1554" s="24"/>
      <c r="LQJ1554" s="24"/>
      <c r="LQN1554" s="3"/>
      <c r="LQO1554" s="31"/>
      <c r="LQP1554" s="5"/>
      <c r="LQQ1554" s="9"/>
      <c r="LQT1554" s="2"/>
      <c r="LQW1554" s="24"/>
      <c r="LQX1554" s="24"/>
      <c r="LQY1554" s="31"/>
      <c r="LQZ1554" s="24"/>
      <c r="LRA1554" s="24"/>
      <c r="LRB1554" s="24"/>
      <c r="LRC1554" s="24"/>
      <c r="LRD1554" s="24"/>
      <c r="LRE1554" s="24"/>
      <c r="LRF1554" s="24"/>
      <c r="LRG1554" s="24"/>
      <c r="LRH1554" s="24"/>
      <c r="LRI1554" s="24"/>
      <c r="LRJ1554" s="24"/>
      <c r="LRK1554" s="24"/>
      <c r="LRL1554" s="24"/>
      <c r="LRM1554" s="24"/>
      <c r="LRN1554" s="24"/>
      <c r="LRR1554" s="3"/>
      <c r="LRS1554" s="31"/>
      <c r="LRT1554" s="5"/>
      <c r="LRU1554" s="9"/>
      <c r="LRX1554" s="2"/>
      <c r="LSA1554" s="24"/>
      <c r="LSB1554" s="24"/>
      <c r="LSC1554" s="31"/>
      <c r="LSD1554" s="24"/>
      <c r="LSE1554" s="24"/>
      <c r="LSF1554" s="24"/>
      <c r="LSG1554" s="24"/>
      <c r="LSH1554" s="24"/>
      <c r="LSI1554" s="24"/>
      <c r="LSJ1554" s="24"/>
      <c r="LSK1554" s="24"/>
      <c r="LSL1554" s="24"/>
      <c r="LSM1554" s="24"/>
      <c r="LSN1554" s="24"/>
      <c r="LSO1554" s="24"/>
      <c r="LSP1554" s="24"/>
      <c r="LSQ1554" s="24"/>
      <c r="LSR1554" s="24"/>
      <c r="LSV1554" s="3"/>
      <c r="LSW1554" s="31"/>
      <c r="LSX1554" s="5"/>
      <c r="LSY1554" s="9"/>
      <c r="LTB1554" s="2"/>
      <c r="LTE1554" s="24"/>
      <c r="LTF1554" s="24"/>
      <c r="LTG1554" s="31"/>
      <c r="LTH1554" s="24"/>
      <c r="LTI1554" s="24"/>
      <c r="LTJ1554" s="24"/>
      <c r="LTK1554" s="24"/>
      <c r="LTL1554" s="24"/>
      <c r="LTM1554" s="24"/>
      <c r="LTN1554" s="24"/>
      <c r="LTO1554" s="24"/>
      <c r="LTP1554" s="24"/>
      <c r="LTQ1554" s="24"/>
      <c r="LTR1554" s="24"/>
      <c r="LTS1554" s="24"/>
      <c r="LTT1554" s="24"/>
      <c r="LTU1554" s="24"/>
      <c r="LTV1554" s="24"/>
      <c r="LTZ1554" s="3"/>
      <c r="LUA1554" s="31"/>
      <c r="LUB1554" s="5"/>
      <c r="LUC1554" s="9"/>
      <c r="LUF1554" s="2"/>
      <c r="LUI1554" s="24"/>
      <c r="LUJ1554" s="24"/>
      <c r="LUK1554" s="31"/>
      <c r="LUL1554" s="24"/>
      <c r="LUM1554" s="24"/>
      <c r="LUN1554" s="24"/>
      <c r="LUO1554" s="24"/>
      <c r="LUP1554" s="24"/>
      <c r="LUQ1554" s="24"/>
      <c r="LUR1554" s="24"/>
      <c r="LUS1554" s="24"/>
      <c r="LUT1554" s="24"/>
      <c r="LUU1554" s="24"/>
      <c r="LUV1554" s="24"/>
      <c r="LUW1554" s="24"/>
      <c r="LUX1554" s="24"/>
      <c r="LUY1554" s="24"/>
      <c r="LUZ1554" s="24"/>
      <c r="LVD1554" s="3"/>
      <c r="LVE1554" s="31"/>
      <c r="LVF1554" s="5"/>
      <c r="LVG1554" s="9"/>
      <c r="LVJ1554" s="2"/>
      <c r="LVM1554" s="24"/>
      <c r="LVN1554" s="24"/>
      <c r="LVO1554" s="31"/>
      <c r="LVP1554" s="24"/>
      <c r="LVQ1554" s="24"/>
      <c r="LVR1554" s="24"/>
      <c r="LVS1554" s="24"/>
      <c r="LVT1554" s="24"/>
      <c r="LVU1554" s="24"/>
      <c r="LVV1554" s="24"/>
      <c r="LVW1554" s="24"/>
      <c r="LVX1554" s="24"/>
      <c r="LVY1554" s="24"/>
      <c r="LVZ1554" s="24"/>
      <c r="LWA1554" s="24"/>
      <c r="LWB1554" s="24"/>
      <c r="LWC1554" s="24"/>
      <c r="LWD1554" s="24"/>
      <c r="LWH1554" s="3"/>
      <c r="LWI1554" s="31"/>
      <c r="LWJ1554" s="5"/>
      <c r="LWK1554" s="9"/>
      <c r="LWN1554" s="2"/>
      <c r="LWQ1554" s="24"/>
      <c r="LWR1554" s="24"/>
      <c r="LWS1554" s="31"/>
      <c r="LWT1554" s="24"/>
      <c r="LWU1554" s="24"/>
      <c r="LWV1554" s="24"/>
      <c r="LWW1554" s="24"/>
      <c r="LWX1554" s="24"/>
      <c r="LWY1554" s="24"/>
      <c r="LWZ1554" s="24"/>
      <c r="LXA1554" s="24"/>
      <c r="LXB1554" s="24"/>
      <c r="LXC1554" s="24"/>
      <c r="LXD1554" s="24"/>
      <c r="LXE1554" s="24"/>
      <c r="LXF1554" s="24"/>
      <c r="LXG1554" s="24"/>
      <c r="LXH1554" s="24"/>
      <c r="LXL1554" s="3"/>
      <c r="LXM1554" s="31"/>
      <c r="LXN1554" s="5"/>
      <c r="LXO1554" s="9"/>
      <c r="LXR1554" s="2"/>
      <c r="LXU1554" s="24"/>
      <c r="LXV1554" s="24"/>
      <c r="LXW1554" s="31"/>
      <c r="LXX1554" s="24"/>
      <c r="LXY1554" s="24"/>
      <c r="LXZ1554" s="24"/>
      <c r="LYA1554" s="24"/>
      <c r="LYB1554" s="24"/>
      <c r="LYC1554" s="24"/>
      <c r="LYD1554" s="24"/>
      <c r="LYE1554" s="24"/>
      <c r="LYF1554" s="24"/>
      <c r="LYG1554" s="24"/>
      <c r="LYH1554" s="24"/>
      <c r="LYI1554" s="24"/>
      <c r="LYJ1554" s="24"/>
      <c r="LYK1554" s="24"/>
      <c r="LYL1554" s="24"/>
      <c r="LYP1554" s="3"/>
      <c r="LYQ1554" s="31"/>
      <c r="LYR1554" s="5"/>
      <c r="LYS1554" s="9"/>
      <c r="LYV1554" s="2"/>
      <c r="LYY1554" s="24"/>
      <c r="LYZ1554" s="24"/>
      <c r="LZA1554" s="31"/>
      <c r="LZB1554" s="24"/>
      <c r="LZC1554" s="24"/>
      <c r="LZD1554" s="24"/>
      <c r="LZE1554" s="24"/>
      <c r="LZF1554" s="24"/>
      <c r="LZG1554" s="24"/>
      <c r="LZH1554" s="24"/>
      <c r="LZI1554" s="24"/>
      <c r="LZJ1554" s="24"/>
      <c r="LZK1554" s="24"/>
      <c r="LZL1554" s="24"/>
      <c r="LZM1554" s="24"/>
      <c r="LZN1554" s="24"/>
      <c r="LZO1554" s="24"/>
      <c r="LZP1554" s="24"/>
      <c r="LZT1554" s="3"/>
      <c r="LZU1554" s="31"/>
      <c r="LZV1554" s="5"/>
      <c r="LZW1554" s="9"/>
      <c r="LZZ1554" s="2"/>
      <c r="MAC1554" s="24"/>
      <c r="MAD1554" s="24"/>
      <c r="MAE1554" s="31"/>
      <c r="MAF1554" s="24"/>
      <c r="MAG1554" s="24"/>
      <c r="MAH1554" s="24"/>
      <c r="MAI1554" s="24"/>
      <c r="MAJ1554" s="24"/>
      <c r="MAK1554" s="24"/>
      <c r="MAL1554" s="24"/>
      <c r="MAM1554" s="24"/>
      <c r="MAN1554" s="24"/>
      <c r="MAO1554" s="24"/>
      <c r="MAP1554" s="24"/>
      <c r="MAQ1554" s="24"/>
      <c r="MAR1554" s="24"/>
      <c r="MAS1554" s="24"/>
      <c r="MAT1554" s="24"/>
      <c r="MAX1554" s="3"/>
      <c r="MAY1554" s="31"/>
      <c r="MAZ1554" s="5"/>
      <c r="MBA1554" s="9"/>
      <c r="MBD1554" s="2"/>
      <c r="MBG1554" s="24"/>
      <c r="MBH1554" s="24"/>
      <c r="MBI1554" s="31"/>
      <c r="MBJ1554" s="24"/>
      <c r="MBK1554" s="24"/>
      <c r="MBL1554" s="24"/>
      <c r="MBM1554" s="24"/>
      <c r="MBN1554" s="24"/>
      <c r="MBO1554" s="24"/>
      <c r="MBP1554" s="24"/>
      <c r="MBQ1554" s="24"/>
      <c r="MBR1554" s="24"/>
      <c r="MBS1554" s="24"/>
      <c r="MBT1554" s="24"/>
      <c r="MBU1554" s="24"/>
      <c r="MBV1554" s="24"/>
      <c r="MBW1554" s="24"/>
      <c r="MBX1554" s="24"/>
      <c r="MCB1554" s="3"/>
      <c r="MCC1554" s="31"/>
      <c r="MCD1554" s="5"/>
      <c r="MCE1554" s="9"/>
      <c r="MCH1554" s="2"/>
      <c r="MCK1554" s="24"/>
      <c r="MCL1554" s="24"/>
      <c r="MCM1554" s="31"/>
      <c r="MCN1554" s="24"/>
      <c r="MCO1554" s="24"/>
      <c r="MCP1554" s="24"/>
      <c r="MCQ1554" s="24"/>
      <c r="MCR1554" s="24"/>
      <c r="MCS1554" s="24"/>
      <c r="MCT1554" s="24"/>
      <c r="MCU1554" s="24"/>
      <c r="MCV1554" s="24"/>
      <c r="MCW1554" s="24"/>
      <c r="MCX1554" s="24"/>
      <c r="MCY1554" s="24"/>
      <c r="MCZ1554" s="24"/>
      <c r="MDA1554" s="24"/>
      <c r="MDB1554" s="24"/>
      <c r="MDF1554" s="3"/>
      <c r="MDG1554" s="31"/>
      <c r="MDH1554" s="5"/>
      <c r="MDI1554" s="9"/>
      <c r="MDL1554" s="2"/>
      <c r="MDO1554" s="24"/>
      <c r="MDP1554" s="24"/>
      <c r="MDQ1554" s="31"/>
      <c r="MDR1554" s="24"/>
      <c r="MDS1554" s="24"/>
      <c r="MDT1554" s="24"/>
      <c r="MDU1554" s="24"/>
      <c r="MDV1554" s="24"/>
      <c r="MDW1554" s="24"/>
      <c r="MDX1554" s="24"/>
      <c r="MDY1554" s="24"/>
      <c r="MDZ1554" s="24"/>
      <c r="MEA1554" s="24"/>
      <c r="MEB1554" s="24"/>
      <c r="MEC1554" s="24"/>
      <c r="MED1554" s="24"/>
      <c r="MEE1554" s="24"/>
      <c r="MEF1554" s="24"/>
      <c r="MEJ1554" s="3"/>
      <c r="MEK1554" s="31"/>
      <c r="MEL1554" s="5"/>
      <c r="MEM1554" s="9"/>
      <c r="MEP1554" s="2"/>
      <c r="MES1554" s="24"/>
      <c r="MET1554" s="24"/>
      <c r="MEU1554" s="31"/>
      <c r="MEV1554" s="24"/>
      <c r="MEW1554" s="24"/>
      <c r="MEX1554" s="24"/>
      <c r="MEY1554" s="24"/>
      <c r="MEZ1554" s="24"/>
      <c r="MFA1554" s="24"/>
      <c r="MFB1554" s="24"/>
      <c r="MFC1554" s="24"/>
      <c r="MFD1554" s="24"/>
      <c r="MFE1554" s="24"/>
      <c r="MFF1554" s="24"/>
      <c r="MFG1554" s="24"/>
      <c r="MFH1554" s="24"/>
      <c r="MFI1554" s="24"/>
      <c r="MFJ1554" s="24"/>
      <c r="MFN1554" s="3"/>
      <c r="MFO1554" s="31"/>
      <c r="MFP1554" s="5"/>
      <c r="MFQ1554" s="9"/>
      <c r="MFT1554" s="2"/>
      <c r="MFW1554" s="24"/>
      <c r="MFX1554" s="24"/>
      <c r="MFY1554" s="31"/>
      <c r="MFZ1554" s="24"/>
      <c r="MGA1554" s="24"/>
      <c r="MGB1554" s="24"/>
      <c r="MGC1554" s="24"/>
      <c r="MGD1554" s="24"/>
      <c r="MGE1554" s="24"/>
      <c r="MGF1554" s="24"/>
      <c r="MGG1554" s="24"/>
      <c r="MGH1554" s="24"/>
      <c r="MGI1554" s="24"/>
      <c r="MGJ1554" s="24"/>
      <c r="MGK1554" s="24"/>
      <c r="MGL1554" s="24"/>
      <c r="MGM1554" s="24"/>
      <c r="MGN1554" s="24"/>
      <c r="MGR1554" s="3"/>
      <c r="MGS1554" s="31"/>
      <c r="MGT1554" s="5"/>
      <c r="MGU1554" s="9"/>
      <c r="MGX1554" s="2"/>
      <c r="MHA1554" s="24"/>
      <c r="MHB1554" s="24"/>
      <c r="MHC1554" s="31"/>
      <c r="MHD1554" s="24"/>
      <c r="MHE1554" s="24"/>
      <c r="MHF1554" s="24"/>
      <c r="MHG1554" s="24"/>
      <c r="MHH1554" s="24"/>
      <c r="MHI1554" s="24"/>
      <c r="MHJ1554" s="24"/>
      <c r="MHK1554" s="24"/>
      <c r="MHL1554" s="24"/>
      <c r="MHM1554" s="24"/>
      <c r="MHN1554" s="24"/>
      <c r="MHO1554" s="24"/>
      <c r="MHP1554" s="24"/>
      <c r="MHQ1554" s="24"/>
      <c r="MHR1554" s="24"/>
      <c r="MHV1554" s="3"/>
      <c r="MHW1554" s="31"/>
      <c r="MHX1554" s="5"/>
      <c r="MHY1554" s="9"/>
      <c r="MIB1554" s="2"/>
      <c r="MIE1554" s="24"/>
      <c r="MIF1554" s="24"/>
      <c r="MIG1554" s="31"/>
      <c r="MIH1554" s="24"/>
      <c r="MII1554" s="24"/>
      <c r="MIJ1554" s="24"/>
      <c r="MIK1554" s="24"/>
      <c r="MIL1554" s="24"/>
      <c r="MIM1554" s="24"/>
      <c r="MIN1554" s="24"/>
      <c r="MIO1554" s="24"/>
      <c r="MIP1554" s="24"/>
      <c r="MIQ1554" s="24"/>
      <c r="MIR1554" s="24"/>
      <c r="MIS1554" s="24"/>
      <c r="MIT1554" s="24"/>
      <c r="MIU1554" s="24"/>
      <c r="MIV1554" s="24"/>
      <c r="MIZ1554" s="3"/>
      <c r="MJA1554" s="31"/>
      <c r="MJB1554" s="5"/>
      <c r="MJC1554" s="9"/>
      <c r="MJF1554" s="2"/>
      <c r="MJI1554" s="24"/>
      <c r="MJJ1554" s="24"/>
      <c r="MJK1554" s="31"/>
      <c r="MJL1554" s="24"/>
      <c r="MJM1554" s="24"/>
      <c r="MJN1554" s="24"/>
      <c r="MJO1554" s="24"/>
      <c r="MJP1554" s="24"/>
      <c r="MJQ1554" s="24"/>
      <c r="MJR1554" s="24"/>
      <c r="MJS1554" s="24"/>
      <c r="MJT1554" s="24"/>
      <c r="MJU1554" s="24"/>
      <c r="MJV1554" s="24"/>
      <c r="MJW1554" s="24"/>
      <c r="MJX1554" s="24"/>
      <c r="MJY1554" s="24"/>
      <c r="MJZ1554" s="24"/>
      <c r="MKD1554" s="3"/>
      <c r="MKE1554" s="31"/>
      <c r="MKF1554" s="5"/>
      <c r="MKG1554" s="9"/>
      <c r="MKJ1554" s="2"/>
      <c r="MKM1554" s="24"/>
      <c r="MKN1554" s="24"/>
      <c r="MKO1554" s="31"/>
      <c r="MKP1554" s="24"/>
      <c r="MKQ1554" s="24"/>
      <c r="MKR1554" s="24"/>
      <c r="MKS1554" s="24"/>
      <c r="MKT1554" s="24"/>
      <c r="MKU1554" s="24"/>
      <c r="MKV1554" s="24"/>
      <c r="MKW1554" s="24"/>
      <c r="MKX1554" s="24"/>
      <c r="MKY1554" s="24"/>
      <c r="MKZ1554" s="24"/>
      <c r="MLA1554" s="24"/>
      <c r="MLB1554" s="24"/>
      <c r="MLC1554" s="24"/>
      <c r="MLD1554" s="24"/>
      <c r="MLH1554" s="3"/>
      <c r="MLI1554" s="31"/>
      <c r="MLJ1554" s="5"/>
      <c r="MLK1554" s="9"/>
      <c r="MLN1554" s="2"/>
      <c r="MLQ1554" s="24"/>
      <c r="MLR1554" s="24"/>
      <c r="MLS1554" s="31"/>
      <c r="MLT1554" s="24"/>
      <c r="MLU1554" s="24"/>
      <c r="MLV1554" s="24"/>
      <c r="MLW1554" s="24"/>
      <c r="MLX1554" s="24"/>
      <c r="MLY1554" s="24"/>
      <c r="MLZ1554" s="24"/>
      <c r="MMA1554" s="24"/>
      <c r="MMB1554" s="24"/>
      <c r="MMC1554" s="24"/>
      <c r="MMD1554" s="24"/>
      <c r="MME1554" s="24"/>
      <c r="MMF1554" s="24"/>
      <c r="MMG1554" s="24"/>
      <c r="MMH1554" s="24"/>
      <c r="MML1554" s="3"/>
      <c r="MMM1554" s="31"/>
      <c r="MMN1554" s="5"/>
      <c r="MMO1554" s="9"/>
      <c r="MMR1554" s="2"/>
      <c r="MMU1554" s="24"/>
      <c r="MMV1554" s="24"/>
      <c r="MMW1554" s="31"/>
      <c r="MMX1554" s="24"/>
      <c r="MMY1554" s="24"/>
      <c r="MMZ1554" s="24"/>
      <c r="MNA1554" s="24"/>
      <c r="MNB1554" s="24"/>
      <c r="MNC1554" s="24"/>
      <c r="MND1554" s="24"/>
      <c r="MNE1554" s="24"/>
      <c r="MNF1554" s="24"/>
      <c r="MNG1554" s="24"/>
      <c r="MNH1554" s="24"/>
      <c r="MNI1554" s="24"/>
      <c r="MNJ1554" s="24"/>
      <c r="MNK1554" s="24"/>
      <c r="MNL1554" s="24"/>
      <c r="MNP1554" s="3"/>
      <c r="MNQ1554" s="31"/>
      <c r="MNR1554" s="5"/>
      <c r="MNS1554" s="9"/>
      <c r="MNV1554" s="2"/>
      <c r="MNY1554" s="24"/>
      <c r="MNZ1554" s="24"/>
      <c r="MOA1554" s="31"/>
      <c r="MOB1554" s="24"/>
      <c r="MOC1554" s="24"/>
      <c r="MOD1554" s="24"/>
      <c r="MOE1554" s="24"/>
      <c r="MOF1554" s="24"/>
      <c r="MOG1554" s="24"/>
      <c r="MOH1554" s="24"/>
      <c r="MOI1554" s="24"/>
      <c r="MOJ1554" s="24"/>
      <c r="MOK1554" s="24"/>
      <c r="MOL1554" s="24"/>
      <c r="MOM1554" s="24"/>
      <c r="MON1554" s="24"/>
      <c r="MOO1554" s="24"/>
      <c r="MOP1554" s="24"/>
      <c r="MOT1554" s="3"/>
      <c r="MOU1554" s="31"/>
      <c r="MOV1554" s="5"/>
      <c r="MOW1554" s="9"/>
      <c r="MOZ1554" s="2"/>
      <c r="MPC1554" s="24"/>
      <c r="MPD1554" s="24"/>
      <c r="MPE1554" s="31"/>
      <c r="MPF1554" s="24"/>
      <c r="MPG1554" s="24"/>
      <c r="MPH1554" s="24"/>
      <c r="MPI1554" s="24"/>
      <c r="MPJ1554" s="24"/>
      <c r="MPK1554" s="24"/>
      <c r="MPL1554" s="24"/>
      <c r="MPM1554" s="24"/>
      <c r="MPN1554" s="24"/>
      <c r="MPO1554" s="24"/>
      <c r="MPP1554" s="24"/>
      <c r="MPQ1554" s="24"/>
      <c r="MPR1554" s="24"/>
      <c r="MPS1554" s="24"/>
      <c r="MPT1554" s="24"/>
      <c r="MPX1554" s="3"/>
      <c r="MPY1554" s="31"/>
      <c r="MPZ1554" s="5"/>
      <c r="MQA1554" s="9"/>
      <c r="MQD1554" s="2"/>
      <c r="MQG1554" s="24"/>
      <c r="MQH1554" s="24"/>
      <c r="MQI1554" s="31"/>
      <c r="MQJ1554" s="24"/>
      <c r="MQK1554" s="24"/>
      <c r="MQL1554" s="24"/>
      <c r="MQM1554" s="24"/>
      <c r="MQN1554" s="24"/>
      <c r="MQO1554" s="24"/>
      <c r="MQP1554" s="24"/>
      <c r="MQQ1554" s="24"/>
      <c r="MQR1554" s="24"/>
      <c r="MQS1554" s="24"/>
      <c r="MQT1554" s="24"/>
      <c r="MQU1554" s="24"/>
      <c r="MQV1554" s="24"/>
      <c r="MQW1554" s="24"/>
      <c r="MQX1554" s="24"/>
      <c r="MRB1554" s="3"/>
      <c r="MRC1554" s="31"/>
      <c r="MRD1554" s="5"/>
      <c r="MRE1554" s="9"/>
      <c r="MRH1554" s="2"/>
      <c r="MRK1554" s="24"/>
      <c r="MRL1554" s="24"/>
      <c r="MRM1554" s="31"/>
      <c r="MRN1554" s="24"/>
      <c r="MRO1554" s="24"/>
      <c r="MRP1554" s="24"/>
      <c r="MRQ1554" s="24"/>
      <c r="MRR1554" s="24"/>
      <c r="MRS1554" s="24"/>
      <c r="MRT1554" s="24"/>
      <c r="MRU1554" s="24"/>
      <c r="MRV1554" s="24"/>
      <c r="MRW1554" s="24"/>
      <c r="MRX1554" s="24"/>
      <c r="MRY1554" s="24"/>
      <c r="MRZ1554" s="24"/>
      <c r="MSA1554" s="24"/>
      <c r="MSB1554" s="24"/>
      <c r="MSF1554" s="3"/>
      <c r="MSG1554" s="31"/>
      <c r="MSH1554" s="5"/>
      <c r="MSI1554" s="9"/>
      <c r="MSL1554" s="2"/>
      <c r="MSO1554" s="24"/>
      <c r="MSP1554" s="24"/>
      <c r="MSQ1554" s="31"/>
      <c r="MSR1554" s="24"/>
      <c r="MSS1554" s="24"/>
      <c r="MST1554" s="24"/>
      <c r="MSU1554" s="24"/>
      <c r="MSV1554" s="24"/>
      <c r="MSW1554" s="24"/>
      <c r="MSX1554" s="24"/>
      <c r="MSY1554" s="24"/>
      <c r="MSZ1554" s="24"/>
      <c r="MTA1554" s="24"/>
      <c r="MTB1554" s="24"/>
      <c r="MTC1554" s="24"/>
      <c r="MTD1554" s="24"/>
      <c r="MTE1554" s="24"/>
      <c r="MTF1554" s="24"/>
      <c r="MTJ1554" s="3"/>
      <c r="MTK1554" s="31"/>
      <c r="MTL1554" s="5"/>
      <c r="MTM1554" s="9"/>
      <c r="MTP1554" s="2"/>
      <c r="MTS1554" s="24"/>
      <c r="MTT1554" s="24"/>
      <c r="MTU1554" s="31"/>
      <c r="MTV1554" s="24"/>
      <c r="MTW1554" s="24"/>
      <c r="MTX1554" s="24"/>
      <c r="MTY1554" s="24"/>
      <c r="MTZ1554" s="24"/>
      <c r="MUA1554" s="24"/>
      <c r="MUB1554" s="24"/>
      <c r="MUC1554" s="24"/>
      <c r="MUD1554" s="24"/>
      <c r="MUE1554" s="24"/>
      <c r="MUF1554" s="24"/>
      <c r="MUG1554" s="24"/>
      <c r="MUH1554" s="24"/>
      <c r="MUI1554" s="24"/>
      <c r="MUJ1554" s="24"/>
      <c r="MUN1554" s="3"/>
      <c r="MUO1554" s="31"/>
      <c r="MUP1554" s="5"/>
      <c r="MUQ1554" s="9"/>
      <c r="MUT1554" s="2"/>
      <c r="MUW1554" s="24"/>
      <c r="MUX1554" s="24"/>
      <c r="MUY1554" s="31"/>
      <c r="MUZ1554" s="24"/>
      <c r="MVA1554" s="24"/>
      <c r="MVB1554" s="24"/>
      <c r="MVC1554" s="24"/>
      <c r="MVD1554" s="24"/>
      <c r="MVE1554" s="24"/>
      <c r="MVF1554" s="24"/>
      <c r="MVG1554" s="24"/>
      <c r="MVH1554" s="24"/>
      <c r="MVI1554" s="24"/>
      <c r="MVJ1554" s="24"/>
      <c r="MVK1554" s="24"/>
      <c r="MVL1554" s="24"/>
      <c r="MVM1554" s="24"/>
      <c r="MVN1554" s="24"/>
      <c r="MVR1554" s="3"/>
      <c r="MVS1554" s="31"/>
      <c r="MVT1554" s="5"/>
      <c r="MVU1554" s="9"/>
      <c r="MVX1554" s="2"/>
      <c r="MWA1554" s="24"/>
      <c r="MWB1554" s="24"/>
      <c r="MWC1554" s="31"/>
      <c r="MWD1554" s="24"/>
      <c r="MWE1554" s="24"/>
      <c r="MWF1554" s="24"/>
      <c r="MWG1554" s="24"/>
      <c r="MWH1554" s="24"/>
      <c r="MWI1554" s="24"/>
      <c r="MWJ1554" s="24"/>
      <c r="MWK1554" s="24"/>
      <c r="MWL1554" s="24"/>
      <c r="MWM1554" s="24"/>
      <c r="MWN1554" s="24"/>
      <c r="MWO1554" s="24"/>
      <c r="MWP1554" s="24"/>
      <c r="MWQ1554" s="24"/>
      <c r="MWR1554" s="24"/>
      <c r="MWV1554" s="3"/>
      <c r="MWW1554" s="31"/>
      <c r="MWX1554" s="5"/>
      <c r="MWY1554" s="9"/>
      <c r="MXB1554" s="2"/>
      <c r="MXE1554" s="24"/>
      <c r="MXF1554" s="24"/>
      <c r="MXG1554" s="31"/>
      <c r="MXH1554" s="24"/>
      <c r="MXI1554" s="24"/>
      <c r="MXJ1554" s="24"/>
      <c r="MXK1554" s="24"/>
      <c r="MXL1554" s="24"/>
      <c r="MXM1554" s="24"/>
      <c r="MXN1554" s="24"/>
      <c r="MXO1554" s="24"/>
      <c r="MXP1554" s="24"/>
      <c r="MXQ1554" s="24"/>
      <c r="MXR1554" s="24"/>
      <c r="MXS1554" s="24"/>
      <c r="MXT1554" s="24"/>
      <c r="MXU1554" s="24"/>
      <c r="MXV1554" s="24"/>
      <c r="MXZ1554" s="3"/>
      <c r="MYA1554" s="31"/>
      <c r="MYB1554" s="5"/>
      <c r="MYC1554" s="9"/>
      <c r="MYF1554" s="2"/>
      <c r="MYI1554" s="24"/>
      <c r="MYJ1554" s="24"/>
      <c r="MYK1554" s="31"/>
      <c r="MYL1554" s="24"/>
      <c r="MYM1554" s="24"/>
      <c r="MYN1554" s="24"/>
      <c r="MYO1554" s="24"/>
      <c r="MYP1554" s="24"/>
      <c r="MYQ1554" s="24"/>
      <c r="MYR1554" s="24"/>
      <c r="MYS1554" s="24"/>
      <c r="MYT1554" s="24"/>
      <c r="MYU1554" s="24"/>
      <c r="MYV1554" s="24"/>
      <c r="MYW1554" s="24"/>
      <c r="MYX1554" s="24"/>
      <c r="MYY1554" s="24"/>
      <c r="MYZ1554" s="24"/>
      <c r="MZD1554" s="3"/>
      <c r="MZE1554" s="31"/>
      <c r="MZF1554" s="5"/>
      <c r="MZG1554" s="9"/>
      <c r="MZJ1554" s="2"/>
      <c r="MZM1554" s="24"/>
      <c r="MZN1554" s="24"/>
      <c r="MZO1554" s="31"/>
      <c r="MZP1554" s="24"/>
      <c r="MZQ1554" s="24"/>
      <c r="MZR1554" s="24"/>
      <c r="MZS1554" s="24"/>
      <c r="MZT1554" s="24"/>
      <c r="MZU1554" s="24"/>
      <c r="MZV1554" s="24"/>
      <c r="MZW1554" s="24"/>
      <c r="MZX1554" s="24"/>
      <c r="MZY1554" s="24"/>
      <c r="MZZ1554" s="24"/>
      <c r="NAA1554" s="24"/>
      <c r="NAB1554" s="24"/>
      <c r="NAC1554" s="24"/>
      <c r="NAD1554" s="24"/>
      <c r="NAH1554" s="3"/>
      <c r="NAI1554" s="31"/>
      <c r="NAJ1554" s="5"/>
      <c r="NAK1554" s="9"/>
      <c r="NAN1554" s="2"/>
      <c r="NAQ1554" s="24"/>
      <c r="NAR1554" s="24"/>
      <c r="NAS1554" s="31"/>
      <c r="NAT1554" s="24"/>
      <c r="NAU1554" s="24"/>
      <c r="NAV1554" s="24"/>
      <c r="NAW1554" s="24"/>
      <c r="NAX1554" s="24"/>
      <c r="NAY1554" s="24"/>
      <c r="NAZ1554" s="24"/>
      <c r="NBA1554" s="24"/>
      <c r="NBB1554" s="24"/>
      <c r="NBC1554" s="24"/>
      <c r="NBD1554" s="24"/>
      <c r="NBE1554" s="24"/>
      <c r="NBF1554" s="24"/>
      <c r="NBG1554" s="24"/>
      <c r="NBH1554" s="24"/>
      <c r="NBL1554" s="3"/>
      <c r="NBM1554" s="31"/>
      <c r="NBN1554" s="5"/>
      <c r="NBO1554" s="9"/>
      <c r="NBR1554" s="2"/>
      <c r="NBU1554" s="24"/>
      <c r="NBV1554" s="24"/>
      <c r="NBW1554" s="31"/>
      <c r="NBX1554" s="24"/>
      <c r="NBY1554" s="24"/>
      <c r="NBZ1554" s="24"/>
      <c r="NCA1554" s="24"/>
      <c r="NCB1554" s="24"/>
      <c r="NCC1554" s="24"/>
      <c r="NCD1554" s="24"/>
      <c r="NCE1554" s="24"/>
      <c r="NCF1554" s="24"/>
      <c r="NCG1554" s="24"/>
      <c r="NCH1554" s="24"/>
      <c r="NCI1554" s="24"/>
      <c r="NCJ1554" s="24"/>
      <c r="NCK1554" s="24"/>
      <c r="NCL1554" s="24"/>
      <c r="NCP1554" s="3"/>
      <c r="NCQ1554" s="31"/>
      <c r="NCR1554" s="5"/>
      <c r="NCS1554" s="9"/>
      <c r="NCV1554" s="2"/>
      <c r="NCY1554" s="24"/>
      <c r="NCZ1554" s="24"/>
      <c r="NDA1554" s="31"/>
      <c r="NDB1554" s="24"/>
      <c r="NDC1554" s="24"/>
      <c r="NDD1554" s="24"/>
      <c r="NDE1554" s="24"/>
      <c r="NDF1554" s="24"/>
      <c r="NDG1554" s="24"/>
      <c r="NDH1554" s="24"/>
      <c r="NDI1554" s="24"/>
      <c r="NDJ1554" s="24"/>
      <c r="NDK1554" s="24"/>
      <c r="NDL1554" s="24"/>
      <c r="NDM1554" s="24"/>
      <c r="NDN1554" s="24"/>
      <c r="NDO1554" s="24"/>
      <c r="NDP1554" s="24"/>
      <c r="NDT1554" s="3"/>
      <c r="NDU1554" s="31"/>
      <c r="NDV1554" s="5"/>
      <c r="NDW1554" s="9"/>
      <c r="NDZ1554" s="2"/>
      <c r="NEC1554" s="24"/>
      <c r="NED1554" s="24"/>
      <c r="NEE1554" s="31"/>
      <c r="NEF1554" s="24"/>
      <c r="NEG1554" s="24"/>
      <c r="NEH1554" s="24"/>
      <c r="NEI1554" s="24"/>
      <c r="NEJ1554" s="24"/>
      <c r="NEK1554" s="24"/>
      <c r="NEL1554" s="24"/>
      <c r="NEM1554" s="24"/>
      <c r="NEN1554" s="24"/>
      <c r="NEO1554" s="24"/>
      <c r="NEP1554" s="24"/>
      <c r="NEQ1554" s="24"/>
      <c r="NER1554" s="24"/>
      <c r="NES1554" s="24"/>
      <c r="NET1554" s="24"/>
      <c r="NEX1554" s="3"/>
      <c r="NEY1554" s="31"/>
      <c r="NEZ1554" s="5"/>
      <c r="NFA1554" s="9"/>
      <c r="NFD1554" s="2"/>
      <c r="NFG1554" s="24"/>
      <c r="NFH1554" s="24"/>
      <c r="NFI1554" s="31"/>
      <c r="NFJ1554" s="24"/>
      <c r="NFK1554" s="24"/>
      <c r="NFL1554" s="24"/>
      <c r="NFM1554" s="24"/>
      <c r="NFN1554" s="24"/>
      <c r="NFO1554" s="24"/>
      <c r="NFP1554" s="24"/>
      <c r="NFQ1554" s="24"/>
      <c r="NFR1554" s="24"/>
      <c r="NFS1554" s="24"/>
      <c r="NFT1554" s="24"/>
      <c r="NFU1554" s="24"/>
      <c r="NFV1554" s="24"/>
      <c r="NFW1554" s="24"/>
      <c r="NFX1554" s="24"/>
      <c r="NGB1554" s="3"/>
      <c r="NGC1554" s="31"/>
      <c r="NGD1554" s="5"/>
      <c r="NGE1554" s="9"/>
      <c r="NGH1554" s="2"/>
      <c r="NGK1554" s="24"/>
      <c r="NGL1554" s="24"/>
      <c r="NGM1554" s="31"/>
      <c r="NGN1554" s="24"/>
      <c r="NGO1554" s="24"/>
      <c r="NGP1554" s="24"/>
      <c r="NGQ1554" s="24"/>
      <c r="NGR1554" s="24"/>
      <c r="NGS1554" s="24"/>
      <c r="NGT1554" s="24"/>
      <c r="NGU1554" s="24"/>
      <c r="NGV1554" s="24"/>
      <c r="NGW1554" s="24"/>
      <c r="NGX1554" s="24"/>
      <c r="NGY1554" s="24"/>
      <c r="NGZ1554" s="24"/>
      <c r="NHA1554" s="24"/>
      <c r="NHB1554" s="24"/>
      <c r="NHF1554" s="3"/>
      <c r="NHG1554" s="31"/>
      <c r="NHH1554" s="5"/>
      <c r="NHI1554" s="9"/>
      <c r="NHL1554" s="2"/>
      <c r="NHO1554" s="24"/>
      <c r="NHP1554" s="24"/>
      <c r="NHQ1554" s="31"/>
      <c r="NHR1554" s="24"/>
      <c r="NHS1554" s="24"/>
      <c r="NHT1554" s="24"/>
      <c r="NHU1554" s="24"/>
      <c r="NHV1554" s="24"/>
      <c r="NHW1554" s="24"/>
      <c r="NHX1554" s="24"/>
      <c r="NHY1554" s="24"/>
      <c r="NHZ1554" s="24"/>
      <c r="NIA1554" s="24"/>
      <c r="NIB1554" s="24"/>
      <c r="NIC1554" s="24"/>
      <c r="NID1554" s="24"/>
      <c r="NIE1554" s="24"/>
      <c r="NIF1554" s="24"/>
      <c r="NIJ1554" s="3"/>
      <c r="NIK1554" s="31"/>
      <c r="NIL1554" s="5"/>
      <c r="NIM1554" s="9"/>
      <c r="NIP1554" s="2"/>
      <c r="NIS1554" s="24"/>
      <c r="NIT1554" s="24"/>
      <c r="NIU1554" s="31"/>
      <c r="NIV1554" s="24"/>
      <c r="NIW1554" s="24"/>
      <c r="NIX1554" s="24"/>
      <c r="NIY1554" s="24"/>
      <c r="NIZ1554" s="24"/>
      <c r="NJA1554" s="24"/>
      <c r="NJB1554" s="24"/>
      <c r="NJC1554" s="24"/>
      <c r="NJD1554" s="24"/>
      <c r="NJE1554" s="24"/>
      <c r="NJF1554" s="24"/>
      <c r="NJG1554" s="24"/>
      <c r="NJH1554" s="24"/>
      <c r="NJI1554" s="24"/>
      <c r="NJJ1554" s="24"/>
      <c r="NJN1554" s="3"/>
      <c r="NJO1554" s="31"/>
      <c r="NJP1554" s="5"/>
      <c r="NJQ1554" s="9"/>
      <c r="NJT1554" s="2"/>
      <c r="NJW1554" s="24"/>
      <c r="NJX1554" s="24"/>
      <c r="NJY1554" s="31"/>
      <c r="NJZ1554" s="24"/>
      <c r="NKA1554" s="24"/>
      <c r="NKB1554" s="24"/>
      <c r="NKC1554" s="24"/>
      <c r="NKD1554" s="24"/>
      <c r="NKE1554" s="24"/>
      <c r="NKF1554" s="24"/>
      <c r="NKG1554" s="24"/>
      <c r="NKH1554" s="24"/>
      <c r="NKI1554" s="24"/>
      <c r="NKJ1554" s="24"/>
      <c r="NKK1554" s="24"/>
      <c r="NKL1554" s="24"/>
      <c r="NKM1554" s="24"/>
      <c r="NKN1554" s="24"/>
      <c r="NKR1554" s="3"/>
      <c r="NKS1554" s="31"/>
      <c r="NKT1554" s="5"/>
      <c r="NKU1554" s="9"/>
      <c r="NKX1554" s="2"/>
      <c r="NLA1554" s="24"/>
      <c r="NLB1554" s="24"/>
      <c r="NLC1554" s="31"/>
      <c r="NLD1554" s="24"/>
      <c r="NLE1554" s="24"/>
      <c r="NLF1554" s="24"/>
      <c r="NLG1554" s="24"/>
      <c r="NLH1554" s="24"/>
      <c r="NLI1554" s="24"/>
      <c r="NLJ1554" s="24"/>
      <c r="NLK1554" s="24"/>
      <c r="NLL1554" s="24"/>
      <c r="NLM1554" s="24"/>
      <c r="NLN1554" s="24"/>
      <c r="NLO1554" s="24"/>
      <c r="NLP1554" s="24"/>
      <c r="NLQ1554" s="24"/>
      <c r="NLR1554" s="24"/>
      <c r="NLV1554" s="3"/>
      <c r="NLW1554" s="31"/>
      <c r="NLX1554" s="5"/>
      <c r="NLY1554" s="9"/>
      <c r="NMB1554" s="2"/>
      <c r="NME1554" s="24"/>
      <c r="NMF1554" s="24"/>
      <c r="NMG1554" s="31"/>
      <c r="NMH1554" s="24"/>
      <c r="NMI1554" s="24"/>
      <c r="NMJ1554" s="24"/>
      <c r="NMK1554" s="24"/>
      <c r="NML1554" s="24"/>
      <c r="NMM1554" s="24"/>
      <c r="NMN1554" s="24"/>
      <c r="NMO1554" s="24"/>
      <c r="NMP1554" s="24"/>
      <c r="NMQ1554" s="24"/>
      <c r="NMR1554" s="24"/>
      <c r="NMS1554" s="24"/>
      <c r="NMT1554" s="24"/>
      <c r="NMU1554" s="24"/>
      <c r="NMV1554" s="24"/>
      <c r="NMZ1554" s="3"/>
      <c r="NNA1554" s="31"/>
      <c r="NNB1554" s="5"/>
      <c r="NNC1554" s="9"/>
      <c r="NNF1554" s="2"/>
      <c r="NNI1554" s="24"/>
      <c r="NNJ1554" s="24"/>
      <c r="NNK1554" s="31"/>
      <c r="NNL1554" s="24"/>
      <c r="NNM1554" s="24"/>
      <c r="NNN1554" s="24"/>
      <c r="NNO1554" s="24"/>
      <c r="NNP1554" s="24"/>
      <c r="NNQ1554" s="24"/>
      <c r="NNR1554" s="24"/>
      <c r="NNS1554" s="24"/>
      <c r="NNT1554" s="24"/>
      <c r="NNU1554" s="24"/>
      <c r="NNV1554" s="24"/>
      <c r="NNW1554" s="24"/>
      <c r="NNX1554" s="24"/>
      <c r="NNY1554" s="24"/>
      <c r="NNZ1554" s="24"/>
      <c r="NOD1554" s="3"/>
      <c r="NOE1554" s="31"/>
      <c r="NOF1554" s="5"/>
      <c r="NOG1554" s="9"/>
      <c r="NOJ1554" s="2"/>
      <c r="NOM1554" s="24"/>
      <c r="NON1554" s="24"/>
      <c r="NOO1554" s="31"/>
      <c r="NOP1554" s="24"/>
      <c r="NOQ1554" s="24"/>
      <c r="NOR1554" s="24"/>
      <c r="NOS1554" s="24"/>
      <c r="NOT1554" s="24"/>
      <c r="NOU1554" s="24"/>
      <c r="NOV1554" s="24"/>
      <c r="NOW1554" s="24"/>
      <c r="NOX1554" s="24"/>
      <c r="NOY1554" s="24"/>
      <c r="NOZ1554" s="24"/>
      <c r="NPA1554" s="24"/>
      <c r="NPB1554" s="24"/>
      <c r="NPC1554" s="24"/>
      <c r="NPD1554" s="24"/>
      <c r="NPH1554" s="3"/>
      <c r="NPI1554" s="31"/>
      <c r="NPJ1554" s="5"/>
      <c r="NPK1554" s="9"/>
      <c r="NPN1554" s="2"/>
      <c r="NPQ1554" s="24"/>
      <c r="NPR1554" s="24"/>
      <c r="NPS1554" s="31"/>
      <c r="NPT1554" s="24"/>
      <c r="NPU1554" s="24"/>
      <c r="NPV1554" s="24"/>
      <c r="NPW1554" s="24"/>
      <c r="NPX1554" s="24"/>
      <c r="NPY1554" s="24"/>
      <c r="NPZ1554" s="24"/>
      <c r="NQA1554" s="24"/>
      <c r="NQB1554" s="24"/>
      <c r="NQC1554" s="24"/>
      <c r="NQD1554" s="24"/>
      <c r="NQE1554" s="24"/>
      <c r="NQF1554" s="24"/>
      <c r="NQG1554" s="24"/>
      <c r="NQH1554" s="24"/>
      <c r="NQL1554" s="3"/>
      <c r="NQM1554" s="31"/>
      <c r="NQN1554" s="5"/>
      <c r="NQO1554" s="9"/>
      <c r="NQR1554" s="2"/>
      <c r="NQU1554" s="24"/>
      <c r="NQV1554" s="24"/>
      <c r="NQW1554" s="31"/>
      <c r="NQX1554" s="24"/>
      <c r="NQY1554" s="24"/>
      <c r="NQZ1554" s="24"/>
      <c r="NRA1554" s="24"/>
      <c r="NRB1554" s="24"/>
      <c r="NRC1554" s="24"/>
      <c r="NRD1554" s="24"/>
      <c r="NRE1554" s="24"/>
      <c r="NRF1554" s="24"/>
      <c r="NRG1554" s="24"/>
      <c r="NRH1554" s="24"/>
      <c r="NRI1554" s="24"/>
      <c r="NRJ1554" s="24"/>
      <c r="NRK1554" s="24"/>
      <c r="NRL1554" s="24"/>
      <c r="NRP1554" s="3"/>
      <c r="NRQ1554" s="31"/>
      <c r="NRR1554" s="5"/>
      <c r="NRS1554" s="9"/>
      <c r="NRV1554" s="2"/>
      <c r="NRY1554" s="24"/>
      <c r="NRZ1554" s="24"/>
      <c r="NSA1554" s="31"/>
      <c r="NSB1554" s="24"/>
      <c r="NSC1554" s="24"/>
      <c r="NSD1554" s="24"/>
      <c r="NSE1554" s="24"/>
      <c r="NSF1554" s="24"/>
      <c r="NSG1554" s="24"/>
      <c r="NSH1554" s="24"/>
      <c r="NSI1554" s="24"/>
      <c r="NSJ1554" s="24"/>
      <c r="NSK1554" s="24"/>
      <c r="NSL1554" s="24"/>
      <c r="NSM1554" s="24"/>
      <c r="NSN1554" s="24"/>
      <c r="NSO1554" s="24"/>
      <c r="NSP1554" s="24"/>
      <c r="NST1554" s="3"/>
      <c r="NSU1554" s="31"/>
      <c r="NSV1554" s="5"/>
      <c r="NSW1554" s="9"/>
      <c r="NSZ1554" s="2"/>
      <c r="NTC1554" s="24"/>
      <c r="NTD1554" s="24"/>
      <c r="NTE1554" s="31"/>
      <c r="NTF1554" s="24"/>
      <c r="NTG1554" s="24"/>
      <c r="NTH1554" s="24"/>
      <c r="NTI1554" s="24"/>
      <c r="NTJ1554" s="24"/>
      <c r="NTK1554" s="24"/>
      <c r="NTL1554" s="24"/>
      <c r="NTM1554" s="24"/>
      <c r="NTN1554" s="24"/>
      <c r="NTO1554" s="24"/>
      <c r="NTP1554" s="24"/>
      <c r="NTQ1554" s="24"/>
      <c r="NTR1554" s="24"/>
      <c r="NTS1554" s="24"/>
      <c r="NTT1554" s="24"/>
      <c r="NTX1554" s="3"/>
      <c r="NTY1554" s="31"/>
      <c r="NTZ1554" s="5"/>
      <c r="NUA1554" s="9"/>
      <c r="NUD1554" s="2"/>
      <c r="NUG1554" s="24"/>
      <c r="NUH1554" s="24"/>
      <c r="NUI1554" s="31"/>
      <c r="NUJ1554" s="24"/>
      <c r="NUK1554" s="24"/>
      <c r="NUL1554" s="24"/>
      <c r="NUM1554" s="24"/>
      <c r="NUN1554" s="24"/>
      <c r="NUO1554" s="24"/>
      <c r="NUP1554" s="24"/>
      <c r="NUQ1554" s="24"/>
      <c r="NUR1554" s="24"/>
      <c r="NUS1554" s="24"/>
      <c r="NUT1554" s="24"/>
      <c r="NUU1554" s="24"/>
      <c r="NUV1554" s="24"/>
      <c r="NUW1554" s="24"/>
      <c r="NUX1554" s="24"/>
      <c r="NVB1554" s="3"/>
      <c r="NVC1554" s="31"/>
      <c r="NVD1554" s="5"/>
      <c r="NVE1554" s="9"/>
      <c r="NVH1554" s="2"/>
      <c r="NVK1554" s="24"/>
      <c r="NVL1554" s="24"/>
      <c r="NVM1554" s="31"/>
      <c r="NVN1554" s="24"/>
      <c r="NVO1554" s="24"/>
      <c r="NVP1554" s="24"/>
      <c r="NVQ1554" s="24"/>
      <c r="NVR1554" s="24"/>
      <c r="NVS1554" s="24"/>
      <c r="NVT1554" s="24"/>
      <c r="NVU1554" s="24"/>
      <c r="NVV1554" s="24"/>
      <c r="NVW1554" s="24"/>
      <c r="NVX1554" s="24"/>
      <c r="NVY1554" s="24"/>
      <c r="NVZ1554" s="24"/>
      <c r="NWA1554" s="24"/>
      <c r="NWB1554" s="24"/>
      <c r="NWF1554" s="3"/>
      <c r="NWG1554" s="31"/>
      <c r="NWH1554" s="5"/>
      <c r="NWI1554" s="9"/>
      <c r="NWL1554" s="2"/>
      <c r="NWO1554" s="24"/>
      <c r="NWP1554" s="24"/>
      <c r="NWQ1554" s="31"/>
      <c r="NWR1554" s="24"/>
      <c r="NWS1554" s="24"/>
      <c r="NWT1554" s="24"/>
      <c r="NWU1554" s="24"/>
      <c r="NWV1554" s="24"/>
      <c r="NWW1554" s="24"/>
      <c r="NWX1554" s="24"/>
      <c r="NWY1554" s="24"/>
      <c r="NWZ1554" s="24"/>
      <c r="NXA1554" s="24"/>
      <c r="NXB1554" s="24"/>
      <c r="NXC1554" s="24"/>
      <c r="NXD1554" s="24"/>
      <c r="NXE1554" s="24"/>
      <c r="NXF1554" s="24"/>
      <c r="NXJ1554" s="3"/>
      <c r="NXK1554" s="31"/>
      <c r="NXL1554" s="5"/>
      <c r="NXM1554" s="9"/>
      <c r="NXP1554" s="2"/>
      <c r="NXS1554" s="24"/>
      <c r="NXT1554" s="24"/>
      <c r="NXU1554" s="31"/>
      <c r="NXV1554" s="24"/>
      <c r="NXW1554" s="24"/>
      <c r="NXX1554" s="24"/>
      <c r="NXY1554" s="24"/>
      <c r="NXZ1554" s="24"/>
      <c r="NYA1554" s="24"/>
      <c r="NYB1554" s="24"/>
      <c r="NYC1554" s="24"/>
      <c r="NYD1554" s="24"/>
      <c r="NYE1554" s="24"/>
      <c r="NYF1554" s="24"/>
      <c r="NYG1554" s="24"/>
      <c r="NYH1554" s="24"/>
      <c r="NYI1554" s="24"/>
      <c r="NYJ1554" s="24"/>
      <c r="NYN1554" s="3"/>
      <c r="NYO1554" s="31"/>
      <c r="NYP1554" s="5"/>
      <c r="NYQ1554" s="9"/>
      <c r="NYT1554" s="2"/>
      <c r="NYW1554" s="24"/>
      <c r="NYX1554" s="24"/>
      <c r="NYY1554" s="31"/>
      <c r="NYZ1554" s="24"/>
      <c r="NZA1554" s="24"/>
      <c r="NZB1554" s="24"/>
      <c r="NZC1554" s="24"/>
      <c r="NZD1554" s="24"/>
      <c r="NZE1554" s="24"/>
      <c r="NZF1554" s="24"/>
      <c r="NZG1554" s="24"/>
      <c r="NZH1554" s="24"/>
      <c r="NZI1554" s="24"/>
      <c r="NZJ1554" s="24"/>
      <c r="NZK1554" s="24"/>
      <c r="NZL1554" s="24"/>
      <c r="NZM1554" s="24"/>
      <c r="NZN1554" s="24"/>
      <c r="NZR1554" s="3"/>
      <c r="NZS1554" s="31"/>
      <c r="NZT1554" s="5"/>
      <c r="NZU1554" s="9"/>
      <c r="NZX1554" s="2"/>
      <c r="OAA1554" s="24"/>
      <c r="OAB1554" s="24"/>
      <c r="OAC1554" s="31"/>
      <c r="OAD1554" s="24"/>
      <c r="OAE1554" s="24"/>
      <c r="OAF1554" s="24"/>
      <c r="OAG1554" s="24"/>
      <c r="OAH1554" s="24"/>
      <c r="OAI1554" s="24"/>
      <c r="OAJ1554" s="24"/>
      <c r="OAK1554" s="24"/>
      <c r="OAL1554" s="24"/>
      <c r="OAM1554" s="24"/>
      <c r="OAN1554" s="24"/>
      <c r="OAO1554" s="24"/>
      <c r="OAP1554" s="24"/>
      <c r="OAQ1554" s="24"/>
      <c r="OAR1554" s="24"/>
      <c r="OAV1554" s="3"/>
      <c r="OAW1554" s="31"/>
      <c r="OAX1554" s="5"/>
      <c r="OAY1554" s="9"/>
      <c r="OBB1554" s="2"/>
      <c r="OBE1554" s="24"/>
      <c r="OBF1554" s="24"/>
      <c r="OBG1554" s="31"/>
      <c r="OBH1554" s="24"/>
      <c r="OBI1554" s="24"/>
      <c r="OBJ1554" s="24"/>
      <c r="OBK1554" s="24"/>
      <c r="OBL1554" s="24"/>
      <c r="OBM1554" s="24"/>
      <c r="OBN1554" s="24"/>
      <c r="OBO1554" s="24"/>
      <c r="OBP1554" s="24"/>
      <c r="OBQ1554" s="24"/>
      <c r="OBR1554" s="24"/>
      <c r="OBS1554" s="24"/>
      <c r="OBT1554" s="24"/>
      <c r="OBU1554" s="24"/>
      <c r="OBV1554" s="24"/>
      <c r="OBZ1554" s="3"/>
      <c r="OCA1554" s="31"/>
      <c r="OCB1554" s="5"/>
      <c r="OCC1554" s="9"/>
      <c r="OCF1554" s="2"/>
      <c r="OCI1554" s="24"/>
      <c r="OCJ1554" s="24"/>
      <c r="OCK1554" s="31"/>
      <c r="OCL1554" s="24"/>
      <c r="OCM1554" s="24"/>
      <c r="OCN1554" s="24"/>
      <c r="OCO1554" s="24"/>
      <c r="OCP1554" s="24"/>
      <c r="OCQ1554" s="24"/>
      <c r="OCR1554" s="24"/>
      <c r="OCS1554" s="24"/>
      <c r="OCT1554" s="24"/>
      <c r="OCU1554" s="24"/>
      <c r="OCV1554" s="24"/>
      <c r="OCW1554" s="24"/>
      <c r="OCX1554" s="24"/>
      <c r="OCY1554" s="24"/>
      <c r="OCZ1554" s="24"/>
      <c r="ODD1554" s="3"/>
      <c r="ODE1554" s="31"/>
      <c r="ODF1554" s="5"/>
      <c r="ODG1554" s="9"/>
      <c r="ODJ1554" s="2"/>
      <c r="ODM1554" s="24"/>
      <c r="ODN1554" s="24"/>
      <c r="ODO1554" s="31"/>
      <c r="ODP1554" s="24"/>
      <c r="ODQ1554" s="24"/>
      <c r="ODR1554" s="24"/>
      <c r="ODS1554" s="24"/>
      <c r="ODT1554" s="24"/>
      <c r="ODU1554" s="24"/>
      <c r="ODV1554" s="24"/>
      <c r="ODW1554" s="24"/>
      <c r="ODX1554" s="24"/>
      <c r="ODY1554" s="24"/>
      <c r="ODZ1554" s="24"/>
      <c r="OEA1554" s="24"/>
      <c r="OEB1554" s="24"/>
      <c r="OEC1554" s="24"/>
      <c r="OED1554" s="24"/>
      <c r="OEH1554" s="3"/>
      <c r="OEI1554" s="31"/>
      <c r="OEJ1554" s="5"/>
      <c r="OEK1554" s="9"/>
      <c r="OEN1554" s="2"/>
      <c r="OEQ1554" s="24"/>
      <c r="OER1554" s="24"/>
      <c r="OES1554" s="31"/>
      <c r="OET1554" s="24"/>
      <c r="OEU1554" s="24"/>
      <c r="OEV1554" s="24"/>
      <c r="OEW1554" s="24"/>
      <c r="OEX1554" s="24"/>
      <c r="OEY1554" s="24"/>
      <c r="OEZ1554" s="24"/>
      <c r="OFA1554" s="24"/>
      <c r="OFB1554" s="24"/>
      <c r="OFC1554" s="24"/>
      <c r="OFD1554" s="24"/>
      <c r="OFE1554" s="24"/>
      <c r="OFF1554" s="24"/>
      <c r="OFG1554" s="24"/>
      <c r="OFH1554" s="24"/>
      <c r="OFL1554" s="3"/>
      <c r="OFM1554" s="31"/>
      <c r="OFN1554" s="5"/>
      <c r="OFO1554" s="9"/>
      <c r="OFR1554" s="2"/>
      <c r="OFU1554" s="24"/>
      <c r="OFV1554" s="24"/>
      <c r="OFW1554" s="31"/>
      <c r="OFX1554" s="24"/>
      <c r="OFY1554" s="24"/>
      <c r="OFZ1554" s="24"/>
      <c r="OGA1554" s="24"/>
      <c r="OGB1554" s="24"/>
      <c r="OGC1554" s="24"/>
      <c r="OGD1554" s="24"/>
      <c r="OGE1554" s="24"/>
      <c r="OGF1554" s="24"/>
      <c r="OGG1554" s="24"/>
      <c r="OGH1554" s="24"/>
      <c r="OGI1554" s="24"/>
      <c r="OGJ1554" s="24"/>
      <c r="OGK1554" s="24"/>
      <c r="OGL1554" s="24"/>
      <c r="OGP1554" s="3"/>
      <c r="OGQ1554" s="31"/>
      <c r="OGR1554" s="5"/>
      <c r="OGS1554" s="9"/>
      <c r="OGV1554" s="2"/>
      <c r="OGY1554" s="24"/>
      <c r="OGZ1554" s="24"/>
      <c r="OHA1554" s="31"/>
      <c r="OHB1554" s="24"/>
      <c r="OHC1554" s="24"/>
      <c r="OHD1554" s="24"/>
      <c r="OHE1554" s="24"/>
      <c r="OHF1554" s="24"/>
      <c r="OHG1554" s="24"/>
      <c r="OHH1554" s="24"/>
      <c r="OHI1554" s="24"/>
      <c r="OHJ1554" s="24"/>
      <c r="OHK1554" s="24"/>
      <c r="OHL1554" s="24"/>
      <c r="OHM1554" s="24"/>
      <c r="OHN1554" s="24"/>
      <c r="OHO1554" s="24"/>
      <c r="OHP1554" s="24"/>
      <c r="OHT1554" s="3"/>
      <c r="OHU1554" s="31"/>
      <c r="OHV1554" s="5"/>
      <c r="OHW1554" s="9"/>
      <c r="OHZ1554" s="2"/>
      <c r="OIC1554" s="24"/>
      <c r="OID1554" s="24"/>
      <c r="OIE1554" s="31"/>
      <c r="OIF1554" s="24"/>
      <c r="OIG1554" s="24"/>
      <c r="OIH1554" s="24"/>
      <c r="OII1554" s="24"/>
      <c r="OIJ1554" s="24"/>
      <c r="OIK1554" s="24"/>
      <c r="OIL1554" s="24"/>
      <c r="OIM1554" s="24"/>
      <c r="OIN1554" s="24"/>
      <c r="OIO1554" s="24"/>
      <c r="OIP1554" s="24"/>
      <c r="OIQ1554" s="24"/>
      <c r="OIR1554" s="24"/>
      <c r="OIS1554" s="24"/>
      <c r="OIT1554" s="24"/>
      <c r="OIX1554" s="3"/>
      <c r="OIY1554" s="31"/>
      <c r="OIZ1554" s="5"/>
      <c r="OJA1554" s="9"/>
      <c r="OJD1554" s="2"/>
      <c r="OJG1554" s="24"/>
      <c r="OJH1554" s="24"/>
      <c r="OJI1554" s="31"/>
      <c r="OJJ1554" s="24"/>
      <c r="OJK1554" s="24"/>
      <c r="OJL1554" s="24"/>
      <c r="OJM1554" s="24"/>
      <c r="OJN1554" s="24"/>
      <c r="OJO1554" s="24"/>
      <c r="OJP1554" s="24"/>
      <c r="OJQ1554" s="24"/>
      <c r="OJR1554" s="24"/>
      <c r="OJS1554" s="24"/>
      <c r="OJT1554" s="24"/>
      <c r="OJU1554" s="24"/>
      <c r="OJV1554" s="24"/>
      <c r="OJW1554" s="24"/>
      <c r="OJX1554" s="24"/>
      <c r="OKB1554" s="3"/>
      <c r="OKC1554" s="31"/>
      <c r="OKD1554" s="5"/>
      <c r="OKE1554" s="9"/>
      <c r="OKH1554" s="2"/>
      <c r="OKK1554" s="24"/>
      <c r="OKL1554" s="24"/>
      <c r="OKM1554" s="31"/>
      <c r="OKN1554" s="24"/>
      <c r="OKO1554" s="24"/>
      <c r="OKP1554" s="24"/>
      <c r="OKQ1554" s="24"/>
      <c r="OKR1554" s="24"/>
      <c r="OKS1554" s="24"/>
      <c r="OKT1554" s="24"/>
      <c r="OKU1554" s="24"/>
      <c r="OKV1554" s="24"/>
      <c r="OKW1554" s="24"/>
      <c r="OKX1554" s="24"/>
      <c r="OKY1554" s="24"/>
      <c r="OKZ1554" s="24"/>
      <c r="OLA1554" s="24"/>
      <c r="OLB1554" s="24"/>
      <c r="OLF1554" s="3"/>
      <c r="OLG1554" s="31"/>
      <c r="OLH1554" s="5"/>
      <c r="OLI1554" s="9"/>
      <c r="OLL1554" s="2"/>
      <c r="OLO1554" s="24"/>
      <c r="OLP1554" s="24"/>
      <c r="OLQ1554" s="31"/>
      <c r="OLR1554" s="24"/>
      <c r="OLS1554" s="24"/>
      <c r="OLT1554" s="24"/>
      <c r="OLU1554" s="24"/>
      <c r="OLV1554" s="24"/>
      <c r="OLW1554" s="24"/>
      <c r="OLX1554" s="24"/>
      <c r="OLY1554" s="24"/>
      <c r="OLZ1554" s="24"/>
      <c r="OMA1554" s="24"/>
      <c r="OMB1554" s="24"/>
      <c r="OMC1554" s="24"/>
      <c r="OMD1554" s="24"/>
      <c r="OME1554" s="24"/>
      <c r="OMF1554" s="24"/>
      <c r="OMJ1554" s="3"/>
      <c r="OMK1554" s="31"/>
      <c r="OML1554" s="5"/>
      <c r="OMM1554" s="9"/>
      <c r="OMP1554" s="2"/>
      <c r="OMS1554" s="24"/>
      <c r="OMT1554" s="24"/>
      <c r="OMU1554" s="31"/>
      <c r="OMV1554" s="24"/>
      <c r="OMW1554" s="24"/>
      <c r="OMX1554" s="24"/>
      <c r="OMY1554" s="24"/>
      <c r="OMZ1554" s="24"/>
      <c r="ONA1554" s="24"/>
      <c r="ONB1554" s="24"/>
      <c r="ONC1554" s="24"/>
      <c r="OND1554" s="24"/>
      <c r="ONE1554" s="24"/>
      <c r="ONF1554" s="24"/>
      <c r="ONG1554" s="24"/>
      <c r="ONH1554" s="24"/>
      <c r="ONI1554" s="24"/>
      <c r="ONJ1554" s="24"/>
      <c r="ONN1554" s="3"/>
      <c r="ONO1554" s="31"/>
      <c r="ONP1554" s="5"/>
      <c r="ONQ1554" s="9"/>
      <c r="ONT1554" s="2"/>
      <c r="ONW1554" s="24"/>
      <c r="ONX1554" s="24"/>
      <c r="ONY1554" s="31"/>
      <c r="ONZ1554" s="24"/>
      <c r="OOA1554" s="24"/>
      <c r="OOB1554" s="24"/>
      <c r="OOC1554" s="24"/>
      <c r="OOD1554" s="24"/>
      <c r="OOE1554" s="24"/>
      <c r="OOF1554" s="24"/>
      <c r="OOG1554" s="24"/>
      <c r="OOH1554" s="24"/>
      <c r="OOI1554" s="24"/>
      <c r="OOJ1554" s="24"/>
      <c r="OOK1554" s="24"/>
      <c r="OOL1554" s="24"/>
      <c r="OOM1554" s="24"/>
      <c r="OON1554" s="24"/>
      <c r="OOR1554" s="3"/>
      <c r="OOS1554" s="31"/>
      <c r="OOT1554" s="5"/>
      <c r="OOU1554" s="9"/>
      <c r="OOX1554" s="2"/>
      <c r="OPA1554" s="24"/>
      <c r="OPB1554" s="24"/>
      <c r="OPC1554" s="31"/>
      <c r="OPD1554" s="24"/>
      <c r="OPE1554" s="24"/>
      <c r="OPF1554" s="24"/>
      <c r="OPG1554" s="24"/>
      <c r="OPH1554" s="24"/>
      <c r="OPI1554" s="24"/>
      <c r="OPJ1554" s="24"/>
      <c r="OPK1554" s="24"/>
      <c r="OPL1554" s="24"/>
      <c r="OPM1554" s="24"/>
      <c r="OPN1554" s="24"/>
      <c r="OPO1554" s="24"/>
      <c r="OPP1554" s="24"/>
      <c r="OPQ1554" s="24"/>
      <c r="OPR1554" s="24"/>
      <c r="OPV1554" s="3"/>
      <c r="OPW1554" s="31"/>
      <c r="OPX1554" s="5"/>
      <c r="OPY1554" s="9"/>
      <c r="OQB1554" s="2"/>
      <c r="OQE1554" s="24"/>
      <c r="OQF1554" s="24"/>
      <c r="OQG1554" s="31"/>
      <c r="OQH1554" s="24"/>
      <c r="OQI1554" s="24"/>
      <c r="OQJ1554" s="24"/>
      <c r="OQK1554" s="24"/>
      <c r="OQL1554" s="24"/>
      <c r="OQM1554" s="24"/>
      <c r="OQN1554" s="24"/>
      <c r="OQO1554" s="24"/>
      <c r="OQP1554" s="24"/>
      <c r="OQQ1554" s="24"/>
      <c r="OQR1554" s="24"/>
      <c r="OQS1554" s="24"/>
      <c r="OQT1554" s="24"/>
      <c r="OQU1554" s="24"/>
      <c r="OQV1554" s="24"/>
      <c r="OQZ1554" s="3"/>
      <c r="ORA1554" s="31"/>
      <c r="ORB1554" s="5"/>
      <c r="ORC1554" s="9"/>
      <c r="ORF1554" s="2"/>
      <c r="ORI1554" s="24"/>
      <c r="ORJ1554" s="24"/>
      <c r="ORK1554" s="31"/>
      <c r="ORL1554" s="24"/>
      <c r="ORM1554" s="24"/>
      <c r="ORN1554" s="24"/>
      <c r="ORO1554" s="24"/>
      <c r="ORP1554" s="24"/>
      <c r="ORQ1554" s="24"/>
      <c r="ORR1554" s="24"/>
      <c r="ORS1554" s="24"/>
      <c r="ORT1554" s="24"/>
      <c r="ORU1554" s="24"/>
      <c r="ORV1554" s="24"/>
      <c r="ORW1554" s="24"/>
      <c r="ORX1554" s="24"/>
      <c r="ORY1554" s="24"/>
      <c r="ORZ1554" s="24"/>
      <c r="OSD1554" s="3"/>
      <c r="OSE1554" s="31"/>
      <c r="OSF1554" s="5"/>
      <c r="OSG1554" s="9"/>
      <c r="OSJ1554" s="2"/>
      <c r="OSM1554" s="24"/>
      <c r="OSN1554" s="24"/>
      <c r="OSO1554" s="31"/>
      <c r="OSP1554" s="24"/>
      <c r="OSQ1554" s="24"/>
      <c r="OSR1554" s="24"/>
      <c r="OSS1554" s="24"/>
      <c r="OST1554" s="24"/>
      <c r="OSU1554" s="24"/>
      <c r="OSV1554" s="24"/>
      <c r="OSW1554" s="24"/>
      <c r="OSX1554" s="24"/>
      <c r="OSY1554" s="24"/>
      <c r="OSZ1554" s="24"/>
      <c r="OTA1554" s="24"/>
      <c r="OTB1554" s="24"/>
      <c r="OTC1554" s="24"/>
      <c r="OTD1554" s="24"/>
      <c r="OTH1554" s="3"/>
      <c r="OTI1554" s="31"/>
      <c r="OTJ1554" s="5"/>
      <c r="OTK1554" s="9"/>
      <c r="OTN1554" s="2"/>
      <c r="OTQ1554" s="24"/>
      <c r="OTR1554" s="24"/>
      <c r="OTS1554" s="31"/>
      <c r="OTT1554" s="24"/>
      <c r="OTU1554" s="24"/>
      <c r="OTV1554" s="24"/>
      <c r="OTW1554" s="24"/>
      <c r="OTX1554" s="24"/>
      <c r="OTY1554" s="24"/>
      <c r="OTZ1554" s="24"/>
      <c r="OUA1554" s="24"/>
      <c r="OUB1554" s="24"/>
      <c r="OUC1554" s="24"/>
      <c r="OUD1554" s="24"/>
      <c r="OUE1554" s="24"/>
      <c r="OUF1554" s="24"/>
      <c r="OUG1554" s="24"/>
      <c r="OUH1554" s="24"/>
      <c r="OUL1554" s="3"/>
      <c r="OUM1554" s="31"/>
      <c r="OUN1554" s="5"/>
      <c r="OUO1554" s="9"/>
      <c r="OUR1554" s="2"/>
      <c r="OUU1554" s="24"/>
      <c r="OUV1554" s="24"/>
      <c r="OUW1554" s="31"/>
      <c r="OUX1554" s="24"/>
      <c r="OUY1554" s="24"/>
      <c r="OUZ1554" s="24"/>
      <c r="OVA1554" s="24"/>
      <c r="OVB1554" s="24"/>
      <c r="OVC1554" s="24"/>
      <c r="OVD1554" s="24"/>
      <c r="OVE1554" s="24"/>
      <c r="OVF1554" s="24"/>
      <c r="OVG1554" s="24"/>
      <c r="OVH1554" s="24"/>
      <c r="OVI1554" s="24"/>
      <c r="OVJ1554" s="24"/>
      <c r="OVK1554" s="24"/>
      <c r="OVL1554" s="24"/>
      <c r="OVP1554" s="3"/>
      <c r="OVQ1554" s="31"/>
      <c r="OVR1554" s="5"/>
      <c r="OVS1554" s="9"/>
      <c r="OVV1554" s="2"/>
      <c r="OVY1554" s="24"/>
      <c r="OVZ1554" s="24"/>
      <c r="OWA1554" s="31"/>
      <c r="OWB1554" s="24"/>
      <c r="OWC1554" s="24"/>
      <c r="OWD1554" s="24"/>
      <c r="OWE1554" s="24"/>
      <c r="OWF1554" s="24"/>
      <c r="OWG1554" s="24"/>
      <c r="OWH1554" s="24"/>
      <c r="OWI1554" s="24"/>
      <c r="OWJ1554" s="24"/>
      <c r="OWK1554" s="24"/>
      <c r="OWL1554" s="24"/>
      <c r="OWM1554" s="24"/>
      <c r="OWN1554" s="24"/>
      <c r="OWO1554" s="24"/>
      <c r="OWP1554" s="24"/>
      <c r="OWT1554" s="3"/>
      <c r="OWU1554" s="31"/>
      <c r="OWV1554" s="5"/>
      <c r="OWW1554" s="9"/>
      <c r="OWZ1554" s="2"/>
      <c r="OXC1554" s="24"/>
      <c r="OXD1554" s="24"/>
      <c r="OXE1554" s="31"/>
      <c r="OXF1554" s="24"/>
      <c r="OXG1554" s="24"/>
      <c r="OXH1554" s="24"/>
      <c r="OXI1554" s="24"/>
      <c r="OXJ1554" s="24"/>
      <c r="OXK1554" s="24"/>
      <c r="OXL1554" s="24"/>
      <c r="OXM1554" s="24"/>
      <c r="OXN1554" s="24"/>
      <c r="OXO1554" s="24"/>
      <c r="OXP1554" s="24"/>
      <c r="OXQ1554" s="24"/>
      <c r="OXR1554" s="24"/>
      <c r="OXS1554" s="24"/>
      <c r="OXT1554" s="24"/>
      <c r="OXX1554" s="3"/>
      <c r="OXY1554" s="31"/>
      <c r="OXZ1554" s="5"/>
      <c r="OYA1554" s="9"/>
      <c r="OYD1554" s="2"/>
      <c r="OYG1554" s="24"/>
      <c r="OYH1554" s="24"/>
      <c r="OYI1554" s="31"/>
      <c r="OYJ1554" s="24"/>
      <c r="OYK1554" s="24"/>
      <c r="OYL1554" s="24"/>
      <c r="OYM1554" s="24"/>
      <c r="OYN1554" s="24"/>
      <c r="OYO1554" s="24"/>
      <c r="OYP1554" s="24"/>
      <c r="OYQ1554" s="24"/>
      <c r="OYR1554" s="24"/>
      <c r="OYS1554" s="24"/>
      <c r="OYT1554" s="24"/>
      <c r="OYU1554" s="24"/>
      <c r="OYV1554" s="24"/>
      <c r="OYW1554" s="24"/>
      <c r="OYX1554" s="24"/>
      <c r="OZB1554" s="3"/>
      <c r="OZC1554" s="31"/>
      <c r="OZD1554" s="5"/>
      <c r="OZE1554" s="9"/>
      <c r="OZH1554" s="2"/>
      <c r="OZK1554" s="24"/>
      <c r="OZL1554" s="24"/>
      <c r="OZM1554" s="31"/>
      <c r="OZN1554" s="24"/>
      <c r="OZO1554" s="24"/>
      <c r="OZP1554" s="24"/>
      <c r="OZQ1554" s="24"/>
      <c r="OZR1554" s="24"/>
      <c r="OZS1554" s="24"/>
      <c r="OZT1554" s="24"/>
      <c r="OZU1554" s="24"/>
      <c r="OZV1554" s="24"/>
      <c r="OZW1554" s="24"/>
      <c r="OZX1554" s="24"/>
      <c r="OZY1554" s="24"/>
      <c r="OZZ1554" s="24"/>
      <c r="PAA1554" s="24"/>
      <c r="PAB1554" s="24"/>
      <c r="PAF1554" s="3"/>
      <c r="PAG1554" s="31"/>
      <c r="PAH1554" s="5"/>
      <c r="PAI1554" s="9"/>
      <c r="PAL1554" s="2"/>
      <c r="PAO1554" s="24"/>
      <c r="PAP1554" s="24"/>
      <c r="PAQ1554" s="31"/>
      <c r="PAR1554" s="24"/>
      <c r="PAS1554" s="24"/>
      <c r="PAT1554" s="24"/>
      <c r="PAU1554" s="24"/>
      <c r="PAV1554" s="24"/>
      <c r="PAW1554" s="24"/>
      <c r="PAX1554" s="24"/>
      <c r="PAY1554" s="24"/>
      <c r="PAZ1554" s="24"/>
      <c r="PBA1554" s="24"/>
      <c r="PBB1554" s="24"/>
      <c r="PBC1554" s="24"/>
      <c r="PBD1554" s="24"/>
      <c r="PBE1554" s="24"/>
      <c r="PBF1554" s="24"/>
      <c r="PBJ1554" s="3"/>
      <c r="PBK1554" s="31"/>
      <c r="PBL1554" s="5"/>
      <c r="PBM1554" s="9"/>
      <c r="PBP1554" s="2"/>
      <c r="PBS1554" s="24"/>
      <c r="PBT1554" s="24"/>
      <c r="PBU1554" s="31"/>
      <c r="PBV1554" s="24"/>
      <c r="PBW1554" s="24"/>
      <c r="PBX1554" s="24"/>
      <c r="PBY1554" s="24"/>
      <c r="PBZ1554" s="24"/>
      <c r="PCA1554" s="24"/>
      <c r="PCB1554" s="24"/>
      <c r="PCC1554" s="24"/>
      <c r="PCD1554" s="24"/>
      <c r="PCE1554" s="24"/>
      <c r="PCF1554" s="24"/>
      <c r="PCG1554" s="24"/>
      <c r="PCH1554" s="24"/>
      <c r="PCI1554" s="24"/>
      <c r="PCJ1554" s="24"/>
      <c r="PCN1554" s="3"/>
      <c r="PCO1554" s="31"/>
      <c r="PCP1554" s="5"/>
      <c r="PCQ1554" s="9"/>
      <c r="PCT1554" s="2"/>
      <c r="PCW1554" s="24"/>
      <c r="PCX1554" s="24"/>
      <c r="PCY1554" s="31"/>
      <c r="PCZ1554" s="24"/>
      <c r="PDA1554" s="24"/>
      <c r="PDB1554" s="24"/>
      <c r="PDC1554" s="24"/>
      <c r="PDD1554" s="24"/>
      <c r="PDE1554" s="24"/>
      <c r="PDF1554" s="24"/>
      <c r="PDG1554" s="24"/>
      <c r="PDH1554" s="24"/>
      <c r="PDI1554" s="24"/>
      <c r="PDJ1554" s="24"/>
      <c r="PDK1554" s="24"/>
      <c r="PDL1554" s="24"/>
      <c r="PDM1554" s="24"/>
      <c r="PDN1554" s="24"/>
      <c r="PDR1554" s="3"/>
      <c r="PDS1554" s="31"/>
      <c r="PDT1554" s="5"/>
      <c r="PDU1554" s="9"/>
      <c r="PDX1554" s="2"/>
      <c r="PEA1554" s="24"/>
      <c r="PEB1554" s="24"/>
      <c r="PEC1554" s="31"/>
      <c r="PED1554" s="24"/>
      <c r="PEE1554" s="24"/>
      <c r="PEF1554" s="24"/>
      <c r="PEG1554" s="24"/>
      <c r="PEH1554" s="24"/>
      <c r="PEI1554" s="24"/>
      <c r="PEJ1554" s="24"/>
      <c r="PEK1554" s="24"/>
      <c r="PEL1554" s="24"/>
      <c r="PEM1554" s="24"/>
      <c r="PEN1554" s="24"/>
      <c r="PEO1554" s="24"/>
      <c r="PEP1554" s="24"/>
      <c r="PEQ1554" s="24"/>
      <c r="PER1554" s="24"/>
      <c r="PEV1554" s="3"/>
      <c r="PEW1554" s="31"/>
      <c r="PEX1554" s="5"/>
      <c r="PEY1554" s="9"/>
      <c r="PFB1554" s="2"/>
      <c r="PFE1554" s="24"/>
      <c r="PFF1554" s="24"/>
      <c r="PFG1554" s="31"/>
      <c r="PFH1554" s="24"/>
      <c r="PFI1554" s="24"/>
      <c r="PFJ1554" s="24"/>
      <c r="PFK1554" s="24"/>
      <c r="PFL1554" s="24"/>
      <c r="PFM1554" s="24"/>
      <c r="PFN1554" s="24"/>
      <c r="PFO1554" s="24"/>
      <c r="PFP1554" s="24"/>
      <c r="PFQ1554" s="24"/>
      <c r="PFR1554" s="24"/>
      <c r="PFS1554" s="24"/>
      <c r="PFT1554" s="24"/>
      <c r="PFU1554" s="24"/>
      <c r="PFV1554" s="24"/>
      <c r="PFZ1554" s="3"/>
      <c r="PGA1554" s="31"/>
      <c r="PGB1554" s="5"/>
      <c r="PGC1554" s="9"/>
      <c r="PGF1554" s="2"/>
      <c r="PGI1554" s="24"/>
      <c r="PGJ1554" s="24"/>
      <c r="PGK1554" s="31"/>
      <c r="PGL1554" s="24"/>
      <c r="PGM1554" s="24"/>
      <c r="PGN1554" s="24"/>
      <c r="PGO1554" s="24"/>
      <c r="PGP1554" s="24"/>
      <c r="PGQ1554" s="24"/>
      <c r="PGR1554" s="24"/>
      <c r="PGS1554" s="24"/>
      <c r="PGT1554" s="24"/>
      <c r="PGU1554" s="24"/>
      <c r="PGV1554" s="24"/>
      <c r="PGW1554" s="24"/>
      <c r="PGX1554" s="24"/>
      <c r="PGY1554" s="24"/>
      <c r="PGZ1554" s="24"/>
      <c r="PHD1554" s="3"/>
      <c r="PHE1554" s="31"/>
      <c r="PHF1554" s="5"/>
      <c r="PHG1554" s="9"/>
      <c r="PHJ1554" s="2"/>
      <c r="PHM1554" s="24"/>
      <c r="PHN1554" s="24"/>
      <c r="PHO1554" s="31"/>
      <c r="PHP1554" s="24"/>
      <c r="PHQ1554" s="24"/>
      <c r="PHR1554" s="24"/>
      <c r="PHS1554" s="24"/>
      <c r="PHT1554" s="24"/>
      <c r="PHU1554" s="24"/>
      <c r="PHV1554" s="24"/>
      <c r="PHW1554" s="24"/>
      <c r="PHX1554" s="24"/>
      <c r="PHY1554" s="24"/>
      <c r="PHZ1554" s="24"/>
      <c r="PIA1554" s="24"/>
      <c r="PIB1554" s="24"/>
      <c r="PIC1554" s="24"/>
      <c r="PID1554" s="24"/>
      <c r="PIH1554" s="3"/>
      <c r="PII1554" s="31"/>
      <c r="PIJ1554" s="5"/>
      <c r="PIK1554" s="9"/>
      <c r="PIN1554" s="2"/>
      <c r="PIQ1554" s="24"/>
      <c r="PIR1554" s="24"/>
      <c r="PIS1554" s="31"/>
      <c r="PIT1554" s="24"/>
      <c r="PIU1554" s="24"/>
      <c r="PIV1554" s="24"/>
      <c r="PIW1554" s="24"/>
      <c r="PIX1554" s="24"/>
      <c r="PIY1554" s="24"/>
      <c r="PIZ1554" s="24"/>
      <c r="PJA1554" s="24"/>
      <c r="PJB1554" s="24"/>
      <c r="PJC1554" s="24"/>
      <c r="PJD1554" s="24"/>
      <c r="PJE1554" s="24"/>
      <c r="PJF1554" s="24"/>
      <c r="PJG1554" s="24"/>
      <c r="PJH1554" s="24"/>
      <c r="PJL1554" s="3"/>
      <c r="PJM1554" s="31"/>
      <c r="PJN1554" s="5"/>
      <c r="PJO1554" s="9"/>
      <c r="PJR1554" s="2"/>
      <c r="PJU1554" s="24"/>
      <c r="PJV1554" s="24"/>
      <c r="PJW1554" s="31"/>
      <c r="PJX1554" s="24"/>
      <c r="PJY1554" s="24"/>
      <c r="PJZ1554" s="24"/>
      <c r="PKA1554" s="24"/>
      <c r="PKB1554" s="24"/>
      <c r="PKC1554" s="24"/>
      <c r="PKD1554" s="24"/>
      <c r="PKE1554" s="24"/>
      <c r="PKF1554" s="24"/>
      <c r="PKG1554" s="24"/>
      <c r="PKH1554" s="24"/>
      <c r="PKI1554" s="24"/>
      <c r="PKJ1554" s="24"/>
      <c r="PKK1554" s="24"/>
      <c r="PKL1554" s="24"/>
      <c r="PKP1554" s="3"/>
      <c r="PKQ1554" s="31"/>
      <c r="PKR1554" s="5"/>
      <c r="PKS1554" s="9"/>
      <c r="PKV1554" s="2"/>
      <c r="PKY1554" s="24"/>
      <c r="PKZ1554" s="24"/>
      <c r="PLA1554" s="31"/>
      <c r="PLB1554" s="24"/>
      <c r="PLC1554" s="24"/>
      <c r="PLD1554" s="24"/>
      <c r="PLE1554" s="24"/>
      <c r="PLF1554" s="24"/>
      <c r="PLG1554" s="24"/>
      <c r="PLH1554" s="24"/>
      <c r="PLI1554" s="24"/>
      <c r="PLJ1554" s="24"/>
      <c r="PLK1554" s="24"/>
      <c r="PLL1554" s="24"/>
      <c r="PLM1554" s="24"/>
      <c r="PLN1554" s="24"/>
      <c r="PLO1554" s="24"/>
      <c r="PLP1554" s="24"/>
      <c r="PLT1554" s="3"/>
      <c r="PLU1554" s="31"/>
      <c r="PLV1554" s="5"/>
      <c r="PLW1554" s="9"/>
      <c r="PLZ1554" s="2"/>
      <c r="PMC1554" s="24"/>
      <c r="PMD1554" s="24"/>
      <c r="PME1554" s="31"/>
      <c r="PMF1554" s="24"/>
      <c r="PMG1554" s="24"/>
      <c r="PMH1554" s="24"/>
      <c r="PMI1554" s="24"/>
      <c r="PMJ1554" s="24"/>
      <c r="PMK1554" s="24"/>
      <c r="PML1554" s="24"/>
      <c r="PMM1554" s="24"/>
      <c r="PMN1554" s="24"/>
      <c r="PMO1554" s="24"/>
      <c r="PMP1554" s="24"/>
      <c r="PMQ1554" s="24"/>
      <c r="PMR1554" s="24"/>
      <c r="PMS1554" s="24"/>
      <c r="PMT1554" s="24"/>
      <c r="PMX1554" s="3"/>
      <c r="PMY1554" s="31"/>
      <c r="PMZ1554" s="5"/>
      <c r="PNA1554" s="9"/>
      <c r="PND1554" s="2"/>
      <c r="PNG1554" s="24"/>
      <c r="PNH1554" s="24"/>
      <c r="PNI1554" s="31"/>
      <c r="PNJ1554" s="24"/>
      <c r="PNK1554" s="24"/>
      <c r="PNL1554" s="24"/>
      <c r="PNM1554" s="24"/>
      <c r="PNN1554" s="24"/>
      <c r="PNO1554" s="24"/>
      <c r="PNP1554" s="24"/>
      <c r="PNQ1554" s="24"/>
      <c r="PNR1554" s="24"/>
      <c r="PNS1554" s="24"/>
      <c r="PNT1554" s="24"/>
      <c r="PNU1554" s="24"/>
      <c r="PNV1554" s="24"/>
      <c r="PNW1554" s="24"/>
      <c r="PNX1554" s="24"/>
      <c r="POB1554" s="3"/>
      <c r="POC1554" s="31"/>
      <c r="POD1554" s="5"/>
      <c r="POE1554" s="9"/>
      <c r="POH1554" s="2"/>
      <c r="POK1554" s="24"/>
      <c r="POL1554" s="24"/>
      <c r="POM1554" s="31"/>
      <c r="PON1554" s="24"/>
      <c r="POO1554" s="24"/>
      <c r="POP1554" s="24"/>
      <c r="POQ1554" s="24"/>
      <c r="POR1554" s="24"/>
      <c r="POS1554" s="24"/>
      <c r="POT1554" s="24"/>
      <c r="POU1554" s="24"/>
      <c r="POV1554" s="24"/>
      <c r="POW1554" s="24"/>
      <c r="POX1554" s="24"/>
      <c r="POY1554" s="24"/>
      <c r="POZ1554" s="24"/>
      <c r="PPA1554" s="24"/>
      <c r="PPB1554" s="24"/>
      <c r="PPF1554" s="3"/>
      <c r="PPG1554" s="31"/>
      <c r="PPH1554" s="5"/>
      <c r="PPI1554" s="9"/>
      <c r="PPL1554" s="2"/>
      <c r="PPO1554" s="24"/>
      <c r="PPP1554" s="24"/>
      <c r="PPQ1554" s="31"/>
      <c r="PPR1554" s="24"/>
      <c r="PPS1554" s="24"/>
      <c r="PPT1554" s="24"/>
      <c r="PPU1554" s="24"/>
      <c r="PPV1554" s="24"/>
      <c r="PPW1554" s="24"/>
      <c r="PPX1554" s="24"/>
      <c r="PPY1554" s="24"/>
      <c r="PPZ1554" s="24"/>
      <c r="PQA1554" s="24"/>
      <c r="PQB1554" s="24"/>
      <c r="PQC1554" s="24"/>
      <c r="PQD1554" s="24"/>
      <c r="PQE1554" s="24"/>
      <c r="PQF1554" s="24"/>
      <c r="PQJ1554" s="3"/>
      <c r="PQK1554" s="31"/>
      <c r="PQL1554" s="5"/>
      <c r="PQM1554" s="9"/>
      <c r="PQP1554" s="2"/>
      <c r="PQS1554" s="24"/>
      <c r="PQT1554" s="24"/>
      <c r="PQU1554" s="31"/>
      <c r="PQV1554" s="24"/>
      <c r="PQW1554" s="24"/>
      <c r="PQX1554" s="24"/>
      <c r="PQY1554" s="24"/>
      <c r="PQZ1554" s="24"/>
      <c r="PRA1554" s="24"/>
      <c r="PRB1554" s="24"/>
      <c r="PRC1554" s="24"/>
      <c r="PRD1554" s="24"/>
      <c r="PRE1554" s="24"/>
      <c r="PRF1554" s="24"/>
      <c r="PRG1554" s="24"/>
      <c r="PRH1554" s="24"/>
      <c r="PRI1554" s="24"/>
      <c r="PRJ1554" s="24"/>
      <c r="PRN1554" s="3"/>
      <c r="PRO1554" s="31"/>
      <c r="PRP1554" s="5"/>
      <c r="PRQ1554" s="9"/>
      <c r="PRT1554" s="2"/>
      <c r="PRW1554" s="24"/>
      <c r="PRX1554" s="24"/>
      <c r="PRY1554" s="31"/>
      <c r="PRZ1554" s="24"/>
      <c r="PSA1554" s="24"/>
      <c r="PSB1554" s="24"/>
      <c r="PSC1554" s="24"/>
      <c r="PSD1554" s="24"/>
      <c r="PSE1554" s="24"/>
      <c r="PSF1554" s="24"/>
      <c r="PSG1554" s="24"/>
      <c r="PSH1554" s="24"/>
      <c r="PSI1554" s="24"/>
      <c r="PSJ1554" s="24"/>
      <c r="PSK1554" s="24"/>
      <c r="PSL1554" s="24"/>
      <c r="PSM1554" s="24"/>
      <c r="PSN1554" s="24"/>
      <c r="PSR1554" s="3"/>
      <c r="PSS1554" s="31"/>
      <c r="PST1554" s="5"/>
      <c r="PSU1554" s="9"/>
      <c r="PSX1554" s="2"/>
      <c r="PTA1554" s="24"/>
      <c r="PTB1554" s="24"/>
      <c r="PTC1554" s="31"/>
      <c r="PTD1554" s="24"/>
      <c r="PTE1554" s="24"/>
      <c r="PTF1554" s="24"/>
      <c r="PTG1554" s="24"/>
      <c r="PTH1554" s="24"/>
      <c r="PTI1554" s="24"/>
      <c r="PTJ1554" s="24"/>
      <c r="PTK1554" s="24"/>
      <c r="PTL1554" s="24"/>
      <c r="PTM1554" s="24"/>
      <c r="PTN1554" s="24"/>
      <c r="PTO1554" s="24"/>
      <c r="PTP1554" s="24"/>
      <c r="PTQ1554" s="24"/>
      <c r="PTR1554" s="24"/>
      <c r="PTV1554" s="3"/>
      <c r="PTW1554" s="31"/>
      <c r="PTX1554" s="5"/>
      <c r="PTY1554" s="9"/>
      <c r="PUB1554" s="2"/>
      <c r="PUE1554" s="24"/>
      <c r="PUF1554" s="24"/>
      <c r="PUG1554" s="31"/>
      <c r="PUH1554" s="24"/>
      <c r="PUI1554" s="24"/>
      <c r="PUJ1554" s="24"/>
      <c r="PUK1554" s="24"/>
      <c r="PUL1554" s="24"/>
      <c r="PUM1554" s="24"/>
      <c r="PUN1554" s="24"/>
      <c r="PUO1554" s="24"/>
      <c r="PUP1554" s="24"/>
      <c r="PUQ1554" s="24"/>
      <c r="PUR1554" s="24"/>
      <c r="PUS1554" s="24"/>
      <c r="PUT1554" s="24"/>
      <c r="PUU1554" s="24"/>
      <c r="PUV1554" s="24"/>
      <c r="PUZ1554" s="3"/>
      <c r="PVA1554" s="31"/>
      <c r="PVB1554" s="5"/>
      <c r="PVC1554" s="9"/>
      <c r="PVF1554" s="2"/>
      <c r="PVI1554" s="24"/>
      <c r="PVJ1554" s="24"/>
      <c r="PVK1554" s="31"/>
      <c r="PVL1554" s="24"/>
      <c r="PVM1554" s="24"/>
      <c r="PVN1554" s="24"/>
      <c r="PVO1554" s="24"/>
      <c r="PVP1554" s="24"/>
      <c r="PVQ1554" s="24"/>
      <c r="PVR1554" s="24"/>
      <c r="PVS1554" s="24"/>
      <c r="PVT1554" s="24"/>
      <c r="PVU1554" s="24"/>
      <c r="PVV1554" s="24"/>
      <c r="PVW1554" s="24"/>
      <c r="PVX1554" s="24"/>
      <c r="PVY1554" s="24"/>
      <c r="PVZ1554" s="24"/>
      <c r="PWD1554" s="3"/>
      <c r="PWE1554" s="31"/>
      <c r="PWF1554" s="5"/>
      <c r="PWG1554" s="9"/>
      <c r="PWJ1554" s="2"/>
      <c r="PWM1554" s="24"/>
      <c r="PWN1554" s="24"/>
      <c r="PWO1554" s="31"/>
      <c r="PWP1554" s="24"/>
      <c r="PWQ1554" s="24"/>
      <c r="PWR1554" s="24"/>
      <c r="PWS1554" s="24"/>
      <c r="PWT1554" s="24"/>
      <c r="PWU1554" s="24"/>
      <c r="PWV1554" s="24"/>
      <c r="PWW1554" s="24"/>
      <c r="PWX1554" s="24"/>
      <c r="PWY1554" s="24"/>
      <c r="PWZ1554" s="24"/>
      <c r="PXA1554" s="24"/>
      <c r="PXB1554" s="24"/>
      <c r="PXC1554" s="24"/>
      <c r="PXD1554" s="24"/>
      <c r="PXH1554" s="3"/>
      <c r="PXI1554" s="31"/>
      <c r="PXJ1554" s="5"/>
      <c r="PXK1554" s="9"/>
      <c r="PXN1554" s="2"/>
      <c r="PXQ1554" s="24"/>
      <c r="PXR1554" s="24"/>
      <c r="PXS1554" s="31"/>
      <c r="PXT1554" s="24"/>
      <c r="PXU1554" s="24"/>
      <c r="PXV1554" s="24"/>
      <c r="PXW1554" s="24"/>
      <c r="PXX1554" s="24"/>
      <c r="PXY1554" s="24"/>
      <c r="PXZ1554" s="24"/>
      <c r="PYA1554" s="24"/>
      <c r="PYB1554" s="24"/>
      <c r="PYC1554" s="24"/>
      <c r="PYD1554" s="24"/>
      <c r="PYE1554" s="24"/>
      <c r="PYF1554" s="24"/>
      <c r="PYG1554" s="24"/>
      <c r="PYH1554" s="24"/>
      <c r="PYL1554" s="3"/>
      <c r="PYM1554" s="31"/>
      <c r="PYN1554" s="5"/>
      <c r="PYO1554" s="9"/>
      <c r="PYR1554" s="2"/>
      <c r="PYU1554" s="24"/>
      <c r="PYV1554" s="24"/>
      <c r="PYW1554" s="31"/>
      <c r="PYX1554" s="24"/>
      <c r="PYY1554" s="24"/>
      <c r="PYZ1554" s="24"/>
      <c r="PZA1554" s="24"/>
      <c r="PZB1554" s="24"/>
      <c r="PZC1554" s="24"/>
      <c r="PZD1554" s="24"/>
      <c r="PZE1554" s="24"/>
      <c r="PZF1554" s="24"/>
      <c r="PZG1554" s="24"/>
      <c r="PZH1554" s="24"/>
      <c r="PZI1554" s="24"/>
      <c r="PZJ1554" s="24"/>
      <c r="PZK1554" s="24"/>
      <c r="PZL1554" s="24"/>
      <c r="PZP1554" s="3"/>
      <c r="PZQ1554" s="31"/>
      <c r="PZR1554" s="5"/>
      <c r="PZS1554" s="9"/>
      <c r="PZV1554" s="2"/>
      <c r="PZY1554" s="24"/>
      <c r="PZZ1554" s="24"/>
      <c r="QAA1554" s="31"/>
      <c r="QAB1554" s="24"/>
      <c r="QAC1554" s="24"/>
      <c r="QAD1554" s="24"/>
      <c r="QAE1554" s="24"/>
      <c r="QAF1554" s="24"/>
      <c r="QAG1554" s="24"/>
      <c r="QAH1554" s="24"/>
      <c r="QAI1554" s="24"/>
      <c r="QAJ1554" s="24"/>
      <c r="QAK1554" s="24"/>
      <c r="QAL1554" s="24"/>
      <c r="QAM1554" s="24"/>
      <c r="QAN1554" s="24"/>
      <c r="QAO1554" s="24"/>
      <c r="QAP1554" s="24"/>
      <c r="QAT1554" s="3"/>
      <c r="QAU1554" s="31"/>
      <c r="QAV1554" s="5"/>
      <c r="QAW1554" s="9"/>
      <c r="QAZ1554" s="2"/>
      <c r="QBC1554" s="24"/>
      <c r="QBD1554" s="24"/>
      <c r="QBE1554" s="31"/>
      <c r="QBF1554" s="24"/>
      <c r="QBG1554" s="24"/>
      <c r="QBH1554" s="24"/>
      <c r="QBI1554" s="24"/>
      <c r="QBJ1554" s="24"/>
      <c r="QBK1554" s="24"/>
      <c r="QBL1554" s="24"/>
      <c r="QBM1554" s="24"/>
      <c r="QBN1554" s="24"/>
      <c r="QBO1554" s="24"/>
      <c r="QBP1554" s="24"/>
      <c r="QBQ1554" s="24"/>
      <c r="QBR1554" s="24"/>
      <c r="QBS1554" s="24"/>
      <c r="QBT1554" s="24"/>
      <c r="QBX1554" s="3"/>
      <c r="QBY1554" s="31"/>
      <c r="QBZ1554" s="5"/>
      <c r="QCA1554" s="9"/>
      <c r="QCD1554" s="2"/>
      <c r="QCG1554" s="24"/>
      <c r="QCH1554" s="24"/>
      <c r="QCI1554" s="31"/>
      <c r="QCJ1554" s="24"/>
      <c r="QCK1554" s="24"/>
      <c r="QCL1554" s="24"/>
      <c r="QCM1554" s="24"/>
      <c r="QCN1554" s="24"/>
      <c r="QCO1554" s="24"/>
      <c r="QCP1554" s="24"/>
      <c r="QCQ1554" s="24"/>
      <c r="QCR1554" s="24"/>
      <c r="QCS1554" s="24"/>
      <c r="QCT1554" s="24"/>
      <c r="QCU1554" s="24"/>
      <c r="QCV1554" s="24"/>
      <c r="QCW1554" s="24"/>
      <c r="QCX1554" s="24"/>
      <c r="QDB1554" s="3"/>
      <c r="QDC1554" s="31"/>
      <c r="QDD1554" s="5"/>
      <c r="QDE1554" s="9"/>
      <c r="QDH1554" s="2"/>
      <c r="QDK1554" s="24"/>
      <c r="QDL1554" s="24"/>
      <c r="QDM1554" s="31"/>
      <c r="QDN1554" s="24"/>
      <c r="QDO1554" s="24"/>
      <c r="QDP1554" s="24"/>
      <c r="QDQ1554" s="24"/>
      <c r="QDR1554" s="24"/>
      <c r="QDS1554" s="24"/>
      <c r="QDT1554" s="24"/>
      <c r="QDU1554" s="24"/>
      <c r="QDV1554" s="24"/>
      <c r="QDW1554" s="24"/>
      <c r="QDX1554" s="24"/>
      <c r="QDY1554" s="24"/>
      <c r="QDZ1554" s="24"/>
      <c r="QEA1554" s="24"/>
      <c r="QEB1554" s="24"/>
      <c r="QEF1554" s="3"/>
      <c r="QEG1554" s="31"/>
      <c r="QEH1554" s="5"/>
      <c r="QEI1554" s="9"/>
      <c r="QEL1554" s="2"/>
      <c r="QEO1554" s="24"/>
      <c r="QEP1554" s="24"/>
      <c r="QEQ1554" s="31"/>
      <c r="QER1554" s="24"/>
      <c r="QES1554" s="24"/>
      <c r="QET1554" s="24"/>
      <c r="QEU1554" s="24"/>
      <c r="QEV1554" s="24"/>
      <c r="QEW1554" s="24"/>
      <c r="QEX1554" s="24"/>
      <c r="QEY1554" s="24"/>
      <c r="QEZ1554" s="24"/>
      <c r="QFA1554" s="24"/>
      <c r="QFB1554" s="24"/>
      <c r="QFC1554" s="24"/>
      <c r="QFD1554" s="24"/>
      <c r="QFE1554" s="24"/>
      <c r="QFF1554" s="24"/>
      <c r="QFJ1554" s="3"/>
      <c r="QFK1554" s="31"/>
      <c r="QFL1554" s="5"/>
      <c r="QFM1554" s="9"/>
      <c r="QFP1554" s="2"/>
      <c r="QFS1554" s="24"/>
      <c r="QFT1554" s="24"/>
      <c r="QFU1554" s="31"/>
      <c r="QFV1554" s="24"/>
      <c r="QFW1554" s="24"/>
      <c r="QFX1554" s="24"/>
      <c r="QFY1554" s="24"/>
      <c r="QFZ1554" s="24"/>
      <c r="QGA1554" s="24"/>
      <c r="QGB1554" s="24"/>
      <c r="QGC1554" s="24"/>
      <c r="QGD1554" s="24"/>
      <c r="QGE1554" s="24"/>
      <c r="QGF1554" s="24"/>
      <c r="QGG1554" s="24"/>
      <c r="QGH1554" s="24"/>
      <c r="QGI1554" s="24"/>
      <c r="QGJ1554" s="24"/>
      <c r="QGN1554" s="3"/>
      <c r="QGO1554" s="31"/>
      <c r="QGP1554" s="5"/>
      <c r="QGQ1554" s="9"/>
      <c r="QGT1554" s="2"/>
      <c r="QGW1554" s="24"/>
      <c r="QGX1554" s="24"/>
      <c r="QGY1554" s="31"/>
      <c r="QGZ1554" s="24"/>
      <c r="QHA1554" s="24"/>
      <c r="QHB1554" s="24"/>
      <c r="QHC1554" s="24"/>
      <c r="QHD1554" s="24"/>
      <c r="QHE1554" s="24"/>
      <c r="QHF1554" s="24"/>
      <c r="QHG1554" s="24"/>
      <c r="QHH1554" s="24"/>
      <c r="QHI1554" s="24"/>
      <c r="QHJ1554" s="24"/>
      <c r="QHK1554" s="24"/>
      <c r="QHL1554" s="24"/>
      <c r="QHM1554" s="24"/>
      <c r="QHN1554" s="24"/>
      <c r="QHR1554" s="3"/>
      <c r="QHS1554" s="31"/>
      <c r="QHT1554" s="5"/>
      <c r="QHU1554" s="9"/>
      <c r="QHX1554" s="2"/>
      <c r="QIA1554" s="24"/>
      <c r="QIB1554" s="24"/>
      <c r="QIC1554" s="31"/>
      <c r="QID1554" s="24"/>
      <c r="QIE1554" s="24"/>
      <c r="QIF1554" s="24"/>
      <c r="QIG1554" s="24"/>
      <c r="QIH1554" s="24"/>
      <c r="QII1554" s="24"/>
      <c r="QIJ1554" s="24"/>
      <c r="QIK1554" s="24"/>
      <c r="QIL1554" s="24"/>
      <c r="QIM1554" s="24"/>
      <c r="QIN1554" s="24"/>
      <c r="QIO1554" s="24"/>
      <c r="QIP1554" s="24"/>
      <c r="QIQ1554" s="24"/>
      <c r="QIR1554" s="24"/>
      <c r="QIV1554" s="3"/>
      <c r="QIW1554" s="31"/>
      <c r="QIX1554" s="5"/>
      <c r="QIY1554" s="9"/>
      <c r="QJB1554" s="2"/>
      <c r="QJE1554" s="24"/>
      <c r="QJF1554" s="24"/>
      <c r="QJG1554" s="31"/>
      <c r="QJH1554" s="24"/>
      <c r="QJI1554" s="24"/>
      <c r="QJJ1554" s="24"/>
      <c r="QJK1554" s="24"/>
      <c r="QJL1554" s="24"/>
      <c r="QJM1554" s="24"/>
      <c r="QJN1554" s="24"/>
      <c r="QJO1554" s="24"/>
      <c r="QJP1554" s="24"/>
      <c r="QJQ1554" s="24"/>
      <c r="QJR1554" s="24"/>
      <c r="QJS1554" s="24"/>
      <c r="QJT1554" s="24"/>
      <c r="QJU1554" s="24"/>
      <c r="QJV1554" s="24"/>
      <c r="QJZ1554" s="3"/>
      <c r="QKA1554" s="31"/>
      <c r="QKB1554" s="5"/>
      <c r="QKC1554" s="9"/>
      <c r="QKF1554" s="2"/>
      <c r="QKI1554" s="24"/>
      <c r="QKJ1554" s="24"/>
      <c r="QKK1554" s="31"/>
      <c r="QKL1554" s="24"/>
      <c r="QKM1554" s="24"/>
      <c r="QKN1554" s="24"/>
      <c r="QKO1554" s="24"/>
      <c r="QKP1554" s="24"/>
      <c r="QKQ1554" s="24"/>
      <c r="QKR1554" s="24"/>
      <c r="QKS1554" s="24"/>
      <c r="QKT1554" s="24"/>
      <c r="QKU1554" s="24"/>
      <c r="QKV1554" s="24"/>
      <c r="QKW1554" s="24"/>
      <c r="QKX1554" s="24"/>
      <c r="QKY1554" s="24"/>
      <c r="QKZ1554" s="24"/>
      <c r="QLD1554" s="3"/>
      <c r="QLE1554" s="31"/>
      <c r="QLF1554" s="5"/>
      <c r="QLG1554" s="9"/>
      <c r="QLJ1554" s="2"/>
      <c r="QLM1554" s="24"/>
      <c r="QLN1554" s="24"/>
      <c r="QLO1554" s="31"/>
      <c r="QLP1554" s="24"/>
      <c r="QLQ1554" s="24"/>
      <c r="QLR1554" s="24"/>
      <c r="QLS1554" s="24"/>
      <c r="QLT1554" s="24"/>
      <c r="QLU1554" s="24"/>
      <c r="QLV1554" s="24"/>
      <c r="QLW1554" s="24"/>
      <c r="QLX1554" s="24"/>
      <c r="QLY1554" s="24"/>
      <c r="QLZ1554" s="24"/>
      <c r="QMA1554" s="24"/>
      <c r="QMB1554" s="24"/>
      <c r="QMC1554" s="24"/>
      <c r="QMD1554" s="24"/>
      <c r="QMH1554" s="3"/>
      <c r="QMI1554" s="31"/>
      <c r="QMJ1554" s="5"/>
      <c r="QMK1554" s="9"/>
      <c r="QMN1554" s="2"/>
      <c r="QMQ1554" s="24"/>
      <c r="QMR1554" s="24"/>
      <c r="QMS1554" s="31"/>
      <c r="QMT1554" s="24"/>
      <c r="QMU1554" s="24"/>
      <c r="QMV1554" s="24"/>
      <c r="QMW1554" s="24"/>
      <c r="QMX1554" s="24"/>
      <c r="QMY1554" s="24"/>
      <c r="QMZ1554" s="24"/>
      <c r="QNA1554" s="24"/>
      <c r="QNB1554" s="24"/>
      <c r="QNC1554" s="24"/>
      <c r="QND1554" s="24"/>
      <c r="QNE1554" s="24"/>
      <c r="QNF1554" s="24"/>
      <c r="QNG1554" s="24"/>
      <c r="QNH1554" s="24"/>
      <c r="QNL1554" s="3"/>
      <c r="QNM1554" s="31"/>
      <c r="QNN1554" s="5"/>
      <c r="QNO1554" s="9"/>
      <c r="QNR1554" s="2"/>
      <c r="QNU1554" s="24"/>
      <c r="QNV1554" s="24"/>
      <c r="QNW1554" s="31"/>
      <c r="QNX1554" s="24"/>
      <c r="QNY1554" s="24"/>
      <c r="QNZ1554" s="24"/>
      <c r="QOA1554" s="24"/>
      <c r="QOB1554" s="24"/>
      <c r="QOC1554" s="24"/>
      <c r="QOD1554" s="24"/>
      <c r="QOE1554" s="24"/>
      <c r="QOF1554" s="24"/>
      <c r="QOG1554" s="24"/>
      <c r="QOH1554" s="24"/>
      <c r="QOI1554" s="24"/>
      <c r="QOJ1554" s="24"/>
      <c r="QOK1554" s="24"/>
      <c r="QOL1554" s="24"/>
      <c r="QOP1554" s="3"/>
      <c r="QOQ1554" s="31"/>
      <c r="QOR1554" s="5"/>
      <c r="QOS1554" s="9"/>
      <c r="QOV1554" s="2"/>
      <c r="QOY1554" s="24"/>
      <c r="QOZ1554" s="24"/>
      <c r="QPA1554" s="31"/>
      <c r="QPB1554" s="24"/>
      <c r="QPC1554" s="24"/>
      <c r="QPD1554" s="24"/>
      <c r="QPE1554" s="24"/>
      <c r="QPF1554" s="24"/>
      <c r="QPG1554" s="24"/>
      <c r="QPH1554" s="24"/>
      <c r="QPI1554" s="24"/>
      <c r="QPJ1554" s="24"/>
      <c r="QPK1554" s="24"/>
      <c r="QPL1554" s="24"/>
      <c r="QPM1554" s="24"/>
      <c r="QPN1554" s="24"/>
      <c r="QPO1554" s="24"/>
      <c r="QPP1554" s="24"/>
      <c r="QPT1554" s="3"/>
      <c r="QPU1554" s="31"/>
      <c r="QPV1554" s="5"/>
      <c r="QPW1554" s="9"/>
      <c r="QPZ1554" s="2"/>
      <c r="QQC1554" s="24"/>
      <c r="QQD1554" s="24"/>
      <c r="QQE1554" s="31"/>
      <c r="QQF1554" s="24"/>
      <c r="QQG1554" s="24"/>
      <c r="QQH1554" s="24"/>
      <c r="QQI1554" s="24"/>
      <c r="QQJ1554" s="24"/>
      <c r="QQK1554" s="24"/>
      <c r="QQL1554" s="24"/>
      <c r="QQM1554" s="24"/>
      <c r="QQN1554" s="24"/>
      <c r="QQO1554" s="24"/>
      <c r="QQP1554" s="24"/>
      <c r="QQQ1554" s="24"/>
      <c r="QQR1554" s="24"/>
      <c r="QQS1554" s="24"/>
      <c r="QQT1554" s="24"/>
      <c r="QQX1554" s="3"/>
      <c r="QQY1554" s="31"/>
      <c r="QQZ1554" s="5"/>
      <c r="QRA1554" s="9"/>
      <c r="QRD1554" s="2"/>
      <c r="QRG1554" s="24"/>
      <c r="QRH1554" s="24"/>
      <c r="QRI1554" s="31"/>
      <c r="QRJ1554" s="24"/>
      <c r="QRK1554" s="24"/>
      <c r="QRL1554" s="24"/>
      <c r="QRM1554" s="24"/>
      <c r="QRN1554" s="24"/>
      <c r="QRO1554" s="24"/>
      <c r="QRP1554" s="24"/>
      <c r="QRQ1554" s="24"/>
      <c r="QRR1554" s="24"/>
      <c r="QRS1554" s="24"/>
      <c r="QRT1554" s="24"/>
      <c r="QRU1554" s="24"/>
      <c r="QRV1554" s="24"/>
      <c r="QRW1554" s="24"/>
      <c r="QRX1554" s="24"/>
      <c r="QSB1554" s="3"/>
      <c r="QSC1554" s="31"/>
      <c r="QSD1554" s="5"/>
      <c r="QSE1554" s="9"/>
      <c r="QSH1554" s="2"/>
      <c r="QSK1554" s="24"/>
      <c r="QSL1554" s="24"/>
      <c r="QSM1554" s="31"/>
      <c r="QSN1554" s="24"/>
      <c r="QSO1554" s="24"/>
      <c r="QSP1554" s="24"/>
      <c r="QSQ1554" s="24"/>
      <c r="QSR1554" s="24"/>
      <c r="QSS1554" s="24"/>
      <c r="QST1554" s="24"/>
      <c r="QSU1554" s="24"/>
      <c r="QSV1554" s="24"/>
      <c r="QSW1554" s="24"/>
      <c r="QSX1554" s="24"/>
      <c r="QSY1554" s="24"/>
      <c r="QSZ1554" s="24"/>
      <c r="QTA1554" s="24"/>
      <c r="QTB1554" s="24"/>
      <c r="QTF1554" s="3"/>
      <c r="QTG1554" s="31"/>
      <c r="QTH1554" s="5"/>
      <c r="QTI1554" s="9"/>
      <c r="QTL1554" s="2"/>
      <c r="QTO1554" s="24"/>
      <c r="QTP1554" s="24"/>
      <c r="QTQ1554" s="31"/>
      <c r="QTR1554" s="24"/>
      <c r="QTS1554" s="24"/>
      <c r="QTT1554" s="24"/>
      <c r="QTU1554" s="24"/>
      <c r="QTV1554" s="24"/>
      <c r="QTW1554" s="24"/>
      <c r="QTX1554" s="24"/>
      <c r="QTY1554" s="24"/>
      <c r="QTZ1554" s="24"/>
      <c r="QUA1554" s="24"/>
      <c r="QUB1554" s="24"/>
      <c r="QUC1554" s="24"/>
      <c r="QUD1554" s="24"/>
      <c r="QUE1554" s="24"/>
      <c r="QUF1554" s="24"/>
      <c r="QUJ1554" s="3"/>
      <c r="QUK1554" s="31"/>
      <c r="QUL1554" s="5"/>
      <c r="QUM1554" s="9"/>
      <c r="QUP1554" s="2"/>
      <c r="QUS1554" s="24"/>
      <c r="QUT1554" s="24"/>
      <c r="QUU1554" s="31"/>
      <c r="QUV1554" s="24"/>
      <c r="QUW1554" s="24"/>
      <c r="QUX1554" s="24"/>
      <c r="QUY1554" s="24"/>
      <c r="QUZ1554" s="24"/>
      <c r="QVA1554" s="24"/>
      <c r="QVB1554" s="24"/>
      <c r="QVC1554" s="24"/>
      <c r="QVD1554" s="24"/>
      <c r="QVE1554" s="24"/>
      <c r="QVF1554" s="24"/>
      <c r="QVG1554" s="24"/>
      <c r="QVH1554" s="24"/>
      <c r="QVI1554" s="24"/>
      <c r="QVJ1554" s="24"/>
      <c r="QVN1554" s="3"/>
      <c r="QVO1554" s="31"/>
      <c r="QVP1554" s="5"/>
      <c r="QVQ1554" s="9"/>
      <c r="QVT1554" s="2"/>
      <c r="QVW1554" s="24"/>
      <c r="QVX1554" s="24"/>
      <c r="QVY1554" s="31"/>
      <c r="QVZ1554" s="24"/>
      <c r="QWA1554" s="24"/>
      <c r="QWB1554" s="24"/>
      <c r="QWC1554" s="24"/>
      <c r="QWD1554" s="24"/>
      <c r="QWE1554" s="24"/>
      <c r="QWF1554" s="24"/>
      <c r="QWG1554" s="24"/>
      <c r="QWH1554" s="24"/>
      <c r="QWI1554" s="24"/>
      <c r="QWJ1554" s="24"/>
      <c r="QWK1554" s="24"/>
      <c r="QWL1554" s="24"/>
      <c r="QWM1554" s="24"/>
      <c r="QWN1554" s="24"/>
      <c r="QWR1554" s="3"/>
      <c r="QWS1554" s="31"/>
      <c r="QWT1554" s="5"/>
      <c r="QWU1554" s="9"/>
      <c r="QWX1554" s="2"/>
      <c r="QXA1554" s="24"/>
      <c r="QXB1554" s="24"/>
      <c r="QXC1554" s="31"/>
      <c r="QXD1554" s="24"/>
      <c r="QXE1554" s="24"/>
      <c r="QXF1554" s="24"/>
      <c r="QXG1554" s="24"/>
      <c r="QXH1554" s="24"/>
      <c r="QXI1554" s="24"/>
      <c r="QXJ1554" s="24"/>
      <c r="QXK1554" s="24"/>
      <c r="QXL1554" s="24"/>
      <c r="QXM1554" s="24"/>
      <c r="QXN1554" s="24"/>
      <c r="QXO1554" s="24"/>
      <c r="QXP1554" s="24"/>
      <c r="QXQ1554" s="24"/>
      <c r="QXR1554" s="24"/>
      <c r="QXV1554" s="3"/>
      <c r="QXW1554" s="31"/>
      <c r="QXX1554" s="5"/>
      <c r="QXY1554" s="9"/>
      <c r="QYB1554" s="2"/>
      <c r="QYE1554" s="24"/>
      <c r="QYF1554" s="24"/>
      <c r="QYG1554" s="31"/>
      <c r="QYH1554" s="24"/>
      <c r="QYI1554" s="24"/>
      <c r="QYJ1554" s="24"/>
      <c r="QYK1554" s="24"/>
      <c r="QYL1554" s="24"/>
      <c r="QYM1554" s="24"/>
      <c r="QYN1554" s="24"/>
      <c r="QYO1554" s="24"/>
      <c r="QYP1554" s="24"/>
      <c r="QYQ1554" s="24"/>
      <c r="QYR1554" s="24"/>
      <c r="QYS1554" s="24"/>
      <c r="QYT1554" s="24"/>
      <c r="QYU1554" s="24"/>
      <c r="QYV1554" s="24"/>
      <c r="QYZ1554" s="3"/>
      <c r="QZA1554" s="31"/>
      <c r="QZB1554" s="5"/>
      <c r="QZC1554" s="9"/>
      <c r="QZF1554" s="2"/>
      <c r="QZI1554" s="24"/>
      <c r="QZJ1554" s="24"/>
      <c r="QZK1554" s="31"/>
      <c r="QZL1554" s="24"/>
      <c r="QZM1554" s="24"/>
      <c r="QZN1554" s="24"/>
      <c r="QZO1554" s="24"/>
      <c r="QZP1554" s="24"/>
      <c r="QZQ1554" s="24"/>
      <c r="QZR1554" s="24"/>
      <c r="QZS1554" s="24"/>
      <c r="QZT1554" s="24"/>
      <c r="QZU1554" s="24"/>
      <c r="QZV1554" s="24"/>
      <c r="QZW1554" s="24"/>
      <c r="QZX1554" s="24"/>
      <c r="QZY1554" s="24"/>
      <c r="QZZ1554" s="24"/>
      <c r="RAD1554" s="3"/>
      <c r="RAE1554" s="31"/>
      <c r="RAF1554" s="5"/>
      <c r="RAG1554" s="9"/>
      <c r="RAJ1554" s="2"/>
      <c r="RAM1554" s="24"/>
      <c r="RAN1554" s="24"/>
      <c r="RAO1554" s="31"/>
      <c r="RAP1554" s="24"/>
      <c r="RAQ1554" s="24"/>
      <c r="RAR1554" s="24"/>
      <c r="RAS1554" s="24"/>
      <c r="RAT1554" s="24"/>
      <c r="RAU1554" s="24"/>
      <c r="RAV1554" s="24"/>
      <c r="RAW1554" s="24"/>
      <c r="RAX1554" s="24"/>
      <c r="RAY1554" s="24"/>
      <c r="RAZ1554" s="24"/>
      <c r="RBA1554" s="24"/>
      <c r="RBB1554" s="24"/>
      <c r="RBC1554" s="24"/>
      <c r="RBD1554" s="24"/>
      <c r="RBH1554" s="3"/>
      <c r="RBI1554" s="31"/>
      <c r="RBJ1554" s="5"/>
      <c r="RBK1554" s="9"/>
      <c r="RBN1554" s="2"/>
      <c r="RBQ1554" s="24"/>
      <c r="RBR1554" s="24"/>
      <c r="RBS1554" s="31"/>
      <c r="RBT1554" s="24"/>
      <c r="RBU1554" s="24"/>
      <c r="RBV1554" s="24"/>
      <c r="RBW1554" s="24"/>
      <c r="RBX1554" s="24"/>
      <c r="RBY1554" s="24"/>
      <c r="RBZ1554" s="24"/>
      <c r="RCA1554" s="24"/>
      <c r="RCB1554" s="24"/>
      <c r="RCC1554" s="24"/>
      <c r="RCD1554" s="24"/>
      <c r="RCE1554" s="24"/>
      <c r="RCF1554" s="24"/>
      <c r="RCG1554" s="24"/>
      <c r="RCH1554" s="24"/>
      <c r="RCL1554" s="3"/>
      <c r="RCM1554" s="31"/>
      <c r="RCN1554" s="5"/>
      <c r="RCO1554" s="9"/>
      <c r="RCR1554" s="2"/>
      <c r="RCU1554" s="24"/>
      <c r="RCV1554" s="24"/>
      <c r="RCW1554" s="31"/>
      <c r="RCX1554" s="24"/>
      <c r="RCY1554" s="24"/>
      <c r="RCZ1554" s="24"/>
      <c r="RDA1554" s="24"/>
      <c r="RDB1554" s="24"/>
      <c r="RDC1554" s="24"/>
      <c r="RDD1554" s="24"/>
      <c r="RDE1554" s="24"/>
      <c r="RDF1554" s="24"/>
      <c r="RDG1554" s="24"/>
      <c r="RDH1554" s="24"/>
      <c r="RDI1554" s="24"/>
      <c r="RDJ1554" s="24"/>
      <c r="RDK1554" s="24"/>
      <c r="RDL1554" s="24"/>
      <c r="RDP1554" s="3"/>
      <c r="RDQ1554" s="31"/>
      <c r="RDR1554" s="5"/>
      <c r="RDS1554" s="9"/>
      <c r="RDV1554" s="2"/>
      <c r="RDY1554" s="24"/>
      <c r="RDZ1554" s="24"/>
      <c r="REA1554" s="31"/>
      <c r="REB1554" s="24"/>
      <c r="REC1554" s="24"/>
      <c r="RED1554" s="24"/>
      <c r="REE1554" s="24"/>
      <c r="REF1554" s="24"/>
      <c r="REG1554" s="24"/>
      <c r="REH1554" s="24"/>
      <c r="REI1554" s="24"/>
      <c r="REJ1554" s="24"/>
      <c r="REK1554" s="24"/>
      <c r="REL1554" s="24"/>
      <c r="REM1554" s="24"/>
      <c r="REN1554" s="24"/>
      <c r="REO1554" s="24"/>
      <c r="REP1554" s="24"/>
      <c r="RET1554" s="3"/>
      <c r="REU1554" s="31"/>
      <c r="REV1554" s="5"/>
      <c r="REW1554" s="9"/>
      <c r="REZ1554" s="2"/>
      <c r="RFC1554" s="24"/>
      <c r="RFD1554" s="24"/>
      <c r="RFE1554" s="31"/>
      <c r="RFF1554" s="24"/>
      <c r="RFG1554" s="24"/>
      <c r="RFH1554" s="24"/>
      <c r="RFI1554" s="24"/>
      <c r="RFJ1554" s="24"/>
      <c r="RFK1554" s="24"/>
      <c r="RFL1554" s="24"/>
      <c r="RFM1554" s="24"/>
      <c r="RFN1554" s="24"/>
      <c r="RFO1554" s="24"/>
      <c r="RFP1554" s="24"/>
      <c r="RFQ1554" s="24"/>
      <c r="RFR1554" s="24"/>
      <c r="RFS1554" s="24"/>
      <c r="RFT1554" s="24"/>
      <c r="RFX1554" s="3"/>
      <c r="RFY1554" s="31"/>
      <c r="RFZ1554" s="5"/>
      <c r="RGA1554" s="9"/>
      <c r="RGD1554" s="2"/>
      <c r="RGG1554" s="24"/>
      <c r="RGH1554" s="24"/>
      <c r="RGI1554" s="31"/>
      <c r="RGJ1554" s="24"/>
      <c r="RGK1554" s="24"/>
      <c r="RGL1554" s="24"/>
      <c r="RGM1554" s="24"/>
      <c r="RGN1554" s="24"/>
      <c r="RGO1554" s="24"/>
      <c r="RGP1554" s="24"/>
      <c r="RGQ1554" s="24"/>
      <c r="RGR1554" s="24"/>
      <c r="RGS1554" s="24"/>
      <c r="RGT1554" s="24"/>
      <c r="RGU1554" s="24"/>
      <c r="RGV1554" s="24"/>
      <c r="RGW1554" s="24"/>
      <c r="RGX1554" s="24"/>
      <c r="RHB1554" s="3"/>
      <c r="RHC1554" s="31"/>
      <c r="RHD1554" s="5"/>
      <c r="RHE1554" s="9"/>
      <c r="RHH1554" s="2"/>
      <c r="RHK1554" s="24"/>
      <c r="RHL1554" s="24"/>
      <c r="RHM1554" s="31"/>
      <c r="RHN1554" s="24"/>
      <c r="RHO1554" s="24"/>
      <c r="RHP1554" s="24"/>
      <c r="RHQ1554" s="24"/>
      <c r="RHR1554" s="24"/>
      <c r="RHS1554" s="24"/>
      <c r="RHT1554" s="24"/>
      <c r="RHU1554" s="24"/>
      <c r="RHV1554" s="24"/>
      <c r="RHW1554" s="24"/>
      <c r="RHX1554" s="24"/>
      <c r="RHY1554" s="24"/>
      <c r="RHZ1554" s="24"/>
      <c r="RIA1554" s="24"/>
      <c r="RIB1554" s="24"/>
      <c r="RIF1554" s="3"/>
      <c r="RIG1554" s="31"/>
      <c r="RIH1554" s="5"/>
      <c r="RII1554" s="9"/>
      <c r="RIL1554" s="2"/>
      <c r="RIO1554" s="24"/>
      <c r="RIP1554" s="24"/>
      <c r="RIQ1554" s="31"/>
      <c r="RIR1554" s="24"/>
      <c r="RIS1554" s="24"/>
      <c r="RIT1554" s="24"/>
      <c r="RIU1554" s="24"/>
      <c r="RIV1554" s="24"/>
      <c r="RIW1554" s="24"/>
      <c r="RIX1554" s="24"/>
      <c r="RIY1554" s="24"/>
      <c r="RIZ1554" s="24"/>
      <c r="RJA1554" s="24"/>
      <c r="RJB1554" s="24"/>
      <c r="RJC1554" s="24"/>
      <c r="RJD1554" s="24"/>
      <c r="RJE1554" s="24"/>
      <c r="RJF1554" s="24"/>
      <c r="RJJ1554" s="3"/>
      <c r="RJK1554" s="31"/>
      <c r="RJL1554" s="5"/>
      <c r="RJM1554" s="9"/>
      <c r="RJP1554" s="2"/>
      <c r="RJS1554" s="24"/>
      <c r="RJT1554" s="24"/>
      <c r="RJU1554" s="31"/>
      <c r="RJV1554" s="24"/>
      <c r="RJW1554" s="24"/>
      <c r="RJX1554" s="24"/>
      <c r="RJY1554" s="24"/>
      <c r="RJZ1554" s="24"/>
      <c r="RKA1554" s="24"/>
      <c r="RKB1554" s="24"/>
      <c r="RKC1554" s="24"/>
      <c r="RKD1554" s="24"/>
      <c r="RKE1554" s="24"/>
      <c r="RKF1554" s="24"/>
      <c r="RKG1554" s="24"/>
      <c r="RKH1554" s="24"/>
      <c r="RKI1554" s="24"/>
      <c r="RKJ1554" s="24"/>
      <c r="RKN1554" s="3"/>
      <c r="RKO1554" s="31"/>
      <c r="RKP1554" s="5"/>
      <c r="RKQ1554" s="9"/>
      <c r="RKT1554" s="2"/>
      <c r="RKW1554" s="24"/>
      <c r="RKX1554" s="24"/>
      <c r="RKY1554" s="31"/>
      <c r="RKZ1554" s="24"/>
      <c r="RLA1554" s="24"/>
      <c r="RLB1554" s="24"/>
      <c r="RLC1554" s="24"/>
      <c r="RLD1554" s="24"/>
      <c r="RLE1554" s="24"/>
      <c r="RLF1554" s="24"/>
      <c r="RLG1554" s="24"/>
      <c r="RLH1554" s="24"/>
      <c r="RLI1554" s="24"/>
      <c r="RLJ1554" s="24"/>
      <c r="RLK1554" s="24"/>
      <c r="RLL1554" s="24"/>
      <c r="RLM1554" s="24"/>
      <c r="RLN1554" s="24"/>
      <c r="RLR1554" s="3"/>
      <c r="RLS1554" s="31"/>
      <c r="RLT1554" s="5"/>
      <c r="RLU1554" s="9"/>
      <c r="RLX1554" s="2"/>
      <c r="RMA1554" s="24"/>
      <c r="RMB1554" s="24"/>
      <c r="RMC1554" s="31"/>
      <c r="RMD1554" s="24"/>
      <c r="RME1554" s="24"/>
      <c r="RMF1554" s="24"/>
      <c r="RMG1554" s="24"/>
      <c r="RMH1554" s="24"/>
      <c r="RMI1554" s="24"/>
      <c r="RMJ1554" s="24"/>
      <c r="RMK1554" s="24"/>
      <c r="RML1554" s="24"/>
      <c r="RMM1554" s="24"/>
      <c r="RMN1554" s="24"/>
      <c r="RMO1554" s="24"/>
      <c r="RMP1554" s="24"/>
      <c r="RMQ1554" s="24"/>
      <c r="RMR1554" s="24"/>
      <c r="RMV1554" s="3"/>
      <c r="RMW1554" s="31"/>
      <c r="RMX1554" s="5"/>
      <c r="RMY1554" s="9"/>
      <c r="RNB1554" s="2"/>
      <c r="RNE1554" s="24"/>
      <c r="RNF1554" s="24"/>
      <c r="RNG1554" s="31"/>
      <c r="RNH1554" s="24"/>
      <c r="RNI1554" s="24"/>
      <c r="RNJ1554" s="24"/>
      <c r="RNK1554" s="24"/>
      <c r="RNL1554" s="24"/>
      <c r="RNM1554" s="24"/>
      <c r="RNN1554" s="24"/>
      <c r="RNO1554" s="24"/>
      <c r="RNP1554" s="24"/>
      <c r="RNQ1554" s="24"/>
      <c r="RNR1554" s="24"/>
      <c r="RNS1554" s="24"/>
      <c r="RNT1554" s="24"/>
      <c r="RNU1554" s="24"/>
      <c r="RNV1554" s="24"/>
      <c r="RNZ1554" s="3"/>
      <c r="ROA1554" s="31"/>
      <c r="ROB1554" s="5"/>
      <c r="ROC1554" s="9"/>
      <c r="ROF1554" s="2"/>
      <c r="ROI1554" s="24"/>
      <c r="ROJ1554" s="24"/>
      <c r="ROK1554" s="31"/>
      <c r="ROL1554" s="24"/>
      <c r="ROM1554" s="24"/>
      <c r="RON1554" s="24"/>
      <c r="ROO1554" s="24"/>
      <c r="ROP1554" s="24"/>
      <c r="ROQ1554" s="24"/>
      <c r="ROR1554" s="24"/>
      <c r="ROS1554" s="24"/>
      <c r="ROT1554" s="24"/>
      <c r="ROU1554" s="24"/>
      <c r="ROV1554" s="24"/>
      <c r="ROW1554" s="24"/>
      <c r="ROX1554" s="24"/>
      <c r="ROY1554" s="24"/>
      <c r="ROZ1554" s="24"/>
      <c r="RPD1554" s="3"/>
      <c r="RPE1554" s="31"/>
      <c r="RPF1554" s="5"/>
      <c r="RPG1554" s="9"/>
      <c r="RPJ1554" s="2"/>
      <c r="RPM1554" s="24"/>
      <c r="RPN1554" s="24"/>
      <c r="RPO1554" s="31"/>
      <c r="RPP1554" s="24"/>
      <c r="RPQ1554" s="24"/>
      <c r="RPR1554" s="24"/>
      <c r="RPS1554" s="24"/>
      <c r="RPT1554" s="24"/>
      <c r="RPU1554" s="24"/>
      <c r="RPV1554" s="24"/>
      <c r="RPW1554" s="24"/>
      <c r="RPX1554" s="24"/>
      <c r="RPY1554" s="24"/>
      <c r="RPZ1554" s="24"/>
      <c r="RQA1554" s="24"/>
      <c r="RQB1554" s="24"/>
      <c r="RQC1554" s="24"/>
      <c r="RQD1554" s="24"/>
      <c r="RQH1554" s="3"/>
      <c r="RQI1554" s="31"/>
      <c r="RQJ1554" s="5"/>
      <c r="RQK1554" s="9"/>
      <c r="RQN1554" s="2"/>
      <c r="RQQ1554" s="24"/>
      <c r="RQR1554" s="24"/>
      <c r="RQS1554" s="31"/>
      <c r="RQT1554" s="24"/>
      <c r="RQU1554" s="24"/>
      <c r="RQV1554" s="24"/>
      <c r="RQW1554" s="24"/>
      <c r="RQX1554" s="24"/>
      <c r="RQY1554" s="24"/>
      <c r="RQZ1554" s="24"/>
      <c r="RRA1554" s="24"/>
      <c r="RRB1554" s="24"/>
      <c r="RRC1554" s="24"/>
      <c r="RRD1554" s="24"/>
      <c r="RRE1554" s="24"/>
      <c r="RRF1554" s="24"/>
      <c r="RRG1554" s="24"/>
      <c r="RRH1554" s="24"/>
      <c r="RRL1554" s="3"/>
      <c r="RRM1554" s="31"/>
      <c r="RRN1554" s="5"/>
      <c r="RRO1554" s="9"/>
      <c r="RRR1554" s="2"/>
      <c r="RRU1554" s="24"/>
      <c r="RRV1554" s="24"/>
      <c r="RRW1554" s="31"/>
      <c r="RRX1554" s="24"/>
      <c r="RRY1554" s="24"/>
      <c r="RRZ1554" s="24"/>
      <c r="RSA1554" s="24"/>
      <c r="RSB1554" s="24"/>
      <c r="RSC1554" s="24"/>
      <c r="RSD1554" s="24"/>
      <c r="RSE1554" s="24"/>
      <c r="RSF1554" s="24"/>
      <c r="RSG1554" s="24"/>
      <c r="RSH1554" s="24"/>
      <c r="RSI1554" s="24"/>
      <c r="RSJ1554" s="24"/>
      <c r="RSK1554" s="24"/>
      <c r="RSL1554" s="24"/>
      <c r="RSP1554" s="3"/>
      <c r="RSQ1554" s="31"/>
      <c r="RSR1554" s="5"/>
      <c r="RSS1554" s="9"/>
      <c r="RSV1554" s="2"/>
      <c r="RSY1554" s="24"/>
      <c r="RSZ1554" s="24"/>
      <c r="RTA1554" s="31"/>
      <c r="RTB1554" s="24"/>
      <c r="RTC1554" s="24"/>
      <c r="RTD1554" s="24"/>
      <c r="RTE1554" s="24"/>
      <c r="RTF1554" s="24"/>
      <c r="RTG1554" s="24"/>
      <c r="RTH1554" s="24"/>
      <c r="RTI1554" s="24"/>
      <c r="RTJ1554" s="24"/>
      <c r="RTK1554" s="24"/>
      <c r="RTL1554" s="24"/>
      <c r="RTM1554" s="24"/>
      <c r="RTN1554" s="24"/>
      <c r="RTO1554" s="24"/>
      <c r="RTP1554" s="24"/>
      <c r="RTT1554" s="3"/>
      <c r="RTU1554" s="31"/>
      <c r="RTV1554" s="5"/>
      <c r="RTW1554" s="9"/>
      <c r="RTZ1554" s="2"/>
      <c r="RUC1554" s="24"/>
      <c r="RUD1554" s="24"/>
      <c r="RUE1554" s="31"/>
      <c r="RUF1554" s="24"/>
      <c r="RUG1554" s="24"/>
      <c r="RUH1554" s="24"/>
      <c r="RUI1554" s="24"/>
      <c r="RUJ1554" s="24"/>
      <c r="RUK1554" s="24"/>
      <c r="RUL1554" s="24"/>
      <c r="RUM1554" s="24"/>
      <c r="RUN1554" s="24"/>
      <c r="RUO1554" s="24"/>
      <c r="RUP1554" s="24"/>
      <c r="RUQ1554" s="24"/>
      <c r="RUR1554" s="24"/>
      <c r="RUS1554" s="24"/>
      <c r="RUT1554" s="24"/>
      <c r="RUX1554" s="3"/>
      <c r="RUY1554" s="31"/>
      <c r="RUZ1554" s="5"/>
      <c r="RVA1554" s="9"/>
      <c r="RVD1554" s="2"/>
      <c r="RVG1554" s="24"/>
      <c r="RVH1554" s="24"/>
      <c r="RVI1554" s="31"/>
      <c r="RVJ1554" s="24"/>
      <c r="RVK1554" s="24"/>
      <c r="RVL1554" s="24"/>
      <c r="RVM1554" s="24"/>
      <c r="RVN1554" s="24"/>
      <c r="RVO1554" s="24"/>
      <c r="RVP1554" s="24"/>
      <c r="RVQ1554" s="24"/>
      <c r="RVR1554" s="24"/>
      <c r="RVS1554" s="24"/>
      <c r="RVT1554" s="24"/>
      <c r="RVU1554" s="24"/>
      <c r="RVV1554" s="24"/>
      <c r="RVW1554" s="24"/>
      <c r="RVX1554" s="24"/>
      <c r="RWB1554" s="3"/>
      <c r="RWC1554" s="31"/>
      <c r="RWD1554" s="5"/>
      <c r="RWE1554" s="9"/>
      <c r="RWH1554" s="2"/>
      <c r="RWK1554" s="24"/>
      <c r="RWL1554" s="24"/>
      <c r="RWM1554" s="31"/>
      <c r="RWN1554" s="24"/>
      <c r="RWO1554" s="24"/>
      <c r="RWP1554" s="24"/>
      <c r="RWQ1554" s="24"/>
      <c r="RWR1554" s="24"/>
      <c r="RWS1554" s="24"/>
      <c r="RWT1554" s="24"/>
      <c r="RWU1554" s="24"/>
      <c r="RWV1554" s="24"/>
      <c r="RWW1554" s="24"/>
      <c r="RWX1554" s="24"/>
      <c r="RWY1554" s="24"/>
      <c r="RWZ1554" s="24"/>
      <c r="RXA1554" s="24"/>
      <c r="RXB1554" s="24"/>
      <c r="RXF1554" s="3"/>
      <c r="RXG1554" s="31"/>
      <c r="RXH1554" s="5"/>
      <c r="RXI1554" s="9"/>
      <c r="RXL1554" s="2"/>
      <c r="RXO1554" s="24"/>
      <c r="RXP1554" s="24"/>
      <c r="RXQ1554" s="31"/>
      <c r="RXR1554" s="24"/>
      <c r="RXS1554" s="24"/>
      <c r="RXT1554" s="24"/>
      <c r="RXU1554" s="24"/>
      <c r="RXV1554" s="24"/>
      <c r="RXW1554" s="24"/>
      <c r="RXX1554" s="24"/>
      <c r="RXY1554" s="24"/>
      <c r="RXZ1554" s="24"/>
      <c r="RYA1554" s="24"/>
      <c r="RYB1554" s="24"/>
      <c r="RYC1554" s="24"/>
      <c r="RYD1554" s="24"/>
      <c r="RYE1554" s="24"/>
      <c r="RYF1554" s="24"/>
      <c r="RYJ1554" s="3"/>
      <c r="RYK1554" s="31"/>
      <c r="RYL1554" s="5"/>
      <c r="RYM1554" s="9"/>
      <c r="RYP1554" s="2"/>
      <c r="RYS1554" s="24"/>
      <c r="RYT1554" s="24"/>
      <c r="RYU1554" s="31"/>
      <c r="RYV1554" s="24"/>
      <c r="RYW1554" s="24"/>
      <c r="RYX1554" s="24"/>
      <c r="RYY1554" s="24"/>
      <c r="RYZ1554" s="24"/>
      <c r="RZA1554" s="24"/>
      <c r="RZB1554" s="24"/>
      <c r="RZC1554" s="24"/>
      <c r="RZD1554" s="24"/>
      <c r="RZE1554" s="24"/>
      <c r="RZF1554" s="24"/>
      <c r="RZG1554" s="24"/>
      <c r="RZH1554" s="24"/>
      <c r="RZI1554" s="24"/>
      <c r="RZJ1554" s="24"/>
      <c r="RZN1554" s="3"/>
      <c r="RZO1554" s="31"/>
      <c r="RZP1554" s="5"/>
      <c r="RZQ1554" s="9"/>
      <c r="RZT1554" s="2"/>
      <c r="RZW1554" s="24"/>
      <c r="RZX1554" s="24"/>
      <c r="RZY1554" s="31"/>
      <c r="RZZ1554" s="24"/>
      <c r="SAA1554" s="24"/>
      <c r="SAB1554" s="24"/>
      <c r="SAC1554" s="24"/>
      <c r="SAD1554" s="24"/>
      <c r="SAE1554" s="24"/>
      <c r="SAF1554" s="24"/>
      <c r="SAG1554" s="24"/>
      <c r="SAH1554" s="24"/>
      <c r="SAI1554" s="24"/>
      <c r="SAJ1554" s="24"/>
      <c r="SAK1554" s="24"/>
      <c r="SAL1554" s="24"/>
      <c r="SAM1554" s="24"/>
      <c r="SAN1554" s="24"/>
      <c r="SAR1554" s="3"/>
      <c r="SAS1554" s="31"/>
      <c r="SAT1554" s="5"/>
      <c r="SAU1554" s="9"/>
      <c r="SAX1554" s="2"/>
      <c r="SBA1554" s="24"/>
      <c r="SBB1554" s="24"/>
      <c r="SBC1554" s="31"/>
      <c r="SBD1554" s="24"/>
      <c r="SBE1554" s="24"/>
      <c r="SBF1554" s="24"/>
      <c r="SBG1554" s="24"/>
      <c r="SBH1554" s="24"/>
      <c r="SBI1554" s="24"/>
      <c r="SBJ1554" s="24"/>
      <c r="SBK1554" s="24"/>
      <c r="SBL1554" s="24"/>
      <c r="SBM1554" s="24"/>
      <c r="SBN1554" s="24"/>
      <c r="SBO1554" s="24"/>
      <c r="SBP1554" s="24"/>
      <c r="SBQ1554" s="24"/>
      <c r="SBR1554" s="24"/>
      <c r="SBV1554" s="3"/>
      <c r="SBW1554" s="31"/>
      <c r="SBX1554" s="5"/>
      <c r="SBY1554" s="9"/>
      <c r="SCB1554" s="2"/>
      <c r="SCE1554" s="24"/>
      <c r="SCF1554" s="24"/>
      <c r="SCG1554" s="31"/>
      <c r="SCH1554" s="24"/>
      <c r="SCI1554" s="24"/>
      <c r="SCJ1554" s="24"/>
      <c r="SCK1554" s="24"/>
      <c r="SCL1554" s="24"/>
      <c r="SCM1554" s="24"/>
      <c r="SCN1554" s="24"/>
      <c r="SCO1554" s="24"/>
      <c r="SCP1554" s="24"/>
      <c r="SCQ1554" s="24"/>
      <c r="SCR1554" s="24"/>
      <c r="SCS1554" s="24"/>
      <c r="SCT1554" s="24"/>
      <c r="SCU1554" s="24"/>
      <c r="SCV1554" s="24"/>
      <c r="SCZ1554" s="3"/>
      <c r="SDA1554" s="31"/>
      <c r="SDB1554" s="5"/>
      <c r="SDC1554" s="9"/>
      <c r="SDF1554" s="2"/>
      <c r="SDI1554" s="24"/>
      <c r="SDJ1554" s="24"/>
      <c r="SDK1554" s="31"/>
      <c r="SDL1554" s="24"/>
      <c r="SDM1554" s="24"/>
      <c r="SDN1554" s="24"/>
      <c r="SDO1554" s="24"/>
      <c r="SDP1554" s="24"/>
      <c r="SDQ1554" s="24"/>
      <c r="SDR1554" s="24"/>
      <c r="SDS1554" s="24"/>
      <c r="SDT1554" s="24"/>
      <c r="SDU1554" s="24"/>
      <c r="SDV1554" s="24"/>
      <c r="SDW1554" s="24"/>
      <c r="SDX1554" s="24"/>
      <c r="SDY1554" s="24"/>
      <c r="SDZ1554" s="24"/>
      <c r="SED1554" s="3"/>
      <c r="SEE1554" s="31"/>
      <c r="SEF1554" s="5"/>
      <c r="SEG1554" s="9"/>
      <c r="SEJ1554" s="2"/>
      <c r="SEM1554" s="24"/>
      <c r="SEN1554" s="24"/>
      <c r="SEO1554" s="31"/>
      <c r="SEP1554" s="24"/>
      <c r="SEQ1554" s="24"/>
      <c r="SER1554" s="24"/>
      <c r="SES1554" s="24"/>
      <c r="SET1554" s="24"/>
      <c r="SEU1554" s="24"/>
      <c r="SEV1554" s="24"/>
      <c r="SEW1554" s="24"/>
      <c r="SEX1554" s="24"/>
      <c r="SEY1554" s="24"/>
      <c r="SEZ1554" s="24"/>
      <c r="SFA1554" s="24"/>
      <c r="SFB1554" s="24"/>
      <c r="SFC1554" s="24"/>
      <c r="SFD1554" s="24"/>
      <c r="SFH1554" s="3"/>
      <c r="SFI1554" s="31"/>
      <c r="SFJ1554" s="5"/>
      <c r="SFK1554" s="9"/>
      <c r="SFN1554" s="2"/>
      <c r="SFQ1554" s="24"/>
      <c r="SFR1554" s="24"/>
      <c r="SFS1554" s="31"/>
      <c r="SFT1554" s="24"/>
      <c r="SFU1554" s="24"/>
      <c r="SFV1554" s="24"/>
      <c r="SFW1554" s="24"/>
      <c r="SFX1554" s="24"/>
      <c r="SFY1554" s="24"/>
      <c r="SFZ1554" s="24"/>
      <c r="SGA1554" s="24"/>
      <c r="SGB1554" s="24"/>
      <c r="SGC1554" s="24"/>
      <c r="SGD1554" s="24"/>
      <c r="SGE1554" s="24"/>
      <c r="SGF1554" s="24"/>
      <c r="SGG1554" s="24"/>
      <c r="SGH1554" s="24"/>
      <c r="SGL1554" s="3"/>
      <c r="SGM1554" s="31"/>
      <c r="SGN1554" s="5"/>
      <c r="SGO1554" s="9"/>
      <c r="SGR1554" s="2"/>
      <c r="SGU1554" s="24"/>
      <c r="SGV1554" s="24"/>
      <c r="SGW1554" s="31"/>
      <c r="SGX1554" s="24"/>
      <c r="SGY1554" s="24"/>
      <c r="SGZ1554" s="24"/>
      <c r="SHA1554" s="24"/>
      <c r="SHB1554" s="24"/>
      <c r="SHC1554" s="24"/>
      <c r="SHD1554" s="24"/>
      <c r="SHE1554" s="24"/>
      <c r="SHF1554" s="24"/>
      <c r="SHG1554" s="24"/>
      <c r="SHH1554" s="24"/>
      <c r="SHI1554" s="24"/>
      <c r="SHJ1554" s="24"/>
      <c r="SHK1554" s="24"/>
      <c r="SHL1554" s="24"/>
      <c r="SHP1554" s="3"/>
      <c r="SHQ1554" s="31"/>
      <c r="SHR1554" s="5"/>
      <c r="SHS1554" s="9"/>
      <c r="SHV1554" s="2"/>
      <c r="SHY1554" s="24"/>
      <c r="SHZ1554" s="24"/>
      <c r="SIA1554" s="31"/>
      <c r="SIB1554" s="24"/>
      <c r="SIC1554" s="24"/>
      <c r="SID1554" s="24"/>
      <c r="SIE1554" s="24"/>
      <c r="SIF1554" s="24"/>
      <c r="SIG1554" s="24"/>
      <c r="SIH1554" s="24"/>
      <c r="SII1554" s="24"/>
      <c r="SIJ1554" s="24"/>
      <c r="SIK1554" s="24"/>
      <c r="SIL1554" s="24"/>
      <c r="SIM1554" s="24"/>
      <c r="SIN1554" s="24"/>
      <c r="SIO1554" s="24"/>
      <c r="SIP1554" s="24"/>
      <c r="SIT1554" s="3"/>
      <c r="SIU1554" s="31"/>
      <c r="SIV1554" s="5"/>
      <c r="SIW1554" s="9"/>
      <c r="SIZ1554" s="2"/>
      <c r="SJC1554" s="24"/>
      <c r="SJD1554" s="24"/>
      <c r="SJE1554" s="31"/>
      <c r="SJF1554" s="24"/>
      <c r="SJG1554" s="24"/>
      <c r="SJH1554" s="24"/>
      <c r="SJI1554" s="24"/>
      <c r="SJJ1554" s="24"/>
      <c r="SJK1554" s="24"/>
      <c r="SJL1554" s="24"/>
      <c r="SJM1554" s="24"/>
      <c r="SJN1554" s="24"/>
      <c r="SJO1554" s="24"/>
      <c r="SJP1554" s="24"/>
      <c r="SJQ1554" s="24"/>
      <c r="SJR1554" s="24"/>
      <c r="SJS1554" s="24"/>
      <c r="SJT1554" s="24"/>
      <c r="SJX1554" s="3"/>
      <c r="SJY1554" s="31"/>
      <c r="SJZ1554" s="5"/>
      <c r="SKA1554" s="9"/>
      <c r="SKD1554" s="2"/>
      <c r="SKG1554" s="24"/>
      <c r="SKH1554" s="24"/>
      <c r="SKI1554" s="31"/>
      <c r="SKJ1554" s="24"/>
      <c r="SKK1554" s="24"/>
      <c r="SKL1554" s="24"/>
      <c r="SKM1554" s="24"/>
      <c r="SKN1554" s="24"/>
      <c r="SKO1554" s="24"/>
      <c r="SKP1554" s="24"/>
      <c r="SKQ1554" s="24"/>
      <c r="SKR1554" s="24"/>
      <c r="SKS1554" s="24"/>
      <c r="SKT1554" s="24"/>
      <c r="SKU1554" s="24"/>
      <c r="SKV1554" s="24"/>
      <c r="SKW1554" s="24"/>
      <c r="SKX1554" s="24"/>
      <c r="SLB1554" s="3"/>
      <c r="SLC1554" s="31"/>
      <c r="SLD1554" s="5"/>
      <c r="SLE1554" s="9"/>
      <c r="SLH1554" s="2"/>
      <c r="SLK1554" s="24"/>
      <c r="SLL1554" s="24"/>
      <c r="SLM1554" s="31"/>
      <c r="SLN1554" s="24"/>
      <c r="SLO1554" s="24"/>
      <c r="SLP1554" s="24"/>
      <c r="SLQ1554" s="24"/>
      <c r="SLR1554" s="24"/>
      <c r="SLS1554" s="24"/>
      <c r="SLT1554" s="24"/>
      <c r="SLU1554" s="24"/>
      <c r="SLV1554" s="24"/>
      <c r="SLW1554" s="24"/>
      <c r="SLX1554" s="24"/>
      <c r="SLY1554" s="24"/>
      <c r="SLZ1554" s="24"/>
      <c r="SMA1554" s="24"/>
      <c r="SMB1554" s="24"/>
      <c r="SMF1554" s="3"/>
      <c r="SMG1554" s="31"/>
      <c r="SMH1554" s="5"/>
      <c r="SMI1554" s="9"/>
      <c r="SML1554" s="2"/>
      <c r="SMO1554" s="24"/>
      <c r="SMP1554" s="24"/>
      <c r="SMQ1554" s="31"/>
      <c r="SMR1554" s="24"/>
      <c r="SMS1554" s="24"/>
      <c r="SMT1554" s="24"/>
      <c r="SMU1554" s="24"/>
      <c r="SMV1554" s="24"/>
      <c r="SMW1554" s="24"/>
      <c r="SMX1554" s="24"/>
      <c r="SMY1554" s="24"/>
      <c r="SMZ1554" s="24"/>
      <c r="SNA1554" s="24"/>
      <c r="SNB1554" s="24"/>
      <c r="SNC1554" s="24"/>
      <c r="SND1554" s="24"/>
      <c r="SNE1554" s="24"/>
      <c r="SNF1554" s="24"/>
      <c r="SNJ1554" s="3"/>
      <c r="SNK1554" s="31"/>
      <c r="SNL1554" s="5"/>
      <c r="SNM1554" s="9"/>
      <c r="SNP1554" s="2"/>
      <c r="SNS1554" s="24"/>
      <c r="SNT1554" s="24"/>
      <c r="SNU1554" s="31"/>
      <c r="SNV1554" s="24"/>
      <c r="SNW1554" s="24"/>
      <c r="SNX1554" s="24"/>
      <c r="SNY1554" s="24"/>
      <c r="SNZ1554" s="24"/>
      <c r="SOA1554" s="24"/>
      <c r="SOB1554" s="24"/>
      <c r="SOC1554" s="24"/>
      <c r="SOD1554" s="24"/>
      <c r="SOE1554" s="24"/>
      <c r="SOF1554" s="24"/>
      <c r="SOG1554" s="24"/>
      <c r="SOH1554" s="24"/>
      <c r="SOI1554" s="24"/>
      <c r="SOJ1554" s="24"/>
      <c r="SON1554" s="3"/>
      <c r="SOO1554" s="31"/>
      <c r="SOP1554" s="5"/>
      <c r="SOQ1554" s="9"/>
      <c r="SOT1554" s="2"/>
      <c r="SOW1554" s="24"/>
      <c r="SOX1554" s="24"/>
      <c r="SOY1554" s="31"/>
      <c r="SOZ1554" s="24"/>
      <c r="SPA1554" s="24"/>
      <c r="SPB1554" s="24"/>
      <c r="SPC1554" s="24"/>
      <c r="SPD1554" s="24"/>
      <c r="SPE1554" s="24"/>
      <c r="SPF1554" s="24"/>
      <c r="SPG1554" s="24"/>
      <c r="SPH1554" s="24"/>
      <c r="SPI1554" s="24"/>
      <c r="SPJ1554" s="24"/>
      <c r="SPK1554" s="24"/>
      <c r="SPL1554" s="24"/>
      <c r="SPM1554" s="24"/>
      <c r="SPN1554" s="24"/>
      <c r="SPR1554" s="3"/>
      <c r="SPS1554" s="31"/>
      <c r="SPT1554" s="5"/>
      <c r="SPU1554" s="9"/>
      <c r="SPX1554" s="2"/>
      <c r="SQA1554" s="24"/>
      <c r="SQB1554" s="24"/>
      <c r="SQC1554" s="31"/>
      <c r="SQD1554" s="24"/>
      <c r="SQE1554" s="24"/>
      <c r="SQF1554" s="24"/>
      <c r="SQG1554" s="24"/>
      <c r="SQH1554" s="24"/>
      <c r="SQI1554" s="24"/>
      <c r="SQJ1554" s="24"/>
      <c r="SQK1554" s="24"/>
      <c r="SQL1554" s="24"/>
      <c r="SQM1554" s="24"/>
      <c r="SQN1554" s="24"/>
      <c r="SQO1554" s="24"/>
      <c r="SQP1554" s="24"/>
      <c r="SQQ1554" s="24"/>
      <c r="SQR1554" s="24"/>
      <c r="SQV1554" s="3"/>
      <c r="SQW1554" s="31"/>
      <c r="SQX1554" s="5"/>
      <c r="SQY1554" s="9"/>
      <c r="SRB1554" s="2"/>
      <c r="SRE1554" s="24"/>
      <c r="SRF1554" s="24"/>
      <c r="SRG1554" s="31"/>
      <c r="SRH1554" s="24"/>
      <c r="SRI1554" s="24"/>
      <c r="SRJ1554" s="24"/>
      <c r="SRK1554" s="24"/>
      <c r="SRL1554" s="24"/>
      <c r="SRM1554" s="24"/>
      <c r="SRN1554" s="24"/>
      <c r="SRO1554" s="24"/>
      <c r="SRP1554" s="24"/>
      <c r="SRQ1554" s="24"/>
      <c r="SRR1554" s="24"/>
      <c r="SRS1554" s="24"/>
      <c r="SRT1554" s="24"/>
      <c r="SRU1554" s="24"/>
      <c r="SRV1554" s="24"/>
      <c r="SRZ1554" s="3"/>
      <c r="SSA1554" s="31"/>
      <c r="SSB1554" s="5"/>
      <c r="SSC1554" s="9"/>
      <c r="SSF1554" s="2"/>
      <c r="SSI1554" s="24"/>
      <c r="SSJ1554" s="24"/>
      <c r="SSK1554" s="31"/>
      <c r="SSL1554" s="24"/>
      <c r="SSM1554" s="24"/>
      <c r="SSN1554" s="24"/>
      <c r="SSO1554" s="24"/>
      <c r="SSP1554" s="24"/>
      <c r="SSQ1554" s="24"/>
      <c r="SSR1554" s="24"/>
      <c r="SSS1554" s="24"/>
      <c r="SST1554" s="24"/>
      <c r="SSU1554" s="24"/>
      <c r="SSV1554" s="24"/>
      <c r="SSW1554" s="24"/>
      <c r="SSX1554" s="24"/>
      <c r="SSY1554" s="24"/>
      <c r="SSZ1554" s="24"/>
      <c r="STD1554" s="3"/>
      <c r="STE1554" s="31"/>
      <c r="STF1554" s="5"/>
      <c r="STG1554" s="9"/>
      <c r="STJ1554" s="2"/>
      <c r="STM1554" s="24"/>
      <c r="STN1554" s="24"/>
      <c r="STO1554" s="31"/>
      <c r="STP1554" s="24"/>
      <c r="STQ1554" s="24"/>
      <c r="STR1554" s="24"/>
      <c r="STS1554" s="24"/>
      <c r="STT1554" s="24"/>
      <c r="STU1554" s="24"/>
      <c r="STV1554" s="24"/>
      <c r="STW1554" s="24"/>
      <c r="STX1554" s="24"/>
      <c r="STY1554" s="24"/>
      <c r="STZ1554" s="24"/>
      <c r="SUA1554" s="24"/>
      <c r="SUB1554" s="24"/>
      <c r="SUC1554" s="24"/>
      <c r="SUD1554" s="24"/>
      <c r="SUH1554" s="3"/>
      <c r="SUI1554" s="31"/>
      <c r="SUJ1554" s="5"/>
      <c r="SUK1554" s="9"/>
      <c r="SUN1554" s="2"/>
      <c r="SUQ1554" s="24"/>
      <c r="SUR1554" s="24"/>
      <c r="SUS1554" s="31"/>
      <c r="SUT1554" s="24"/>
      <c r="SUU1554" s="24"/>
      <c r="SUV1554" s="24"/>
      <c r="SUW1554" s="24"/>
      <c r="SUX1554" s="24"/>
      <c r="SUY1554" s="24"/>
      <c r="SUZ1554" s="24"/>
      <c r="SVA1554" s="24"/>
      <c r="SVB1554" s="24"/>
      <c r="SVC1554" s="24"/>
      <c r="SVD1554" s="24"/>
      <c r="SVE1554" s="24"/>
      <c r="SVF1554" s="24"/>
      <c r="SVG1554" s="24"/>
      <c r="SVH1554" s="24"/>
      <c r="SVL1554" s="3"/>
      <c r="SVM1554" s="31"/>
      <c r="SVN1554" s="5"/>
      <c r="SVO1554" s="9"/>
      <c r="SVR1554" s="2"/>
      <c r="SVU1554" s="24"/>
      <c r="SVV1554" s="24"/>
      <c r="SVW1554" s="31"/>
      <c r="SVX1554" s="24"/>
      <c r="SVY1554" s="24"/>
      <c r="SVZ1554" s="24"/>
      <c r="SWA1554" s="24"/>
      <c r="SWB1554" s="24"/>
      <c r="SWC1554" s="24"/>
      <c r="SWD1554" s="24"/>
      <c r="SWE1554" s="24"/>
      <c r="SWF1554" s="24"/>
      <c r="SWG1554" s="24"/>
      <c r="SWH1554" s="24"/>
      <c r="SWI1554" s="24"/>
      <c r="SWJ1554" s="24"/>
      <c r="SWK1554" s="24"/>
      <c r="SWL1554" s="24"/>
      <c r="SWP1554" s="3"/>
      <c r="SWQ1554" s="31"/>
      <c r="SWR1554" s="5"/>
      <c r="SWS1554" s="9"/>
      <c r="SWV1554" s="2"/>
      <c r="SWY1554" s="24"/>
      <c r="SWZ1554" s="24"/>
      <c r="SXA1554" s="31"/>
      <c r="SXB1554" s="24"/>
      <c r="SXC1554" s="24"/>
      <c r="SXD1554" s="24"/>
      <c r="SXE1554" s="24"/>
      <c r="SXF1554" s="24"/>
      <c r="SXG1554" s="24"/>
      <c r="SXH1554" s="24"/>
      <c r="SXI1554" s="24"/>
      <c r="SXJ1554" s="24"/>
      <c r="SXK1554" s="24"/>
      <c r="SXL1554" s="24"/>
      <c r="SXM1554" s="24"/>
      <c r="SXN1554" s="24"/>
      <c r="SXO1554" s="24"/>
      <c r="SXP1554" s="24"/>
      <c r="SXT1554" s="3"/>
      <c r="SXU1554" s="31"/>
      <c r="SXV1554" s="5"/>
      <c r="SXW1554" s="9"/>
      <c r="SXZ1554" s="2"/>
      <c r="SYC1554" s="24"/>
      <c r="SYD1554" s="24"/>
      <c r="SYE1554" s="31"/>
      <c r="SYF1554" s="24"/>
      <c r="SYG1554" s="24"/>
      <c r="SYH1554" s="24"/>
      <c r="SYI1554" s="24"/>
      <c r="SYJ1554" s="24"/>
      <c r="SYK1554" s="24"/>
      <c r="SYL1554" s="24"/>
      <c r="SYM1554" s="24"/>
      <c r="SYN1554" s="24"/>
      <c r="SYO1554" s="24"/>
      <c r="SYP1554" s="24"/>
      <c r="SYQ1554" s="24"/>
      <c r="SYR1554" s="24"/>
      <c r="SYS1554" s="24"/>
      <c r="SYT1554" s="24"/>
      <c r="SYX1554" s="3"/>
      <c r="SYY1554" s="31"/>
      <c r="SYZ1554" s="5"/>
      <c r="SZA1554" s="9"/>
      <c r="SZD1554" s="2"/>
      <c r="SZG1554" s="24"/>
      <c r="SZH1554" s="24"/>
      <c r="SZI1554" s="31"/>
      <c r="SZJ1554" s="24"/>
      <c r="SZK1554" s="24"/>
      <c r="SZL1554" s="24"/>
      <c r="SZM1554" s="24"/>
      <c r="SZN1554" s="24"/>
      <c r="SZO1554" s="24"/>
      <c r="SZP1554" s="24"/>
      <c r="SZQ1554" s="24"/>
      <c r="SZR1554" s="24"/>
      <c r="SZS1554" s="24"/>
      <c r="SZT1554" s="24"/>
      <c r="SZU1554" s="24"/>
      <c r="SZV1554" s="24"/>
      <c r="SZW1554" s="24"/>
      <c r="SZX1554" s="24"/>
      <c r="TAB1554" s="3"/>
      <c r="TAC1554" s="31"/>
      <c r="TAD1554" s="5"/>
      <c r="TAE1554" s="9"/>
      <c r="TAH1554" s="2"/>
      <c r="TAK1554" s="24"/>
      <c r="TAL1554" s="24"/>
      <c r="TAM1554" s="31"/>
      <c r="TAN1554" s="24"/>
      <c r="TAO1554" s="24"/>
      <c r="TAP1554" s="24"/>
      <c r="TAQ1554" s="24"/>
      <c r="TAR1554" s="24"/>
      <c r="TAS1554" s="24"/>
      <c r="TAT1554" s="24"/>
      <c r="TAU1554" s="24"/>
      <c r="TAV1554" s="24"/>
      <c r="TAW1554" s="24"/>
      <c r="TAX1554" s="24"/>
      <c r="TAY1554" s="24"/>
      <c r="TAZ1554" s="24"/>
      <c r="TBA1554" s="24"/>
      <c r="TBB1554" s="24"/>
      <c r="TBF1554" s="3"/>
      <c r="TBG1554" s="31"/>
      <c r="TBH1554" s="5"/>
      <c r="TBI1554" s="9"/>
      <c r="TBL1554" s="2"/>
      <c r="TBO1554" s="24"/>
      <c r="TBP1554" s="24"/>
      <c r="TBQ1554" s="31"/>
      <c r="TBR1554" s="24"/>
      <c r="TBS1554" s="24"/>
      <c r="TBT1554" s="24"/>
      <c r="TBU1554" s="24"/>
      <c r="TBV1554" s="24"/>
      <c r="TBW1554" s="24"/>
      <c r="TBX1554" s="24"/>
      <c r="TBY1554" s="24"/>
      <c r="TBZ1554" s="24"/>
      <c r="TCA1554" s="24"/>
      <c r="TCB1554" s="24"/>
      <c r="TCC1554" s="24"/>
      <c r="TCD1554" s="24"/>
      <c r="TCE1554" s="24"/>
      <c r="TCF1554" s="24"/>
      <c r="TCJ1554" s="3"/>
      <c r="TCK1554" s="31"/>
      <c r="TCL1554" s="5"/>
      <c r="TCM1554" s="9"/>
      <c r="TCP1554" s="2"/>
      <c r="TCS1554" s="24"/>
      <c r="TCT1554" s="24"/>
      <c r="TCU1554" s="31"/>
      <c r="TCV1554" s="24"/>
      <c r="TCW1554" s="24"/>
      <c r="TCX1554" s="24"/>
      <c r="TCY1554" s="24"/>
      <c r="TCZ1554" s="24"/>
      <c r="TDA1554" s="24"/>
      <c r="TDB1554" s="24"/>
      <c r="TDC1554" s="24"/>
      <c r="TDD1554" s="24"/>
      <c r="TDE1554" s="24"/>
      <c r="TDF1554" s="24"/>
      <c r="TDG1554" s="24"/>
      <c r="TDH1554" s="24"/>
      <c r="TDI1554" s="24"/>
      <c r="TDJ1554" s="24"/>
      <c r="TDN1554" s="3"/>
      <c r="TDO1554" s="31"/>
      <c r="TDP1554" s="5"/>
      <c r="TDQ1554" s="9"/>
      <c r="TDT1554" s="2"/>
      <c r="TDW1554" s="24"/>
      <c r="TDX1554" s="24"/>
      <c r="TDY1554" s="31"/>
      <c r="TDZ1554" s="24"/>
      <c r="TEA1554" s="24"/>
      <c r="TEB1554" s="24"/>
      <c r="TEC1554" s="24"/>
      <c r="TED1554" s="24"/>
      <c r="TEE1554" s="24"/>
      <c r="TEF1554" s="24"/>
      <c r="TEG1554" s="24"/>
      <c r="TEH1554" s="24"/>
      <c r="TEI1554" s="24"/>
      <c r="TEJ1554" s="24"/>
      <c r="TEK1554" s="24"/>
      <c r="TEL1554" s="24"/>
      <c r="TEM1554" s="24"/>
      <c r="TEN1554" s="24"/>
      <c r="TER1554" s="3"/>
      <c r="TES1554" s="31"/>
      <c r="TET1554" s="5"/>
      <c r="TEU1554" s="9"/>
      <c r="TEX1554" s="2"/>
      <c r="TFA1554" s="24"/>
      <c r="TFB1554" s="24"/>
      <c r="TFC1554" s="31"/>
      <c r="TFD1554" s="24"/>
      <c r="TFE1554" s="24"/>
      <c r="TFF1554" s="24"/>
      <c r="TFG1554" s="24"/>
      <c r="TFH1554" s="24"/>
      <c r="TFI1554" s="24"/>
      <c r="TFJ1554" s="24"/>
      <c r="TFK1554" s="24"/>
      <c r="TFL1554" s="24"/>
      <c r="TFM1554" s="24"/>
      <c r="TFN1554" s="24"/>
      <c r="TFO1554" s="24"/>
      <c r="TFP1554" s="24"/>
      <c r="TFQ1554" s="24"/>
      <c r="TFR1554" s="24"/>
      <c r="TFV1554" s="3"/>
      <c r="TFW1554" s="31"/>
      <c r="TFX1554" s="5"/>
      <c r="TFY1554" s="9"/>
      <c r="TGB1554" s="2"/>
      <c r="TGE1554" s="24"/>
      <c r="TGF1554" s="24"/>
      <c r="TGG1554" s="31"/>
      <c r="TGH1554" s="24"/>
      <c r="TGI1554" s="24"/>
      <c r="TGJ1554" s="24"/>
      <c r="TGK1554" s="24"/>
      <c r="TGL1554" s="24"/>
      <c r="TGM1554" s="24"/>
      <c r="TGN1554" s="24"/>
      <c r="TGO1554" s="24"/>
      <c r="TGP1554" s="24"/>
      <c r="TGQ1554" s="24"/>
      <c r="TGR1554" s="24"/>
      <c r="TGS1554" s="24"/>
      <c r="TGT1554" s="24"/>
      <c r="TGU1554" s="24"/>
      <c r="TGV1554" s="24"/>
      <c r="TGZ1554" s="3"/>
      <c r="THA1554" s="31"/>
      <c r="THB1554" s="5"/>
      <c r="THC1554" s="9"/>
      <c r="THF1554" s="2"/>
      <c r="THI1554" s="24"/>
      <c r="THJ1554" s="24"/>
      <c r="THK1554" s="31"/>
      <c r="THL1554" s="24"/>
      <c r="THM1554" s="24"/>
      <c r="THN1554" s="24"/>
      <c r="THO1554" s="24"/>
      <c r="THP1554" s="24"/>
      <c r="THQ1554" s="24"/>
      <c r="THR1554" s="24"/>
      <c r="THS1554" s="24"/>
      <c r="THT1554" s="24"/>
      <c r="THU1554" s="24"/>
      <c r="THV1554" s="24"/>
      <c r="THW1554" s="24"/>
      <c r="THX1554" s="24"/>
      <c r="THY1554" s="24"/>
      <c r="THZ1554" s="24"/>
      <c r="TID1554" s="3"/>
      <c r="TIE1554" s="31"/>
      <c r="TIF1554" s="5"/>
      <c r="TIG1554" s="9"/>
      <c r="TIJ1554" s="2"/>
      <c r="TIM1554" s="24"/>
      <c r="TIN1554" s="24"/>
      <c r="TIO1554" s="31"/>
      <c r="TIP1554" s="24"/>
      <c r="TIQ1554" s="24"/>
      <c r="TIR1554" s="24"/>
      <c r="TIS1554" s="24"/>
      <c r="TIT1554" s="24"/>
      <c r="TIU1554" s="24"/>
      <c r="TIV1554" s="24"/>
      <c r="TIW1554" s="24"/>
      <c r="TIX1554" s="24"/>
      <c r="TIY1554" s="24"/>
      <c r="TIZ1554" s="24"/>
      <c r="TJA1554" s="24"/>
      <c r="TJB1554" s="24"/>
      <c r="TJC1554" s="24"/>
      <c r="TJD1554" s="24"/>
      <c r="TJH1554" s="3"/>
      <c r="TJI1554" s="31"/>
      <c r="TJJ1554" s="5"/>
      <c r="TJK1554" s="9"/>
      <c r="TJN1554" s="2"/>
      <c r="TJQ1554" s="24"/>
      <c r="TJR1554" s="24"/>
      <c r="TJS1554" s="31"/>
      <c r="TJT1554" s="24"/>
      <c r="TJU1554" s="24"/>
      <c r="TJV1554" s="24"/>
      <c r="TJW1554" s="24"/>
      <c r="TJX1554" s="24"/>
      <c r="TJY1554" s="24"/>
      <c r="TJZ1554" s="24"/>
      <c r="TKA1554" s="24"/>
      <c r="TKB1554" s="24"/>
      <c r="TKC1554" s="24"/>
      <c r="TKD1554" s="24"/>
      <c r="TKE1554" s="24"/>
      <c r="TKF1554" s="24"/>
      <c r="TKG1554" s="24"/>
      <c r="TKH1554" s="24"/>
      <c r="TKL1554" s="3"/>
      <c r="TKM1554" s="31"/>
      <c r="TKN1554" s="5"/>
      <c r="TKO1554" s="9"/>
      <c r="TKR1554" s="2"/>
      <c r="TKU1554" s="24"/>
      <c r="TKV1554" s="24"/>
      <c r="TKW1554" s="31"/>
      <c r="TKX1554" s="24"/>
      <c r="TKY1554" s="24"/>
      <c r="TKZ1554" s="24"/>
      <c r="TLA1554" s="24"/>
      <c r="TLB1554" s="24"/>
      <c r="TLC1554" s="24"/>
      <c r="TLD1554" s="24"/>
      <c r="TLE1554" s="24"/>
      <c r="TLF1554" s="24"/>
      <c r="TLG1554" s="24"/>
      <c r="TLH1554" s="24"/>
      <c r="TLI1554" s="24"/>
      <c r="TLJ1554" s="24"/>
      <c r="TLK1554" s="24"/>
      <c r="TLL1554" s="24"/>
      <c r="TLP1554" s="3"/>
      <c r="TLQ1554" s="31"/>
      <c r="TLR1554" s="5"/>
      <c r="TLS1554" s="9"/>
      <c r="TLV1554" s="2"/>
      <c r="TLY1554" s="24"/>
      <c r="TLZ1554" s="24"/>
      <c r="TMA1554" s="31"/>
      <c r="TMB1554" s="24"/>
      <c r="TMC1554" s="24"/>
      <c r="TMD1554" s="24"/>
      <c r="TME1554" s="24"/>
      <c r="TMF1554" s="24"/>
      <c r="TMG1554" s="24"/>
      <c r="TMH1554" s="24"/>
      <c r="TMI1554" s="24"/>
      <c r="TMJ1554" s="24"/>
      <c r="TMK1554" s="24"/>
      <c r="TML1554" s="24"/>
      <c r="TMM1554" s="24"/>
      <c r="TMN1554" s="24"/>
      <c r="TMO1554" s="24"/>
      <c r="TMP1554" s="24"/>
      <c r="TMT1554" s="3"/>
      <c r="TMU1554" s="31"/>
      <c r="TMV1554" s="5"/>
      <c r="TMW1554" s="9"/>
      <c r="TMZ1554" s="2"/>
      <c r="TNC1554" s="24"/>
      <c r="TND1554" s="24"/>
      <c r="TNE1554" s="31"/>
      <c r="TNF1554" s="24"/>
      <c r="TNG1554" s="24"/>
      <c r="TNH1554" s="24"/>
      <c r="TNI1554" s="24"/>
      <c r="TNJ1554" s="24"/>
      <c r="TNK1554" s="24"/>
      <c r="TNL1554" s="24"/>
      <c r="TNM1554" s="24"/>
      <c r="TNN1554" s="24"/>
      <c r="TNO1554" s="24"/>
      <c r="TNP1554" s="24"/>
      <c r="TNQ1554" s="24"/>
      <c r="TNR1554" s="24"/>
      <c r="TNS1554" s="24"/>
      <c r="TNT1554" s="24"/>
      <c r="TNX1554" s="3"/>
      <c r="TNY1554" s="31"/>
      <c r="TNZ1554" s="5"/>
      <c r="TOA1554" s="9"/>
      <c r="TOD1554" s="2"/>
      <c r="TOG1554" s="24"/>
      <c r="TOH1554" s="24"/>
      <c r="TOI1554" s="31"/>
      <c r="TOJ1554" s="24"/>
      <c r="TOK1554" s="24"/>
      <c r="TOL1554" s="24"/>
      <c r="TOM1554" s="24"/>
      <c r="TON1554" s="24"/>
      <c r="TOO1554" s="24"/>
      <c r="TOP1554" s="24"/>
      <c r="TOQ1554" s="24"/>
      <c r="TOR1554" s="24"/>
      <c r="TOS1554" s="24"/>
      <c r="TOT1554" s="24"/>
      <c r="TOU1554" s="24"/>
      <c r="TOV1554" s="24"/>
      <c r="TOW1554" s="24"/>
      <c r="TOX1554" s="24"/>
      <c r="TPB1554" s="3"/>
      <c r="TPC1554" s="31"/>
      <c r="TPD1554" s="5"/>
      <c r="TPE1554" s="9"/>
      <c r="TPH1554" s="2"/>
      <c r="TPK1554" s="24"/>
      <c r="TPL1554" s="24"/>
      <c r="TPM1554" s="31"/>
      <c r="TPN1554" s="24"/>
      <c r="TPO1554" s="24"/>
      <c r="TPP1554" s="24"/>
      <c r="TPQ1554" s="24"/>
      <c r="TPR1554" s="24"/>
      <c r="TPS1554" s="24"/>
      <c r="TPT1554" s="24"/>
      <c r="TPU1554" s="24"/>
      <c r="TPV1554" s="24"/>
      <c r="TPW1554" s="24"/>
      <c r="TPX1554" s="24"/>
      <c r="TPY1554" s="24"/>
      <c r="TPZ1554" s="24"/>
      <c r="TQA1554" s="24"/>
      <c r="TQB1554" s="24"/>
      <c r="TQF1554" s="3"/>
      <c r="TQG1554" s="31"/>
      <c r="TQH1554" s="5"/>
      <c r="TQI1554" s="9"/>
      <c r="TQL1554" s="2"/>
      <c r="TQO1554" s="24"/>
      <c r="TQP1554" s="24"/>
      <c r="TQQ1554" s="31"/>
      <c r="TQR1554" s="24"/>
      <c r="TQS1554" s="24"/>
      <c r="TQT1554" s="24"/>
      <c r="TQU1554" s="24"/>
      <c r="TQV1554" s="24"/>
      <c r="TQW1554" s="24"/>
      <c r="TQX1554" s="24"/>
      <c r="TQY1554" s="24"/>
      <c r="TQZ1554" s="24"/>
      <c r="TRA1554" s="24"/>
      <c r="TRB1554" s="24"/>
      <c r="TRC1554" s="24"/>
      <c r="TRD1554" s="24"/>
      <c r="TRE1554" s="24"/>
      <c r="TRF1554" s="24"/>
      <c r="TRJ1554" s="3"/>
      <c r="TRK1554" s="31"/>
      <c r="TRL1554" s="5"/>
      <c r="TRM1554" s="9"/>
      <c r="TRP1554" s="2"/>
      <c r="TRS1554" s="24"/>
      <c r="TRT1554" s="24"/>
      <c r="TRU1554" s="31"/>
      <c r="TRV1554" s="24"/>
      <c r="TRW1554" s="24"/>
      <c r="TRX1554" s="24"/>
      <c r="TRY1554" s="24"/>
      <c r="TRZ1554" s="24"/>
      <c r="TSA1554" s="24"/>
      <c r="TSB1554" s="24"/>
      <c r="TSC1554" s="24"/>
      <c r="TSD1554" s="24"/>
      <c r="TSE1554" s="24"/>
      <c r="TSF1554" s="24"/>
      <c r="TSG1554" s="24"/>
      <c r="TSH1554" s="24"/>
      <c r="TSI1554" s="24"/>
      <c r="TSJ1554" s="24"/>
      <c r="TSN1554" s="3"/>
      <c r="TSO1554" s="31"/>
      <c r="TSP1554" s="5"/>
      <c r="TSQ1554" s="9"/>
      <c r="TST1554" s="2"/>
      <c r="TSW1554" s="24"/>
      <c r="TSX1554" s="24"/>
      <c r="TSY1554" s="31"/>
      <c r="TSZ1554" s="24"/>
      <c r="TTA1554" s="24"/>
      <c r="TTB1554" s="24"/>
      <c r="TTC1554" s="24"/>
      <c r="TTD1554" s="24"/>
      <c r="TTE1554" s="24"/>
      <c r="TTF1554" s="24"/>
      <c r="TTG1554" s="24"/>
      <c r="TTH1554" s="24"/>
      <c r="TTI1554" s="24"/>
      <c r="TTJ1554" s="24"/>
      <c r="TTK1554" s="24"/>
      <c r="TTL1554" s="24"/>
      <c r="TTM1554" s="24"/>
      <c r="TTN1554" s="24"/>
      <c r="TTR1554" s="3"/>
      <c r="TTS1554" s="31"/>
      <c r="TTT1554" s="5"/>
      <c r="TTU1554" s="9"/>
      <c r="TTX1554" s="2"/>
      <c r="TUA1554" s="24"/>
      <c r="TUB1554" s="24"/>
      <c r="TUC1554" s="31"/>
      <c r="TUD1554" s="24"/>
      <c r="TUE1554" s="24"/>
      <c r="TUF1554" s="24"/>
      <c r="TUG1554" s="24"/>
      <c r="TUH1554" s="24"/>
      <c r="TUI1554" s="24"/>
      <c r="TUJ1554" s="24"/>
      <c r="TUK1554" s="24"/>
      <c r="TUL1554" s="24"/>
      <c r="TUM1554" s="24"/>
      <c r="TUN1554" s="24"/>
      <c r="TUO1554" s="24"/>
      <c r="TUP1554" s="24"/>
      <c r="TUQ1554" s="24"/>
      <c r="TUR1554" s="24"/>
      <c r="TUV1554" s="3"/>
      <c r="TUW1554" s="31"/>
      <c r="TUX1554" s="5"/>
      <c r="TUY1554" s="9"/>
      <c r="TVB1554" s="2"/>
      <c r="TVE1554" s="24"/>
      <c r="TVF1554" s="24"/>
      <c r="TVG1554" s="31"/>
      <c r="TVH1554" s="24"/>
      <c r="TVI1554" s="24"/>
      <c r="TVJ1554" s="24"/>
      <c r="TVK1554" s="24"/>
      <c r="TVL1554" s="24"/>
      <c r="TVM1554" s="24"/>
      <c r="TVN1554" s="24"/>
      <c r="TVO1554" s="24"/>
      <c r="TVP1554" s="24"/>
      <c r="TVQ1554" s="24"/>
      <c r="TVR1554" s="24"/>
      <c r="TVS1554" s="24"/>
      <c r="TVT1554" s="24"/>
      <c r="TVU1554" s="24"/>
      <c r="TVV1554" s="24"/>
      <c r="TVZ1554" s="3"/>
      <c r="TWA1554" s="31"/>
      <c r="TWB1554" s="5"/>
      <c r="TWC1554" s="9"/>
      <c r="TWF1554" s="2"/>
      <c r="TWI1554" s="24"/>
      <c r="TWJ1554" s="24"/>
      <c r="TWK1554" s="31"/>
      <c r="TWL1554" s="24"/>
      <c r="TWM1554" s="24"/>
      <c r="TWN1554" s="24"/>
      <c r="TWO1554" s="24"/>
      <c r="TWP1554" s="24"/>
      <c r="TWQ1554" s="24"/>
      <c r="TWR1554" s="24"/>
      <c r="TWS1554" s="24"/>
      <c r="TWT1554" s="24"/>
      <c r="TWU1554" s="24"/>
      <c r="TWV1554" s="24"/>
      <c r="TWW1554" s="24"/>
      <c r="TWX1554" s="24"/>
      <c r="TWY1554" s="24"/>
      <c r="TWZ1554" s="24"/>
      <c r="TXD1554" s="3"/>
      <c r="TXE1554" s="31"/>
      <c r="TXF1554" s="5"/>
      <c r="TXG1554" s="9"/>
      <c r="TXJ1554" s="2"/>
      <c r="TXM1554" s="24"/>
      <c r="TXN1554" s="24"/>
      <c r="TXO1554" s="31"/>
      <c r="TXP1554" s="24"/>
      <c r="TXQ1554" s="24"/>
      <c r="TXR1554" s="24"/>
      <c r="TXS1554" s="24"/>
      <c r="TXT1554" s="24"/>
      <c r="TXU1554" s="24"/>
      <c r="TXV1554" s="24"/>
      <c r="TXW1554" s="24"/>
      <c r="TXX1554" s="24"/>
      <c r="TXY1554" s="24"/>
      <c r="TXZ1554" s="24"/>
      <c r="TYA1554" s="24"/>
      <c r="TYB1554" s="24"/>
      <c r="TYC1554" s="24"/>
      <c r="TYD1554" s="24"/>
      <c r="TYH1554" s="3"/>
      <c r="TYI1554" s="31"/>
      <c r="TYJ1554" s="5"/>
      <c r="TYK1554" s="9"/>
      <c r="TYN1554" s="2"/>
      <c r="TYQ1554" s="24"/>
      <c r="TYR1554" s="24"/>
      <c r="TYS1554" s="31"/>
      <c r="TYT1554" s="24"/>
      <c r="TYU1554" s="24"/>
      <c r="TYV1554" s="24"/>
      <c r="TYW1554" s="24"/>
      <c r="TYX1554" s="24"/>
      <c r="TYY1554" s="24"/>
      <c r="TYZ1554" s="24"/>
      <c r="TZA1554" s="24"/>
      <c r="TZB1554" s="24"/>
      <c r="TZC1554" s="24"/>
      <c r="TZD1554" s="24"/>
      <c r="TZE1554" s="24"/>
      <c r="TZF1554" s="24"/>
      <c r="TZG1554" s="24"/>
      <c r="TZH1554" s="24"/>
      <c r="TZL1554" s="3"/>
      <c r="TZM1554" s="31"/>
      <c r="TZN1554" s="5"/>
      <c r="TZO1554" s="9"/>
      <c r="TZR1554" s="2"/>
      <c r="TZU1554" s="24"/>
      <c r="TZV1554" s="24"/>
      <c r="TZW1554" s="31"/>
      <c r="TZX1554" s="24"/>
      <c r="TZY1554" s="24"/>
      <c r="TZZ1554" s="24"/>
      <c r="UAA1554" s="24"/>
      <c r="UAB1554" s="24"/>
      <c r="UAC1554" s="24"/>
      <c r="UAD1554" s="24"/>
      <c r="UAE1554" s="24"/>
      <c r="UAF1554" s="24"/>
      <c r="UAG1554" s="24"/>
      <c r="UAH1554" s="24"/>
      <c r="UAI1554" s="24"/>
      <c r="UAJ1554" s="24"/>
      <c r="UAK1554" s="24"/>
      <c r="UAL1554" s="24"/>
      <c r="UAP1554" s="3"/>
      <c r="UAQ1554" s="31"/>
      <c r="UAR1554" s="5"/>
      <c r="UAS1554" s="9"/>
      <c r="UAV1554" s="2"/>
      <c r="UAY1554" s="24"/>
      <c r="UAZ1554" s="24"/>
      <c r="UBA1554" s="31"/>
      <c r="UBB1554" s="24"/>
      <c r="UBC1554" s="24"/>
      <c r="UBD1554" s="24"/>
      <c r="UBE1554" s="24"/>
      <c r="UBF1554" s="24"/>
      <c r="UBG1554" s="24"/>
      <c r="UBH1554" s="24"/>
      <c r="UBI1554" s="24"/>
      <c r="UBJ1554" s="24"/>
      <c r="UBK1554" s="24"/>
      <c r="UBL1554" s="24"/>
      <c r="UBM1554" s="24"/>
      <c r="UBN1554" s="24"/>
      <c r="UBO1554" s="24"/>
      <c r="UBP1554" s="24"/>
      <c r="UBT1554" s="3"/>
      <c r="UBU1554" s="31"/>
      <c r="UBV1554" s="5"/>
      <c r="UBW1554" s="9"/>
      <c r="UBZ1554" s="2"/>
      <c r="UCC1554" s="24"/>
      <c r="UCD1554" s="24"/>
      <c r="UCE1554" s="31"/>
      <c r="UCF1554" s="24"/>
      <c r="UCG1554" s="24"/>
      <c r="UCH1554" s="24"/>
      <c r="UCI1554" s="24"/>
      <c r="UCJ1554" s="24"/>
      <c r="UCK1554" s="24"/>
      <c r="UCL1554" s="24"/>
      <c r="UCM1554" s="24"/>
      <c r="UCN1554" s="24"/>
      <c r="UCO1554" s="24"/>
      <c r="UCP1554" s="24"/>
      <c r="UCQ1554" s="24"/>
      <c r="UCR1554" s="24"/>
      <c r="UCS1554" s="24"/>
      <c r="UCT1554" s="24"/>
      <c r="UCX1554" s="3"/>
      <c r="UCY1554" s="31"/>
      <c r="UCZ1554" s="5"/>
      <c r="UDA1554" s="9"/>
      <c r="UDD1554" s="2"/>
      <c r="UDG1554" s="24"/>
      <c r="UDH1554" s="24"/>
      <c r="UDI1554" s="31"/>
      <c r="UDJ1554" s="24"/>
      <c r="UDK1554" s="24"/>
      <c r="UDL1554" s="24"/>
      <c r="UDM1554" s="24"/>
      <c r="UDN1554" s="24"/>
      <c r="UDO1554" s="24"/>
      <c r="UDP1554" s="24"/>
      <c r="UDQ1554" s="24"/>
      <c r="UDR1554" s="24"/>
      <c r="UDS1554" s="24"/>
      <c r="UDT1554" s="24"/>
      <c r="UDU1554" s="24"/>
      <c r="UDV1554" s="24"/>
      <c r="UDW1554" s="24"/>
      <c r="UDX1554" s="24"/>
      <c r="UEB1554" s="3"/>
      <c r="UEC1554" s="31"/>
      <c r="UED1554" s="5"/>
      <c r="UEE1554" s="9"/>
      <c r="UEH1554" s="2"/>
      <c r="UEK1554" s="24"/>
      <c r="UEL1554" s="24"/>
      <c r="UEM1554" s="31"/>
      <c r="UEN1554" s="24"/>
      <c r="UEO1554" s="24"/>
      <c r="UEP1554" s="24"/>
      <c r="UEQ1554" s="24"/>
      <c r="UER1554" s="24"/>
      <c r="UES1554" s="24"/>
      <c r="UET1554" s="24"/>
      <c r="UEU1554" s="24"/>
      <c r="UEV1554" s="24"/>
      <c r="UEW1554" s="24"/>
      <c r="UEX1554" s="24"/>
      <c r="UEY1554" s="24"/>
      <c r="UEZ1554" s="24"/>
      <c r="UFA1554" s="24"/>
      <c r="UFB1554" s="24"/>
      <c r="UFF1554" s="3"/>
      <c r="UFG1554" s="31"/>
      <c r="UFH1554" s="5"/>
      <c r="UFI1554" s="9"/>
      <c r="UFL1554" s="2"/>
      <c r="UFO1554" s="24"/>
      <c r="UFP1554" s="24"/>
      <c r="UFQ1554" s="31"/>
      <c r="UFR1554" s="24"/>
      <c r="UFS1554" s="24"/>
      <c r="UFT1554" s="24"/>
      <c r="UFU1554" s="24"/>
      <c r="UFV1554" s="24"/>
      <c r="UFW1554" s="24"/>
      <c r="UFX1554" s="24"/>
      <c r="UFY1554" s="24"/>
      <c r="UFZ1554" s="24"/>
      <c r="UGA1554" s="24"/>
      <c r="UGB1554" s="24"/>
      <c r="UGC1554" s="24"/>
      <c r="UGD1554" s="24"/>
      <c r="UGE1554" s="24"/>
      <c r="UGF1554" s="24"/>
      <c r="UGJ1554" s="3"/>
      <c r="UGK1554" s="31"/>
      <c r="UGL1554" s="5"/>
      <c r="UGM1554" s="9"/>
      <c r="UGP1554" s="2"/>
      <c r="UGS1554" s="24"/>
      <c r="UGT1554" s="24"/>
      <c r="UGU1554" s="31"/>
      <c r="UGV1554" s="24"/>
      <c r="UGW1554" s="24"/>
      <c r="UGX1554" s="24"/>
      <c r="UGY1554" s="24"/>
      <c r="UGZ1554" s="24"/>
      <c r="UHA1554" s="24"/>
      <c r="UHB1554" s="24"/>
      <c r="UHC1554" s="24"/>
      <c r="UHD1554" s="24"/>
      <c r="UHE1554" s="24"/>
      <c r="UHF1554" s="24"/>
      <c r="UHG1554" s="24"/>
      <c r="UHH1554" s="24"/>
      <c r="UHI1554" s="24"/>
      <c r="UHJ1554" s="24"/>
      <c r="UHN1554" s="3"/>
      <c r="UHO1554" s="31"/>
      <c r="UHP1554" s="5"/>
      <c r="UHQ1554" s="9"/>
      <c r="UHT1554" s="2"/>
      <c r="UHW1554" s="24"/>
      <c r="UHX1554" s="24"/>
      <c r="UHY1554" s="31"/>
      <c r="UHZ1554" s="24"/>
      <c r="UIA1554" s="24"/>
      <c r="UIB1554" s="24"/>
      <c r="UIC1554" s="24"/>
      <c r="UID1554" s="24"/>
      <c r="UIE1554" s="24"/>
      <c r="UIF1554" s="24"/>
      <c r="UIG1554" s="24"/>
      <c r="UIH1554" s="24"/>
      <c r="UII1554" s="24"/>
      <c r="UIJ1554" s="24"/>
      <c r="UIK1554" s="24"/>
      <c r="UIL1554" s="24"/>
      <c r="UIM1554" s="24"/>
      <c r="UIN1554" s="24"/>
      <c r="UIR1554" s="3"/>
      <c r="UIS1554" s="31"/>
      <c r="UIT1554" s="5"/>
      <c r="UIU1554" s="9"/>
      <c r="UIX1554" s="2"/>
      <c r="UJA1554" s="24"/>
      <c r="UJB1554" s="24"/>
      <c r="UJC1554" s="31"/>
      <c r="UJD1554" s="24"/>
      <c r="UJE1554" s="24"/>
      <c r="UJF1554" s="24"/>
      <c r="UJG1554" s="24"/>
      <c r="UJH1554" s="24"/>
      <c r="UJI1554" s="24"/>
      <c r="UJJ1554" s="24"/>
      <c r="UJK1554" s="24"/>
      <c r="UJL1554" s="24"/>
      <c r="UJM1554" s="24"/>
      <c r="UJN1554" s="24"/>
      <c r="UJO1554" s="24"/>
      <c r="UJP1554" s="24"/>
      <c r="UJQ1554" s="24"/>
      <c r="UJR1554" s="24"/>
      <c r="UJV1554" s="3"/>
      <c r="UJW1554" s="31"/>
      <c r="UJX1554" s="5"/>
      <c r="UJY1554" s="9"/>
      <c r="UKB1554" s="2"/>
      <c r="UKE1554" s="24"/>
      <c r="UKF1554" s="24"/>
      <c r="UKG1554" s="31"/>
      <c r="UKH1554" s="24"/>
      <c r="UKI1554" s="24"/>
      <c r="UKJ1554" s="24"/>
      <c r="UKK1554" s="24"/>
      <c r="UKL1554" s="24"/>
      <c r="UKM1554" s="24"/>
      <c r="UKN1554" s="24"/>
      <c r="UKO1554" s="24"/>
      <c r="UKP1554" s="24"/>
      <c r="UKQ1554" s="24"/>
      <c r="UKR1554" s="24"/>
      <c r="UKS1554" s="24"/>
      <c r="UKT1554" s="24"/>
      <c r="UKU1554" s="24"/>
      <c r="UKV1554" s="24"/>
      <c r="UKZ1554" s="3"/>
      <c r="ULA1554" s="31"/>
      <c r="ULB1554" s="5"/>
      <c r="ULC1554" s="9"/>
      <c r="ULF1554" s="2"/>
      <c r="ULI1554" s="24"/>
      <c r="ULJ1554" s="24"/>
      <c r="ULK1554" s="31"/>
      <c r="ULL1554" s="24"/>
      <c r="ULM1554" s="24"/>
      <c r="ULN1554" s="24"/>
      <c r="ULO1554" s="24"/>
      <c r="ULP1554" s="24"/>
      <c r="ULQ1554" s="24"/>
      <c r="ULR1554" s="24"/>
      <c r="ULS1554" s="24"/>
      <c r="ULT1554" s="24"/>
      <c r="ULU1554" s="24"/>
      <c r="ULV1554" s="24"/>
      <c r="ULW1554" s="24"/>
      <c r="ULX1554" s="24"/>
      <c r="ULY1554" s="24"/>
      <c r="ULZ1554" s="24"/>
      <c r="UMD1554" s="3"/>
      <c r="UME1554" s="31"/>
      <c r="UMF1554" s="5"/>
      <c r="UMG1554" s="9"/>
      <c r="UMJ1554" s="2"/>
      <c r="UMM1554" s="24"/>
      <c r="UMN1554" s="24"/>
      <c r="UMO1554" s="31"/>
      <c r="UMP1554" s="24"/>
      <c r="UMQ1554" s="24"/>
      <c r="UMR1554" s="24"/>
      <c r="UMS1554" s="24"/>
      <c r="UMT1554" s="24"/>
      <c r="UMU1554" s="24"/>
      <c r="UMV1554" s="24"/>
      <c r="UMW1554" s="24"/>
      <c r="UMX1554" s="24"/>
      <c r="UMY1554" s="24"/>
      <c r="UMZ1554" s="24"/>
      <c r="UNA1554" s="24"/>
      <c r="UNB1554" s="24"/>
      <c r="UNC1554" s="24"/>
      <c r="UND1554" s="24"/>
      <c r="UNH1554" s="3"/>
      <c r="UNI1554" s="31"/>
      <c r="UNJ1554" s="5"/>
      <c r="UNK1554" s="9"/>
      <c r="UNN1554" s="2"/>
      <c r="UNQ1554" s="24"/>
      <c r="UNR1554" s="24"/>
      <c r="UNS1554" s="31"/>
      <c r="UNT1554" s="24"/>
      <c r="UNU1554" s="24"/>
      <c r="UNV1554" s="24"/>
      <c r="UNW1554" s="24"/>
      <c r="UNX1554" s="24"/>
      <c r="UNY1554" s="24"/>
      <c r="UNZ1554" s="24"/>
      <c r="UOA1554" s="24"/>
      <c r="UOB1554" s="24"/>
      <c r="UOC1554" s="24"/>
      <c r="UOD1554" s="24"/>
      <c r="UOE1554" s="24"/>
      <c r="UOF1554" s="24"/>
      <c r="UOG1554" s="24"/>
      <c r="UOH1554" s="24"/>
      <c r="UOL1554" s="3"/>
      <c r="UOM1554" s="31"/>
      <c r="UON1554" s="5"/>
      <c r="UOO1554" s="9"/>
      <c r="UOR1554" s="2"/>
      <c r="UOU1554" s="24"/>
      <c r="UOV1554" s="24"/>
      <c r="UOW1554" s="31"/>
      <c r="UOX1554" s="24"/>
      <c r="UOY1554" s="24"/>
      <c r="UOZ1554" s="24"/>
      <c r="UPA1554" s="24"/>
      <c r="UPB1554" s="24"/>
      <c r="UPC1554" s="24"/>
      <c r="UPD1554" s="24"/>
      <c r="UPE1554" s="24"/>
      <c r="UPF1554" s="24"/>
      <c r="UPG1554" s="24"/>
      <c r="UPH1554" s="24"/>
      <c r="UPI1554" s="24"/>
      <c r="UPJ1554" s="24"/>
      <c r="UPK1554" s="24"/>
      <c r="UPL1554" s="24"/>
      <c r="UPP1554" s="3"/>
      <c r="UPQ1554" s="31"/>
      <c r="UPR1554" s="5"/>
      <c r="UPS1554" s="9"/>
      <c r="UPV1554" s="2"/>
      <c r="UPY1554" s="24"/>
      <c r="UPZ1554" s="24"/>
      <c r="UQA1554" s="31"/>
      <c r="UQB1554" s="24"/>
      <c r="UQC1554" s="24"/>
      <c r="UQD1554" s="24"/>
      <c r="UQE1554" s="24"/>
      <c r="UQF1554" s="24"/>
      <c r="UQG1554" s="24"/>
      <c r="UQH1554" s="24"/>
      <c r="UQI1554" s="24"/>
      <c r="UQJ1554" s="24"/>
      <c r="UQK1554" s="24"/>
      <c r="UQL1554" s="24"/>
      <c r="UQM1554" s="24"/>
      <c r="UQN1554" s="24"/>
      <c r="UQO1554" s="24"/>
      <c r="UQP1554" s="24"/>
      <c r="UQT1554" s="3"/>
      <c r="UQU1554" s="31"/>
      <c r="UQV1554" s="5"/>
      <c r="UQW1554" s="9"/>
      <c r="UQZ1554" s="2"/>
      <c r="URC1554" s="24"/>
      <c r="URD1554" s="24"/>
      <c r="URE1554" s="31"/>
      <c r="URF1554" s="24"/>
      <c r="URG1554" s="24"/>
      <c r="URH1554" s="24"/>
      <c r="URI1554" s="24"/>
      <c r="URJ1554" s="24"/>
      <c r="URK1554" s="24"/>
      <c r="URL1554" s="24"/>
      <c r="URM1554" s="24"/>
      <c r="URN1554" s="24"/>
      <c r="URO1554" s="24"/>
      <c r="URP1554" s="24"/>
      <c r="URQ1554" s="24"/>
      <c r="URR1554" s="24"/>
      <c r="URS1554" s="24"/>
      <c r="URT1554" s="24"/>
      <c r="URX1554" s="3"/>
      <c r="URY1554" s="31"/>
      <c r="URZ1554" s="5"/>
      <c r="USA1554" s="9"/>
      <c r="USD1554" s="2"/>
      <c r="USG1554" s="24"/>
      <c r="USH1554" s="24"/>
      <c r="USI1554" s="31"/>
      <c r="USJ1554" s="24"/>
      <c r="USK1554" s="24"/>
      <c r="USL1554" s="24"/>
      <c r="USM1554" s="24"/>
      <c r="USN1554" s="24"/>
      <c r="USO1554" s="24"/>
      <c r="USP1554" s="24"/>
      <c r="USQ1554" s="24"/>
      <c r="USR1554" s="24"/>
      <c r="USS1554" s="24"/>
      <c r="UST1554" s="24"/>
      <c r="USU1554" s="24"/>
      <c r="USV1554" s="24"/>
      <c r="USW1554" s="24"/>
      <c r="USX1554" s="24"/>
      <c r="UTB1554" s="3"/>
      <c r="UTC1554" s="31"/>
      <c r="UTD1554" s="5"/>
      <c r="UTE1554" s="9"/>
      <c r="UTH1554" s="2"/>
      <c r="UTK1554" s="24"/>
      <c r="UTL1554" s="24"/>
      <c r="UTM1554" s="31"/>
      <c r="UTN1554" s="24"/>
      <c r="UTO1554" s="24"/>
      <c r="UTP1554" s="24"/>
      <c r="UTQ1554" s="24"/>
      <c r="UTR1554" s="24"/>
      <c r="UTS1554" s="24"/>
      <c r="UTT1554" s="24"/>
      <c r="UTU1554" s="24"/>
      <c r="UTV1554" s="24"/>
      <c r="UTW1554" s="24"/>
      <c r="UTX1554" s="24"/>
      <c r="UTY1554" s="24"/>
      <c r="UTZ1554" s="24"/>
      <c r="UUA1554" s="24"/>
      <c r="UUB1554" s="24"/>
      <c r="UUF1554" s="3"/>
      <c r="UUG1554" s="31"/>
      <c r="UUH1554" s="5"/>
      <c r="UUI1554" s="9"/>
      <c r="UUL1554" s="2"/>
      <c r="UUO1554" s="24"/>
      <c r="UUP1554" s="24"/>
      <c r="UUQ1554" s="31"/>
      <c r="UUR1554" s="24"/>
      <c r="UUS1554" s="24"/>
      <c r="UUT1554" s="24"/>
      <c r="UUU1554" s="24"/>
      <c r="UUV1554" s="24"/>
      <c r="UUW1554" s="24"/>
      <c r="UUX1554" s="24"/>
      <c r="UUY1554" s="24"/>
      <c r="UUZ1554" s="24"/>
      <c r="UVA1554" s="24"/>
      <c r="UVB1554" s="24"/>
      <c r="UVC1554" s="24"/>
      <c r="UVD1554" s="24"/>
      <c r="UVE1554" s="24"/>
      <c r="UVF1554" s="24"/>
      <c r="UVJ1554" s="3"/>
      <c r="UVK1554" s="31"/>
      <c r="UVL1554" s="5"/>
      <c r="UVM1554" s="9"/>
      <c r="UVP1554" s="2"/>
      <c r="UVS1554" s="24"/>
      <c r="UVT1554" s="24"/>
      <c r="UVU1554" s="31"/>
      <c r="UVV1554" s="24"/>
      <c r="UVW1554" s="24"/>
      <c r="UVX1554" s="24"/>
      <c r="UVY1554" s="24"/>
      <c r="UVZ1554" s="24"/>
      <c r="UWA1554" s="24"/>
      <c r="UWB1554" s="24"/>
      <c r="UWC1554" s="24"/>
      <c r="UWD1554" s="24"/>
      <c r="UWE1554" s="24"/>
      <c r="UWF1554" s="24"/>
      <c r="UWG1554" s="24"/>
      <c r="UWH1554" s="24"/>
      <c r="UWI1554" s="24"/>
      <c r="UWJ1554" s="24"/>
      <c r="UWN1554" s="3"/>
      <c r="UWO1554" s="31"/>
      <c r="UWP1554" s="5"/>
      <c r="UWQ1554" s="9"/>
      <c r="UWT1554" s="2"/>
      <c r="UWW1554" s="24"/>
      <c r="UWX1554" s="24"/>
      <c r="UWY1554" s="31"/>
      <c r="UWZ1554" s="24"/>
      <c r="UXA1554" s="24"/>
      <c r="UXB1554" s="24"/>
      <c r="UXC1554" s="24"/>
      <c r="UXD1554" s="24"/>
      <c r="UXE1554" s="24"/>
      <c r="UXF1554" s="24"/>
      <c r="UXG1554" s="24"/>
      <c r="UXH1554" s="24"/>
      <c r="UXI1554" s="24"/>
      <c r="UXJ1554" s="24"/>
      <c r="UXK1554" s="24"/>
      <c r="UXL1554" s="24"/>
      <c r="UXM1554" s="24"/>
      <c r="UXN1554" s="24"/>
      <c r="UXR1554" s="3"/>
      <c r="UXS1554" s="31"/>
      <c r="UXT1554" s="5"/>
      <c r="UXU1554" s="9"/>
      <c r="UXX1554" s="2"/>
      <c r="UYA1554" s="24"/>
      <c r="UYB1554" s="24"/>
      <c r="UYC1554" s="31"/>
      <c r="UYD1554" s="24"/>
      <c r="UYE1554" s="24"/>
      <c r="UYF1554" s="24"/>
      <c r="UYG1554" s="24"/>
      <c r="UYH1554" s="24"/>
      <c r="UYI1554" s="24"/>
      <c r="UYJ1554" s="24"/>
      <c r="UYK1554" s="24"/>
      <c r="UYL1554" s="24"/>
      <c r="UYM1554" s="24"/>
      <c r="UYN1554" s="24"/>
      <c r="UYO1554" s="24"/>
      <c r="UYP1554" s="24"/>
      <c r="UYQ1554" s="24"/>
      <c r="UYR1554" s="24"/>
      <c r="UYV1554" s="3"/>
      <c r="UYW1554" s="31"/>
      <c r="UYX1554" s="5"/>
      <c r="UYY1554" s="9"/>
      <c r="UZB1554" s="2"/>
      <c r="UZE1554" s="24"/>
      <c r="UZF1554" s="24"/>
      <c r="UZG1554" s="31"/>
      <c r="UZH1554" s="24"/>
      <c r="UZI1554" s="24"/>
      <c r="UZJ1554" s="24"/>
      <c r="UZK1554" s="24"/>
      <c r="UZL1554" s="24"/>
      <c r="UZM1554" s="24"/>
      <c r="UZN1554" s="24"/>
      <c r="UZO1554" s="24"/>
      <c r="UZP1554" s="24"/>
      <c r="UZQ1554" s="24"/>
      <c r="UZR1554" s="24"/>
      <c r="UZS1554" s="24"/>
      <c r="UZT1554" s="24"/>
      <c r="UZU1554" s="24"/>
      <c r="UZV1554" s="24"/>
      <c r="UZZ1554" s="3"/>
      <c r="VAA1554" s="31"/>
      <c r="VAB1554" s="5"/>
      <c r="VAC1554" s="9"/>
      <c r="VAF1554" s="2"/>
      <c r="VAI1554" s="24"/>
      <c r="VAJ1554" s="24"/>
      <c r="VAK1554" s="31"/>
      <c r="VAL1554" s="24"/>
      <c r="VAM1554" s="24"/>
      <c r="VAN1554" s="24"/>
      <c r="VAO1554" s="24"/>
      <c r="VAP1554" s="24"/>
      <c r="VAQ1554" s="24"/>
      <c r="VAR1554" s="24"/>
      <c r="VAS1554" s="24"/>
      <c r="VAT1554" s="24"/>
      <c r="VAU1554" s="24"/>
      <c r="VAV1554" s="24"/>
      <c r="VAW1554" s="24"/>
      <c r="VAX1554" s="24"/>
      <c r="VAY1554" s="24"/>
      <c r="VAZ1554" s="24"/>
      <c r="VBD1554" s="3"/>
      <c r="VBE1554" s="31"/>
      <c r="VBF1554" s="5"/>
      <c r="VBG1554" s="9"/>
      <c r="VBJ1554" s="2"/>
      <c r="VBM1554" s="24"/>
      <c r="VBN1554" s="24"/>
      <c r="VBO1554" s="31"/>
      <c r="VBP1554" s="24"/>
      <c r="VBQ1554" s="24"/>
      <c r="VBR1554" s="24"/>
      <c r="VBS1554" s="24"/>
      <c r="VBT1554" s="24"/>
      <c r="VBU1554" s="24"/>
      <c r="VBV1554" s="24"/>
      <c r="VBW1554" s="24"/>
      <c r="VBX1554" s="24"/>
      <c r="VBY1554" s="24"/>
      <c r="VBZ1554" s="24"/>
      <c r="VCA1554" s="24"/>
      <c r="VCB1554" s="24"/>
      <c r="VCC1554" s="24"/>
      <c r="VCD1554" s="24"/>
      <c r="VCH1554" s="3"/>
      <c r="VCI1554" s="31"/>
      <c r="VCJ1554" s="5"/>
      <c r="VCK1554" s="9"/>
      <c r="VCN1554" s="2"/>
      <c r="VCQ1554" s="24"/>
      <c r="VCR1554" s="24"/>
      <c r="VCS1554" s="31"/>
      <c r="VCT1554" s="24"/>
      <c r="VCU1554" s="24"/>
      <c r="VCV1554" s="24"/>
      <c r="VCW1554" s="24"/>
      <c r="VCX1554" s="24"/>
      <c r="VCY1554" s="24"/>
      <c r="VCZ1554" s="24"/>
      <c r="VDA1554" s="24"/>
      <c r="VDB1554" s="24"/>
      <c r="VDC1554" s="24"/>
      <c r="VDD1554" s="24"/>
      <c r="VDE1554" s="24"/>
      <c r="VDF1554" s="24"/>
      <c r="VDG1554" s="24"/>
      <c r="VDH1554" s="24"/>
      <c r="VDL1554" s="3"/>
      <c r="VDM1554" s="31"/>
      <c r="VDN1554" s="5"/>
      <c r="VDO1554" s="9"/>
      <c r="VDR1554" s="2"/>
      <c r="VDU1554" s="24"/>
      <c r="VDV1554" s="24"/>
      <c r="VDW1554" s="31"/>
      <c r="VDX1554" s="24"/>
      <c r="VDY1554" s="24"/>
      <c r="VDZ1554" s="24"/>
      <c r="VEA1554" s="24"/>
      <c r="VEB1554" s="24"/>
      <c r="VEC1554" s="24"/>
      <c r="VED1554" s="24"/>
      <c r="VEE1554" s="24"/>
      <c r="VEF1554" s="24"/>
      <c r="VEG1554" s="24"/>
      <c r="VEH1554" s="24"/>
      <c r="VEI1554" s="24"/>
      <c r="VEJ1554" s="24"/>
      <c r="VEK1554" s="24"/>
      <c r="VEL1554" s="24"/>
      <c r="VEP1554" s="3"/>
      <c r="VEQ1554" s="31"/>
      <c r="VER1554" s="5"/>
      <c r="VES1554" s="9"/>
      <c r="VEV1554" s="2"/>
      <c r="VEY1554" s="24"/>
      <c r="VEZ1554" s="24"/>
      <c r="VFA1554" s="31"/>
      <c r="VFB1554" s="24"/>
      <c r="VFC1554" s="24"/>
      <c r="VFD1554" s="24"/>
      <c r="VFE1554" s="24"/>
      <c r="VFF1554" s="24"/>
      <c r="VFG1554" s="24"/>
      <c r="VFH1554" s="24"/>
      <c r="VFI1554" s="24"/>
      <c r="VFJ1554" s="24"/>
      <c r="VFK1554" s="24"/>
      <c r="VFL1554" s="24"/>
      <c r="VFM1554" s="24"/>
      <c r="VFN1554" s="24"/>
      <c r="VFO1554" s="24"/>
      <c r="VFP1554" s="24"/>
      <c r="VFT1554" s="3"/>
      <c r="VFU1554" s="31"/>
      <c r="VFV1554" s="5"/>
      <c r="VFW1554" s="9"/>
      <c r="VFZ1554" s="2"/>
      <c r="VGC1554" s="24"/>
      <c r="VGD1554" s="24"/>
      <c r="VGE1554" s="31"/>
      <c r="VGF1554" s="24"/>
      <c r="VGG1554" s="24"/>
      <c r="VGH1554" s="24"/>
      <c r="VGI1554" s="24"/>
      <c r="VGJ1554" s="24"/>
      <c r="VGK1554" s="24"/>
      <c r="VGL1554" s="24"/>
      <c r="VGM1554" s="24"/>
      <c r="VGN1554" s="24"/>
      <c r="VGO1554" s="24"/>
      <c r="VGP1554" s="24"/>
      <c r="VGQ1554" s="24"/>
      <c r="VGR1554" s="24"/>
      <c r="VGS1554" s="24"/>
      <c r="VGT1554" s="24"/>
      <c r="VGX1554" s="3"/>
      <c r="VGY1554" s="31"/>
      <c r="VGZ1554" s="5"/>
      <c r="VHA1554" s="9"/>
      <c r="VHD1554" s="2"/>
      <c r="VHG1554" s="24"/>
      <c r="VHH1554" s="24"/>
      <c r="VHI1554" s="31"/>
      <c r="VHJ1554" s="24"/>
      <c r="VHK1554" s="24"/>
      <c r="VHL1554" s="24"/>
      <c r="VHM1554" s="24"/>
      <c r="VHN1554" s="24"/>
      <c r="VHO1554" s="24"/>
      <c r="VHP1554" s="24"/>
      <c r="VHQ1554" s="24"/>
      <c r="VHR1554" s="24"/>
      <c r="VHS1554" s="24"/>
      <c r="VHT1554" s="24"/>
      <c r="VHU1554" s="24"/>
      <c r="VHV1554" s="24"/>
      <c r="VHW1554" s="24"/>
      <c r="VHX1554" s="24"/>
      <c r="VIB1554" s="3"/>
      <c r="VIC1554" s="31"/>
      <c r="VID1554" s="5"/>
      <c r="VIE1554" s="9"/>
      <c r="VIH1554" s="2"/>
      <c r="VIK1554" s="24"/>
      <c r="VIL1554" s="24"/>
      <c r="VIM1554" s="31"/>
      <c r="VIN1554" s="24"/>
      <c r="VIO1554" s="24"/>
      <c r="VIP1554" s="24"/>
      <c r="VIQ1554" s="24"/>
      <c r="VIR1554" s="24"/>
      <c r="VIS1554" s="24"/>
      <c r="VIT1554" s="24"/>
      <c r="VIU1554" s="24"/>
      <c r="VIV1554" s="24"/>
      <c r="VIW1554" s="24"/>
      <c r="VIX1554" s="24"/>
      <c r="VIY1554" s="24"/>
      <c r="VIZ1554" s="24"/>
      <c r="VJA1554" s="24"/>
      <c r="VJB1554" s="24"/>
      <c r="VJF1554" s="3"/>
      <c r="VJG1554" s="31"/>
      <c r="VJH1554" s="5"/>
      <c r="VJI1554" s="9"/>
      <c r="VJL1554" s="2"/>
      <c r="VJO1554" s="24"/>
      <c r="VJP1554" s="24"/>
      <c r="VJQ1554" s="31"/>
      <c r="VJR1554" s="24"/>
      <c r="VJS1554" s="24"/>
      <c r="VJT1554" s="24"/>
      <c r="VJU1554" s="24"/>
      <c r="VJV1554" s="24"/>
      <c r="VJW1554" s="24"/>
      <c r="VJX1554" s="24"/>
      <c r="VJY1554" s="24"/>
      <c r="VJZ1554" s="24"/>
      <c r="VKA1554" s="24"/>
      <c r="VKB1554" s="24"/>
      <c r="VKC1554" s="24"/>
      <c r="VKD1554" s="24"/>
      <c r="VKE1554" s="24"/>
      <c r="VKF1554" s="24"/>
      <c r="VKJ1554" s="3"/>
      <c r="VKK1554" s="31"/>
      <c r="VKL1554" s="5"/>
      <c r="VKM1554" s="9"/>
      <c r="VKP1554" s="2"/>
      <c r="VKS1554" s="24"/>
      <c r="VKT1554" s="24"/>
      <c r="VKU1554" s="31"/>
      <c r="VKV1554" s="24"/>
      <c r="VKW1554" s="24"/>
      <c r="VKX1554" s="24"/>
      <c r="VKY1554" s="24"/>
      <c r="VKZ1554" s="24"/>
      <c r="VLA1554" s="24"/>
      <c r="VLB1554" s="24"/>
      <c r="VLC1554" s="24"/>
      <c r="VLD1554" s="24"/>
      <c r="VLE1554" s="24"/>
      <c r="VLF1554" s="24"/>
      <c r="VLG1554" s="24"/>
      <c r="VLH1554" s="24"/>
      <c r="VLI1554" s="24"/>
      <c r="VLJ1554" s="24"/>
      <c r="VLN1554" s="3"/>
      <c r="VLO1554" s="31"/>
      <c r="VLP1554" s="5"/>
      <c r="VLQ1554" s="9"/>
      <c r="VLT1554" s="2"/>
      <c r="VLW1554" s="24"/>
      <c r="VLX1554" s="24"/>
      <c r="VLY1554" s="31"/>
      <c r="VLZ1554" s="24"/>
      <c r="VMA1554" s="24"/>
      <c r="VMB1554" s="24"/>
      <c r="VMC1554" s="24"/>
      <c r="VMD1554" s="24"/>
      <c r="VME1554" s="24"/>
      <c r="VMF1554" s="24"/>
      <c r="VMG1554" s="24"/>
      <c r="VMH1554" s="24"/>
      <c r="VMI1554" s="24"/>
      <c r="VMJ1554" s="24"/>
      <c r="VMK1554" s="24"/>
      <c r="VML1554" s="24"/>
      <c r="VMM1554" s="24"/>
      <c r="VMN1554" s="24"/>
      <c r="VMR1554" s="3"/>
      <c r="VMS1554" s="31"/>
      <c r="VMT1554" s="5"/>
      <c r="VMU1554" s="9"/>
      <c r="VMX1554" s="2"/>
      <c r="VNA1554" s="24"/>
      <c r="VNB1554" s="24"/>
      <c r="VNC1554" s="31"/>
      <c r="VND1554" s="24"/>
      <c r="VNE1554" s="24"/>
      <c r="VNF1554" s="24"/>
      <c r="VNG1554" s="24"/>
      <c r="VNH1554" s="24"/>
      <c r="VNI1554" s="24"/>
      <c r="VNJ1554" s="24"/>
      <c r="VNK1554" s="24"/>
      <c r="VNL1554" s="24"/>
      <c r="VNM1554" s="24"/>
      <c r="VNN1554" s="24"/>
      <c r="VNO1554" s="24"/>
      <c r="VNP1554" s="24"/>
      <c r="VNQ1554" s="24"/>
      <c r="VNR1554" s="24"/>
      <c r="VNV1554" s="3"/>
      <c r="VNW1554" s="31"/>
      <c r="VNX1554" s="5"/>
      <c r="VNY1554" s="9"/>
      <c r="VOB1554" s="2"/>
      <c r="VOE1554" s="24"/>
      <c r="VOF1554" s="24"/>
      <c r="VOG1554" s="31"/>
      <c r="VOH1554" s="24"/>
      <c r="VOI1554" s="24"/>
      <c r="VOJ1554" s="24"/>
      <c r="VOK1554" s="24"/>
      <c r="VOL1554" s="24"/>
      <c r="VOM1554" s="24"/>
      <c r="VON1554" s="24"/>
      <c r="VOO1554" s="24"/>
      <c r="VOP1554" s="24"/>
      <c r="VOQ1554" s="24"/>
      <c r="VOR1554" s="24"/>
      <c r="VOS1554" s="24"/>
      <c r="VOT1554" s="24"/>
      <c r="VOU1554" s="24"/>
      <c r="VOV1554" s="24"/>
      <c r="VOZ1554" s="3"/>
      <c r="VPA1554" s="31"/>
      <c r="VPB1554" s="5"/>
      <c r="VPC1554" s="9"/>
      <c r="VPF1554" s="2"/>
      <c r="VPI1554" s="24"/>
      <c r="VPJ1554" s="24"/>
      <c r="VPK1554" s="31"/>
      <c r="VPL1554" s="24"/>
      <c r="VPM1554" s="24"/>
      <c r="VPN1554" s="24"/>
      <c r="VPO1554" s="24"/>
      <c r="VPP1554" s="24"/>
      <c r="VPQ1554" s="24"/>
      <c r="VPR1554" s="24"/>
      <c r="VPS1554" s="24"/>
      <c r="VPT1554" s="24"/>
      <c r="VPU1554" s="24"/>
      <c r="VPV1554" s="24"/>
      <c r="VPW1554" s="24"/>
      <c r="VPX1554" s="24"/>
      <c r="VPY1554" s="24"/>
      <c r="VPZ1554" s="24"/>
      <c r="VQD1554" s="3"/>
      <c r="VQE1554" s="31"/>
      <c r="VQF1554" s="5"/>
      <c r="VQG1554" s="9"/>
      <c r="VQJ1554" s="2"/>
      <c r="VQM1554" s="24"/>
      <c r="VQN1554" s="24"/>
      <c r="VQO1554" s="31"/>
      <c r="VQP1554" s="24"/>
      <c r="VQQ1554" s="24"/>
      <c r="VQR1554" s="24"/>
      <c r="VQS1554" s="24"/>
      <c r="VQT1554" s="24"/>
      <c r="VQU1554" s="24"/>
      <c r="VQV1554" s="24"/>
      <c r="VQW1554" s="24"/>
      <c r="VQX1554" s="24"/>
      <c r="VQY1554" s="24"/>
      <c r="VQZ1554" s="24"/>
      <c r="VRA1554" s="24"/>
      <c r="VRB1554" s="24"/>
      <c r="VRC1554" s="24"/>
      <c r="VRD1554" s="24"/>
      <c r="VRH1554" s="3"/>
      <c r="VRI1554" s="31"/>
      <c r="VRJ1554" s="5"/>
      <c r="VRK1554" s="9"/>
      <c r="VRN1554" s="2"/>
      <c r="VRQ1554" s="24"/>
      <c r="VRR1554" s="24"/>
      <c r="VRS1554" s="31"/>
      <c r="VRT1554" s="24"/>
      <c r="VRU1554" s="24"/>
      <c r="VRV1554" s="24"/>
      <c r="VRW1554" s="24"/>
      <c r="VRX1554" s="24"/>
      <c r="VRY1554" s="24"/>
      <c r="VRZ1554" s="24"/>
      <c r="VSA1554" s="24"/>
      <c r="VSB1554" s="24"/>
      <c r="VSC1554" s="24"/>
      <c r="VSD1554" s="24"/>
      <c r="VSE1554" s="24"/>
      <c r="VSF1554" s="24"/>
      <c r="VSG1554" s="24"/>
      <c r="VSH1554" s="24"/>
      <c r="VSL1554" s="3"/>
      <c r="VSM1554" s="31"/>
      <c r="VSN1554" s="5"/>
      <c r="VSO1554" s="9"/>
      <c r="VSR1554" s="2"/>
      <c r="VSU1554" s="24"/>
      <c r="VSV1554" s="24"/>
      <c r="VSW1554" s="31"/>
      <c r="VSX1554" s="24"/>
      <c r="VSY1554" s="24"/>
      <c r="VSZ1554" s="24"/>
      <c r="VTA1554" s="24"/>
      <c r="VTB1554" s="24"/>
      <c r="VTC1554" s="24"/>
      <c r="VTD1554" s="24"/>
      <c r="VTE1554" s="24"/>
      <c r="VTF1554" s="24"/>
      <c r="VTG1554" s="24"/>
      <c r="VTH1554" s="24"/>
      <c r="VTI1554" s="24"/>
      <c r="VTJ1554" s="24"/>
      <c r="VTK1554" s="24"/>
      <c r="VTL1554" s="24"/>
      <c r="VTP1554" s="3"/>
      <c r="VTQ1554" s="31"/>
      <c r="VTR1554" s="5"/>
      <c r="VTS1554" s="9"/>
      <c r="VTV1554" s="2"/>
      <c r="VTY1554" s="24"/>
      <c r="VTZ1554" s="24"/>
      <c r="VUA1554" s="31"/>
      <c r="VUB1554" s="24"/>
      <c r="VUC1554" s="24"/>
      <c r="VUD1554" s="24"/>
      <c r="VUE1554" s="24"/>
      <c r="VUF1554" s="24"/>
      <c r="VUG1554" s="24"/>
      <c r="VUH1554" s="24"/>
      <c r="VUI1554" s="24"/>
      <c r="VUJ1554" s="24"/>
      <c r="VUK1554" s="24"/>
      <c r="VUL1554" s="24"/>
      <c r="VUM1554" s="24"/>
      <c r="VUN1554" s="24"/>
      <c r="VUO1554" s="24"/>
      <c r="VUP1554" s="24"/>
      <c r="VUT1554" s="3"/>
      <c r="VUU1554" s="31"/>
      <c r="VUV1554" s="5"/>
      <c r="VUW1554" s="9"/>
      <c r="VUZ1554" s="2"/>
      <c r="VVC1554" s="24"/>
      <c r="VVD1554" s="24"/>
      <c r="VVE1554" s="31"/>
      <c r="VVF1554" s="24"/>
      <c r="VVG1554" s="24"/>
      <c r="VVH1554" s="24"/>
      <c r="VVI1554" s="24"/>
      <c r="VVJ1554" s="24"/>
      <c r="VVK1554" s="24"/>
      <c r="VVL1554" s="24"/>
      <c r="VVM1554" s="24"/>
      <c r="VVN1554" s="24"/>
      <c r="VVO1554" s="24"/>
      <c r="VVP1554" s="24"/>
      <c r="VVQ1554" s="24"/>
      <c r="VVR1554" s="24"/>
      <c r="VVS1554" s="24"/>
      <c r="VVT1554" s="24"/>
      <c r="VVX1554" s="3"/>
      <c r="VVY1554" s="31"/>
      <c r="VVZ1554" s="5"/>
      <c r="VWA1554" s="9"/>
      <c r="VWD1554" s="2"/>
      <c r="VWG1554" s="24"/>
      <c r="VWH1554" s="24"/>
      <c r="VWI1554" s="31"/>
      <c r="VWJ1554" s="24"/>
      <c r="VWK1554" s="24"/>
      <c r="VWL1554" s="24"/>
      <c r="VWM1554" s="24"/>
      <c r="VWN1554" s="24"/>
      <c r="VWO1554" s="24"/>
      <c r="VWP1554" s="24"/>
      <c r="VWQ1554" s="24"/>
      <c r="VWR1554" s="24"/>
      <c r="VWS1554" s="24"/>
      <c r="VWT1554" s="24"/>
      <c r="VWU1554" s="24"/>
      <c r="VWV1554" s="24"/>
      <c r="VWW1554" s="24"/>
      <c r="VWX1554" s="24"/>
      <c r="VXB1554" s="3"/>
      <c r="VXC1554" s="31"/>
      <c r="VXD1554" s="5"/>
      <c r="VXE1554" s="9"/>
      <c r="VXH1554" s="2"/>
      <c r="VXK1554" s="24"/>
      <c r="VXL1554" s="24"/>
      <c r="VXM1554" s="31"/>
      <c r="VXN1554" s="24"/>
      <c r="VXO1554" s="24"/>
      <c r="VXP1554" s="24"/>
      <c r="VXQ1554" s="24"/>
      <c r="VXR1554" s="24"/>
      <c r="VXS1554" s="24"/>
      <c r="VXT1554" s="24"/>
      <c r="VXU1554" s="24"/>
      <c r="VXV1554" s="24"/>
      <c r="VXW1554" s="24"/>
      <c r="VXX1554" s="24"/>
      <c r="VXY1554" s="24"/>
      <c r="VXZ1554" s="24"/>
      <c r="VYA1554" s="24"/>
      <c r="VYB1554" s="24"/>
      <c r="VYF1554" s="3"/>
      <c r="VYG1554" s="31"/>
      <c r="VYH1554" s="5"/>
      <c r="VYI1554" s="9"/>
      <c r="VYL1554" s="2"/>
      <c r="VYO1554" s="24"/>
      <c r="VYP1554" s="24"/>
      <c r="VYQ1554" s="31"/>
      <c r="VYR1554" s="24"/>
      <c r="VYS1554" s="24"/>
      <c r="VYT1554" s="24"/>
      <c r="VYU1554" s="24"/>
      <c r="VYV1554" s="24"/>
      <c r="VYW1554" s="24"/>
      <c r="VYX1554" s="24"/>
      <c r="VYY1554" s="24"/>
      <c r="VYZ1554" s="24"/>
      <c r="VZA1554" s="24"/>
      <c r="VZB1554" s="24"/>
      <c r="VZC1554" s="24"/>
      <c r="VZD1554" s="24"/>
      <c r="VZE1554" s="24"/>
      <c r="VZF1554" s="24"/>
      <c r="VZJ1554" s="3"/>
      <c r="VZK1554" s="31"/>
      <c r="VZL1554" s="5"/>
      <c r="VZM1554" s="9"/>
      <c r="VZP1554" s="2"/>
      <c r="VZS1554" s="24"/>
      <c r="VZT1554" s="24"/>
      <c r="VZU1554" s="31"/>
      <c r="VZV1554" s="24"/>
      <c r="VZW1554" s="24"/>
      <c r="VZX1554" s="24"/>
      <c r="VZY1554" s="24"/>
      <c r="VZZ1554" s="24"/>
      <c r="WAA1554" s="24"/>
      <c r="WAB1554" s="24"/>
      <c r="WAC1554" s="24"/>
      <c r="WAD1554" s="24"/>
      <c r="WAE1554" s="24"/>
      <c r="WAF1554" s="24"/>
      <c r="WAG1554" s="24"/>
      <c r="WAH1554" s="24"/>
      <c r="WAI1554" s="24"/>
      <c r="WAJ1554" s="24"/>
      <c r="WAN1554" s="3"/>
      <c r="WAO1554" s="31"/>
      <c r="WAP1554" s="5"/>
      <c r="WAQ1554" s="9"/>
      <c r="WAT1554" s="2"/>
      <c r="WAW1554" s="24"/>
      <c r="WAX1554" s="24"/>
      <c r="WAY1554" s="31"/>
      <c r="WAZ1554" s="24"/>
      <c r="WBA1554" s="24"/>
      <c r="WBB1554" s="24"/>
      <c r="WBC1554" s="24"/>
      <c r="WBD1554" s="24"/>
      <c r="WBE1554" s="24"/>
      <c r="WBF1554" s="24"/>
      <c r="WBG1554" s="24"/>
      <c r="WBH1554" s="24"/>
      <c r="WBI1554" s="24"/>
      <c r="WBJ1554" s="24"/>
      <c r="WBK1554" s="24"/>
      <c r="WBL1554" s="24"/>
      <c r="WBM1554" s="24"/>
      <c r="WBN1554" s="24"/>
      <c r="WBR1554" s="3"/>
      <c r="WBS1554" s="31"/>
      <c r="WBT1554" s="5"/>
      <c r="WBU1554" s="9"/>
      <c r="WBX1554" s="2"/>
      <c r="WCA1554" s="24"/>
      <c r="WCB1554" s="24"/>
      <c r="WCC1554" s="31"/>
      <c r="WCD1554" s="24"/>
      <c r="WCE1554" s="24"/>
      <c r="WCF1554" s="24"/>
      <c r="WCG1554" s="24"/>
      <c r="WCH1554" s="24"/>
      <c r="WCI1554" s="24"/>
      <c r="WCJ1554" s="24"/>
      <c r="WCK1554" s="24"/>
      <c r="WCL1554" s="24"/>
      <c r="WCM1554" s="24"/>
      <c r="WCN1554" s="24"/>
      <c r="WCO1554" s="24"/>
      <c r="WCP1554" s="24"/>
      <c r="WCQ1554" s="24"/>
      <c r="WCR1554" s="24"/>
      <c r="WCV1554" s="3"/>
      <c r="WCW1554" s="31"/>
      <c r="WCX1554" s="5"/>
      <c r="WCY1554" s="9"/>
      <c r="WDB1554" s="2"/>
      <c r="WDE1554" s="24"/>
      <c r="WDF1554" s="24"/>
      <c r="WDG1554" s="31"/>
      <c r="WDH1554" s="24"/>
      <c r="WDI1554" s="24"/>
      <c r="WDJ1554" s="24"/>
      <c r="WDK1554" s="24"/>
      <c r="WDL1554" s="24"/>
      <c r="WDM1554" s="24"/>
      <c r="WDN1554" s="24"/>
      <c r="WDO1554" s="24"/>
      <c r="WDP1554" s="24"/>
      <c r="WDQ1554" s="24"/>
      <c r="WDR1554" s="24"/>
      <c r="WDS1554" s="24"/>
      <c r="WDT1554" s="24"/>
      <c r="WDU1554" s="24"/>
      <c r="WDV1554" s="24"/>
      <c r="WDZ1554" s="3"/>
      <c r="WEA1554" s="31"/>
      <c r="WEB1554" s="5"/>
      <c r="WEC1554" s="9"/>
      <c r="WEF1554" s="2"/>
      <c r="WEI1554" s="24"/>
      <c r="WEJ1554" s="24"/>
      <c r="WEK1554" s="31"/>
      <c r="WEL1554" s="24"/>
      <c r="WEM1554" s="24"/>
      <c r="WEN1554" s="24"/>
      <c r="WEO1554" s="24"/>
      <c r="WEP1554" s="24"/>
      <c r="WEQ1554" s="24"/>
      <c r="WER1554" s="24"/>
      <c r="WES1554" s="24"/>
      <c r="WET1554" s="24"/>
      <c r="WEU1554" s="24"/>
      <c r="WEV1554" s="24"/>
      <c r="WEW1554" s="24"/>
      <c r="WEX1554" s="24"/>
      <c r="WEY1554" s="24"/>
      <c r="WEZ1554" s="24"/>
      <c r="WFD1554" s="3"/>
      <c r="WFE1554" s="31"/>
      <c r="WFF1554" s="5"/>
      <c r="WFG1554" s="9"/>
      <c r="WFJ1554" s="2"/>
      <c r="WFM1554" s="24"/>
      <c r="WFN1554" s="24"/>
      <c r="WFO1554" s="31"/>
      <c r="WFP1554" s="24"/>
      <c r="WFQ1554" s="24"/>
      <c r="WFR1554" s="24"/>
      <c r="WFS1554" s="24"/>
      <c r="WFT1554" s="24"/>
      <c r="WFU1554" s="24"/>
      <c r="WFV1554" s="24"/>
      <c r="WFW1554" s="24"/>
      <c r="WFX1554" s="24"/>
      <c r="WFY1554" s="24"/>
      <c r="WFZ1554" s="24"/>
      <c r="WGA1554" s="24"/>
      <c r="WGB1554" s="24"/>
      <c r="WGC1554" s="24"/>
      <c r="WGD1554" s="24"/>
      <c r="WGH1554" s="3"/>
      <c r="WGI1554" s="31"/>
      <c r="WGJ1554" s="5"/>
      <c r="WGK1554" s="9"/>
      <c r="WGN1554" s="2"/>
      <c r="WGQ1554" s="24"/>
      <c r="WGR1554" s="24"/>
      <c r="WGS1554" s="31"/>
      <c r="WGT1554" s="24"/>
      <c r="WGU1554" s="24"/>
      <c r="WGV1554" s="24"/>
      <c r="WGW1554" s="24"/>
      <c r="WGX1554" s="24"/>
      <c r="WGY1554" s="24"/>
      <c r="WGZ1554" s="24"/>
      <c r="WHA1554" s="24"/>
      <c r="WHB1554" s="24"/>
      <c r="WHC1554" s="24"/>
      <c r="WHD1554" s="24"/>
      <c r="WHE1554" s="24"/>
      <c r="WHF1554" s="24"/>
      <c r="WHG1554" s="24"/>
      <c r="WHH1554" s="24"/>
      <c r="WHL1554" s="3"/>
      <c r="WHM1554" s="31"/>
      <c r="WHN1554" s="5"/>
      <c r="WHO1554" s="9"/>
      <c r="WHR1554" s="2"/>
      <c r="WHU1554" s="24"/>
      <c r="WHV1554" s="24"/>
      <c r="WHW1554" s="31"/>
      <c r="WHX1554" s="24"/>
      <c r="WHY1554" s="24"/>
      <c r="WHZ1554" s="24"/>
      <c r="WIA1554" s="24"/>
      <c r="WIB1554" s="24"/>
      <c r="WIC1554" s="24"/>
      <c r="WID1554" s="24"/>
      <c r="WIE1554" s="24"/>
      <c r="WIF1554" s="24"/>
      <c r="WIG1554" s="24"/>
      <c r="WIH1554" s="24"/>
      <c r="WII1554" s="24"/>
      <c r="WIJ1554" s="24"/>
      <c r="WIK1554" s="24"/>
      <c r="WIL1554" s="24"/>
      <c r="WIP1554" s="3"/>
      <c r="WIQ1554" s="31"/>
      <c r="WIR1554" s="5"/>
      <c r="WIS1554" s="9"/>
      <c r="WIV1554" s="2"/>
      <c r="WIY1554" s="24"/>
      <c r="WIZ1554" s="24"/>
      <c r="WJA1554" s="31"/>
      <c r="WJB1554" s="24"/>
      <c r="WJC1554" s="24"/>
      <c r="WJD1554" s="24"/>
      <c r="WJE1554" s="24"/>
      <c r="WJF1554" s="24"/>
      <c r="WJG1554" s="24"/>
      <c r="WJH1554" s="24"/>
      <c r="WJI1554" s="24"/>
      <c r="WJJ1554" s="24"/>
      <c r="WJK1554" s="24"/>
      <c r="WJL1554" s="24"/>
      <c r="WJM1554" s="24"/>
      <c r="WJN1554" s="24"/>
      <c r="WJO1554" s="24"/>
      <c r="WJP1554" s="24"/>
      <c r="WJT1554" s="3"/>
      <c r="WJU1554" s="31"/>
      <c r="WJV1554" s="5"/>
      <c r="WJW1554" s="9"/>
      <c r="WJZ1554" s="2"/>
      <c r="WKC1554" s="24"/>
      <c r="WKD1554" s="24"/>
      <c r="WKE1554" s="31"/>
      <c r="WKF1554" s="24"/>
      <c r="WKG1554" s="24"/>
      <c r="WKH1554" s="24"/>
      <c r="WKI1554" s="24"/>
      <c r="WKJ1554" s="24"/>
      <c r="WKK1554" s="24"/>
      <c r="WKL1554" s="24"/>
      <c r="WKM1554" s="24"/>
      <c r="WKN1554" s="24"/>
      <c r="WKO1554" s="24"/>
      <c r="WKP1554" s="24"/>
      <c r="WKQ1554" s="24"/>
      <c r="WKR1554" s="24"/>
      <c r="WKS1554" s="24"/>
      <c r="WKT1554" s="24"/>
      <c r="WKX1554" s="3"/>
      <c r="WKY1554" s="31"/>
      <c r="WKZ1554" s="5"/>
      <c r="WLA1554" s="9"/>
      <c r="WLD1554" s="2"/>
      <c r="WLG1554" s="24"/>
      <c r="WLH1554" s="24"/>
      <c r="WLI1554" s="31"/>
      <c r="WLJ1554" s="24"/>
      <c r="WLK1554" s="24"/>
      <c r="WLL1554" s="24"/>
      <c r="WLM1554" s="24"/>
      <c r="WLN1554" s="24"/>
      <c r="WLO1554" s="24"/>
      <c r="WLP1554" s="24"/>
      <c r="WLQ1554" s="24"/>
      <c r="WLR1554" s="24"/>
      <c r="WLS1554" s="24"/>
      <c r="WLT1554" s="24"/>
      <c r="WLU1554" s="24"/>
      <c r="WLV1554" s="24"/>
      <c r="WLW1554" s="24"/>
      <c r="WLX1554" s="24"/>
      <c r="WMB1554" s="3"/>
      <c r="WMC1554" s="31"/>
      <c r="WMD1554" s="5"/>
      <c r="WME1554" s="9"/>
      <c r="WMH1554" s="2"/>
      <c r="WMK1554" s="24"/>
      <c r="WML1554" s="24"/>
      <c r="WMM1554" s="31"/>
      <c r="WMN1554" s="24"/>
      <c r="WMO1554" s="24"/>
      <c r="WMP1554" s="24"/>
      <c r="WMQ1554" s="24"/>
      <c r="WMR1554" s="24"/>
      <c r="WMS1554" s="24"/>
      <c r="WMT1554" s="24"/>
      <c r="WMU1554" s="24"/>
      <c r="WMV1554" s="24"/>
      <c r="WMW1554" s="24"/>
      <c r="WMX1554" s="24"/>
      <c r="WMY1554" s="24"/>
      <c r="WMZ1554" s="24"/>
      <c r="WNA1554" s="24"/>
      <c r="WNB1554" s="24"/>
      <c r="WNF1554" s="3"/>
      <c r="WNG1554" s="31"/>
      <c r="WNH1554" s="5"/>
      <c r="WNI1554" s="9"/>
      <c r="WNL1554" s="2"/>
      <c r="WNO1554" s="24"/>
      <c r="WNP1554" s="24"/>
      <c r="WNQ1554" s="31"/>
      <c r="WNR1554" s="24"/>
      <c r="WNS1554" s="24"/>
      <c r="WNT1554" s="24"/>
      <c r="WNU1554" s="24"/>
      <c r="WNV1554" s="24"/>
      <c r="WNW1554" s="24"/>
      <c r="WNX1554" s="24"/>
      <c r="WNY1554" s="24"/>
      <c r="WNZ1554" s="24"/>
      <c r="WOA1554" s="24"/>
      <c r="WOB1554" s="24"/>
      <c r="WOC1554" s="24"/>
      <c r="WOD1554" s="24"/>
      <c r="WOE1554" s="24"/>
      <c r="WOF1554" s="24"/>
      <c r="WOJ1554" s="3"/>
      <c r="WOK1554" s="31"/>
      <c r="WOL1554" s="5"/>
      <c r="WOM1554" s="9"/>
      <c r="WOP1554" s="2"/>
      <c r="WOS1554" s="24"/>
      <c r="WOT1554" s="24"/>
      <c r="WOU1554" s="31"/>
      <c r="WOV1554" s="24"/>
      <c r="WOW1554" s="24"/>
      <c r="WOX1554" s="24"/>
      <c r="WOY1554" s="24"/>
      <c r="WOZ1554" s="24"/>
      <c r="WPA1554" s="24"/>
      <c r="WPB1554" s="24"/>
      <c r="WPC1554" s="24"/>
      <c r="WPD1554" s="24"/>
      <c r="WPE1554" s="24"/>
      <c r="WPF1554" s="24"/>
      <c r="WPG1554" s="24"/>
      <c r="WPH1554" s="24"/>
      <c r="WPI1554" s="24"/>
      <c r="WPJ1554" s="24"/>
      <c r="WPN1554" s="3"/>
      <c r="WPO1554" s="31"/>
      <c r="WPP1554" s="5"/>
      <c r="WPQ1554" s="9"/>
      <c r="WPT1554" s="2"/>
      <c r="WPW1554" s="24"/>
      <c r="WPX1554" s="24"/>
      <c r="WPY1554" s="31"/>
      <c r="WPZ1554" s="24"/>
      <c r="WQA1554" s="24"/>
      <c r="WQB1554" s="24"/>
      <c r="WQC1554" s="24"/>
      <c r="WQD1554" s="24"/>
      <c r="WQE1554" s="24"/>
      <c r="WQF1554" s="24"/>
      <c r="WQG1554" s="24"/>
      <c r="WQH1554" s="24"/>
      <c r="WQI1554" s="24"/>
      <c r="WQJ1554" s="24"/>
      <c r="WQK1554" s="24"/>
      <c r="WQL1554" s="24"/>
      <c r="WQM1554" s="24"/>
      <c r="WQN1554" s="24"/>
      <c r="WQR1554" s="3"/>
      <c r="WQS1554" s="31"/>
      <c r="WQT1554" s="5"/>
      <c r="WQU1554" s="9"/>
      <c r="WQX1554" s="2"/>
      <c r="WRA1554" s="24"/>
      <c r="WRB1554" s="24"/>
      <c r="WRC1554" s="31"/>
      <c r="WRD1554" s="24"/>
      <c r="WRE1554" s="24"/>
      <c r="WRF1554" s="24"/>
      <c r="WRG1554" s="24"/>
      <c r="WRH1554" s="24"/>
      <c r="WRI1554" s="24"/>
      <c r="WRJ1554" s="24"/>
      <c r="WRK1554" s="24"/>
      <c r="WRL1554" s="24"/>
      <c r="WRM1554" s="24"/>
      <c r="WRN1554" s="24"/>
      <c r="WRO1554" s="24"/>
      <c r="WRP1554" s="24"/>
      <c r="WRQ1554" s="24"/>
      <c r="WRR1554" s="24"/>
      <c r="WRV1554" s="3"/>
      <c r="WRW1554" s="31"/>
      <c r="WRX1554" s="5"/>
      <c r="WRY1554" s="9"/>
      <c r="WSB1554" s="2"/>
      <c r="WSE1554" s="24"/>
      <c r="WSF1554" s="24"/>
      <c r="WSG1554" s="31"/>
      <c r="WSH1554" s="24"/>
      <c r="WSI1554" s="24"/>
      <c r="WSJ1554" s="24"/>
      <c r="WSK1554" s="24"/>
      <c r="WSL1554" s="24"/>
      <c r="WSM1554" s="24"/>
      <c r="WSN1554" s="24"/>
      <c r="WSO1554" s="24"/>
      <c r="WSP1554" s="24"/>
      <c r="WSQ1554" s="24"/>
      <c r="WSR1554" s="24"/>
      <c r="WSS1554" s="24"/>
      <c r="WST1554" s="24"/>
      <c r="WSU1554" s="24"/>
      <c r="WSV1554" s="24"/>
      <c r="WSZ1554" s="3"/>
      <c r="WTA1554" s="31"/>
      <c r="WTB1554" s="5"/>
      <c r="WTC1554" s="9"/>
      <c r="WTF1554" s="2"/>
      <c r="WTI1554" s="24"/>
      <c r="WTJ1554" s="24"/>
      <c r="WTK1554" s="31"/>
      <c r="WTL1554" s="24"/>
      <c r="WTM1554" s="24"/>
      <c r="WTN1554" s="24"/>
      <c r="WTO1554" s="24"/>
      <c r="WTP1554" s="24"/>
      <c r="WTQ1554" s="24"/>
      <c r="WTR1554" s="24"/>
      <c r="WTS1554" s="24"/>
      <c r="WTT1554" s="24"/>
      <c r="WTU1554" s="24"/>
      <c r="WTV1554" s="24"/>
      <c r="WTW1554" s="24"/>
      <c r="WTX1554" s="24"/>
      <c r="WTY1554" s="24"/>
      <c r="WTZ1554" s="24"/>
      <c r="WUD1554" s="3"/>
      <c r="WUE1554" s="31"/>
      <c r="WUF1554" s="5"/>
      <c r="WUG1554" s="9"/>
      <c r="WUJ1554" s="2"/>
      <c r="WUM1554" s="24"/>
      <c r="WUN1554" s="24"/>
      <c r="WUO1554" s="31"/>
      <c r="WUP1554" s="24"/>
      <c r="WUQ1554" s="24"/>
      <c r="WUR1554" s="24"/>
      <c r="WUS1554" s="24"/>
      <c r="WUT1554" s="24"/>
      <c r="WUU1554" s="24"/>
      <c r="WUV1554" s="24"/>
      <c r="WUW1554" s="24"/>
      <c r="WUX1554" s="24"/>
      <c r="WUY1554" s="24"/>
      <c r="WUZ1554" s="24"/>
      <c r="WVA1554" s="24"/>
      <c r="WVB1554" s="24"/>
      <c r="WVC1554" s="24"/>
      <c r="WVD1554" s="24"/>
      <c r="WVH1554" s="3"/>
      <c r="WVI1554" s="31"/>
      <c r="WVJ1554" s="5"/>
      <c r="WVK1554" s="9"/>
      <c r="WVN1554" s="2"/>
      <c r="WVQ1554" s="24"/>
      <c r="WVR1554" s="24"/>
      <c r="WVS1554" s="31"/>
      <c r="WVT1554" s="24"/>
      <c r="WVU1554" s="24"/>
      <c r="WVV1554" s="24"/>
      <c r="WVW1554" s="24"/>
      <c r="WVX1554" s="24"/>
      <c r="WVY1554" s="24"/>
      <c r="WVZ1554" s="24"/>
      <c r="WWA1554" s="24"/>
      <c r="WWB1554" s="24"/>
      <c r="WWC1554" s="24"/>
      <c r="WWD1554" s="24"/>
      <c r="WWE1554" s="24"/>
      <c r="WWF1554" s="24"/>
      <c r="WWG1554" s="24"/>
      <c r="WWH1554" s="24"/>
      <c r="WWL1554" s="3"/>
      <c r="WWM1554" s="31"/>
      <c r="WWN1554" s="5"/>
      <c r="WWO1554" s="9"/>
      <c r="WWR1554" s="2"/>
      <c r="WWU1554" s="24"/>
      <c r="WWV1554" s="24"/>
      <c r="WWW1554" s="31"/>
      <c r="WWX1554" s="24"/>
      <c r="WWY1554" s="24"/>
      <c r="WWZ1554" s="24"/>
      <c r="WXA1554" s="24"/>
      <c r="WXB1554" s="24"/>
      <c r="WXC1554" s="24"/>
      <c r="WXD1554" s="24"/>
      <c r="WXE1554" s="24"/>
      <c r="WXF1554" s="24"/>
      <c r="WXG1554" s="24"/>
      <c r="WXH1554" s="24"/>
      <c r="WXI1554" s="24"/>
      <c r="WXJ1554" s="24"/>
      <c r="WXK1554" s="24"/>
      <c r="WXL1554" s="24"/>
      <c r="WXP1554" s="3"/>
      <c r="WXQ1554" s="31"/>
      <c r="WXR1554" s="5"/>
      <c r="WXS1554" s="9"/>
      <c r="WXV1554" s="2"/>
      <c r="WXY1554" s="24"/>
      <c r="WXZ1554" s="24"/>
      <c r="WYA1554" s="31"/>
      <c r="WYB1554" s="24"/>
      <c r="WYC1554" s="24"/>
      <c r="WYD1554" s="24"/>
      <c r="WYE1554" s="24"/>
      <c r="WYF1554" s="24"/>
      <c r="WYG1554" s="24"/>
      <c r="WYH1554" s="24"/>
      <c r="WYI1554" s="24"/>
      <c r="WYJ1554" s="24"/>
      <c r="WYK1554" s="24"/>
      <c r="WYL1554" s="24"/>
      <c r="WYM1554" s="24"/>
      <c r="WYN1554" s="24"/>
      <c r="WYO1554" s="24"/>
      <c r="WYP1554" s="24"/>
      <c r="WYT1554" s="3"/>
      <c r="WYU1554" s="31"/>
      <c r="WYV1554" s="5"/>
      <c r="WYW1554" s="9"/>
      <c r="WYZ1554" s="2"/>
      <c r="WZC1554" s="24"/>
      <c r="WZD1554" s="24"/>
      <c r="WZE1554" s="31"/>
      <c r="WZF1554" s="24"/>
      <c r="WZG1554" s="24"/>
      <c r="WZH1554" s="24"/>
      <c r="WZI1554" s="24"/>
      <c r="WZJ1554" s="24"/>
      <c r="WZK1554" s="24"/>
      <c r="WZL1554" s="24"/>
      <c r="WZM1554" s="24"/>
      <c r="WZN1554" s="24"/>
      <c r="WZO1554" s="24"/>
      <c r="WZP1554" s="24"/>
      <c r="WZQ1554" s="24"/>
      <c r="WZR1554" s="24"/>
      <c r="WZS1554" s="24"/>
      <c r="WZT1554" s="24"/>
      <c r="WZX1554" s="3"/>
      <c r="WZY1554" s="31"/>
      <c r="WZZ1554" s="5"/>
      <c r="XAA1554" s="9"/>
      <c r="XAD1554" s="2"/>
      <c r="XAG1554" s="24"/>
      <c r="XAH1554" s="24"/>
      <c r="XAI1554" s="31"/>
      <c r="XAJ1554" s="24"/>
      <c r="XAK1554" s="24"/>
      <c r="XAL1554" s="24"/>
      <c r="XAM1554" s="24"/>
      <c r="XAN1554" s="24"/>
      <c r="XAO1554" s="24"/>
      <c r="XAP1554" s="24"/>
      <c r="XAQ1554" s="24"/>
      <c r="XAR1554" s="24"/>
      <c r="XAS1554" s="24"/>
      <c r="XAT1554" s="24"/>
      <c r="XAU1554" s="24"/>
      <c r="XAV1554" s="24"/>
      <c r="XAW1554" s="24"/>
      <c r="XAX1554" s="24"/>
      <c r="XBB1554" s="3"/>
      <c r="XBC1554" s="31"/>
      <c r="XBD1554" s="5"/>
      <c r="XBE1554" s="9"/>
      <c r="XBH1554" s="2"/>
      <c r="XBK1554" s="24"/>
      <c r="XBL1554" s="24"/>
      <c r="XBM1554" s="31"/>
      <c r="XBN1554" s="24"/>
      <c r="XBO1554" s="24"/>
      <c r="XBP1554" s="24"/>
      <c r="XBQ1554" s="24"/>
      <c r="XBR1554" s="24"/>
      <c r="XBS1554" s="24"/>
      <c r="XBT1554" s="24"/>
      <c r="XBU1554" s="24"/>
      <c r="XBV1554" s="24"/>
      <c r="XBW1554" s="24"/>
      <c r="XBX1554" s="24"/>
      <c r="XBY1554" s="24"/>
      <c r="XBZ1554" s="24"/>
      <c r="XCA1554" s="24"/>
      <c r="XCB1554" s="24"/>
      <c r="XCF1554" s="3"/>
      <c r="XCG1554" s="31"/>
      <c r="XCH1554" s="5"/>
      <c r="XCI1554" s="9"/>
      <c r="XCL1554" s="2"/>
      <c r="XCO1554" s="24"/>
      <c r="XCP1554" s="24"/>
      <c r="XCQ1554" s="31"/>
      <c r="XCR1554" s="24"/>
      <c r="XCS1554" s="24"/>
      <c r="XCT1554" s="24"/>
      <c r="XCU1554" s="24"/>
      <c r="XCV1554" s="24"/>
      <c r="XCW1554" s="24"/>
      <c r="XCX1554" s="24"/>
      <c r="XCY1554" s="24"/>
      <c r="XCZ1554" s="24"/>
      <c r="XDA1554" s="24"/>
      <c r="XDB1554" s="24"/>
      <c r="XDC1554" s="24"/>
      <c r="XDD1554" s="24"/>
      <c r="XDE1554" s="24"/>
      <c r="XDF1554" s="24"/>
      <c r="XDJ1554" s="3"/>
      <c r="XDK1554" s="31"/>
      <c r="XDL1554" s="5"/>
      <c r="XDM1554" s="9"/>
      <c r="XDP1554" s="2"/>
      <c r="XDS1554" s="24"/>
      <c r="XDT1554" s="24"/>
      <c r="XDU1554" s="31"/>
      <c r="XDV1554" s="24"/>
      <c r="XDW1554" s="24"/>
      <c r="XDX1554" s="24"/>
      <c r="XDY1554" s="24"/>
      <c r="XDZ1554" s="24"/>
      <c r="XEA1554" s="24"/>
      <c r="XEB1554" s="24"/>
      <c r="XEC1554" s="24"/>
      <c r="XED1554" s="24"/>
      <c r="XEE1554" s="24"/>
      <c r="XEF1554" s="24"/>
      <c r="XEG1554" s="24"/>
      <c r="XEH1554" s="24"/>
      <c r="XEI1554" s="24"/>
      <c r="XEJ1554" s="24"/>
      <c r="XEN1554" s="3"/>
      <c r="XEO1554" s="31"/>
      <c r="XEP1554" s="5"/>
      <c r="XEQ1554" s="9"/>
    </row>
    <row r="1555" spans="1:4094 4098:6144 6147:11264 11268:13311 13314:14334 14337:16371" ht="15" hidden="1" customHeight="1" outlineLevel="1" x14ac:dyDescent="0.2">
      <c r="A1555" s="3">
        <v>44012</v>
      </c>
      <c r="B1555" s="19">
        <v>5</v>
      </c>
      <c r="C1555" s="5" t="s">
        <v>7</v>
      </c>
      <c r="D1555" s="9" t="s">
        <v>2033</v>
      </c>
      <c r="E1555" s="19">
        <v>5</v>
      </c>
      <c r="Z1555" s="20">
        <f t="shared" ref="Z1555:Z1586" si="79">SUM(E1555:Y1555)</f>
        <v>5</v>
      </c>
      <c r="AA1555" s="20" t="str">
        <f t="shared" si="77"/>
        <v>440125</v>
      </c>
      <c r="AB1555" t="s">
        <v>2204</v>
      </c>
      <c r="AC1555" t="s">
        <v>2245</v>
      </c>
      <c r="AD1555" t="s">
        <v>2262</v>
      </c>
    </row>
    <row r="1556" spans="1:4094 4098:6144 6147:11264 11268:13311 13314:14334 14337:16371" ht="15" hidden="1" customHeight="1" outlineLevel="1" x14ac:dyDescent="0.2">
      <c r="A1556" s="3">
        <v>44012</v>
      </c>
      <c r="B1556" s="19">
        <v>700</v>
      </c>
      <c r="C1556" s="5" t="s">
        <v>7</v>
      </c>
      <c r="D1556" s="9" t="s">
        <v>1326</v>
      </c>
      <c r="E1556" s="19">
        <v>700</v>
      </c>
      <c r="Z1556" s="20">
        <f t="shared" si="79"/>
        <v>700</v>
      </c>
      <c r="AA1556" s="20" t="str">
        <f t="shared" si="77"/>
        <v>44012700</v>
      </c>
      <c r="AB1556" t="s">
        <v>2204</v>
      </c>
      <c r="AC1556" t="s">
        <v>2245</v>
      </c>
      <c r="AD1556" t="s">
        <v>2262</v>
      </c>
    </row>
    <row r="1557" spans="1:4094 4098:6144 6147:11264 11268:13311 13314:14334 14337:16371" ht="15" hidden="1" customHeight="1" outlineLevel="1" x14ac:dyDescent="0.2">
      <c r="A1557" s="3">
        <v>44012</v>
      </c>
      <c r="B1557" s="19">
        <v>28348</v>
      </c>
      <c r="C1557" s="5" t="s">
        <v>1207</v>
      </c>
      <c r="D1557" s="9" t="s">
        <v>1139</v>
      </c>
      <c r="E1557"/>
      <c r="F1557" s="19">
        <v>28348</v>
      </c>
      <c r="Z1557" s="20">
        <f t="shared" si="79"/>
        <v>28348</v>
      </c>
      <c r="AA1557" s="20" t="str">
        <f t="shared" si="77"/>
        <v>4401228348</v>
      </c>
      <c r="AB1557" t="s">
        <v>2205</v>
      </c>
      <c r="AC1557" t="s">
        <v>2244</v>
      </c>
      <c r="AD1557" t="s">
        <v>2209</v>
      </c>
    </row>
    <row r="1558" spans="1:4094 4098:6144 6147:11264 11268:13311 13314:14334 14337:16371" ht="15" hidden="1" customHeight="1" outlineLevel="1" x14ac:dyDescent="0.2">
      <c r="A1558" s="3">
        <v>44012</v>
      </c>
      <c r="B1558" s="19">
        <v>331.47</v>
      </c>
      <c r="C1558" s="5" t="s">
        <v>7</v>
      </c>
      <c r="D1558" s="9" t="s">
        <v>1154</v>
      </c>
      <c r="E1558" s="19">
        <v>331.47</v>
      </c>
      <c r="Z1558" s="20">
        <f t="shared" si="79"/>
        <v>331.47</v>
      </c>
      <c r="AA1558" s="20" t="str">
        <f t="shared" si="77"/>
        <v>44012331,47</v>
      </c>
      <c r="AB1558" t="s">
        <v>2204</v>
      </c>
      <c r="AC1558" t="s">
        <v>2245</v>
      </c>
      <c r="AD1558" t="s">
        <v>2262</v>
      </c>
    </row>
    <row r="1559" spans="1:4094 4098:6144 6147:11264 11268:13311 13314:14334 14337:16371" ht="15" hidden="1" customHeight="1" outlineLevel="1" x14ac:dyDescent="0.2">
      <c r="A1559" s="3">
        <v>44012</v>
      </c>
      <c r="B1559" s="19">
        <v>35250</v>
      </c>
      <c r="C1559" s="5" t="s">
        <v>906</v>
      </c>
      <c r="D1559" s="9" t="s">
        <v>1155</v>
      </c>
      <c r="E1559"/>
      <c r="G1559" s="4">
        <v>35250</v>
      </c>
      <c r="Z1559" s="20">
        <f t="shared" si="79"/>
        <v>35250</v>
      </c>
      <c r="AA1559" s="20" t="str">
        <f t="shared" si="77"/>
        <v>4401235250</v>
      </c>
      <c r="AB1559" t="s">
        <v>2209</v>
      </c>
      <c r="AC1559" t="s">
        <v>2244</v>
      </c>
      <c r="AD1559" t="s">
        <v>2209</v>
      </c>
    </row>
    <row r="1560" spans="1:4094 4098:6144 6147:11264 11268:13311 13314:14334 14337:16371" ht="15" hidden="1" customHeight="1" outlineLevel="1" x14ac:dyDescent="0.2">
      <c r="A1560" s="3">
        <v>44012</v>
      </c>
      <c r="B1560" s="19">
        <v>82868</v>
      </c>
      <c r="C1560" s="5" t="s">
        <v>7</v>
      </c>
      <c r="D1560" s="9" t="s">
        <v>2034</v>
      </c>
      <c r="E1560"/>
      <c r="G1560" s="4">
        <v>82868</v>
      </c>
      <c r="Z1560" s="20">
        <f t="shared" si="79"/>
        <v>82868</v>
      </c>
      <c r="AA1560" s="20" t="str">
        <f t="shared" si="77"/>
        <v>4401282868</v>
      </c>
      <c r="AB1560" t="s">
        <v>2209</v>
      </c>
      <c r="AC1560" t="s">
        <v>2244</v>
      </c>
      <c r="AD1560" t="s">
        <v>2209</v>
      </c>
    </row>
    <row r="1561" spans="1:4094 4098:6144 6147:11264 11268:13311 13314:14334 14337:16371" ht="15" hidden="1" customHeight="1" outlineLevel="1" x14ac:dyDescent="0.2">
      <c r="A1561" s="3">
        <v>44011</v>
      </c>
      <c r="B1561" s="19">
        <v>5337</v>
      </c>
      <c r="C1561" s="5" t="s">
        <v>1153</v>
      </c>
      <c r="D1561" s="9" t="s">
        <v>2035</v>
      </c>
      <c r="E1561"/>
      <c r="R1561" s="19">
        <v>5337</v>
      </c>
      <c r="Z1561" s="20">
        <f t="shared" si="79"/>
        <v>5337</v>
      </c>
      <c r="AA1561" s="20" t="str">
        <f t="shared" si="77"/>
        <v>440115337</v>
      </c>
      <c r="AB1561" t="s">
        <v>2227</v>
      </c>
      <c r="AC1561" t="s">
        <v>2276</v>
      </c>
      <c r="AD1561" t="s">
        <v>2276</v>
      </c>
    </row>
    <row r="1562" spans="1:4094 4098:6144 6147:11264 11268:13311 13314:14334 14337:16371" ht="15" hidden="1" customHeight="1" outlineLevel="1" x14ac:dyDescent="0.2">
      <c r="A1562" s="3">
        <v>44011</v>
      </c>
      <c r="B1562" s="19">
        <v>35925</v>
      </c>
      <c r="C1562" s="5" t="s">
        <v>1227</v>
      </c>
      <c r="D1562" s="9" t="s">
        <v>1156</v>
      </c>
      <c r="E1562"/>
      <c r="R1562" s="19">
        <v>35925</v>
      </c>
      <c r="Z1562" s="20">
        <f t="shared" si="79"/>
        <v>35925</v>
      </c>
      <c r="AA1562" s="20" t="str">
        <f t="shared" si="77"/>
        <v>4401135925</v>
      </c>
      <c r="AB1562" t="s">
        <v>2227</v>
      </c>
      <c r="AC1562" t="s">
        <v>2276</v>
      </c>
      <c r="AD1562" t="s">
        <v>2276</v>
      </c>
    </row>
    <row r="1563" spans="1:4094 4098:6144 6147:11264 11268:13311 13314:14334 14337:16371" ht="15" hidden="1" customHeight="1" outlineLevel="1" x14ac:dyDescent="0.2">
      <c r="A1563" s="3">
        <v>44011</v>
      </c>
      <c r="B1563" s="19">
        <v>1200</v>
      </c>
      <c r="C1563" s="5" t="s">
        <v>1226</v>
      </c>
      <c r="D1563" s="9" t="s">
        <v>1157</v>
      </c>
      <c r="E1563"/>
      <c r="G1563" s="4">
        <v>1200</v>
      </c>
      <c r="Z1563" s="20">
        <f t="shared" si="79"/>
        <v>1200</v>
      </c>
      <c r="AA1563" s="20" t="str">
        <f t="shared" si="77"/>
        <v>440111200</v>
      </c>
      <c r="AB1563" s="2" t="s">
        <v>2216</v>
      </c>
      <c r="AC1563" t="s">
        <v>2245</v>
      </c>
      <c r="AD1563" t="s">
        <v>2264</v>
      </c>
    </row>
    <row r="1564" spans="1:4094 4098:6144 6147:11264 11268:13311 13314:14334 14337:16371" ht="15" hidden="1" customHeight="1" outlineLevel="1" x14ac:dyDescent="0.2">
      <c r="A1564" s="3">
        <v>44005</v>
      </c>
      <c r="B1564" s="19">
        <v>144934.26999999999</v>
      </c>
      <c r="C1564" s="5" t="s">
        <v>28</v>
      </c>
      <c r="D1564" s="9" t="s">
        <v>2036</v>
      </c>
      <c r="E1564"/>
      <c r="V1564" s="19">
        <v>144934.26999999999</v>
      </c>
      <c r="Z1564" s="20">
        <f t="shared" si="79"/>
        <v>144934.26999999999</v>
      </c>
      <c r="AA1564" s="20" t="str">
        <f t="shared" si="77"/>
        <v>44005144934,27</v>
      </c>
      <c r="AB1564" t="s">
        <v>2236</v>
      </c>
      <c r="AC1564" t="s">
        <v>2248</v>
      </c>
      <c r="AD1564" t="s">
        <v>2236</v>
      </c>
    </row>
    <row r="1565" spans="1:4094 4098:6144 6147:11264 11268:13311 13314:14334 14337:16371" ht="15" hidden="1" customHeight="1" outlineLevel="1" x14ac:dyDescent="0.2">
      <c r="A1565" s="3">
        <v>44001</v>
      </c>
      <c r="B1565" s="19">
        <v>450</v>
      </c>
      <c r="C1565" s="5" t="s">
        <v>7</v>
      </c>
      <c r="D1565" s="9" t="s">
        <v>1433</v>
      </c>
      <c r="E1565" s="19">
        <v>450</v>
      </c>
      <c r="Z1565" s="20">
        <f t="shared" si="79"/>
        <v>450</v>
      </c>
      <c r="AA1565" s="20" t="str">
        <f t="shared" si="77"/>
        <v>44001450</v>
      </c>
      <c r="AB1565" t="s">
        <v>2204</v>
      </c>
      <c r="AC1565" t="s">
        <v>2245</v>
      </c>
      <c r="AD1565" t="s">
        <v>2262</v>
      </c>
    </row>
    <row r="1566" spans="1:4094 4098:6144 6147:11264 11268:13311 13314:14334 14337:16371" ht="15" hidden="1" customHeight="1" outlineLevel="1" x14ac:dyDescent="0.2">
      <c r="A1566" s="3">
        <v>44001</v>
      </c>
      <c r="B1566" s="19">
        <v>30000</v>
      </c>
      <c r="C1566" s="5" t="s">
        <v>7</v>
      </c>
      <c r="D1566" s="9" t="s">
        <v>1316</v>
      </c>
      <c r="E1566"/>
      <c r="I1566" s="4">
        <v>30000</v>
      </c>
      <c r="Z1566" s="20">
        <f t="shared" si="79"/>
        <v>30000</v>
      </c>
      <c r="AA1566" s="20" t="str">
        <f t="shared" si="77"/>
        <v>4400130000</v>
      </c>
      <c r="AB1566" t="s">
        <v>2238</v>
      </c>
      <c r="AC1566" t="s">
        <v>2246</v>
      </c>
      <c r="AD1566" t="s">
        <v>2266</v>
      </c>
    </row>
    <row r="1567" spans="1:4094 4098:6144 6147:11264 11268:13311 13314:14334 14337:16371" ht="15" hidden="1" customHeight="1" outlineLevel="1" x14ac:dyDescent="0.2">
      <c r="A1567" s="3">
        <v>44001</v>
      </c>
      <c r="B1567" s="19">
        <v>75</v>
      </c>
      <c r="C1567" s="5" t="s">
        <v>7</v>
      </c>
      <c r="D1567" s="9" t="s">
        <v>1433</v>
      </c>
      <c r="E1567" s="19">
        <v>75</v>
      </c>
      <c r="Z1567" s="20">
        <f t="shared" si="79"/>
        <v>75</v>
      </c>
      <c r="AA1567" s="20" t="str">
        <f t="shared" si="77"/>
        <v>4400175</v>
      </c>
      <c r="AB1567" t="s">
        <v>2204</v>
      </c>
      <c r="AC1567" t="s">
        <v>2245</v>
      </c>
      <c r="AD1567" t="s">
        <v>2262</v>
      </c>
    </row>
    <row r="1568" spans="1:4094 4098:6144 6147:11264 11268:13311 13314:14334 14337:16371" ht="15" hidden="1" customHeight="1" outlineLevel="1" x14ac:dyDescent="0.2">
      <c r="A1568" s="3">
        <v>44001</v>
      </c>
      <c r="B1568" s="19">
        <v>5000</v>
      </c>
      <c r="C1568" s="5" t="s">
        <v>7</v>
      </c>
      <c r="D1568" s="9" t="s">
        <v>1316</v>
      </c>
      <c r="E1568"/>
      <c r="I1568" s="4">
        <v>5000</v>
      </c>
      <c r="Z1568" s="20">
        <f t="shared" si="79"/>
        <v>5000</v>
      </c>
      <c r="AA1568" s="20" t="str">
        <f t="shared" si="77"/>
        <v>440015000</v>
      </c>
      <c r="AB1568" t="s">
        <v>2238</v>
      </c>
      <c r="AC1568" t="s">
        <v>2246</v>
      </c>
      <c r="AD1568" t="s">
        <v>2266</v>
      </c>
    </row>
    <row r="1569" spans="1:30" ht="15" hidden="1" customHeight="1" outlineLevel="1" x14ac:dyDescent="0.2">
      <c r="A1569" s="3">
        <v>44000</v>
      </c>
      <c r="B1569" s="19">
        <v>15000</v>
      </c>
      <c r="C1569" s="5" t="s">
        <v>131</v>
      </c>
      <c r="D1569" s="9" t="s">
        <v>1158</v>
      </c>
      <c r="E1569"/>
      <c r="S1569" s="19">
        <v>15000</v>
      </c>
      <c r="Z1569" s="20">
        <f t="shared" si="79"/>
        <v>15000</v>
      </c>
      <c r="AA1569" s="20" t="str">
        <f t="shared" si="77"/>
        <v>4400015000</v>
      </c>
      <c r="AB1569" t="s">
        <v>2234</v>
      </c>
      <c r="AC1569" t="s">
        <v>2248</v>
      </c>
      <c r="AD1569" t="s">
        <v>2271</v>
      </c>
    </row>
    <row r="1570" spans="1:30" ht="15" hidden="1" customHeight="1" outlineLevel="1" x14ac:dyDescent="0.2">
      <c r="A1570" s="3">
        <v>44000</v>
      </c>
      <c r="B1570" s="19">
        <v>4774</v>
      </c>
      <c r="C1570" s="5" t="s">
        <v>8</v>
      </c>
      <c r="D1570" s="9" t="s">
        <v>2131</v>
      </c>
      <c r="E1570"/>
      <c r="S1570" s="19">
        <v>4774</v>
      </c>
      <c r="Z1570" s="20">
        <f t="shared" si="79"/>
        <v>4774</v>
      </c>
      <c r="AA1570" s="20" t="str">
        <f t="shared" si="77"/>
        <v>440004774</v>
      </c>
      <c r="AB1570" t="s">
        <v>2283</v>
      </c>
      <c r="AC1570" t="s">
        <v>2276</v>
      </c>
      <c r="AD1570" t="s">
        <v>2276</v>
      </c>
    </row>
    <row r="1571" spans="1:30" ht="15" hidden="1" customHeight="1" outlineLevel="1" x14ac:dyDescent="0.2">
      <c r="A1571" s="3">
        <v>44000</v>
      </c>
      <c r="B1571" s="19">
        <v>5000</v>
      </c>
      <c r="C1571" s="5" t="s">
        <v>1159</v>
      </c>
      <c r="D1571" s="9" t="s">
        <v>2132</v>
      </c>
      <c r="E1571"/>
      <c r="P1571" s="19">
        <v>5000</v>
      </c>
      <c r="Z1571" s="20">
        <f t="shared" si="79"/>
        <v>5000</v>
      </c>
      <c r="AA1571" s="20" t="str">
        <f t="shared" si="77"/>
        <v>440005000</v>
      </c>
      <c r="AB1571" t="s">
        <v>2224</v>
      </c>
      <c r="AC1571" t="s">
        <v>2248</v>
      </c>
      <c r="AD1571" t="s">
        <v>2427</v>
      </c>
    </row>
    <row r="1572" spans="1:30" ht="15" hidden="1" customHeight="1" outlineLevel="1" x14ac:dyDescent="0.2">
      <c r="A1572" s="3">
        <v>43998</v>
      </c>
      <c r="B1572" s="19">
        <v>3741.24</v>
      </c>
      <c r="C1572" s="5" t="s">
        <v>1160</v>
      </c>
      <c r="D1572" s="9" t="s">
        <v>2037</v>
      </c>
      <c r="E1572"/>
      <c r="R1572" s="19">
        <v>3741.24</v>
      </c>
      <c r="Z1572" s="20">
        <f t="shared" si="79"/>
        <v>3741.24</v>
      </c>
      <c r="AA1572" s="20" t="str">
        <f t="shared" si="77"/>
        <v>439983741,24</v>
      </c>
      <c r="AB1572" t="s">
        <v>2229</v>
      </c>
      <c r="AC1572" t="s">
        <v>2276</v>
      </c>
      <c r="AD1572" t="s">
        <v>2276</v>
      </c>
    </row>
    <row r="1573" spans="1:30" ht="15" hidden="1" customHeight="1" outlineLevel="1" x14ac:dyDescent="0.2">
      <c r="A1573" s="3">
        <v>43998</v>
      </c>
      <c r="B1573" s="19">
        <v>11626</v>
      </c>
      <c r="C1573" s="5" t="s">
        <v>8</v>
      </c>
      <c r="D1573" s="9" t="s">
        <v>2130</v>
      </c>
      <c r="E1573"/>
      <c r="R1573" s="19">
        <v>11626</v>
      </c>
      <c r="Z1573" s="20">
        <f t="shared" si="79"/>
        <v>11626</v>
      </c>
      <c r="AA1573" s="20" t="str">
        <f t="shared" si="77"/>
        <v>4399811626</v>
      </c>
      <c r="AB1573" t="s">
        <v>2283</v>
      </c>
      <c r="AC1573" t="s">
        <v>2276</v>
      </c>
      <c r="AD1573" t="s">
        <v>2276</v>
      </c>
    </row>
    <row r="1574" spans="1:30" ht="15" hidden="1" customHeight="1" outlineLevel="1" x14ac:dyDescent="0.2">
      <c r="A1574" s="3">
        <v>43997</v>
      </c>
      <c r="B1574" s="19">
        <v>30000</v>
      </c>
      <c r="C1574" s="5" t="s">
        <v>906</v>
      </c>
      <c r="D1574" s="9" t="s">
        <v>1161</v>
      </c>
      <c r="E1574"/>
      <c r="G1574" s="4">
        <v>30000</v>
      </c>
      <c r="Z1574" s="20">
        <f t="shared" si="79"/>
        <v>30000</v>
      </c>
      <c r="AA1574" s="20" t="str">
        <f t="shared" si="77"/>
        <v>4399730000</v>
      </c>
      <c r="AB1574" t="s">
        <v>2209</v>
      </c>
      <c r="AC1574" t="s">
        <v>2244</v>
      </c>
      <c r="AD1574" t="s">
        <v>2209</v>
      </c>
    </row>
    <row r="1575" spans="1:30" ht="15" hidden="1" customHeight="1" outlineLevel="1" x14ac:dyDescent="0.2">
      <c r="A1575" s="3">
        <v>43997</v>
      </c>
      <c r="B1575" s="19">
        <v>43000</v>
      </c>
      <c r="C1575" s="5" t="s">
        <v>7</v>
      </c>
      <c r="D1575" s="9" t="s">
        <v>2038</v>
      </c>
      <c r="E1575"/>
      <c r="G1575" s="4">
        <v>43000</v>
      </c>
      <c r="Z1575" s="20">
        <f t="shared" si="79"/>
        <v>43000</v>
      </c>
      <c r="AA1575" s="20" t="str">
        <f t="shared" si="77"/>
        <v>4399743000</v>
      </c>
      <c r="AB1575" t="s">
        <v>2209</v>
      </c>
      <c r="AC1575" t="s">
        <v>2244</v>
      </c>
      <c r="AD1575" t="s">
        <v>2209</v>
      </c>
    </row>
    <row r="1576" spans="1:30" ht="15" hidden="1" customHeight="1" outlineLevel="1" x14ac:dyDescent="0.2">
      <c r="A1576" s="3">
        <v>43997</v>
      </c>
      <c r="B1576" s="19">
        <v>172</v>
      </c>
      <c r="C1576" s="5" t="s">
        <v>7</v>
      </c>
      <c r="D1576" s="9" t="s">
        <v>1162</v>
      </c>
      <c r="E1576" s="19">
        <v>172</v>
      </c>
      <c r="Z1576" s="20">
        <f t="shared" si="79"/>
        <v>172</v>
      </c>
      <c r="AA1576" s="20" t="str">
        <f t="shared" si="77"/>
        <v>43997172</v>
      </c>
      <c r="AB1576" t="s">
        <v>2204</v>
      </c>
      <c r="AC1576" t="s">
        <v>2245</v>
      </c>
      <c r="AD1576" t="s">
        <v>2262</v>
      </c>
    </row>
    <row r="1577" spans="1:30" ht="15" hidden="1" customHeight="1" outlineLevel="1" x14ac:dyDescent="0.2">
      <c r="A1577" s="3">
        <v>43997</v>
      </c>
      <c r="B1577" s="19">
        <v>220000</v>
      </c>
      <c r="C1577" s="5" t="s">
        <v>32</v>
      </c>
      <c r="D1577" s="9" t="s">
        <v>2039</v>
      </c>
      <c r="E1577"/>
      <c r="N1577" s="19">
        <v>220000</v>
      </c>
      <c r="Z1577" s="20">
        <f t="shared" si="79"/>
        <v>220000</v>
      </c>
      <c r="AA1577" s="20" t="str">
        <f t="shared" si="77"/>
        <v>43997220000</v>
      </c>
      <c r="AB1577" t="s">
        <v>2222</v>
      </c>
      <c r="AC1577" t="s">
        <v>2248</v>
      </c>
      <c r="AD1577" t="s">
        <v>2269</v>
      </c>
    </row>
    <row r="1578" spans="1:30" ht="15" hidden="1" customHeight="1" outlineLevel="1" x14ac:dyDescent="0.2">
      <c r="A1578" s="3">
        <v>43992</v>
      </c>
      <c r="B1578" s="19">
        <v>4844.03</v>
      </c>
      <c r="C1578" s="5" t="s">
        <v>4</v>
      </c>
      <c r="D1578" s="9" t="s">
        <v>2040</v>
      </c>
      <c r="E1578"/>
      <c r="I1578" s="4">
        <v>4844.03</v>
      </c>
      <c r="Z1578" s="20">
        <f t="shared" si="79"/>
        <v>4844.03</v>
      </c>
      <c r="AA1578" s="20" t="str">
        <f t="shared" si="77"/>
        <v>439924844,03</v>
      </c>
      <c r="AB1578" t="s">
        <v>2241</v>
      </c>
      <c r="AC1578" t="s">
        <v>2246</v>
      </c>
      <c r="AD1578" t="s">
        <v>2266</v>
      </c>
    </row>
    <row r="1579" spans="1:30" ht="15" hidden="1" customHeight="1" outlineLevel="1" x14ac:dyDescent="0.2">
      <c r="A1579" s="3">
        <v>43991</v>
      </c>
      <c r="B1579" s="19">
        <v>15000</v>
      </c>
      <c r="C1579" s="5" t="s">
        <v>1163</v>
      </c>
      <c r="D1579" s="9" t="s">
        <v>2041</v>
      </c>
      <c r="E1579"/>
      <c r="I1579" s="4">
        <v>15000</v>
      </c>
      <c r="N1579" s="19"/>
      <c r="Z1579" s="20">
        <f t="shared" si="79"/>
        <v>15000</v>
      </c>
      <c r="AA1579" s="20" t="str">
        <f t="shared" si="77"/>
        <v>4399115000</v>
      </c>
      <c r="AB1579" t="s">
        <v>2214</v>
      </c>
      <c r="AC1579" t="s">
        <v>2244</v>
      </c>
      <c r="AD1579" t="s">
        <v>2209</v>
      </c>
    </row>
    <row r="1580" spans="1:30" ht="15" hidden="1" customHeight="1" outlineLevel="1" x14ac:dyDescent="0.2">
      <c r="A1580" s="3">
        <v>43991</v>
      </c>
      <c r="B1580" s="19">
        <v>200000</v>
      </c>
      <c r="C1580" s="5" t="s">
        <v>32</v>
      </c>
      <c r="D1580" s="9" t="s">
        <v>2042</v>
      </c>
      <c r="E1580"/>
      <c r="N1580" s="19">
        <v>200000</v>
      </c>
      <c r="Z1580" s="20">
        <f t="shared" si="79"/>
        <v>200000</v>
      </c>
      <c r="AA1580" s="20" t="str">
        <f t="shared" si="77"/>
        <v>43991200000</v>
      </c>
      <c r="AB1580" t="s">
        <v>2222</v>
      </c>
      <c r="AC1580" t="s">
        <v>2248</v>
      </c>
      <c r="AD1580" t="s">
        <v>2269</v>
      </c>
    </row>
    <row r="1581" spans="1:30" ht="15" hidden="1" customHeight="1" outlineLevel="1" x14ac:dyDescent="0.2">
      <c r="A1581" s="3">
        <v>43991</v>
      </c>
      <c r="B1581" s="19">
        <v>150000</v>
      </c>
      <c r="C1581" s="5" t="s">
        <v>28</v>
      </c>
      <c r="D1581" s="9" t="s">
        <v>2036</v>
      </c>
      <c r="E1581"/>
      <c r="V1581" s="19">
        <v>150000</v>
      </c>
      <c r="Z1581" s="20">
        <f t="shared" si="79"/>
        <v>150000</v>
      </c>
      <c r="AA1581" s="20" t="str">
        <f t="shared" si="77"/>
        <v>43991150000</v>
      </c>
      <c r="AB1581" t="s">
        <v>2236</v>
      </c>
      <c r="AC1581" t="s">
        <v>2248</v>
      </c>
      <c r="AD1581" t="s">
        <v>2236</v>
      </c>
    </row>
    <row r="1582" spans="1:30" ht="15" hidden="1" customHeight="1" outlineLevel="1" x14ac:dyDescent="0.2">
      <c r="A1582" s="3">
        <v>43987</v>
      </c>
      <c r="B1582" s="19">
        <v>9432.24</v>
      </c>
      <c r="C1582" s="5" t="s">
        <v>112</v>
      </c>
      <c r="D1582" s="9" t="s">
        <v>2043</v>
      </c>
      <c r="E1582"/>
      <c r="N1582" s="19">
        <v>9432.24</v>
      </c>
      <c r="Z1582" s="20">
        <f t="shared" si="79"/>
        <v>9432.24</v>
      </c>
      <c r="AA1582" s="20" t="str">
        <f t="shared" si="77"/>
        <v>439879432,24</v>
      </c>
      <c r="AB1582" t="s">
        <v>2233</v>
      </c>
      <c r="AC1582" t="s">
        <v>2248</v>
      </c>
      <c r="AD1582" t="s">
        <v>2269</v>
      </c>
    </row>
    <row r="1583" spans="1:30" ht="15" hidden="1" customHeight="1" outlineLevel="1" x14ac:dyDescent="0.2">
      <c r="A1583" s="3">
        <v>43987</v>
      </c>
      <c r="B1583" s="19">
        <v>17025</v>
      </c>
      <c r="C1583" s="5" t="s">
        <v>8</v>
      </c>
      <c r="D1583" s="9" t="s">
        <v>2044</v>
      </c>
      <c r="E1583"/>
      <c r="R1583" s="19">
        <v>17025</v>
      </c>
      <c r="Z1583" s="20">
        <f t="shared" si="79"/>
        <v>17025</v>
      </c>
      <c r="AA1583" s="20" t="str">
        <f t="shared" si="77"/>
        <v>4398717025</v>
      </c>
      <c r="AB1583" t="s">
        <v>2283</v>
      </c>
      <c r="AC1583" t="s">
        <v>2276</v>
      </c>
      <c r="AD1583" t="s">
        <v>2276</v>
      </c>
    </row>
    <row r="1584" spans="1:30" ht="15" hidden="1" customHeight="1" outlineLevel="1" x14ac:dyDescent="0.2">
      <c r="A1584" s="3">
        <v>43987</v>
      </c>
      <c r="B1584" s="19">
        <v>9432.24</v>
      </c>
      <c r="C1584" s="5" t="s">
        <v>112</v>
      </c>
      <c r="D1584" s="9" t="s">
        <v>2045</v>
      </c>
      <c r="E1584"/>
      <c r="N1584" s="19">
        <v>9432.24</v>
      </c>
      <c r="Z1584" s="20">
        <f t="shared" si="79"/>
        <v>9432.24</v>
      </c>
      <c r="AA1584" s="20" t="str">
        <f t="shared" si="77"/>
        <v>439879432,24</v>
      </c>
      <c r="AB1584" t="s">
        <v>2233</v>
      </c>
      <c r="AC1584" t="s">
        <v>2248</v>
      </c>
      <c r="AD1584" t="s">
        <v>2269</v>
      </c>
    </row>
    <row r="1585" spans="1:30" ht="15" hidden="1" customHeight="1" outlineLevel="1" x14ac:dyDescent="0.2">
      <c r="A1585" s="3">
        <v>43987</v>
      </c>
      <c r="B1585" s="19">
        <v>9432.24</v>
      </c>
      <c r="C1585" s="5" t="s">
        <v>112</v>
      </c>
      <c r="D1585" s="9" t="s">
        <v>2046</v>
      </c>
      <c r="E1585"/>
      <c r="N1585" s="19">
        <v>9432.24</v>
      </c>
      <c r="Z1585" s="20">
        <f t="shared" si="79"/>
        <v>9432.24</v>
      </c>
      <c r="AA1585" s="20" t="str">
        <f t="shared" si="77"/>
        <v>439879432,24</v>
      </c>
      <c r="AB1585" t="s">
        <v>2233</v>
      </c>
      <c r="AC1585" t="s">
        <v>2248</v>
      </c>
      <c r="AD1585" t="s">
        <v>2269</v>
      </c>
    </row>
    <row r="1586" spans="1:30" ht="15" hidden="1" customHeight="1" outlineLevel="1" x14ac:dyDescent="0.2">
      <c r="A1586" s="3">
        <v>43987</v>
      </c>
      <c r="B1586" s="19">
        <v>5000</v>
      </c>
      <c r="C1586" s="5" t="s">
        <v>47</v>
      </c>
      <c r="D1586" s="9" t="s">
        <v>2047</v>
      </c>
      <c r="E1586"/>
      <c r="P1586" s="19">
        <v>5000</v>
      </c>
      <c r="Z1586" s="20">
        <f t="shared" si="79"/>
        <v>5000</v>
      </c>
      <c r="AA1586" s="20" t="str">
        <f t="shared" si="77"/>
        <v>439875000</v>
      </c>
      <c r="AB1586" t="s">
        <v>2224</v>
      </c>
      <c r="AC1586" t="s">
        <v>2248</v>
      </c>
      <c r="AD1586" t="s">
        <v>2427</v>
      </c>
    </row>
    <row r="1587" spans="1:30" ht="15" hidden="1" customHeight="1" outlineLevel="1" x14ac:dyDescent="0.2">
      <c r="A1587" s="3">
        <v>43987</v>
      </c>
      <c r="B1587" s="19">
        <v>148500</v>
      </c>
      <c r="C1587" s="5" t="s">
        <v>358</v>
      </c>
      <c r="D1587" s="9" t="s">
        <v>2048</v>
      </c>
      <c r="E1587"/>
      <c r="U1587" s="19">
        <v>148500</v>
      </c>
      <c r="Z1587" s="20">
        <f t="shared" ref="Z1587:Z1604" si="80">SUM(E1587:Y1587)</f>
        <v>148500</v>
      </c>
      <c r="AA1587" s="20" t="str">
        <f t="shared" si="77"/>
        <v>43987148500</v>
      </c>
      <c r="AB1587" t="s">
        <v>2203</v>
      </c>
      <c r="AC1587" t="s">
        <v>2248</v>
      </c>
      <c r="AD1587" t="s">
        <v>2273</v>
      </c>
    </row>
    <row r="1588" spans="1:30" ht="15" hidden="1" customHeight="1" outlineLevel="1" x14ac:dyDescent="0.2">
      <c r="A1588" s="3">
        <v>43986</v>
      </c>
      <c r="B1588" s="19">
        <v>9000</v>
      </c>
      <c r="C1588" s="5" t="s">
        <v>1211</v>
      </c>
      <c r="D1588" s="9" t="s">
        <v>2049</v>
      </c>
      <c r="E1588"/>
      <c r="K1588" s="19">
        <v>9000</v>
      </c>
      <c r="Z1588" s="20">
        <f t="shared" si="80"/>
        <v>9000</v>
      </c>
      <c r="AA1588" s="20" t="str">
        <f t="shared" si="77"/>
        <v>439869000</v>
      </c>
      <c r="AB1588" t="s">
        <v>2240</v>
      </c>
      <c r="AC1588" t="s">
        <v>2248</v>
      </c>
      <c r="AD1588" t="s">
        <v>2267</v>
      </c>
    </row>
    <row r="1589" spans="1:30" ht="15" hidden="1" customHeight="1" outlineLevel="1" x14ac:dyDescent="0.2">
      <c r="A1589" s="3">
        <v>43986</v>
      </c>
      <c r="B1589" s="19">
        <v>45000</v>
      </c>
      <c r="C1589" s="6" t="s">
        <v>1211</v>
      </c>
      <c r="D1589" s="9" t="s">
        <v>2050</v>
      </c>
      <c r="E1589"/>
      <c r="L1589" s="19">
        <v>45000</v>
      </c>
      <c r="Z1589" s="20">
        <f t="shared" si="80"/>
        <v>45000</v>
      </c>
      <c r="AA1589" s="20" t="str">
        <f t="shared" si="77"/>
        <v>4398645000</v>
      </c>
      <c r="AB1589" t="s">
        <v>2201</v>
      </c>
      <c r="AC1589" t="s">
        <v>2248</v>
      </c>
      <c r="AD1589" t="s">
        <v>2265</v>
      </c>
    </row>
    <row r="1590" spans="1:30" ht="15" hidden="1" customHeight="1" outlineLevel="1" x14ac:dyDescent="0.2">
      <c r="A1590" s="3">
        <v>43986</v>
      </c>
      <c r="B1590" s="19">
        <v>70000</v>
      </c>
      <c r="C1590" s="5" t="s">
        <v>306</v>
      </c>
      <c r="D1590" s="9" t="s">
        <v>1164</v>
      </c>
      <c r="E1590"/>
      <c r="M1590" s="19"/>
      <c r="O1590" s="19">
        <v>70000</v>
      </c>
      <c r="Z1590" s="20">
        <f t="shared" si="80"/>
        <v>70000</v>
      </c>
      <c r="AA1590" s="20" t="str">
        <f t="shared" si="77"/>
        <v>4398670000</v>
      </c>
      <c r="AB1590" t="s">
        <v>2213</v>
      </c>
      <c r="AC1590" t="s">
        <v>2248</v>
      </c>
      <c r="AD1590" t="s">
        <v>2213</v>
      </c>
    </row>
    <row r="1591" spans="1:30" ht="15" hidden="1" customHeight="1" outlineLevel="1" x14ac:dyDescent="0.2">
      <c r="A1591" s="3">
        <v>43986</v>
      </c>
      <c r="B1591" s="19">
        <v>6859.86</v>
      </c>
      <c r="C1591" s="5" t="s">
        <v>498</v>
      </c>
      <c r="D1591" s="9" t="s">
        <v>2051</v>
      </c>
      <c r="E1591"/>
      <c r="K1591" s="19">
        <v>6859.86</v>
      </c>
      <c r="Z1591" s="20">
        <f t="shared" si="80"/>
        <v>6859.86</v>
      </c>
      <c r="AA1591" s="20" t="str">
        <f t="shared" si="77"/>
        <v>439866859,86</v>
      </c>
      <c r="AB1591" t="s">
        <v>2221</v>
      </c>
      <c r="AC1591" t="s">
        <v>2248</v>
      </c>
      <c r="AD1591" t="s">
        <v>2267</v>
      </c>
    </row>
    <row r="1592" spans="1:30" ht="15" hidden="1" customHeight="1" outlineLevel="1" x14ac:dyDescent="0.2">
      <c r="A1592" s="3">
        <v>43986</v>
      </c>
      <c r="B1592" s="19">
        <v>10991</v>
      </c>
      <c r="C1592" s="5" t="s">
        <v>1165</v>
      </c>
      <c r="D1592" s="9" t="s">
        <v>2052</v>
      </c>
      <c r="E1592"/>
      <c r="R1592" s="19">
        <v>10991</v>
      </c>
      <c r="Z1592" s="20">
        <f t="shared" si="80"/>
        <v>10991</v>
      </c>
      <c r="AA1592" s="20" t="str">
        <f t="shared" si="77"/>
        <v>4398610991</v>
      </c>
      <c r="AB1592" t="s">
        <v>2227</v>
      </c>
      <c r="AC1592" t="s">
        <v>2276</v>
      </c>
      <c r="AD1592" t="s">
        <v>2276</v>
      </c>
    </row>
    <row r="1593" spans="1:30" ht="15" hidden="1" customHeight="1" outlineLevel="1" x14ac:dyDescent="0.2">
      <c r="A1593" s="3">
        <v>43985</v>
      </c>
      <c r="B1593" s="19">
        <v>100000</v>
      </c>
      <c r="C1593" s="5" t="s">
        <v>28</v>
      </c>
      <c r="D1593" s="9" t="s">
        <v>2053</v>
      </c>
      <c r="E1593"/>
      <c r="V1593" s="19">
        <v>100000</v>
      </c>
      <c r="Z1593" s="20">
        <f t="shared" si="80"/>
        <v>100000</v>
      </c>
      <c r="AA1593" s="20" t="str">
        <f t="shared" si="77"/>
        <v>43985100000</v>
      </c>
      <c r="AB1593" t="s">
        <v>2236</v>
      </c>
      <c r="AC1593" t="s">
        <v>2248</v>
      </c>
      <c r="AD1593" t="s">
        <v>2236</v>
      </c>
    </row>
    <row r="1594" spans="1:30" ht="15" hidden="1" customHeight="1" outlineLevel="1" x14ac:dyDescent="0.2">
      <c r="A1594" s="3">
        <v>43984</v>
      </c>
      <c r="B1594" s="19">
        <v>100000</v>
      </c>
      <c r="C1594" s="5" t="s">
        <v>28</v>
      </c>
      <c r="D1594" s="9" t="s">
        <v>2053</v>
      </c>
      <c r="E1594"/>
      <c r="V1594" s="19">
        <v>100000</v>
      </c>
      <c r="Z1594" s="20">
        <f t="shared" si="80"/>
        <v>100000</v>
      </c>
      <c r="AA1594" s="20" t="str">
        <f t="shared" si="77"/>
        <v>43984100000</v>
      </c>
      <c r="AB1594" t="s">
        <v>2236</v>
      </c>
      <c r="AC1594" t="s">
        <v>2248</v>
      </c>
      <c r="AD1594" t="s">
        <v>2236</v>
      </c>
    </row>
    <row r="1595" spans="1:30" ht="15" hidden="1" customHeight="1" outlineLevel="1" x14ac:dyDescent="0.2">
      <c r="A1595" s="3">
        <v>43983</v>
      </c>
      <c r="B1595" s="19">
        <v>35250</v>
      </c>
      <c r="C1595" s="5" t="s">
        <v>906</v>
      </c>
      <c r="D1595" s="9" t="s">
        <v>1166</v>
      </c>
      <c r="E1595"/>
      <c r="G1595" s="4">
        <v>35250</v>
      </c>
      <c r="Z1595" s="20">
        <f t="shared" si="80"/>
        <v>35250</v>
      </c>
      <c r="AA1595" s="20" t="str">
        <f t="shared" si="77"/>
        <v>4398335250</v>
      </c>
      <c r="AB1595" t="s">
        <v>2209</v>
      </c>
      <c r="AC1595" t="s">
        <v>2244</v>
      </c>
      <c r="AD1595" t="s">
        <v>2209</v>
      </c>
    </row>
    <row r="1596" spans="1:30" ht="15" hidden="1" customHeight="1" outlineLevel="1" x14ac:dyDescent="0.2">
      <c r="A1596" s="3">
        <v>43983</v>
      </c>
      <c r="B1596" s="19">
        <v>1758.85</v>
      </c>
      <c r="C1596" s="5" t="s">
        <v>1207</v>
      </c>
      <c r="D1596" s="9" t="s">
        <v>2032</v>
      </c>
      <c r="E1596"/>
      <c r="F1596" s="19">
        <v>1758.85</v>
      </c>
      <c r="Z1596" s="20">
        <f t="shared" si="80"/>
        <v>1758.85</v>
      </c>
      <c r="AA1596" s="20" t="str">
        <f t="shared" si="77"/>
        <v>439831758,85</v>
      </c>
      <c r="AB1596" t="s">
        <v>2206</v>
      </c>
      <c r="AC1596" t="s">
        <v>2244</v>
      </c>
      <c r="AD1596" t="s">
        <v>2209</v>
      </c>
    </row>
    <row r="1597" spans="1:30" ht="15" hidden="1" customHeight="1" outlineLevel="1" x14ac:dyDescent="0.2">
      <c r="A1597" s="3">
        <v>43983</v>
      </c>
      <c r="B1597" s="19">
        <v>32400.04</v>
      </c>
      <c r="C1597" s="5" t="s">
        <v>1207</v>
      </c>
      <c r="D1597" s="9" t="s">
        <v>1135</v>
      </c>
      <c r="E1597"/>
      <c r="F1597" s="19">
        <v>32400.04</v>
      </c>
      <c r="Z1597" s="20">
        <f t="shared" si="80"/>
        <v>32400.04</v>
      </c>
      <c r="AA1597" s="20" t="str">
        <f t="shared" si="77"/>
        <v>4398332400,04</v>
      </c>
      <c r="AB1597" t="s">
        <v>2206</v>
      </c>
      <c r="AC1597" t="s">
        <v>2244</v>
      </c>
      <c r="AD1597" t="s">
        <v>2209</v>
      </c>
    </row>
    <row r="1598" spans="1:30" ht="15" hidden="1" customHeight="1" outlineLevel="1" x14ac:dyDescent="0.2">
      <c r="A1598" s="3">
        <v>43983</v>
      </c>
      <c r="B1598" s="19">
        <v>337.41</v>
      </c>
      <c r="C1598" s="5" t="s">
        <v>7</v>
      </c>
      <c r="D1598" s="9" t="s">
        <v>1167</v>
      </c>
      <c r="E1598" s="19">
        <v>337.41</v>
      </c>
      <c r="Z1598" s="20">
        <f t="shared" si="80"/>
        <v>337.41</v>
      </c>
      <c r="AA1598" s="20" t="str">
        <f t="shared" si="77"/>
        <v>43983337,41</v>
      </c>
      <c r="AB1598" t="s">
        <v>2204</v>
      </c>
      <c r="AC1598" t="s">
        <v>2245</v>
      </c>
      <c r="AD1598" t="s">
        <v>2262</v>
      </c>
    </row>
    <row r="1599" spans="1:30" ht="15" hidden="1" customHeight="1" outlineLevel="1" x14ac:dyDescent="0.2">
      <c r="A1599" s="3">
        <v>43983</v>
      </c>
      <c r="B1599" s="19">
        <v>502.44</v>
      </c>
      <c r="C1599" s="5" t="s">
        <v>1222</v>
      </c>
      <c r="D1599" s="9" t="s">
        <v>2054</v>
      </c>
      <c r="E1599"/>
      <c r="F1599" s="19">
        <v>502.44</v>
      </c>
      <c r="Z1599" s="20">
        <f t="shared" si="80"/>
        <v>502.44</v>
      </c>
      <c r="AA1599" s="20" t="str">
        <f t="shared" si="77"/>
        <v>43983502,44</v>
      </c>
      <c r="AB1599" t="s">
        <v>2206</v>
      </c>
      <c r="AC1599" t="s">
        <v>2244</v>
      </c>
      <c r="AD1599" t="s">
        <v>2209</v>
      </c>
    </row>
    <row r="1600" spans="1:30" ht="15" hidden="1" customHeight="1" outlineLevel="1" x14ac:dyDescent="0.2">
      <c r="A1600" s="3">
        <v>43983</v>
      </c>
      <c r="B1600" s="19">
        <v>250</v>
      </c>
      <c r="C1600" s="5" t="s">
        <v>7</v>
      </c>
      <c r="D1600" s="9" t="s">
        <v>1326</v>
      </c>
      <c r="E1600" s="19">
        <v>250</v>
      </c>
      <c r="Z1600" s="20">
        <f t="shared" si="80"/>
        <v>250</v>
      </c>
      <c r="AA1600" s="20" t="str">
        <f t="shared" si="77"/>
        <v>43983250</v>
      </c>
      <c r="AB1600" t="s">
        <v>2204</v>
      </c>
      <c r="AC1600" t="s">
        <v>2245</v>
      </c>
      <c r="AD1600" t="s">
        <v>2262</v>
      </c>
    </row>
    <row r="1601" spans="1:4094 4098:6144 6147:11264 11268:13311 13314:14334 14337:16371" ht="15" hidden="1" customHeight="1" outlineLevel="1" x14ac:dyDescent="0.2">
      <c r="A1601" s="3">
        <v>43983</v>
      </c>
      <c r="B1601" s="19">
        <v>30364</v>
      </c>
      <c r="C1601" s="5" t="s">
        <v>1207</v>
      </c>
      <c r="D1601" s="9" t="s">
        <v>1139</v>
      </c>
      <c r="E1601"/>
      <c r="F1601" s="19">
        <v>30364</v>
      </c>
      <c r="Z1601" s="20">
        <f t="shared" si="80"/>
        <v>30364</v>
      </c>
      <c r="AA1601" s="20" t="str">
        <f t="shared" si="77"/>
        <v>4398330364</v>
      </c>
      <c r="AB1601" t="s">
        <v>2205</v>
      </c>
      <c r="AC1601" t="s">
        <v>2244</v>
      </c>
      <c r="AD1601" t="s">
        <v>2209</v>
      </c>
    </row>
    <row r="1602" spans="1:4094 4098:6144 6147:11264 11268:13311 13314:14334 14337:16371" ht="15" hidden="1" customHeight="1" outlineLevel="1" x14ac:dyDescent="0.2">
      <c r="A1602" s="3">
        <v>43983</v>
      </c>
      <c r="B1602" s="19">
        <v>84352</v>
      </c>
      <c r="C1602" s="5" t="s">
        <v>7</v>
      </c>
      <c r="D1602" s="9" t="s">
        <v>2055</v>
      </c>
      <c r="E1602"/>
      <c r="G1602" s="4">
        <v>84352</v>
      </c>
      <c r="Z1602" s="20">
        <f t="shared" si="80"/>
        <v>84352</v>
      </c>
      <c r="AA1602" s="20" t="str">
        <f t="shared" ref="AA1602:AA1665" si="81">A1602&amp;B1602</f>
        <v>4398384352</v>
      </c>
      <c r="AB1602" t="s">
        <v>2209</v>
      </c>
      <c r="AC1602" t="s">
        <v>2244</v>
      </c>
      <c r="AD1602" t="s">
        <v>2209</v>
      </c>
    </row>
    <row r="1603" spans="1:4094 4098:6144 6147:11264 11268:13311 13314:14334 14337:16371" ht="15" hidden="1" customHeight="1" outlineLevel="1" x14ac:dyDescent="0.2">
      <c r="A1603" s="3">
        <v>43983</v>
      </c>
      <c r="B1603" s="19">
        <v>12621.67</v>
      </c>
      <c r="C1603" s="5" t="s">
        <v>1207</v>
      </c>
      <c r="D1603" s="9" t="s">
        <v>1138</v>
      </c>
      <c r="E1603"/>
      <c r="F1603" s="19">
        <v>12621.67</v>
      </c>
      <c r="Z1603" s="20">
        <f t="shared" si="80"/>
        <v>12621.67</v>
      </c>
      <c r="AA1603" s="20" t="str">
        <f t="shared" si="81"/>
        <v>4398312621,67</v>
      </c>
      <c r="AB1603" t="s">
        <v>2206</v>
      </c>
      <c r="AC1603" t="s">
        <v>2244</v>
      </c>
      <c r="AD1603" t="s">
        <v>2209</v>
      </c>
    </row>
    <row r="1604" spans="1:4094 4098:6144 6147:11264 11268:13311 13314:14334 14337:16371" ht="15" hidden="1" customHeight="1" outlineLevel="1" x14ac:dyDescent="0.2">
      <c r="A1604" s="3">
        <v>43983</v>
      </c>
      <c r="B1604" s="19">
        <v>990</v>
      </c>
      <c r="C1604" s="5" t="s">
        <v>7</v>
      </c>
      <c r="D1604" s="9" t="s">
        <v>2128</v>
      </c>
      <c r="E1604" s="19">
        <v>990</v>
      </c>
      <c r="Z1604" s="20">
        <f t="shared" si="80"/>
        <v>990</v>
      </c>
      <c r="AA1604" s="20" t="str">
        <f t="shared" si="81"/>
        <v>43983990</v>
      </c>
      <c r="AB1604" t="s">
        <v>2204</v>
      </c>
      <c r="AC1604" t="s">
        <v>2245</v>
      </c>
      <c r="AD1604" t="s">
        <v>2262</v>
      </c>
    </row>
    <row r="1605" spans="1:4094 4098:6144 6147:11264 11268:13311 13314:14334 14337:16371" ht="15" customHeight="1" collapsed="1" x14ac:dyDescent="0.2">
      <c r="A1605" s="74"/>
      <c r="B1605" s="75">
        <f>SUM(B1555:B1604)</f>
        <v>1813080</v>
      </c>
      <c r="C1605" s="76"/>
      <c r="D1605" s="77"/>
      <c r="E1605" s="78"/>
      <c r="F1605" s="78"/>
      <c r="G1605" s="79"/>
      <c r="H1605" s="78"/>
      <c r="I1605" s="78"/>
      <c r="J1605" s="80"/>
      <c r="K1605" s="80"/>
      <c r="L1605" s="75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78"/>
      <c r="AC1605" s="78"/>
      <c r="AD1605" s="78"/>
      <c r="AE1605" s="3"/>
      <c r="AF1605" s="31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V1605" s="3"/>
      <c r="AW1605" s="31"/>
      <c r="AX1605" s="5"/>
      <c r="AY1605" s="9"/>
      <c r="BB1605" s="2"/>
      <c r="BE1605" s="24"/>
      <c r="BF1605" s="24"/>
      <c r="BG1605" s="31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Z1605" s="3"/>
      <c r="CA1605" s="31"/>
      <c r="CB1605" s="5"/>
      <c r="CC1605" s="9"/>
      <c r="CF1605" s="2"/>
      <c r="CI1605" s="24"/>
      <c r="CJ1605" s="24"/>
      <c r="CK1605" s="31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D1605" s="3"/>
      <c r="DE1605" s="31"/>
      <c r="DF1605" s="5"/>
      <c r="DG1605" s="9"/>
      <c r="DJ1605" s="2"/>
      <c r="DM1605" s="24"/>
      <c r="DN1605" s="24"/>
      <c r="DO1605" s="31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H1605" s="3"/>
      <c r="EI1605" s="31"/>
      <c r="EJ1605" s="5"/>
      <c r="EK1605" s="9"/>
      <c r="EN1605" s="2"/>
      <c r="EQ1605" s="24"/>
      <c r="ER1605" s="24"/>
      <c r="ES1605" s="31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L1605" s="3"/>
      <c r="FM1605" s="31"/>
      <c r="FN1605" s="5"/>
      <c r="FO1605" s="9"/>
      <c r="FR1605" s="2"/>
      <c r="FU1605" s="24"/>
      <c r="FV1605" s="24"/>
      <c r="FW1605" s="31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P1605" s="3"/>
      <c r="GQ1605" s="31"/>
      <c r="GR1605" s="5"/>
      <c r="GS1605" s="9"/>
      <c r="GV1605" s="2"/>
      <c r="GY1605" s="24"/>
      <c r="GZ1605" s="24"/>
      <c r="HA1605" s="31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T1605" s="3"/>
      <c r="HU1605" s="31"/>
      <c r="HV1605" s="5"/>
      <c r="HW1605" s="9"/>
      <c r="HZ1605" s="2"/>
      <c r="IC1605" s="24"/>
      <c r="ID1605" s="24"/>
      <c r="IE1605" s="31"/>
      <c r="IF1605" s="24"/>
      <c r="IG1605" s="24"/>
      <c r="IH1605" s="24"/>
      <c r="II1605" s="24"/>
      <c r="IJ1605" s="24"/>
      <c r="IK1605" s="24"/>
      <c r="IL1605" s="24"/>
      <c r="IM1605" s="24"/>
      <c r="IN1605" s="24"/>
      <c r="IO1605" s="24"/>
      <c r="IP1605" s="24"/>
      <c r="IQ1605" s="24"/>
      <c r="IR1605" s="24"/>
      <c r="IS1605" s="24"/>
      <c r="IT1605" s="24"/>
      <c r="IX1605" s="3"/>
      <c r="IY1605" s="31"/>
      <c r="IZ1605" s="5"/>
      <c r="JA1605" s="9"/>
      <c r="JD1605" s="2"/>
      <c r="JG1605" s="24"/>
      <c r="JH1605" s="24"/>
      <c r="JI1605" s="31"/>
      <c r="JJ1605" s="24"/>
      <c r="JK1605" s="24"/>
      <c r="JL1605" s="24"/>
      <c r="JM1605" s="24"/>
      <c r="JN1605" s="24"/>
      <c r="JO1605" s="24"/>
      <c r="JP1605" s="24"/>
      <c r="JQ1605" s="24"/>
      <c r="JR1605" s="24"/>
      <c r="JS1605" s="24"/>
      <c r="JT1605" s="24"/>
      <c r="JU1605" s="24"/>
      <c r="JV1605" s="24"/>
      <c r="JW1605" s="24"/>
      <c r="JX1605" s="24"/>
      <c r="KB1605" s="3"/>
      <c r="KC1605" s="31"/>
      <c r="KD1605" s="5"/>
      <c r="KE1605" s="9"/>
      <c r="KH1605" s="2"/>
      <c r="KK1605" s="24"/>
      <c r="KL1605" s="24"/>
      <c r="KM1605" s="31"/>
      <c r="KN1605" s="24"/>
      <c r="KO1605" s="24"/>
      <c r="KP1605" s="24"/>
      <c r="KQ1605" s="24"/>
      <c r="KR1605" s="24"/>
      <c r="KS1605" s="24"/>
      <c r="KT1605" s="24"/>
      <c r="KU1605" s="24"/>
      <c r="KV1605" s="24"/>
      <c r="KW1605" s="24"/>
      <c r="KX1605" s="24"/>
      <c r="KY1605" s="24"/>
      <c r="KZ1605" s="24"/>
      <c r="LA1605" s="24"/>
      <c r="LB1605" s="24"/>
      <c r="LF1605" s="3"/>
      <c r="LG1605" s="31"/>
      <c r="LH1605" s="5"/>
      <c r="LI1605" s="9"/>
      <c r="LL1605" s="2"/>
      <c r="LO1605" s="24"/>
      <c r="LP1605" s="24"/>
      <c r="LQ1605" s="31"/>
      <c r="LR1605" s="24"/>
      <c r="LS1605" s="24"/>
      <c r="LT1605" s="24"/>
      <c r="LU1605" s="24"/>
      <c r="LV1605" s="24"/>
      <c r="LW1605" s="24"/>
      <c r="LX1605" s="24"/>
      <c r="LY1605" s="24"/>
      <c r="LZ1605" s="24"/>
      <c r="MA1605" s="24"/>
      <c r="MB1605" s="24"/>
      <c r="MC1605" s="24"/>
      <c r="MD1605" s="24"/>
      <c r="ME1605" s="24"/>
      <c r="MF1605" s="24"/>
      <c r="MJ1605" s="3"/>
      <c r="MK1605" s="31"/>
      <c r="ML1605" s="5"/>
      <c r="MM1605" s="9"/>
      <c r="MP1605" s="2"/>
      <c r="MS1605" s="24"/>
      <c r="MT1605" s="24"/>
      <c r="MU1605" s="31"/>
      <c r="MV1605" s="24"/>
      <c r="MW1605" s="24"/>
      <c r="MX1605" s="24"/>
      <c r="MY1605" s="24"/>
      <c r="MZ1605" s="24"/>
      <c r="NA1605" s="24"/>
      <c r="NB1605" s="24"/>
      <c r="NC1605" s="24"/>
      <c r="ND1605" s="24"/>
      <c r="NE1605" s="24"/>
      <c r="NF1605" s="24"/>
      <c r="NG1605" s="24"/>
      <c r="NH1605" s="24"/>
      <c r="NI1605" s="24"/>
      <c r="NJ1605" s="24"/>
      <c r="NN1605" s="3"/>
      <c r="NO1605" s="31"/>
      <c r="NP1605" s="5"/>
      <c r="NQ1605" s="9"/>
      <c r="NT1605" s="2"/>
      <c r="NW1605" s="24"/>
      <c r="NX1605" s="24"/>
      <c r="NY1605" s="31"/>
      <c r="NZ1605" s="24"/>
      <c r="OA1605" s="24"/>
      <c r="OB1605" s="24"/>
      <c r="OC1605" s="24"/>
      <c r="OD1605" s="24"/>
      <c r="OE1605" s="24"/>
      <c r="OF1605" s="24"/>
      <c r="OG1605" s="24"/>
      <c r="OH1605" s="24"/>
      <c r="OI1605" s="24"/>
      <c r="OJ1605" s="24"/>
      <c r="OK1605" s="24"/>
      <c r="OL1605" s="24"/>
      <c r="OM1605" s="24"/>
      <c r="ON1605" s="24"/>
      <c r="OR1605" s="3"/>
      <c r="OS1605" s="31"/>
      <c r="OT1605" s="5"/>
      <c r="OU1605" s="9"/>
      <c r="OX1605" s="2"/>
      <c r="PA1605" s="24"/>
      <c r="PB1605" s="24"/>
      <c r="PC1605" s="31"/>
      <c r="PD1605" s="24"/>
      <c r="PE1605" s="24"/>
      <c r="PF1605" s="24"/>
      <c r="PG1605" s="24"/>
      <c r="PH1605" s="24"/>
      <c r="PI1605" s="24"/>
      <c r="PJ1605" s="24"/>
      <c r="PK1605" s="24"/>
      <c r="PL1605" s="24"/>
      <c r="PM1605" s="24"/>
      <c r="PN1605" s="24"/>
      <c r="PO1605" s="24"/>
      <c r="PP1605" s="24"/>
      <c r="PQ1605" s="24"/>
      <c r="PR1605" s="24"/>
      <c r="PV1605" s="3"/>
      <c r="PW1605" s="31"/>
      <c r="PX1605" s="5"/>
      <c r="PY1605" s="9"/>
      <c r="QB1605" s="2"/>
      <c r="QE1605" s="24"/>
      <c r="QF1605" s="24"/>
      <c r="QG1605" s="31"/>
      <c r="QH1605" s="24"/>
      <c r="QI1605" s="24"/>
      <c r="QJ1605" s="24"/>
      <c r="QK1605" s="24"/>
      <c r="QL1605" s="24"/>
      <c r="QM1605" s="24"/>
      <c r="QN1605" s="24"/>
      <c r="QO1605" s="24"/>
      <c r="QP1605" s="24"/>
      <c r="QQ1605" s="24"/>
      <c r="QR1605" s="24"/>
      <c r="QS1605" s="24"/>
      <c r="QT1605" s="24"/>
      <c r="QU1605" s="24"/>
      <c r="QV1605" s="24"/>
      <c r="QZ1605" s="3"/>
      <c r="RA1605" s="31"/>
      <c r="RB1605" s="5"/>
      <c r="RC1605" s="9"/>
      <c r="RF1605" s="2"/>
      <c r="RI1605" s="24"/>
      <c r="RJ1605" s="24"/>
      <c r="RK1605" s="31"/>
      <c r="RL1605" s="24"/>
      <c r="RM1605" s="24"/>
      <c r="RN1605" s="24"/>
      <c r="RO1605" s="24"/>
      <c r="RP1605" s="24"/>
      <c r="RQ1605" s="24"/>
      <c r="RR1605" s="24"/>
      <c r="RS1605" s="24"/>
      <c r="RT1605" s="24"/>
      <c r="RU1605" s="24"/>
      <c r="RV1605" s="24"/>
      <c r="RW1605" s="24"/>
      <c r="RX1605" s="24"/>
      <c r="RY1605" s="24"/>
      <c r="RZ1605" s="24"/>
      <c r="SD1605" s="3"/>
      <c r="SE1605" s="31"/>
      <c r="SF1605" s="5"/>
      <c r="SG1605" s="9"/>
      <c r="SJ1605" s="2"/>
      <c r="SM1605" s="24"/>
      <c r="SN1605" s="24"/>
      <c r="SO1605" s="31"/>
      <c r="SP1605" s="24"/>
      <c r="SQ1605" s="24"/>
      <c r="SR1605" s="24"/>
      <c r="SS1605" s="24"/>
      <c r="ST1605" s="24"/>
      <c r="SU1605" s="24"/>
      <c r="SV1605" s="24"/>
      <c r="SW1605" s="24"/>
      <c r="SX1605" s="24"/>
      <c r="SY1605" s="24"/>
      <c r="SZ1605" s="24"/>
      <c r="TA1605" s="24"/>
      <c r="TB1605" s="24"/>
      <c r="TC1605" s="24"/>
      <c r="TD1605" s="24"/>
      <c r="TH1605" s="3"/>
      <c r="TI1605" s="31"/>
      <c r="TJ1605" s="5"/>
      <c r="TK1605" s="9"/>
      <c r="TN1605" s="2"/>
      <c r="TQ1605" s="24"/>
      <c r="TR1605" s="24"/>
      <c r="TS1605" s="31"/>
      <c r="TT1605" s="24"/>
      <c r="TU1605" s="24"/>
      <c r="TV1605" s="24"/>
      <c r="TW1605" s="24"/>
      <c r="TX1605" s="24"/>
      <c r="TY1605" s="24"/>
      <c r="TZ1605" s="24"/>
      <c r="UA1605" s="24"/>
      <c r="UB1605" s="24"/>
      <c r="UC1605" s="24"/>
      <c r="UD1605" s="24"/>
      <c r="UE1605" s="24"/>
      <c r="UF1605" s="24"/>
      <c r="UG1605" s="24"/>
      <c r="UH1605" s="24"/>
      <c r="UL1605" s="3"/>
      <c r="UM1605" s="31"/>
      <c r="UN1605" s="5"/>
      <c r="UO1605" s="9"/>
      <c r="UR1605" s="2"/>
      <c r="UU1605" s="24"/>
      <c r="UV1605" s="24"/>
      <c r="UW1605" s="31"/>
      <c r="UX1605" s="24"/>
      <c r="UY1605" s="24"/>
      <c r="UZ1605" s="24"/>
      <c r="VA1605" s="24"/>
      <c r="VB1605" s="24"/>
      <c r="VC1605" s="24"/>
      <c r="VD1605" s="24"/>
      <c r="VE1605" s="24"/>
      <c r="VF1605" s="24"/>
      <c r="VG1605" s="24"/>
      <c r="VH1605" s="24"/>
      <c r="VI1605" s="24"/>
      <c r="VJ1605" s="24"/>
      <c r="VK1605" s="24"/>
      <c r="VL1605" s="24"/>
      <c r="VP1605" s="3"/>
      <c r="VQ1605" s="31"/>
      <c r="VR1605" s="5"/>
      <c r="VS1605" s="9"/>
      <c r="VV1605" s="2"/>
      <c r="VY1605" s="24"/>
      <c r="VZ1605" s="24"/>
      <c r="WA1605" s="31"/>
      <c r="WB1605" s="24"/>
      <c r="WC1605" s="24"/>
      <c r="WD1605" s="24"/>
      <c r="WE1605" s="24"/>
      <c r="WF1605" s="24"/>
      <c r="WG1605" s="24"/>
      <c r="WH1605" s="24"/>
      <c r="WI1605" s="24"/>
      <c r="WJ1605" s="24"/>
      <c r="WK1605" s="24"/>
      <c r="WL1605" s="24"/>
      <c r="WM1605" s="24"/>
      <c r="WN1605" s="24"/>
      <c r="WO1605" s="24"/>
      <c r="WP1605" s="24"/>
      <c r="WT1605" s="3"/>
      <c r="WU1605" s="31"/>
      <c r="WV1605" s="5"/>
      <c r="WW1605" s="9"/>
      <c r="WZ1605" s="2"/>
      <c r="XC1605" s="24"/>
      <c r="XD1605" s="24"/>
      <c r="XE1605" s="31"/>
      <c r="XF1605" s="24"/>
      <c r="XG1605" s="24"/>
      <c r="XH1605" s="24"/>
      <c r="XI1605" s="24"/>
      <c r="XJ1605" s="24"/>
      <c r="XK1605" s="24"/>
      <c r="XL1605" s="24"/>
      <c r="XM1605" s="24"/>
      <c r="XN1605" s="24"/>
      <c r="XO1605" s="24"/>
      <c r="XP1605" s="24"/>
      <c r="XQ1605" s="24"/>
      <c r="XR1605" s="24"/>
      <c r="XS1605" s="24"/>
      <c r="XT1605" s="24"/>
      <c r="XX1605" s="3"/>
      <c r="XY1605" s="31"/>
      <c r="XZ1605" s="5"/>
      <c r="YA1605" s="9"/>
      <c r="YD1605" s="2"/>
      <c r="YG1605" s="24"/>
      <c r="YH1605" s="24"/>
      <c r="YI1605" s="31"/>
      <c r="YJ1605" s="24"/>
      <c r="YK1605" s="24"/>
      <c r="YL1605" s="24"/>
      <c r="YM1605" s="24"/>
      <c r="YN1605" s="24"/>
      <c r="YO1605" s="24"/>
      <c r="YP1605" s="24"/>
      <c r="YQ1605" s="24"/>
      <c r="YR1605" s="24"/>
      <c r="YS1605" s="24"/>
      <c r="YT1605" s="24"/>
      <c r="YU1605" s="24"/>
      <c r="YV1605" s="24"/>
      <c r="YW1605" s="24"/>
      <c r="YX1605" s="24"/>
      <c r="ZB1605" s="3"/>
      <c r="ZC1605" s="31"/>
      <c r="ZD1605" s="5"/>
      <c r="ZE1605" s="9"/>
      <c r="ZH1605" s="2"/>
      <c r="ZK1605" s="24"/>
      <c r="ZL1605" s="24"/>
      <c r="ZM1605" s="31"/>
      <c r="ZN1605" s="24"/>
      <c r="ZO1605" s="24"/>
      <c r="ZP1605" s="24"/>
      <c r="ZQ1605" s="24"/>
      <c r="ZR1605" s="24"/>
      <c r="ZS1605" s="24"/>
      <c r="ZT1605" s="24"/>
      <c r="ZU1605" s="24"/>
      <c r="ZV1605" s="24"/>
      <c r="ZW1605" s="24"/>
      <c r="ZX1605" s="24"/>
      <c r="ZY1605" s="24"/>
      <c r="ZZ1605" s="24"/>
      <c r="AAA1605" s="24"/>
      <c r="AAB1605" s="24"/>
      <c r="AAF1605" s="3"/>
      <c r="AAG1605" s="31"/>
      <c r="AAH1605" s="5"/>
      <c r="AAI1605" s="9"/>
      <c r="AAL1605" s="2"/>
      <c r="AAO1605" s="24"/>
      <c r="AAP1605" s="24"/>
      <c r="AAQ1605" s="31"/>
      <c r="AAR1605" s="24"/>
      <c r="AAS1605" s="24"/>
      <c r="AAT1605" s="24"/>
      <c r="AAU1605" s="24"/>
      <c r="AAV1605" s="24"/>
      <c r="AAW1605" s="24"/>
      <c r="AAX1605" s="24"/>
      <c r="AAY1605" s="24"/>
      <c r="AAZ1605" s="24"/>
      <c r="ABA1605" s="24"/>
      <c r="ABB1605" s="24"/>
      <c r="ABC1605" s="24"/>
      <c r="ABD1605" s="24"/>
      <c r="ABE1605" s="24"/>
      <c r="ABF1605" s="24"/>
      <c r="ABJ1605" s="3"/>
      <c r="ABK1605" s="31"/>
      <c r="ABL1605" s="5"/>
      <c r="ABM1605" s="9"/>
      <c r="ABP1605" s="2"/>
      <c r="ABS1605" s="24"/>
      <c r="ABT1605" s="24"/>
      <c r="ABU1605" s="31"/>
      <c r="ABV1605" s="24"/>
      <c r="ABW1605" s="24"/>
      <c r="ABX1605" s="24"/>
      <c r="ABY1605" s="24"/>
      <c r="ABZ1605" s="24"/>
      <c r="ACA1605" s="24"/>
      <c r="ACB1605" s="24"/>
      <c r="ACC1605" s="24"/>
      <c r="ACD1605" s="24"/>
      <c r="ACE1605" s="24"/>
      <c r="ACF1605" s="24"/>
      <c r="ACG1605" s="24"/>
      <c r="ACH1605" s="24"/>
      <c r="ACI1605" s="24"/>
      <c r="ACJ1605" s="24"/>
      <c r="ACN1605" s="3"/>
      <c r="ACO1605" s="31"/>
      <c r="ACP1605" s="5"/>
      <c r="ACQ1605" s="9"/>
      <c r="ACT1605" s="2"/>
      <c r="ACW1605" s="24"/>
      <c r="ACX1605" s="24"/>
      <c r="ACY1605" s="31"/>
      <c r="ACZ1605" s="24"/>
      <c r="ADA1605" s="24"/>
      <c r="ADB1605" s="24"/>
      <c r="ADC1605" s="24"/>
      <c r="ADD1605" s="24"/>
      <c r="ADE1605" s="24"/>
      <c r="ADF1605" s="24"/>
      <c r="ADG1605" s="24"/>
      <c r="ADH1605" s="24"/>
      <c r="ADI1605" s="24"/>
      <c r="ADJ1605" s="24"/>
      <c r="ADK1605" s="24"/>
      <c r="ADL1605" s="24"/>
      <c r="ADM1605" s="24"/>
      <c r="ADN1605" s="24"/>
      <c r="ADR1605" s="3"/>
      <c r="ADS1605" s="31"/>
      <c r="ADT1605" s="5"/>
      <c r="ADU1605" s="9"/>
      <c r="ADX1605" s="2"/>
      <c r="AEA1605" s="24"/>
      <c r="AEB1605" s="24"/>
      <c r="AEC1605" s="31"/>
      <c r="AED1605" s="24"/>
      <c r="AEE1605" s="24"/>
      <c r="AEF1605" s="24"/>
      <c r="AEG1605" s="24"/>
      <c r="AEH1605" s="24"/>
      <c r="AEI1605" s="24"/>
      <c r="AEJ1605" s="24"/>
      <c r="AEK1605" s="24"/>
      <c r="AEL1605" s="24"/>
      <c r="AEM1605" s="24"/>
      <c r="AEN1605" s="24"/>
      <c r="AEO1605" s="24"/>
      <c r="AEP1605" s="24"/>
      <c r="AEQ1605" s="24"/>
      <c r="AER1605" s="24"/>
      <c r="AEV1605" s="3"/>
      <c r="AEW1605" s="31"/>
      <c r="AEX1605" s="5"/>
      <c r="AEY1605" s="9"/>
      <c r="AFB1605" s="2"/>
      <c r="AFE1605" s="24"/>
      <c r="AFF1605" s="24"/>
      <c r="AFG1605" s="31"/>
      <c r="AFH1605" s="24"/>
      <c r="AFI1605" s="24"/>
      <c r="AFJ1605" s="24"/>
      <c r="AFK1605" s="24"/>
      <c r="AFL1605" s="24"/>
      <c r="AFM1605" s="24"/>
      <c r="AFN1605" s="24"/>
      <c r="AFO1605" s="24"/>
      <c r="AFP1605" s="24"/>
      <c r="AFQ1605" s="24"/>
      <c r="AFR1605" s="24"/>
      <c r="AFS1605" s="24"/>
      <c r="AFT1605" s="24"/>
      <c r="AFU1605" s="24"/>
      <c r="AFV1605" s="24"/>
      <c r="AFZ1605" s="3"/>
      <c r="AGA1605" s="31"/>
      <c r="AGB1605" s="5"/>
      <c r="AGC1605" s="9"/>
      <c r="AGF1605" s="2"/>
      <c r="AGI1605" s="24"/>
      <c r="AGJ1605" s="24"/>
      <c r="AGK1605" s="31"/>
      <c r="AGL1605" s="24"/>
      <c r="AGM1605" s="24"/>
      <c r="AGN1605" s="24"/>
      <c r="AGO1605" s="24"/>
      <c r="AGP1605" s="24"/>
      <c r="AGQ1605" s="24"/>
      <c r="AGR1605" s="24"/>
      <c r="AGS1605" s="24"/>
      <c r="AGT1605" s="24"/>
      <c r="AGU1605" s="24"/>
      <c r="AGV1605" s="24"/>
      <c r="AGW1605" s="24"/>
      <c r="AGX1605" s="24"/>
      <c r="AGY1605" s="24"/>
      <c r="AGZ1605" s="24"/>
      <c r="AHD1605" s="3"/>
      <c r="AHE1605" s="31"/>
      <c r="AHF1605" s="5"/>
      <c r="AHG1605" s="9"/>
      <c r="AHJ1605" s="2"/>
      <c r="AHM1605" s="24"/>
      <c r="AHN1605" s="24"/>
      <c r="AHO1605" s="31"/>
      <c r="AHP1605" s="24"/>
      <c r="AHQ1605" s="24"/>
      <c r="AHR1605" s="24"/>
      <c r="AHS1605" s="24"/>
      <c r="AHT1605" s="24"/>
      <c r="AHU1605" s="24"/>
      <c r="AHV1605" s="24"/>
      <c r="AHW1605" s="24"/>
      <c r="AHX1605" s="24"/>
      <c r="AHY1605" s="24"/>
      <c r="AHZ1605" s="24"/>
      <c r="AIA1605" s="24"/>
      <c r="AIB1605" s="24"/>
      <c r="AIC1605" s="24"/>
      <c r="AID1605" s="24"/>
      <c r="AIH1605" s="3"/>
      <c r="AII1605" s="31"/>
      <c r="AIJ1605" s="5"/>
      <c r="AIK1605" s="9"/>
      <c r="AIN1605" s="2"/>
      <c r="AIQ1605" s="24"/>
      <c r="AIR1605" s="24"/>
      <c r="AIS1605" s="31"/>
      <c r="AIT1605" s="24"/>
      <c r="AIU1605" s="24"/>
      <c r="AIV1605" s="24"/>
      <c r="AIW1605" s="24"/>
      <c r="AIX1605" s="24"/>
      <c r="AIY1605" s="24"/>
      <c r="AIZ1605" s="24"/>
      <c r="AJA1605" s="24"/>
      <c r="AJB1605" s="24"/>
      <c r="AJC1605" s="24"/>
      <c r="AJD1605" s="24"/>
      <c r="AJE1605" s="24"/>
      <c r="AJF1605" s="24"/>
      <c r="AJG1605" s="24"/>
      <c r="AJH1605" s="24"/>
      <c r="AJL1605" s="3"/>
      <c r="AJM1605" s="31"/>
      <c r="AJN1605" s="5"/>
      <c r="AJO1605" s="9"/>
      <c r="AJR1605" s="2"/>
      <c r="AJU1605" s="24"/>
      <c r="AJV1605" s="24"/>
      <c r="AJW1605" s="31"/>
      <c r="AJX1605" s="24"/>
      <c r="AJY1605" s="24"/>
      <c r="AJZ1605" s="24"/>
      <c r="AKA1605" s="24"/>
      <c r="AKB1605" s="24"/>
      <c r="AKC1605" s="24"/>
      <c r="AKD1605" s="24"/>
      <c r="AKE1605" s="24"/>
      <c r="AKF1605" s="24"/>
      <c r="AKG1605" s="24"/>
      <c r="AKH1605" s="24"/>
      <c r="AKI1605" s="24"/>
      <c r="AKJ1605" s="24"/>
      <c r="AKK1605" s="24"/>
      <c r="AKL1605" s="24"/>
      <c r="AKP1605" s="3"/>
      <c r="AKQ1605" s="31"/>
      <c r="AKR1605" s="5"/>
      <c r="AKS1605" s="9"/>
      <c r="AKV1605" s="2"/>
      <c r="AKY1605" s="24"/>
      <c r="AKZ1605" s="24"/>
      <c r="ALA1605" s="31"/>
      <c r="ALB1605" s="24"/>
      <c r="ALC1605" s="24"/>
      <c r="ALD1605" s="24"/>
      <c r="ALE1605" s="24"/>
      <c r="ALF1605" s="24"/>
      <c r="ALG1605" s="24"/>
      <c r="ALH1605" s="24"/>
      <c r="ALI1605" s="24"/>
      <c r="ALJ1605" s="24"/>
      <c r="ALK1605" s="24"/>
      <c r="ALL1605" s="24"/>
      <c r="ALM1605" s="24"/>
      <c r="ALN1605" s="24"/>
      <c r="ALO1605" s="24"/>
      <c r="ALP1605" s="24"/>
      <c r="ALT1605" s="3"/>
      <c r="ALU1605" s="31"/>
      <c r="ALV1605" s="5"/>
      <c r="ALW1605" s="9"/>
      <c r="ALZ1605" s="2"/>
      <c r="AMC1605" s="24"/>
      <c r="AMD1605" s="24"/>
      <c r="AME1605" s="31"/>
      <c r="AMF1605" s="24"/>
      <c r="AMG1605" s="24"/>
      <c r="AMH1605" s="24"/>
      <c r="AMI1605" s="24"/>
      <c r="AMJ1605" s="24"/>
      <c r="AMK1605" s="24"/>
      <c r="AML1605" s="24"/>
      <c r="AMM1605" s="24"/>
      <c r="AMN1605" s="24"/>
      <c r="AMO1605" s="24"/>
      <c r="AMP1605" s="24"/>
      <c r="AMQ1605" s="24"/>
      <c r="AMR1605" s="24"/>
      <c r="AMS1605" s="24"/>
      <c r="AMT1605" s="24"/>
      <c r="AMX1605" s="3"/>
      <c r="AMY1605" s="31"/>
      <c r="AMZ1605" s="5"/>
      <c r="ANA1605" s="9"/>
      <c r="AND1605" s="2"/>
      <c r="ANG1605" s="24"/>
      <c r="ANH1605" s="24"/>
      <c r="ANI1605" s="31"/>
      <c r="ANJ1605" s="24"/>
      <c r="ANK1605" s="24"/>
      <c r="ANL1605" s="24"/>
      <c r="ANM1605" s="24"/>
      <c r="ANN1605" s="24"/>
      <c r="ANO1605" s="24"/>
      <c r="ANP1605" s="24"/>
      <c r="ANQ1605" s="24"/>
      <c r="ANR1605" s="24"/>
      <c r="ANS1605" s="24"/>
      <c r="ANT1605" s="24"/>
      <c r="ANU1605" s="24"/>
      <c r="ANV1605" s="24"/>
      <c r="ANW1605" s="24"/>
      <c r="ANX1605" s="24"/>
      <c r="AOB1605" s="3"/>
      <c r="AOC1605" s="31"/>
      <c r="AOD1605" s="5"/>
      <c r="AOE1605" s="9"/>
      <c r="AOH1605" s="2"/>
      <c r="AOK1605" s="24"/>
      <c r="AOL1605" s="24"/>
      <c r="AOM1605" s="31"/>
      <c r="AON1605" s="24"/>
      <c r="AOO1605" s="24"/>
      <c r="AOP1605" s="24"/>
      <c r="AOQ1605" s="24"/>
      <c r="AOR1605" s="24"/>
      <c r="AOS1605" s="24"/>
      <c r="AOT1605" s="24"/>
      <c r="AOU1605" s="24"/>
      <c r="AOV1605" s="24"/>
      <c r="AOW1605" s="24"/>
      <c r="AOX1605" s="24"/>
      <c r="AOY1605" s="24"/>
      <c r="AOZ1605" s="24"/>
      <c r="APA1605" s="24"/>
      <c r="APB1605" s="24"/>
      <c r="APF1605" s="3"/>
      <c r="APG1605" s="31"/>
      <c r="APH1605" s="5"/>
      <c r="API1605" s="9"/>
      <c r="APL1605" s="2"/>
      <c r="APO1605" s="24"/>
      <c r="APP1605" s="24"/>
      <c r="APQ1605" s="31"/>
      <c r="APR1605" s="24"/>
      <c r="APS1605" s="24"/>
      <c r="APT1605" s="24"/>
      <c r="APU1605" s="24"/>
      <c r="APV1605" s="24"/>
      <c r="APW1605" s="24"/>
      <c r="APX1605" s="24"/>
      <c r="APY1605" s="24"/>
      <c r="APZ1605" s="24"/>
      <c r="AQA1605" s="24"/>
      <c r="AQB1605" s="24"/>
      <c r="AQC1605" s="24"/>
      <c r="AQD1605" s="24"/>
      <c r="AQE1605" s="24"/>
      <c r="AQF1605" s="24"/>
      <c r="AQJ1605" s="3"/>
      <c r="AQK1605" s="31"/>
      <c r="AQL1605" s="5"/>
      <c r="AQM1605" s="9"/>
      <c r="AQP1605" s="2"/>
      <c r="AQS1605" s="24"/>
      <c r="AQT1605" s="24"/>
      <c r="AQU1605" s="31"/>
      <c r="AQV1605" s="24"/>
      <c r="AQW1605" s="24"/>
      <c r="AQX1605" s="24"/>
      <c r="AQY1605" s="24"/>
      <c r="AQZ1605" s="24"/>
      <c r="ARA1605" s="24"/>
      <c r="ARB1605" s="24"/>
      <c r="ARC1605" s="24"/>
      <c r="ARD1605" s="24"/>
      <c r="ARE1605" s="24"/>
      <c r="ARF1605" s="24"/>
      <c r="ARG1605" s="24"/>
      <c r="ARH1605" s="24"/>
      <c r="ARI1605" s="24"/>
      <c r="ARJ1605" s="24"/>
      <c r="ARN1605" s="3"/>
      <c r="ARO1605" s="31"/>
      <c r="ARP1605" s="5"/>
      <c r="ARQ1605" s="9"/>
      <c r="ART1605" s="2"/>
      <c r="ARW1605" s="24"/>
      <c r="ARX1605" s="24"/>
      <c r="ARY1605" s="31"/>
      <c r="ARZ1605" s="24"/>
      <c r="ASA1605" s="24"/>
      <c r="ASB1605" s="24"/>
      <c r="ASC1605" s="24"/>
      <c r="ASD1605" s="24"/>
      <c r="ASE1605" s="24"/>
      <c r="ASF1605" s="24"/>
      <c r="ASG1605" s="24"/>
      <c r="ASH1605" s="24"/>
      <c r="ASI1605" s="24"/>
      <c r="ASJ1605" s="24"/>
      <c r="ASK1605" s="24"/>
      <c r="ASL1605" s="24"/>
      <c r="ASM1605" s="24"/>
      <c r="ASN1605" s="24"/>
      <c r="ASR1605" s="3"/>
      <c r="ASS1605" s="31"/>
      <c r="AST1605" s="5"/>
      <c r="ASU1605" s="9"/>
      <c r="ASX1605" s="2"/>
      <c r="ATA1605" s="24"/>
      <c r="ATB1605" s="24"/>
      <c r="ATC1605" s="31"/>
      <c r="ATD1605" s="24"/>
      <c r="ATE1605" s="24"/>
      <c r="ATF1605" s="24"/>
      <c r="ATG1605" s="24"/>
      <c r="ATH1605" s="24"/>
      <c r="ATI1605" s="24"/>
      <c r="ATJ1605" s="24"/>
      <c r="ATK1605" s="24"/>
      <c r="ATL1605" s="24"/>
      <c r="ATM1605" s="24"/>
      <c r="ATN1605" s="24"/>
      <c r="ATO1605" s="24"/>
      <c r="ATP1605" s="24"/>
      <c r="ATQ1605" s="24"/>
      <c r="ATR1605" s="24"/>
      <c r="ATV1605" s="3"/>
      <c r="ATW1605" s="31"/>
      <c r="ATX1605" s="5"/>
      <c r="ATY1605" s="9"/>
      <c r="AUB1605" s="2"/>
      <c r="AUE1605" s="24"/>
      <c r="AUF1605" s="24"/>
      <c r="AUG1605" s="31"/>
      <c r="AUH1605" s="24"/>
      <c r="AUI1605" s="24"/>
      <c r="AUJ1605" s="24"/>
      <c r="AUK1605" s="24"/>
      <c r="AUL1605" s="24"/>
      <c r="AUM1605" s="24"/>
      <c r="AUN1605" s="24"/>
      <c r="AUO1605" s="24"/>
      <c r="AUP1605" s="24"/>
      <c r="AUQ1605" s="24"/>
      <c r="AUR1605" s="24"/>
      <c r="AUS1605" s="24"/>
      <c r="AUT1605" s="24"/>
      <c r="AUU1605" s="24"/>
      <c r="AUV1605" s="24"/>
      <c r="AUZ1605" s="3"/>
      <c r="AVA1605" s="31"/>
      <c r="AVB1605" s="5"/>
      <c r="AVC1605" s="9"/>
      <c r="AVF1605" s="2"/>
      <c r="AVI1605" s="24"/>
      <c r="AVJ1605" s="24"/>
      <c r="AVK1605" s="31"/>
      <c r="AVL1605" s="24"/>
      <c r="AVM1605" s="24"/>
      <c r="AVN1605" s="24"/>
      <c r="AVO1605" s="24"/>
      <c r="AVP1605" s="24"/>
      <c r="AVQ1605" s="24"/>
      <c r="AVR1605" s="24"/>
      <c r="AVS1605" s="24"/>
      <c r="AVT1605" s="24"/>
      <c r="AVU1605" s="24"/>
      <c r="AVV1605" s="24"/>
      <c r="AVW1605" s="24"/>
      <c r="AVX1605" s="24"/>
      <c r="AVY1605" s="24"/>
      <c r="AVZ1605" s="24"/>
      <c r="AWD1605" s="3"/>
      <c r="AWE1605" s="31"/>
      <c r="AWF1605" s="5"/>
      <c r="AWG1605" s="9"/>
      <c r="AWJ1605" s="2"/>
      <c r="AWM1605" s="24"/>
      <c r="AWN1605" s="24"/>
      <c r="AWO1605" s="31"/>
      <c r="AWP1605" s="24"/>
      <c r="AWQ1605" s="24"/>
      <c r="AWR1605" s="24"/>
      <c r="AWS1605" s="24"/>
      <c r="AWT1605" s="24"/>
      <c r="AWU1605" s="24"/>
      <c r="AWV1605" s="24"/>
      <c r="AWW1605" s="24"/>
      <c r="AWX1605" s="24"/>
      <c r="AWY1605" s="24"/>
      <c r="AWZ1605" s="24"/>
      <c r="AXA1605" s="24"/>
      <c r="AXB1605" s="24"/>
      <c r="AXC1605" s="24"/>
      <c r="AXD1605" s="24"/>
      <c r="AXH1605" s="3"/>
      <c r="AXI1605" s="31"/>
      <c r="AXJ1605" s="5"/>
      <c r="AXK1605" s="9"/>
      <c r="AXN1605" s="2"/>
      <c r="AXQ1605" s="24"/>
      <c r="AXR1605" s="24"/>
      <c r="AXS1605" s="31"/>
      <c r="AXT1605" s="24"/>
      <c r="AXU1605" s="24"/>
      <c r="AXV1605" s="24"/>
      <c r="AXW1605" s="24"/>
      <c r="AXX1605" s="24"/>
      <c r="AXY1605" s="24"/>
      <c r="AXZ1605" s="24"/>
      <c r="AYA1605" s="24"/>
      <c r="AYB1605" s="24"/>
      <c r="AYC1605" s="24"/>
      <c r="AYD1605" s="24"/>
      <c r="AYE1605" s="24"/>
      <c r="AYF1605" s="24"/>
      <c r="AYG1605" s="24"/>
      <c r="AYH1605" s="24"/>
      <c r="AYL1605" s="3"/>
      <c r="AYM1605" s="31"/>
      <c r="AYN1605" s="5"/>
      <c r="AYO1605" s="9"/>
      <c r="AYR1605" s="2"/>
      <c r="AYU1605" s="24"/>
      <c r="AYV1605" s="24"/>
      <c r="AYW1605" s="31"/>
      <c r="AYX1605" s="24"/>
      <c r="AYY1605" s="24"/>
      <c r="AYZ1605" s="24"/>
      <c r="AZA1605" s="24"/>
      <c r="AZB1605" s="24"/>
      <c r="AZC1605" s="24"/>
      <c r="AZD1605" s="24"/>
      <c r="AZE1605" s="24"/>
      <c r="AZF1605" s="24"/>
      <c r="AZG1605" s="24"/>
      <c r="AZH1605" s="24"/>
      <c r="AZI1605" s="24"/>
      <c r="AZJ1605" s="24"/>
      <c r="AZK1605" s="24"/>
      <c r="AZL1605" s="24"/>
      <c r="AZP1605" s="3"/>
      <c r="AZQ1605" s="31"/>
      <c r="AZR1605" s="5"/>
      <c r="AZS1605" s="9"/>
      <c r="AZV1605" s="2"/>
      <c r="AZY1605" s="24"/>
      <c r="AZZ1605" s="24"/>
      <c r="BAA1605" s="31"/>
      <c r="BAB1605" s="24"/>
      <c r="BAC1605" s="24"/>
      <c r="BAD1605" s="24"/>
      <c r="BAE1605" s="24"/>
      <c r="BAF1605" s="24"/>
      <c r="BAG1605" s="24"/>
      <c r="BAH1605" s="24"/>
      <c r="BAI1605" s="24"/>
      <c r="BAJ1605" s="24"/>
      <c r="BAK1605" s="24"/>
      <c r="BAL1605" s="24"/>
      <c r="BAM1605" s="24"/>
      <c r="BAN1605" s="24"/>
      <c r="BAO1605" s="24"/>
      <c r="BAP1605" s="24"/>
      <c r="BAT1605" s="3"/>
      <c r="BAU1605" s="31"/>
      <c r="BAV1605" s="5"/>
      <c r="BAW1605" s="9"/>
      <c r="BAZ1605" s="2"/>
      <c r="BBC1605" s="24"/>
      <c r="BBD1605" s="24"/>
      <c r="BBE1605" s="31"/>
      <c r="BBF1605" s="24"/>
      <c r="BBG1605" s="24"/>
      <c r="BBH1605" s="24"/>
      <c r="BBI1605" s="24"/>
      <c r="BBJ1605" s="24"/>
      <c r="BBK1605" s="24"/>
      <c r="BBL1605" s="24"/>
      <c r="BBM1605" s="24"/>
      <c r="BBN1605" s="24"/>
      <c r="BBO1605" s="24"/>
      <c r="BBP1605" s="24"/>
      <c r="BBQ1605" s="24"/>
      <c r="BBR1605" s="24"/>
      <c r="BBS1605" s="24"/>
      <c r="BBT1605" s="24"/>
      <c r="BBX1605" s="3"/>
      <c r="BBY1605" s="31"/>
      <c r="BBZ1605" s="5"/>
      <c r="BCA1605" s="9"/>
      <c r="BCD1605" s="2"/>
      <c r="BCG1605" s="24"/>
      <c r="BCH1605" s="24"/>
      <c r="BCI1605" s="31"/>
      <c r="BCJ1605" s="24"/>
      <c r="BCK1605" s="24"/>
      <c r="BCL1605" s="24"/>
      <c r="BCM1605" s="24"/>
      <c r="BCN1605" s="24"/>
      <c r="BCO1605" s="24"/>
      <c r="BCP1605" s="24"/>
      <c r="BCQ1605" s="24"/>
      <c r="BCR1605" s="24"/>
      <c r="BCS1605" s="24"/>
      <c r="BCT1605" s="24"/>
      <c r="BCU1605" s="24"/>
      <c r="BCV1605" s="24"/>
      <c r="BCW1605" s="24"/>
      <c r="BCX1605" s="24"/>
      <c r="BDB1605" s="3"/>
      <c r="BDC1605" s="31"/>
      <c r="BDD1605" s="5"/>
      <c r="BDE1605" s="9"/>
      <c r="BDH1605" s="2"/>
      <c r="BDK1605" s="24"/>
      <c r="BDL1605" s="24"/>
      <c r="BDM1605" s="31"/>
      <c r="BDN1605" s="24"/>
      <c r="BDO1605" s="24"/>
      <c r="BDP1605" s="24"/>
      <c r="BDQ1605" s="24"/>
      <c r="BDR1605" s="24"/>
      <c r="BDS1605" s="24"/>
      <c r="BDT1605" s="24"/>
      <c r="BDU1605" s="24"/>
      <c r="BDV1605" s="24"/>
      <c r="BDW1605" s="24"/>
      <c r="BDX1605" s="24"/>
      <c r="BDY1605" s="24"/>
      <c r="BDZ1605" s="24"/>
      <c r="BEA1605" s="24"/>
      <c r="BEB1605" s="24"/>
      <c r="BEF1605" s="3"/>
      <c r="BEG1605" s="31"/>
      <c r="BEH1605" s="5"/>
      <c r="BEI1605" s="9"/>
      <c r="BEL1605" s="2"/>
      <c r="BEO1605" s="24"/>
      <c r="BEP1605" s="24"/>
      <c r="BEQ1605" s="31"/>
      <c r="BER1605" s="24"/>
      <c r="BES1605" s="24"/>
      <c r="BET1605" s="24"/>
      <c r="BEU1605" s="24"/>
      <c r="BEV1605" s="24"/>
      <c r="BEW1605" s="24"/>
      <c r="BEX1605" s="24"/>
      <c r="BEY1605" s="24"/>
      <c r="BEZ1605" s="24"/>
      <c r="BFA1605" s="24"/>
      <c r="BFB1605" s="24"/>
      <c r="BFC1605" s="24"/>
      <c r="BFD1605" s="24"/>
      <c r="BFE1605" s="24"/>
      <c r="BFF1605" s="24"/>
      <c r="BFJ1605" s="3"/>
      <c r="BFK1605" s="31"/>
      <c r="BFL1605" s="5"/>
      <c r="BFM1605" s="9"/>
      <c r="BFP1605" s="2"/>
      <c r="BFS1605" s="24"/>
      <c r="BFT1605" s="24"/>
      <c r="BFU1605" s="31"/>
      <c r="BFV1605" s="24"/>
      <c r="BFW1605" s="24"/>
      <c r="BFX1605" s="24"/>
      <c r="BFY1605" s="24"/>
      <c r="BFZ1605" s="24"/>
      <c r="BGA1605" s="24"/>
      <c r="BGB1605" s="24"/>
      <c r="BGC1605" s="24"/>
      <c r="BGD1605" s="24"/>
      <c r="BGE1605" s="24"/>
      <c r="BGF1605" s="24"/>
      <c r="BGG1605" s="24"/>
      <c r="BGH1605" s="24"/>
      <c r="BGI1605" s="24"/>
      <c r="BGJ1605" s="24"/>
      <c r="BGN1605" s="3"/>
      <c r="BGO1605" s="31"/>
      <c r="BGP1605" s="5"/>
      <c r="BGQ1605" s="9"/>
      <c r="BGT1605" s="2"/>
      <c r="BGW1605" s="24"/>
      <c r="BGX1605" s="24"/>
      <c r="BGY1605" s="31"/>
      <c r="BGZ1605" s="24"/>
      <c r="BHA1605" s="24"/>
      <c r="BHB1605" s="24"/>
      <c r="BHC1605" s="24"/>
      <c r="BHD1605" s="24"/>
      <c r="BHE1605" s="24"/>
      <c r="BHF1605" s="24"/>
      <c r="BHG1605" s="24"/>
      <c r="BHH1605" s="24"/>
      <c r="BHI1605" s="24"/>
      <c r="BHJ1605" s="24"/>
      <c r="BHK1605" s="24"/>
      <c r="BHL1605" s="24"/>
      <c r="BHM1605" s="24"/>
      <c r="BHN1605" s="24"/>
      <c r="BHR1605" s="3"/>
      <c r="BHS1605" s="31"/>
      <c r="BHT1605" s="5"/>
      <c r="BHU1605" s="9"/>
      <c r="BHX1605" s="2"/>
      <c r="BIA1605" s="24"/>
      <c r="BIB1605" s="24"/>
      <c r="BIC1605" s="31"/>
      <c r="BID1605" s="24"/>
      <c r="BIE1605" s="24"/>
      <c r="BIF1605" s="24"/>
      <c r="BIG1605" s="24"/>
      <c r="BIH1605" s="24"/>
      <c r="BII1605" s="24"/>
      <c r="BIJ1605" s="24"/>
      <c r="BIK1605" s="24"/>
      <c r="BIL1605" s="24"/>
      <c r="BIM1605" s="24"/>
      <c r="BIN1605" s="24"/>
      <c r="BIO1605" s="24"/>
      <c r="BIP1605" s="24"/>
      <c r="BIQ1605" s="24"/>
      <c r="BIR1605" s="24"/>
      <c r="BIV1605" s="3"/>
      <c r="BIW1605" s="31"/>
      <c r="BIX1605" s="5"/>
      <c r="BIY1605" s="9"/>
      <c r="BJB1605" s="2"/>
      <c r="BJE1605" s="24"/>
      <c r="BJF1605" s="24"/>
      <c r="BJG1605" s="31"/>
      <c r="BJH1605" s="24"/>
      <c r="BJI1605" s="24"/>
      <c r="BJJ1605" s="24"/>
      <c r="BJK1605" s="24"/>
      <c r="BJL1605" s="24"/>
      <c r="BJM1605" s="24"/>
      <c r="BJN1605" s="24"/>
      <c r="BJO1605" s="24"/>
      <c r="BJP1605" s="24"/>
      <c r="BJQ1605" s="24"/>
      <c r="BJR1605" s="24"/>
      <c r="BJS1605" s="24"/>
      <c r="BJT1605" s="24"/>
      <c r="BJU1605" s="24"/>
      <c r="BJV1605" s="24"/>
      <c r="BJZ1605" s="3"/>
      <c r="BKA1605" s="31"/>
      <c r="BKB1605" s="5"/>
      <c r="BKC1605" s="9"/>
      <c r="BKF1605" s="2"/>
      <c r="BKI1605" s="24"/>
      <c r="BKJ1605" s="24"/>
      <c r="BKK1605" s="31"/>
      <c r="BKL1605" s="24"/>
      <c r="BKM1605" s="24"/>
      <c r="BKN1605" s="24"/>
      <c r="BKO1605" s="24"/>
      <c r="BKP1605" s="24"/>
      <c r="BKQ1605" s="24"/>
      <c r="BKR1605" s="24"/>
      <c r="BKS1605" s="24"/>
      <c r="BKT1605" s="24"/>
      <c r="BKU1605" s="24"/>
      <c r="BKV1605" s="24"/>
      <c r="BKW1605" s="24"/>
      <c r="BKX1605" s="24"/>
      <c r="BKY1605" s="24"/>
      <c r="BKZ1605" s="24"/>
      <c r="BLD1605" s="3"/>
      <c r="BLE1605" s="31"/>
      <c r="BLF1605" s="5"/>
      <c r="BLG1605" s="9"/>
      <c r="BLJ1605" s="2"/>
      <c r="BLM1605" s="24"/>
      <c r="BLN1605" s="24"/>
      <c r="BLO1605" s="31"/>
      <c r="BLP1605" s="24"/>
      <c r="BLQ1605" s="24"/>
      <c r="BLR1605" s="24"/>
      <c r="BLS1605" s="24"/>
      <c r="BLT1605" s="24"/>
      <c r="BLU1605" s="24"/>
      <c r="BLV1605" s="24"/>
      <c r="BLW1605" s="24"/>
      <c r="BLX1605" s="24"/>
      <c r="BLY1605" s="24"/>
      <c r="BLZ1605" s="24"/>
      <c r="BMA1605" s="24"/>
      <c r="BMB1605" s="24"/>
      <c r="BMC1605" s="24"/>
      <c r="BMD1605" s="24"/>
      <c r="BMH1605" s="3"/>
      <c r="BMI1605" s="31"/>
      <c r="BMJ1605" s="5"/>
      <c r="BMK1605" s="9"/>
      <c r="BMN1605" s="2"/>
      <c r="BMQ1605" s="24"/>
      <c r="BMR1605" s="24"/>
      <c r="BMS1605" s="31"/>
      <c r="BMT1605" s="24"/>
      <c r="BMU1605" s="24"/>
      <c r="BMV1605" s="24"/>
      <c r="BMW1605" s="24"/>
      <c r="BMX1605" s="24"/>
      <c r="BMY1605" s="24"/>
      <c r="BMZ1605" s="24"/>
      <c r="BNA1605" s="24"/>
      <c r="BNB1605" s="24"/>
      <c r="BNC1605" s="24"/>
      <c r="BND1605" s="24"/>
      <c r="BNE1605" s="24"/>
      <c r="BNF1605" s="24"/>
      <c r="BNG1605" s="24"/>
      <c r="BNH1605" s="24"/>
      <c r="BNL1605" s="3"/>
      <c r="BNM1605" s="31"/>
      <c r="BNN1605" s="5"/>
      <c r="BNO1605" s="9"/>
      <c r="BNR1605" s="2"/>
      <c r="BNU1605" s="24"/>
      <c r="BNV1605" s="24"/>
      <c r="BNW1605" s="31"/>
      <c r="BNX1605" s="24"/>
      <c r="BNY1605" s="24"/>
      <c r="BNZ1605" s="24"/>
      <c r="BOA1605" s="24"/>
      <c r="BOB1605" s="24"/>
      <c r="BOC1605" s="24"/>
      <c r="BOD1605" s="24"/>
      <c r="BOE1605" s="24"/>
      <c r="BOF1605" s="24"/>
      <c r="BOG1605" s="24"/>
      <c r="BOH1605" s="24"/>
      <c r="BOI1605" s="24"/>
      <c r="BOJ1605" s="24"/>
      <c r="BOK1605" s="24"/>
      <c r="BOL1605" s="24"/>
      <c r="BOP1605" s="3"/>
      <c r="BOQ1605" s="31"/>
      <c r="BOR1605" s="5"/>
      <c r="BOS1605" s="9"/>
      <c r="BOV1605" s="2"/>
      <c r="BOY1605" s="24"/>
      <c r="BOZ1605" s="24"/>
      <c r="BPA1605" s="31"/>
      <c r="BPB1605" s="24"/>
      <c r="BPC1605" s="24"/>
      <c r="BPD1605" s="24"/>
      <c r="BPE1605" s="24"/>
      <c r="BPF1605" s="24"/>
      <c r="BPG1605" s="24"/>
      <c r="BPH1605" s="24"/>
      <c r="BPI1605" s="24"/>
      <c r="BPJ1605" s="24"/>
      <c r="BPK1605" s="24"/>
      <c r="BPL1605" s="24"/>
      <c r="BPM1605" s="24"/>
      <c r="BPN1605" s="24"/>
      <c r="BPO1605" s="24"/>
      <c r="BPP1605" s="24"/>
      <c r="BPT1605" s="3"/>
      <c r="BPU1605" s="31"/>
      <c r="BPV1605" s="5"/>
      <c r="BPW1605" s="9"/>
      <c r="BPZ1605" s="2"/>
      <c r="BQC1605" s="24"/>
      <c r="BQD1605" s="24"/>
      <c r="BQE1605" s="31"/>
      <c r="BQF1605" s="24"/>
      <c r="BQG1605" s="24"/>
      <c r="BQH1605" s="24"/>
      <c r="BQI1605" s="24"/>
      <c r="BQJ1605" s="24"/>
      <c r="BQK1605" s="24"/>
      <c r="BQL1605" s="24"/>
      <c r="BQM1605" s="24"/>
      <c r="BQN1605" s="24"/>
      <c r="BQO1605" s="24"/>
      <c r="BQP1605" s="24"/>
      <c r="BQQ1605" s="24"/>
      <c r="BQR1605" s="24"/>
      <c r="BQS1605" s="24"/>
      <c r="BQT1605" s="24"/>
      <c r="BQX1605" s="3"/>
      <c r="BQY1605" s="31"/>
      <c r="BQZ1605" s="5"/>
      <c r="BRA1605" s="9"/>
      <c r="BRD1605" s="2"/>
      <c r="BRG1605" s="24"/>
      <c r="BRH1605" s="24"/>
      <c r="BRI1605" s="31"/>
      <c r="BRJ1605" s="24"/>
      <c r="BRK1605" s="24"/>
      <c r="BRL1605" s="24"/>
      <c r="BRM1605" s="24"/>
      <c r="BRN1605" s="24"/>
      <c r="BRO1605" s="24"/>
      <c r="BRP1605" s="24"/>
      <c r="BRQ1605" s="24"/>
      <c r="BRR1605" s="24"/>
      <c r="BRS1605" s="24"/>
      <c r="BRT1605" s="24"/>
      <c r="BRU1605" s="24"/>
      <c r="BRV1605" s="24"/>
      <c r="BRW1605" s="24"/>
      <c r="BRX1605" s="24"/>
      <c r="BSB1605" s="3"/>
      <c r="BSC1605" s="31"/>
      <c r="BSD1605" s="5"/>
      <c r="BSE1605" s="9"/>
      <c r="BSH1605" s="2"/>
      <c r="BSK1605" s="24"/>
      <c r="BSL1605" s="24"/>
      <c r="BSM1605" s="31"/>
      <c r="BSN1605" s="24"/>
      <c r="BSO1605" s="24"/>
      <c r="BSP1605" s="24"/>
      <c r="BSQ1605" s="24"/>
      <c r="BSR1605" s="24"/>
      <c r="BSS1605" s="24"/>
      <c r="BST1605" s="24"/>
      <c r="BSU1605" s="24"/>
      <c r="BSV1605" s="24"/>
      <c r="BSW1605" s="24"/>
      <c r="BSX1605" s="24"/>
      <c r="BSY1605" s="24"/>
      <c r="BSZ1605" s="24"/>
      <c r="BTA1605" s="24"/>
      <c r="BTB1605" s="24"/>
      <c r="BTF1605" s="3"/>
      <c r="BTG1605" s="31"/>
      <c r="BTH1605" s="5"/>
      <c r="BTI1605" s="9"/>
      <c r="BTL1605" s="2"/>
      <c r="BTO1605" s="24"/>
      <c r="BTP1605" s="24"/>
      <c r="BTQ1605" s="31"/>
      <c r="BTR1605" s="24"/>
      <c r="BTS1605" s="24"/>
      <c r="BTT1605" s="24"/>
      <c r="BTU1605" s="24"/>
      <c r="BTV1605" s="24"/>
      <c r="BTW1605" s="24"/>
      <c r="BTX1605" s="24"/>
      <c r="BTY1605" s="24"/>
      <c r="BTZ1605" s="24"/>
      <c r="BUA1605" s="24"/>
      <c r="BUB1605" s="24"/>
      <c r="BUC1605" s="24"/>
      <c r="BUD1605" s="24"/>
      <c r="BUE1605" s="24"/>
      <c r="BUF1605" s="24"/>
      <c r="BUJ1605" s="3"/>
      <c r="BUK1605" s="31"/>
      <c r="BUL1605" s="5"/>
      <c r="BUM1605" s="9"/>
      <c r="BUP1605" s="2"/>
      <c r="BUS1605" s="24"/>
      <c r="BUT1605" s="24"/>
      <c r="BUU1605" s="31"/>
      <c r="BUV1605" s="24"/>
      <c r="BUW1605" s="24"/>
      <c r="BUX1605" s="24"/>
      <c r="BUY1605" s="24"/>
      <c r="BUZ1605" s="24"/>
      <c r="BVA1605" s="24"/>
      <c r="BVB1605" s="24"/>
      <c r="BVC1605" s="24"/>
      <c r="BVD1605" s="24"/>
      <c r="BVE1605" s="24"/>
      <c r="BVF1605" s="24"/>
      <c r="BVG1605" s="24"/>
      <c r="BVH1605" s="24"/>
      <c r="BVI1605" s="24"/>
      <c r="BVJ1605" s="24"/>
      <c r="BVN1605" s="3"/>
      <c r="BVO1605" s="31"/>
      <c r="BVP1605" s="5"/>
      <c r="BVQ1605" s="9"/>
      <c r="BVT1605" s="2"/>
      <c r="BVW1605" s="24"/>
      <c r="BVX1605" s="24"/>
      <c r="BVY1605" s="31"/>
      <c r="BVZ1605" s="24"/>
      <c r="BWA1605" s="24"/>
      <c r="BWB1605" s="24"/>
      <c r="BWC1605" s="24"/>
      <c r="BWD1605" s="24"/>
      <c r="BWE1605" s="24"/>
      <c r="BWF1605" s="24"/>
      <c r="BWG1605" s="24"/>
      <c r="BWH1605" s="24"/>
      <c r="BWI1605" s="24"/>
      <c r="BWJ1605" s="24"/>
      <c r="BWK1605" s="24"/>
      <c r="BWL1605" s="24"/>
      <c r="BWM1605" s="24"/>
      <c r="BWN1605" s="24"/>
      <c r="BWR1605" s="3"/>
      <c r="BWS1605" s="31"/>
      <c r="BWT1605" s="5"/>
      <c r="BWU1605" s="9"/>
      <c r="BWX1605" s="2"/>
      <c r="BXA1605" s="24"/>
      <c r="BXB1605" s="24"/>
      <c r="BXC1605" s="31"/>
      <c r="BXD1605" s="24"/>
      <c r="BXE1605" s="24"/>
      <c r="BXF1605" s="24"/>
      <c r="BXG1605" s="24"/>
      <c r="BXH1605" s="24"/>
      <c r="BXI1605" s="24"/>
      <c r="BXJ1605" s="24"/>
      <c r="BXK1605" s="24"/>
      <c r="BXL1605" s="24"/>
      <c r="BXM1605" s="24"/>
      <c r="BXN1605" s="24"/>
      <c r="BXO1605" s="24"/>
      <c r="BXP1605" s="24"/>
      <c r="BXQ1605" s="24"/>
      <c r="BXR1605" s="24"/>
      <c r="BXV1605" s="3"/>
      <c r="BXW1605" s="31"/>
      <c r="BXX1605" s="5"/>
      <c r="BXY1605" s="9"/>
      <c r="BYB1605" s="2"/>
      <c r="BYE1605" s="24"/>
      <c r="BYF1605" s="24"/>
      <c r="BYG1605" s="31"/>
      <c r="BYH1605" s="24"/>
      <c r="BYI1605" s="24"/>
      <c r="BYJ1605" s="24"/>
      <c r="BYK1605" s="24"/>
      <c r="BYL1605" s="24"/>
      <c r="BYM1605" s="24"/>
      <c r="BYN1605" s="24"/>
      <c r="BYO1605" s="24"/>
      <c r="BYP1605" s="24"/>
      <c r="BYQ1605" s="24"/>
      <c r="BYR1605" s="24"/>
      <c r="BYS1605" s="24"/>
      <c r="BYT1605" s="24"/>
      <c r="BYU1605" s="24"/>
      <c r="BYV1605" s="24"/>
      <c r="BYZ1605" s="3"/>
      <c r="BZA1605" s="31"/>
      <c r="BZB1605" s="5"/>
      <c r="BZC1605" s="9"/>
      <c r="BZF1605" s="2"/>
      <c r="BZI1605" s="24"/>
      <c r="BZJ1605" s="24"/>
      <c r="BZK1605" s="31"/>
      <c r="BZL1605" s="24"/>
      <c r="BZM1605" s="24"/>
      <c r="BZN1605" s="24"/>
      <c r="BZO1605" s="24"/>
      <c r="BZP1605" s="24"/>
      <c r="BZQ1605" s="24"/>
      <c r="BZR1605" s="24"/>
      <c r="BZS1605" s="24"/>
      <c r="BZT1605" s="24"/>
      <c r="BZU1605" s="24"/>
      <c r="BZV1605" s="24"/>
      <c r="BZW1605" s="24"/>
      <c r="BZX1605" s="24"/>
      <c r="BZY1605" s="24"/>
      <c r="BZZ1605" s="24"/>
      <c r="CAD1605" s="3"/>
      <c r="CAE1605" s="31"/>
      <c r="CAF1605" s="5"/>
      <c r="CAG1605" s="9"/>
      <c r="CAJ1605" s="2"/>
      <c r="CAM1605" s="24"/>
      <c r="CAN1605" s="24"/>
      <c r="CAO1605" s="31"/>
      <c r="CAP1605" s="24"/>
      <c r="CAQ1605" s="24"/>
      <c r="CAR1605" s="24"/>
      <c r="CAS1605" s="24"/>
      <c r="CAT1605" s="24"/>
      <c r="CAU1605" s="24"/>
      <c r="CAV1605" s="24"/>
      <c r="CAW1605" s="24"/>
      <c r="CAX1605" s="24"/>
      <c r="CAY1605" s="24"/>
      <c r="CAZ1605" s="24"/>
      <c r="CBA1605" s="24"/>
      <c r="CBB1605" s="24"/>
      <c r="CBC1605" s="24"/>
      <c r="CBD1605" s="24"/>
      <c r="CBH1605" s="3"/>
      <c r="CBI1605" s="31"/>
      <c r="CBJ1605" s="5"/>
      <c r="CBK1605" s="9"/>
      <c r="CBN1605" s="2"/>
      <c r="CBQ1605" s="24"/>
      <c r="CBR1605" s="24"/>
      <c r="CBS1605" s="31"/>
      <c r="CBT1605" s="24"/>
      <c r="CBU1605" s="24"/>
      <c r="CBV1605" s="24"/>
      <c r="CBW1605" s="24"/>
      <c r="CBX1605" s="24"/>
      <c r="CBY1605" s="24"/>
      <c r="CBZ1605" s="24"/>
      <c r="CCA1605" s="24"/>
      <c r="CCB1605" s="24"/>
      <c r="CCC1605" s="24"/>
      <c r="CCD1605" s="24"/>
      <c r="CCE1605" s="24"/>
      <c r="CCF1605" s="24"/>
      <c r="CCG1605" s="24"/>
      <c r="CCH1605" s="24"/>
      <c r="CCL1605" s="3"/>
      <c r="CCM1605" s="31"/>
      <c r="CCN1605" s="5"/>
      <c r="CCO1605" s="9"/>
      <c r="CCR1605" s="2"/>
      <c r="CCU1605" s="24"/>
      <c r="CCV1605" s="24"/>
      <c r="CCW1605" s="31"/>
      <c r="CCX1605" s="24"/>
      <c r="CCY1605" s="24"/>
      <c r="CCZ1605" s="24"/>
      <c r="CDA1605" s="24"/>
      <c r="CDB1605" s="24"/>
      <c r="CDC1605" s="24"/>
      <c r="CDD1605" s="24"/>
      <c r="CDE1605" s="24"/>
      <c r="CDF1605" s="24"/>
      <c r="CDG1605" s="24"/>
      <c r="CDH1605" s="24"/>
      <c r="CDI1605" s="24"/>
      <c r="CDJ1605" s="24"/>
      <c r="CDK1605" s="24"/>
      <c r="CDL1605" s="24"/>
      <c r="CDP1605" s="3"/>
      <c r="CDQ1605" s="31"/>
      <c r="CDR1605" s="5"/>
      <c r="CDS1605" s="9"/>
      <c r="CDV1605" s="2"/>
      <c r="CDY1605" s="24"/>
      <c r="CDZ1605" s="24"/>
      <c r="CEA1605" s="31"/>
      <c r="CEB1605" s="24"/>
      <c r="CEC1605" s="24"/>
      <c r="CED1605" s="24"/>
      <c r="CEE1605" s="24"/>
      <c r="CEF1605" s="24"/>
      <c r="CEG1605" s="24"/>
      <c r="CEH1605" s="24"/>
      <c r="CEI1605" s="24"/>
      <c r="CEJ1605" s="24"/>
      <c r="CEK1605" s="24"/>
      <c r="CEL1605" s="24"/>
      <c r="CEM1605" s="24"/>
      <c r="CEN1605" s="24"/>
      <c r="CEO1605" s="24"/>
      <c r="CEP1605" s="24"/>
      <c r="CET1605" s="3"/>
      <c r="CEU1605" s="31"/>
      <c r="CEV1605" s="5"/>
      <c r="CEW1605" s="9"/>
      <c r="CEZ1605" s="2"/>
      <c r="CFC1605" s="24"/>
      <c r="CFD1605" s="24"/>
      <c r="CFE1605" s="31"/>
      <c r="CFF1605" s="24"/>
      <c r="CFG1605" s="24"/>
      <c r="CFH1605" s="24"/>
      <c r="CFI1605" s="24"/>
      <c r="CFJ1605" s="24"/>
      <c r="CFK1605" s="24"/>
      <c r="CFL1605" s="24"/>
      <c r="CFM1605" s="24"/>
      <c r="CFN1605" s="24"/>
      <c r="CFO1605" s="24"/>
      <c r="CFP1605" s="24"/>
      <c r="CFQ1605" s="24"/>
      <c r="CFR1605" s="24"/>
      <c r="CFS1605" s="24"/>
      <c r="CFT1605" s="24"/>
      <c r="CFX1605" s="3"/>
      <c r="CFY1605" s="31"/>
      <c r="CFZ1605" s="5"/>
      <c r="CGA1605" s="9"/>
      <c r="CGD1605" s="2"/>
      <c r="CGG1605" s="24"/>
      <c r="CGH1605" s="24"/>
      <c r="CGI1605" s="31"/>
      <c r="CGJ1605" s="24"/>
      <c r="CGK1605" s="24"/>
      <c r="CGL1605" s="24"/>
      <c r="CGM1605" s="24"/>
      <c r="CGN1605" s="24"/>
      <c r="CGO1605" s="24"/>
      <c r="CGP1605" s="24"/>
      <c r="CGQ1605" s="24"/>
      <c r="CGR1605" s="24"/>
      <c r="CGS1605" s="24"/>
      <c r="CGT1605" s="24"/>
      <c r="CGU1605" s="24"/>
      <c r="CGV1605" s="24"/>
      <c r="CGW1605" s="24"/>
      <c r="CGX1605" s="24"/>
      <c r="CHB1605" s="3"/>
      <c r="CHC1605" s="31"/>
      <c r="CHD1605" s="5"/>
      <c r="CHE1605" s="9"/>
      <c r="CHH1605" s="2"/>
      <c r="CHK1605" s="24"/>
      <c r="CHL1605" s="24"/>
      <c r="CHM1605" s="31"/>
      <c r="CHN1605" s="24"/>
      <c r="CHO1605" s="24"/>
      <c r="CHP1605" s="24"/>
      <c r="CHQ1605" s="24"/>
      <c r="CHR1605" s="24"/>
      <c r="CHS1605" s="24"/>
      <c r="CHT1605" s="24"/>
      <c r="CHU1605" s="24"/>
      <c r="CHV1605" s="24"/>
      <c r="CHW1605" s="24"/>
      <c r="CHX1605" s="24"/>
      <c r="CHY1605" s="24"/>
      <c r="CHZ1605" s="24"/>
      <c r="CIA1605" s="24"/>
      <c r="CIB1605" s="24"/>
      <c r="CIF1605" s="3"/>
      <c r="CIG1605" s="31"/>
      <c r="CIH1605" s="5"/>
      <c r="CII1605" s="9"/>
      <c r="CIL1605" s="2"/>
      <c r="CIO1605" s="24"/>
      <c r="CIP1605" s="24"/>
      <c r="CIQ1605" s="31"/>
      <c r="CIR1605" s="24"/>
      <c r="CIS1605" s="24"/>
      <c r="CIT1605" s="24"/>
      <c r="CIU1605" s="24"/>
      <c r="CIV1605" s="24"/>
      <c r="CIW1605" s="24"/>
      <c r="CIX1605" s="24"/>
      <c r="CIY1605" s="24"/>
      <c r="CIZ1605" s="24"/>
      <c r="CJA1605" s="24"/>
      <c r="CJB1605" s="24"/>
      <c r="CJC1605" s="24"/>
      <c r="CJD1605" s="24"/>
      <c r="CJE1605" s="24"/>
      <c r="CJF1605" s="24"/>
      <c r="CJJ1605" s="3"/>
      <c r="CJK1605" s="31"/>
      <c r="CJL1605" s="5"/>
      <c r="CJM1605" s="9"/>
      <c r="CJP1605" s="2"/>
      <c r="CJS1605" s="24"/>
      <c r="CJT1605" s="24"/>
      <c r="CJU1605" s="31"/>
      <c r="CJV1605" s="24"/>
      <c r="CJW1605" s="24"/>
      <c r="CJX1605" s="24"/>
      <c r="CJY1605" s="24"/>
      <c r="CJZ1605" s="24"/>
      <c r="CKA1605" s="24"/>
      <c r="CKB1605" s="24"/>
      <c r="CKC1605" s="24"/>
      <c r="CKD1605" s="24"/>
      <c r="CKE1605" s="24"/>
      <c r="CKF1605" s="24"/>
      <c r="CKG1605" s="24"/>
      <c r="CKH1605" s="24"/>
      <c r="CKI1605" s="24"/>
      <c r="CKJ1605" s="24"/>
      <c r="CKN1605" s="3"/>
      <c r="CKO1605" s="31"/>
      <c r="CKP1605" s="5"/>
      <c r="CKQ1605" s="9"/>
      <c r="CKT1605" s="2"/>
      <c r="CKW1605" s="24"/>
      <c r="CKX1605" s="24"/>
      <c r="CKY1605" s="31"/>
      <c r="CKZ1605" s="24"/>
      <c r="CLA1605" s="24"/>
      <c r="CLB1605" s="24"/>
      <c r="CLC1605" s="24"/>
      <c r="CLD1605" s="24"/>
      <c r="CLE1605" s="24"/>
      <c r="CLF1605" s="24"/>
      <c r="CLG1605" s="24"/>
      <c r="CLH1605" s="24"/>
      <c r="CLI1605" s="24"/>
      <c r="CLJ1605" s="24"/>
      <c r="CLK1605" s="24"/>
      <c r="CLL1605" s="24"/>
      <c r="CLM1605" s="24"/>
      <c r="CLN1605" s="24"/>
      <c r="CLR1605" s="3"/>
      <c r="CLS1605" s="31"/>
      <c r="CLT1605" s="5"/>
      <c r="CLU1605" s="9"/>
      <c r="CLX1605" s="2"/>
      <c r="CMA1605" s="24"/>
      <c r="CMB1605" s="24"/>
      <c r="CMC1605" s="31"/>
      <c r="CMD1605" s="24"/>
      <c r="CME1605" s="24"/>
      <c r="CMF1605" s="24"/>
      <c r="CMG1605" s="24"/>
      <c r="CMH1605" s="24"/>
      <c r="CMI1605" s="24"/>
      <c r="CMJ1605" s="24"/>
      <c r="CMK1605" s="24"/>
      <c r="CML1605" s="24"/>
      <c r="CMM1605" s="24"/>
      <c r="CMN1605" s="24"/>
      <c r="CMO1605" s="24"/>
      <c r="CMP1605" s="24"/>
      <c r="CMQ1605" s="24"/>
      <c r="CMR1605" s="24"/>
      <c r="CMV1605" s="3"/>
      <c r="CMW1605" s="31"/>
      <c r="CMX1605" s="5"/>
      <c r="CMY1605" s="9"/>
      <c r="CNB1605" s="2"/>
      <c r="CNE1605" s="24"/>
      <c r="CNF1605" s="24"/>
      <c r="CNG1605" s="31"/>
      <c r="CNH1605" s="24"/>
      <c r="CNI1605" s="24"/>
      <c r="CNJ1605" s="24"/>
      <c r="CNK1605" s="24"/>
      <c r="CNL1605" s="24"/>
      <c r="CNM1605" s="24"/>
      <c r="CNN1605" s="24"/>
      <c r="CNO1605" s="24"/>
      <c r="CNP1605" s="24"/>
      <c r="CNQ1605" s="24"/>
      <c r="CNR1605" s="24"/>
      <c r="CNS1605" s="24"/>
      <c r="CNT1605" s="24"/>
      <c r="CNU1605" s="24"/>
      <c r="CNV1605" s="24"/>
      <c r="CNZ1605" s="3"/>
      <c r="COA1605" s="31"/>
      <c r="COB1605" s="5"/>
      <c r="COC1605" s="9"/>
      <c r="COF1605" s="2"/>
      <c r="COI1605" s="24"/>
      <c r="COJ1605" s="24"/>
      <c r="COK1605" s="31"/>
      <c r="COL1605" s="24"/>
      <c r="COM1605" s="24"/>
      <c r="CON1605" s="24"/>
      <c r="COO1605" s="24"/>
      <c r="COP1605" s="24"/>
      <c r="COQ1605" s="24"/>
      <c r="COR1605" s="24"/>
      <c r="COS1605" s="24"/>
      <c r="COT1605" s="24"/>
      <c r="COU1605" s="24"/>
      <c r="COV1605" s="24"/>
      <c r="COW1605" s="24"/>
      <c r="COX1605" s="24"/>
      <c r="COY1605" s="24"/>
      <c r="COZ1605" s="24"/>
      <c r="CPD1605" s="3"/>
      <c r="CPE1605" s="31"/>
      <c r="CPF1605" s="5"/>
      <c r="CPG1605" s="9"/>
      <c r="CPJ1605" s="2"/>
      <c r="CPM1605" s="24"/>
      <c r="CPN1605" s="24"/>
      <c r="CPO1605" s="31"/>
      <c r="CPP1605" s="24"/>
      <c r="CPQ1605" s="24"/>
      <c r="CPR1605" s="24"/>
      <c r="CPS1605" s="24"/>
      <c r="CPT1605" s="24"/>
      <c r="CPU1605" s="24"/>
      <c r="CPV1605" s="24"/>
      <c r="CPW1605" s="24"/>
      <c r="CPX1605" s="24"/>
      <c r="CPY1605" s="24"/>
      <c r="CPZ1605" s="24"/>
      <c r="CQA1605" s="24"/>
      <c r="CQB1605" s="24"/>
      <c r="CQC1605" s="24"/>
      <c r="CQD1605" s="24"/>
      <c r="CQH1605" s="3"/>
      <c r="CQI1605" s="31"/>
      <c r="CQJ1605" s="5"/>
      <c r="CQK1605" s="9"/>
      <c r="CQN1605" s="2"/>
      <c r="CQQ1605" s="24"/>
      <c r="CQR1605" s="24"/>
      <c r="CQS1605" s="31"/>
      <c r="CQT1605" s="24"/>
      <c r="CQU1605" s="24"/>
      <c r="CQV1605" s="24"/>
      <c r="CQW1605" s="24"/>
      <c r="CQX1605" s="24"/>
      <c r="CQY1605" s="24"/>
      <c r="CQZ1605" s="24"/>
      <c r="CRA1605" s="24"/>
      <c r="CRB1605" s="24"/>
      <c r="CRC1605" s="24"/>
      <c r="CRD1605" s="24"/>
      <c r="CRE1605" s="24"/>
      <c r="CRF1605" s="24"/>
      <c r="CRG1605" s="24"/>
      <c r="CRH1605" s="24"/>
      <c r="CRL1605" s="3"/>
      <c r="CRM1605" s="31"/>
      <c r="CRN1605" s="5"/>
      <c r="CRO1605" s="9"/>
      <c r="CRR1605" s="2"/>
      <c r="CRU1605" s="24"/>
      <c r="CRV1605" s="24"/>
      <c r="CRW1605" s="31"/>
      <c r="CRX1605" s="24"/>
      <c r="CRY1605" s="24"/>
      <c r="CRZ1605" s="24"/>
      <c r="CSA1605" s="24"/>
      <c r="CSB1605" s="24"/>
      <c r="CSC1605" s="24"/>
      <c r="CSD1605" s="24"/>
      <c r="CSE1605" s="24"/>
      <c r="CSF1605" s="24"/>
      <c r="CSG1605" s="24"/>
      <c r="CSH1605" s="24"/>
      <c r="CSI1605" s="24"/>
      <c r="CSJ1605" s="24"/>
      <c r="CSK1605" s="24"/>
      <c r="CSL1605" s="24"/>
      <c r="CSP1605" s="3"/>
      <c r="CSQ1605" s="31"/>
      <c r="CSR1605" s="5"/>
      <c r="CSS1605" s="9"/>
      <c r="CSV1605" s="2"/>
      <c r="CSY1605" s="24"/>
      <c r="CSZ1605" s="24"/>
      <c r="CTA1605" s="31"/>
      <c r="CTB1605" s="24"/>
      <c r="CTC1605" s="24"/>
      <c r="CTD1605" s="24"/>
      <c r="CTE1605" s="24"/>
      <c r="CTF1605" s="24"/>
      <c r="CTG1605" s="24"/>
      <c r="CTH1605" s="24"/>
      <c r="CTI1605" s="24"/>
      <c r="CTJ1605" s="24"/>
      <c r="CTK1605" s="24"/>
      <c r="CTL1605" s="24"/>
      <c r="CTM1605" s="24"/>
      <c r="CTN1605" s="24"/>
      <c r="CTO1605" s="24"/>
      <c r="CTP1605" s="24"/>
      <c r="CTT1605" s="3"/>
      <c r="CTU1605" s="31"/>
      <c r="CTV1605" s="5"/>
      <c r="CTW1605" s="9"/>
      <c r="CTZ1605" s="2"/>
      <c r="CUC1605" s="24"/>
      <c r="CUD1605" s="24"/>
      <c r="CUE1605" s="31"/>
      <c r="CUF1605" s="24"/>
      <c r="CUG1605" s="24"/>
      <c r="CUH1605" s="24"/>
      <c r="CUI1605" s="24"/>
      <c r="CUJ1605" s="24"/>
      <c r="CUK1605" s="24"/>
      <c r="CUL1605" s="24"/>
      <c r="CUM1605" s="24"/>
      <c r="CUN1605" s="24"/>
      <c r="CUO1605" s="24"/>
      <c r="CUP1605" s="24"/>
      <c r="CUQ1605" s="24"/>
      <c r="CUR1605" s="24"/>
      <c r="CUS1605" s="24"/>
      <c r="CUT1605" s="24"/>
      <c r="CUX1605" s="3"/>
      <c r="CUY1605" s="31"/>
      <c r="CUZ1605" s="5"/>
      <c r="CVA1605" s="9"/>
      <c r="CVD1605" s="2"/>
      <c r="CVG1605" s="24"/>
      <c r="CVH1605" s="24"/>
      <c r="CVI1605" s="31"/>
      <c r="CVJ1605" s="24"/>
      <c r="CVK1605" s="24"/>
      <c r="CVL1605" s="24"/>
      <c r="CVM1605" s="24"/>
      <c r="CVN1605" s="24"/>
      <c r="CVO1605" s="24"/>
      <c r="CVP1605" s="24"/>
      <c r="CVQ1605" s="24"/>
      <c r="CVR1605" s="24"/>
      <c r="CVS1605" s="24"/>
      <c r="CVT1605" s="24"/>
      <c r="CVU1605" s="24"/>
      <c r="CVV1605" s="24"/>
      <c r="CVW1605" s="24"/>
      <c r="CVX1605" s="24"/>
      <c r="CWB1605" s="3"/>
      <c r="CWC1605" s="31"/>
      <c r="CWD1605" s="5"/>
      <c r="CWE1605" s="9"/>
      <c r="CWH1605" s="2"/>
      <c r="CWK1605" s="24"/>
      <c r="CWL1605" s="24"/>
      <c r="CWM1605" s="31"/>
      <c r="CWN1605" s="24"/>
      <c r="CWO1605" s="24"/>
      <c r="CWP1605" s="24"/>
      <c r="CWQ1605" s="24"/>
      <c r="CWR1605" s="24"/>
      <c r="CWS1605" s="24"/>
      <c r="CWT1605" s="24"/>
      <c r="CWU1605" s="24"/>
      <c r="CWV1605" s="24"/>
      <c r="CWW1605" s="24"/>
      <c r="CWX1605" s="24"/>
      <c r="CWY1605" s="24"/>
      <c r="CWZ1605" s="24"/>
      <c r="CXA1605" s="24"/>
      <c r="CXB1605" s="24"/>
      <c r="CXF1605" s="3"/>
      <c r="CXG1605" s="31"/>
      <c r="CXH1605" s="5"/>
      <c r="CXI1605" s="9"/>
      <c r="CXL1605" s="2"/>
      <c r="CXO1605" s="24"/>
      <c r="CXP1605" s="24"/>
      <c r="CXQ1605" s="31"/>
      <c r="CXR1605" s="24"/>
      <c r="CXS1605" s="24"/>
      <c r="CXT1605" s="24"/>
      <c r="CXU1605" s="24"/>
      <c r="CXV1605" s="24"/>
      <c r="CXW1605" s="24"/>
      <c r="CXX1605" s="24"/>
      <c r="CXY1605" s="24"/>
      <c r="CXZ1605" s="24"/>
      <c r="CYA1605" s="24"/>
      <c r="CYB1605" s="24"/>
      <c r="CYC1605" s="24"/>
      <c r="CYD1605" s="24"/>
      <c r="CYE1605" s="24"/>
      <c r="CYF1605" s="24"/>
      <c r="CYJ1605" s="3"/>
      <c r="CYK1605" s="31"/>
      <c r="CYL1605" s="5"/>
      <c r="CYM1605" s="9"/>
      <c r="CYP1605" s="2"/>
      <c r="CYS1605" s="24"/>
      <c r="CYT1605" s="24"/>
      <c r="CYU1605" s="31"/>
      <c r="CYV1605" s="24"/>
      <c r="CYW1605" s="24"/>
      <c r="CYX1605" s="24"/>
      <c r="CYY1605" s="24"/>
      <c r="CYZ1605" s="24"/>
      <c r="CZA1605" s="24"/>
      <c r="CZB1605" s="24"/>
      <c r="CZC1605" s="24"/>
      <c r="CZD1605" s="24"/>
      <c r="CZE1605" s="24"/>
      <c r="CZF1605" s="24"/>
      <c r="CZG1605" s="24"/>
      <c r="CZH1605" s="24"/>
      <c r="CZI1605" s="24"/>
      <c r="CZJ1605" s="24"/>
      <c r="CZN1605" s="3"/>
      <c r="CZO1605" s="31"/>
      <c r="CZP1605" s="5"/>
      <c r="CZQ1605" s="9"/>
      <c r="CZT1605" s="2"/>
      <c r="CZW1605" s="24"/>
      <c r="CZX1605" s="24"/>
      <c r="CZY1605" s="31"/>
      <c r="CZZ1605" s="24"/>
      <c r="DAA1605" s="24"/>
      <c r="DAB1605" s="24"/>
      <c r="DAC1605" s="24"/>
      <c r="DAD1605" s="24"/>
      <c r="DAE1605" s="24"/>
      <c r="DAF1605" s="24"/>
      <c r="DAG1605" s="24"/>
      <c r="DAH1605" s="24"/>
      <c r="DAI1605" s="24"/>
      <c r="DAJ1605" s="24"/>
      <c r="DAK1605" s="24"/>
      <c r="DAL1605" s="24"/>
      <c r="DAM1605" s="24"/>
      <c r="DAN1605" s="24"/>
      <c r="DAR1605" s="3"/>
      <c r="DAS1605" s="31"/>
      <c r="DAT1605" s="5"/>
      <c r="DAU1605" s="9"/>
      <c r="DAX1605" s="2"/>
      <c r="DBA1605" s="24"/>
      <c r="DBB1605" s="24"/>
      <c r="DBC1605" s="31"/>
      <c r="DBD1605" s="24"/>
      <c r="DBE1605" s="24"/>
      <c r="DBF1605" s="24"/>
      <c r="DBG1605" s="24"/>
      <c r="DBH1605" s="24"/>
      <c r="DBI1605" s="24"/>
      <c r="DBJ1605" s="24"/>
      <c r="DBK1605" s="24"/>
      <c r="DBL1605" s="24"/>
      <c r="DBM1605" s="24"/>
      <c r="DBN1605" s="24"/>
      <c r="DBO1605" s="24"/>
      <c r="DBP1605" s="24"/>
      <c r="DBQ1605" s="24"/>
      <c r="DBR1605" s="24"/>
      <c r="DBV1605" s="3"/>
      <c r="DBW1605" s="31"/>
      <c r="DBX1605" s="5"/>
      <c r="DBY1605" s="9"/>
      <c r="DCB1605" s="2"/>
      <c r="DCE1605" s="24"/>
      <c r="DCF1605" s="24"/>
      <c r="DCG1605" s="31"/>
      <c r="DCH1605" s="24"/>
      <c r="DCI1605" s="24"/>
      <c r="DCJ1605" s="24"/>
      <c r="DCK1605" s="24"/>
      <c r="DCL1605" s="24"/>
      <c r="DCM1605" s="24"/>
      <c r="DCN1605" s="24"/>
      <c r="DCO1605" s="24"/>
      <c r="DCP1605" s="24"/>
      <c r="DCQ1605" s="24"/>
      <c r="DCR1605" s="24"/>
      <c r="DCS1605" s="24"/>
      <c r="DCT1605" s="24"/>
      <c r="DCU1605" s="24"/>
      <c r="DCV1605" s="24"/>
      <c r="DCZ1605" s="3"/>
      <c r="DDA1605" s="31"/>
      <c r="DDB1605" s="5"/>
      <c r="DDC1605" s="9"/>
      <c r="DDF1605" s="2"/>
      <c r="DDI1605" s="24"/>
      <c r="DDJ1605" s="24"/>
      <c r="DDK1605" s="31"/>
      <c r="DDL1605" s="24"/>
      <c r="DDM1605" s="24"/>
      <c r="DDN1605" s="24"/>
      <c r="DDO1605" s="24"/>
      <c r="DDP1605" s="24"/>
      <c r="DDQ1605" s="24"/>
      <c r="DDR1605" s="24"/>
      <c r="DDS1605" s="24"/>
      <c r="DDT1605" s="24"/>
      <c r="DDU1605" s="24"/>
      <c r="DDV1605" s="24"/>
      <c r="DDW1605" s="24"/>
      <c r="DDX1605" s="24"/>
      <c r="DDY1605" s="24"/>
      <c r="DDZ1605" s="24"/>
      <c r="DED1605" s="3"/>
      <c r="DEE1605" s="31"/>
      <c r="DEF1605" s="5"/>
      <c r="DEG1605" s="9"/>
      <c r="DEJ1605" s="2"/>
      <c r="DEM1605" s="24"/>
      <c r="DEN1605" s="24"/>
      <c r="DEO1605" s="31"/>
      <c r="DEP1605" s="24"/>
      <c r="DEQ1605" s="24"/>
      <c r="DER1605" s="24"/>
      <c r="DES1605" s="24"/>
      <c r="DET1605" s="24"/>
      <c r="DEU1605" s="24"/>
      <c r="DEV1605" s="24"/>
      <c r="DEW1605" s="24"/>
      <c r="DEX1605" s="24"/>
      <c r="DEY1605" s="24"/>
      <c r="DEZ1605" s="24"/>
      <c r="DFA1605" s="24"/>
      <c r="DFB1605" s="24"/>
      <c r="DFC1605" s="24"/>
      <c r="DFD1605" s="24"/>
      <c r="DFH1605" s="3"/>
      <c r="DFI1605" s="31"/>
      <c r="DFJ1605" s="5"/>
      <c r="DFK1605" s="9"/>
      <c r="DFN1605" s="2"/>
      <c r="DFQ1605" s="24"/>
      <c r="DFR1605" s="24"/>
      <c r="DFS1605" s="31"/>
      <c r="DFT1605" s="24"/>
      <c r="DFU1605" s="24"/>
      <c r="DFV1605" s="24"/>
      <c r="DFW1605" s="24"/>
      <c r="DFX1605" s="24"/>
      <c r="DFY1605" s="24"/>
      <c r="DFZ1605" s="24"/>
      <c r="DGA1605" s="24"/>
      <c r="DGB1605" s="24"/>
      <c r="DGC1605" s="24"/>
      <c r="DGD1605" s="24"/>
      <c r="DGE1605" s="24"/>
      <c r="DGF1605" s="24"/>
      <c r="DGG1605" s="24"/>
      <c r="DGH1605" s="24"/>
      <c r="DGL1605" s="3"/>
      <c r="DGM1605" s="31"/>
      <c r="DGN1605" s="5"/>
      <c r="DGO1605" s="9"/>
      <c r="DGR1605" s="2"/>
      <c r="DGU1605" s="24"/>
      <c r="DGV1605" s="24"/>
      <c r="DGW1605" s="31"/>
      <c r="DGX1605" s="24"/>
      <c r="DGY1605" s="24"/>
      <c r="DGZ1605" s="24"/>
      <c r="DHA1605" s="24"/>
      <c r="DHB1605" s="24"/>
      <c r="DHC1605" s="24"/>
      <c r="DHD1605" s="24"/>
      <c r="DHE1605" s="24"/>
      <c r="DHF1605" s="24"/>
      <c r="DHG1605" s="24"/>
      <c r="DHH1605" s="24"/>
      <c r="DHI1605" s="24"/>
      <c r="DHJ1605" s="24"/>
      <c r="DHK1605" s="24"/>
      <c r="DHL1605" s="24"/>
      <c r="DHP1605" s="3"/>
      <c r="DHQ1605" s="31"/>
      <c r="DHR1605" s="5"/>
      <c r="DHS1605" s="9"/>
      <c r="DHV1605" s="2"/>
      <c r="DHY1605" s="24"/>
      <c r="DHZ1605" s="24"/>
      <c r="DIA1605" s="31"/>
      <c r="DIB1605" s="24"/>
      <c r="DIC1605" s="24"/>
      <c r="DID1605" s="24"/>
      <c r="DIE1605" s="24"/>
      <c r="DIF1605" s="24"/>
      <c r="DIG1605" s="24"/>
      <c r="DIH1605" s="24"/>
      <c r="DII1605" s="24"/>
      <c r="DIJ1605" s="24"/>
      <c r="DIK1605" s="24"/>
      <c r="DIL1605" s="24"/>
      <c r="DIM1605" s="24"/>
      <c r="DIN1605" s="24"/>
      <c r="DIO1605" s="24"/>
      <c r="DIP1605" s="24"/>
      <c r="DIT1605" s="3"/>
      <c r="DIU1605" s="31"/>
      <c r="DIV1605" s="5"/>
      <c r="DIW1605" s="9"/>
      <c r="DIZ1605" s="2"/>
      <c r="DJC1605" s="24"/>
      <c r="DJD1605" s="24"/>
      <c r="DJE1605" s="31"/>
      <c r="DJF1605" s="24"/>
      <c r="DJG1605" s="24"/>
      <c r="DJH1605" s="24"/>
      <c r="DJI1605" s="24"/>
      <c r="DJJ1605" s="24"/>
      <c r="DJK1605" s="24"/>
      <c r="DJL1605" s="24"/>
      <c r="DJM1605" s="24"/>
      <c r="DJN1605" s="24"/>
      <c r="DJO1605" s="24"/>
      <c r="DJP1605" s="24"/>
      <c r="DJQ1605" s="24"/>
      <c r="DJR1605" s="24"/>
      <c r="DJS1605" s="24"/>
      <c r="DJT1605" s="24"/>
      <c r="DJX1605" s="3"/>
      <c r="DJY1605" s="31"/>
      <c r="DJZ1605" s="5"/>
      <c r="DKA1605" s="9"/>
      <c r="DKD1605" s="2"/>
      <c r="DKG1605" s="24"/>
      <c r="DKH1605" s="24"/>
      <c r="DKI1605" s="31"/>
      <c r="DKJ1605" s="24"/>
      <c r="DKK1605" s="24"/>
      <c r="DKL1605" s="24"/>
      <c r="DKM1605" s="24"/>
      <c r="DKN1605" s="24"/>
      <c r="DKO1605" s="24"/>
      <c r="DKP1605" s="24"/>
      <c r="DKQ1605" s="24"/>
      <c r="DKR1605" s="24"/>
      <c r="DKS1605" s="24"/>
      <c r="DKT1605" s="24"/>
      <c r="DKU1605" s="24"/>
      <c r="DKV1605" s="24"/>
      <c r="DKW1605" s="24"/>
      <c r="DKX1605" s="24"/>
      <c r="DLB1605" s="3"/>
      <c r="DLC1605" s="31"/>
      <c r="DLD1605" s="5"/>
      <c r="DLE1605" s="9"/>
      <c r="DLH1605" s="2"/>
      <c r="DLK1605" s="24"/>
      <c r="DLL1605" s="24"/>
      <c r="DLM1605" s="31"/>
      <c r="DLN1605" s="24"/>
      <c r="DLO1605" s="24"/>
      <c r="DLP1605" s="24"/>
      <c r="DLQ1605" s="24"/>
      <c r="DLR1605" s="24"/>
      <c r="DLS1605" s="24"/>
      <c r="DLT1605" s="24"/>
      <c r="DLU1605" s="24"/>
      <c r="DLV1605" s="24"/>
      <c r="DLW1605" s="24"/>
      <c r="DLX1605" s="24"/>
      <c r="DLY1605" s="24"/>
      <c r="DLZ1605" s="24"/>
      <c r="DMA1605" s="24"/>
      <c r="DMB1605" s="24"/>
      <c r="DMF1605" s="3"/>
      <c r="DMG1605" s="31"/>
      <c r="DMH1605" s="5"/>
      <c r="DMI1605" s="9"/>
      <c r="DML1605" s="2"/>
      <c r="DMO1605" s="24"/>
      <c r="DMP1605" s="24"/>
      <c r="DMQ1605" s="31"/>
      <c r="DMR1605" s="24"/>
      <c r="DMS1605" s="24"/>
      <c r="DMT1605" s="24"/>
      <c r="DMU1605" s="24"/>
      <c r="DMV1605" s="24"/>
      <c r="DMW1605" s="24"/>
      <c r="DMX1605" s="24"/>
      <c r="DMY1605" s="24"/>
      <c r="DMZ1605" s="24"/>
      <c r="DNA1605" s="24"/>
      <c r="DNB1605" s="24"/>
      <c r="DNC1605" s="24"/>
      <c r="DND1605" s="24"/>
      <c r="DNE1605" s="24"/>
      <c r="DNF1605" s="24"/>
      <c r="DNJ1605" s="3"/>
      <c r="DNK1605" s="31"/>
      <c r="DNL1605" s="5"/>
      <c r="DNM1605" s="9"/>
      <c r="DNP1605" s="2"/>
      <c r="DNS1605" s="24"/>
      <c r="DNT1605" s="24"/>
      <c r="DNU1605" s="31"/>
      <c r="DNV1605" s="24"/>
      <c r="DNW1605" s="24"/>
      <c r="DNX1605" s="24"/>
      <c r="DNY1605" s="24"/>
      <c r="DNZ1605" s="24"/>
      <c r="DOA1605" s="24"/>
      <c r="DOB1605" s="24"/>
      <c r="DOC1605" s="24"/>
      <c r="DOD1605" s="24"/>
      <c r="DOE1605" s="24"/>
      <c r="DOF1605" s="24"/>
      <c r="DOG1605" s="24"/>
      <c r="DOH1605" s="24"/>
      <c r="DOI1605" s="24"/>
      <c r="DOJ1605" s="24"/>
      <c r="DON1605" s="3"/>
      <c r="DOO1605" s="31"/>
      <c r="DOP1605" s="5"/>
      <c r="DOQ1605" s="9"/>
      <c r="DOT1605" s="2"/>
      <c r="DOW1605" s="24"/>
      <c r="DOX1605" s="24"/>
      <c r="DOY1605" s="31"/>
      <c r="DOZ1605" s="24"/>
      <c r="DPA1605" s="24"/>
      <c r="DPB1605" s="24"/>
      <c r="DPC1605" s="24"/>
      <c r="DPD1605" s="24"/>
      <c r="DPE1605" s="24"/>
      <c r="DPF1605" s="24"/>
      <c r="DPG1605" s="24"/>
      <c r="DPH1605" s="24"/>
      <c r="DPI1605" s="24"/>
      <c r="DPJ1605" s="24"/>
      <c r="DPK1605" s="24"/>
      <c r="DPL1605" s="24"/>
      <c r="DPM1605" s="24"/>
      <c r="DPN1605" s="24"/>
      <c r="DPR1605" s="3"/>
      <c r="DPS1605" s="31"/>
      <c r="DPT1605" s="5"/>
      <c r="DPU1605" s="9"/>
      <c r="DPX1605" s="2"/>
      <c r="DQA1605" s="24"/>
      <c r="DQB1605" s="24"/>
      <c r="DQC1605" s="31"/>
      <c r="DQD1605" s="24"/>
      <c r="DQE1605" s="24"/>
      <c r="DQF1605" s="24"/>
      <c r="DQG1605" s="24"/>
      <c r="DQH1605" s="24"/>
      <c r="DQI1605" s="24"/>
      <c r="DQJ1605" s="24"/>
      <c r="DQK1605" s="24"/>
      <c r="DQL1605" s="24"/>
      <c r="DQM1605" s="24"/>
      <c r="DQN1605" s="24"/>
      <c r="DQO1605" s="24"/>
      <c r="DQP1605" s="24"/>
      <c r="DQQ1605" s="24"/>
      <c r="DQR1605" s="24"/>
      <c r="DQV1605" s="3"/>
      <c r="DQW1605" s="31"/>
      <c r="DQX1605" s="5"/>
      <c r="DQY1605" s="9"/>
      <c r="DRB1605" s="2"/>
      <c r="DRE1605" s="24"/>
      <c r="DRF1605" s="24"/>
      <c r="DRG1605" s="31"/>
      <c r="DRH1605" s="24"/>
      <c r="DRI1605" s="24"/>
      <c r="DRJ1605" s="24"/>
      <c r="DRK1605" s="24"/>
      <c r="DRL1605" s="24"/>
      <c r="DRM1605" s="24"/>
      <c r="DRN1605" s="24"/>
      <c r="DRO1605" s="24"/>
      <c r="DRP1605" s="24"/>
      <c r="DRQ1605" s="24"/>
      <c r="DRR1605" s="24"/>
      <c r="DRS1605" s="24"/>
      <c r="DRT1605" s="24"/>
      <c r="DRU1605" s="24"/>
      <c r="DRV1605" s="24"/>
      <c r="DRZ1605" s="3"/>
      <c r="DSA1605" s="31"/>
      <c r="DSB1605" s="5"/>
      <c r="DSC1605" s="9"/>
      <c r="DSF1605" s="2"/>
      <c r="DSI1605" s="24"/>
      <c r="DSJ1605" s="24"/>
      <c r="DSK1605" s="31"/>
      <c r="DSL1605" s="24"/>
      <c r="DSM1605" s="24"/>
      <c r="DSN1605" s="24"/>
      <c r="DSO1605" s="24"/>
      <c r="DSP1605" s="24"/>
      <c r="DSQ1605" s="24"/>
      <c r="DSR1605" s="24"/>
      <c r="DSS1605" s="24"/>
      <c r="DST1605" s="24"/>
      <c r="DSU1605" s="24"/>
      <c r="DSV1605" s="24"/>
      <c r="DSW1605" s="24"/>
      <c r="DSX1605" s="24"/>
      <c r="DSY1605" s="24"/>
      <c r="DSZ1605" s="24"/>
      <c r="DTD1605" s="3"/>
      <c r="DTE1605" s="31"/>
      <c r="DTF1605" s="5"/>
      <c r="DTG1605" s="9"/>
      <c r="DTJ1605" s="2"/>
      <c r="DTM1605" s="24"/>
      <c r="DTN1605" s="24"/>
      <c r="DTO1605" s="31"/>
      <c r="DTP1605" s="24"/>
      <c r="DTQ1605" s="24"/>
      <c r="DTR1605" s="24"/>
      <c r="DTS1605" s="24"/>
      <c r="DTT1605" s="24"/>
      <c r="DTU1605" s="24"/>
      <c r="DTV1605" s="24"/>
      <c r="DTW1605" s="24"/>
      <c r="DTX1605" s="24"/>
      <c r="DTY1605" s="24"/>
      <c r="DTZ1605" s="24"/>
      <c r="DUA1605" s="24"/>
      <c r="DUB1605" s="24"/>
      <c r="DUC1605" s="24"/>
      <c r="DUD1605" s="24"/>
      <c r="DUH1605" s="3"/>
      <c r="DUI1605" s="31"/>
      <c r="DUJ1605" s="5"/>
      <c r="DUK1605" s="9"/>
      <c r="DUN1605" s="2"/>
      <c r="DUQ1605" s="24"/>
      <c r="DUR1605" s="24"/>
      <c r="DUS1605" s="31"/>
      <c r="DUT1605" s="24"/>
      <c r="DUU1605" s="24"/>
      <c r="DUV1605" s="24"/>
      <c r="DUW1605" s="24"/>
      <c r="DUX1605" s="24"/>
      <c r="DUY1605" s="24"/>
      <c r="DUZ1605" s="24"/>
      <c r="DVA1605" s="24"/>
      <c r="DVB1605" s="24"/>
      <c r="DVC1605" s="24"/>
      <c r="DVD1605" s="24"/>
      <c r="DVE1605" s="24"/>
      <c r="DVF1605" s="24"/>
      <c r="DVG1605" s="24"/>
      <c r="DVH1605" s="24"/>
      <c r="DVL1605" s="3"/>
      <c r="DVM1605" s="31"/>
      <c r="DVN1605" s="5"/>
      <c r="DVO1605" s="9"/>
      <c r="DVR1605" s="2"/>
      <c r="DVU1605" s="24"/>
      <c r="DVV1605" s="24"/>
      <c r="DVW1605" s="31"/>
      <c r="DVX1605" s="24"/>
      <c r="DVY1605" s="24"/>
      <c r="DVZ1605" s="24"/>
      <c r="DWA1605" s="24"/>
      <c r="DWB1605" s="24"/>
      <c r="DWC1605" s="24"/>
      <c r="DWD1605" s="24"/>
      <c r="DWE1605" s="24"/>
      <c r="DWF1605" s="24"/>
      <c r="DWG1605" s="24"/>
      <c r="DWH1605" s="24"/>
      <c r="DWI1605" s="24"/>
      <c r="DWJ1605" s="24"/>
      <c r="DWK1605" s="24"/>
      <c r="DWL1605" s="24"/>
      <c r="DWP1605" s="3"/>
      <c r="DWQ1605" s="31"/>
      <c r="DWR1605" s="5"/>
      <c r="DWS1605" s="9"/>
      <c r="DWV1605" s="2"/>
      <c r="DWY1605" s="24"/>
      <c r="DWZ1605" s="24"/>
      <c r="DXA1605" s="31"/>
      <c r="DXB1605" s="24"/>
      <c r="DXC1605" s="24"/>
      <c r="DXD1605" s="24"/>
      <c r="DXE1605" s="24"/>
      <c r="DXF1605" s="24"/>
      <c r="DXG1605" s="24"/>
      <c r="DXH1605" s="24"/>
      <c r="DXI1605" s="24"/>
      <c r="DXJ1605" s="24"/>
      <c r="DXK1605" s="24"/>
      <c r="DXL1605" s="24"/>
      <c r="DXM1605" s="24"/>
      <c r="DXN1605" s="24"/>
      <c r="DXO1605" s="24"/>
      <c r="DXP1605" s="24"/>
      <c r="DXT1605" s="3"/>
      <c r="DXU1605" s="31"/>
      <c r="DXV1605" s="5"/>
      <c r="DXW1605" s="9"/>
      <c r="DXZ1605" s="2"/>
      <c r="DYC1605" s="24"/>
      <c r="DYD1605" s="24"/>
      <c r="DYE1605" s="31"/>
      <c r="DYF1605" s="24"/>
      <c r="DYG1605" s="24"/>
      <c r="DYH1605" s="24"/>
      <c r="DYI1605" s="24"/>
      <c r="DYJ1605" s="24"/>
      <c r="DYK1605" s="24"/>
      <c r="DYL1605" s="24"/>
      <c r="DYM1605" s="24"/>
      <c r="DYN1605" s="24"/>
      <c r="DYO1605" s="24"/>
      <c r="DYP1605" s="24"/>
      <c r="DYQ1605" s="24"/>
      <c r="DYR1605" s="24"/>
      <c r="DYS1605" s="24"/>
      <c r="DYT1605" s="24"/>
      <c r="DYX1605" s="3"/>
      <c r="DYY1605" s="31"/>
      <c r="DYZ1605" s="5"/>
      <c r="DZA1605" s="9"/>
      <c r="DZD1605" s="2"/>
      <c r="DZG1605" s="24"/>
      <c r="DZH1605" s="24"/>
      <c r="DZI1605" s="31"/>
      <c r="DZJ1605" s="24"/>
      <c r="DZK1605" s="24"/>
      <c r="DZL1605" s="24"/>
      <c r="DZM1605" s="24"/>
      <c r="DZN1605" s="24"/>
      <c r="DZO1605" s="24"/>
      <c r="DZP1605" s="24"/>
      <c r="DZQ1605" s="24"/>
      <c r="DZR1605" s="24"/>
      <c r="DZS1605" s="24"/>
      <c r="DZT1605" s="24"/>
      <c r="DZU1605" s="24"/>
      <c r="DZV1605" s="24"/>
      <c r="DZW1605" s="24"/>
      <c r="DZX1605" s="24"/>
      <c r="EAB1605" s="3"/>
      <c r="EAC1605" s="31"/>
      <c r="EAD1605" s="5"/>
      <c r="EAE1605" s="9"/>
      <c r="EAH1605" s="2"/>
      <c r="EAK1605" s="24"/>
      <c r="EAL1605" s="24"/>
      <c r="EAM1605" s="31"/>
      <c r="EAN1605" s="24"/>
      <c r="EAO1605" s="24"/>
      <c r="EAP1605" s="24"/>
      <c r="EAQ1605" s="24"/>
      <c r="EAR1605" s="24"/>
      <c r="EAS1605" s="24"/>
      <c r="EAT1605" s="24"/>
      <c r="EAU1605" s="24"/>
      <c r="EAV1605" s="24"/>
      <c r="EAW1605" s="24"/>
      <c r="EAX1605" s="24"/>
      <c r="EAY1605" s="24"/>
      <c r="EAZ1605" s="24"/>
      <c r="EBA1605" s="24"/>
      <c r="EBB1605" s="24"/>
      <c r="EBF1605" s="3"/>
      <c r="EBG1605" s="31"/>
      <c r="EBH1605" s="5"/>
      <c r="EBI1605" s="9"/>
      <c r="EBL1605" s="2"/>
      <c r="EBO1605" s="24"/>
      <c r="EBP1605" s="24"/>
      <c r="EBQ1605" s="31"/>
      <c r="EBR1605" s="24"/>
      <c r="EBS1605" s="24"/>
      <c r="EBT1605" s="24"/>
      <c r="EBU1605" s="24"/>
      <c r="EBV1605" s="24"/>
      <c r="EBW1605" s="24"/>
      <c r="EBX1605" s="24"/>
      <c r="EBY1605" s="24"/>
      <c r="EBZ1605" s="24"/>
      <c r="ECA1605" s="24"/>
      <c r="ECB1605" s="24"/>
      <c r="ECC1605" s="24"/>
      <c r="ECD1605" s="24"/>
      <c r="ECE1605" s="24"/>
      <c r="ECF1605" s="24"/>
      <c r="ECJ1605" s="3"/>
      <c r="ECK1605" s="31"/>
      <c r="ECL1605" s="5"/>
      <c r="ECM1605" s="9"/>
      <c r="ECP1605" s="2"/>
      <c r="ECS1605" s="24"/>
      <c r="ECT1605" s="24"/>
      <c r="ECU1605" s="31"/>
      <c r="ECV1605" s="24"/>
      <c r="ECW1605" s="24"/>
      <c r="ECX1605" s="24"/>
      <c r="ECY1605" s="24"/>
      <c r="ECZ1605" s="24"/>
      <c r="EDA1605" s="24"/>
      <c r="EDB1605" s="24"/>
      <c r="EDC1605" s="24"/>
      <c r="EDD1605" s="24"/>
      <c r="EDE1605" s="24"/>
      <c r="EDF1605" s="24"/>
      <c r="EDG1605" s="24"/>
      <c r="EDH1605" s="24"/>
      <c r="EDI1605" s="24"/>
      <c r="EDJ1605" s="24"/>
      <c r="EDN1605" s="3"/>
      <c r="EDO1605" s="31"/>
      <c r="EDP1605" s="5"/>
      <c r="EDQ1605" s="9"/>
      <c r="EDT1605" s="2"/>
      <c r="EDW1605" s="24"/>
      <c r="EDX1605" s="24"/>
      <c r="EDY1605" s="31"/>
      <c r="EDZ1605" s="24"/>
      <c r="EEA1605" s="24"/>
      <c r="EEB1605" s="24"/>
      <c r="EEC1605" s="24"/>
      <c r="EED1605" s="24"/>
      <c r="EEE1605" s="24"/>
      <c r="EEF1605" s="24"/>
      <c r="EEG1605" s="24"/>
      <c r="EEH1605" s="24"/>
      <c r="EEI1605" s="24"/>
      <c r="EEJ1605" s="24"/>
      <c r="EEK1605" s="24"/>
      <c r="EEL1605" s="24"/>
      <c r="EEM1605" s="24"/>
      <c r="EEN1605" s="24"/>
      <c r="EER1605" s="3"/>
      <c r="EES1605" s="31"/>
      <c r="EET1605" s="5"/>
      <c r="EEU1605" s="9"/>
      <c r="EEX1605" s="2"/>
      <c r="EFA1605" s="24"/>
      <c r="EFB1605" s="24"/>
      <c r="EFC1605" s="31"/>
      <c r="EFD1605" s="24"/>
      <c r="EFE1605" s="24"/>
      <c r="EFF1605" s="24"/>
      <c r="EFG1605" s="24"/>
      <c r="EFH1605" s="24"/>
      <c r="EFI1605" s="24"/>
      <c r="EFJ1605" s="24"/>
      <c r="EFK1605" s="24"/>
      <c r="EFL1605" s="24"/>
      <c r="EFM1605" s="24"/>
      <c r="EFN1605" s="24"/>
      <c r="EFO1605" s="24"/>
      <c r="EFP1605" s="24"/>
      <c r="EFQ1605" s="24"/>
      <c r="EFR1605" s="24"/>
      <c r="EFV1605" s="3"/>
      <c r="EFW1605" s="31"/>
      <c r="EFX1605" s="5"/>
      <c r="EFY1605" s="9"/>
      <c r="EGB1605" s="2"/>
      <c r="EGE1605" s="24"/>
      <c r="EGF1605" s="24"/>
      <c r="EGG1605" s="31"/>
      <c r="EGH1605" s="24"/>
      <c r="EGI1605" s="24"/>
      <c r="EGJ1605" s="24"/>
      <c r="EGK1605" s="24"/>
      <c r="EGL1605" s="24"/>
      <c r="EGM1605" s="24"/>
      <c r="EGN1605" s="24"/>
      <c r="EGO1605" s="24"/>
      <c r="EGP1605" s="24"/>
      <c r="EGQ1605" s="24"/>
      <c r="EGR1605" s="24"/>
      <c r="EGS1605" s="24"/>
      <c r="EGT1605" s="24"/>
      <c r="EGU1605" s="24"/>
      <c r="EGV1605" s="24"/>
      <c r="EGZ1605" s="3"/>
      <c r="EHA1605" s="31"/>
      <c r="EHB1605" s="5"/>
      <c r="EHC1605" s="9"/>
      <c r="EHF1605" s="2"/>
      <c r="EHI1605" s="24"/>
      <c r="EHJ1605" s="24"/>
      <c r="EHK1605" s="31"/>
      <c r="EHL1605" s="24"/>
      <c r="EHM1605" s="24"/>
      <c r="EHN1605" s="24"/>
      <c r="EHO1605" s="24"/>
      <c r="EHP1605" s="24"/>
      <c r="EHQ1605" s="24"/>
      <c r="EHR1605" s="24"/>
      <c r="EHS1605" s="24"/>
      <c r="EHT1605" s="24"/>
      <c r="EHU1605" s="24"/>
      <c r="EHV1605" s="24"/>
      <c r="EHW1605" s="24"/>
      <c r="EHX1605" s="24"/>
      <c r="EHY1605" s="24"/>
      <c r="EHZ1605" s="24"/>
      <c r="EID1605" s="3"/>
      <c r="EIE1605" s="31"/>
      <c r="EIF1605" s="5"/>
      <c r="EIG1605" s="9"/>
      <c r="EIJ1605" s="2"/>
      <c r="EIM1605" s="24"/>
      <c r="EIN1605" s="24"/>
      <c r="EIO1605" s="31"/>
      <c r="EIP1605" s="24"/>
      <c r="EIQ1605" s="24"/>
      <c r="EIR1605" s="24"/>
      <c r="EIS1605" s="24"/>
      <c r="EIT1605" s="24"/>
      <c r="EIU1605" s="24"/>
      <c r="EIV1605" s="24"/>
      <c r="EIW1605" s="24"/>
      <c r="EIX1605" s="24"/>
      <c r="EIY1605" s="24"/>
      <c r="EIZ1605" s="24"/>
      <c r="EJA1605" s="24"/>
      <c r="EJB1605" s="24"/>
      <c r="EJC1605" s="24"/>
      <c r="EJD1605" s="24"/>
      <c r="EJH1605" s="3"/>
      <c r="EJI1605" s="31"/>
      <c r="EJJ1605" s="5"/>
      <c r="EJK1605" s="9"/>
      <c r="EJN1605" s="2"/>
      <c r="EJQ1605" s="24"/>
      <c r="EJR1605" s="24"/>
      <c r="EJS1605" s="31"/>
      <c r="EJT1605" s="24"/>
      <c r="EJU1605" s="24"/>
      <c r="EJV1605" s="24"/>
      <c r="EJW1605" s="24"/>
      <c r="EJX1605" s="24"/>
      <c r="EJY1605" s="24"/>
      <c r="EJZ1605" s="24"/>
      <c r="EKA1605" s="24"/>
      <c r="EKB1605" s="24"/>
      <c r="EKC1605" s="24"/>
      <c r="EKD1605" s="24"/>
      <c r="EKE1605" s="24"/>
      <c r="EKF1605" s="24"/>
      <c r="EKG1605" s="24"/>
      <c r="EKH1605" s="24"/>
      <c r="EKL1605" s="3"/>
      <c r="EKM1605" s="31"/>
      <c r="EKN1605" s="5"/>
      <c r="EKO1605" s="9"/>
      <c r="EKR1605" s="2"/>
      <c r="EKU1605" s="24"/>
      <c r="EKV1605" s="24"/>
      <c r="EKW1605" s="31"/>
      <c r="EKX1605" s="24"/>
      <c r="EKY1605" s="24"/>
      <c r="EKZ1605" s="24"/>
      <c r="ELA1605" s="24"/>
      <c r="ELB1605" s="24"/>
      <c r="ELC1605" s="24"/>
      <c r="ELD1605" s="24"/>
      <c r="ELE1605" s="24"/>
      <c r="ELF1605" s="24"/>
      <c r="ELG1605" s="24"/>
      <c r="ELH1605" s="24"/>
      <c r="ELI1605" s="24"/>
      <c r="ELJ1605" s="24"/>
      <c r="ELK1605" s="24"/>
      <c r="ELL1605" s="24"/>
      <c r="ELP1605" s="3"/>
      <c r="ELQ1605" s="31"/>
      <c r="ELR1605" s="5"/>
      <c r="ELS1605" s="9"/>
      <c r="ELV1605" s="2"/>
      <c r="ELY1605" s="24"/>
      <c r="ELZ1605" s="24"/>
      <c r="EMA1605" s="31"/>
      <c r="EMB1605" s="24"/>
      <c r="EMC1605" s="24"/>
      <c r="EMD1605" s="24"/>
      <c r="EME1605" s="24"/>
      <c r="EMF1605" s="24"/>
      <c r="EMG1605" s="24"/>
      <c r="EMH1605" s="24"/>
      <c r="EMI1605" s="24"/>
      <c r="EMJ1605" s="24"/>
      <c r="EMK1605" s="24"/>
      <c r="EML1605" s="24"/>
      <c r="EMM1605" s="24"/>
      <c r="EMN1605" s="24"/>
      <c r="EMO1605" s="24"/>
      <c r="EMP1605" s="24"/>
      <c r="EMT1605" s="3"/>
      <c r="EMU1605" s="31"/>
      <c r="EMV1605" s="5"/>
      <c r="EMW1605" s="9"/>
      <c r="EMZ1605" s="2"/>
      <c r="ENC1605" s="24"/>
      <c r="END1605" s="24"/>
      <c r="ENE1605" s="31"/>
      <c r="ENF1605" s="24"/>
      <c r="ENG1605" s="24"/>
      <c r="ENH1605" s="24"/>
      <c r="ENI1605" s="24"/>
      <c r="ENJ1605" s="24"/>
      <c r="ENK1605" s="24"/>
      <c r="ENL1605" s="24"/>
      <c r="ENM1605" s="24"/>
      <c r="ENN1605" s="24"/>
      <c r="ENO1605" s="24"/>
      <c r="ENP1605" s="24"/>
      <c r="ENQ1605" s="24"/>
      <c r="ENR1605" s="24"/>
      <c r="ENS1605" s="24"/>
      <c r="ENT1605" s="24"/>
      <c r="ENX1605" s="3"/>
      <c r="ENY1605" s="31"/>
      <c r="ENZ1605" s="5"/>
      <c r="EOA1605" s="9"/>
      <c r="EOD1605" s="2"/>
      <c r="EOG1605" s="24"/>
      <c r="EOH1605" s="24"/>
      <c r="EOI1605" s="31"/>
      <c r="EOJ1605" s="24"/>
      <c r="EOK1605" s="24"/>
      <c r="EOL1605" s="24"/>
      <c r="EOM1605" s="24"/>
      <c r="EON1605" s="24"/>
      <c r="EOO1605" s="24"/>
      <c r="EOP1605" s="24"/>
      <c r="EOQ1605" s="24"/>
      <c r="EOR1605" s="24"/>
      <c r="EOS1605" s="24"/>
      <c r="EOT1605" s="24"/>
      <c r="EOU1605" s="24"/>
      <c r="EOV1605" s="24"/>
      <c r="EOW1605" s="24"/>
      <c r="EOX1605" s="24"/>
      <c r="EPB1605" s="3"/>
      <c r="EPC1605" s="31"/>
      <c r="EPD1605" s="5"/>
      <c r="EPE1605" s="9"/>
      <c r="EPH1605" s="2"/>
      <c r="EPK1605" s="24"/>
      <c r="EPL1605" s="24"/>
      <c r="EPM1605" s="31"/>
      <c r="EPN1605" s="24"/>
      <c r="EPO1605" s="24"/>
      <c r="EPP1605" s="24"/>
      <c r="EPQ1605" s="24"/>
      <c r="EPR1605" s="24"/>
      <c r="EPS1605" s="24"/>
      <c r="EPT1605" s="24"/>
      <c r="EPU1605" s="24"/>
      <c r="EPV1605" s="24"/>
      <c r="EPW1605" s="24"/>
      <c r="EPX1605" s="24"/>
      <c r="EPY1605" s="24"/>
      <c r="EPZ1605" s="24"/>
      <c r="EQA1605" s="24"/>
      <c r="EQB1605" s="24"/>
      <c r="EQF1605" s="3"/>
      <c r="EQG1605" s="31"/>
      <c r="EQH1605" s="5"/>
      <c r="EQI1605" s="9"/>
      <c r="EQL1605" s="2"/>
      <c r="EQO1605" s="24"/>
      <c r="EQP1605" s="24"/>
      <c r="EQQ1605" s="31"/>
      <c r="EQR1605" s="24"/>
      <c r="EQS1605" s="24"/>
      <c r="EQT1605" s="24"/>
      <c r="EQU1605" s="24"/>
      <c r="EQV1605" s="24"/>
      <c r="EQW1605" s="24"/>
      <c r="EQX1605" s="24"/>
      <c r="EQY1605" s="24"/>
      <c r="EQZ1605" s="24"/>
      <c r="ERA1605" s="24"/>
      <c r="ERB1605" s="24"/>
      <c r="ERC1605" s="24"/>
      <c r="ERD1605" s="24"/>
      <c r="ERE1605" s="24"/>
      <c r="ERF1605" s="24"/>
      <c r="ERJ1605" s="3"/>
      <c r="ERK1605" s="31"/>
      <c r="ERL1605" s="5"/>
      <c r="ERM1605" s="9"/>
      <c r="ERP1605" s="2"/>
      <c r="ERS1605" s="24"/>
      <c r="ERT1605" s="24"/>
      <c r="ERU1605" s="31"/>
      <c r="ERV1605" s="24"/>
      <c r="ERW1605" s="24"/>
      <c r="ERX1605" s="24"/>
      <c r="ERY1605" s="24"/>
      <c r="ERZ1605" s="24"/>
      <c r="ESA1605" s="24"/>
      <c r="ESB1605" s="24"/>
      <c r="ESC1605" s="24"/>
      <c r="ESD1605" s="24"/>
      <c r="ESE1605" s="24"/>
      <c r="ESF1605" s="24"/>
      <c r="ESG1605" s="24"/>
      <c r="ESH1605" s="24"/>
      <c r="ESI1605" s="24"/>
      <c r="ESJ1605" s="24"/>
      <c r="ESN1605" s="3"/>
      <c r="ESO1605" s="31"/>
      <c r="ESP1605" s="5"/>
      <c r="ESQ1605" s="9"/>
      <c r="EST1605" s="2"/>
      <c r="ESW1605" s="24"/>
      <c r="ESX1605" s="24"/>
      <c r="ESY1605" s="31"/>
      <c r="ESZ1605" s="24"/>
      <c r="ETA1605" s="24"/>
      <c r="ETB1605" s="24"/>
      <c r="ETC1605" s="24"/>
      <c r="ETD1605" s="24"/>
      <c r="ETE1605" s="24"/>
      <c r="ETF1605" s="24"/>
      <c r="ETG1605" s="24"/>
      <c r="ETH1605" s="24"/>
      <c r="ETI1605" s="24"/>
      <c r="ETJ1605" s="24"/>
      <c r="ETK1605" s="24"/>
      <c r="ETL1605" s="24"/>
      <c r="ETM1605" s="24"/>
      <c r="ETN1605" s="24"/>
      <c r="ETR1605" s="3"/>
      <c r="ETS1605" s="31"/>
      <c r="ETT1605" s="5"/>
      <c r="ETU1605" s="9"/>
      <c r="ETX1605" s="2"/>
      <c r="EUA1605" s="24"/>
      <c r="EUB1605" s="24"/>
      <c r="EUC1605" s="31"/>
      <c r="EUD1605" s="24"/>
      <c r="EUE1605" s="24"/>
      <c r="EUF1605" s="24"/>
      <c r="EUG1605" s="24"/>
      <c r="EUH1605" s="24"/>
      <c r="EUI1605" s="24"/>
      <c r="EUJ1605" s="24"/>
      <c r="EUK1605" s="24"/>
      <c r="EUL1605" s="24"/>
      <c r="EUM1605" s="24"/>
      <c r="EUN1605" s="24"/>
      <c r="EUO1605" s="24"/>
      <c r="EUP1605" s="24"/>
      <c r="EUQ1605" s="24"/>
      <c r="EUR1605" s="24"/>
      <c r="EUV1605" s="3"/>
      <c r="EUW1605" s="31"/>
      <c r="EUX1605" s="5"/>
      <c r="EUY1605" s="9"/>
      <c r="EVB1605" s="2"/>
      <c r="EVE1605" s="24"/>
      <c r="EVF1605" s="24"/>
      <c r="EVG1605" s="31"/>
      <c r="EVH1605" s="24"/>
      <c r="EVI1605" s="24"/>
      <c r="EVJ1605" s="24"/>
      <c r="EVK1605" s="24"/>
      <c r="EVL1605" s="24"/>
      <c r="EVM1605" s="24"/>
      <c r="EVN1605" s="24"/>
      <c r="EVO1605" s="24"/>
      <c r="EVP1605" s="24"/>
      <c r="EVQ1605" s="24"/>
      <c r="EVR1605" s="24"/>
      <c r="EVS1605" s="24"/>
      <c r="EVT1605" s="24"/>
      <c r="EVU1605" s="24"/>
      <c r="EVV1605" s="24"/>
      <c r="EVZ1605" s="3"/>
      <c r="EWA1605" s="31"/>
      <c r="EWB1605" s="5"/>
      <c r="EWC1605" s="9"/>
      <c r="EWF1605" s="2"/>
      <c r="EWI1605" s="24"/>
      <c r="EWJ1605" s="24"/>
      <c r="EWK1605" s="31"/>
      <c r="EWL1605" s="24"/>
      <c r="EWM1605" s="24"/>
      <c r="EWN1605" s="24"/>
      <c r="EWO1605" s="24"/>
      <c r="EWP1605" s="24"/>
      <c r="EWQ1605" s="24"/>
      <c r="EWR1605" s="24"/>
      <c r="EWS1605" s="24"/>
      <c r="EWT1605" s="24"/>
      <c r="EWU1605" s="24"/>
      <c r="EWV1605" s="24"/>
      <c r="EWW1605" s="24"/>
      <c r="EWX1605" s="24"/>
      <c r="EWY1605" s="24"/>
      <c r="EWZ1605" s="24"/>
      <c r="EXD1605" s="3"/>
      <c r="EXE1605" s="31"/>
      <c r="EXF1605" s="5"/>
      <c r="EXG1605" s="9"/>
      <c r="EXJ1605" s="2"/>
      <c r="EXM1605" s="24"/>
      <c r="EXN1605" s="24"/>
      <c r="EXO1605" s="31"/>
      <c r="EXP1605" s="24"/>
      <c r="EXQ1605" s="24"/>
      <c r="EXR1605" s="24"/>
      <c r="EXS1605" s="24"/>
      <c r="EXT1605" s="24"/>
      <c r="EXU1605" s="24"/>
      <c r="EXV1605" s="24"/>
      <c r="EXW1605" s="24"/>
      <c r="EXX1605" s="24"/>
      <c r="EXY1605" s="24"/>
      <c r="EXZ1605" s="24"/>
      <c r="EYA1605" s="24"/>
      <c r="EYB1605" s="24"/>
      <c r="EYC1605" s="24"/>
      <c r="EYD1605" s="24"/>
      <c r="EYH1605" s="3"/>
      <c r="EYI1605" s="31"/>
      <c r="EYJ1605" s="5"/>
      <c r="EYK1605" s="9"/>
      <c r="EYN1605" s="2"/>
      <c r="EYQ1605" s="24"/>
      <c r="EYR1605" s="24"/>
      <c r="EYS1605" s="31"/>
      <c r="EYT1605" s="24"/>
      <c r="EYU1605" s="24"/>
      <c r="EYV1605" s="24"/>
      <c r="EYW1605" s="24"/>
      <c r="EYX1605" s="24"/>
      <c r="EYY1605" s="24"/>
      <c r="EYZ1605" s="24"/>
      <c r="EZA1605" s="24"/>
      <c r="EZB1605" s="24"/>
      <c r="EZC1605" s="24"/>
      <c r="EZD1605" s="24"/>
      <c r="EZE1605" s="24"/>
      <c r="EZF1605" s="24"/>
      <c r="EZG1605" s="24"/>
      <c r="EZH1605" s="24"/>
      <c r="EZL1605" s="3"/>
      <c r="EZM1605" s="31"/>
      <c r="EZN1605" s="5"/>
      <c r="EZO1605" s="9"/>
      <c r="EZR1605" s="2"/>
      <c r="EZU1605" s="24"/>
      <c r="EZV1605" s="24"/>
      <c r="EZW1605" s="31"/>
      <c r="EZX1605" s="24"/>
      <c r="EZY1605" s="24"/>
      <c r="EZZ1605" s="24"/>
      <c r="FAA1605" s="24"/>
      <c r="FAB1605" s="24"/>
      <c r="FAC1605" s="24"/>
      <c r="FAD1605" s="24"/>
      <c r="FAE1605" s="24"/>
      <c r="FAF1605" s="24"/>
      <c r="FAG1605" s="24"/>
      <c r="FAH1605" s="24"/>
      <c r="FAI1605" s="24"/>
      <c r="FAJ1605" s="24"/>
      <c r="FAK1605" s="24"/>
      <c r="FAL1605" s="24"/>
      <c r="FAP1605" s="3"/>
      <c r="FAQ1605" s="31"/>
      <c r="FAR1605" s="5"/>
      <c r="FAS1605" s="9"/>
      <c r="FAV1605" s="2"/>
      <c r="FAY1605" s="24"/>
      <c r="FAZ1605" s="24"/>
      <c r="FBA1605" s="31"/>
      <c r="FBB1605" s="24"/>
      <c r="FBC1605" s="24"/>
      <c r="FBD1605" s="24"/>
      <c r="FBE1605" s="24"/>
      <c r="FBF1605" s="24"/>
      <c r="FBG1605" s="24"/>
      <c r="FBH1605" s="24"/>
      <c r="FBI1605" s="24"/>
      <c r="FBJ1605" s="24"/>
      <c r="FBK1605" s="24"/>
      <c r="FBL1605" s="24"/>
      <c r="FBM1605" s="24"/>
      <c r="FBN1605" s="24"/>
      <c r="FBO1605" s="24"/>
      <c r="FBP1605" s="24"/>
      <c r="FBT1605" s="3"/>
      <c r="FBU1605" s="31"/>
      <c r="FBV1605" s="5"/>
      <c r="FBW1605" s="9"/>
      <c r="FBZ1605" s="2"/>
      <c r="FCC1605" s="24"/>
      <c r="FCD1605" s="24"/>
      <c r="FCE1605" s="31"/>
      <c r="FCF1605" s="24"/>
      <c r="FCG1605" s="24"/>
      <c r="FCH1605" s="24"/>
      <c r="FCI1605" s="24"/>
      <c r="FCJ1605" s="24"/>
      <c r="FCK1605" s="24"/>
      <c r="FCL1605" s="24"/>
      <c r="FCM1605" s="24"/>
      <c r="FCN1605" s="24"/>
      <c r="FCO1605" s="24"/>
      <c r="FCP1605" s="24"/>
      <c r="FCQ1605" s="24"/>
      <c r="FCR1605" s="24"/>
      <c r="FCS1605" s="24"/>
      <c r="FCT1605" s="24"/>
      <c r="FCX1605" s="3"/>
      <c r="FCY1605" s="31"/>
      <c r="FCZ1605" s="5"/>
      <c r="FDA1605" s="9"/>
      <c r="FDD1605" s="2"/>
      <c r="FDG1605" s="24"/>
      <c r="FDH1605" s="24"/>
      <c r="FDI1605" s="31"/>
      <c r="FDJ1605" s="24"/>
      <c r="FDK1605" s="24"/>
      <c r="FDL1605" s="24"/>
      <c r="FDM1605" s="24"/>
      <c r="FDN1605" s="24"/>
      <c r="FDO1605" s="24"/>
      <c r="FDP1605" s="24"/>
      <c r="FDQ1605" s="24"/>
      <c r="FDR1605" s="24"/>
      <c r="FDS1605" s="24"/>
      <c r="FDT1605" s="24"/>
      <c r="FDU1605" s="24"/>
      <c r="FDV1605" s="24"/>
      <c r="FDW1605" s="24"/>
      <c r="FDX1605" s="24"/>
      <c r="FEB1605" s="3"/>
      <c r="FEC1605" s="31"/>
      <c r="FED1605" s="5"/>
      <c r="FEE1605" s="9"/>
      <c r="FEH1605" s="2"/>
      <c r="FEK1605" s="24"/>
      <c r="FEL1605" s="24"/>
      <c r="FEM1605" s="31"/>
      <c r="FEN1605" s="24"/>
      <c r="FEO1605" s="24"/>
      <c r="FEP1605" s="24"/>
      <c r="FEQ1605" s="24"/>
      <c r="FER1605" s="24"/>
      <c r="FES1605" s="24"/>
      <c r="FET1605" s="24"/>
      <c r="FEU1605" s="24"/>
      <c r="FEV1605" s="24"/>
      <c r="FEW1605" s="24"/>
      <c r="FEX1605" s="24"/>
      <c r="FEY1605" s="24"/>
      <c r="FEZ1605" s="24"/>
      <c r="FFA1605" s="24"/>
      <c r="FFB1605" s="24"/>
      <c r="FFF1605" s="3"/>
      <c r="FFG1605" s="31"/>
      <c r="FFH1605" s="5"/>
      <c r="FFI1605" s="9"/>
      <c r="FFL1605" s="2"/>
      <c r="FFO1605" s="24"/>
      <c r="FFP1605" s="24"/>
      <c r="FFQ1605" s="31"/>
      <c r="FFR1605" s="24"/>
      <c r="FFS1605" s="24"/>
      <c r="FFT1605" s="24"/>
      <c r="FFU1605" s="24"/>
      <c r="FFV1605" s="24"/>
      <c r="FFW1605" s="24"/>
      <c r="FFX1605" s="24"/>
      <c r="FFY1605" s="24"/>
      <c r="FFZ1605" s="24"/>
      <c r="FGA1605" s="24"/>
      <c r="FGB1605" s="24"/>
      <c r="FGC1605" s="24"/>
      <c r="FGD1605" s="24"/>
      <c r="FGE1605" s="24"/>
      <c r="FGF1605" s="24"/>
      <c r="FGJ1605" s="3"/>
      <c r="FGK1605" s="31"/>
      <c r="FGL1605" s="5"/>
      <c r="FGM1605" s="9"/>
      <c r="FGP1605" s="2"/>
      <c r="FGS1605" s="24"/>
      <c r="FGT1605" s="24"/>
      <c r="FGU1605" s="31"/>
      <c r="FGV1605" s="24"/>
      <c r="FGW1605" s="24"/>
      <c r="FGX1605" s="24"/>
      <c r="FGY1605" s="24"/>
      <c r="FGZ1605" s="24"/>
      <c r="FHA1605" s="24"/>
      <c r="FHB1605" s="24"/>
      <c r="FHC1605" s="24"/>
      <c r="FHD1605" s="24"/>
      <c r="FHE1605" s="24"/>
      <c r="FHF1605" s="24"/>
      <c r="FHG1605" s="24"/>
      <c r="FHH1605" s="24"/>
      <c r="FHI1605" s="24"/>
      <c r="FHJ1605" s="24"/>
      <c r="FHN1605" s="3"/>
      <c r="FHO1605" s="31"/>
      <c r="FHP1605" s="5"/>
      <c r="FHQ1605" s="9"/>
      <c r="FHT1605" s="2"/>
      <c r="FHW1605" s="24"/>
      <c r="FHX1605" s="24"/>
      <c r="FHY1605" s="31"/>
      <c r="FHZ1605" s="24"/>
      <c r="FIA1605" s="24"/>
      <c r="FIB1605" s="24"/>
      <c r="FIC1605" s="24"/>
      <c r="FID1605" s="24"/>
      <c r="FIE1605" s="24"/>
      <c r="FIF1605" s="24"/>
      <c r="FIG1605" s="24"/>
      <c r="FIH1605" s="24"/>
      <c r="FII1605" s="24"/>
      <c r="FIJ1605" s="24"/>
      <c r="FIK1605" s="24"/>
      <c r="FIL1605" s="24"/>
      <c r="FIM1605" s="24"/>
      <c r="FIN1605" s="24"/>
      <c r="FIR1605" s="3"/>
      <c r="FIS1605" s="31"/>
      <c r="FIT1605" s="5"/>
      <c r="FIU1605" s="9"/>
      <c r="FIX1605" s="2"/>
      <c r="FJA1605" s="24"/>
      <c r="FJB1605" s="24"/>
      <c r="FJC1605" s="31"/>
      <c r="FJD1605" s="24"/>
      <c r="FJE1605" s="24"/>
      <c r="FJF1605" s="24"/>
      <c r="FJG1605" s="24"/>
      <c r="FJH1605" s="24"/>
      <c r="FJI1605" s="24"/>
      <c r="FJJ1605" s="24"/>
      <c r="FJK1605" s="24"/>
      <c r="FJL1605" s="24"/>
      <c r="FJM1605" s="24"/>
      <c r="FJN1605" s="24"/>
      <c r="FJO1605" s="24"/>
      <c r="FJP1605" s="24"/>
      <c r="FJQ1605" s="24"/>
      <c r="FJR1605" s="24"/>
      <c r="FJV1605" s="3"/>
      <c r="FJW1605" s="31"/>
      <c r="FJX1605" s="5"/>
      <c r="FJY1605" s="9"/>
      <c r="FKB1605" s="2"/>
      <c r="FKE1605" s="24"/>
      <c r="FKF1605" s="24"/>
      <c r="FKG1605" s="31"/>
      <c r="FKH1605" s="24"/>
      <c r="FKI1605" s="24"/>
      <c r="FKJ1605" s="24"/>
      <c r="FKK1605" s="24"/>
      <c r="FKL1605" s="24"/>
      <c r="FKM1605" s="24"/>
      <c r="FKN1605" s="24"/>
      <c r="FKO1605" s="24"/>
      <c r="FKP1605" s="24"/>
      <c r="FKQ1605" s="24"/>
      <c r="FKR1605" s="24"/>
      <c r="FKS1605" s="24"/>
      <c r="FKT1605" s="24"/>
      <c r="FKU1605" s="24"/>
      <c r="FKV1605" s="24"/>
      <c r="FKZ1605" s="3"/>
      <c r="FLA1605" s="31"/>
      <c r="FLB1605" s="5"/>
      <c r="FLC1605" s="9"/>
      <c r="FLF1605" s="2"/>
      <c r="FLI1605" s="24"/>
      <c r="FLJ1605" s="24"/>
      <c r="FLK1605" s="31"/>
      <c r="FLL1605" s="24"/>
      <c r="FLM1605" s="24"/>
      <c r="FLN1605" s="24"/>
      <c r="FLO1605" s="24"/>
      <c r="FLP1605" s="24"/>
      <c r="FLQ1605" s="24"/>
      <c r="FLR1605" s="24"/>
      <c r="FLS1605" s="24"/>
      <c r="FLT1605" s="24"/>
      <c r="FLU1605" s="24"/>
      <c r="FLV1605" s="24"/>
      <c r="FLW1605" s="24"/>
      <c r="FLX1605" s="24"/>
      <c r="FLY1605" s="24"/>
      <c r="FLZ1605" s="24"/>
      <c r="FMD1605" s="3"/>
      <c r="FME1605" s="31"/>
      <c r="FMF1605" s="5"/>
      <c r="FMG1605" s="9"/>
      <c r="FMJ1605" s="2"/>
      <c r="FMM1605" s="24"/>
      <c r="FMN1605" s="24"/>
      <c r="FMO1605" s="31"/>
      <c r="FMP1605" s="24"/>
      <c r="FMQ1605" s="24"/>
      <c r="FMR1605" s="24"/>
      <c r="FMS1605" s="24"/>
      <c r="FMT1605" s="24"/>
      <c r="FMU1605" s="24"/>
      <c r="FMV1605" s="24"/>
      <c r="FMW1605" s="24"/>
      <c r="FMX1605" s="24"/>
      <c r="FMY1605" s="24"/>
      <c r="FMZ1605" s="24"/>
      <c r="FNA1605" s="24"/>
      <c r="FNB1605" s="24"/>
      <c r="FNC1605" s="24"/>
      <c r="FND1605" s="24"/>
      <c r="FNH1605" s="3"/>
      <c r="FNI1605" s="31"/>
      <c r="FNJ1605" s="5"/>
      <c r="FNK1605" s="9"/>
      <c r="FNN1605" s="2"/>
      <c r="FNQ1605" s="24"/>
      <c r="FNR1605" s="24"/>
      <c r="FNS1605" s="31"/>
      <c r="FNT1605" s="24"/>
      <c r="FNU1605" s="24"/>
      <c r="FNV1605" s="24"/>
      <c r="FNW1605" s="24"/>
      <c r="FNX1605" s="24"/>
      <c r="FNY1605" s="24"/>
      <c r="FNZ1605" s="24"/>
      <c r="FOA1605" s="24"/>
      <c r="FOB1605" s="24"/>
      <c r="FOC1605" s="24"/>
      <c r="FOD1605" s="24"/>
      <c r="FOE1605" s="24"/>
      <c r="FOF1605" s="24"/>
      <c r="FOG1605" s="24"/>
      <c r="FOH1605" s="24"/>
      <c r="FOL1605" s="3"/>
      <c r="FOM1605" s="31"/>
      <c r="FON1605" s="5"/>
      <c r="FOO1605" s="9"/>
      <c r="FOR1605" s="2"/>
      <c r="FOU1605" s="24"/>
      <c r="FOV1605" s="24"/>
      <c r="FOW1605" s="31"/>
      <c r="FOX1605" s="24"/>
      <c r="FOY1605" s="24"/>
      <c r="FOZ1605" s="24"/>
      <c r="FPA1605" s="24"/>
      <c r="FPB1605" s="24"/>
      <c r="FPC1605" s="24"/>
      <c r="FPD1605" s="24"/>
      <c r="FPE1605" s="24"/>
      <c r="FPF1605" s="24"/>
      <c r="FPG1605" s="24"/>
      <c r="FPH1605" s="24"/>
      <c r="FPI1605" s="24"/>
      <c r="FPJ1605" s="24"/>
      <c r="FPK1605" s="24"/>
      <c r="FPL1605" s="24"/>
      <c r="FPP1605" s="3"/>
      <c r="FPQ1605" s="31"/>
      <c r="FPR1605" s="5"/>
      <c r="FPS1605" s="9"/>
      <c r="FPV1605" s="2"/>
      <c r="FPY1605" s="24"/>
      <c r="FPZ1605" s="24"/>
      <c r="FQA1605" s="31"/>
      <c r="FQB1605" s="24"/>
      <c r="FQC1605" s="24"/>
      <c r="FQD1605" s="24"/>
      <c r="FQE1605" s="24"/>
      <c r="FQF1605" s="24"/>
      <c r="FQG1605" s="24"/>
      <c r="FQH1605" s="24"/>
      <c r="FQI1605" s="24"/>
      <c r="FQJ1605" s="24"/>
      <c r="FQK1605" s="24"/>
      <c r="FQL1605" s="24"/>
      <c r="FQM1605" s="24"/>
      <c r="FQN1605" s="24"/>
      <c r="FQO1605" s="24"/>
      <c r="FQP1605" s="24"/>
      <c r="FQT1605" s="3"/>
      <c r="FQU1605" s="31"/>
      <c r="FQV1605" s="5"/>
      <c r="FQW1605" s="9"/>
      <c r="FQZ1605" s="2"/>
      <c r="FRC1605" s="24"/>
      <c r="FRD1605" s="24"/>
      <c r="FRE1605" s="31"/>
      <c r="FRF1605" s="24"/>
      <c r="FRG1605" s="24"/>
      <c r="FRH1605" s="24"/>
      <c r="FRI1605" s="24"/>
      <c r="FRJ1605" s="24"/>
      <c r="FRK1605" s="24"/>
      <c r="FRL1605" s="24"/>
      <c r="FRM1605" s="24"/>
      <c r="FRN1605" s="24"/>
      <c r="FRO1605" s="24"/>
      <c r="FRP1605" s="24"/>
      <c r="FRQ1605" s="24"/>
      <c r="FRR1605" s="24"/>
      <c r="FRS1605" s="24"/>
      <c r="FRT1605" s="24"/>
      <c r="FRX1605" s="3"/>
      <c r="FRY1605" s="31"/>
      <c r="FRZ1605" s="5"/>
      <c r="FSA1605" s="9"/>
      <c r="FSD1605" s="2"/>
      <c r="FSG1605" s="24"/>
      <c r="FSH1605" s="24"/>
      <c r="FSI1605" s="31"/>
      <c r="FSJ1605" s="24"/>
      <c r="FSK1605" s="24"/>
      <c r="FSL1605" s="24"/>
      <c r="FSM1605" s="24"/>
      <c r="FSN1605" s="24"/>
      <c r="FSO1605" s="24"/>
      <c r="FSP1605" s="24"/>
      <c r="FSQ1605" s="24"/>
      <c r="FSR1605" s="24"/>
      <c r="FSS1605" s="24"/>
      <c r="FST1605" s="24"/>
      <c r="FSU1605" s="24"/>
      <c r="FSV1605" s="24"/>
      <c r="FSW1605" s="24"/>
      <c r="FSX1605" s="24"/>
      <c r="FTB1605" s="3"/>
      <c r="FTC1605" s="31"/>
      <c r="FTD1605" s="5"/>
      <c r="FTE1605" s="9"/>
      <c r="FTH1605" s="2"/>
      <c r="FTK1605" s="24"/>
      <c r="FTL1605" s="24"/>
      <c r="FTM1605" s="31"/>
      <c r="FTN1605" s="24"/>
      <c r="FTO1605" s="24"/>
      <c r="FTP1605" s="24"/>
      <c r="FTQ1605" s="24"/>
      <c r="FTR1605" s="24"/>
      <c r="FTS1605" s="24"/>
      <c r="FTT1605" s="24"/>
      <c r="FTU1605" s="24"/>
      <c r="FTV1605" s="24"/>
      <c r="FTW1605" s="24"/>
      <c r="FTX1605" s="24"/>
      <c r="FTY1605" s="24"/>
      <c r="FTZ1605" s="24"/>
      <c r="FUA1605" s="24"/>
      <c r="FUB1605" s="24"/>
      <c r="FUF1605" s="3"/>
      <c r="FUG1605" s="31"/>
      <c r="FUH1605" s="5"/>
      <c r="FUI1605" s="9"/>
      <c r="FUL1605" s="2"/>
      <c r="FUO1605" s="24"/>
      <c r="FUP1605" s="24"/>
      <c r="FUQ1605" s="31"/>
      <c r="FUR1605" s="24"/>
      <c r="FUS1605" s="24"/>
      <c r="FUT1605" s="24"/>
      <c r="FUU1605" s="24"/>
      <c r="FUV1605" s="24"/>
      <c r="FUW1605" s="24"/>
      <c r="FUX1605" s="24"/>
      <c r="FUY1605" s="24"/>
      <c r="FUZ1605" s="24"/>
      <c r="FVA1605" s="24"/>
      <c r="FVB1605" s="24"/>
      <c r="FVC1605" s="24"/>
      <c r="FVD1605" s="24"/>
      <c r="FVE1605" s="24"/>
      <c r="FVF1605" s="24"/>
      <c r="FVJ1605" s="3"/>
      <c r="FVK1605" s="31"/>
      <c r="FVL1605" s="5"/>
      <c r="FVM1605" s="9"/>
      <c r="FVP1605" s="2"/>
      <c r="FVS1605" s="24"/>
      <c r="FVT1605" s="24"/>
      <c r="FVU1605" s="31"/>
      <c r="FVV1605" s="24"/>
      <c r="FVW1605" s="24"/>
      <c r="FVX1605" s="24"/>
      <c r="FVY1605" s="24"/>
      <c r="FVZ1605" s="24"/>
      <c r="FWA1605" s="24"/>
      <c r="FWB1605" s="24"/>
      <c r="FWC1605" s="24"/>
      <c r="FWD1605" s="24"/>
      <c r="FWE1605" s="24"/>
      <c r="FWF1605" s="24"/>
      <c r="FWG1605" s="24"/>
      <c r="FWH1605" s="24"/>
      <c r="FWI1605" s="24"/>
      <c r="FWJ1605" s="24"/>
      <c r="FWN1605" s="3"/>
      <c r="FWO1605" s="31"/>
      <c r="FWP1605" s="5"/>
      <c r="FWQ1605" s="9"/>
      <c r="FWT1605" s="2"/>
      <c r="FWW1605" s="24"/>
      <c r="FWX1605" s="24"/>
      <c r="FWY1605" s="31"/>
      <c r="FWZ1605" s="24"/>
      <c r="FXA1605" s="24"/>
      <c r="FXB1605" s="24"/>
      <c r="FXC1605" s="24"/>
      <c r="FXD1605" s="24"/>
      <c r="FXE1605" s="24"/>
      <c r="FXF1605" s="24"/>
      <c r="FXG1605" s="24"/>
      <c r="FXH1605" s="24"/>
      <c r="FXI1605" s="24"/>
      <c r="FXJ1605" s="24"/>
      <c r="FXK1605" s="24"/>
      <c r="FXL1605" s="24"/>
      <c r="FXM1605" s="24"/>
      <c r="FXN1605" s="24"/>
      <c r="FXR1605" s="3"/>
      <c r="FXS1605" s="31"/>
      <c r="FXT1605" s="5"/>
      <c r="FXU1605" s="9"/>
      <c r="FXX1605" s="2"/>
      <c r="FYA1605" s="24"/>
      <c r="FYB1605" s="24"/>
      <c r="FYC1605" s="31"/>
      <c r="FYD1605" s="24"/>
      <c r="FYE1605" s="24"/>
      <c r="FYF1605" s="24"/>
      <c r="FYG1605" s="24"/>
      <c r="FYH1605" s="24"/>
      <c r="FYI1605" s="24"/>
      <c r="FYJ1605" s="24"/>
      <c r="FYK1605" s="24"/>
      <c r="FYL1605" s="24"/>
      <c r="FYM1605" s="24"/>
      <c r="FYN1605" s="24"/>
      <c r="FYO1605" s="24"/>
      <c r="FYP1605" s="24"/>
      <c r="FYQ1605" s="24"/>
      <c r="FYR1605" s="24"/>
      <c r="FYV1605" s="3"/>
      <c r="FYW1605" s="31"/>
      <c r="FYX1605" s="5"/>
      <c r="FYY1605" s="9"/>
      <c r="FZB1605" s="2"/>
      <c r="FZE1605" s="24"/>
      <c r="FZF1605" s="24"/>
      <c r="FZG1605" s="31"/>
      <c r="FZH1605" s="24"/>
      <c r="FZI1605" s="24"/>
      <c r="FZJ1605" s="24"/>
      <c r="FZK1605" s="24"/>
      <c r="FZL1605" s="24"/>
      <c r="FZM1605" s="24"/>
      <c r="FZN1605" s="24"/>
      <c r="FZO1605" s="24"/>
      <c r="FZP1605" s="24"/>
      <c r="FZQ1605" s="24"/>
      <c r="FZR1605" s="24"/>
      <c r="FZS1605" s="24"/>
      <c r="FZT1605" s="24"/>
      <c r="FZU1605" s="24"/>
      <c r="FZV1605" s="24"/>
      <c r="FZZ1605" s="3"/>
      <c r="GAA1605" s="31"/>
      <c r="GAB1605" s="5"/>
      <c r="GAC1605" s="9"/>
      <c r="GAF1605" s="2"/>
      <c r="GAI1605" s="24"/>
      <c r="GAJ1605" s="24"/>
      <c r="GAK1605" s="31"/>
      <c r="GAL1605" s="24"/>
      <c r="GAM1605" s="24"/>
      <c r="GAN1605" s="24"/>
      <c r="GAO1605" s="24"/>
      <c r="GAP1605" s="24"/>
      <c r="GAQ1605" s="24"/>
      <c r="GAR1605" s="24"/>
      <c r="GAS1605" s="24"/>
      <c r="GAT1605" s="24"/>
      <c r="GAU1605" s="24"/>
      <c r="GAV1605" s="24"/>
      <c r="GAW1605" s="24"/>
      <c r="GAX1605" s="24"/>
      <c r="GAY1605" s="24"/>
      <c r="GAZ1605" s="24"/>
      <c r="GBD1605" s="3"/>
      <c r="GBE1605" s="31"/>
      <c r="GBF1605" s="5"/>
      <c r="GBG1605" s="9"/>
      <c r="GBJ1605" s="2"/>
      <c r="GBM1605" s="24"/>
      <c r="GBN1605" s="24"/>
      <c r="GBO1605" s="31"/>
      <c r="GBP1605" s="24"/>
      <c r="GBQ1605" s="24"/>
      <c r="GBR1605" s="24"/>
      <c r="GBS1605" s="24"/>
      <c r="GBT1605" s="24"/>
      <c r="GBU1605" s="24"/>
      <c r="GBV1605" s="24"/>
      <c r="GBW1605" s="24"/>
      <c r="GBX1605" s="24"/>
      <c r="GBY1605" s="24"/>
      <c r="GBZ1605" s="24"/>
      <c r="GCA1605" s="24"/>
      <c r="GCB1605" s="24"/>
      <c r="GCC1605" s="24"/>
      <c r="GCD1605" s="24"/>
      <c r="GCH1605" s="3"/>
      <c r="GCI1605" s="31"/>
      <c r="GCJ1605" s="5"/>
      <c r="GCK1605" s="9"/>
      <c r="GCN1605" s="2"/>
      <c r="GCQ1605" s="24"/>
      <c r="GCR1605" s="24"/>
      <c r="GCS1605" s="31"/>
      <c r="GCT1605" s="24"/>
      <c r="GCU1605" s="24"/>
      <c r="GCV1605" s="24"/>
      <c r="GCW1605" s="24"/>
      <c r="GCX1605" s="24"/>
      <c r="GCY1605" s="24"/>
      <c r="GCZ1605" s="24"/>
      <c r="GDA1605" s="24"/>
      <c r="GDB1605" s="24"/>
      <c r="GDC1605" s="24"/>
      <c r="GDD1605" s="24"/>
      <c r="GDE1605" s="24"/>
      <c r="GDF1605" s="24"/>
      <c r="GDG1605" s="24"/>
      <c r="GDH1605" s="24"/>
      <c r="GDL1605" s="3"/>
      <c r="GDM1605" s="31"/>
      <c r="GDN1605" s="5"/>
      <c r="GDO1605" s="9"/>
      <c r="GDR1605" s="2"/>
      <c r="GDU1605" s="24"/>
      <c r="GDV1605" s="24"/>
      <c r="GDW1605" s="31"/>
      <c r="GDX1605" s="24"/>
      <c r="GDY1605" s="24"/>
      <c r="GDZ1605" s="24"/>
      <c r="GEA1605" s="24"/>
      <c r="GEB1605" s="24"/>
      <c r="GEC1605" s="24"/>
      <c r="GED1605" s="24"/>
      <c r="GEE1605" s="24"/>
      <c r="GEF1605" s="24"/>
      <c r="GEG1605" s="24"/>
      <c r="GEH1605" s="24"/>
      <c r="GEI1605" s="24"/>
      <c r="GEJ1605" s="24"/>
      <c r="GEK1605" s="24"/>
      <c r="GEL1605" s="24"/>
      <c r="GEP1605" s="3"/>
      <c r="GEQ1605" s="31"/>
      <c r="GER1605" s="5"/>
      <c r="GES1605" s="9"/>
      <c r="GEV1605" s="2"/>
      <c r="GEY1605" s="24"/>
      <c r="GEZ1605" s="24"/>
      <c r="GFA1605" s="31"/>
      <c r="GFB1605" s="24"/>
      <c r="GFC1605" s="24"/>
      <c r="GFD1605" s="24"/>
      <c r="GFE1605" s="24"/>
      <c r="GFF1605" s="24"/>
      <c r="GFG1605" s="24"/>
      <c r="GFH1605" s="24"/>
      <c r="GFI1605" s="24"/>
      <c r="GFJ1605" s="24"/>
      <c r="GFK1605" s="24"/>
      <c r="GFL1605" s="24"/>
      <c r="GFM1605" s="24"/>
      <c r="GFN1605" s="24"/>
      <c r="GFO1605" s="24"/>
      <c r="GFP1605" s="24"/>
      <c r="GFT1605" s="3"/>
      <c r="GFU1605" s="31"/>
      <c r="GFV1605" s="5"/>
      <c r="GFW1605" s="9"/>
      <c r="GFZ1605" s="2"/>
      <c r="GGC1605" s="24"/>
      <c r="GGD1605" s="24"/>
      <c r="GGE1605" s="31"/>
      <c r="GGF1605" s="24"/>
      <c r="GGG1605" s="24"/>
      <c r="GGH1605" s="24"/>
      <c r="GGI1605" s="24"/>
      <c r="GGJ1605" s="24"/>
      <c r="GGK1605" s="24"/>
      <c r="GGL1605" s="24"/>
      <c r="GGM1605" s="24"/>
      <c r="GGN1605" s="24"/>
      <c r="GGO1605" s="24"/>
      <c r="GGP1605" s="24"/>
      <c r="GGQ1605" s="24"/>
      <c r="GGR1605" s="24"/>
      <c r="GGS1605" s="24"/>
      <c r="GGT1605" s="24"/>
      <c r="GGX1605" s="3"/>
      <c r="GGY1605" s="31"/>
      <c r="GGZ1605" s="5"/>
      <c r="GHA1605" s="9"/>
      <c r="GHD1605" s="2"/>
      <c r="GHG1605" s="24"/>
      <c r="GHH1605" s="24"/>
      <c r="GHI1605" s="31"/>
      <c r="GHJ1605" s="24"/>
      <c r="GHK1605" s="24"/>
      <c r="GHL1605" s="24"/>
      <c r="GHM1605" s="24"/>
      <c r="GHN1605" s="24"/>
      <c r="GHO1605" s="24"/>
      <c r="GHP1605" s="24"/>
      <c r="GHQ1605" s="24"/>
      <c r="GHR1605" s="24"/>
      <c r="GHS1605" s="24"/>
      <c r="GHT1605" s="24"/>
      <c r="GHU1605" s="24"/>
      <c r="GHV1605" s="24"/>
      <c r="GHW1605" s="24"/>
      <c r="GHX1605" s="24"/>
      <c r="GIB1605" s="3"/>
      <c r="GIC1605" s="31"/>
      <c r="GID1605" s="5"/>
      <c r="GIE1605" s="9"/>
      <c r="GIH1605" s="2"/>
      <c r="GIK1605" s="24"/>
      <c r="GIL1605" s="24"/>
      <c r="GIM1605" s="31"/>
      <c r="GIN1605" s="24"/>
      <c r="GIO1605" s="24"/>
      <c r="GIP1605" s="24"/>
      <c r="GIQ1605" s="24"/>
      <c r="GIR1605" s="24"/>
      <c r="GIS1605" s="24"/>
      <c r="GIT1605" s="24"/>
      <c r="GIU1605" s="24"/>
      <c r="GIV1605" s="24"/>
      <c r="GIW1605" s="24"/>
      <c r="GIX1605" s="24"/>
      <c r="GIY1605" s="24"/>
      <c r="GIZ1605" s="24"/>
      <c r="GJA1605" s="24"/>
      <c r="GJB1605" s="24"/>
      <c r="GJF1605" s="3"/>
      <c r="GJG1605" s="31"/>
      <c r="GJH1605" s="5"/>
      <c r="GJI1605" s="9"/>
      <c r="GJL1605" s="2"/>
      <c r="GJO1605" s="24"/>
      <c r="GJP1605" s="24"/>
      <c r="GJQ1605" s="31"/>
      <c r="GJR1605" s="24"/>
      <c r="GJS1605" s="24"/>
      <c r="GJT1605" s="24"/>
      <c r="GJU1605" s="24"/>
      <c r="GJV1605" s="24"/>
      <c r="GJW1605" s="24"/>
      <c r="GJX1605" s="24"/>
      <c r="GJY1605" s="24"/>
      <c r="GJZ1605" s="24"/>
      <c r="GKA1605" s="24"/>
      <c r="GKB1605" s="24"/>
      <c r="GKC1605" s="24"/>
      <c r="GKD1605" s="24"/>
      <c r="GKE1605" s="24"/>
      <c r="GKF1605" s="24"/>
      <c r="GKJ1605" s="3"/>
      <c r="GKK1605" s="31"/>
      <c r="GKL1605" s="5"/>
      <c r="GKM1605" s="9"/>
      <c r="GKP1605" s="2"/>
      <c r="GKS1605" s="24"/>
      <c r="GKT1605" s="24"/>
      <c r="GKU1605" s="31"/>
      <c r="GKV1605" s="24"/>
      <c r="GKW1605" s="24"/>
      <c r="GKX1605" s="24"/>
      <c r="GKY1605" s="24"/>
      <c r="GKZ1605" s="24"/>
      <c r="GLA1605" s="24"/>
      <c r="GLB1605" s="24"/>
      <c r="GLC1605" s="24"/>
      <c r="GLD1605" s="24"/>
      <c r="GLE1605" s="24"/>
      <c r="GLF1605" s="24"/>
      <c r="GLG1605" s="24"/>
      <c r="GLH1605" s="24"/>
      <c r="GLI1605" s="24"/>
      <c r="GLJ1605" s="24"/>
      <c r="GLN1605" s="3"/>
      <c r="GLO1605" s="31"/>
      <c r="GLP1605" s="5"/>
      <c r="GLQ1605" s="9"/>
      <c r="GLT1605" s="2"/>
      <c r="GLW1605" s="24"/>
      <c r="GLX1605" s="24"/>
      <c r="GLY1605" s="31"/>
      <c r="GLZ1605" s="24"/>
      <c r="GMA1605" s="24"/>
      <c r="GMB1605" s="24"/>
      <c r="GMC1605" s="24"/>
      <c r="GMD1605" s="24"/>
      <c r="GME1605" s="24"/>
      <c r="GMF1605" s="24"/>
      <c r="GMG1605" s="24"/>
      <c r="GMH1605" s="24"/>
      <c r="GMI1605" s="24"/>
      <c r="GMJ1605" s="24"/>
      <c r="GMK1605" s="24"/>
      <c r="GML1605" s="24"/>
      <c r="GMM1605" s="24"/>
      <c r="GMN1605" s="24"/>
      <c r="GMR1605" s="3"/>
      <c r="GMS1605" s="31"/>
      <c r="GMT1605" s="5"/>
      <c r="GMU1605" s="9"/>
      <c r="GMX1605" s="2"/>
      <c r="GNA1605" s="24"/>
      <c r="GNB1605" s="24"/>
      <c r="GNC1605" s="31"/>
      <c r="GND1605" s="24"/>
      <c r="GNE1605" s="24"/>
      <c r="GNF1605" s="24"/>
      <c r="GNG1605" s="24"/>
      <c r="GNH1605" s="24"/>
      <c r="GNI1605" s="24"/>
      <c r="GNJ1605" s="24"/>
      <c r="GNK1605" s="24"/>
      <c r="GNL1605" s="24"/>
      <c r="GNM1605" s="24"/>
      <c r="GNN1605" s="24"/>
      <c r="GNO1605" s="24"/>
      <c r="GNP1605" s="24"/>
      <c r="GNQ1605" s="24"/>
      <c r="GNR1605" s="24"/>
      <c r="GNV1605" s="3"/>
      <c r="GNW1605" s="31"/>
      <c r="GNX1605" s="5"/>
      <c r="GNY1605" s="9"/>
      <c r="GOB1605" s="2"/>
      <c r="GOE1605" s="24"/>
      <c r="GOF1605" s="24"/>
      <c r="GOG1605" s="31"/>
      <c r="GOH1605" s="24"/>
      <c r="GOI1605" s="24"/>
      <c r="GOJ1605" s="24"/>
      <c r="GOK1605" s="24"/>
      <c r="GOL1605" s="24"/>
      <c r="GOM1605" s="24"/>
      <c r="GON1605" s="24"/>
      <c r="GOO1605" s="24"/>
      <c r="GOP1605" s="24"/>
      <c r="GOQ1605" s="24"/>
      <c r="GOR1605" s="24"/>
      <c r="GOS1605" s="24"/>
      <c r="GOT1605" s="24"/>
      <c r="GOU1605" s="24"/>
      <c r="GOV1605" s="24"/>
      <c r="GOZ1605" s="3"/>
      <c r="GPA1605" s="31"/>
      <c r="GPB1605" s="5"/>
      <c r="GPC1605" s="9"/>
      <c r="GPF1605" s="2"/>
      <c r="GPI1605" s="24"/>
      <c r="GPJ1605" s="24"/>
      <c r="GPK1605" s="31"/>
      <c r="GPL1605" s="24"/>
      <c r="GPM1605" s="24"/>
      <c r="GPN1605" s="24"/>
      <c r="GPO1605" s="24"/>
      <c r="GPP1605" s="24"/>
      <c r="GPQ1605" s="24"/>
      <c r="GPR1605" s="24"/>
      <c r="GPS1605" s="24"/>
      <c r="GPT1605" s="24"/>
      <c r="GPU1605" s="24"/>
      <c r="GPV1605" s="24"/>
      <c r="GPW1605" s="24"/>
      <c r="GPX1605" s="24"/>
      <c r="GPY1605" s="24"/>
      <c r="GPZ1605" s="24"/>
      <c r="GQD1605" s="3"/>
      <c r="GQE1605" s="31"/>
      <c r="GQF1605" s="5"/>
      <c r="GQG1605" s="9"/>
      <c r="GQJ1605" s="2"/>
      <c r="GQM1605" s="24"/>
      <c r="GQN1605" s="24"/>
      <c r="GQO1605" s="31"/>
      <c r="GQP1605" s="24"/>
      <c r="GQQ1605" s="24"/>
      <c r="GQR1605" s="24"/>
      <c r="GQS1605" s="24"/>
      <c r="GQT1605" s="24"/>
      <c r="GQU1605" s="24"/>
      <c r="GQV1605" s="24"/>
      <c r="GQW1605" s="24"/>
      <c r="GQX1605" s="24"/>
      <c r="GQY1605" s="24"/>
      <c r="GQZ1605" s="24"/>
      <c r="GRA1605" s="24"/>
      <c r="GRB1605" s="24"/>
      <c r="GRC1605" s="24"/>
      <c r="GRD1605" s="24"/>
      <c r="GRH1605" s="3"/>
      <c r="GRI1605" s="31"/>
      <c r="GRJ1605" s="5"/>
      <c r="GRK1605" s="9"/>
      <c r="GRN1605" s="2"/>
      <c r="GRQ1605" s="24"/>
      <c r="GRR1605" s="24"/>
      <c r="GRS1605" s="31"/>
      <c r="GRT1605" s="24"/>
      <c r="GRU1605" s="24"/>
      <c r="GRV1605" s="24"/>
      <c r="GRW1605" s="24"/>
      <c r="GRX1605" s="24"/>
      <c r="GRY1605" s="24"/>
      <c r="GRZ1605" s="24"/>
      <c r="GSA1605" s="24"/>
      <c r="GSB1605" s="24"/>
      <c r="GSC1605" s="24"/>
      <c r="GSD1605" s="24"/>
      <c r="GSE1605" s="24"/>
      <c r="GSF1605" s="24"/>
      <c r="GSG1605" s="24"/>
      <c r="GSH1605" s="24"/>
      <c r="GSL1605" s="3"/>
      <c r="GSM1605" s="31"/>
      <c r="GSN1605" s="5"/>
      <c r="GSO1605" s="9"/>
      <c r="GSR1605" s="2"/>
      <c r="GSU1605" s="24"/>
      <c r="GSV1605" s="24"/>
      <c r="GSW1605" s="31"/>
      <c r="GSX1605" s="24"/>
      <c r="GSY1605" s="24"/>
      <c r="GSZ1605" s="24"/>
      <c r="GTA1605" s="24"/>
      <c r="GTB1605" s="24"/>
      <c r="GTC1605" s="24"/>
      <c r="GTD1605" s="24"/>
      <c r="GTE1605" s="24"/>
      <c r="GTF1605" s="24"/>
      <c r="GTG1605" s="24"/>
      <c r="GTH1605" s="24"/>
      <c r="GTI1605" s="24"/>
      <c r="GTJ1605" s="24"/>
      <c r="GTK1605" s="24"/>
      <c r="GTL1605" s="24"/>
      <c r="GTP1605" s="3"/>
      <c r="GTQ1605" s="31"/>
      <c r="GTR1605" s="5"/>
      <c r="GTS1605" s="9"/>
      <c r="GTV1605" s="2"/>
      <c r="GTY1605" s="24"/>
      <c r="GTZ1605" s="24"/>
      <c r="GUA1605" s="31"/>
      <c r="GUB1605" s="24"/>
      <c r="GUC1605" s="24"/>
      <c r="GUD1605" s="24"/>
      <c r="GUE1605" s="24"/>
      <c r="GUF1605" s="24"/>
      <c r="GUG1605" s="24"/>
      <c r="GUH1605" s="24"/>
      <c r="GUI1605" s="24"/>
      <c r="GUJ1605" s="24"/>
      <c r="GUK1605" s="24"/>
      <c r="GUL1605" s="24"/>
      <c r="GUM1605" s="24"/>
      <c r="GUN1605" s="24"/>
      <c r="GUO1605" s="24"/>
      <c r="GUP1605" s="24"/>
      <c r="GUT1605" s="3"/>
      <c r="GUU1605" s="31"/>
      <c r="GUV1605" s="5"/>
      <c r="GUW1605" s="9"/>
      <c r="GUZ1605" s="2"/>
      <c r="GVC1605" s="24"/>
      <c r="GVD1605" s="24"/>
      <c r="GVE1605" s="31"/>
      <c r="GVF1605" s="24"/>
      <c r="GVG1605" s="24"/>
      <c r="GVH1605" s="24"/>
      <c r="GVI1605" s="24"/>
      <c r="GVJ1605" s="24"/>
      <c r="GVK1605" s="24"/>
      <c r="GVL1605" s="24"/>
      <c r="GVM1605" s="24"/>
      <c r="GVN1605" s="24"/>
      <c r="GVO1605" s="24"/>
      <c r="GVP1605" s="24"/>
      <c r="GVQ1605" s="24"/>
      <c r="GVR1605" s="24"/>
      <c r="GVS1605" s="24"/>
      <c r="GVT1605" s="24"/>
      <c r="GVX1605" s="3"/>
      <c r="GVY1605" s="31"/>
      <c r="GVZ1605" s="5"/>
      <c r="GWA1605" s="9"/>
      <c r="GWD1605" s="2"/>
      <c r="GWG1605" s="24"/>
      <c r="GWH1605" s="24"/>
      <c r="GWI1605" s="31"/>
      <c r="GWJ1605" s="24"/>
      <c r="GWK1605" s="24"/>
      <c r="GWL1605" s="24"/>
      <c r="GWM1605" s="24"/>
      <c r="GWN1605" s="24"/>
      <c r="GWO1605" s="24"/>
      <c r="GWP1605" s="24"/>
      <c r="GWQ1605" s="24"/>
      <c r="GWR1605" s="24"/>
      <c r="GWS1605" s="24"/>
      <c r="GWT1605" s="24"/>
      <c r="GWU1605" s="24"/>
      <c r="GWV1605" s="24"/>
      <c r="GWW1605" s="24"/>
      <c r="GWX1605" s="24"/>
      <c r="GXB1605" s="3"/>
      <c r="GXC1605" s="31"/>
      <c r="GXD1605" s="5"/>
      <c r="GXE1605" s="9"/>
      <c r="GXH1605" s="2"/>
      <c r="GXK1605" s="24"/>
      <c r="GXL1605" s="24"/>
      <c r="GXM1605" s="31"/>
      <c r="GXN1605" s="24"/>
      <c r="GXO1605" s="24"/>
      <c r="GXP1605" s="24"/>
      <c r="GXQ1605" s="24"/>
      <c r="GXR1605" s="24"/>
      <c r="GXS1605" s="24"/>
      <c r="GXT1605" s="24"/>
      <c r="GXU1605" s="24"/>
      <c r="GXV1605" s="24"/>
      <c r="GXW1605" s="24"/>
      <c r="GXX1605" s="24"/>
      <c r="GXY1605" s="24"/>
      <c r="GXZ1605" s="24"/>
      <c r="GYA1605" s="24"/>
      <c r="GYB1605" s="24"/>
      <c r="GYF1605" s="3"/>
      <c r="GYG1605" s="31"/>
      <c r="GYH1605" s="5"/>
      <c r="GYI1605" s="9"/>
      <c r="GYL1605" s="2"/>
      <c r="GYO1605" s="24"/>
      <c r="GYP1605" s="24"/>
      <c r="GYQ1605" s="31"/>
      <c r="GYR1605" s="24"/>
      <c r="GYS1605" s="24"/>
      <c r="GYT1605" s="24"/>
      <c r="GYU1605" s="24"/>
      <c r="GYV1605" s="24"/>
      <c r="GYW1605" s="24"/>
      <c r="GYX1605" s="24"/>
      <c r="GYY1605" s="24"/>
      <c r="GYZ1605" s="24"/>
      <c r="GZA1605" s="24"/>
      <c r="GZB1605" s="24"/>
      <c r="GZC1605" s="24"/>
      <c r="GZD1605" s="24"/>
      <c r="GZE1605" s="24"/>
      <c r="GZF1605" s="24"/>
      <c r="GZJ1605" s="3"/>
      <c r="GZK1605" s="31"/>
      <c r="GZL1605" s="5"/>
      <c r="GZM1605" s="9"/>
      <c r="GZP1605" s="2"/>
      <c r="GZS1605" s="24"/>
      <c r="GZT1605" s="24"/>
      <c r="GZU1605" s="31"/>
      <c r="GZV1605" s="24"/>
      <c r="GZW1605" s="24"/>
      <c r="GZX1605" s="24"/>
      <c r="GZY1605" s="24"/>
      <c r="GZZ1605" s="24"/>
      <c r="HAA1605" s="24"/>
      <c r="HAB1605" s="24"/>
      <c r="HAC1605" s="24"/>
      <c r="HAD1605" s="24"/>
      <c r="HAE1605" s="24"/>
      <c r="HAF1605" s="24"/>
      <c r="HAG1605" s="24"/>
      <c r="HAH1605" s="24"/>
      <c r="HAI1605" s="24"/>
      <c r="HAJ1605" s="24"/>
      <c r="HAN1605" s="3"/>
      <c r="HAO1605" s="31"/>
      <c r="HAP1605" s="5"/>
      <c r="HAQ1605" s="9"/>
      <c r="HAT1605" s="2"/>
      <c r="HAW1605" s="24"/>
      <c r="HAX1605" s="24"/>
      <c r="HAY1605" s="31"/>
      <c r="HAZ1605" s="24"/>
      <c r="HBA1605" s="24"/>
      <c r="HBB1605" s="24"/>
      <c r="HBC1605" s="24"/>
      <c r="HBD1605" s="24"/>
      <c r="HBE1605" s="24"/>
      <c r="HBF1605" s="24"/>
      <c r="HBG1605" s="24"/>
      <c r="HBH1605" s="24"/>
      <c r="HBI1605" s="24"/>
      <c r="HBJ1605" s="24"/>
      <c r="HBK1605" s="24"/>
      <c r="HBL1605" s="24"/>
      <c r="HBM1605" s="24"/>
      <c r="HBN1605" s="24"/>
      <c r="HBR1605" s="3"/>
      <c r="HBS1605" s="31"/>
      <c r="HBT1605" s="5"/>
      <c r="HBU1605" s="9"/>
      <c r="HBX1605" s="2"/>
      <c r="HCA1605" s="24"/>
      <c r="HCB1605" s="24"/>
      <c r="HCC1605" s="31"/>
      <c r="HCD1605" s="24"/>
      <c r="HCE1605" s="24"/>
      <c r="HCF1605" s="24"/>
      <c r="HCG1605" s="24"/>
      <c r="HCH1605" s="24"/>
      <c r="HCI1605" s="24"/>
      <c r="HCJ1605" s="24"/>
      <c r="HCK1605" s="24"/>
      <c r="HCL1605" s="24"/>
      <c r="HCM1605" s="24"/>
      <c r="HCN1605" s="24"/>
      <c r="HCO1605" s="24"/>
      <c r="HCP1605" s="24"/>
      <c r="HCQ1605" s="24"/>
      <c r="HCR1605" s="24"/>
      <c r="HCV1605" s="3"/>
      <c r="HCW1605" s="31"/>
      <c r="HCX1605" s="5"/>
      <c r="HCY1605" s="9"/>
      <c r="HDB1605" s="2"/>
      <c r="HDE1605" s="24"/>
      <c r="HDF1605" s="24"/>
      <c r="HDG1605" s="31"/>
      <c r="HDH1605" s="24"/>
      <c r="HDI1605" s="24"/>
      <c r="HDJ1605" s="24"/>
      <c r="HDK1605" s="24"/>
      <c r="HDL1605" s="24"/>
      <c r="HDM1605" s="24"/>
      <c r="HDN1605" s="24"/>
      <c r="HDO1605" s="24"/>
      <c r="HDP1605" s="24"/>
      <c r="HDQ1605" s="24"/>
      <c r="HDR1605" s="24"/>
      <c r="HDS1605" s="24"/>
      <c r="HDT1605" s="24"/>
      <c r="HDU1605" s="24"/>
      <c r="HDV1605" s="24"/>
      <c r="HDZ1605" s="3"/>
      <c r="HEA1605" s="31"/>
      <c r="HEB1605" s="5"/>
      <c r="HEC1605" s="9"/>
      <c r="HEF1605" s="2"/>
      <c r="HEI1605" s="24"/>
      <c r="HEJ1605" s="24"/>
      <c r="HEK1605" s="31"/>
      <c r="HEL1605" s="24"/>
      <c r="HEM1605" s="24"/>
      <c r="HEN1605" s="24"/>
      <c r="HEO1605" s="24"/>
      <c r="HEP1605" s="24"/>
      <c r="HEQ1605" s="24"/>
      <c r="HER1605" s="24"/>
      <c r="HES1605" s="24"/>
      <c r="HET1605" s="24"/>
      <c r="HEU1605" s="24"/>
      <c r="HEV1605" s="24"/>
      <c r="HEW1605" s="24"/>
      <c r="HEX1605" s="24"/>
      <c r="HEY1605" s="24"/>
      <c r="HEZ1605" s="24"/>
      <c r="HFD1605" s="3"/>
      <c r="HFE1605" s="31"/>
      <c r="HFF1605" s="5"/>
      <c r="HFG1605" s="9"/>
      <c r="HFJ1605" s="2"/>
      <c r="HFM1605" s="24"/>
      <c r="HFN1605" s="24"/>
      <c r="HFO1605" s="31"/>
      <c r="HFP1605" s="24"/>
      <c r="HFQ1605" s="24"/>
      <c r="HFR1605" s="24"/>
      <c r="HFS1605" s="24"/>
      <c r="HFT1605" s="24"/>
      <c r="HFU1605" s="24"/>
      <c r="HFV1605" s="24"/>
      <c r="HFW1605" s="24"/>
      <c r="HFX1605" s="24"/>
      <c r="HFY1605" s="24"/>
      <c r="HFZ1605" s="24"/>
      <c r="HGA1605" s="24"/>
      <c r="HGB1605" s="24"/>
      <c r="HGC1605" s="24"/>
      <c r="HGD1605" s="24"/>
      <c r="HGH1605" s="3"/>
      <c r="HGI1605" s="31"/>
      <c r="HGJ1605" s="5"/>
      <c r="HGK1605" s="9"/>
      <c r="HGN1605" s="2"/>
      <c r="HGQ1605" s="24"/>
      <c r="HGR1605" s="24"/>
      <c r="HGS1605" s="31"/>
      <c r="HGT1605" s="24"/>
      <c r="HGU1605" s="24"/>
      <c r="HGV1605" s="24"/>
      <c r="HGW1605" s="24"/>
      <c r="HGX1605" s="24"/>
      <c r="HGY1605" s="24"/>
      <c r="HGZ1605" s="24"/>
      <c r="HHA1605" s="24"/>
      <c r="HHB1605" s="24"/>
      <c r="HHC1605" s="24"/>
      <c r="HHD1605" s="24"/>
      <c r="HHE1605" s="24"/>
      <c r="HHF1605" s="24"/>
      <c r="HHG1605" s="24"/>
      <c r="HHH1605" s="24"/>
      <c r="HHL1605" s="3"/>
      <c r="HHM1605" s="31"/>
      <c r="HHN1605" s="5"/>
      <c r="HHO1605" s="9"/>
      <c r="HHR1605" s="2"/>
      <c r="HHU1605" s="24"/>
      <c r="HHV1605" s="24"/>
      <c r="HHW1605" s="31"/>
      <c r="HHX1605" s="24"/>
      <c r="HHY1605" s="24"/>
      <c r="HHZ1605" s="24"/>
      <c r="HIA1605" s="24"/>
      <c r="HIB1605" s="24"/>
      <c r="HIC1605" s="24"/>
      <c r="HID1605" s="24"/>
      <c r="HIE1605" s="24"/>
      <c r="HIF1605" s="24"/>
      <c r="HIG1605" s="24"/>
      <c r="HIH1605" s="24"/>
      <c r="HII1605" s="24"/>
      <c r="HIJ1605" s="24"/>
      <c r="HIK1605" s="24"/>
      <c r="HIL1605" s="24"/>
      <c r="HIP1605" s="3"/>
      <c r="HIQ1605" s="31"/>
      <c r="HIR1605" s="5"/>
      <c r="HIS1605" s="9"/>
      <c r="HIV1605" s="2"/>
      <c r="HIY1605" s="24"/>
      <c r="HIZ1605" s="24"/>
      <c r="HJA1605" s="31"/>
      <c r="HJB1605" s="24"/>
      <c r="HJC1605" s="24"/>
      <c r="HJD1605" s="24"/>
      <c r="HJE1605" s="24"/>
      <c r="HJF1605" s="24"/>
      <c r="HJG1605" s="24"/>
      <c r="HJH1605" s="24"/>
      <c r="HJI1605" s="24"/>
      <c r="HJJ1605" s="24"/>
      <c r="HJK1605" s="24"/>
      <c r="HJL1605" s="24"/>
      <c r="HJM1605" s="24"/>
      <c r="HJN1605" s="24"/>
      <c r="HJO1605" s="24"/>
      <c r="HJP1605" s="24"/>
      <c r="HJT1605" s="3"/>
      <c r="HJU1605" s="31"/>
      <c r="HJV1605" s="5"/>
      <c r="HJW1605" s="9"/>
      <c r="HJZ1605" s="2"/>
      <c r="HKC1605" s="24"/>
      <c r="HKD1605" s="24"/>
      <c r="HKE1605" s="31"/>
      <c r="HKF1605" s="24"/>
      <c r="HKG1605" s="24"/>
      <c r="HKH1605" s="24"/>
      <c r="HKI1605" s="24"/>
      <c r="HKJ1605" s="24"/>
      <c r="HKK1605" s="24"/>
      <c r="HKL1605" s="24"/>
      <c r="HKM1605" s="24"/>
      <c r="HKN1605" s="24"/>
      <c r="HKO1605" s="24"/>
      <c r="HKP1605" s="24"/>
      <c r="HKQ1605" s="24"/>
      <c r="HKR1605" s="24"/>
      <c r="HKS1605" s="24"/>
      <c r="HKT1605" s="24"/>
      <c r="HKX1605" s="3"/>
      <c r="HKY1605" s="31"/>
      <c r="HKZ1605" s="5"/>
      <c r="HLA1605" s="9"/>
      <c r="HLD1605" s="2"/>
      <c r="HLG1605" s="24"/>
      <c r="HLH1605" s="24"/>
      <c r="HLI1605" s="31"/>
      <c r="HLJ1605" s="24"/>
      <c r="HLK1605" s="24"/>
      <c r="HLL1605" s="24"/>
      <c r="HLM1605" s="24"/>
      <c r="HLN1605" s="24"/>
      <c r="HLO1605" s="24"/>
      <c r="HLP1605" s="24"/>
      <c r="HLQ1605" s="24"/>
      <c r="HLR1605" s="24"/>
      <c r="HLS1605" s="24"/>
      <c r="HLT1605" s="24"/>
      <c r="HLU1605" s="24"/>
      <c r="HLV1605" s="24"/>
      <c r="HLW1605" s="24"/>
      <c r="HLX1605" s="24"/>
      <c r="HMB1605" s="3"/>
      <c r="HMC1605" s="31"/>
      <c r="HMD1605" s="5"/>
      <c r="HME1605" s="9"/>
      <c r="HMH1605" s="2"/>
      <c r="HMK1605" s="24"/>
      <c r="HML1605" s="24"/>
      <c r="HMM1605" s="31"/>
      <c r="HMN1605" s="24"/>
      <c r="HMO1605" s="24"/>
      <c r="HMP1605" s="24"/>
      <c r="HMQ1605" s="24"/>
      <c r="HMR1605" s="24"/>
      <c r="HMS1605" s="24"/>
      <c r="HMT1605" s="24"/>
      <c r="HMU1605" s="24"/>
      <c r="HMV1605" s="24"/>
      <c r="HMW1605" s="24"/>
      <c r="HMX1605" s="24"/>
      <c r="HMY1605" s="24"/>
      <c r="HMZ1605" s="24"/>
      <c r="HNA1605" s="24"/>
      <c r="HNB1605" s="24"/>
      <c r="HNF1605" s="3"/>
      <c r="HNG1605" s="31"/>
      <c r="HNH1605" s="5"/>
      <c r="HNI1605" s="9"/>
      <c r="HNL1605" s="2"/>
      <c r="HNO1605" s="24"/>
      <c r="HNP1605" s="24"/>
      <c r="HNQ1605" s="31"/>
      <c r="HNR1605" s="24"/>
      <c r="HNS1605" s="24"/>
      <c r="HNT1605" s="24"/>
      <c r="HNU1605" s="24"/>
      <c r="HNV1605" s="24"/>
      <c r="HNW1605" s="24"/>
      <c r="HNX1605" s="24"/>
      <c r="HNY1605" s="24"/>
      <c r="HNZ1605" s="24"/>
      <c r="HOA1605" s="24"/>
      <c r="HOB1605" s="24"/>
      <c r="HOC1605" s="24"/>
      <c r="HOD1605" s="24"/>
      <c r="HOE1605" s="24"/>
      <c r="HOF1605" s="24"/>
      <c r="HOJ1605" s="3"/>
      <c r="HOK1605" s="31"/>
      <c r="HOL1605" s="5"/>
      <c r="HOM1605" s="9"/>
      <c r="HOP1605" s="2"/>
      <c r="HOS1605" s="24"/>
      <c r="HOT1605" s="24"/>
      <c r="HOU1605" s="31"/>
      <c r="HOV1605" s="24"/>
      <c r="HOW1605" s="24"/>
      <c r="HOX1605" s="24"/>
      <c r="HOY1605" s="24"/>
      <c r="HOZ1605" s="24"/>
      <c r="HPA1605" s="24"/>
      <c r="HPB1605" s="24"/>
      <c r="HPC1605" s="24"/>
      <c r="HPD1605" s="24"/>
      <c r="HPE1605" s="24"/>
      <c r="HPF1605" s="24"/>
      <c r="HPG1605" s="24"/>
      <c r="HPH1605" s="24"/>
      <c r="HPI1605" s="24"/>
      <c r="HPJ1605" s="24"/>
      <c r="HPN1605" s="3"/>
      <c r="HPO1605" s="31"/>
      <c r="HPP1605" s="5"/>
      <c r="HPQ1605" s="9"/>
      <c r="HPT1605" s="2"/>
      <c r="HPW1605" s="24"/>
      <c r="HPX1605" s="24"/>
      <c r="HPY1605" s="31"/>
      <c r="HPZ1605" s="24"/>
      <c r="HQA1605" s="24"/>
      <c r="HQB1605" s="24"/>
      <c r="HQC1605" s="24"/>
      <c r="HQD1605" s="24"/>
      <c r="HQE1605" s="24"/>
      <c r="HQF1605" s="24"/>
      <c r="HQG1605" s="24"/>
      <c r="HQH1605" s="24"/>
      <c r="HQI1605" s="24"/>
      <c r="HQJ1605" s="24"/>
      <c r="HQK1605" s="24"/>
      <c r="HQL1605" s="24"/>
      <c r="HQM1605" s="24"/>
      <c r="HQN1605" s="24"/>
      <c r="HQR1605" s="3"/>
      <c r="HQS1605" s="31"/>
      <c r="HQT1605" s="5"/>
      <c r="HQU1605" s="9"/>
      <c r="HQX1605" s="2"/>
      <c r="HRA1605" s="24"/>
      <c r="HRB1605" s="24"/>
      <c r="HRC1605" s="31"/>
      <c r="HRD1605" s="24"/>
      <c r="HRE1605" s="24"/>
      <c r="HRF1605" s="24"/>
      <c r="HRG1605" s="24"/>
      <c r="HRH1605" s="24"/>
      <c r="HRI1605" s="24"/>
      <c r="HRJ1605" s="24"/>
      <c r="HRK1605" s="24"/>
      <c r="HRL1605" s="24"/>
      <c r="HRM1605" s="24"/>
      <c r="HRN1605" s="24"/>
      <c r="HRO1605" s="24"/>
      <c r="HRP1605" s="24"/>
      <c r="HRQ1605" s="24"/>
      <c r="HRR1605" s="24"/>
      <c r="HRV1605" s="3"/>
      <c r="HRW1605" s="31"/>
      <c r="HRX1605" s="5"/>
      <c r="HRY1605" s="9"/>
      <c r="HSB1605" s="2"/>
      <c r="HSE1605" s="24"/>
      <c r="HSF1605" s="24"/>
      <c r="HSG1605" s="31"/>
      <c r="HSH1605" s="24"/>
      <c r="HSI1605" s="24"/>
      <c r="HSJ1605" s="24"/>
      <c r="HSK1605" s="24"/>
      <c r="HSL1605" s="24"/>
      <c r="HSM1605" s="24"/>
      <c r="HSN1605" s="24"/>
      <c r="HSO1605" s="24"/>
      <c r="HSP1605" s="24"/>
      <c r="HSQ1605" s="24"/>
      <c r="HSR1605" s="24"/>
      <c r="HSS1605" s="24"/>
      <c r="HST1605" s="24"/>
      <c r="HSU1605" s="24"/>
      <c r="HSV1605" s="24"/>
      <c r="HSZ1605" s="3"/>
      <c r="HTA1605" s="31"/>
      <c r="HTB1605" s="5"/>
      <c r="HTC1605" s="9"/>
      <c r="HTF1605" s="2"/>
      <c r="HTI1605" s="24"/>
      <c r="HTJ1605" s="24"/>
      <c r="HTK1605" s="31"/>
      <c r="HTL1605" s="24"/>
      <c r="HTM1605" s="24"/>
      <c r="HTN1605" s="24"/>
      <c r="HTO1605" s="24"/>
      <c r="HTP1605" s="24"/>
      <c r="HTQ1605" s="24"/>
      <c r="HTR1605" s="24"/>
      <c r="HTS1605" s="24"/>
      <c r="HTT1605" s="24"/>
      <c r="HTU1605" s="24"/>
      <c r="HTV1605" s="24"/>
      <c r="HTW1605" s="24"/>
      <c r="HTX1605" s="24"/>
      <c r="HTY1605" s="24"/>
      <c r="HTZ1605" s="24"/>
      <c r="HUD1605" s="3"/>
      <c r="HUE1605" s="31"/>
      <c r="HUF1605" s="5"/>
      <c r="HUG1605" s="9"/>
      <c r="HUJ1605" s="2"/>
      <c r="HUM1605" s="24"/>
      <c r="HUN1605" s="24"/>
      <c r="HUO1605" s="31"/>
      <c r="HUP1605" s="24"/>
      <c r="HUQ1605" s="24"/>
      <c r="HUR1605" s="24"/>
      <c r="HUS1605" s="24"/>
      <c r="HUT1605" s="24"/>
      <c r="HUU1605" s="24"/>
      <c r="HUV1605" s="24"/>
      <c r="HUW1605" s="24"/>
      <c r="HUX1605" s="24"/>
      <c r="HUY1605" s="24"/>
      <c r="HUZ1605" s="24"/>
      <c r="HVA1605" s="24"/>
      <c r="HVB1605" s="24"/>
      <c r="HVC1605" s="24"/>
      <c r="HVD1605" s="24"/>
      <c r="HVH1605" s="3"/>
      <c r="HVI1605" s="31"/>
      <c r="HVJ1605" s="5"/>
      <c r="HVK1605" s="9"/>
      <c r="HVN1605" s="2"/>
      <c r="HVQ1605" s="24"/>
      <c r="HVR1605" s="24"/>
      <c r="HVS1605" s="31"/>
      <c r="HVT1605" s="24"/>
      <c r="HVU1605" s="24"/>
      <c r="HVV1605" s="24"/>
      <c r="HVW1605" s="24"/>
      <c r="HVX1605" s="24"/>
      <c r="HVY1605" s="24"/>
      <c r="HVZ1605" s="24"/>
      <c r="HWA1605" s="24"/>
      <c r="HWB1605" s="24"/>
      <c r="HWC1605" s="24"/>
      <c r="HWD1605" s="24"/>
      <c r="HWE1605" s="24"/>
      <c r="HWF1605" s="24"/>
      <c r="HWG1605" s="24"/>
      <c r="HWH1605" s="24"/>
      <c r="HWL1605" s="3"/>
      <c r="HWM1605" s="31"/>
      <c r="HWN1605" s="5"/>
      <c r="HWO1605" s="9"/>
      <c r="HWR1605" s="2"/>
      <c r="HWU1605" s="24"/>
      <c r="HWV1605" s="24"/>
      <c r="HWW1605" s="31"/>
      <c r="HWX1605" s="24"/>
      <c r="HWY1605" s="24"/>
      <c r="HWZ1605" s="24"/>
      <c r="HXA1605" s="24"/>
      <c r="HXB1605" s="24"/>
      <c r="HXC1605" s="24"/>
      <c r="HXD1605" s="24"/>
      <c r="HXE1605" s="24"/>
      <c r="HXF1605" s="24"/>
      <c r="HXG1605" s="24"/>
      <c r="HXH1605" s="24"/>
      <c r="HXI1605" s="24"/>
      <c r="HXJ1605" s="24"/>
      <c r="HXK1605" s="24"/>
      <c r="HXL1605" s="24"/>
      <c r="HXP1605" s="3"/>
      <c r="HXQ1605" s="31"/>
      <c r="HXR1605" s="5"/>
      <c r="HXS1605" s="9"/>
      <c r="HXV1605" s="2"/>
      <c r="HXY1605" s="24"/>
      <c r="HXZ1605" s="24"/>
      <c r="HYA1605" s="31"/>
      <c r="HYB1605" s="24"/>
      <c r="HYC1605" s="24"/>
      <c r="HYD1605" s="24"/>
      <c r="HYE1605" s="24"/>
      <c r="HYF1605" s="24"/>
      <c r="HYG1605" s="24"/>
      <c r="HYH1605" s="24"/>
      <c r="HYI1605" s="24"/>
      <c r="HYJ1605" s="24"/>
      <c r="HYK1605" s="24"/>
      <c r="HYL1605" s="24"/>
      <c r="HYM1605" s="24"/>
      <c r="HYN1605" s="24"/>
      <c r="HYO1605" s="24"/>
      <c r="HYP1605" s="24"/>
      <c r="HYT1605" s="3"/>
      <c r="HYU1605" s="31"/>
      <c r="HYV1605" s="5"/>
      <c r="HYW1605" s="9"/>
      <c r="HYZ1605" s="2"/>
      <c r="HZC1605" s="24"/>
      <c r="HZD1605" s="24"/>
      <c r="HZE1605" s="31"/>
      <c r="HZF1605" s="24"/>
      <c r="HZG1605" s="24"/>
      <c r="HZH1605" s="24"/>
      <c r="HZI1605" s="24"/>
      <c r="HZJ1605" s="24"/>
      <c r="HZK1605" s="24"/>
      <c r="HZL1605" s="24"/>
      <c r="HZM1605" s="24"/>
      <c r="HZN1605" s="24"/>
      <c r="HZO1605" s="24"/>
      <c r="HZP1605" s="24"/>
      <c r="HZQ1605" s="24"/>
      <c r="HZR1605" s="24"/>
      <c r="HZS1605" s="24"/>
      <c r="HZT1605" s="24"/>
      <c r="HZX1605" s="3"/>
      <c r="HZY1605" s="31"/>
      <c r="HZZ1605" s="5"/>
      <c r="IAA1605" s="9"/>
      <c r="IAD1605" s="2"/>
      <c r="IAG1605" s="24"/>
      <c r="IAH1605" s="24"/>
      <c r="IAI1605" s="31"/>
      <c r="IAJ1605" s="24"/>
      <c r="IAK1605" s="24"/>
      <c r="IAL1605" s="24"/>
      <c r="IAM1605" s="24"/>
      <c r="IAN1605" s="24"/>
      <c r="IAO1605" s="24"/>
      <c r="IAP1605" s="24"/>
      <c r="IAQ1605" s="24"/>
      <c r="IAR1605" s="24"/>
      <c r="IAS1605" s="24"/>
      <c r="IAT1605" s="24"/>
      <c r="IAU1605" s="24"/>
      <c r="IAV1605" s="24"/>
      <c r="IAW1605" s="24"/>
      <c r="IAX1605" s="24"/>
      <c r="IBB1605" s="3"/>
      <c r="IBC1605" s="31"/>
      <c r="IBD1605" s="5"/>
      <c r="IBE1605" s="9"/>
      <c r="IBH1605" s="2"/>
      <c r="IBK1605" s="24"/>
      <c r="IBL1605" s="24"/>
      <c r="IBM1605" s="31"/>
      <c r="IBN1605" s="24"/>
      <c r="IBO1605" s="24"/>
      <c r="IBP1605" s="24"/>
      <c r="IBQ1605" s="24"/>
      <c r="IBR1605" s="24"/>
      <c r="IBS1605" s="24"/>
      <c r="IBT1605" s="24"/>
      <c r="IBU1605" s="24"/>
      <c r="IBV1605" s="24"/>
      <c r="IBW1605" s="24"/>
      <c r="IBX1605" s="24"/>
      <c r="IBY1605" s="24"/>
      <c r="IBZ1605" s="24"/>
      <c r="ICA1605" s="24"/>
      <c r="ICB1605" s="24"/>
      <c r="ICF1605" s="3"/>
      <c r="ICG1605" s="31"/>
      <c r="ICH1605" s="5"/>
      <c r="ICI1605" s="9"/>
      <c r="ICL1605" s="2"/>
      <c r="ICO1605" s="24"/>
      <c r="ICP1605" s="24"/>
      <c r="ICQ1605" s="31"/>
      <c r="ICR1605" s="24"/>
      <c r="ICS1605" s="24"/>
      <c r="ICT1605" s="24"/>
      <c r="ICU1605" s="24"/>
      <c r="ICV1605" s="24"/>
      <c r="ICW1605" s="24"/>
      <c r="ICX1605" s="24"/>
      <c r="ICY1605" s="24"/>
      <c r="ICZ1605" s="24"/>
      <c r="IDA1605" s="24"/>
      <c r="IDB1605" s="24"/>
      <c r="IDC1605" s="24"/>
      <c r="IDD1605" s="24"/>
      <c r="IDE1605" s="24"/>
      <c r="IDF1605" s="24"/>
      <c r="IDJ1605" s="3"/>
      <c r="IDK1605" s="31"/>
      <c r="IDL1605" s="5"/>
      <c r="IDM1605" s="9"/>
      <c r="IDP1605" s="2"/>
      <c r="IDS1605" s="24"/>
      <c r="IDT1605" s="24"/>
      <c r="IDU1605" s="31"/>
      <c r="IDV1605" s="24"/>
      <c r="IDW1605" s="24"/>
      <c r="IDX1605" s="24"/>
      <c r="IDY1605" s="24"/>
      <c r="IDZ1605" s="24"/>
      <c r="IEA1605" s="24"/>
      <c r="IEB1605" s="24"/>
      <c r="IEC1605" s="24"/>
      <c r="IED1605" s="24"/>
      <c r="IEE1605" s="24"/>
      <c r="IEF1605" s="24"/>
      <c r="IEG1605" s="24"/>
      <c r="IEH1605" s="24"/>
      <c r="IEI1605" s="24"/>
      <c r="IEJ1605" s="24"/>
      <c r="IEN1605" s="3"/>
      <c r="IEO1605" s="31"/>
      <c r="IEP1605" s="5"/>
      <c r="IEQ1605" s="9"/>
      <c r="IET1605" s="2"/>
      <c r="IEW1605" s="24"/>
      <c r="IEX1605" s="24"/>
      <c r="IEY1605" s="31"/>
      <c r="IEZ1605" s="24"/>
      <c r="IFA1605" s="24"/>
      <c r="IFB1605" s="24"/>
      <c r="IFC1605" s="24"/>
      <c r="IFD1605" s="24"/>
      <c r="IFE1605" s="24"/>
      <c r="IFF1605" s="24"/>
      <c r="IFG1605" s="24"/>
      <c r="IFH1605" s="24"/>
      <c r="IFI1605" s="24"/>
      <c r="IFJ1605" s="24"/>
      <c r="IFK1605" s="24"/>
      <c r="IFL1605" s="24"/>
      <c r="IFM1605" s="24"/>
      <c r="IFN1605" s="24"/>
      <c r="IFR1605" s="3"/>
      <c r="IFS1605" s="31"/>
      <c r="IFT1605" s="5"/>
      <c r="IFU1605" s="9"/>
      <c r="IFX1605" s="2"/>
      <c r="IGA1605" s="24"/>
      <c r="IGB1605" s="24"/>
      <c r="IGC1605" s="31"/>
      <c r="IGD1605" s="24"/>
      <c r="IGE1605" s="24"/>
      <c r="IGF1605" s="24"/>
      <c r="IGG1605" s="24"/>
      <c r="IGH1605" s="24"/>
      <c r="IGI1605" s="24"/>
      <c r="IGJ1605" s="24"/>
      <c r="IGK1605" s="24"/>
      <c r="IGL1605" s="24"/>
      <c r="IGM1605" s="24"/>
      <c r="IGN1605" s="24"/>
      <c r="IGO1605" s="24"/>
      <c r="IGP1605" s="24"/>
      <c r="IGQ1605" s="24"/>
      <c r="IGR1605" s="24"/>
      <c r="IGV1605" s="3"/>
      <c r="IGW1605" s="31"/>
      <c r="IGX1605" s="5"/>
      <c r="IGY1605" s="9"/>
      <c r="IHB1605" s="2"/>
      <c r="IHE1605" s="24"/>
      <c r="IHF1605" s="24"/>
      <c r="IHG1605" s="31"/>
      <c r="IHH1605" s="24"/>
      <c r="IHI1605" s="24"/>
      <c r="IHJ1605" s="24"/>
      <c r="IHK1605" s="24"/>
      <c r="IHL1605" s="24"/>
      <c r="IHM1605" s="24"/>
      <c r="IHN1605" s="24"/>
      <c r="IHO1605" s="24"/>
      <c r="IHP1605" s="24"/>
      <c r="IHQ1605" s="24"/>
      <c r="IHR1605" s="24"/>
      <c r="IHS1605" s="24"/>
      <c r="IHT1605" s="24"/>
      <c r="IHU1605" s="24"/>
      <c r="IHV1605" s="24"/>
      <c r="IHZ1605" s="3"/>
      <c r="IIA1605" s="31"/>
      <c r="IIB1605" s="5"/>
      <c r="IIC1605" s="9"/>
      <c r="IIF1605" s="2"/>
      <c r="III1605" s="24"/>
      <c r="IIJ1605" s="24"/>
      <c r="IIK1605" s="31"/>
      <c r="IIL1605" s="24"/>
      <c r="IIM1605" s="24"/>
      <c r="IIN1605" s="24"/>
      <c r="IIO1605" s="24"/>
      <c r="IIP1605" s="24"/>
      <c r="IIQ1605" s="24"/>
      <c r="IIR1605" s="24"/>
      <c r="IIS1605" s="24"/>
      <c r="IIT1605" s="24"/>
      <c r="IIU1605" s="24"/>
      <c r="IIV1605" s="24"/>
      <c r="IIW1605" s="24"/>
      <c r="IIX1605" s="24"/>
      <c r="IIY1605" s="24"/>
      <c r="IIZ1605" s="24"/>
      <c r="IJD1605" s="3"/>
      <c r="IJE1605" s="31"/>
      <c r="IJF1605" s="5"/>
      <c r="IJG1605" s="9"/>
      <c r="IJJ1605" s="2"/>
      <c r="IJM1605" s="24"/>
      <c r="IJN1605" s="24"/>
      <c r="IJO1605" s="31"/>
      <c r="IJP1605" s="24"/>
      <c r="IJQ1605" s="24"/>
      <c r="IJR1605" s="24"/>
      <c r="IJS1605" s="24"/>
      <c r="IJT1605" s="24"/>
      <c r="IJU1605" s="24"/>
      <c r="IJV1605" s="24"/>
      <c r="IJW1605" s="24"/>
      <c r="IJX1605" s="24"/>
      <c r="IJY1605" s="24"/>
      <c r="IJZ1605" s="24"/>
      <c r="IKA1605" s="24"/>
      <c r="IKB1605" s="24"/>
      <c r="IKC1605" s="24"/>
      <c r="IKD1605" s="24"/>
      <c r="IKH1605" s="3"/>
      <c r="IKI1605" s="31"/>
      <c r="IKJ1605" s="5"/>
      <c r="IKK1605" s="9"/>
      <c r="IKN1605" s="2"/>
      <c r="IKQ1605" s="24"/>
      <c r="IKR1605" s="24"/>
      <c r="IKS1605" s="31"/>
      <c r="IKT1605" s="24"/>
      <c r="IKU1605" s="24"/>
      <c r="IKV1605" s="24"/>
      <c r="IKW1605" s="24"/>
      <c r="IKX1605" s="24"/>
      <c r="IKY1605" s="24"/>
      <c r="IKZ1605" s="24"/>
      <c r="ILA1605" s="24"/>
      <c r="ILB1605" s="24"/>
      <c r="ILC1605" s="24"/>
      <c r="ILD1605" s="24"/>
      <c r="ILE1605" s="24"/>
      <c r="ILF1605" s="24"/>
      <c r="ILG1605" s="24"/>
      <c r="ILH1605" s="24"/>
      <c r="ILL1605" s="3"/>
      <c r="ILM1605" s="31"/>
      <c r="ILN1605" s="5"/>
      <c r="ILO1605" s="9"/>
      <c r="ILR1605" s="2"/>
      <c r="ILU1605" s="24"/>
      <c r="ILV1605" s="24"/>
      <c r="ILW1605" s="31"/>
      <c r="ILX1605" s="24"/>
      <c r="ILY1605" s="24"/>
      <c r="ILZ1605" s="24"/>
      <c r="IMA1605" s="24"/>
      <c r="IMB1605" s="24"/>
      <c r="IMC1605" s="24"/>
      <c r="IMD1605" s="24"/>
      <c r="IME1605" s="24"/>
      <c r="IMF1605" s="24"/>
      <c r="IMG1605" s="24"/>
      <c r="IMH1605" s="24"/>
      <c r="IMI1605" s="24"/>
      <c r="IMJ1605" s="24"/>
      <c r="IMK1605" s="24"/>
      <c r="IML1605" s="24"/>
      <c r="IMP1605" s="3"/>
      <c r="IMQ1605" s="31"/>
      <c r="IMR1605" s="5"/>
      <c r="IMS1605" s="9"/>
      <c r="IMV1605" s="2"/>
      <c r="IMY1605" s="24"/>
      <c r="IMZ1605" s="24"/>
      <c r="INA1605" s="31"/>
      <c r="INB1605" s="24"/>
      <c r="INC1605" s="24"/>
      <c r="IND1605" s="24"/>
      <c r="INE1605" s="24"/>
      <c r="INF1605" s="24"/>
      <c r="ING1605" s="24"/>
      <c r="INH1605" s="24"/>
      <c r="INI1605" s="24"/>
      <c r="INJ1605" s="24"/>
      <c r="INK1605" s="24"/>
      <c r="INL1605" s="24"/>
      <c r="INM1605" s="24"/>
      <c r="INN1605" s="24"/>
      <c r="INO1605" s="24"/>
      <c r="INP1605" s="24"/>
      <c r="INT1605" s="3"/>
      <c r="INU1605" s="31"/>
      <c r="INV1605" s="5"/>
      <c r="INW1605" s="9"/>
      <c r="INZ1605" s="2"/>
      <c r="IOC1605" s="24"/>
      <c r="IOD1605" s="24"/>
      <c r="IOE1605" s="31"/>
      <c r="IOF1605" s="24"/>
      <c r="IOG1605" s="24"/>
      <c r="IOH1605" s="24"/>
      <c r="IOI1605" s="24"/>
      <c r="IOJ1605" s="24"/>
      <c r="IOK1605" s="24"/>
      <c r="IOL1605" s="24"/>
      <c r="IOM1605" s="24"/>
      <c r="ION1605" s="24"/>
      <c r="IOO1605" s="24"/>
      <c r="IOP1605" s="24"/>
      <c r="IOQ1605" s="24"/>
      <c r="IOR1605" s="24"/>
      <c r="IOS1605" s="24"/>
      <c r="IOT1605" s="24"/>
      <c r="IOX1605" s="3"/>
      <c r="IOY1605" s="31"/>
      <c r="IOZ1605" s="5"/>
      <c r="IPA1605" s="9"/>
      <c r="IPD1605" s="2"/>
      <c r="IPG1605" s="24"/>
      <c r="IPH1605" s="24"/>
      <c r="IPI1605" s="31"/>
      <c r="IPJ1605" s="24"/>
      <c r="IPK1605" s="24"/>
      <c r="IPL1605" s="24"/>
      <c r="IPM1605" s="24"/>
      <c r="IPN1605" s="24"/>
      <c r="IPO1605" s="24"/>
      <c r="IPP1605" s="24"/>
      <c r="IPQ1605" s="24"/>
      <c r="IPR1605" s="24"/>
      <c r="IPS1605" s="24"/>
      <c r="IPT1605" s="24"/>
      <c r="IPU1605" s="24"/>
      <c r="IPV1605" s="24"/>
      <c r="IPW1605" s="24"/>
      <c r="IPX1605" s="24"/>
      <c r="IQB1605" s="3"/>
      <c r="IQC1605" s="31"/>
      <c r="IQD1605" s="5"/>
      <c r="IQE1605" s="9"/>
      <c r="IQH1605" s="2"/>
      <c r="IQK1605" s="24"/>
      <c r="IQL1605" s="24"/>
      <c r="IQM1605" s="31"/>
      <c r="IQN1605" s="24"/>
      <c r="IQO1605" s="24"/>
      <c r="IQP1605" s="24"/>
      <c r="IQQ1605" s="24"/>
      <c r="IQR1605" s="24"/>
      <c r="IQS1605" s="24"/>
      <c r="IQT1605" s="24"/>
      <c r="IQU1605" s="24"/>
      <c r="IQV1605" s="24"/>
      <c r="IQW1605" s="24"/>
      <c r="IQX1605" s="24"/>
      <c r="IQY1605" s="24"/>
      <c r="IQZ1605" s="24"/>
      <c r="IRA1605" s="24"/>
      <c r="IRB1605" s="24"/>
      <c r="IRF1605" s="3"/>
      <c r="IRG1605" s="31"/>
      <c r="IRH1605" s="5"/>
      <c r="IRI1605" s="9"/>
      <c r="IRL1605" s="2"/>
      <c r="IRO1605" s="24"/>
      <c r="IRP1605" s="24"/>
      <c r="IRQ1605" s="31"/>
      <c r="IRR1605" s="24"/>
      <c r="IRS1605" s="24"/>
      <c r="IRT1605" s="24"/>
      <c r="IRU1605" s="24"/>
      <c r="IRV1605" s="24"/>
      <c r="IRW1605" s="24"/>
      <c r="IRX1605" s="24"/>
      <c r="IRY1605" s="24"/>
      <c r="IRZ1605" s="24"/>
      <c r="ISA1605" s="24"/>
      <c r="ISB1605" s="24"/>
      <c r="ISC1605" s="24"/>
      <c r="ISD1605" s="24"/>
      <c r="ISE1605" s="24"/>
      <c r="ISF1605" s="24"/>
      <c r="ISJ1605" s="3"/>
      <c r="ISK1605" s="31"/>
      <c r="ISL1605" s="5"/>
      <c r="ISM1605" s="9"/>
      <c r="ISP1605" s="2"/>
      <c r="ISS1605" s="24"/>
      <c r="IST1605" s="24"/>
      <c r="ISU1605" s="31"/>
      <c r="ISV1605" s="24"/>
      <c r="ISW1605" s="24"/>
      <c r="ISX1605" s="24"/>
      <c r="ISY1605" s="24"/>
      <c r="ISZ1605" s="24"/>
      <c r="ITA1605" s="24"/>
      <c r="ITB1605" s="24"/>
      <c r="ITC1605" s="24"/>
      <c r="ITD1605" s="24"/>
      <c r="ITE1605" s="24"/>
      <c r="ITF1605" s="24"/>
      <c r="ITG1605" s="24"/>
      <c r="ITH1605" s="24"/>
      <c r="ITI1605" s="24"/>
      <c r="ITJ1605" s="24"/>
      <c r="ITN1605" s="3"/>
      <c r="ITO1605" s="31"/>
      <c r="ITP1605" s="5"/>
      <c r="ITQ1605" s="9"/>
      <c r="ITT1605" s="2"/>
      <c r="ITW1605" s="24"/>
      <c r="ITX1605" s="24"/>
      <c r="ITY1605" s="31"/>
      <c r="ITZ1605" s="24"/>
      <c r="IUA1605" s="24"/>
      <c r="IUB1605" s="24"/>
      <c r="IUC1605" s="24"/>
      <c r="IUD1605" s="24"/>
      <c r="IUE1605" s="24"/>
      <c r="IUF1605" s="24"/>
      <c r="IUG1605" s="24"/>
      <c r="IUH1605" s="24"/>
      <c r="IUI1605" s="24"/>
      <c r="IUJ1605" s="24"/>
      <c r="IUK1605" s="24"/>
      <c r="IUL1605" s="24"/>
      <c r="IUM1605" s="24"/>
      <c r="IUN1605" s="24"/>
      <c r="IUR1605" s="3"/>
      <c r="IUS1605" s="31"/>
      <c r="IUT1605" s="5"/>
      <c r="IUU1605" s="9"/>
      <c r="IUX1605" s="2"/>
      <c r="IVA1605" s="24"/>
      <c r="IVB1605" s="24"/>
      <c r="IVC1605" s="31"/>
      <c r="IVD1605" s="24"/>
      <c r="IVE1605" s="24"/>
      <c r="IVF1605" s="24"/>
      <c r="IVG1605" s="24"/>
      <c r="IVH1605" s="24"/>
      <c r="IVI1605" s="24"/>
      <c r="IVJ1605" s="24"/>
      <c r="IVK1605" s="24"/>
      <c r="IVL1605" s="24"/>
      <c r="IVM1605" s="24"/>
      <c r="IVN1605" s="24"/>
      <c r="IVO1605" s="24"/>
      <c r="IVP1605" s="24"/>
      <c r="IVQ1605" s="24"/>
      <c r="IVR1605" s="24"/>
      <c r="IVV1605" s="3"/>
      <c r="IVW1605" s="31"/>
      <c r="IVX1605" s="5"/>
      <c r="IVY1605" s="9"/>
      <c r="IWB1605" s="2"/>
      <c r="IWE1605" s="24"/>
      <c r="IWF1605" s="24"/>
      <c r="IWG1605" s="31"/>
      <c r="IWH1605" s="24"/>
      <c r="IWI1605" s="24"/>
      <c r="IWJ1605" s="24"/>
      <c r="IWK1605" s="24"/>
      <c r="IWL1605" s="24"/>
      <c r="IWM1605" s="24"/>
      <c r="IWN1605" s="24"/>
      <c r="IWO1605" s="24"/>
      <c r="IWP1605" s="24"/>
      <c r="IWQ1605" s="24"/>
      <c r="IWR1605" s="24"/>
      <c r="IWS1605" s="24"/>
      <c r="IWT1605" s="24"/>
      <c r="IWU1605" s="24"/>
      <c r="IWV1605" s="24"/>
      <c r="IWZ1605" s="3"/>
      <c r="IXA1605" s="31"/>
      <c r="IXB1605" s="5"/>
      <c r="IXC1605" s="9"/>
      <c r="IXF1605" s="2"/>
      <c r="IXI1605" s="24"/>
      <c r="IXJ1605" s="24"/>
      <c r="IXK1605" s="31"/>
      <c r="IXL1605" s="24"/>
      <c r="IXM1605" s="24"/>
      <c r="IXN1605" s="24"/>
      <c r="IXO1605" s="24"/>
      <c r="IXP1605" s="24"/>
      <c r="IXQ1605" s="24"/>
      <c r="IXR1605" s="24"/>
      <c r="IXS1605" s="24"/>
      <c r="IXT1605" s="24"/>
      <c r="IXU1605" s="24"/>
      <c r="IXV1605" s="24"/>
      <c r="IXW1605" s="24"/>
      <c r="IXX1605" s="24"/>
      <c r="IXY1605" s="24"/>
      <c r="IXZ1605" s="24"/>
      <c r="IYD1605" s="3"/>
      <c r="IYE1605" s="31"/>
      <c r="IYF1605" s="5"/>
      <c r="IYG1605" s="9"/>
      <c r="IYJ1605" s="2"/>
      <c r="IYM1605" s="24"/>
      <c r="IYN1605" s="24"/>
      <c r="IYO1605" s="31"/>
      <c r="IYP1605" s="24"/>
      <c r="IYQ1605" s="24"/>
      <c r="IYR1605" s="24"/>
      <c r="IYS1605" s="24"/>
      <c r="IYT1605" s="24"/>
      <c r="IYU1605" s="24"/>
      <c r="IYV1605" s="24"/>
      <c r="IYW1605" s="24"/>
      <c r="IYX1605" s="24"/>
      <c r="IYY1605" s="24"/>
      <c r="IYZ1605" s="24"/>
      <c r="IZA1605" s="24"/>
      <c r="IZB1605" s="24"/>
      <c r="IZC1605" s="24"/>
      <c r="IZD1605" s="24"/>
      <c r="IZH1605" s="3"/>
      <c r="IZI1605" s="31"/>
      <c r="IZJ1605" s="5"/>
      <c r="IZK1605" s="9"/>
      <c r="IZN1605" s="2"/>
      <c r="IZQ1605" s="24"/>
      <c r="IZR1605" s="24"/>
      <c r="IZS1605" s="31"/>
      <c r="IZT1605" s="24"/>
      <c r="IZU1605" s="24"/>
      <c r="IZV1605" s="24"/>
      <c r="IZW1605" s="24"/>
      <c r="IZX1605" s="24"/>
      <c r="IZY1605" s="24"/>
      <c r="IZZ1605" s="24"/>
      <c r="JAA1605" s="24"/>
      <c r="JAB1605" s="24"/>
      <c r="JAC1605" s="24"/>
      <c r="JAD1605" s="24"/>
      <c r="JAE1605" s="24"/>
      <c r="JAF1605" s="24"/>
      <c r="JAG1605" s="24"/>
      <c r="JAH1605" s="24"/>
      <c r="JAL1605" s="3"/>
      <c r="JAM1605" s="31"/>
      <c r="JAN1605" s="5"/>
      <c r="JAO1605" s="9"/>
      <c r="JAR1605" s="2"/>
      <c r="JAU1605" s="24"/>
      <c r="JAV1605" s="24"/>
      <c r="JAW1605" s="31"/>
      <c r="JAX1605" s="24"/>
      <c r="JAY1605" s="24"/>
      <c r="JAZ1605" s="24"/>
      <c r="JBA1605" s="24"/>
      <c r="JBB1605" s="24"/>
      <c r="JBC1605" s="24"/>
      <c r="JBD1605" s="24"/>
      <c r="JBE1605" s="24"/>
      <c r="JBF1605" s="24"/>
      <c r="JBG1605" s="24"/>
      <c r="JBH1605" s="24"/>
      <c r="JBI1605" s="24"/>
      <c r="JBJ1605" s="24"/>
      <c r="JBK1605" s="24"/>
      <c r="JBL1605" s="24"/>
      <c r="JBP1605" s="3"/>
      <c r="JBQ1605" s="31"/>
      <c r="JBR1605" s="5"/>
      <c r="JBS1605" s="9"/>
      <c r="JBV1605" s="2"/>
      <c r="JBY1605" s="24"/>
      <c r="JBZ1605" s="24"/>
      <c r="JCA1605" s="31"/>
      <c r="JCB1605" s="24"/>
      <c r="JCC1605" s="24"/>
      <c r="JCD1605" s="24"/>
      <c r="JCE1605" s="24"/>
      <c r="JCF1605" s="24"/>
      <c r="JCG1605" s="24"/>
      <c r="JCH1605" s="24"/>
      <c r="JCI1605" s="24"/>
      <c r="JCJ1605" s="24"/>
      <c r="JCK1605" s="24"/>
      <c r="JCL1605" s="24"/>
      <c r="JCM1605" s="24"/>
      <c r="JCN1605" s="24"/>
      <c r="JCO1605" s="24"/>
      <c r="JCP1605" s="24"/>
      <c r="JCT1605" s="3"/>
      <c r="JCU1605" s="31"/>
      <c r="JCV1605" s="5"/>
      <c r="JCW1605" s="9"/>
      <c r="JCZ1605" s="2"/>
      <c r="JDC1605" s="24"/>
      <c r="JDD1605" s="24"/>
      <c r="JDE1605" s="31"/>
      <c r="JDF1605" s="24"/>
      <c r="JDG1605" s="24"/>
      <c r="JDH1605" s="24"/>
      <c r="JDI1605" s="24"/>
      <c r="JDJ1605" s="24"/>
      <c r="JDK1605" s="24"/>
      <c r="JDL1605" s="24"/>
      <c r="JDM1605" s="24"/>
      <c r="JDN1605" s="24"/>
      <c r="JDO1605" s="24"/>
      <c r="JDP1605" s="24"/>
      <c r="JDQ1605" s="24"/>
      <c r="JDR1605" s="24"/>
      <c r="JDS1605" s="24"/>
      <c r="JDT1605" s="24"/>
      <c r="JDX1605" s="3"/>
      <c r="JDY1605" s="31"/>
      <c r="JDZ1605" s="5"/>
      <c r="JEA1605" s="9"/>
      <c r="JED1605" s="2"/>
      <c r="JEG1605" s="24"/>
      <c r="JEH1605" s="24"/>
      <c r="JEI1605" s="31"/>
      <c r="JEJ1605" s="24"/>
      <c r="JEK1605" s="24"/>
      <c r="JEL1605" s="24"/>
      <c r="JEM1605" s="24"/>
      <c r="JEN1605" s="24"/>
      <c r="JEO1605" s="24"/>
      <c r="JEP1605" s="24"/>
      <c r="JEQ1605" s="24"/>
      <c r="JER1605" s="24"/>
      <c r="JES1605" s="24"/>
      <c r="JET1605" s="24"/>
      <c r="JEU1605" s="24"/>
      <c r="JEV1605" s="24"/>
      <c r="JEW1605" s="24"/>
      <c r="JEX1605" s="24"/>
      <c r="JFB1605" s="3"/>
      <c r="JFC1605" s="31"/>
      <c r="JFD1605" s="5"/>
      <c r="JFE1605" s="9"/>
      <c r="JFH1605" s="2"/>
      <c r="JFK1605" s="24"/>
      <c r="JFL1605" s="24"/>
      <c r="JFM1605" s="31"/>
      <c r="JFN1605" s="24"/>
      <c r="JFO1605" s="24"/>
      <c r="JFP1605" s="24"/>
      <c r="JFQ1605" s="24"/>
      <c r="JFR1605" s="24"/>
      <c r="JFS1605" s="24"/>
      <c r="JFT1605" s="24"/>
      <c r="JFU1605" s="24"/>
      <c r="JFV1605" s="24"/>
      <c r="JFW1605" s="24"/>
      <c r="JFX1605" s="24"/>
      <c r="JFY1605" s="24"/>
      <c r="JFZ1605" s="24"/>
      <c r="JGA1605" s="24"/>
      <c r="JGB1605" s="24"/>
      <c r="JGF1605" s="3"/>
      <c r="JGG1605" s="31"/>
      <c r="JGH1605" s="5"/>
      <c r="JGI1605" s="9"/>
      <c r="JGL1605" s="2"/>
      <c r="JGO1605" s="24"/>
      <c r="JGP1605" s="24"/>
      <c r="JGQ1605" s="31"/>
      <c r="JGR1605" s="24"/>
      <c r="JGS1605" s="24"/>
      <c r="JGT1605" s="24"/>
      <c r="JGU1605" s="24"/>
      <c r="JGV1605" s="24"/>
      <c r="JGW1605" s="24"/>
      <c r="JGX1605" s="24"/>
      <c r="JGY1605" s="24"/>
      <c r="JGZ1605" s="24"/>
      <c r="JHA1605" s="24"/>
      <c r="JHB1605" s="24"/>
      <c r="JHC1605" s="24"/>
      <c r="JHD1605" s="24"/>
      <c r="JHE1605" s="24"/>
      <c r="JHF1605" s="24"/>
      <c r="JHJ1605" s="3"/>
      <c r="JHK1605" s="31"/>
      <c r="JHL1605" s="5"/>
      <c r="JHM1605" s="9"/>
      <c r="JHP1605" s="2"/>
      <c r="JHS1605" s="24"/>
      <c r="JHT1605" s="24"/>
      <c r="JHU1605" s="31"/>
      <c r="JHV1605" s="24"/>
      <c r="JHW1605" s="24"/>
      <c r="JHX1605" s="24"/>
      <c r="JHY1605" s="24"/>
      <c r="JHZ1605" s="24"/>
      <c r="JIA1605" s="24"/>
      <c r="JIB1605" s="24"/>
      <c r="JIC1605" s="24"/>
      <c r="JID1605" s="24"/>
      <c r="JIE1605" s="24"/>
      <c r="JIF1605" s="24"/>
      <c r="JIG1605" s="24"/>
      <c r="JIH1605" s="24"/>
      <c r="JII1605" s="24"/>
      <c r="JIJ1605" s="24"/>
      <c r="JIN1605" s="3"/>
      <c r="JIO1605" s="31"/>
      <c r="JIP1605" s="5"/>
      <c r="JIQ1605" s="9"/>
      <c r="JIT1605" s="2"/>
      <c r="JIW1605" s="24"/>
      <c r="JIX1605" s="24"/>
      <c r="JIY1605" s="31"/>
      <c r="JIZ1605" s="24"/>
      <c r="JJA1605" s="24"/>
      <c r="JJB1605" s="24"/>
      <c r="JJC1605" s="24"/>
      <c r="JJD1605" s="24"/>
      <c r="JJE1605" s="24"/>
      <c r="JJF1605" s="24"/>
      <c r="JJG1605" s="24"/>
      <c r="JJH1605" s="24"/>
      <c r="JJI1605" s="24"/>
      <c r="JJJ1605" s="24"/>
      <c r="JJK1605" s="24"/>
      <c r="JJL1605" s="24"/>
      <c r="JJM1605" s="24"/>
      <c r="JJN1605" s="24"/>
      <c r="JJR1605" s="3"/>
      <c r="JJS1605" s="31"/>
      <c r="JJT1605" s="5"/>
      <c r="JJU1605" s="9"/>
      <c r="JJX1605" s="2"/>
      <c r="JKA1605" s="24"/>
      <c r="JKB1605" s="24"/>
      <c r="JKC1605" s="31"/>
      <c r="JKD1605" s="24"/>
      <c r="JKE1605" s="24"/>
      <c r="JKF1605" s="24"/>
      <c r="JKG1605" s="24"/>
      <c r="JKH1605" s="24"/>
      <c r="JKI1605" s="24"/>
      <c r="JKJ1605" s="24"/>
      <c r="JKK1605" s="24"/>
      <c r="JKL1605" s="24"/>
      <c r="JKM1605" s="24"/>
      <c r="JKN1605" s="24"/>
      <c r="JKO1605" s="24"/>
      <c r="JKP1605" s="24"/>
      <c r="JKQ1605" s="24"/>
      <c r="JKR1605" s="24"/>
      <c r="JKV1605" s="3"/>
      <c r="JKW1605" s="31"/>
      <c r="JKX1605" s="5"/>
      <c r="JKY1605" s="9"/>
      <c r="JLB1605" s="2"/>
      <c r="JLE1605" s="24"/>
      <c r="JLF1605" s="24"/>
      <c r="JLG1605" s="31"/>
      <c r="JLH1605" s="24"/>
      <c r="JLI1605" s="24"/>
      <c r="JLJ1605" s="24"/>
      <c r="JLK1605" s="24"/>
      <c r="JLL1605" s="24"/>
      <c r="JLM1605" s="24"/>
      <c r="JLN1605" s="24"/>
      <c r="JLO1605" s="24"/>
      <c r="JLP1605" s="24"/>
      <c r="JLQ1605" s="24"/>
      <c r="JLR1605" s="24"/>
      <c r="JLS1605" s="24"/>
      <c r="JLT1605" s="24"/>
      <c r="JLU1605" s="24"/>
      <c r="JLV1605" s="24"/>
      <c r="JLZ1605" s="3"/>
      <c r="JMA1605" s="31"/>
      <c r="JMB1605" s="5"/>
      <c r="JMC1605" s="9"/>
      <c r="JMF1605" s="2"/>
      <c r="JMI1605" s="24"/>
      <c r="JMJ1605" s="24"/>
      <c r="JMK1605" s="31"/>
      <c r="JML1605" s="24"/>
      <c r="JMM1605" s="24"/>
      <c r="JMN1605" s="24"/>
      <c r="JMO1605" s="24"/>
      <c r="JMP1605" s="24"/>
      <c r="JMQ1605" s="24"/>
      <c r="JMR1605" s="24"/>
      <c r="JMS1605" s="24"/>
      <c r="JMT1605" s="24"/>
      <c r="JMU1605" s="24"/>
      <c r="JMV1605" s="24"/>
      <c r="JMW1605" s="24"/>
      <c r="JMX1605" s="24"/>
      <c r="JMY1605" s="24"/>
      <c r="JMZ1605" s="24"/>
      <c r="JND1605" s="3"/>
      <c r="JNE1605" s="31"/>
      <c r="JNF1605" s="5"/>
      <c r="JNG1605" s="9"/>
      <c r="JNJ1605" s="2"/>
      <c r="JNM1605" s="24"/>
      <c r="JNN1605" s="24"/>
      <c r="JNO1605" s="31"/>
      <c r="JNP1605" s="24"/>
      <c r="JNQ1605" s="24"/>
      <c r="JNR1605" s="24"/>
      <c r="JNS1605" s="24"/>
      <c r="JNT1605" s="24"/>
      <c r="JNU1605" s="24"/>
      <c r="JNV1605" s="24"/>
      <c r="JNW1605" s="24"/>
      <c r="JNX1605" s="24"/>
      <c r="JNY1605" s="24"/>
      <c r="JNZ1605" s="24"/>
      <c r="JOA1605" s="24"/>
      <c r="JOB1605" s="24"/>
      <c r="JOC1605" s="24"/>
      <c r="JOD1605" s="24"/>
      <c r="JOH1605" s="3"/>
      <c r="JOI1605" s="31"/>
      <c r="JOJ1605" s="5"/>
      <c r="JOK1605" s="9"/>
      <c r="JON1605" s="2"/>
      <c r="JOQ1605" s="24"/>
      <c r="JOR1605" s="24"/>
      <c r="JOS1605" s="31"/>
      <c r="JOT1605" s="24"/>
      <c r="JOU1605" s="24"/>
      <c r="JOV1605" s="24"/>
      <c r="JOW1605" s="24"/>
      <c r="JOX1605" s="24"/>
      <c r="JOY1605" s="24"/>
      <c r="JOZ1605" s="24"/>
      <c r="JPA1605" s="24"/>
      <c r="JPB1605" s="24"/>
      <c r="JPC1605" s="24"/>
      <c r="JPD1605" s="24"/>
      <c r="JPE1605" s="24"/>
      <c r="JPF1605" s="24"/>
      <c r="JPG1605" s="24"/>
      <c r="JPH1605" s="24"/>
      <c r="JPL1605" s="3"/>
      <c r="JPM1605" s="31"/>
      <c r="JPN1605" s="5"/>
      <c r="JPO1605" s="9"/>
      <c r="JPR1605" s="2"/>
      <c r="JPU1605" s="24"/>
      <c r="JPV1605" s="24"/>
      <c r="JPW1605" s="31"/>
      <c r="JPX1605" s="24"/>
      <c r="JPY1605" s="24"/>
      <c r="JPZ1605" s="24"/>
      <c r="JQA1605" s="24"/>
      <c r="JQB1605" s="24"/>
      <c r="JQC1605" s="24"/>
      <c r="JQD1605" s="24"/>
      <c r="JQE1605" s="24"/>
      <c r="JQF1605" s="24"/>
      <c r="JQG1605" s="24"/>
      <c r="JQH1605" s="24"/>
      <c r="JQI1605" s="24"/>
      <c r="JQJ1605" s="24"/>
      <c r="JQK1605" s="24"/>
      <c r="JQL1605" s="24"/>
      <c r="JQP1605" s="3"/>
      <c r="JQQ1605" s="31"/>
      <c r="JQR1605" s="5"/>
      <c r="JQS1605" s="9"/>
      <c r="JQV1605" s="2"/>
      <c r="JQY1605" s="24"/>
      <c r="JQZ1605" s="24"/>
      <c r="JRA1605" s="31"/>
      <c r="JRB1605" s="24"/>
      <c r="JRC1605" s="24"/>
      <c r="JRD1605" s="24"/>
      <c r="JRE1605" s="24"/>
      <c r="JRF1605" s="24"/>
      <c r="JRG1605" s="24"/>
      <c r="JRH1605" s="24"/>
      <c r="JRI1605" s="24"/>
      <c r="JRJ1605" s="24"/>
      <c r="JRK1605" s="24"/>
      <c r="JRL1605" s="24"/>
      <c r="JRM1605" s="24"/>
      <c r="JRN1605" s="24"/>
      <c r="JRO1605" s="24"/>
      <c r="JRP1605" s="24"/>
      <c r="JRT1605" s="3"/>
      <c r="JRU1605" s="31"/>
      <c r="JRV1605" s="5"/>
      <c r="JRW1605" s="9"/>
      <c r="JRZ1605" s="2"/>
      <c r="JSC1605" s="24"/>
      <c r="JSD1605" s="24"/>
      <c r="JSE1605" s="31"/>
      <c r="JSF1605" s="24"/>
      <c r="JSG1605" s="24"/>
      <c r="JSH1605" s="24"/>
      <c r="JSI1605" s="24"/>
      <c r="JSJ1605" s="24"/>
      <c r="JSK1605" s="24"/>
      <c r="JSL1605" s="24"/>
      <c r="JSM1605" s="24"/>
      <c r="JSN1605" s="24"/>
      <c r="JSO1605" s="24"/>
      <c r="JSP1605" s="24"/>
      <c r="JSQ1605" s="24"/>
      <c r="JSR1605" s="24"/>
      <c r="JSS1605" s="24"/>
      <c r="JST1605" s="24"/>
      <c r="JSX1605" s="3"/>
      <c r="JSY1605" s="31"/>
      <c r="JSZ1605" s="5"/>
      <c r="JTA1605" s="9"/>
      <c r="JTD1605" s="2"/>
      <c r="JTG1605" s="24"/>
      <c r="JTH1605" s="24"/>
      <c r="JTI1605" s="31"/>
      <c r="JTJ1605" s="24"/>
      <c r="JTK1605" s="24"/>
      <c r="JTL1605" s="24"/>
      <c r="JTM1605" s="24"/>
      <c r="JTN1605" s="24"/>
      <c r="JTO1605" s="24"/>
      <c r="JTP1605" s="24"/>
      <c r="JTQ1605" s="24"/>
      <c r="JTR1605" s="24"/>
      <c r="JTS1605" s="24"/>
      <c r="JTT1605" s="24"/>
      <c r="JTU1605" s="24"/>
      <c r="JTV1605" s="24"/>
      <c r="JTW1605" s="24"/>
      <c r="JTX1605" s="24"/>
      <c r="JUB1605" s="3"/>
      <c r="JUC1605" s="31"/>
      <c r="JUD1605" s="5"/>
      <c r="JUE1605" s="9"/>
      <c r="JUH1605" s="2"/>
      <c r="JUK1605" s="24"/>
      <c r="JUL1605" s="24"/>
      <c r="JUM1605" s="31"/>
      <c r="JUN1605" s="24"/>
      <c r="JUO1605" s="24"/>
      <c r="JUP1605" s="24"/>
      <c r="JUQ1605" s="24"/>
      <c r="JUR1605" s="24"/>
      <c r="JUS1605" s="24"/>
      <c r="JUT1605" s="24"/>
      <c r="JUU1605" s="24"/>
      <c r="JUV1605" s="24"/>
      <c r="JUW1605" s="24"/>
      <c r="JUX1605" s="24"/>
      <c r="JUY1605" s="24"/>
      <c r="JUZ1605" s="24"/>
      <c r="JVA1605" s="24"/>
      <c r="JVB1605" s="24"/>
      <c r="JVF1605" s="3"/>
      <c r="JVG1605" s="31"/>
      <c r="JVH1605" s="5"/>
      <c r="JVI1605" s="9"/>
      <c r="JVL1605" s="2"/>
      <c r="JVO1605" s="24"/>
      <c r="JVP1605" s="24"/>
      <c r="JVQ1605" s="31"/>
      <c r="JVR1605" s="24"/>
      <c r="JVS1605" s="24"/>
      <c r="JVT1605" s="24"/>
      <c r="JVU1605" s="24"/>
      <c r="JVV1605" s="24"/>
      <c r="JVW1605" s="24"/>
      <c r="JVX1605" s="24"/>
      <c r="JVY1605" s="24"/>
      <c r="JVZ1605" s="24"/>
      <c r="JWA1605" s="24"/>
      <c r="JWB1605" s="24"/>
      <c r="JWC1605" s="24"/>
      <c r="JWD1605" s="24"/>
      <c r="JWE1605" s="24"/>
      <c r="JWF1605" s="24"/>
      <c r="JWJ1605" s="3"/>
      <c r="JWK1605" s="31"/>
      <c r="JWL1605" s="5"/>
      <c r="JWM1605" s="9"/>
      <c r="JWP1605" s="2"/>
      <c r="JWS1605" s="24"/>
      <c r="JWT1605" s="24"/>
      <c r="JWU1605" s="31"/>
      <c r="JWV1605" s="24"/>
      <c r="JWW1605" s="24"/>
      <c r="JWX1605" s="24"/>
      <c r="JWY1605" s="24"/>
      <c r="JWZ1605" s="24"/>
      <c r="JXA1605" s="24"/>
      <c r="JXB1605" s="24"/>
      <c r="JXC1605" s="24"/>
      <c r="JXD1605" s="24"/>
      <c r="JXE1605" s="24"/>
      <c r="JXF1605" s="24"/>
      <c r="JXG1605" s="24"/>
      <c r="JXH1605" s="24"/>
      <c r="JXI1605" s="24"/>
      <c r="JXJ1605" s="24"/>
      <c r="JXN1605" s="3"/>
      <c r="JXO1605" s="31"/>
      <c r="JXP1605" s="5"/>
      <c r="JXQ1605" s="9"/>
      <c r="JXT1605" s="2"/>
      <c r="JXW1605" s="24"/>
      <c r="JXX1605" s="24"/>
      <c r="JXY1605" s="31"/>
      <c r="JXZ1605" s="24"/>
      <c r="JYA1605" s="24"/>
      <c r="JYB1605" s="24"/>
      <c r="JYC1605" s="24"/>
      <c r="JYD1605" s="24"/>
      <c r="JYE1605" s="24"/>
      <c r="JYF1605" s="24"/>
      <c r="JYG1605" s="24"/>
      <c r="JYH1605" s="24"/>
      <c r="JYI1605" s="24"/>
      <c r="JYJ1605" s="24"/>
      <c r="JYK1605" s="24"/>
      <c r="JYL1605" s="24"/>
      <c r="JYM1605" s="24"/>
      <c r="JYN1605" s="24"/>
      <c r="JYR1605" s="3"/>
      <c r="JYS1605" s="31"/>
      <c r="JYT1605" s="5"/>
      <c r="JYU1605" s="9"/>
      <c r="JYX1605" s="2"/>
      <c r="JZA1605" s="24"/>
      <c r="JZB1605" s="24"/>
      <c r="JZC1605" s="31"/>
      <c r="JZD1605" s="24"/>
      <c r="JZE1605" s="24"/>
      <c r="JZF1605" s="24"/>
      <c r="JZG1605" s="24"/>
      <c r="JZH1605" s="24"/>
      <c r="JZI1605" s="24"/>
      <c r="JZJ1605" s="24"/>
      <c r="JZK1605" s="24"/>
      <c r="JZL1605" s="24"/>
      <c r="JZM1605" s="24"/>
      <c r="JZN1605" s="24"/>
      <c r="JZO1605" s="24"/>
      <c r="JZP1605" s="24"/>
      <c r="JZQ1605" s="24"/>
      <c r="JZR1605" s="24"/>
      <c r="JZV1605" s="3"/>
      <c r="JZW1605" s="31"/>
      <c r="JZX1605" s="5"/>
      <c r="JZY1605" s="9"/>
      <c r="KAB1605" s="2"/>
      <c r="KAE1605" s="24"/>
      <c r="KAF1605" s="24"/>
      <c r="KAG1605" s="31"/>
      <c r="KAH1605" s="24"/>
      <c r="KAI1605" s="24"/>
      <c r="KAJ1605" s="24"/>
      <c r="KAK1605" s="24"/>
      <c r="KAL1605" s="24"/>
      <c r="KAM1605" s="24"/>
      <c r="KAN1605" s="24"/>
      <c r="KAO1605" s="24"/>
      <c r="KAP1605" s="24"/>
      <c r="KAQ1605" s="24"/>
      <c r="KAR1605" s="24"/>
      <c r="KAS1605" s="24"/>
      <c r="KAT1605" s="24"/>
      <c r="KAU1605" s="24"/>
      <c r="KAV1605" s="24"/>
      <c r="KAZ1605" s="3"/>
      <c r="KBA1605" s="31"/>
      <c r="KBB1605" s="5"/>
      <c r="KBC1605" s="9"/>
      <c r="KBF1605" s="2"/>
      <c r="KBI1605" s="24"/>
      <c r="KBJ1605" s="24"/>
      <c r="KBK1605" s="31"/>
      <c r="KBL1605" s="24"/>
      <c r="KBM1605" s="24"/>
      <c r="KBN1605" s="24"/>
      <c r="KBO1605" s="24"/>
      <c r="KBP1605" s="24"/>
      <c r="KBQ1605" s="24"/>
      <c r="KBR1605" s="24"/>
      <c r="KBS1605" s="24"/>
      <c r="KBT1605" s="24"/>
      <c r="KBU1605" s="24"/>
      <c r="KBV1605" s="24"/>
      <c r="KBW1605" s="24"/>
      <c r="KBX1605" s="24"/>
      <c r="KBY1605" s="24"/>
      <c r="KBZ1605" s="24"/>
      <c r="KCD1605" s="3"/>
      <c r="KCE1605" s="31"/>
      <c r="KCF1605" s="5"/>
      <c r="KCG1605" s="9"/>
      <c r="KCJ1605" s="2"/>
      <c r="KCM1605" s="24"/>
      <c r="KCN1605" s="24"/>
      <c r="KCO1605" s="31"/>
      <c r="KCP1605" s="24"/>
      <c r="KCQ1605" s="24"/>
      <c r="KCR1605" s="24"/>
      <c r="KCS1605" s="24"/>
      <c r="KCT1605" s="24"/>
      <c r="KCU1605" s="24"/>
      <c r="KCV1605" s="24"/>
      <c r="KCW1605" s="24"/>
      <c r="KCX1605" s="24"/>
      <c r="KCY1605" s="24"/>
      <c r="KCZ1605" s="24"/>
      <c r="KDA1605" s="24"/>
      <c r="KDB1605" s="24"/>
      <c r="KDC1605" s="24"/>
      <c r="KDD1605" s="24"/>
      <c r="KDH1605" s="3"/>
      <c r="KDI1605" s="31"/>
      <c r="KDJ1605" s="5"/>
      <c r="KDK1605" s="9"/>
      <c r="KDN1605" s="2"/>
      <c r="KDQ1605" s="24"/>
      <c r="KDR1605" s="24"/>
      <c r="KDS1605" s="31"/>
      <c r="KDT1605" s="24"/>
      <c r="KDU1605" s="24"/>
      <c r="KDV1605" s="24"/>
      <c r="KDW1605" s="24"/>
      <c r="KDX1605" s="24"/>
      <c r="KDY1605" s="24"/>
      <c r="KDZ1605" s="24"/>
      <c r="KEA1605" s="24"/>
      <c r="KEB1605" s="24"/>
      <c r="KEC1605" s="24"/>
      <c r="KED1605" s="24"/>
      <c r="KEE1605" s="24"/>
      <c r="KEF1605" s="24"/>
      <c r="KEG1605" s="24"/>
      <c r="KEH1605" s="24"/>
      <c r="KEL1605" s="3"/>
      <c r="KEM1605" s="31"/>
      <c r="KEN1605" s="5"/>
      <c r="KEO1605" s="9"/>
      <c r="KER1605" s="2"/>
      <c r="KEU1605" s="24"/>
      <c r="KEV1605" s="24"/>
      <c r="KEW1605" s="31"/>
      <c r="KEX1605" s="24"/>
      <c r="KEY1605" s="24"/>
      <c r="KEZ1605" s="24"/>
      <c r="KFA1605" s="24"/>
      <c r="KFB1605" s="24"/>
      <c r="KFC1605" s="24"/>
      <c r="KFD1605" s="24"/>
      <c r="KFE1605" s="24"/>
      <c r="KFF1605" s="24"/>
      <c r="KFG1605" s="24"/>
      <c r="KFH1605" s="24"/>
      <c r="KFI1605" s="24"/>
      <c r="KFJ1605" s="24"/>
      <c r="KFK1605" s="24"/>
      <c r="KFL1605" s="24"/>
      <c r="KFP1605" s="3"/>
      <c r="KFQ1605" s="31"/>
      <c r="KFR1605" s="5"/>
      <c r="KFS1605" s="9"/>
      <c r="KFV1605" s="2"/>
      <c r="KFY1605" s="24"/>
      <c r="KFZ1605" s="24"/>
      <c r="KGA1605" s="31"/>
      <c r="KGB1605" s="24"/>
      <c r="KGC1605" s="24"/>
      <c r="KGD1605" s="24"/>
      <c r="KGE1605" s="24"/>
      <c r="KGF1605" s="24"/>
      <c r="KGG1605" s="24"/>
      <c r="KGH1605" s="24"/>
      <c r="KGI1605" s="24"/>
      <c r="KGJ1605" s="24"/>
      <c r="KGK1605" s="24"/>
      <c r="KGL1605" s="24"/>
      <c r="KGM1605" s="24"/>
      <c r="KGN1605" s="24"/>
      <c r="KGO1605" s="24"/>
      <c r="KGP1605" s="24"/>
      <c r="KGT1605" s="3"/>
      <c r="KGU1605" s="31"/>
      <c r="KGV1605" s="5"/>
      <c r="KGW1605" s="9"/>
      <c r="KGZ1605" s="2"/>
      <c r="KHC1605" s="24"/>
      <c r="KHD1605" s="24"/>
      <c r="KHE1605" s="31"/>
      <c r="KHF1605" s="24"/>
      <c r="KHG1605" s="24"/>
      <c r="KHH1605" s="24"/>
      <c r="KHI1605" s="24"/>
      <c r="KHJ1605" s="24"/>
      <c r="KHK1605" s="24"/>
      <c r="KHL1605" s="24"/>
      <c r="KHM1605" s="24"/>
      <c r="KHN1605" s="24"/>
      <c r="KHO1605" s="24"/>
      <c r="KHP1605" s="24"/>
      <c r="KHQ1605" s="24"/>
      <c r="KHR1605" s="24"/>
      <c r="KHS1605" s="24"/>
      <c r="KHT1605" s="24"/>
      <c r="KHX1605" s="3"/>
      <c r="KHY1605" s="31"/>
      <c r="KHZ1605" s="5"/>
      <c r="KIA1605" s="9"/>
      <c r="KID1605" s="2"/>
      <c r="KIG1605" s="24"/>
      <c r="KIH1605" s="24"/>
      <c r="KII1605" s="31"/>
      <c r="KIJ1605" s="24"/>
      <c r="KIK1605" s="24"/>
      <c r="KIL1605" s="24"/>
      <c r="KIM1605" s="24"/>
      <c r="KIN1605" s="24"/>
      <c r="KIO1605" s="24"/>
      <c r="KIP1605" s="24"/>
      <c r="KIQ1605" s="24"/>
      <c r="KIR1605" s="24"/>
      <c r="KIS1605" s="24"/>
      <c r="KIT1605" s="24"/>
      <c r="KIU1605" s="24"/>
      <c r="KIV1605" s="24"/>
      <c r="KIW1605" s="24"/>
      <c r="KIX1605" s="24"/>
      <c r="KJB1605" s="3"/>
      <c r="KJC1605" s="31"/>
      <c r="KJD1605" s="5"/>
      <c r="KJE1605" s="9"/>
      <c r="KJH1605" s="2"/>
      <c r="KJK1605" s="24"/>
      <c r="KJL1605" s="24"/>
      <c r="KJM1605" s="31"/>
      <c r="KJN1605" s="24"/>
      <c r="KJO1605" s="24"/>
      <c r="KJP1605" s="24"/>
      <c r="KJQ1605" s="24"/>
      <c r="KJR1605" s="24"/>
      <c r="KJS1605" s="24"/>
      <c r="KJT1605" s="24"/>
      <c r="KJU1605" s="24"/>
      <c r="KJV1605" s="24"/>
      <c r="KJW1605" s="24"/>
      <c r="KJX1605" s="24"/>
      <c r="KJY1605" s="24"/>
      <c r="KJZ1605" s="24"/>
      <c r="KKA1605" s="24"/>
      <c r="KKB1605" s="24"/>
      <c r="KKF1605" s="3"/>
      <c r="KKG1605" s="31"/>
      <c r="KKH1605" s="5"/>
      <c r="KKI1605" s="9"/>
      <c r="KKL1605" s="2"/>
      <c r="KKO1605" s="24"/>
      <c r="KKP1605" s="24"/>
      <c r="KKQ1605" s="31"/>
      <c r="KKR1605" s="24"/>
      <c r="KKS1605" s="24"/>
      <c r="KKT1605" s="24"/>
      <c r="KKU1605" s="24"/>
      <c r="KKV1605" s="24"/>
      <c r="KKW1605" s="24"/>
      <c r="KKX1605" s="24"/>
      <c r="KKY1605" s="24"/>
      <c r="KKZ1605" s="24"/>
      <c r="KLA1605" s="24"/>
      <c r="KLB1605" s="24"/>
      <c r="KLC1605" s="24"/>
      <c r="KLD1605" s="24"/>
      <c r="KLE1605" s="24"/>
      <c r="KLF1605" s="24"/>
      <c r="KLJ1605" s="3"/>
      <c r="KLK1605" s="31"/>
      <c r="KLL1605" s="5"/>
      <c r="KLM1605" s="9"/>
      <c r="KLP1605" s="2"/>
      <c r="KLS1605" s="24"/>
      <c r="KLT1605" s="24"/>
      <c r="KLU1605" s="31"/>
      <c r="KLV1605" s="24"/>
      <c r="KLW1605" s="24"/>
      <c r="KLX1605" s="24"/>
      <c r="KLY1605" s="24"/>
      <c r="KLZ1605" s="24"/>
      <c r="KMA1605" s="24"/>
      <c r="KMB1605" s="24"/>
      <c r="KMC1605" s="24"/>
      <c r="KMD1605" s="24"/>
      <c r="KME1605" s="24"/>
      <c r="KMF1605" s="24"/>
      <c r="KMG1605" s="24"/>
      <c r="KMH1605" s="24"/>
      <c r="KMI1605" s="24"/>
      <c r="KMJ1605" s="24"/>
      <c r="KMN1605" s="3"/>
      <c r="KMO1605" s="31"/>
      <c r="KMP1605" s="5"/>
      <c r="KMQ1605" s="9"/>
      <c r="KMT1605" s="2"/>
      <c r="KMW1605" s="24"/>
      <c r="KMX1605" s="24"/>
      <c r="KMY1605" s="31"/>
      <c r="KMZ1605" s="24"/>
      <c r="KNA1605" s="24"/>
      <c r="KNB1605" s="24"/>
      <c r="KNC1605" s="24"/>
      <c r="KND1605" s="24"/>
      <c r="KNE1605" s="24"/>
      <c r="KNF1605" s="24"/>
      <c r="KNG1605" s="24"/>
      <c r="KNH1605" s="24"/>
      <c r="KNI1605" s="24"/>
      <c r="KNJ1605" s="24"/>
      <c r="KNK1605" s="24"/>
      <c r="KNL1605" s="24"/>
      <c r="KNM1605" s="24"/>
      <c r="KNN1605" s="24"/>
      <c r="KNR1605" s="3"/>
      <c r="KNS1605" s="31"/>
      <c r="KNT1605" s="5"/>
      <c r="KNU1605" s="9"/>
      <c r="KNX1605" s="2"/>
      <c r="KOA1605" s="24"/>
      <c r="KOB1605" s="24"/>
      <c r="KOC1605" s="31"/>
      <c r="KOD1605" s="24"/>
      <c r="KOE1605" s="24"/>
      <c r="KOF1605" s="24"/>
      <c r="KOG1605" s="24"/>
      <c r="KOH1605" s="24"/>
      <c r="KOI1605" s="24"/>
      <c r="KOJ1605" s="24"/>
      <c r="KOK1605" s="24"/>
      <c r="KOL1605" s="24"/>
      <c r="KOM1605" s="24"/>
      <c r="KON1605" s="24"/>
      <c r="KOO1605" s="24"/>
      <c r="KOP1605" s="24"/>
      <c r="KOQ1605" s="24"/>
      <c r="KOR1605" s="24"/>
      <c r="KOV1605" s="3"/>
      <c r="KOW1605" s="31"/>
      <c r="KOX1605" s="5"/>
      <c r="KOY1605" s="9"/>
      <c r="KPB1605" s="2"/>
      <c r="KPE1605" s="24"/>
      <c r="KPF1605" s="24"/>
      <c r="KPG1605" s="31"/>
      <c r="KPH1605" s="24"/>
      <c r="KPI1605" s="24"/>
      <c r="KPJ1605" s="24"/>
      <c r="KPK1605" s="24"/>
      <c r="KPL1605" s="24"/>
      <c r="KPM1605" s="24"/>
      <c r="KPN1605" s="24"/>
      <c r="KPO1605" s="24"/>
      <c r="KPP1605" s="24"/>
      <c r="KPQ1605" s="24"/>
      <c r="KPR1605" s="24"/>
      <c r="KPS1605" s="24"/>
      <c r="KPT1605" s="24"/>
      <c r="KPU1605" s="24"/>
      <c r="KPV1605" s="24"/>
      <c r="KPZ1605" s="3"/>
      <c r="KQA1605" s="31"/>
      <c r="KQB1605" s="5"/>
      <c r="KQC1605" s="9"/>
      <c r="KQF1605" s="2"/>
      <c r="KQI1605" s="24"/>
      <c r="KQJ1605" s="24"/>
      <c r="KQK1605" s="31"/>
      <c r="KQL1605" s="24"/>
      <c r="KQM1605" s="24"/>
      <c r="KQN1605" s="24"/>
      <c r="KQO1605" s="24"/>
      <c r="KQP1605" s="24"/>
      <c r="KQQ1605" s="24"/>
      <c r="KQR1605" s="24"/>
      <c r="KQS1605" s="24"/>
      <c r="KQT1605" s="24"/>
      <c r="KQU1605" s="24"/>
      <c r="KQV1605" s="24"/>
      <c r="KQW1605" s="24"/>
      <c r="KQX1605" s="24"/>
      <c r="KQY1605" s="24"/>
      <c r="KQZ1605" s="24"/>
      <c r="KRD1605" s="3"/>
      <c r="KRE1605" s="31"/>
      <c r="KRF1605" s="5"/>
      <c r="KRG1605" s="9"/>
      <c r="KRJ1605" s="2"/>
      <c r="KRM1605" s="24"/>
      <c r="KRN1605" s="24"/>
      <c r="KRO1605" s="31"/>
      <c r="KRP1605" s="24"/>
      <c r="KRQ1605" s="24"/>
      <c r="KRR1605" s="24"/>
      <c r="KRS1605" s="24"/>
      <c r="KRT1605" s="24"/>
      <c r="KRU1605" s="24"/>
      <c r="KRV1605" s="24"/>
      <c r="KRW1605" s="24"/>
      <c r="KRX1605" s="24"/>
      <c r="KRY1605" s="24"/>
      <c r="KRZ1605" s="24"/>
      <c r="KSA1605" s="24"/>
      <c r="KSB1605" s="24"/>
      <c r="KSC1605" s="24"/>
      <c r="KSD1605" s="24"/>
      <c r="KSH1605" s="3"/>
      <c r="KSI1605" s="31"/>
      <c r="KSJ1605" s="5"/>
      <c r="KSK1605" s="9"/>
      <c r="KSN1605" s="2"/>
      <c r="KSQ1605" s="24"/>
      <c r="KSR1605" s="24"/>
      <c r="KSS1605" s="31"/>
      <c r="KST1605" s="24"/>
      <c r="KSU1605" s="24"/>
      <c r="KSV1605" s="24"/>
      <c r="KSW1605" s="24"/>
      <c r="KSX1605" s="24"/>
      <c r="KSY1605" s="24"/>
      <c r="KSZ1605" s="24"/>
      <c r="KTA1605" s="24"/>
      <c r="KTB1605" s="24"/>
      <c r="KTC1605" s="24"/>
      <c r="KTD1605" s="24"/>
      <c r="KTE1605" s="24"/>
      <c r="KTF1605" s="24"/>
      <c r="KTG1605" s="24"/>
      <c r="KTH1605" s="24"/>
      <c r="KTL1605" s="3"/>
      <c r="KTM1605" s="31"/>
      <c r="KTN1605" s="5"/>
      <c r="KTO1605" s="9"/>
      <c r="KTR1605" s="2"/>
      <c r="KTU1605" s="24"/>
      <c r="KTV1605" s="24"/>
      <c r="KTW1605" s="31"/>
      <c r="KTX1605" s="24"/>
      <c r="KTY1605" s="24"/>
      <c r="KTZ1605" s="24"/>
      <c r="KUA1605" s="24"/>
      <c r="KUB1605" s="24"/>
      <c r="KUC1605" s="24"/>
      <c r="KUD1605" s="24"/>
      <c r="KUE1605" s="24"/>
      <c r="KUF1605" s="24"/>
      <c r="KUG1605" s="24"/>
      <c r="KUH1605" s="24"/>
      <c r="KUI1605" s="24"/>
      <c r="KUJ1605" s="24"/>
      <c r="KUK1605" s="24"/>
      <c r="KUL1605" s="24"/>
      <c r="KUP1605" s="3"/>
      <c r="KUQ1605" s="31"/>
      <c r="KUR1605" s="5"/>
      <c r="KUS1605" s="9"/>
      <c r="KUV1605" s="2"/>
      <c r="KUY1605" s="24"/>
      <c r="KUZ1605" s="24"/>
      <c r="KVA1605" s="31"/>
      <c r="KVB1605" s="24"/>
      <c r="KVC1605" s="24"/>
      <c r="KVD1605" s="24"/>
      <c r="KVE1605" s="24"/>
      <c r="KVF1605" s="24"/>
      <c r="KVG1605" s="24"/>
      <c r="KVH1605" s="24"/>
      <c r="KVI1605" s="24"/>
      <c r="KVJ1605" s="24"/>
      <c r="KVK1605" s="24"/>
      <c r="KVL1605" s="24"/>
      <c r="KVM1605" s="24"/>
      <c r="KVN1605" s="24"/>
      <c r="KVO1605" s="24"/>
      <c r="KVP1605" s="24"/>
      <c r="KVT1605" s="3"/>
      <c r="KVU1605" s="31"/>
      <c r="KVV1605" s="5"/>
      <c r="KVW1605" s="9"/>
      <c r="KVZ1605" s="2"/>
      <c r="KWC1605" s="24"/>
      <c r="KWD1605" s="24"/>
      <c r="KWE1605" s="31"/>
      <c r="KWF1605" s="24"/>
      <c r="KWG1605" s="24"/>
      <c r="KWH1605" s="24"/>
      <c r="KWI1605" s="24"/>
      <c r="KWJ1605" s="24"/>
      <c r="KWK1605" s="24"/>
      <c r="KWL1605" s="24"/>
      <c r="KWM1605" s="24"/>
      <c r="KWN1605" s="24"/>
      <c r="KWO1605" s="24"/>
      <c r="KWP1605" s="24"/>
      <c r="KWQ1605" s="24"/>
      <c r="KWR1605" s="24"/>
      <c r="KWS1605" s="24"/>
      <c r="KWT1605" s="24"/>
      <c r="KWX1605" s="3"/>
      <c r="KWY1605" s="31"/>
      <c r="KWZ1605" s="5"/>
      <c r="KXA1605" s="9"/>
      <c r="KXD1605" s="2"/>
      <c r="KXG1605" s="24"/>
      <c r="KXH1605" s="24"/>
      <c r="KXI1605" s="31"/>
      <c r="KXJ1605" s="24"/>
      <c r="KXK1605" s="24"/>
      <c r="KXL1605" s="24"/>
      <c r="KXM1605" s="24"/>
      <c r="KXN1605" s="24"/>
      <c r="KXO1605" s="24"/>
      <c r="KXP1605" s="24"/>
      <c r="KXQ1605" s="24"/>
      <c r="KXR1605" s="24"/>
      <c r="KXS1605" s="24"/>
      <c r="KXT1605" s="24"/>
      <c r="KXU1605" s="24"/>
      <c r="KXV1605" s="24"/>
      <c r="KXW1605" s="24"/>
      <c r="KXX1605" s="24"/>
      <c r="KYB1605" s="3"/>
      <c r="KYC1605" s="31"/>
      <c r="KYD1605" s="5"/>
      <c r="KYE1605" s="9"/>
      <c r="KYH1605" s="2"/>
      <c r="KYK1605" s="24"/>
      <c r="KYL1605" s="24"/>
      <c r="KYM1605" s="31"/>
      <c r="KYN1605" s="24"/>
      <c r="KYO1605" s="24"/>
      <c r="KYP1605" s="24"/>
      <c r="KYQ1605" s="24"/>
      <c r="KYR1605" s="24"/>
      <c r="KYS1605" s="24"/>
      <c r="KYT1605" s="24"/>
      <c r="KYU1605" s="24"/>
      <c r="KYV1605" s="24"/>
      <c r="KYW1605" s="24"/>
      <c r="KYX1605" s="24"/>
      <c r="KYY1605" s="24"/>
      <c r="KYZ1605" s="24"/>
      <c r="KZA1605" s="24"/>
      <c r="KZB1605" s="24"/>
      <c r="KZF1605" s="3"/>
      <c r="KZG1605" s="31"/>
      <c r="KZH1605" s="5"/>
      <c r="KZI1605" s="9"/>
      <c r="KZL1605" s="2"/>
      <c r="KZO1605" s="24"/>
      <c r="KZP1605" s="24"/>
      <c r="KZQ1605" s="31"/>
      <c r="KZR1605" s="24"/>
      <c r="KZS1605" s="24"/>
      <c r="KZT1605" s="24"/>
      <c r="KZU1605" s="24"/>
      <c r="KZV1605" s="24"/>
      <c r="KZW1605" s="24"/>
      <c r="KZX1605" s="24"/>
      <c r="KZY1605" s="24"/>
      <c r="KZZ1605" s="24"/>
      <c r="LAA1605" s="24"/>
      <c r="LAB1605" s="24"/>
      <c r="LAC1605" s="24"/>
      <c r="LAD1605" s="24"/>
      <c r="LAE1605" s="24"/>
      <c r="LAF1605" s="24"/>
      <c r="LAJ1605" s="3"/>
      <c r="LAK1605" s="31"/>
      <c r="LAL1605" s="5"/>
      <c r="LAM1605" s="9"/>
      <c r="LAP1605" s="2"/>
      <c r="LAS1605" s="24"/>
      <c r="LAT1605" s="24"/>
      <c r="LAU1605" s="31"/>
      <c r="LAV1605" s="24"/>
      <c r="LAW1605" s="24"/>
      <c r="LAX1605" s="24"/>
      <c r="LAY1605" s="24"/>
      <c r="LAZ1605" s="24"/>
      <c r="LBA1605" s="24"/>
      <c r="LBB1605" s="24"/>
      <c r="LBC1605" s="24"/>
      <c r="LBD1605" s="24"/>
      <c r="LBE1605" s="24"/>
      <c r="LBF1605" s="24"/>
      <c r="LBG1605" s="24"/>
      <c r="LBH1605" s="24"/>
      <c r="LBI1605" s="24"/>
      <c r="LBJ1605" s="24"/>
      <c r="LBN1605" s="3"/>
      <c r="LBO1605" s="31"/>
      <c r="LBP1605" s="5"/>
      <c r="LBQ1605" s="9"/>
      <c r="LBT1605" s="2"/>
      <c r="LBW1605" s="24"/>
      <c r="LBX1605" s="24"/>
      <c r="LBY1605" s="31"/>
      <c r="LBZ1605" s="24"/>
      <c r="LCA1605" s="24"/>
      <c r="LCB1605" s="24"/>
      <c r="LCC1605" s="24"/>
      <c r="LCD1605" s="24"/>
      <c r="LCE1605" s="24"/>
      <c r="LCF1605" s="24"/>
      <c r="LCG1605" s="24"/>
      <c r="LCH1605" s="24"/>
      <c r="LCI1605" s="24"/>
      <c r="LCJ1605" s="24"/>
      <c r="LCK1605" s="24"/>
      <c r="LCL1605" s="24"/>
      <c r="LCM1605" s="24"/>
      <c r="LCN1605" s="24"/>
      <c r="LCR1605" s="3"/>
      <c r="LCS1605" s="31"/>
      <c r="LCT1605" s="5"/>
      <c r="LCU1605" s="9"/>
      <c r="LCX1605" s="2"/>
      <c r="LDA1605" s="24"/>
      <c r="LDB1605" s="24"/>
      <c r="LDC1605" s="31"/>
      <c r="LDD1605" s="24"/>
      <c r="LDE1605" s="24"/>
      <c r="LDF1605" s="24"/>
      <c r="LDG1605" s="24"/>
      <c r="LDH1605" s="24"/>
      <c r="LDI1605" s="24"/>
      <c r="LDJ1605" s="24"/>
      <c r="LDK1605" s="24"/>
      <c r="LDL1605" s="24"/>
      <c r="LDM1605" s="24"/>
      <c r="LDN1605" s="24"/>
      <c r="LDO1605" s="24"/>
      <c r="LDP1605" s="24"/>
      <c r="LDQ1605" s="24"/>
      <c r="LDR1605" s="24"/>
      <c r="LDV1605" s="3"/>
      <c r="LDW1605" s="31"/>
      <c r="LDX1605" s="5"/>
      <c r="LDY1605" s="9"/>
      <c r="LEB1605" s="2"/>
      <c r="LEE1605" s="24"/>
      <c r="LEF1605" s="24"/>
      <c r="LEG1605" s="31"/>
      <c r="LEH1605" s="24"/>
      <c r="LEI1605" s="24"/>
      <c r="LEJ1605" s="24"/>
      <c r="LEK1605" s="24"/>
      <c r="LEL1605" s="24"/>
      <c r="LEM1605" s="24"/>
      <c r="LEN1605" s="24"/>
      <c r="LEO1605" s="24"/>
      <c r="LEP1605" s="24"/>
      <c r="LEQ1605" s="24"/>
      <c r="LER1605" s="24"/>
      <c r="LES1605" s="24"/>
      <c r="LET1605" s="24"/>
      <c r="LEU1605" s="24"/>
      <c r="LEV1605" s="24"/>
      <c r="LEZ1605" s="3"/>
      <c r="LFA1605" s="31"/>
      <c r="LFB1605" s="5"/>
      <c r="LFC1605" s="9"/>
      <c r="LFF1605" s="2"/>
      <c r="LFI1605" s="24"/>
      <c r="LFJ1605" s="24"/>
      <c r="LFK1605" s="31"/>
      <c r="LFL1605" s="24"/>
      <c r="LFM1605" s="24"/>
      <c r="LFN1605" s="24"/>
      <c r="LFO1605" s="24"/>
      <c r="LFP1605" s="24"/>
      <c r="LFQ1605" s="24"/>
      <c r="LFR1605" s="24"/>
      <c r="LFS1605" s="24"/>
      <c r="LFT1605" s="24"/>
      <c r="LFU1605" s="24"/>
      <c r="LFV1605" s="24"/>
      <c r="LFW1605" s="24"/>
      <c r="LFX1605" s="24"/>
      <c r="LFY1605" s="24"/>
      <c r="LFZ1605" s="24"/>
      <c r="LGD1605" s="3"/>
      <c r="LGE1605" s="31"/>
      <c r="LGF1605" s="5"/>
      <c r="LGG1605" s="9"/>
      <c r="LGJ1605" s="2"/>
      <c r="LGM1605" s="24"/>
      <c r="LGN1605" s="24"/>
      <c r="LGO1605" s="31"/>
      <c r="LGP1605" s="24"/>
      <c r="LGQ1605" s="24"/>
      <c r="LGR1605" s="24"/>
      <c r="LGS1605" s="24"/>
      <c r="LGT1605" s="24"/>
      <c r="LGU1605" s="24"/>
      <c r="LGV1605" s="24"/>
      <c r="LGW1605" s="24"/>
      <c r="LGX1605" s="24"/>
      <c r="LGY1605" s="24"/>
      <c r="LGZ1605" s="24"/>
      <c r="LHA1605" s="24"/>
      <c r="LHB1605" s="24"/>
      <c r="LHC1605" s="24"/>
      <c r="LHD1605" s="24"/>
      <c r="LHH1605" s="3"/>
      <c r="LHI1605" s="31"/>
      <c r="LHJ1605" s="5"/>
      <c r="LHK1605" s="9"/>
      <c r="LHN1605" s="2"/>
      <c r="LHQ1605" s="24"/>
      <c r="LHR1605" s="24"/>
      <c r="LHS1605" s="31"/>
      <c r="LHT1605" s="24"/>
      <c r="LHU1605" s="24"/>
      <c r="LHV1605" s="24"/>
      <c r="LHW1605" s="24"/>
      <c r="LHX1605" s="24"/>
      <c r="LHY1605" s="24"/>
      <c r="LHZ1605" s="24"/>
      <c r="LIA1605" s="24"/>
      <c r="LIB1605" s="24"/>
      <c r="LIC1605" s="24"/>
      <c r="LID1605" s="24"/>
      <c r="LIE1605" s="24"/>
      <c r="LIF1605" s="24"/>
      <c r="LIG1605" s="24"/>
      <c r="LIH1605" s="24"/>
      <c r="LIL1605" s="3"/>
      <c r="LIM1605" s="31"/>
      <c r="LIN1605" s="5"/>
      <c r="LIO1605" s="9"/>
      <c r="LIR1605" s="2"/>
      <c r="LIU1605" s="24"/>
      <c r="LIV1605" s="24"/>
      <c r="LIW1605" s="31"/>
      <c r="LIX1605" s="24"/>
      <c r="LIY1605" s="24"/>
      <c r="LIZ1605" s="24"/>
      <c r="LJA1605" s="24"/>
      <c r="LJB1605" s="24"/>
      <c r="LJC1605" s="24"/>
      <c r="LJD1605" s="24"/>
      <c r="LJE1605" s="24"/>
      <c r="LJF1605" s="24"/>
      <c r="LJG1605" s="24"/>
      <c r="LJH1605" s="24"/>
      <c r="LJI1605" s="24"/>
      <c r="LJJ1605" s="24"/>
      <c r="LJK1605" s="24"/>
      <c r="LJL1605" s="24"/>
      <c r="LJP1605" s="3"/>
      <c r="LJQ1605" s="31"/>
      <c r="LJR1605" s="5"/>
      <c r="LJS1605" s="9"/>
      <c r="LJV1605" s="2"/>
      <c r="LJY1605" s="24"/>
      <c r="LJZ1605" s="24"/>
      <c r="LKA1605" s="31"/>
      <c r="LKB1605" s="24"/>
      <c r="LKC1605" s="24"/>
      <c r="LKD1605" s="24"/>
      <c r="LKE1605" s="24"/>
      <c r="LKF1605" s="24"/>
      <c r="LKG1605" s="24"/>
      <c r="LKH1605" s="24"/>
      <c r="LKI1605" s="24"/>
      <c r="LKJ1605" s="24"/>
      <c r="LKK1605" s="24"/>
      <c r="LKL1605" s="24"/>
      <c r="LKM1605" s="24"/>
      <c r="LKN1605" s="24"/>
      <c r="LKO1605" s="24"/>
      <c r="LKP1605" s="24"/>
      <c r="LKT1605" s="3"/>
      <c r="LKU1605" s="31"/>
      <c r="LKV1605" s="5"/>
      <c r="LKW1605" s="9"/>
      <c r="LKZ1605" s="2"/>
      <c r="LLC1605" s="24"/>
      <c r="LLD1605" s="24"/>
      <c r="LLE1605" s="31"/>
      <c r="LLF1605" s="24"/>
      <c r="LLG1605" s="24"/>
      <c r="LLH1605" s="24"/>
      <c r="LLI1605" s="24"/>
      <c r="LLJ1605" s="24"/>
      <c r="LLK1605" s="24"/>
      <c r="LLL1605" s="24"/>
      <c r="LLM1605" s="24"/>
      <c r="LLN1605" s="24"/>
      <c r="LLO1605" s="24"/>
      <c r="LLP1605" s="24"/>
      <c r="LLQ1605" s="24"/>
      <c r="LLR1605" s="24"/>
      <c r="LLS1605" s="24"/>
      <c r="LLT1605" s="24"/>
      <c r="LLX1605" s="3"/>
      <c r="LLY1605" s="31"/>
      <c r="LLZ1605" s="5"/>
      <c r="LMA1605" s="9"/>
      <c r="LMD1605" s="2"/>
      <c r="LMG1605" s="24"/>
      <c r="LMH1605" s="24"/>
      <c r="LMI1605" s="31"/>
      <c r="LMJ1605" s="24"/>
      <c r="LMK1605" s="24"/>
      <c r="LML1605" s="24"/>
      <c r="LMM1605" s="24"/>
      <c r="LMN1605" s="24"/>
      <c r="LMO1605" s="24"/>
      <c r="LMP1605" s="24"/>
      <c r="LMQ1605" s="24"/>
      <c r="LMR1605" s="24"/>
      <c r="LMS1605" s="24"/>
      <c r="LMT1605" s="24"/>
      <c r="LMU1605" s="24"/>
      <c r="LMV1605" s="24"/>
      <c r="LMW1605" s="24"/>
      <c r="LMX1605" s="24"/>
      <c r="LNB1605" s="3"/>
      <c r="LNC1605" s="31"/>
      <c r="LND1605" s="5"/>
      <c r="LNE1605" s="9"/>
      <c r="LNH1605" s="2"/>
      <c r="LNK1605" s="24"/>
      <c r="LNL1605" s="24"/>
      <c r="LNM1605" s="31"/>
      <c r="LNN1605" s="24"/>
      <c r="LNO1605" s="24"/>
      <c r="LNP1605" s="24"/>
      <c r="LNQ1605" s="24"/>
      <c r="LNR1605" s="24"/>
      <c r="LNS1605" s="24"/>
      <c r="LNT1605" s="24"/>
      <c r="LNU1605" s="24"/>
      <c r="LNV1605" s="24"/>
      <c r="LNW1605" s="24"/>
      <c r="LNX1605" s="24"/>
      <c r="LNY1605" s="24"/>
      <c r="LNZ1605" s="24"/>
      <c r="LOA1605" s="24"/>
      <c r="LOB1605" s="24"/>
      <c r="LOF1605" s="3"/>
      <c r="LOG1605" s="31"/>
      <c r="LOH1605" s="5"/>
      <c r="LOI1605" s="9"/>
      <c r="LOL1605" s="2"/>
      <c r="LOO1605" s="24"/>
      <c r="LOP1605" s="24"/>
      <c r="LOQ1605" s="31"/>
      <c r="LOR1605" s="24"/>
      <c r="LOS1605" s="24"/>
      <c r="LOT1605" s="24"/>
      <c r="LOU1605" s="24"/>
      <c r="LOV1605" s="24"/>
      <c r="LOW1605" s="24"/>
      <c r="LOX1605" s="24"/>
      <c r="LOY1605" s="24"/>
      <c r="LOZ1605" s="24"/>
      <c r="LPA1605" s="24"/>
      <c r="LPB1605" s="24"/>
      <c r="LPC1605" s="24"/>
      <c r="LPD1605" s="24"/>
      <c r="LPE1605" s="24"/>
      <c r="LPF1605" s="24"/>
      <c r="LPJ1605" s="3"/>
      <c r="LPK1605" s="31"/>
      <c r="LPL1605" s="5"/>
      <c r="LPM1605" s="9"/>
      <c r="LPP1605" s="2"/>
      <c r="LPS1605" s="24"/>
      <c r="LPT1605" s="24"/>
      <c r="LPU1605" s="31"/>
      <c r="LPV1605" s="24"/>
      <c r="LPW1605" s="24"/>
      <c r="LPX1605" s="24"/>
      <c r="LPY1605" s="24"/>
      <c r="LPZ1605" s="24"/>
      <c r="LQA1605" s="24"/>
      <c r="LQB1605" s="24"/>
      <c r="LQC1605" s="24"/>
      <c r="LQD1605" s="24"/>
      <c r="LQE1605" s="24"/>
      <c r="LQF1605" s="24"/>
      <c r="LQG1605" s="24"/>
      <c r="LQH1605" s="24"/>
      <c r="LQI1605" s="24"/>
      <c r="LQJ1605" s="24"/>
      <c r="LQN1605" s="3"/>
      <c r="LQO1605" s="31"/>
      <c r="LQP1605" s="5"/>
      <c r="LQQ1605" s="9"/>
      <c r="LQT1605" s="2"/>
      <c r="LQW1605" s="24"/>
      <c r="LQX1605" s="24"/>
      <c r="LQY1605" s="31"/>
      <c r="LQZ1605" s="24"/>
      <c r="LRA1605" s="24"/>
      <c r="LRB1605" s="24"/>
      <c r="LRC1605" s="24"/>
      <c r="LRD1605" s="24"/>
      <c r="LRE1605" s="24"/>
      <c r="LRF1605" s="24"/>
      <c r="LRG1605" s="24"/>
      <c r="LRH1605" s="24"/>
      <c r="LRI1605" s="24"/>
      <c r="LRJ1605" s="24"/>
      <c r="LRK1605" s="24"/>
      <c r="LRL1605" s="24"/>
      <c r="LRM1605" s="24"/>
      <c r="LRN1605" s="24"/>
      <c r="LRR1605" s="3"/>
      <c r="LRS1605" s="31"/>
      <c r="LRT1605" s="5"/>
      <c r="LRU1605" s="9"/>
      <c r="LRX1605" s="2"/>
      <c r="LSA1605" s="24"/>
      <c r="LSB1605" s="24"/>
      <c r="LSC1605" s="31"/>
      <c r="LSD1605" s="24"/>
      <c r="LSE1605" s="24"/>
      <c r="LSF1605" s="24"/>
      <c r="LSG1605" s="24"/>
      <c r="LSH1605" s="24"/>
      <c r="LSI1605" s="24"/>
      <c r="LSJ1605" s="24"/>
      <c r="LSK1605" s="24"/>
      <c r="LSL1605" s="24"/>
      <c r="LSM1605" s="24"/>
      <c r="LSN1605" s="24"/>
      <c r="LSO1605" s="24"/>
      <c r="LSP1605" s="24"/>
      <c r="LSQ1605" s="24"/>
      <c r="LSR1605" s="24"/>
      <c r="LSV1605" s="3"/>
      <c r="LSW1605" s="31"/>
      <c r="LSX1605" s="5"/>
      <c r="LSY1605" s="9"/>
      <c r="LTB1605" s="2"/>
      <c r="LTE1605" s="24"/>
      <c r="LTF1605" s="24"/>
      <c r="LTG1605" s="31"/>
      <c r="LTH1605" s="24"/>
      <c r="LTI1605" s="24"/>
      <c r="LTJ1605" s="24"/>
      <c r="LTK1605" s="24"/>
      <c r="LTL1605" s="24"/>
      <c r="LTM1605" s="24"/>
      <c r="LTN1605" s="24"/>
      <c r="LTO1605" s="24"/>
      <c r="LTP1605" s="24"/>
      <c r="LTQ1605" s="24"/>
      <c r="LTR1605" s="24"/>
      <c r="LTS1605" s="24"/>
      <c r="LTT1605" s="24"/>
      <c r="LTU1605" s="24"/>
      <c r="LTV1605" s="24"/>
      <c r="LTZ1605" s="3"/>
      <c r="LUA1605" s="31"/>
      <c r="LUB1605" s="5"/>
      <c r="LUC1605" s="9"/>
      <c r="LUF1605" s="2"/>
      <c r="LUI1605" s="24"/>
      <c r="LUJ1605" s="24"/>
      <c r="LUK1605" s="31"/>
      <c r="LUL1605" s="24"/>
      <c r="LUM1605" s="24"/>
      <c r="LUN1605" s="24"/>
      <c r="LUO1605" s="24"/>
      <c r="LUP1605" s="24"/>
      <c r="LUQ1605" s="24"/>
      <c r="LUR1605" s="24"/>
      <c r="LUS1605" s="24"/>
      <c r="LUT1605" s="24"/>
      <c r="LUU1605" s="24"/>
      <c r="LUV1605" s="24"/>
      <c r="LUW1605" s="24"/>
      <c r="LUX1605" s="24"/>
      <c r="LUY1605" s="24"/>
      <c r="LUZ1605" s="24"/>
      <c r="LVD1605" s="3"/>
      <c r="LVE1605" s="31"/>
      <c r="LVF1605" s="5"/>
      <c r="LVG1605" s="9"/>
      <c r="LVJ1605" s="2"/>
      <c r="LVM1605" s="24"/>
      <c r="LVN1605" s="24"/>
      <c r="LVO1605" s="31"/>
      <c r="LVP1605" s="24"/>
      <c r="LVQ1605" s="24"/>
      <c r="LVR1605" s="24"/>
      <c r="LVS1605" s="24"/>
      <c r="LVT1605" s="24"/>
      <c r="LVU1605" s="24"/>
      <c r="LVV1605" s="24"/>
      <c r="LVW1605" s="24"/>
      <c r="LVX1605" s="24"/>
      <c r="LVY1605" s="24"/>
      <c r="LVZ1605" s="24"/>
      <c r="LWA1605" s="24"/>
      <c r="LWB1605" s="24"/>
      <c r="LWC1605" s="24"/>
      <c r="LWD1605" s="24"/>
      <c r="LWH1605" s="3"/>
      <c r="LWI1605" s="31"/>
      <c r="LWJ1605" s="5"/>
      <c r="LWK1605" s="9"/>
      <c r="LWN1605" s="2"/>
      <c r="LWQ1605" s="24"/>
      <c r="LWR1605" s="24"/>
      <c r="LWS1605" s="31"/>
      <c r="LWT1605" s="24"/>
      <c r="LWU1605" s="24"/>
      <c r="LWV1605" s="24"/>
      <c r="LWW1605" s="24"/>
      <c r="LWX1605" s="24"/>
      <c r="LWY1605" s="24"/>
      <c r="LWZ1605" s="24"/>
      <c r="LXA1605" s="24"/>
      <c r="LXB1605" s="24"/>
      <c r="LXC1605" s="24"/>
      <c r="LXD1605" s="24"/>
      <c r="LXE1605" s="24"/>
      <c r="LXF1605" s="24"/>
      <c r="LXG1605" s="24"/>
      <c r="LXH1605" s="24"/>
      <c r="LXL1605" s="3"/>
      <c r="LXM1605" s="31"/>
      <c r="LXN1605" s="5"/>
      <c r="LXO1605" s="9"/>
      <c r="LXR1605" s="2"/>
      <c r="LXU1605" s="24"/>
      <c r="LXV1605" s="24"/>
      <c r="LXW1605" s="31"/>
      <c r="LXX1605" s="24"/>
      <c r="LXY1605" s="24"/>
      <c r="LXZ1605" s="24"/>
      <c r="LYA1605" s="24"/>
      <c r="LYB1605" s="24"/>
      <c r="LYC1605" s="24"/>
      <c r="LYD1605" s="24"/>
      <c r="LYE1605" s="24"/>
      <c r="LYF1605" s="24"/>
      <c r="LYG1605" s="24"/>
      <c r="LYH1605" s="24"/>
      <c r="LYI1605" s="24"/>
      <c r="LYJ1605" s="24"/>
      <c r="LYK1605" s="24"/>
      <c r="LYL1605" s="24"/>
      <c r="LYP1605" s="3"/>
      <c r="LYQ1605" s="31"/>
      <c r="LYR1605" s="5"/>
      <c r="LYS1605" s="9"/>
      <c r="LYV1605" s="2"/>
      <c r="LYY1605" s="24"/>
      <c r="LYZ1605" s="24"/>
      <c r="LZA1605" s="31"/>
      <c r="LZB1605" s="24"/>
      <c r="LZC1605" s="24"/>
      <c r="LZD1605" s="24"/>
      <c r="LZE1605" s="24"/>
      <c r="LZF1605" s="24"/>
      <c r="LZG1605" s="24"/>
      <c r="LZH1605" s="24"/>
      <c r="LZI1605" s="24"/>
      <c r="LZJ1605" s="24"/>
      <c r="LZK1605" s="24"/>
      <c r="LZL1605" s="24"/>
      <c r="LZM1605" s="24"/>
      <c r="LZN1605" s="24"/>
      <c r="LZO1605" s="24"/>
      <c r="LZP1605" s="24"/>
      <c r="LZT1605" s="3"/>
      <c r="LZU1605" s="31"/>
      <c r="LZV1605" s="5"/>
      <c r="LZW1605" s="9"/>
      <c r="LZZ1605" s="2"/>
      <c r="MAC1605" s="24"/>
      <c r="MAD1605" s="24"/>
      <c r="MAE1605" s="31"/>
      <c r="MAF1605" s="24"/>
      <c r="MAG1605" s="24"/>
      <c r="MAH1605" s="24"/>
      <c r="MAI1605" s="24"/>
      <c r="MAJ1605" s="24"/>
      <c r="MAK1605" s="24"/>
      <c r="MAL1605" s="24"/>
      <c r="MAM1605" s="24"/>
      <c r="MAN1605" s="24"/>
      <c r="MAO1605" s="24"/>
      <c r="MAP1605" s="24"/>
      <c r="MAQ1605" s="24"/>
      <c r="MAR1605" s="24"/>
      <c r="MAS1605" s="24"/>
      <c r="MAT1605" s="24"/>
      <c r="MAX1605" s="3"/>
      <c r="MAY1605" s="31"/>
      <c r="MAZ1605" s="5"/>
      <c r="MBA1605" s="9"/>
      <c r="MBD1605" s="2"/>
      <c r="MBG1605" s="24"/>
      <c r="MBH1605" s="24"/>
      <c r="MBI1605" s="31"/>
      <c r="MBJ1605" s="24"/>
      <c r="MBK1605" s="24"/>
      <c r="MBL1605" s="24"/>
      <c r="MBM1605" s="24"/>
      <c r="MBN1605" s="24"/>
      <c r="MBO1605" s="24"/>
      <c r="MBP1605" s="24"/>
      <c r="MBQ1605" s="24"/>
      <c r="MBR1605" s="24"/>
      <c r="MBS1605" s="24"/>
      <c r="MBT1605" s="24"/>
      <c r="MBU1605" s="24"/>
      <c r="MBV1605" s="24"/>
      <c r="MBW1605" s="24"/>
      <c r="MBX1605" s="24"/>
      <c r="MCB1605" s="3"/>
      <c r="MCC1605" s="31"/>
      <c r="MCD1605" s="5"/>
      <c r="MCE1605" s="9"/>
      <c r="MCH1605" s="2"/>
      <c r="MCK1605" s="24"/>
      <c r="MCL1605" s="24"/>
      <c r="MCM1605" s="31"/>
      <c r="MCN1605" s="24"/>
      <c r="MCO1605" s="24"/>
      <c r="MCP1605" s="24"/>
      <c r="MCQ1605" s="24"/>
      <c r="MCR1605" s="24"/>
      <c r="MCS1605" s="24"/>
      <c r="MCT1605" s="24"/>
      <c r="MCU1605" s="24"/>
      <c r="MCV1605" s="24"/>
      <c r="MCW1605" s="24"/>
      <c r="MCX1605" s="24"/>
      <c r="MCY1605" s="24"/>
      <c r="MCZ1605" s="24"/>
      <c r="MDA1605" s="24"/>
      <c r="MDB1605" s="24"/>
      <c r="MDF1605" s="3"/>
      <c r="MDG1605" s="31"/>
      <c r="MDH1605" s="5"/>
      <c r="MDI1605" s="9"/>
      <c r="MDL1605" s="2"/>
      <c r="MDO1605" s="24"/>
      <c r="MDP1605" s="24"/>
      <c r="MDQ1605" s="31"/>
      <c r="MDR1605" s="24"/>
      <c r="MDS1605" s="24"/>
      <c r="MDT1605" s="24"/>
      <c r="MDU1605" s="24"/>
      <c r="MDV1605" s="24"/>
      <c r="MDW1605" s="24"/>
      <c r="MDX1605" s="24"/>
      <c r="MDY1605" s="24"/>
      <c r="MDZ1605" s="24"/>
      <c r="MEA1605" s="24"/>
      <c r="MEB1605" s="24"/>
      <c r="MEC1605" s="24"/>
      <c r="MED1605" s="24"/>
      <c r="MEE1605" s="24"/>
      <c r="MEF1605" s="24"/>
      <c r="MEJ1605" s="3"/>
      <c r="MEK1605" s="31"/>
      <c r="MEL1605" s="5"/>
      <c r="MEM1605" s="9"/>
      <c r="MEP1605" s="2"/>
      <c r="MES1605" s="24"/>
      <c r="MET1605" s="24"/>
      <c r="MEU1605" s="31"/>
      <c r="MEV1605" s="24"/>
      <c r="MEW1605" s="24"/>
      <c r="MEX1605" s="24"/>
      <c r="MEY1605" s="24"/>
      <c r="MEZ1605" s="24"/>
      <c r="MFA1605" s="24"/>
      <c r="MFB1605" s="24"/>
      <c r="MFC1605" s="24"/>
      <c r="MFD1605" s="24"/>
      <c r="MFE1605" s="24"/>
      <c r="MFF1605" s="24"/>
      <c r="MFG1605" s="24"/>
      <c r="MFH1605" s="24"/>
      <c r="MFI1605" s="24"/>
      <c r="MFJ1605" s="24"/>
      <c r="MFN1605" s="3"/>
      <c r="MFO1605" s="31"/>
      <c r="MFP1605" s="5"/>
      <c r="MFQ1605" s="9"/>
      <c r="MFT1605" s="2"/>
      <c r="MFW1605" s="24"/>
      <c r="MFX1605" s="24"/>
      <c r="MFY1605" s="31"/>
      <c r="MFZ1605" s="24"/>
      <c r="MGA1605" s="24"/>
      <c r="MGB1605" s="24"/>
      <c r="MGC1605" s="24"/>
      <c r="MGD1605" s="24"/>
      <c r="MGE1605" s="24"/>
      <c r="MGF1605" s="24"/>
      <c r="MGG1605" s="24"/>
      <c r="MGH1605" s="24"/>
      <c r="MGI1605" s="24"/>
      <c r="MGJ1605" s="24"/>
      <c r="MGK1605" s="24"/>
      <c r="MGL1605" s="24"/>
      <c r="MGM1605" s="24"/>
      <c r="MGN1605" s="24"/>
      <c r="MGR1605" s="3"/>
      <c r="MGS1605" s="31"/>
      <c r="MGT1605" s="5"/>
      <c r="MGU1605" s="9"/>
      <c r="MGX1605" s="2"/>
      <c r="MHA1605" s="24"/>
      <c r="MHB1605" s="24"/>
      <c r="MHC1605" s="31"/>
      <c r="MHD1605" s="24"/>
      <c r="MHE1605" s="24"/>
      <c r="MHF1605" s="24"/>
      <c r="MHG1605" s="24"/>
      <c r="MHH1605" s="24"/>
      <c r="MHI1605" s="24"/>
      <c r="MHJ1605" s="24"/>
      <c r="MHK1605" s="24"/>
      <c r="MHL1605" s="24"/>
      <c r="MHM1605" s="24"/>
      <c r="MHN1605" s="24"/>
      <c r="MHO1605" s="24"/>
      <c r="MHP1605" s="24"/>
      <c r="MHQ1605" s="24"/>
      <c r="MHR1605" s="24"/>
      <c r="MHV1605" s="3"/>
      <c r="MHW1605" s="31"/>
      <c r="MHX1605" s="5"/>
      <c r="MHY1605" s="9"/>
      <c r="MIB1605" s="2"/>
      <c r="MIE1605" s="24"/>
      <c r="MIF1605" s="24"/>
      <c r="MIG1605" s="31"/>
      <c r="MIH1605" s="24"/>
      <c r="MII1605" s="24"/>
      <c r="MIJ1605" s="24"/>
      <c r="MIK1605" s="24"/>
      <c r="MIL1605" s="24"/>
      <c r="MIM1605" s="24"/>
      <c r="MIN1605" s="24"/>
      <c r="MIO1605" s="24"/>
      <c r="MIP1605" s="24"/>
      <c r="MIQ1605" s="24"/>
      <c r="MIR1605" s="24"/>
      <c r="MIS1605" s="24"/>
      <c r="MIT1605" s="24"/>
      <c r="MIU1605" s="24"/>
      <c r="MIV1605" s="24"/>
      <c r="MIZ1605" s="3"/>
      <c r="MJA1605" s="31"/>
      <c r="MJB1605" s="5"/>
      <c r="MJC1605" s="9"/>
      <c r="MJF1605" s="2"/>
      <c r="MJI1605" s="24"/>
      <c r="MJJ1605" s="24"/>
      <c r="MJK1605" s="31"/>
      <c r="MJL1605" s="24"/>
      <c r="MJM1605" s="24"/>
      <c r="MJN1605" s="24"/>
      <c r="MJO1605" s="24"/>
      <c r="MJP1605" s="24"/>
      <c r="MJQ1605" s="24"/>
      <c r="MJR1605" s="24"/>
      <c r="MJS1605" s="24"/>
      <c r="MJT1605" s="24"/>
      <c r="MJU1605" s="24"/>
      <c r="MJV1605" s="24"/>
      <c r="MJW1605" s="24"/>
      <c r="MJX1605" s="24"/>
      <c r="MJY1605" s="24"/>
      <c r="MJZ1605" s="24"/>
      <c r="MKD1605" s="3"/>
      <c r="MKE1605" s="31"/>
      <c r="MKF1605" s="5"/>
      <c r="MKG1605" s="9"/>
      <c r="MKJ1605" s="2"/>
      <c r="MKM1605" s="24"/>
      <c r="MKN1605" s="24"/>
      <c r="MKO1605" s="31"/>
      <c r="MKP1605" s="24"/>
      <c r="MKQ1605" s="24"/>
      <c r="MKR1605" s="24"/>
      <c r="MKS1605" s="24"/>
      <c r="MKT1605" s="24"/>
      <c r="MKU1605" s="24"/>
      <c r="MKV1605" s="24"/>
      <c r="MKW1605" s="24"/>
      <c r="MKX1605" s="24"/>
      <c r="MKY1605" s="24"/>
      <c r="MKZ1605" s="24"/>
      <c r="MLA1605" s="24"/>
      <c r="MLB1605" s="24"/>
      <c r="MLC1605" s="24"/>
      <c r="MLD1605" s="24"/>
      <c r="MLH1605" s="3"/>
      <c r="MLI1605" s="31"/>
      <c r="MLJ1605" s="5"/>
      <c r="MLK1605" s="9"/>
      <c r="MLN1605" s="2"/>
      <c r="MLQ1605" s="24"/>
      <c r="MLR1605" s="24"/>
      <c r="MLS1605" s="31"/>
      <c r="MLT1605" s="24"/>
      <c r="MLU1605" s="24"/>
      <c r="MLV1605" s="24"/>
      <c r="MLW1605" s="24"/>
      <c r="MLX1605" s="24"/>
      <c r="MLY1605" s="24"/>
      <c r="MLZ1605" s="24"/>
      <c r="MMA1605" s="24"/>
      <c r="MMB1605" s="24"/>
      <c r="MMC1605" s="24"/>
      <c r="MMD1605" s="24"/>
      <c r="MME1605" s="24"/>
      <c r="MMF1605" s="24"/>
      <c r="MMG1605" s="24"/>
      <c r="MMH1605" s="24"/>
      <c r="MML1605" s="3"/>
      <c r="MMM1605" s="31"/>
      <c r="MMN1605" s="5"/>
      <c r="MMO1605" s="9"/>
      <c r="MMR1605" s="2"/>
      <c r="MMU1605" s="24"/>
      <c r="MMV1605" s="24"/>
      <c r="MMW1605" s="31"/>
      <c r="MMX1605" s="24"/>
      <c r="MMY1605" s="24"/>
      <c r="MMZ1605" s="24"/>
      <c r="MNA1605" s="24"/>
      <c r="MNB1605" s="24"/>
      <c r="MNC1605" s="24"/>
      <c r="MND1605" s="24"/>
      <c r="MNE1605" s="24"/>
      <c r="MNF1605" s="24"/>
      <c r="MNG1605" s="24"/>
      <c r="MNH1605" s="24"/>
      <c r="MNI1605" s="24"/>
      <c r="MNJ1605" s="24"/>
      <c r="MNK1605" s="24"/>
      <c r="MNL1605" s="24"/>
      <c r="MNP1605" s="3"/>
      <c r="MNQ1605" s="31"/>
      <c r="MNR1605" s="5"/>
      <c r="MNS1605" s="9"/>
      <c r="MNV1605" s="2"/>
      <c r="MNY1605" s="24"/>
      <c r="MNZ1605" s="24"/>
      <c r="MOA1605" s="31"/>
      <c r="MOB1605" s="24"/>
      <c r="MOC1605" s="24"/>
      <c r="MOD1605" s="24"/>
      <c r="MOE1605" s="24"/>
      <c r="MOF1605" s="24"/>
      <c r="MOG1605" s="24"/>
      <c r="MOH1605" s="24"/>
      <c r="MOI1605" s="24"/>
      <c r="MOJ1605" s="24"/>
      <c r="MOK1605" s="24"/>
      <c r="MOL1605" s="24"/>
      <c r="MOM1605" s="24"/>
      <c r="MON1605" s="24"/>
      <c r="MOO1605" s="24"/>
      <c r="MOP1605" s="24"/>
      <c r="MOT1605" s="3"/>
      <c r="MOU1605" s="31"/>
      <c r="MOV1605" s="5"/>
      <c r="MOW1605" s="9"/>
      <c r="MOZ1605" s="2"/>
      <c r="MPC1605" s="24"/>
      <c r="MPD1605" s="24"/>
      <c r="MPE1605" s="31"/>
      <c r="MPF1605" s="24"/>
      <c r="MPG1605" s="24"/>
      <c r="MPH1605" s="24"/>
      <c r="MPI1605" s="24"/>
      <c r="MPJ1605" s="24"/>
      <c r="MPK1605" s="24"/>
      <c r="MPL1605" s="24"/>
      <c r="MPM1605" s="24"/>
      <c r="MPN1605" s="24"/>
      <c r="MPO1605" s="24"/>
      <c r="MPP1605" s="24"/>
      <c r="MPQ1605" s="24"/>
      <c r="MPR1605" s="24"/>
      <c r="MPS1605" s="24"/>
      <c r="MPT1605" s="24"/>
      <c r="MPX1605" s="3"/>
      <c r="MPY1605" s="31"/>
      <c r="MPZ1605" s="5"/>
      <c r="MQA1605" s="9"/>
      <c r="MQD1605" s="2"/>
      <c r="MQG1605" s="24"/>
      <c r="MQH1605" s="24"/>
      <c r="MQI1605" s="31"/>
      <c r="MQJ1605" s="24"/>
      <c r="MQK1605" s="24"/>
      <c r="MQL1605" s="24"/>
      <c r="MQM1605" s="24"/>
      <c r="MQN1605" s="24"/>
      <c r="MQO1605" s="24"/>
      <c r="MQP1605" s="24"/>
      <c r="MQQ1605" s="24"/>
      <c r="MQR1605" s="24"/>
      <c r="MQS1605" s="24"/>
      <c r="MQT1605" s="24"/>
      <c r="MQU1605" s="24"/>
      <c r="MQV1605" s="24"/>
      <c r="MQW1605" s="24"/>
      <c r="MQX1605" s="24"/>
      <c r="MRB1605" s="3"/>
      <c r="MRC1605" s="31"/>
      <c r="MRD1605" s="5"/>
      <c r="MRE1605" s="9"/>
      <c r="MRH1605" s="2"/>
      <c r="MRK1605" s="24"/>
      <c r="MRL1605" s="24"/>
      <c r="MRM1605" s="31"/>
      <c r="MRN1605" s="24"/>
      <c r="MRO1605" s="24"/>
      <c r="MRP1605" s="24"/>
      <c r="MRQ1605" s="24"/>
      <c r="MRR1605" s="24"/>
      <c r="MRS1605" s="24"/>
      <c r="MRT1605" s="24"/>
      <c r="MRU1605" s="24"/>
      <c r="MRV1605" s="24"/>
      <c r="MRW1605" s="24"/>
      <c r="MRX1605" s="24"/>
      <c r="MRY1605" s="24"/>
      <c r="MRZ1605" s="24"/>
      <c r="MSA1605" s="24"/>
      <c r="MSB1605" s="24"/>
      <c r="MSF1605" s="3"/>
      <c r="MSG1605" s="31"/>
      <c r="MSH1605" s="5"/>
      <c r="MSI1605" s="9"/>
      <c r="MSL1605" s="2"/>
      <c r="MSO1605" s="24"/>
      <c r="MSP1605" s="24"/>
      <c r="MSQ1605" s="31"/>
      <c r="MSR1605" s="24"/>
      <c r="MSS1605" s="24"/>
      <c r="MST1605" s="24"/>
      <c r="MSU1605" s="24"/>
      <c r="MSV1605" s="24"/>
      <c r="MSW1605" s="24"/>
      <c r="MSX1605" s="24"/>
      <c r="MSY1605" s="24"/>
      <c r="MSZ1605" s="24"/>
      <c r="MTA1605" s="24"/>
      <c r="MTB1605" s="24"/>
      <c r="MTC1605" s="24"/>
      <c r="MTD1605" s="24"/>
      <c r="MTE1605" s="24"/>
      <c r="MTF1605" s="24"/>
      <c r="MTJ1605" s="3"/>
      <c r="MTK1605" s="31"/>
      <c r="MTL1605" s="5"/>
      <c r="MTM1605" s="9"/>
      <c r="MTP1605" s="2"/>
      <c r="MTS1605" s="24"/>
      <c r="MTT1605" s="24"/>
      <c r="MTU1605" s="31"/>
      <c r="MTV1605" s="24"/>
      <c r="MTW1605" s="24"/>
      <c r="MTX1605" s="24"/>
      <c r="MTY1605" s="24"/>
      <c r="MTZ1605" s="24"/>
      <c r="MUA1605" s="24"/>
      <c r="MUB1605" s="24"/>
      <c r="MUC1605" s="24"/>
      <c r="MUD1605" s="24"/>
      <c r="MUE1605" s="24"/>
      <c r="MUF1605" s="24"/>
      <c r="MUG1605" s="24"/>
      <c r="MUH1605" s="24"/>
      <c r="MUI1605" s="24"/>
      <c r="MUJ1605" s="24"/>
      <c r="MUN1605" s="3"/>
      <c r="MUO1605" s="31"/>
      <c r="MUP1605" s="5"/>
      <c r="MUQ1605" s="9"/>
      <c r="MUT1605" s="2"/>
      <c r="MUW1605" s="24"/>
      <c r="MUX1605" s="24"/>
      <c r="MUY1605" s="31"/>
      <c r="MUZ1605" s="24"/>
      <c r="MVA1605" s="24"/>
      <c r="MVB1605" s="24"/>
      <c r="MVC1605" s="24"/>
      <c r="MVD1605" s="24"/>
      <c r="MVE1605" s="24"/>
      <c r="MVF1605" s="24"/>
      <c r="MVG1605" s="24"/>
      <c r="MVH1605" s="24"/>
      <c r="MVI1605" s="24"/>
      <c r="MVJ1605" s="24"/>
      <c r="MVK1605" s="24"/>
      <c r="MVL1605" s="24"/>
      <c r="MVM1605" s="24"/>
      <c r="MVN1605" s="24"/>
      <c r="MVR1605" s="3"/>
      <c r="MVS1605" s="31"/>
      <c r="MVT1605" s="5"/>
      <c r="MVU1605" s="9"/>
      <c r="MVX1605" s="2"/>
      <c r="MWA1605" s="24"/>
      <c r="MWB1605" s="24"/>
      <c r="MWC1605" s="31"/>
      <c r="MWD1605" s="24"/>
      <c r="MWE1605" s="24"/>
      <c r="MWF1605" s="24"/>
      <c r="MWG1605" s="24"/>
      <c r="MWH1605" s="24"/>
      <c r="MWI1605" s="24"/>
      <c r="MWJ1605" s="24"/>
      <c r="MWK1605" s="24"/>
      <c r="MWL1605" s="24"/>
      <c r="MWM1605" s="24"/>
      <c r="MWN1605" s="24"/>
      <c r="MWO1605" s="24"/>
      <c r="MWP1605" s="24"/>
      <c r="MWQ1605" s="24"/>
      <c r="MWR1605" s="24"/>
      <c r="MWV1605" s="3"/>
      <c r="MWW1605" s="31"/>
      <c r="MWX1605" s="5"/>
      <c r="MWY1605" s="9"/>
      <c r="MXB1605" s="2"/>
      <c r="MXE1605" s="24"/>
      <c r="MXF1605" s="24"/>
      <c r="MXG1605" s="31"/>
      <c r="MXH1605" s="24"/>
      <c r="MXI1605" s="24"/>
      <c r="MXJ1605" s="24"/>
      <c r="MXK1605" s="24"/>
      <c r="MXL1605" s="24"/>
      <c r="MXM1605" s="24"/>
      <c r="MXN1605" s="24"/>
      <c r="MXO1605" s="24"/>
      <c r="MXP1605" s="24"/>
      <c r="MXQ1605" s="24"/>
      <c r="MXR1605" s="24"/>
      <c r="MXS1605" s="24"/>
      <c r="MXT1605" s="24"/>
      <c r="MXU1605" s="24"/>
      <c r="MXV1605" s="24"/>
      <c r="MXZ1605" s="3"/>
      <c r="MYA1605" s="31"/>
      <c r="MYB1605" s="5"/>
      <c r="MYC1605" s="9"/>
      <c r="MYF1605" s="2"/>
      <c r="MYI1605" s="24"/>
      <c r="MYJ1605" s="24"/>
      <c r="MYK1605" s="31"/>
      <c r="MYL1605" s="24"/>
      <c r="MYM1605" s="24"/>
      <c r="MYN1605" s="24"/>
      <c r="MYO1605" s="24"/>
      <c r="MYP1605" s="24"/>
      <c r="MYQ1605" s="24"/>
      <c r="MYR1605" s="24"/>
      <c r="MYS1605" s="24"/>
      <c r="MYT1605" s="24"/>
      <c r="MYU1605" s="24"/>
      <c r="MYV1605" s="24"/>
      <c r="MYW1605" s="24"/>
      <c r="MYX1605" s="24"/>
      <c r="MYY1605" s="24"/>
      <c r="MYZ1605" s="24"/>
      <c r="MZD1605" s="3"/>
      <c r="MZE1605" s="31"/>
      <c r="MZF1605" s="5"/>
      <c r="MZG1605" s="9"/>
      <c r="MZJ1605" s="2"/>
      <c r="MZM1605" s="24"/>
      <c r="MZN1605" s="24"/>
      <c r="MZO1605" s="31"/>
      <c r="MZP1605" s="24"/>
      <c r="MZQ1605" s="24"/>
      <c r="MZR1605" s="24"/>
      <c r="MZS1605" s="24"/>
      <c r="MZT1605" s="24"/>
      <c r="MZU1605" s="24"/>
      <c r="MZV1605" s="24"/>
      <c r="MZW1605" s="24"/>
      <c r="MZX1605" s="24"/>
      <c r="MZY1605" s="24"/>
      <c r="MZZ1605" s="24"/>
      <c r="NAA1605" s="24"/>
      <c r="NAB1605" s="24"/>
      <c r="NAC1605" s="24"/>
      <c r="NAD1605" s="24"/>
      <c r="NAH1605" s="3"/>
      <c r="NAI1605" s="31"/>
      <c r="NAJ1605" s="5"/>
      <c r="NAK1605" s="9"/>
      <c r="NAN1605" s="2"/>
      <c r="NAQ1605" s="24"/>
      <c r="NAR1605" s="24"/>
      <c r="NAS1605" s="31"/>
      <c r="NAT1605" s="24"/>
      <c r="NAU1605" s="24"/>
      <c r="NAV1605" s="24"/>
      <c r="NAW1605" s="24"/>
      <c r="NAX1605" s="24"/>
      <c r="NAY1605" s="24"/>
      <c r="NAZ1605" s="24"/>
      <c r="NBA1605" s="24"/>
      <c r="NBB1605" s="24"/>
      <c r="NBC1605" s="24"/>
      <c r="NBD1605" s="24"/>
      <c r="NBE1605" s="24"/>
      <c r="NBF1605" s="24"/>
      <c r="NBG1605" s="24"/>
      <c r="NBH1605" s="24"/>
      <c r="NBL1605" s="3"/>
      <c r="NBM1605" s="31"/>
      <c r="NBN1605" s="5"/>
      <c r="NBO1605" s="9"/>
      <c r="NBR1605" s="2"/>
      <c r="NBU1605" s="24"/>
      <c r="NBV1605" s="24"/>
      <c r="NBW1605" s="31"/>
      <c r="NBX1605" s="24"/>
      <c r="NBY1605" s="24"/>
      <c r="NBZ1605" s="24"/>
      <c r="NCA1605" s="24"/>
      <c r="NCB1605" s="24"/>
      <c r="NCC1605" s="24"/>
      <c r="NCD1605" s="24"/>
      <c r="NCE1605" s="24"/>
      <c r="NCF1605" s="24"/>
      <c r="NCG1605" s="24"/>
      <c r="NCH1605" s="24"/>
      <c r="NCI1605" s="24"/>
      <c r="NCJ1605" s="24"/>
      <c r="NCK1605" s="24"/>
      <c r="NCL1605" s="24"/>
      <c r="NCP1605" s="3"/>
      <c r="NCQ1605" s="31"/>
      <c r="NCR1605" s="5"/>
      <c r="NCS1605" s="9"/>
      <c r="NCV1605" s="2"/>
      <c r="NCY1605" s="24"/>
      <c r="NCZ1605" s="24"/>
      <c r="NDA1605" s="31"/>
      <c r="NDB1605" s="24"/>
      <c r="NDC1605" s="24"/>
      <c r="NDD1605" s="24"/>
      <c r="NDE1605" s="24"/>
      <c r="NDF1605" s="24"/>
      <c r="NDG1605" s="24"/>
      <c r="NDH1605" s="24"/>
      <c r="NDI1605" s="24"/>
      <c r="NDJ1605" s="24"/>
      <c r="NDK1605" s="24"/>
      <c r="NDL1605" s="24"/>
      <c r="NDM1605" s="24"/>
      <c r="NDN1605" s="24"/>
      <c r="NDO1605" s="24"/>
      <c r="NDP1605" s="24"/>
      <c r="NDT1605" s="3"/>
      <c r="NDU1605" s="31"/>
      <c r="NDV1605" s="5"/>
      <c r="NDW1605" s="9"/>
      <c r="NDZ1605" s="2"/>
      <c r="NEC1605" s="24"/>
      <c r="NED1605" s="24"/>
      <c r="NEE1605" s="31"/>
      <c r="NEF1605" s="24"/>
      <c r="NEG1605" s="24"/>
      <c r="NEH1605" s="24"/>
      <c r="NEI1605" s="24"/>
      <c r="NEJ1605" s="24"/>
      <c r="NEK1605" s="24"/>
      <c r="NEL1605" s="24"/>
      <c r="NEM1605" s="24"/>
      <c r="NEN1605" s="24"/>
      <c r="NEO1605" s="24"/>
      <c r="NEP1605" s="24"/>
      <c r="NEQ1605" s="24"/>
      <c r="NER1605" s="24"/>
      <c r="NES1605" s="24"/>
      <c r="NET1605" s="24"/>
      <c r="NEX1605" s="3"/>
      <c r="NEY1605" s="31"/>
      <c r="NEZ1605" s="5"/>
      <c r="NFA1605" s="9"/>
      <c r="NFD1605" s="2"/>
      <c r="NFG1605" s="24"/>
      <c r="NFH1605" s="24"/>
      <c r="NFI1605" s="31"/>
      <c r="NFJ1605" s="24"/>
      <c r="NFK1605" s="24"/>
      <c r="NFL1605" s="24"/>
      <c r="NFM1605" s="24"/>
      <c r="NFN1605" s="24"/>
      <c r="NFO1605" s="24"/>
      <c r="NFP1605" s="24"/>
      <c r="NFQ1605" s="24"/>
      <c r="NFR1605" s="24"/>
      <c r="NFS1605" s="24"/>
      <c r="NFT1605" s="24"/>
      <c r="NFU1605" s="24"/>
      <c r="NFV1605" s="24"/>
      <c r="NFW1605" s="24"/>
      <c r="NFX1605" s="24"/>
      <c r="NGB1605" s="3"/>
      <c r="NGC1605" s="31"/>
      <c r="NGD1605" s="5"/>
      <c r="NGE1605" s="9"/>
      <c r="NGH1605" s="2"/>
      <c r="NGK1605" s="24"/>
      <c r="NGL1605" s="24"/>
      <c r="NGM1605" s="31"/>
      <c r="NGN1605" s="24"/>
      <c r="NGO1605" s="24"/>
      <c r="NGP1605" s="24"/>
      <c r="NGQ1605" s="24"/>
      <c r="NGR1605" s="24"/>
      <c r="NGS1605" s="24"/>
      <c r="NGT1605" s="24"/>
      <c r="NGU1605" s="24"/>
      <c r="NGV1605" s="24"/>
      <c r="NGW1605" s="24"/>
      <c r="NGX1605" s="24"/>
      <c r="NGY1605" s="24"/>
      <c r="NGZ1605" s="24"/>
      <c r="NHA1605" s="24"/>
      <c r="NHB1605" s="24"/>
      <c r="NHF1605" s="3"/>
      <c r="NHG1605" s="31"/>
      <c r="NHH1605" s="5"/>
      <c r="NHI1605" s="9"/>
      <c r="NHL1605" s="2"/>
      <c r="NHO1605" s="24"/>
      <c r="NHP1605" s="24"/>
      <c r="NHQ1605" s="31"/>
      <c r="NHR1605" s="24"/>
      <c r="NHS1605" s="24"/>
      <c r="NHT1605" s="24"/>
      <c r="NHU1605" s="24"/>
      <c r="NHV1605" s="24"/>
      <c r="NHW1605" s="24"/>
      <c r="NHX1605" s="24"/>
      <c r="NHY1605" s="24"/>
      <c r="NHZ1605" s="24"/>
      <c r="NIA1605" s="24"/>
      <c r="NIB1605" s="24"/>
      <c r="NIC1605" s="24"/>
      <c r="NID1605" s="24"/>
      <c r="NIE1605" s="24"/>
      <c r="NIF1605" s="24"/>
      <c r="NIJ1605" s="3"/>
      <c r="NIK1605" s="31"/>
      <c r="NIL1605" s="5"/>
      <c r="NIM1605" s="9"/>
      <c r="NIP1605" s="2"/>
      <c r="NIS1605" s="24"/>
      <c r="NIT1605" s="24"/>
      <c r="NIU1605" s="31"/>
      <c r="NIV1605" s="24"/>
      <c r="NIW1605" s="24"/>
      <c r="NIX1605" s="24"/>
      <c r="NIY1605" s="24"/>
      <c r="NIZ1605" s="24"/>
      <c r="NJA1605" s="24"/>
      <c r="NJB1605" s="24"/>
      <c r="NJC1605" s="24"/>
      <c r="NJD1605" s="24"/>
      <c r="NJE1605" s="24"/>
      <c r="NJF1605" s="24"/>
      <c r="NJG1605" s="24"/>
      <c r="NJH1605" s="24"/>
      <c r="NJI1605" s="24"/>
      <c r="NJJ1605" s="24"/>
      <c r="NJN1605" s="3"/>
      <c r="NJO1605" s="31"/>
      <c r="NJP1605" s="5"/>
      <c r="NJQ1605" s="9"/>
      <c r="NJT1605" s="2"/>
      <c r="NJW1605" s="24"/>
      <c r="NJX1605" s="24"/>
      <c r="NJY1605" s="31"/>
      <c r="NJZ1605" s="24"/>
      <c r="NKA1605" s="24"/>
      <c r="NKB1605" s="24"/>
      <c r="NKC1605" s="24"/>
      <c r="NKD1605" s="24"/>
      <c r="NKE1605" s="24"/>
      <c r="NKF1605" s="24"/>
      <c r="NKG1605" s="24"/>
      <c r="NKH1605" s="24"/>
      <c r="NKI1605" s="24"/>
      <c r="NKJ1605" s="24"/>
      <c r="NKK1605" s="24"/>
      <c r="NKL1605" s="24"/>
      <c r="NKM1605" s="24"/>
      <c r="NKN1605" s="24"/>
      <c r="NKR1605" s="3"/>
      <c r="NKS1605" s="31"/>
      <c r="NKT1605" s="5"/>
      <c r="NKU1605" s="9"/>
      <c r="NKX1605" s="2"/>
      <c r="NLA1605" s="24"/>
      <c r="NLB1605" s="24"/>
      <c r="NLC1605" s="31"/>
      <c r="NLD1605" s="24"/>
      <c r="NLE1605" s="24"/>
      <c r="NLF1605" s="24"/>
      <c r="NLG1605" s="24"/>
      <c r="NLH1605" s="24"/>
      <c r="NLI1605" s="24"/>
      <c r="NLJ1605" s="24"/>
      <c r="NLK1605" s="24"/>
      <c r="NLL1605" s="24"/>
      <c r="NLM1605" s="24"/>
      <c r="NLN1605" s="24"/>
      <c r="NLO1605" s="24"/>
      <c r="NLP1605" s="24"/>
      <c r="NLQ1605" s="24"/>
      <c r="NLR1605" s="24"/>
      <c r="NLV1605" s="3"/>
      <c r="NLW1605" s="31"/>
      <c r="NLX1605" s="5"/>
      <c r="NLY1605" s="9"/>
      <c r="NMB1605" s="2"/>
      <c r="NME1605" s="24"/>
      <c r="NMF1605" s="24"/>
      <c r="NMG1605" s="31"/>
      <c r="NMH1605" s="24"/>
      <c r="NMI1605" s="24"/>
      <c r="NMJ1605" s="24"/>
      <c r="NMK1605" s="24"/>
      <c r="NML1605" s="24"/>
      <c r="NMM1605" s="24"/>
      <c r="NMN1605" s="24"/>
      <c r="NMO1605" s="24"/>
      <c r="NMP1605" s="24"/>
      <c r="NMQ1605" s="24"/>
      <c r="NMR1605" s="24"/>
      <c r="NMS1605" s="24"/>
      <c r="NMT1605" s="24"/>
      <c r="NMU1605" s="24"/>
      <c r="NMV1605" s="24"/>
      <c r="NMZ1605" s="3"/>
      <c r="NNA1605" s="31"/>
      <c r="NNB1605" s="5"/>
      <c r="NNC1605" s="9"/>
      <c r="NNF1605" s="2"/>
      <c r="NNI1605" s="24"/>
      <c r="NNJ1605" s="24"/>
      <c r="NNK1605" s="31"/>
      <c r="NNL1605" s="24"/>
      <c r="NNM1605" s="24"/>
      <c r="NNN1605" s="24"/>
      <c r="NNO1605" s="24"/>
      <c r="NNP1605" s="24"/>
      <c r="NNQ1605" s="24"/>
      <c r="NNR1605" s="24"/>
      <c r="NNS1605" s="24"/>
      <c r="NNT1605" s="24"/>
      <c r="NNU1605" s="24"/>
      <c r="NNV1605" s="24"/>
      <c r="NNW1605" s="24"/>
      <c r="NNX1605" s="24"/>
      <c r="NNY1605" s="24"/>
      <c r="NNZ1605" s="24"/>
      <c r="NOD1605" s="3"/>
      <c r="NOE1605" s="31"/>
      <c r="NOF1605" s="5"/>
      <c r="NOG1605" s="9"/>
      <c r="NOJ1605" s="2"/>
      <c r="NOM1605" s="24"/>
      <c r="NON1605" s="24"/>
      <c r="NOO1605" s="31"/>
      <c r="NOP1605" s="24"/>
      <c r="NOQ1605" s="24"/>
      <c r="NOR1605" s="24"/>
      <c r="NOS1605" s="24"/>
      <c r="NOT1605" s="24"/>
      <c r="NOU1605" s="24"/>
      <c r="NOV1605" s="24"/>
      <c r="NOW1605" s="24"/>
      <c r="NOX1605" s="24"/>
      <c r="NOY1605" s="24"/>
      <c r="NOZ1605" s="24"/>
      <c r="NPA1605" s="24"/>
      <c r="NPB1605" s="24"/>
      <c r="NPC1605" s="24"/>
      <c r="NPD1605" s="24"/>
      <c r="NPH1605" s="3"/>
      <c r="NPI1605" s="31"/>
      <c r="NPJ1605" s="5"/>
      <c r="NPK1605" s="9"/>
      <c r="NPN1605" s="2"/>
      <c r="NPQ1605" s="24"/>
      <c r="NPR1605" s="24"/>
      <c r="NPS1605" s="31"/>
      <c r="NPT1605" s="24"/>
      <c r="NPU1605" s="24"/>
      <c r="NPV1605" s="24"/>
      <c r="NPW1605" s="24"/>
      <c r="NPX1605" s="24"/>
      <c r="NPY1605" s="24"/>
      <c r="NPZ1605" s="24"/>
      <c r="NQA1605" s="24"/>
      <c r="NQB1605" s="24"/>
      <c r="NQC1605" s="24"/>
      <c r="NQD1605" s="24"/>
      <c r="NQE1605" s="24"/>
      <c r="NQF1605" s="24"/>
      <c r="NQG1605" s="24"/>
      <c r="NQH1605" s="24"/>
      <c r="NQL1605" s="3"/>
      <c r="NQM1605" s="31"/>
      <c r="NQN1605" s="5"/>
      <c r="NQO1605" s="9"/>
      <c r="NQR1605" s="2"/>
      <c r="NQU1605" s="24"/>
      <c r="NQV1605" s="24"/>
      <c r="NQW1605" s="31"/>
      <c r="NQX1605" s="24"/>
      <c r="NQY1605" s="24"/>
      <c r="NQZ1605" s="24"/>
      <c r="NRA1605" s="24"/>
      <c r="NRB1605" s="24"/>
      <c r="NRC1605" s="24"/>
      <c r="NRD1605" s="24"/>
      <c r="NRE1605" s="24"/>
      <c r="NRF1605" s="24"/>
      <c r="NRG1605" s="24"/>
      <c r="NRH1605" s="24"/>
      <c r="NRI1605" s="24"/>
      <c r="NRJ1605" s="24"/>
      <c r="NRK1605" s="24"/>
      <c r="NRL1605" s="24"/>
      <c r="NRP1605" s="3"/>
      <c r="NRQ1605" s="31"/>
      <c r="NRR1605" s="5"/>
      <c r="NRS1605" s="9"/>
      <c r="NRV1605" s="2"/>
      <c r="NRY1605" s="24"/>
      <c r="NRZ1605" s="24"/>
      <c r="NSA1605" s="31"/>
      <c r="NSB1605" s="24"/>
      <c r="NSC1605" s="24"/>
      <c r="NSD1605" s="24"/>
      <c r="NSE1605" s="24"/>
      <c r="NSF1605" s="24"/>
      <c r="NSG1605" s="24"/>
      <c r="NSH1605" s="24"/>
      <c r="NSI1605" s="24"/>
      <c r="NSJ1605" s="24"/>
      <c r="NSK1605" s="24"/>
      <c r="NSL1605" s="24"/>
      <c r="NSM1605" s="24"/>
      <c r="NSN1605" s="24"/>
      <c r="NSO1605" s="24"/>
      <c r="NSP1605" s="24"/>
      <c r="NST1605" s="3"/>
      <c r="NSU1605" s="31"/>
      <c r="NSV1605" s="5"/>
      <c r="NSW1605" s="9"/>
      <c r="NSZ1605" s="2"/>
      <c r="NTC1605" s="24"/>
      <c r="NTD1605" s="24"/>
      <c r="NTE1605" s="31"/>
      <c r="NTF1605" s="24"/>
      <c r="NTG1605" s="24"/>
      <c r="NTH1605" s="24"/>
      <c r="NTI1605" s="24"/>
      <c r="NTJ1605" s="24"/>
      <c r="NTK1605" s="24"/>
      <c r="NTL1605" s="24"/>
      <c r="NTM1605" s="24"/>
      <c r="NTN1605" s="24"/>
      <c r="NTO1605" s="24"/>
      <c r="NTP1605" s="24"/>
      <c r="NTQ1605" s="24"/>
      <c r="NTR1605" s="24"/>
      <c r="NTS1605" s="24"/>
      <c r="NTT1605" s="24"/>
      <c r="NTX1605" s="3"/>
      <c r="NTY1605" s="31"/>
      <c r="NTZ1605" s="5"/>
      <c r="NUA1605" s="9"/>
      <c r="NUD1605" s="2"/>
      <c r="NUG1605" s="24"/>
      <c r="NUH1605" s="24"/>
      <c r="NUI1605" s="31"/>
      <c r="NUJ1605" s="24"/>
      <c r="NUK1605" s="24"/>
      <c r="NUL1605" s="24"/>
      <c r="NUM1605" s="24"/>
      <c r="NUN1605" s="24"/>
      <c r="NUO1605" s="24"/>
      <c r="NUP1605" s="24"/>
      <c r="NUQ1605" s="24"/>
      <c r="NUR1605" s="24"/>
      <c r="NUS1605" s="24"/>
      <c r="NUT1605" s="24"/>
      <c r="NUU1605" s="24"/>
      <c r="NUV1605" s="24"/>
      <c r="NUW1605" s="24"/>
      <c r="NUX1605" s="24"/>
      <c r="NVB1605" s="3"/>
      <c r="NVC1605" s="31"/>
      <c r="NVD1605" s="5"/>
      <c r="NVE1605" s="9"/>
      <c r="NVH1605" s="2"/>
      <c r="NVK1605" s="24"/>
      <c r="NVL1605" s="24"/>
      <c r="NVM1605" s="31"/>
      <c r="NVN1605" s="24"/>
      <c r="NVO1605" s="24"/>
      <c r="NVP1605" s="24"/>
      <c r="NVQ1605" s="24"/>
      <c r="NVR1605" s="24"/>
      <c r="NVS1605" s="24"/>
      <c r="NVT1605" s="24"/>
      <c r="NVU1605" s="24"/>
      <c r="NVV1605" s="24"/>
      <c r="NVW1605" s="24"/>
      <c r="NVX1605" s="24"/>
      <c r="NVY1605" s="24"/>
      <c r="NVZ1605" s="24"/>
      <c r="NWA1605" s="24"/>
      <c r="NWB1605" s="24"/>
      <c r="NWF1605" s="3"/>
      <c r="NWG1605" s="31"/>
      <c r="NWH1605" s="5"/>
      <c r="NWI1605" s="9"/>
      <c r="NWL1605" s="2"/>
      <c r="NWO1605" s="24"/>
      <c r="NWP1605" s="24"/>
      <c r="NWQ1605" s="31"/>
      <c r="NWR1605" s="24"/>
      <c r="NWS1605" s="24"/>
      <c r="NWT1605" s="24"/>
      <c r="NWU1605" s="24"/>
      <c r="NWV1605" s="24"/>
      <c r="NWW1605" s="24"/>
      <c r="NWX1605" s="24"/>
      <c r="NWY1605" s="24"/>
      <c r="NWZ1605" s="24"/>
      <c r="NXA1605" s="24"/>
      <c r="NXB1605" s="24"/>
      <c r="NXC1605" s="24"/>
      <c r="NXD1605" s="24"/>
      <c r="NXE1605" s="24"/>
      <c r="NXF1605" s="24"/>
      <c r="NXJ1605" s="3"/>
      <c r="NXK1605" s="31"/>
      <c r="NXL1605" s="5"/>
      <c r="NXM1605" s="9"/>
      <c r="NXP1605" s="2"/>
      <c r="NXS1605" s="24"/>
      <c r="NXT1605" s="24"/>
      <c r="NXU1605" s="31"/>
      <c r="NXV1605" s="24"/>
      <c r="NXW1605" s="24"/>
      <c r="NXX1605" s="24"/>
      <c r="NXY1605" s="24"/>
      <c r="NXZ1605" s="24"/>
      <c r="NYA1605" s="24"/>
      <c r="NYB1605" s="24"/>
      <c r="NYC1605" s="24"/>
      <c r="NYD1605" s="24"/>
      <c r="NYE1605" s="24"/>
      <c r="NYF1605" s="24"/>
      <c r="NYG1605" s="24"/>
      <c r="NYH1605" s="24"/>
      <c r="NYI1605" s="24"/>
      <c r="NYJ1605" s="24"/>
      <c r="NYN1605" s="3"/>
      <c r="NYO1605" s="31"/>
      <c r="NYP1605" s="5"/>
      <c r="NYQ1605" s="9"/>
      <c r="NYT1605" s="2"/>
      <c r="NYW1605" s="24"/>
      <c r="NYX1605" s="24"/>
      <c r="NYY1605" s="31"/>
      <c r="NYZ1605" s="24"/>
      <c r="NZA1605" s="24"/>
      <c r="NZB1605" s="24"/>
      <c r="NZC1605" s="24"/>
      <c r="NZD1605" s="24"/>
      <c r="NZE1605" s="24"/>
      <c r="NZF1605" s="24"/>
      <c r="NZG1605" s="24"/>
      <c r="NZH1605" s="24"/>
      <c r="NZI1605" s="24"/>
      <c r="NZJ1605" s="24"/>
      <c r="NZK1605" s="24"/>
      <c r="NZL1605" s="24"/>
      <c r="NZM1605" s="24"/>
      <c r="NZN1605" s="24"/>
      <c r="NZR1605" s="3"/>
      <c r="NZS1605" s="31"/>
      <c r="NZT1605" s="5"/>
      <c r="NZU1605" s="9"/>
      <c r="NZX1605" s="2"/>
      <c r="OAA1605" s="24"/>
      <c r="OAB1605" s="24"/>
      <c r="OAC1605" s="31"/>
      <c r="OAD1605" s="24"/>
      <c r="OAE1605" s="24"/>
      <c r="OAF1605" s="24"/>
      <c r="OAG1605" s="24"/>
      <c r="OAH1605" s="24"/>
      <c r="OAI1605" s="24"/>
      <c r="OAJ1605" s="24"/>
      <c r="OAK1605" s="24"/>
      <c r="OAL1605" s="24"/>
      <c r="OAM1605" s="24"/>
      <c r="OAN1605" s="24"/>
      <c r="OAO1605" s="24"/>
      <c r="OAP1605" s="24"/>
      <c r="OAQ1605" s="24"/>
      <c r="OAR1605" s="24"/>
      <c r="OAV1605" s="3"/>
      <c r="OAW1605" s="31"/>
      <c r="OAX1605" s="5"/>
      <c r="OAY1605" s="9"/>
      <c r="OBB1605" s="2"/>
      <c r="OBE1605" s="24"/>
      <c r="OBF1605" s="24"/>
      <c r="OBG1605" s="31"/>
      <c r="OBH1605" s="24"/>
      <c r="OBI1605" s="24"/>
      <c r="OBJ1605" s="24"/>
      <c r="OBK1605" s="24"/>
      <c r="OBL1605" s="24"/>
      <c r="OBM1605" s="24"/>
      <c r="OBN1605" s="24"/>
      <c r="OBO1605" s="24"/>
      <c r="OBP1605" s="24"/>
      <c r="OBQ1605" s="24"/>
      <c r="OBR1605" s="24"/>
      <c r="OBS1605" s="24"/>
      <c r="OBT1605" s="24"/>
      <c r="OBU1605" s="24"/>
      <c r="OBV1605" s="24"/>
      <c r="OBZ1605" s="3"/>
      <c r="OCA1605" s="31"/>
      <c r="OCB1605" s="5"/>
      <c r="OCC1605" s="9"/>
      <c r="OCF1605" s="2"/>
      <c r="OCI1605" s="24"/>
      <c r="OCJ1605" s="24"/>
      <c r="OCK1605" s="31"/>
      <c r="OCL1605" s="24"/>
      <c r="OCM1605" s="24"/>
      <c r="OCN1605" s="24"/>
      <c r="OCO1605" s="24"/>
      <c r="OCP1605" s="24"/>
      <c r="OCQ1605" s="24"/>
      <c r="OCR1605" s="24"/>
      <c r="OCS1605" s="24"/>
      <c r="OCT1605" s="24"/>
      <c r="OCU1605" s="24"/>
      <c r="OCV1605" s="24"/>
      <c r="OCW1605" s="24"/>
      <c r="OCX1605" s="24"/>
      <c r="OCY1605" s="24"/>
      <c r="OCZ1605" s="24"/>
      <c r="ODD1605" s="3"/>
      <c r="ODE1605" s="31"/>
      <c r="ODF1605" s="5"/>
      <c r="ODG1605" s="9"/>
      <c r="ODJ1605" s="2"/>
      <c r="ODM1605" s="24"/>
      <c r="ODN1605" s="24"/>
      <c r="ODO1605" s="31"/>
      <c r="ODP1605" s="24"/>
      <c r="ODQ1605" s="24"/>
      <c r="ODR1605" s="24"/>
      <c r="ODS1605" s="24"/>
      <c r="ODT1605" s="24"/>
      <c r="ODU1605" s="24"/>
      <c r="ODV1605" s="24"/>
      <c r="ODW1605" s="24"/>
      <c r="ODX1605" s="24"/>
      <c r="ODY1605" s="24"/>
      <c r="ODZ1605" s="24"/>
      <c r="OEA1605" s="24"/>
      <c r="OEB1605" s="24"/>
      <c r="OEC1605" s="24"/>
      <c r="OED1605" s="24"/>
      <c r="OEH1605" s="3"/>
      <c r="OEI1605" s="31"/>
      <c r="OEJ1605" s="5"/>
      <c r="OEK1605" s="9"/>
      <c r="OEN1605" s="2"/>
      <c r="OEQ1605" s="24"/>
      <c r="OER1605" s="24"/>
      <c r="OES1605" s="31"/>
      <c r="OET1605" s="24"/>
      <c r="OEU1605" s="24"/>
      <c r="OEV1605" s="24"/>
      <c r="OEW1605" s="24"/>
      <c r="OEX1605" s="24"/>
      <c r="OEY1605" s="24"/>
      <c r="OEZ1605" s="24"/>
      <c r="OFA1605" s="24"/>
      <c r="OFB1605" s="24"/>
      <c r="OFC1605" s="24"/>
      <c r="OFD1605" s="24"/>
      <c r="OFE1605" s="24"/>
      <c r="OFF1605" s="24"/>
      <c r="OFG1605" s="24"/>
      <c r="OFH1605" s="24"/>
      <c r="OFL1605" s="3"/>
      <c r="OFM1605" s="31"/>
      <c r="OFN1605" s="5"/>
      <c r="OFO1605" s="9"/>
      <c r="OFR1605" s="2"/>
      <c r="OFU1605" s="24"/>
      <c r="OFV1605" s="24"/>
      <c r="OFW1605" s="31"/>
      <c r="OFX1605" s="24"/>
      <c r="OFY1605" s="24"/>
      <c r="OFZ1605" s="24"/>
      <c r="OGA1605" s="24"/>
      <c r="OGB1605" s="24"/>
      <c r="OGC1605" s="24"/>
      <c r="OGD1605" s="24"/>
      <c r="OGE1605" s="24"/>
      <c r="OGF1605" s="24"/>
      <c r="OGG1605" s="24"/>
      <c r="OGH1605" s="24"/>
      <c r="OGI1605" s="24"/>
      <c r="OGJ1605" s="24"/>
      <c r="OGK1605" s="24"/>
      <c r="OGL1605" s="24"/>
      <c r="OGP1605" s="3"/>
      <c r="OGQ1605" s="31"/>
      <c r="OGR1605" s="5"/>
      <c r="OGS1605" s="9"/>
      <c r="OGV1605" s="2"/>
      <c r="OGY1605" s="24"/>
      <c r="OGZ1605" s="24"/>
      <c r="OHA1605" s="31"/>
      <c r="OHB1605" s="24"/>
      <c r="OHC1605" s="24"/>
      <c r="OHD1605" s="24"/>
      <c r="OHE1605" s="24"/>
      <c r="OHF1605" s="24"/>
      <c r="OHG1605" s="24"/>
      <c r="OHH1605" s="24"/>
      <c r="OHI1605" s="24"/>
      <c r="OHJ1605" s="24"/>
      <c r="OHK1605" s="24"/>
      <c r="OHL1605" s="24"/>
      <c r="OHM1605" s="24"/>
      <c r="OHN1605" s="24"/>
      <c r="OHO1605" s="24"/>
      <c r="OHP1605" s="24"/>
      <c r="OHT1605" s="3"/>
      <c r="OHU1605" s="31"/>
      <c r="OHV1605" s="5"/>
      <c r="OHW1605" s="9"/>
      <c r="OHZ1605" s="2"/>
      <c r="OIC1605" s="24"/>
      <c r="OID1605" s="24"/>
      <c r="OIE1605" s="31"/>
      <c r="OIF1605" s="24"/>
      <c r="OIG1605" s="24"/>
      <c r="OIH1605" s="24"/>
      <c r="OII1605" s="24"/>
      <c r="OIJ1605" s="24"/>
      <c r="OIK1605" s="24"/>
      <c r="OIL1605" s="24"/>
      <c r="OIM1605" s="24"/>
      <c r="OIN1605" s="24"/>
      <c r="OIO1605" s="24"/>
      <c r="OIP1605" s="24"/>
      <c r="OIQ1605" s="24"/>
      <c r="OIR1605" s="24"/>
      <c r="OIS1605" s="24"/>
      <c r="OIT1605" s="24"/>
      <c r="OIX1605" s="3"/>
      <c r="OIY1605" s="31"/>
      <c r="OIZ1605" s="5"/>
      <c r="OJA1605" s="9"/>
      <c r="OJD1605" s="2"/>
      <c r="OJG1605" s="24"/>
      <c r="OJH1605" s="24"/>
      <c r="OJI1605" s="31"/>
      <c r="OJJ1605" s="24"/>
      <c r="OJK1605" s="24"/>
      <c r="OJL1605" s="24"/>
      <c r="OJM1605" s="24"/>
      <c r="OJN1605" s="24"/>
      <c r="OJO1605" s="24"/>
      <c r="OJP1605" s="24"/>
      <c r="OJQ1605" s="24"/>
      <c r="OJR1605" s="24"/>
      <c r="OJS1605" s="24"/>
      <c r="OJT1605" s="24"/>
      <c r="OJU1605" s="24"/>
      <c r="OJV1605" s="24"/>
      <c r="OJW1605" s="24"/>
      <c r="OJX1605" s="24"/>
      <c r="OKB1605" s="3"/>
      <c r="OKC1605" s="31"/>
      <c r="OKD1605" s="5"/>
      <c r="OKE1605" s="9"/>
      <c r="OKH1605" s="2"/>
      <c r="OKK1605" s="24"/>
      <c r="OKL1605" s="24"/>
      <c r="OKM1605" s="31"/>
      <c r="OKN1605" s="24"/>
      <c r="OKO1605" s="24"/>
      <c r="OKP1605" s="24"/>
      <c r="OKQ1605" s="24"/>
      <c r="OKR1605" s="24"/>
      <c r="OKS1605" s="24"/>
      <c r="OKT1605" s="24"/>
      <c r="OKU1605" s="24"/>
      <c r="OKV1605" s="24"/>
      <c r="OKW1605" s="24"/>
      <c r="OKX1605" s="24"/>
      <c r="OKY1605" s="24"/>
      <c r="OKZ1605" s="24"/>
      <c r="OLA1605" s="24"/>
      <c r="OLB1605" s="24"/>
      <c r="OLF1605" s="3"/>
      <c r="OLG1605" s="31"/>
      <c r="OLH1605" s="5"/>
      <c r="OLI1605" s="9"/>
      <c r="OLL1605" s="2"/>
      <c r="OLO1605" s="24"/>
      <c r="OLP1605" s="24"/>
      <c r="OLQ1605" s="31"/>
      <c r="OLR1605" s="24"/>
      <c r="OLS1605" s="24"/>
      <c r="OLT1605" s="24"/>
      <c r="OLU1605" s="24"/>
      <c r="OLV1605" s="24"/>
      <c r="OLW1605" s="24"/>
      <c r="OLX1605" s="24"/>
      <c r="OLY1605" s="24"/>
      <c r="OLZ1605" s="24"/>
      <c r="OMA1605" s="24"/>
      <c r="OMB1605" s="24"/>
      <c r="OMC1605" s="24"/>
      <c r="OMD1605" s="24"/>
      <c r="OME1605" s="24"/>
      <c r="OMF1605" s="24"/>
      <c r="OMJ1605" s="3"/>
      <c r="OMK1605" s="31"/>
      <c r="OML1605" s="5"/>
      <c r="OMM1605" s="9"/>
      <c r="OMP1605" s="2"/>
      <c r="OMS1605" s="24"/>
      <c r="OMT1605" s="24"/>
      <c r="OMU1605" s="31"/>
      <c r="OMV1605" s="24"/>
      <c r="OMW1605" s="24"/>
      <c r="OMX1605" s="24"/>
      <c r="OMY1605" s="24"/>
      <c r="OMZ1605" s="24"/>
      <c r="ONA1605" s="24"/>
      <c r="ONB1605" s="24"/>
      <c r="ONC1605" s="24"/>
      <c r="OND1605" s="24"/>
      <c r="ONE1605" s="24"/>
      <c r="ONF1605" s="24"/>
      <c r="ONG1605" s="24"/>
      <c r="ONH1605" s="24"/>
      <c r="ONI1605" s="24"/>
      <c r="ONJ1605" s="24"/>
      <c r="ONN1605" s="3"/>
      <c r="ONO1605" s="31"/>
      <c r="ONP1605" s="5"/>
      <c r="ONQ1605" s="9"/>
      <c r="ONT1605" s="2"/>
      <c r="ONW1605" s="24"/>
      <c r="ONX1605" s="24"/>
      <c r="ONY1605" s="31"/>
      <c r="ONZ1605" s="24"/>
      <c r="OOA1605" s="24"/>
      <c r="OOB1605" s="24"/>
      <c r="OOC1605" s="24"/>
      <c r="OOD1605" s="24"/>
      <c r="OOE1605" s="24"/>
      <c r="OOF1605" s="24"/>
      <c r="OOG1605" s="24"/>
      <c r="OOH1605" s="24"/>
      <c r="OOI1605" s="24"/>
      <c r="OOJ1605" s="24"/>
      <c r="OOK1605" s="24"/>
      <c r="OOL1605" s="24"/>
      <c r="OOM1605" s="24"/>
      <c r="OON1605" s="24"/>
      <c r="OOR1605" s="3"/>
      <c r="OOS1605" s="31"/>
      <c r="OOT1605" s="5"/>
      <c r="OOU1605" s="9"/>
      <c r="OOX1605" s="2"/>
      <c r="OPA1605" s="24"/>
      <c r="OPB1605" s="24"/>
      <c r="OPC1605" s="31"/>
      <c r="OPD1605" s="24"/>
      <c r="OPE1605" s="24"/>
      <c r="OPF1605" s="24"/>
      <c r="OPG1605" s="24"/>
      <c r="OPH1605" s="24"/>
      <c r="OPI1605" s="24"/>
      <c r="OPJ1605" s="24"/>
      <c r="OPK1605" s="24"/>
      <c r="OPL1605" s="24"/>
      <c r="OPM1605" s="24"/>
      <c r="OPN1605" s="24"/>
      <c r="OPO1605" s="24"/>
      <c r="OPP1605" s="24"/>
      <c r="OPQ1605" s="24"/>
      <c r="OPR1605" s="24"/>
      <c r="OPV1605" s="3"/>
      <c r="OPW1605" s="31"/>
      <c r="OPX1605" s="5"/>
      <c r="OPY1605" s="9"/>
      <c r="OQB1605" s="2"/>
      <c r="OQE1605" s="24"/>
      <c r="OQF1605" s="24"/>
      <c r="OQG1605" s="31"/>
      <c r="OQH1605" s="24"/>
      <c r="OQI1605" s="24"/>
      <c r="OQJ1605" s="24"/>
      <c r="OQK1605" s="24"/>
      <c r="OQL1605" s="24"/>
      <c r="OQM1605" s="24"/>
      <c r="OQN1605" s="24"/>
      <c r="OQO1605" s="24"/>
      <c r="OQP1605" s="24"/>
      <c r="OQQ1605" s="24"/>
      <c r="OQR1605" s="24"/>
      <c r="OQS1605" s="24"/>
      <c r="OQT1605" s="24"/>
      <c r="OQU1605" s="24"/>
      <c r="OQV1605" s="24"/>
      <c r="OQZ1605" s="3"/>
      <c r="ORA1605" s="31"/>
      <c r="ORB1605" s="5"/>
      <c r="ORC1605" s="9"/>
      <c r="ORF1605" s="2"/>
      <c r="ORI1605" s="24"/>
      <c r="ORJ1605" s="24"/>
      <c r="ORK1605" s="31"/>
      <c r="ORL1605" s="24"/>
      <c r="ORM1605" s="24"/>
      <c r="ORN1605" s="24"/>
      <c r="ORO1605" s="24"/>
      <c r="ORP1605" s="24"/>
      <c r="ORQ1605" s="24"/>
      <c r="ORR1605" s="24"/>
      <c r="ORS1605" s="24"/>
      <c r="ORT1605" s="24"/>
      <c r="ORU1605" s="24"/>
      <c r="ORV1605" s="24"/>
      <c r="ORW1605" s="24"/>
      <c r="ORX1605" s="24"/>
      <c r="ORY1605" s="24"/>
      <c r="ORZ1605" s="24"/>
      <c r="OSD1605" s="3"/>
      <c r="OSE1605" s="31"/>
      <c r="OSF1605" s="5"/>
      <c r="OSG1605" s="9"/>
      <c r="OSJ1605" s="2"/>
      <c r="OSM1605" s="24"/>
      <c r="OSN1605" s="24"/>
      <c r="OSO1605" s="31"/>
      <c r="OSP1605" s="24"/>
      <c r="OSQ1605" s="24"/>
      <c r="OSR1605" s="24"/>
      <c r="OSS1605" s="24"/>
      <c r="OST1605" s="24"/>
      <c r="OSU1605" s="24"/>
      <c r="OSV1605" s="24"/>
      <c r="OSW1605" s="24"/>
      <c r="OSX1605" s="24"/>
      <c r="OSY1605" s="24"/>
      <c r="OSZ1605" s="24"/>
      <c r="OTA1605" s="24"/>
      <c r="OTB1605" s="24"/>
      <c r="OTC1605" s="24"/>
      <c r="OTD1605" s="24"/>
      <c r="OTH1605" s="3"/>
      <c r="OTI1605" s="31"/>
      <c r="OTJ1605" s="5"/>
      <c r="OTK1605" s="9"/>
      <c r="OTN1605" s="2"/>
      <c r="OTQ1605" s="24"/>
      <c r="OTR1605" s="24"/>
      <c r="OTS1605" s="31"/>
      <c r="OTT1605" s="24"/>
      <c r="OTU1605" s="24"/>
      <c r="OTV1605" s="24"/>
      <c r="OTW1605" s="24"/>
      <c r="OTX1605" s="24"/>
      <c r="OTY1605" s="24"/>
      <c r="OTZ1605" s="24"/>
      <c r="OUA1605" s="24"/>
      <c r="OUB1605" s="24"/>
      <c r="OUC1605" s="24"/>
      <c r="OUD1605" s="24"/>
      <c r="OUE1605" s="24"/>
      <c r="OUF1605" s="24"/>
      <c r="OUG1605" s="24"/>
      <c r="OUH1605" s="24"/>
      <c r="OUL1605" s="3"/>
      <c r="OUM1605" s="31"/>
      <c r="OUN1605" s="5"/>
      <c r="OUO1605" s="9"/>
      <c r="OUR1605" s="2"/>
      <c r="OUU1605" s="24"/>
      <c r="OUV1605" s="24"/>
      <c r="OUW1605" s="31"/>
      <c r="OUX1605" s="24"/>
      <c r="OUY1605" s="24"/>
      <c r="OUZ1605" s="24"/>
      <c r="OVA1605" s="24"/>
      <c r="OVB1605" s="24"/>
      <c r="OVC1605" s="24"/>
      <c r="OVD1605" s="24"/>
      <c r="OVE1605" s="24"/>
      <c r="OVF1605" s="24"/>
      <c r="OVG1605" s="24"/>
      <c r="OVH1605" s="24"/>
      <c r="OVI1605" s="24"/>
      <c r="OVJ1605" s="24"/>
      <c r="OVK1605" s="24"/>
      <c r="OVL1605" s="24"/>
      <c r="OVP1605" s="3"/>
      <c r="OVQ1605" s="31"/>
      <c r="OVR1605" s="5"/>
      <c r="OVS1605" s="9"/>
      <c r="OVV1605" s="2"/>
      <c r="OVY1605" s="24"/>
      <c r="OVZ1605" s="24"/>
      <c r="OWA1605" s="31"/>
      <c r="OWB1605" s="24"/>
      <c r="OWC1605" s="24"/>
      <c r="OWD1605" s="24"/>
      <c r="OWE1605" s="24"/>
      <c r="OWF1605" s="24"/>
      <c r="OWG1605" s="24"/>
      <c r="OWH1605" s="24"/>
      <c r="OWI1605" s="24"/>
      <c r="OWJ1605" s="24"/>
      <c r="OWK1605" s="24"/>
      <c r="OWL1605" s="24"/>
      <c r="OWM1605" s="24"/>
      <c r="OWN1605" s="24"/>
      <c r="OWO1605" s="24"/>
      <c r="OWP1605" s="24"/>
      <c r="OWT1605" s="3"/>
      <c r="OWU1605" s="31"/>
      <c r="OWV1605" s="5"/>
      <c r="OWW1605" s="9"/>
      <c r="OWZ1605" s="2"/>
      <c r="OXC1605" s="24"/>
      <c r="OXD1605" s="24"/>
      <c r="OXE1605" s="31"/>
      <c r="OXF1605" s="24"/>
      <c r="OXG1605" s="24"/>
      <c r="OXH1605" s="24"/>
      <c r="OXI1605" s="24"/>
      <c r="OXJ1605" s="24"/>
      <c r="OXK1605" s="24"/>
      <c r="OXL1605" s="24"/>
      <c r="OXM1605" s="24"/>
      <c r="OXN1605" s="24"/>
      <c r="OXO1605" s="24"/>
      <c r="OXP1605" s="24"/>
      <c r="OXQ1605" s="24"/>
      <c r="OXR1605" s="24"/>
      <c r="OXS1605" s="24"/>
      <c r="OXT1605" s="24"/>
      <c r="OXX1605" s="3"/>
      <c r="OXY1605" s="31"/>
      <c r="OXZ1605" s="5"/>
      <c r="OYA1605" s="9"/>
      <c r="OYD1605" s="2"/>
      <c r="OYG1605" s="24"/>
      <c r="OYH1605" s="24"/>
      <c r="OYI1605" s="31"/>
      <c r="OYJ1605" s="24"/>
      <c r="OYK1605" s="24"/>
      <c r="OYL1605" s="24"/>
      <c r="OYM1605" s="24"/>
      <c r="OYN1605" s="24"/>
      <c r="OYO1605" s="24"/>
      <c r="OYP1605" s="24"/>
      <c r="OYQ1605" s="24"/>
      <c r="OYR1605" s="24"/>
      <c r="OYS1605" s="24"/>
      <c r="OYT1605" s="24"/>
      <c r="OYU1605" s="24"/>
      <c r="OYV1605" s="24"/>
      <c r="OYW1605" s="24"/>
      <c r="OYX1605" s="24"/>
      <c r="OZB1605" s="3"/>
      <c r="OZC1605" s="31"/>
      <c r="OZD1605" s="5"/>
      <c r="OZE1605" s="9"/>
      <c r="OZH1605" s="2"/>
      <c r="OZK1605" s="24"/>
      <c r="OZL1605" s="24"/>
      <c r="OZM1605" s="31"/>
      <c r="OZN1605" s="24"/>
      <c r="OZO1605" s="24"/>
      <c r="OZP1605" s="24"/>
      <c r="OZQ1605" s="24"/>
      <c r="OZR1605" s="24"/>
      <c r="OZS1605" s="24"/>
      <c r="OZT1605" s="24"/>
      <c r="OZU1605" s="24"/>
      <c r="OZV1605" s="24"/>
      <c r="OZW1605" s="24"/>
      <c r="OZX1605" s="24"/>
      <c r="OZY1605" s="24"/>
      <c r="OZZ1605" s="24"/>
      <c r="PAA1605" s="24"/>
      <c r="PAB1605" s="24"/>
      <c r="PAF1605" s="3"/>
      <c r="PAG1605" s="31"/>
      <c r="PAH1605" s="5"/>
      <c r="PAI1605" s="9"/>
      <c r="PAL1605" s="2"/>
      <c r="PAO1605" s="24"/>
      <c r="PAP1605" s="24"/>
      <c r="PAQ1605" s="31"/>
      <c r="PAR1605" s="24"/>
      <c r="PAS1605" s="24"/>
      <c r="PAT1605" s="24"/>
      <c r="PAU1605" s="24"/>
      <c r="PAV1605" s="24"/>
      <c r="PAW1605" s="24"/>
      <c r="PAX1605" s="24"/>
      <c r="PAY1605" s="24"/>
      <c r="PAZ1605" s="24"/>
      <c r="PBA1605" s="24"/>
      <c r="PBB1605" s="24"/>
      <c r="PBC1605" s="24"/>
      <c r="PBD1605" s="24"/>
      <c r="PBE1605" s="24"/>
      <c r="PBF1605" s="24"/>
      <c r="PBJ1605" s="3"/>
      <c r="PBK1605" s="31"/>
      <c r="PBL1605" s="5"/>
      <c r="PBM1605" s="9"/>
      <c r="PBP1605" s="2"/>
      <c r="PBS1605" s="24"/>
      <c r="PBT1605" s="24"/>
      <c r="PBU1605" s="31"/>
      <c r="PBV1605" s="24"/>
      <c r="PBW1605" s="24"/>
      <c r="PBX1605" s="24"/>
      <c r="PBY1605" s="24"/>
      <c r="PBZ1605" s="24"/>
      <c r="PCA1605" s="24"/>
      <c r="PCB1605" s="24"/>
      <c r="PCC1605" s="24"/>
      <c r="PCD1605" s="24"/>
      <c r="PCE1605" s="24"/>
      <c r="PCF1605" s="24"/>
      <c r="PCG1605" s="24"/>
      <c r="PCH1605" s="24"/>
      <c r="PCI1605" s="24"/>
      <c r="PCJ1605" s="24"/>
      <c r="PCN1605" s="3"/>
      <c r="PCO1605" s="31"/>
      <c r="PCP1605" s="5"/>
      <c r="PCQ1605" s="9"/>
      <c r="PCT1605" s="2"/>
      <c r="PCW1605" s="24"/>
      <c r="PCX1605" s="24"/>
      <c r="PCY1605" s="31"/>
      <c r="PCZ1605" s="24"/>
      <c r="PDA1605" s="24"/>
      <c r="PDB1605" s="24"/>
      <c r="PDC1605" s="24"/>
      <c r="PDD1605" s="24"/>
      <c r="PDE1605" s="24"/>
      <c r="PDF1605" s="24"/>
      <c r="PDG1605" s="24"/>
      <c r="PDH1605" s="24"/>
      <c r="PDI1605" s="24"/>
      <c r="PDJ1605" s="24"/>
      <c r="PDK1605" s="24"/>
      <c r="PDL1605" s="24"/>
      <c r="PDM1605" s="24"/>
      <c r="PDN1605" s="24"/>
      <c r="PDR1605" s="3"/>
      <c r="PDS1605" s="31"/>
      <c r="PDT1605" s="5"/>
      <c r="PDU1605" s="9"/>
      <c r="PDX1605" s="2"/>
      <c r="PEA1605" s="24"/>
      <c r="PEB1605" s="24"/>
      <c r="PEC1605" s="31"/>
      <c r="PED1605" s="24"/>
      <c r="PEE1605" s="24"/>
      <c r="PEF1605" s="24"/>
      <c r="PEG1605" s="24"/>
      <c r="PEH1605" s="24"/>
      <c r="PEI1605" s="24"/>
      <c r="PEJ1605" s="24"/>
      <c r="PEK1605" s="24"/>
      <c r="PEL1605" s="24"/>
      <c r="PEM1605" s="24"/>
      <c r="PEN1605" s="24"/>
      <c r="PEO1605" s="24"/>
      <c r="PEP1605" s="24"/>
      <c r="PEQ1605" s="24"/>
      <c r="PER1605" s="24"/>
      <c r="PEV1605" s="3"/>
      <c r="PEW1605" s="31"/>
      <c r="PEX1605" s="5"/>
      <c r="PEY1605" s="9"/>
      <c r="PFB1605" s="2"/>
      <c r="PFE1605" s="24"/>
      <c r="PFF1605" s="24"/>
      <c r="PFG1605" s="31"/>
      <c r="PFH1605" s="24"/>
      <c r="PFI1605" s="24"/>
      <c r="PFJ1605" s="24"/>
      <c r="PFK1605" s="24"/>
      <c r="PFL1605" s="24"/>
      <c r="PFM1605" s="24"/>
      <c r="PFN1605" s="24"/>
      <c r="PFO1605" s="24"/>
      <c r="PFP1605" s="24"/>
      <c r="PFQ1605" s="24"/>
      <c r="PFR1605" s="24"/>
      <c r="PFS1605" s="24"/>
      <c r="PFT1605" s="24"/>
      <c r="PFU1605" s="24"/>
      <c r="PFV1605" s="24"/>
      <c r="PFZ1605" s="3"/>
      <c r="PGA1605" s="31"/>
      <c r="PGB1605" s="5"/>
      <c r="PGC1605" s="9"/>
      <c r="PGF1605" s="2"/>
      <c r="PGI1605" s="24"/>
      <c r="PGJ1605" s="24"/>
      <c r="PGK1605" s="31"/>
      <c r="PGL1605" s="24"/>
      <c r="PGM1605" s="24"/>
      <c r="PGN1605" s="24"/>
      <c r="PGO1605" s="24"/>
      <c r="PGP1605" s="24"/>
      <c r="PGQ1605" s="24"/>
      <c r="PGR1605" s="24"/>
      <c r="PGS1605" s="24"/>
      <c r="PGT1605" s="24"/>
      <c r="PGU1605" s="24"/>
      <c r="PGV1605" s="24"/>
      <c r="PGW1605" s="24"/>
      <c r="PGX1605" s="24"/>
      <c r="PGY1605" s="24"/>
      <c r="PGZ1605" s="24"/>
      <c r="PHD1605" s="3"/>
      <c r="PHE1605" s="31"/>
      <c r="PHF1605" s="5"/>
      <c r="PHG1605" s="9"/>
      <c r="PHJ1605" s="2"/>
      <c r="PHM1605" s="24"/>
      <c r="PHN1605" s="24"/>
      <c r="PHO1605" s="31"/>
      <c r="PHP1605" s="24"/>
      <c r="PHQ1605" s="24"/>
      <c r="PHR1605" s="24"/>
      <c r="PHS1605" s="24"/>
      <c r="PHT1605" s="24"/>
      <c r="PHU1605" s="24"/>
      <c r="PHV1605" s="24"/>
      <c r="PHW1605" s="24"/>
      <c r="PHX1605" s="24"/>
      <c r="PHY1605" s="24"/>
      <c r="PHZ1605" s="24"/>
      <c r="PIA1605" s="24"/>
      <c r="PIB1605" s="24"/>
      <c r="PIC1605" s="24"/>
      <c r="PID1605" s="24"/>
      <c r="PIH1605" s="3"/>
      <c r="PII1605" s="31"/>
      <c r="PIJ1605" s="5"/>
      <c r="PIK1605" s="9"/>
      <c r="PIN1605" s="2"/>
      <c r="PIQ1605" s="24"/>
      <c r="PIR1605" s="24"/>
      <c r="PIS1605" s="31"/>
      <c r="PIT1605" s="24"/>
      <c r="PIU1605" s="24"/>
      <c r="PIV1605" s="24"/>
      <c r="PIW1605" s="24"/>
      <c r="PIX1605" s="24"/>
      <c r="PIY1605" s="24"/>
      <c r="PIZ1605" s="24"/>
      <c r="PJA1605" s="24"/>
      <c r="PJB1605" s="24"/>
      <c r="PJC1605" s="24"/>
      <c r="PJD1605" s="24"/>
      <c r="PJE1605" s="24"/>
      <c r="PJF1605" s="24"/>
      <c r="PJG1605" s="24"/>
      <c r="PJH1605" s="24"/>
      <c r="PJL1605" s="3"/>
      <c r="PJM1605" s="31"/>
      <c r="PJN1605" s="5"/>
      <c r="PJO1605" s="9"/>
      <c r="PJR1605" s="2"/>
      <c r="PJU1605" s="24"/>
      <c r="PJV1605" s="24"/>
      <c r="PJW1605" s="31"/>
      <c r="PJX1605" s="24"/>
      <c r="PJY1605" s="24"/>
      <c r="PJZ1605" s="24"/>
      <c r="PKA1605" s="24"/>
      <c r="PKB1605" s="24"/>
      <c r="PKC1605" s="24"/>
      <c r="PKD1605" s="24"/>
      <c r="PKE1605" s="24"/>
      <c r="PKF1605" s="24"/>
      <c r="PKG1605" s="24"/>
      <c r="PKH1605" s="24"/>
      <c r="PKI1605" s="24"/>
      <c r="PKJ1605" s="24"/>
      <c r="PKK1605" s="24"/>
      <c r="PKL1605" s="24"/>
      <c r="PKP1605" s="3"/>
      <c r="PKQ1605" s="31"/>
      <c r="PKR1605" s="5"/>
      <c r="PKS1605" s="9"/>
      <c r="PKV1605" s="2"/>
      <c r="PKY1605" s="24"/>
      <c r="PKZ1605" s="24"/>
      <c r="PLA1605" s="31"/>
      <c r="PLB1605" s="24"/>
      <c r="PLC1605" s="24"/>
      <c r="PLD1605" s="24"/>
      <c r="PLE1605" s="24"/>
      <c r="PLF1605" s="24"/>
      <c r="PLG1605" s="24"/>
      <c r="PLH1605" s="24"/>
      <c r="PLI1605" s="24"/>
      <c r="PLJ1605" s="24"/>
      <c r="PLK1605" s="24"/>
      <c r="PLL1605" s="24"/>
      <c r="PLM1605" s="24"/>
      <c r="PLN1605" s="24"/>
      <c r="PLO1605" s="24"/>
      <c r="PLP1605" s="24"/>
      <c r="PLT1605" s="3"/>
      <c r="PLU1605" s="31"/>
      <c r="PLV1605" s="5"/>
      <c r="PLW1605" s="9"/>
      <c r="PLZ1605" s="2"/>
      <c r="PMC1605" s="24"/>
      <c r="PMD1605" s="24"/>
      <c r="PME1605" s="31"/>
      <c r="PMF1605" s="24"/>
      <c r="PMG1605" s="24"/>
      <c r="PMH1605" s="24"/>
      <c r="PMI1605" s="24"/>
      <c r="PMJ1605" s="24"/>
      <c r="PMK1605" s="24"/>
      <c r="PML1605" s="24"/>
      <c r="PMM1605" s="24"/>
      <c r="PMN1605" s="24"/>
      <c r="PMO1605" s="24"/>
      <c r="PMP1605" s="24"/>
      <c r="PMQ1605" s="24"/>
      <c r="PMR1605" s="24"/>
      <c r="PMS1605" s="24"/>
      <c r="PMT1605" s="24"/>
      <c r="PMX1605" s="3"/>
      <c r="PMY1605" s="31"/>
      <c r="PMZ1605" s="5"/>
      <c r="PNA1605" s="9"/>
      <c r="PND1605" s="2"/>
      <c r="PNG1605" s="24"/>
      <c r="PNH1605" s="24"/>
      <c r="PNI1605" s="31"/>
      <c r="PNJ1605" s="24"/>
      <c r="PNK1605" s="24"/>
      <c r="PNL1605" s="24"/>
      <c r="PNM1605" s="24"/>
      <c r="PNN1605" s="24"/>
      <c r="PNO1605" s="24"/>
      <c r="PNP1605" s="24"/>
      <c r="PNQ1605" s="24"/>
      <c r="PNR1605" s="24"/>
      <c r="PNS1605" s="24"/>
      <c r="PNT1605" s="24"/>
      <c r="PNU1605" s="24"/>
      <c r="PNV1605" s="24"/>
      <c r="PNW1605" s="24"/>
      <c r="PNX1605" s="24"/>
      <c r="POB1605" s="3"/>
      <c r="POC1605" s="31"/>
      <c r="POD1605" s="5"/>
      <c r="POE1605" s="9"/>
      <c r="POH1605" s="2"/>
      <c r="POK1605" s="24"/>
      <c r="POL1605" s="24"/>
      <c r="POM1605" s="31"/>
      <c r="PON1605" s="24"/>
      <c r="POO1605" s="24"/>
      <c r="POP1605" s="24"/>
      <c r="POQ1605" s="24"/>
      <c r="POR1605" s="24"/>
      <c r="POS1605" s="24"/>
      <c r="POT1605" s="24"/>
      <c r="POU1605" s="24"/>
      <c r="POV1605" s="24"/>
      <c r="POW1605" s="24"/>
      <c r="POX1605" s="24"/>
      <c r="POY1605" s="24"/>
      <c r="POZ1605" s="24"/>
      <c r="PPA1605" s="24"/>
      <c r="PPB1605" s="24"/>
      <c r="PPF1605" s="3"/>
      <c r="PPG1605" s="31"/>
      <c r="PPH1605" s="5"/>
      <c r="PPI1605" s="9"/>
      <c r="PPL1605" s="2"/>
      <c r="PPO1605" s="24"/>
      <c r="PPP1605" s="24"/>
      <c r="PPQ1605" s="31"/>
      <c r="PPR1605" s="24"/>
      <c r="PPS1605" s="24"/>
      <c r="PPT1605" s="24"/>
      <c r="PPU1605" s="24"/>
      <c r="PPV1605" s="24"/>
      <c r="PPW1605" s="24"/>
      <c r="PPX1605" s="24"/>
      <c r="PPY1605" s="24"/>
      <c r="PPZ1605" s="24"/>
      <c r="PQA1605" s="24"/>
      <c r="PQB1605" s="24"/>
      <c r="PQC1605" s="24"/>
      <c r="PQD1605" s="24"/>
      <c r="PQE1605" s="24"/>
      <c r="PQF1605" s="24"/>
      <c r="PQJ1605" s="3"/>
      <c r="PQK1605" s="31"/>
      <c r="PQL1605" s="5"/>
      <c r="PQM1605" s="9"/>
      <c r="PQP1605" s="2"/>
      <c r="PQS1605" s="24"/>
      <c r="PQT1605" s="24"/>
      <c r="PQU1605" s="31"/>
      <c r="PQV1605" s="24"/>
      <c r="PQW1605" s="24"/>
      <c r="PQX1605" s="24"/>
      <c r="PQY1605" s="24"/>
      <c r="PQZ1605" s="24"/>
      <c r="PRA1605" s="24"/>
      <c r="PRB1605" s="24"/>
      <c r="PRC1605" s="24"/>
      <c r="PRD1605" s="24"/>
      <c r="PRE1605" s="24"/>
      <c r="PRF1605" s="24"/>
      <c r="PRG1605" s="24"/>
      <c r="PRH1605" s="24"/>
      <c r="PRI1605" s="24"/>
      <c r="PRJ1605" s="24"/>
      <c r="PRN1605" s="3"/>
      <c r="PRO1605" s="31"/>
      <c r="PRP1605" s="5"/>
      <c r="PRQ1605" s="9"/>
      <c r="PRT1605" s="2"/>
      <c r="PRW1605" s="24"/>
      <c r="PRX1605" s="24"/>
      <c r="PRY1605" s="31"/>
      <c r="PRZ1605" s="24"/>
      <c r="PSA1605" s="24"/>
      <c r="PSB1605" s="24"/>
      <c r="PSC1605" s="24"/>
      <c r="PSD1605" s="24"/>
      <c r="PSE1605" s="24"/>
      <c r="PSF1605" s="24"/>
      <c r="PSG1605" s="24"/>
      <c r="PSH1605" s="24"/>
      <c r="PSI1605" s="24"/>
      <c r="PSJ1605" s="24"/>
      <c r="PSK1605" s="24"/>
      <c r="PSL1605" s="24"/>
      <c r="PSM1605" s="24"/>
      <c r="PSN1605" s="24"/>
      <c r="PSR1605" s="3"/>
      <c r="PSS1605" s="31"/>
      <c r="PST1605" s="5"/>
      <c r="PSU1605" s="9"/>
      <c r="PSX1605" s="2"/>
      <c r="PTA1605" s="24"/>
      <c r="PTB1605" s="24"/>
      <c r="PTC1605" s="31"/>
      <c r="PTD1605" s="24"/>
      <c r="PTE1605" s="24"/>
      <c r="PTF1605" s="24"/>
      <c r="PTG1605" s="24"/>
      <c r="PTH1605" s="24"/>
      <c r="PTI1605" s="24"/>
      <c r="PTJ1605" s="24"/>
      <c r="PTK1605" s="24"/>
      <c r="PTL1605" s="24"/>
      <c r="PTM1605" s="24"/>
      <c r="PTN1605" s="24"/>
      <c r="PTO1605" s="24"/>
      <c r="PTP1605" s="24"/>
      <c r="PTQ1605" s="24"/>
      <c r="PTR1605" s="24"/>
      <c r="PTV1605" s="3"/>
      <c r="PTW1605" s="31"/>
      <c r="PTX1605" s="5"/>
      <c r="PTY1605" s="9"/>
      <c r="PUB1605" s="2"/>
      <c r="PUE1605" s="24"/>
      <c r="PUF1605" s="24"/>
      <c r="PUG1605" s="31"/>
      <c r="PUH1605" s="24"/>
      <c r="PUI1605" s="24"/>
      <c r="PUJ1605" s="24"/>
      <c r="PUK1605" s="24"/>
      <c r="PUL1605" s="24"/>
      <c r="PUM1605" s="24"/>
      <c r="PUN1605" s="24"/>
      <c r="PUO1605" s="24"/>
      <c r="PUP1605" s="24"/>
      <c r="PUQ1605" s="24"/>
      <c r="PUR1605" s="24"/>
      <c r="PUS1605" s="24"/>
      <c r="PUT1605" s="24"/>
      <c r="PUU1605" s="24"/>
      <c r="PUV1605" s="24"/>
      <c r="PUZ1605" s="3"/>
      <c r="PVA1605" s="31"/>
      <c r="PVB1605" s="5"/>
      <c r="PVC1605" s="9"/>
      <c r="PVF1605" s="2"/>
      <c r="PVI1605" s="24"/>
      <c r="PVJ1605" s="24"/>
      <c r="PVK1605" s="31"/>
      <c r="PVL1605" s="24"/>
      <c r="PVM1605" s="24"/>
      <c r="PVN1605" s="24"/>
      <c r="PVO1605" s="24"/>
      <c r="PVP1605" s="24"/>
      <c r="PVQ1605" s="24"/>
      <c r="PVR1605" s="24"/>
      <c r="PVS1605" s="24"/>
      <c r="PVT1605" s="24"/>
      <c r="PVU1605" s="24"/>
      <c r="PVV1605" s="24"/>
      <c r="PVW1605" s="24"/>
      <c r="PVX1605" s="24"/>
      <c r="PVY1605" s="24"/>
      <c r="PVZ1605" s="24"/>
      <c r="PWD1605" s="3"/>
      <c r="PWE1605" s="31"/>
      <c r="PWF1605" s="5"/>
      <c r="PWG1605" s="9"/>
      <c r="PWJ1605" s="2"/>
      <c r="PWM1605" s="24"/>
      <c r="PWN1605" s="24"/>
      <c r="PWO1605" s="31"/>
      <c r="PWP1605" s="24"/>
      <c r="PWQ1605" s="24"/>
      <c r="PWR1605" s="24"/>
      <c r="PWS1605" s="24"/>
      <c r="PWT1605" s="24"/>
      <c r="PWU1605" s="24"/>
      <c r="PWV1605" s="24"/>
      <c r="PWW1605" s="24"/>
      <c r="PWX1605" s="24"/>
      <c r="PWY1605" s="24"/>
      <c r="PWZ1605" s="24"/>
      <c r="PXA1605" s="24"/>
      <c r="PXB1605" s="24"/>
      <c r="PXC1605" s="24"/>
      <c r="PXD1605" s="24"/>
      <c r="PXH1605" s="3"/>
      <c r="PXI1605" s="31"/>
      <c r="PXJ1605" s="5"/>
      <c r="PXK1605" s="9"/>
      <c r="PXN1605" s="2"/>
      <c r="PXQ1605" s="24"/>
      <c r="PXR1605" s="24"/>
      <c r="PXS1605" s="31"/>
      <c r="PXT1605" s="24"/>
      <c r="PXU1605" s="24"/>
      <c r="PXV1605" s="24"/>
      <c r="PXW1605" s="24"/>
      <c r="PXX1605" s="24"/>
      <c r="PXY1605" s="24"/>
      <c r="PXZ1605" s="24"/>
      <c r="PYA1605" s="24"/>
      <c r="PYB1605" s="24"/>
      <c r="PYC1605" s="24"/>
      <c r="PYD1605" s="24"/>
      <c r="PYE1605" s="24"/>
      <c r="PYF1605" s="24"/>
      <c r="PYG1605" s="24"/>
      <c r="PYH1605" s="24"/>
      <c r="PYL1605" s="3"/>
      <c r="PYM1605" s="31"/>
      <c r="PYN1605" s="5"/>
      <c r="PYO1605" s="9"/>
      <c r="PYR1605" s="2"/>
      <c r="PYU1605" s="24"/>
      <c r="PYV1605" s="24"/>
      <c r="PYW1605" s="31"/>
      <c r="PYX1605" s="24"/>
      <c r="PYY1605" s="24"/>
      <c r="PYZ1605" s="24"/>
      <c r="PZA1605" s="24"/>
      <c r="PZB1605" s="24"/>
      <c r="PZC1605" s="24"/>
      <c r="PZD1605" s="24"/>
      <c r="PZE1605" s="24"/>
      <c r="PZF1605" s="24"/>
      <c r="PZG1605" s="24"/>
      <c r="PZH1605" s="24"/>
      <c r="PZI1605" s="24"/>
      <c r="PZJ1605" s="24"/>
      <c r="PZK1605" s="24"/>
      <c r="PZL1605" s="24"/>
      <c r="PZP1605" s="3"/>
      <c r="PZQ1605" s="31"/>
      <c r="PZR1605" s="5"/>
      <c r="PZS1605" s="9"/>
      <c r="PZV1605" s="2"/>
      <c r="PZY1605" s="24"/>
      <c r="PZZ1605" s="24"/>
      <c r="QAA1605" s="31"/>
      <c r="QAB1605" s="24"/>
      <c r="QAC1605" s="24"/>
      <c r="QAD1605" s="24"/>
      <c r="QAE1605" s="24"/>
      <c r="QAF1605" s="24"/>
      <c r="QAG1605" s="24"/>
      <c r="QAH1605" s="24"/>
      <c r="QAI1605" s="24"/>
      <c r="QAJ1605" s="24"/>
      <c r="QAK1605" s="24"/>
      <c r="QAL1605" s="24"/>
      <c r="QAM1605" s="24"/>
      <c r="QAN1605" s="24"/>
      <c r="QAO1605" s="24"/>
      <c r="QAP1605" s="24"/>
      <c r="QAT1605" s="3"/>
      <c r="QAU1605" s="31"/>
      <c r="QAV1605" s="5"/>
      <c r="QAW1605" s="9"/>
      <c r="QAZ1605" s="2"/>
      <c r="QBC1605" s="24"/>
      <c r="QBD1605" s="24"/>
      <c r="QBE1605" s="31"/>
      <c r="QBF1605" s="24"/>
      <c r="QBG1605" s="24"/>
      <c r="QBH1605" s="24"/>
      <c r="QBI1605" s="24"/>
      <c r="QBJ1605" s="24"/>
      <c r="QBK1605" s="24"/>
      <c r="QBL1605" s="24"/>
      <c r="QBM1605" s="24"/>
      <c r="QBN1605" s="24"/>
      <c r="QBO1605" s="24"/>
      <c r="QBP1605" s="24"/>
      <c r="QBQ1605" s="24"/>
      <c r="QBR1605" s="24"/>
      <c r="QBS1605" s="24"/>
      <c r="QBT1605" s="24"/>
      <c r="QBX1605" s="3"/>
      <c r="QBY1605" s="31"/>
      <c r="QBZ1605" s="5"/>
      <c r="QCA1605" s="9"/>
      <c r="QCD1605" s="2"/>
      <c r="QCG1605" s="24"/>
      <c r="QCH1605" s="24"/>
      <c r="QCI1605" s="31"/>
      <c r="QCJ1605" s="24"/>
      <c r="QCK1605" s="24"/>
      <c r="QCL1605" s="24"/>
      <c r="QCM1605" s="24"/>
      <c r="QCN1605" s="24"/>
      <c r="QCO1605" s="24"/>
      <c r="QCP1605" s="24"/>
      <c r="QCQ1605" s="24"/>
      <c r="QCR1605" s="24"/>
      <c r="QCS1605" s="24"/>
      <c r="QCT1605" s="24"/>
      <c r="QCU1605" s="24"/>
      <c r="QCV1605" s="24"/>
      <c r="QCW1605" s="24"/>
      <c r="QCX1605" s="24"/>
      <c r="QDB1605" s="3"/>
      <c r="QDC1605" s="31"/>
      <c r="QDD1605" s="5"/>
      <c r="QDE1605" s="9"/>
      <c r="QDH1605" s="2"/>
      <c r="QDK1605" s="24"/>
      <c r="QDL1605" s="24"/>
      <c r="QDM1605" s="31"/>
      <c r="QDN1605" s="24"/>
      <c r="QDO1605" s="24"/>
      <c r="QDP1605" s="24"/>
      <c r="QDQ1605" s="24"/>
      <c r="QDR1605" s="24"/>
      <c r="QDS1605" s="24"/>
      <c r="QDT1605" s="24"/>
      <c r="QDU1605" s="24"/>
      <c r="QDV1605" s="24"/>
      <c r="QDW1605" s="24"/>
      <c r="QDX1605" s="24"/>
      <c r="QDY1605" s="24"/>
      <c r="QDZ1605" s="24"/>
      <c r="QEA1605" s="24"/>
      <c r="QEB1605" s="24"/>
      <c r="QEF1605" s="3"/>
      <c r="QEG1605" s="31"/>
      <c r="QEH1605" s="5"/>
      <c r="QEI1605" s="9"/>
      <c r="QEL1605" s="2"/>
      <c r="QEO1605" s="24"/>
      <c r="QEP1605" s="24"/>
      <c r="QEQ1605" s="31"/>
      <c r="QER1605" s="24"/>
      <c r="QES1605" s="24"/>
      <c r="QET1605" s="24"/>
      <c r="QEU1605" s="24"/>
      <c r="QEV1605" s="24"/>
      <c r="QEW1605" s="24"/>
      <c r="QEX1605" s="24"/>
      <c r="QEY1605" s="24"/>
      <c r="QEZ1605" s="24"/>
      <c r="QFA1605" s="24"/>
      <c r="QFB1605" s="24"/>
      <c r="QFC1605" s="24"/>
      <c r="QFD1605" s="24"/>
      <c r="QFE1605" s="24"/>
      <c r="QFF1605" s="24"/>
      <c r="QFJ1605" s="3"/>
      <c r="QFK1605" s="31"/>
      <c r="QFL1605" s="5"/>
      <c r="QFM1605" s="9"/>
      <c r="QFP1605" s="2"/>
      <c r="QFS1605" s="24"/>
      <c r="QFT1605" s="24"/>
      <c r="QFU1605" s="31"/>
      <c r="QFV1605" s="24"/>
      <c r="QFW1605" s="24"/>
      <c r="QFX1605" s="24"/>
      <c r="QFY1605" s="24"/>
      <c r="QFZ1605" s="24"/>
      <c r="QGA1605" s="24"/>
      <c r="QGB1605" s="24"/>
      <c r="QGC1605" s="24"/>
      <c r="QGD1605" s="24"/>
      <c r="QGE1605" s="24"/>
      <c r="QGF1605" s="24"/>
      <c r="QGG1605" s="24"/>
      <c r="QGH1605" s="24"/>
      <c r="QGI1605" s="24"/>
      <c r="QGJ1605" s="24"/>
      <c r="QGN1605" s="3"/>
      <c r="QGO1605" s="31"/>
      <c r="QGP1605" s="5"/>
      <c r="QGQ1605" s="9"/>
      <c r="QGT1605" s="2"/>
      <c r="QGW1605" s="24"/>
      <c r="QGX1605" s="24"/>
      <c r="QGY1605" s="31"/>
      <c r="QGZ1605" s="24"/>
      <c r="QHA1605" s="24"/>
      <c r="QHB1605" s="24"/>
      <c r="QHC1605" s="24"/>
      <c r="QHD1605" s="24"/>
      <c r="QHE1605" s="24"/>
      <c r="QHF1605" s="24"/>
      <c r="QHG1605" s="24"/>
      <c r="QHH1605" s="24"/>
      <c r="QHI1605" s="24"/>
      <c r="QHJ1605" s="24"/>
      <c r="QHK1605" s="24"/>
      <c r="QHL1605" s="24"/>
      <c r="QHM1605" s="24"/>
      <c r="QHN1605" s="24"/>
      <c r="QHR1605" s="3"/>
      <c r="QHS1605" s="31"/>
      <c r="QHT1605" s="5"/>
      <c r="QHU1605" s="9"/>
      <c r="QHX1605" s="2"/>
      <c r="QIA1605" s="24"/>
      <c r="QIB1605" s="24"/>
      <c r="QIC1605" s="31"/>
      <c r="QID1605" s="24"/>
      <c r="QIE1605" s="24"/>
      <c r="QIF1605" s="24"/>
      <c r="QIG1605" s="24"/>
      <c r="QIH1605" s="24"/>
      <c r="QII1605" s="24"/>
      <c r="QIJ1605" s="24"/>
      <c r="QIK1605" s="24"/>
      <c r="QIL1605" s="24"/>
      <c r="QIM1605" s="24"/>
      <c r="QIN1605" s="24"/>
      <c r="QIO1605" s="24"/>
      <c r="QIP1605" s="24"/>
      <c r="QIQ1605" s="24"/>
      <c r="QIR1605" s="24"/>
      <c r="QIV1605" s="3"/>
      <c r="QIW1605" s="31"/>
      <c r="QIX1605" s="5"/>
      <c r="QIY1605" s="9"/>
      <c r="QJB1605" s="2"/>
      <c r="QJE1605" s="24"/>
      <c r="QJF1605" s="24"/>
      <c r="QJG1605" s="31"/>
      <c r="QJH1605" s="24"/>
      <c r="QJI1605" s="24"/>
      <c r="QJJ1605" s="24"/>
      <c r="QJK1605" s="24"/>
      <c r="QJL1605" s="24"/>
      <c r="QJM1605" s="24"/>
      <c r="QJN1605" s="24"/>
      <c r="QJO1605" s="24"/>
      <c r="QJP1605" s="24"/>
      <c r="QJQ1605" s="24"/>
      <c r="QJR1605" s="24"/>
      <c r="QJS1605" s="24"/>
      <c r="QJT1605" s="24"/>
      <c r="QJU1605" s="24"/>
      <c r="QJV1605" s="24"/>
      <c r="QJZ1605" s="3"/>
      <c r="QKA1605" s="31"/>
      <c r="QKB1605" s="5"/>
      <c r="QKC1605" s="9"/>
      <c r="QKF1605" s="2"/>
      <c r="QKI1605" s="24"/>
      <c r="QKJ1605" s="24"/>
      <c r="QKK1605" s="31"/>
      <c r="QKL1605" s="24"/>
      <c r="QKM1605" s="24"/>
      <c r="QKN1605" s="24"/>
      <c r="QKO1605" s="24"/>
      <c r="QKP1605" s="24"/>
      <c r="QKQ1605" s="24"/>
      <c r="QKR1605" s="24"/>
      <c r="QKS1605" s="24"/>
      <c r="QKT1605" s="24"/>
      <c r="QKU1605" s="24"/>
      <c r="QKV1605" s="24"/>
      <c r="QKW1605" s="24"/>
      <c r="QKX1605" s="24"/>
      <c r="QKY1605" s="24"/>
      <c r="QKZ1605" s="24"/>
      <c r="QLD1605" s="3"/>
      <c r="QLE1605" s="31"/>
      <c r="QLF1605" s="5"/>
      <c r="QLG1605" s="9"/>
      <c r="QLJ1605" s="2"/>
      <c r="QLM1605" s="24"/>
      <c r="QLN1605" s="24"/>
      <c r="QLO1605" s="31"/>
      <c r="QLP1605" s="24"/>
      <c r="QLQ1605" s="24"/>
      <c r="QLR1605" s="24"/>
      <c r="QLS1605" s="24"/>
      <c r="QLT1605" s="24"/>
      <c r="QLU1605" s="24"/>
      <c r="QLV1605" s="24"/>
      <c r="QLW1605" s="24"/>
      <c r="QLX1605" s="24"/>
      <c r="QLY1605" s="24"/>
      <c r="QLZ1605" s="24"/>
      <c r="QMA1605" s="24"/>
      <c r="QMB1605" s="24"/>
      <c r="QMC1605" s="24"/>
      <c r="QMD1605" s="24"/>
      <c r="QMH1605" s="3"/>
      <c r="QMI1605" s="31"/>
      <c r="QMJ1605" s="5"/>
      <c r="QMK1605" s="9"/>
      <c r="QMN1605" s="2"/>
      <c r="QMQ1605" s="24"/>
      <c r="QMR1605" s="24"/>
      <c r="QMS1605" s="31"/>
      <c r="QMT1605" s="24"/>
      <c r="QMU1605" s="24"/>
      <c r="QMV1605" s="24"/>
      <c r="QMW1605" s="24"/>
      <c r="QMX1605" s="24"/>
      <c r="QMY1605" s="24"/>
      <c r="QMZ1605" s="24"/>
      <c r="QNA1605" s="24"/>
      <c r="QNB1605" s="24"/>
      <c r="QNC1605" s="24"/>
      <c r="QND1605" s="24"/>
      <c r="QNE1605" s="24"/>
      <c r="QNF1605" s="24"/>
      <c r="QNG1605" s="24"/>
      <c r="QNH1605" s="24"/>
      <c r="QNL1605" s="3"/>
      <c r="QNM1605" s="31"/>
      <c r="QNN1605" s="5"/>
      <c r="QNO1605" s="9"/>
      <c r="QNR1605" s="2"/>
      <c r="QNU1605" s="24"/>
      <c r="QNV1605" s="24"/>
      <c r="QNW1605" s="31"/>
      <c r="QNX1605" s="24"/>
      <c r="QNY1605" s="24"/>
      <c r="QNZ1605" s="24"/>
      <c r="QOA1605" s="24"/>
      <c r="QOB1605" s="24"/>
      <c r="QOC1605" s="24"/>
      <c r="QOD1605" s="24"/>
      <c r="QOE1605" s="24"/>
      <c r="QOF1605" s="24"/>
      <c r="QOG1605" s="24"/>
      <c r="QOH1605" s="24"/>
      <c r="QOI1605" s="24"/>
      <c r="QOJ1605" s="24"/>
      <c r="QOK1605" s="24"/>
      <c r="QOL1605" s="24"/>
      <c r="QOP1605" s="3"/>
      <c r="QOQ1605" s="31"/>
      <c r="QOR1605" s="5"/>
      <c r="QOS1605" s="9"/>
      <c r="QOV1605" s="2"/>
      <c r="QOY1605" s="24"/>
      <c r="QOZ1605" s="24"/>
      <c r="QPA1605" s="31"/>
      <c r="QPB1605" s="24"/>
      <c r="QPC1605" s="24"/>
      <c r="QPD1605" s="24"/>
      <c r="QPE1605" s="24"/>
      <c r="QPF1605" s="24"/>
      <c r="QPG1605" s="24"/>
      <c r="QPH1605" s="24"/>
      <c r="QPI1605" s="24"/>
      <c r="QPJ1605" s="24"/>
      <c r="QPK1605" s="24"/>
      <c r="QPL1605" s="24"/>
      <c r="QPM1605" s="24"/>
      <c r="QPN1605" s="24"/>
      <c r="QPO1605" s="24"/>
      <c r="QPP1605" s="24"/>
      <c r="QPT1605" s="3"/>
      <c r="QPU1605" s="31"/>
      <c r="QPV1605" s="5"/>
      <c r="QPW1605" s="9"/>
      <c r="QPZ1605" s="2"/>
      <c r="QQC1605" s="24"/>
      <c r="QQD1605" s="24"/>
      <c r="QQE1605" s="31"/>
      <c r="QQF1605" s="24"/>
      <c r="QQG1605" s="24"/>
      <c r="QQH1605" s="24"/>
      <c r="QQI1605" s="24"/>
      <c r="QQJ1605" s="24"/>
      <c r="QQK1605" s="24"/>
      <c r="QQL1605" s="24"/>
      <c r="QQM1605" s="24"/>
      <c r="QQN1605" s="24"/>
      <c r="QQO1605" s="24"/>
      <c r="QQP1605" s="24"/>
      <c r="QQQ1605" s="24"/>
      <c r="QQR1605" s="24"/>
      <c r="QQS1605" s="24"/>
      <c r="QQT1605" s="24"/>
      <c r="QQX1605" s="3"/>
      <c r="QQY1605" s="31"/>
      <c r="QQZ1605" s="5"/>
      <c r="QRA1605" s="9"/>
      <c r="QRD1605" s="2"/>
      <c r="QRG1605" s="24"/>
      <c r="QRH1605" s="24"/>
      <c r="QRI1605" s="31"/>
      <c r="QRJ1605" s="24"/>
      <c r="QRK1605" s="24"/>
      <c r="QRL1605" s="24"/>
      <c r="QRM1605" s="24"/>
      <c r="QRN1605" s="24"/>
      <c r="QRO1605" s="24"/>
      <c r="QRP1605" s="24"/>
      <c r="QRQ1605" s="24"/>
      <c r="QRR1605" s="24"/>
      <c r="QRS1605" s="24"/>
      <c r="QRT1605" s="24"/>
      <c r="QRU1605" s="24"/>
      <c r="QRV1605" s="24"/>
      <c r="QRW1605" s="24"/>
      <c r="QRX1605" s="24"/>
      <c r="QSB1605" s="3"/>
      <c r="QSC1605" s="31"/>
      <c r="QSD1605" s="5"/>
      <c r="QSE1605" s="9"/>
      <c r="QSH1605" s="2"/>
      <c r="QSK1605" s="24"/>
      <c r="QSL1605" s="24"/>
      <c r="QSM1605" s="31"/>
      <c r="QSN1605" s="24"/>
      <c r="QSO1605" s="24"/>
      <c r="QSP1605" s="24"/>
      <c r="QSQ1605" s="24"/>
      <c r="QSR1605" s="24"/>
      <c r="QSS1605" s="24"/>
      <c r="QST1605" s="24"/>
      <c r="QSU1605" s="24"/>
      <c r="QSV1605" s="24"/>
      <c r="QSW1605" s="24"/>
      <c r="QSX1605" s="24"/>
      <c r="QSY1605" s="24"/>
      <c r="QSZ1605" s="24"/>
      <c r="QTA1605" s="24"/>
      <c r="QTB1605" s="24"/>
      <c r="QTF1605" s="3"/>
      <c r="QTG1605" s="31"/>
      <c r="QTH1605" s="5"/>
      <c r="QTI1605" s="9"/>
      <c r="QTL1605" s="2"/>
      <c r="QTO1605" s="24"/>
      <c r="QTP1605" s="24"/>
      <c r="QTQ1605" s="31"/>
      <c r="QTR1605" s="24"/>
      <c r="QTS1605" s="24"/>
      <c r="QTT1605" s="24"/>
      <c r="QTU1605" s="24"/>
      <c r="QTV1605" s="24"/>
      <c r="QTW1605" s="24"/>
      <c r="QTX1605" s="24"/>
      <c r="QTY1605" s="24"/>
      <c r="QTZ1605" s="24"/>
      <c r="QUA1605" s="24"/>
      <c r="QUB1605" s="24"/>
      <c r="QUC1605" s="24"/>
      <c r="QUD1605" s="24"/>
      <c r="QUE1605" s="24"/>
      <c r="QUF1605" s="24"/>
      <c r="QUJ1605" s="3"/>
      <c r="QUK1605" s="31"/>
      <c r="QUL1605" s="5"/>
      <c r="QUM1605" s="9"/>
      <c r="QUP1605" s="2"/>
      <c r="QUS1605" s="24"/>
      <c r="QUT1605" s="24"/>
      <c r="QUU1605" s="31"/>
      <c r="QUV1605" s="24"/>
      <c r="QUW1605" s="24"/>
      <c r="QUX1605" s="24"/>
      <c r="QUY1605" s="24"/>
      <c r="QUZ1605" s="24"/>
      <c r="QVA1605" s="24"/>
      <c r="QVB1605" s="24"/>
      <c r="QVC1605" s="24"/>
      <c r="QVD1605" s="24"/>
      <c r="QVE1605" s="24"/>
      <c r="QVF1605" s="24"/>
      <c r="QVG1605" s="24"/>
      <c r="QVH1605" s="24"/>
      <c r="QVI1605" s="24"/>
      <c r="QVJ1605" s="24"/>
      <c r="QVN1605" s="3"/>
      <c r="QVO1605" s="31"/>
      <c r="QVP1605" s="5"/>
      <c r="QVQ1605" s="9"/>
      <c r="QVT1605" s="2"/>
      <c r="QVW1605" s="24"/>
      <c r="QVX1605" s="24"/>
      <c r="QVY1605" s="31"/>
      <c r="QVZ1605" s="24"/>
      <c r="QWA1605" s="24"/>
      <c r="QWB1605" s="24"/>
      <c r="QWC1605" s="24"/>
      <c r="QWD1605" s="24"/>
      <c r="QWE1605" s="24"/>
      <c r="QWF1605" s="24"/>
      <c r="QWG1605" s="24"/>
      <c r="QWH1605" s="24"/>
      <c r="QWI1605" s="24"/>
      <c r="QWJ1605" s="24"/>
      <c r="QWK1605" s="24"/>
      <c r="QWL1605" s="24"/>
      <c r="QWM1605" s="24"/>
      <c r="QWN1605" s="24"/>
      <c r="QWR1605" s="3"/>
      <c r="QWS1605" s="31"/>
      <c r="QWT1605" s="5"/>
      <c r="QWU1605" s="9"/>
      <c r="QWX1605" s="2"/>
      <c r="QXA1605" s="24"/>
      <c r="QXB1605" s="24"/>
      <c r="QXC1605" s="31"/>
      <c r="QXD1605" s="24"/>
      <c r="QXE1605" s="24"/>
      <c r="QXF1605" s="24"/>
      <c r="QXG1605" s="24"/>
      <c r="QXH1605" s="24"/>
      <c r="QXI1605" s="24"/>
      <c r="QXJ1605" s="24"/>
      <c r="QXK1605" s="24"/>
      <c r="QXL1605" s="24"/>
      <c r="QXM1605" s="24"/>
      <c r="QXN1605" s="24"/>
      <c r="QXO1605" s="24"/>
      <c r="QXP1605" s="24"/>
      <c r="QXQ1605" s="24"/>
      <c r="QXR1605" s="24"/>
      <c r="QXV1605" s="3"/>
      <c r="QXW1605" s="31"/>
      <c r="QXX1605" s="5"/>
      <c r="QXY1605" s="9"/>
      <c r="QYB1605" s="2"/>
      <c r="QYE1605" s="24"/>
      <c r="QYF1605" s="24"/>
      <c r="QYG1605" s="31"/>
      <c r="QYH1605" s="24"/>
      <c r="QYI1605" s="24"/>
      <c r="QYJ1605" s="24"/>
      <c r="QYK1605" s="24"/>
      <c r="QYL1605" s="24"/>
      <c r="QYM1605" s="24"/>
      <c r="QYN1605" s="24"/>
      <c r="QYO1605" s="24"/>
      <c r="QYP1605" s="24"/>
      <c r="QYQ1605" s="24"/>
      <c r="QYR1605" s="24"/>
      <c r="QYS1605" s="24"/>
      <c r="QYT1605" s="24"/>
      <c r="QYU1605" s="24"/>
      <c r="QYV1605" s="24"/>
      <c r="QYZ1605" s="3"/>
      <c r="QZA1605" s="31"/>
      <c r="QZB1605" s="5"/>
      <c r="QZC1605" s="9"/>
      <c r="QZF1605" s="2"/>
      <c r="QZI1605" s="24"/>
      <c r="QZJ1605" s="24"/>
      <c r="QZK1605" s="31"/>
      <c r="QZL1605" s="24"/>
      <c r="QZM1605" s="24"/>
      <c r="QZN1605" s="24"/>
      <c r="QZO1605" s="24"/>
      <c r="QZP1605" s="24"/>
      <c r="QZQ1605" s="24"/>
      <c r="QZR1605" s="24"/>
      <c r="QZS1605" s="24"/>
      <c r="QZT1605" s="24"/>
      <c r="QZU1605" s="24"/>
      <c r="QZV1605" s="24"/>
      <c r="QZW1605" s="24"/>
      <c r="QZX1605" s="24"/>
      <c r="QZY1605" s="24"/>
      <c r="QZZ1605" s="24"/>
      <c r="RAD1605" s="3"/>
      <c r="RAE1605" s="31"/>
      <c r="RAF1605" s="5"/>
      <c r="RAG1605" s="9"/>
      <c r="RAJ1605" s="2"/>
      <c r="RAM1605" s="24"/>
      <c r="RAN1605" s="24"/>
      <c r="RAO1605" s="31"/>
      <c r="RAP1605" s="24"/>
      <c r="RAQ1605" s="24"/>
      <c r="RAR1605" s="24"/>
      <c r="RAS1605" s="24"/>
      <c r="RAT1605" s="24"/>
      <c r="RAU1605" s="24"/>
      <c r="RAV1605" s="24"/>
      <c r="RAW1605" s="24"/>
      <c r="RAX1605" s="24"/>
      <c r="RAY1605" s="24"/>
      <c r="RAZ1605" s="24"/>
      <c r="RBA1605" s="24"/>
      <c r="RBB1605" s="24"/>
      <c r="RBC1605" s="24"/>
      <c r="RBD1605" s="24"/>
      <c r="RBH1605" s="3"/>
      <c r="RBI1605" s="31"/>
      <c r="RBJ1605" s="5"/>
      <c r="RBK1605" s="9"/>
      <c r="RBN1605" s="2"/>
      <c r="RBQ1605" s="24"/>
      <c r="RBR1605" s="24"/>
      <c r="RBS1605" s="31"/>
      <c r="RBT1605" s="24"/>
      <c r="RBU1605" s="24"/>
      <c r="RBV1605" s="24"/>
      <c r="RBW1605" s="24"/>
      <c r="RBX1605" s="24"/>
      <c r="RBY1605" s="24"/>
      <c r="RBZ1605" s="24"/>
      <c r="RCA1605" s="24"/>
      <c r="RCB1605" s="24"/>
      <c r="RCC1605" s="24"/>
      <c r="RCD1605" s="24"/>
      <c r="RCE1605" s="24"/>
      <c r="RCF1605" s="24"/>
      <c r="RCG1605" s="24"/>
      <c r="RCH1605" s="24"/>
      <c r="RCL1605" s="3"/>
      <c r="RCM1605" s="31"/>
      <c r="RCN1605" s="5"/>
      <c r="RCO1605" s="9"/>
      <c r="RCR1605" s="2"/>
      <c r="RCU1605" s="24"/>
      <c r="RCV1605" s="24"/>
      <c r="RCW1605" s="31"/>
      <c r="RCX1605" s="24"/>
      <c r="RCY1605" s="24"/>
      <c r="RCZ1605" s="24"/>
      <c r="RDA1605" s="24"/>
      <c r="RDB1605" s="24"/>
      <c r="RDC1605" s="24"/>
      <c r="RDD1605" s="24"/>
      <c r="RDE1605" s="24"/>
      <c r="RDF1605" s="24"/>
      <c r="RDG1605" s="24"/>
      <c r="RDH1605" s="24"/>
      <c r="RDI1605" s="24"/>
      <c r="RDJ1605" s="24"/>
      <c r="RDK1605" s="24"/>
      <c r="RDL1605" s="24"/>
      <c r="RDP1605" s="3"/>
      <c r="RDQ1605" s="31"/>
      <c r="RDR1605" s="5"/>
      <c r="RDS1605" s="9"/>
      <c r="RDV1605" s="2"/>
      <c r="RDY1605" s="24"/>
      <c r="RDZ1605" s="24"/>
      <c r="REA1605" s="31"/>
      <c r="REB1605" s="24"/>
      <c r="REC1605" s="24"/>
      <c r="RED1605" s="24"/>
      <c r="REE1605" s="24"/>
      <c r="REF1605" s="24"/>
      <c r="REG1605" s="24"/>
      <c r="REH1605" s="24"/>
      <c r="REI1605" s="24"/>
      <c r="REJ1605" s="24"/>
      <c r="REK1605" s="24"/>
      <c r="REL1605" s="24"/>
      <c r="REM1605" s="24"/>
      <c r="REN1605" s="24"/>
      <c r="REO1605" s="24"/>
      <c r="REP1605" s="24"/>
      <c r="RET1605" s="3"/>
      <c r="REU1605" s="31"/>
      <c r="REV1605" s="5"/>
      <c r="REW1605" s="9"/>
      <c r="REZ1605" s="2"/>
      <c r="RFC1605" s="24"/>
      <c r="RFD1605" s="24"/>
      <c r="RFE1605" s="31"/>
      <c r="RFF1605" s="24"/>
      <c r="RFG1605" s="24"/>
      <c r="RFH1605" s="24"/>
      <c r="RFI1605" s="24"/>
      <c r="RFJ1605" s="24"/>
      <c r="RFK1605" s="24"/>
      <c r="RFL1605" s="24"/>
      <c r="RFM1605" s="24"/>
      <c r="RFN1605" s="24"/>
      <c r="RFO1605" s="24"/>
      <c r="RFP1605" s="24"/>
      <c r="RFQ1605" s="24"/>
      <c r="RFR1605" s="24"/>
      <c r="RFS1605" s="24"/>
      <c r="RFT1605" s="24"/>
      <c r="RFX1605" s="3"/>
      <c r="RFY1605" s="31"/>
      <c r="RFZ1605" s="5"/>
      <c r="RGA1605" s="9"/>
      <c r="RGD1605" s="2"/>
      <c r="RGG1605" s="24"/>
      <c r="RGH1605" s="24"/>
      <c r="RGI1605" s="31"/>
      <c r="RGJ1605" s="24"/>
      <c r="RGK1605" s="24"/>
      <c r="RGL1605" s="24"/>
      <c r="RGM1605" s="24"/>
      <c r="RGN1605" s="24"/>
      <c r="RGO1605" s="24"/>
      <c r="RGP1605" s="24"/>
      <c r="RGQ1605" s="24"/>
      <c r="RGR1605" s="24"/>
      <c r="RGS1605" s="24"/>
      <c r="RGT1605" s="24"/>
      <c r="RGU1605" s="24"/>
      <c r="RGV1605" s="24"/>
      <c r="RGW1605" s="24"/>
      <c r="RGX1605" s="24"/>
      <c r="RHB1605" s="3"/>
      <c r="RHC1605" s="31"/>
      <c r="RHD1605" s="5"/>
      <c r="RHE1605" s="9"/>
      <c r="RHH1605" s="2"/>
      <c r="RHK1605" s="24"/>
      <c r="RHL1605" s="24"/>
      <c r="RHM1605" s="31"/>
      <c r="RHN1605" s="24"/>
      <c r="RHO1605" s="24"/>
      <c r="RHP1605" s="24"/>
      <c r="RHQ1605" s="24"/>
      <c r="RHR1605" s="24"/>
      <c r="RHS1605" s="24"/>
      <c r="RHT1605" s="24"/>
      <c r="RHU1605" s="24"/>
      <c r="RHV1605" s="24"/>
      <c r="RHW1605" s="24"/>
      <c r="RHX1605" s="24"/>
      <c r="RHY1605" s="24"/>
      <c r="RHZ1605" s="24"/>
      <c r="RIA1605" s="24"/>
      <c r="RIB1605" s="24"/>
      <c r="RIF1605" s="3"/>
      <c r="RIG1605" s="31"/>
      <c r="RIH1605" s="5"/>
      <c r="RII1605" s="9"/>
      <c r="RIL1605" s="2"/>
      <c r="RIO1605" s="24"/>
      <c r="RIP1605" s="24"/>
      <c r="RIQ1605" s="31"/>
      <c r="RIR1605" s="24"/>
      <c r="RIS1605" s="24"/>
      <c r="RIT1605" s="24"/>
      <c r="RIU1605" s="24"/>
      <c r="RIV1605" s="24"/>
      <c r="RIW1605" s="24"/>
      <c r="RIX1605" s="24"/>
      <c r="RIY1605" s="24"/>
      <c r="RIZ1605" s="24"/>
      <c r="RJA1605" s="24"/>
      <c r="RJB1605" s="24"/>
      <c r="RJC1605" s="24"/>
      <c r="RJD1605" s="24"/>
      <c r="RJE1605" s="24"/>
      <c r="RJF1605" s="24"/>
      <c r="RJJ1605" s="3"/>
      <c r="RJK1605" s="31"/>
      <c r="RJL1605" s="5"/>
      <c r="RJM1605" s="9"/>
      <c r="RJP1605" s="2"/>
      <c r="RJS1605" s="24"/>
      <c r="RJT1605" s="24"/>
      <c r="RJU1605" s="31"/>
      <c r="RJV1605" s="24"/>
      <c r="RJW1605" s="24"/>
      <c r="RJX1605" s="24"/>
      <c r="RJY1605" s="24"/>
      <c r="RJZ1605" s="24"/>
      <c r="RKA1605" s="24"/>
      <c r="RKB1605" s="24"/>
      <c r="RKC1605" s="24"/>
      <c r="RKD1605" s="24"/>
      <c r="RKE1605" s="24"/>
      <c r="RKF1605" s="24"/>
      <c r="RKG1605" s="24"/>
      <c r="RKH1605" s="24"/>
      <c r="RKI1605" s="24"/>
      <c r="RKJ1605" s="24"/>
      <c r="RKN1605" s="3"/>
      <c r="RKO1605" s="31"/>
      <c r="RKP1605" s="5"/>
      <c r="RKQ1605" s="9"/>
      <c r="RKT1605" s="2"/>
      <c r="RKW1605" s="24"/>
      <c r="RKX1605" s="24"/>
      <c r="RKY1605" s="31"/>
      <c r="RKZ1605" s="24"/>
      <c r="RLA1605" s="24"/>
      <c r="RLB1605" s="24"/>
      <c r="RLC1605" s="24"/>
      <c r="RLD1605" s="24"/>
      <c r="RLE1605" s="24"/>
      <c r="RLF1605" s="24"/>
      <c r="RLG1605" s="24"/>
      <c r="RLH1605" s="24"/>
      <c r="RLI1605" s="24"/>
      <c r="RLJ1605" s="24"/>
      <c r="RLK1605" s="24"/>
      <c r="RLL1605" s="24"/>
      <c r="RLM1605" s="24"/>
      <c r="RLN1605" s="24"/>
      <c r="RLR1605" s="3"/>
      <c r="RLS1605" s="31"/>
      <c r="RLT1605" s="5"/>
      <c r="RLU1605" s="9"/>
      <c r="RLX1605" s="2"/>
      <c r="RMA1605" s="24"/>
      <c r="RMB1605" s="24"/>
      <c r="RMC1605" s="31"/>
      <c r="RMD1605" s="24"/>
      <c r="RME1605" s="24"/>
      <c r="RMF1605" s="24"/>
      <c r="RMG1605" s="24"/>
      <c r="RMH1605" s="24"/>
      <c r="RMI1605" s="24"/>
      <c r="RMJ1605" s="24"/>
      <c r="RMK1605" s="24"/>
      <c r="RML1605" s="24"/>
      <c r="RMM1605" s="24"/>
      <c r="RMN1605" s="24"/>
      <c r="RMO1605" s="24"/>
      <c r="RMP1605" s="24"/>
      <c r="RMQ1605" s="24"/>
      <c r="RMR1605" s="24"/>
      <c r="RMV1605" s="3"/>
      <c r="RMW1605" s="31"/>
      <c r="RMX1605" s="5"/>
      <c r="RMY1605" s="9"/>
      <c r="RNB1605" s="2"/>
      <c r="RNE1605" s="24"/>
      <c r="RNF1605" s="24"/>
      <c r="RNG1605" s="31"/>
      <c r="RNH1605" s="24"/>
      <c r="RNI1605" s="24"/>
      <c r="RNJ1605" s="24"/>
      <c r="RNK1605" s="24"/>
      <c r="RNL1605" s="24"/>
      <c r="RNM1605" s="24"/>
      <c r="RNN1605" s="24"/>
      <c r="RNO1605" s="24"/>
      <c r="RNP1605" s="24"/>
      <c r="RNQ1605" s="24"/>
      <c r="RNR1605" s="24"/>
      <c r="RNS1605" s="24"/>
      <c r="RNT1605" s="24"/>
      <c r="RNU1605" s="24"/>
      <c r="RNV1605" s="24"/>
      <c r="RNZ1605" s="3"/>
      <c r="ROA1605" s="31"/>
      <c r="ROB1605" s="5"/>
      <c r="ROC1605" s="9"/>
      <c r="ROF1605" s="2"/>
      <c r="ROI1605" s="24"/>
      <c r="ROJ1605" s="24"/>
      <c r="ROK1605" s="31"/>
      <c r="ROL1605" s="24"/>
      <c r="ROM1605" s="24"/>
      <c r="RON1605" s="24"/>
      <c r="ROO1605" s="24"/>
      <c r="ROP1605" s="24"/>
      <c r="ROQ1605" s="24"/>
      <c r="ROR1605" s="24"/>
      <c r="ROS1605" s="24"/>
      <c r="ROT1605" s="24"/>
      <c r="ROU1605" s="24"/>
      <c r="ROV1605" s="24"/>
      <c r="ROW1605" s="24"/>
      <c r="ROX1605" s="24"/>
      <c r="ROY1605" s="24"/>
      <c r="ROZ1605" s="24"/>
      <c r="RPD1605" s="3"/>
      <c r="RPE1605" s="31"/>
      <c r="RPF1605" s="5"/>
      <c r="RPG1605" s="9"/>
      <c r="RPJ1605" s="2"/>
      <c r="RPM1605" s="24"/>
      <c r="RPN1605" s="24"/>
      <c r="RPO1605" s="31"/>
      <c r="RPP1605" s="24"/>
      <c r="RPQ1605" s="24"/>
      <c r="RPR1605" s="24"/>
      <c r="RPS1605" s="24"/>
      <c r="RPT1605" s="24"/>
      <c r="RPU1605" s="24"/>
      <c r="RPV1605" s="24"/>
      <c r="RPW1605" s="24"/>
      <c r="RPX1605" s="24"/>
      <c r="RPY1605" s="24"/>
      <c r="RPZ1605" s="24"/>
      <c r="RQA1605" s="24"/>
      <c r="RQB1605" s="24"/>
      <c r="RQC1605" s="24"/>
      <c r="RQD1605" s="24"/>
      <c r="RQH1605" s="3"/>
      <c r="RQI1605" s="31"/>
      <c r="RQJ1605" s="5"/>
      <c r="RQK1605" s="9"/>
      <c r="RQN1605" s="2"/>
      <c r="RQQ1605" s="24"/>
      <c r="RQR1605" s="24"/>
      <c r="RQS1605" s="31"/>
      <c r="RQT1605" s="24"/>
      <c r="RQU1605" s="24"/>
      <c r="RQV1605" s="24"/>
      <c r="RQW1605" s="24"/>
      <c r="RQX1605" s="24"/>
      <c r="RQY1605" s="24"/>
      <c r="RQZ1605" s="24"/>
      <c r="RRA1605" s="24"/>
      <c r="RRB1605" s="24"/>
      <c r="RRC1605" s="24"/>
      <c r="RRD1605" s="24"/>
      <c r="RRE1605" s="24"/>
      <c r="RRF1605" s="24"/>
      <c r="RRG1605" s="24"/>
      <c r="RRH1605" s="24"/>
      <c r="RRL1605" s="3"/>
      <c r="RRM1605" s="31"/>
      <c r="RRN1605" s="5"/>
      <c r="RRO1605" s="9"/>
      <c r="RRR1605" s="2"/>
      <c r="RRU1605" s="24"/>
      <c r="RRV1605" s="24"/>
      <c r="RRW1605" s="31"/>
      <c r="RRX1605" s="24"/>
      <c r="RRY1605" s="24"/>
      <c r="RRZ1605" s="24"/>
      <c r="RSA1605" s="24"/>
      <c r="RSB1605" s="24"/>
      <c r="RSC1605" s="24"/>
      <c r="RSD1605" s="24"/>
      <c r="RSE1605" s="24"/>
      <c r="RSF1605" s="24"/>
      <c r="RSG1605" s="24"/>
      <c r="RSH1605" s="24"/>
      <c r="RSI1605" s="24"/>
      <c r="RSJ1605" s="24"/>
      <c r="RSK1605" s="24"/>
      <c r="RSL1605" s="24"/>
      <c r="RSP1605" s="3"/>
      <c r="RSQ1605" s="31"/>
      <c r="RSR1605" s="5"/>
      <c r="RSS1605" s="9"/>
      <c r="RSV1605" s="2"/>
      <c r="RSY1605" s="24"/>
      <c r="RSZ1605" s="24"/>
      <c r="RTA1605" s="31"/>
      <c r="RTB1605" s="24"/>
      <c r="RTC1605" s="24"/>
      <c r="RTD1605" s="24"/>
      <c r="RTE1605" s="24"/>
      <c r="RTF1605" s="24"/>
      <c r="RTG1605" s="24"/>
      <c r="RTH1605" s="24"/>
      <c r="RTI1605" s="24"/>
      <c r="RTJ1605" s="24"/>
      <c r="RTK1605" s="24"/>
      <c r="RTL1605" s="24"/>
      <c r="RTM1605" s="24"/>
      <c r="RTN1605" s="24"/>
      <c r="RTO1605" s="24"/>
      <c r="RTP1605" s="24"/>
      <c r="RTT1605" s="3"/>
      <c r="RTU1605" s="31"/>
      <c r="RTV1605" s="5"/>
      <c r="RTW1605" s="9"/>
      <c r="RTZ1605" s="2"/>
      <c r="RUC1605" s="24"/>
      <c r="RUD1605" s="24"/>
      <c r="RUE1605" s="31"/>
      <c r="RUF1605" s="24"/>
      <c r="RUG1605" s="24"/>
      <c r="RUH1605" s="24"/>
      <c r="RUI1605" s="24"/>
      <c r="RUJ1605" s="24"/>
      <c r="RUK1605" s="24"/>
      <c r="RUL1605" s="24"/>
      <c r="RUM1605" s="24"/>
      <c r="RUN1605" s="24"/>
      <c r="RUO1605" s="24"/>
      <c r="RUP1605" s="24"/>
      <c r="RUQ1605" s="24"/>
      <c r="RUR1605" s="24"/>
      <c r="RUS1605" s="24"/>
      <c r="RUT1605" s="24"/>
      <c r="RUX1605" s="3"/>
      <c r="RUY1605" s="31"/>
      <c r="RUZ1605" s="5"/>
      <c r="RVA1605" s="9"/>
      <c r="RVD1605" s="2"/>
      <c r="RVG1605" s="24"/>
      <c r="RVH1605" s="24"/>
      <c r="RVI1605" s="31"/>
      <c r="RVJ1605" s="24"/>
      <c r="RVK1605" s="24"/>
      <c r="RVL1605" s="24"/>
      <c r="RVM1605" s="24"/>
      <c r="RVN1605" s="24"/>
      <c r="RVO1605" s="24"/>
      <c r="RVP1605" s="24"/>
      <c r="RVQ1605" s="24"/>
      <c r="RVR1605" s="24"/>
      <c r="RVS1605" s="24"/>
      <c r="RVT1605" s="24"/>
      <c r="RVU1605" s="24"/>
      <c r="RVV1605" s="24"/>
      <c r="RVW1605" s="24"/>
      <c r="RVX1605" s="24"/>
      <c r="RWB1605" s="3"/>
      <c r="RWC1605" s="31"/>
      <c r="RWD1605" s="5"/>
      <c r="RWE1605" s="9"/>
      <c r="RWH1605" s="2"/>
      <c r="RWK1605" s="24"/>
      <c r="RWL1605" s="24"/>
      <c r="RWM1605" s="31"/>
      <c r="RWN1605" s="24"/>
      <c r="RWO1605" s="24"/>
      <c r="RWP1605" s="24"/>
      <c r="RWQ1605" s="24"/>
      <c r="RWR1605" s="24"/>
      <c r="RWS1605" s="24"/>
      <c r="RWT1605" s="24"/>
      <c r="RWU1605" s="24"/>
      <c r="RWV1605" s="24"/>
      <c r="RWW1605" s="24"/>
      <c r="RWX1605" s="24"/>
      <c r="RWY1605" s="24"/>
      <c r="RWZ1605" s="24"/>
      <c r="RXA1605" s="24"/>
      <c r="RXB1605" s="24"/>
      <c r="RXF1605" s="3"/>
      <c r="RXG1605" s="31"/>
      <c r="RXH1605" s="5"/>
      <c r="RXI1605" s="9"/>
      <c r="RXL1605" s="2"/>
      <c r="RXO1605" s="24"/>
      <c r="RXP1605" s="24"/>
      <c r="RXQ1605" s="31"/>
      <c r="RXR1605" s="24"/>
      <c r="RXS1605" s="24"/>
      <c r="RXT1605" s="24"/>
      <c r="RXU1605" s="24"/>
      <c r="RXV1605" s="24"/>
      <c r="RXW1605" s="24"/>
      <c r="RXX1605" s="24"/>
      <c r="RXY1605" s="24"/>
      <c r="RXZ1605" s="24"/>
      <c r="RYA1605" s="24"/>
      <c r="RYB1605" s="24"/>
      <c r="RYC1605" s="24"/>
      <c r="RYD1605" s="24"/>
      <c r="RYE1605" s="24"/>
      <c r="RYF1605" s="24"/>
      <c r="RYJ1605" s="3"/>
      <c r="RYK1605" s="31"/>
      <c r="RYL1605" s="5"/>
      <c r="RYM1605" s="9"/>
      <c r="RYP1605" s="2"/>
      <c r="RYS1605" s="24"/>
      <c r="RYT1605" s="24"/>
      <c r="RYU1605" s="31"/>
      <c r="RYV1605" s="24"/>
      <c r="RYW1605" s="24"/>
      <c r="RYX1605" s="24"/>
      <c r="RYY1605" s="24"/>
      <c r="RYZ1605" s="24"/>
      <c r="RZA1605" s="24"/>
      <c r="RZB1605" s="24"/>
      <c r="RZC1605" s="24"/>
      <c r="RZD1605" s="24"/>
      <c r="RZE1605" s="24"/>
      <c r="RZF1605" s="24"/>
      <c r="RZG1605" s="24"/>
      <c r="RZH1605" s="24"/>
      <c r="RZI1605" s="24"/>
      <c r="RZJ1605" s="24"/>
      <c r="RZN1605" s="3"/>
      <c r="RZO1605" s="31"/>
      <c r="RZP1605" s="5"/>
      <c r="RZQ1605" s="9"/>
      <c r="RZT1605" s="2"/>
      <c r="RZW1605" s="24"/>
      <c r="RZX1605" s="24"/>
      <c r="RZY1605" s="31"/>
      <c r="RZZ1605" s="24"/>
      <c r="SAA1605" s="24"/>
      <c r="SAB1605" s="24"/>
      <c r="SAC1605" s="24"/>
      <c r="SAD1605" s="24"/>
      <c r="SAE1605" s="24"/>
      <c r="SAF1605" s="24"/>
      <c r="SAG1605" s="24"/>
      <c r="SAH1605" s="24"/>
      <c r="SAI1605" s="24"/>
      <c r="SAJ1605" s="24"/>
      <c r="SAK1605" s="24"/>
      <c r="SAL1605" s="24"/>
      <c r="SAM1605" s="24"/>
      <c r="SAN1605" s="24"/>
      <c r="SAR1605" s="3"/>
      <c r="SAS1605" s="31"/>
      <c r="SAT1605" s="5"/>
      <c r="SAU1605" s="9"/>
      <c r="SAX1605" s="2"/>
      <c r="SBA1605" s="24"/>
      <c r="SBB1605" s="24"/>
      <c r="SBC1605" s="31"/>
      <c r="SBD1605" s="24"/>
      <c r="SBE1605" s="24"/>
      <c r="SBF1605" s="24"/>
      <c r="SBG1605" s="24"/>
      <c r="SBH1605" s="24"/>
      <c r="SBI1605" s="24"/>
      <c r="SBJ1605" s="24"/>
      <c r="SBK1605" s="24"/>
      <c r="SBL1605" s="24"/>
      <c r="SBM1605" s="24"/>
      <c r="SBN1605" s="24"/>
      <c r="SBO1605" s="24"/>
      <c r="SBP1605" s="24"/>
      <c r="SBQ1605" s="24"/>
      <c r="SBR1605" s="24"/>
      <c r="SBV1605" s="3"/>
      <c r="SBW1605" s="31"/>
      <c r="SBX1605" s="5"/>
      <c r="SBY1605" s="9"/>
      <c r="SCB1605" s="2"/>
      <c r="SCE1605" s="24"/>
      <c r="SCF1605" s="24"/>
      <c r="SCG1605" s="31"/>
      <c r="SCH1605" s="24"/>
      <c r="SCI1605" s="24"/>
      <c r="SCJ1605" s="24"/>
      <c r="SCK1605" s="24"/>
      <c r="SCL1605" s="24"/>
      <c r="SCM1605" s="24"/>
      <c r="SCN1605" s="24"/>
      <c r="SCO1605" s="24"/>
      <c r="SCP1605" s="24"/>
      <c r="SCQ1605" s="24"/>
      <c r="SCR1605" s="24"/>
      <c r="SCS1605" s="24"/>
      <c r="SCT1605" s="24"/>
      <c r="SCU1605" s="24"/>
      <c r="SCV1605" s="24"/>
      <c r="SCZ1605" s="3"/>
      <c r="SDA1605" s="31"/>
      <c r="SDB1605" s="5"/>
      <c r="SDC1605" s="9"/>
      <c r="SDF1605" s="2"/>
      <c r="SDI1605" s="24"/>
      <c r="SDJ1605" s="24"/>
      <c r="SDK1605" s="31"/>
      <c r="SDL1605" s="24"/>
      <c r="SDM1605" s="24"/>
      <c r="SDN1605" s="24"/>
      <c r="SDO1605" s="24"/>
      <c r="SDP1605" s="24"/>
      <c r="SDQ1605" s="24"/>
      <c r="SDR1605" s="24"/>
      <c r="SDS1605" s="24"/>
      <c r="SDT1605" s="24"/>
      <c r="SDU1605" s="24"/>
      <c r="SDV1605" s="24"/>
      <c r="SDW1605" s="24"/>
      <c r="SDX1605" s="24"/>
      <c r="SDY1605" s="24"/>
      <c r="SDZ1605" s="24"/>
      <c r="SED1605" s="3"/>
      <c r="SEE1605" s="31"/>
      <c r="SEF1605" s="5"/>
      <c r="SEG1605" s="9"/>
      <c r="SEJ1605" s="2"/>
      <c r="SEM1605" s="24"/>
      <c r="SEN1605" s="24"/>
      <c r="SEO1605" s="31"/>
      <c r="SEP1605" s="24"/>
      <c r="SEQ1605" s="24"/>
      <c r="SER1605" s="24"/>
      <c r="SES1605" s="24"/>
      <c r="SET1605" s="24"/>
      <c r="SEU1605" s="24"/>
      <c r="SEV1605" s="24"/>
      <c r="SEW1605" s="24"/>
      <c r="SEX1605" s="24"/>
      <c r="SEY1605" s="24"/>
      <c r="SEZ1605" s="24"/>
      <c r="SFA1605" s="24"/>
      <c r="SFB1605" s="24"/>
      <c r="SFC1605" s="24"/>
      <c r="SFD1605" s="24"/>
      <c r="SFH1605" s="3"/>
      <c r="SFI1605" s="31"/>
      <c r="SFJ1605" s="5"/>
      <c r="SFK1605" s="9"/>
      <c r="SFN1605" s="2"/>
      <c r="SFQ1605" s="24"/>
      <c r="SFR1605" s="24"/>
      <c r="SFS1605" s="31"/>
      <c r="SFT1605" s="24"/>
      <c r="SFU1605" s="24"/>
      <c r="SFV1605" s="24"/>
      <c r="SFW1605" s="24"/>
      <c r="SFX1605" s="24"/>
      <c r="SFY1605" s="24"/>
      <c r="SFZ1605" s="24"/>
      <c r="SGA1605" s="24"/>
      <c r="SGB1605" s="24"/>
      <c r="SGC1605" s="24"/>
      <c r="SGD1605" s="24"/>
      <c r="SGE1605" s="24"/>
      <c r="SGF1605" s="24"/>
      <c r="SGG1605" s="24"/>
      <c r="SGH1605" s="24"/>
      <c r="SGL1605" s="3"/>
      <c r="SGM1605" s="31"/>
      <c r="SGN1605" s="5"/>
      <c r="SGO1605" s="9"/>
      <c r="SGR1605" s="2"/>
      <c r="SGU1605" s="24"/>
      <c r="SGV1605" s="24"/>
      <c r="SGW1605" s="31"/>
      <c r="SGX1605" s="24"/>
      <c r="SGY1605" s="24"/>
      <c r="SGZ1605" s="24"/>
      <c r="SHA1605" s="24"/>
      <c r="SHB1605" s="24"/>
      <c r="SHC1605" s="24"/>
      <c r="SHD1605" s="24"/>
      <c r="SHE1605" s="24"/>
      <c r="SHF1605" s="24"/>
      <c r="SHG1605" s="24"/>
      <c r="SHH1605" s="24"/>
      <c r="SHI1605" s="24"/>
      <c r="SHJ1605" s="24"/>
      <c r="SHK1605" s="24"/>
      <c r="SHL1605" s="24"/>
      <c r="SHP1605" s="3"/>
      <c r="SHQ1605" s="31"/>
      <c r="SHR1605" s="5"/>
      <c r="SHS1605" s="9"/>
      <c r="SHV1605" s="2"/>
      <c r="SHY1605" s="24"/>
      <c r="SHZ1605" s="24"/>
      <c r="SIA1605" s="31"/>
      <c r="SIB1605" s="24"/>
      <c r="SIC1605" s="24"/>
      <c r="SID1605" s="24"/>
      <c r="SIE1605" s="24"/>
      <c r="SIF1605" s="24"/>
      <c r="SIG1605" s="24"/>
      <c r="SIH1605" s="24"/>
      <c r="SII1605" s="24"/>
      <c r="SIJ1605" s="24"/>
      <c r="SIK1605" s="24"/>
      <c r="SIL1605" s="24"/>
      <c r="SIM1605" s="24"/>
      <c r="SIN1605" s="24"/>
      <c r="SIO1605" s="24"/>
      <c r="SIP1605" s="24"/>
      <c r="SIT1605" s="3"/>
      <c r="SIU1605" s="31"/>
      <c r="SIV1605" s="5"/>
      <c r="SIW1605" s="9"/>
      <c r="SIZ1605" s="2"/>
      <c r="SJC1605" s="24"/>
      <c r="SJD1605" s="24"/>
      <c r="SJE1605" s="31"/>
      <c r="SJF1605" s="24"/>
      <c r="SJG1605" s="24"/>
      <c r="SJH1605" s="24"/>
      <c r="SJI1605" s="24"/>
      <c r="SJJ1605" s="24"/>
      <c r="SJK1605" s="24"/>
      <c r="SJL1605" s="24"/>
      <c r="SJM1605" s="24"/>
      <c r="SJN1605" s="24"/>
      <c r="SJO1605" s="24"/>
      <c r="SJP1605" s="24"/>
      <c r="SJQ1605" s="24"/>
      <c r="SJR1605" s="24"/>
      <c r="SJS1605" s="24"/>
      <c r="SJT1605" s="24"/>
      <c r="SJX1605" s="3"/>
      <c r="SJY1605" s="31"/>
      <c r="SJZ1605" s="5"/>
      <c r="SKA1605" s="9"/>
      <c r="SKD1605" s="2"/>
      <c r="SKG1605" s="24"/>
      <c r="SKH1605" s="24"/>
      <c r="SKI1605" s="31"/>
      <c r="SKJ1605" s="24"/>
      <c r="SKK1605" s="24"/>
      <c r="SKL1605" s="24"/>
      <c r="SKM1605" s="24"/>
      <c r="SKN1605" s="24"/>
      <c r="SKO1605" s="24"/>
      <c r="SKP1605" s="24"/>
      <c r="SKQ1605" s="24"/>
      <c r="SKR1605" s="24"/>
      <c r="SKS1605" s="24"/>
      <c r="SKT1605" s="24"/>
      <c r="SKU1605" s="24"/>
      <c r="SKV1605" s="24"/>
      <c r="SKW1605" s="24"/>
      <c r="SKX1605" s="24"/>
      <c r="SLB1605" s="3"/>
      <c r="SLC1605" s="31"/>
      <c r="SLD1605" s="5"/>
      <c r="SLE1605" s="9"/>
      <c r="SLH1605" s="2"/>
      <c r="SLK1605" s="24"/>
      <c r="SLL1605" s="24"/>
      <c r="SLM1605" s="31"/>
      <c r="SLN1605" s="24"/>
      <c r="SLO1605" s="24"/>
      <c r="SLP1605" s="24"/>
      <c r="SLQ1605" s="24"/>
      <c r="SLR1605" s="24"/>
      <c r="SLS1605" s="24"/>
      <c r="SLT1605" s="24"/>
      <c r="SLU1605" s="24"/>
      <c r="SLV1605" s="24"/>
      <c r="SLW1605" s="24"/>
      <c r="SLX1605" s="24"/>
      <c r="SLY1605" s="24"/>
      <c r="SLZ1605" s="24"/>
      <c r="SMA1605" s="24"/>
      <c r="SMB1605" s="24"/>
      <c r="SMF1605" s="3"/>
      <c r="SMG1605" s="31"/>
      <c r="SMH1605" s="5"/>
      <c r="SMI1605" s="9"/>
      <c r="SML1605" s="2"/>
      <c r="SMO1605" s="24"/>
      <c r="SMP1605" s="24"/>
      <c r="SMQ1605" s="31"/>
      <c r="SMR1605" s="24"/>
      <c r="SMS1605" s="24"/>
      <c r="SMT1605" s="24"/>
      <c r="SMU1605" s="24"/>
      <c r="SMV1605" s="24"/>
      <c r="SMW1605" s="24"/>
      <c r="SMX1605" s="24"/>
      <c r="SMY1605" s="24"/>
      <c r="SMZ1605" s="24"/>
      <c r="SNA1605" s="24"/>
      <c r="SNB1605" s="24"/>
      <c r="SNC1605" s="24"/>
      <c r="SND1605" s="24"/>
      <c r="SNE1605" s="24"/>
      <c r="SNF1605" s="24"/>
      <c r="SNJ1605" s="3"/>
      <c r="SNK1605" s="31"/>
      <c r="SNL1605" s="5"/>
      <c r="SNM1605" s="9"/>
      <c r="SNP1605" s="2"/>
      <c r="SNS1605" s="24"/>
      <c r="SNT1605" s="24"/>
      <c r="SNU1605" s="31"/>
      <c r="SNV1605" s="24"/>
      <c r="SNW1605" s="24"/>
      <c r="SNX1605" s="24"/>
      <c r="SNY1605" s="24"/>
      <c r="SNZ1605" s="24"/>
      <c r="SOA1605" s="24"/>
      <c r="SOB1605" s="24"/>
      <c r="SOC1605" s="24"/>
      <c r="SOD1605" s="24"/>
      <c r="SOE1605" s="24"/>
      <c r="SOF1605" s="24"/>
      <c r="SOG1605" s="24"/>
      <c r="SOH1605" s="24"/>
      <c r="SOI1605" s="24"/>
      <c r="SOJ1605" s="24"/>
      <c r="SON1605" s="3"/>
      <c r="SOO1605" s="31"/>
      <c r="SOP1605" s="5"/>
      <c r="SOQ1605" s="9"/>
      <c r="SOT1605" s="2"/>
      <c r="SOW1605" s="24"/>
      <c r="SOX1605" s="24"/>
      <c r="SOY1605" s="31"/>
      <c r="SOZ1605" s="24"/>
      <c r="SPA1605" s="24"/>
      <c r="SPB1605" s="24"/>
      <c r="SPC1605" s="24"/>
      <c r="SPD1605" s="24"/>
      <c r="SPE1605" s="24"/>
      <c r="SPF1605" s="24"/>
      <c r="SPG1605" s="24"/>
      <c r="SPH1605" s="24"/>
      <c r="SPI1605" s="24"/>
      <c r="SPJ1605" s="24"/>
      <c r="SPK1605" s="24"/>
      <c r="SPL1605" s="24"/>
      <c r="SPM1605" s="24"/>
      <c r="SPN1605" s="24"/>
      <c r="SPR1605" s="3"/>
      <c r="SPS1605" s="31"/>
      <c r="SPT1605" s="5"/>
      <c r="SPU1605" s="9"/>
      <c r="SPX1605" s="2"/>
      <c r="SQA1605" s="24"/>
      <c r="SQB1605" s="24"/>
      <c r="SQC1605" s="31"/>
      <c r="SQD1605" s="24"/>
      <c r="SQE1605" s="24"/>
      <c r="SQF1605" s="24"/>
      <c r="SQG1605" s="24"/>
      <c r="SQH1605" s="24"/>
      <c r="SQI1605" s="24"/>
      <c r="SQJ1605" s="24"/>
      <c r="SQK1605" s="24"/>
      <c r="SQL1605" s="24"/>
      <c r="SQM1605" s="24"/>
      <c r="SQN1605" s="24"/>
      <c r="SQO1605" s="24"/>
      <c r="SQP1605" s="24"/>
      <c r="SQQ1605" s="24"/>
      <c r="SQR1605" s="24"/>
      <c r="SQV1605" s="3"/>
      <c r="SQW1605" s="31"/>
      <c r="SQX1605" s="5"/>
      <c r="SQY1605" s="9"/>
      <c r="SRB1605" s="2"/>
      <c r="SRE1605" s="24"/>
      <c r="SRF1605" s="24"/>
      <c r="SRG1605" s="31"/>
      <c r="SRH1605" s="24"/>
      <c r="SRI1605" s="24"/>
      <c r="SRJ1605" s="24"/>
      <c r="SRK1605" s="24"/>
      <c r="SRL1605" s="24"/>
      <c r="SRM1605" s="24"/>
      <c r="SRN1605" s="24"/>
      <c r="SRO1605" s="24"/>
      <c r="SRP1605" s="24"/>
      <c r="SRQ1605" s="24"/>
      <c r="SRR1605" s="24"/>
      <c r="SRS1605" s="24"/>
      <c r="SRT1605" s="24"/>
      <c r="SRU1605" s="24"/>
      <c r="SRV1605" s="24"/>
      <c r="SRZ1605" s="3"/>
      <c r="SSA1605" s="31"/>
      <c r="SSB1605" s="5"/>
      <c r="SSC1605" s="9"/>
      <c r="SSF1605" s="2"/>
      <c r="SSI1605" s="24"/>
      <c r="SSJ1605" s="24"/>
      <c r="SSK1605" s="31"/>
      <c r="SSL1605" s="24"/>
      <c r="SSM1605" s="24"/>
      <c r="SSN1605" s="24"/>
      <c r="SSO1605" s="24"/>
      <c r="SSP1605" s="24"/>
      <c r="SSQ1605" s="24"/>
      <c r="SSR1605" s="24"/>
      <c r="SSS1605" s="24"/>
      <c r="SST1605" s="24"/>
      <c r="SSU1605" s="24"/>
      <c r="SSV1605" s="24"/>
      <c r="SSW1605" s="24"/>
      <c r="SSX1605" s="24"/>
      <c r="SSY1605" s="24"/>
      <c r="SSZ1605" s="24"/>
      <c r="STD1605" s="3"/>
      <c r="STE1605" s="31"/>
      <c r="STF1605" s="5"/>
      <c r="STG1605" s="9"/>
      <c r="STJ1605" s="2"/>
      <c r="STM1605" s="24"/>
      <c r="STN1605" s="24"/>
      <c r="STO1605" s="31"/>
      <c r="STP1605" s="24"/>
      <c r="STQ1605" s="24"/>
      <c r="STR1605" s="24"/>
      <c r="STS1605" s="24"/>
      <c r="STT1605" s="24"/>
      <c r="STU1605" s="24"/>
      <c r="STV1605" s="24"/>
      <c r="STW1605" s="24"/>
      <c r="STX1605" s="24"/>
      <c r="STY1605" s="24"/>
      <c r="STZ1605" s="24"/>
      <c r="SUA1605" s="24"/>
      <c r="SUB1605" s="24"/>
      <c r="SUC1605" s="24"/>
      <c r="SUD1605" s="24"/>
      <c r="SUH1605" s="3"/>
      <c r="SUI1605" s="31"/>
      <c r="SUJ1605" s="5"/>
      <c r="SUK1605" s="9"/>
      <c r="SUN1605" s="2"/>
      <c r="SUQ1605" s="24"/>
      <c r="SUR1605" s="24"/>
      <c r="SUS1605" s="31"/>
      <c r="SUT1605" s="24"/>
      <c r="SUU1605" s="24"/>
      <c r="SUV1605" s="24"/>
      <c r="SUW1605" s="24"/>
      <c r="SUX1605" s="24"/>
      <c r="SUY1605" s="24"/>
      <c r="SUZ1605" s="24"/>
      <c r="SVA1605" s="24"/>
      <c r="SVB1605" s="24"/>
      <c r="SVC1605" s="24"/>
      <c r="SVD1605" s="24"/>
      <c r="SVE1605" s="24"/>
      <c r="SVF1605" s="24"/>
      <c r="SVG1605" s="24"/>
      <c r="SVH1605" s="24"/>
      <c r="SVL1605" s="3"/>
      <c r="SVM1605" s="31"/>
      <c r="SVN1605" s="5"/>
      <c r="SVO1605" s="9"/>
      <c r="SVR1605" s="2"/>
      <c r="SVU1605" s="24"/>
      <c r="SVV1605" s="24"/>
      <c r="SVW1605" s="31"/>
      <c r="SVX1605" s="24"/>
      <c r="SVY1605" s="24"/>
      <c r="SVZ1605" s="24"/>
      <c r="SWA1605" s="24"/>
      <c r="SWB1605" s="24"/>
      <c r="SWC1605" s="24"/>
      <c r="SWD1605" s="24"/>
      <c r="SWE1605" s="24"/>
      <c r="SWF1605" s="24"/>
      <c r="SWG1605" s="24"/>
      <c r="SWH1605" s="24"/>
      <c r="SWI1605" s="24"/>
      <c r="SWJ1605" s="24"/>
      <c r="SWK1605" s="24"/>
      <c r="SWL1605" s="24"/>
      <c r="SWP1605" s="3"/>
      <c r="SWQ1605" s="31"/>
      <c r="SWR1605" s="5"/>
      <c r="SWS1605" s="9"/>
      <c r="SWV1605" s="2"/>
      <c r="SWY1605" s="24"/>
      <c r="SWZ1605" s="24"/>
      <c r="SXA1605" s="31"/>
      <c r="SXB1605" s="24"/>
      <c r="SXC1605" s="24"/>
      <c r="SXD1605" s="24"/>
      <c r="SXE1605" s="24"/>
      <c r="SXF1605" s="24"/>
      <c r="SXG1605" s="24"/>
      <c r="SXH1605" s="24"/>
      <c r="SXI1605" s="24"/>
      <c r="SXJ1605" s="24"/>
      <c r="SXK1605" s="24"/>
      <c r="SXL1605" s="24"/>
      <c r="SXM1605" s="24"/>
      <c r="SXN1605" s="24"/>
      <c r="SXO1605" s="24"/>
      <c r="SXP1605" s="24"/>
      <c r="SXT1605" s="3"/>
      <c r="SXU1605" s="31"/>
      <c r="SXV1605" s="5"/>
      <c r="SXW1605" s="9"/>
      <c r="SXZ1605" s="2"/>
      <c r="SYC1605" s="24"/>
      <c r="SYD1605" s="24"/>
      <c r="SYE1605" s="31"/>
      <c r="SYF1605" s="24"/>
      <c r="SYG1605" s="24"/>
      <c r="SYH1605" s="24"/>
      <c r="SYI1605" s="24"/>
      <c r="SYJ1605" s="24"/>
      <c r="SYK1605" s="24"/>
      <c r="SYL1605" s="24"/>
      <c r="SYM1605" s="24"/>
      <c r="SYN1605" s="24"/>
      <c r="SYO1605" s="24"/>
      <c r="SYP1605" s="24"/>
      <c r="SYQ1605" s="24"/>
      <c r="SYR1605" s="24"/>
      <c r="SYS1605" s="24"/>
      <c r="SYT1605" s="24"/>
      <c r="SYX1605" s="3"/>
      <c r="SYY1605" s="31"/>
      <c r="SYZ1605" s="5"/>
      <c r="SZA1605" s="9"/>
      <c r="SZD1605" s="2"/>
      <c r="SZG1605" s="24"/>
      <c r="SZH1605" s="24"/>
      <c r="SZI1605" s="31"/>
      <c r="SZJ1605" s="24"/>
      <c r="SZK1605" s="24"/>
      <c r="SZL1605" s="24"/>
      <c r="SZM1605" s="24"/>
      <c r="SZN1605" s="24"/>
      <c r="SZO1605" s="24"/>
      <c r="SZP1605" s="24"/>
      <c r="SZQ1605" s="24"/>
      <c r="SZR1605" s="24"/>
      <c r="SZS1605" s="24"/>
      <c r="SZT1605" s="24"/>
      <c r="SZU1605" s="24"/>
      <c r="SZV1605" s="24"/>
      <c r="SZW1605" s="24"/>
      <c r="SZX1605" s="24"/>
      <c r="TAB1605" s="3"/>
      <c r="TAC1605" s="31"/>
      <c r="TAD1605" s="5"/>
      <c r="TAE1605" s="9"/>
      <c r="TAH1605" s="2"/>
      <c r="TAK1605" s="24"/>
      <c r="TAL1605" s="24"/>
      <c r="TAM1605" s="31"/>
      <c r="TAN1605" s="24"/>
      <c r="TAO1605" s="24"/>
      <c r="TAP1605" s="24"/>
      <c r="TAQ1605" s="24"/>
      <c r="TAR1605" s="24"/>
      <c r="TAS1605" s="24"/>
      <c r="TAT1605" s="24"/>
      <c r="TAU1605" s="24"/>
      <c r="TAV1605" s="24"/>
      <c r="TAW1605" s="24"/>
      <c r="TAX1605" s="24"/>
      <c r="TAY1605" s="24"/>
      <c r="TAZ1605" s="24"/>
      <c r="TBA1605" s="24"/>
      <c r="TBB1605" s="24"/>
      <c r="TBF1605" s="3"/>
      <c r="TBG1605" s="31"/>
      <c r="TBH1605" s="5"/>
      <c r="TBI1605" s="9"/>
      <c r="TBL1605" s="2"/>
      <c r="TBO1605" s="24"/>
      <c r="TBP1605" s="24"/>
      <c r="TBQ1605" s="31"/>
      <c r="TBR1605" s="24"/>
      <c r="TBS1605" s="24"/>
      <c r="TBT1605" s="24"/>
      <c r="TBU1605" s="24"/>
      <c r="TBV1605" s="24"/>
      <c r="TBW1605" s="24"/>
      <c r="TBX1605" s="24"/>
      <c r="TBY1605" s="24"/>
      <c r="TBZ1605" s="24"/>
      <c r="TCA1605" s="24"/>
      <c r="TCB1605" s="24"/>
      <c r="TCC1605" s="24"/>
      <c r="TCD1605" s="24"/>
      <c r="TCE1605" s="24"/>
      <c r="TCF1605" s="24"/>
      <c r="TCJ1605" s="3"/>
      <c r="TCK1605" s="31"/>
      <c r="TCL1605" s="5"/>
      <c r="TCM1605" s="9"/>
      <c r="TCP1605" s="2"/>
      <c r="TCS1605" s="24"/>
      <c r="TCT1605" s="24"/>
      <c r="TCU1605" s="31"/>
      <c r="TCV1605" s="24"/>
      <c r="TCW1605" s="24"/>
      <c r="TCX1605" s="24"/>
      <c r="TCY1605" s="24"/>
      <c r="TCZ1605" s="24"/>
      <c r="TDA1605" s="24"/>
      <c r="TDB1605" s="24"/>
      <c r="TDC1605" s="24"/>
      <c r="TDD1605" s="24"/>
      <c r="TDE1605" s="24"/>
      <c r="TDF1605" s="24"/>
      <c r="TDG1605" s="24"/>
      <c r="TDH1605" s="24"/>
      <c r="TDI1605" s="24"/>
      <c r="TDJ1605" s="24"/>
      <c r="TDN1605" s="3"/>
      <c r="TDO1605" s="31"/>
      <c r="TDP1605" s="5"/>
      <c r="TDQ1605" s="9"/>
      <c r="TDT1605" s="2"/>
      <c r="TDW1605" s="24"/>
      <c r="TDX1605" s="24"/>
      <c r="TDY1605" s="31"/>
      <c r="TDZ1605" s="24"/>
      <c r="TEA1605" s="24"/>
      <c r="TEB1605" s="24"/>
      <c r="TEC1605" s="24"/>
      <c r="TED1605" s="24"/>
      <c r="TEE1605" s="24"/>
      <c r="TEF1605" s="24"/>
      <c r="TEG1605" s="24"/>
      <c r="TEH1605" s="24"/>
      <c r="TEI1605" s="24"/>
      <c r="TEJ1605" s="24"/>
      <c r="TEK1605" s="24"/>
      <c r="TEL1605" s="24"/>
      <c r="TEM1605" s="24"/>
      <c r="TEN1605" s="24"/>
      <c r="TER1605" s="3"/>
      <c r="TES1605" s="31"/>
      <c r="TET1605" s="5"/>
      <c r="TEU1605" s="9"/>
      <c r="TEX1605" s="2"/>
      <c r="TFA1605" s="24"/>
      <c r="TFB1605" s="24"/>
      <c r="TFC1605" s="31"/>
      <c r="TFD1605" s="24"/>
      <c r="TFE1605" s="24"/>
      <c r="TFF1605" s="24"/>
      <c r="TFG1605" s="24"/>
      <c r="TFH1605" s="24"/>
      <c r="TFI1605" s="24"/>
      <c r="TFJ1605" s="24"/>
      <c r="TFK1605" s="24"/>
      <c r="TFL1605" s="24"/>
      <c r="TFM1605" s="24"/>
      <c r="TFN1605" s="24"/>
      <c r="TFO1605" s="24"/>
      <c r="TFP1605" s="24"/>
      <c r="TFQ1605" s="24"/>
      <c r="TFR1605" s="24"/>
      <c r="TFV1605" s="3"/>
      <c r="TFW1605" s="31"/>
      <c r="TFX1605" s="5"/>
      <c r="TFY1605" s="9"/>
      <c r="TGB1605" s="2"/>
      <c r="TGE1605" s="24"/>
      <c r="TGF1605" s="24"/>
      <c r="TGG1605" s="31"/>
      <c r="TGH1605" s="24"/>
      <c r="TGI1605" s="24"/>
      <c r="TGJ1605" s="24"/>
      <c r="TGK1605" s="24"/>
      <c r="TGL1605" s="24"/>
      <c r="TGM1605" s="24"/>
      <c r="TGN1605" s="24"/>
      <c r="TGO1605" s="24"/>
      <c r="TGP1605" s="24"/>
      <c r="TGQ1605" s="24"/>
      <c r="TGR1605" s="24"/>
      <c r="TGS1605" s="24"/>
      <c r="TGT1605" s="24"/>
      <c r="TGU1605" s="24"/>
      <c r="TGV1605" s="24"/>
      <c r="TGZ1605" s="3"/>
      <c r="THA1605" s="31"/>
      <c r="THB1605" s="5"/>
      <c r="THC1605" s="9"/>
      <c r="THF1605" s="2"/>
      <c r="THI1605" s="24"/>
      <c r="THJ1605" s="24"/>
      <c r="THK1605" s="31"/>
      <c r="THL1605" s="24"/>
      <c r="THM1605" s="24"/>
      <c r="THN1605" s="24"/>
      <c r="THO1605" s="24"/>
      <c r="THP1605" s="24"/>
      <c r="THQ1605" s="24"/>
      <c r="THR1605" s="24"/>
      <c r="THS1605" s="24"/>
      <c r="THT1605" s="24"/>
      <c r="THU1605" s="24"/>
      <c r="THV1605" s="24"/>
      <c r="THW1605" s="24"/>
      <c r="THX1605" s="24"/>
      <c r="THY1605" s="24"/>
      <c r="THZ1605" s="24"/>
      <c r="TID1605" s="3"/>
      <c r="TIE1605" s="31"/>
      <c r="TIF1605" s="5"/>
      <c r="TIG1605" s="9"/>
      <c r="TIJ1605" s="2"/>
      <c r="TIM1605" s="24"/>
      <c r="TIN1605" s="24"/>
      <c r="TIO1605" s="31"/>
      <c r="TIP1605" s="24"/>
      <c r="TIQ1605" s="24"/>
      <c r="TIR1605" s="24"/>
      <c r="TIS1605" s="24"/>
      <c r="TIT1605" s="24"/>
      <c r="TIU1605" s="24"/>
      <c r="TIV1605" s="24"/>
      <c r="TIW1605" s="24"/>
      <c r="TIX1605" s="24"/>
      <c r="TIY1605" s="24"/>
      <c r="TIZ1605" s="24"/>
      <c r="TJA1605" s="24"/>
      <c r="TJB1605" s="24"/>
      <c r="TJC1605" s="24"/>
      <c r="TJD1605" s="24"/>
      <c r="TJH1605" s="3"/>
      <c r="TJI1605" s="31"/>
      <c r="TJJ1605" s="5"/>
      <c r="TJK1605" s="9"/>
      <c r="TJN1605" s="2"/>
      <c r="TJQ1605" s="24"/>
      <c r="TJR1605" s="24"/>
      <c r="TJS1605" s="31"/>
      <c r="TJT1605" s="24"/>
      <c r="TJU1605" s="24"/>
      <c r="TJV1605" s="24"/>
      <c r="TJW1605" s="24"/>
      <c r="TJX1605" s="24"/>
      <c r="TJY1605" s="24"/>
      <c r="TJZ1605" s="24"/>
      <c r="TKA1605" s="24"/>
      <c r="TKB1605" s="24"/>
      <c r="TKC1605" s="24"/>
      <c r="TKD1605" s="24"/>
      <c r="TKE1605" s="24"/>
      <c r="TKF1605" s="24"/>
      <c r="TKG1605" s="24"/>
      <c r="TKH1605" s="24"/>
      <c r="TKL1605" s="3"/>
      <c r="TKM1605" s="31"/>
      <c r="TKN1605" s="5"/>
      <c r="TKO1605" s="9"/>
      <c r="TKR1605" s="2"/>
      <c r="TKU1605" s="24"/>
      <c r="TKV1605" s="24"/>
      <c r="TKW1605" s="31"/>
      <c r="TKX1605" s="24"/>
      <c r="TKY1605" s="24"/>
      <c r="TKZ1605" s="24"/>
      <c r="TLA1605" s="24"/>
      <c r="TLB1605" s="24"/>
      <c r="TLC1605" s="24"/>
      <c r="TLD1605" s="24"/>
      <c r="TLE1605" s="24"/>
      <c r="TLF1605" s="24"/>
      <c r="TLG1605" s="24"/>
      <c r="TLH1605" s="24"/>
      <c r="TLI1605" s="24"/>
      <c r="TLJ1605" s="24"/>
      <c r="TLK1605" s="24"/>
      <c r="TLL1605" s="24"/>
      <c r="TLP1605" s="3"/>
      <c r="TLQ1605" s="31"/>
      <c r="TLR1605" s="5"/>
      <c r="TLS1605" s="9"/>
      <c r="TLV1605" s="2"/>
      <c r="TLY1605" s="24"/>
      <c r="TLZ1605" s="24"/>
      <c r="TMA1605" s="31"/>
      <c r="TMB1605" s="24"/>
      <c r="TMC1605" s="24"/>
      <c r="TMD1605" s="24"/>
      <c r="TME1605" s="24"/>
      <c r="TMF1605" s="24"/>
      <c r="TMG1605" s="24"/>
      <c r="TMH1605" s="24"/>
      <c r="TMI1605" s="24"/>
      <c r="TMJ1605" s="24"/>
      <c r="TMK1605" s="24"/>
      <c r="TML1605" s="24"/>
      <c r="TMM1605" s="24"/>
      <c r="TMN1605" s="24"/>
      <c r="TMO1605" s="24"/>
      <c r="TMP1605" s="24"/>
      <c r="TMT1605" s="3"/>
      <c r="TMU1605" s="31"/>
      <c r="TMV1605" s="5"/>
      <c r="TMW1605" s="9"/>
      <c r="TMZ1605" s="2"/>
      <c r="TNC1605" s="24"/>
      <c r="TND1605" s="24"/>
      <c r="TNE1605" s="31"/>
      <c r="TNF1605" s="24"/>
      <c r="TNG1605" s="24"/>
      <c r="TNH1605" s="24"/>
      <c r="TNI1605" s="24"/>
      <c r="TNJ1605" s="24"/>
      <c r="TNK1605" s="24"/>
      <c r="TNL1605" s="24"/>
      <c r="TNM1605" s="24"/>
      <c r="TNN1605" s="24"/>
      <c r="TNO1605" s="24"/>
      <c r="TNP1605" s="24"/>
      <c r="TNQ1605" s="24"/>
      <c r="TNR1605" s="24"/>
      <c r="TNS1605" s="24"/>
      <c r="TNT1605" s="24"/>
      <c r="TNX1605" s="3"/>
      <c r="TNY1605" s="31"/>
      <c r="TNZ1605" s="5"/>
      <c r="TOA1605" s="9"/>
      <c r="TOD1605" s="2"/>
      <c r="TOG1605" s="24"/>
      <c r="TOH1605" s="24"/>
      <c r="TOI1605" s="31"/>
      <c r="TOJ1605" s="24"/>
      <c r="TOK1605" s="24"/>
      <c r="TOL1605" s="24"/>
      <c r="TOM1605" s="24"/>
      <c r="TON1605" s="24"/>
      <c r="TOO1605" s="24"/>
      <c r="TOP1605" s="24"/>
      <c r="TOQ1605" s="24"/>
      <c r="TOR1605" s="24"/>
      <c r="TOS1605" s="24"/>
      <c r="TOT1605" s="24"/>
      <c r="TOU1605" s="24"/>
      <c r="TOV1605" s="24"/>
      <c r="TOW1605" s="24"/>
      <c r="TOX1605" s="24"/>
      <c r="TPB1605" s="3"/>
      <c r="TPC1605" s="31"/>
      <c r="TPD1605" s="5"/>
      <c r="TPE1605" s="9"/>
      <c r="TPH1605" s="2"/>
      <c r="TPK1605" s="24"/>
      <c r="TPL1605" s="24"/>
      <c r="TPM1605" s="31"/>
      <c r="TPN1605" s="24"/>
      <c r="TPO1605" s="24"/>
      <c r="TPP1605" s="24"/>
      <c r="TPQ1605" s="24"/>
      <c r="TPR1605" s="24"/>
      <c r="TPS1605" s="24"/>
      <c r="TPT1605" s="24"/>
      <c r="TPU1605" s="24"/>
      <c r="TPV1605" s="24"/>
      <c r="TPW1605" s="24"/>
      <c r="TPX1605" s="24"/>
      <c r="TPY1605" s="24"/>
      <c r="TPZ1605" s="24"/>
      <c r="TQA1605" s="24"/>
      <c r="TQB1605" s="24"/>
      <c r="TQF1605" s="3"/>
      <c r="TQG1605" s="31"/>
      <c r="TQH1605" s="5"/>
      <c r="TQI1605" s="9"/>
      <c r="TQL1605" s="2"/>
      <c r="TQO1605" s="24"/>
      <c r="TQP1605" s="24"/>
      <c r="TQQ1605" s="31"/>
      <c r="TQR1605" s="24"/>
      <c r="TQS1605" s="24"/>
      <c r="TQT1605" s="24"/>
      <c r="TQU1605" s="24"/>
      <c r="TQV1605" s="24"/>
      <c r="TQW1605" s="24"/>
      <c r="TQX1605" s="24"/>
      <c r="TQY1605" s="24"/>
      <c r="TQZ1605" s="24"/>
      <c r="TRA1605" s="24"/>
      <c r="TRB1605" s="24"/>
      <c r="TRC1605" s="24"/>
      <c r="TRD1605" s="24"/>
      <c r="TRE1605" s="24"/>
      <c r="TRF1605" s="24"/>
      <c r="TRJ1605" s="3"/>
      <c r="TRK1605" s="31"/>
      <c r="TRL1605" s="5"/>
      <c r="TRM1605" s="9"/>
      <c r="TRP1605" s="2"/>
      <c r="TRS1605" s="24"/>
      <c r="TRT1605" s="24"/>
      <c r="TRU1605" s="31"/>
      <c r="TRV1605" s="24"/>
      <c r="TRW1605" s="24"/>
      <c r="TRX1605" s="24"/>
      <c r="TRY1605" s="24"/>
      <c r="TRZ1605" s="24"/>
      <c r="TSA1605" s="24"/>
      <c r="TSB1605" s="24"/>
      <c r="TSC1605" s="24"/>
      <c r="TSD1605" s="24"/>
      <c r="TSE1605" s="24"/>
      <c r="TSF1605" s="24"/>
      <c r="TSG1605" s="24"/>
      <c r="TSH1605" s="24"/>
      <c r="TSI1605" s="24"/>
      <c r="TSJ1605" s="24"/>
      <c r="TSN1605" s="3"/>
      <c r="TSO1605" s="31"/>
      <c r="TSP1605" s="5"/>
      <c r="TSQ1605" s="9"/>
      <c r="TST1605" s="2"/>
      <c r="TSW1605" s="24"/>
      <c r="TSX1605" s="24"/>
      <c r="TSY1605" s="31"/>
      <c r="TSZ1605" s="24"/>
      <c r="TTA1605" s="24"/>
      <c r="TTB1605" s="24"/>
      <c r="TTC1605" s="24"/>
      <c r="TTD1605" s="24"/>
      <c r="TTE1605" s="24"/>
      <c r="TTF1605" s="24"/>
      <c r="TTG1605" s="24"/>
      <c r="TTH1605" s="24"/>
      <c r="TTI1605" s="24"/>
      <c r="TTJ1605" s="24"/>
      <c r="TTK1605" s="24"/>
      <c r="TTL1605" s="24"/>
      <c r="TTM1605" s="24"/>
      <c r="TTN1605" s="24"/>
      <c r="TTR1605" s="3"/>
      <c r="TTS1605" s="31"/>
      <c r="TTT1605" s="5"/>
      <c r="TTU1605" s="9"/>
      <c r="TTX1605" s="2"/>
      <c r="TUA1605" s="24"/>
      <c r="TUB1605" s="24"/>
      <c r="TUC1605" s="31"/>
      <c r="TUD1605" s="24"/>
      <c r="TUE1605" s="24"/>
      <c r="TUF1605" s="24"/>
      <c r="TUG1605" s="24"/>
      <c r="TUH1605" s="24"/>
      <c r="TUI1605" s="24"/>
      <c r="TUJ1605" s="24"/>
      <c r="TUK1605" s="24"/>
      <c r="TUL1605" s="24"/>
      <c r="TUM1605" s="24"/>
      <c r="TUN1605" s="24"/>
      <c r="TUO1605" s="24"/>
      <c r="TUP1605" s="24"/>
      <c r="TUQ1605" s="24"/>
      <c r="TUR1605" s="24"/>
      <c r="TUV1605" s="3"/>
      <c r="TUW1605" s="31"/>
      <c r="TUX1605" s="5"/>
      <c r="TUY1605" s="9"/>
      <c r="TVB1605" s="2"/>
      <c r="TVE1605" s="24"/>
      <c r="TVF1605" s="24"/>
      <c r="TVG1605" s="31"/>
      <c r="TVH1605" s="24"/>
      <c r="TVI1605" s="24"/>
      <c r="TVJ1605" s="24"/>
      <c r="TVK1605" s="24"/>
      <c r="TVL1605" s="24"/>
      <c r="TVM1605" s="24"/>
      <c r="TVN1605" s="24"/>
      <c r="TVO1605" s="24"/>
      <c r="TVP1605" s="24"/>
      <c r="TVQ1605" s="24"/>
      <c r="TVR1605" s="24"/>
      <c r="TVS1605" s="24"/>
      <c r="TVT1605" s="24"/>
      <c r="TVU1605" s="24"/>
      <c r="TVV1605" s="24"/>
      <c r="TVZ1605" s="3"/>
      <c r="TWA1605" s="31"/>
      <c r="TWB1605" s="5"/>
      <c r="TWC1605" s="9"/>
      <c r="TWF1605" s="2"/>
      <c r="TWI1605" s="24"/>
      <c r="TWJ1605" s="24"/>
      <c r="TWK1605" s="31"/>
      <c r="TWL1605" s="24"/>
      <c r="TWM1605" s="24"/>
      <c r="TWN1605" s="24"/>
      <c r="TWO1605" s="24"/>
      <c r="TWP1605" s="24"/>
      <c r="TWQ1605" s="24"/>
      <c r="TWR1605" s="24"/>
      <c r="TWS1605" s="24"/>
      <c r="TWT1605" s="24"/>
      <c r="TWU1605" s="24"/>
      <c r="TWV1605" s="24"/>
      <c r="TWW1605" s="24"/>
      <c r="TWX1605" s="24"/>
      <c r="TWY1605" s="24"/>
      <c r="TWZ1605" s="24"/>
      <c r="TXD1605" s="3"/>
      <c r="TXE1605" s="31"/>
      <c r="TXF1605" s="5"/>
      <c r="TXG1605" s="9"/>
      <c r="TXJ1605" s="2"/>
      <c r="TXM1605" s="24"/>
      <c r="TXN1605" s="24"/>
      <c r="TXO1605" s="31"/>
      <c r="TXP1605" s="24"/>
      <c r="TXQ1605" s="24"/>
      <c r="TXR1605" s="24"/>
      <c r="TXS1605" s="24"/>
      <c r="TXT1605" s="24"/>
      <c r="TXU1605" s="24"/>
      <c r="TXV1605" s="24"/>
      <c r="TXW1605" s="24"/>
      <c r="TXX1605" s="24"/>
      <c r="TXY1605" s="24"/>
      <c r="TXZ1605" s="24"/>
      <c r="TYA1605" s="24"/>
      <c r="TYB1605" s="24"/>
      <c r="TYC1605" s="24"/>
      <c r="TYD1605" s="24"/>
      <c r="TYH1605" s="3"/>
      <c r="TYI1605" s="31"/>
      <c r="TYJ1605" s="5"/>
      <c r="TYK1605" s="9"/>
      <c r="TYN1605" s="2"/>
      <c r="TYQ1605" s="24"/>
      <c r="TYR1605" s="24"/>
      <c r="TYS1605" s="31"/>
      <c r="TYT1605" s="24"/>
      <c r="TYU1605" s="24"/>
      <c r="TYV1605" s="24"/>
      <c r="TYW1605" s="24"/>
      <c r="TYX1605" s="24"/>
      <c r="TYY1605" s="24"/>
      <c r="TYZ1605" s="24"/>
      <c r="TZA1605" s="24"/>
      <c r="TZB1605" s="24"/>
      <c r="TZC1605" s="24"/>
      <c r="TZD1605" s="24"/>
      <c r="TZE1605" s="24"/>
      <c r="TZF1605" s="24"/>
      <c r="TZG1605" s="24"/>
      <c r="TZH1605" s="24"/>
      <c r="TZL1605" s="3"/>
      <c r="TZM1605" s="31"/>
      <c r="TZN1605" s="5"/>
      <c r="TZO1605" s="9"/>
      <c r="TZR1605" s="2"/>
      <c r="TZU1605" s="24"/>
      <c r="TZV1605" s="24"/>
      <c r="TZW1605" s="31"/>
      <c r="TZX1605" s="24"/>
      <c r="TZY1605" s="24"/>
      <c r="TZZ1605" s="24"/>
      <c r="UAA1605" s="24"/>
      <c r="UAB1605" s="24"/>
      <c r="UAC1605" s="24"/>
      <c r="UAD1605" s="24"/>
      <c r="UAE1605" s="24"/>
      <c r="UAF1605" s="24"/>
      <c r="UAG1605" s="24"/>
      <c r="UAH1605" s="24"/>
      <c r="UAI1605" s="24"/>
      <c r="UAJ1605" s="24"/>
      <c r="UAK1605" s="24"/>
      <c r="UAL1605" s="24"/>
      <c r="UAP1605" s="3"/>
      <c r="UAQ1605" s="31"/>
      <c r="UAR1605" s="5"/>
      <c r="UAS1605" s="9"/>
      <c r="UAV1605" s="2"/>
      <c r="UAY1605" s="24"/>
      <c r="UAZ1605" s="24"/>
      <c r="UBA1605" s="31"/>
      <c r="UBB1605" s="24"/>
      <c r="UBC1605" s="24"/>
      <c r="UBD1605" s="24"/>
      <c r="UBE1605" s="24"/>
      <c r="UBF1605" s="24"/>
      <c r="UBG1605" s="24"/>
      <c r="UBH1605" s="24"/>
      <c r="UBI1605" s="24"/>
      <c r="UBJ1605" s="24"/>
      <c r="UBK1605" s="24"/>
      <c r="UBL1605" s="24"/>
      <c r="UBM1605" s="24"/>
      <c r="UBN1605" s="24"/>
      <c r="UBO1605" s="24"/>
      <c r="UBP1605" s="24"/>
      <c r="UBT1605" s="3"/>
      <c r="UBU1605" s="31"/>
      <c r="UBV1605" s="5"/>
      <c r="UBW1605" s="9"/>
      <c r="UBZ1605" s="2"/>
      <c r="UCC1605" s="24"/>
      <c r="UCD1605" s="24"/>
      <c r="UCE1605" s="31"/>
      <c r="UCF1605" s="24"/>
      <c r="UCG1605" s="24"/>
      <c r="UCH1605" s="24"/>
      <c r="UCI1605" s="24"/>
      <c r="UCJ1605" s="24"/>
      <c r="UCK1605" s="24"/>
      <c r="UCL1605" s="24"/>
      <c r="UCM1605" s="24"/>
      <c r="UCN1605" s="24"/>
      <c r="UCO1605" s="24"/>
      <c r="UCP1605" s="24"/>
      <c r="UCQ1605" s="24"/>
      <c r="UCR1605" s="24"/>
      <c r="UCS1605" s="24"/>
      <c r="UCT1605" s="24"/>
      <c r="UCX1605" s="3"/>
      <c r="UCY1605" s="31"/>
      <c r="UCZ1605" s="5"/>
      <c r="UDA1605" s="9"/>
      <c r="UDD1605" s="2"/>
      <c r="UDG1605" s="24"/>
      <c r="UDH1605" s="24"/>
      <c r="UDI1605" s="31"/>
      <c r="UDJ1605" s="24"/>
      <c r="UDK1605" s="24"/>
      <c r="UDL1605" s="24"/>
      <c r="UDM1605" s="24"/>
      <c r="UDN1605" s="24"/>
      <c r="UDO1605" s="24"/>
      <c r="UDP1605" s="24"/>
      <c r="UDQ1605" s="24"/>
      <c r="UDR1605" s="24"/>
      <c r="UDS1605" s="24"/>
      <c r="UDT1605" s="24"/>
      <c r="UDU1605" s="24"/>
      <c r="UDV1605" s="24"/>
      <c r="UDW1605" s="24"/>
      <c r="UDX1605" s="24"/>
      <c r="UEB1605" s="3"/>
      <c r="UEC1605" s="31"/>
      <c r="UED1605" s="5"/>
      <c r="UEE1605" s="9"/>
      <c r="UEH1605" s="2"/>
      <c r="UEK1605" s="24"/>
      <c r="UEL1605" s="24"/>
      <c r="UEM1605" s="31"/>
      <c r="UEN1605" s="24"/>
      <c r="UEO1605" s="24"/>
      <c r="UEP1605" s="24"/>
      <c r="UEQ1605" s="24"/>
      <c r="UER1605" s="24"/>
      <c r="UES1605" s="24"/>
      <c r="UET1605" s="24"/>
      <c r="UEU1605" s="24"/>
      <c r="UEV1605" s="24"/>
      <c r="UEW1605" s="24"/>
      <c r="UEX1605" s="24"/>
      <c r="UEY1605" s="24"/>
      <c r="UEZ1605" s="24"/>
      <c r="UFA1605" s="24"/>
      <c r="UFB1605" s="24"/>
      <c r="UFF1605" s="3"/>
      <c r="UFG1605" s="31"/>
      <c r="UFH1605" s="5"/>
      <c r="UFI1605" s="9"/>
      <c r="UFL1605" s="2"/>
      <c r="UFO1605" s="24"/>
      <c r="UFP1605" s="24"/>
      <c r="UFQ1605" s="31"/>
      <c r="UFR1605" s="24"/>
      <c r="UFS1605" s="24"/>
      <c r="UFT1605" s="24"/>
      <c r="UFU1605" s="24"/>
      <c r="UFV1605" s="24"/>
      <c r="UFW1605" s="24"/>
      <c r="UFX1605" s="24"/>
      <c r="UFY1605" s="24"/>
      <c r="UFZ1605" s="24"/>
      <c r="UGA1605" s="24"/>
      <c r="UGB1605" s="24"/>
      <c r="UGC1605" s="24"/>
      <c r="UGD1605" s="24"/>
      <c r="UGE1605" s="24"/>
      <c r="UGF1605" s="24"/>
      <c r="UGJ1605" s="3"/>
      <c r="UGK1605" s="31"/>
      <c r="UGL1605" s="5"/>
      <c r="UGM1605" s="9"/>
      <c r="UGP1605" s="2"/>
      <c r="UGS1605" s="24"/>
      <c r="UGT1605" s="24"/>
      <c r="UGU1605" s="31"/>
      <c r="UGV1605" s="24"/>
      <c r="UGW1605" s="24"/>
      <c r="UGX1605" s="24"/>
      <c r="UGY1605" s="24"/>
      <c r="UGZ1605" s="24"/>
      <c r="UHA1605" s="24"/>
      <c r="UHB1605" s="24"/>
      <c r="UHC1605" s="24"/>
      <c r="UHD1605" s="24"/>
      <c r="UHE1605" s="24"/>
      <c r="UHF1605" s="24"/>
      <c r="UHG1605" s="24"/>
      <c r="UHH1605" s="24"/>
      <c r="UHI1605" s="24"/>
      <c r="UHJ1605" s="24"/>
      <c r="UHN1605" s="3"/>
      <c r="UHO1605" s="31"/>
      <c r="UHP1605" s="5"/>
      <c r="UHQ1605" s="9"/>
      <c r="UHT1605" s="2"/>
      <c r="UHW1605" s="24"/>
      <c r="UHX1605" s="24"/>
      <c r="UHY1605" s="31"/>
      <c r="UHZ1605" s="24"/>
      <c r="UIA1605" s="24"/>
      <c r="UIB1605" s="24"/>
      <c r="UIC1605" s="24"/>
      <c r="UID1605" s="24"/>
      <c r="UIE1605" s="24"/>
      <c r="UIF1605" s="24"/>
      <c r="UIG1605" s="24"/>
      <c r="UIH1605" s="24"/>
      <c r="UII1605" s="24"/>
      <c r="UIJ1605" s="24"/>
      <c r="UIK1605" s="24"/>
      <c r="UIL1605" s="24"/>
      <c r="UIM1605" s="24"/>
      <c r="UIN1605" s="24"/>
      <c r="UIR1605" s="3"/>
      <c r="UIS1605" s="31"/>
      <c r="UIT1605" s="5"/>
      <c r="UIU1605" s="9"/>
      <c r="UIX1605" s="2"/>
      <c r="UJA1605" s="24"/>
      <c r="UJB1605" s="24"/>
      <c r="UJC1605" s="31"/>
      <c r="UJD1605" s="24"/>
      <c r="UJE1605" s="24"/>
      <c r="UJF1605" s="24"/>
      <c r="UJG1605" s="24"/>
      <c r="UJH1605" s="24"/>
      <c r="UJI1605" s="24"/>
      <c r="UJJ1605" s="24"/>
      <c r="UJK1605" s="24"/>
      <c r="UJL1605" s="24"/>
      <c r="UJM1605" s="24"/>
      <c r="UJN1605" s="24"/>
      <c r="UJO1605" s="24"/>
      <c r="UJP1605" s="24"/>
      <c r="UJQ1605" s="24"/>
      <c r="UJR1605" s="24"/>
      <c r="UJV1605" s="3"/>
      <c r="UJW1605" s="31"/>
      <c r="UJX1605" s="5"/>
      <c r="UJY1605" s="9"/>
      <c r="UKB1605" s="2"/>
      <c r="UKE1605" s="24"/>
      <c r="UKF1605" s="24"/>
      <c r="UKG1605" s="31"/>
      <c r="UKH1605" s="24"/>
      <c r="UKI1605" s="24"/>
      <c r="UKJ1605" s="24"/>
      <c r="UKK1605" s="24"/>
      <c r="UKL1605" s="24"/>
      <c r="UKM1605" s="24"/>
      <c r="UKN1605" s="24"/>
      <c r="UKO1605" s="24"/>
      <c r="UKP1605" s="24"/>
      <c r="UKQ1605" s="24"/>
      <c r="UKR1605" s="24"/>
      <c r="UKS1605" s="24"/>
      <c r="UKT1605" s="24"/>
      <c r="UKU1605" s="24"/>
      <c r="UKV1605" s="24"/>
      <c r="UKZ1605" s="3"/>
      <c r="ULA1605" s="31"/>
      <c r="ULB1605" s="5"/>
      <c r="ULC1605" s="9"/>
      <c r="ULF1605" s="2"/>
      <c r="ULI1605" s="24"/>
      <c r="ULJ1605" s="24"/>
      <c r="ULK1605" s="31"/>
      <c r="ULL1605" s="24"/>
      <c r="ULM1605" s="24"/>
      <c r="ULN1605" s="24"/>
      <c r="ULO1605" s="24"/>
      <c r="ULP1605" s="24"/>
      <c r="ULQ1605" s="24"/>
      <c r="ULR1605" s="24"/>
      <c r="ULS1605" s="24"/>
      <c r="ULT1605" s="24"/>
      <c r="ULU1605" s="24"/>
      <c r="ULV1605" s="24"/>
      <c r="ULW1605" s="24"/>
      <c r="ULX1605" s="24"/>
      <c r="ULY1605" s="24"/>
      <c r="ULZ1605" s="24"/>
      <c r="UMD1605" s="3"/>
      <c r="UME1605" s="31"/>
      <c r="UMF1605" s="5"/>
      <c r="UMG1605" s="9"/>
      <c r="UMJ1605" s="2"/>
      <c r="UMM1605" s="24"/>
      <c r="UMN1605" s="24"/>
      <c r="UMO1605" s="31"/>
      <c r="UMP1605" s="24"/>
      <c r="UMQ1605" s="24"/>
      <c r="UMR1605" s="24"/>
      <c r="UMS1605" s="24"/>
      <c r="UMT1605" s="24"/>
      <c r="UMU1605" s="24"/>
      <c r="UMV1605" s="24"/>
      <c r="UMW1605" s="24"/>
      <c r="UMX1605" s="24"/>
      <c r="UMY1605" s="24"/>
      <c r="UMZ1605" s="24"/>
      <c r="UNA1605" s="24"/>
      <c r="UNB1605" s="24"/>
      <c r="UNC1605" s="24"/>
      <c r="UND1605" s="24"/>
      <c r="UNH1605" s="3"/>
      <c r="UNI1605" s="31"/>
      <c r="UNJ1605" s="5"/>
      <c r="UNK1605" s="9"/>
      <c r="UNN1605" s="2"/>
      <c r="UNQ1605" s="24"/>
      <c r="UNR1605" s="24"/>
      <c r="UNS1605" s="31"/>
      <c r="UNT1605" s="24"/>
      <c r="UNU1605" s="24"/>
      <c r="UNV1605" s="24"/>
      <c r="UNW1605" s="24"/>
      <c r="UNX1605" s="24"/>
      <c r="UNY1605" s="24"/>
      <c r="UNZ1605" s="24"/>
      <c r="UOA1605" s="24"/>
      <c r="UOB1605" s="24"/>
      <c r="UOC1605" s="24"/>
      <c r="UOD1605" s="24"/>
      <c r="UOE1605" s="24"/>
      <c r="UOF1605" s="24"/>
      <c r="UOG1605" s="24"/>
      <c r="UOH1605" s="24"/>
      <c r="UOL1605" s="3"/>
      <c r="UOM1605" s="31"/>
      <c r="UON1605" s="5"/>
      <c r="UOO1605" s="9"/>
      <c r="UOR1605" s="2"/>
      <c r="UOU1605" s="24"/>
      <c r="UOV1605" s="24"/>
      <c r="UOW1605" s="31"/>
      <c r="UOX1605" s="24"/>
      <c r="UOY1605" s="24"/>
      <c r="UOZ1605" s="24"/>
      <c r="UPA1605" s="24"/>
      <c r="UPB1605" s="24"/>
      <c r="UPC1605" s="24"/>
      <c r="UPD1605" s="24"/>
      <c r="UPE1605" s="24"/>
      <c r="UPF1605" s="24"/>
      <c r="UPG1605" s="24"/>
      <c r="UPH1605" s="24"/>
      <c r="UPI1605" s="24"/>
      <c r="UPJ1605" s="24"/>
      <c r="UPK1605" s="24"/>
      <c r="UPL1605" s="24"/>
      <c r="UPP1605" s="3"/>
      <c r="UPQ1605" s="31"/>
      <c r="UPR1605" s="5"/>
      <c r="UPS1605" s="9"/>
      <c r="UPV1605" s="2"/>
      <c r="UPY1605" s="24"/>
      <c r="UPZ1605" s="24"/>
      <c r="UQA1605" s="31"/>
      <c r="UQB1605" s="24"/>
      <c r="UQC1605" s="24"/>
      <c r="UQD1605" s="24"/>
      <c r="UQE1605" s="24"/>
      <c r="UQF1605" s="24"/>
      <c r="UQG1605" s="24"/>
      <c r="UQH1605" s="24"/>
      <c r="UQI1605" s="24"/>
      <c r="UQJ1605" s="24"/>
      <c r="UQK1605" s="24"/>
      <c r="UQL1605" s="24"/>
      <c r="UQM1605" s="24"/>
      <c r="UQN1605" s="24"/>
      <c r="UQO1605" s="24"/>
      <c r="UQP1605" s="24"/>
      <c r="UQT1605" s="3"/>
      <c r="UQU1605" s="31"/>
      <c r="UQV1605" s="5"/>
      <c r="UQW1605" s="9"/>
      <c r="UQZ1605" s="2"/>
      <c r="URC1605" s="24"/>
      <c r="URD1605" s="24"/>
      <c r="URE1605" s="31"/>
      <c r="URF1605" s="24"/>
      <c r="URG1605" s="24"/>
      <c r="URH1605" s="24"/>
      <c r="URI1605" s="24"/>
      <c r="URJ1605" s="24"/>
      <c r="URK1605" s="24"/>
      <c r="URL1605" s="24"/>
      <c r="URM1605" s="24"/>
      <c r="URN1605" s="24"/>
      <c r="URO1605" s="24"/>
      <c r="URP1605" s="24"/>
      <c r="URQ1605" s="24"/>
      <c r="URR1605" s="24"/>
      <c r="URS1605" s="24"/>
      <c r="URT1605" s="24"/>
      <c r="URX1605" s="3"/>
      <c r="URY1605" s="31"/>
      <c r="URZ1605" s="5"/>
      <c r="USA1605" s="9"/>
      <c r="USD1605" s="2"/>
      <c r="USG1605" s="24"/>
      <c r="USH1605" s="24"/>
      <c r="USI1605" s="31"/>
      <c r="USJ1605" s="24"/>
      <c r="USK1605" s="24"/>
      <c r="USL1605" s="24"/>
      <c r="USM1605" s="24"/>
      <c r="USN1605" s="24"/>
      <c r="USO1605" s="24"/>
      <c r="USP1605" s="24"/>
      <c r="USQ1605" s="24"/>
      <c r="USR1605" s="24"/>
      <c r="USS1605" s="24"/>
      <c r="UST1605" s="24"/>
      <c r="USU1605" s="24"/>
      <c r="USV1605" s="24"/>
      <c r="USW1605" s="24"/>
      <c r="USX1605" s="24"/>
      <c r="UTB1605" s="3"/>
      <c r="UTC1605" s="31"/>
      <c r="UTD1605" s="5"/>
      <c r="UTE1605" s="9"/>
      <c r="UTH1605" s="2"/>
      <c r="UTK1605" s="24"/>
      <c r="UTL1605" s="24"/>
      <c r="UTM1605" s="31"/>
      <c r="UTN1605" s="24"/>
      <c r="UTO1605" s="24"/>
      <c r="UTP1605" s="24"/>
      <c r="UTQ1605" s="24"/>
      <c r="UTR1605" s="24"/>
      <c r="UTS1605" s="24"/>
      <c r="UTT1605" s="24"/>
      <c r="UTU1605" s="24"/>
      <c r="UTV1605" s="24"/>
      <c r="UTW1605" s="24"/>
      <c r="UTX1605" s="24"/>
      <c r="UTY1605" s="24"/>
      <c r="UTZ1605" s="24"/>
      <c r="UUA1605" s="24"/>
      <c r="UUB1605" s="24"/>
      <c r="UUF1605" s="3"/>
      <c r="UUG1605" s="31"/>
      <c r="UUH1605" s="5"/>
      <c r="UUI1605" s="9"/>
      <c r="UUL1605" s="2"/>
      <c r="UUO1605" s="24"/>
      <c r="UUP1605" s="24"/>
      <c r="UUQ1605" s="31"/>
      <c r="UUR1605" s="24"/>
      <c r="UUS1605" s="24"/>
      <c r="UUT1605" s="24"/>
      <c r="UUU1605" s="24"/>
      <c r="UUV1605" s="24"/>
      <c r="UUW1605" s="24"/>
      <c r="UUX1605" s="24"/>
      <c r="UUY1605" s="24"/>
      <c r="UUZ1605" s="24"/>
      <c r="UVA1605" s="24"/>
      <c r="UVB1605" s="24"/>
      <c r="UVC1605" s="24"/>
      <c r="UVD1605" s="24"/>
      <c r="UVE1605" s="24"/>
      <c r="UVF1605" s="24"/>
      <c r="UVJ1605" s="3"/>
      <c r="UVK1605" s="31"/>
      <c r="UVL1605" s="5"/>
      <c r="UVM1605" s="9"/>
      <c r="UVP1605" s="2"/>
      <c r="UVS1605" s="24"/>
      <c r="UVT1605" s="24"/>
      <c r="UVU1605" s="31"/>
      <c r="UVV1605" s="24"/>
      <c r="UVW1605" s="24"/>
      <c r="UVX1605" s="24"/>
      <c r="UVY1605" s="24"/>
      <c r="UVZ1605" s="24"/>
      <c r="UWA1605" s="24"/>
      <c r="UWB1605" s="24"/>
      <c r="UWC1605" s="24"/>
      <c r="UWD1605" s="24"/>
      <c r="UWE1605" s="24"/>
      <c r="UWF1605" s="24"/>
      <c r="UWG1605" s="24"/>
      <c r="UWH1605" s="24"/>
      <c r="UWI1605" s="24"/>
      <c r="UWJ1605" s="24"/>
      <c r="UWN1605" s="3"/>
      <c r="UWO1605" s="31"/>
      <c r="UWP1605" s="5"/>
      <c r="UWQ1605" s="9"/>
      <c r="UWT1605" s="2"/>
      <c r="UWW1605" s="24"/>
      <c r="UWX1605" s="24"/>
      <c r="UWY1605" s="31"/>
      <c r="UWZ1605" s="24"/>
      <c r="UXA1605" s="24"/>
      <c r="UXB1605" s="24"/>
      <c r="UXC1605" s="24"/>
      <c r="UXD1605" s="24"/>
      <c r="UXE1605" s="24"/>
      <c r="UXF1605" s="24"/>
      <c r="UXG1605" s="24"/>
      <c r="UXH1605" s="24"/>
      <c r="UXI1605" s="24"/>
      <c r="UXJ1605" s="24"/>
      <c r="UXK1605" s="24"/>
      <c r="UXL1605" s="24"/>
      <c r="UXM1605" s="24"/>
      <c r="UXN1605" s="24"/>
      <c r="UXR1605" s="3"/>
      <c r="UXS1605" s="31"/>
      <c r="UXT1605" s="5"/>
      <c r="UXU1605" s="9"/>
      <c r="UXX1605" s="2"/>
      <c r="UYA1605" s="24"/>
      <c r="UYB1605" s="24"/>
      <c r="UYC1605" s="31"/>
      <c r="UYD1605" s="24"/>
      <c r="UYE1605" s="24"/>
      <c r="UYF1605" s="24"/>
      <c r="UYG1605" s="24"/>
      <c r="UYH1605" s="24"/>
      <c r="UYI1605" s="24"/>
      <c r="UYJ1605" s="24"/>
      <c r="UYK1605" s="24"/>
      <c r="UYL1605" s="24"/>
      <c r="UYM1605" s="24"/>
      <c r="UYN1605" s="24"/>
      <c r="UYO1605" s="24"/>
      <c r="UYP1605" s="24"/>
      <c r="UYQ1605" s="24"/>
      <c r="UYR1605" s="24"/>
      <c r="UYV1605" s="3"/>
      <c r="UYW1605" s="31"/>
      <c r="UYX1605" s="5"/>
      <c r="UYY1605" s="9"/>
      <c r="UZB1605" s="2"/>
      <c r="UZE1605" s="24"/>
      <c r="UZF1605" s="24"/>
      <c r="UZG1605" s="31"/>
      <c r="UZH1605" s="24"/>
      <c r="UZI1605" s="24"/>
      <c r="UZJ1605" s="24"/>
      <c r="UZK1605" s="24"/>
      <c r="UZL1605" s="24"/>
      <c r="UZM1605" s="24"/>
      <c r="UZN1605" s="24"/>
      <c r="UZO1605" s="24"/>
      <c r="UZP1605" s="24"/>
      <c r="UZQ1605" s="24"/>
      <c r="UZR1605" s="24"/>
      <c r="UZS1605" s="24"/>
      <c r="UZT1605" s="24"/>
      <c r="UZU1605" s="24"/>
      <c r="UZV1605" s="24"/>
      <c r="UZZ1605" s="3"/>
      <c r="VAA1605" s="31"/>
      <c r="VAB1605" s="5"/>
      <c r="VAC1605" s="9"/>
      <c r="VAF1605" s="2"/>
      <c r="VAI1605" s="24"/>
      <c r="VAJ1605" s="24"/>
      <c r="VAK1605" s="31"/>
      <c r="VAL1605" s="24"/>
      <c r="VAM1605" s="24"/>
      <c r="VAN1605" s="24"/>
      <c r="VAO1605" s="24"/>
      <c r="VAP1605" s="24"/>
      <c r="VAQ1605" s="24"/>
      <c r="VAR1605" s="24"/>
      <c r="VAS1605" s="24"/>
      <c r="VAT1605" s="24"/>
      <c r="VAU1605" s="24"/>
      <c r="VAV1605" s="24"/>
      <c r="VAW1605" s="24"/>
      <c r="VAX1605" s="24"/>
      <c r="VAY1605" s="24"/>
      <c r="VAZ1605" s="24"/>
      <c r="VBD1605" s="3"/>
      <c r="VBE1605" s="31"/>
      <c r="VBF1605" s="5"/>
      <c r="VBG1605" s="9"/>
      <c r="VBJ1605" s="2"/>
      <c r="VBM1605" s="24"/>
      <c r="VBN1605" s="24"/>
      <c r="VBO1605" s="31"/>
      <c r="VBP1605" s="24"/>
      <c r="VBQ1605" s="24"/>
      <c r="VBR1605" s="24"/>
      <c r="VBS1605" s="24"/>
      <c r="VBT1605" s="24"/>
      <c r="VBU1605" s="24"/>
      <c r="VBV1605" s="24"/>
      <c r="VBW1605" s="24"/>
      <c r="VBX1605" s="24"/>
      <c r="VBY1605" s="24"/>
      <c r="VBZ1605" s="24"/>
      <c r="VCA1605" s="24"/>
      <c r="VCB1605" s="24"/>
      <c r="VCC1605" s="24"/>
      <c r="VCD1605" s="24"/>
      <c r="VCH1605" s="3"/>
      <c r="VCI1605" s="31"/>
      <c r="VCJ1605" s="5"/>
      <c r="VCK1605" s="9"/>
      <c r="VCN1605" s="2"/>
      <c r="VCQ1605" s="24"/>
      <c r="VCR1605" s="24"/>
      <c r="VCS1605" s="31"/>
      <c r="VCT1605" s="24"/>
      <c r="VCU1605" s="24"/>
      <c r="VCV1605" s="24"/>
      <c r="VCW1605" s="24"/>
      <c r="VCX1605" s="24"/>
      <c r="VCY1605" s="24"/>
      <c r="VCZ1605" s="24"/>
      <c r="VDA1605" s="24"/>
      <c r="VDB1605" s="24"/>
      <c r="VDC1605" s="24"/>
      <c r="VDD1605" s="24"/>
      <c r="VDE1605" s="24"/>
      <c r="VDF1605" s="24"/>
      <c r="VDG1605" s="24"/>
      <c r="VDH1605" s="24"/>
      <c r="VDL1605" s="3"/>
      <c r="VDM1605" s="31"/>
      <c r="VDN1605" s="5"/>
      <c r="VDO1605" s="9"/>
      <c r="VDR1605" s="2"/>
      <c r="VDU1605" s="24"/>
      <c r="VDV1605" s="24"/>
      <c r="VDW1605" s="31"/>
      <c r="VDX1605" s="24"/>
      <c r="VDY1605" s="24"/>
      <c r="VDZ1605" s="24"/>
      <c r="VEA1605" s="24"/>
      <c r="VEB1605" s="24"/>
      <c r="VEC1605" s="24"/>
      <c r="VED1605" s="24"/>
      <c r="VEE1605" s="24"/>
      <c r="VEF1605" s="24"/>
      <c r="VEG1605" s="24"/>
      <c r="VEH1605" s="24"/>
      <c r="VEI1605" s="24"/>
      <c r="VEJ1605" s="24"/>
      <c r="VEK1605" s="24"/>
      <c r="VEL1605" s="24"/>
      <c r="VEP1605" s="3"/>
      <c r="VEQ1605" s="31"/>
      <c r="VER1605" s="5"/>
      <c r="VES1605" s="9"/>
      <c r="VEV1605" s="2"/>
      <c r="VEY1605" s="24"/>
      <c r="VEZ1605" s="24"/>
      <c r="VFA1605" s="31"/>
      <c r="VFB1605" s="24"/>
      <c r="VFC1605" s="24"/>
      <c r="VFD1605" s="24"/>
      <c r="VFE1605" s="24"/>
      <c r="VFF1605" s="24"/>
      <c r="VFG1605" s="24"/>
      <c r="VFH1605" s="24"/>
      <c r="VFI1605" s="24"/>
      <c r="VFJ1605" s="24"/>
      <c r="VFK1605" s="24"/>
      <c r="VFL1605" s="24"/>
      <c r="VFM1605" s="24"/>
      <c r="VFN1605" s="24"/>
      <c r="VFO1605" s="24"/>
      <c r="VFP1605" s="24"/>
      <c r="VFT1605" s="3"/>
      <c r="VFU1605" s="31"/>
      <c r="VFV1605" s="5"/>
      <c r="VFW1605" s="9"/>
      <c r="VFZ1605" s="2"/>
      <c r="VGC1605" s="24"/>
      <c r="VGD1605" s="24"/>
      <c r="VGE1605" s="31"/>
      <c r="VGF1605" s="24"/>
      <c r="VGG1605" s="24"/>
      <c r="VGH1605" s="24"/>
      <c r="VGI1605" s="24"/>
      <c r="VGJ1605" s="24"/>
      <c r="VGK1605" s="24"/>
      <c r="VGL1605" s="24"/>
      <c r="VGM1605" s="24"/>
      <c r="VGN1605" s="24"/>
      <c r="VGO1605" s="24"/>
      <c r="VGP1605" s="24"/>
      <c r="VGQ1605" s="24"/>
      <c r="VGR1605" s="24"/>
      <c r="VGS1605" s="24"/>
      <c r="VGT1605" s="24"/>
      <c r="VGX1605" s="3"/>
      <c r="VGY1605" s="31"/>
      <c r="VGZ1605" s="5"/>
      <c r="VHA1605" s="9"/>
      <c r="VHD1605" s="2"/>
      <c r="VHG1605" s="24"/>
      <c r="VHH1605" s="24"/>
      <c r="VHI1605" s="31"/>
      <c r="VHJ1605" s="24"/>
      <c r="VHK1605" s="24"/>
      <c r="VHL1605" s="24"/>
      <c r="VHM1605" s="24"/>
      <c r="VHN1605" s="24"/>
      <c r="VHO1605" s="24"/>
      <c r="VHP1605" s="24"/>
      <c r="VHQ1605" s="24"/>
      <c r="VHR1605" s="24"/>
      <c r="VHS1605" s="24"/>
      <c r="VHT1605" s="24"/>
      <c r="VHU1605" s="24"/>
      <c r="VHV1605" s="24"/>
      <c r="VHW1605" s="24"/>
      <c r="VHX1605" s="24"/>
      <c r="VIB1605" s="3"/>
      <c r="VIC1605" s="31"/>
      <c r="VID1605" s="5"/>
      <c r="VIE1605" s="9"/>
      <c r="VIH1605" s="2"/>
      <c r="VIK1605" s="24"/>
      <c r="VIL1605" s="24"/>
      <c r="VIM1605" s="31"/>
      <c r="VIN1605" s="24"/>
      <c r="VIO1605" s="24"/>
      <c r="VIP1605" s="24"/>
      <c r="VIQ1605" s="24"/>
      <c r="VIR1605" s="24"/>
      <c r="VIS1605" s="24"/>
      <c r="VIT1605" s="24"/>
      <c r="VIU1605" s="24"/>
      <c r="VIV1605" s="24"/>
      <c r="VIW1605" s="24"/>
      <c r="VIX1605" s="24"/>
      <c r="VIY1605" s="24"/>
      <c r="VIZ1605" s="24"/>
      <c r="VJA1605" s="24"/>
      <c r="VJB1605" s="24"/>
      <c r="VJF1605" s="3"/>
      <c r="VJG1605" s="31"/>
      <c r="VJH1605" s="5"/>
      <c r="VJI1605" s="9"/>
      <c r="VJL1605" s="2"/>
      <c r="VJO1605" s="24"/>
      <c r="VJP1605" s="24"/>
      <c r="VJQ1605" s="31"/>
      <c r="VJR1605" s="24"/>
      <c r="VJS1605" s="24"/>
      <c r="VJT1605" s="24"/>
      <c r="VJU1605" s="24"/>
      <c r="VJV1605" s="24"/>
      <c r="VJW1605" s="24"/>
      <c r="VJX1605" s="24"/>
      <c r="VJY1605" s="24"/>
      <c r="VJZ1605" s="24"/>
      <c r="VKA1605" s="24"/>
      <c r="VKB1605" s="24"/>
      <c r="VKC1605" s="24"/>
      <c r="VKD1605" s="24"/>
      <c r="VKE1605" s="24"/>
      <c r="VKF1605" s="24"/>
      <c r="VKJ1605" s="3"/>
      <c r="VKK1605" s="31"/>
      <c r="VKL1605" s="5"/>
      <c r="VKM1605" s="9"/>
      <c r="VKP1605" s="2"/>
      <c r="VKS1605" s="24"/>
      <c r="VKT1605" s="24"/>
      <c r="VKU1605" s="31"/>
      <c r="VKV1605" s="24"/>
      <c r="VKW1605" s="24"/>
      <c r="VKX1605" s="24"/>
      <c r="VKY1605" s="24"/>
      <c r="VKZ1605" s="24"/>
      <c r="VLA1605" s="24"/>
      <c r="VLB1605" s="24"/>
      <c r="VLC1605" s="24"/>
      <c r="VLD1605" s="24"/>
      <c r="VLE1605" s="24"/>
      <c r="VLF1605" s="24"/>
      <c r="VLG1605" s="24"/>
      <c r="VLH1605" s="24"/>
      <c r="VLI1605" s="24"/>
      <c r="VLJ1605" s="24"/>
      <c r="VLN1605" s="3"/>
      <c r="VLO1605" s="31"/>
      <c r="VLP1605" s="5"/>
      <c r="VLQ1605" s="9"/>
      <c r="VLT1605" s="2"/>
      <c r="VLW1605" s="24"/>
      <c r="VLX1605" s="24"/>
      <c r="VLY1605" s="31"/>
      <c r="VLZ1605" s="24"/>
      <c r="VMA1605" s="24"/>
      <c r="VMB1605" s="24"/>
      <c r="VMC1605" s="24"/>
      <c r="VMD1605" s="24"/>
      <c r="VME1605" s="24"/>
      <c r="VMF1605" s="24"/>
      <c r="VMG1605" s="24"/>
      <c r="VMH1605" s="24"/>
      <c r="VMI1605" s="24"/>
      <c r="VMJ1605" s="24"/>
      <c r="VMK1605" s="24"/>
      <c r="VML1605" s="24"/>
      <c r="VMM1605" s="24"/>
      <c r="VMN1605" s="24"/>
      <c r="VMR1605" s="3"/>
      <c r="VMS1605" s="31"/>
      <c r="VMT1605" s="5"/>
      <c r="VMU1605" s="9"/>
      <c r="VMX1605" s="2"/>
      <c r="VNA1605" s="24"/>
      <c r="VNB1605" s="24"/>
      <c r="VNC1605" s="31"/>
      <c r="VND1605" s="24"/>
      <c r="VNE1605" s="24"/>
      <c r="VNF1605" s="24"/>
      <c r="VNG1605" s="24"/>
      <c r="VNH1605" s="24"/>
      <c r="VNI1605" s="24"/>
      <c r="VNJ1605" s="24"/>
      <c r="VNK1605" s="24"/>
      <c r="VNL1605" s="24"/>
      <c r="VNM1605" s="24"/>
      <c r="VNN1605" s="24"/>
      <c r="VNO1605" s="24"/>
      <c r="VNP1605" s="24"/>
      <c r="VNQ1605" s="24"/>
      <c r="VNR1605" s="24"/>
      <c r="VNV1605" s="3"/>
      <c r="VNW1605" s="31"/>
      <c r="VNX1605" s="5"/>
      <c r="VNY1605" s="9"/>
      <c r="VOB1605" s="2"/>
      <c r="VOE1605" s="24"/>
      <c r="VOF1605" s="24"/>
      <c r="VOG1605" s="31"/>
      <c r="VOH1605" s="24"/>
      <c r="VOI1605" s="24"/>
      <c r="VOJ1605" s="24"/>
      <c r="VOK1605" s="24"/>
      <c r="VOL1605" s="24"/>
      <c r="VOM1605" s="24"/>
      <c r="VON1605" s="24"/>
      <c r="VOO1605" s="24"/>
      <c r="VOP1605" s="24"/>
      <c r="VOQ1605" s="24"/>
      <c r="VOR1605" s="24"/>
      <c r="VOS1605" s="24"/>
      <c r="VOT1605" s="24"/>
      <c r="VOU1605" s="24"/>
      <c r="VOV1605" s="24"/>
      <c r="VOZ1605" s="3"/>
      <c r="VPA1605" s="31"/>
      <c r="VPB1605" s="5"/>
      <c r="VPC1605" s="9"/>
      <c r="VPF1605" s="2"/>
      <c r="VPI1605" s="24"/>
      <c r="VPJ1605" s="24"/>
      <c r="VPK1605" s="31"/>
      <c r="VPL1605" s="24"/>
      <c r="VPM1605" s="24"/>
      <c r="VPN1605" s="24"/>
      <c r="VPO1605" s="24"/>
      <c r="VPP1605" s="24"/>
      <c r="VPQ1605" s="24"/>
      <c r="VPR1605" s="24"/>
      <c r="VPS1605" s="24"/>
      <c r="VPT1605" s="24"/>
      <c r="VPU1605" s="24"/>
      <c r="VPV1605" s="24"/>
      <c r="VPW1605" s="24"/>
      <c r="VPX1605" s="24"/>
      <c r="VPY1605" s="24"/>
      <c r="VPZ1605" s="24"/>
      <c r="VQD1605" s="3"/>
      <c r="VQE1605" s="31"/>
      <c r="VQF1605" s="5"/>
      <c r="VQG1605" s="9"/>
      <c r="VQJ1605" s="2"/>
      <c r="VQM1605" s="24"/>
      <c r="VQN1605" s="24"/>
      <c r="VQO1605" s="31"/>
      <c r="VQP1605" s="24"/>
      <c r="VQQ1605" s="24"/>
      <c r="VQR1605" s="24"/>
      <c r="VQS1605" s="24"/>
      <c r="VQT1605" s="24"/>
      <c r="VQU1605" s="24"/>
      <c r="VQV1605" s="24"/>
      <c r="VQW1605" s="24"/>
      <c r="VQX1605" s="24"/>
      <c r="VQY1605" s="24"/>
      <c r="VQZ1605" s="24"/>
      <c r="VRA1605" s="24"/>
      <c r="VRB1605" s="24"/>
      <c r="VRC1605" s="24"/>
      <c r="VRD1605" s="24"/>
      <c r="VRH1605" s="3"/>
      <c r="VRI1605" s="31"/>
      <c r="VRJ1605" s="5"/>
      <c r="VRK1605" s="9"/>
      <c r="VRN1605" s="2"/>
      <c r="VRQ1605" s="24"/>
      <c r="VRR1605" s="24"/>
      <c r="VRS1605" s="31"/>
      <c r="VRT1605" s="24"/>
      <c r="VRU1605" s="24"/>
      <c r="VRV1605" s="24"/>
      <c r="VRW1605" s="24"/>
      <c r="VRX1605" s="24"/>
      <c r="VRY1605" s="24"/>
      <c r="VRZ1605" s="24"/>
      <c r="VSA1605" s="24"/>
      <c r="VSB1605" s="24"/>
      <c r="VSC1605" s="24"/>
      <c r="VSD1605" s="24"/>
      <c r="VSE1605" s="24"/>
      <c r="VSF1605" s="24"/>
      <c r="VSG1605" s="24"/>
      <c r="VSH1605" s="24"/>
      <c r="VSL1605" s="3"/>
      <c r="VSM1605" s="31"/>
      <c r="VSN1605" s="5"/>
      <c r="VSO1605" s="9"/>
      <c r="VSR1605" s="2"/>
      <c r="VSU1605" s="24"/>
      <c r="VSV1605" s="24"/>
      <c r="VSW1605" s="31"/>
      <c r="VSX1605" s="24"/>
      <c r="VSY1605" s="24"/>
      <c r="VSZ1605" s="24"/>
      <c r="VTA1605" s="24"/>
      <c r="VTB1605" s="24"/>
      <c r="VTC1605" s="24"/>
      <c r="VTD1605" s="24"/>
      <c r="VTE1605" s="24"/>
      <c r="VTF1605" s="24"/>
      <c r="VTG1605" s="24"/>
      <c r="VTH1605" s="24"/>
      <c r="VTI1605" s="24"/>
      <c r="VTJ1605" s="24"/>
      <c r="VTK1605" s="24"/>
      <c r="VTL1605" s="24"/>
      <c r="VTP1605" s="3"/>
      <c r="VTQ1605" s="31"/>
      <c r="VTR1605" s="5"/>
      <c r="VTS1605" s="9"/>
      <c r="VTV1605" s="2"/>
      <c r="VTY1605" s="24"/>
      <c r="VTZ1605" s="24"/>
      <c r="VUA1605" s="31"/>
      <c r="VUB1605" s="24"/>
      <c r="VUC1605" s="24"/>
      <c r="VUD1605" s="24"/>
      <c r="VUE1605" s="24"/>
      <c r="VUF1605" s="24"/>
      <c r="VUG1605" s="24"/>
      <c r="VUH1605" s="24"/>
      <c r="VUI1605" s="24"/>
      <c r="VUJ1605" s="24"/>
      <c r="VUK1605" s="24"/>
      <c r="VUL1605" s="24"/>
      <c r="VUM1605" s="24"/>
      <c r="VUN1605" s="24"/>
      <c r="VUO1605" s="24"/>
      <c r="VUP1605" s="24"/>
      <c r="VUT1605" s="3"/>
      <c r="VUU1605" s="31"/>
      <c r="VUV1605" s="5"/>
      <c r="VUW1605" s="9"/>
      <c r="VUZ1605" s="2"/>
      <c r="VVC1605" s="24"/>
      <c r="VVD1605" s="24"/>
      <c r="VVE1605" s="31"/>
      <c r="VVF1605" s="24"/>
      <c r="VVG1605" s="24"/>
      <c r="VVH1605" s="24"/>
      <c r="VVI1605" s="24"/>
      <c r="VVJ1605" s="24"/>
      <c r="VVK1605" s="24"/>
      <c r="VVL1605" s="24"/>
      <c r="VVM1605" s="24"/>
      <c r="VVN1605" s="24"/>
      <c r="VVO1605" s="24"/>
      <c r="VVP1605" s="24"/>
      <c r="VVQ1605" s="24"/>
      <c r="VVR1605" s="24"/>
      <c r="VVS1605" s="24"/>
      <c r="VVT1605" s="24"/>
      <c r="VVX1605" s="3"/>
      <c r="VVY1605" s="31"/>
      <c r="VVZ1605" s="5"/>
      <c r="VWA1605" s="9"/>
      <c r="VWD1605" s="2"/>
      <c r="VWG1605" s="24"/>
      <c r="VWH1605" s="24"/>
      <c r="VWI1605" s="31"/>
      <c r="VWJ1605" s="24"/>
      <c r="VWK1605" s="24"/>
      <c r="VWL1605" s="24"/>
      <c r="VWM1605" s="24"/>
      <c r="VWN1605" s="24"/>
      <c r="VWO1605" s="24"/>
      <c r="VWP1605" s="24"/>
      <c r="VWQ1605" s="24"/>
      <c r="VWR1605" s="24"/>
      <c r="VWS1605" s="24"/>
      <c r="VWT1605" s="24"/>
      <c r="VWU1605" s="24"/>
      <c r="VWV1605" s="24"/>
      <c r="VWW1605" s="24"/>
      <c r="VWX1605" s="24"/>
      <c r="VXB1605" s="3"/>
      <c r="VXC1605" s="31"/>
      <c r="VXD1605" s="5"/>
      <c r="VXE1605" s="9"/>
      <c r="VXH1605" s="2"/>
      <c r="VXK1605" s="24"/>
      <c r="VXL1605" s="24"/>
      <c r="VXM1605" s="31"/>
      <c r="VXN1605" s="24"/>
      <c r="VXO1605" s="24"/>
      <c r="VXP1605" s="24"/>
      <c r="VXQ1605" s="24"/>
      <c r="VXR1605" s="24"/>
      <c r="VXS1605" s="24"/>
      <c r="VXT1605" s="24"/>
      <c r="VXU1605" s="24"/>
      <c r="VXV1605" s="24"/>
      <c r="VXW1605" s="24"/>
      <c r="VXX1605" s="24"/>
      <c r="VXY1605" s="24"/>
      <c r="VXZ1605" s="24"/>
      <c r="VYA1605" s="24"/>
      <c r="VYB1605" s="24"/>
      <c r="VYF1605" s="3"/>
      <c r="VYG1605" s="31"/>
      <c r="VYH1605" s="5"/>
      <c r="VYI1605" s="9"/>
      <c r="VYL1605" s="2"/>
      <c r="VYO1605" s="24"/>
      <c r="VYP1605" s="24"/>
      <c r="VYQ1605" s="31"/>
      <c r="VYR1605" s="24"/>
      <c r="VYS1605" s="24"/>
      <c r="VYT1605" s="24"/>
      <c r="VYU1605" s="24"/>
      <c r="VYV1605" s="24"/>
      <c r="VYW1605" s="24"/>
      <c r="VYX1605" s="24"/>
      <c r="VYY1605" s="24"/>
      <c r="VYZ1605" s="24"/>
      <c r="VZA1605" s="24"/>
      <c r="VZB1605" s="24"/>
      <c r="VZC1605" s="24"/>
      <c r="VZD1605" s="24"/>
      <c r="VZE1605" s="24"/>
      <c r="VZF1605" s="24"/>
      <c r="VZJ1605" s="3"/>
      <c r="VZK1605" s="31"/>
      <c r="VZL1605" s="5"/>
      <c r="VZM1605" s="9"/>
      <c r="VZP1605" s="2"/>
      <c r="VZS1605" s="24"/>
      <c r="VZT1605" s="24"/>
      <c r="VZU1605" s="31"/>
      <c r="VZV1605" s="24"/>
      <c r="VZW1605" s="24"/>
      <c r="VZX1605" s="24"/>
      <c r="VZY1605" s="24"/>
      <c r="VZZ1605" s="24"/>
      <c r="WAA1605" s="24"/>
      <c r="WAB1605" s="24"/>
      <c r="WAC1605" s="24"/>
      <c r="WAD1605" s="24"/>
      <c r="WAE1605" s="24"/>
      <c r="WAF1605" s="24"/>
      <c r="WAG1605" s="24"/>
      <c r="WAH1605" s="24"/>
      <c r="WAI1605" s="24"/>
      <c r="WAJ1605" s="24"/>
      <c r="WAN1605" s="3"/>
      <c r="WAO1605" s="31"/>
      <c r="WAP1605" s="5"/>
      <c r="WAQ1605" s="9"/>
      <c r="WAT1605" s="2"/>
      <c r="WAW1605" s="24"/>
      <c r="WAX1605" s="24"/>
      <c r="WAY1605" s="31"/>
      <c r="WAZ1605" s="24"/>
      <c r="WBA1605" s="24"/>
      <c r="WBB1605" s="24"/>
      <c r="WBC1605" s="24"/>
      <c r="WBD1605" s="24"/>
      <c r="WBE1605" s="24"/>
      <c r="WBF1605" s="24"/>
      <c r="WBG1605" s="24"/>
      <c r="WBH1605" s="24"/>
      <c r="WBI1605" s="24"/>
      <c r="WBJ1605" s="24"/>
      <c r="WBK1605" s="24"/>
      <c r="WBL1605" s="24"/>
      <c r="WBM1605" s="24"/>
      <c r="WBN1605" s="24"/>
      <c r="WBR1605" s="3"/>
      <c r="WBS1605" s="31"/>
      <c r="WBT1605" s="5"/>
      <c r="WBU1605" s="9"/>
      <c r="WBX1605" s="2"/>
      <c r="WCA1605" s="24"/>
      <c r="WCB1605" s="24"/>
      <c r="WCC1605" s="31"/>
      <c r="WCD1605" s="24"/>
      <c r="WCE1605" s="24"/>
      <c r="WCF1605" s="24"/>
      <c r="WCG1605" s="24"/>
      <c r="WCH1605" s="24"/>
      <c r="WCI1605" s="24"/>
      <c r="WCJ1605" s="24"/>
      <c r="WCK1605" s="24"/>
      <c r="WCL1605" s="24"/>
      <c r="WCM1605" s="24"/>
      <c r="WCN1605" s="24"/>
      <c r="WCO1605" s="24"/>
      <c r="WCP1605" s="24"/>
      <c r="WCQ1605" s="24"/>
      <c r="WCR1605" s="24"/>
      <c r="WCV1605" s="3"/>
      <c r="WCW1605" s="31"/>
      <c r="WCX1605" s="5"/>
      <c r="WCY1605" s="9"/>
      <c r="WDB1605" s="2"/>
      <c r="WDE1605" s="24"/>
      <c r="WDF1605" s="24"/>
      <c r="WDG1605" s="31"/>
      <c r="WDH1605" s="24"/>
      <c r="WDI1605" s="24"/>
      <c r="WDJ1605" s="24"/>
      <c r="WDK1605" s="24"/>
      <c r="WDL1605" s="24"/>
      <c r="WDM1605" s="24"/>
      <c r="WDN1605" s="24"/>
      <c r="WDO1605" s="24"/>
      <c r="WDP1605" s="24"/>
      <c r="WDQ1605" s="24"/>
      <c r="WDR1605" s="24"/>
      <c r="WDS1605" s="24"/>
      <c r="WDT1605" s="24"/>
      <c r="WDU1605" s="24"/>
      <c r="WDV1605" s="24"/>
      <c r="WDZ1605" s="3"/>
      <c r="WEA1605" s="31"/>
      <c r="WEB1605" s="5"/>
      <c r="WEC1605" s="9"/>
      <c r="WEF1605" s="2"/>
      <c r="WEI1605" s="24"/>
      <c r="WEJ1605" s="24"/>
      <c r="WEK1605" s="31"/>
      <c r="WEL1605" s="24"/>
      <c r="WEM1605" s="24"/>
      <c r="WEN1605" s="24"/>
      <c r="WEO1605" s="24"/>
      <c r="WEP1605" s="24"/>
      <c r="WEQ1605" s="24"/>
      <c r="WER1605" s="24"/>
      <c r="WES1605" s="24"/>
      <c r="WET1605" s="24"/>
      <c r="WEU1605" s="24"/>
      <c r="WEV1605" s="24"/>
      <c r="WEW1605" s="24"/>
      <c r="WEX1605" s="24"/>
      <c r="WEY1605" s="24"/>
      <c r="WEZ1605" s="24"/>
      <c r="WFD1605" s="3"/>
      <c r="WFE1605" s="31"/>
      <c r="WFF1605" s="5"/>
      <c r="WFG1605" s="9"/>
      <c r="WFJ1605" s="2"/>
      <c r="WFM1605" s="24"/>
      <c r="WFN1605" s="24"/>
      <c r="WFO1605" s="31"/>
      <c r="WFP1605" s="24"/>
      <c r="WFQ1605" s="24"/>
      <c r="WFR1605" s="24"/>
      <c r="WFS1605" s="24"/>
      <c r="WFT1605" s="24"/>
      <c r="WFU1605" s="24"/>
      <c r="WFV1605" s="24"/>
      <c r="WFW1605" s="24"/>
      <c r="WFX1605" s="24"/>
      <c r="WFY1605" s="24"/>
      <c r="WFZ1605" s="24"/>
      <c r="WGA1605" s="24"/>
      <c r="WGB1605" s="24"/>
      <c r="WGC1605" s="24"/>
      <c r="WGD1605" s="24"/>
      <c r="WGH1605" s="3"/>
      <c r="WGI1605" s="31"/>
      <c r="WGJ1605" s="5"/>
      <c r="WGK1605" s="9"/>
      <c r="WGN1605" s="2"/>
      <c r="WGQ1605" s="24"/>
      <c r="WGR1605" s="24"/>
      <c r="WGS1605" s="31"/>
      <c r="WGT1605" s="24"/>
      <c r="WGU1605" s="24"/>
      <c r="WGV1605" s="24"/>
      <c r="WGW1605" s="24"/>
      <c r="WGX1605" s="24"/>
      <c r="WGY1605" s="24"/>
      <c r="WGZ1605" s="24"/>
      <c r="WHA1605" s="24"/>
      <c r="WHB1605" s="24"/>
      <c r="WHC1605" s="24"/>
      <c r="WHD1605" s="24"/>
      <c r="WHE1605" s="24"/>
      <c r="WHF1605" s="24"/>
      <c r="WHG1605" s="24"/>
      <c r="WHH1605" s="24"/>
      <c r="WHL1605" s="3"/>
      <c r="WHM1605" s="31"/>
      <c r="WHN1605" s="5"/>
      <c r="WHO1605" s="9"/>
      <c r="WHR1605" s="2"/>
      <c r="WHU1605" s="24"/>
      <c r="WHV1605" s="24"/>
      <c r="WHW1605" s="31"/>
      <c r="WHX1605" s="24"/>
      <c r="WHY1605" s="24"/>
      <c r="WHZ1605" s="24"/>
      <c r="WIA1605" s="24"/>
      <c r="WIB1605" s="24"/>
      <c r="WIC1605" s="24"/>
      <c r="WID1605" s="24"/>
      <c r="WIE1605" s="24"/>
      <c r="WIF1605" s="24"/>
      <c r="WIG1605" s="24"/>
      <c r="WIH1605" s="24"/>
      <c r="WII1605" s="24"/>
      <c r="WIJ1605" s="24"/>
      <c r="WIK1605" s="24"/>
      <c r="WIL1605" s="24"/>
      <c r="WIP1605" s="3"/>
      <c r="WIQ1605" s="31"/>
      <c r="WIR1605" s="5"/>
      <c r="WIS1605" s="9"/>
      <c r="WIV1605" s="2"/>
      <c r="WIY1605" s="24"/>
      <c r="WIZ1605" s="24"/>
      <c r="WJA1605" s="31"/>
      <c r="WJB1605" s="24"/>
      <c r="WJC1605" s="24"/>
      <c r="WJD1605" s="24"/>
      <c r="WJE1605" s="24"/>
      <c r="WJF1605" s="24"/>
      <c r="WJG1605" s="24"/>
      <c r="WJH1605" s="24"/>
      <c r="WJI1605" s="24"/>
      <c r="WJJ1605" s="24"/>
      <c r="WJK1605" s="24"/>
      <c r="WJL1605" s="24"/>
      <c r="WJM1605" s="24"/>
      <c r="WJN1605" s="24"/>
      <c r="WJO1605" s="24"/>
      <c r="WJP1605" s="24"/>
      <c r="WJT1605" s="3"/>
      <c r="WJU1605" s="31"/>
      <c r="WJV1605" s="5"/>
      <c r="WJW1605" s="9"/>
      <c r="WJZ1605" s="2"/>
      <c r="WKC1605" s="24"/>
      <c r="WKD1605" s="24"/>
      <c r="WKE1605" s="31"/>
      <c r="WKF1605" s="24"/>
      <c r="WKG1605" s="24"/>
      <c r="WKH1605" s="24"/>
      <c r="WKI1605" s="24"/>
      <c r="WKJ1605" s="24"/>
      <c r="WKK1605" s="24"/>
      <c r="WKL1605" s="24"/>
      <c r="WKM1605" s="24"/>
      <c r="WKN1605" s="24"/>
      <c r="WKO1605" s="24"/>
      <c r="WKP1605" s="24"/>
      <c r="WKQ1605" s="24"/>
      <c r="WKR1605" s="24"/>
      <c r="WKS1605" s="24"/>
      <c r="WKT1605" s="24"/>
      <c r="WKX1605" s="3"/>
      <c r="WKY1605" s="31"/>
      <c r="WKZ1605" s="5"/>
      <c r="WLA1605" s="9"/>
      <c r="WLD1605" s="2"/>
      <c r="WLG1605" s="24"/>
      <c r="WLH1605" s="24"/>
      <c r="WLI1605" s="31"/>
      <c r="WLJ1605" s="24"/>
      <c r="WLK1605" s="24"/>
      <c r="WLL1605" s="24"/>
      <c r="WLM1605" s="24"/>
      <c r="WLN1605" s="24"/>
      <c r="WLO1605" s="24"/>
      <c r="WLP1605" s="24"/>
      <c r="WLQ1605" s="24"/>
      <c r="WLR1605" s="24"/>
      <c r="WLS1605" s="24"/>
      <c r="WLT1605" s="24"/>
      <c r="WLU1605" s="24"/>
      <c r="WLV1605" s="24"/>
      <c r="WLW1605" s="24"/>
      <c r="WLX1605" s="24"/>
      <c r="WMB1605" s="3"/>
      <c r="WMC1605" s="31"/>
      <c r="WMD1605" s="5"/>
      <c r="WME1605" s="9"/>
      <c r="WMH1605" s="2"/>
      <c r="WMK1605" s="24"/>
      <c r="WML1605" s="24"/>
      <c r="WMM1605" s="31"/>
      <c r="WMN1605" s="24"/>
      <c r="WMO1605" s="24"/>
      <c r="WMP1605" s="24"/>
      <c r="WMQ1605" s="24"/>
      <c r="WMR1605" s="24"/>
      <c r="WMS1605" s="24"/>
      <c r="WMT1605" s="24"/>
      <c r="WMU1605" s="24"/>
      <c r="WMV1605" s="24"/>
      <c r="WMW1605" s="24"/>
      <c r="WMX1605" s="24"/>
      <c r="WMY1605" s="24"/>
      <c r="WMZ1605" s="24"/>
      <c r="WNA1605" s="24"/>
      <c r="WNB1605" s="24"/>
      <c r="WNF1605" s="3"/>
      <c r="WNG1605" s="31"/>
      <c r="WNH1605" s="5"/>
      <c r="WNI1605" s="9"/>
      <c r="WNL1605" s="2"/>
      <c r="WNO1605" s="24"/>
      <c r="WNP1605" s="24"/>
      <c r="WNQ1605" s="31"/>
      <c r="WNR1605" s="24"/>
      <c r="WNS1605" s="24"/>
      <c r="WNT1605" s="24"/>
      <c r="WNU1605" s="24"/>
      <c r="WNV1605" s="24"/>
      <c r="WNW1605" s="24"/>
      <c r="WNX1605" s="24"/>
      <c r="WNY1605" s="24"/>
      <c r="WNZ1605" s="24"/>
      <c r="WOA1605" s="24"/>
      <c r="WOB1605" s="24"/>
      <c r="WOC1605" s="24"/>
      <c r="WOD1605" s="24"/>
      <c r="WOE1605" s="24"/>
      <c r="WOF1605" s="24"/>
      <c r="WOJ1605" s="3"/>
      <c r="WOK1605" s="31"/>
      <c r="WOL1605" s="5"/>
      <c r="WOM1605" s="9"/>
      <c r="WOP1605" s="2"/>
      <c r="WOS1605" s="24"/>
      <c r="WOT1605" s="24"/>
      <c r="WOU1605" s="31"/>
      <c r="WOV1605" s="24"/>
      <c r="WOW1605" s="24"/>
      <c r="WOX1605" s="24"/>
      <c r="WOY1605" s="24"/>
      <c r="WOZ1605" s="24"/>
      <c r="WPA1605" s="24"/>
      <c r="WPB1605" s="24"/>
      <c r="WPC1605" s="24"/>
      <c r="WPD1605" s="24"/>
      <c r="WPE1605" s="24"/>
      <c r="WPF1605" s="24"/>
      <c r="WPG1605" s="24"/>
      <c r="WPH1605" s="24"/>
      <c r="WPI1605" s="24"/>
      <c r="WPJ1605" s="24"/>
      <c r="WPN1605" s="3"/>
      <c r="WPO1605" s="31"/>
      <c r="WPP1605" s="5"/>
      <c r="WPQ1605" s="9"/>
      <c r="WPT1605" s="2"/>
      <c r="WPW1605" s="24"/>
      <c r="WPX1605" s="24"/>
      <c r="WPY1605" s="31"/>
      <c r="WPZ1605" s="24"/>
      <c r="WQA1605" s="24"/>
      <c r="WQB1605" s="24"/>
      <c r="WQC1605" s="24"/>
      <c r="WQD1605" s="24"/>
      <c r="WQE1605" s="24"/>
      <c r="WQF1605" s="24"/>
      <c r="WQG1605" s="24"/>
      <c r="WQH1605" s="24"/>
      <c r="WQI1605" s="24"/>
      <c r="WQJ1605" s="24"/>
      <c r="WQK1605" s="24"/>
      <c r="WQL1605" s="24"/>
      <c r="WQM1605" s="24"/>
      <c r="WQN1605" s="24"/>
      <c r="WQR1605" s="3"/>
      <c r="WQS1605" s="31"/>
      <c r="WQT1605" s="5"/>
      <c r="WQU1605" s="9"/>
      <c r="WQX1605" s="2"/>
      <c r="WRA1605" s="24"/>
      <c r="WRB1605" s="24"/>
      <c r="WRC1605" s="31"/>
      <c r="WRD1605" s="24"/>
      <c r="WRE1605" s="24"/>
      <c r="WRF1605" s="24"/>
      <c r="WRG1605" s="24"/>
      <c r="WRH1605" s="24"/>
      <c r="WRI1605" s="24"/>
      <c r="WRJ1605" s="24"/>
      <c r="WRK1605" s="24"/>
      <c r="WRL1605" s="24"/>
      <c r="WRM1605" s="24"/>
      <c r="WRN1605" s="24"/>
      <c r="WRO1605" s="24"/>
      <c r="WRP1605" s="24"/>
      <c r="WRQ1605" s="24"/>
      <c r="WRR1605" s="24"/>
      <c r="WRV1605" s="3"/>
      <c r="WRW1605" s="31"/>
      <c r="WRX1605" s="5"/>
      <c r="WRY1605" s="9"/>
      <c r="WSB1605" s="2"/>
      <c r="WSE1605" s="24"/>
      <c r="WSF1605" s="24"/>
      <c r="WSG1605" s="31"/>
      <c r="WSH1605" s="24"/>
      <c r="WSI1605" s="24"/>
      <c r="WSJ1605" s="24"/>
      <c r="WSK1605" s="24"/>
      <c r="WSL1605" s="24"/>
      <c r="WSM1605" s="24"/>
      <c r="WSN1605" s="24"/>
      <c r="WSO1605" s="24"/>
      <c r="WSP1605" s="24"/>
      <c r="WSQ1605" s="24"/>
      <c r="WSR1605" s="24"/>
      <c r="WSS1605" s="24"/>
      <c r="WST1605" s="24"/>
      <c r="WSU1605" s="24"/>
      <c r="WSV1605" s="24"/>
      <c r="WSZ1605" s="3"/>
      <c r="WTA1605" s="31"/>
      <c r="WTB1605" s="5"/>
      <c r="WTC1605" s="9"/>
      <c r="WTF1605" s="2"/>
      <c r="WTI1605" s="24"/>
      <c r="WTJ1605" s="24"/>
      <c r="WTK1605" s="31"/>
      <c r="WTL1605" s="24"/>
      <c r="WTM1605" s="24"/>
      <c r="WTN1605" s="24"/>
      <c r="WTO1605" s="24"/>
      <c r="WTP1605" s="24"/>
      <c r="WTQ1605" s="24"/>
      <c r="WTR1605" s="24"/>
      <c r="WTS1605" s="24"/>
      <c r="WTT1605" s="24"/>
      <c r="WTU1605" s="24"/>
      <c r="WTV1605" s="24"/>
      <c r="WTW1605" s="24"/>
      <c r="WTX1605" s="24"/>
      <c r="WTY1605" s="24"/>
      <c r="WTZ1605" s="24"/>
      <c r="WUD1605" s="3"/>
      <c r="WUE1605" s="31"/>
      <c r="WUF1605" s="5"/>
      <c r="WUG1605" s="9"/>
      <c r="WUJ1605" s="2"/>
      <c r="WUM1605" s="24"/>
      <c r="WUN1605" s="24"/>
      <c r="WUO1605" s="31"/>
      <c r="WUP1605" s="24"/>
      <c r="WUQ1605" s="24"/>
      <c r="WUR1605" s="24"/>
      <c r="WUS1605" s="24"/>
      <c r="WUT1605" s="24"/>
      <c r="WUU1605" s="24"/>
      <c r="WUV1605" s="24"/>
      <c r="WUW1605" s="24"/>
      <c r="WUX1605" s="24"/>
      <c r="WUY1605" s="24"/>
      <c r="WUZ1605" s="24"/>
      <c r="WVA1605" s="24"/>
      <c r="WVB1605" s="24"/>
      <c r="WVC1605" s="24"/>
      <c r="WVD1605" s="24"/>
      <c r="WVH1605" s="3"/>
      <c r="WVI1605" s="31"/>
      <c r="WVJ1605" s="5"/>
      <c r="WVK1605" s="9"/>
      <c r="WVN1605" s="2"/>
      <c r="WVQ1605" s="24"/>
      <c r="WVR1605" s="24"/>
      <c r="WVS1605" s="31"/>
      <c r="WVT1605" s="24"/>
      <c r="WVU1605" s="24"/>
      <c r="WVV1605" s="24"/>
      <c r="WVW1605" s="24"/>
      <c r="WVX1605" s="24"/>
      <c r="WVY1605" s="24"/>
      <c r="WVZ1605" s="24"/>
      <c r="WWA1605" s="24"/>
      <c r="WWB1605" s="24"/>
      <c r="WWC1605" s="24"/>
      <c r="WWD1605" s="24"/>
      <c r="WWE1605" s="24"/>
      <c r="WWF1605" s="24"/>
      <c r="WWG1605" s="24"/>
      <c r="WWH1605" s="24"/>
      <c r="WWL1605" s="3"/>
      <c r="WWM1605" s="31"/>
      <c r="WWN1605" s="5"/>
      <c r="WWO1605" s="9"/>
      <c r="WWR1605" s="2"/>
      <c r="WWU1605" s="24"/>
      <c r="WWV1605" s="24"/>
      <c r="WWW1605" s="31"/>
      <c r="WWX1605" s="24"/>
      <c r="WWY1605" s="24"/>
      <c r="WWZ1605" s="24"/>
      <c r="WXA1605" s="24"/>
      <c r="WXB1605" s="24"/>
      <c r="WXC1605" s="24"/>
      <c r="WXD1605" s="24"/>
      <c r="WXE1605" s="24"/>
      <c r="WXF1605" s="24"/>
      <c r="WXG1605" s="24"/>
      <c r="WXH1605" s="24"/>
      <c r="WXI1605" s="24"/>
      <c r="WXJ1605" s="24"/>
      <c r="WXK1605" s="24"/>
      <c r="WXL1605" s="24"/>
      <c r="WXP1605" s="3"/>
      <c r="WXQ1605" s="31"/>
      <c r="WXR1605" s="5"/>
      <c r="WXS1605" s="9"/>
      <c r="WXV1605" s="2"/>
      <c r="WXY1605" s="24"/>
      <c r="WXZ1605" s="24"/>
      <c r="WYA1605" s="31"/>
      <c r="WYB1605" s="24"/>
      <c r="WYC1605" s="24"/>
      <c r="WYD1605" s="24"/>
      <c r="WYE1605" s="24"/>
      <c r="WYF1605" s="24"/>
      <c r="WYG1605" s="24"/>
      <c r="WYH1605" s="24"/>
      <c r="WYI1605" s="24"/>
      <c r="WYJ1605" s="24"/>
      <c r="WYK1605" s="24"/>
      <c r="WYL1605" s="24"/>
      <c r="WYM1605" s="24"/>
      <c r="WYN1605" s="24"/>
      <c r="WYO1605" s="24"/>
      <c r="WYP1605" s="24"/>
      <c r="WYT1605" s="3"/>
      <c r="WYU1605" s="31"/>
      <c r="WYV1605" s="5"/>
      <c r="WYW1605" s="9"/>
      <c r="WYZ1605" s="2"/>
      <c r="WZC1605" s="24"/>
      <c r="WZD1605" s="24"/>
      <c r="WZE1605" s="31"/>
      <c r="WZF1605" s="24"/>
      <c r="WZG1605" s="24"/>
      <c r="WZH1605" s="24"/>
      <c r="WZI1605" s="24"/>
      <c r="WZJ1605" s="24"/>
      <c r="WZK1605" s="24"/>
      <c r="WZL1605" s="24"/>
      <c r="WZM1605" s="24"/>
      <c r="WZN1605" s="24"/>
      <c r="WZO1605" s="24"/>
      <c r="WZP1605" s="24"/>
      <c r="WZQ1605" s="24"/>
      <c r="WZR1605" s="24"/>
      <c r="WZS1605" s="24"/>
      <c r="WZT1605" s="24"/>
      <c r="WZX1605" s="3"/>
      <c r="WZY1605" s="31"/>
      <c r="WZZ1605" s="5"/>
      <c r="XAA1605" s="9"/>
      <c r="XAD1605" s="2"/>
      <c r="XAG1605" s="24"/>
      <c r="XAH1605" s="24"/>
      <c r="XAI1605" s="31"/>
      <c r="XAJ1605" s="24"/>
      <c r="XAK1605" s="24"/>
      <c r="XAL1605" s="24"/>
      <c r="XAM1605" s="24"/>
      <c r="XAN1605" s="24"/>
      <c r="XAO1605" s="24"/>
      <c r="XAP1605" s="24"/>
      <c r="XAQ1605" s="24"/>
      <c r="XAR1605" s="24"/>
      <c r="XAS1605" s="24"/>
      <c r="XAT1605" s="24"/>
      <c r="XAU1605" s="24"/>
      <c r="XAV1605" s="24"/>
      <c r="XAW1605" s="24"/>
      <c r="XAX1605" s="24"/>
      <c r="XBB1605" s="3"/>
      <c r="XBC1605" s="31"/>
      <c r="XBD1605" s="5"/>
      <c r="XBE1605" s="9"/>
      <c r="XBH1605" s="2"/>
      <c r="XBK1605" s="24"/>
      <c r="XBL1605" s="24"/>
      <c r="XBM1605" s="31"/>
      <c r="XBN1605" s="24"/>
      <c r="XBO1605" s="24"/>
      <c r="XBP1605" s="24"/>
      <c r="XBQ1605" s="24"/>
      <c r="XBR1605" s="24"/>
      <c r="XBS1605" s="24"/>
      <c r="XBT1605" s="24"/>
      <c r="XBU1605" s="24"/>
      <c r="XBV1605" s="24"/>
      <c r="XBW1605" s="24"/>
      <c r="XBX1605" s="24"/>
      <c r="XBY1605" s="24"/>
      <c r="XBZ1605" s="24"/>
      <c r="XCA1605" s="24"/>
      <c r="XCB1605" s="24"/>
      <c r="XCF1605" s="3"/>
      <c r="XCG1605" s="31"/>
      <c r="XCH1605" s="5"/>
      <c r="XCI1605" s="9"/>
      <c r="XCL1605" s="2"/>
      <c r="XCO1605" s="24"/>
      <c r="XCP1605" s="24"/>
      <c r="XCQ1605" s="31"/>
      <c r="XCR1605" s="24"/>
      <c r="XCS1605" s="24"/>
      <c r="XCT1605" s="24"/>
      <c r="XCU1605" s="24"/>
      <c r="XCV1605" s="24"/>
      <c r="XCW1605" s="24"/>
      <c r="XCX1605" s="24"/>
      <c r="XCY1605" s="24"/>
      <c r="XCZ1605" s="24"/>
      <c r="XDA1605" s="24"/>
      <c r="XDB1605" s="24"/>
      <c r="XDC1605" s="24"/>
      <c r="XDD1605" s="24"/>
      <c r="XDE1605" s="24"/>
      <c r="XDF1605" s="24"/>
      <c r="XDJ1605" s="3"/>
      <c r="XDK1605" s="31"/>
      <c r="XDL1605" s="5"/>
      <c r="XDM1605" s="9"/>
      <c r="XDP1605" s="2"/>
      <c r="XDS1605" s="24"/>
      <c r="XDT1605" s="24"/>
      <c r="XDU1605" s="31"/>
      <c r="XDV1605" s="24"/>
      <c r="XDW1605" s="24"/>
      <c r="XDX1605" s="24"/>
      <c r="XDY1605" s="24"/>
      <c r="XDZ1605" s="24"/>
      <c r="XEA1605" s="24"/>
      <c r="XEB1605" s="24"/>
      <c r="XEC1605" s="24"/>
      <c r="XED1605" s="24"/>
      <c r="XEE1605" s="24"/>
      <c r="XEF1605" s="24"/>
      <c r="XEG1605" s="24"/>
      <c r="XEH1605" s="24"/>
      <c r="XEI1605" s="24"/>
      <c r="XEJ1605" s="24"/>
      <c r="XEN1605" s="3"/>
      <c r="XEO1605" s="31"/>
      <c r="XEP1605" s="5"/>
      <c r="XEQ1605" s="9"/>
    </row>
    <row r="1606" spans="1:4094 4098:6144 6147:11264 11268:13311 13314:14334 14337:16371" ht="15" hidden="1" customHeight="1" outlineLevel="1" x14ac:dyDescent="0.2">
      <c r="A1606" s="3">
        <v>43979</v>
      </c>
      <c r="B1606" s="31">
        <v>56.57</v>
      </c>
      <c r="C1606" s="5" t="s">
        <v>7</v>
      </c>
      <c r="D1606" s="9" t="s">
        <v>1168</v>
      </c>
      <c r="E1606" s="19">
        <v>56.57</v>
      </c>
      <c r="Z1606" s="20">
        <f t="shared" ref="Z1606:Z1621" si="82">SUM(E1606:Y1606)</f>
        <v>56.57</v>
      </c>
      <c r="AA1606" s="20" t="str">
        <f t="shared" si="81"/>
        <v>4397956,57</v>
      </c>
      <c r="AB1606" t="s">
        <v>2204</v>
      </c>
      <c r="AC1606" t="s">
        <v>2245</v>
      </c>
      <c r="AD1606" t="s">
        <v>2262</v>
      </c>
    </row>
    <row r="1607" spans="1:4094 4098:6144 6147:11264 11268:13311 13314:14334 14337:16371" ht="15" hidden="1" customHeight="1" outlineLevel="1" x14ac:dyDescent="0.2">
      <c r="A1607" s="3">
        <v>43979</v>
      </c>
      <c r="B1607" s="31">
        <v>14141.42</v>
      </c>
      <c r="C1607" s="5" t="s">
        <v>7</v>
      </c>
      <c r="D1607" s="9" t="s">
        <v>2056</v>
      </c>
      <c r="E1607"/>
      <c r="G1607" s="4">
        <v>14141.42</v>
      </c>
      <c r="Z1607" s="20">
        <f t="shared" si="82"/>
        <v>14141.42</v>
      </c>
      <c r="AA1607" s="20" t="str">
        <f t="shared" si="81"/>
        <v>4397914141,42</v>
      </c>
      <c r="AB1607" t="s">
        <v>2209</v>
      </c>
      <c r="AC1607" t="s">
        <v>2244</v>
      </c>
      <c r="AD1607" t="s">
        <v>2209</v>
      </c>
    </row>
    <row r="1608" spans="1:4094 4098:6144 6147:11264 11268:13311 13314:14334 14337:16371" ht="15" hidden="1" customHeight="1" outlineLevel="1" x14ac:dyDescent="0.2">
      <c r="A1608" s="3">
        <v>43978</v>
      </c>
      <c r="B1608" s="31">
        <v>2113</v>
      </c>
      <c r="C1608" s="5" t="s">
        <v>1207</v>
      </c>
      <c r="D1608" s="9" t="s">
        <v>1139</v>
      </c>
      <c r="E1608"/>
      <c r="F1608" s="19">
        <v>2113</v>
      </c>
      <c r="Z1608" s="20">
        <f t="shared" si="82"/>
        <v>2113</v>
      </c>
      <c r="AA1608" s="20" t="str">
        <f t="shared" si="81"/>
        <v>439782113</v>
      </c>
      <c r="AB1608" t="s">
        <v>2205</v>
      </c>
      <c r="AC1608" t="s">
        <v>2244</v>
      </c>
      <c r="AD1608" t="s">
        <v>2209</v>
      </c>
    </row>
    <row r="1609" spans="1:4094 4098:6144 6147:11264 11268:13311 13314:14334 14337:16371" ht="15" hidden="1" customHeight="1" outlineLevel="1" x14ac:dyDescent="0.2">
      <c r="A1609" s="3">
        <v>43976</v>
      </c>
      <c r="B1609" s="31">
        <v>240000</v>
      </c>
      <c r="C1609" s="5" t="s">
        <v>28</v>
      </c>
      <c r="D1609" s="9" t="s">
        <v>2053</v>
      </c>
      <c r="E1609"/>
      <c r="V1609" s="19">
        <v>240000</v>
      </c>
      <c r="Z1609" s="20">
        <f t="shared" si="82"/>
        <v>240000</v>
      </c>
      <c r="AA1609" s="20" t="str">
        <f t="shared" si="81"/>
        <v>43976240000</v>
      </c>
      <c r="AB1609" t="s">
        <v>2236</v>
      </c>
      <c r="AC1609" t="s">
        <v>2248</v>
      </c>
      <c r="AD1609" t="s">
        <v>2236</v>
      </c>
    </row>
    <row r="1610" spans="1:4094 4098:6144 6147:11264 11268:13311 13314:14334 14337:16371" ht="15" hidden="1" customHeight="1" outlineLevel="1" x14ac:dyDescent="0.2">
      <c r="A1610" s="3">
        <v>43976</v>
      </c>
      <c r="B1610" s="31">
        <v>129972.96</v>
      </c>
      <c r="C1610" s="5" t="s">
        <v>1225</v>
      </c>
      <c r="D1610" s="9" t="s">
        <v>2129</v>
      </c>
      <c r="E1610"/>
      <c r="T1610" s="19">
        <v>129972.96</v>
      </c>
      <c r="Z1610" s="20">
        <f t="shared" si="82"/>
        <v>129972.96</v>
      </c>
      <c r="AA1610" s="20" t="str">
        <f t="shared" si="81"/>
        <v>43976129972,96</v>
      </c>
      <c r="AB1610" t="s">
        <v>2235</v>
      </c>
      <c r="AC1610" t="s">
        <v>2248</v>
      </c>
      <c r="AD1610" t="s">
        <v>2235</v>
      </c>
    </row>
    <row r="1611" spans="1:4094 4098:6144 6147:11264 11268:13311 13314:14334 14337:16371" ht="15" hidden="1" customHeight="1" outlineLevel="1" x14ac:dyDescent="0.2">
      <c r="A1611" s="3">
        <v>43969</v>
      </c>
      <c r="B1611" s="31">
        <v>7834.8</v>
      </c>
      <c r="C1611" s="5" t="s">
        <v>4</v>
      </c>
      <c r="D1611" s="9" t="s">
        <v>2057</v>
      </c>
      <c r="E1611"/>
      <c r="I1611" s="4">
        <v>7834.8</v>
      </c>
      <c r="Z1611" s="20">
        <f t="shared" si="82"/>
        <v>7834.8</v>
      </c>
      <c r="AA1611" s="20" t="str">
        <f t="shared" si="81"/>
        <v>439697834,8</v>
      </c>
      <c r="AB1611" t="s">
        <v>2241</v>
      </c>
      <c r="AC1611" t="s">
        <v>2246</v>
      </c>
      <c r="AD1611" t="s">
        <v>2266</v>
      </c>
    </row>
    <row r="1612" spans="1:4094 4098:6144 6147:11264 11268:13311 13314:14334 14337:16371" ht="15" hidden="1" customHeight="1" outlineLevel="1" x14ac:dyDescent="0.2">
      <c r="A1612" s="3">
        <v>43969</v>
      </c>
      <c r="B1612" s="31">
        <v>220000</v>
      </c>
      <c r="C1612" s="5" t="s">
        <v>32</v>
      </c>
      <c r="D1612" s="9" t="s">
        <v>2058</v>
      </c>
      <c r="E1612"/>
      <c r="N1612" s="19">
        <v>220000</v>
      </c>
      <c r="Z1612" s="20">
        <f t="shared" si="82"/>
        <v>220000</v>
      </c>
      <c r="AA1612" s="20" t="str">
        <f t="shared" si="81"/>
        <v>43969220000</v>
      </c>
      <c r="AB1612" t="s">
        <v>2222</v>
      </c>
      <c r="AC1612" t="s">
        <v>2248</v>
      </c>
      <c r="AD1612" t="s">
        <v>2269</v>
      </c>
    </row>
    <row r="1613" spans="1:4094 4098:6144 6147:11264 11268:13311 13314:14334 14337:16371" ht="15" hidden="1" customHeight="1" outlineLevel="1" x14ac:dyDescent="0.2">
      <c r="A1613" s="3">
        <v>43966</v>
      </c>
      <c r="B1613" s="31">
        <v>220</v>
      </c>
      <c r="C1613" s="5" t="s">
        <v>7</v>
      </c>
      <c r="D1613" s="9" t="s">
        <v>1169</v>
      </c>
      <c r="E1613" s="19">
        <v>220</v>
      </c>
      <c r="Z1613" s="20">
        <f t="shared" si="82"/>
        <v>220</v>
      </c>
      <c r="AA1613" s="20" t="str">
        <f t="shared" si="81"/>
        <v>43966220</v>
      </c>
      <c r="AB1613" t="s">
        <v>2204</v>
      </c>
      <c r="AC1613" t="s">
        <v>2245</v>
      </c>
      <c r="AD1613" t="s">
        <v>2262</v>
      </c>
    </row>
    <row r="1614" spans="1:4094 4098:6144 6147:11264 11268:13311 13314:14334 14337:16371" ht="15" hidden="1" customHeight="1" outlineLevel="1" x14ac:dyDescent="0.2">
      <c r="A1614" s="3">
        <v>43966</v>
      </c>
      <c r="B1614" s="31">
        <v>30000</v>
      </c>
      <c r="C1614" s="5" t="s">
        <v>906</v>
      </c>
      <c r="D1614" s="9" t="s">
        <v>1170</v>
      </c>
      <c r="E1614"/>
      <c r="G1614" s="4">
        <v>30000</v>
      </c>
      <c r="Z1614" s="20">
        <f t="shared" si="82"/>
        <v>30000</v>
      </c>
      <c r="AA1614" s="20" t="str">
        <f t="shared" si="81"/>
        <v>4396630000</v>
      </c>
      <c r="AB1614" t="s">
        <v>2209</v>
      </c>
      <c r="AC1614" t="s">
        <v>2244</v>
      </c>
      <c r="AD1614" t="s">
        <v>2209</v>
      </c>
    </row>
    <row r="1615" spans="1:4094 4098:6144 6147:11264 11268:13311 13314:14334 14337:16371" ht="15" hidden="1" customHeight="1" outlineLevel="1" x14ac:dyDescent="0.2">
      <c r="A1615" s="3">
        <v>43966</v>
      </c>
      <c r="B1615" s="31">
        <v>55000</v>
      </c>
      <c r="C1615" s="5" t="s">
        <v>7</v>
      </c>
      <c r="D1615" s="9" t="s">
        <v>2059</v>
      </c>
      <c r="E1615"/>
      <c r="G1615" s="4">
        <v>55000</v>
      </c>
      <c r="Z1615" s="20">
        <f t="shared" si="82"/>
        <v>55000</v>
      </c>
      <c r="AA1615" s="20" t="str">
        <f t="shared" si="81"/>
        <v>4396655000</v>
      </c>
      <c r="AB1615" t="s">
        <v>2209</v>
      </c>
      <c r="AC1615" t="s">
        <v>2244</v>
      </c>
      <c r="AD1615" t="s">
        <v>2209</v>
      </c>
    </row>
    <row r="1616" spans="1:4094 4098:6144 6147:11264 11268:13311 13314:14334 14337:16371" ht="15" hidden="1" customHeight="1" outlineLevel="1" x14ac:dyDescent="0.2">
      <c r="A1616" s="3">
        <v>43964</v>
      </c>
      <c r="B1616" s="31">
        <v>100000</v>
      </c>
      <c r="C1616" s="5" t="s">
        <v>32</v>
      </c>
      <c r="D1616" s="9" t="s">
        <v>2060</v>
      </c>
      <c r="E1616"/>
      <c r="N1616" s="19">
        <v>100000</v>
      </c>
      <c r="Z1616" s="20">
        <f t="shared" si="82"/>
        <v>100000</v>
      </c>
      <c r="AA1616" s="20" t="str">
        <f t="shared" si="81"/>
        <v>43964100000</v>
      </c>
      <c r="AB1616" t="s">
        <v>2222</v>
      </c>
      <c r="AC1616" t="s">
        <v>2248</v>
      </c>
      <c r="AD1616" t="s">
        <v>2269</v>
      </c>
    </row>
    <row r="1617" spans="1:4094 4098:6144 6147:11264 11268:13311 13314:14334 14337:16371" ht="15" hidden="1" customHeight="1" outlineLevel="1" x14ac:dyDescent="0.2">
      <c r="A1617" s="3">
        <v>43964</v>
      </c>
      <c r="B1617" s="31">
        <v>178778.49</v>
      </c>
      <c r="C1617" s="5" t="s">
        <v>28</v>
      </c>
      <c r="D1617" s="9" t="s">
        <v>2053</v>
      </c>
      <c r="E1617"/>
      <c r="V1617" s="19">
        <v>178778.49</v>
      </c>
      <c r="Z1617" s="20">
        <f t="shared" si="82"/>
        <v>178778.49</v>
      </c>
      <c r="AA1617" s="20" t="str">
        <f t="shared" si="81"/>
        <v>43964178778,49</v>
      </c>
      <c r="AB1617" t="s">
        <v>2236</v>
      </c>
      <c r="AC1617" t="s">
        <v>2248</v>
      </c>
      <c r="AD1617" t="s">
        <v>2236</v>
      </c>
    </row>
    <row r="1618" spans="1:4094 4098:6144 6147:11264 11268:13311 13314:14334 14337:16371" ht="15" hidden="1" customHeight="1" outlineLevel="1" x14ac:dyDescent="0.2">
      <c r="A1618" s="3">
        <v>43963</v>
      </c>
      <c r="B1618" s="31">
        <v>7704.9</v>
      </c>
      <c r="C1618" s="5" t="s">
        <v>498</v>
      </c>
      <c r="D1618" s="9" t="s">
        <v>2061</v>
      </c>
      <c r="E1618"/>
      <c r="K1618" s="19">
        <v>7704.9</v>
      </c>
      <c r="Z1618" s="20">
        <f t="shared" si="82"/>
        <v>7704.9</v>
      </c>
      <c r="AA1618" s="20" t="str">
        <f t="shared" si="81"/>
        <v>439637704,9</v>
      </c>
      <c r="AB1618" t="s">
        <v>2221</v>
      </c>
      <c r="AC1618" t="s">
        <v>2248</v>
      </c>
      <c r="AD1618" t="s">
        <v>2267</v>
      </c>
    </row>
    <row r="1619" spans="1:4094 4098:6144 6147:11264 11268:13311 13314:14334 14337:16371" ht="15" hidden="1" customHeight="1" outlineLevel="1" x14ac:dyDescent="0.2">
      <c r="A1619" s="3">
        <v>43959</v>
      </c>
      <c r="B1619" s="31">
        <v>136000</v>
      </c>
      <c r="C1619" s="5" t="s">
        <v>358</v>
      </c>
      <c r="D1619" s="9" t="s">
        <v>2062</v>
      </c>
      <c r="E1619"/>
      <c r="L1619" s="19"/>
      <c r="U1619" s="19">
        <v>136000</v>
      </c>
      <c r="Z1619" s="20">
        <f t="shared" si="82"/>
        <v>136000</v>
      </c>
      <c r="AA1619" s="20" t="str">
        <f t="shared" si="81"/>
        <v>43959136000</v>
      </c>
      <c r="AB1619" t="s">
        <v>2203</v>
      </c>
      <c r="AC1619" t="s">
        <v>2248</v>
      </c>
      <c r="AD1619" t="s">
        <v>2273</v>
      </c>
    </row>
    <row r="1620" spans="1:4094 4098:6144 6147:11264 11268:13311 13314:14334 14337:16371" ht="15" hidden="1" customHeight="1" outlineLevel="1" x14ac:dyDescent="0.2">
      <c r="A1620" s="3">
        <v>43958</v>
      </c>
      <c r="B1620" s="31">
        <v>45000</v>
      </c>
      <c r="C1620" s="6" t="s">
        <v>1211</v>
      </c>
      <c r="D1620" s="9" t="s">
        <v>2063</v>
      </c>
      <c r="E1620"/>
      <c r="L1620" s="19">
        <v>45000</v>
      </c>
      <c r="Z1620" s="20">
        <f t="shared" si="82"/>
        <v>45000</v>
      </c>
      <c r="AA1620" s="20" t="str">
        <f t="shared" si="81"/>
        <v>4395845000</v>
      </c>
      <c r="AB1620" t="s">
        <v>2201</v>
      </c>
      <c r="AC1620" t="s">
        <v>2248</v>
      </c>
      <c r="AD1620" t="s">
        <v>2265</v>
      </c>
    </row>
    <row r="1621" spans="1:4094 4098:6144 6147:11264 11268:13311 13314:14334 14337:16371" ht="15" hidden="1" customHeight="1" outlineLevel="1" x14ac:dyDescent="0.2">
      <c r="A1621" s="3">
        <v>43957</v>
      </c>
      <c r="B1621" s="31">
        <v>990</v>
      </c>
      <c r="C1621" s="5" t="s">
        <v>7</v>
      </c>
      <c r="D1621" s="9" t="s">
        <v>1287</v>
      </c>
      <c r="E1621" s="19">
        <v>990</v>
      </c>
      <c r="Z1621" s="20">
        <f t="shared" si="82"/>
        <v>990</v>
      </c>
      <c r="AA1621" s="20" t="str">
        <f t="shared" si="81"/>
        <v>43957990</v>
      </c>
      <c r="AB1621" t="s">
        <v>2204</v>
      </c>
      <c r="AC1621" t="s">
        <v>2245</v>
      </c>
      <c r="AD1621" t="s">
        <v>2262</v>
      </c>
    </row>
    <row r="1622" spans="1:4094 4098:6144 6147:11264 11268:13311 13314:14334 14337:16371" ht="15" customHeight="1" collapsed="1" x14ac:dyDescent="0.2">
      <c r="A1622" s="74"/>
      <c r="B1622" s="75">
        <f>SUM(B1606:B1621)</f>
        <v>1167812.1400000001</v>
      </c>
      <c r="C1622" s="76"/>
      <c r="D1622" s="77"/>
      <c r="E1622" s="78"/>
      <c r="F1622" s="78"/>
      <c r="G1622" s="79"/>
      <c r="H1622" s="78"/>
      <c r="I1622" s="78"/>
      <c r="J1622" s="80"/>
      <c r="K1622" s="80"/>
      <c r="L1622" s="75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78"/>
      <c r="AC1622" s="78"/>
      <c r="AD1622" s="78"/>
      <c r="AE1622" s="3"/>
      <c r="AF1622" s="31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V1622" s="3"/>
      <c r="AW1622" s="31"/>
      <c r="AX1622" s="5"/>
      <c r="AY1622" s="9"/>
      <c r="BB1622" s="2"/>
      <c r="BE1622" s="24"/>
      <c r="BF1622" s="24"/>
      <c r="BG1622" s="31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Z1622" s="3"/>
      <c r="CA1622" s="31"/>
      <c r="CB1622" s="5"/>
      <c r="CC1622" s="9"/>
      <c r="CF1622" s="2"/>
      <c r="CI1622" s="24"/>
      <c r="CJ1622" s="24"/>
      <c r="CK1622" s="31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D1622" s="3"/>
      <c r="DE1622" s="31"/>
      <c r="DF1622" s="5"/>
      <c r="DG1622" s="9"/>
      <c r="DJ1622" s="2"/>
      <c r="DM1622" s="24"/>
      <c r="DN1622" s="24"/>
      <c r="DO1622" s="31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H1622" s="3"/>
      <c r="EI1622" s="31"/>
      <c r="EJ1622" s="5"/>
      <c r="EK1622" s="9"/>
      <c r="EN1622" s="2"/>
      <c r="EQ1622" s="24"/>
      <c r="ER1622" s="24"/>
      <c r="ES1622" s="31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L1622" s="3"/>
      <c r="FM1622" s="31"/>
      <c r="FN1622" s="5"/>
      <c r="FO1622" s="9"/>
      <c r="FR1622" s="2"/>
      <c r="FU1622" s="24"/>
      <c r="FV1622" s="24"/>
      <c r="FW1622" s="31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P1622" s="3"/>
      <c r="GQ1622" s="31"/>
      <c r="GR1622" s="5"/>
      <c r="GS1622" s="9"/>
      <c r="GV1622" s="2"/>
      <c r="GY1622" s="24"/>
      <c r="GZ1622" s="24"/>
      <c r="HA1622" s="31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T1622" s="3"/>
      <c r="HU1622" s="31"/>
      <c r="HV1622" s="5"/>
      <c r="HW1622" s="9"/>
      <c r="HZ1622" s="2"/>
      <c r="IC1622" s="24"/>
      <c r="ID1622" s="24"/>
      <c r="IE1622" s="31"/>
      <c r="IF1622" s="24"/>
      <c r="IG1622" s="24"/>
      <c r="IH1622" s="24"/>
      <c r="II1622" s="24"/>
      <c r="IJ1622" s="24"/>
      <c r="IK1622" s="24"/>
      <c r="IL1622" s="24"/>
      <c r="IM1622" s="24"/>
      <c r="IN1622" s="24"/>
      <c r="IO1622" s="24"/>
      <c r="IP1622" s="24"/>
      <c r="IQ1622" s="24"/>
      <c r="IR1622" s="24"/>
      <c r="IS1622" s="24"/>
      <c r="IT1622" s="24"/>
      <c r="IX1622" s="3"/>
      <c r="IY1622" s="31"/>
      <c r="IZ1622" s="5"/>
      <c r="JA1622" s="9"/>
      <c r="JD1622" s="2"/>
      <c r="JG1622" s="24"/>
      <c r="JH1622" s="24"/>
      <c r="JI1622" s="31"/>
      <c r="JJ1622" s="24"/>
      <c r="JK1622" s="24"/>
      <c r="JL1622" s="24"/>
      <c r="JM1622" s="24"/>
      <c r="JN1622" s="24"/>
      <c r="JO1622" s="24"/>
      <c r="JP1622" s="24"/>
      <c r="JQ1622" s="24"/>
      <c r="JR1622" s="24"/>
      <c r="JS1622" s="24"/>
      <c r="JT1622" s="24"/>
      <c r="JU1622" s="24"/>
      <c r="JV1622" s="24"/>
      <c r="JW1622" s="24"/>
      <c r="JX1622" s="24"/>
      <c r="KB1622" s="3"/>
      <c r="KC1622" s="31"/>
      <c r="KD1622" s="5"/>
      <c r="KE1622" s="9"/>
      <c r="KH1622" s="2"/>
      <c r="KK1622" s="24"/>
      <c r="KL1622" s="24"/>
      <c r="KM1622" s="31"/>
      <c r="KN1622" s="24"/>
      <c r="KO1622" s="24"/>
      <c r="KP1622" s="24"/>
      <c r="KQ1622" s="24"/>
      <c r="KR1622" s="24"/>
      <c r="KS1622" s="24"/>
      <c r="KT1622" s="24"/>
      <c r="KU1622" s="24"/>
      <c r="KV1622" s="24"/>
      <c r="KW1622" s="24"/>
      <c r="KX1622" s="24"/>
      <c r="KY1622" s="24"/>
      <c r="KZ1622" s="24"/>
      <c r="LA1622" s="24"/>
      <c r="LB1622" s="24"/>
      <c r="LF1622" s="3"/>
      <c r="LG1622" s="31"/>
      <c r="LH1622" s="5"/>
      <c r="LI1622" s="9"/>
      <c r="LL1622" s="2"/>
      <c r="LO1622" s="24"/>
      <c r="LP1622" s="24"/>
      <c r="LQ1622" s="31"/>
      <c r="LR1622" s="24"/>
      <c r="LS1622" s="24"/>
      <c r="LT1622" s="24"/>
      <c r="LU1622" s="24"/>
      <c r="LV1622" s="24"/>
      <c r="LW1622" s="24"/>
      <c r="LX1622" s="24"/>
      <c r="LY1622" s="24"/>
      <c r="LZ1622" s="24"/>
      <c r="MA1622" s="24"/>
      <c r="MB1622" s="24"/>
      <c r="MC1622" s="24"/>
      <c r="MD1622" s="24"/>
      <c r="ME1622" s="24"/>
      <c r="MF1622" s="24"/>
      <c r="MJ1622" s="3"/>
      <c r="MK1622" s="31"/>
      <c r="ML1622" s="5"/>
      <c r="MM1622" s="9"/>
      <c r="MP1622" s="2"/>
      <c r="MS1622" s="24"/>
      <c r="MT1622" s="24"/>
      <c r="MU1622" s="31"/>
      <c r="MV1622" s="24"/>
      <c r="MW1622" s="24"/>
      <c r="MX1622" s="24"/>
      <c r="MY1622" s="24"/>
      <c r="MZ1622" s="24"/>
      <c r="NA1622" s="24"/>
      <c r="NB1622" s="24"/>
      <c r="NC1622" s="24"/>
      <c r="ND1622" s="24"/>
      <c r="NE1622" s="24"/>
      <c r="NF1622" s="24"/>
      <c r="NG1622" s="24"/>
      <c r="NH1622" s="24"/>
      <c r="NI1622" s="24"/>
      <c r="NJ1622" s="24"/>
      <c r="NN1622" s="3"/>
      <c r="NO1622" s="31"/>
      <c r="NP1622" s="5"/>
      <c r="NQ1622" s="9"/>
      <c r="NT1622" s="2"/>
      <c r="NW1622" s="24"/>
      <c r="NX1622" s="24"/>
      <c r="NY1622" s="31"/>
      <c r="NZ1622" s="24"/>
      <c r="OA1622" s="24"/>
      <c r="OB1622" s="24"/>
      <c r="OC1622" s="24"/>
      <c r="OD1622" s="24"/>
      <c r="OE1622" s="24"/>
      <c r="OF1622" s="24"/>
      <c r="OG1622" s="24"/>
      <c r="OH1622" s="24"/>
      <c r="OI1622" s="24"/>
      <c r="OJ1622" s="24"/>
      <c r="OK1622" s="24"/>
      <c r="OL1622" s="24"/>
      <c r="OM1622" s="24"/>
      <c r="ON1622" s="24"/>
      <c r="OR1622" s="3"/>
      <c r="OS1622" s="31"/>
      <c r="OT1622" s="5"/>
      <c r="OU1622" s="9"/>
      <c r="OX1622" s="2"/>
      <c r="PA1622" s="24"/>
      <c r="PB1622" s="24"/>
      <c r="PC1622" s="31"/>
      <c r="PD1622" s="24"/>
      <c r="PE1622" s="24"/>
      <c r="PF1622" s="24"/>
      <c r="PG1622" s="24"/>
      <c r="PH1622" s="24"/>
      <c r="PI1622" s="24"/>
      <c r="PJ1622" s="24"/>
      <c r="PK1622" s="24"/>
      <c r="PL1622" s="24"/>
      <c r="PM1622" s="24"/>
      <c r="PN1622" s="24"/>
      <c r="PO1622" s="24"/>
      <c r="PP1622" s="24"/>
      <c r="PQ1622" s="24"/>
      <c r="PR1622" s="24"/>
      <c r="PV1622" s="3"/>
      <c r="PW1622" s="31"/>
      <c r="PX1622" s="5"/>
      <c r="PY1622" s="9"/>
      <c r="QB1622" s="2"/>
      <c r="QE1622" s="24"/>
      <c r="QF1622" s="24"/>
      <c r="QG1622" s="31"/>
      <c r="QH1622" s="24"/>
      <c r="QI1622" s="24"/>
      <c r="QJ1622" s="24"/>
      <c r="QK1622" s="24"/>
      <c r="QL1622" s="24"/>
      <c r="QM1622" s="24"/>
      <c r="QN1622" s="24"/>
      <c r="QO1622" s="24"/>
      <c r="QP1622" s="24"/>
      <c r="QQ1622" s="24"/>
      <c r="QR1622" s="24"/>
      <c r="QS1622" s="24"/>
      <c r="QT1622" s="24"/>
      <c r="QU1622" s="24"/>
      <c r="QV1622" s="24"/>
      <c r="QZ1622" s="3"/>
      <c r="RA1622" s="31"/>
      <c r="RB1622" s="5"/>
      <c r="RC1622" s="9"/>
      <c r="RF1622" s="2"/>
      <c r="RI1622" s="24"/>
      <c r="RJ1622" s="24"/>
      <c r="RK1622" s="31"/>
      <c r="RL1622" s="24"/>
      <c r="RM1622" s="24"/>
      <c r="RN1622" s="24"/>
      <c r="RO1622" s="24"/>
      <c r="RP1622" s="24"/>
      <c r="RQ1622" s="24"/>
      <c r="RR1622" s="24"/>
      <c r="RS1622" s="24"/>
      <c r="RT1622" s="24"/>
      <c r="RU1622" s="24"/>
      <c r="RV1622" s="24"/>
      <c r="RW1622" s="24"/>
      <c r="RX1622" s="24"/>
      <c r="RY1622" s="24"/>
      <c r="RZ1622" s="24"/>
      <c r="SD1622" s="3"/>
      <c r="SE1622" s="31"/>
      <c r="SF1622" s="5"/>
      <c r="SG1622" s="9"/>
      <c r="SJ1622" s="2"/>
      <c r="SM1622" s="24"/>
      <c r="SN1622" s="24"/>
      <c r="SO1622" s="31"/>
      <c r="SP1622" s="24"/>
      <c r="SQ1622" s="24"/>
      <c r="SR1622" s="24"/>
      <c r="SS1622" s="24"/>
      <c r="ST1622" s="24"/>
      <c r="SU1622" s="24"/>
      <c r="SV1622" s="24"/>
      <c r="SW1622" s="24"/>
      <c r="SX1622" s="24"/>
      <c r="SY1622" s="24"/>
      <c r="SZ1622" s="24"/>
      <c r="TA1622" s="24"/>
      <c r="TB1622" s="24"/>
      <c r="TC1622" s="24"/>
      <c r="TD1622" s="24"/>
      <c r="TH1622" s="3"/>
      <c r="TI1622" s="31"/>
      <c r="TJ1622" s="5"/>
      <c r="TK1622" s="9"/>
      <c r="TN1622" s="2"/>
      <c r="TQ1622" s="24"/>
      <c r="TR1622" s="24"/>
      <c r="TS1622" s="31"/>
      <c r="TT1622" s="24"/>
      <c r="TU1622" s="24"/>
      <c r="TV1622" s="24"/>
      <c r="TW1622" s="24"/>
      <c r="TX1622" s="24"/>
      <c r="TY1622" s="24"/>
      <c r="TZ1622" s="24"/>
      <c r="UA1622" s="24"/>
      <c r="UB1622" s="24"/>
      <c r="UC1622" s="24"/>
      <c r="UD1622" s="24"/>
      <c r="UE1622" s="24"/>
      <c r="UF1622" s="24"/>
      <c r="UG1622" s="24"/>
      <c r="UH1622" s="24"/>
      <c r="UL1622" s="3"/>
      <c r="UM1622" s="31"/>
      <c r="UN1622" s="5"/>
      <c r="UO1622" s="9"/>
      <c r="UR1622" s="2"/>
      <c r="UU1622" s="24"/>
      <c r="UV1622" s="24"/>
      <c r="UW1622" s="31"/>
      <c r="UX1622" s="24"/>
      <c r="UY1622" s="24"/>
      <c r="UZ1622" s="24"/>
      <c r="VA1622" s="24"/>
      <c r="VB1622" s="24"/>
      <c r="VC1622" s="24"/>
      <c r="VD1622" s="24"/>
      <c r="VE1622" s="24"/>
      <c r="VF1622" s="24"/>
      <c r="VG1622" s="24"/>
      <c r="VH1622" s="24"/>
      <c r="VI1622" s="24"/>
      <c r="VJ1622" s="24"/>
      <c r="VK1622" s="24"/>
      <c r="VL1622" s="24"/>
      <c r="VP1622" s="3"/>
      <c r="VQ1622" s="31"/>
      <c r="VR1622" s="5"/>
      <c r="VS1622" s="9"/>
      <c r="VV1622" s="2"/>
      <c r="VY1622" s="24"/>
      <c r="VZ1622" s="24"/>
      <c r="WA1622" s="31"/>
      <c r="WB1622" s="24"/>
      <c r="WC1622" s="24"/>
      <c r="WD1622" s="24"/>
      <c r="WE1622" s="24"/>
      <c r="WF1622" s="24"/>
      <c r="WG1622" s="24"/>
      <c r="WH1622" s="24"/>
      <c r="WI1622" s="24"/>
      <c r="WJ1622" s="24"/>
      <c r="WK1622" s="24"/>
      <c r="WL1622" s="24"/>
      <c r="WM1622" s="24"/>
      <c r="WN1622" s="24"/>
      <c r="WO1622" s="24"/>
      <c r="WP1622" s="24"/>
      <c r="WT1622" s="3"/>
      <c r="WU1622" s="31"/>
      <c r="WV1622" s="5"/>
      <c r="WW1622" s="9"/>
      <c r="WZ1622" s="2"/>
      <c r="XC1622" s="24"/>
      <c r="XD1622" s="24"/>
      <c r="XE1622" s="31"/>
      <c r="XF1622" s="24"/>
      <c r="XG1622" s="24"/>
      <c r="XH1622" s="24"/>
      <c r="XI1622" s="24"/>
      <c r="XJ1622" s="24"/>
      <c r="XK1622" s="24"/>
      <c r="XL1622" s="24"/>
      <c r="XM1622" s="24"/>
      <c r="XN1622" s="24"/>
      <c r="XO1622" s="24"/>
      <c r="XP1622" s="24"/>
      <c r="XQ1622" s="24"/>
      <c r="XR1622" s="24"/>
      <c r="XS1622" s="24"/>
      <c r="XT1622" s="24"/>
      <c r="XX1622" s="3"/>
      <c r="XY1622" s="31"/>
      <c r="XZ1622" s="5"/>
      <c r="YA1622" s="9"/>
      <c r="YD1622" s="2"/>
      <c r="YG1622" s="24"/>
      <c r="YH1622" s="24"/>
      <c r="YI1622" s="31"/>
      <c r="YJ1622" s="24"/>
      <c r="YK1622" s="24"/>
      <c r="YL1622" s="24"/>
      <c r="YM1622" s="24"/>
      <c r="YN1622" s="24"/>
      <c r="YO1622" s="24"/>
      <c r="YP1622" s="24"/>
      <c r="YQ1622" s="24"/>
      <c r="YR1622" s="24"/>
      <c r="YS1622" s="24"/>
      <c r="YT1622" s="24"/>
      <c r="YU1622" s="24"/>
      <c r="YV1622" s="24"/>
      <c r="YW1622" s="24"/>
      <c r="YX1622" s="24"/>
      <c r="ZB1622" s="3"/>
      <c r="ZC1622" s="31"/>
      <c r="ZD1622" s="5"/>
      <c r="ZE1622" s="9"/>
      <c r="ZH1622" s="2"/>
      <c r="ZK1622" s="24"/>
      <c r="ZL1622" s="24"/>
      <c r="ZM1622" s="31"/>
      <c r="ZN1622" s="24"/>
      <c r="ZO1622" s="24"/>
      <c r="ZP1622" s="24"/>
      <c r="ZQ1622" s="24"/>
      <c r="ZR1622" s="24"/>
      <c r="ZS1622" s="24"/>
      <c r="ZT1622" s="24"/>
      <c r="ZU1622" s="24"/>
      <c r="ZV1622" s="24"/>
      <c r="ZW1622" s="24"/>
      <c r="ZX1622" s="24"/>
      <c r="ZY1622" s="24"/>
      <c r="ZZ1622" s="24"/>
      <c r="AAA1622" s="24"/>
      <c r="AAB1622" s="24"/>
      <c r="AAF1622" s="3"/>
      <c r="AAG1622" s="31"/>
      <c r="AAH1622" s="5"/>
      <c r="AAI1622" s="9"/>
      <c r="AAL1622" s="2"/>
      <c r="AAO1622" s="24"/>
      <c r="AAP1622" s="24"/>
      <c r="AAQ1622" s="31"/>
      <c r="AAR1622" s="24"/>
      <c r="AAS1622" s="24"/>
      <c r="AAT1622" s="24"/>
      <c r="AAU1622" s="24"/>
      <c r="AAV1622" s="24"/>
      <c r="AAW1622" s="24"/>
      <c r="AAX1622" s="24"/>
      <c r="AAY1622" s="24"/>
      <c r="AAZ1622" s="24"/>
      <c r="ABA1622" s="24"/>
      <c r="ABB1622" s="24"/>
      <c r="ABC1622" s="24"/>
      <c r="ABD1622" s="24"/>
      <c r="ABE1622" s="24"/>
      <c r="ABF1622" s="24"/>
      <c r="ABJ1622" s="3"/>
      <c r="ABK1622" s="31"/>
      <c r="ABL1622" s="5"/>
      <c r="ABM1622" s="9"/>
      <c r="ABP1622" s="2"/>
      <c r="ABS1622" s="24"/>
      <c r="ABT1622" s="24"/>
      <c r="ABU1622" s="31"/>
      <c r="ABV1622" s="24"/>
      <c r="ABW1622" s="24"/>
      <c r="ABX1622" s="24"/>
      <c r="ABY1622" s="24"/>
      <c r="ABZ1622" s="24"/>
      <c r="ACA1622" s="24"/>
      <c r="ACB1622" s="24"/>
      <c r="ACC1622" s="24"/>
      <c r="ACD1622" s="24"/>
      <c r="ACE1622" s="24"/>
      <c r="ACF1622" s="24"/>
      <c r="ACG1622" s="24"/>
      <c r="ACH1622" s="24"/>
      <c r="ACI1622" s="24"/>
      <c r="ACJ1622" s="24"/>
      <c r="ACN1622" s="3"/>
      <c r="ACO1622" s="31"/>
      <c r="ACP1622" s="5"/>
      <c r="ACQ1622" s="9"/>
      <c r="ACT1622" s="2"/>
      <c r="ACW1622" s="24"/>
      <c r="ACX1622" s="24"/>
      <c r="ACY1622" s="31"/>
      <c r="ACZ1622" s="24"/>
      <c r="ADA1622" s="24"/>
      <c r="ADB1622" s="24"/>
      <c r="ADC1622" s="24"/>
      <c r="ADD1622" s="24"/>
      <c r="ADE1622" s="24"/>
      <c r="ADF1622" s="24"/>
      <c r="ADG1622" s="24"/>
      <c r="ADH1622" s="24"/>
      <c r="ADI1622" s="24"/>
      <c r="ADJ1622" s="24"/>
      <c r="ADK1622" s="24"/>
      <c r="ADL1622" s="24"/>
      <c r="ADM1622" s="24"/>
      <c r="ADN1622" s="24"/>
      <c r="ADR1622" s="3"/>
      <c r="ADS1622" s="31"/>
      <c r="ADT1622" s="5"/>
      <c r="ADU1622" s="9"/>
      <c r="ADX1622" s="2"/>
      <c r="AEA1622" s="24"/>
      <c r="AEB1622" s="24"/>
      <c r="AEC1622" s="31"/>
      <c r="AED1622" s="24"/>
      <c r="AEE1622" s="24"/>
      <c r="AEF1622" s="24"/>
      <c r="AEG1622" s="24"/>
      <c r="AEH1622" s="24"/>
      <c r="AEI1622" s="24"/>
      <c r="AEJ1622" s="24"/>
      <c r="AEK1622" s="24"/>
      <c r="AEL1622" s="24"/>
      <c r="AEM1622" s="24"/>
      <c r="AEN1622" s="24"/>
      <c r="AEO1622" s="24"/>
      <c r="AEP1622" s="24"/>
      <c r="AEQ1622" s="24"/>
      <c r="AER1622" s="24"/>
      <c r="AEV1622" s="3"/>
      <c r="AEW1622" s="31"/>
      <c r="AEX1622" s="5"/>
      <c r="AEY1622" s="9"/>
      <c r="AFB1622" s="2"/>
      <c r="AFE1622" s="24"/>
      <c r="AFF1622" s="24"/>
      <c r="AFG1622" s="31"/>
      <c r="AFH1622" s="24"/>
      <c r="AFI1622" s="24"/>
      <c r="AFJ1622" s="24"/>
      <c r="AFK1622" s="24"/>
      <c r="AFL1622" s="24"/>
      <c r="AFM1622" s="24"/>
      <c r="AFN1622" s="24"/>
      <c r="AFO1622" s="24"/>
      <c r="AFP1622" s="24"/>
      <c r="AFQ1622" s="24"/>
      <c r="AFR1622" s="24"/>
      <c r="AFS1622" s="24"/>
      <c r="AFT1622" s="24"/>
      <c r="AFU1622" s="24"/>
      <c r="AFV1622" s="24"/>
      <c r="AFZ1622" s="3"/>
      <c r="AGA1622" s="31"/>
      <c r="AGB1622" s="5"/>
      <c r="AGC1622" s="9"/>
      <c r="AGF1622" s="2"/>
      <c r="AGI1622" s="24"/>
      <c r="AGJ1622" s="24"/>
      <c r="AGK1622" s="31"/>
      <c r="AGL1622" s="24"/>
      <c r="AGM1622" s="24"/>
      <c r="AGN1622" s="24"/>
      <c r="AGO1622" s="24"/>
      <c r="AGP1622" s="24"/>
      <c r="AGQ1622" s="24"/>
      <c r="AGR1622" s="24"/>
      <c r="AGS1622" s="24"/>
      <c r="AGT1622" s="24"/>
      <c r="AGU1622" s="24"/>
      <c r="AGV1622" s="24"/>
      <c r="AGW1622" s="24"/>
      <c r="AGX1622" s="24"/>
      <c r="AGY1622" s="24"/>
      <c r="AGZ1622" s="24"/>
      <c r="AHD1622" s="3"/>
      <c r="AHE1622" s="31"/>
      <c r="AHF1622" s="5"/>
      <c r="AHG1622" s="9"/>
      <c r="AHJ1622" s="2"/>
      <c r="AHM1622" s="24"/>
      <c r="AHN1622" s="24"/>
      <c r="AHO1622" s="31"/>
      <c r="AHP1622" s="24"/>
      <c r="AHQ1622" s="24"/>
      <c r="AHR1622" s="24"/>
      <c r="AHS1622" s="24"/>
      <c r="AHT1622" s="24"/>
      <c r="AHU1622" s="24"/>
      <c r="AHV1622" s="24"/>
      <c r="AHW1622" s="24"/>
      <c r="AHX1622" s="24"/>
      <c r="AHY1622" s="24"/>
      <c r="AHZ1622" s="24"/>
      <c r="AIA1622" s="24"/>
      <c r="AIB1622" s="24"/>
      <c r="AIC1622" s="24"/>
      <c r="AID1622" s="24"/>
      <c r="AIH1622" s="3"/>
      <c r="AII1622" s="31"/>
      <c r="AIJ1622" s="5"/>
      <c r="AIK1622" s="9"/>
      <c r="AIN1622" s="2"/>
      <c r="AIQ1622" s="24"/>
      <c r="AIR1622" s="24"/>
      <c r="AIS1622" s="31"/>
      <c r="AIT1622" s="24"/>
      <c r="AIU1622" s="24"/>
      <c r="AIV1622" s="24"/>
      <c r="AIW1622" s="24"/>
      <c r="AIX1622" s="24"/>
      <c r="AIY1622" s="24"/>
      <c r="AIZ1622" s="24"/>
      <c r="AJA1622" s="24"/>
      <c r="AJB1622" s="24"/>
      <c r="AJC1622" s="24"/>
      <c r="AJD1622" s="24"/>
      <c r="AJE1622" s="24"/>
      <c r="AJF1622" s="24"/>
      <c r="AJG1622" s="24"/>
      <c r="AJH1622" s="24"/>
      <c r="AJL1622" s="3"/>
      <c r="AJM1622" s="31"/>
      <c r="AJN1622" s="5"/>
      <c r="AJO1622" s="9"/>
      <c r="AJR1622" s="2"/>
      <c r="AJU1622" s="24"/>
      <c r="AJV1622" s="24"/>
      <c r="AJW1622" s="31"/>
      <c r="AJX1622" s="24"/>
      <c r="AJY1622" s="24"/>
      <c r="AJZ1622" s="24"/>
      <c r="AKA1622" s="24"/>
      <c r="AKB1622" s="24"/>
      <c r="AKC1622" s="24"/>
      <c r="AKD1622" s="24"/>
      <c r="AKE1622" s="24"/>
      <c r="AKF1622" s="24"/>
      <c r="AKG1622" s="24"/>
      <c r="AKH1622" s="24"/>
      <c r="AKI1622" s="24"/>
      <c r="AKJ1622" s="24"/>
      <c r="AKK1622" s="24"/>
      <c r="AKL1622" s="24"/>
      <c r="AKP1622" s="3"/>
      <c r="AKQ1622" s="31"/>
      <c r="AKR1622" s="5"/>
      <c r="AKS1622" s="9"/>
      <c r="AKV1622" s="2"/>
      <c r="AKY1622" s="24"/>
      <c r="AKZ1622" s="24"/>
      <c r="ALA1622" s="31"/>
      <c r="ALB1622" s="24"/>
      <c r="ALC1622" s="24"/>
      <c r="ALD1622" s="24"/>
      <c r="ALE1622" s="24"/>
      <c r="ALF1622" s="24"/>
      <c r="ALG1622" s="24"/>
      <c r="ALH1622" s="24"/>
      <c r="ALI1622" s="24"/>
      <c r="ALJ1622" s="24"/>
      <c r="ALK1622" s="24"/>
      <c r="ALL1622" s="24"/>
      <c r="ALM1622" s="24"/>
      <c r="ALN1622" s="24"/>
      <c r="ALO1622" s="24"/>
      <c r="ALP1622" s="24"/>
      <c r="ALT1622" s="3"/>
      <c r="ALU1622" s="31"/>
      <c r="ALV1622" s="5"/>
      <c r="ALW1622" s="9"/>
      <c r="ALZ1622" s="2"/>
      <c r="AMC1622" s="24"/>
      <c r="AMD1622" s="24"/>
      <c r="AME1622" s="31"/>
      <c r="AMF1622" s="24"/>
      <c r="AMG1622" s="24"/>
      <c r="AMH1622" s="24"/>
      <c r="AMI1622" s="24"/>
      <c r="AMJ1622" s="24"/>
      <c r="AMK1622" s="24"/>
      <c r="AML1622" s="24"/>
      <c r="AMM1622" s="24"/>
      <c r="AMN1622" s="24"/>
      <c r="AMO1622" s="24"/>
      <c r="AMP1622" s="24"/>
      <c r="AMQ1622" s="24"/>
      <c r="AMR1622" s="24"/>
      <c r="AMS1622" s="24"/>
      <c r="AMT1622" s="24"/>
      <c r="AMX1622" s="3"/>
      <c r="AMY1622" s="31"/>
      <c r="AMZ1622" s="5"/>
      <c r="ANA1622" s="9"/>
      <c r="AND1622" s="2"/>
      <c r="ANG1622" s="24"/>
      <c r="ANH1622" s="24"/>
      <c r="ANI1622" s="31"/>
      <c r="ANJ1622" s="24"/>
      <c r="ANK1622" s="24"/>
      <c r="ANL1622" s="24"/>
      <c r="ANM1622" s="24"/>
      <c r="ANN1622" s="24"/>
      <c r="ANO1622" s="24"/>
      <c r="ANP1622" s="24"/>
      <c r="ANQ1622" s="24"/>
      <c r="ANR1622" s="24"/>
      <c r="ANS1622" s="24"/>
      <c r="ANT1622" s="24"/>
      <c r="ANU1622" s="24"/>
      <c r="ANV1622" s="24"/>
      <c r="ANW1622" s="24"/>
      <c r="ANX1622" s="24"/>
      <c r="AOB1622" s="3"/>
      <c r="AOC1622" s="31"/>
      <c r="AOD1622" s="5"/>
      <c r="AOE1622" s="9"/>
      <c r="AOH1622" s="2"/>
      <c r="AOK1622" s="24"/>
      <c r="AOL1622" s="24"/>
      <c r="AOM1622" s="31"/>
      <c r="AON1622" s="24"/>
      <c r="AOO1622" s="24"/>
      <c r="AOP1622" s="24"/>
      <c r="AOQ1622" s="24"/>
      <c r="AOR1622" s="24"/>
      <c r="AOS1622" s="24"/>
      <c r="AOT1622" s="24"/>
      <c r="AOU1622" s="24"/>
      <c r="AOV1622" s="24"/>
      <c r="AOW1622" s="24"/>
      <c r="AOX1622" s="24"/>
      <c r="AOY1622" s="24"/>
      <c r="AOZ1622" s="24"/>
      <c r="APA1622" s="24"/>
      <c r="APB1622" s="24"/>
      <c r="APF1622" s="3"/>
      <c r="APG1622" s="31"/>
      <c r="APH1622" s="5"/>
      <c r="API1622" s="9"/>
      <c r="APL1622" s="2"/>
      <c r="APO1622" s="24"/>
      <c r="APP1622" s="24"/>
      <c r="APQ1622" s="31"/>
      <c r="APR1622" s="24"/>
      <c r="APS1622" s="24"/>
      <c r="APT1622" s="24"/>
      <c r="APU1622" s="24"/>
      <c r="APV1622" s="24"/>
      <c r="APW1622" s="24"/>
      <c r="APX1622" s="24"/>
      <c r="APY1622" s="24"/>
      <c r="APZ1622" s="24"/>
      <c r="AQA1622" s="24"/>
      <c r="AQB1622" s="24"/>
      <c r="AQC1622" s="24"/>
      <c r="AQD1622" s="24"/>
      <c r="AQE1622" s="24"/>
      <c r="AQF1622" s="24"/>
      <c r="AQJ1622" s="3"/>
      <c r="AQK1622" s="31"/>
      <c r="AQL1622" s="5"/>
      <c r="AQM1622" s="9"/>
      <c r="AQP1622" s="2"/>
      <c r="AQS1622" s="24"/>
      <c r="AQT1622" s="24"/>
      <c r="AQU1622" s="31"/>
      <c r="AQV1622" s="24"/>
      <c r="AQW1622" s="24"/>
      <c r="AQX1622" s="24"/>
      <c r="AQY1622" s="24"/>
      <c r="AQZ1622" s="24"/>
      <c r="ARA1622" s="24"/>
      <c r="ARB1622" s="24"/>
      <c r="ARC1622" s="24"/>
      <c r="ARD1622" s="24"/>
      <c r="ARE1622" s="24"/>
      <c r="ARF1622" s="24"/>
      <c r="ARG1622" s="24"/>
      <c r="ARH1622" s="24"/>
      <c r="ARI1622" s="24"/>
      <c r="ARJ1622" s="24"/>
      <c r="ARN1622" s="3"/>
      <c r="ARO1622" s="31"/>
      <c r="ARP1622" s="5"/>
      <c r="ARQ1622" s="9"/>
      <c r="ART1622" s="2"/>
      <c r="ARW1622" s="24"/>
      <c r="ARX1622" s="24"/>
      <c r="ARY1622" s="31"/>
      <c r="ARZ1622" s="24"/>
      <c r="ASA1622" s="24"/>
      <c r="ASB1622" s="24"/>
      <c r="ASC1622" s="24"/>
      <c r="ASD1622" s="24"/>
      <c r="ASE1622" s="24"/>
      <c r="ASF1622" s="24"/>
      <c r="ASG1622" s="24"/>
      <c r="ASH1622" s="24"/>
      <c r="ASI1622" s="24"/>
      <c r="ASJ1622" s="24"/>
      <c r="ASK1622" s="24"/>
      <c r="ASL1622" s="24"/>
      <c r="ASM1622" s="24"/>
      <c r="ASN1622" s="24"/>
      <c r="ASR1622" s="3"/>
      <c r="ASS1622" s="31"/>
      <c r="AST1622" s="5"/>
      <c r="ASU1622" s="9"/>
      <c r="ASX1622" s="2"/>
      <c r="ATA1622" s="24"/>
      <c r="ATB1622" s="24"/>
      <c r="ATC1622" s="31"/>
      <c r="ATD1622" s="24"/>
      <c r="ATE1622" s="24"/>
      <c r="ATF1622" s="24"/>
      <c r="ATG1622" s="24"/>
      <c r="ATH1622" s="24"/>
      <c r="ATI1622" s="24"/>
      <c r="ATJ1622" s="24"/>
      <c r="ATK1622" s="24"/>
      <c r="ATL1622" s="24"/>
      <c r="ATM1622" s="24"/>
      <c r="ATN1622" s="24"/>
      <c r="ATO1622" s="24"/>
      <c r="ATP1622" s="24"/>
      <c r="ATQ1622" s="24"/>
      <c r="ATR1622" s="24"/>
      <c r="ATV1622" s="3"/>
      <c r="ATW1622" s="31"/>
      <c r="ATX1622" s="5"/>
      <c r="ATY1622" s="9"/>
      <c r="AUB1622" s="2"/>
      <c r="AUE1622" s="24"/>
      <c r="AUF1622" s="24"/>
      <c r="AUG1622" s="31"/>
      <c r="AUH1622" s="24"/>
      <c r="AUI1622" s="24"/>
      <c r="AUJ1622" s="24"/>
      <c r="AUK1622" s="24"/>
      <c r="AUL1622" s="24"/>
      <c r="AUM1622" s="24"/>
      <c r="AUN1622" s="24"/>
      <c r="AUO1622" s="24"/>
      <c r="AUP1622" s="24"/>
      <c r="AUQ1622" s="24"/>
      <c r="AUR1622" s="24"/>
      <c r="AUS1622" s="24"/>
      <c r="AUT1622" s="24"/>
      <c r="AUU1622" s="24"/>
      <c r="AUV1622" s="24"/>
      <c r="AUZ1622" s="3"/>
      <c r="AVA1622" s="31"/>
      <c r="AVB1622" s="5"/>
      <c r="AVC1622" s="9"/>
      <c r="AVF1622" s="2"/>
      <c r="AVI1622" s="24"/>
      <c r="AVJ1622" s="24"/>
      <c r="AVK1622" s="31"/>
      <c r="AVL1622" s="24"/>
      <c r="AVM1622" s="24"/>
      <c r="AVN1622" s="24"/>
      <c r="AVO1622" s="24"/>
      <c r="AVP1622" s="24"/>
      <c r="AVQ1622" s="24"/>
      <c r="AVR1622" s="24"/>
      <c r="AVS1622" s="24"/>
      <c r="AVT1622" s="24"/>
      <c r="AVU1622" s="24"/>
      <c r="AVV1622" s="24"/>
      <c r="AVW1622" s="24"/>
      <c r="AVX1622" s="24"/>
      <c r="AVY1622" s="24"/>
      <c r="AVZ1622" s="24"/>
      <c r="AWD1622" s="3"/>
      <c r="AWE1622" s="31"/>
      <c r="AWF1622" s="5"/>
      <c r="AWG1622" s="9"/>
      <c r="AWJ1622" s="2"/>
      <c r="AWM1622" s="24"/>
      <c r="AWN1622" s="24"/>
      <c r="AWO1622" s="31"/>
      <c r="AWP1622" s="24"/>
      <c r="AWQ1622" s="24"/>
      <c r="AWR1622" s="24"/>
      <c r="AWS1622" s="24"/>
      <c r="AWT1622" s="24"/>
      <c r="AWU1622" s="24"/>
      <c r="AWV1622" s="24"/>
      <c r="AWW1622" s="24"/>
      <c r="AWX1622" s="24"/>
      <c r="AWY1622" s="24"/>
      <c r="AWZ1622" s="24"/>
      <c r="AXA1622" s="24"/>
      <c r="AXB1622" s="24"/>
      <c r="AXC1622" s="24"/>
      <c r="AXD1622" s="24"/>
      <c r="AXH1622" s="3"/>
      <c r="AXI1622" s="31"/>
      <c r="AXJ1622" s="5"/>
      <c r="AXK1622" s="9"/>
      <c r="AXN1622" s="2"/>
      <c r="AXQ1622" s="24"/>
      <c r="AXR1622" s="24"/>
      <c r="AXS1622" s="31"/>
      <c r="AXT1622" s="24"/>
      <c r="AXU1622" s="24"/>
      <c r="AXV1622" s="24"/>
      <c r="AXW1622" s="24"/>
      <c r="AXX1622" s="24"/>
      <c r="AXY1622" s="24"/>
      <c r="AXZ1622" s="24"/>
      <c r="AYA1622" s="24"/>
      <c r="AYB1622" s="24"/>
      <c r="AYC1622" s="24"/>
      <c r="AYD1622" s="24"/>
      <c r="AYE1622" s="24"/>
      <c r="AYF1622" s="24"/>
      <c r="AYG1622" s="24"/>
      <c r="AYH1622" s="24"/>
      <c r="AYL1622" s="3"/>
      <c r="AYM1622" s="31"/>
      <c r="AYN1622" s="5"/>
      <c r="AYO1622" s="9"/>
      <c r="AYR1622" s="2"/>
      <c r="AYU1622" s="24"/>
      <c r="AYV1622" s="24"/>
      <c r="AYW1622" s="31"/>
      <c r="AYX1622" s="24"/>
      <c r="AYY1622" s="24"/>
      <c r="AYZ1622" s="24"/>
      <c r="AZA1622" s="24"/>
      <c r="AZB1622" s="24"/>
      <c r="AZC1622" s="24"/>
      <c r="AZD1622" s="24"/>
      <c r="AZE1622" s="24"/>
      <c r="AZF1622" s="24"/>
      <c r="AZG1622" s="24"/>
      <c r="AZH1622" s="24"/>
      <c r="AZI1622" s="24"/>
      <c r="AZJ1622" s="24"/>
      <c r="AZK1622" s="24"/>
      <c r="AZL1622" s="24"/>
      <c r="AZP1622" s="3"/>
      <c r="AZQ1622" s="31"/>
      <c r="AZR1622" s="5"/>
      <c r="AZS1622" s="9"/>
      <c r="AZV1622" s="2"/>
      <c r="AZY1622" s="24"/>
      <c r="AZZ1622" s="24"/>
      <c r="BAA1622" s="31"/>
      <c r="BAB1622" s="24"/>
      <c r="BAC1622" s="24"/>
      <c r="BAD1622" s="24"/>
      <c r="BAE1622" s="24"/>
      <c r="BAF1622" s="24"/>
      <c r="BAG1622" s="24"/>
      <c r="BAH1622" s="24"/>
      <c r="BAI1622" s="24"/>
      <c r="BAJ1622" s="24"/>
      <c r="BAK1622" s="24"/>
      <c r="BAL1622" s="24"/>
      <c r="BAM1622" s="24"/>
      <c r="BAN1622" s="24"/>
      <c r="BAO1622" s="24"/>
      <c r="BAP1622" s="24"/>
      <c r="BAT1622" s="3"/>
      <c r="BAU1622" s="31"/>
      <c r="BAV1622" s="5"/>
      <c r="BAW1622" s="9"/>
      <c r="BAZ1622" s="2"/>
      <c r="BBC1622" s="24"/>
      <c r="BBD1622" s="24"/>
      <c r="BBE1622" s="31"/>
      <c r="BBF1622" s="24"/>
      <c r="BBG1622" s="24"/>
      <c r="BBH1622" s="24"/>
      <c r="BBI1622" s="24"/>
      <c r="BBJ1622" s="24"/>
      <c r="BBK1622" s="24"/>
      <c r="BBL1622" s="24"/>
      <c r="BBM1622" s="24"/>
      <c r="BBN1622" s="24"/>
      <c r="BBO1622" s="24"/>
      <c r="BBP1622" s="24"/>
      <c r="BBQ1622" s="24"/>
      <c r="BBR1622" s="24"/>
      <c r="BBS1622" s="24"/>
      <c r="BBT1622" s="24"/>
      <c r="BBX1622" s="3"/>
      <c r="BBY1622" s="31"/>
      <c r="BBZ1622" s="5"/>
      <c r="BCA1622" s="9"/>
      <c r="BCD1622" s="2"/>
      <c r="BCG1622" s="24"/>
      <c r="BCH1622" s="24"/>
      <c r="BCI1622" s="31"/>
      <c r="BCJ1622" s="24"/>
      <c r="BCK1622" s="24"/>
      <c r="BCL1622" s="24"/>
      <c r="BCM1622" s="24"/>
      <c r="BCN1622" s="24"/>
      <c r="BCO1622" s="24"/>
      <c r="BCP1622" s="24"/>
      <c r="BCQ1622" s="24"/>
      <c r="BCR1622" s="24"/>
      <c r="BCS1622" s="24"/>
      <c r="BCT1622" s="24"/>
      <c r="BCU1622" s="24"/>
      <c r="BCV1622" s="24"/>
      <c r="BCW1622" s="24"/>
      <c r="BCX1622" s="24"/>
      <c r="BDB1622" s="3"/>
      <c r="BDC1622" s="31"/>
      <c r="BDD1622" s="5"/>
      <c r="BDE1622" s="9"/>
      <c r="BDH1622" s="2"/>
      <c r="BDK1622" s="24"/>
      <c r="BDL1622" s="24"/>
      <c r="BDM1622" s="31"/>
      <c r="BDN1622" s="24"/>
      <c r="BDO1622" s="24"/>
      <c r="BDP1622" s="24"/>
      <c r="BDQ1622" s="24"/>
      <c r="BDR1622" s="24"/>
      <c r="BDS1622" s="24"/>
      <c r="BDT1622" s="24"/>
      <c r="BDU1622" s="24"/>
      <c r="BDV1622" s="24"/>
      <c r="BDW1622" s="24"/>
      <c r="BDX1622" s="24"/>
      <c r="BDY1622" s="24"/>
      <c r="BDZ1622" s="24"/>
      <c r="BEA1622" s="24"/>
      <c r="BEB1622" s="24"/>
      <c r="BEF1622" s="3"/>
      <c r="BEG1622" s="31"/>
      <c r="BEH1622" s="5"/>
      <c r="BEI1622" s="9"/>
      <c r="BEL1622" s="2"/>
      <c r="BEO1622" s="24"/>
      <c r="BEP1622" s="24"/>
      <c r="BEQ1622" s="31"/>
      <c r="BER1622" s="24"/>
      <c r="BES1622" s="24"/>
      <c r="BET1622" s="24"/>
      <c r="BEU1622" s="24"/>
      <c r="BEV1622" s="24"/>
      <c r="BEW1622" s="24"/>
      <c r="BEX1622" s="24"/>
      <c r="BEY1622" s="24"/>
      <c r="BEZ1622" s="24"/>
      <c r="BFA1622" s="24"/>
      <c r="BFB1622" s="24"/>
      <c r="BFC1622" s="24"/>
      <c r="BFD1622" s="24"/>
      <c r="BFE1622" s="24"/>
      <c r="BFF1622" s="24"/>
      <c r="BFJ1622" s="3"/>
      <c r="BFK1622" s="31"/>
      <c r="BFL1622" s="5"/>
      <c r="BFM1622" s="9"/>
      <c r="BFP1622" s="2"/>
      <c r="BFS1622" s="24"/>
      <c r="BFT1622" s="24"/>
      <c r="BFU1622" s="31"/>
      <c r="BFV1622" s="24"/>
      <c r="BFW1622" s="24"/>
      <c r="BFX1622" s="24"/>
      <c r="BFY1622" s="24"/>
      <c r="BFZ1622" s="24"/>
      <c r="BGA1622" s="24"/>
      <c r="BGB1622" s="24"/>
      <c r="BGC1622" s="24"/>
      <c r="BGD1622" s="24"/>
      <c r="BGE1622" s="24"/>
      <c r="BGF1622" s="24"/>
      <c r="BGG1622" s="24"/>
      <c r="BGH1622" s="24"/>
      <c r="BGI1622" s="24"/>
      <c r="BGJ1622" s="24"/>
      <c r="BGN1622" s="3"/>
      <c r="BGO1622" s="31"/>
      <c r="BGP1622" s="5"/>
      <c r="BGQ1622" s="9"/>
      <c r="BGT1622" s="2"/>
      <c r="BGW1622" s="24"/>
      <c r="BGX1622" s="24"/>
      <c r="BGY1622" s="31"/>
      <c r="BGZ1622" s="24"/>
      <c r="BHA1622" s="24"/>
      <c r="BHB1622" s="24"/>
      <c r="BHC1622" s="24"/>
      <c r="BHD1622" s="24"/>
      <c r="BHE1622" s="24"/>
      <c r="BHF1622" s="24"/>
      <c r="BHG1622" s="24"/>
      <c r="BHH1622" s="24"/>
      <c r="BHI1622" s="24"/>
      <c r="BHJ1622" s="24"/>
      <c r="BHK1622" s="24"/>
      <c r="BHL1622" s="24"/>
      <c r="BHM1622" s="24"/>
      <c r="BHN1622" s="24"/>
      <c r="BHR1622" s="3"/>
      <c r="BHS1622" s="31"/>
      <c r="BHT1622" s="5"/>
      <c r="BHU1622" s="9"/>
      <c r="BHX1622" s="2"/>
      <c r="BIA1622" s="24"/>
      <c r="BIB1622" s="24"/>
      <c r="BIC1622" s="31"/>
      <c r="BID1622" s="24"/>
      <c r="BIE1622" s="24"/>
      <c r="BIF1622" s="24"/>
      <c r="BIG1622" s="24"/>
      <c r="BIH1622" s="24"/>
      <c r="BII1622" s="24"/>
      <c r="BIJ1622" s="24"/>
      <c r="BIK1622" s="24"/>
      <c r="BIL1622" s="24"/>
      <c r="BIM1622" s="24"/>
      <c r="BIN1622" s="24"/>
      <c r="BIO1622" s="24"/>
      <c r="BIP1622" s="24"/>
      <c r="BIQ1622" s="24"/>
      <c r="BIR1622" s="24"/>
      <c r="BIV1622" s="3"/>
      <c r="BIW1622" s="31"/>
      <c r="BIX1622" s="5"/>
      <c r="BIY1622" s="9"/>
      <c r="BJB1622" s="2"/>
      <c r="BJE1622" s="24"/>
      <c r="BJF1622" s="24"/>
      <c r="BJG1622" s="31"/>
      <c r="BJH1622" s="24"/>
      <c r="BJI1622" s="24"/>
      <c r="BJJ1622" s="24"/>
      <c r="BJK1622" s="24"/>
      <c r="BJL1622" s="24"/>
      <c r="BJM1622" s="24"/>
      <c r="BJN1622" s="24"/>
      <c r="BJO1622" s="24"/>
      <c r="BJP1622" s="24"/>
      <c r="BJQ1622" s="24"/>
      <c r="BJR1622" s="24"/>
      <c r="BJS1622" s="24"/>
      <c r="BJT1622" s="24"/>
      <c r="BJU1622" s="24"/>
      <c r="BJV1622" s="24"/>
      <c r="BJZ1622" s="3"/>
      <c r="BKA1622" s="31"/>
      <c r="BKB1622" s="5"/>
      <c r="BKC1622" s="9"/>
      <c r="BKF1622" s="2"/>
      <c r="BKI1622" s="24"/>
      <c r="BKJ1622" s="24"/>
      <c r="BKK1622" s="31"/>
      <c r="BKL1622" s="24"/>
      <c r="BKM1622" s="24"/>
      <c r="BKN1622" s="24"/>
      <c r="BKO1622" s="24"/>
      <c r="BKP1622" s="24"/>
      <c r="BKQ1622" s="24"/>
      <c r="BKR1622" s="24"/>
      <c r="BKS1622" s="24"/>
      <c r="BKT1622" s="24"/>
      <c r="BKU1622" s="24"/>
      <c r="BKV1622" s="24"/>
      <c r="BKW1622" s="24"/>
      <c r="BKX1622" s="24"/>
      <c r="BKY1622" s="24"/>
      <c r="BKZ1622" s="24"/>
      <c r="BLD1622" s="3"/>
      <c r="BLE1622" s="31"/>
      <c r="BLF1622" s="5"/>
      <c r="BLG1622" s="9"/>
      <c r="BLJ1622" s="2"/>
      <c r="BLM1622" s="24"/>
      <c r="BLN1622" s="24"/>
      <c r="BLO1622" s="31"/>
      <c r="BLP1622" s="24"/>
      <c r="BLQ1622" s="24"/>
      <c r="BLR1622" s="24"/>
      <c r="BLS1622" s="24"/>
      <c r="BLT1622" s="24"/>
      <c r="BLU1622" s="24"/>
      <c r="BLV1622" s="24"/>
      <c r="BLW1622" s="24"/>
      <c r="BLX1622" s="24"/>
      <c r="BLY1622" s="24"/>
      <c r="BLZ1622" s="24"/>
      <c r="BMA1622" s="24"/>
      <c r="BMB1622" s="24"/>
      <c r="BMC1622" s="24"/>
      <c r="BMD1622" s="24"/>
      <c r="BMH1622" s="3"/>
      <c r="BMI1622" s="31"/>
      <c r="BMJ1622" s="5"/>
      <c r="BMK1622" s="9"/>
      <c r="BMN1622" s="2"/>
      <c r="BMQ1622" s="24"/>
      <c r="BMR1622" s="24"/>
      <c r="BMS1622" s="31"/>
      <c r="BMT1622" s="24"/>
      <c r="BMU1622" s="24"/>
      <c r="BMV1622" s="24"/>
      <c r="BMW1622" s="24"/>
      <c r="BMX1622" s="24"/>
      <c r="BMY1622" s="24"/>
      <c r="BMZ1622" s="24"/>
      <c r="BNA1622" s="24"/>
      <c r="BNB1622" s="24"/>
      <c r="BNC1622" s="24"/>
      <c r="BND1622" s="24"/>
      <c r="BNE1622" s="24"/>
      <c r="BNF1622" s="24"/>
      <c r="BNG1622" s="24"/>
      <c r="BNH1622" s="24"/>
      <c r="BNL1622" s="3"/>
      <c r="BNM1622" s="31"/>
      <c r="BNN1622" s="5"/>
      <c r="BNO1622" s="9"/>
      <c r="BNR1622" s="2"/>
      <c r="BNU1622" s="24"/>
      <c r="BNV1622" s="24"/>
      <c r="BNW1622" s="31"/>
      <c r="BNX1622" s="24"/>
      <c r="BNY1622" s="24"/>
      <c r="BNZ1622" s="24"/>
      <c r="BOA1622" s="24"/>
      <c r="BOB1622" s="24"/>
      <c r="BOC1622" s="24"/>
      <c r="BOD1622" s="24"/>
      <c r="BOE1622" s="24"/>
      <c r="BOF1622" s="24"/>
      <c r="BOG1622" s="24"/>
      <c r="BOH1622" s="24"/>
      <c r="BOI1622" s="24"/>
      <c r="BOJ1622" s="24"/>
      <c r="BOK1622" s="24"/>
      <c r="BOL1622" s="24"/>
      <c r="BOP1622" s="3"/>
      <c r="BOQ1622" s="31"/>
      <c r="BOR1622" s="5"/>
      <c r="BOS1622" s="9"/>
      <c r="BOV1622" s="2"/>
      <c r="BOY1622" s="24"/>
      <c r="BOZ1622" s="24"/>
      <c r="BPA1622" s="31"/>
      <c r="BPB1622" s="24"/>
      <c r="BPC1622" s="24"/>
      <c r="BPD1622" s="24"/>
      <c r="BPE1622" s="24"/>
      <c r="BPF1622" s="24"/>
      <c r="BPG1622" s="24"/>
      <c r="BPH1622" s="24"/>
      <c r="BPI1622" s="24"/>
      <c r="BPJ1622" s="24"/>
      <c r="BPK1622" s="24"/>
      <c r="BPL1622" s="24"/>
      <c r="BPM1622" s="24"/>
      <c r="BPN1622" s="24"/>
      <c r="BPO1622" s="24"/>
      <c r="BPP1622" s="24"/>
      <c r="BPT1622" s="3"/>
      <c r="BPU1622" s="31"/>
      <c r="BPV1622" s="5"/>
      <c r="BPW1622" s="9"/>
      <c r="BPZ1622" s="2"/>
      <c r="BQC1622" s="24"/>
      <c r="BQD1622" s="24"/>
      <c r="BQE1622" s="31"/>
      <c r="BQF1622" s="24"/>
      <c r="BQG1622" s="24"/>
      <c r="BQH1622" s="24"/>
      <c r="BQI1622" s="24"/>
      <c r="BQJ1622" s="24"/>
      <c r="BQK1622" s="24"/>
      <c r="BQL1622" s="24"/>
      <c r="BQM1622" s="24"/>
      <c r="BQN1622" s="24"/>
      <c r="BQO1622" s="24"/>
      <c r="BQP1622" s="24"/>
      <c r="BQQ1622" s="24"/>
      <c r="BQR1622" s="24"/>
      <c r="BQS1622" s="24"/>
      <c r="BQT1622" s="24"/>
      <c r="BQX1622" s="3"/>
      <c r="BQY1622" s="31"/>
      <c r="BQZ1622" s="5"/>
      <c r="BRA1622" s="9"/>
      <c r="BRD1622" s="2"/>
      <c r="BRG1622" s="24"/>
      <c r="BRH1622" s="24"/>
      <c r="BRI1622" s="31"/>
      <c r="BRJ1622" s="24"/>
      <c r="BRK1622" s="24"/>
      <c r="BRL1622" s="24"/>
      <c r="BRM1622" s="24"/>
      <c r="BRN1622" s="24"/>
      <c r="BRO1622" s="24"/>
      <c r="BRP1622" s="24"/>
      <c r="BRQ1622" s="24"/>
      <c r="BRR1622" s="24"/>
      <c r="BRS1622" s="24"/>
      <c r="BRT1622" s="24"/>
      <c r="BRU1622" s="24"/>
      <c r="BRV1622" s="24"/>
      <c r="BRW1622" s="24"/>
      <c r="BRX1622" s="24"/>
      <c r="BSB1622" s="3"/>
      <c r="BSC1622" s="31"/>
      <c r="BSD1622" s="5"/>
      <c r="BSE1622" s="9"/>
      <c r="BSH1622" s="2"/>
      <c r="BSK1622" s="24"/>
      <c r="BSL1622" s="24"/>
      <c r="BSM1622" s="31"/>
      <c r="BSN1622" s="24"/>
      <c r="BSO1622" s="24"/>
      <c r="BSP1622" s="24"/>
      <c r="BSQ1622" s="24"/>
      <c r="BSR1622" s="24"/>
      <c r="BSS1622" s="24"/>
      <c r="BST1622" s="24"/>
      <c r="BSU1622" s="24"/>
      <c r="BSV1622" s="24"/>
      <c r="BSW1622" s="24"/>
      <c r="BSX1622" s="24"/>
      <c r="BSY1622" s="24"/>
      <c r="BSZ1622" s="24"/>
      <c r="BTA1622" s="24"/>
      <c r="BTB1622" s="24"/>
      <c r="BTF1622" s="3"/>
      <c r="BTG1622" s="31"/>
      <c r="BTH1622" s="5"/>
      <c r="BTI1622" s="9"/>
      <c r="BTL1622" s="2"/>
      <c r="BTO1622" s="24"/>
      <c r="BTP1622" s="24"/>
      <c r="BTQ1622" s="31"/>
      <c r="BTR1622" s="24"/>
      <c r="BTS1622" s="24"/>
      <c r="BTT1622" s="24"/>
      <c r="BTU1622" s="24"/>
      <c r="BTV1622" s="24"/>
      <c r="BTW1622" s="24"/>
      <c r="BTX1622" s="24"/>
      <c r="BTY1622" s="24"/>
      <c r="BTZ1622" s="24"/>
      <c r="BUA1622" s="24"/>
      <c r="BUB1622" s="24"/>
      <c r="BUC1622" s="24"/>
      <c r="BUD1622" s="24"/>
      <c r="BUE1622" s="24"/>
      <c r="BUF1622" s="24"/>
      <c r="BUJ1622" s="3"/>
      <c r="BUK1622" s="31"/>
      <c r="BUL1622" s="5"/>
      <c r="BUM1622" s="9"/>
      <c r="BUP1622" s="2"/>
      <c r="BUS1622" s="24"/>
      <c r="BUT1622" s="24"/>
      <c r="BUU1622" s="31"/>
      <c r="BUV1622" s="24"/>
      <c r="BUW1622" s="24"/>
      <c r="BUX1622" s="24"/>
      <c r="BUY1622" s="24"/>
      <c r="BUZ1622" s="24"/>
      <c r="BVA1622" s="24"/>
      <c r="BVB1622" s="24"/>
      <c r="BVC1622" s="24"/>
      <c r="BVD1622" s="24"/>
      <c r="BVE1622" s="24"/>
      <c r="BVF1622" s="24"/>
      <c r="BVG1622" s="24"/>
      <c r="BVH1622" s="24"/>
      <c r="BVI1622" s="24"/>
      <c r="BVJ1622" s="24"/>
      <c r="BVN1622" s="3"/>
      <c r="BVO1622" s="31"/>
      <c r="BVP1622" s="5"/>
      <c r="BVQ1622" s="9"/>
      <c r="BVT1622" s="2"/>
      <c r="BVW1622" s="24"/>
      <c r="BVX1622" s="24"/>
      <c r="BVY1622" s="31"/>
      <c r="BVZ1622" s="24"/>
      <c r="BWA1622" s="24"/>
      <c r="BWB1622" s="24"/>
      <c r="BWC1622" s="24"/>
      <c r="BWD1622" s="24"/>
      <c r="BWE1622" s="24"/>
      <c r="BWF1622" s="24"/>
      <c r="BWG1622" s="24"/>
      <c r="BWH1622" s="24"/>
      <c r="BWI1622" s="24"/>
      <c r="BWJ1622" s="24"/>
      <c r="BWK1622" s="24"/>
      <c r="BWL1622" s="24"/>
      <c r="BWM1622" s="24"/>
      <c r="BWN1622" s="24"/>
      <c r="BWR1622" s="3"/>
      <c r="BWS1622" s="31"/>
      <c r="BWT1622" s="5"/>
      <c r="BWU1622" s="9"/>
      <c r="BWX1622" s="2"/>
      <c r="BXA1622" s="24"/>
      <c r="BXB1622" s="24"/>
      <c r="BXC1622" s="31"/>
      <c r="BXD1622" s="24"/>
      <c r="BXE1622" s="24"/>
      <c r="BXF1622" s="24"/>
      <c r="BXG1622" s="24"/>
      <c r="BXH1622" s="24"/>
      <c r="BXI1622" s="24"/>
      <c r="BXJ1622" s="24"/>
      <c r="BXK1622" s="24"/>
      <c r="BXL1622" s="24"/>
      <c r="BXM1622" s="24"/>
      <c r="BXN1622" s="24"/>
      <c r="BXO1622" s="24"/>
      <c r="BXP1622" s="24"/>
      <c r="BXQ1622" s="24"/>
      <c r="BXR1622" s="24"/>
      <c r="BXV1622" s="3"/>
      <c r="BXW1622" s="31"/>
      <c r="BXX1622" s="5"/>
      <c r="BXY1622" s="9"/>
      <c r="BYB1622" s="2"/>
      <c r="BYE1622" s="24"/>
      <c r="BYF1622" s="24"/>
      <c r="BYG1622" s="31"/>
      <c r="BYH1622" s="24"/>
      <c r="BYI1622" s="24"/>
      <c r="BYJ1622" s="24"/>
      <c r="BYK1622" s="24"/>
      <c r="BYL1622" s="24"/>
      <c r="BYM1622" s="24"/>
      <c r="BYN1622" s="24"/>
      <c r="BYO1622" s="24"/>
      <c r="BYP1622" s="24"/>
      <c r="BYQ1622" s="24"/>
      <c r="BYR1622" s="24"/>
      <c r="BYS1622" s="24"/>
      <c r="BYT1622" s="24"/>
      <c r="BYU1622" s="24"/>
      <c r="BYV1622" s="24"/>
      <c r="BYZ1622" s="3"/>
      <c r="BZA1622" s="31"/>
      <c r="BZB1622" s="5"/>
      <c r="BZC1622" s="9"/>
      <c r="BZF1622" s="2"/>
      <c r="BZI1622" s="24"/>
      <c r="BZJ1622" s="24"/>
      <c r="BZK1622" s="31"/>
      <c r="BZL1622" s="24"/>
      <c r="BZM1622" s="24"/>
      <c r="BZN1622" s="24"/>
      <c r="BZO1622" s="24"/>
      <c r="BZP1622" s="24"/>
      <c r="BZQ1622" s="24"/>
      <c r="BZR1622" s="24"/>
      <c r="BZS1622" s="24"/>
      <c r="BZT1622" s="24"/>
      <c r="BZU1622" s="24"/>
      <c r="BZV1622" s="24"/>
      <c r="BZW1622" s="24"/>
      <c r="BZX1622" s="24"/>
      <c r="BZY1622" s="24"/>
      <c r="BZZ1622" s="24"/>
      <c r="CAD1622" s="3"/>
      <c r="CAE1622" s="31"/>
      <c r="CAF1622" s="5"/>
      <c r="CAG1622" s="9"/>
      <c r="CAJ1622" s="2"/>
      <c r="CAM1622" s="24"/>
      <c r="CAN1622" s="24"/>
      <c r="CAO1622" s="31"/>
      <c r="CAP1622" s="24"/>
      <c r="CAQ1622" s="24"/>
      <c r="CAR1622" s="24"/>
      <c r="CAS1622" s="24"/>
      <c r="CAT1622" s="24"/>
      <c r="CAU1622" s="24"/>
      <c r="CAV1622" s="24"/>
      <c r="CAW1622" s="24"/>
      <c r="CAX1622" s="24"/>
      <c r="CAY1622" s="24"/>
      <c r="CAZ1622" s="24"/>
      <c r="CBA1622" s="24"/>
      <c r="CBB1622" s="24"/>
      <c r="CBC1622" s="24"/>
      <c r="CBD1622" s="24"/>
      <c r="CBH1622" s="3"/>
      <c r="CBI1622" s="31"/>
      <c r="CBJ1622" s="5"/>
      <c r="CBK1622" s="9"/>
      <c r="CBN1622" s="2"/>
      <c r="CBQ1622" s="24"/>
      <c r="CBR1622" s="24"/>
      <c r="CBS1622" s="31"/>
      <c r="CBT1622" s="24"/>
      <c r="CBU1622" s="24"/>
      <c r="CBV1622" s="24"/>
      <c r="CBW1622" s="24"/>
      <c r="CBX1622" s="24"/>
      <c r="CBY1622" s="24"/>
      <c r="CBZ1622" s="24"/>
      <c r="CCA1622" s="24"/>
      <c r="CCB1622" s="24"/>
      <c r="CCC1622" s="24"/>
      <c r="CCD1622" s="24"/>
      <c r="CCE1622" s="24"/>
      <c r="CCF1622" s="24"/>
      <c r="CCG1622" s="24"/>
      <c r="CCH1622" s="24"/>
      <c r="CCL1622" s="3"/>
      <c r="CCM1622" s="31"/>
      <c r="CCN1622" s="5"/>
      <c r="CCO1622" s="9"/>
      <c r="CCR1622" s="2"/>
      <c r="CCU1622" s="24"/>
      <c r="CCV1622" s="24"/>
      <c r="CCW1622" s="31"/>
      <c r="CCX1622" s="24"/>
      <c r="CCY1622" s="24"/>
      <c r="CCZ1622" s="24"/>
      <c r="CDA1622" s="24"/>
      <c r="CDB1622" s="24"/>
      <c r="CDC1622" s="24"/>
      <c r="CDD1622" s="24"/>
      <c r="CDE1622" s="24"/>
      <c r="CDF1622" s="24"/>
      <c r="CDG1622" s="24"/>
      <c r="CDH1622" s="24"/>
      <c r="CDI1622" s="24"/>
      <c r="CDJ1622" s="24"/>
      <c r="CDK1622" s="24"/>
      <c r="CDL1622" s="24"/>
      <c r="CDP1622" s="3"/>
      <c r="CDQ1622" s="31"/>
      <c r="CDR1622" s="5"/>
      <c r="CDS1622" s="9"/>
      <c r="CDV1622" s="2"/>
      <c r="CDY1622" s="24"/>
      <c r="CDZ1622" s="24"/>
      <c r="CEA1622" s="31"/>
      <c r="CEB1622" s="24"/>
      <c r="CEC1622" s="24"/>
      <c r="CED1622" s="24"/>
      <c r="CEE1622" s="24"/>
      <c r="CEF1622" s="24"/>
      <c r="CEG1622" s="24"/>
      <c r="CEH1622" s="24"/>
      <c r="CEI1622" s="24"/>
      <c r="CEJ1622" s="24"/>
      <c r="CEK1622" s="24"/>
      <c r="CEL1622" s="24"/>
      <c r="CEM1622" s="24"/>
      <c r="CEN1622" s="24"/>
      <c r="CEO1622" s="24"/>
      <c r="CEP1622" s="24"/>
      <c r="CET1622" s="3"/>
      <c r="CEU1622" s="31"/>
      <c r="CEV1622" s="5"/>
      <c r="CEW1622" s="9"/>
      <c r="CEZ1622" s="2"/>
      <c r="CFC1622" s="24"/>
      <c r="CFD1622" s="24"/>
      <c r="CFE1622" s="31"/>
      <c r="CFF1622" s="24"/>
      <c r="CFG1622" s="24"/>
      <c r="CFH1622" s="24"/>
      <c r="CFI1622" s="24"/>
      <c r="CFJ1622" s="24"/>
      <c r="CFK1622" s="24"/>
      <c r="CFL1622" s="24"/>
      <c r="CFM1622" s="24"/>
      <c r="CFN1622" s="24"/>
      <c r="CFO1622" s="24"/>
      <c r="CFP1622" s="24"/>
      <c r="CFQ1622" s="24"/>
      <c r="CFR1622" s="24"/>
      <c r="CFS1622" s="24"/>
      <c r="CFT1622" s="24"/>
      <c r="CFX1622" s="3"/>
      <c r="CFY1622" s="31"/>
      <c r="CFZ1622" s="5"/>
      <c r="CGA1622" s="9"/>
      <c r="CGD1622" s="2"/>
      <c r="CGG1622" s="24"/>
      <c r="CGH1622" s="24"/>
      <c r="CGI1622" s="31"/>
      <c r="CGJ1622" s="24"/>
      <c r="CGK1622" s="24"/>
      <c r="CGL1622" s="24"/>
      <c r="CGM1622" s="24"/>
      <c r="CGN1622" s="24"/>
      <c r="CGO1622" s="24"/>
      <c r="CGP1622" s="24"/>
      <c r="CGQ1622" s="24"/>
      <c r="CGR1622" s="24"/>
      <c r="CGS1622" s="24"/>
      <c r="CGT1622" s="24"/>
      <c r="CGU1622" s="24"/>
      <c r="CGV1622" s="24"/>
      <c r="CGW1622" s="24"/>
      <c r="CGX1622" s="24"/>
      <c r="CHB1622" s="3"/>
      <c r="CHC1622" s="31"/>
      <c r="CHD1622" s="5"/>
      <c r="CHE1622" s="9"/>
      <c r="CHH1622" s="2"/>
      <c r="CHK1622" s="24"/>
      <c r="CHL1622" s="24"/>
      <c r="CHM1622" s="31"/>
      <c r="CHN1622" s="24"/>
      <c r="CHO1622" s="24"/>
      <c r="CHP1622" s="24"/>
      <c r="CHQ1622" s="24"/>
      <c r="CHR1622" s="24"/>
      <c r="CHS1622" s="24"/>
      <c r="CHT1622" s="24"/>
      <c r="CHU1622" s="24"/>
      <c r="CHV1622" s="24"/>
      <c r="CHW1622" s="24"/>
      <c r="CHX1622" s="24"/>
      <c r="CHY1622" s="24"/>
      <c r="CHZ1622" s="24"/>
      <c r="CIA1622" s="24"/>
      <c r="CIB1622" s="24"/>
      <c r="CIF1622" s="3"/>
      <c r="CIG1622" s="31"/>
      <c r="CIH1622" s="5"/>
      <c r="CII1622" s="9"/>
      <c r="CIL1622" s="2"/>
      <c r="CIO1622" s="24"/>
      <c r="CIP1622" s="24"/>
      <c r="CIQ1622" s="31"/>
      <c r="CIR1622" s="24"/>
      <c r="CIS1622" s="24"/>
      <c r="CIT1622" s="24"/>
      <c r="CIU1622" s="24"/>
      <c r="CIV1622" s="24"/>
      <c r="CIW1622" s="24"/>
      <c r="CIX1622" s="24"/>
      <c r="CIY1622" s="24"/>
      <c r="CIZ1622" s="24"/>
      <c r="CJA1622" s="24"/>
      <c r="CJB1622" s="24"/>
      <c r="CJC1622" s="24"/>
      <c r="CJD1622" s="24"/>
      <c r="CJE1622" s="24"/>
      <c r="CJF1622" s="24"/>
      <c r="CJJ1622" s="3"/>
      <c r="CJK1622" s="31"/>
      <c r="CJL1622" s="5"/>
      <c r="CJM1622" s="9"/>
      <c r="CJP1622" s="2"/>
      <c r="CJS1622" s="24"/>
      <c r="CJT1622" s="24"/>
      <c r="CJU1622" s="31"/>
      <c r="CJV1622" s="24"/>
      <c r="CJW1622" s="24"/>
      <c r="CJX1622" s="24"/>
      <c r="CJY1622" s="24"/>
      <c r="CJZ1622" s="24"/>
      <c r="CKA1622" s="24"/>
      <c r="CKB1622" s="24"/>
      <c r="CKC1622" s="24"/>
      <c r="CKD1622" s="24"/>
      <c r="CKE1622" s="24"/>
      <c r="CKF1622" s="24"/>
      <c r="CKG1622" s="24"/>
      <c r="CKH1622" s="24"/>
      <c r="CKI1622" s="24"/>
      <c r="CKJ1622" s="24"/>
      <c r="CKN1622" s="3"/>
      <c r="CKO1622" s="31"/>
      <c r="CKP1622" s="5"/>
      <c r="CKQ1622" s="9"/>
      <c r="CKT1622" s="2"/>
      <c r="CKW1622" s="24"/>
      <c r="CKX1622" s="24"/>
      <c r="CKY1622" s="31"/>
      <c r="CKZ1622" s="24"/>
      <c r="CLA1622" s="24"/>
      <c r="CLB1622" s="24"/>
      <c r="CLC1622" s="24"/>
      <c r="CLD1622" s="24"/>
      <c r="CLE1622" s="24"/>
      <c r="CLF1622" s="24"/>
      <c r="CLG1622" s="24"/>
      <c r="CLH1622" s="24"/>
      <c r="CLI1622" s="24"/>
      <c r="CLJ1622" s="24"/>
      <c r="CLK1622" s="24"/>
      <c r="CLL1622" s="24"/>
      <c r="CLM1622" s="24"/>
      <c r="CLN1622" s="24"/>
      <c r="CLR1622" s="3"/>
      <c r="CLS1622" s="31"/>
      <c r="CLT1622" s="5"/>
      <c r="CLU1622" s="9"/>
      <c r="CLX1622" s="2"/>
      <c r="CMA1622" s="24"/>
      <c r="CMB1622" s="24"/>
      <c r="CMC1622" s="31"/>
      <c r="CMD1622" s="24"/>
      <c r="CME1622" s="24"/>
      <c r="CMF1622" s="24"/>
      <c r="CMG1622" s="24"/>
      <c r="CMH1622" s="24"/>
      <c r="CMI1622" s="24"/>
      <c r="CMJ1622" s="24"/>
      <c r="CMK1622" s="24"/>
      <c r="CML1622" s="24"/>
      <c r="CMM1622" s="24"/>
      <c r="CMN1622" s="24"/>
      <c r="CMO1622" s="24"/>
      <c r="CMP1622" s="24"/>
      <c r="CMQ1622" s="24"/>
      <c r="CMR1622" s="24"/>
      <c r="CMV1622" s="3"/>
      <c r="CMW1622" s="31"/>
      <c r="CMX1622" s="5"/>
      <c r="CMY1622" s="9"/>
      <c r="CNB1622" s="2"/>
      <c r="CNE1622" s="24"/>
      <c r="CNF1622" s="24"/>
      <c r="CNG1622" s="31"/>
      <c r="CNH1622" s="24"/>
      <c r="CNI1622" s="24"/>
      <c r="CNJ1622" s="24"/>
      <c r="CNK1622" s="24"/>
      <c r="CNL1622" s="24"/>
      <c r="CNM1622" s="24"/>
      <c r="CNN1622" s="24"/>
      <c r="CNO1622" s="24"/>
      <c r="CNP1622" s="24"/>
      <c r="CNQ1622" s="24"/>
      <c r="CNR1622" s="24"/>
      <c r="CNS1622" s="24"/>
      <c r="CNT1622" s="24"/>
      <c r="CNU1622" s="24"/>
      <c r="CNV1622" s="24"/>
      <c r="CNZ1622" s="3"/>
      <c r="COA1622" s="31"/>
      <c r="COB1622" s="5"/>
      <c r="COC1622" s="9"/>
      <c r="COF1622" s="2"/>
      <c r="COI1622" s="24"/>
      <c r="COJ1622" s="24"/>
      <c r="COK1622" s="31"/>
      <c r="COL1622" s="24"/>
      <c r="COM1622" s="24"/>
      <c r="CON1622" s="24"/>
      <c r="COO1622" s="24"/>
      <c r="COP1622" s="24"/>
      <c r="COQ1622" s="24"/>
      <c r="COR1622" s="24"/>
      <c r="COS1622" s="24"/>
      <c r="COT1622" s="24"/>
      <c r="COU1622" s="24"/>
      <c r="COV1622" s="24"/>
      <c r="COW1622" s="24"/>
      <c r="COX1622" s="24"/>
      <c r="COY1622" s="24"/>
      <c r="COZ1622" s="24"/>
      <c r="CPD1622" s="3"/>
      <c r="CPE1622" s="31"/>
      <c r="CPF1622" s="5"/>
      <c r="CPG1622" s="9"/>
      <c r="CPJ1622" s="2"/>
      <c r="CPM1622" s="24"/>
      <c r="CPN1622" s="24"/>
      <c r="CPO1622" s="31"/>
      <c r="CPP1622" s="24"/>
      <c r="CPQ1622" s="24"/>
      <c r="CPR1622" s="24"/>
      <c r="CPS1622" s="24"/>
      <c r="CPT1622" s="24"/>
      <c r="CPU1622" s="24"/>
      <c r="CPV1622" s="24"/>
      <c r="CPW1622" s="24"/>
      <c r="CPX1622" s="24"/>
      <c r="CPY1622" s="24"/>
      <c r="CPZ1622" s="24"/>
      <c r="CQA1622" s="24"/>
      <c r="CQB1622" s="24"/>
      <c r="CQC1622" s="24"/>
      <c r="CQD1622" s="24"/>
      <c r="CQH1622" s="3"/>
      <c r="CQI1622" s="31"/>
      <c r="CQJ1622" s="5"/>
      <c r="CQK1622" s="9"/>
      <c r="CQN1622" s="2"/>
      <c r="CQQ1622" s="24"/>
      <c r="CQR1622" s="24"/>
      <c r="CQS1622" s="31"/>
      <c r="CQT1622" s="24"/>
      <c r="CQU1622" s="24"/>
      <c r="CQV1622" s="24"/>
      <c r="CQW1622" s="24"/>
      <c r="CQX1622" s="24"/>
      <c r="CQY1622" s="24"/>
      <c r="CQZ1622" s="24"/>
      <c r="CRA1622" s="24"/>
      <c r="CRB1622" s="24"/>
      <c r="CRC1622" s="24"/>
      <c r="CRD1622" s="24"/>
      <c r="CRE1622" s="24"/>
      <c r="CRF1622" s="24"/>
      <c r="CRG1622" s="24"/>
      <c r="CRH1622" s="24"/>
      <c r="CRL1622" s="3"/>
      <c r="CRM1622" s="31"/>
      <c r="CRN1622" s="5"/>
      <c r="CRO1622" s="9"/>
      <c r="CRR1622" s="2"/>
      <c r="CRU1622" s="24"/>
      <c r="CRV1622" s="24"/>
      <c r="CRW1622" s="31"/>
      <c r="CRX1622" s="24"/>
      <c r="CRY1622" s="24"/>
      <c r="CRZ1622" s="24"/>
      <c r="CSA1622" s="24"/>
      <c r="CSB1622" s="24"/>
      <c r="CSC1622" s="24"/>
      <c r="CSD1622" s="24"/>
      <c r="CSE1622" s="24"/>
      <c r="CSF1622" s="24"/>
      <c r="CSG1622" s="24"/>
      <c r="CSH1622" s="24"/>
      <c r="CSI1622" s="24"/>
      <c r="CSJ1622" s="24"/>
      <c r="CSK1622" s="24"/>
      <c r="CSL1622" s="24"/>
      <c r="CSP1622" s="3"/>
      <c r="CSQ1622" s="31"/>
      <c r="CSR1622" s="5"/>
      <c r="CSS1622" s="9"/>
      <c r="CSV1622" s="2"/>
      <c r="CSY1622" s="24"/>
      <c r="CSZ1622" s="24"/>
      <c r="CTA1622" s="31"/>
      <c r="CTB1622" s="24"/>
      <c r="CTC1622" s="24"/>
      <c r="CTD1622" s="24"/>
      <c r="CTE1622" s="24"/>
      <c r="CTF1622" s="24"/>
      <c r="CTG1622" s="24"/>
      <c r="CTH1622" s="24"/>
      <c r="CTI1622" s="24"/>
      <c r="CTJ1622" s="24"/>
      <c r="CTK1622" s="24"/>
      <c r="CTL1622" s="24"/>
      <c r="CTM1622" s="24"/>
      <c r="CTN1622" s="24"/>
      <c r="CTO1622" s="24"/>
      <c r="CTP1622" s="24"/>
      <c r="CTT1622" s="3"/>
      <c r="CTU1622" s="31"/>
      <c r="CTV1622" s="5"/>
      <c r="CTW1622" s="9"/>
      <c r="CTZ1622" s="2"/>
      <c r="CUC1622" s="24"/>
      <c r="CUD1622" s="24"/>
      <c r="CUE1622" s="31"/>
      <c r="CUF1622" s="24"/>
      <c r="CUG1622" s="24"/>
      <c r="CUH1622" s="24"/>
      <c r="CUI1622" s="24"/>
      <c r="CUJ1622" s="24"/>
      <c r="CUK1622" s="24"/>
      <c r="CUL1622" s="24"/>
      <c r="CUM1622" s="24"/>
      <c r="CUN1622" s="24"/>
      <c r="CUO1622" s="24"/>
      <c r="CUP1622" s="24"/>
      <c r="CUQ1622" s="24"/>
      <c r="CUR1622" s="24"/>
      <c r="CUS1622" s="24"/>
      <c r="CUT1622" s="24"/>
      <c r="CUX1622" s="3"/>
      <c r="CUY1622" s="31"/>
      <c r="CUZ1622" s="5"/>
      <c r="CVA1622" s="9"/>
      <c r="CVD1622" s="2"/>
      <c r="CVG1622" s="24"/>
      <c r="CVH1622" s="24"/>
      <c r="CVI1622" s="31"/>
      <c r="CVJ1622" s="24"/>
      <c r="CVK1622" s="24"/>
      <c r="CVL1622" s="24"/>
      <c r="CVM1622" s="24"/>
      <c r="CVN1622" s="24"/>
      <c r="CVO1622" s="24"/>
      <c r="CVP1622" s="24"/>
      <c r="CVQ1622" s="24"/>
      <c r="CVR1622" s="24"/>
      <c r="CVS1622" s="24"/>
      <c r="CVT1622" s="24"/>
      <c r="CVU1622" s="24"/>
      <c r="CVV1622" s="24"/>
      <c r="CVW1622" s="24"/>
      <c r="CVX1622" s="24"/>
      <c r="CWB1622" s="3"/>
      <c r="CWC1622" s="31"/>
      <c r="CWD1622" s="5"/>
      <c r="CWE1622" s="9"/>
      <c r="CWH1622" s="2"/>
      <c r="CWK1622" s="24"/>
      <c r="CWL1622" s="24"/>
      <c r="CWM1622" s="31"/>
      <c r="CWN1622" s="24"/>
      <c r="CWO1622" s="24"/>
      <c r="CWP1622" s="24"/>
      <c r="CWQ1622" s="24"/>
      <c r="CWR1622" s="24"/>
      <c r="CWS1622" s="24"/>
      <c r="CWT1622" s="24"/>
      <c r="CWU1622" s="24"/>
      <c r="CWV1622" s="24"/>
      <c r="CWW1622" s="24"/>
      <c r="CWX1622" s="24"/>
      <c r="CWY1622" s="24"/>
      <c r="CWZ1622" s="24"/>
      <c r="CXA1622" s="24"/>
      <c r="CXB1622" s="24"/>
      <c r="CXF1622" s="3"/>
      <c r="CXG1622" s="31"/>
      <c r="CXH1622" s="5"/>
      <c r="CXI1622" s="9"/>
      <c r="CXL1622" s="2"/>
      <c r="CXO1622" s="24"/>
      <c r="CXP1622" s="24"/>
      <c r="CXQ1622" s="31"/>
      <c r="CXR1622" s="24"/>
      <c r="CXS1622" s="24"/>
      <c r="CXT1622" s="24"/>
      <c r="CXU1622" s="24"/>
      <c r="CXV1622" s="24"/>
      <c r="CXW1622" s="24"/>
      <c r="CXX1622" s="24"/>
      <c r="CXY1622" s="24"/>
      <c r="CXZ1622" s="24"/>
      <c r="CYA1622" s="24"/>
      <c r="CYB1622" s="24"/>
      <c r="CYC1622" s="24"/>
      <c r="CYD1622" s="24"/>
      <c r="CYE1622" s="24"/>
      <c r="CYF1622" s="24"/>
      <c r="CYJ1622" s="3"/>
      <c r="CYK1622" s="31"/>
      <c r="CYL1622" s="5"/>
      <c r="CYM1622" s="9"/>
      <c r="CYP1622" s="2"/>
      <c r="CYS1622" s="24"/>
      <c r="CYT1622" s="24"/>
      <c r="CYU1622" s="31"/>
      <c r="CYV1622" s="24"/>
      <c r="CYW1622" s="24"/>
      <c r="CYX1622" s="24"/>
      <c r="CYY1622" s="24"/>
      <c r="CYZ1622" s="24"/>
      <c r="CZA1622" s="24"/>
      <c r="CZB1622" s="24"/>
      <c r="CZC1622" s="24"/>
      <c r="CZD1622" s="24"/>
      <c r="CZE1622" s="24"/>
      <c r="CZF1622" s="24"/>
      <c r="CZG1622" s="24"/>
      <c r="CZH1622" s="24"/>
      <c r="CZI1622" s="24"/>
      <c r="CZJ1622" s="24"/>
      <c r="CZN1622" s="3"/>
      <c r="CZO1622" s="31"/>
      <c r="CZP1622" s="5"/>
      <c r="CZQ1622" s="9"/>
      <c r="CZT1622" s="2"/>
      <c r="CZW1622" s="24"/>
      <c r="CZX1622" s="24"/>
      <c r="CZY1622" s="31"/>
      <c r="CZZ1622" s="24"/>
      <c r="DAA1622" s="24"/>
      <c r="DAB1622" s="24"/>
      <c r="DAC1622" s="24"/>
      <c r="DAD1622" s="24"/>
      <c r="DAE1622" s="24"/>
      <c r="DAF1622" s="24"/>
      <c r="DAG1622" s="24"/>
      <c r="DAH1622" s="24"/>
      <c r="DAI1622" s="24"/>
      <c r="DAJ1622" s="24"/>
      <c r="DAK1622" s="24"/>
      <c r="DAL1622" s="24"/>
      <c r="DAM1622" s="24"/>
      <c r="DAN1622" s="24"/>
      <c r="DAR1622" s="3"/>
      <c r="DAS1622" s="31"/>
      <c r="DAT1622" s="5"/>
      <c r="DAU1622" s="9"/>
      <c r="DAX1622" s="2"/>
      <c r="DBA1622" s="24"/>
      <c r="DBB1622" s="24"/>
      <c r="DBC1622" s="31"/>
      <c r="DBD1622" s="24"/>
      <c r="DBE1622" s="24"/>
      <c r="DBF1622" s="24"/>
      <c r="DBG1622" s="24"/>
      <c r="DBH1622" s="24"/>
      <c r="DBI1622" s="24"/>
      <c r="DBJ1622" s="24"/>
      <c r="DBK1622" s="24"/>
      <c r="DBL1622" s="24"/>
      <c r="DBM1622" s="24"/>
      <c r="DBN1622" s="24"/>
      <c r="DBO1622" s="24"/>
      <c r="DBP1622" s="24"/>
      <c r="DBQ1622" s="24"/>
      <c r="DBR1622" s="24"/>
      <c r="DBV1622" s="3"/>
      <c r="DBW1622" s="31"/>
      <c r="DBX1622" s="5"/>
      <c r="DBY1622" s="9"/>
      <c r="DCB1622" s="2"/>
      <c r="DCE1622" s="24"/>
      <c r="DCF1622" s="24"/>
      <c r="DCG1622" s="31"/>
      <c r="DCH1622" s="24"/>
      <c r="DCI1622" s="24"/>
      <c r="DCJ1622" s="24"/>
      <c r="DCK1622" s="24"/>
      <c r="DCL1622" s="24"/>
      <c r="DCM1622" s="24"/>
      <c r="DCN1622" s="24"/>
      <c r="DCO1622" s="24"/>
      <c r="DCP1622" s="24"/>
      <c r="DCQ1622" s="24"/>
      <c r="DCR1622" s="24"/>
      <c r="DCS1622" s="24"/>
      <c r="DCT1622" s="24"/>
      <c r="DCU1622" s="24"/>
      <c r="DCV1622" s="24"/>
      <c r="DCZ1622" s="3"/>
      <c r="DDA1622" s="31"/>
      <c r="DDB1622" s="5"/>
      <c r="DDC1622" s="9"/>
      <c r="DDF1622" s="2"/>
      <c r="DDI1622" s="24"/>
      <c r="DDJ1622" s="24"/>
      <c r="DDK1622" s="31"/>
      <c r="DDL1622" s="24"/>
      <c r="DDM1622" s="24"/>
      <c r="DDN1622" s="24"/>
      <c r="DDO1622" s="24"/>
      <c r="DDP1622" s="24"/>
      <c r="DDQ1622" s="24"/>
      <c r="DDR1622" s="24"/>
      <c r="DDS1622" s="24"/>
      <c r="DDT1622" s="24"/>
      <c r="DDU1622" s="24"/>
      <c r="DDV1622" s="24"/>
      <c r="DDW1622" s="24"/>
      <c r="DDX1622" s="24"/>
      <c r="DDY1622" s="24"/>
      <c r="DDZ1622" s="24"/>
      <c r="DED1622" s="3"/>
      <c r="DEE1622" s="31"/>
      <c r="DEF1622" s="5"/>
      <c r="DEG1622" s="9"/>
      <c r="DEJ1622" s="2"/>
      <c r="DEM1622" s="24"/>
      <c r="DEN1622" s="24"/>
      <c r="DEO1622" s="31"/>
      <c r="DEP1622" s="24"/>
      <c r="DEQ1622" s="24"/>
      <c r="DER1622" s="24"/>
      <c r="DES1622" s="24"/>
      <c r="DET1622" s="24"/>
      <c r="DEU1622" s="24"/>
      <c r="DEV1622" s="24"/>
      <c r="DEW1622" s="24"/>
      <c r="DEX1622" s="24"/>
      <c r="DEY1622" s="24"/>
      <c r="DEZ1622" s="24"/>
      <c r="DFA1622" s="24"/>
      <c r="DFB1622" s="24"/>
      <c r="DFC1622" s="24"/>
      <c r="DFD1622" s="24"/>
      <c r="DFH1622" s="3"/>
      <c r="DFI1622" s="31"/>
      <c r="DFJ1622" s="5"/>
      <c r="DFK1622" s="9"/>
      <c r="DFN1622" s="2"/>
      <c r="DFQ1622" s="24"/>
      <c r="DFR1622" s="24"/>
      <c r="DFS1622" s="31"/>
      <c r="DFT1622" s="24"/>
      <c r="DFU1622" s="24"/>
      <c r="DFV1622" s="24"/>
      <c r="DFW1622" s="24"/>
      <c r="DFX1622" s="24"/>
      <c r="DFY1622" s="24"/>
      <c r="DFZ1622" s="24"/>
      <c r="DGA1622" s="24"/>
      <c r="DGB1622" s="24"/>
      <c r="DGC1622" s="24"/>
      <c r="DGD1622" s="24"/>
      <c r="DGE1622" s="24"/>
      <c r="DGF1622" s="24"/>
      <c r="DGG1622" s="24"/>
      <c r="DGH1622" s="24"/>
      <c r="DGL1622" s="3"/>
      <c r="DGM1622" s="31"/>
      <c r="DGN1622" s="5"/>
      <c r="DGO1622" s="9"/>
      <c r="DGR1622" s="2"/>
      <c r="DGU1622" s="24"/>
      <c r="DGV1622" s="24"/>
      <c r="DGW1622" s="31"/>
      <c r="DGX1622" s="24"/>
      <c r="DGY1622" s="24"/>
      <c r="DGZ1622" s="24"/>
      <c r="DHA1622" s="24"/>
      <c r="DHB1622" s="24"/>
      <c r="DHC1622" s="24"/>
      <c r="DHD1622" s="24"/>
      <c r="DHE1622" s="24"/>
      <c r="DHF1622" s="24"/>
      <c r="DHG1622" s="24"/>
      <c r="DHH1622" s="24"/>
      <c r="DHI1622" s="24"/>
      <c r="DHJ1622" s="24"/>
      <c r="DHK1622" s="24"/>
      <c r="DHL1622" s="24"/>
      <c r="DHP1622" s="3"/>
      <c r="DHQ1622" s="31"/>
      <c r="DHR1622" s="5"/>
      <c r="DHS1622" s="9"/>
      <c r="DHV1622" s="2"/>
      <c r="DHY1622" s="24"/>
      <c r="DHZ1622" s="24"/>
      <c r="DIA1622" s="31"/>
      <c r="DIB1622" s="24"/>
      <c r="DIC1622" s="24"/>
      <c r="DID1622" s="24"/>
      <c r="DIE1622" s="24"/>
      <c r="DIF1622" s="24"/>
      <c r="DIG1622" s="24"/>
      <c r="DIH1622" s="24"/>
      <c r="DII1622" s="24"/>
      <c r="DIJ1622" s="24"/>
      <c r="DIK1622" s="24"/>
      <c r="DIL1622" s="24"/>
      <c r="DIM1622" s="24"/>
      <c r="DIN1622" s="24"/>
      <c r="DIO1622" s="24"/>
      <c r="DIP1622" s="24"/>
      <c r="DIT1622" s="3"/>
      <c r="DIU1622" s="31"/>
      <c r="DIV1622" s="5"/>
      <c r="DIW1622" s="9"/>
      <c r="DIZ1622" s="2"/>
      <c r="DJC1622" s="24"/>
      <c r="DJD1622" s="24"/>
      <c r="DJE1622" s="31"/>
      <c r="DJF1622" s="24"/>
      <c r="DJG1622" s="24"/>
      <c r="DJH1622" s="24"/>
      <c r="DJI1622" s="24"/>
      <c r="DJJ1622" s="24"/>
      <c r="DJK1622" s="24"/>
      <c r="DJL1622" s="24"/>
      <c r="DJM1622" s="24"/>
      <c r="DJN1622" s="24"/>
      <c r="DJO1622" s="24"/>
      <c r="DJP1622" s="24"/>
      <c r="DJQ1622" s="24"/>
      <c r="DJR1622" s="24"/>
      <c r="DJS1622" s="24"/>
      <c r="DJT1622" s="24"/>
      <c r="DJX1622" s="3"/>
      <c r="DJY1622" s="31"/>
      <c r="DJZ1622" s="5"/>
      <c r="DKA1622" s="9"/>
      <c r="DKD1622" s="2"/>
      <c r="DKG1622" s="24"/>
      <c r="DKH1622" s="24"/>
      <c r="DKI1622" s="31"/>
      <c r="DKJ1622" s="24"/>
      <c r="DKK1622" s="24"/>
      <c r="DKL1622" s="24"/>
      <c r="DKM1622" s="24"/>
      <c r="DKN1622" s="24"/>
      <c r="DKO1622" s="24"/>
      <c r="DKP1622" s="24"/>
      <c r="DKQ1622" s="24"/>
      <c r="DKR1622" s="24"/>
      <c r="DKS1622" s="24"/>
      <c r="DKT1622" s="24"/>
      <c r="DKU1622" s="24"/>
      <c r="DKV1622" s="24"/>
      <c r="DKW1622" s="24"/>
      <c r="DKX1622" s="24"/>
      <c r="DLB1622" s="3"/>
      <c r="DLC1622" s="31"/>
      <c r="DLD1622" s="5"/>
      <c r="DLE1622" s="9"/>
      <c r="DLH1622" s="2"/>
      <c r="DLK1622" s="24"/>
      <c r="DLL1622" s="24"/>
      <c r="DLM1622" s="31"/>
      <c r="DLN1622" s="24"/>
      <c r="DLO1622" s="24"/>
      <c r="DLP1622" s="24"/>
      <c r="DLQ1622" s="24"/>
      <c r="DLR1622" s="24"/>
      <c r="DLS1622" s="24"/>
      <c r="DLT1622" s="24"/>
      <c r="DLU1622" s="24"/>
      <c r="DLV1622" s="24"/>
      <c r="DLW1622" s="24"/>
      <c r="DLX1622" s="24"/>
      <c r="DLY1622" s="24"/>
      <c r="DLZ1622" s="24"/>
      <c r="DMA1622" s="24"/>
      <c r="DMB1622" s="24"/>
      <c r="DMF1622" s="3"/>
      <c r="DMG1622" s="31"/>
      <c r="DMH1622" s="5"/>
      <c r="DMI1622" s="9"/>
      <c r="DML1622" s="2"/>
      <c r="DMO1622" s="24"/>
      <c r="DMP1622" s="24"/>
      <c r="DMQ1622" s="31"/>
      <c r="DMR1622" s="24"/>
      <c r="DMS1622" s="24"/>
      <c r="DMT1622" s="24"/>
      <c r="DMU1622" s="24"/>
      <c r="DMV1622" s="24"/>
      <c r="DMW1622" s="24"/>
      <c r="DMX1622" s="24"/>
      <c r="DMY1622" s="24"/>
      <c r="DMZ1622" s="24"/>
      <c r="DNA1622" s="24"/>
      <c r="DNB1622" s="24"/>
      <c r="DNC1622" s="24"/>
      <c r="DND1622" s="24"/>
      <c r="DNE1622" s="24"/>
      <c r="DNF1622" s="24"/>
      <c r="DNJ1622" s="3"/>
      <c r="DNK1622" s="31"/>
      <c r="DNL1622" s="5"/>
      <c r="DNM1622" s="9"/>
      <c r="DNP1622" s="2"/>
      <c r="DNS1622" s="24"/>
      <c r="DNT1622" s="24"/>
      <c r="DNU1622" s="31"/>
      <c r="DNV1622" s="24"/>
      <c r="DNW1622" s="24"/>
      <c r="DNX1622" s="24"/>
      <c r="DNY1622" s="24"/>
      <c r="DNZ1622" s="24"/>
      <c r="DOA1622" s="24"/>
      <c r="DOB1622" s="24"/>
      <c r="DOC1622" s="24"/>
      <c r="DOD1622" s="24"/>
      <c r="DOE1622" s="24"/>
      <c r="DOF1622" s="24"/>
      <c r="DOG1622" s="24"/>
      <c r="DOH1622" s="24"/>
      <c r="DOI1622" s="24"/>
      <c r="DOJ1622" s="24"/>
      <c r="DON1622" s="3"/>
      <c r="DOO1622" s="31"/>
      <c r="DOP1622" s="5"/>
      <c r="DOQ1622" s="9"/>
      <c r="DOT1622" s="2"/>
      <c r="DOW1622" s="24"/>
      <c r="DOX1622" s="24"/>
      <c r="DOY1622" s="31"/>
      <c r="DOZ1622" s="24"/>
      <c r="DPA1622" s="24"/>
      <c r="DPB1622" s="24"/>
      <c r="DPC1622" s="24"/>
      <c r="DPD1622" s="24"/>
      <c r="DPE1622" s="24"/>
      <c r="DPF1622" s="24"/>
      <c r="DPG1622" s="24"/>
      <c r="DPH1622" s="24"/>
      <c r="DPI1622" s="24"/>
      <c r="DPJ1622" s="24"/>
      <c r="DPK1622" s="24"/>
      <c r="DPL1622" s="24"/>
      <c r="DPM1622" s="24"/>
      <c r="DPN1622" s="24"/>
      <c r="DPR1622" s="3"/>
      <c r="DPS1622" s="31"/>
      <c r="DPT1622" s="5"/>
      <c r="DPU1622" s="9"/>
      <c r="DPX1622" s="2"/>
      <c r="DQA1622" s="24"/>
      <c r="DQB1622" s="24"/>
      <c r="DQC1622" s="31"/>
      <c r="DQD1622" s="24"/>
      <c r="DQE1622" s="24"/>
      <c r="DQF1622" s="24"/>
      <c r="DQG1622" s="24"/>
      <c r="DQH1622" s="24"/>
      <c r="DQI1622" s="24"/>
      <c r="DQJ1622" s="24"/>
      <c r="DQK1622" s="24"/>
      <c r="DQL1622" s="24"/>
      <c r="DQM1622" s="24"/>
      <c r="DQN1622" s="24"/>
      <c r="DQO1622" s="24"/>
      <c r="DQP1622" s="24"/>
      <c r="DQQ1622" s="24"/>
      <c r="DQR1622" s="24"/>
      <c r="DQV1622" s="3"/>
      <c r="DQW1622" s="31"/>
      <c r="DQX1622" s="5"/>
      <c r="DQY1622" s="9"/>
      <c r="DRB1622" s="2"/>
      <c r="DRE1622" s="24"/>
      <c r="DRF1622" s="24"/>
      <c r="DRG1622" s="31"/>
      <c r="DRH1622" s="24"/>
      <c r="DRI1622" s="24"/>
      <c r="DRJ1622" s="24"/>
      <c r="DRK1622" s="24"/>
      <c r="DRL1622" s="24"/>
      <c r="DRM1622" s="24"/>
      <c r="DRN1622" s="24"/>
      <c r="DRO1622" s="24"/>
      <c r="DRP1622" s="24"/>
      <c r="DRQ1622" s="24"/>
      <c r="DRR1622" s="24"/>
      <c r="DRS1622" s="24"/>
      <c r="DRT1622" s="24"/>
      <c r="DRU1622" s="24"/>
      <c r="DRV1622" s="24"/>
      <c r="DRZ1622" s="3"/>
      <c r="DSA1622" s="31"/>
      <c r="DSB1622" s="5"/>
      <c r="DSC1622" s="9"/>
      <c r="DSF1622" s="2"/>
      <c r="DSI1622" s="24"/>
      <c r="DSJ1622" s="24"/>
      <c r="DSK1622" s="31"/>
      <c r="DSL1622" s="24"/>
      <c r="DSM1622" s="24"/>
      <c r="DSN1622" s="24"/>
      <c r="DSO1622" s="24"/>
      <c r="DSP1622" s="24"/>
      <c r="DSQ1622" s="24"/>
      <c r="DSR1622" s="24"/>
      <c r="DSS1622" s="24"/>
      <c r="DST1622" s="24"/>
      <c r="DSU1622" s="24"/>
      <c r="DSV1622" s="24"/>
      <c r="DSW1622" s="24"/>
      <c r="DSX1622" s="24"/>
      <c r="DSY1622" s="24"/>
      <c r="DSZ1622" s="24"/>
      <c r="DTD1622" s="3"/>
      <c r="DTE1622" s="31"/>
      <c r="DTF1622" s="5"/>
      <c r="DTG1622" s="9"/>
      <c r="DTJ1622" s="2"/>
      <c r="DTM1622" s="24"/>
      <c r="DTN1622" s="24"/>
      <c r="DTO1622" s="31"/>
      <c r="DTP1622" s="24"/>
      <c r="DTQ1622" s="24"/>
      <c r="DTR1622" s="24"/>
      <c r="DTS1622" s="24"/>
      <c r="DTT1622" s="24"/>
      <c r="DTU1622" s="24"/>
      <c r="DTV1622" s="24"/>
      <c r="DTW1622" s="24"/>
      <c r="DTX1622" s="24"/>
      <c r="DTY1622" s="24"/>
      <c r="DTZ1622" s="24"/>
      <c r="DUA1622" s="24"/>
      <c r="DUB1622" s="24"/>
      <c r="DUC1622" s="24"/>
      <c r="DUD1622" s="24"/>
      <c r="DUH1622" s="3"/>
      <c r="DUI1622" s="31"/>
      <c r="DUJ1622" s="5"/>
      <c r="DUK1622" s="9"/>
      <c r="DUN1622" s="2"/>
      <c r="DUQ1622" s="24"/>
      <c r="DUR1622" s="24"/>
      <c r="DUS1622" s="31"/>
      <c r="DUT1622" s="24"/>
      <c r="DUU1622" s="24"/>
      <c r="DUV1622" s="24"/>
      <c r="DUW1622" s="24"/>
      <c r="DUX1622" s="24"/>
      <c r="DUY1622" s="24"/>
      <c r="DUZ1622" s="24"/>
      <c r="DVA1622" s="24"/>
      <c r="DVB1622" s="24"/>
      <c r="DVC1622" s="24"/>
      <c r="DVD1622" s="24"/>
      <c r="DVE1622" s="24"/>
      <c r="DVF1622" s="24"/>
      <c r="DVG1622" s="24"/>
      <c r="DVH1622" s="24"/>
      <c r="DVL1622" s="3"/>
      <c r="DVM1622" s="31"/>
      <c r="DVN1622" s="5"/>
      <c r="DVO1622" s="9"/>
      <c r="DVR1622" s="2"/>
      <c r="DVU1622" s="24"/>
      <c r="DVV1622" s="24"/>
      <c r="DVW1622" s="31"/>
      <c r="DVX1622" s="24"/>
      <c r="DVY1622" s="24"/>
      <c r="DVZ1622" s="24"/>
      <c r="DWA1622" s="24"/>
      <c r="DWB1622" s="24"/>
      <c r="DWC1622" s="24"/>
      <c r="DWD1622" s="24"/>
      <c r="DWE1622" s="24"/>
      <c r="DWF1622" s="24"/>
      <c r="DWG1622" s="24"/>
      <c r="DWH1622" s="24"/>
      <c r="DWI1622" s="24"/>
      <c r="DWJ1622" s="24"/>
      <c r="DWK1622" s="24"/>
      <c r="DWL1622" s="24"/>
      <c r="DWP1622" s="3"/>
      <c r="DWQ1622" s="31"/>
      <c r="DWR1622" s="5"/>
      <c r="DWS1622" s="9"/>
      <c r="DWV1622" s="2"/>
      <c r="DWY1622" s="24"/>
      <c r="DWZ1622" s="24"/>
      <c r="DXA1622" s="31"/>
      <c r="DXB1622" s="24"/>
      <c r="DXC1622" s="24"/>
      <c r="DXD1622" s="24"/>
      <c r="DXE1622" s="24"/>
      <c r="DXF1622" s="24"/>
      <c r="DXG1622" s="24"/>
      <c r="DXH1622" s="24"/>
      <c r="DXI1622" s="24"/>
      <c r="DXJ1622" s="24"/>
      <c r="DXK1622" s="24"/>
      <c r="DXL1622" s="24"/>
      <c r="DXM1622" s="24"/>
      <c r="DXN1622" s="24"/>
      <c r="DXO1622" s="24"/>
      <c r="DXP1622" s="24"/>
      <c r="DXT1622" s="3"/>
      <c r="DXU1622" s="31"/>
      <c r="DXV1622" s="5"/>
      <c r="DXW1622" s="9"/>
      <c r="DXZ1622" s="2"/>
      <c r="DYC1622" s="24"/>
      <c r="DYD1622" s="24"/>
      <c r="DYE1622" s="31"/>
      <c r="DYF1622" s="24"/>
      <c r="DYG1622" s="24"/>
      <c r="DYH1622" s="24"/>
      <c r="DYI1622" s="24"/>
      <c r="DYJ1622" s="24"/>
      <c r="DYK1622" s="24"/>
      <c r="DYL1622" s="24"/>
      <c r="DYM1622" s="24"/>
      <c r="DYN1622" s="24"/>
      <c r="DYO1622" s="24"/>
      <c r="DYP1622" s="24"/>
      <c r="DYQ1622" s="24"/>
      <c r="DYR1622" s="24"/>
      <c r="DYS1622" s="24"/>
      <c r="DYT1622" s="24"/>
      <c r="DYX1622" s="3"/>
      <c r="DYY1622" s="31"/>
      <c r="DYZ1622" s="5"/>
      <c r="DZA1622" s="9"/>
      <c r="DZD1622" s="2"/>
      <c r="DZG1622" s="24"/>
      <c r="DZH1622" s="24"/>
      <c r="DZI1622" s="31"/>
      <c r="DZJ1622" s="24"/>
      <c r="DZK1622" s="24"/>
      <c r="DZL1622" s="24"/>
      <c r="DZM1622" s="24"/>
      <c r="DZN1622" s="24"/>
      <c r="DZO1622" s="24"/>
      <c r="DZP1622" s="24"/>
      <c r="DZQ1622" s="24"/>
      <c r="DZR1622" s="24"/>
      <c r="DZS1622" s="24"/>
      <c r="DZT1622" s="24"/>
      <c r="DZU1622" s="24"/>
      <c r="DZV1622" s="24"/>
      <c r="DZW1622" s="24"/>
      <c r="DZX1622" s="24"/>
      <c r="EAB1622" s="3"/>
      <c r="EAC1622" s="31"/>
      <c r="EAD1622" s="5"/>
      <c r="EAE1622" s="9"/>
      <c r="EAH1622" s="2"/>
      <c r="EAK1622" s="24"/>
      <c r="EAL1622" s="24"/>
      <c r="EAM1622" s="31"/>
      <c r="EAN1622" s="24"/>
      <c r="EAO1622" s="24"/>
      <c r="EAP1622" s="24"/>
      <c r="EAQ1622" s="24"/>
      <c r="EAR1622" s="24"/>
      <c r="EAS1622" s="24"/>
      <c r="EAT1622" s="24"/>
      <c r="EAU1622" s="24"/>
      <c r="EAV1622" s="24"/>
      <c r="EAW1622" s="24"/>
      <c r="EAX1622" s="24"/>
      <c r="EAY1622" s="24"/>
      <c r="EAZ1622" s="24"/>
      <c r="EBA1622" s="24"/>
      <c r="EBB1622" s="24"/>
      <c r="EBF1622" s="3"/>
      <c r="EBG1622" s="31"/>
      <c r="EBH1622" s="5"/>
      <c r="EBI1622" s="9"/>
      <c r="EBL1622" s="2"/>
      <c r="EBO1622" s="24"/>
      <c r="EBP1622" s="24"/>
      <c r="EBQ1622" s="31"/>
      <c r="EBR1622" s="24"/>
      <c r="EBS1622" s="24"/>
      <c r="EBT1622" s="24"/>
      <c r="EBU1622" s="24"/>
      <c r="EBV1622" s="24"/>
      <c r="EBW1622" s="24"/>
      <c r="EBX1622" s="24"/>
      <c r="EBY1622" s="24"/>
      <c r="EBZ1622" s="24"/>
      <c r="ECA1622" s="24"/>
      <c r="ECB1622" s="24"/>
      <c r="ECC1622" s="24"/>
      <c r="ECD1622" s="24"/>
      <c r="ECE1622" s="24"/>
      <c r="ECF1622" s="24"/>
      <c r="ECJ1622" s="3"/>
      <c r="ECK1622" s="31"/>
      <c r="ECL1622" s="5"/>
      <c r="ECM1622" s="9"/>
      <c r="ECP1622" s="2"/>
      <c r="ECS1622" s="24"/>
      <c r="ECT1622" s="24"/>
      <c r="ECU1622" s="31"/>
      <c r="ECV1622" s="24"/>
      <c r="ECW1622" s="24"/>
      <c r="ECX1622" s="24"/>
      <c r="ECY1622" s="24"/>
      <c r="ECZ1622" s="24"/>
      <c r="EDA1622" s="24"/>
      <c r="EDB1622" s="24"/>
      <c r="EDC1622" s="24"/>
      <c r="EDD1622" s="24"/>
      <c r="EDE1622" s="24"/>
      <c r="EDF1622" s="24"/>
      <c r="EDG1622" s="24"/>
      <c r="EDH1622" s="24"/>
      <c r="EDI1622" s="24"/>
      <c r="EDJ1622" s="24"/>
      <c r="EDN1622" s="3"/>
      <c r="EDO1622" s="31"/>
      <c r="EDP1622" s="5"/>
      <c r="EDQ1622" s="9"/>
      <c r="EDT1622" s="2"/>
      <c r="EDW1622" s="24"/>
      <c r="EDX1622" s="24"/>
      <c r="EDY1622" s="31"/>
      <c r="EDZ1622" s="24"/>
      <c r="EEA1622" s="24"/>
      <c r="EEB1622" s="24"/>
      <c r="EEC1622" s="24"/>
      <c r="EED1622" s="24"/>
      <c r="EEE1622" s="24"/>
      <c r="EEF1622" s="24"/>
      <c r="EEG1622" s="24"/>
      <c r="EEH1622" s="24"/>
      <c r="EEI1622" s="24"/>
      <c r="EEJ1622" s="24"/>
      <c r="EEK1622" s="24"/>
      <c r="EEL1622" s="24"/>
      <c r="EEM1622" s="24"/>
      <c r="EEN1622" s="24"/>
      <c r="EER1622" s="3"/>
      <c r="EES1622" s="31"/>
      <c r="EET1622" s="5"/>
      <c r="EEU1622" s="9"/>
      <c r="EEX1622" s="2"/>
      <c r="EFA1622" s="24"/>
      <c r="EFB1622" s="24"/>
      <c r="EFC1622" s="31"/>
      <c r="EFD1622" s="24"/>
      <c r="EFE1622" s="24"/>
      <c r="EFF1622" s="24"/>
      <c r="EFG1622" s="24"/>
      <c r="EFH1622" s="24"/>
      <c r="EFI1622" s="24"/>
      <c r="EFJ1622" s="24"/>
      <c r="EFK1622" s="24"/>
      <c r="EFL1622" s="24"/>
      <c r="EFM1622" s="24"/>
      <c r="EFN1622" s="24"/>
      <c r="EFO1622" s="24"/>
      <c r="EFP1622" s="24"/>
      <c r="EFQ1622" s="24"/>
      <c r="EFR1622" s="24"/>
      <c r="EFV1622" s="3"/>
      <c r="EFW1622" s="31"/>
      <c r="EFX1622" s="5"/>
      <c r="EFY1622" s="9"/>
      <c r="EGB1622" s="2"/>
      <c r="EGE1622" s="24"/>
      <c r="EGF1622" s="24"/>
      <c r="EGG1622" s="31"/>
      <c r="EGH1622" s="24"/>
      <c r="EGI1622" s="24"/>
      <c r="EGJ1622" s="24"/>
      <c r="EGK1622" s="24"/>
      <c r="EGL1622" s="24"/>
      <c r="EGM1622" s="24"/>
      <c r="EGN1622" s="24"/>
      <c r="EGO1622" s="24"/>
      <c r="EGP1622" s="24"/>
      <c r="EGQ1622" s="24"/>
      <c r="EGR1622" s="24"/>
      <c r="EGS1622" s="24"/>
      <c r="EGT1622" s="24"/>
      <c r="EGU1622" s="24"/>
      <c r="EGV1622" s="24"/>
      <c r="EGZ1622" s="3"/>
      <c r="EHA1622" s="31"/>
      <c r="EHB1622" s="5"/>
      <c r="EHC1622" s="9"/>
      <c r="EHF1622" s="2"/>
      <c r="EHI1622" s="24"/>
      <c r="EHJ1622" s="24"/>
      <c r="EHK1622" s="31"/>
      <c r="EHL1622" s="24"/>
      <c r="EHM1622" s="24"/>
      <c r="EHN1622" s="24"/>
      <c r="EHO1622" s="24"/>
      <c r="EHP1622" s="24"/>
      <c r="EHQ1622" s="24"/>
      <c r="EHR1622" s="24"/>
      <c r="EHS1622" s="24"/>
      <c r="EHT1622" s="24"/>
      <c r="EHU1622" s="24"/>
      <c r="EHV1622" s="24"/>
      <c r="EHW1622" s="24"/>
      <c r="EHX1622" s="24"/>
      <c r="EHY1622" s="24"/>
      <c r="EHZ1622" s="24"/>
      <c r="EID1622" s="3"/>
      <c r="EIE1622" s="31"/>
      <c r="EIF1622" s="5"/>
      <c r="EIG1622" s="9"/>
      <c r="EIJ1622" s="2"/>
      <c r="EIM1622" s="24"/>
      <c r="EIN1622" s="24"/>
      <c r="EIO1622" s="31"/>
      <c r="EIP1622" s="24"/>
      <c r="EIQ1622" s="24"/>
      <c r="EIR1622" s="24"/>
      <c r="EIS1622" s="24"/>
      <c r="EIT1622" s="24"/>
      <c r="EIU1622" s="24"/>
      <c r="EIV1622" s="24"/>
      <c r="EIW1622" s="24"/>
      <c r="EIX1622" s="24"/>
      <c r="EIY1622" s="24"/>
      <c r="EIZ1622" s="24"/>
      <c r="EJA1622" s="24"/>
      <c r="EJB1622" s="24"/>
      <c r="EJC1622" s="24"/>
      <c r="EJD1622" s="24"/>
      <c r="EJH1622" s="3"/>
      <c r="EJI1622" s="31"/>
      <c r="EJJ1622" s="5"/>
      <c r="EJK1622" s="9"/>
      <c r="EJN1622" s="2"/>
      <c r="EJQ1622" s="24"/>
      <c r="EJR1622" s="24"/>
      <c r="EJS1622" s="31"/>
      <c r="EJT1622" s="24"/>
      <c r="EJU1622" s="24"/>
      <c r="EJV1622" s="24"/>
      <c r="EJW1622" s="24"/>
      <c r="EJX1622" s="24"/>
      <c r="EJY1622" s="24"/>
      <c r="EJZ1622" s="24"/>
      <c r="EKA1622" s="24"/>
      <c r="EKB1622" s="24"/>
      <c r="EKC1622" s="24"/>
      <c r="EKD1622" s="24"/>
      <c r="EKE1622" s="24"/>
      <c r="EKF1622" s="24"/>
      <c r="EKG1622" s="24"/>
      <c r="EKH1622" s="24"/>
      <c r="EKL1622" s="3"/>
      <c r="EKM1622" s="31"/>
      <c r="EKN1622" s="5"/>
      <c r="EKO1622" s="9"/>
      <c r="EKR1622" s="2"/>
      <c r="EKU1622" s="24"/>
      <c r="EKV1622" s="24"/>
      <c r="EKW1622" s="31"/>
      <c r="EKX1622" s="24"/>
      <c r="EKY1622" s="24"/>
      <c r="EKZ1622" s="24"/>
      <c r="ELA1622" s="24"/>
      <c r="ELB1622" s="24"/>
      <c r="ELC1622" s="24"/>
      <c r="ELD1622" s="24"/>
      <c r="ELE1622" s="24"/>
      <c r="ELF1622" s="24"/>
      <c r="ELG1622" s="24"/>
      <c r="ELH1622" s="24"/>
      <c r="ELI1622" s="24"/>
      <c r="ELJ1622" s="24"/>
      <c r="ELK1622" s="24"/>
      <c r="ELL1622" s="24"/>
      <c r="ELP1622" s="3"/>
      <c r="ELQ1622" s="31"/>
      <c r="ELR1622" s="5"/>
      <c r="ELS1622" s="9"/>
      <c r="ELV1622" s="2"/>
      <c r="ELY1622" s="24"/>
      <c r="ELZ1622" s="24"/>
      <c r="EMA1622" s="31"/>
      <c r="EMB1622" s="24"/>
      <c r="EMC1622" s="24"/>
      <c r="EMD1622" s="24"/>
      <c r="EME1622" s="24"/>
      <c r="EMF1622" s="24"/>
      <c r="EMG1622" s="24"/>
      <c r="EMH1622" s="24"/>
      <c r="EMI1622" s="24"/>
      <c r="EMJ1622" s="24"/>
      <c r="EMK1622" s="24"/>
      <c r="EML1622" s="24"/>
      <c r="EMM1622" s="24"/>
      <c r="EMN1622" s="24"/>
      <c r="EMO1622" s="24"/>
      <c r="EMP1622" s="24"/>
      <c r="EMT1622" s="3"/>
      <c r="EMU1622" s="31"/>
      <c r="EMV1622" s="5"/>
      <c r="EMW1622" s="9"/>
      <c r="EMZ1622" s="2"/>
      <c r="ENC1622" s="24"/>
      <c r="END1622" s="24"/>
      <c r="ENE1622" s="31"/>
      <c r="ENF1622" s="24"/>
      <c r="ENG1622" s="24"/>
      <c r="ENH1622" s="24"/>
      <c r="ENI1622" s="24"/>
      <c r="ENJ1622" s="24"/>
      <c r="ENK1622" s="24"/>
      <c r="ENL1622" s="24"/>
      <c r="ENM1622" s="24"/>
      <c r="ENN1622" s="24"/>
      <c r="ENO1622" s="24"/>
      <c r="ENP1622" s="24"/>
      <c r="ENQ1622" s="24"/>
      <c r="ENR1622" s="24"/>
      <c r="ENS1622" s="24"/>
      <c r="ENT1622" s="24"/>
      <c r="ENX1622" s="3"/>
      <c r="ENY1622" s="31"/>
      <c r="ENZ1622" s="5"/>
      <c r="EOA1622" s="9"/>
      <c r="EOD1622" s="2"/>
      <c r="EOG1622" s="24"/>
      <c r="EOH1622" s="24"/>
      <c r="EOI1622" s="31"/>
      <c r="EOJ1622" s="24"/>
      <c r="EOK1622" s="24"/>
      <c r="EOL1622" s="24"/>
      <c r="EOM1622" s="24"/>
      <c r="EON1622" s="24"/>
      <c r="EOO1622" s="24"/>
      <c r="EOP1622" s="24"/>
      <c r="EOQ1622" s="24"/>
      <c r="EOR1622" s="24"/>
      <c r="EOS1622" s="24"/>
      <c r="EOT1622" s="24"/>
      <c r="EOU1622" s="24"/>
      <c r="EOV1622" s="24"/>
      <c r="EOW1622" s="24"/>
      <c r="EOX1622" s="24"/>
      <c r="EPB1622" s="3"/>
      <c r="EPC1622" s="31"/>
      <c r="EPD1622" s="5"/>
      <c r="EPE1622" s="9"/>
      <c r="EPH1622" s="2"/>
      <c r="EPK1622" s="24"/>
      <c r="EPL1622" s="24"/>
      <c r="EPM1622" s="31"/>
      <c r="EPN1622" s="24"/>
      <c r="EPO1622" s="24"/>
      <c r="EPP1622" s="24"/>
      <c r="EPQ1622" s="24"/>
      <c r="EPR1622" s="24"/>
      <c r="EPS1622" s="24"/>
      <c r="EPT1622" s="24"/>
      <c r="EPU1622" s="24"/>
      <c r="EPV1622" s="24"/>
      <c r="EPW1622" s="24"/>
      <c r="EPX1622" s="24"/>
      <c r="EPY1622" s="24"/>
      <c r="EPZ1622" s="24"/>
      <c r="EQA1622" s="24"/>
      <c r="EQB1622" s="24"/>
      <c r="EQF1622" s="3"/>
      <c r="EQG1622" s="31"/>
      <c r="EQH1622" s="5"/>
      <c r="EQI1622" s="9"/>
      <c r="EQL1622" s="2"/>
      <c r="EQO1622" s="24"/>
      <c r="EQP1622" s="24"/>
      <c r="EQQ1622" s="31"/>
      <c r="EQR1622" s="24"/>
      <c r="EQS1622" s="24"/>
      <c r="EQT1622" s="24"/>
      <c r="EQU1622" s="24"/>
      <c r="EQV1622" s="24"/>
      <c r="EQW1622" s="24"/>
      <c r="EQX1622" s="24"/>
      <c r="EQY1622" s="24"/>
      <c r="EQZ1622" s="24"/>
      <c r="ERA1622" s="24"/>
      <c r="ERB1622" s="24"/>
      <c r="ERC1622" s="24"/>
      <c r="ERD1622" s="24"/>
      <c r="ERE1622" s="24"/>
      <c r="ERF1622" s="24"/>
      <c r="ERJ1622" s="3"/>
      <c r="ERK1622" s="31"/>
      <c r="ERL1622" s="5"/>
      <c r="ERM1622" s="9"/>
      <c r="ERP1622" s="2"/>
      <c r="ERS1622" s="24"/>
      <c r="ERT1622" s="24"/>
      <c r="ERU1622" s="31"/>
      <c r="ERV1622" s="24"/>
      <c r="ERW1622" s="24"/>
      <c r="ERX1622" s="24"/>
      <c r="ERY1622" s="24"/>
      <c r="ERZ1622" s="24"/>
      <c r="ESA1622" s="24"/>
      <c r="ESB1622" s="24"/>
      <c r="ESC1622" s="24"/>
      <c r="ESD1622" s="24"/>
      <c r="ESE1622" s="24"/>
      <c r="ESF1622" s="24"/>
      <c r="ESG1622" s="24"/>
      <c r="ESH1622" s="24"/>
      <c r="ESI1622" s="24"/>
      <c r="ESJ1622" s="24"/>
      <c r="ESN1622" s="3"/>
      <c r="ESO1622" s="31"/>
      <c r="ESP1622" s="5"/>
      <c r="ESQ1622" s="9"/>
      <c r="EST1622" s="2"/>
      <c r="ESW1622" s="24"/>
      <c r="ESX1622" s="24"/>
      <c r="ESY1622" s="31"/>
      <c r="ESZ1622" s="24"/>
      <c r="ETA1622" s="24"/>
      <c r="ETB1622" s="24"/>
      <c r="ETC1622" s="24"/>
      <c r="ETD1622" s="24"/>
      <c r="ETE1622" s="24"/>
      <c r="ETF1622" s="24"/>
      <c r="ETG1622" s="24"/>
      <c r="ETH1622" s="24"/>
      <c r="ETI1622" s="24"/>
      <c r="ETJ1622" s="24"/>
      <c r="ETK1622" s="24"/>
      <c r="ETL1622" s="24"/>
      <c r="ETM1622" s="24"/>
      <c r="ETN1622" s="24"/>
      <c r="ETR1622" s="3"/>
      <c r="ETS1622" s="31"/>
      <c r="ETT1622" s="5"/>
      <c r="ETU1622" s="9"/>
      <c r="ETX1622" s="2"/>
      <c r="EUA1622" s="24"/>
      <c r="EUB1622" s="24"/>
      <c r="EUC1622" s="31"/>
      <c r="EUD1622" s="24"/>
      <c r="EUE1622" s="24"/>
      <c r="EUF1622" s="24"/>
      <c r="EUG1622" s="24"/>
      <c r="EUH1622" s="24"/>
      <c r="EUI1622" s="24"/>
      <c r="EUJ1622" s="24"/>
      <c r="EUK1622" s="24"/>
      <c r="EUL1622" s="24"/>
      <c r="EUM1622" s="24"/>
      <c r="EUN1622" s="24"/>
      <c r="EUO1622" s="24"/>
      <c r="EUP1622" s="24"/>
      <c r="EUQ1622" s="24"/>
      <c r="EUR1622" s="24"/>
      <c r="EUV1622" s="3"/>
      <c r="EUW1622" s="31"/>
      <c r="EUX1622" s="5"/>
      <c r="EUY1622" s="9"/>
      <c r="EVB1622" s="2"/>
      <c r="EVE1622" s="24"/>
      <c r="EVF1622" s="24"/>
      <c r="EVG1622" s="31"/>
      <c r="EVH1622" s="24"/>
      <c r="EVI1622" s="24"/>
      <c r="EVJ1622" s="24"/>
      <c r="EVK1622" s="24"/>
      <c r="EVL1622" s="24"/>
      <c r="EVM1622" s="24"/>
      <c r="EVN1622" s="24"/>
      <c r="EVO1622" s="24"/>
      <c r="EVP1622" s="24"/>
      <c r="EVQ1622" s="24"/>
      <c r="EVR1622" s="24"/>
      <c r="EVS1622" s="24"/>
      <c r="EVT1622" s="24"/>
      <c r="EVU1622" s="24"/>
      <c r="EVV1622" s="24"/>
      <c r="EVZ1622" s="3"/>
      <c r="EWA1622" s="31"/>
      <c r="EWB1622" s="5"/>
      <c r="EWC1622" s="9"/>
      <c r="EWF1622" s="2"/>
      <c r="EWI1622" s="24"/>
      <c r="EWJ1622" s="24"/>
      <c r="EWK1622" s="31"/>
      <c r="EWL1622" s="24"/>
      <c r="EWM1622" s="24"/>
      <c r="EWN1622" s="24"/>
      <c r="EWO1622" s="24"/>
      <c r="EWP1622" s="24"/>
      <c r="EWQ1622" s="24"/>
      <c r="EWR1622" s="24"/>
      <c r="EWS1622" s="24"/>
      <c r="EWT1622" s="24"/>
      <c r="EWU1622" s="24"/>
      <c r="EWV1622" s="24"/>
      <c r="EWW1622" s="24"/>
      <c r="EWX1622" s="24"/>
      <c r="EWY1622" s="24"/>
      <c r="EWZ1622" s="24"/>
      <c r="EXD1622" s="3"/>
      <c r="EXE1622" s="31"/>
      <c r="EXF1622" s="5"/>
      <c r="EXG1622" s="9"/>
      <c r="EXJ1622" s="2"/>
      <c r="EXM1622" s="24"/>
      <c r="EXN1622" s="24"/>
      <c r="EXO1622" s="31"/>
      <c r="EXP1622" s="24"/>
      <c r="EXQ1622" s="24"/>
      <c r="EXR1622" s="24"/>
      <c r="EXS1622" s="24"/>
      <c r="EXT1622" s="24"/>
      <c r="EXU1622" s="24"/>
      <c r="EXV1622" s="24"/>
      <c r="EXW1622" s="24"/>
      <c r="EXX1622" s="24"/>
      <c r="EXY1622" s="24"/>
      <c r="EXZ1622" s="24"/>
      <c r="EYA1622" s="24"/>
      <c r="EYB1622" s="24"/>
      <c r="EYC1622" s="24"/>
      <c r="EYD1622" s="24"/>
      <c r="EYH1622" s="3"/>
      <c r="EYI1622" s="31"/>
      <c r="EYJ1622" s="5"/>
      <c r="EYK1622" s="9"/>
      <c r="EYN1622" s="2"/>
      <c r="EYQ1622" s="24"/>
      <c r="EYR1622" s="24"/>
      <c r="EYS1622" s="31"/>
      <c r="EYT1622" s="24"/>
      <c r="EYU1622" s="24"/>
      <c r="EYV1622" s="24"/>
      <c r="EYW1622" s="24"/>
      <c r="EYX1622" s="24"/>
      <c r="EYY1622" s="24"/>
      <c r="EYZ1622" s="24"/>
      <c r="EZA1622" s="24"/>
      <c r="EZB1622" s="24"/>
      <c r="EZC1622" s="24"/>
      <c r="EZD1622" s="24"/>
      <c r="EZE1622" s="24"/>
      <c r="EZF1622" s="24"/>
      <c r="EZG1622" s="24"/>
      <c r="EZH1622" s="24"/>
      <c r="EZL1622" s="3"/>
      <c r="EZM1622" s="31"/>
      <c r="EZN1622" s="5"/>
      <c r="EZO1622" s="9"/>
      <c r="EZR1622" s="2"/>
      <c r="EZU1622" s="24"/>
      <c r="EZV1622" s="24"/>
      <c r="EZW1622" s="31"/>
      <c r="EZX1622" s="24"/>
      <c r="EZY1622" s="24"/>
      <c r="EZZ1622" s="24"/>
      <c r="FAA1622" s="24"/>
      <c r="FAB1622" s="24"/>
      <c r="FAC1622" s="24"/>
      <c r="FAD1622" s="24"/>
      <c r="FAE1622" s="24"/>
      <c r="FAF1622" s="24"/>
      <c r="FAG1622" s="24"/>
      <c r="FAH1622" s="24"/>
      <c r="FAI1622" s="24"/>
      <c r="FAJ1622" s="24"/>
      <c r="FAK1622" s="24"/>
      <c r="FAL1622" s="24"/>
      <c r="FAP1622" s="3"/>
      <c r="FAQ1622" s="31"/>
      <c r="FAR1622" s="5"/>
      <c r="FAS1622" s="9"/>
      <c r="FAV1622" s="2"/>
      <c r="FAY1622" s="24"/>
      <c r="FAZ1622" s="24"/>
      <c r="FBA1622" s="31"/>
      <c r="FBB1622" s="24"/>
      <c r="FBC1622" s="24"/>
      <c r="FBD1622" s="24"/>
      <c r="FBE1622" s="24"/>
      <c r="FBF1622" s="24"/>
      <c r="FBG1622" s="24"/>
      <c r="FBH1622" s="24"/>
      <c r="FBI1622" s="24"/>
      <c r="FBJ1622" s="24"/>
      <c r="FBK1622" s="24"/>
      <c r="FBL1622" s="24"/>
      <c r="FBM1622" s="24"/>
      <c r="FBN1622" s="24"/>
      <c r="FBO1622" s="24"/>
      <c r="FBP1622" s="24"/>
      <c r="FBT1622" s="3"/>
      <c r="FBU1622" s="31"/>
      <c r="FBV1622" s="5"/>
      <c r="FBW1622" s="9"/>
      <c r="FBZ1622" s="2"/>
      <c r="FCC1622" s="24"/>
      <c r="FCD1622" s="24"/>
      <c r="FCE1622" s="31"/>
      <c r="FCF1622" s="24"/>
      <c r="FCG1622" s="24"/>
      <c r="FCH1622" s="24"/>
      <c r="FCI1622" s="24"/>
      <c r="FCJ1622" s="24"/>
      <c r="FCK1622" s="24"/>
      <c r="FCL1622" s="24"/>
      <c r="FCM1622" s="24"/>
      <c r="FCN1622" s="24"/>
      <c r="FCO1622" s="24"/>
      <c r="FCP1622" s="24"/>
      <c r="FCQ1622" s="24"/>
      <c r="FCR1622" s="24"/>
      <c r="FCS1622" s="24"/>
      <c r="FCT1622" s="24"/>
      <c r="FCX1622" s="3"/>
      <c r="FCY1622" s="31"/>
      <c r="FCZ1622" s="5"/>
      <c r="FDA1622" s="9"/>
      <c r="FDD1622" s="2"/>
      <c r="FDG1622" s="24"/>
      <c r="FDH1622" s="24"/>
      <c r="FDI1622" s="31"/>
      <c r="FDJ1622" s="24"/>
      <c r="FDK1622" s="24"/>
      <c r="FDL1622" s="24"/>
      <c r="FDM1622" s="24"/>
      <c r="FDN1622" s="24"/>
      <c r="FDO1622" s="24"/>
      <c r="FDP1622" s="24"/>
      <c r="FDQ1622" s="24"/>
      <c r="FDR1622" s="24"/>
      <c r="FDS1622" s="24"/>
      <c r="FDT1622" s="24"/>
      <c r="FDU1622" s="24"/>
      <c r="FDV1622" s="24"/>
      <c r="FDW1622" s="24"/>
      <c r="FDX1622" s="24"/>
      <c r="FEB1622" s="3"/>
      <c r="FEC1622" s="31"/>
      <c r="FED1622" s="5"/>
      <c r="FEE1622" s="9"/>
      <c r="FEH1622" s="2"/>
      <c r="FEK1622" s="24"/>
      <c r="FEL1622" s="24"/>
      <c r="FEM1622" s="31"/>
      <c r="FEN1622" s="24"/>
      <c r="FEO1622" s="24"/>
      <c r="FEP1622" s="24"/>
      <c r="FEQ1622" s="24"/>
      <c r="FER1622" s="24"/>
      <c r="FES1622" s="24"/>
      <c r="FET1622" s="24"/>
      <c r="FEU1622" s="24"/>
      <c r="FEV1622" s="24"/>
      <c r="FEW1622" s="24"/>
      <c r="FEX1622" s="24"/>
      <c r="FEY1622" s="24"/>
      <c r="FEZ1622" s="24"/>
      <c r="FFA1622" s="24"/>
      <c r="FFB1622" s="24"/>
      <c r="FFF1622" s="3"/>
      <c r="FFG1622" s="31"/>
      <c r="FFH1622" s="5"/>
      <c r="FFI1622" s="9"/>
      <c r="FFL1622" s="2"/>
      <c r="FFO1622" s="24"/>
      <c r="FFP1622" s="24"/>
      <c r="FFQ1622" s="31"/>
      <c r="FFR1622" s="24"/>
      <c r="FFS1622" s="24"/>
      <c r="FFT1622" s="24"/>
      <c r="FFU1622" s="24"/>
      <c r="FFV1622" s="24"/>
      <c r="FFW1622" s="24"/>
      <c r="FFX1622" s="24"/>
      <c r="FFY1622" s="24"/>
      <c r="FFZ1622" s="24"/>
      <c r="FGA1622" s="24"/>
      <c r="FGB1622" s="24"/>
      <c r="FGC1622" s="24"/>
      <c r="FGD1622" s="24"/>
      <c r="FGE1622" s="24"/>
      <c r="FGF1622" s="24"/>
      <c r="FGJ1622" s="3"/>
      <c r="FGK1622" s="31"/>
      <c r="FGL1622" s="5"/>
      <c r="FGM1622" s="9"/>
      <c r="FGP1622" s="2"/>
      <c r="FGS1622" s="24"/>
      <c r="FGT1622" s="24"/>
      <c r="FGU1622" s="31"/>
      <c r="FGV1622" s="24"/>
      <c r="FGW1622" s="24"/>
      <c r="FGX1622" s="24"/>
      <c r="FGY1622" s="24"/>
      <c r="FGZ1622" s="24"/>
      <c r="FHA1622" s="24"/>
      <c r="FHB1622" s="24"/>
      <c r="FHC1622" s="24"/>
      <c r="FHD1622" s="24"/>
      <c r="FHE1622" s="24"/>
      <c r="FHF1622" s="24"/>
      <c r="FHG1622" s="24"/>
      <c r="FHH1622" s="24"/>
      <c r="FHI1622" s="24"/>
      <c r="FHJ1622" s="24"/>
      <c r="FHN1622" s="3"/>
      <c r="FHO1622" s="31"/>
      <c r="FHP1622" s="5"/>
      <c r="FHQ1622" s="9"/>
      <c r="FHT1622" s="2"/>
      <c r="FHW1622" s="24"/>
      <c r="FHX1622" s="24"/>
      <c r="FHY1622" s="31"/>
      <c r="FHZ1622" s="24"/>
      <c r="FIA1622" s="24"/>
      <c r="FIB1622" s="24"/>
      <c r="FIC1622" s="24"/>
      <c r="FID1622" s="24"/>
      <c r="FIE1622" s="24"/>
      <c r="FIF1622" s="24"/>
      <c r="FIG1622" s="24"/>
      <c r="FIH1622" s="24"/>
      <c r="FII1622" s="24"/>
      <c r="FIJ1622" s="24"/>
      <c r="FIK1622" s="24"/>
      <c r="FIL1622" s="24"/>
      <c r="FIM1622" s="24"/>
      <c r="FIN1622" s="24"/>
      <c r="FIR1622" s="3"/>
      <c r="FIS1622" s="31"/>
      <c r="FIT1622" s="5"/>
      <c r="FIU1622" s="9"/>
      <c r="FIX1622" s="2"/>
      <c r="FJA1622" s="24"/>
      <c r="FJB1622" s="24"/>
      <c r="FJC1622" s="31"/>
      <c r="FJD1622" s="24"/>
      <c r="FJE1622" s="24"/>
      <c r="FJF1622" s="24"/>
      <c r="FJG1622" s="24"/>
      <c r="FJH1622" s="24"/>
      <c r="FJI1622" s="24"/>
      <c r="FJJ1622" s="24"/>
      <c r="FJK1622" s="24"/>
      <c r="FJL1622" s="24"/>
      <c r="FJM1622" s="24"/>
      <c r="FJN1622" s="24"/>
      <c r="FJO1622" s="24"/>
      <c r="FJP1622" s="24"/>
      <c r="FJQ1622" s="24"/>
      <c r="FJR1622" s="24"/>
      <c r="FJV1622" s="3"/>
      <c r="FJW1622" s="31"/>
      <c r="FJX1622" s="5"/>
      <c r="FJY1622" s="9"/>
      <c r="FKB1622" s="2"/>
      <c r="FKE1622" s="24"/>
      <c r="FKF1622" s="24"/>
      <c r="FKG1622" s="31"/>
      <c r="FKH1622" s="24"/>
      <c r="FKI1622" s="24"/>
      <c r="FKJ1622" s="24"/>
      <c r="FKK1622" s="24"/>
      <c r="FKL1622" s="24"/>
      <c r="FKM1622" s="24"/>
      <c r="FKN1622" s="24"/>
      <c r="FKO1622" s="24"/>
      <c r="FKP1622" s="24"/>
      <c r="FKQ1622" s="24"/>
      <c r="FKR1622" s="24"/>
      <c r="FKS1622" s="24"/>
      <c r="FKT1622" s="24"/>
      <c r="FKU1622" s="24"/>
      <c r="FKV1622" s="24"/>
      <c r="FKZ1622" s="3"/>
      <c r="FLA1622" s="31"/>
      <c r="FLB1622" s="5"/>
      <c r="FLC1622" s="9"/>
      <c r="FLF1622" s="2"/>
      <c r="FLI1622" s="24"/>
      <c r="FLJ1622" s="24"/>
      <c r="FLK1622" s="31"/>
      <c r="FLL1622" s="24"/>
      <c r="FLM1622" s="24"/>
      <c r="FLN1622" s="24"/>
      <c r="FLO1622" s="24"/>
      <c r="FLP1622" s="24"/>
      <c r="FLQ1622" s="24"/>
      <c r="FLR1622" s="24"/>
      <c r="FLS1622" s="24"/>
      <c r="FLT1622" s="24"/>
      <c r="FLU1622" s="24"/>
      <c r="FLV1622" s="24"/>
      <c r="FLW1622" s="24"/>
      <c r="FLX1622" s="24"/>
      <c r="FLY1622" s="24"/>
      <c r="FLZ1622" s="24"/>
      <c r="FMD1622" s="3"/>
      <c r="FME1622" s="31"/>
      <c r="FMF1622" s="5"/>
      <c r="FMG1622" s="9"/>
      <c r="FMJ1622" s="2"/>
      <c r="FMM1622" s="24"/>
      <c r="FMN1622" s="24"/>
      <c r="FMO1622" s="31"/>
      <c r="FMP1622" s="24"/>
      <c r="FMQ1622" s="24"/>
      <c r="FMR1622" s="24"/>
      <c r="FMS1622" s="24"/>
      <c r="FMT1622" s="24"/>
      <c r="FMU1622" s="24"/>
      <c r="FMV1622" s="24"/>
      <c r="FMW1622" s="24"/>
      <c r="FMX1622" s="24"/>
      <c r="FMY1622" s="24"/>
      <c r="FMZ1622" s="24"/>
      <c r="FNA1622" s="24"/>
      <c r="FNB1622" s="24"/>
      <c r="FNC1622" s="24"/>
      <c r="FND1622" s="24"/>
      <c r="FNH1622" s="3"/>
      <c r="FNI1622" s="31"/>
      <c r="FNJ1622" s="5"/>
      <c r="FNK1622" s="9"/>
      <c r="FNN1622" s="2"/>
      <c r="FNQ1622" s="24"/>
      <c r="FNR1622" s="24"/>
      <c r="FNS1622" s="31"/>
      <c r="FNT1622" s="24"/>
      <c r="FNU1622" s="24"/>
      <c r="FNV1622" s="24"/>
      <c r="FNW1622" s="24"/>
      <c r="FNX1622" s="24"/>
      <c r="FNY1622" s="24"/>
      <c r="FNZ1622" s="24"/>
      <c r="FOA1622" s="24"/>
      <c r="FOB1622" s="24"/>
      <c r="FOC1622" s="24"/>
      <c r="FOD1622" s="24"/>
      <c r="FOE1622" s="24"/>
      <c r="FOF1622" s="24"/>
      <c r="FOG1622" s="24"/>
      <c r="FOH1622" s="24"/>
      <c r="FOL1622" s="3"/>
      <c r="FOM1622" s="31"/>
      <c r="FON1622" s="5"/>
      <c r="FOO1622" s="9"/>
      <c r="FOR1622" s="2"/>
      <c r="FOU1622" s="24"/>
      <c r="FOV1622" s="24"/>
      <c r="FOW1622" s="31"/>
      <c r="FOX1622" s="24"/>
      <c r="FOY1622" s="24"/>
      <c r="FOZ1622" s="24"/>
      <c r="FPA1622" s="24"/>
      <c r="FPB1622" s="24"/>
      <c r="FPC1622" s="24"/>
      <c r="FPD1622" s="24"/>
      <c r="FPE1622" s="24"/>
      <c r="FPF1622" s="24"/>
      <c r="FPG1622" s="24"/>
      <c r="FPH1622" s="24"/>
      <c r="FPI1622" s="24"/>
      <c r="FPJ1622" s="24"/>
      <c r="FPK1622" s="24"/>
      <c r="FPL1622" s="24"/>
      <c r="FPP1622" s="3"/>
      <c r="FPQ1622" s="31"/>
      <c r="FPR1622" s="5"/>
      <c r="FPS1622" s="9"/>
      <c r="FPV1622" s="2"/>
      <c r="FPY1622" s="24"/>
      <c r="FPZ1622" s="24"/>
      <c r="FQA1622" s="31"/>
      <c r="FQB1622" s="24"/>
      <c r="FQC1622" s="24"/>
      <c r="FQD1622" s="24"/>
      <c r="FQE1622" s="24"/>
      <c r="FQF1622" s="24"/>
      <c r="FQG1622" s="24"/>
      <c r="FQH1622" s="24"/>
      <c r="FQI1622" s="24"/>
      <c r="FQJ1622" s="24"/>
      <c r="FQK1622" s="24"/>
      <c r="FQL1622" s="24"/>
      <c r="FQM1622" s="24"/>
      <c r="FQN1622" s="24"/>
      <c r="FQO1622" s="24"/>
      <c r="FQP1622" s="24"/>
      <c r="FQT1622" s="3"/>
      <c r="FQU1622" s="31"/>
      <c r="FQV1622" s="5"/>
      <c r="FQW1622" s="9"/>
      <c r="FQZ1622" s="2"/>
      <c r="FRC1622" s="24"/>
      <c r="FRD1622" s="24"/>
      <c r="FRE1622" s="31"/>
      <c r="FRF1622" s="24"/>
      <c r="FRG1622" s="24"/>
      <c r="FRH1622" s="24"/>
      <c r="FRI1622" s="24"/>
      <c r="FRJ1622" s="24"/>
      <c r="FRK1622" s="24"/>
      <c r="FRL1622" s="24"/>
      <c r="FRM1622" s="24"/>
      <c r="FRN1622" s="24"/>
      <c r="FRO1622" s="24"/>
      <c r="FRP1622" s="24"/>
      <c r="FRQ1622" s="24"/>
      <c r="FRR1622" s="24"/>
      <c r="FRS1622" s="24"/>
      <c r="FRT1622" s="24"/>
      <c r="FRX1622" s="3"/>
      <c r="FRY1622" s="31"/>
      <c r="FRZ1622" s="5"/>
      <c r="FSA1622" s="9"/>
      <c r="FSD1622" s="2"/>
      <c r="FSG1622" s="24"/>
      <c r="FSH1622" s="24"/>
      <c r="FSI1622" s="31"/>
      <c r="FSJ1622" s="24"/>
      <c r="FSK1622" s="24"/>
      <c r="FSL1622" s="24"/>
      <c r="FSM1622" s="24"/>
      <c r="FSN1622" s="24"/>
      <c r="FSO1622" s="24"/>
      <c r="FSP1622" s="24"/>
      <c r="FSQ1622" s="24"/>
      <c r="FSR1622" s="24"/>
      <c r="FSS1622" s="24"/>
      <c r="FST1622" s="24"/>
      <c r="FSU1622" s="24"/>
      <c r="FSV1622" s="24"/>
      <c r="FSW1622" s="24"/>
      <c r="FSX1622" s="24"/>
      <c r="FTB1622" s="3"/>
      <c r="FTC1622" s="31"/>
      <c r="FTD1622" s="5"/>
      <c r="FTE1622" s="9"/>
      <c r="FTH1622" s="2"/>
      <c r="FTK1622" s="24"/>
      <c r="FTL1622" s="24"/>
      <c r="FTM1622" s="31"/>
      <c r="FTN1622" s="24"/>
      <c r="FTO1622" s="24"/>
      <c r="FTP1622" s="24"/>
      <c r="FTQ1622" s="24"/>
      <c r="FTR1622" s="24"/>
      <c r="FTS1622" s="24"/>
      <c r="FTT1622" s="24"/>
      <c r="FTU1622" s="24"/>
      <c r="FTV1622" s="24"/>
      <c r="FTW1622" s="24"/>
      <c r="FTX1622" s="24"/>
      <c r="FTY1622" s="24"/>
      <c r="FTZ1622" s="24"/>
      <c r="FUA1622" s="24"/>
      <c r="FUB1622" s="24"/>
      <c r="FUF1622" s="3"/>
      <c r="FUG1622" s="31"/>
      <c r="FUH1622" s="5"/>
      <c r="FUI1622" s="9"/>
      <c r="FUL1622" s="2"/>
      <c r="FUO1622" s="24"/>
      <c r="FUP1622" s="24"/>
      <c r="FUQ1622" s="31"/>
      <c r="FUR1622" s="24"/>
      <c r="FUS1622" s="24"/>
      <c r="FUT1622" s="24"/>
      <c r="FUU1622" s="24"/>
      <c r="FUV1622" s="24"/>
      <c r="FUW1622" s="24"/>
      <c r="FUX1622" s="24"/>
      <c r="FUY1622" s="24"/>
      <c r="FUZ1622" s="24"/>
      <c r="FVA1622" s="24"/>
      <c r="FVB1622" s="24"/>
      <c r="FVC1622" s="24"/>
      <c r="FVD1622" s="24"/>
      <c r="FVE1622" s="24"/>
      <c r="FVF1622" s="24"/>
      <c r="FVJ1622" s="3"/>
      <c r="FVK1622" s="31"/>
      <c r="FVL1622" s="5"/>
      <c r="FVM1622" s="9"/>
      <c r="FVP1622" s="2"/>
      <c r="FVS1622" s="24"/>
      <c r="FVT1622" s="24"/>
      <c r="FVU1622" s="31"/>
      <c r="FVV1622" s="24"/>
      <c r="FVW1622" s="24"/>
      <c r="FVX1622" s="24"/>
      <c r="FVY1622" s="24"/>
      <c r="FVZ1622" s="24"/>
      <c r="FWA1622" s="24"/>
      <c r="FWB1622" s="24"/>
      <c r="FWC1622" s="24"/>
      <c r="FWD1622" s="24"/>
      <c r="FWE1622" s="24"/>
      <c r="FWF1622" s="24"/>
      <c r="FWG1622" s="24"/>
      <c r="FWH1622" s="24"/>
      <c r="FWI1622" s="24"/>
      <c r="FWJ1622" s="24"/>
      <c r="FWN1622" s="3"/>
      <c r="FWO1622" s="31"/>
      <c r="FWP1622" s="5"/>
      <c r="FWQ1622" s="9"/>
      <c r="FWT1622" s="2"/>
      <c r="FWW1622" s="24"/>
      <c r="FWX1622" s="24"/>
      <c r="FWY1622" s="31"/>
      <c r="FWZ1622" s="24"/>
      <c r="FXA1622" s="24"/>
      <c r="FXB1622" s="24"/>
      <c r="FXC1622" s="24"/>
      <c r="FXD1622" s="24"/>
      <c r="FXE1622" s="24"/>
      <c r="FXF1622" s="24"/>
      <c r="FXG1622" s="24"/>
      <c r="FXH1622" s="24"/>
      <c r="FXI1622" s="24"/>
      <c r="FXJ1622" s="24"/>
      <c r="FXK1622" s="24"/>
      <c r="FXL1622" s="24"/>
      <c r="FXM1622" s="24"/>
      <c r="FXN1622" s="24"/>
      <c r="FXR1622" s="3"/>
      <c r="FXS1622" s="31"/>
      <c r="FXT1622" s="5"/>
      <c r="FXU1622" s="9"/>
      <c r="FXX1622" s="2"/>
      <c r="FYA1622" s="24"/>
      <c r="FYB1622" s="24"/>
      <c r="FYC1622" s="31"/>
      <c r="FYD1622" s="24"/>
      <c r="FYE1622" s="24"/>
      <c r="FYF1622" s="24"/>
      <c r="FYG1622" s="24"/>
      <c r="FYH1622" s="24"/>
      <c r="FYI1622" s="24"/>
      <c r="FYJ1622" s="24"/>
      <c r="FYK1622" s="24"/>
      <c r="FYL1622" s="24"/>
      <c r="FYM1622" s="24"/>
      <c r="FYN1622" s="24"/>
      <c r="FYO1622" s="24"/>
      <c r="FYP1622" s="24"/>
      <c r="FYQ1622" s="24"/>
      <c r="FYR1622" s="24"/>
      <c r="FYV1622" s="3"/>
      <c r="FYW1622" s="31"/>
      <c r="FYX1622" s="5"/>
      <c r="FYY1622" s="9"/>
      <c r="FZB1622" s="2"/>
      <c r="FZE1622" s="24"/>
      <c r="FZF1622" s="24"/>
      <c r="FZG1622" s="31"/>
      <c r="FZH1622" s="24"/>
      <c r="FZI1622" s="24"/>
      <c r="FZJ1622" s="24"/>
      <c r="FZK1622" s="24"/>
      <c r="FZL1622" s="24"/>
      <c r="FZM1622" s="24"/>
      <c r="FZN1622" s="24"/>
      <c r="FZO1622" s="24"/>
      <c r="FZP1622" s="24"/>
      <c r="FZQ1622" s="24"/>
      <c r="FZR1622" s="24"/>
      <c r="FZS1622" s="24"/>
      <c r="FZT1622" s="24"/>
      <c r="FZU1622" s="24"/>
      <c r="FZV1622" s="24"/>
      <c r="FZZ1622" s="3"/>
      <c r="GAA1622" s="31"/>
      <c r="GAB1622" s="5"/>
      <c r="GAC1622" s="9"/>
      <c r="GAF1622" s="2"/>
      <c r="GAI1622" s="24"/>
      <c r="GAJ1622" s="24"/>
      <c r="GAK1622" s="31"/>
      <c r="GAL1622" s="24"/>
      <c r="GAM1622" s="24"/>
      <c r="GAN1622" s="24"/>
      <c r="GAO1622" s="24"/>
      <c r="GAP1622" s="24"/>
      <c r="GAQ1622" s="24"/>
      <c r="GAR1622" s="24"/>
      <c r="GAS1622" s="24"/>
      <c r="GAT1622" s="24"/>
      <c r="GAU1622" s="24"/>
      <c r="GAV1622" s="24"/>
      <c r="GAW1622" s="24"/>
      <c r="GAX1622" s="24"/>
      <c r="GAY1622" s="24"/>
      <c r="GAZ1622" s="24"/>
      <c r="GBD1622" s="3"/>
      <c r="GBE1622" s="31"/>
      <c r="GBF1622" s="5"/>
      <c r="GBG1622" s="9"/>
      <c r="GBJ1622" s="2"/>
      <c r="GBM1622" s="24"/>
      <c r="GBN1622" s="24"/>
      <c r="GBO1622" s="31"/>
      <c r="GBP1622" s="24"/>
      <c r="GBQ1622" s="24"/>
      <c r="GBR1622" s="24"/>
      <c r="GBS1622" s="24"/>
      <c r="GBT1622" s="24"/>
      <c r="GBU1622" s="24"/>
      <c r="GBV1622" s="24"/>
      <c r="GBW1622" s="24"/>
      <c r="GBX1622" s="24"/>
      <c r="GBY1622" s="24"/>
      <c r="GBZ1622" s="24"/>
      <c r="GCA1622" s="24"/>
      <c r="GCB1622" s="24"/>
      <c r="GCC1622" s="24"/>
      <c r="GCD1622" s="24"/>
      <c r="GCH1622" s="3"/>
      <c r="GCI1622" s="31"/>
      <c r="GCJ1622" s="5"/>
      <c r="GCK1622" s="9"/>
      <c r="GCN1622" s="2"/>
      <c r="GCQ1622" s="24"/>
      <c r="GCR1622" s="24"/>
      <c r="GCS1622" s="31"/>
      <c r="GCT1622" s="24"/>
      <c r="GCU1622" s="24"/>
      <c r="GCV1622" s="24"/>
      <c r="GCW1622" s="24"/>
      <c r="GCX1622" s="24"/>
      <c r="GCY1622" s="24"/>
      <c r="GCZ1622" s="24"/>
      <c r="GDA1622" s="24"/>
      <c r="GDB1622" s="24"/>
      <c r="GDC1622" s="24"/>
      <c r="GDD1622" s="24"/>
      <c r="GDE1622" s="24"/>
      <c r="GDF1622" s="24"/>
      <c r="GDG1622" s="24"/>
      <c r="GDH1622" s="24"/>
      <c r="GDL1622" s="3"/>
      <c r="GDM1622" s="31"/>
      <c r="GDN1622" s="5"/>
      <c r="GDO1622" s="9"/>
      <c r="GDR1622" s="2"/>
      <c r="GDU1622" s="24"/>
      <c r="GDV1622" s="24"/>
      <c r="GDW1622" s="31"/>
      <c r="GDX1622" s="24"/>
      <c r="GDY1622" s="24"/>
      <c r="GDZ1622" s="24"/>
      <c r="GEA1622" s="24"/>
      <c r="GEB1622" s="24"/>
      <c r="GEC1622" s="24"/>
      <c r="GED1622" s="24"/>
      <c r="GEE1622" s="24"/>
      <c r="GEF1622" s="24"/>
      <c r="GEG1622" s="24"/>
      <c r="GEH1622" s="24"/>
      <c r="GEI1622" s="24"/>
      <c r="GEJ1622" s="24"/>
      <c r="GEK1622" s="24"/>
      <c r="GEL1622" s="24"/>
      <c r="GEP1622" s="3"/>
      <c r="GEQ1622" s="31"/>
      <c r="GER1622" s="5"/>
      <c r="GES1622" s="9"/>
      <c r="GEV1622" s="2"/>
      <c r="GEY1622" s="24"/>
      <c r="GEZ1622" s="24"/>
      <c r="GFA1622" s="31"/>
      <c r="GFB1622" s="24"/>
      <c r="GFC1622" s="24"/>
      <c r="GFD1622" s="24"/>
      <c r="GFE1622" s="24"/>
      <c r="GFF1622" s="24"/>
      <c r="GFG1622" s="24"/>
      <c r="GFH1622" s="24"/>
      <c r="GFI1622" s="24"/>
      <c r="GFJ1622" s="24"/>
      <c r="GFK1622" s="24"/>
      <c r="GFL1622" s="24"/>
      <c r="GFM1622" s="24"/>
      <c r="GFN1622" s="24"/>
      <c r="GFO1622" s="24"/>
      <c r="GFP1622" s="24"/>
      <c r="GFT1622" s="3"/>
      <c r="GFU1622" s="31"/>
      <c r="GFV1622" s="5"/>
      <c r="GFW1622" s="9"/>
      <c r="GFZ1622" s="2"/>
      <c r="GGC1622" s="24"/>
      <c r="GGD1622" s="24"/>
      <c r="GGE1622" s="31"/>
      <c r="GGF1622" s="24"/>
      <c r="GGG1622" s="24"/>
      <c r="GGH1622" s="24"/>
      <c r="GGI1622" s="24"/>
      <c r="GGJ1622" s="24"/>
      <c r="GGK1622" s="24"/>
      <c r="GGL1622" s="24"/>
      <c r="GGM1622" s="24"/>
      <c r="GGN1622" s="24"/>
      <c r="GGO1622" s="24"/>
      <c r="GGP1622" s="24"/>
      <c r="GGQ1622" s="24"/>
      <c r="GGR1622" s="24"/>
      <c r="GGS1622" s="24"/>
      <c r="GGT1622" s="24"/>
      <c r="GGX1622" s="3"/>
      <c r="GGY1622" s="31"/>
      <c r="GGZ1622" s="5"/>
      <c r="GHA1622" s="9"/>
      <c r="GHD1622" s="2"/>
      <c r="GHG1622" s="24"/>
      <c r="GHH1622" s="24"/>
      <c r="GHI1622" s="31"/>
      <c r="GHJ1622" s="24"/>
      <c r="GHK1622" s="24"/>
      <c r="GHL1622" s="24"/>
      <c r="GHM1622" s="24"/>
      <c r="GHN1622" s="24"/>
      <c r="GHO1622" s="24"/>
      <c r="GHP1622" s="24"/>
      <c r="GHQ1622" s="24"/>
      <c r="GHR1622" s="24"/>
      <c r="GHS1622" s="24"/>
      <c r="GHT1622" s="24"/>
      <c r="GHU1622" s="24"/>
      <c r="GHV1622" s="24"/>
      <c r="GHW1622" s="24"/>
      <c r="GHX1622" s="24"/>
      <c r="GIB1622" s="3"/>
      <c r="GIC1622" s="31"/>
      <c r="GID1622" s="5"/>
      <c r="GIE1622" s="9"/>
      <c r="GIH1622" s="2"/>
      <c r="GIK1622" s="24"/>
      <c r="GIL1622" s="24"/>
      <c r="GIM1622" s="31"/>
      <c r="GIN1622" s="24"/>
      <c r="GIO1622" s="24"/>
      <c r="GIP1622" s="24"/>
      <c r="GIQ1622" s="24"/>
      <c r="GIR1622" s="24"/>
      <c r="GIS1622" s="24"/>
      <c r="GIT1622" s="24"/>
      <c r="GIU1622" s="24"/>
      <c r="GIV1622" s="24"/>
      <c r="GIW1622" s="24"/>
      <c r="GIX1622" s="24"/>
      <c r="GIY1622" s="24"/>
      <c r="GIZ1622" s="24"/>
      <c r="GJA1622" s="24"/>
      <c r="GJB1622" s="24"/>
      <c r="GJF1622" s="3"/>
      <c r="GJG1622" s="31"/>
      <c r="GJH1622" s="5"/>
      <c r="GJI1622" s="9"/>
      <c r="GJL1622" s="2"/>
      <c r="GJO1622" s="24"/>
      <c r="GJP1622" s="24"/>
      <c r="GJQ1622" s="31"/>
      <c r="GJR1622" s="24"/>
      <c r="GJS1622" s="24"/>
      <c r="GJT1622" s="24"/>
      <c r="GJU1622" s="24"/>
      <c r="GJV1622" s="24"/>
      <c r="GJW1622" s="24"/>
      <c r="GJX1622" s="24"/>
      <c r="GJY1622" s="24"/>
      <c r="GJZ1622" s="24"/>
      <c r="GKA1622" s="24"/>
      <c r="GKB1622" s="24"/>
      <c r="GKC1622" s="24"/>
      <c r="GKD1622" s="24"/>
      <c r="GKE1622" s="24"/>
      <c r="GKF1622" s="24"/>
      <c r="GKJ1622" s="3"/>
      <c r="GKK1622" s="31"/>
      <c r="GKL1622" s="5"/>
      <c r="GKM1622" s="9"/>
      <c r="GKP1622" s="2"/>
      <c r="GKS1622" s="24"/>
      <c r="GKT1622" s="24"/>
      <c r="GKU1622" s="31"/>
      <c r="GKV1622" s="24"/>
      <c r="GKW1622" s="24"/>
      <c r="GKX1622" s="24"/>
      <c r="GKY1622" s="24"/>
      <c r="GKZ1622" s="24"/>
      <c r="GLA1622" s="24"/>
      <c r="GLB1622" s="24"/>
      <c r="GLC1622" s="24"/>
      <c r="GLD1622" s="24"/>
      <c r="GLE1622" s="24"/>
      <c r="GLF1622" s="24"/>
      <c r="GLG1622" s="24"/>
      <c r="GLH1622" s="24"/>
      <c r="GLI1622" s="24"/>
      <c r="GLJ1622" s="24"/>
      <c r="GLN1622" s="3"/>
      <c r="GLO1622" s="31"/>
      <c r="GLP1622" s="5"/>
      <c r="GLQ1622" s="9"/>
      <c r="GLT1622" s="2"/>
      <c r="GLW1622" s="24"/>
      <c r="GLX1622" s="24"/>
      <c r="GLY1622" s="31"/>
      <c r="GLZ1622" s="24"/>
      <c r="GMA1622" s="24"/>
      <c r="GMB1622" s="24"/>
      <c r="GMC1622" s="24"/>
      <c r="GMD1622" s="24"/>
      <c r="GME1622" s="24"/>
      <c r="GMF1622" s="24"/>
      <c r="GMG1622" s="24"/>
      <c r="GMH1622" s="24"/>
      <c r="GMI1622" s="24"/>
      <c r="GMJ1622" s="24"/>
      <c r="GMK1622" s="24"/>
      <c r="GML1622" s="24"/>
      <c r="GMM1622" s="24"/>
      <c r="GMN1622" s="24"/>
      <c r="GMR1622" s="3"/>
      <c r="GMS1622" s="31"/>
      <c r="GMT1622" s="5"/>
      <c r="GMU1622" s="9"/>
      <c r="GMX1622" s="2"/>
      <c r="GNA1622" s="24"/>
      <c r="GNB1622" s="24"/>
      <c r="GNC1622" s="31"/>
      <c r="GND1622" s="24"/>
      <c r="GNE1622" s="24"/>
      <c r="GNF1622" s="24"/>
      <c r="GNG1622" s="24"/>
      <c r="GNH1622" s="24"/>
      <c r="GNI1622" s="24"/>
      <c r="GNJ1622" s="24"/>
      <c r="GNK1622" s="24"/>
      <c r="GNL1622" s="24"/>
      <c r="GNM1622" s="24"/>
      <c r="GNN1622" s="24"/>
      <c r="GNO1622" s="24"/>
      <c r="GNP1622" s="24"/>
      <c r="GNQ1622" s="24"/>
      <c r="GNR1622" s="24"/>
      <c r="GNV1622" s="3"/>
      <c r="GNW1622" s="31"/>
      <c r="GNX1622" s="5"/>
      <c r="GNY1622" s="9"/>
      <c r="GOB1622" s="2"/>
      <c r="GOE1622" s="24"/>
      <c r="GOF1622" s="24"/>
      <c r="GOG1622" s="31"/>
      <c r="GOH1622" s="24"/>
      <c r="GOI1622" s="24"/>
      <c r="GOJ1622" s="24"/>
      <c r="GOK1622" s="24"/>
      <c r="GOL1622" s="24"/>
      <c r="GOM1622" s="24"/>
      <c r="GON1622" s="24"/>
      <c r="GOO1622" s="24"/>
      <c r="GOP1622" s="24"/>
      <c r="GOQ1622" s="24"/>
      <c r="GOR1622" s="24"/>
      <c r="GOS1622" s="24"/>
      <c r="GOT1622" s="24"/>
      <c r="GOU1622" s="24"/>
      <c r="GOV1622" s="24"/>
      <c r="GOZ1622" s="3"/>
      <c r="GPA1622" s="31"/>
      <c r="GPB1622" s="5"/>
      <c r="GPC1622" s="9"/>
      <c r="GPF1622" s="2"/>
      <c r="GPI1622" s="24"/>
      <c r="GPJ1622" s="24"/>
      <c r="GPK1622" s="31"/>
      <c r="GPL1622" s="24"/>
      <c r="GPM1622" s="24"/>
      <c r="GPN1622" s="24"/>
      <c r="GPO1622" s="24"/>
      <c r="GPP1622" s="24"/>
      <c r="GPQ1622" s="24"/>
      <c r="GPR1622" s="24"/>
      <c r="GPS1622" s="24"/>
      <c r="GPT1622" s="24"/>
      <c r="GPU1622" s="24"/>
      <c r="GPV1622" s="24"/>
      <c r="GPW1622" s="24"/>
      <c r="GPX1622" s="24"/>
      <c r="GPY1622" s="24"/>
      <c r="GPZ1622" s="24"/>
      <c r="GQD1622" s="3"/>
      <c r="GQE1622" s="31"/>
      <c r="GQF1622" s="5"/>
      <c r="GQG1622" s="9"/>
      <c r="GQJ1622" s="2"/>
      <c r="GQM1622" s="24"/>
      <c r="GQN1622" s="24"/>
      <c r="GQO1622" s="31"/>
      <c r="GQP1622" s="24"/>
      <c r="GQQ1622" s="24"/>
      <c r="GQR1622" s="24"/>
      <c r="GQS1622" s="24"/>
      <c r="GQT1622" s="24"/>
      <c r="GQU1622" s="24"/>
      <c r="GQV1622" s="24"/>
      <c r="GQW1622" s="24"/>
      <c r="GQX1622" s="24"/>
      <c r="GQY1622" s="24"/>
      <c r="GQZ1622" s="24"/>
      <c r="GRA1622" s="24"/>
      <c r="GRB1622" s="24"/>
      <c r="GRC1622" s="24"/>
      <c r="GRD1622" s="24"/>
      <c r="GRH1622" s="3"/>
      <c r="GRI1622" s="31"/>
      <c r="GRJ1622" s="5"/>
      <c r="GRK1622" s="9"/>
      <c r="GRN1622" s="2"/>
      <c r="GRQ1622" s="24"/>
      <c r="GRR1622" s="24"/>
      <c r="GRS1622" s="31"/>
      <c r="GRT1622" s="24"/>
      <c r="GRU1622" s="24"/>
      <c r="GRV1622" s="24"/>
      <c r="GRW1622" s="24"/>
      <c r="GRX1622" s="24"/>
      <c r="GRY1622" s="24"/>
      <c r="GRZ1622" s="24"/>
      <c r="GSA1622" s="24"/>
      <c r="GSB1622" s="24"/>
      <c r="GSC1622" s="24"/>
      <c r="GSD1622" s="24"/>
      <c r="GSE1622" s="24"/>
      <c r="GSF1622" s="24"/>
      <c r="GSG1622" s="24"/>
      <c r="GSH1622" s="24"/>
      <c r="GSL1622" s="3"/>
      <c r="GSM1622" s="31"/>
      <c r="GSN1622" s="5"/>
      <c r="GSO1622" s="9"/>
      <c r="GSR1622" s="2"/>
      <c r="GSU1622" s="24"/>
      <c r="GSV1622" s="24"/>
      <c r="GSW1622" s="31"/>
      <c r="GSX1622" s="24"/>
      <c r="GSY1622" s="24"/>
      <c r="GSZ1622" s="24"/>
      <c r="GTA1622" s="24"/>
      <c r="GTB1622" s="24"/>
      <c r="GTC1622" s="24"/>
      <c r="GTD1622" s="24"/>
      <c r="GTE1622" s="24"/>
      <c r="GTF1622" s="24"/>
      <c r="GTG1622" s="24"/>
      <c r="GTH1622" s="24"/>
      <c r="GTI1622" s="24"/>
      <c r="GTJ1622" s="24"/>
      <c r="GTK1622" s="24"/>
      <c r="GTL1622" s="24"/>
      <c r="GTP1622" s="3"/>
      <c r="GTQ1622" s="31"/>
      <c r="GTR1622" s="5"/>
      <c r="GTS1622" s="9"/>
      <c r="GTV1622" s="2"/>
      <c r="GTY1622" s="24"/>
      <c r="GTZ1622" s="24"/>
      <c r="GUA1622" s="31"/>
      <c r="GUB1622" s="24"/>
      <c r="GUC1622" s="24"/>
      <c r="GUD1622" s="24"/>
      <c r="GUE1622" s="24"/>
      <c r="GUF1622" s="24"/>
      <c r="GUG1622" s="24"/>
      <c r="GUH1622" s="24"/>
      <c r="GUI1622" s="24"/>
      <c r="GUJ1622" s="24"/>
      <c r="GUK1622" s="24"/>
      <c r="GUL1622" s="24"/>
      <c r="GUM1622" s="24"/>
      <c r="GUN1622" s="24"/>
      <c r="GUO1622" s="24"/>
      <c r="GUP1622" s="24"/>
      <c r="GUT1622" s="3"/>
      <c r="GUU1622" s="31"/>
      <c r="GUV1622" s="5"/>
      <c r="GUW1622" s="9"/>
      <c r="GUZ1622" s="2"/>
      <c r="GVC1622" s="24"/>
      <c r="GVD1622" s="24"/>
      <c r="GVE1622" s="31"/>
      <c r="GVF1622" s="24"/>
      <c r="GVG1622" s="24"/>
      <c r="GVH1622" s="24"/>
      <c r="GVI1622" s="24"/>
      <c r="GVJ1622" s="24"/>
      <c r="GVK1622" s="24"/>
      <c r="GVL1622" s="24"/>
      <c r="GVM1622" s="24"/>
      <c r="GVN1622" s="24"/>
      <c r="GVO1622" s="24"/>
      <c r="GVP1622" s="24"/>
      <c r="GVQ1622" s="24"/>
      <c r="GVR1622" s="24"/>
      <c r="GVS1622" s="24"/>
      <c r="GVT1622" s="24"/>
      <c r="GVX1622" s="3"/>
      <c r="GVY1622" s="31"/>
      <c r="GVZ1622" s="5"/>
      <c r="GWA1622" s="9"/>
      <c r="GWD1622" s="2"/>
      <c r="GWG1622" s="24"/>
      <c r="GWH1622" s="24"/>
      <c r="GWI1622" s="31"/>
      <c r="GWJ1622" s="24"/>
      <c r="GWK1622" s="24"/>
      <c r="GWL1622" s="24"/>
      <c r="GWM1622" s="24"/>
      <c r="GWN1622" s="24"/>
      <c r="GWO1622" s="24"/>
      <c r="GWP1622" s="24"/>
      <c r="GWQ1622" s="24"/>
      <c r="GWR1622" s="24"/>
      <c r="GWS1622" s="24"/>
      <c r="GWT1622" s="24"/>
      <c r="GWU1622" s="24"/>
      <c r="GWV1622" s="24"/>
      <c r="GWW1622" s="24"/>
      <c r="GWX1622" s="24"/>
      <c r="GXB1622" s="3"/>
      <c r="GXC1622" s="31"/>
      <c r="GXD1622" s="5"/>
      <c r="GXE1622" s="9"/>
      <c r="GXH1622" s="2"/>
      <c r="GXK1622" s="24"/>
      <c r="GXL1622" s="24"/>
      <c r="GXM1622" s="31"/>
      <c r="GXN1622" s="24"/>
      <c r="GXO1622" s="24"/>
      <c r="GXP1622" s="24"/>
      <c r="GXQ1622" s="24"/>
      <c r="GXR1622" s="24"/>
      <c r="GXS1622" s="24"/>
      <c r="GXT1622" s="24"/>
      <c r="GXU1622" s="24"/>
      <c r="GXV1622" s="24"/>
      <c r="GXW1622" s="24"/>
      <c r="GXX1622" s="24"/>
      <c r="GXY1622" s="24"/>
      <c r="GXZ1622" s="24"/>
      <c r="GYA1622" s="24"/>
      <c r="GYB1622" s="24"/>
      <c r="GYF1622" s="3"/>
      <c r="GYG1622" s="31"/>
      <c r="GYH1622" s="5"/>
      <c r="GYI1622" s="9"/>
      <c r="GYL1622" s="2"/>
      <c r="GYO1622" s="24"/>
      <c r="GYP1622" s="24"/>
      <c r="GYQ1622" s="31"/>
      <c r="GYR1622" s="24"/>
      <c r="GYS1622" s="24"/>
      <c r="GYT1622" s="24"/>
      <c r="GYU1622" s="24"/>
      <c r="GYV1622" s="24"/>
      <c r="GYW1622" s="24"/>
      <c r="GYX1622" s="24"/>
      <c r="GYY1622" s="24"/>
      <c r="GYZ1622" s="24"/>
      <c r="GZA1622" s="24"/>
      <c r="GZB1622" s="24"/>
      <c r="GZC1622" s="24"/>
      <c r="GZD1622" s="24"/>
      <c r="GZE1622" s="24"/>
      <c r="GZF1622" s="24"/>
      <c r="GZJ1622" s="3"/>
      <c r="GZK1622" s="31"/>
      <c r="GZL1622" s="5"/>
      <c r="GZM1622" s="9"/>
      <c r="GZP1622" s="2"/>
      <c r="GZS1622" s="24"/>
      <c r="GZT1622" s="24"/>
      <c r="GZU1622" s="31"/>
      <c r="GZV1622" s="24"/>
      <c r="GZW1622" s="24"/>
      <c r="GZX1622" s="24"/>
      <c r="GZY1622" s="24"/>
      <c r="GZZ1622" s="24"/>
      <c r="HAA1622" s="24"/>
      <c r="HAB1622" s="24"/>
      <c r="HAC1622" s="24"/>
      <c r="HAD1622" s="24"/>
      <c r="HAE1622" s="24"/>
      <c r="HAF1622" s="24"/>
      <c r="HAG1622" s="24"/>
      <c r="HAH1622" s="24"/>
      <c r="HAI1622" s="24"/>
      <c r="HAJ1622" s="24"/>
      <c r="HAN1622" s="3"/>
      <c r="HAO1622" s="31"/>
      <c r="HAP1622" s="5"/>
      <c r="HAQ1622" s="9"/>
      <c r="HAT1622" s="2"/>
      <c r="HAW1622" s="24"/>
      <c r="HAX1622" s="24"/>
      <c r="HAY1622" s="31"/>
      <c r="HAZ1622" s="24"/>
      <c r="HBA1622" s="24"/>
      <c r="HBB1622" s="24"/>
      <c r="HBC1622" s="24"/>
      <c r="HBD1622" s="24"/>
      <c r="HBE1622" s="24"/>
      <c r="HBF1622" s="24"/>
      <c r="HBG1622" s="24"/>
      <c r="HBH1622" s="24"/>
      <c r="HBI1622" s="24"/>
      <c r="HBJ1622" s="24"/>
      <c r="HBK1622" s="24"/>
      <c r="HBL1622" s="24"/>
      <c r="HBM1622" s="24"/>
      <c r="HBN1622" s="24"/>
      <c r="HBR1622" s="3"/>
      <c r="HBS1622" s="31"/>
      <c r="HBT1622" s="5"/>
      <c r="HBU1622" s="9"/>
      <c r="HBX1622" s="2"/>
      <c r="HCA1622" s="24"/>
      <c r="HCB1622" s="24"/>
      <c r="HCC1622" s="31"/>
      <c r="HCD1622" s="24"/>
      <c r="HCE1622" s="24"/>
      <c r="HCF1622" s="24"/>
      <c r="HCG1622" s="24"/>
      <c r="HCH1622" s="24"/>
      <c r="HCI1622" s="24"/>
      <c r="HCJ1622" s="24"/>
      <c r="HCK1622" s="24"/>
      <c r="HCL1622" s="24"/>
      <c r="HCM1622" s="24"/>
      <c r="HCN1622" s="24"/>
      <c r="HCO1622" s="24"/>
      <c r="HCP1622" s="24"/>
      <c r="HCQ1622" s="24"/>
      <c r="HCR1622" s="24"/>
      <c r="HCV1622" s="3"/>
      <c r="HCW1622" s="31"/>
      <c r="HCX1622" s="5"/>
      <c r="HCY1622" s="9"/>
      <c r="HDB1622" s="2"/>
      <c r="HDE1622" s="24"/>
      <c r="HDF1622" s="24"/>
      <c r="HDG1622" s="31"/>
      <c r="HDH1622" s="24"/>
      <c r="HDI1622" s="24"/>
      <c r="HDJ1622" s="24"/>
      <c r="HDK1622" s="24"/>
      <c r="HDL1622" s="24"/>
      <c r="HDM1622" s="24"/>
      <c r="HDN1622" s="24"/>
      <c r="HDO1622" s="24"/>
      <c r="HDP1622" s="24"/>
      <c r="HDQ1622" s="24"/>
      <c r="HDR1622" s="24"/>
      <c r="HDS1622" s="24"/>
      <c r="HDT1622" s="24"/>
      <c r="HDU1622" s="24"/>
      <c r="HDV1622" s="24"/>
      <c r="HDZ1622" s="3"/>
      <c r="HEA1622" s="31"/>
      <c r="HEB1622" s="5"/>
      <c r="HEC1622" s="9"/>
      <c r="HEF1622" s="2"/>
      <c r="HEI1622" s="24"/>
      <c r="HEJ1622" s="24"/>
      <c r="HEK1622" s="31"/>
      <c r="HEL1622" s="24"/>
      <c r="HEM1622" s="24"/>
      <c r="HEN1622" s="24"/>
      <c r="HEO1622" s="24"/>
      <c r="HEP1622" s="24"/>
      <c r="HEQ1622" s="24"/>
      <c r="HER1622" s="24"/>
      <c r="HES1622" s="24"/>
      <c r="HET1622" s="24"/>
      <c r="HEU1622" s="24"/>
      <c r="HEV1622" s="24"/>
      <c r="HEW1622" s="24"/>
      <c r="HEX1622" s="24"/>
      <c r="HEY1622" s="24"/>
      <c r="HEZ1622" s="24"/>
      <c r="HFD1622" s="3"/>
      <c r="HFE1622" s="31"/>
      <c r="HFF1622" s="5"/>
      <c r="HFG1622" s="9"/>
      <c r="HFJ1622" s="2"/>
      <c r="HFM1622" s="24"/>
      <c r="HFN1622" s="24"/>
      <c r="HFO1622" s="31"/>
      <c r="HFP1622" s="24"/>
      <c r="HFQ1622" s="24"/>
      <c r="HFR1622" s="24"/>
      <c r="HFS1622" s="24"/>
      <c r="HFT1622" s="24"/>
      <c r="HFU1622" s="24"/>
      <c r="HFV1622" s="24"/>
      <c r="HFW1622" s="24"/>
      <c r="HFX1622" s="24"/>
      <c r="HFY1622" s="24"/>
      <c r="HFZ1622" s="24"/>
      <c r="HGA1622" s="24"/>
      <c r="HGB1622" s="24"/>
      <c r="HGC1622" s="24"/>
      <c r="HGD1622" s="24"/>
      <c r="HGH1622" s="3"/>
      <c r="HGI1622" s="31"/>
      <c r="HGJ1622" s="5"/>
      <c r="HGK1622" s="9"/>
      <c r="HGN1622" s="2"/>
      <c r="HGQ1622" s="24"/>
      <c r="HGR1622" s="24"/>
      <c r="HGS1622" s="31"/>
      <c r="HGT1622" s="24"/>
      <c r="HGU1622" s="24"/>
      <c r="HGV1622" s="24"/>
      <c r="HGW1622" s="24"/>
      <c r="HGX1622" s="24"/>
      <c r="HGY1622" s="24"/>
      <c r="HGZ1622" s="24"/>
      <c r="HHA1622" s="24"/>
      <c r="HHB1622" s="24"/>
      <c r="HHC1622" s="24"/>
      <c r="HHD1622" s="24"/>
      <c r="HHE1622" s="24"/>
      <c r="HHF1622" s="24"/>
      <c r="HHG1622" s="24"/>
      <c r="HHH1622" s="24"/>
      <c r="HHL1622" s="3"/>
      <c r="HHM1622" s="31"/>
      <c r="HHN1622" s="5"/>
      <c r="HHO1622" s="9"/>
      <c r="HHR1622" s="2"/>
      <c r="HHU1622" s="24"/>
      <c r="HHV1622" s="24"/>
      <c r="HHW1622" s="31"/>
      <c r="HHX1622" s="24"/>
      <c r="HHY1622" s="24"/>
      <c r="HHZ1622" s="24"/>
      <c r="HIA1622" s="24"/>
      <c r="HIB1622" s="24"/>
      <c r="HIC1622" s="24"/>
      <c r="HID1622" s="24"/>
      <c r="HIE1622" s="24"/>
      <c r="HIF1622" s="24"/>
      <c r="HIG1622" s="24"/>
      <c r="HIH1622" s="24"/>
      <c r="HII1622" s="24"/>
      <c r="HIJ1622" s="24"/>
      <c r="HIK1622" s="24"/>
      <c r="HIL1622" s="24"/>
      <c r="HIP1622" s="3"/>
      <c r="HIQ1622" s="31"/>
      <c r="HIR1622" s="5"/>
      <c r="HIS1622" s="9"/>
      <c r="HIV1622" s="2"/>
      <c r="HIY1622" s="24"/>
      <c r="HIZ1622" s="24"/>
      <c r="HJA1622" s="31"/>
      <c r="HJB1622" s="24"/>
      <c r="HJC1622" s="24"/>
      <c r="HJD1622" s="24"/>
      <c r="HJE1622" s="24"/>
      <c r="HJF1622" s="24"/>
      <c r="HJG1622" s="24"/>
      <c r="HJH1622" s="24"/>
      <c r="HJI1622" s="24"/>
      <c r="HJJ1622" s="24"/>
      <c r="HJK1622" s="24"/>
      <c r="HJL1622" s="24"/>
      <c r="HJM1622" s="24"/>
      <c r="HJN1622" s="24"/>
      <c r="HJO1622" s="24"/>
      <c r="HJP1622" s="24"/>
      <c r="HJT1622" s="3"/>
      <c r="HJU1622" s="31"/>
      <c r="HJV1622" s="5"/>
      <c r="HJW1622" s="9"/>
      <c r="HJZ1622" s="2"/>
      <c r="HKC1622" s="24"/>
      <c r="HKD1622" s="24"/>
      <c r="HKE1622" s="31"/>
      <c r="HKF1622" s="24"/>
      <c r="HKG1622" s="24"/>
      <c r="HKH1622" s="24"/>
      <c r="HKI1622" s="24"/>
      <c r="HKJ1622" s="24"/>
      <c r="HKK1622" s="24"/>
      <c r="HKL1622" s="24"/>
      <c r="HKM1622" s="24"/>
      <c r="HKN1622" s="24"/>
      <c r="HKO1622" s="24"/>
      <c r="HKP1622" s="24"/>
      <c r="HKQ1622" s="24"/>
      <c r="HKR1622" s="24"/>
      <c r="HKS1622" s="24"/>
      <c r="HKT1622" s="24"/>
      <c r="HKX1622" s="3"/>
      <c r="HKY1622" s="31"/>
      <c r="HKZ1622" s="5"/>
      <c r="HLA1622" s="9"/>
      <c r="HLD1622" s="2"/>
      <c r="HLG1622" s="24"/>
      <c r="HLH1622" s="24"/>
      <c r="HLI1622" s="31"/>
      <c r="HLJ1622" s="24"/>
      <c r="HLK1622" s="24"/>
      <c r="HLL1622" s="24"/>
      <c r="HLM1622" s="24"/>
      <c r="HLN1622" s="24"/>
      <c r="HLO1622" s="24"/>
      <c r="HLP1622" s="24"/>
      <c r="HLQ1622" s="24"/>
      <c r="HLR1622" s="24"/>
      <c r="HLS1622" s="24"/>
      <c r="HLT1622" s="24"/>
      <c r="HLU1622" s="24"/>
      <c r="HLV1622" s="24"/>
      <c r="HLW1622" s="24"/>
      <c r="HLX1622" s="24"/>
      <c r="HMB1622" s="3"/>
      <c r="HMC1622" s="31"/>
      <c r="HMD1622" s="5"/>
      <c r="HME1622" s="9"/>
      <c r="HMH1622" s="2"/>
      <c r="HMK1622" s="24"/>
      <c r="HML1622" s="24"/>
      <c r="HMM1622" s="31"/>
      <c r="HMN1622" s="24"/>
      <c r="HMO1622" s="24"/>
      <c r="HMP1622" s="24"/>
      <c r="HMQ1622" s="24"/>
      <c r="HMR1622" s="24"/>
      <c r="HMS1622" s="24"/>
      <c r="HMT1622" s="24"/>
      <c r="HMU1622" s="24"/>
      <c r="HMV1622" s="24"/>
      <c r="HMW1622" s="24"/>
      <c r="HMX1622" s="24"/>
      <c r="HMY1622" s="24"/>
      <c r="HMZ1622" s="24"/>
      <c r="HNA1622" s="24"/>
      <c r="HNB1622" s="24"/>
      <c r="HNF1622" s="3"/>
      <c r="HNG1622" s="31"/>
      <c r="HNH1622" s="5"/>
      <c r="HNI1622" s="9"/>
      <c r="HNL1622" s="2"/>
      <c r="HNO1622" s="24"/>
      <c r="HNP1622" s="24"/>
      <c r="HNQ1622" s="31"/>
      <c r="HNR1622" s="24"/>
      <c r="HNS1622" s="24"/>
      <c r="HNT1622" s="24"/>
      <c r="HNU1622" s="24"/>
      <c r="HNV1622" s="24"/>
      <c r="HNW1622" s="24"/>
      <c r="HNX1622" s="24"/>
      <c r="HNY1622" s="24"/>
      <c r="HNZ1622" s="24"/>
      <c r="HOA1622" s="24"/>
      <c r="HOB1622" s="24"/>
      <c r="HOC1622" s="24"/>
      <c r="HOD1622" s="24"/>
      <c r="HOE1622" s="24"/>
      <c r="HOF1622" s="24"/>
      <c r="HOJ1622" s="3"/>
      <c r="HOK1622" s="31"/>
      <c r="HOL1622" s="5"/>
      <c r="HOM1622" s="9"/>
      <c r="HOP1622" s="2"/>
      <c r="HOS1622" s="24"/>
      <c r="HOT1622" s="24"/>
      <c r="HOU1622" s="31"/>
      <c r="HOV1622" s="24"/>
      <c r="HOW1622" s="24"/>
      <c r="HOX1622" s="24"/>
      <c r="HOY1622" s="24"/>
      <c r="HOZ1622" s="24"/>
      <c r="HPA1622" s="24"/>
      <c r="HPB1622" s="24"/>
      <c r="HPC1622" s="24"/>
      <c r="HPD1622" s="24"/>
      <c r="HPE1622" s="24"/>
      <c r="HPF1622" s="24"/>
      <c r="HPG1622" s="24"/>
      <c r="HPH1622" s="24"/>
      <c r="HPI1622" s="24"/>
      <c r="HPJ1622" s="24"/>
      <c r="HPN1622" s="3"/>
      <c r="HPO1622" s="31"/>
      <c r="HPP1622" s="5"/>
      <c r="HPQ1622" s="9"/>
      <c r="HPT1622" s="2"/>
      <c r="HPW1622" s="24"/>
      <c r="HPX1622" s="24"/>
      <c r="HPY1622" s="31"/>
      <c r="HPZ1622" s="24"/>
      <c r="HQA1622" s="24"/>
      <c r="HQB1622" s="24"/>
      <c r="HQC1622" s="24"/>
      <c r="HQD1622" s="24"/>
      <c r="HQE1622" s="24"/>
      <c r="HQF1622" s="24"/>
      <c r="HQG1622" s="24"/>
      <c r="HQH1622" s="24"/>
      <c r="HQI1622" s="24"/>
      <c r="HQJ1622" s="24"/>
      <c r="HQK1622" s="24"/>
      <c r="HQL1622" s="24"/>
      <c r="HQM1622" s="24"/>
      <c r="HQN1622" s="24"/>
      <c r="HQR1622" s="3"/>
      <c r="HQS1622" s="31"/>
      <c r="HQT1622" s="5"/>
      <c r="HQU1622" s="9"/>
      <c r="HQX1622" s="2"/>
      <c r="HRA1622" s="24"/>
      <c r="HRB1622" s="24"/>
      <c r="HRC1622" s="31"/>
      <c r="HRD1622" s="24"/>
      <c r="HRE1622" s="24"/>
      <c r="HRF1622" s="24"/>
      <c r="HRG1622" s="24"/>
      <c r="HRH1622" s="24"/>
      <c r="HRI1622" s="24"/>
      <c r="HRJ1622" s="24"/>
      <c r="HRK1622" s="24"/>
      <c r="HRL1622" s="24"/>
      <c r="HRM1622" s="24"/>
      <c r="HRN1622" s="24"/>
      <c r="HRO1622" s="24"/>
      <c r="HRP1622" s="24"/>
      <c r="HRQ1622" s="24"/>
      <c r="HRR1622" s="24"/>
      <c r="HRV1622" s="3"/>
      <c r="HRW1622" s="31"/>
      <c r="HRX1622" s="5"/>
      <c r="HRY1622" s="9"/>
      <c r="HSB1622" s="2"/>
      <c r="HSE1622" s="24"/>
      <c r="HSF1622" s="24"/>
      <c r="HSG1622" s="31"/>
      <c r="HSH1622" s="24"/>
      <c r="HSI1622" s="24"/>
      <c r="HSJ1622" s="24"/>
      <c r="HSK1622" s="24"/>
      <c r="HSL1622" s="24"/>
      <c r="HSM1622" s="24"/>
      <c r="HSN1622" s="24"/>
      <c r="HSO1622" s="24"/>
      <c r="HSP1622" s="24"/>
      <c r="HSQ1622" s="24"/>
      <c r="HSR1622" s="24"/>
      <c r="HSS1622" s="24"/>
      <c r="HST1622" s="24"/>
      <c r="HSU1622" s="24"/>
      <c r="HSV1622" s="24"/>
      <c r="HSZ1622" s="3"/>
      <c r="HTA1622" s="31"/>
      <c r="HTB1622" s="5"/>
      <c r="HTC1622" s="9"/>
      <c r="HTF1622" s="2"/>
      <c r="HTI1622" s="24"/>
      <c r="HTJ1622" s="24"/>
      <c r="HTK1622" s="31"/>
      <c r="HTL1622" s="24"/>
      <c r="HTM1622" s="24"/>
      <c r="HTN1622" s="24"/>
      <c r="HTO1622" s="24"/>
      <c r="HTP1622" s="24"/>
      <c r="HTQ1622" s="24"/>
      <c r="HTR1622" s="24"/>
      <c r="HTS1622" s="24"/>
      <c r="HTT1622" s="24"/>
      <c r="HTU1622" s="24"/>
      <c r="HTV1622" s="24"/>
      <c r="HTW1622" s="24"/>
      <c r="HTX1622" s="24"/>
      <c r="HTY1622" s="24"/>
      <c r="HTZ1622" s="24"/>
      <c r="HUD1622" s="3"/>
      <c r="HUE1622" s="31"/>
      <c r="HUF1622" s="5"/>
      <c r="HUG1622" s="9"/>
      <c r="HUJ1622" s="2"/>
      <c r="HUM1622" s="24"/>
      <c r="HUN1622" s="24"/>
      <c r="HUO1622" s="31"/>
      <c r="HUP1622" s="24"/>
      <c r="HUQ1622" s="24"/>
      <c r="HUR1622" s="24"/>
      <c r="HUS1622" s="24"/>
      <c r="HUT1622" s="24"/>
      <c r="HUU1622" s="24"/>
      <c r="HUV1622" s="24"/>
      <c r="HUW1622" s="24"/>
      <c r="HUX1622" s="24"/>
      <c r="HUY1622" s="24"/>
      <c r="HUZ1622" s="24"/>
      <c r="HVA1622" s="24"/>
      <c r="HVB1622" s="24"/>
      <c r="HVC1622" s="24"/>
      <c r="HVD1622" s="24"/>
      <c r="HVH1622" s="3"/>
      <c r="HVI1622" s="31"/>
      <c r="HVJ1622" s="5"/>
      <c r="HVK1622" s="9"/>
      <c r="HVN1622" s="2"/>
      <c r="HVQ1622" s="24"/>
      <c r="HVR1622" s="24"/>
      <c r="HVS1622" s="31"/>
      <c r="HVT1622" s="24"/>
      <c r="HVU1622" s="24"/>
      <c r="HVV1622" s="24"/>
      <c r="HVW1622" s="24"/>
      <c r="HVX1622" s="24"/>
      <c r="HVY1622" s="24"/>
      <c r="HVZ1622" s="24"/>
      <c r="HWA1622" s="24"/>
      <c r="HWB1622" s="24"/>
      <c r="HWC1622" s="24"/>
      <c r="HWD1622" s="24"/>
      <c r="HWE1622" s="24"/>
      <c r="HWF1622" s="24"/>
      <c r="HWG1622" s="24"/>
      <c r="HWH1622" s="24"/>
      <c r="HWL1622" s="3"/>
      <c r="HWM1622" s="31"/>
      <c r="HWN1622" s="5"/>
      <c r="HWO1622" s="9"/>
      <c r="HWR1622" s="2"/>
      <c r="HWU1622" s="24"/>
      <c r="HWV1622" s="24"/>
      <c r="HWW1622" s="31"/>
      <c r="HWX1622" s="24"/>
      <c r="HWY1622" s="24"/>
      <c r="HWZ1622" s="24"/>
      <c r="HXA1622" s="24"/>
      <c r="HXB1622" s="24"/>
      <c r="HXC1622" s="24"/>
      <c r="HXD1622" s="24"/>
      <c r="HXE1622" s="24"/>
      <c r="HXF1622" s="24"/>
      <c r="HXG1622" s="24"/>
      <c r="HXH1622" s="24"/>
      <c r="HXI1622" s="24"/>
      <c r="HXJ1622" s="24"/>
      <c r="HXK1622" s="24"/>
      <c r="HXL1622" s="24"/>
      <c r="HXP1622" s="3"/>
      <c r="HXQ1622" s="31"/>
      <c r="HXR1622" s="5"/>
      <c r="HXS1622" s="9"/>
      <c r="HXV1622" s="2"/>
      <c r="HXY1622" s="24"/>
      <c r="HXZ1622" s="24"/>
      <c r="HYA1622" s="31"/>
      <c r="HYB1622" s="24"/>
      <c r="HYC1622" s="24"/>
      <c r="HYD1622" s="24"/>
      <c r="HYE1622" s="24"/>
      <c r="HYF1622" s="24"/>
      <c r="HYG1622" s="24"/>
      <c r="HYH1622" s="24"/>
      <c r="HYI1622" s="24"/>
      <c r="HYJ1622" s="24"/>
      <c r="HYK1622" s="24"/>
      <c r="HYL1622" s="24"/>
      <c r="HYM1622" s="24"/>
      <c r="HYN1622" s="24"/>
      <c r="HYO1622" s="24"/>
      <c r="HYP1622" s="24"/>
      <c r="HYT1622" s="3"/>
      <c r="HYU1622" s="31"/>
      <c r="HYV1622" s="5"/>
      <c r="HYW1622" s="9"/>
      <c r="HYZ1622" s="2"/>
      <c r="HZC1622" s="24"/>
      <c r="HZD1622" s="24"/>
      <c r="HZE1622" s="31"/>
      <c r="HZF1622" s="24"/>
      <c r="HZG1622" s="24"/>
      <c r="HZH1622" s="24"/>
      <c r="HZI1622" s="24"/>
      <c r="HZJ1622" s="24"/>
      <c r="HZK1622" s="24"/>
      <c r="HZL1622" s="24"/>
      <c r="HZM1622" s="24"/>
      <c r="HZN1622" s="24"/>
      <c r="HZO1622" s="24"/>
      <c r="HZP1622" s="24"/>
      <c r="HZQ1622" s="24"/>
      <c r="HZR1622" s="24"/>
      <c r="HZS1622" s="24"/>
      <c r="HZT1622" s="24"/>
      <c r="HZX1622" s="3"/>
      <c r="HZY1622" s="31"/>
      <c r="HZZ1622" s="5"/>
      <c r="IAA1622" s="9"/>
      <c r="IAD1622" s="2"/>
      <c r="IAG1622" s="24"/>
      <c r="IAH1622" s="24"/>
      <c r="IAI1622" s="31"/>
      <c r="IAJ1622" s="24"/>
      <c r="IAK1622" s="24"/>
      <c r="IAL1622" s="24"/>
      <c r="IAM1622" s="24"/>
      <c r="IAN1622" s="24"/>
      <c r="IAO1622" s="24"/>
      <c r="IAP1622" s="24"/>
      <c r="IAQ1622" s="24"/>
      <c r="IAR1622" s="24"/>
      <c r="IAS1622" s="24"/>
      <c r="IAT1622" s="24"/>
      <c r="IAU1622" s="24"/>
      <c r="IAV1622" s="24"/>
      <c r="IAW1622" s="24"/>
      <c r="IAX1622" s="24"/>
      <c r="IBB1622" s="3"/>
      <c r="IBC1622" s="31"/>
      <c r="IBD1622" s="5"/>
      <c r="IBE1622" s="9"/>
      <c r="IBH1622" s="2"/>
      <c r="IBK1622" s="24"/>
      <c r="IBL1622" s="24"/>
      <c r="IBM1622" s="31"/>
      <c r="IBN1622" s="24"/>
      <c r="IBO1622" s="24"/>
      <c r="IBP1622" s="24"/>
      <c r="IBQ1622" s="24"/>
      <c r="IBR1622" s="24"/>
      <c r="IBS1622" s="24"/>
      <c r="IBT1622" s="24"/>
      <c r="IBU1622" s="24"/>
      <c r="IBV1622" s="24"/>
      <c r="IBW1622" s="24"/>
      <c r="IBX1622" s="24"/>
      <c r="IBY1622" s="24"/>
      <c r="IBZ1622" s="24"/>
      <c r="ICA1622" s="24"/>
      <c r="ICB1622" s="24"/>
      <c r="ICF1622" s="3"/>
      <c r="ICG1622" s="31"/>
      <c r="ICH1622" s="5"/>
      <c r="ICI1622" s="9"/>
      <c r="ICL1622" s="2"/>
      <c r="ICO1622" s="24"/>
      <c r="ICP1622" s="24"/>
      <c r="ICQ1622" s="31"/>
      <c r="ICR1622" s="24"/>
      <c r="ICS1622" s="24"/>
      <c r="ICT1622" s="24"/>
      <c r="ICU1622" s="24"/>
      <c r="ICV1622" s="24"/>
      <c r="ICW1622" s="24"/>
      <c r="ICX1622" s="24"/>
      <c r="ICY1622" s="24"/>
      <c r="ICZ1622" s="24"/>
      <c r="IDA1622" s="24"/>
      <c r="IDB1622" s="24"/>
      <c r="IDC1622" s="24"/>
      <c r="IDD1622" s="24"/>
      <c r="IDE1622" s="24"/>
      <c r="IDF1622" s="24"/>
      <c r="IDJ1622" s="3"/>
      <c r="IDK1622" s="31"/>
      <c r="IDL1622" s="5"/>
      <c r="IDM1622" s="9"/>
      <c r="IDP1622" s="2"/>
      <c r="IDS1622" s="24"/>
      <c r="IDT1622" s="24"/>
      <c r="IDU1622" s="31"/>
      <c r="IDV1622" s="24"/>
      <c r="IDW1622" s="24"/>
      <c r="IDX1622" s="24"/>
      <c r="IDY1622" s="24"/>
      <c r="IDZ1622" s="24"/>
      <c r="IEA1622" s="24"/>
      <c r="IEB1622" s="24"/>
      <c r="IEC1622" s="24"/>
      <c r="IED1622" s="24"/>
      <c r="IEE1622" s="24"/>
      <c r="IEF1622" s="24"/>
      <c r="IEG1622" s="24"/>
      <c r="IEH1622" s="24"/>
      <c r="IEI1622" s="24"/>
      <c r="IEJ1622" s="24"/>
      <c r="IEN1622" s="3"/>
      <c r="IEO1622" s="31"/>
      <c r="IEP1622" s="5"/>
      <c r="IEQ1622" s="9"/>
      <c r="IET1622" s="2"/>
      <c r="IEW1622" s="24"/>
      <c r="IEX1622" s="24"/>
      <c r="IEY1622" s="31"/>
      <c r="IEZ1622" s="24"/>
      <c r="IFA1622" s="24"/>
      <c r="IFB1622" s="24"/>
      <c r="IFC1622" s="24"/>
      <c r="IFD1622" s="24"/>
      <c r="IFE1622" s="24"/>
      <c r="IFF1622" s="24"/>
      <c r="IFG1622" s="24"/>
      <c r="IFH1622" s="24"/>
      <c r="IFI1622" s="24"/>
      <c r="IFJ1622" s="24"/>
      <c r="IFK1622" s="24"/>
      <c r="IFL1622" s="24"/>
      <c r="IFM1622" s="24"/>
      <c r="IFN1622" s="24"/>
      <c r="IFR1622" s="3"/>
      <c r="IFS1622" s="31"/>
      <c r="IFT1622" s="5"/>
      <c r="IFU1622" s="9"/>
      <c r="IFX1622" s="2"/>
      <c r="IGA1622" s="24"/>
      <c r="IGB1622" s="24"/>
      <c r="IGC1622" s="31"/>
      <c r="IGD1622" s="24"/>
      <c r="IGE1622" s="24"/>
      <c r="IGF1622" s="24"/>
      <c r="IGG1622" s="24"/>
      <c r="IGH1622" s="24"/>
      <c r="IGI1622" s="24"/>
      <c r="IGJ1622" s="24"/>
      <c r="IGK1622" s="24"/>
      <c r="IGL1622" s="24"/>
      <c r="IGM1622" s="24"/>
      <c r="IGN1622" s="24"/>
      <c r="IGO1622" s="24"/>
      <c r="IGP1622" s="24"/>
      <c r="IGQ1622" s="24"/>
      <c r="IGR1622" s="24"/>
      <c r="IGV1622" s="3"/>
      <c r="IGW1622" s="31"/>
      <c r="IGX1622" s="5"/>
      <c r="IGY1622" s="9"/>
      <c r="IHB1622" s="2"/>
      <c r="IHE1622" s="24"/>
      <c r="IHF1622" s="24"/>
      <c r="IHG1622" s="31"/>
      <c r="IHH1622" s="24"/>
      <c r="IHI1622" s="24"/>
      <c r="IHJ1622" s="24"/>
      <c r="IHK1622" s="24"/>
      <c r="IHL1622" s="24"/>
      <c r="IHM1622" s="24"/>
      <c r="IHN1622" s="24"/>
      <c r="IHO1622" s="24"/>
      <c r="IHP1622" s="24"/>
      <c r="IHQ1622" s="24"/>
      <c r="IHR1622" s="24"/>
      <c r="IHS1622" s="24"/>
      <c r="IHT1622" s="24"/>
      <c r="IHU1622" s="24"/>
      <c r="IHV1622" s="24"/>
      <c r="IHZ1622" s="3"/>
      <c r="IIA1622" s="31"/>
      <c r="IIB1622" s="5"/>
      <c r="IIC1622" s="9"/>
      <c r="IIF1622" s="2"/>
      <c r="III1622" s="24"/>
      <c r="IIJ1622" s="24"/>
      <c r="IIK1622" s="31"/>
      <c r="IIL1622" s="24"/>
      <c r="IIM1622" s="24"/>
      <c r="IIN1622" s="24"/>
      <c r="IIO1622" s="24"/>
      <c r="IIP1622" s="24"/>
      <c r="IIQ1622" s="24"/>
      <c r="IIR1622" s="24"/>
      <c r="IIS1622" s="24"/>
      <c r="IIT1622" s="24"/>
      <c r="IIU1622" s="24"/>
      <c r="IIV1622" s="24"/>
      <c r="IIW1622" s="24"/>
      <c r="IIX1622" s="24"/>
      <c r="IIY1622" s="24"/>
      <c r="IIZ1622" s="24"/>
      <c r="IJD1622" s="3"/>
      <c r="IJE1622" s="31"/>
      <c r="IJF1622" s="5"/>
      <c r="IJG1622" s="9"/>
      <c r="IJJ1622" s="2"/>
      <c r="IJM1622" s="24"/>
      <c r="IJN1622" s="24"/>
      <c r="IJO1622" s="31"/>
      <c r="IJP1622" s="24"/>
      <c r="IJQ1622" s="24"/>
      <c r="IJR1622" s="24"/>
      <c r="IJS1622" s="24"/>
      <c r="IJT1622" s="24"/>
      <c r="IJU1622" s="24"/>
      <c r="IJV1622" s="24"/>
      <c r="IJW1622" s="24"/>
      <c r="IJX1622" s="24"/>
      <c r="IJY1622" s="24"/>
      <c r="IJZ1622" s="24"/>
      <c r="IKA1622" s="24"/>
      <c r="IKB1622" s="24"/>
      <c r="IKC1622" s="24"/>
      <c r="IKD1622" s="24"/>
      <c r="IKH1622" s="3"/>
      <c r="IKI1622" s="31"/>
      <c r="IKJ1622" s="5"/>
      <c r="IKK1622" s="9"/>
      <c r="IKN1622" s="2"/>
      <c r="IKQ1622" s="24"/>
      <c r="IKR1622" s="24"/>
      <c r="IKS1622" s="31"/>
      <c r="IKT1622" s="24"/>
      <c r="IKU1622" s="24"/>
      <c r="IKV1622" s="24"/>
      <c r="IKW1622" s="24"/>
      <c r="IKX1622" s="24"/>
      <c r="IKY1622" s="24"/>
      <c r="IKZ1622" s="24"/>
      <c r="ILA1622" s="24"/>
      <c r="ILB1622" s="24"/>
      <c r="ILC1622" s="24"/>
      <c r="ILD1622" s="24"/>
      <c r="ILE1622" s="24"/>
      <c r="ILF1622" s="24"/>
      <c r="ILG1622" s="24"/>
      <c r="ILH1622" s="24"/>
      <c r="ILL1622" s="3"/>
      <c r="ILM1622" s="31"/>
      <c r="ILN1622" s="5"/>
      <c r="ILO1622" s="9"/>
      <c r="ILR1622" s="2"/>
      <c r="ILU1622" s="24"/>
      <c r="ILV1622" s="24"/>
      <c r="ILW1622" s="31"/>
      <c r="ILX1622" s="24"/>
      <c r="ILY1622" s="24"/>
      <c r="ILZ1622" s="24"/>
      <c r="IMA1622" s="24"/>
      <c r="IMB1622" s="24"/>
      <c r="IMC1622" s="24"/>
      <c r="IMD1622" s="24"/>
      <c r="IME1622" s="24"/>
      <c r="IMF1622" s="24"/>
      <c r="IMG1622" s="24"/>
      <c r="IMH1622" s="24"/>
      <c r="IMI1622" s="24"/>
      <c r="IMJ1622" s="24"/>
      <c r="IMK1622" s="24"/>
      <c r="IML1622" s="24"/>
      <c r="IMP1622" s="3"/>
      <c r="IMQ1622" s="31"/>
      <c r="IMR1622" s="5"/>
      <c r="IMS1622" s="9"/>
      <c r="IMV1622" s="2"/>
      <c r="IMY1622" s="24"/>
      <c r="IMZ1622" s="24"/>
      <c r="INA1622" s="31"/>
      <c r="INB1622" s="24"/>
      <c r="INC1622" s="24"/>
      <c r="IND1622" s="24"/>
      <c r="INE1622" s="24"/>
      <c r="INF1622" s="24"/>
      <c r="ING1622" s="24"/>
      <c r="INH1622" s="24"/>
      <c r="INI1622" s="24"/>
      <c r="INJ1622" s="24"/>
      <c r="INK1622" s="24"/>
      <c r="INL1622" s="24"/>
      <c r="INM1622" s="24"/>
      <c r="INN1622" s="24"/>
      <c r="INO1622" s="24"/>
      <c r="INP1622" s="24"/>
      <c r="INT1622" s="3"/>
      <c r="INU1622" s="31"/>
      <c r="INV1622" s="5"/>
      <c r="INW1622" s="9"/>
      <c r="INZ1622" s="2"/>
      <c r="IOC1622" s="24"/>
      <c r="IOD1622" s="24"/>
      <c r="IOE1622" s="31"/>
      <c r="IOF1622" s="24"/>
      <c r="IOG1622" s="24"/>
      <c r="IOH1622" s="24"/>
      <c r="IOI1622" s="24"/>
      <c r="IOJ1622" s="24"/>
      <c r="IOK1622" s="24"/>
      <c r="IOL1622" s="24"/>
      <c r="IOM1622" s="24"/>
      <c r="ION1622" s="24"/>
      <c r="IOO1622" s="24"/>
      <c r="IOP1622" s="24"/>
      <c r="IOQ1622" s="24"/>
      <c r="IOR1622" s="24"/>
      <c r="IOS1622" s="24"/>
      <c r="IOT1622" s="24"/>
      <c r="IOX1622" s="3"/>
      <c r="IOY1622" s="31"/>
      <c r="IOZ1622" s="5"/>
      <c r="IPA1622" s="9"/>
      <c r="IPD1622" s="2"/>
      <c r="IPG1622" s="24"/>
      <c r="IPH1622" s="24"/>
      <c r="IPI1622" s="31"/>
      <c r="IPJ1622" s="24"/>
      <c r="IPK1622" s="24"/>
      <c r="IPL1622" s="24"/>
      <c r="IPM1622" s="24"/>
      <c r="IPN1622" s="24"/>
      <c r="IPO1622" s="24"/>
      <c r="IPP1622" s="24"/>
      <c r="IPQ1622" s="24"/>
      <c r="IPR1622" s="24"/>
      <c r="IPS1622" s="24"/>
      <c r="IPT1622" s="24"/>
      <c r="IPU1622" s="24"/>
      <c r="IPV1622" s="24"/>
      <c r="IPW1622" s="24"/>
      <c r="IPX1622" s="24"/>
      <c r="IQB1622" s="3"/>
      <c r="IQC1622" s="31"/>
      <c r="IQD1622" s="5"/>
      <c r="IQE1622" s="9"/>
      <c r="IQH1622" s="2"/>
      <c r="IQK1622" s="24"/>
      <c r="IQL1622" s="24"/>
      <c r="IQM1622" s="31"/>
      <c r="IQN1622" s="24"/>
      <c r="IQO1622" s="24"/>
      <c r="IQP1622" s="24"/>
      <c r="IQQ1622" s="24"/>
      <c r="IQR1622" s="24"/>
      <c r="IQS1622" s="24"/>
      <c r="IQT1622" s="24"/>
      <c r="IQU1622" s="24"/>
      <c r="IQV1622" s="24"/>
      <c r="IQW1622" s="24"/>
      <c r="IQX1622" s="24"/>
      <c r="IQY1622" s="24"/>
      <c r="IQZ1622" s="24"/>
      <c r="IRA1622" s="24"/>
      <c r="IRB1622" s="24"/>
      <c r="IRF1622" s="3"/>
      <c r="IRG1622" s="31"/>
      <c r="IRH1622" s="5"/>
      <c r="IRI1622" s="9"/>
      <c r="IRL1622" s="2"/>
      <c r="IRO1622" s="24"/>
      <c r="IRP1622" s="24"/>
      <c r="IRQ1622" s="31"/>
      <c r="IRR1622" s="24"/>
      <c r="IRS1622" s="24"/>
      <c r="IRT1622" s="24"/>
      <c r="IRU1622" s="24"/>
      <c r="IRV1622" s="24"/>
      <c r="IRW1622" s="24"/>
      <c r="IRX1622" s="24"/>
      <c r="IRY1622" s="24"/>
      <c r="IRZ1622" s="24"/>
      <c r="ISA1622" s="24"/>
      <c r="ISB1622" s="24"/>
      <c r="ISC1622" s="24"/>
      <c r="ISD1622" s="24"/>
      <c r="ISE1622" s="24"/>
      <c r="ISF1622" s="24"/>
      <c r="ISJ1622" s="3"/>
      <c r="ISK1622" s="31"/>
      <c r="ISL1622" s="5"/>
      <c r="ISM1622" s="9"/>
      <c r="ISP1622" s="2"/>
      <c r="ISS1622" s="24"/>
      <c r="IST1622" s="24"/>
      <c r="ISU1622" s="31"/>
      <c r="ISV1622" s="24"/>
      <c r="ISW1622" s="24"/>
      <c r="ISX1622" s="24"/>
      <c r="ISY1622" s="24"/>
      <c r="ISZ1622" s="24"/>
      <c r="ITA1622" s="24"/>
      <c r="ITB1622" s="24"/>
      <c r="ITC1622" s="24"/>
      <c r="ITD1622" s="24"/>
      <c r="ITE1622" s="24"/>
      <c r="ITF1622" s="24"/>
      <c r="ITG1622" s="24"/>
      <c r="ITH1622" s="24"/>
      <c r="ITI1622" s="24"/>
      <c r="ITJ1622" s="24"/>
      <c r="ITN1622" s="3"/>
      <c r="ITO1622" s="31"/>
      <c r="ITP1622" s="5"/>
      <c r="ITQ1622" s="9"/>
      <c r="ITT1622" s="2"/>
      <c r="ITW1622" s="24"/>
      <c r="ITX1622" s="24"/>
      <c r="ITY1622" s="31"/>
      <c r="ITZ1622" s="24"/>
      <c r="IUA1622" s="24"/>
      <c r="IUB1622" s="24"/>
      <c r="IUC1622" s="24"/>
      <c r="IUD1622" s="24"/>
      <c r="IUE1622" s="24"/>
      <c r="IUF1622" s="24"/>
      <c r="IUG1622" s="24"/>
      <c r="IUH1622" s="24"/>
      <c r="IUI1622" s="24"/>
      <c r="IUJ1622" s="24"/>
      <c r="IUK1622" s="24"/>
      <c r="IUL1622" s="24"/>
      <c r="IUM1622" s="24"/>
      <c r="IUN1622" s="24"/>
      <c r="IUR1622" s="3"/>
      <c r="IUS1622" s="31"/>
      <c r="IUT1622" s="5"/>
      <c r="IUU1622" s="9"/>
      <c r="IUX1622" s="2"/>
      <c r="IVA1622" s="24"/>
      <c r="IVB1622" s="24"/>
      <c r="IVC1622" s="31"/>
      <c r="IVD1622" s="24"/>
      <c r="IVE1622" s="24"/>
      <c r="IVF1622" s="24"/>
      <c r="IVG1622" s="24"/>
      <c r="IVH1622" s="24"/>
      <c r="IVI1622" s="24"/>
      <c r="IVJ1622" s="24"/>
      <c r="IVK1622" s="24"/>
      <c r="IVL1622" s="24"/>
      <c r="IVM1622" s="24"/>
      <c r="IVN1622" s="24"/>
      <c r="IVO1622" s="24"/>
      <c r="IVP1622" s="24"/>
      <c r="IVQ1622" s="24"/>
      <c r="IVR1622" s="24"/>
      <c r="IVV1622" s="3"/>
      <c r="IVW1622" s="31"/>
      <c r="IVX1622" s="5"/>
      <c r="IVY1622" s="9"/>
      <c r="IWB1622" s="2"/>
      <c r="IWE1622" s="24"/>
      <c r="IWF1622" s="24"/>
      <c r="IWG1622" s="31"/>
      <c r="IWH1622" s="24"/>
      <c r="IWI1622" s="24"/>
      <c r="IWJ1622" s="24"/>
      <c r="IWK1622" s="24"/>
      <c r="IWL1622" s="24"/>
      <c r="IWM1622" s="24"/>
      <c r="IWN1622" s="24"/>
      <c r="IWO1622" s="24"/>
      <c r="IWP1622" s="24"/>
      <c r="IWQ1622" s="24"/>
      <c r="IWR1622" s="24"/>
      <c r="IWS1622" s="24"/>
      <c r="IWT1622" s="24"/>
      <c r="IWU1622" s="24"/>
      <c r="IWV1622" s="24"/>
      <c r="IWZ1622" s="3"/>
      <c r="IXA1622" s="31"/>
      <c r="IXB1622" s="5"/>
      <c r="IXC1622" s="9"/>
      <c r="IXF1622" s="2"/>
      <c r="IXI1622" s="24"/>
      <c r="IXJ1622" s="24"/>
      <c r="IXK1622" s="31"/>
      <c r="IXL1622" s="24"/>
      <c r="IXM1622" s="24"/>
      <c r="IXN1622" s="24"/>
      <c r="IXO1622" s="24"/>
      <c r="IXP1622" s="24"/>
      <c r="IXQ1622" s="24"/>
      <c r="IXR1622" s="24"/>
      <c r="IXS1622" s="24"/>
      <c r="IXT1622" s="24"/>
      <c r="IXU1622" s="24"/>
      <c r="IXV1622" s="24"/>
      <c r="IXW1622" s="24"/>
      <c r="IXX1622" s="24"/>
      <c r="IXY1622" s="24"/>
      <c r="IXZ1622" s="24"/>
      <c r="IYD1622" s="3"/>
      <c r="IYE1622" s="31"/>
      <c r="IYF1622" s="5"/>
      <c r="IYG1622" s="9"/>
      <c r="IYJ1622" s="2"/>
      <c r="IYM1622" s="24"/>
      <c r="IYN1622" s="24"/>
      <c r="IYO1622" s="31"/>
      <c r="IYP1622" s="24"/>
      <c r="IYQ1622" s="24"/>
      <c r="IYR1622" s="24"/>
      <c r="IYS1622" s="24"/>
      <c r="IYT1622" s="24"/>
      <c r="IYU1622" s="24"/>
      <c r="IYV1622" s="24"/>
      <c r="IYW1622" s="24"/>
      <c r="IYX1622" s="24"/>
      <c r="IYY1622" s="24"/>
      <c r="IYZ1622" s="24"/>
      <c r="IZA1622" s="24"/>
      <c r="IZB1622" s="24"/>
      <c r="IZC1622" s="24"/>
      <c r="IZD1622" s="24"/>
      <c r="IZH1622" s="3"/>
      <c r="IZI1622" s="31"/>
      <c r="IZJ1622" s="5"/>
      <c r="IZK1622" s="9"/>
      <c r="IZN1622" s="2"/>
      <c r="IZQ1622" s="24"/>
      <c r="IZR1622" s="24"/>
      <c r="IZS1622" s="31"/>
      <c r="IZT1622" s="24"/>
      <c r="IZU1622" s="24"/>
      <c r="IZV1622" s="24"/>
      <c r="IZW1622" s="24"/>
      <c r="IZX1622" s="24"/>
      <c r="IZY1622" s="24"/>
      <c r="IZZ1622" s="24"/>
      <c r="JAA1622" s="24"/>
      <c r="JAB1622" s="24"/>
      <c r="JAC1622" s="24"/>
      <c r="JAD1622" s="24"/>
      <c r="JAE1622" s="24"/>
      <c r="JAF1622" s="24"/>
      <c r="JAG1622" s="24"/>
      <c r="JAH1622" s="24"/>
      <c r="JAL1622" s="3"/>
      <c r="JAM1622" s="31"/>
      <c r="JAN1622" s="5"/>
      <c r="JAO1622" s="9"/>
      <c r="JAR1622" s="2"/>
      <c r="JAU1622" s="24"/>
      <c r="JAV1622" s="24"/>
      <c r="JAW1622" s="31"/>
      <c r="JAX1622" s="24"/>
      <c r="JAY1622" s="24"/>
      <c r="JAZ1622" s="24"/>
      <c r="JBA1622" s="24"/>
      <c r="JBB1622" s="24"/>
      <c r="JBC1622" s="24"/>
      <c r="JBD1622" s="24"/>
      <c r="JBE1622" s="24"/>
      <c r="JBF1622" s="24"/>
      <c r="JBG1622" s="24"/>
      <c r="JBH1622" s="24"/>
      <c r="JBI1622" s="24"/>
      <c r="JBJ1622" s="24"/>
      <c r="JBK1622" s="24"/>
      <c r="JBL1622" s="24"/>
      <c r="JBP1622" s="3"/>
      <c r="JBQ1622" s="31"/>
      <c r="JBR1622" s="5"/>
      <c r="JBS1622" s="9"/>
      <c r="JBV1622" s="2"/>
      <c r="JBY1622" s="24"/>
      <c r="JBZ1622" s="24"/>
      <c r="JCA1622" s="31"/>
      <c r="JCB1622" s="24"/>
      <c r="JCC1622" s="24"/>
      <c r="JCD1622" s="24"/>
      <c r="JCE1622" s="24"/>
      <c r="JCF1622" s="24"/>
      <c r="JCG1622" s="24"/>
      <c r="JCH1622" s="24"/>
      <c r="JCI1622" s="24"/>
      <c r="JCJ1622" s="24"/>
      <c r="JCK1622" s="24"/>
      <c r="JCL1622" s="24"/>
      <c r="JCM1622" s="24"/>
      <c r="JCN1622" s="24"/>
      <c r="JCO1622" s="24"/>
      <c r="JCP1622" s="24"/>
      <c r="JCT1622" s="3"/>
      <c r="JCU1622" s="31"/>
      <c r="JCV1622" s="5"/>
      <c r="JCW1622" s="9"/>
      <c r="JCZ1622" s="2"/>
      <c r="JDC1622" s="24"/>
      <c r="JDD1622" s="24"/>
      <c r="JDE1622" s="31"/>
      <c r="JDF1622" s="24"/>
      <c r="JDG1622" s="24"/>
      <c r="JDH1622" s="24"/>
      <c r="JDI1622" s="24"/>
      <c r="JDJ1622" s="24"/>
      <c r="JDK1622" s="24"/>
      <c r="JDL1622" s="24"/>
      <c r="JDM1622" s="24"/>
      <c r="JDN1622" s="24"/>
      <c r="JDO1622" s="24"/>
      <c r="JDP1622" s="24"/>
      <c r="JDQ1622" s="24"/>
      <c r="JDR1622" s="24"/>
      <c r="JDS1622" s="24"/>
      <c r="JDT1622" s="24"/>
      <c r="JDX1622" s="3"/>
      <c r="JDY1622" s="31"/>
      <c r="JDZ1622" s="5"/>
      <c r="JEA1622" s="9"/>
      <c r="JED1622" s="2"/>
      <c r="JEG1622" s="24"/>
      <c r="JEH1622" s="24"/>
      <c r="JEI1622" s="31"/>
      <c r="JEJ1622" s="24"/>
      <c r="JEK1622" s="24"/>
      <c r="JEL1622" s="24"/>
      <c r="JEM1622" s="24"/>
      <c r="JEN1622" s="24"/>
      <c r="JEO1622" s="24"/>
      <c r="JEP1622" s="24"/>
      <c r="JEQ1622" s="24"/>
      <c r="JER1622" s="24"/>
      <c r="JES1622" s="24"/>
      <c r="JET1622" s="24"/>
      <c r="JEU1622" s="24"/>
      <c r="JEV1622" s="24"/>
      <c r="JEW1622" s="24"/>
      <c r="JEX1622" s="24"/>
      <c r="JFB1622" s="3"/>
      <c r="JFC1622" s="31"/>
      <c r="JFD1622" s="5"/>
      <c r="JFE1622" s="9"/>
      <c r="JFH1622" s="2"/>
      <c r="JFK1622" s="24"/>
      <c r="JFL1622" s="24"/>
      <c r="JFM1622" s="31"/>
      <c r="JFN1622" s="24"/>
      <c r="JFO1622" s="24"/>
      <c r="JFP1622" s="24"/>
      <c r="JFQ1622" s="24"/>
      <c r="JFR1622" s="24"/>
      <c r="JFS1622" s="24"/>
      <c r="JFT1622" s="24"/>
      <c r="JFU1622" s="24"/>
      <c r="JFV1622" s="24"/>
      <c r="JFW1622" s="24"/>
      <c r="JFX1622" s="24"/>
      <c r="JFY1622" s="24"/>
      <c r="JFZ1622" s="24"/>
      <c r="JGA1622" s="24"/>
      <c r="JGB1622" s="24"/>
      <c r="JGF1622" s="3"/>
      <c r="JGG1622" s="31"/>
      <c r="JGH1622" s="5"/>
      <c r="JGI1622" s="9"/>
      <c r="JGL1622" s="2"/>
      <c r="JGO1622" s="24"/>
      <c r="JGP1622" s="24"/>
      <c r="JGQ1622" s="31"/>
      <c r="JGR1622" s="24"/>
      <c r="JGS1622" s="24"/>
      <c r="JGT1622" s="24"/>
      <c r="JGU1622" s="24"/>
      <c r="JGV1622" s="24"/>
      <c r="JGW1622" s="24"/>
      <c r="JGX1622" s="24"/>
      <c r="JGY1622" s="24"/>
      <c r="JGZ1622" s="24"/>
      <c r="JHA1622" s="24"/>
      <c r="JHB1622" s="24"/>
      <c r="JHC1622" s="24"/>
      <c r="JHD1622" s="24"/>
      <c r="JHE1622" s="24"/>
      <c r="JHF1622" s="24"/>
      <c r="JHJ1622" s="3"/>
      <c r="JHK1622" s="31"/>
      <c r="JHL1622" s="5"/>
      <c r="JHM1622" s="9"/>
      <c r="JHP1622" s="2"/>
      <c r="JHS1622" s="24"/>
      <c r="JHT1622" s="24"/>
      <c r="JHU1622" s="31"/>
      <c r="JHV1622" s="24"/>
      <c r="JHW1622" s="24"/>
      <c r="JHX1622" s="24"/>
      <c r="JHY1622" s="24"/>
      <c r="JHZ1622" s="24"/>
      <c r="JIA1622" s="24"/>
      <c r="JIB1622" s="24"/>
      <c r="JIC1622" s="24"/>
      <c r="JID1622" s="24"/>
      <c r="JIE1622" s="24"/>
      <c r="JIF1622" s="24"/>
      <c r="JIG1622" s="24"/>
      <c r="JIH1622" s="24"/>
      <c r="JII1622" s="24"/>
      <c r="JIJ1622" s="24"/>
      <c r="JIN1622" s="3"/>
      <c r="JIO1622" s="31"/>
      <c r="JIP1622" s="5"/>
      <c r="JIQ1622" s="9"/>
      <c r="JIT1622" s="2"/>
      <c r="JIW1622" s="24"/>
      <c r="JIX1622" s="24"/>
      <c r="JIY1622" s="31"/>
      <c r="JIZ1622" s="24"/>
      <c r="JJA1622" s="24"/>
      <c r="JJB1622" s="24"/>
      <c r="JJC1622" s="24"/>
      <c r="JJD1622" s="24"/>
      <c r="JJE1622" s="24"/>
      <c r="JJF1622" s="24"/>
      <c r="JJG1622" s="24"/>
      <c r="JJH1622" s="24"/>
      <c r="JJI1622" s="24"/>
      <c r="JJJ1622" s="24"/>
      <c r="JJK1622" s="24"/>
      <c r="JJL1622" s="24"/>
      <c r="JJM1622" s="24"/>
      <c r="JJN1622" s="24"/>
      <c r="JJR1622" s="3"/>
      <c r="JJS1622" s="31"/>
      <c r="JJT1622" s="5"/>
      <c r="JJU1622" s="9"/>
      <c r="JJX1622" s="2"/>
      <c r="JKA1622" s="24"/>
      <c r="JKB1622" s="24"/>
      <c r="JKC1622" s="31"/>
      <c r="JKD1622" s="24"/>
      <c r="JKE1622" s="24"/>
      <c r="JKF1622" s="24"/>
      <c r="JKG1622" s="24"/>
      <c r="JKH1622" s="24"/>
      <c r="JKI1622" s="24"/>
      <c r="JKJ1622" s="24"/>
      <c r="JKK1622" s="24"/>
      <c r="JKL1622" s="24"/>
      <c r="JKM1622" s="24"/>
      <c r="JKN1622" s="24"/>
      <c r="JKO1622" s="24"/>
      <c r="JKP1622" s="24"/>
      <c r="JKQ1622" s="24"/>
      <c r="JKR1622" s="24"/>
      <c r="JKV1622" s="3"/>
      <c r="JKW1622" s="31"/>
      <c r="JKX1622" s="5"/>
      <c r="JKY1622" s="9"/>
      <c r="JLB1622" s="2"/>
      <c r="JLE1622" s="24"/>
      <c r="JLF1622" s="24"/>
      <c r="JLG1622" s="31"/>
      <c r="JLH1622" s="24"/>
      <c r="JLI1622" s="24"/>
      <c r="JLJ1622" s="24"/>
      <c r="JLK1622" s="24"/>
      <c r="JLL1622" s="24"/>
      <c r="JLM1622" s="24"/>
      <c r="JLN1622" s="24"/>
      <c r="JLO1622" s="24"/>
      <c r="JLP1622" s="24"/>
      <c r="JLQ1622" s="24"/>
      <c r="JLR1622" s="24"/>
      <c r="JLS1622" s="24"/>
      <c r="JLT1622" s="24"/>
      <c r="JLU1622" s="24"/>
      <c r="JLV1622" s="24"/>
      <c r="JLZ1622" s="3"/>
      <c r="JMA1622" s="31"/>
      <c r="JMB1622" s="5"/>
      <c r="JMC1622" s="9"/>
      <c r="JMF1622" s="2"/>
      <c r="JMI1622" s="24"/>
      <c r="JMJ1622" s="24"/>
      <c r="JMK1622" s="31"/>
      <c r="JML1622" s="24"/>
      <c r="JMM1622" s="24"/>
      <c r="JMN1622" s="24"/>
      <c r="JMO1622" s="24"/>
      <c r="JMP1622" s="24"/>
      <c r="JMQ1622" s="24"/>
      <c r="JMR1622" s="24"/>
      <c r="JMS1622" s="24"/>
      <c r="JMT1622" s="24"/>
      <c r="JMU1622" s="24"/>
      <c r="JMV1622" s="24"/>
      <c r="JMW1622" s="24"/>
      <c r="JMX1622" s="24"/>
      <c r="JMY1622" s="24"/>
      <c r="JMZ1622" s="24"/>
      <c r="JND1622" s="3"/>
      <c r="JNE1622" s="31"/>
      <c r="JNF1622" s="5"/>
      <c r="JNG1622" s="9"/>
      <c r="JNJ1622" s="2"/>
      <c r="JNM1622" s="24"/>
      <c r="JNN1622" s="24"/>
      <c r="JNO1622" s="31"/>
      <c r="JNP1622" s="24"/>
      <c r="JNQ1622" s="24"/>
      <c r="JNR1622" s="24"/>
      <c r="JNS1622" s="24"/>
      <c r="JNT1622" s="24"/>
      <c r="JNU1622" s="24"/>
      <c r="JNV1622" s="24"/>
      <c r="JNW1622" s="24"/>
      <c r="JNX1622" s="24"/>
      <c r="JNY1622" s="24"/>
      <c r="JNZ1622" s="24"/>
      <c r="JOA1622" s="24"/>
      <c r="JOB1622" s="24"/>
      <c r="JOC1622" s="24"/>
      <c r="JOD1622" s="24"/>
      <c r="JOH1622" s="3"/>
      <c r="JOI1622" s="31"/>
      <c r="JOJ1622" s="5"/>
      <c r="JOK1622" s="9"/>
      <c r="JON1622" s="2"/>
      <c r="JOQ1622" s="24"/>
      <c r="JOR1622" s="24"/>
      <c r="JOS1622" s="31"/>
      <c r="JOT1622" s="24"/>
      <c r="JOU1622" s="24"/>
      <c r="JOV1622" s="24"/>
      <c r="JOW1622" s="24"/>
      <c r="JOX1622" s="24"/>
      <c r="JOY1622" s="24"/>
      <c r="JOZ1622" s="24"/>
      <c r="JPA1622" s="24"/>
      <c r="JPB1622" s="24"/>
      <c r="JPC1622" s="24"/>
      <c r="JPD1622" s="24"/>
      <c r="JPE1622" s="24"/>
      <c r="JPF1622" s="24"/>
      <c r="JPG1622" s="24"/>
      <c r="JPH1622" s="24"/>
      <c r="JPL1622" s="3"/>
      <c r="JPM1622" s="31"/>
      <c r="JPN1622" s="5"/>
      <c r="JPO1622" s="9"/>
      <c r="JPR1622" s="2"/>
      <c r="JPU1622" s="24"/>
      <c r="JPV1622" s="24"/>
      <c r="JPW1622" s="31"/>
      <c r="JPX1622" s="24"/>
      <c r="JPY1622" s="24"/>
      <c r="JPZ1622" s="24"/>
      <c r="JQA1622" s="24"/>
      <c r="JQB1622" s="24"/>
      <c r="JQC1622" s="24"/>
      <c r="JQD1622" s="24"/>
      <c r="JQE1622" s="24"/>
      <c r="JQF1622" s="24"/>
      <c r="JQG1622" s="24"/>
      <c r="JQH1622" s="24"/>
      <c r="JQI1622" s="24"/>
      <c r="JQJ1622" s="24"/>
      <c r="JQK1622" s="24"/>
      <c r="JQL1622" s="24"/>
      <c r="JQP1622" s="3"/>
      <c r="JQQ1622" s="31"/>
      <c r="JQR1622" s="5"/>
      <c r="JQS1622" s="9"/>
      <c r="JQV1622" s="2"/>
      <c r="JQY1622" s="24"/>
      <c r="JQZ1622" s="24"/>
      <c r="JRA1622" s="31"/>
      <c r="JRB1622" s="24"/>
      <c r="JRC1622" s="24"/>
      <c r="JRD1622" s="24"/>
      <c r="JRE1622" s="24"/>
      <c r="JRF1622" s="24"/>
      <c r="JRG1622" s="24"/>
      <c r="JRH1622" s="24"/>
      <c r="JRI1622" s="24"/>
      <c r="JRJ1622" s="24"/>
      <c r="JRK1622" s="24"/>
      <c r="JRL1622" s="24"/>
      <c r="JRM1622" s="24"/>
      <c r="JRN1622" s="24"/>
      <c r="JRO1622" s="24"/>
      <c r="JRP1622" s="24"/>
      <c r="JRT1622" s="3"/>
      <c r="JRU1622" s="31"/>
      <c r="JRV1622" s="5"/>
      <c r="JRW1622" s="9"/>
      <c r="JRZ1622" s="2"/>
      <c r="JSC1622" s="24"/>
      <c r="JSD1622" s="24"/>
      <c r="JSE1622" s="31"/>
      <c r="JSF1622" s="24"/>
      <c r="JSG1622" s="24"/>
      <c r="JSH1622" s="24"/>
      <c r="JSI1622" s="24"/>
      <c r="JSJ1622" s="24"/>
      <c r="JSK1622" s="24"/>
      <c r="JSL1622" s="24"/>
      <c r="JSM1622" s="24"/>
      <c r="JSN1622" s="24"/>
      <c r="JSO1622" s="24"/>
      <c r="JSP1622" s="24"/>
      <c r="JSQ1622" s="24"/>
      <c r="JSR1622" s="24"/>
      <c r="JSS1622" s="24"/>
      <c r="JST1622" s="24"/>
      <c r="JSX1622" s="3"/>
      <c r="JSY1622" s="31"/>
      <c r="JSZ1622" s="5"/>
      <c r="JTA1622" s="9"/>
      <c r="JTD1622" s="2"/>
      <c r="JTG1622" s="24"/>
      <c r="JTH1622" s="24"/>
      <c r="JTI1622" s="31"/>
      <c r="JTJ1622" s="24"/>
      <c r="JTK1622" s="24"/>
      <c r="JTL1622" s="24"/>
      <c r="JTM1622" s="24"/>
      <c r="JTN1622" s="24"/>
      <c r="JTO1622" s="24"/>
      <c r="JTP1622" s="24"/>
      <c r="JTQ1622" s="24"/>
      <c r="JTR1622" s="24"/>
      <c r="JTS1622" s="24"/>
      <c r="JTT1622" s="24"/>
      <c r="JTU1622" s="24"/>
      <c r="JTV1622" s="24"/>
      <c r="JTW1622" s="24"/>
      <c r="JTX1622" s="24"/>
      <c r="JUB1622" s="3"/>
      <c r="JUC1622" s="31"/>
      <c r="JUD1622" s="5"/>
      <c r="JUE1622" s="9"/>
      <c r="JUH1622" s="2"/>
      <c r="JUK1622" s="24"/>
      <c r="JUL1622" s="24"/>
      <c r="JUM1622" s="31"/>
      <c r="JUN1622" s="24"/>
      <c r="JUO1622" s="24"/>
      <c r="JUP1622" s="24"/>
      <c r="JUQ1622" s="24"/>
      <c r="JUR1622" s="24"/>
      <c r="JUS1622" s="24"/>
      <c r="JUT1622" s="24"/>
      <c r="JUU1622" s="24"/>
      <c r="JUV1622" s="24"/>
      <c r="JUW1622" s="24"/>
      <c r="JUX1622" s="24"/>
      <c r="JUY1622" s="24"/>
      <c r="JUZ1622" s="24"/>
      <c r="JVA1622" s="24"/>
      <c r="JVB1622" s="24"/>
      <c r="JVF1622" s="3"/>
      <c r="JVG1622" s="31"/>
      <c r="JVH1622" s="5"/>
      <c r="JVI1622" s="9"/>
      <c r="JVL1622" s="2"/>
      <c r="JVO1622" s="24"/>
      <c r="JVP1622" s="24"/>
      <c r="JVQ1622" s="31"/>
      <c r="JVR1622" s="24"/>
      <c r="JVS1622" s="24"/>
      <c r="JVT1622" s="24"/>
      <c r="JVU1622" s="24"/>
      <c r="JVV1622" s="24"/>
      <c r="JVW1622" s="24"/>
      <c r="JVX1622" s="24"/>
      <c r="JVY1622" s="24"/>
      <c r="JVZ1622" s="24"/>
      <c r="JWA1622" s="24"/>
      <c r="JWB1622" s="24"/>
      <c r="JWC1622" s="24"/>
      <c r="JWD1622" s="24"/>
      <c r="JWE1622" s="24"/>
      <c r="JWF1622" s="24"/>
      <c r="JWJ1622" s="3"/>
      <c r="JWK1622" s="31"/>
      <c r="JWL1622" s="5"/>
      <c r="JWM1622" s="9"/>
      <c r="JWP1622" s="2"/>
      <c r="JWS1622" s="24"/>
      <c r="JWT1622" s="24"/>
      <c r="JWU1622" s="31"/>
      <c r="JWV1622" s="24"/>
      <c r="JWW1622" s="24"/>
      <c r="JWX1622" s="24"/>
      <c r="JWY1622" s="24"/>
      <c r="JWZ1622" s="24"/>
      <c r="JXA1622" s="24"/>
      <c r="JXB1622" s="24"/>
      <c r="JXC1622" s="24"/>
      <c r="JXD1622" s="24"/>
      <c r="JXE1622" s="24"/>
      <c r="JXF1622" s="24"/>
      <c r="JXG1622" s="24"/>
      <c r="JXH1622" s="24"/>
      <c r="JXI1622" s="24"/>
      <c r="JXJ1622" s="24"/>
      <c r="JXN1622" s="3"/>
      <c r="JXO1622" s="31"/>
      <c r="JXP1622" s="5"/>
      <c r="JXQ1622" s="9"/>
      <c r="JXT1622" s="2"/>
      <c r="JXW1622" s="24"/>
      <c r="JXX1622" s="24"/>
      <c r="JXY1622" s="31"/>
      <c r="JXZ1622" s="24"/>
      <c r="JYA1622" s="24"/>
      <c r="JYB1622" s="24"/>
      <c r="JYC1622" s="24"/>
      <c r="JYD1622" s="24"/>
      <c r="JYE1622" s="24"/>
      <c r="JYF1622" s="24"/>
      <c r="JYG1622" s="24"/>
      <c r="JYH1622" s="24"/>
      <c r="JYI1622" s="24"/>
      <c r="JYJ1622" s="24"/>
      <c r="JYK1622" s="24"/>
      <c r="JYL1622" s="24"/>
      <c r="JYM1622" s="24"/>
      <c r="JYN1622" s="24"/>
      <c r="JYR1622" s="3"/>
      <c r="JYS1622" s="31"/>
      <c r="JYT1622" s="5"/>
      <c r="JYU1622" s="9"/>
      <c r="JYX1622" s="2"/>
      <c r="JZA1622" s="24"/>
      <c r="JZB1622" s="24"/>
      <c r="JZC1622" s="31"/>
      <c r="JZD1622" s="24"/>
      <c r="JZE1622" s="24"/>
      <c r="JZF1622" s="24"/>
      <c r="JZG1622" s="24"/>
      <c r="JZH1622" s="24"/>
      <c r="JZI1622" s="24"/>
      <c r="JZJ1622" s="24"/>
      <c r="JZK1622" s="24"/>
      <c r="JZL1622" s="24"/>
      <c r="JZM1622" s="24"/>
      <c r="JZN1622" s="24"/>
      <c r="JZO1622" s="24"/>
      <c r="JZP1622" s="24"/>
      <c r="JZQ1622" s="24"/>
      <c r="JZR1622" s="24"/>
      <c r="JZV1622" s="3"/>
      <c r="JZW1622" s="31"/>
      <c r="JZX1622" s="5"/>
      <c r="JZY1622" s="9"/>
      <c r="KAB1622" s="2"/>
      <c r="KAE1622" s="24"/>
      <c r="KAF1622" s="24"/>
      <c r="KAG1622" s="31"/>
      <c r="KAH1622" s="24"/>
      <c r="KAI1622" s="24"/>
      <c r="KAJ1622" s="24"/>
      <c r="KAK1622" s="24"/>
      <c r="KAL1622" s="24"/>
      <c r="KAM1622" s="24"/>
      <c r="KAN1622" s="24"/>
      <c r="KAO1622" s="24"/>
      <c r="KAP1622" s="24"/>
      <c r="KAQ1622" s="24"/>
      <c r="KAR1622" s="24"/>
      <c r="KAS1622" s="24"/>
      <c r="KAT1622" s="24"/>
      <c r="KAU1622" s="24"/>
      <c r="KAV1622" s="24"/>
      <c r="KAZ1622" s="3"/>
      <c r="KBA1622" s="31"/>
      <c r="KBB1622" s="5"/>
      <c r="KBC1622" s="9"/>
      <c r="KBF1622" s="2"/>
      <c r="KBI1622" s="24"/>
      <c r="KBJ1622" s="24"/>
      <c r="KBK1622" s="31"/>
      <c r="KBL1622" s="24"/>
      <c r="KBM1622" s="24"/>
      <c r="KBN1622" s="24"/>
      <c r="KBO1622" s="24"/>
      <c r="KBP1622" s="24"/>
      <c r="KBQ1622" s="24"/>
      <c r="KBR1622" s="24"/>
      <c r="KBS1622" s="24"/>
      <c r="KBT1622" s="24"/>
      <c r="KBU1622" s="24"/>
      <c r="KBV1622" s="24"/>
      <c r="KBW1622" s="24"/>
      <c r="KBX1622" s="24"/>
      <c r="KBY1622" s="24"/>
      <c r="KBZ1622" s="24"/>
      <c r="KCD1622" s="3"/>
      <c r="KCE1622" s="31"/>
      <c r="KCF1622" s="5"/>
      <c r="KCG1622" s="9"/>
      <c r="KCJ1622" s="2"/>
      <c r="KCM1622" s="24"/>
      <c r="KCN1622" s="24"/>
      <c r="KCO1622" s="31"/>
      <c r="KCP1622" s="24"/>
      <c r="KCQ1622" s="24"/>
      <c r="KCR1622" s="24"/>
      <c r="KCS1622" s="24"/>
      <c r="KCT1622" s="24"/>
      <c r="KCU1622" s="24"/>
      <c r="KCV1622" s="24"/>
      <c r="KCW1622" s="24"/>
      <c r="KCX1622" s="24"/>
      <c r="KCY1622" s="24"/>
      <c r="KCZ1622" s="24"/>
      <c r="KDA1622" s="24"/>
      <c r="KDB1622" s="24"/>
      <c r="KDC1622" s="24"/>
      <c r="KDD1622" s="24"/>
      <c r="KDH1622" s="3"/>
      <c r="KDI1622" s="31"/>
      <c r="KDJ1622" s="5"/>
      <c r="KDK1622" s="9"/>
      <c r="KDN1622" s="2"/>
      <c r="KDQ1622" s="24"/>
      <c r="KDR1622" s="24"/>
      <c r="KDS1622" s="31"/>
      <c r="KDT1622" s="24"/>
      <c r="KDU1622" s="24"/>
      <c r="KDV1622" s="24"/>
      <c r="KDW1622" s="24"/>
      <c r="KDX1622" s="24"/>
      <c r="KDY1622" s="24"/>
      <c r="KDZ1622" s="24"/>
      <c r="KEA1622" s="24"/>
      <c r="KEB1622" s="24"/>
      <c r="KEC1622" s="24"/>
      <c r="KED1622" s="24"/>
      <c r="KEE1622" s="24"/>
      <c r="KEF1622" s="24"/>
      <c r="KEG1622" s="24"/>
      <c r="KEH1622" s="24"/>
      <c r="KEL1622" s="3"/>
      <c r="KEM1622" s="31"/>
      <c r="KEN1622" s="5"/>
      <c r="KEO1622" s="9"/>
      <c r="KER1622" s="2"/>
      <c r="KEU1622" s="24"/>
      <c r="KEV1622" s="24"/>
      <c r="KEW1622" s="31"/>
      <c r="KEX1622" s="24"/>
      <c r="KEY1622" s="24"/>
      <c r="KEZ1622" s="24"/>
      <c r="KFA1622" s="24"/>
      <c r="KFB1622" s="24"/>
      <c r="KFC1622" s="24"/>
      <c r="KFD1622" s="24"/>
      <c r="KFE1622" s="24"/>
      <c r="KFF1622" s="24"/>
      <c r="KFG1622" s="24"/>
      <c r="KFH1622" s="24"/>
      <c r="KFI1622" s="24"/>
      <c r="KFJ1622" s="24"/>
      <c r="KFK1622" s="24"/>
      <c r="KFL1622" s="24"/>
      <c r="KFP1622" s="3"/>
      <c r="KFQ1622" s="31"/>
      <c r="KFR1622" s="5"/>
      <c r="KFS1622" s="9"/>
      <c r="KFV1622" s="2"/>
      <c r="KFY1622" s="24"/>
      <c r="KFZ1622" s="24"/>
      <c r="KGA1622" s="31"/>
      <c r="KGB1622" s="24"/>
      <c r="KGC1622" s="24"/>
      <c r="KGD1622" s="24"/>
      <c r="KGE1622" s="24"/>
      <c r="KGF1622" s="24"/>
      <c r="KGG1622" s="24"/>
      <c r="KGH1622" s="24"/>
      <c r="KGI1622" s="24"/>
      <c r="KGJ1622" s="24"/>
      <c r="KGK1622" s="24"/>
      <c r="KGL1622" s="24"/>
      <c r="KGM1622" s="24"/>
      <c r="KGN1622" s="24"/>
      <c r="KGO1622" s="24"/>
      <c r="KGP1622" s="24"/>
      <c r="KGT1622" s="3"/>
      <c r="KGU1622" s="31"/>
      <c r="KGV1622" s="5"/>
      <c r="KGW1622" s="9"/>
      <c r="KGZ1622" s="2"/>
      <c r="KHC1622" s="24"/>
      <c r="KHD1622" s="24"/>
      <c r="KHE1622" s="31"/>
      <c r="KHF1622" s="24"/>
      <c r="KHG1622" s="24"/>
      <c r="KHH1622" s="24"/>
      <c r="KHI1622" s="24"/>
      <c r="KHJ1622" s="24"/>
      <c r="KHK1622" s="24"/>
      <c r="KHL1622" s="24"/>
      <c r="KHM1622" s="24"/>
      <c r="KHN1622" s="24"/>
      <c r="KHO1622" s="24"/>
      <c r="KHP1622" s="24"/>
      <c r="KHQ1622" s="24"/>
      <c r="KHR1622" s="24"/>
      <c r="KHS1622" s="24"/>
      <c r="KHT1622" s="24"/>
      <c r="KHX1622" s="3"/>
      <c r="KHY1622" s="31"/>
      <c r="KHZ1622" s="5"/>
      <c r="KIA1622" s="9"/>
      <c r="KID1622" s="2"/>
      <c r="KIG1622" s="24"/>
      <c r="KIH1622" s="24"/>
      <c r="KII1622" s="31"/>
      <c r="KIJ1622" s="24"/>
      <c r="KIK1622" s="24"/>
      <c r="KIL1622" s="24"/>
      <c r="KIM1622" s="24"/>
      <c r="KIN1622" s="24"/>
      <c r="KIO1622" s="24"/>
      <c r="KIP1622" s="24"/>
      <c r="KIQ1622" s="24"/>
      <c r="KIR1622" s="24"/>
      <c r="KIS1622" s="24"/>
      <c r="KIT1622" s="24"/>
      <c r="KIU1622" s="24"/>
      <c r="KIV1622" s="24"/>
      <c r="KIW1622" s="24"/>
      <c r="KIX1622" s="24"/>
      <c r="KJB1622" s="3"/>
      <c r="KJC1622" s="31"/>
      <c r="KJD1622" s="5"/>
      <c r="KJE1622" s="9"/>
      <c r="KJH1622" s="2"/>
      <c r="KJK1622" s="24"/>
      <c r="KJL1622" s="24"/>
      <c r="KJM1622" s="31"/>
      <c r="KJN1622" s="24"/>
      <c r="KJO1622" s="24"/>
      <c r="KJP1622" s="24"/>
      <c r="KJQ1622" s="24"/>
      <c r="KJR1622" s="24"/>
      <c r="KJS1622" s="24"/>
      <c r="KJT1622" s="24"/>
      <c r="KJU1622" s="24"/>
      <c r="KJV1622" s="24"/>
      <c r="KJW1622" s="24"/>
      <c r="KJX1622" s="24"/>
      <c r="KJY1622" s="24"/>
      <c r="KJZ1622" s="24"/>
      <c r="KKA1622" s="24"/>
      <c r="KKB1622" s="24"/>
      <c r="KKF1622" s="3"/>
      <c r="KKG1622" s="31"/>
      <c r="KKH1622" s="5"/>
      <c r="KKI1622" s="9"/>
      <c r="KKL1622" s="2"/>
      <c r="KKO1622" s="24"/>
      <c r="KKP1622" s="24"/>
      <c r="KKQ1622" s="31"/>
      <c r="KKR1622" s="24"/>
      <c r="KKS1622" s="24"/>
      <c r="KKT1622" s="24"/>
      <c r="KKU1622" s="24"/>
      <c r="KKV1622" s="24"/>
      <c r="KKW1622" s="24"/>
      <c r="KKX1622" s="24"/>
      <c r="KKY1622" s="24"/>
      <c r="KKZ1622" s="24"/>
      <c r="KLA1622" s="24"/>
      <c r="KLB1622" s="24"/>
      <c r="KLC1622" s="24"/>
      <c r="KLD1622" s="24"/>
      <c r="KLE1622" s="24"/>
      <c r="KLF1622" s="24"/>
      <c r="KLJ1622" s="3"/>
      <c r="KLK1622" s="31"/>
      <c r="KLL1622" s="5"/>
      <c r="KLM1622" s="9"/>
      <c r="KLP1622" s="2"/>
      <c r="KLS1622" s="24"/>
      <c r="KLT1622" s="24"/>
      <c r="KLU1622" s="31"/>
      <c r="KLV1622" s="24"/>
      <c r="KLW1622" s="24"/>
      <c r="KLX1622" s="24"/>
      <c r="KLY1622" s="24"/>
      <c r="KLZ1622" s="24"/>
      <c r="KMA1622" s="24"/>
      <c r="KMB1622" s="24"/>
      <c r="KMC1622" s="24"/>
      <c r="KMD1622" s="24"/>
      <c r="KME1622" s="24"/>
      <c r="KMF1622" s="24"/>
      <c r="KMG1622" s="24"/>
      <c r="KMH1622" s="24"/>
      <c r="KMI1622" s="24"/>
      <c r="KMJ1622" s="24"/>
      <c r="KMN1622" s="3"/>
      <c r="KMO1622" s="31"/>
      <c r="KMP1622" s="5"/>
      <c r="KMQ1622" s="9"/>
      <c r="KMT1622" s="2"/>
      <c r="KMW1622" s="24"/>
      <c r="KMX1622" s="24"/>
      <c r="KMY1622" s="31"/>
      <c r="KMZ1622" s="24"/>
      <c r="KNA1622" s="24"/>
      <c r="KNB1622" s="24"/>
      <c r="KNC1622" s="24"/>
      <c r="KND1622" s="24"/>
      <c r="KNE1622" s="24"/>
      <c r="KNF1622" s="24"/>
      <c r="KNG1622" s="24"/>
      <c r="KNH1622" s="24"/>
      <c r="KNI1622" s="24"/>
      <c r="KNJ1622" s="24"/>
      <c r="KNK1622" s="24"/>
      <c r="KNL1622" s="24"/>
      <c r="KNM1622" s="24"/>
      <c r="KNN1622" s="24"/>
      <c r="KNR1622" s="3"/>
      <c r="KNS1622" s="31"/>
      <c r="KNT1622" s="5"/>
      <c r="KNU1622" s="9"/>
      <c r="KNX1622" s="2"/>
      <c r="KOA1622" s="24"/>
      <c r="KOB1622" s="24"/>
      <c r="KOC1622" s="31"/>
      <c r="KOD1622" s="24"/>
      <c r="KOE1622" s="24"/>
      <c r="KOF1622" s="24"/>
      <c r="KOG1622" s="24"/>
      <c r="KOH1622" s="24"/>
      <c r="KOI1622" s="24"/>
      <c r="KOJ1622" s="24"/>
      <c r="KOK1622" s="24"/>
      <c r="KOL1622" s="24"/>
      <c r="KOM1622" s="24"/>
      <c r="KON1622" s="24"/>
      <c r="KOO1622" s="24"/>
      <c r="KOP1622" s="24"/>
      <c r="KOQ1622" s="24"/>
      <c r="KOR1622" s="24"/>
      <c r="KOV1622" s="3"/>
      <c r="KOW1622" s="31"/>
      <c r="KOX1622" s="5"/>
      <c r="KOY1622" s="9"/>
      <c r="KPB1622" s="2"/>
      <c r="KPE1622" s="24"/>
      <c r="KPF1622" s="24"/>
      <c r="KPG1622" s="31"/>
      <c r="KPH1622" s="24"/>
      <c r="KPI1622" s="24"/>
      <c r="KPJ1622" s="24"/>
      <c r="KPK1622" s="24"/>
      <c r="KPL1622" s="24"/>
      <c r="KPM1622" s="24"/>
      <c r="KPN1622" s="24"/>
      <c r="KPO1622" s="24"/>
      <c r="KPP1622" s="24"/>
      <c r="KPQ1622" s="24"/>
      <c r="KPR1622" s="24"/>
      <c r="KPS1622" s="24"/>
      <c r="KPT1622" s="24"/>
      <c r="KPU1622" s="24"/>
      <c r="KPV1622" s="24"/>
      <c r="KPZ1622" s="3"/>
      <c r="KQA1622" s="31"/>
      <c r="KQB1622" s="5"/>
      <c r="KQC1622" s="9"/>
      <c r="KQF1622" s="2"/>
      <c r="KQI1622" s="24"/>
      <c r="KQJ1622" s="24"/>
      <c r="KQK1622" s="31"/>
      <c r="KQL1622" s="24"/>
      <c r="KQM1622" s="24"/>
      <c r="KQN1622" s="24"/>
      <c r="KQO1622" s="24"/>
      <c r="KQP1622" s="24"/>
      <c r="KQQ1622" s="24"/>
      <c r="KQR1622" s="24"/>
      <c r="KQS1622" s="24"/>
      <c r="KQT1622" s="24"/>
      <c r="KQU1622" s="24"/>
      <c r="KQV1622" s="24"/>
      <c r="KQW1622" s="24"/>
      <c r="KQX1622" s="24"/>
      <c r="KQY1622" s="24"/>
      <c r="KQZ1622" s="24"/>
      <c r="KRD1622" s="3"/>
      <c r="KRE1622" s="31"/>
      <c r="KRF1622" s="5"/>
      <c r="KRG1622" s="9"/>
      <c r="KRJ1622" s="2"/>
      <c r="KRM1622" s="24"/>
      <c r="KRN1622" s="24"/>
      <c r="KRO1622" s="31"/>
      <c r="KRP1622" s="24"/>
      <c r="KRQ1622" s="24"/>
      <c r="KRR1622" s="24"/>
      <c r="KRS1622" s="24"/>
      <c r="KRT1622" s="24"/>
      <c r="KRU1622" s="24"/>
      <c r="KRV1622" s="24"/>
      <c r="KRW1622" s="24"/>
      <c r="KRX1622" s="24"/>
      <c r="KRY1622" s="24"/>
      <c r="KRZ1622" s="24"/>
      <c r="KSA1622" s="24"/>
      <c r="KSB1622" s="24"/>
      <c r="KSC1622" s="24"/>
      <c r="KSD1622" s="24"/>
      <c r="KSH1622" s="3"/>
      <c r="KSI1622" s="31"/>
      <c r="KSJ1622" s="5"/>
      <c r="KSK1622" s="9"/>
      <c r="KSN1622" s="2"/>
      <c r="KSQ1622" s="24"/>
      <c r="KSR1622" s="24"/>
      <c r="KSS1622" s="31"/>
      <c r="KST1622" s="24"/>
      <c r="KSU1622" s="24"/>
      <c r="KSV1622" s="24"/>
      <c r="KSW1622" s="24"/>
      <c r="KSX1622" s="24"/>
      <c r="KSY1622" s="24"/>
      <c r="KSZ1622" s="24"/>
      <c r="KTA1622" s="24"/>
      <c r="KTB1622" s="24"/>
      <c r="KTC1622" s="24"/>
      <c r="KTD1622" s="24"/>
      <c r="KTE1622" s="24"/>
      <c r="KTF1622" s="24"/>
      <c r="KTG1622" s="24"/>
      <c r="KTH1622" s="24"/>
      <c r="KTL1622" s="3"/>
      <c r="KTM1622" s="31"/>
      <c r="KTN1622" s="5"/>
      <c r="KTO1622" s="9"/>
      <c r="KTR1622" s="2"/>
      <c r="KTU1622" s="24"/>
      <c r="KTV1622" s="24"/>
      <c r="KTW1622" s="31"/>
      <c r="KTX1622" s="24"/>
      <c r="KTY1622" s="24"/>
      <c r="KTZ1622" s="24"/>
      <c r="KUA1622" s="24"/>
      <c r="KUB1622" s="24"/>
      <c r="KUC1622" s="24"/>
      <c r="KUD1622" s="24"/>
      <c r="KUE1622" s="24"/>
      <c r="KUF1622" s="24"/>
      <c r="KUG1622" s="24"/>
      <c r="KUH1622" s="24"/>
      <c r="KUI1622" s="24"/>
      <c r="KUJ1622" s="24"/>
      <c r="KUK1622" s="24"/>
      <c r="KUL1622" s="24"/>
      <c r="KUP1622" s="3"/>
      <c r="KUQ1622" s="31"/>
      <c r="KUR1622" s="5"/>
      <c r="KUS1622" s="9"/>
      <c r="KUV1622" s="2"/>
      <c r="KUY1622" s="24"/>
      <c r="KUZ1622" s="24"/>
      <c r="KVA1622" s="31"/>
      <c r="KVB1622" s="24"/>
      <c r="KVC1622" s="24"/>
      <c r="KVD1622" s="24"/>
      <c r="KVE1622" s="24"/>
      <c r="KVF1622" s="24"/>
      <c r="KVG1622" s="24"/>
      <c r="KVH1622" s="24"/>
      <c r="KVI1622" s="24"/>
      <c r="KVJ1622" s="24"/>
      <c r="KVK1622" s="24"/>
      <c r="KVL1622" s="24"/>
      <c r="KVM1622" s="24"/>
      <c r="KVN1622" s="24"/>
      <c r="KVO1622" s="24"/>
      <c r="KVP1622" s="24"/>
      <c r="KVT1622" s="3"/>
      <c r="KVU1622" s="31"/>
      <c r="KVV1622" s="5"/>
      <c r="KVW1622" s="9"/>
      <c r="KVZ1622" s="2"/>
      <c r="KWC1622" s="24"/>
      <c r="KWD1622" s="24"/>
      <c r="KWE1622" s="31"/>
      <c r="KWF1622" s="24"/>
      <c r="KWG1622" s="24"/>
      <c r="KWH1622" s="24"/>
      <c r="KWI1622" s="24"/>
      <c r="KWJ1622" s="24"/>
      <c r="KWK1622" s="24"/>
      <c r="KWL1622" s="24"/>
      <c r="KWM1622" s="24"/>
      <c r="KWN1622" s="24"/>
      <c r="KWO1622" s="24"/>
      <c r="KWP1622" s="24"/>
      <c r="KWQ1622" s="24"/>
      <c r="KWR1622" s="24"/>
      <c r="KWS1622" s="24"/>
      <c r="KWT1622" s="24"/>
      <c r="KWX1622" s="3"/>
      <c r="KWY1622" s="31"/>
      <c r="KWZ1622" s="5"/>
      <c r="KXA1622" s="9"/>
      <c r="KXD1622" s="2"/>
      <c r="KXG1622" s="24"/>
      <c r="KXH1622" s="24"/>
      <c r="KXI1622" s="31"/>
      <c r="KXJ1622" s="24"/>
      <c r="KXK1622" s="24"/>
      <c r="KXL1622" s="24"/>
      <c r="KXM1622" s="24"/>
      <c r="KXN1622" s="24"/>
      <c r="KXO1622" s="24"/>
      <c r="KXP1622" s="24"/>
      <c r="KXQ1622" s="24"/>
      <c r="KXR1622" s="24"/>
      <c r="KXS1622" s="24"/>
      <c r="KXT1622" s="24"/>
      <c r="KXU1622" s="24"/>
      <c r="KXV1622" s="24"/>
      <c r="KXW1622" s="24"/>
      <c r="KXX1622" s="24"/>
      <c r="KYB1622" s="3"/>
      <c r="KYC1622" s="31"/>
      <c r="KYD1622" s="5"/>
      <c r="KYE1622" s="9"/>
      <c r="KYH1622" s="2"/>
      <c r="KYK1622" s="24"/>
      <c r="KYL1622" s="24"/>
      <c r="KYM1622" s="31"/>
      <c r="KYN1622" s="24"/>
      <c r="KYO1622" s="24"/>
      <c r="KYP1622" s="24"/>
      <c r="KYQ1622" s="24"/>
      <c r="KYR1622" s="24"/>
      <c r="KYS1622" s="24"/>
      <c r="KYT1622" s="24"/>
      <c r="KYU1622" s="24"/>
      <c r="KYV1622" s="24"/>
      <c r="KYW1622" s="24"/>
      <c r="KYX1622" s="24"/>
      <c r="KYY1622" s="24"/>
      <c r="KYZ1622" s="24"/>
      <c r="KZA1622" s="24"/>
      <c r="KZB1622" s="24"/>
      <c r="KZF1622" s="3"/>
      <c r="KZG1622" s="31"/>
      <c r="KZH1622" s="5"/>
      <c r="KZI1622" s="9"/>
      <c r="KZL1622" s="2"/>
      <c r="KZO1622" s="24"/>
      <c r="KZP1622" s="24"/>
      <c r="KZQ1622" s="31"/>
      <c r="KZR1622" s="24"/>
      <c r="KZS1622" s="24"/>
      <c r="KZT1622" s="24"/>
      <c r="KZU1622" s="24"/>
      <c r="KZV1622" s="24"/>
      <c r="KZW1622" s="24"/>
      <c r="KZX1622" s="24"/>
      <c r="KZY1622" s="24"/>
      <c r="KZZ1622" s="24"/>
      <c r="LAA1622" s="24"/>
      <c r="LAB1622" s="24"/>
      <c r="LAC1622" s="24"/>
      <c r="LAD1622" s="24"/>
      <c r="LAE1622" s="24"/>
      <c r="LAF1622" s="24"/>
      <c r="LAJ1622" s="3"/>
      <c r="LAK1622" s="31"/>
      <c r="LAL1622" s="5"/>
      <c r="LAM1622" s="9"/>
      <c r="LAP1622" s="2"/>
      <c r="LAS1622" s="24"/>
      <c r="LAT1622" s="24"/>
      <c r="LAU1622" s="31"/>
      <c r="LAV1622" s="24"/>
      <c r="LAW1622" s="24"/>
      <c r="LAX1622" s="24"/>
      <c r="LAY1622" s="24"/>
      <c r="LAZ1622" s="24"/>
      <c r="LBA1622" s="24"/>
      <c r="LBB1622" s="24"/>
      <c r="LBC1622" s="24"/>
      <c r="LBD1622" s="24"/>
      <c r="LBE1622" s="24"/>
      <c r="LBF1622" s="24"/>
      <c r="LBG1622" s="24"/>
      <c r="LBH1622" s="24"/>
      <c r="LBI1622" s="24"/>
      <c r="LBJ1622" s="24"/>
      <c r="LBN1622" s="3"/>
      <c r="LBO1622" s="31"/>
      <c r="LBP1622" s="5"/>
      <c r="LBQ1622" s="9"/>
      <c r="LBT1622" s="2"/>
      <c r="LBW1622" s="24"/>
      <c r="LBX1622" s="24"/>
      <c r="LBY1622" s="31"/>
      <c r="LBZ1622" s="24"/>
      <c r="LCA1622" s="24"/>
      <c r="LCB1622" s="24"/>
      <c r="LCC1622" s="24"/>
      <c r="LCD1622" s="24"/>
      <c r="LCE1622" s="24"/>
      <c r="LCF1622" s="24"/>
      <c r="LCG1622" s="24"/>
      <c r="LCH1622" s="24"/>
      <c r="LCI1622" s="24"/>
      <c r="LCJ1622" s="24"/>
      <c r="LCK1622" s="24"/>
      <c r="LCL1622" s="24"/>
      <c r="LCM1622" s="24"/>
      <c r="LCN1622" s="24"/>
      <c r="LCR1622" s="3"/>
      <c r="LCS1622" s="31"/>
      <c r="LCT1622" s="5"/>
      <c r="LCU1622" s="9"/>
      <c r="LCX1622" s="2"/>
      <c r="LDA1622" s="24"/>
      <c r="LDB1622" s="24"/>
      <c r="LDC1622" s="31"/>
      <c r="LDD1622" s="24"/>
      <c r="LDE1622" s="24"/>
      <c r="LDF1622" s="24"/>
      <c r="LDG1622" s="24"/>
      <c r="LDH1622" s="24"/>
      <c r="LDI1622" s="24"/>
      <c r="LDJ1622" s="24"/>
      <c r="LDK1622" s="24"/>
      <c r="LDL1622" s="24"/>
      <c r="LDM1622" s="24"/>
      <c r="LDN1622" s="24"/>
      <c r="LDO1622" s="24"/>
      <c r="LDP1622" s="24"/>
      <c r="LDQ1622" s="24"/>
      <c r="LDR1622" s="24"/>
      <c r="LDV1622" s="3"/>
      <c r="LDW1622" s="31"/>
      <c r="LDX1622" s="5"/>
      <c r="LDY1622" s="9"/>
      <c r="LEB1622" s="2"/>
      <c r="LEE1622" s="24"/>
      <c r="LEF1622" s="24"/>
      <c r="LEG1622" s="31"/>
      <c r="LEH1622" s="24"/>
      <c r="LEI1622" s="24"/>
      <c r="LEJ1622" s="24"/>
      <c r="LEK1622" s="24"/>
      <c r="LEL1622" s="24"/>
      <c r="LEM1622" s="24"/>
      <c r="LEN1622" s="24"/>
      <c r="LEO1622" s="24"/>
      <c r="LEP1622" s="24"/>
      <c r="LEQ1622" s="24"/>
      <c r="LER1622" s="24"/>
      <c r="LES1622" s="24"/>
      <c r="LET1622" s="24"/>
      <c r="LEU1622" s="24"/>
      <c r="LEV1622" s="24"/>
      <c r="LEZ1622" s="3"/>
      <c r="LFA1622" s="31"/>
      <c r="LFB1622" s="5"/>
      <c r="LFC1622" s="9"/>
      <c r="LFF1622" s="2"/>
      <c r="LFI1622" s="24"/>
      <c r="LFJ1622" s="24"/>
      <c r="LFK1622" s="31"/>
      <c r="LFL1622" s="24"/>
      <c r="LFM1622" s="24"/>
      <c r="LFN1622" s="24"/>
      <c r="LFO1622" s="24"/>
      <c r="LFP1622" s="24"/>
      <c r="LFQ1622" s="24"/>
      <c r="LFR1622" s="24"/>
      <c r="LFS1622" s="24"/>
      <c r="LFT1622" s="24"/>
      <c r="LFU1622" s="24"/>
      <c r="LFV1622" s="24"/>
      <c r="LFW1622" s="24"/>
      <c r="LFX1622" s="24"/>
      <c r="LFY1622" s="24"/>
      <c r="LFZ1622" s="24"/>
      <c r="LGD1622" s="3"/>
      <c r="LGE1622" s="31"/>
      <c r="LGF1622" s="5"/>
      <c r="LGG1622" s="9"/>
      <c r="LGJ1622" s="2"/>
      <c r="LGM1622" s="24"/>
      <c r="LGN1622" s="24"/>
      <c r="LGO1622" s="31"/>
      <c r="LGP1622" s="24"/>
      <c r="LGQ1622" s="24"/>
      <c r="LGR1622" s="24"/>
      <c r="LGS1622" s="24"/>
      <c r="LGT1622" s="24"/>
      <c r="LGU1622" s="24"/>
      <c r="LGV1622" s="24"/>
      <c r="LGW1622" s="24"/>
      <c r="LGX1622" s="24"/>
      <c r="LGY1622" s="24"/>
      <c r="LGZ1622" s="24"/>
      <c r="LHA1622" s="24"/>
      <c r="LHB1622" s="24"/>
      <c r="LHC1622" s="24"/>
      <c r="LHD1622" s="24"/>
      <c r="LHH1622" s="3"/>
      <c r="LHI1622" s="31"/>
      <c r="LHJ1622" s="5"/>
      <c r="LHK1622" s="9"/>
      <c r="LHN1622" s="2"/>
      <c r="LHQ1622" s="24"/>
      <c r="LHR1622" s="24"/>
      <c r="LHS1622" s="31"/>
      <c r="LHT1622" s="24"/>
      <c r="LHU1622" s="24"/>
      <c r="LHV1622" s="24"/>
      <c r="LHW1622" s="24"/>
      <c r="LHX1622" s="24"/>
      <c r="LHY1622" s="24"/>
      <c r="LHZ1622" s="24"/>
      <c r="LIA1622" s="24"/>
      <c r="LIB1622" s="24"/>
      <c r="LIC1622" s="24"/>
      <c r="LID1622" s="24"/>
      <c r="LIE1622" s="24"/>
      <c r="LIF1622" s="24"/>
      <c r="LIG1622" s="24"/>
      <c r="LIH1622" s="24"/>
      <c r="LIL1622" s="3"/>
      <c r="LIM1622" s="31"/>
      <c r="LIN1622" s="5"/>
      <c r="LIO1622" s="9"/>
      <c r="LIR1622" s="2"/>
      <c r="LIU1622" s="24"/>
      <c r="LIV1622" s="24"/>
      <c r="LIW1622" s="31"/>
      <c r="LIX1622" s="24"/>
      <c r="LIY1622" s="24"/>
      <c r="LIZ1622" s="24"/>
      <c r="LJA1622" s="24"/>
      <c r="LJB1622" s="24"/>
      <c r="LJC1622" s="24"/>
      <c r="LJD1622" s="24"/>
      <c r="LJE1622" s="24"/>
      <c r="LJF1622" s="24"/>
      <c r="LJG1622" s="24"/>
      <c r="LJH1622" s="24"/>
      <c r="LJI1622" s="24"/>
      <c r="LJJ1622" s="24"/>
      <c r="LJK1622" s="24"/>
      <c r="LJL1622" s="24"/>
      <c r="LJP1622" s="3"/>
      <c r="LJQ1622" s="31"/>
      <c r="LJR1622" s="5"/>
      <c r="LJS1622" s="9"/>
      <c r="LJV1622" s="2"/>
      <c r="LJY1622" s="24"/>
      <c r="LJZ1622" s="24"/>
      <c r="LKA1622" s="31"/>
      <c r="LKB1622" s="24"/>
      <c r="LKC1622" s="24"/>
      <c r="LKD1622" s="24"/>
      <c r="LKE1622" s="24"/>
      <c r="LKF1622" s="24"/>
      <c r="LKG1622" s="24"/>
      <c r="LKH1622" s="24"/>
      <c r="LKI1622" s="24"/>
      <c r="LKJ1622" s="24"/>
      <c r="LKK1622" s="24"/>
      <c r="LKL1622" s="24"/>
      <c r="LKM1622" s="24"/>
      <c r="LKN1622" s="24"/>
      <c r="LKO1622" s="24"/>
      <c r="LKP1622" s="24"/>
      <c r="LKT1622" s="3"/>
      <c r="LKU1622" s="31"/>
      <c r="LKV1622" s="5"/>
      <c r="LKW1622" s="9"/>
      <c r="LKZ1622" s="2"/>
      <c r="LLC1622" s="24"/>
      <c r="LLD1622" s="24"/>
      <c r="LLE1622" s="31"/>
      <c r="LLF1622" s="24"/>
      <c r="LLG1622" s="24"/>
      <c r="LLH1622" s="24"/>
      <c r="LLI1622" s="24"/>
      <c r="LLJ1622" s="24"/>
      <c r="LLK1622" s="24"/>
      <c r="LLL1622" s="24"/>
      <c r="LLM1622" s="24"/>
      <c r="LLN1622" s="24"/>
      <c r="LLO1622" s="24"/>
      <c r="LLP1622" s="24"/>
      <c r="LLQ1622" s="24"/>
      <c r="LLR1622" s="24"/>
      <c r="LLS1622" s="24"/>
      <c r="LLT1622" s="24"/>
      <c r="LLX1622" s="3"/>
      <c r="LLY1622" s="31"/>
      <c r="LLZ1622" s="5"/>
      <c r="LMA1622" s="9"/>
      <c r="LMD1622" s="2"/>
      <c r="LMG1622" s="24"/>
      <c r="LMH1622" s="24"/>
      <c r="LMI1622" s="31"/>
      <c r="LMJ1622" s="24"/>
      <c r="LMK1622" s="24"/>
      <c r="LML1622" s="24"/>
      <c r="LMM1622" s="24"/>
      <c r="LMN1622" s="24"/>
      <c r="LMO1622" s="24"/>
      <c r="LMP1622" s="24"/>
      <c r="LMQ1622" s="24"/>
      <c r="LMR1622" s="24"/>
      <c r="LMS1622" s="24"/>
      <c r="LMT1622" s="24"/>
      <c r="LMU1622" s="24"/>
      <c r="LMV1622" s="24"/>
      <c r="LMW1622" s="24"/>
      <c r="LMX1622" s="24"/>
      <c r="LNB1622" s="3"/>
      <c r="LNC1622" s="31"/>
      <c r="LND1622" s="5"/>
      <c r="LNE1622" s="9"/>
      <c r="LNH1622" s="2"/>
      <c r="LNK1622" s="24"/>
      <c r="LNL1622" s="24"/>
      <c r="LNM1622" s="31"/>
      <c r="LNN1622" s="24"/>
      <c r="LNO1622" s="24"/>
      <c r="LNP1622" s="24"/>
      <c r="LNQ1622" s="24"/>
      <c r="LNR1622" s="24"/>
      <c r="LNS1622" s="24"/>
      <c r="LNT1622" s="24"/>
      <c r="LNU1622" s="24"/>
      <c r="LNV1622" s="24"/>
      <c r="LNW1622" s="24"/>
      <c r="LNX1622" s="24"/>
      <c r="LNY1622" s="24"/>
      <c r="LNZ1622" s="24"/>
      <c r="LOA1622" s="24"/>
      <c r="LOB1622" s="24"/>
      <c r="LOF1622" s="3"/>
      <c r="LOG1622" s="31"/>
      <c r="LOH1622" s="5"/>
      <c r="LOI1622" s="9"/>
      <c r="LOL1622" s="2"/>
      <c r="LOO1622" s="24"/>
      <c r="LOP1622" s="24"/>
      <c r="LOQ1622" s="31"/>
      <c r="LOR1622" s="24"/>
      <c r="LOS1622" s="24"/>
      <c r="LOT1622" s="24"/>
      <c r="LOU1622" s="24"/>
      <c r="LOV1622" s="24"/>
      <c r="LOW1622" s="24"/>
      <c r="LOX1622" s="24"/>
      <c r="LOY1622" s="24"/>
      <c r="LOZ1622" s="24"/>
      <c r="LPA1622" s="24"/>
      <c r="LPB1622" s="24"/>
      <c r="LPC1622" s="24"/>
      <c r="LPD1622" s="24"/>
      <c r="LPE1622" s="24"/>
      <c r="LPF1622" s="24"/>
      <c r="LPJ1622" s="3"/>
      <c r="LPK1622" s="31"/>
      <c r="LPL1622" s="5"/>
      <c r="LPM1622" s="9"/>
      <c r="LPP1622" s="2"/>
      <c r="LPS1622" s="24"/>
      <c r="LPT1622" s="24"/>
      <c r="LPU1622" s="31"/>
      <c r="LPV1622" s="24"/>
      <c r="LPW1622" s="24"/>
      <c r="LPX1622" s="24"/>
      <c r="LPY1622" s="24"/>
      <c r="LPZ1622" s="24"/>
      <c r="LQA1622" s="24"/>
      <c r="LQB1622" s="24"/>
      <c r="LQC1622" s="24"/>
      <c r="LQD1622" s="24"/>
      <c r="LQE1622" s="24"/>
      <c r="LQF1622" s="24"/>
      <c r="LQG1622" s="24"/>
      <c r="LQH1622" s="24"/>
      <c r="LQI1622" s="24"/>
      <c r="LQJ1622" s="24"/>
      <c r="LQN1622" s="3"/>
      <c r="LQO1622" s="31"/>
      <c r="LQP1622" s="5"/>
      <c r="LQQ1622" s="9"/>
      <c r="LQT1622" s="2"/>
      <c r="LQW1622" s="24"/>
      <c r="LQX1622" s="24"/>
      <c r="LQY1622" s="31"/>
      <c r="LQZ1622" s="24"/>
      <c r="LRA1622" s="24"/>
      <c r="LRB1622" s="24"/>
      <c r="LRC1622" s="24"/>
      <c r="LRD1622" s="24"/>
      <c r="LRE1622" s="24"/>
      <c r="LRF1622" s="24"/>
      <c r="LRG1622" s="24"/>
      <c r="LRH1622" s="24"/>
      <c r="LRI1622" s="24"/>
      <c r="LRJ1622" s="24"/>
      <c r="LRK1622" s="24"/>
      <c r="LRL1622" s="24"/>
      <c r="LRM1622" s="24"/>
      <c r="LRN1622" s="24"/>
      <c r="LRR1622" s="3"/>
      <c r="LRS1622" s="31"/>
      <c r="LRT1622" s="5"/>
      <c r="LRU1622" s="9"/>
      <c r="LRX1622" s="2"/>
      <c r="LSA1622" s="24"/>
      <c r="LSB1622" s="24"/>
      <c r="LSC1622" s="31"/>
      <c r="LSD1622" s="24"/>
      <c r="LSE1622" s="24"/>
      <c r="LSF1622" s="24"/>
      <c r="LSG1622" s="24"/>
      <c r="LSH1622" s="24"/>
      <c r="LSI1622" s="24"/>
      <c r="LSJ1622" s="24"/>
      <c r="LSK1622" s="24"/>
      <c r="LSL1622" s="24"/>
      <c r="LSM1622" s="24"/>
      <c r="LSN1622" s="24"/>
      <c r="LSO1622" s="24"/>
      <c r="LSP1622" s="24"/>
      <c r="LSQ1622" s="24"/>
      <c r="LSR1622" s="24"/>
      <c r="LSV1622" s="3"/>
      <c r="LSW1622" s="31"/>
      <c r="LSX1622" s="5"/>
      <c r="LSY1622" s="9"/>
      <c r="LTB1622" s="2"/>
      <c r="LTE1622" s="24"/>
      <c r="LTF1622" s="24"/>
      <c r="LTG1622" s="31"/>
      <c r="LTH1622" s="24"/>
      <c r="LTI1622" s="24"/>
      <c r="LTJ1622" s="24"/>
      <c r="LTK1622" s="24"/>
      <c r="LTL1622" s="24"/>
      <c r="LTM1622" s="24"/>
      <c r="LTN1622" s="24"/>
      <c r="LTO1622" s="24"/>
      <c r="LTP1622" s="24"/>
      <c r="LTQ1622" s="24"/>
      <c r="LTR1622" s="24"/>
      <c r="LTS1622" s="24"/>
      <c r="LTT1622" s="24"/>
      <c r="LTU1622" s="24"/>
      <c r="LTV1622" s="24"/>
      <c r="LTZ1622" s="3"/>
      <c r="LUA1622" s="31"/>
      <c r="LUB1622" s="5"/>
      <c r="LUC1622" s="9"/>
      <c r="LUF1622" s="2"/>
      <c r="LUI1622" s="24"/>
      <c r="LUJ1622" s="24"/>
      <c r="LUK1622" s="31"/>
      <c r="LUL1622" s="24"/>
      <c r="LUM1622" s="24"/>
      <c r="LUN1622" s="24"/>
      <c r="LUO1622" s="24"/>
      <c r="LUP1622" s="24"/>
      <c r="LUQ1622" s="24"/>
      <c r="LUR1622" s="24"/>
      <c r="LUS1622" s="24"/>
      <c r="LUT1622" s="24"/>
      <c r="LUU1622" s="24"/>
      <c r="LUV1622" s="24"/>
      <c r="LUW1622" s="24"/>
      <c r="LUX1622" s="24"/>
      <c r="LUY1622" s="24"/>
      <c r="LUZ1622" s="24"/>
      <c r="LVD1622" s="3"/>
      <c r="LVE1622" s="31"/>
      <c r="LVF1622" s="5"/>
      <c r="LVG1622" s="9"/>
      <c r="LVJ1622" s="2"/>
      <c r="LVM1622" s="24"/>
      <c r="LVN1622" s="24"/>
      <c r="LVO1622" s="31"/>
      <c r="LVP1622" s="24"/>
      <c r="LVQ1622" s="24"/>
      <c r="LVR1622" s="24"/>
      <c r="LVS1622" s="24"/>
      <c r="LVT1622" s="24"/>
      <c r="LVU1622" s="24"/>
      <c r="LVV1622" s="24"/>
      <c r="LVW1622" s="24"/>
      <c r="LVX1622" s="24"/>
      <c r="LVY1622" s="24"/>
      <c r="LVZ1622" s="24"/>
      <c r="LWA1622" s="24"/>
      <c r="LWB1622" s="24"/>
      <c r="LWC1622" s="24"/>
      <c r="LWD1622" s="24"/>
      <c r="LWH1622" s="3"/>
      <c r="LWI1622" s="31"/>
      <c r="LWJ1622" s="5"/>
      <c r="LWK1622" s="9"/>
      <c r="LWN1622" s="2"/>
      <c r="LWQ1622" s="24"/>
      <c r="LWR1622" s="24"/>
      <c r="LWS1622" s="31"/>
      <c r="LWT1622" s="24"/>
      <c r="LWU1622" s="24"/>
      <c r="LWV1622" s="24"/>
      <c r="LWW1622" s="24"/>
      <c r="LWX1622" s="24"/>
      <c r="LWY1622" s="24"/>
      <c r="LWZ1622" s="24"/>
      <c r="LXA1622" s="24"/>
      <c r="LXB1622" s="24"/>
      <c r="LXC1622" s="24"/>
      <c r="LXD1622" s="24"/>
      <c r="LXE1622" s="24"/>
      <c r="LXF1622" s="24"/>
      <c r="LXG1622" s="24"/>
      <c r="LXH1622" s="24"/>
      <c r="LXL1622" s="3"/>
      <c r="LXM1622" s="31"/>
      <c r="LXN1622" s="5"/>
      <c r="LXO1622" s="9"/>
      <c r="LXR1622" s="2"/>
      <c r="LXU1622" s="24"/>
      <c r="LXV1622" s="24"/>
      <c r="LXW1622" s="31"/>
      <c r="LXX1622" s="24"/>
      <c r="LXY1622" s="24"/>
      <c r="LXZ1622" s="24"/>
      <c r="LYA1622" s="24"/>
      <c r="LYB1622" s="24"/>
      <c r="LYC1622" s="24"/>
      <c r="LYD1622" s="24"/>
      <c r="LYE1622" s="24"/>
      <c r="LYF1622" s="24"/>
      <c r="LYG1622" s="24"/>
      <c r="LYH1622" s="24"/>
      <c r="LYI1622" s="24"/>
      <c r="LYJ1622" s="24"/>
      <c r="LYK1622" s="24"/>
      <c r="LYL1622" s="24"/>
      <c r="LYP1622" s="3"/>
      <c r="LYQ1622" s="31"/>
      <c r="LYR1622" s="5"/>
      <c r="LYS1622" s="9"/>
      <c r="LYV1622" s="2"/>
      <c r="LYY1622" s="24"/>
      <c r="LYZ1622" s="24"/>
      <c r="LZA1622" s="31"/>
      <c r="LZB1622" s="24"/>
      <c r="LZC1622" s="24"/>
      <c r="LZD1622" s="24"/>
      <c r="LZE1622" s="24"/>
      <c r="LZF1622" s="24"/>
      <c r="LZG1622" s="24"/>
      <c r="LZH1622" s="24"/>
      <c r="LZI1622" s="24"/>
      <c r="LZJ1622" s="24"/>
      <c r="LZK1622" s="24"/>
      <c r="LZL1622" s="24"/>
      <c r="LZM1622" s="24"/>
      <c r="LZN1622" s="24"/>
      <c r="LZO1622" s="24"/>
      <c r="LZP1622" s="24"/>
      <c r="LZT1622" s="3"/>
      <c r="LZU1622" s="31"/>
      <c r="LZV1622" s="5"/>
      <c r="LZW1622" s="9"/>
      <c r="LZZ1622" s="2"/>
      <c r="MAC1622" s="24"/>
      <c r="MAD1622" s="24"/>
      <c r="MAE1622" s="31"/>
      <c r="MAF1622" s="24"/>
      <c r="MAG1622" s="24"/>
      <c r="MAH1622" s="24"/>
      <c r="MAI1622" s="24"/>
      <c r="MAJ1622" s="24"/>
      <c r="MAK1622" s="24"/>
      <c r="MAL1622" s="24"/>
      <c r="MAM1622" s="24"/>
      <c r="MAN1622" s="24"/>
      <c r="MAO1622" s="24"/>
      <c r="MAP1622" s="24"/>
      <c r="MAQ1622" s="24"/>
      <c r="MAR1622" s="24"/>
      <c r="MAS1622" s="24"/>
      <c r="MAT1622" s="24"/>
      <c r="MAX1622" s="3"/>
      <c r="MAY1622" s="31"/>
      <c r="MAZ1622" s="5"/>
      <c r="MBA1622" s="9"/>
      <c r="MBD1622" s="2"/>
      <c r="MBG1622" s="24"/>
      <c r="MBH1622" s="24"/>
      <c r="MBI1622" s="31"/>
      <c r="MBJ1622" s="24"/>
      <c r="MBK1622" s="24"/>
      <c r="MBL1622" s="24"/>
      <c r="MBM1622" s="24"/>
      <c r="MBN1622" s="24"/>
      <c r="MBO1622" s="24"/>
      <c r="MBP1622" s="24"/>
      <c r="MBQ1622" s="24"/>
      <c r="MBR1622" s="24"/>
      <c r="MBS1622" s="24"/>
      <c r="MBT1622" s="24"/>
      <c r="MBU1622" s="24"/>
      <c r="MBV1622" s="24"/>
      <c r="MBW1622" s="24"/>
      <c r="MBX1622" s="24"/>
      <c r="MCB1622" s="3"/>
      <c r="MCC1622" s="31"/>
      <c r="MCD1622" s="5"/>
      <c r="MCE1622" s="9"/>
      <c r="MCH1622" s="2"/>
      <c r="MCK1622" s="24"/>
      <c r="MCL1622" s="24"/>
      <c r="MCM1622" s="31"/>
      <c r="MCN1622" s="24"/>
      <c r="MCO1622" s="24"/>
      <c r="MCP1622" s="24"/>
      <c r="MCQ1622" s="24"/>
      <c r="MCR1622" s="24"/>
      <c r="MCS1622" s="24"/>
      <c r="MCT1622" s="24"/>
      <c r="MCU1622" s="24"/>
      <c r="MCV1622" s="24"/>
      <c r="MCW1622" s="24"/>
      <c r="MCX1622" s="24"/>
      <c r="MCY1622" s="24"/>
      <c r="MCZ1622" s="24"/>
      <c r="MDA1622" s="24"/>
      <c r="MDB1622" s="24"/>
      <c r="MDF1622" s="3"/>
      <c r="MDG1622" s="31"/>
      <c r="MDH1622" s="5"/>
      <c r="MDI1622" s="9"/>
      <c r="MDL1622" s="2"/>
      <c r="MDO1622" s="24"/>
      <c r="MDP1622" s="24"/>
      <c r="MDQ1622" s="31"/>
      <c r="MDR1622" s="24"/>
      <c r="MDS1622" s="24"/>
      <c r="MDT1622" s="24"/>
      <c r="MDU1622" s="24"/>
      <c r="MDV1622" s="24"/>
      <c r="MDW1622" s="24"/>
      <c r="MDX1622" s="24"/>
      <c r="MDY1622" s="24"/>
      <c r="MDZ1622" s="24"/>
      <c r="MEA1622" s="24"/>
      <c r="MEB1622" s="24"/>
      <c r="MEC1622" s="24"/>
      <c r="MED1622" s="24"/>
      <c r="MEE1622" s="24"/>
      <c r="MEF1622" s="24"/>
      <c r="MEJ1622" s="3"/>
      <c r="MEK1622" s="31"/>
      <c r="MEL1622" s="5"/>
      <c r="MEM1622" s="9"/>
      <c r="MEP1622" s="2"/>
      <c r="MES1622" s="24"/>
      <c r="MET1622" s="24"/>
      <c r="MEU1622" s="31"/>
      <c r="MEV1622" s="24"/>
      <c r="MEW1622" s="24"/>
      <c r="MEX1622" s="24"/>
      <c r="MEY1622" s="24"/>
      <c r="MEZ1622" s="24"/>
      <c r="MFA1622" s="24"/>
      <c r="MFB1622" s="24"/>
      <c r="MFC1622" s="24"/>
      <c r="MFD1622" s="24"/>
      <c r="MFE1622" s="24"/>
      <c r="MFF1622" s="24"/>
      <c r="MFG1622" s="24"/>
      <c r="MFH1622" s="24"/>
      <c r="MFI1622" s="24"/>
      <c r="MFJ1622" s="24"/>
      <c r="MFN1622" s="3"/>
      <c r="MFO1622" s="31"/>
      <c r="MFP1622" s="5"/>
      <c r="MFQ1622" s="9"/>
      <c r="MFT1622" s="2"/>
      <c r="MFW1622" s="24"/>
      <c r="MFX1622" s="24"/>
      <c r="MFY1622" s="31"/>
      <c r="MFZ1622" s="24"/>
      <c r="MGA1622" s="24"/>
      <c r="MGB1622" s="24"/>
      <c r="MGC1622" s="24"/>
      <c r="MGD1622" s="24"/>
      <c r="MGE1622" s="24"/>
      <c r="MGF1622" s="24"/>
      <c r="MGG1622" s="24"/>
      <c r="MGH1622" s="24"/>
      <c r="MGI1622" s="24"/>
      <c r="MGJ1622" s="24"/>
      <c r="MGK1622" s="24"/>
      <c r="MGL1622" s="24"/>
      <c r="MGM1622" s="24"/>
      <c r="MGN1622" s="24"/>
      <c r="MGR1622" s="3"/>
      <c r="MGS1622" s="31"/>
      <c r="MGT1622" s="5"/>
      <c r="MGU1622" s="9"/>
      <c r="MGX1622" s="2"/>
      <c r="MHA1622" s="24"/>
      <c r="MHB1622" s="24"/>
      <c r="MHC1622" s="31"/>
      <c r="MHD1622" s="24"/>
      <c r="MHE1622" s="24"/>
      <c r="MHF1622" s="24"/>
      <c r="MHG1622" s="24"/>
      <c r="MHH1622" s="24"/>
      <c r="MHI1622" s="24"/>
      <c r="MHJ1622" s="24"/>
      <c r="MHK1622" s="24"/>
      <c r="MHL1622" s="24"/>
      <c r="MHM1622" s="24"/>
      <c r="MHN1622" s="24"/>
      <c r="MHO1622" s="24"/>
      <c r="MHP1622" s="24"/>
      <c r="MHQ1622" s="24"/>
      <c r="MHR1622" s="24"/>
      <c r="MHV1622" s="3"/>
      <c r="MHW1622" s="31"/>
      <c r="MHX1622" s="5"/>
      <c r="MHY1622" s="9"/>
      <c r="MIB1622" s="2"/>
      <c r="MIE1622" s="24"/>
      <c r="MIF1622" s="24"/>
      <c r="MIG1622" s="31"/>
      <c r="MIH1622" s="24"/>
      <c r="MII1622" s="24"/>
      <c r="MIJ1622" s="24"/>
      <c r="MIK1622" s="24"/>
      <c r="MIL1622" s="24"/>
      <c r="MIM1622" s="24"/>
      <c r="MIN1622" s="24"/>
      <c r="MIO1622" s="24"/>
      <c r="MIP1622" s="24"/>
      <c r="MIQ1622" s="24"/>
      <c r="MIR1622" s="24"/>
      <c r="MIS1622" s="24"/>
      <c r="MIT1622" s="24"/>
      <c r="MIU1622" s="24"/>
      <c r="MIV1622" s="24"/>
      <c r="MIZ1622" s="3"/>
      <c r="MJA1622" s="31"/>
      <c r="MJB1622" s="5"/>
      <c r="MJC1622" s="9"/>
      <c r="MJF1622" s="2"/>
      <c r="MJI1622" s="24"/>
      <c r="MJJ1622" s="24"/>
      <c r="MJK1622" s="31"/>
      <c r="MJL1622" s="24"/>
      <c r="MJM1622" s="24"/>
      <c r="MJN1622" s="24"/>
      <c r="MJO1622" s="24"/>
      <c r="MJP1622" s="24"/>
      <c r="MJQ1622" s="24"/>
      <c r="MJR1622" s="24"/>
      <c r="MJS1622" s="24"/>
      <c r="MJT1622" s="24"/>
      <c r="MJU1622" s="24"/>
      <c r="MJV1622" s="24"/>
      <c r="MJW1622" s="24"/>
      <c r="MJX1622" s="24"/>
      <c r="MJY1622" s="24"/>
      <c r="MJZ1622" s="24"/>
      <c r="MKD1622" s="3"/>
      <c r="MKE1622" s="31"/>
      <c r="MKF1622" s="5"/>
      <c r="MKG1622" s="9"/>
      <c r="MKJ1622" s="2"/>
      <c r="MKM1622" s="24"/>
      <c r="MKN1622" s="24"/>
      <c r="MKO1622" s="31"/>
      <c r="MKP1622" s="24"/>
      <c r="MKQ1622" s="24"/>
      <c r="MKR1622" s="24"/>
      <c r="MKS1622" s="24"/>
      <c r="MKT1622" s="24"/>
      <c r="MKU1622" s="24"/>
      <c r="MKV1622" s="24"/>
      <c r="MKW1622" s="24"/>
      <c r="MKX1622" s="24"/>
      <c r="MKY1622" s="24"/>
      <c r="MKZ1622" s="24"/>
      <c r="MLA1622" s="24"/>
      <c r="MLB1622" s="24"/>
      <c r="MLC1622" s="24"/>
      <c r="MLD1622" s="24"/>
      <c r="MLH1622" s="3"/>
      <c r="MLI1622" s="31"/>
      <c r="MLJ1622" s="5"/>
      <c r="MLK1622" s="9"/>
      <c r="MLN1622" s="2"/>
      <c r="MLQ1622" s="24"/>
      <c r="MLR1622" s="24"/>
      <c r="MLS1622" s="31"/>
      <c r="MLT1622" s="24"/>
      <c r="MLU1622" s="24"/>
      <c r="MLV1622" s="24"/>
      <c r="MLW1622" s="24"/>
      <c r="MLX1622" s="24"/>
      <c r="MLY1622" s="24"/>
      <c r="MLZ1622" s="24"/>
      <c r="MMA1622" s="24"/>
      <c r="MMB1622" s="24"/>
      <c r="MMC1622" s="24"/>
      <c r="MMD1622" s="24"/>
      <c r="MME1622" s="24"/>
      <c r="MMF1622" s="24"/>
      <c r="MMG1622" s="24"/>
      <c r="MMH1622" s="24"/>
      <c r="MML1622" s="3"/>
      <c r="MMM1622" s="31"/>
      <c r="MMN1622" s="5"/>
      <c r="MMO1622" s="9"/>
      <c r="MMR1622" s="2"/>
      <c r="MMU1622" s="24"/>
      <c r="MMV1622" s="24"/>
      <c r="MMW1622" s="31"/>
      <c r="MMX1622" s="24"/>
      <c r="MMY1622" s="24"/>
      <c r="MMZ1622" s="24"/>
      <c r="MNA1622" s="24"/>
      <c r="MNB1622" s="24"/>
      <c r="MNC1622" s="24"/>
      <c r="MND1622" s="24"/>
      <c r="MNE1622" s="24"/>
      <c r="MNF1622" s="24"/>
      <c r="MNG1622" s="24"/>
      <c r="MNH1622" s="24"/>
      <c r="MNI1622" s="24"/>
      <c r="MNJ1622" s="24"/>
      <c r="MNK1622" s="24"/>
      <c r="MNL1622" s="24"/>
      <c r="MNP1622" s="3"/>
      <c r="MNQ1622" s="31"/>
      <c r="MNR1622" s="5"/>
      <c r="MNS1622" s="9"/>
      <c r="MNV1622" s="2"/>
      <c r="MNY1622" s="24"/>
      <c r="MNZ1622" s="24"/>
      <c r="MOA1622" s="31"/>
      <c r="MOB1622" s="24"/>
      <c r="MOC1622" s="24"/>
      <c r="MOD1622" s="24"/>
      <c r="MOE1622" s="24"/>
      <c r="MOF1622" s="24"/>
      <c r="MOG1622" s="24"/>
      <c r="MOH1622" s="24"/>
      <c r="MOI1622" s="24"/>
      <c r="MOJ1622" s="24"/>
      <c r="MOK1622" s="24"/>
      <c r="MOL1622" s="24"/>
      <c r="MOM1622" s="24"/>
      <c r="MON1622" s="24"/>
      <c r="MOO1622" s="24"/>
      <c r="MOP1622" s="24"/>
      <c r="MOT1622" s="3"/>
      <c r="MOU1622" s="31"/>
      <c r="MOV1622" s="5"/>
      <c r="MOW1622" s="9"/>
      <c r="MOZ1622" s="2"/>
      <c r="MPC1622" s="24"/>
      <c r="MPD1622" s="24"/>
      <c r="MPE1622" s="31"/>
      <c r="MPF1622" s="24"/>
      <c r="MPG1622" s="24"/>
      <c r="MPH1622" s="24"/>
      <c r="MPI1622" s="24"/>
      <c r="MPJ1622" s="24"/>
      <c r="MPK1622" s="24"/>
      <c r="MPL1622" s="24"/>
      <c r="MPM1622" s="24"/>
      <c r="MPN1622" s="24"/>
      <c r="MPO1622" s="24"/>
      <c r="MPP1622" s="24"/>
      <c r="MPQ1622" s="24"/>
      <c r="MPR1622" s="24"/>
      <c r="MPS1622" s="24"/>
      <c r="MPT1622" s="24"/>
      <c r="MPX1622" s="3"/>
      <c r="MPY1622" s="31"/>
      <c r="MPZ1622" s="5"/>
      <c r="MQA1622" s="9"/>
      <c r="MQD1622" s="2"/>
      <c r="MQG1622" s="24"/>
      <c r="MQH1622" s="24"/>
      <c r="MQI1622" s="31"/>
      <c r="MQJ1622" s="24"/>
      <c r="MQK1622" s="24"/>
      <c r="MQL1622" s="24"/>
      <c r="MQM1622" s="24"/>
      <c r="MQN1622" s="24"/>
      <c r="MQO1622" s="24"/>
      <c r="MQP1622" s="24"/>
      <c r="MQQ1622" s="24"/>
      <c r="MQR1622" s="24"/>
      <c r="MQS1622" s="24"/>
      <c r="MQT1622" s="24"/>
      <c r="MQU1622" s="24"/>
      <c r="MQV1622" s="24"/>
      <c r="MQW1622" s="24"/>
      <c r="MQX1622" s="24"/>
      <c r="MRB1622" s="3"/>
      <c r="MRC1622" s="31"/>
      <c r="MRD1622" s="5"/>
      <c r="MRE1622" s="9"/>
      <c r="MRH1622" s="2"/>
      <c r="MRK1622" s="24"/>
      <c r="MRL1622" s="24"/>
      <c r="MRM1622" s="31"/>
      <c r="MRN1622" s="24"/>
      <c r="MRO1622" s="24"/>
      <c r="MRP1622" s="24"/>
      <c r="MRQ1622" s="24"/>
      <c r="MRR1622" s="24"/>
      <c r="MRS1622" s="24"/>
      <c r="MRT1622" s="24"/>
      <c r="MRU1622" s="24"/>
      <c r="MRV1622" s="24"/>
      <c r="MRW1622" s="24"/>
      <c r="MRX1622" s="24"/>
      <c r="MRY1622" s="24"/>
      <c r="MRZ1622" s="24"/>
      <c r="MSA1622" s="24"/>
      <c r="MSB1622" s="24"/>
      <c r="MSF1622" s="3"/>
      <c r="MSG1622" s="31"/>
      <c r="MSH1622" s="5"/>
      <c r="MSI1622" s="9"/>
      <c r="MSL1622" s="2"/>
      <c r="MSO1622" s="24"/>
      <c r="MSP1622" s="24"/>
      <c r="MSQ1622" s="31"/>
      <c r="MSR1622" s="24"/>
      <c r="MSS1622" s="24"/>
      <c r="MST1622" s="24"/>
      <c r="MSU1622" s="24"/>
      <c r="MSV1622" s="24"/>
      <c r="MSW1622" s="24"/>
      <c r="MSX1622" s="24"/>
      <c r="MSY1622" s="24"/>
      <c r="MSZ1622" s="24"/>
      <c r="MTA1622" s="24"/>
      <c r="MTB1622" s="24"/>
      <c r="MTC1622" s="24"/>
      <c r="MTD1622" s="24"/>
      <c r="MTE1622" s="24"/>
      <c r="MTF1622" s="24"/>
      <c r="MTJ1622" s="3"/>
      <c r="MTK1622" s="31"/>
      <c r="MTL1622" s="5"/>
      <c r="MTM1622" s="9"/>
      <c r="MTP1622" s="2"/>
      <c r="MTS1622" s="24"/>
      <c r="MTT1622" s="24"/>
      <c r="MTU1622" s="31"/>
      <c r="MTV1622" s="24"/>
      <c r="MTW1622" s="24"/>
      <c r="MTX1622" s="24"/>
      <c r="MTY1622" s="24"/>
      <c r="MTZ1622" s="24"/>
      <c r="MUA1622" s="24"/>
      <c r="MUB1622" s="24"/>
      <c r="MUC1622" s="24"/>
      <c r="MUD1622" s="24"/>
      <c r="MUE1622" s="24"/>
      <c r="MUF1622" s="24"/>
      <c r="MUG1622" s="24"/>
      <c r="MUH1622" s="24"/>
      <c r="MUI1622" s="24"/>
      <c r="MUJ1622" s="24"/>
      <c r="MUN1622" s="3"/>
      <c r="MUO1622" s="31"/>
      <c r="MUP1622" s="5"/>
      <c r="MUQ1622" s="9"/>
      <c r="MUT1622" s="2"/>
      <c r="MUW1622" s="24"/>
      <c r="MUX1622" s="24"/>
      <c r="MUY1622" s="31"/>
      <c r="MUZ1622" s="24"/>
      <c r="MVA1622" s="24"/>
      <c r="MVB1622" s="24"/>
      <c r="MVC1622" s="24"/>
      <c r="MVD1622" s="24"/>
      <c r="MVE1622" s="24"/>
      <c r="MVF1622" s="24"/>
      <c r="MVG1622" s="24"/>
      <c r="MVH1622" s="24"/>
      <c r="MVI1622" s="24"/>
      <c r="MVJ1622" s="24"/>
      <c r="MVK1622" s="24"/>
      <c r="MVL1622" s="24"/>
      <c r="MVM1622" s="24"/>
      <c r="MVN1622" s="24"/>
      <c r="MVR1622" s="3"/>
      <c r="MVS1622" s="31"/>
      <c r="MVT1622" s="5"/>
      <c r="MVU1622" s="9"/>
      <c r="MVX1622" s="2"/>
      <c r="MWA1622" s="24"/>
      <c r="MWB1622" s="24"/>
      <c r="MWC1622" s="31"/>
      <c r="MWD1622" s="24"/>
      <c r="MWE1622" s="24"/>
      <c r="MWF1622" s="24"/>
      <c r="MWG1622" s="24"/>
      <c r="MWH1622" s="24"/>
      <c r="MWI1622" s="24"/>
      <c r="MWJ1622" s="24"/>
      <c r="MWK1622" s="24"/>
      <c r="MWL1622" s="24"/>
      <c r="MWM1622" s="24"/>
      <c r="MWN1622" s="24"/>
      <c r="MWO1622" s="24"/>
      <c r="MWP1622" s="24"/>
      <c r="MWQ1622" s="24"/>
      <c r="MWR1622" s="24"/>
      <c r="MWV1622" s="3"/>
      <c r="MWW1622" s="31"/>
      <c r="MWX1622" s="5"/>
      <c r="MWY1622" s="9"/>
      <c r="MXB1622" s="2"/>
      <c r="MXE1622" s="24"/>
      <c r="MXF1622" s="24"/>
      <c r="MXG1622" s="31"/>
      <c r="MXH1622" s="24"/>
      <c r="MXI1622" s="24"/>
      <c r="MXJ1622" s="24"/>
      <c r="MXK1622" s="24"/>
      <c r="MXL1622" s="24"/>
      <c r="MXM1622" s="24"/>
      <c r="MXN1622" s="24"/>
      <c r="MXO1622" s="24"/>
      <c r="MXP1622" s="24"/>
      <c r="MXQ1622" s="24"/>
      <c r="MXR1622" s="24"/>
      <c r="MXS1622" s="24"/>
      <c r="MXT1622" s="24"/>
      <c r="MXU1622" s="24"/>
      <c r="MXV1622" s="24"/>
      <c r="MXZ1622" s="3"/>
      <c r="MYA1622" s="31"/>
      <c r="MYB1622" s="5"/>
      <c r="MYC1622" s="9"/>
      <c r="MYF1622" s="2"/>
      <c r="MYI1622" s="24"/>
      <c r="MYJ1622" s="24"/>
      <c r="MYK1622" s="31"/>
      <c r="MYL1622" s="24"/>
      <c r="MYM1622" s="24"/>
      <c r="MYN1622" s="24"/>
      <c r="MYO1622" s="24"/>
      <c r="MYP1622" s="24"/>
      <c r="MYQ1622" s="24"/>
      <c r="MYR1622" s="24"/>
      <c r="MYS1622" s="24"/>
      <c r="MYT1622" s="24"/>
      <c r="MYU1622" s="24"/>
      <c r="MYV1622" s="24"/>
      <c r="MYW1622" s="24"/>
      <c r="MYX1622" s="24"/>
      <c r="MYY1622" s="24"/>
      <c r="MYZ1622" s="24"/>
      <c r="MZD1622" s="3"/>
      <c r="MZE1622" s="31"/>
      <c r="MZF1622" s="5"/>
      <c r="MZG1622" s="9"/>
      <c r="MZJ1622" s="2"/>
      <c r="MZM1622" s="24"/>
      <c r="MZN1622" s="24"/>
      <c r="MZO1622" s="31"/>
      <c r="MZP1622" s="24"/>
      <c r="MZQ1622" s="24"/>
      <c r="MZR1622" s="24"/>
      <c r="MZS1622" s="24"/>
      <c r="MZT1622" s="24"/>
      <c r="MZU1622" s="24"/>
      <c r="MZV1622" s="24"/>
      <c r="MZW1622" s="24"/>
      <c r="MZX1622" s="24"/>
      <c r="MZY1622" s="24"/>
      <c r="MZZ1622" s="24"/>
      <c r="NAA1622" s="24"/>
      <c r="NAB1622" s="24"/>
      <c r="NAC1622" s="24"/>
      <c r="NAD1622" s="24"/>
      <c r="NAH1622" s="3"/>
      <c r="NAI1622" s="31"/>
      <c r="NAJ1622" s="5"/>
      <c r="NAK1622" s="9"/>
      <c r="NAN1622" s="2"/>
      <c r="NAQ1622" s="24"/>
      <c r="NAR1622" s="24"/>
      <c r="NAS1622" s="31"/>
      <c r="NAT1622" s="24"/>
      <c r="NAU1622" s="24"/>
      <c r="NAV1622" s="24"/>
      <c r="NAW1622" s="24"/>
      <c r="NAX1622" s="24"/>
      <c r="NAY1622" s="24"/>
      <c r="NAZ1622" s="24"/>
      <c r="NBA1622" s="24"/>
      <c r="NBB1622" s="24"/>
      <c r="NBC1622" s="24"/>
      <c r="NBD1622" s="24"/>
      <c r="NBE1622" s="24"/>
      <c r="NBF1622" s="24"/>
      <c r="NBG1622" s="24"/>
      <c r="NBH1622" s="24"/>
      <c r="NBL1622" s="3"/>
      <c r="NBM1622" s="31"/>
      <c r="NBN1622" s="5"/>
      <c r="NBO1622" s="9"/>
      <c r="NBR1622" s="2"/>
      <c r="NBU1622" s="24"/>
      <c r="NBV1622" s="24"/>
      <c r="NBW1622" s="31"/>
      <c r="NBX1622" s="24"/>
      <c r="NBY1622" s="24"/>
      <c r="NBZ1622" s="24"/>
      <c r="NCA1622" s="24"/>
      <c r="NCB1622" s="24"/>
      <c r="NCC1622" s="24"/>
      <c r="NCD1622" s="24"/>
      <c r="NCE1622" s="24"/>
      <c r="NCF1622" s="24"/>
      <c r="NCG1622" s="24"/>
      <c r="NCH1622" s="24"/>
      <c r="NCI1622" s="24"/>
      <c r="NCJ1622" s="24"/>
      <c r="NCK1622" s="24"/>
      <c r="NCL1622" s="24"/>
      <c r="NCP1622" s="3"/>
      <c r="NCQ1622" s="31"/>
      <c r="NCR1622" s="5"/>
      <c r="NCS1622" s="9"/>
      <c r="NCV1622" s="2"/>
      <c r="NCY1622" s="24"/>
      <c r="NCZ1622" s="24"/>
      <c r="NDA1622" s="31"/>
      <c r="NDB1622" s="24"/>
      <c r="NDC1622" s="24"/>
      <c r="NDD1622" s="24"/>
      <c r="NDE1622" s="24"/>
      <c r="NDF1622" s="24"/>
      <c r="NDG1622" s="24"/>
      <c r="NDH1622" s="24"/>
      <c r="NDI1622" s="24"/>
      <c r="NDJ1622" s="24"/>
      <c r="NDK1622" s="24"/>
      <c r="NDL1622" s="24"/>
      <c r="NDM1622" s="24"/>
      <c r="NDN1622" s="24"/>
      <c r="NDO1622" s="24"/>
      <c r="NDP1622" s="24"/>
      <c r="NDT1622" s="3"/>
      <c r="NDU1622" s="31"/>
      <c r="NDV1622" s="5"/>
      <c r="NDW1622" s="9"/>
      <c r="NDZ1622" s="2"/>
      <c r="NEC1622" s="24"/>
      <c r="NED1622" s="24"/>
      <c r="NEE1622" s="31"/>
      <c r="NEF1622" s="24"/>
      <c r="NEG1622" s="24"/>
      <c r="NEH1622" s="24"/>
      <c r="NEI1622" s="24"/>
      <c r="NEJ1622" s="24"/>
      <c r="NEK1622" s="24"/>
      <c r="NEL1622" s="24"/>
      <c r="NEM1622" s="24"/>
      <c r="NEN1622" s="24"/>
      <c r="NEO1622" s="24"/>
      <c r="NEP1622" s="24"/>
      <c r="NEQ1622" s="24"/>
      <c r="NER1622" s="24"/>
      <c r="NES1622" s="24"/>
      <c r="NET1622" s="24"/>
      <c r="NEX1622" s="3"/>
      <c r="NEY1622" s="31"/>
      <c r="NEZ1622" s="5"/>
      <c r="NFA1622" s="9"/>
      <c r="NFD1622" s="2"/>
      <c r="NFG1622" s="24"/>
      <c r="NFH1622" s="24"/>
      <c r="NFI1622" s="31"/>
      <c r="NFJ1622" s="24"/>
      <c r="NFK1622" s="24"/>
      <c r="NFL1622" s="24"/>
      <c r="NFM1622" s="24"/>
      <c r="NFN1622" s="24"/>
      <c r="NFO1622" s="24"/>
      <c r="NFP1622" s="24"/>
      <c r="NFQ1622" s="24"/>
      <c r="NFR1622" s="24"/>
      <c r="NFS1622" s="24"/>
      <c r="NFT1622" s="24"/>
      <c r="NFU1622" s="24"/>
      <c r="NFV1622" s="24"/>
      <c r="NFW1622" s="24"/>
      <c r="NFX1622" s="24"/>
      <c r="NGB1622" s="3"/>
      <c r="NGC1622" s="31"/>
      <c r="NGD1622" s="5"/>
      <c r="NGE1622" s="9"/>
      <c r="NGH1622" s="2"/>
      <c r="NGK1622" s="24"/>
      <c r="NGL1622" s="24"/>
      <c r="NGM1622" s="31"/>
      <c r="NGN1622" s="24"/>
      <c r="NGO1622" s="24"/>
      <c r="NGP1622" s="24"/>
      <c r="NGQ1622" s="24"/>
      <c r="NGR1622" s="24"/>
      <c r="NGS1622" s="24"/>
      <c r="NGT1622" s="24"/>
      <c r="NGU1622" s="24"/>
      <c r="NGV1622" s="24"/>
      <c r="NGW1622" s="24"/>
      <c r="NGX1622" s="24"/>
      <c r="NGY1622" s="24"/>
      <c r="NGZ1622" s="24"/>
      <c r="NHA1622" s="24"/>
      <c r="NHB1622" s="24"/>
      <c r="NHF1622" s="3"/>
      <c r="NHG1622" s="31"/>
      <c r="NHH1622" s="5"/>
      <c r="NHI1622" s="9"/>
      <c r="NHL1622" s="2"/>
      <c r="NHO1622" s="24"/>
      <c r="NHP1622" s="24"/>
      <c r="NHQ1622" s="31"/>
      <c r="NHR1622" s="24"/>
      <c r="NHS1622" s="24"/>
      <c r="NHT1622" s="24"/>
      <c r="NHU1622" s="24"/>
      <c r="NHV1622" s="24"/>
      <c r="NHW1622" s="24"/>
      <c r="NHX1622" s="24"/>
      <c r="NHY1622" s="24"/>
      <c r="NHZ1622" s="24"/>
      <c r="NIA1622" s="24"/>
      <c r="NIB1622" s="24"/>
      <c r="NIC1622" s="24"/>
      <c r="NID1622" s="24"/>
      <c r="NIE1622" s="24"/>
      <c r="NIF1622" s="24"/>
      <c r="NIJ1622" s="3"/>
      <c r="NIK1622" s="31"/>
      <c r="NIL1622" s="5"/>
      <c r="NIM1622" s="9"/>
      <c r="NIP1622" s="2"/>
      <c r="NIS1622" s="24"/>
      <c r="NIT1622" s="24"/>
      <c r="NIU1622" s="31"/>
      <c r="NIV1622" s="24"/>
      <c r="NIW1622" s="24"/>
      <c r="NIX1622" s="24"/>
      <c r="NIY1622" s="24"/>
      <c r="NIZ1622" s="24"/>
      <c r="NJA1622" s="24"/>
      <c r="NJB1622" s="24"/>
      <c r="NJC1622" s="24"/>
      <c r="NJD1622" s="24"/>
      <c r="NJE1622" s="24"/>
      <c r="NJF1622" s="24"/>
      <c r="NJG1622" s="24"/>
      <c r="NJH1622" s="24"/>
      <c r="NJI1622" s="24"/>
      <c r="NJJ1622" s="24"/>
      <c r="NJN1622" s="3"/>
      <c r="NJO1622" s="31"/>
      <c r="NJP1622" s="5"/>
      <c r="NJQ1622" s="9"/>
      <c r="NJT1622" s="2"/>
      <c r="NJW1622" s="24"/>
      <c r="NJX1622" s="24"/>
      <c r="NJY1622" s="31"/>
      <c r="NJZ1622" s="24"/>
      <c r="NKA1622" s="24"/>
      <c r="NKB1622" s="24"/>
      <c r="NKC1622" s="24"/>
      <c r="NKD1622" s="24"/>
      <c r="NKE1622" s="24"/>
      <c r="NKF1622" s="24"/>
      <c r="NKG1622" s="24"/>
      <c r="NKH1622" s="24"/>
      <c r="NKI1622" s="24"/>
      <c r="NKJ1622" s="24"/>
      <c r="NKK1622" s="24"/>
      <c r="NKL1622" s="24"/>
      <c r="NKM1622" s="24"/>
      <c r="NKN1622" s="24"/>
      <c r="NKR1622" s="3"/>
      <c r="NKS1622" s="31"/>
      <c r="NKT1622" s="5"/>
      <c r="NKU1622" s="9"/>
      <c r="NKX1622" s="2"/>
      <c r="NLA1622" s="24"/>
      <c r="NLB1622" s="24"/>
      <c r="NLC1622" s="31"/>
      <c r="NLD1622" s="24"/>
      <c r="NLE1622" s="24"/>
      <c r="NLF1622" s="24"/>
      <c r="NLG1622" s="24"/>
      <c r="NLH1622" s="24"/>
      <c r="NLI1622" s="24"/>
      <c r="NLJ1622" s="24"/>
      <c r="NLK1622" s="24"/>
      <c r="NLL1622" s="24"/>
      <c r="NLM1622" s="24"/>
      <c r="NLN1622" s="24"/>
      <c r="NLO1622" s="24"/>
      <c r="NLP1622" s="24"/>
      <c r="NLQ1622" s="24"/>
      <c r="NLR1622" s="24"/>
      <c r="NLV1622" s="3"/>
      <c r="NLW1622" s="31"/>
      <c r="NLX1622" s="5"/>
      <c r="NLY1622" s="9"/>
      <c r="NMB1622" s="2"/>
      <c r="NME1622" s="24"/>
      <c r="NMF1622" s="24"/>
      <c r="NMG1622" s="31"/>
      <c r="NMH1622" s="24"/>
      <c r="NMI1622" s="24"/>
      <c r="NMJ1622" s="24"/>
      <c r="NMK1622" s="24"/>
      <c r="NML1622" s="24"/>
      <c r="NMM1622" s="24"/>
      <c r="NMN1622" s="24"/>
      <c r="NMO1622" s="24"/>
      <c r="NMP1622" s="24"/>
      <c r="NMQ1622" s="24"/>
      <c r="NMR1622" s="24"/>
      <c r="NMS1622" s="24"/>
      <c r="NMT1622" s="24"/>
      <c r="NMU1622" s="24"/>
      <c r="NMV1622" s="24"/>
      <c r="NMZ1622" s="3"/>
      <c r="NNA1622" s="31"/>
      <c r="NNB1622" s="5"/>
      <c r="NNC1622" s="9"/>
      <c r="NNF1622" s="2"/>
      <c r="NNI1622" s="24"/>
      <c r="NNJ1622" s="24"/>
      <c r="NNK1622" s="31"/>
      <c r="NNL1622" s="24"/>
      <c r="NNM1622" s="24"/>
      <c r="NNN1622" s="24"/>
      <c r="NNO1622" s="24"/>
      <c r="NNP1622" s="24"/>
      <c r="NNQ1622" s="24"/>
      <c r="NNR1622" s="24"/>
      <c r="NNS1622" s="24"/>
      <c r="NNT1622" s="24"/>
      <c r="NNU1622" s="24"/>
      <c r="NNV1622" s="24"/>
      <c r="NNW1622" s="24"/>
      <c r="NNX1622" s="24"/>
      <c r="NNY1622" s="24"/>
      <c r="NNZ1622" s="24"/>
      <c r="NOD1622" s="3"/>
      <c r="NOE1622" s="31"/>
      <c r="NOF1622" s="5"/>
      <c r="NOG1622" s="9"/>
      <c r="NOJ1622" s="2"/>
      <c r="NOM1622" s="24"/>
      <c r="NON1622" s="24"/>
      <c r="NOO1622" s="31"/>
      <c r="NOP1622" s="24"/>
      <c r="NOQ1622" s="24"/>
      <c r="NOR1622" s="24"/>
      <c r="NOS1622" s="24"/>
      <c r="NOT1622" s="24"/>
      <c r="NOU1622" s="24"/>
      <c r="NOV1622" s="24"/>
      <c r="NOW1622" s="24"/>
      <c r="NOX1622" s="24"/>
      <c r="NOY1622" s="24"/>
      <c r="NOZ1622" s="24"/>
      <c r="NPA1622" s="24"/>
      <c r="NPB1622" s="24"/>
      <c r="NPC1622" s="24"/>
      <c r="NPD1622" s="24"/>
      <c r="NPH1622" s="3"/>
      <c r="NPI1622" s="31"/>
      <c r="NPJ1622" s="5"/>
      <c r="NPK1622" s="9"/>
      <c r="NPN1622" s="2"/>
      <c r="NPQ1622" s="24"/>
      <c r="NPR1622" s="24"/>
      <c r="NPS1622" s="31"/>
      <c r="NPT1622" s="24"/>
      <c r="NPU1622" s="24"/>
      <c r="NPV1622" s="24"/>
      <c r="NPW1622" s="24"/>
      <c r="NPX1622" s="24"/>
      <c r="NPY1622" s="24"/>
      <c r="NPZ1622" s="24"/>
      <c r="NQA1622" s="24"/>
      <c r="NQB1622" s="24"/>
      <c r="NQC1622" s="24"/>
      <c r="NQD1622" s="24"/>
      <c r="NQE1622" s="24"/>
      <c r="NQF1622" s="24"/>
      <c r="NQG1622" s="24"/>
      <c r="NQH1622" s="24"/>
      <c r="NQL1622" s="3"/>
      <c r="NQM1622" s="31"/>
      <c r="NQN1622" s="5"/>
      <c r="NQO1622" s="9"/>
      <c r="NQR1622" s="2"/>
      <c r="NQU1622" s="24"/>
      <c r="NQV1622" s="24"/>
      <c r="NQW1622" s="31"/>
      <c r="NQX1622" s="24"/>
      <c r="NQY1622" s="24"/>
      <c r="NQZ1622" s="24"/>
      <c r="NRA1622" s="24"/>
      <c r="NRB1622" s="24"/>
      <c r="NRC1622" s="24"/>
      <c r="NRD1622" s="24"/>
      <c r="NRE1622" s="24"/>
      <c r="NRF1622" s="24"/>
      <c r="NRG1622" s="24"/>
      <c r="NRH1622" s="24"/>
      <c r="NRI1622" s="24"/>
      <c r="NRJ1622" s="24"/>
      <c r="NRK1622" s="24"/>
      <c r="NRL1622" s="24"/>
      <c r="NRP1622" s="3"/>
      <c r="NRQ1622" s="31"/>
      <c r="NRR1622" s="5"/>
      <c r="NRS1622" s="9"/>
      <c r="NRV1622" s="2"/>
      <c r="NRY1622" s="24"/>
      <c r="NRZ1622" s="24"/>
      <c r="NSA1622" s="31"/>
      <c r="NSB1622" s="24"/>
      <c r="NSC1622" s="24"/>
      <c r="NSD1622" s="24"/>
      <c r="NSE1622" s="24"/>
      <c r="NSF1622" s="24"/>
      <c r="NSG1622" s="24"/>
      <c r="NSH1622" s="24"/>
      <c r="NSI1622" s="24"/>
      <c r="NSJ1622" s="24"/>
      <c r="NSK1622" s="24"/>
      <c r="NSL1622" s="24"/>
      <c r="NSM1622" s="24"/>
      <c r="NSN1622" s="24"/>
      <c r="NSO1622" s="24"/>
      <c r="NSP1622" s="24"/>
      <c r="NST1622" s="3"/>
      <c r="NSU1622" s="31"/>
      <c r="NSV1622" s="5"/>
      <c r="NSW1622" s="9"/>
      <c r="NSZ1622" s="2"/>
      <c r="NTC1622" s="24"/>
      <c r="NTD1622" s="24"/>
      <c r="NTE1622" s="31"/>
      <c r="NTF1622" s="24"/>
      <c r="NTG1622" s="24"/>
      <c r="NTH1622" s="24"/>
      <c r="NTI1622" s="24"/>
      <c r="NTJ1622" s="24"/>
      <c r="NTK1622" s="24"/>
      <c r="NTL1622" s="24"/>
      <c r="NTM1622" s="24"/>
      <c r="NTN1622" s="24"/>
      <c r="NTO1622" s="24"/>
      <c r="NTP1622" s="24"/>
      <c r="NTQ1622" s="24"/>
      <c r="NTR1622" s="24"/>
      <c r="NTS1622" s="24"/>
      <c r="NTT1622" s="24"/>
      <c r="NTX1622" s="3"/>
      <c r="NTY1622" s="31"/>
      <c r="NTZ1622" s="5"/>
      <c r="NUA1622" s="9"/>
      <c r="NUD1622" s="2"/>
      <c r="NUG1622" s="24"/>
      <c r="NUH1622" s="24"/>
      <c r="NUI1622" s="31"/>
      <c r="NUJ1622" s="24"/>
      <c r="NUK1622" s="24"/>
      <c r="NUL1622" s="24"/>
      <c r="NUM1622" s="24"/>
      <c r="NUN1622" s="24"/>
      <c r="NUO1622" s="24"/>
      <c r="NUP1622" s="24"/>
      <c r="NUQ1622" s="24"/>
      <c r="NUR1622" s="24"/>
      <c r="NUS1622" s="24"/>
      <c r="NUT1622" s="24"/>
      <c r="NUU1622" s="24"/>
      <c r="NUV1622" s="24"/>
      <c r="NUW1622" s="24"/>
      <c r="NUX1622" s="24"/>
      <c r="NVB1622" s="3"/>
      <c r="NVC1622" s="31"/>
      <c r="NVD1622" s="5"/>
      <c r="NVE1622" s="9"/>
      <c r="NVH1622" s="2"/>
      <c r="NVK1622" s="24"/>
      <c r="NVL1622" s="24"/>
      <c r="NVM1622" s="31"/>
      <c r="NVN1622" s="24"/>
      <c r="NVO1622" s="24"/>
      <c r="NVP1622" s="24"/>
      <c r="NVQ1622" s="24"/>
      <c r="NVR1622" s="24"/>
      <c r="NVS1622" s="24"/>
      <c r="NVT1622" s="24"/>
      <c r="NVU1622" s="24"/>
      <c r="NVV1622" s="24"/>
      <c r="NVW1622" s="24"/>
      <c r="NVX1622" s="24"/>
      <c r="NVY1622" s="24"/>
      <c r="NVZ1622" s="24"/>
      <c r="NWA1622" s="24"/>
      <c r="NWB1622" s="24"/>
      <c r="NWF1622" s="3"/>
      <c r="NWG1622" s="31"/>
      <c r="NWH1622" s="5"/>
      <c r="NWI1622" s="9"/>
      <c r="NWL1622" s="2"/>
      <c r="NWO1622" s="24"/>
      <c r="NWP1622" s="24"/>
      <c r="NWQ1622" s="31"/>
      <c r="NWR1622" s="24"/>
      <c r="NWS1622" s="24"/>
      <c r="NWT1622" s="24"/>
      <c r="NWU1622" s="24"/>
      <c r="NWV1622" s="24"/>
      <c r="NWW1622" s="24"/>
      <c r="NWX1622" s="24"/>
      <c r="NWY1622" s="24"/>
      <c r="NWZ1622" s="24"/>
      <c r="NXA1622" s="24"/>
      <c r="NXB1622" s="24"/>
      <c r="NXC1622" s="24"/>
      <c r="NXD1622" s="24"/>
      <c r="NXE1622" s="24"/>
      <c r="NXF1622" s="24"/>
      <c r="NXJ1622" s="3"/>
      <c r="NXK1622" s="31"/>
      <c r="NXL1622" s="5"/>
      <c r="NXM1622" s="9"/>
      <c r="NXP1622" s="2"/>
      <c r="NXS1622" s="24"/>
      <c r="NXT1622" s="24"/>
      <c r="NXU1622" s="31"/>
      <c r="NXV1622" s="24"/>
      <c r="NXW1622" s="24"/>
      <c r="NXX1622" s="24"/>
      <c r="NXY1622" s="24"/>
      <c r="NXZ1622" s="24"/>
      <c r="NYA1622" s="24"/>
      <c r="NYB1622" s="24"/>
      <c r="NYC1622" s="24"/>
      <c r="NYD1622" s="24"/>
      <c r="NYE1622" s="24"/>
      <c r="NYF1622" s="24"/>
      <c r="NYG1622" s="24"/>
      <c r="NYH1622" s="24"/>
      <c r="NYI1622" s="24"/>
      <c r="NYJ1622" s="24"/>
      <c r="NYN1622" s="3"/>
      <c r="NYO1622" s="31"/>
      <c r="NYP1622" s="5"/>
      <c r="NYQ1622" s="9"/>
      <c r="NYT1622" s="2"/>
      <c r="NYW1622" s="24"/>
      <c r="NYX1622" s="24"/>
      <c r="NYY1622" s="31"/>
      <c r="NYZ1622" s="24"/>
      <c r="NZA1622" s="24"/>
      <c r="NZB1622" s="24"/>
      <c r="NZC1622" s="24"/>
      <c r="NZD1622" s="24"/>
      <c r="NZE1622" s="24"/>
      <c r="NZF1622" s="24"/>
      <c r="NZG1622" s="24"/>
      <c r="NZH1622" s="24"/>
      <c r="NZI1622" s="24"/>
      <c r="NZJ1622" s="24"/>
      <c r="NZK1622" s="24"/>
      <c r="NZL1622" s="24"/>
      <c r="NZM1622" s="24"/>
      <c r="NZN1622" s="24"/>
      <c r="NZR1622" s="3"/>
      <c r="NZS1622" s="31"/>
      <c r="NZT1622" s="5"/>
      <c r="NZU1622" s="9"/>
      <c r="NZX1622" s="2"/>
      <c r="OAA1622" s="24"/>
      <c r="OAB1622" s="24"/>
      <c r="OAC1622" s="31"/>
      <c r="OAD1622" s="24"/>
      <c r="OAE1622" s="24"/>
      <c r="OAF1622" s="24"/>
      <c r="OAG1622" s="24"/>
      <c r="OAH1622" s="24"/>
      <c r="OAI1622" s="24"/>
      <c r="OAJ1622" s="24"/>
      <c r="OAK1622" s="24"/>
      <c r="OAL1622" s="24"/>
      <c r="OAM1622" s="24"/>
      <c r="OAN1622" s="24"/>
      <c r="OAO1622" s="24"/>
      <c r="OAP1622" s="24"/>
      <c r="OAQ1622" s="24"/>
      <c r="OAR1622" s="24"/>
      <c r="OAV1622" s="3"/>
      <c r="OAW1622" s="31"/>
      <c r="OAX1622" s="5"/>
      <c r="OAY1622" s="9"/>
      <c r="OBB1622" s="2"/>
      <c r="OBE1622" s="24"/>
      <c r="OBF1622" s="24"/>
      <c r="OBG1622" s="31"/>
      <c r="OBH1622" s="24"/>
      <c r="OBI1622" s="24"/>
      <c r="OBJ1622" s="24"/>
      <c r="OBK1622" s="24"/>
      <c r="OBL1622" s="24"/>
      <c r="OBM1622" s="24"/>
      <c r="OBN1622" s="24"/>
      <c r="OBO1622" s="24"/>
      <c r="OBP1622" s="24"/>
      <c r="OBQ1622" s="24"/>
      <c r="OBR1622" s="24"/>
      <c r="OBS1622" s="24"/>
      <c r="OBT1622" s="24"/>
      <c r="OBU1622" s="24"/>
      <c r="OBV1622" s="24"/>
      <c r="OBZ1622" s="3"/>
      <c r="OCA1622" s="31"/>
      <c r="OCB1622" s="5"/>
      <c r="OCC1622" s="9"/>
      <c r="OCF1622" s="2"/>
      <c r="OCI1622" s="24"/>
      <c r="OCJ1622" s="24"/>
      <c r="OCK1622" s="31"/>
      <c r="OCL1622" s="24"/>
      <c r="OCM1622" s="24"/>
      <c r="OCN1622" s="24"/>
      <c r="OCO1622" s="24"/>
      <c r="OCP1622" s="24"/>
      <c r="OCQ1622" s="24"/>
      <c r="OCR1622" s="24"/>
      <c r="OCS1622" s="24"/>
      <c r="OCT1622" s="24"/>
      <c r="OCU1622" s="24"/>
      <c r="OCV1622" s="24"/>
      <c r="OCW1622" s="24"/>
      <c r="OCX1622" s="24"/>
      <c r="OCY1622" s="24"/>
      <c r="OCZ1622" s="24"/>
      <c r="ODD1622" s="3"/>
      <c r="ODE1622" s="31"/>
      <c r="ODF1622" s="5"/>
      <c r="ODG1622" s="9"/>
      <c r="ODJ1622" s="2"/>
      <c r="ODM1622" s="24"/>
      <c r="ODN1622" s="24"/>
      <c r="ODO1622" s="31"/>
      <c r="ODP1622" s="24"/>
      <c r="ODQ1622" s="24"/>
      <c r="ODR1622" s="24"/>
      <c r="ODS1622" s="24"/>
      <c r="ODT1622" s="24"/>
      <c r="ODU1622" s="24"/>
      <c r="ODV1622" s="24"/>
      <c r="ODW1622" s="24"/>
      <c r="ODX1622" s="24"/>
      <c r="ODY1622" s="24"/>
      <c r="ODZ1622" s="24"/>
      <c r="OEA1622" s="24"/>
      <c r="OEB1622" s="24"/>
      <c r="OEC1622" s="24"/>
      <c r="OED1622" s="24"/>
      <c r="OEH1622" s="3"/>
      <c r="OEI1622" s="31"/>
      <c r="OEJ1622" s="5"/>
      <c r="OEK1622" s="9"/>
      <c r="OEN1622" s="2"/>
      <c r="OEQ1622" s="24"/>
      <c r="OER1622" s="24"/>
      <c r="OES1622" s="31"/>
      <c r="OET1622" s="24"/>
      <c r="OEU1622" s="24"/>
      <c r="OEV1622" s="24"/>
      <c r="OEW1622" s="24"/>
      <c r="OEX1622" s="24"/>
      <c r="OEY1622" s="24"/>
      <c r="OEZ1622" s="24"/>
      <c r="OFA1622" s="24"/>
      <c r="OFB1622" s="24"/>
      <c r="OFC1622" s="24"/>
      <c r="OFD1622" s="24"/>
      <c r="OFE1622" s="24"/>
      <c r="OFF1622" s="24"/>
      <c r="OFG1622" s="24"/>
      <c r="OFH1622" s="24"/>
      <c r="OFL1622" s="3"/>
      <c r="OFM1622" s="31"/>
      <c r="OFN1622" s="5"/>
      <c r="OFO1622" s="9"/>
      <c r="OFR1622" s="2"/>
      <c r="OFU1622" s="24"/>
      <c r="OFV1622" s="24"/>
      <c r="OFW1622" s="31"/>
      <c r="OFX1622" s="24"/>
      <c r="OFY1622" s="24"/>
      <c r="OFZ1622" s="24"/>
      <c r="OGA1622" s="24"/>
      <c r="OGB1622" s="24"/>
      <c r="OGC1622" s="24"/>
      <c r="OGD1622" s="24"/>
      <c r="OGE1622" s="24"/>
      <c r="OGF1622" s="24"/>
      <c r="OGG1622" s="24"/>
      <c r="OGH1622" s="24"/>
      <c r="OGI1622" s="24"/>
      <c r="OGJ1622" s="24"/>
      <c r="OGK1622" s="24"/>
      <c r="OGL1622" s="24"/>
      <c r="OGP1622" s="3"/>
      <c r="OGQ1622" s="31"/>
      <c r="OGR1622" s="5"/>
      <c r="OGS1622" s="9"/>
      <c r="OGV1622" s="2"/>
      <c r="OGY1622" s="24"/>
      <c r="OGZ1622" s="24"/>
      <c r="OHA1622" s="31"/>
      <c r="OHB1622" s="24"/>
      <c r="OHC1622" s="24"/>
      <c r="OHD1622" s="24"/>
      <c r="OHE1622" s="24"/>
      <c r="OHF1622" s="24"/>
      <c r="OHG1622" s="24"/>
      <c r="OHH1622" s="24"/>
      <c r="OHI1622" s="24"/>
      <c r="OHJ1622" s="24"/>
      <c r="OHK1622" s="24"/>
      <c r="OHL1622" s="24"/>
      <c r="OHM1622" s="24"/>
      <c r="OHN1622" s="24"/>
      <c r="OHO1622" s="24"/>
      <c r="OHP1622" s="24"/>
      <c r="OHT1622" s="3"/>
      <c r="OHU1622" s="31"/>
      <c r="OHV1622" s="5"/>
      <c r="OHW1622" s="9"/>
      <c r="OHZ1622" s="2"/>
      <c r="OIC1622" s="24"/>
      <c r="OID1622" s="24"/>
      <c r="OIE1622" s="31"/>
      <c r="OIF1622" s="24"/>
      <c r="OIG1622" s="24"/>
      <c r="OIH1622" s="24"/>
      <c r="OII1622" s="24"/>
      <c r="OIJ1622" s="24"/>
      <c r="OIK1622" s="24"/>
      <c r="OIL1622" s="24"/>
      <c r="OIM1622" s="24"/>
      <c r="OIN1622" s="24"/>
      <c r="OIO1622" s="24"/>
      <c r="OIP1622" s="24"/>
      <c r="OIQ1622" s="24"/>
      <c r="OIR1622" s="24"/>
      <c r="OIS1622" s="24"/>
      <c r="OIT1622" s="24"/>
      <c r="OIX1622" s="3"/>
      <c r="OIY1622" s="31"/>
      <c r="OIZ1622" s="5"/>
      <c r="OJA1622" s="9"/>
      <c r="OJD1622" s="2"/>
      <c r="OJG1622" s="24"/>
      <c r="OJH1622" s="24"/>
      <c r="OJI1622" s="31"/>
      <c r="OJJ1622" s="24"/>
      <c r="OJK1622" s="24"/>
      <c r="OJL1622" s="24"/>
      <c r="OJM1622" s="24"/>
      <c r="OJN1622" s="24"/>
      <c r="OJO1622" s="24"/>
      <c r="OJP1622" s="24"/>
      <c r="OJQ1622" s="24"/>
      <c r="OJR1622" s="24"/>
      <c r="OJS1622" s="24"/>
      <c r="OJT1622" s="24"/>
      <c r="OJU1622" s="24"/>
      <c r="OJV1622" s="24"/>
      <c r="OJW1622" s="24"/>
      <c r="OJX1622" s="24"/>
      <c r="OKB1622" s="3"/>
      <c r="OKC1622" s="31"/>
      <c r="OKD1622" s="5"/>
      <c r="OKE1622" s="9"/>
      <c r="OKH1622" s="2"/>
      <c r="OKK1622" s="24"/>
      <c r="OKL1622" s="24"/>
      <c r="OKM1622" s="31"/>
      <c r="OKN1622" s="24"/>
      <c r="OKO1622" s="24"/>
      <c r="OKP1622" s="24"/>
      <c r="OKQ1622" s="24"/>
      <c r="OKR1622" s="24"/>
      <c r="OKS1622" s="24"/>
      <c r="OKT1622" s="24"/>
      <c r="OKU1622" s="24"/>
      <c r="OKV1622" s="24"/>
      <c r="OKW1622" s="24"/>
      <c r="OKX1622" s="24"/>
      <c r="OKY1622" s="24"/>
      <c r="OKZ1622" s="24"/>
      <c r="OLA1622" s="24"/>
      <c r="OLB1622" s="24"/>
      <c r="OLF1622" s="3"/>
      <c r="OLG1622" s="31"/>
      <c r="OLH1622" s="5"/>
      <c r="OLI1622" s="9"/>
      <c r="OLL1622" s="2"/>
      <c r="OLO1622" s="24"/>
      <c r="OLP1622" s="24"/>
      <c r="OLQ1622" s="31"/>
      <c r="OLR1622" s="24"/>
      <c r="OLS1622" s="24"/>
      <c r="OLT1622" s="24"/>
      <c r="OLU1622" s="24"/>
      <c r="OLV1622" s="24"/>
      <c r="OLW1622" s="24"/>
      <c r="OLX1622" s="24"/>
      <c r="OLY1622" s="24"/>
      <c r="OLZ1622" s="24"/>
      <c r="OMA1622" s="24"/>
      <c r="OMB1622" s="24"/>
      <c r="OMC1622" s="24"/>
      <c r="OMD1622" s="24"/>
      <c r="OME1622" s="24"/>
      <c r="OMF1622" s="24"/>
      <c r="OMJ1622" s="3"/>
      <c r="OMK1622" s="31"/>
      <c r="OML1622" s="5"/>
      <c r="OMM1622" s="9"/>
      <c r="OMP1622" s="2"/>
      <c r="OMS1622" s="24"/>
      <c r="OMT1622" s="24"/>
      <c r="OMU1622" s="31"/>
      <c r="OMV1622" s="24"/>
      <c r="OMW1622" s="24"/>
      <c r="OMX1622" s="24"/>
      <c r="OMY1622" s="24"/>
      <c r="OMZ1622" s="24"/>
      <c r="ONA1622" s="24"/>
      <c r="ONB1622" s="24"/>
      <c r="ONC1622" s="24"/>
      <c r="OND1622" s="24"/>
      <c r="ONE1622" s="24"/>
      <c r="ONF1622" s="24"/>
      <c r="ONG1622" s="24"/>
      <c r="ONH1622" s="24"/>
      <c r="ONI1622" s="24"/>
      <c r="ONJ1622" s="24"/>
      <c r="ONN1622" s="3"/>
      <c r="ONO1622" s="31"/>
      <c r="ONP1622" s="5"/>
      <c r="ONQ1622" s="9"/>
      <c r="ONT1622" s="2"/>
      <c r="ONW1622" s="24"/>
      <c r="ONX1622" s="24"/>
      <c r="ONY1622" s="31"/>
      <c r="ONZ1622" s="24"/>
      <c r="OOA1622" s="24"/>
      <c r="OOB1622" s="24"/>
      <c r="OOC1622" s="24"/>
      <c r="OOD1622" s="24"/>
      <c r="OOE1622" s="24"/>
      <c r="OOF1622" s="24"/>
      <c r="OOG1622" s="24"/>
      <c r="OOH1622" s="24"/>
      <c r="OOI1622" s="24"/>
      <c r="OOJ1622" s="24"/>
      <c r="OOK1622" s="24"/>
      <c r="OOL1622" s="24"/>
      <c r="OOM1622" s="24"/>
      <c r="OON1622" s="24"/>
      <c r="OOR1622" s="3"/>
      <c r="OOS1622" s="31"/>
      <c r="OOT1622" s="5"/>
      <c r="OOU1622" s="9"/>
      <c r="OOX1622" s="2"/>
      <c r="OPA1622" s="24"/>
      <c r="OPB1622" s="24"/>
      <c r="OPC1622" s="31"/>
      <c r="OPD1622" s="24"/>
      <c r="OPE1622" s="24"/>
      <c r="OPF1622" s="24"/>
      <c r="OPG1622" s="24"/>
      <c r="OPH1622" s="24"/>
      <c r="OPI1622" s="24"/>
      <c r="OPJ1622" s="24"/>
      <c r="OPK1622" s="24"/>
      <c r="OPL1622" s="24"/>
      <c r="OPM1622" s="24"/>
      <c r="OPN1622" s="24"/>
      <c r="OPO1622" s="24"/>
      <c r="OPP1622" s="24"/>
      <c r="OPQ1622" s="24"/>
      <c r="OPR1622" s="24"/>
      <c r="OPV1622" s="3"/>
      <c r="OPW1622" s="31"/>
      <c r="OPX1622" s="5"/>
      <c r="OPY1622" s="9"/>
      <c r="OQB1622" s="2"/>
      <c r="OQE1622" s="24"/>
      <c r="OQF1622" s="24"/>
      <c r="OQG1622" s="31"/>
      <c r="OQH1622" s="24"/>
      <c r="OQI1622" s="24"/>
      <c r="OQJ1622" s="24"/>
      <c r="OQK1622" s="24"/>
      <c r="OQL1622" s="24"/>
      <c r="OQM1622" s="24"/>
      <c r="OQN1622" s="24"/>
      <c r="OQO1622" s="24"/>
      <c r="OQP1622" s="24"/>
      <c r="OQQ1622" s="24"/>
      <c r="OQR1622" s="24"/>
      <c r="OQS1622" s="24"/>
      <c r="OQT1622" s="24"/>
      <c r="OQU1622" s="24"/>
      <c r="OQV1622" s="24"/>
      <c r="OQZ1622" s="3"/>
      <c r="ORA1622" s="31"/>
      <c r="ORB1622" s="5"/>
      <c r="ORC1622" s="9"/>
      <c r="ORF1622" s="2"/>
      <c r="ORI1622" s="24"/>
      <c r="ORJ1622" s="24"/>
      <c r="ORK1622" s="31"/>
      <c r="ORL1622" s="24"/>
      <c r="ORM1622" s="24"/>
      <c r="ORN1622" s="24"/>
      <c r="ORO1622" s="24"/>
      <c r="ORP1622" s="24"/>
      <c r="ORQ1622" s="24"/>
      <c r="ORR1622" s="24"/>
      <c r="ORS1622" s="24"/>
      <c r="ORT1622" s="24"/>
      <c r="ORU1622" s="24"/>
      <c r="ORV1622" s="24"/>
      <c r="ORW1622" s="24"/>
      <c r="ORX1622" s="24"/>
      <c r="ORY1622" s="24"/>
      <c r="ORZ1622" s="24"/>
      <c r="OSD1622" s="3"/>
      <c r="OSE1622" s="31"/>
      <c r="OSF1622" s="5"/>
      <c r="OSG1622" s="9"/>
      <c r="OSJ1622" s="2"/>
      <c r="OSM1622" s="24"/>
      <c r="OSN1622" s="24"/>
      <c r="OSO1622" s="31"/>
      <c r="OSP1622" s="24"/>
      <c r="OSQ1622" s="24"/>
      <c r="OSR1622" s="24"/>
      <c r="OSS1622" s="24"/>
      <c r="OST1622" s="24"/>
      <c r="OSU1622" s="24"/>
      <c r="OSV1622" s="24"/>
      <c r="OSW1622" s="24"/>
      <c r="OSX1622" s="24"/>
      <c r="OSY1622" s="24"/>
      <c r="OSZ1622" s="24"/>
      <c r="OTA1622" s="24"/>
      <c r="OTB1622" s="24"/>
      <c r="OTC1622" s="24"/>
      <c r="OTD1622" s="24"/>
      <c r="OTH1622" s="3"/>
      <c r="OTI1622" s="31"/>
      <c r="OTJ1622" s="5"/>
      <c r="OTK1622" s="9"/>
      <c r="OTN1622" s="2"/>
      <c r="OTQ1622" s="24"/>
      <c r="OTR1622" s="24"/>
      <c r="OTS1622" s="31"/>
      <c r="OTT1622" s="24"/>
      <c r="OTU1622" s="24"/>
      <c r="OTV1622" s="24"/>
      <c r="OTW1622" s="24"/>
      <c r="OTX1622" s="24"/>
      <c r="OTY1622" s="24"/>
      <c r="OTZ1622" s="24"/>
      <c r="OUA1622" s="24"/>
      <c r="OUB1622" s="24"/>
      <c r="OUC1622" s="24"/>
      <c r="OUD1622" s="24"/>
      <c r="OUE1622" s="24"/>
      <c r="OUF1622" s="24"/>
      <c r="OUG1622" s="24"/>
      <c r="OUH1622" s="24"/>
      <c r="OUL1622" s="3"/>
      <c r="OUM1622" s="31"/>
      <c r="OUN1622" s="5"/>
      <c r="OUO1622" s="9"/>
      <c r="OUR1622" s="2"/>
      <c r="OUU1622" s="24"/>
      <c r="OUV1622" s="24"/>
      <c r="OUW1622" s="31"/>
      <c r="OUX1622" s="24"/>
      <c r="OUY1622" s="24"/>
      <c r="OUZ1622" s="24"/>
      <c r="OVA1622" s="24"/>
      <c r="OVB1622" s="24"/>
      <c r="OVC1622" s="24"/>
      <c r="OVD1622" s="24"/>
      <c r="OVE1622" s="24"/>
      <c r="OVF1622" s="24"/>
      <c r="OVG1622" s="24"/>
      <c r="OVH1622" s="24"/>
      <c r="OVI1622" s="24"/>
      <c r="OVJ1622" s="24"/>
      <c r="OVK1622" s="24"/>
      <c r="OVL1622" s="24"/>
      <c r="OVP1622" s="3"/>
      <c r="OVQ1622" s="31"/>
      <c r="OVR1622" s="5"/>
      <c r="OVS1622" s="9"/>
      <c r="OVV1622" s="2"/>
      <c r="OVY1622" s="24"/>
      <c r="OVZ1622" s="24"/>
      <c r="OWA1622" s="31"/>
      <c r="OWB1622" s="24"/>
      <c r="OWC1622" s="24"/>
      <c r="OWD1622" s="24"/>
      <c r="OWE1622" s="24"/>
      <c r="OWF1622" s="24"/>
      <c r="OWG1622" s="24"/>
      <c r="OWH1622" s="24"/>
      <c r="OWI1622" s="24"/>
      <c r="OWJ1622" s="24"/>
      <c r="OWK1622" s="24"/>
      <c r="OWL1622" s="24"/>
      <c r="OWM1622" s="24"/>
      <c r="OWN1622" s="24"/>
      <c r="OWO1622" s="24"/>
      <c r="OWP1622" s="24"/>
      <c r="OWT1622" s="3"/>
      <c r="OWU1622" s="31"/>
      <c r="OWV1622" s="5"/>
      <c r="OWW1622" s="9"/>
      <c r="OWZ1622" s="2"/>
      <c r="OXC1622" s="24"/>
      <c r="OXD1622" s="24"/>
      <c r="OXE1622" s="31"/>
      <c r="OXF1622" s="24"/>
      <c r="OXG1622" s="24"/>
      <c r="OXH1622" s="24"/>
      <c r="OXI1622" s="24"/>
      <c r="OXJ1622" s="24"/>
      <c r="OXK1622" s="24"/>
      <c r="OXL1622" s="24"/>
      <c r="OXM1622" s="24"/>
      <c r="OXN1622" s="24"/>
      <c r="OXO1622" s="24"/>
      <c r="OXP1622" s="24"/>
      <c r="OXQ1622" s="24"/>
      <c r="OXR1622" s="24"/>
      <c r="OXS1622" s="24"/>
      <c r="OXT1622" s="24"/>
      <c r="OXX1622" s="3"/>
      <c r="OXY1622" s="31"/>
      <c r="OXZ1622" s="5"/>
      <c r="OYA1622" s="9"/>
      <c r="OYD1622" s="2"/>
      <c r="OYG1622" s="24"/>
      <c r="OYH1622" s="24"/>
      <c r="OYI1622" s="31"/>
      <c r="OYJ1622" s="24"/>
      <c r="OYK1622" s="24"/>
      <c r="OYL1622" s="24"/>
      <c r="OYM1622" s="24"/>
      <c r="OYN1622" s="24"/>
      <c r="OYO1622" s="24"/>
      <c r="OYP1622" s="24"/>
      <c r="OYQ1622" s="24"/>
      <c r="OYR1622" s="24"/>
      <c r="OYS1622" s="24"/>
      <c r="OYT1622" s="24"/>
      <c r="OYU1622" s="24"/>
      <c r="OYV1622" s="24"/>
      <c r="OYW1622" s="24"/>
      <c r="OYX1622" s="24"/>
      <c r="OZB1622" s="3"/>
      <c r="OZC1622" s="31"/>
      <c r="OZD1622" s="5"/>
      <c r="OZE1622" s="9"/>
      <c r="OZH1622" s="2"/>
      <c r="OZK1622" s="24"/>
      <c r="OZL1622" s="24"/>
      <c r="OZM1622" s="31"/>
      <c r="OZN1622" s="24"/>
      <c r="OZO1622" s="24"/>
      <c r="OZP1622" s="24"/>
      <c r="OZQ1622" s="24"/>
      <c r="OZR1622" s="24"/>
      <c r="OZS1622" s="24"/>
      <c r="OZT1622" s="24"/>
      <c r="OZU1622" s="24"/>
      <c r="OZV1622" s="24"/>
      <c r="OZW1622" s="24"/>
      <c r="OZX1622" s="24"/>
      <c r="OZY1622" s="24"/>
      <c r="OZZ1622" s="24"/>
      <c r="PAA1622" s="24"/>
      <c r="PAB1622" s="24"/>
      <c r="PAF1622" s="3"/>
      <c r="PAG1622" s="31"/>
      <c r="PAH1622" s="5"/>
      <c r="PAI1622" s="9"/>
      <c r="PAL1622" s="2"/>
      <c r="PAO1622" s="24"/>
      <c r="PAP1622" s="24"/>
      <c r="PAQ1622" s="31"/>
      <c r="PAR1622" s="24"/>
      <c r="PAS1622" s="24"/>
      <c r="PAT1622" s="24"/>
      <c r="PAU1622" s="24"/>
      <c r="PAV1622" s="24"/>
      <c r="PAW1622" s="24"/>
      <c r="PAX1622" s="24"/>
      <c r="PAY1622" s="24"/>
      <c r="PAZ1622" s="24"/>
      <c r="PBA1622" s="24"/>
      <c r="PBB1622" s="24"/>
      <c r="PBC1622" s="24"/>
      <c r="PBD1622" s="24"/>
      <c r="PBE1622" s="24"/>
      <c r="PBF1622" s="24"/>
      <c r="PBJ1622" s="3"/>
      <c r="PBK1622" s="31"/>
      <c r="PBL1622" s="5"/>
      <c r="PBM1622" s="9"/>
      <c r="PBP1622" s="2"/>
      <c r="PBS1622" s="24"/>
      <c r="PBT1622" s="24"/>
      <c r="PBU1622" s="31"/>
      <c r="PBV1622" s="24"/>
      <c r="PBW1622" s="24"/>
      <c r="PBX1622" s="24"/>
      <c r="PBY1622" s="24"/>
      <c r="PBZ1622" s="24"/>
      <c r="PCA1622" s="24"/>
      <c r="PCB1622" s="24"/>
      <c r="PCC1622" s="24"/>
      <c r="PCD1622" s="24"/>
      <c r="PCE1622" s="24"/>
      <c r="PCF1622" s="24"/>
      <c r="PCG1622" s="24"/>
      <c r="PCH1622" s="24"/>
      <c r="PCI1622" s="24"/>
      <c r="PCJ1622" s="24"/>
      <c r="PCN1622" s="3"/>
      <c r="PCO1622" s="31"/>
      <c r="PCP1622" s="5"/>
      <c r="PCQ1622" s="9"/>
      <c r="PCT1622" s="2"/>
      <c r="PCW1622" s="24"/>
      <c r="PCX1622" s="24"/>
      <c r="PCY1622" s="31"/>
      <c r="PCZ1622" s="24"/>
      <c r="PDA1622" s="24"/>
      <c r="PDB1622" s="24"/>
      <c r="PDC1622" s="24"/>
      <c r="PDD1622" s="24"/>
      <c r="PDE1622" s="24"/>
      <c r="PDF1622" s="24"/>
      <c r="PDG1622" s="24"/>
      <c r="PDH1622" s="24"/>
      <c r="PDI1622" s="24"/>
      <c r="PDJ1622" s="24"/>
      <c r="PDK1622" s="24"/>
      <c r="PDL1622" s="24"/>
      <c r="PDM1622" s="24"/>
      <c r="PDN1622" s="24"/>
      <c r="PDR1622" s="3"/>
      <c r="PDS1622" s="31"/>
      <c r="PDT1622" s="5"/>
      <c r="PDU1622" s="9"/>
      <c r="PDX1622" s="2"/>
      <c r="PEA1622" s="24"/>
      <c r="PEB1622" s="24"/>
      <c r="PEC1622" s="31"/>
      <c r="PED1622" s="24"/>
      <c r="PEE1622" s="24"/>
      <c r="PEF1622" s="24"/>
      <c r="PEG1622" s="24"/>
      <c r="PEH1622" s="24"/>
      <c r="PEI1622" s="24"/>
      <c r="PEJ1622" s="24"/>
      <c r="PEK1622" s="24"/>
      <c r="PEL1622" s="24"/>
      <c r="PEM1622" s="24"/>
      <c r="PEN1622" s="24"/>
      <c r="PEO1622" s="24"/>
      <c r="PEP1622" s="24"/>
      <c r="PEQ1622" s="24"/>
      <c r="PER1622" s="24"/>
      <c r="PEV1622" s="3"/>
      <c r="PEW1622" s="31"/>
      <c r="PEX1622" s="5"/>
      <c r="PEY1622" s="9"/>
      <c r="PFB1622" s="2"/>
      <c r="PFE1622" s="24"/>
      <c r="PFF1622" s="24"/>
      <c r="PFG1622" s="31"/>
      <c r="PFH1622" s="24"/>
      <c r="PFI1622" s="24"/>
      <c r="PFJ1622" s="24"/>
      <c r="PFK1622" s="24"/>
      <c r="PFL1622" s="24"/>
      <c r="PFM1622" s="24"/>
      <c r="PFN1622" s="24"/>
      <c r="PFO1622" s="24"/>
      <c r="PFP1622" s="24"/>
      <c r="PFQ1622" s="24"/>
      <c r="PFR1622" s="24"/>
      <c r="PFS1622" s="24"/>
      <c r="PFT1622" s="24"/>
      <c r="PFU1622" s="24"/>
      <c r="PFV1622" s="24"/>
      <c r="PFZ1622" s="3"/>
      <c r="PGA1622" s="31"/>
      <c r="PGB1622" s="5"/>
      <c r="PGC1622" s="9"/>
      <c r="PGF1622" s="2"/>
      <c r="PGI1622" s="24"/>
      <c r="PGJ1622" s="24"/>
      <c r="PGK1622" s="31"/>
      <c r="PGL1622" s="24"/>
      <c r="PGM1622" s="24"/>
      <c r="PGN1622" s="24"/>
      <c r="PGO1622" s="24"/>
      <c r="PGP1622" s="24"/>
      <c r="PGQ1622" s="24"/>
      <c r="PGR1622" s="24"/>
      <c r="PGS1622" s="24"/>
      <c r="PGT1622" s="24"/>
      <c r="PGU1622" s="24"/>
      <c r="PGV1622" s="24"/>
      <c r="PGW1622" s="24"/>
      <c r="PGX1622" s="24"/>
      <c r="PGY1622" s="24"/>
      <c r="PGZ1622" s="24"/>
      <c r="PHD1622" s="3"/>
      <c r="PHE1622" s="31"/>
      <c r="PHF1622" s="5"/>
      <c r="PHG1622" s="9"/>
      <c r="PHJ1622" s="2"/>
      <c r="PHM1622" s="24"/>
      <c r="PHN1622" s="24"/>
      <c r="PHO1622" s="31"/>
      <c r="PHP1622" s="24"/>
      <c r="PHQ1622" s="24"/>
      <c r="PHR1622" s="24"/>
      <c r="PHS1622" s="24"/>
      <c r="PHT1622" s="24"/>
      <c r="PHU1622" s="24"/>
      <c r="PHV1622" s="24"/>
      <c r="PHW1622" s="24"/>
      <c r="PHX1622" s="24"/>
      <c r="PHY1622" s="24"/>
      <c r="PHZ1622" s="24"/>
      <c r="PIA1622" s="24"/>
      <c r="PIB1622" s="24"/>
      <c r="PIC1622" s="24"/>
      <c r="PID1622" s="24"/>
      <c r="PIH1622" s="3"/>
      <c r="PII1622" s="31"/>
      <c r="PIJ1622" s="5"/>
      <c r="PIK1622" s="9"/>
      <c r="PIN1622" s="2"/>
      <c r="PIQ1622" s="24"/>
      <c r="PIR1622" s="24"/>
      <c r="PIS1622" s="31"/>
      <c r="PIT1622" s="24"/>
      <c r="PIU1622" s="24"/>
      <c r="PIV1622" s="24"/>
      <c r="PIW1622" s="24"/>
      <c r="PIX1622" s="24"/>
      <c r="PIY1622" s="24"/>
      <c r="PIZ1622" s="24"/>
      <c r="PJA1622" s="24"/>
      <c r="PJB1622" s="24"/>
      <c r="PJC1622" s="24"/>
      <c r="PJD1622" s="24"/>
      <c r="PJE1622" s="24"/>
      <c r="PJF1622" s="24"/>
      <c r="PJG1622" s="24"/>
      <c r="PJH1622" s="24"/>
      <c r="PJL1622" s="3"/>
      <c r="PJM1622" s="31"/>
      <c r="PJN1622" s="5"/>
      <c r="PJO1622" s="9"/>
      <c r="PJR1622" s="2"/>
      <c r="PJU1622" s="24"/>
      <c r="PJV1622" s="24"/>
      <c r="PJW1622" s="31"/>
      <c r="PJX1622" s="24"/>
      <c r="PJY1622" s="24"/>
      <c r="PJZ1622" s="24"/>
      <c r="PKA1622" s="24"/>
      <c r="PKB1622" s="24"/>
      <c r="PKC1622" s="24"/>
      <c r="PKD1622" s="24"/>
      <c r="PKE1622" s="24"/>
      <c r="PKF1622" s="24"/>
      <c r="PKG1622" s="24"/>
      <c r="PKH1622" s="24"/>
      <c r="PKI1622" s="24"/>
      <c r="PKJ1622" s="24"/>
      <c r="PKK1622" s="24"/>
      <c r="PKL1622" s="24"/>
      <c r="PKP1622" s="3"/>
      <c r="PKQ1622" s="31"/>
      <c r="PKR1622" s="5"/>
      <c r="PKS1622" s="9"/>
      <c r="PKV1622" s="2"/>
      <c r="PKY1622" s="24"/>
      <c r="PKZ1622" s="24"/>
      <c r="PLA1622" s="31"/>
      <c r="PLB1622" s="24"/>
      <c r="PLC1622" s="24"/>
      <c r="PLD1622" s="24"/>
      <c r="PLE1622" s="24"/>
      <c r="PLF1622" s="24"/>
      <c r="PLG1622" s="24"/>
      <c r="PLH1622" s="24"/>
      <c r="PLI1622" s="24"/>
      <c r="PLJ1622" s="24"/>
      <c r="PLK1622" s="24"/>
      <c r="PLL1622" s="24"/>
      <c r="PLM1622" s="24"/>
      <c r="PLN1622" s="24"/>
      <c r="PLO1622" s="24"/>
      <c r="PLP1622" s="24"/>
      <c r="PLT1622" s="3"/>
      <c r="PLU1622" s="31"/>
      <c r="PLV1622" s="5"/>
      <c r="PLW1622" s="9"/>
      <c r="PLZ1622" s="2"/>
      <c r="PMC1622" s="24"/>
      <c r="PMD1622" s="24"/>
      <c r="PME1622" s="31"/>
      <c r="PMF1622" s="24"/>
      <c r="PMG1622" s="24"/>
      <c r="PMH1622" s="24"/>
      <c r="PMI1622" s="24"/>
      <c r="PMJ1622" s="24"/>
      <c r="PMK1622" s="24"/>
      <c r="PML1622" s="24"/>
      <c r="PMM1622" s="24"/>
      <c r="PMN1622" s="24"/>
      <c r="PMO1622" s="24"/>
      <c r="PMP1622" s="24"/>
      <c r="PMQ1622" s="24"/>
      <c r="PMR1622" s="24"/>
      <c r="PMS1622" s="24"/>
      <c r="PMT1622" s="24"/>
      <c r="PMX1622" s="3"/>
      <c r="PMY1622" s="31"/>
      <c r="PMZ1622" s="5"/>
      <c r="PNA1622" s="9"/>
      <c r="PND1622" s="2"/>
      <c r="PNG1622" s="24"/>
      <c r="PNH1622" s="24"/>
      <c r="PNI1622" s="31"/>
      <c r="PNJ1622" s="24"/>
      <c r="PNK1622" s="24"/>
      <c r="PNL1622" s="24"/>
      <c r="PNM1622" s="24"/>
      <c r="PNN1622" s="24"/>
      <c r="PNO1622" s="24"/>
      <c r="PNP1622" s="24"/>
      <c r="PNQ1622" s="24"/>
      <c r="PNR1622" s="24"/>
      <c r="PNS1622" s="24"/>
      <c r="PNT1622" s="24"/>
      <c r="PNU1622" s="24"/>
      <c r="PNV1622" s="24"/>
      <c r="PNW1622" s="24"/>
      <c r="PNX1622" s="24"/>
      <c r="POB1622" s="3"/>
      <c r="POC1622" s="31"/>
      <c r="POD1622" s="5"/>
      <c r="POE1622" s="9"/>
      <c r="POH1622" s="2"/>
      <c r="POK1622" s="24"/>
      <c r="POL1622" s="24"/>
      <c r="POM1622" s="31"/>
      <c r="PON1622" s="24"/>
      <c r="POO1622" s="24"/>
      <c r="POP1622" s="24"/>
      <c r="POQ1622" s="24"/>
      <c r="POR1622" s="24"/>
      <c r="POS1622" s="24"/>
      <c r="POT1622" s="24"/>
      <c r="POU1622" s="24"/>
      <c r="POV1622" s="24"/>
      <c r="POW1622" s="24"/>
      <c r="POX1622" s="24"/>
      <c r="POY1622" s="24"/>
      <c r="POZ1622" s="24"/>
      <c r="PPA1622" s="24"/>
      <c r="PPB1622" s="24"/>
      <c r="PPF1622" s="3"/>
      <c r="PPG1622" s="31"/>
      <c r="PPH1622" s="5"/>
      <c r="PPI1622" s="9"/>
      <c r="PPL1622" s="2"/>
      <c r="PPO1622" s="24"/>
      <c r="PPP1622" s="24"/>
      <c r="PPQ1622" s="31"/>
      <c r="PPR1622" s="24"/>
      <c r="PPS1622" s="24"/>
      <c r="PPT1622" s="24"/>
      <c r="PPU1622" s="24"/>
      <c r="PPV1622" s="24"/>
      <c r="PPW1622" s="24"/>
      <c r="PPX1622" s="24"/>
      <c r="PPY1622" s="24"/>
      <c r="PPZ1622" s="24"/>
      <c r="PQA1622" s="24"/>
      <c r="PQB1622" s="24"/>
      <c r="PQC1622" s="24"/>
      <c r="PQD1622" s="24"/>
      <c r="PQE1622" s="24"/>
      <c r="PQF1622" s="24"/>
      <c r="PQJ1622" s="3"/>
      <c r="PQK1622" s="31"/>
      <c r="PQL1622" s="5"/>
      <c r="PQM1622" s="9"/>
      <c r="PQP1622" s="2"/>
      <c r="PQS1622" s="24"/>
      <c r="PQT1622" s="24"/>
      <c r="PQU1622" s="31"/>
      <c r="PQV1622" s="24"/>
      <c r="PQW1622" s="24"/>
      <c r="PQX1622" s="24"/>
      <c r="PQY1622" s="24"/>
      <c r="PQZ1622" s="24"/>
      <c r="PRA1622" s="24"/>
      <c r="PRB1622" s="24"/>
      <c r="PRC1622" s="24"/>
      <c r="PRD1622" s="24"/>
      <c r="PRE1622" s="24"/>
      <c r="PRF1622" s="24"/>
      <c r="PRG1622" s="24"/>
      <c r="PRH1622" s="24"/>
      <c r="PRI1622" s="24"/>
      <c r="PRJ1622" s="24"/>
      <c r="PRN1622" s="3"/>
      <c r="PRO1622" s="31"/>
      <c r="PRP1622" s="5"/>
      <c r="PRQ1622" s="9"/>
      <c r="PRT1622" s="2"/>
      <c r="PRW1622" s="24"/>
      <c r="PRX1622" s="24"/>
      <c r="PRY1622" s="31"/>
      <c r="PRZ1622" s="24"/>
      <c r="PSA1622" s="24"/>
      <c r="PSB1622" s="24"/>
      <c r="PSC1622" s="24"/>
      <c r="PSD1622" s="24"/>
      <c r="PSE1622" s="24"/>
      <c r="PSF1622" s="24"/>
      <c r="PSG1622" s="24"/>
      <c r="PSH1622" s="24"/>
      <c r="PSI1622" s="24"/>
      <c r="PSJ1622" s="24"/>
      <c r="PSK1622" s="24"/>
      <c r="PSL1622" s="24"/>
      <c r="PSM1622" s="24"/>
      <c r="PSN1622" s="24"/>
      <c r="PSR1622" s="3"/>
      <c r="PSS1622" s="31"/>
      <c r="PST1622" s="5"/>
      <c r="PSU1622" s="9"/>
      <c r="PSX1622" s="2"/>
      <c r="PTA1622" s="24"/>
      <c r="PTB1622" s="24"/>
      <c r="PTC1622" s="31"/>
      <c r="PTD1622" s="24"/>
      <c r="PTE1622" s="24"/>
      <c r="PTF1622" s="24"/>
      <c r="PTG1622" s="24"/>
      <c r="PTH1622" s="24"/>
      <c r="PTI1622" s="24"/>
      <c r="PTJ1622" s="24"/>
      <c r="PTK1622" s="24"/>
      <c r="PTL1622" s="24"/>
      <c r="PTM1622" s="24"/>
      <c r="PTN1622" s="24"/>
      <c r="PTO1622" s="24"/>
      <c r="PTP1622" s="24"/>
      <c r="PTQ1622" s="24"/>
      <c r="PTR1622" s="24"/>
      <c r="PTV1622" s="3"/>
      <c r="PTW1622" s="31"/>
      <c r="PTX1622" s="5"/>
      <c r="PTY1622" s="9"/>
      <c r="PUB1622" s="2"/>
      <c r="PUE1622" s="24"/>
      <c r="PUF1622" s="24"/>
      <c r="PUG1622" s="31"/>
      <c r="PUH1622" s="24"/>
      <c r="PUI1622" s="24"/>
      <c r="PUJ1622" s="24"/>
      <c r="PUK1622" s="24"/>
      <c r="PUL1622" s="24"/>
      <c r="PUM1622" s="24"/>
      <c r="PUN1622" s="24"/>
      <c r="PUO1622" s="24"/>
      <c r="PUP1622" s="24"/>
      <c r="PUQ1622" s="24"/>
      <c r="PUR1622" s="24"/>
      <c r="PUS1622" s="24"/>
      <c r="PUT1622" s="24"/>
      <c r="PUU1622" s="24"/>
      <c r="PUV1622" s="24"/>
      <c r="PUZ1622" s="3"/>
      <c r="PVA1622" s="31"/>
      <c r="PVB1622" s="5"/>
      <c r="PVC1622" s="9"/>
      <c r="PVF1622" s="2"/>
      <c r="PVI1622" s="24"/>
      <c r="PVJ1622" s="24"/>
      <c r="PVK1622" s="31"/>
      <c r="PVL1622" s="24"/>
      <c r="PVM1622" s="24"/>
      <c r="PVN1622" s="24"/>
      <c r="PVO1622" s="24"/>
      <c r="PVP1622" s="24"/>
      <c r="PVQ1622" s="24"/>
      <c r="PVR1622" s="24"/>
      <c r="PVS1622" s="24"/>
      <c r="PVT1622" s="24"/>
      <c r="PVU1622" s="24"/>
      <c r="PVV1622" s="24"/>
      <c r="PVW1622" s="24"/>
      <c r="PVX1622" s="24"/>
      <c r="PVY1622" s="24"/>
      <c r="PVZ1622" s="24"/>
      <c r="PWD1622" s="3"/>
      <c r="PWE1622" s="31"/>
      <c r="PWF1622" s="5"/>
      <c r="PWG1622" s="9"/>
      <c r="PWJ1622" s="2"/>
      <c r="PWM1622" s="24"/>
      <c r="PWN1622" s="24"/>
      <c r="PWO1622" s="31"/>
      <c r="PWP1622" s="24"/>
      <c r="PWQ1622" s="24"/>
      <c r="PWR1622" s="24"/>
      <c r="PWS1622" s="24"/>
      <c r="PWT1622" s="24"/>
      <c r="PWU1622" s="24"/>
      <c r="PWV1622" s="24"/>
      <c r="PWW1622" s="24"/>
      <c r="PWX1622" s="24"/>
      <c r="PWY1622" s="24"/>
      <c r="PWZ1622" s="24"/>
      <c r="PXA1622" s="24"/>
      <c r="PXB1622" s="24"/>
      <c r="PXC1622" s="24"/>
      <c r="PXD1622" s="24"/>
      <c r="PXH1622" s="3"/>
      <c r="PXI1622" s="31"/>
      <c r="PXJ1622" s="5"/>
      <c r="PXK1622" s="9"/>
      <c r="PXN1622" s="2"/>
      <c r="PXQ1622" s="24"/>
      <c r="PXR1622" s="24"/>
      <c r="PXS1622" s="31"/>
      <c r="PXT1622" s="24"/>
      <c r="PXU1622" s="24"/>
      <c r="PXV1622" s="24"/>
      <c r="PXW1622" s="24"/>
      <c r="PXX1622" s="24"/>
      <c r="PXY1622" s="24"/>
      <c r="PXZ1622" s="24"/>
      <c r="PYA1622" s="24"/>
      <c r="PYB1622" s="24"/>
      <c r="PYC1622" s="24"/>
      <c r="PYD1622" s="24"/>
      <c r="PYE1622" s="24"/>
      <c r="PYF1622" s="24"/>
      <c r="PYG1622" s="24"/>
      <c r="PYH1622" s="24"/>
      <c r="PYL1622" s="3"/>
      <c r="PYM1622" s="31"/>
      <c r="PYN1622" s="5"/>
      <c r="PYO1622" s="9"/>
      <c r="PYR1622" s="2"/>
      <c r="PYU1622" s="24"/>
      <c r="PYV1622" s="24"/>
      <c r="PYW1622" s="31"/>
      <c r="PYX1622" s="24"/>
      <c r="PYY1622" s="24"/>
      <c r="PYZ1622" s="24"/>
      <c r="PZA1622" s="24"/>
      <c r="PZB1622" s="24"/>
      <c r="PZC1622" s="24"/>
      <c r="PZD1622" s="24"/>
      <c r="PZE1622" s="24"/>
      <c r="PZF1622" s="24"/>
      <c r="PZG1622" s="24"/>
      <c r="PZH1622" s="24"/>
      <c r="PZI1622" s="24"/>
      <c r="PZJ1622" s="24"/>
      <c r="PZK1622" s="24"/>
      <c r="PZL1622" s="24"/>
      <c r="PZP1622" s="3"/>
      <c r="PZQ1622" s="31"/>
      <c r="PZR1622" s="5"/>
      <c r="PZS1622" s="9"/>
      <c r="PZV1622" s="2"/>
      <c r="PZY1622" s="24"/>
      <c r="PZZ1622" s="24"/>
      <c r="QAA1622" s="31"/>
      <c r="QAB1622" s="24"/>
      <c r="QAC1622" s="24"/>
      <c r="QAD1622" s="24"/>
      <c r="QAE1622" s="24"/>
      <c r="QAF1622" s="24"/>
      <c r="QAG1622" s="24"/>
      <c r="QAH1622" s="24"/>
      <c r="QAI1622" s="24"/>
      <c r="QAJ1622" s="24"/>
      <c r="QAK1622" s="24"/>
      <c r="QAL1622" s="24"/>
      <c r="QAM1622" s="24"/>
      <c r="QAN1622" s="24"/>
      <c r="QAO1622" s="24"/>
      <c r="QAP1622" s="24"/>
      <c r="QAT1622" s="3"/>
      <c r="QAU1622" s="31"/>
      <c r="QAV1622" s="5"/>
      <c r="QAW1622" s="9"/>
      <c r="QAZ1622" s="2"/>
      <c r="QBC1622" s="24"/>
      <c r="QBD1622" s="24"/>
      <c r="QBE1622" s="31"/>
      <c r="QBF1622" s="24"/>
      <c r="QBG1622" s="24"/>
      <c r="QBH1622" s="24"/>
      <c r="QBI1622" s="24"/>
      <c r="QBJ1622" s="24"/>
      <c r="QBK1622" s="24"/>
      <c r="QBL1622" s="24"/>
      <c r="QBM1622" s="24"/>
      <c r="QBN1622" s="24"/>
      <c r="QBO1622" s="24"/>
      <c r="QBP1622" s="24"/>
      <c r="QBQ1622" s="24"/>
      <c r="QBR1622" s="24"/>
      <c r="QBS1622" s="24"/>
      <c r="QBT1622" s="24"/>
      <c r="QBX1622" s="3"/>
      <c r="QBY1622" s="31"/>
      <c r="QBZ1622" s="5"/>
      <c r="QCA1622" s="9"/>
      <c r="QCD1622" s="2"/>
      <c r="QCG1622" s="24"/>
      <c r="QCH1622" s="24"/>
      <c r="QCI1622" s="31"/>
      <c r="QCJ1622" s="24"/>
      <c r="QCK1622" s="24"/>
      <c r="QCL1622" s="24"/>
      <c r="QCM1622" s="24"/>
      <c r="QCN1622" s="24"/>
      <c r="QCO1622" s="24"/>
      <c r="QCP1622" s="24"/>
      <c r="QCQ1622" s="24"/>
      <c r="QCR1622" s="24"/>
      <c r="QCS1622" s="24"/>
      <c r="QCT1622" s="24"/>
      <c r="QCU1622" s="24"/>
      <c r="QCV1622" s="24"/>
      <c r="QCW1622" s="24"/>
      <c r="QCX1622" s="24"/>
      <c r="QDB1622" s="3"/>
      <c r="QDC1622" s="31"/>
      <c r="QDD1622" s="5"/>
      <c r="QDE1622" s="9"/>
      <c r="QDH1622" s="2"/>
      <c r="QDK1622" s="24"/>
      <c r="QDL1622" s="24"/>
      <c r="QDM1622" s="31"/>
      <c r="QDN1622" s="24"/>
      <c r="QDO1622" s="24"/>
      <c r="QDP1622" s="24"/>
      <c r="QDQ1622" s="24"/>
      <c r="QDR1622" s="24"/>
      <c r="QDS1622" s="24"/>
      <c r="QDT1622" s="24"/>
      <c r="QDU1622" s="24"/>
      <c r="QDV1622" s="24"/>
      <c r="QDW1622" s="24"/>
      <c r="QDX1622" s="24"/>
      <c r="QDY1622" s="24"/>
      <c r="QDZ1622" s="24"/>
      <c r="QEA1622" s="24"/>
      <c r="QEB1622" s="24"/>
      <c r="QEF1622" s="3"/>
      <c r="QEG1622" s="31"/>
      <c r="QEH1622" s="5"/>
      <c r="QEI1622" s="9"/>
      <c r="QEL1622" s="2"/>
      <c r="QEO1622" s="24"/>
      <c r="QEP1622" s="24"/>
      <c r="QEQ1622" s="31"/>
      <c r="QER1622" s="24"/>
      <c r="QES1622" s="24"/>
      <c r="QET1622" s="24"/>
      <c r="QEU1622" s="24"/>
      <c r="QEV1622" s="24"/>
      <c r="QEW1622" s="24"/>
      <c r="QEX1622" s="24"/>
      <c r="QEY1622" s="24"/>
      <c r="QEZ1622" s="24"/>
      <c r="QFA1622" s="24"/>
      <c r="QFB1622" s="24"/>
      <c r="QFC1622" s="24"/>
      <c r="QFD1622" s="24"/>
      <c r="QFE1622" s="24"/>
      <c r="QFF1622" s="24"/>
      <c r="QFJ1622" s="3"/>
      <c r="QFK1622" s="31"/>
      <c r="QFL1622" s="5"/>
      <c r="QFM1622" s="9"/>
      <c r="QFP1622" s="2"/>
      <c r="QFS1622" s="24"/>
      <c r="QFT1622" s="24"/>
      <c r="QFU1622" s="31"/>
      <c r="QFV1622" s="24"/>
      <c r="QFW1622" s="24"/>
      <c r="QFX1622" s="24"/>
      <c r="QFY1622" s="24"/>
      <c r="QFZ1622" s="24"/>
      <c r="QGA1622" s="24"/>
      <c r="QGB1622" s="24"/>
      <c r="QGC1622" s="24"/>
      <c r="QGD1622" s="24"/>
      <c r="QGE1622" s="24"/>
      <c r="QGF1622" s="24"/>
      <c r="QGG1622" s="24"/>
      <c r="QGH1622" s="24"/>
      <c r="QGI1622" s="24"/>
      <c r="QGJ1622" s="24"/>
      <c r="QGN1622" s="3"/>
      <c r="QGO1622" s="31"/>
      <c r="QGP1622" s="5"/>
      <c r="QGQ1622" s="9"/>
      <c r="QGT1622" s="2"/>
      <c r="QGW1622" s="24"/>
      <c r="QGX1622" s="24"/>
      <c r="QGY1622" s="31"/>
      <c r="QGZ1622" s="24"/>
      <c r="QHA1622" s="24"/>
      <c r="QHB1622" s="24"/>
      <c r="QHC1622" s="24"/>
      <c r="QHD1622" s="24"/>
      <c r="QHE1622" s="24"/>
      <c r="QHF1622" s="24"/>
      <c r="QHG1622" s="24"/>
      <c r="QHH1622" s="24"/>
      <c r="QHI1622" s="24"/>
      <c r="QHJ1622" s="24"/>
      <c r="QHK1622" s="24"/>
      <c r="QHL1622" s="24"/>
      <c r="QHM1622" s="24"/>
      <c r="QHN1622" s="24"/>
      <c r="QHR1622" s="3"/>
      <c r="QHS1622" s="31"/>
      <c r="QHT1622" s="5"/>
      <c r="QHU1622" s="9"/>
      <c r="QHX1622" s="2"/>
      <c r="QIA1622" s="24"/>
      <c r="QIB1622" s="24"/>
      <c r="QIC1622" s="31"/>
      <c r="QID1622" s="24"/>
      <c r="QIE1622" s="24"/>
      <c r="QIF1622" s="24"/>
      <c r="QIG1622" s="24"/>
      <c r="QIH1622" s="24"/>
      <c r="QII1622" s="24"/>
      <c r="QIJ1622" s="24"/>
      <c r="QIK1622" s="24"/>
      <c r="QIL1622" s="24"/>
      <c r="QIM1622" s="24"/>
      <c r="QIN1622" s="24"/>
      <c r="QIO1622" s="24"/>
      <c r="QIP1622" s="24"/>
      <c r="QIQ1622" s="24"/>
      <c r="QIR1622" s="24"/>
      <c r="QIV1622" s="3"/>
      <c r="QIW1622" s="31"/>
      <c r="QIX1622" s="5"/>
      <c r="QIY1622" s="9"/>
      <c r="QJB1622" s="2"/>
      <c r="QJE1622" s="24"/>
      <c r="QJF1622" s="24"/>
      <c r="QJG1622" s="31"/>
      <c r="QJH1622" s="24"/>
      <c r="QJI1622" s="24"/>
      <c r="QJJ1622" s="24"/>
      <c r="QJK1622" s="24"/>
      <c r="QJL1622" s="24"/>
      <c r="QJM1622" s="24"/>
      <c r="QJN1622" s="24"/>
      <c r="QJO1622" s="24"/>
      <c r="QJP1622" s="24"/>
      <c r="QJQ1622" s="24"/>
      <c r="QJR1622" s="24"/>
      <c r="QJS1622" s="24"/>
      <c r="QJT1622" s="24"/>
      <c r="QJU1622" s="24"/>
      <c r="QJV1622" s="24"/>
      <c r="QJZ1622" s="3"/>
      <c r="QKA1622" s="31"/>
      <c r="QKB1622" s="5"/>
      <c r="QKC1622" s="9"/>
      <c r="QKF1622" s="2"/>
      <c r="QKI1622" s="24"/>
      <c r="QKJ1622" s="24"/>
      <c r="QKK1622" s="31"/>
      <c r="QKL1622" s="24"/>
      <c r="QKM1622" s="24"/>
      <c r="QKN1622" s="24"/>
      <c r="QKO1622" s="24"/>
      <c r="QKP1622" s="24"/>
      <c r="QKQ1622" s="24"/>
      <c r="QKR1622" s="24"/>
      <c r="QKS1622" s="24"/>
      <c r="QKT1622" s="24"/>
      <c r="QKU1622" s="24"/>
      <c r="QKV1622" s="24"/>
      <c r="QKW1622" s="24"/>
      <c r="QKX1622" s="24"/>
      <c r="QKY1622" s="24"/>
      <c r="QKZ1622" s="24"/>
      <c r="QLD1622" s="3"/>
      <c r="QLE1622" s="31"/>
      <c r="QLF1622" s="5"/>
      <c r="QLG1622" s="9"/>
      <c r="QLJ1622" s="2"/>
      <c r="QLM1622" s="24"/>
      <c r="QLN1622" s="24"/>
      <c r="QLO1622" s="31"/>
      <c r="QLP1622" s="24"/>
      <c r="QLQ1622" s="24"/>
      <c r="QLR1622" s="24"/>
      <c r="QLS1622" s="24"/>
      <c r="QLT1622" s="24"/>
      <c r="QLU1622" s="24"/>
      <c r="QLV1622" s="24"/>
      <c r="QLW1622" s="24"/>
      <c r="QLX1622" s="24"/>
      <c r="QLY1622" s="24"/>
      <c r="QLZ1622" s="24"/>
      <c r="QMA1622" s="24"/>
      <c r="QMB1622" s="24"/>
      <c r="QMC1622" s="24"/>
      <c r="QMD1622" s="24"/>
      <c r="QMH1622" s="3"/>
      <c r="QMI1622" s="31"/>
      <c r="QMJ1622" s="5"/>
      <c r="QMK1622" s="9"/>
      <c r="QMN1622" s="2"/>
      <c r="QMQ1622" s="24"/>
      <c r="QMR1622" s="24"/>
      <c r="QMS1622" s="31"/>
      <c r="QMT1622" s="24"/>
      <c r="QMU1622" s="24"/>
      <c r="QMV1622" s="24"/>
      <c r="QMW1622" s="24"/>
      <c r="QMX1622" s="24"/>
      <c r="QMY1622" s="24"/>
      <c r="QMZ1622" s="24"/>
      <c r="QNA1622" s="24"/>
      <c r="QNB1622" s="24"/>
      <c r="QNC1622" s="24"/>
      <c r="QND1622" s="24"/>
      <c r="QNE1622" s="24"/>
      <c r="QNF1622" s="24"/>
      <c r="QNG1622" s="24"/>
      <c r="QNH1622" s="24"/>
      <c r="QNL1622" s="3"/>
      <c r="QNM1622" s="31"/>
      <c r="QNN1622" s="5"/>
      <c r="QNO1622" s="9"/>
      <c r="QNR1622" s="2"/>
      <c r="QNU1622" s="24"/>
      <c r="QNV1622" s="24"/>
      <c r="QNW1622" s="31"/>
      <c r="QNX1622" s="24"/>
      <c r="QNY1622" s="24"/>
      <c r="QNZ1622" s="24"/>
      <c r="QOA1622" s="24"/>
      <c r="QOB1622" s="24"/>
      <c r="QOC1622" s="24"/>
      <c r="QOD1622" s="24"/>
      <c r="QOE1622" s="24"/>
      <c r="QOF1622" s="24"/>
      <c r="QOG1622" s="24"/>
      <c r="QOH1622" s="24"/>
      <c r="QOI1622" s="24"/>
      <c r="QOJ1622" s="24"/>
      <c r="QOK1622" s="24"/>
      <c r="QOL1622" s="24"/>
      <c r="QOP1622" s="3"/>
      <c r="QOQ1622" s="31"/>
      <c r="QOR1622" s="5"/>
      <c r="QOS1622" s="9"/>
      <c r="QOV1622" s="2"/>
      <c r="QOY1622" s="24"/>
      <c r="QOZ1622" s="24"/>
      <c r="QPA1622" s="31"/>
      <c r="QPB1622" s="24"/>
      <c r="QPC1622" s="24"/>
      <c r="QPD1622" s="24"/>
      <c r="QPE1622" s="24"/>
      <c r="QPF1622" s="24"/>
      <c r="QPG1622" s="24"/>
      <c r="QPH1622" s="24"/>
      <c r="QPI1622" s="24"/>
      <c r="QPJ1622" s="24"/>
      <c r="QPK1622" s="24"/>
      <c r="QPL1622" s="24"/>
      <c r="QPM1622" s="24"/>
      <c r="QPN1622" s="24"/>
      <c r="QPO1622" s="24"/>
      <c r="QPP1622" s="24"/>
      <c r="QPT1622" s="3"/>
      <c r="QPU1622" s="31"/>
      <c r="QPV1622" s="5"/>
      <c r="QPW1622" s="9"/>
      <c r="QPZ1622" s="2"/>
      <c r="QQC1622" s="24"/>
      <c r="QQD1622" s="24"/>
      <c r="QQE1622" s="31"/>
      <c r="QQF1622" s="24"/>
      <c r="QQG1622" s="24"/>
      <c r="QQH1622" s="24"/>
      <c r="QQI1622" s="24"/>
      <c r="QQJ1622" s="24"/>
      <c r="QQK1622" s="24"/>
      <c r="QQL1622" s="24"/>
      <c r="QQM1622" s="24"/>
      <c r="QQN1622" s="24"/>
      <c r="QQO1622" s="24"/>
      <c r="QQP1622" s="24"/>
      <c r="QQQ1622" s="24"/>
      <c r="QQR1622" s="24"/>
      <c r="QQS1622" s="24"/>
      <c r="QQT1622" s="24"/>
      <c r="QQX1622" s="3"/>
      <c r="QQY1622" s="31"/>
      <c r="QQZ1622" s="5"/>
      <c r="QRA1622" s="9"/>
      <c r="QRD1622" s="2"/>
      <c r="QRG1622" s="24"/>
      <c r="QRH1622" s="24"/>
      <c r="QRI1622" s="31"/>
      <c r="QRJ1622" s="24"/>
      <c r="QRK1622" s="24"/>
      <c r="QRL1622" s="24"/>
      <c r="QRM1622" s="24"/>
      <c r="QRN1622" s="24"/>
      <c r="QRO1622" s="24"/>
      <c r="QRP1622" s="24"/>
      <c r="QRQ1622" s="24"/>
      <c r="QRR1622" s="24"/>
      <c r="QRS1622" s="24"/>
      <c r="QRT1622" s="24"/>
      <c r="QRU1622" s="24"/>
      <c r="QRV1622" s="24"/>
      <c r="QRW1622" s="24"/>
      <c r="QRX1622" s="24"/>
      <c r="QSB1622" s="3"/>
      <c r="QSC1622" s="31"/>
      <c r="QSD1622" s="5"/>
      <c r="QSE1622" s="9"/>
      <c r="QSH1622" s="2"/>
      <c r="QSK1622" s="24"/>
      <c r="QSL1622" s="24"/>
      <c r="QSM1622" s="31"/>
      <c r="QSN1622" s="24"/>
      <c r="QSO1622" s="24"/>
      <c r="QSP1622" s="24"/>
      <c r="QSQ1622" s="24"/>
      <c r="QSR1622" s="24"/>
      <c r="QSS1622" s="24"/>
      <c r="QST1622" s="24"/>
      <c r="QSU1622" s="24"/>
      <c r="QSV1622" s="24"/>
      <c r="QSW1622" s="24"/>
      <c r="QSX1622" s="24"/>
      <c r="QSY1622" s="24"/>
      <c r="QSZ1622" s="24"/>
      <c r="QTA1622" s="24"/>
      <c r="QTB1622" s="24"/>
      <c r="QTF1622" s="3"/>
      <c r="QTG1622" s="31"/>
      <c r="QTH1622" s="5"/>
      <c r="QTI1622" s="9"/>
      <c r="QTL1622" s="2"/>
      <c r="QTO1622" s="24"/>
      <c r="QTP1622" s="24"/>
      <c r="QTQ1622" s="31"/>
      <c r="QTR1622" s="24"/>
      <c r="QTS1622" s="24"/>
      <c r="QTT1622" s="24"/>
      <c r="QTU1622" s="24"/>
      <c r="QTV1622" s="24"/>
      <c r="QTW1622" s="24"/>
      <c r="QTX1622" s="24"/>
      <c r="QTY1622" s="24"/>
      <c r="QTZ1622" s="24"/>
      <c r="QUA1622" s="24"/>
      <c r="QUB1622" s="24"/>
      <c r="QUC1622" s="24"/>
      <c r="QUD1622" s="24"/>
      <c r="QUE1622" s="24"/>
      <c r="QUF1622" s="24"/>
      <c r="QUJ1622" s="3"/>
      <c r="QUK1622" s="31"/>
      <c r="QUL1622" s="5"/>
      <c r="QUM1622" s="9"/>
      <c r="QUP1622" s="2"/>
      <c r="QUS1622" s="24"/>
      <c r="QUT1622" s="24"/>
      <c r="QUU1622" s="31"/>
      <c r="QUV1622" s="24"/>
      <c r="QUW1622" s="24"/>
      <c r="QUX1622" s="24"/>
      <c r="QUY1622" s="24"/>
      <c r="QUZ1622" s="24"/>
      <c r="QVA1622" s="24"/>
      <c r="QVB1622" s="24"/>
      <c r="QVC1622" s="24"/>
      <c r="QVD1622" s="24"/>
      <c r="QVE1622" s="24"/>
      <c r="QVF1622" s="24"/>
      <c r="QVG1622" s="24"/>
      <c r="QVH1622" s="24"/>
      <c r="QVI1622" s="24"/>
      <c r="QVJ1622" s="24"/>
      <c r="QVN1622" s="3"/>
      <c r="QVO1622" s="31"/>
      <c r="QVP1622" s="5"/>
      <c r="QVQ1622" s="9"/>
      <c r="QVT1622" s="2"/>
      <c r="QVW1622" s="24"/>
      <c r="QVX1622" s="24"/>
      <c r="QVY1622" s="31"/>
      <c r="QVZ1622" s="24"/>
      <c r="QWA1622" s="24"/>
      <c r="QWB1622" s="24"/>
      <c r="QWC1622" s="24"/>
      <c r="QWD1622" s="24"/>
      <c r="QWE1622" s="24"/>
      <c r="QWF1622" s="24"/>
      <c r="QWG1622" s="24"/>
      <c r="QWH1622" s="24"/>
      <c r="QWI1622" s="24"/>
      <c r="QWJ1622" s="24"/>
      <c r="QWK1622" s="24"/>
      <c r="QWL1622" s="24"/>
      <c r="QWM1622" s="24"/>
      <c r="QWN1622" s="24"/>
      <c r="QWR1622" s="3"/>
      <c r="QWS1622" s="31"/>
      <c r="QWT1622" s="5"/>
      <c r="QWU1622" s="9"/>
      <c r="QWX1622" s="2"/>
      <c r="QXA1622" s="24"/>
      <c r="QXB1622" s="24"/>
      <c r="QXC1622" s="31"/>
      <c r="QXD1622" s="24"/>
      <c r="QXE1622" s="24"/>
      <c r="QXF1622" s="24"/>
      <c r="QXG1622" s="24"/>
      <c r="QXH1622" s="24"/>
      <c r="QXI1622" s="24"/>
      <c r="QXJ1622" s="24"/>
      <c r="QXK1622" s="24"/>
      <c r="QXL1622" s="24"/>
      <c r="QXM1622" s="24"/>
      <c r="QXN1622" s="24"/>
      <c r="QXO1622" s="24"/>
      <c r="QXP1622" s="24"/>
      <c r="QXQ1622" s="24"/>
      <c r="QXR1622" s="24"/>
      <c r="QXV1622" s="3"/>
      <c r="QXW1622" s="31"/>
      <c r="QXX1622" s="5"/>
      <c r="QXY1622" s="9"/>
      <c r="QYB1622" s="2"/>
      <c r="QYE1622" s="24"/>
      <c r="QYF1622" s="24"/>
      <c r="QYG1622" s="31"/>
      <c r="QYH1622" s="24"/>
      <c r="QYI1622" s="24"/>
      <c r="QYJ1622" s="24"/>
      <c r="QYK1622" s="24"/>
      <c r="QYL1622" s="24"/>
      <c r="QYM1622" s="24"/>
      <c r="QYN1622" s="24"/>
      <c r="QYO1622" s="24"/>
      <c r="QYP1622" s="24"/>
      <c r="QYQ1622" s="24"/>
      <c r="QYR1622" s="24"/>
      <c r="QYS1622" s="24"/>
      <c r="QYT1622" s="24"/>
      <c r="QYU1622" s="24"/>
      <c r="QYV1622" s="24"/>
      <c r="QYZ1622" s="3"/>
      <c r="QZA1622" s="31"/>
      <c r="QZB1622" s="5"/>
      <c r="QZC1622" s="9"/>
      <c r="QZF1622" s="2"/>
      <c r="QZI1622" s="24"/>
      <c r="QZJ1622" s="24"/>
      <c r="QZK1622" s="31"/>
      <c r="QZL1622" s="24"/>
      <c r="QZM1622" s="24"/>
      <c r="QZN1622" s="24"/>
      <c r="QZO1622" s="24"/>
      <c r="QZP1622" s="24"/>
      <c r="QZQ1622" s="24"/>
      <c r="QZR1622" s="24"/>
      <c r="QZS1622" s="24"/>
      <c r="QZT1622" s="24"/>
      <c r="QZU1622" s="24"/>
      <c r="QZV1622" s="24"/>
      <c r="QZW1622" s="24"/>
      <c r="QZX1622" s="24"/>
      <c r="QZY1622" s="24"/>
      <c r="QZZ1622" s="24"/>
      <c r="RAD1622" s="3"/>
      <c r="RAE1622" s="31"/>
      <c r="RAF1622" s="5"/>
      <c r="RAG1622" s="9"/>
      <c r="RAJ1622" s="2"/>
      <c r="RAM1622" s="24"/>
      <c r="RAN1622" s="24"/>
      <c r="RAO1622" s="31"/>
      <c r="RAP1622" s="24"/>
      <c r="RAQ1622" s="24"/>
      <c r="RAR1622" s="24"/>
      <c r="RAS1622" s="24"/>
      <c r="RAT1622" s="24"/>
      <c r="RAU1622" s="24"/>
      <c r="RAV1622" s="24"/>
      <c r="RAW1622" s="24"/>
      <c r="RAX1622" s="24"/>
      <c r="RAY1622" s="24"/>
      <c r="RAZ1622" s="24"/>
      <c r="RBA1622" s="24"/>
      <c r="RBB1622" s="24"/>
      <c r="RBC1622" s="24"/>
      <c r="RBD1622" s="24"/>
      <c r="RBH1622" s="3"/>
      <c r="RBI1622" s="31"/>
      <c r="RBJ1622" s="5"/>
      <c r="RBK1622" s="9"/>
      <c r="RBN1622" s="2"/>
      <c r="RBQ1622" s="24"/>
      <c r="RBR1622" s="24"/>
      <c r="RBS1622" s="31"/>
      <c r="RBT1622" s="24"/>
      <c r="RBU1622" s="24"/>
      <c r="RBV1622" s="24"/>
      <c r="RBW1622" s="24"/>
      <c r="RBX1622" s="24"/>
      <c r="RBY1622" s="24"/>
      <c r="RBZ1622" s="24"/>
      <c r="RCA1622" s="24"/>
      <c r="RCB1622" s="24"/>
      <c r="RCC1622" s="24"/>
      <c r="RCD1622" s="24"/>
      <c r="RCE1622" s="24"/>
      <c r="RCF1622" s="24"/>
      <c r="RCG1622" s="24"/>
      <c r="RCH1622" s="24"/>
      <c r="RCL1622" s="3"/>
      <c r="RCM1622" s="31"/>
      <c r="RCN1622" s="5"/>
      <c r="RCO1622" s="9"/>
      <c r="RCR1622" s="2"/>
      <c r="RCU1622" s="24"/>
      <c r="RCV1622" s="24"/>
      <c r="RCW1622" s="31"/>
      <c r="RCX1622" s="24"/>
      <c r="RCY1622" s="24"/>
      <c r="RCZ1622" s="24"/>
      <c r="RDA1622" s="24"/>
      <c r="RDB1622" s="24"/>
      <c r="RDC1622" s="24"/>
      <c r="RDD1622" s="24"/>
      <c r="RDE1622" s="24"/>
      <c r="RDF1622" s="24"/>
      <c r="RDG1622" s="24"/>
      <c r="RDH1622" s="24"/>
      <c r="RDI1622" s="24"/>
      <c r="RDJ1622" s="24"/>
      <c r="RDK1622" s="24"/>
      <c r="RDL1622" s="24"/>
      <c r="RDP1622" s="3"/>
      <c r="RDQ1622" s="31"/>
      <c r="RDR1622" s="5"/>
      <c r="RDS1622" s="9"/>
      <c r="RDV1622" s="2"/>
      <c r="RDY1622" s="24"/>
      <c r="RDZ1622" s="24"/>
      <c r="REA1622" s="31"/>
      <c r="REB1622" s="24"/>
      <c r="REC1622" s="24"/>
      <c r="RED1622" s="24"/>
      <c r="REE1622" s="24"/>
      <c r="REF1622" s="24"/>
      <c r="REG1622" s="24"/>
      <c r="REH1622" s="24"/>
      <c r="REI1622" s="24"/>
      <c r="REJ1622" s="24"/>
      <c r="REK1622" s="24"/>
      <c r="REL1622" s="24"/>
      <c r="REM1622" s="24"/>
      <c r="REN1622" s="24"/>
      <c r="REO1622" s="24"/>
      <c r="REP1622" s="24"/>
      <c r="RET1622" s="3"/>
      <c r="REU1622" s="31"/>
      <c r="REV1622" s="5"/>
      <c r="REW1622" s="9"/>
      <c r="REZ1622" s="2"/>
      <c r="RFC1622" s="24"/>
      <c r="RFD1622" s="24"/>
      <c r="RFE1622" s="31"/>
      <c r="RFF1622" s="24"/>
      <c r="RFG1622" s="24"/>
      <c r="RFH1622" s="24"/>
      <c r="RFI1622" s="24"/>
      <c r="RFJ1622" s="24"/>
      <c r="RFK1622" s="24"/>
      <c r="RFL1622" s="24"/>
      <c r="RFM1622" s="24"/>
      <c r="RFN1622" s="24"/>
      <c r="RFO1622" s="24"/>
      <c r="RFP1622" s="24"/>
      <c r="RFQ1622" s="24"/>
      <c r="RFR1622" s="24"/>
      <c r="RFS1622" s="24"/>
      <c r="RFT1622" s="24"/>
      <c r="RFX1622" s="3"/>
      <c r="RFY1622" s="31"/>
      <c r="RFZ1622" s="5"/>
      <c r="RGA1622" s="9"/>
      <c r="RGD1622" s="2"/>
      <c r="RGG1622" s="24"/>
      <c r="RGH1622" s="24"/>
      <c r="RGI1622" s="31"/>
      <c r="RGJ1622" s="24"/>
      <c r="RGK1622" s="24"/>
      <c r="RGL1622" s="24"/>
      <c r="RGM1622" s="24"/>
      <c r="RGN1622" s="24"/>
      <c r="RGO1622" s="24"/>
      <c r="RGP1622" s="24"/>
      <c r="RGQ1622" s="24"/>
      <c r="RGR1622" s="24"/>
      <c r="RGS1622" s="24"/>
      <c r="RGT1622" s="24"/>
      <c r="RGU1622" s="24"/>
      <c r="RGV1622" s="24"/>
      <c r="RGW1622" s="24"/>
      <c r="RGX1622" s="24"/>
      <c r="RHB1622" s="3"/>
      <c r="RHC1622" s="31"/>
      <c r="RHD1622" s="5"/>
      <c r="RHE1622" s="9"/>
      <c r="RHH1622" s="2"/>
      <c r="RHK1622" s="24"/>
      <c r="RHL1622" s="24"/>
      <c r="RHM1622" s="31"/>
      <c r="RHN1622" s="24"/>
      <c r="RHO1622" s="24"/>
      <c r="RHP1622" s="24"/>
      <c r="RHQ1622" s="24"/>
      <c r="RHR1622" s="24"/>
      <c r="RHS1622" s="24"/>
      <c r="RHT1622" s="24"/>
      <c r="RHU1622" s="24"/>
      <c r="RHV1622" s="24"/>
      <c r="RHW1622" s="24"/>
      <c r="RHX1622" s="24"/>
      <c r="RHY1622" s="24"/>
      <c r="RHZ1622" s="24"/>
      <c r="RIA1622" s="24"/>
      <c r="RIB1622" s="24"/>
      <c r="RIF1622" s="3"/>
      <c r="RIG1622" s="31"/>
      <c r="RIH1622" s="5"/>
      <c r="RII1622" s="9"/>
      <c r="RIL1622" s="2"/>
      <c r="RIO1622" s="24"/>
      <c r="RIP1622" s="24"/>
      <c r="RIQ1622" s="31"/>
      <c r="RIR1622" s="24"/>
      <c r="RIS1622" s="24"/>
      <c r="RIT1622" s="24"/>
      <c r="RIU1622" s="24"/>
      <c r="RIV1622" s="24"/>
      <c r="RIW1622" s="24"/>
      <c r="RIX1622" s="24"/>
      <c r="RIY1622" s="24"/>
      <c r="RIZ1622" s="24"/>
      <c r="RJA1622" s="24"/>
      <c r="RJB1622" s="24"/>
      <c r="RJC1622" s="24"/>
      <c r="RJD1622" s="24"/>
      <c r="RJE1622" s="24"/>
      <c r="RJF1622" s="24"/>
      <c r="RJJ1622" s="3"/>
      <c r="RJK1622" s="31"/>
      <c r="RJL1622" s="5"/>
      <c r="RJM1622" s="9"/>
      <c r="RJP1622" s="2"/>
      <c r="RJS1622" s="24"/>
      <c r="RJT1622" s="24"/>
      <c r="RJU1622" s="31"/>
      <c r="RJV1622" s="24"/>
      <c r="RJW1622" s="24"/>
      <c r="RJX1622" s="24"/>
      <c r="RJY1622" s="24"/>
      <c r="RJZ1622" s="24"/>
      <c r="RKA1622" s="24"/>
      <c r="RKB1622" s="24"/>
      <c r="RKC1622" s="24"/>
      <c r="RKD1622" s="24"/>
      <c r="RKE1622" s="24"/>
      <c r="RKF1622" s="24"/>
      <c r="RKG1622" s="24"/>
      <c r="RKH1622" s="24"/>
      <c r="RKI1622" s="24"/>
      <c r="RKJ1622" s="24"/>
      <c r="RKN1622" s="3"/>
      <c r="RKO1622" s="31"/>
      <c r="RKP1622" s="5"/>
      <c r="RKQ1622" s="9"/>
      <c r="RKT1622" s="2"/>
      <c r="RKW1622" s="24"/>
      <c r="RKX1622" s="24"/>
      <c r="RKY1622" s="31"/>
      <c r="RKZ1622" s="24"/>
      <c r="RLA1622" s="24"/>
      <c r="RLB1622" s="24"/>
      <c r="RLC1622" s="24"/>
      <c r="RLD1622" s="24"/>
      <c r="RLE1622" s="24"/>
      <c r="RLF1622" s="24"/>
      <c r="RLG1622" s="24"/>
      <c r="RLH1622" s="24"/>
      <c r="RLI1622" s="24"/>
      <c r="RLJ1622" s="24"/>
      <c r="RLK1622" s="24"/>
      <c r="RLL1622" s="24"/>
      <c r="RLM1622" s="24"/>
      <c r="RLN1622" s="24"/>
      <c r="RLR1622" s="3"/>
      <c r="RLS1622" s="31"/>
      <c r="RLT1622" s="5"/>
      <c r="RLU1622" s="9"/>
      <c r="RLX1622" s="2"/>
      <c r="RMA1622" s="24"/>
      <c r="RMB1622" s="24"/>
      <c r="RMC1622" s="31"/>
      <c r="RMD1622" s="24"/>
      <c r="RME1622" s="24"/>
      <c r="RMF1622" s="24"/>
      <c r="RMG1622" s="24"/>
      <c r="RMH1622" s="24"/>
      <c r="RMI1622" s="24"/>
      <c r="RMJ1622" s="24"/>
      <c r="RMK1622" s="24"/>
      <c r="RML1622" s="24"/>
      <c r="RMM1622" s="24"/>
      <c r="RMN1622" s="24"/>
      <c r="RMO1622" s="24"/>
      <c r="RMP1622" s="24"/>
      <c r="RMQ1622" s="24"/>
      <c r="RMR1622" s="24"/>
      <c r="RMV1622" s="3"/>
      <c r="RMW1622" s="31"/>
      <c r="RMX1622" s="5"/>
      <c r="RMY1622" s="9"/>
      <c r="RNB1622" s="2"/>
      <c r="RNE1622" s="24"/>
      <c r="RNF1622" s="24"/>
      <c r="RNG1622" s="31"/>
      <c r="RNH1622" s="24"/>
      <c r="RNI1622" s="24"/>
      <c r="RNJ1622" s="24"/>
      <c r="RNK1622" s="24"/>
      <c r="RNL1622" s="24"/>
      <c r="RNM1622" s="24"/>
      <c r="RNN1622" s="24"/>
      <c r="RNO1622" s="24"/>
      <c r="RNP1622" s="24"/>
      <c r="RNQ1622" s="24"/>
      <c r="RNR1622" s="24"/>
      <c r="RNS1622" s="24"/>
      <c r="RNT1622" s="24"/>
      <c r="RNU1622" s="24"/>
      <c r="RNV1622" s="24"/>
      <c r="RNZ1622" s="3"/>
      <c r="ROA1622" s="31"/>
      <c r="ROB1622" s="5"/>
      <c r="ROC1622" s="9"/>
      <c r="ROF1622" s="2"/>
      <c r="ROI1622" s="24"/>
      <c r="ROJ1622" s="24"/>
      <c r="ROK1622" s="31"/>
      <c r="ROL1622" s="24"/>
      <c r="ROM1622" s="24"/>
      <c r="RON1622" s="24"/>
      <c r="ROO1622" s="24"/>
      <c r="ROP1622" s="24"/>
      <c r="ROQ1622" s="24"/>
      <c r="ROR1622" s="24"/>
      <c r="ROS1622" s="24"/>
      <c r="ROT1622" s="24"/>
      <c r="ROU1622" s="24"/>
      <c r="ROV1622" s="24"/>
      <c r="ROW1622" s="24"/>
      <c r="ROX1622" s="24"/>
      <c r="ROY1622" s="24"/>
      <c r="ROZ1622" s="24"/>
      <c r="RPD1622" s="3"/>
      <c r="RPE1622" s="31"/>
      <c r="RPF1622" s="5"/>
      <c r="RPG1622" s="9"/>
      <c r="RPJ1622" s="2"/>
      <c r="RPM1622" s="24"/>
      <c r="RPN1622" s="24"/>
      <c r="RPO1622" s="31"/>
      <c r="RPP1622" s="24"/>
      <c r="RPQ1622" s="24"/>
      <c r="RPR1622" s="24"/>
      <c r="RPS1622" s="24"/>
      <c r="RPT1622" s="24"/>
      <c r="RPU1622" s="24"/>
      <c r="RPV1622" s="24"/>
      <c r="RPW1622" s="24"/>
      <c r="RPX1622" s="24"/>
      <c r="RPY1622" s="24"/>
      <c r="RPZ1622" s="24"/>
      <c r="RQA1622" s="24"/>
      <c r="RQB1622" s="24"/>
      <c r="RQC1622" s="24"/>
      <c r="RQD1622" s="24"/>
      <c r="RQH1622" s="3"/>
      <c r="RQI1622" s="31"/>
      <c r="RQJ1622" s="5"/>
      <c r="RQK1622" s="9"/>
      <c r="RQN1622" s="2"/>
      <c r="RQQ1622" s="24"/>
      <c r="RQR1622" s="24"/>
      <c r="RQS1622" s="31"/>
      <c r="RQT1622" s="24"/>
      <c r="RQU1622" s="24"/>
      <c r="RQV1622" s="24"/>
      <c r="RQW1622" s="24"/>
      <c r="RQX1622" s="24"/>
      <c r="RQY1622" s="24"/>
      <c r="RQZ1622" s="24"/>
      <c r="RRA1622" s="24"/>
      <c r="RRB1622" s="24"/>
      <c r="RRC1622" s="24"/>
      <c r="RRD1622" s="24"/>
      <c r="RRE1622" s="24"/>
      <c r="RRF1622" s="24"/>
      <c r="RRG1622" s="24"/>
      <c r="RRH1622" s="24"/>
      <c r="RRL1622" s="3"/>
      <c r="RRM1622" s="31"/>
      <c r="RRN1622" s="5"/>
      <c r="RRO1622" s="9"/>
      <c r="RRR1622" s="2"/>
      <c r="RRU1622" s="24"/>
      <c r="RRV1622" s="24"/>
      <c r="RRW1622" s="31"/>
      <c r="RRX1622" s="24"/>
      <c r="RRY1622" s="24"/>
      <c r="RRZ1622" s="24"/>
      <c r="RSA1622" s="24"/>
      <c r="RSB1622" s="24"/>
      <c r="RSC1622" s="24"/>
      <c r="RSD1622" s="24"/>
      <c r="RSE1622" s="24"/>
      <c r="RSF1622" s="24"/>
      <c r="RSG1622" s="24"/>
      <c r="RSH1622" s="24"/>
      <c r="RSI1622" s="24"/>
      <c r="RSJ1622" s="24"/>
      <c r="RSK1622" s="24"/>
      <c r="RSL1622" s="24"/>
      <c r="RSP1622" s="3"/>
      <c r="RSQ1622" s="31"/>
      <c r="RSR1622" s="5"/>
      <c r="RSS1622" s="9"/>
      <c r="RSV1622" s="2"/>
      <c r="RSY1622" s="24"/>
      <c r="RSZ1622" s="24"/>
      <c r="RTA1622" s="31"/>
      <c r="RTB1622" s="24"/>
      <c r="RTC1622" s="24"/>
      <c r="RTD1622" s="24"/>
      <c r="RTE1622" s="24"/>
      <c r="RTF1622" s="24"/>
      <c r="RTG1622" s="24"/>
      <c r="RTH1622" s="24"/>
      <c r="RTI1622" s="24"/>
      <c r="RTJ1622" s="24"/>
      <c r="RTK1622" s="24"/>
      <c r="RTL1622" s="24"/>
      <c r="RTM1622" s="24"/>
      <c r="RTN1622" s="24"/>
      <c r="RTO1622" s="24"/>
      <c r="RTP1622" s="24"/>
      <c r="RTT1622" s="3"/>
      <c r="RTU1622" s="31"/>
      <c r="RTV1622" s="5"/>
      <c r="RTW1622" s="9"/>
      <c r="RTZ1622" s="2"/>
      <c r="RUC1622" s="24"/>
      <c r="RUD1622" s="24"/>
      <c r="RUE1622" s="31"/>
      <c r="RUF1622" s="24"/>
      <c r="RUG1622" s="24"/>
      <c r="RUH1622" s="24"/>
      <c r="RUI1622" s="24"/>
      <c r="RUJ1622" s="24"/>
      <c r="RUK1622" s="24"/>
      <c r="RUL1622" s="24"/>
      <c r="RUM1622" s="24"/>
      <c r="RUN1622" s="24"/>
      <c r="RUO1622" s="24"/>
      <c r="RUP1622" s="24"/>
      <c r="RUQ1622" s="24"/>
      <c r="RUR1622" s="24"/>
      <c r="RUS1622" s="24"/>
      <c r="RUT1622" s="24"/>
      <c r="RUX1622" s="3"/>
      <c r="RUY1622" s="31"/>
      <c r="RUZ1622" s="5"/>
      <c r="RVA1622" s="9"/>
      <c r="RVD1622" s="2"/>
      <c r="RVG1622" s="24"/>
      <c r="RVH1622" s="24"/>
      <c r="RVI1622" s="31"/>
      <c r="RVJ1622" s="24"/>
      <c r="RVK1622" s="24"/>
      <c r="RVL1622" s="24"/>
      <c r="RVM1622" s="24"/>
      <c r="RVN1622" s="24"/>
      <c r="RVO1622" s="24"/>
      <c r="RVP1622" s="24"/>
      <c r="RVQ1622" s="24"/>
      <c r="RVR1622" s="24"/>
      <c r="RVS1622" s="24"/>
      <c r="RVT1622" s="24"/>
      <c r="RVU1622" s="24"/>
      <c r="RVV1622" s="24"/>
      <c r="RVW1622" s="24"/>
      <c r="RVX1622" s="24"/>
      <c r="RWB1622" s="3"/>
      <c r="RWC1622" s="31"/>
      <c r="RWD1622" s="5"/>
      <c r="RWE1622" s="9"/>
      <c r="RWH1622" s="2"/>
      <c r="RWK1622" s="24"/>
      <c r="RWL1622" s="24"/>
      <c r="RWM1622" s="31"/>
      <c r="RWN1622" s="24"/>
      <c r="RWO1622" s="24"/>
      <c r="RWP1622" s="24"/>
      <c r="RWQ1622" s="24"/>
      <c r="RWR1622" s="24"/>
      <c r="RWS1622" s="24"/>
      <c r="RWT1622" s="24"/>
      <c r="RWU1622" s="24"/>
      <c r="RWV1622" s="24"/>
      <c r="RWW1622" s="24"/>
      <c r="RWX1622" s="24"/>
      <c r="RWY1622" s="24"/>
      <c r="RWZ1622" s="24"/>
      <c r="RXA1622" s="24"/>
      <c r="RXB1622" s="24"/>
      <c r="RXF1622" s="3"/>
      <c r="RXG1622" s="31"/>
      <c r="RXH1622" s="5"/>
      <c r="RXI1622" s="9"/>
      <c r="RXL1622" s="2"/>
      <c r="RXO1622" s="24"/>
      <c r="RXP1622" s="24"/>
      <c r="RXQ1622" s="31"/>
      <c r="RXR1622" s="24"/>
      <c r="RXS1622" s="24"/>
      <c r="RXT1622" s="24"/>
      <c r="RXU1622" s="24"/>
      <c r="RXV1622" s="24"/>
      <c r="RXW1622" s="24"/>
      <c r="RXX1622" s="24"/>
      <c r="RXY1622" s="24"/>
      <c r="RXZ1622" s="24"/>
      <c r="RYA1622" s="24"/>
      <c r="RYB1622" s="24"/>
      <c r="RYC1622" s="24"/>
      <c r="RYD1622" s="24"/>
      <c r="RYE1622" s="24"/>
      <c r="RYF1622" s="24"/>
      <c r="RYJ1622" s="3"/>
      <c r="RYK1622" s="31"/>
      <c r="RYL1622" s="5"/>
      <c r="RYM1622" s="9"/>
      <c r="RYP1622" s="2"/>
      <c r="RYS1622" s="24"/>
      <c r="RYT1622" s="24"/>
      <c r="RYU1622" s="31"/>
      <c r="RYV1622" s="24"/>
      <c r="RYW1622" s="24"/>
      <c r="RYX1622" s="24"/>
      <c r="RYY1622" s="24"/>
      <c r="RYZ1622" s="24"/>
      <c r="RZA1622" s="24"/>
      <c r="RZB1622" s="24"/>
      <c r="RZC1622" s="24"/>
      <c r="RZD1622" s="24"/>
      <c r="RZE1622" s="24"/>
      <c r="RZF1622" s="24"/>
      <c r="RZG1622" s="24"/>
      <c r="RZH1622" s="24"/>
      <c r="RZI1622" s="24"/>
      <c r="RZJ1622" s="24"/>
      <c r="RZN1622" s="3"/>
      <c r="RZO1622" s="31"/>
      <c r="RZP1622" s="5"/>
      <c r="RZQ1622" s="9"/>
      <c r="RZT1622" s="2"/>
      <c r="RZW1622" s="24"/>
      <c r="RZX1622" s="24"/>
      <c r="RZY1622" s="31"/>
      <c r="RZZ1622" s="24"/>
      <c r="SAA1622" s="24"/>
      <c r="SAB1622" s="24"/>
      <c r="SAC1622" s="24"/>
      <c r="SAD1622" s="24"/>
      <c r="SAE1622" s="24"/>
      <c r="SAF1622" s="24"/>
      <c r="SAG1622" s="24"/>
      <c r="SAH1622" s="24"/>
      <c r="SAI1622" s="24"/>
      <c r="SAJ1622" s="24"/>
      <c r="SAK1622" s="24"/>
      <c r="SAL1622" s="24"/>
      <c r="SAM1622" s="24"/>
      <c r="SAN1622" s="24"/>
      <c r="SAR1622" s="3"/>
      <c r="SAS1622" s="31"/>
      <c r="SAT1622" s="5"/>
      <c r="SAU1622" s="9"/>
      <c r="SAX1622" s="2"/>
      <c r="SBA1622" s="24"/>
      <c r="SBB1622" s="24"/>
      <c r="SBC1622" s="31"/>
      <c r="SBD1622" s="24"/>
      <c r="SBE1622" s="24"/>
      <c r="SBF1622" s="24"/>
      <c r="SBG1622" s="24"/>
      <c r="SBH1622" s="24"/>
      <c r="SBI1622" s="24"/>
      <c r="SBJ1622" s="24"/>
      <c r="SBK1622" s="24"/>
      <c r="SBL1622" s="24"/>
      <c r="SBM1622" s="24"/>
      <c r="SBN1622" s="24"/>
      <c r="SBO1622" s="24"/>
      <c r="SBP1622" s="24"/>
      <c r="SBQ1622" s="24"/>
      <c r="SBR1622" s="24"/>
      <c r="SBV1622" s="3"/>
      <c r="SBW1622" s="31"/>
      <c r="SBX1622" s="5"/>
      <c r="SBY1622" s="9"/>
      <c r="SCB1622" s="2"/>
      <c r="SCE1622" s="24"/>
      <c r="SCF1622" s="24"/>
      <c r="SCG1622" s="31"/>
      <c r="SCH1622" s="24"/>
      <c r="SCI1622" s="24"/>
      <c r="SCJ1622" s="24"/>
      <c r="SCK1622" s="24"/>
      <c r="SCL1622" s="24"/>
      <c r="SCM1622" s="24"/>
      <c r="SCN1622" s="24"/>
      <c r="SCO1622" s="24"/>
      <c r="SCP1622" s="24"/>
      <c r="SCQ1622" s="24"/>
      <c r="SCR1622" s="24"/>
      <c r="SCS1622" s="24"/>
      <c r="SCT1622" s="24"/>
      <c r="SCU1622" s="24"/>
      <c r="SCV1622" s="24"/>
      <c r="SCZ1622" s="3"/>
      <c r="SDA1622" s="31"/>
      <c r="SDB1622" s="5"/>
      <c r="SDC1622" s="9"/>
      <c r="SDF1622" s="2"/>
      <c r="SDI1622" s="24"/>
      <c r="SDJ1622" s="24"/>
      <c r="SDK1622" s="31"/>
      <c r="SDL1622" s="24"/>
      <c r="SDM1622" s="24"/>
      <c r="SDN1622" s="24"/>
      <c r="SDO1622" s="24"/>
      <c r="SDP1622" s="24"/>
      <c r="SDQ1622" s="24"/>
      <c r="SDR1622" s="24"/>
      <c r="SDS1622" s="24"/>
      <c r="SDT1622" s="24"/>
      <c r="SDU1622" s="24"/>
      <c r="SDV1622" s="24"/>
      <c r="SDW1622" s="24"/>
      <c r="SDX1622" s="24"/>
      <c r="SDY1622" s="24"/>
      <c r="SDZ1622" s="24"/>
      <c r="SED1622" s="3"/>
      <c r="SEE1622" s="31"/>
      <c r="SEF1622" s="5"/>
      <c r="SEG1622" s="9"/>
      <c r="SEJ1622" s="2"/>
      <c r="SEM1622" s="24"/>
      <c r="SEN1622" s="24"/>
      <c r="SEO1622" s="31"/>
      <c r="SEP1622" s="24"/>
      <c r="SEQ1622" s="24"/>
      <c r="SER1622" s="24"/>
      <c r="SES1622" s="24"/>
      <c r="SET1622" s="24"/>
      <c r="SEU1622" s="24"/>
      <c r="SEV1622" s="24"/>
      <c r="SEW1622" s="24"/>
      <c r="SEX1622" s="24"/>
      <c r="SEY1622" s="24"/>
      <c r="SEZ1622" s="24"/>
      <c r="SFA1622" s="24"/>
      <c r="SFB1622" s="24"/>
      <c r="SFC1622" s="24"/>
      <c r="SFD1622" s="24"/>
      <c r="SFH1622" s="3"/>
      <c r="SFI1622" s="31"/>
      <c r="SFJ1622" s="5"/>
      <c r="SFK1622" s="9"/>
      <c r="SFN1622" s="2"/>
      <c r="SFQ1622" s="24"/>
      <c r="SFR1622" s="24"/>
      <c r="SFS1622" s="31"/>
      <c r="SFT1622" s="24"/>
      <c r="SFU1622" s="24"/>
      <c r="SFV1622" s="24"/>
      <c r="SFW1622" s="24"/>
      <c r="SFX1622" s="24"/>
      <c r="SFY1622" s="24"/>
      <c r="SFZ1622" s="24"/>
      <c r="SGA1622" s="24"/>
      <c r="SGB1622" s="24"/>
      <c r="SGC1622" s="24"/>
      <c r="SGD1622" s="24"/>
      <c r="SGE1622" s="24"/>
      <c r="SGF1622" s="24"/>
      <c r="SGG1622" s="24"/>
      <c r="SGH1622" s="24"/>
      <c r="SGL1622" s="3"/>
      <c r="SGM1622" s="31"/>
      <c r="SGN1622" s="5"/>
      <c r="SGO1622" s="9"/>
      <c r="SGR1622" s="2"/>
      <c r="SGU1622" s="24"/>
      <c r="SGV1622" s="24"/>
      <c r="SGW1622" s="31"/>
      <c r="SGX1622" s="24"/>
      <c r="SGY1622" s="24"/>
      <c r="SGZ1622" s="24"/>
      <c r="SHA1622" s="24"/>
      <c r="SHB1622" s="24"/>
      <c r="SHC1622" s="24"/>
      <c r="SHD1622" s="24"/>
      <c r="SHE1622" s="24"/>
      <c r="SHF1622" s="24"/>
      <c r="SHG1622" s="24"/>
      <c r="SHH1622" s="24"/>
      <c r="SHI1622" s="24"/>
      <c r="SHJ1622" s="24"/>
      <c r="SHK1622" s="24"/>
      <c r="SHL1622" s="24"/>
      <c r="SHP1622" s="3"/>
      <c r="SHQ1622" s="31"/>
      <c r="SHR1622" s="5"/>
      <c r="SHS1622" s="9"/>
      <c r="SHV1622" s="2"/>
      <c r="SHY1622" s="24"/>
      <c r="SHZ1622" s="24"/>
      <c r="SIA1622" s="31"/>
      <c r="SIB1622" s="24"/>
      <c r="SIC1622" s="24"/>
      <c r="SID1622" s="24"/>
      <c r="SIE1622" s="24"/>
      <c r="SIF1622" s="24"/>
      <c r="SIG1622" s="24"/>
      <c r="SIH1622" s="24"/>
      <c r="SII1622" s="24"/>
      <c r="SIJ1622" s="24"/>
      <c r="SIK1622" s="24"/>
      <c r="SIL1622" s="24"/>
      <c r="SIM1622" s="24"/>
      <c r="SIN1622" s="24"/>
      <c r="SIO1622" s="24"/>
      <c r="SIP1622" s="24"/>
      <c r="SIT1622" s="3"/>
      <c r="SIU1622" s="31"/>
      <c r="SIV1622" s="5"/>
      <c r="SIW1622" s="9"/>
      <c r="SIZ1622" s="2"/>
      <c r="SJC1622" s="24"/>
      <c r="SJD1622" s="24"/>
      <c r="SJE1622" s="31"/>
      <c r="SJF1622" s="24"/>
      <c r="SJG1622" s="24"/>
      <c r="SJH1622" s="24"/>
      <c r="SJI1622" s="24"/>
      <c r="SJJ1622" s="24"/>
      <c r="SJK1622" s="24"/>
      <c r="SJL1622" s="24"/>
      <c r="SJM1622" s="24"/>
      <c r="SJN1622" s="24"/>
      <c r="SJO1622" s="24"/>
      <c r="SJP1622" s="24"/>
      <c r="SJQ1622" s="24"/>
      <c r="SJR1622" s="24"/>
      <c r="SJS1622" s="24"/>
      <c r="SJT1622" s="24"/>
      <c r="SJX1622" s="3"/>
      <c r="SJY1622" s="31"/>
      <c r="SJZ1622" s="5"/>
      <c r="SKA1622" s="9"/>
      <c r="SKD1622" s="2"/>
      <c r="SKG1622" s="24"/>
      <c r="SKH1622" s="24"/>
      <c r="SKI1622" s="31"/>
      <c r="SKJ1622" s="24"/>
      <c r="SKK1622" s="24"/>
      <c r="SKL1622" s="24"/>
      <c r="SKM1622" s="24"/>
      <c r="SKN1622" s="24"/>
      <c r="SKO1622" s="24"/>
      <c r="SKP1622" s="24"/>
      <c r="SKQ1622" s="24"/>
      <c r="SKR1622" s="24"/>
      <c r="SKS1622" s="24"/>
      <c r="SKT1622" s="24"/>
      <c r="SKU1622" s="24"/>
      <c r="SKV1622" s="24"/>
      <c r="SKW1622" s="24"/>
      <c r="SKX1622" s="24"/>
      <c r="SLB1622" s="3"/>
      <c r="SLC1622" s="31"/>
      <c r="SLD1622" s="5"/>
      <c r="SLE1622" s="9"/>
      <c r="SLH1622" s="2"/>
      <c r="SLK1622" s="24"/>
      <c r="SLL1622" s="24"/>
      <c r="SLM1622" s="31"/>
      <c r="SLN1622" s="24"/>
      <c r="SLO1622" s="24"/>
      <c r="SLP1622" s="24"/>
      <c r="SLQ1622" s="24"/>
      <c r="SLR1622" s="24"/>
      <c r="SLS1622" s="24"/>
      <c r="SLT1622" s="24"/>
      <c r="SLU1622" s="24"/>
      <c r="SLV1622" s="24"/>
      <c r="SLW1622" s="24"/>
      <c r="SLX1622" s="24"/>
      <c r="SLY1622" s="24"/>
      <c r="SLZ1622" s="24"/>
      <c r="SMA1622" s="24"/>
      <c r="SMB1622" s="24"/>
      <c r="SMF1622" s="3"/>
      <c r="SMG1622" s="31"/>
      <c r="SMH1622" s="5"/>
      <c r="SMI1622" s="9"/>
      <c r="SML1622" s="2"/>
      <c r="SMO1622" s="24"/>
      <c r="SMP1622" s="24"/>
      <c r="SMQ1622" s="31"/>
      <c r="SMR1622" s="24"/>
      <c r="SMS1622" s="24"/>
      <c r="SMT1622" s="24"/>
      <c r="SMU1622" s="24"/>
      <c r="SMV1622" s="24"/>
      <c r="SMW1622" s="24"/>
      <c r="SMX1622" s="24"/>
      <c r="SMY1622" s="24"/>
      <c r="SMZ1622" s="24"/>
      <c r="SNA1622" s="24"/>
      <c r="SNB1622" s="24"/>
      <c r="SNC1622" s="24"/>
      <c r="SND1622" s="24"/>
      <c r="SNE1622" s="24"/>
      <c r="SNF1622" s="24"/>
      <c r="SNJ1622" s="3"/>
      <c r="SNK1622" s="31"/>
      <c r="SNL1622" s="5"/>
      <c r="SNM1622" s="9"/>
      <c r="SNP1622" s="2"/>
      <c r="SNS1622" s="24"/>
      <c r="SNT1622" s="24"/>
      <c r="SNU1622" s="31"/>
      <c r="SNV1622" s="24"/>
      <c r="SNW1622" s="24"/>
      <c r="SNX1622" s="24"/>
      <c r="SNY1622" s="24"/>
      <c r="SNZ1622" s="24"/>
      <c r="SOA1622" s="24"/>
      <c r="SOB1622" s="24"/>
      <c r="SOC1622" s="24"/>
      <c r="SOD1622" s="24"/>
      <c r="SOE1622" s="24"/>
      <c r="SOF1622" s="24"/>
      <c r="SOG1622" s="24"/>
      <c r="SOH1622" s="24"/>
      <c r="SOI1622" s="24"/>
      <c r="SOJ1622" s="24"/>
      <c r="SON1622" s="3"/>
      <c r="SOO1622" s="31"/>
      <c r="SOP1622" s="5"/>
      <c r="SOQ1622" s="9"/>
      <c r="SOT1622" s="2"/>
      <c r="SOW1622" s="24"/>
      <c r="SOX1622" s="24"/>
      <c r="SOY1622" s="31"/>
      <c r="SOZ1622" s="24"/>
      <c r="SPA1622" s="24"/>
      <c r="SPB1622" s="24"/>
      <c r="SPC1622" s="24"/>
      <c r="SPD1622" s="24"/>
      <c r="SPE1622" s="24"/>
      <c r="SPF1622" s="24"/>
      <c r="SPG1622" s="24"/>
      <c r="SPH1622" s="24"/>
      <c r="SPI1622" s="24"/>
      <c r="SPJ1622" s="24"/>
      <c r="SPK1622" s="24"/>
      <c r="SPL1622" s="24"/>
      <c r="SPM1622" s="24"/>
      <c r="SPN1622" s="24"/>
      <c r="SPR1622" s="3"/>
      <c r="SPS1622" s="31"/>
      <c r="SPT1622" s="5"/>
      <c r="SPU1622" s="9"/>
      <c r="SPX1622" s="2"/>
      <c r="SQA1622" s="24"/>
      <c r="SQB1622" s="24"/>
      <c r="SQC1622" s="31"/>
      <c r="SQD1622" s="24"/>
      <c r="SQE1622" s="24"/>
      <c r="SQF1622" s="24"/>
      <c r="SQG1622" s="24"/>
      <c r="SQH1622" s="24"/>
      <c r="SQI1622" s="24"/>
      <c r="SQJ1622" s="24"/>
      <c r="SQK1622" s="24"/>
      <c r="SQL1622" s="24"/>
      <c r="SQM1622" s="24"/>
      <c r="SQN1622" s="24"/>
      <c r="SQO1622" s="24"/>
      <c r="SQP1622" s="24"/>
      <c r="SQQ1622" s="24"/>
      <c r="SQR1622" s="24"/>
      <c r="SQV1622" s="3"/>
      <c r="SQW1622" s="31"/>
      <c r="SQX1622" s="5"/>
      <c r="SQY1622" s="9"/>
      <c r="SRB1622" s="2"/>
      <c r="SRE1622" s="24"/>
      <c r="SRF1622" s="24"/>
      <c r="SRG1622" s="31"/>
      <c r="SRH1622" s="24"/>
      <c r="SRI1622" s="24"/>
      <c r="SRJ1622" s="24"/>
      <c r="SRK1622" s="24"/>
      <c r="SRL1622" s="24"/>
      <c r="SRM1622" s="24"/>
      <c r="SRN1622" s="24"/>
      <c r="SRO1622" s="24"/>
      <c r="SRP1622" s="24"/>
      <c r="SRQ1622" s="24"/>
      <c r="SRR1622" s="24"/>
      <c r="SRS1622" s="24"/>
      <c r="SRT1622" s="24"/>
      <c r="SRU1622" s="24"/>
      <c r="SRV1622" s="24"/>
      <c r="SRZ1622" s="3"/>
      <c r="SSA1622" s="31"/>
      <c r="SSB1622" s="5"/>
      <c r="SSC1622" s="9"/>
      <c r="SSF1622" s="2"/>
      <c r="SSI1622" s="24"/>
      <c r="SSJ1622" s="24"/>
      <c r="SSK1622" s="31"/>
      <c r="SSL1622" s="24"/>
      <c r="SSM1622" s="24"/>
      <c r="SSN1622" s="24"/>
      <c r="SSO1622" s="24"/>
      <c r="SSP1622" s="24"/>
      <c r="SSQ1622" s="24"/>
      <c r="SSR1622" s="24"/>
      <c r="SSS1622" s="24"/>
      <c r="SST1622" s="24"/>
      <c r="SSU1622" s="24"/>
      <c r="SSV1622" s="24"/>
      <c r="SSW1622" s="24"/>
      <c r="SSX1622" s="24"/>
      <c r="SSY1622" s="24"/>
      <c r="SSZ1622" s="24"/>
      <c r="STD1622" s="3"/>
      <c r="STE1622" s="31"/>
      <c r="STF1622" s="5"/>
      <c r="STG1622" s="9"/>
      <c r="STJ1622" s="2"/>
      <c r="STM1622" s="24"/>
      <c r="STN1622" s="24"/>
      <c r="STO1622" s="31"/>
      <c r="STP1622" s="24"/>
      <c r="STQ1622" s="24"/>
      <c r="STR1622" s="24"/>
      <c r="STS1622" s="24"/>
      <c r="STT1622" s="24"/>
      <c r="STU1622" s="24"/>
      <c r="STV1622" s="24"/>
      <c r="STW1622" s="24"/>
      <c r="STX1622" s="24"/>
      <c r="STY1622" s="24"/>
      <c r="STZ1622" s="24"/>
      <c r="SUA1622" s="24"/>
      <c r="SUB1622" s="24"/>
      <c r="SUC1622" s="24"/>
      <c r="SUD1622" s="24"/>
      <c r="SUH1622" s="3"/>
      <c r="SUI1622" s="31"/>
      <c r="SUJ1622" s="5"/>
      <c r="SUK1622" s="9"/>
      <c r="SUN1622" s="2"/>
      <c r="SUQ1622" s="24"/>
      <c r="SUR1622" s="24"/>
      <c r="SUS1622" s="31"/>
      <c r="SUT1622" s="24"/>
      <c r="SUU1622" s="24"/>
      <c r="SUV1622" s="24"/>
      <c r="SUW1622" s="24"/>
      <c r="SUX1622" s="24"/>
      <c r="SUY1622" s="24"/>
      <c r="SUZ1622" s="24"/>
      <c r="SVA1622" s="24"/>
      <c r="SVB1622" s="24"/>
      <c r="SVC1622" s="24"/>
      <c r="SVD1622" s="24"/>
      <c r="SVE1622" s="24"/>
      <c r="SVF1622" s="24"/>
      <c r="SVG1622" s="24"/>
      <c r="SVH1622" s="24"/>
      <c r="SVL1622" s="3"/>
      <c r="SVM1622" s="31"/>
      <c r="SVN1622" s="5"/>
      <c r="SVO1622" s="9"/>
      <c r="SVR1622" s="2"/>
      <c r="SVU1622" s="24"/>
      <c r="SVV1622" s="24"/>
      <c r="SVW1622" s="31"/>
      <c r="SVX1622" s="24"/>
      <c r="SVY1622" s="24"/>
      <c r="SVZ1622" s="24"/>
      <c r="SWA1622" s="24"/>
      <c r="SWB1622" s="24"/>
      <c r="SWC1622" s="24"/>
      <c r="SWD1622" s="24"/>
      <c r="SWE1622" s="24"/>
      <c r="SWF1622" s="24"/>
      <c r="SWG1622" s="24"/>
      <c r="SWH1622" s="24"/>
      <c r="SWI1622" s="24"/>
      <c r="SWJ1622" s="24"/>
      <c r="SWK1622" s="24"/>
      <c r="SWL1622" s="24"/>
      <c r="SWP1622" s="3"/>
      <c r="SWQ1622" s="31"/>
      <c r="SWR1622" s="5"/>
      <c r="SWS1622" s="9"/>
      <c r="SWV1622" s="2"/>
      <c r="SWY1622" s="24"/>
      <c r="SWZ1622" s="24"/>
      <c r="SXA1622" s="31"/>
      <c r="SXB1622" s="24"/>
      <c r="SXC1622" s="24"/>
      <c r="SXD1622" s="24"/>
      <c r="SXE1622" s="24"/>
      <c r="SXF1622" s="24"/>
      <c r="SXG1622" s="24"/>
      <c r="SXH1622" s="24"/>
      <c r="SXI1622" s="24"/>
      <c r="SXJ1622" s="24"/>
      <c r="SXK1622" s="24"/>
      <c r="SXL1622" s="24"/>
      <c r="SXM1622" s="24"/>
      <c r="SXN1622" s="24"/>
      <c r="SXO1622" s="24"/>
      <c r="SXP1622" s="24"/>
      <c r="SXT1622" s="3"/>
      <c r="SXU1622" s="31"/>
      <c r="SXV1622" s="5"/>
      <c r="SXW1622" s="9"/>
      <c r="SXZ1622" s="2"/>
      <c r="SYC1622" s="24"/>
      <c r="SYD1622" s="24"/>
      <c r="SYE1622" s="31"/>
      <c r="SYF1622" s="24"/>
      <c r="SYG1622" s="24"/>
      <c r="SYH1622" s="24"/>
      <c r="SYI1622" s="24"/>
      <c r="SYJ1622" s="24"/>
      <c r="SYK1622" s="24"/>
      <c r="SYL1622" s="24"/>
      <c r="SYM1622" s="24"/>
      <c r="SYN1622" s="24"/>
      <c r="SYO1622" s="24"/>
      <c r="SYP1622" s="24"/>
      <c r="SYQ1622" s="24"/>
      <c r="SYR1622" s="24"/>
      <c r="SYS1622" s="24"/>
      <c r="SYT1622" s="24"/>
      <c r="SYX1622" s="3"/>
      <c r="SYY1622" s="31"/>
      <c r="SYZ1622" s="5"/>
      <c r="SZA1622" s="9"/>
      <c r="SZD1622" s="2"/>
      <c r="SZG1622" s="24"/>
      <c r="SZH1622" s="24"/>
      <c r="SZI1622" s="31"/>
      <c r="SZJ1622" s="24"/>
      <c r="SZK1622" s="24"/>
      <c r="SZL1622" s="24"/>
      <c r="SZM1622" s="24"/>
      <c r="SZN1622" s="24"/>
      <c r="SZO1622" s="24"/>
      <c r="SZP1622" s="24"/>
      <c r="SZQ1622" s="24"/>
      <c r="SZR1622" s="24"/>
      <c r="SZS1622" s="24"/>
      <c r="SZT1622" s="24"/>
      <c r="SZU1622" s="24"/>
      <c r="SZV1622" s="24"/>
      <c r="SZW1622" s="24"/>
      <c r="SZX1622" s="24"/>
      <c r="TAB1622" s="3"/>
      <c r="TAC1622" s="31"/>
      <c r="TAD1622" s="5"/>
      <c r="TAE1622" s="9"/>
      <c r="TAH1622" s="2"/>
      <c r="TAK1622" s="24"/>
      <c r="TAL1622" s="24"/>
      <c r="TAM1622" s="31"/>
      <c r="TAN1622" s="24"/>
      <c r="TAO1622" s="24"/>
      <c r="TAP1622" s="24"/>
      <c r="TAQ1622" s="24"/>
      <c r="TAR1622" s="24"/>
      <c r="TAS1622" s="24"/>
      <c r="TAT1622" s="24"/>
      <c r="TAU1622" s="24"/>
      <c r="TAV1622" s="24"/>
      <c r="TAW1622" s="24"/>
      <c r="TAX1622" s="24"/>
      <c r="TAY1622" s="24"/>
      <c r="TAZ1622" s="24"/>
      <c r="TBA1622" s="24"/>
      <c r="TBB1622" s="24"/>
      <c r="TBF1622" s="3"/>
      <c r="TBG1622" s="31"/>
      <c r="TBH1622" s="5"/>
      <c r="TBI1622" s="9"/>
      <c r="TBL1622" s="2"/>
      <c r="TBO1622" s="24"/>
      <c r="TBP1622" s="24"/>
      <c r="TBQ1622" s="31"/>
      <c r="TBR1622" s="24"/>
      <c r="TBS1622" s="24"/>
      <c r="TBT1622" s="24"/>
      <c r="TBU1622" s="24"/>
      <c r="TBV1622" s="24"/>
      <c r="TBW1622" s="24"/>
      <c r="TBX1622" s="24"/>
      <c r="TBY1622" s="24"/>
      <c r="TBZ1622" s="24"/>
      <c r="TCA1622" s="24"/>
      <c r="TCB1622" s="24"/>
      <c r="TCC1622" s="24"/>
      <c r="TCD1622" s="24"/>
      <c r="TCE1622" s="24"/>
      <c r="TCF1622" s="24"/>
      <c r="TCJ1622" s="3"/>
      <c r="TCK1622" s="31"/>
      <c r="TCL1622" s="5"/>
      <c r="TCM1622" s="9"/>
      <c r="TCP1622" s="2"/>
      <c r="TCS1622" s="24"/>
      <c r="TCT1622" s="24"/>
      <c r="TCU1622" s="31"/>
      <c r="TCV1622" s="24"/>
      <c r="TCW1622" s="24"/>
      <c r="TCX1622" s="24"/>
      <c r="TCY1622" s="24"/>
      <c r="TCZ1622" s="24"/>
      <c r="TDA1622" s="24"/>
      <c r="TDB1622" s="24"/>
      <c r="TDC1622" s="24"/>
      <c r="TDD1622" s="24"/>
      <c r="TDE1622" s="24"/>
      <c r="TDF1622" s="24"/>
      <c r="TDG1622" s="24"/>
      <c r="TDH1622" s="24"/>
      <c r="TDI1622" s="24"/>
      <c r="TDJ1622" s="24"/>
      <c r="TDN1622" s="3"/>
      <c r="TDO1622" s="31"/>
      <c r="TDP1622" s="5"/>
      <c r="TDQ1622" s="9"/>
      <c r="TDT1622" s="2"/>
      <c r="TDW1622" s="24"/>
      <c r="TDX1622" s="24"/>
      <c r="TDY1622" s="31"/>
      <c r="TDZ1622" s="24"/>
      <c r="TEA1622" s="24"/>
      <c r="TEB1622" s="24"/>
      <c r="TEC1622" s="24"/>
      <c r="TED1622" s="24"/>
      <c r="TEE1622" s="24"/>
      <c r="TEF1622" s="24"/>
      <c r="TEG1622" s="24"/>
      <c r="TEH1622" s="24"/>
      <c r="TEI1622" s="24"/>
      <c r="TEJ1622" s="24"/>
      <c r="TEK1622" s="24"/>
      <c r="TEL1622" s="24"/>
      <c r="TEM1622" s="24"/>
      <c r="TEN1622" s="24"/>
      <c r="TER1622" s="3"/>
      <c r="TES1622" s="31"/>
      <c r="TET1622" s="5"/>
      <c r="TEU1622" s="9"/>
      <c r="TEX1622" s="2"/>
      <c r="TFA1622" s="24"/>
      <c r="TFB1622" s="24"/>
      <c r="TFC1622" s="31"/>
      <c r="TFD1622" s="24"/>
      <c r="TFE1622" s="24"/>
      <c r="TFF1622" s="24"/>
      <c r="TFG1622" s="24"/>
      <c r="TFH1622" s="24"/>
      <c r="TFI1622" s="24"/>
      <c r="TFJ1622" s="24"/>
      <c r="TFK1622" s="24"/>
      <c r="TFL1622" s="24"/>
      <c r="TFM1622" s="24"/>
      <c r="TFN1622" s="24"/>
      <c r="TFO1622" s="24"/>
      <c r="TFP1622" s="24"/>
      <c r="TFQ1622" s="24"/>
      <c r="TFR1622" s="24"/>
      <c r="TFV1622" s="3"/>
      <c r="TFW1622" s="31"/>
      <c r="TFX1622" s="5"/>
      <c r="TFY1622" s="9"/>
      <c r="TGB1622" s="2"/>
      <c r="TGE1622" s="24"/>
      <c r="TGF1622" s="24"/>
      <c r="TGG1622" s="31"/>
      <c r="TGH1622" s="24"/>
      <c r="TGI1622" s="24"/>
      <c r="TGJ1622" s="24"/>
      <c r="TGK1622" s="24"/>
      <c r="TGL1622" s="24"/>
      <c r="TGM1622" s="24"/>
      <c r="TGN1622" s="24"/>
      <c r="TGO1622" s="24"/>
      <c r="TGP1622" s="24"/>
      <c r="TGQ1622" s="24"/>
      <c r="TGR1622" s="24"/>
      <c r="TGS1622" s="24"/>
      <c r="TGT1622" s="24"/>
      <c r="TGU1622" s="24"/>
      <c r="TGV1622" s="24"/>
      <c r="TGZ1622" s="3"/>
      <c r="THA1622" s="31"/>
      <c r="THB1622" s="5"/>
      <c r="THC1622" s="9"/>
      <c r="THF1622" s="2"/>
      <c r="THI1622" s="24"/>
      <c r="THJ1622" s="24"/>
      <c r="THK1622" s="31"/>
      <c r="THL1622" s="24"/>
      <c r="THM1622" s="24"/>
      <c r="THN1622" s="24"/>
      <c r="THO1622" s="24"/>
      <c r="THP1622" s="24"/>
      <c r="THQ1622" s="24"/>
      <c r="THR1622" s="24"/>
      <c r="THS1622" s="24"/>
      <c r="THT1622" s="24"/>
      <c r="THU1622" s="24"/>
      <c r="THV1622" s="24"/>
      <c r="THW1622" s="24"/>
      <c r="THX1622" s="24"/>
      <c r="THY1622" s="24"/>
      <c r="THZ1622" s="24"/>
      <c r="TID1622" s="3"/>
      <c r="TIE1622" s="31"/>
      <c r="TIF1622" s="5"/>
      <c r="TIG1622" s="9"/>
      <c r="TIJ1622" s="2"/>
      <c r="TIM1622" s="24"/>
      <c r="TIN1622" s="24"/>
      <c r="TIO1622" s="31"/>
      <c r="TIP1622" s="24"/>
      <c r="TIQ1622" s="24"/>
      <c r="TIR1622" s="24"/>
      <c r="TIS1622" s="24"/>
      <c r="TIT1622" s="24"/>
      <c r="TIU1622" s="24"/>
      <c r="TIV1622" s="24"/>
      <c r="TIW1622" s="24"/>
      <c r="TIX1622" s="24"/>
      <c r="TIY1622" s="24"/>
      <c r="TIZ1622" s="24"/>
      <c r="TJA1622" s="24"/>
      <c r="TJB1622" s="24"/>
      <c r="TJC1622" s="24"/>
      <c r="TJD1622" s="24"/>
      <c r="TJH1622" s="3"/>
      <c r="TJI1622" s="31"/>
      <c r="TJJ1622" s="5"/>
      <c r="TJK1622" s="9"/>
      <c r="TJN1622" s="2"/>
      <c r="TJQ1622" s="24"/>
      <c r="TJR1622" s="24"/>
      <c r="TJS1622" s="31"/>
      <c r="TJT1622" s="24"/>
      <c r="TJU1622" s="24"/>
      <c r="TJV1622" s="24"/>
      <c r="TJW1622" s="24"/>
      <c r="TJX1622" s="24"/>
      <c r="TJY1622" s="24"/>
      <c r="TJZ1622" s="24"/>
      <c r="TKA1622" s="24"/>
      <c r="TKB1622" s="24"/>
      <c r="TKC1622" s="24"/>
      <c r="TKD1622" s="24"/>
      <c r="TKE1622" s="24"/>
      <c r="TKF1622" s="24"/>
      <c r="TKG1622" s="24"/>
      <c r="TKH1622" s="24"/>
      <c r="TKL1622" s="3"/>
      <c r="TKM1622" s="31"/>
      <c r="TKN1622" s="5"/>
      <c r="TKO1622" s="9"/>
      <c r="TKR1622" s="2"/>
      <c r="TKU1622" s="24"/>
      <c r="TKV1622" s="24"/>
      <c r="TKW1622" s="31"/>
      <c r="TKX1622" s="24"/>
      <c r="TKY1622" s="24"/>
      <c r="TKZ1622" s="24"/>
      <c r="TLA1622" s="24"/>
      <c r="TLB1622" s="24"/>
      <c r="TLC1622" s="24"/>
      <c r="TLD1622" s="24"/>
      <c r="TLE1622" s="24"/>
      <c r="TLF1622" s="24"/>
      <c r="TLG1622" s="24"/>
      <c r="TLH1622" s="24"/>
      <c r="TLI1622" s="24"/>
      <c r="TLJ1622" s="24"/>
      <c r="TLK1622" s="24"/>
      <c r="TLL1622" s="24"/>
      <c r="TLP1622" s="3"/>
      <c r="TLQ1622" s="31"/>
      <c r="TLR1622" s="5"/>
      <c r="TLS1622" s="9"/>
      <c r="TLV1622" s="2"/>
      <c r="TLY1622" s="24"/>
      <c r="TLZ1622" s="24"/>
      <c r="TMA1622" s="31"/>
      <c r="TMB1622" s="24"/>
      <c r="TMC1622" s="24"/>
      <c r="TMD1622" s="24"/>
      <c r="TME1622" s="24"/>
      <c r="TMF1622" s="24"/>
      <c r="TMG1622" s="24"/>
      <c r="TMH1622" s="24"/>
      <c r="TMI1622" s="24"/>
      <c r="TMJ1622" s="24"/>
      <c r="TMK1622" s="24"/>
      <c r="TML1622" s="24"/>
      <c r="TMM1622" s="24"/>
      <c r="TMN1622" s="24"/>
      <c r="TMO1622" s="24"/>
      <c r="TMP1622" s="24"/>
      <c r="TMT1622" s="3"/>
      <c r="TMU1622" s="31"/>
      <c r="TMV1622" s="5"/>
      <c r="TMW1622" s="9"/>
      <c r="TMZ1622" s="2"/>
      <c r="TNC1622" s="24"/>
      <c r="TND1622" s="24"/>
      <c r="TNE1622" s="31"/>
      <c r="TNF1622" s="24"/>
      <c r="TNG1622" s="24"/>
      <c r="TNH1622" s="24"/>
      <c r="TNI1622" s="24"/>
      <c r="TNJ1622" s="24"/>
      <c r="TNK1622" s="24"/>
      <c r="TNL1622" s="24"/>
      <c r="TNM1622" s="24"/>
      <c r="TNN1622" s="24"/>
      <c r="TNO1622" s="24"/>
      <c r="TNP1622" s="24"/>
      <c r="TNQ1622" s="24"/>
      <c r="TNR1622" s="24"/>
      <c r="TNS1622" s="24"/>
      <c r="TNT1622" s="24"/>
      <c r="TNX1622" s="3"/>
      <c r="TNY1622" s="31"/>
      <c r="TNZ1622" s="5"/>
      <c r="TOA1622" s="9"/>
      <c r="TOD1622" s="2"/>
      <c r="TOG1622" s="24"/>
      <c r="TOH1622" s="24"/>
      <c r="TOI1622" s="31"/>
      <c r="TOJ1622" s="24"/>
      <c r="TOK1622" s="24"/>
      <c r="TOL1622" s="24"/>
      <c r="TOM1622" s="24"/>
      <c r="TON1622" s="24"/>
      <c r="TOO1622" s="24"/>
      <c r="TOP1622" s="24"/>
      <c r="TOQ1622" s="24"/>
      <c r="TOR1622" s="24"/>
      <c r="TOS1622" s="24"/>
      <c r="TOT1622" s="24"/>
      <c r="TOU1622" s="24"/>
      <c r="TOV1622" s="24"/>
      <c r="TOW1622" s="24"/>
      <c r="TOX1622" s="24"/>
      <c r="TPB1622" s="3"/>
      <c r="TPC1622" s="31"/>
      <c r="TPD1622" s="5"/>
      <c r="TPE1622" s="9"/>
      <c r="TPH1622" s="2"/>
      <c r="TPK1622" s="24"/>
      <c r="TPL1622" s="24"/>
      <c r="TPM1622" s="31"/>
      <c r="TPN1622" s="24"/>
      <c r="TPO1622" s="24"/>
      <c r="TPP1622" s="24"/>
      <c r="TPQ1622" s="24"/>
      <c r="TPR1622" s="24"/>
      <c r="TPS1622" s="24"/>
      <c r="TPT1622" s="24"/>
      <c r="TPU1622" s="24"/>
      <c r="TPV1622" s="24"/>
      <c r="TPW1622" s="24"/>
      <c r="TPX1622" s="24"/>
      <c r="TPY1622" s="24"/>
      <c r="TPZ1622" s="24"/>
      <c r="TQA1622" s="24"/>
      <c r="TQB1622" s="24"/>
      <c r="TQF1622" s="3"/>
      <c r="TQG1622" s="31"/>
      <c r="TQH1622" s="5"/>
      <c r="TQI1622" s="9"/>
      <c r="TQL1622" s="2"/>
      <c r="TQO1622" s="24"/>
      <c r="TQP1622" s="24"/>
      <c r="TQQ1622" s="31"/>
      <c r="TQR1622" s="24"/>
      <c r="TQS1622" s="24"/>
      <c r="TQT1622" s="24"/>
      <c r="TQU1622" s="24"/>
      <c r="TQV1622" s="24"/>
      <c r="TQW1622" s="24"/>
      <c r="TQX1622" s="24"/>
      <c r="TQY1622" s="24"/>
      <c r="TQZ1622" s="24"/>
      <c r="TRA1622" s="24"/>
      <c r="TRB1622" s="24"/>
      <c r="TRC1622" s="24"/>
      <c r="TRD1622" s="24"/>
      <c r="TRE1622" s="24"/>
      <c r="TRF1622" s="24"/>
      <c r="TRJ1622" s="3"/>
      <c r="TRK1622" s="31"/>
      <c r="TRL1622" s="5"/>
      <c r="TRM1622" s="9"/>
      <c r="TRP1622" s="2"/>
      <c r="TRS1622" s="24"/>
      <c r="TRT1622" s="24"/>
      <c r="TRU1622" s="31"/>
      <c r="TRV1622" s="24"/>
      <c r="TRW1622" s="24"/>
      <c r="TRX1622" s="24"/>
      <c r="TRY1622" s="24"/>
      <c r="TRZ1622" s="24"/>
      <c r="TSA1622" s="24"/>
      <c r="TSB1622" s="24"/>
      <c r="TSC1622" s="24"/>
      <c r="TSD1622" s="24"/>
      <c r="TSE1622" s="24"/>
      <c r="TSF1622" s="24"/>
      <c r="TSG1622" s="24"/>
      <c r="TSH1622" s="24"/>
      <c r="TSI1622" s="24"/>
      <c r="TSJ1622" s="24"/>
      <c r="TSN1622" s="3"/>
      <c r="TSO1622" s="31"/>
      <c r="TSP1622" s="5"/>
      <c r="TSQ1622" s="9"/>
      <c r="TST1622" s="2"/>
      <c r="TSW1622" s="24"/>
      <c r="TSX1622" s="24"/>
      <c r="TSY1622" s="31"/>
      <c r="TSZ1622" s="24"/>
      <c r="TTA1622" s="24"/>
      <c r="TTB1622" s="24"/>
      <c r="TTC1622" s="24"/>
      <c r="TTD1622" s="24"/>
      <c r="TTE1622" s="24"/>
      <c r="TTF1622" s="24"/>
      <c r="TTG1622" s="24"/>
      <c r="TTH1622" s="24"/>
      <c r="TTI1622" s="24"/>
      <c r="TTJ1622" s="24"/>
      <c r="TTK1622" s="24"/>
      <c r="TTL1622" s="24"/>
      <c r="TTM1622" s="24"/>
      <c r="TTN1622" s="24"/>
      <c r="TTR1622" s="3"/>
      <c r="TTS1622" s="31"/>
      <c r="TTT1622" s="5"/>
      <c r="TTU1622" s="9"/>
      <c r="TTX1622" s="2"/>
      <c r="TUA1622" s="24"/>
      <c r="TUB1622" s="24"/>
      <c r="TUC1622" s="31"/>
      <c r="TUD1622" s="24"/>
      <c r="TUE1622" s="24"/>
      <c r="TUF1622" s="24"/>
      <c r="TUG1622" s="24"/>
      <c r="TUH1622" s="24"/>
      <c r="TUI1622" s="24"/>
      <c r="TUJ1622" s="24"/>
      <c r="TUK1622" s="24"/>
      <c r="TUL1622" s="24"/>
      <c r="TUM1622" s="24"/>
      <c r="TUN1622" s="24"/>
      <c r="TUO1622" s="24"/>
      <c r="TUP1622" s="24"/>
      <c r="TUQ1622" s="24"/>
      <c r="TUR1622" s="24"/>
      <c r="TUV1622" s="3"/>
      <c r="TUW1622" s="31"/>
      <c r="TUX1622" s="5"/>
      <c r="TUY1622" s="9"/>
      <c r="TVB1622" s="2"/>
      <c r="TVE1622" s="24"/>
      <c r="TVF1622" s="24"/>
      <c r="TVG1622" s="31"/>
      <c r="TVH1622" s="24"/>
      <c r="TVI1622" s="24"/>
      <c r="TVJ1622" s="24"/>
      <c r="TVK1622" s="24"/>
      <c r="TVL1622" s="24"/>
      <c r="TVM1622" s="24"/>
      <c r="TVN1622" s="24"/>
      <c r="TVO1622" s="24"/>
      <c r="TVP1622" s="24"/>
      <c r="TVQ1622" s="24"/>
      <c r="TVR1622" s="24"/>
      <c r="TVS1622" s="24"/>
      <c r="TVT1622" s="24"/>
      <c r="TVU1622" s="24"/>
      <c r="TVV1622" s="24"/>
      <c r="TVZ1622" s="3"/>
      <c r="TWA1622" s="31"/>
      <c r="TWB1622" s="5"/>
      <c r="TWC1622" s="9"/>
      <c r="TWF1622" s="2"/>
      <c r="TWI1622" s="24"/>
      <c r="TWJ1622" s="24"/>
      <c r="TWK1622" s="31"/>
      <c r="TWL1622" s="24"/>
      <c r="TWM1622" s="24"/>
      <c r="TWN1622" s="24"/>
      <c r="TWO1622" s="24"/>
      <c r="TWP1622" s="24"/>
      <c r="TWQ1622" s="24"/>
      <c r="TWR1622" s="24"/>
      <c r="TWS1622" s="24"/>
      <c r="TWT1622" s="24"/>
      <c r="TWU1622" s="24"/>
      <c r="TWV1622" s="24"/>
      <c r="TWW1622" s="24"/>
      <c r="TWX1622" s="24"/>
      <c r="TWY1622" s="24"/>
      <c r="TWZ1622" s="24"/>
      <c r="TXD1622" s="3"/>
      <c r="TXE1622" s="31"/>
      <c r="TXF1622" s="5"/>
      <c r="TXG1622" s="9"/>
      <c r="TXJ1622" s="2"/>
      <c r="TXM1622" s="24"/>
      <c r="TXN1622" s="24"/>
      <c r="TXO1622" s="31"/>
      <c r="TXP1622" s="24"/>
      <c r="TXQ1622" s="24"/>
      <c r="TXR1622" s="24"/>
      <c r="TXS1622" s="24"/>
      <c r="TXT1622" s="24"/>
      <c r="TXU1622" s="24"/>
      <c r="TXV1622" s="24"/>
      <c r="TXW1622" s="24"/>
      <c r="TXX1622" s="24"/>
      <c r="TXY1622" s="24"/>
      <c r="TXZ1622" s="24"/>
      <c r="TYA1622" s="24"/>
      <c r="TYB1622" s="24"/>
      <c r="TYC1622" s="24"/>
      <c r="TYD1622" s="24"/>
      <c r="TYH1622" s="3"/>
      <c r="TYI1622" s="31"/>
      <c r="TYJ1622" s="5"/>
      <c r="TYK1622" s="9"/>
      <c r="TYN1622" s="2"/>
      <c r="TYQ1622" s="24"/>
      <c r="TYR1622" s="24"/>
      <c r="TYS1622" s="31"/>
      <c r="TYT1622" s="24"/>
      <c r="TYU1622" s="24"/>
      <c r="TYV1622" s="24"/>
      <c r="TYW1622" s="24"/>
      <c r="TYX1622" s="24"/>
      <c r="TYY1622" s="24"/>
      <c r="TYZ1622" s="24"/>
      <c r="TZA1622" s="24"/>
      <c r="TZB1622" s="24"/>
      <c r="TZC1622" s="24"/>
      <c r="TZD1622" s="24"/>
      <c r="TZE1622" s="24"/>
      <c r="TZF1622" s="24"/>
      <c r="TZG1622" s="24"/>
      <c r="TZH1622" s="24"/>
      <c r="TZL1622" s="3"/>
      <c r="TZM1622" s="31"/>
      <c r="TZN1622" s="5"/>
      <c r="TZO1622" s="9"/>
      <c r="TZR1622" s="2"/>
      <c r="TZU1622" s="24"/>
      <c r="TZV1622" s="24"/>
      <c r="TZW1622" s="31"/>
      <c r="TZX1622" s="24"/>
      <c r="TZY1622" s="24"/>
      <c r="TZZ1622" s="24"/>
      <c r="UAA1622" s="24"/>
      <c r="UAB1622" s="24"/>
      <c r="UAC1622" s="24"/>
      <c r="UAD1622" s="24"/>
      <c r="UAE1622" s="24"/>
      <c r="UAF1622" s="24"/>
      <c r="UAG1622" s="24"/>
      <c r="UAH1622" s="24"/>
      <c r="UAI1622" s="24"/>
      <c r="UAJ1622" s="24"/>
      <c r="UAK1622" s="24"/>
      <c r="UAL1622" s="24"/>
      <c r="UAP1622" s="3"/>
      <c r="UAQ1622" s="31"/>
      <c r="UAR1622" s="5"/>
      <c r="UAS1622" s="9"/>
      <c r="UAV1622" s="2"/>
      <c r="UAY1622" s="24"/>
      <c r="UAZ1622" s="24"/>
      <c r="UBA1622" s="31"/>
      <c r="UBB1622" s="24"/>
      <c r="UBC1622" s="24"/>
      <c r="UBD1622" s="24"/>
      <c r="UBE1622" s="24"/>
      <c r="UBF1622" s="24"/>
      <c r="UBG1622" s="24"/>
      <c r="UBH1622" s="24"/>
      <c r="UBI1622" s="24"/>
      <c r="UBJ1622" s="24"/>
      <c r="UBK1622" s="24"/>
      <c r="UBL1622" s="24"/>
      <c r="UBM1622" s="24"/>
      <c r="UBN1622" s="24"/>
      <c r="UBO1622" s="24"/>
      <c r="UBP1622" s="24"/>
      <c r="UBT1622" s="3"/>
      <c r="UBU1622" s="31"/>
      <c r="UBV1622" s="5"/>
      <c r="UBW1622" s="9"/>
      <c r="UBZ1622" s="2"/>
      <c r="UCC1622" s="24"/>
      <c r="UCD1622" s="24"/>
      <c r="UCE1622" s="31"/>
      <c r="UCF1622" s="24"/>
      <c r="UCG1622" s="24"/>
      <c r="UCH1622" s="24"/>
      <c r="UCI1622" s="24"/>
      <c r="UCJ1622" s="24"/>
      <c r="UCK1622" s="24"/>
      <c r="UCL1622" s="24"/>
      <c r="UCM1622" s="24"/>
      <c r="UCN1622" s="24"/>
      <c r="UCO1622" s="24"/>
      <c r="UCP1622" s="24"/>
      <c r="UCQ1622" s="24"/>
      <c r="UCR1622" s="24"/>
      <c r="UCS1622" s="24"/>
      <c r="UCT1622" s="24"/>
      <c r="UCX1622" s="3"/>
      <c r="UCY1622" s="31"/>
      <c r="UCZ1622" s="5"/>
      <c r="UDA1622" s="9"/>
      <c r="UDD1622" s="2"/>
      <c r="UDG1622" s="24"/>
      <c r="UDH1622" s="24"/>
      <c r="UDI1622" s="31"/>
      <c r="UDJ1622" s="24"/>
      <c r="UDK1622" s="24"/>
      <c r="UDL1622" s="24"/>
      <c r="UDM1622" s="24"/>
      <c r="UDN1622" s="24"/>
      <c r="UDO1622" s="24"/>
      <c r="UDP1622" s="24"/>
      <c r="UDQ1622" s="24"/>
      <c r="UDR1622" s="24"/>
      <c r="UDS1622" s="24"/>
      <c r="UDT1622" s="24"/>
      <c r="UDU1622" s="24"/>
      <c r="UDV1622" s="24"/>
      <c r="UDW1622" s="24"/>
      <c r="UDX1622" s="24"/>
      <c r="UEB1622" s="3"/>
      <c r="UEC1622" s="31"/>
      <c r="UED1622" s="5"/>
      <c r="UEE1622" s="9"/>
      <c r="UEH1622" s="2"/>
      <c r="UEK1622" s="24"/>
      <c r="UEL1622" s="24"/>
      <c r="UEM1622" s="31"/>
      <c r="UEN1622" s="24"/>
      <c r="UEO1622" s="24"/>
      <c r="UEP1622" s="24"/>
      <c r="UEQ1622" s="24"/>
      <c r="UER1622" s="24"/>
      <c r="UES1622" s="24"/>
      <c r="UET1622" s="24"/>
      <c r="UEU1622" s="24"/>
      <c r="UEV1622" s="24"/>
      <c r="UEW1622" s="24"/>
      <c r="UEX1622" s="24"/>
      <c r="UEY1622" s="24"/>
      <c r="UEZ1622" s="24"/>
      <c r="UFA1622" s="24"/>
      <c r="UFB1622" s="24"/>
      <c r="UFF1622" s="3"/>
      <c r="UFG1622" s="31"/>
      <c r="UFH1622" s="5"/>
      <c r="UFI1622" s="9"/>
      <c r="UFL1622" s="2"/>
      <c r="UFO1622" s="24"/>
      <c r="UFP1622" s="24"/>
      <c r="UFQ1622" s="31"/>
      <c r="UFR1622" s="24"/>
      <c r="UFS1622" s="24"/>
      <c r="UFT1622" s="24"/>
      <c r="UFU1622" s="24"/>
      <c r="UFV1622" s="24"/>
      <c r="UFW1622" s="24"/>
      <c r="UFX1622" s="24"/>
      <c r="UFY1622" s="24"/>
      <c r="UFZ1622" s="24"/>
      <c r="UGA1622" s="24"/>
      <c r="UGB1622" s="24"/>
      <c r="UGC1622" s="24"/>
      <c r="UGD1622" s="24"/>
      <c r="UGE1622" s="24"/>
      <c r="UGF1622" s="24"/>
      <c r="UGJ1622" s="3"/>
      <c r="UGK1622" s="31"/>
      <c r="UGL1622" s="5"/>
      <c r="UGM1622" s="9"/>
      <c r="UGP1622" s="2"/>
      <c r="UGS1622" s="24"/>
      <c r="UGT1622" s="24"/>
      <c r="UGU1622" s="31"/>
      <c r="UGV1622" s="24"/>
      <c r="UGW1622" s="24"/>
      <c r="UGX1622" s="24"/>
      <c r="UGY1622" s="24"/>
      <c r="UGZ1622" s="24"/>
      <c r="UHA1622" s="24"/>
      <c r="UHB1622" s="24"/>
      <c r="UHC1622" s="24"/>
      <c r="UHD1622" s="24"/>
      <c r="UHE1622" s="24"/>
      <c r="UHF1622" s="24"/>
      <c r="UHG1622" s="24"/>
      <c r="UHH1622" s="24"/>
      <c r="UHI1622" s="24"/>
      <c r="UHJ1622" s="24"/>
      <c r="UHN1622" s="3"/>
      <c r="UHO1622" s="31"/>
      <c r="UHP1622" s="5"/>
      <c r="UHQ1622" s="9"/>
      <c r="UHT1622" s="2"/>
      <c r="UHW1622" s="24"/>
      <c r="UHX1622" s="24"/>
      <c r="UHY1622" s="31"/>
      <c r="UHZ1622" s="24"/>
      <c r="UIA1622" s="24"/>
      <c r="UIB1622" s="24"/>
      <c r="UIC1622" s="24"/>
      <c r="UID1622" s="24"/>
      <c r="UIE1622" s="24"/>
      <c r="UIF1622" s="24"/>
      <c r="UIG1622" s="24"/>
      <c r="UIH1622" s="24"/>
      <c r="UII1622" s="24"/>
      <c r="UIJ1622" s="24"/>
      <c r="UIK1622" s="24"/>
      <c r="UIL1622" s="24"/>
      <c r="UIM1622" s="24"/>
      <c r="UIN1622" s="24"/>
      <c r="UIR1622" s="3"/>
      <c r="UIS1622" s="31"/>
      <c r="UIT1622" s="5"/>
      <c r="UIU1622" s="9"/>
      <c r="UIX1622" s="2"/>
      <c r="UJA1622" s="24"/>
      <c r="UJB1622" s="24"/>
      <c r="UJC1622" s="31"/>
      <c r="UJD1622" s="24"/>
      <c r="UJE1622" s="24"/>
      <c r="UJF1622" s="24"/>
      <c r="UJG1622" s="24"/>
      <c r="UJH1622" s="24"/>
      <c r="UJI1622" s="24"/>
      <c r="UJJ1622" s="24"/>
      <c r="UJK1622" s="24"/>
      <c r="UJL1622" s="24"/>
      <c r="UJM1622" s="24"/>
      <c r="UJN1622" s="24"/>
      <c r="UJO1622" s="24"/>
      <c r="UJP1622" s="24"/>
      <c r="UJQ1622" s="24"/>
      <c r="UJR1622" s="24"/>
      <c r="UJV1622" s="3"/>
      <c r="UJW1622" s="31"/>
      <c r="UJX1622" s="5"/>
      <c r="UJY1622" s="9"/>
      <c r="UKB1622" s="2"/>
      <c r="UKE1622" s="24"/>
      <c r="UKF1622" s="24"/>
      <c r="UKG1622" s="31"/>
      <c r="UKH1622" s="24"/>
      <c r="UKI1622" s="24"/>
      <c r="UKJ1622" s="24"/>
      <c r="UKK1622" s="24"/>
      <c r="UKL1622" s="24"/>
      <c r="UKM1622" s="24"/>
      <c r="UKN1622" s="24"/>
      <c r="UKO1622" s="24"/>
      <c r="UKP1622" s="24"/>
      <c r="UKQ1622" s="24"/>
      <c r="UKR1622" s="24"/>
      <c r="UKS1622" s="24"/>
      <c r="UKT1622" s="24"/>
      <c r="UKU1622" s="24"/>
      <c r="UKV1622" s="24"/>
      <c r="UKZ1622" s="3"/>
      <c r="ULA1622" s="31"/>
      <c r="ULB1622" s="5"/>
      <c r="ULC1622" s="9"/>
      <c r="ULF1622" s="2"/>
      <c r="ULI1622" s="24"/>
      <c r="ULJ1622" s="24"/>
      <c r="ULK1622" s="31"/>
      <c r="ULL1622" s="24"/>
      <c r="ULM1622" s="24"/>
      <c r="ULN1622" s="24"/>
      <c r="ULO1622" s="24"/>
      <c r="ULP1622" s="24"/>
      <c r="ULQ1622" s="24"/>
      <c r="ULR1622" s="24"/>
      <c r="ULS1622" s="24"/>
      <c r="ULT1622" s="24"/>
      <c r="ULU1622" s="24"/>
      <c r="ULV1622" s="24"/>
      <c r="ULW1622" s="24"/>
      <c r="ULX1622" s="24"/>
      <c r="ULY1622" s="24"/>
      <c r="ULZ1622" s="24"/>
      <c r="UMD1622" s="3"/>
      <c r="UME1622" s="31"/>
      <c r="UMF1622" s="5"/>
      <c r="UMG1622" s="9"/>
      <c r="UMJ1622" s="2"/>
      <c r="UMM1622" s="24"/>
      <c r="UMN1622" s="24"/>
      <c r="UMO1622" s="31"/>
      <c r="UMP1622" s="24"/>
      <c r="UMQ1622" s="24"/>
      <c r="UMR1622" s="24"/>
      <c r="UMS1622" s="24"/>
      <c r="UMT1622" s="24"/>
      <c r="UMU1622" s="24"/>
      <c r="UMV1622" s="24"/>
      <c r="UMW1622" s="24"/>
      <c r="UMX1622" s="24"/>
      <c r="UMY1622" s="24"/>
      <c r="UMZ1622" s="24"/>
      <c r="UNA1622" s="24"/>
      <c r="UNB1622" s="24"/>
      <c r="UNC1622" s="24"/>
      <c r="UND1622" s="24"/>
      <c r="UNH1622" s="3"/>
      <c r="UNI1622" s="31"/>
      <c r="UNJ1622" s="5"/>
      <c r="UNK1622" s="9"/>
      <c r="UNN1622" s="2"/>
      <c r="UNQ1622" s="24"/>
      <c r="UNR1622" s="24"/>
      <c r="UNS1622" s="31"/>
      <c r="UNT1622" s="24"/>
      <c r="UNU1622" s="24"/>
      <c r="UNV1622" s="24"/>
      <c r="UNW1622" s="24"/>
      <c r="UNX1622" s="24"/>
      <c r="UNY1622" s="24"/>
      <c r="UNZ1622" s="24"/>
      <c r="UOA1622" s="24"/>
      <c r="UOB1622" s="24"/>
      <c r="UOC1622" s="24"/>
      <c r="UOD1622" s="24"/>
      <c r="UOE1622" s="24"/>
      <c r="UOF1622" s="24"/>
      <c r="UOG1622" s="24"/>
      <c r="UOH1622" s="24"/>
      <c r="UOL1622" s="3"/>
      <c r="UOM1622" s="31"/>
      <c r="UON1622" s="5"/>
      <c r="UOO1622" s="9"/>
      <c r="UOR1622" s="2"/>
      <c r="UOU1622" s="24"/>
      <c r="UOV1622" s="24"/>
      <c r="UOW1622" s="31"/>
      <c r="UOX1622" s="24"/>
      <c r="UOY1622" s="24"/>
      <c r="UOZ1622" s="24"/>
      <c r="UPA1622" s="24"/>
      <c r="UPB1622" s="24"/>
      <c r="UPC1622" s="24"/>
      <c r="UPD1622" s="24"/>
      <c r="UPE1622" s="24"/>
      <c r="UPF1622" s="24"/>
      <c r="UPG1622" s="24"/>
      <c r="UPH1622" s="24"/>
      <c r="UPI1622" s="24"/>
      <c r="UPJ1622" s="24"/>
      <c r="UPK1622" s="24"/>
      <c r="UPL1622" s="24"/>
      <c r="UPP1622" s="3"/>
      <c r="UPQ1622" s="31"/>
      <c r="UPR1622" s="5"/>
      <c r="UPS1622" s="9"/>
      <c r="UPV1622" s="2"/>
      <c r="UPY1622" s="24"/>
      <c r="UPZ1622" s="24"/>
      <c r="UQA1622" s="31"/>
      <c r="UQB1622" s="24"/>
      <c r="UQC1622" s="24"/>
      <c r="UQD1622" s="24"/>
      <c r="UQE1622" s="24"/>
      <c r="UQF1622" s="24"/>
      <c r="UQG1622" s="24"/>
      <c r="UQH1622" s="24"/>
      <c r="UQI1622" s="24"/>
      <c r="UQJ1622" s="24"/>
      <c r="UQK1622" s="24"/>
      <c r="UQL1622" s="24"/>
      <c r="UQM1622" s="24"/>
      <c r="UQN1622" s="24"/>
      <c r="UQO1622" s="24"/>
      <c r="UQP1622" s="24"/>
      <c r="UQT1622" s="3"/>
      <c r="UQU1622" s="31"/>
      <c r="UQV1622" s="5"/>
      <c r="UQW1622" s="9"/>
      <c r="UQZ1622" s="2"/>
      <c r="URC1622" s="24"/>
      <c r="URD1622" s="24"/>
      <c r="URE1622" s="31"/>
      <c r="URF1622" s="24"/>
      <c r="URG1622" s="24"/>
      <c r="URH1622" s="24"/>
      <c r="URI1622" s="24"/>
      <c r="URJ1622" s="24"/>
      <c r="URK1622" s="24"/>
      <c r="URL1622" s="24"/>
      <c r="URM1622" s="24"/>
      <c r="URN1622" s="24"/>
      <c r="URO1622" s="24"/>
      <c r="URP1622" s="24"/>
      <c r="URQ1622" s="24"/>
      <c r="URR1622" s="24"/>
      <c r="URS1622" s="24"/>
      <c r="URT1622" s="24"/>
      <c r="URX1622" s="3"/>
      <c r="URY1622" s="31"/>
      <c r="URZ1622" s="5"/>
      <c r="USA1622" s="9"/>
      <c r="USD1622" s="2"/>
      <c r="USG1622" s="24"/>
      <c r="USH1622" s="24"/>
      <c r="USI1622" s="31"/>
      <c r="USJ1622" s="24"/>
      <c r="USK1622" s="24"/>
      <c r="USL1622" s="24"/>
      <c r="USM1622" s="24"/>
      <c r="USN1622" s="24"/>
      <c r="USO1622" s="24"/>
      <c r="USP1622" s="24"/>
      <c r="USQ1622" s="24"/>
      <c r="USR1622" s="24"/>
      <c r="USS1622" s="24"/>
      <c r="UST1622" s="24"/>
      <c r="USU1622" s="24"/>
      <c r="USV1622" s="24"/>
      <c r="USW1622" s="24"/>
      <c r="USX1622" s="24"/>
      <c r="UTB1622" s="3"/>
      <c r="UTC1622" s="31"/>
      <c r="UTD1622" s="5"/>
      <c r="UTE1622" s="9"/>
      <c r="UTH1622" s="2"/>
      <c r="UTK1622" s="24"/>
      <c r="UTL1622" s="24"/>
      <c r="UTM1622" s="31"/>
      <c r="UTN1622" s="24"/>
      <c r="UTO1622" s="24"/>
      <c r="UTP1622" s="24"/>
      <c r="UTQ1622" s="24"/>
      <c r="UTR1622" s="24"/>
      <c r="UTS1622" s="24"/>
      <c r="UTT1622" s="24"/>
      <c r="UTU1622" s="24"/>
      <c r="UTV1622" s="24"/>
      <c r="UTW1622" s="24"/>
      <c r="UTX1622" s="24"/>
      <c r="UTY1622" s="24"/>
      <c r="UTZ1622" s="24"/>
      <c r="UUA1622" s="24"/>
      <c r="UUB1622" s="24"/>
      <c r="UUF1622" s="3"/>
      <c r="UUG1622" s="31"/>
      <c r="UUH1622" s="5"/>
      <c r="UUI1622" s="9"/>
      <c r="UUL1622" s="2"/>
      <c r="UUO1622" s="24"/>
      <c r="UUP1622" s="24"/>
      <c r="UUQ1622" s="31"/>
      <c r="UUR1622" s="24"/>
      <c r="UUS1622" s="24"/>
      <c r="UUT1622" s="24"/>
      <c r="UUU1622" s="24"/>
      <c r="UUV1622" s="24"/>
      <c r="UUW1622" s="24"/>
      <c r="UUX1622" s="24"/>
      <c r="UUY1622" s="24"/>
      <c r="UUZ1622" s="24"/>
      <c r="UVA1622" s="24"/>
      <c r="UVB1622" s="24"/>
      <c r="UVC1622" s="24"/>
      <c r="UVD1622" s="24"/>
      <c r="UVE1622" s="24"/>
      <c r="UVF1622" s="24"/>
      <c r="UVJ1622" s="3"/>
      <c r="UVK1622" s="31"/>
      <c r="UVL1622" s="5"/>
      <c r="UVM1622" s="9"/>
      <c r="UVP1622" s="2"/>
      <c r="UVS1622" s="24"/>
      <c r="UVT1622" s="24"/>
      <c r="UVU1622" s="31"/>
      <c r="UVV1622" s="24"/>
      <c r="UVW1622" s="24"/>
      <c r="UVX1622" s="24"/>
      <c r="UVY1622" s="24"/>
      <c r="UVZ1622" s="24"/>
      <c r="UWA1622" s="24"/>
      <c r="UWB1622" s="24"/>
      <c r="UWC1622" s="24"/>
      <c r="UWD1622" s="24"/>
      <c r="UWE1622" s="24"/>
      <c r="UWF1622" s="24"/>
      <c r="UWG1622" s="24"/>
      <c r="UWH1622" s="24"/>
      <c r="UWI1622" s="24"/>
      <c r="UWJ1622" s="24"/>
      <c r="UWN1622" s="3"/>
      <c r="UWO1622" s="31"/>
      <c r="UWP1622" s="5"/>
      <c r="UWQ1622" s="9"/>
      <c r="UWT1622" s="2"/>
      <c r="UWW1622" s="24"/>
      <c r="UWX1622" s="24"/>
      <c r="UWY1622" s="31"/>
      <c r="UWZ1622" s="24"/>
      <c r="UXA1622" s="24"/>
      <c r="UXB1622" s="24"/>
      <c r="UXC1622" s="24"/>
      <c r="UXD1622" s="24"/>
      <c r="UXE1622" s="24"/>
      <c r="UXF1622" s="24"/>
      <c r="UXG1622" s="24"/>
      <c r="UXH1622" s="24"/>
      <c r="UXI1622" s="24"/>
      <c r="UXJ1622" s="24"/>
      <c r="UXK1622" s="24"/>
      <c r="UXL1622" s="24"/>
      <c r="UXM1622" s="24"/>
      <c r="UXN1622" s="24"/>
      <c r="UXR1622" s="3"/>
      <c r="UXS1622" s="31"/>
      <c r="UXT1622" s="5"/>
      <c r="UXU1622" s="9"/>
      <c r="UXX1622" s="2"/>
      <c r="UYA1622" s="24"/>
      <c r="UYB1622" s="24"/>
      <c r="UYC1622" s="31"/>
      <c r="UYD1622" s="24"/>
      <c r="UYE1622" s="24"/>
      <c r="UYF1622" s="24"/>
      <c r="UYG1622" s="24"/>
      <c r="UYH1622" s="24"/>
      <c r="UYI1622" s="24"/>
      <c r="UYJ1622" s="24"/>
      <c r="UYK1622" s="24"/>
      <c r="UYL1622" s="24"/>
      <c r="UYM1622" s="24"/>
      <c r="UYN1622" s="24"/>
      <c r="UYO1622" s="24"/>
      <c r="UYP1622" s="24"/>
      <c r="UYQ1622" s="24"/>
      <c r="UYR1622" s="24"/>
      <c r="UYV1622" s="3"/>
      <c r="UYW1622" s="31"/>
      <c r="UYX1622" s="5"/>
      <c r="UYY1622" s="9"/>
      <c r="UZB1622" s="2"/>
      <c r="UZE1622" s="24"/>
      <c r="UZF1622" s="24"/>
      <c r="UZG1622" s="31"/>
      <c r="UZH1622" s="24"/>
      <c r="UZI1622" s="24"/>
      <c r="UZJ1622" s="24"/>
      <c r="UZK1622" s="24"/>
      <c r="UZL1622" s="24"/>
      <c r="UZM1622" s="24"/>
      <c r="UZN1622" s="24"/>
      <c r="UZO1622" s="24"/>
      <c r="UZP1622" s="24"/>
      <c r="UZQ1622" s="24"/>
      <c r="UZR1622" s="24"/>
      <c r="UZS1622" s="24"/>
      <c r="UZT1622" s="24"/>
      <c r="UZU1622" s="24"/>
      <c r="UZV1622" s="24"/>
      <c r="UZZ1622" s="3"/>
      <c r="VAA1622" s="31"/>
      <c r="VAB1622" s="5"/>
      <c r="VAC1622" s="9"/>
      <c r="VAF1622" s="2"/>
      <c r="VAI1622" s="24"/>
      <c r="VAJ1622" s="24"/>
      <c r="VAK1622" s="31"/>
      <c r="VAL1622" s="24"/>
      <c r="VAM1622" s="24"/>
      <c r="VAN1622" s="24"/>
      <c r="VAO1622" s="24"/>
      <c r="VAP1622" s="24"/>
      <c r="VAQ1622" s="24"/>
      <c r="VAR1622" s="24"/>
      <c r="VAS1622" s="24"/>
      <c r="VAT1622" s="24"/>
      <c r="VAU1622" s="24"/>
      <c r="VAV1622" s="24"/>
      <c r="VAW1622" s="24"/>
      <c r="VAX1622" s="24"/>
      <c r="VAY1622" s="24"/>
      <c r="VAZ1622" s="24"/>
      <c r="VBD1622" s="3"/>
      <c r="VBE1622" s="31"/>
      <c r="VBF1622" s="5"/>
      <c r="VBG1622" s="9"/>
      <c r="VBJ1622" s="2"/>
      <c r="VBM1622" s="24"/>
      <c r="VBN1622" s="24"/>
      <c r="VBO1622" s="31"/>
      <c r="VBP1622" s="24"/>
      <c r="VBQ1622" s="24"/>
      <c r="VBR1622" s="24"/>
      <c r="VBS1622" s="24"/>
      <c r="VBT1622" s="24"/>
      <c r="VBU1622" s="24"/>
      <c r="VBV1622" s="24"/>
      <c r="VBW1622" s="24"/>
      <c r="VBX1622" s="24"/>
      <c r="VBY1622" s="24"/>
      <c r="VBZ1622" s="24"/>
      <c r="VCA1622" s="24"/>
      <c r="VCB1622" s="24"/>
      <c r="VCC1622" s="24"/>
      <c r="VCD1622" s="24"/>
      <c r="VCH1622" s="3"/>
      <c r="VCI1622" s="31"/>
      <c r="VCJ1622" s="5"/>
      <c r="VCK1622" s="9"/>
      <c r="VCN1622" s="2"/>
      <c r="VCQ1622" s="24"/>
      <c r="VCR1622" s="24"/>
      <c r="VCS1622" s="31"/>
      <c r="VCT1622" s="24"/>
      <c r="VCU1622" s="24"/>
      <c r="VCV1622" s="24"/>
      <c r="VCW1622" s="24"/>
      <c r="VCX1622" s="24"/>
      <c r="VCY1622" s="24"/>
      <c r="VCZ1622" s="24"/>
      <c r="VDA1622" s="24"/>
      <c r="VDB1622" s="24"/>
      <c r="VDC1622" s="24"/>
      <c r="VDD1622" s="24"/>
      <c r="VDE1622" s="24"/>
      <c r="VDF1622" s="24"/>
      <c r="VDG1622" s="24"/>
      <c r="VDH1622" s="24"/>
      <c r="VDL1622" s="3"/>
      <c r="VDM1622" s="31"/>
      <c r="VDN1622" s="5"/>
      <c r="VDO1622" s="9"/>
      <c r="VDR1622" s="2"/>
      <c r="VDU1622" s="24"/>
      <c r="VDV1622" s="24"/>
      <c r="VDW1622" s="31"/>
      <c r="VDX1622" s="24"/>
      <c r="VDY1622" s="24"/>
      <c r="VDZ1622" s="24"/>
      <c r="VEA1622" s="24"/>
      <c r="VEB1622" s="24"/>
      <c r="VEC1622" s="24"/>
      <c r="VED1622" s="24"/>
      <c r="VEE1622" s="24"/>
      <c r="VEF1622" s="24"/>
      <c r="VEG1622" s="24"/>
      <c r="VEH1622" s="24"/>
      <c r="VEI1622" s="24"/>
      <c r="VEJ1622" s="24"/>
      <c r="VEK1622" s="24"/>
      <c r="VEL1622" s="24"/>
      <c r="VEP1622" s="3"/>
      <c r="VEQ1622" s="31"/>
      <c r="VER1622" s="5"/>
      <c r="VES1622" s="9"/>
      <c r="VEV1622" s="2"/>
      <c r="VEY1622" s="24"/>
      <c r="VEZ1622" s="24"/>
      <c r="VFA1622" s="31"/>
      <c r="VFB1622" s="24"/>
      <c r="VFC1622" s="24"/>
      <c r="VFD1622" s="24"/>
      <c r="VFE1622" s="24"/>
      <c r="VFF1622" s="24"/>
      <c r="VFG1622" s="24"/>
      <c r="VFH1622" s="24"/>
      <c r="VFI1622" s="24"/>
      <c r="VFJ1622" s="24"/>
      <c r="VFK1622" s="24"/>
      <c r="VFL1622" s="24"/>
      <c r="VFM1622" s="24"/>
      <c r="VFN1622" s="24"/>
      <c r="VFO1622" s="24"/>
      <c r="VFP1622" s="24"/>
      <c r="VFT1622" s="3"/>
      <c r="VFU1622" s="31"/>
      <c r="VFV1622" s="5"/>
      <c r="VFW1622" s="9"/>
      <c r="VFZ1622" s="2"/>
      <c r="VGC1622" s="24"/>
      <c r="VGD1622" s="24"/>
      <c r="VGE1622" s="31"/>
      <c r="VGF1622" s="24"/>
      <c r="VGG1622" s="24"/>
      <c r="VGH1622" s="24"/>
      <c r="VGI1622" s="24"/>
      <c r="VGJ1622" s="24"/>
      <c r="VGK1622" s="24"/>
      <c r="VGL1622" s="24"/>
      <c r="VGM1622" s="24"/>
      <c r="VGN1622" s="24"/>
      <c r="VGO1622" s="24"/>
      <c r="VGP1622" s="24"/>
      <c r="VGQ1622" s="24"/>
      <c r="VGR1622" s="24"/>
      <c r="VGS1622" s="24"/>
      <c r="VGT1622" s="24"/>
      <c r="VGX1622" s="3"/>
      <c r="VGY1622" s="31"/>
      <c r="VGZ1622" s="5"/>
      <c r="VHA1622" s="9"/>
      <c r="VHD1622" s="2"/>
      <c r="VHG1622" s="24"/>
      <c r="VHH1622" s="24"/>
      <c r="VHI1622" s="31"/>
      <c r="VHJ1622" s="24"/>
      <c r="VHK1622" s="24"/>
      <c r="VHL1622" s="24"/>
      <c r="VHM1622" s="24"/>
      <c r="VHN1622" s="24"/>
      <c r="VHO1622" s="24"/>
      <c r="VHP1622" s="24"/>
      <c r="VHQ1622" s="24"/>
      <c r="VHR1622" s="24"/>
      <c r="VHS1622" s="24"/>
      <c r="VHT1622" s="24"/>
      <c r="VHU1622" s="24"/>
      <c r="VHV1622" s="24"/>
      <c r="VHW1622" s="24"/>
      <c r="VHX1622" s="24"/>
      <c r="VIB1622" s="3"/>
      <c r="VIC1622" s="31"/>
      <c r="VID1622" s="5"/>
      <c r="VIE1622" s="9"/>
      <c r="VIH1622" s="2"/>
      <c r="VIK1622" s="24"/>
      <c r="VIL1622" s="24"/>
      <c r="VIM1622" s="31"/>
      <c r="VIN1622" s="24"/>
      <c r="VIO1622" s="24"/>
      <c r="VIP1622" s="24"/>
      <c r="VIQ1622" s="24"/>
      <c r="VIR1622" s="24"/>
      <c r="VIS1622" s="24"/>
      <c r="VIT1622" s="24"/>
      <c r="VIU1622" s="24"/>
      <c r="VIV1622" s="24"/>
      <c r="VIW1622" s="24"/>
      <c r="VIX1622" s="24"/>
      <c r="VIY1622" s="24"/>
      <c r="VIZ1622" s="24"/>
      <c r="VJA1622" s="24"/>
      <c r="VJB1622" s="24"/>
      <c r="VJF1622" s="3"/>
      <c r="VJG1622" s="31"/>
      <c r="VJH1622" s="5"/>
      <c r="VJI1622" s="9"/>
      <c r="VJL1622" s="2"/>
      <c r="VJO1622" s="24"/>
      <c r="VJP1622" s="24"/>
      <c r="VJQ1622" s="31"/>
      <c r="VJR1622" s="24"/>
      <c r="VJS1622" s="24"/>
      <c r="VJT1622" s="24"/>
      <c r="VJU1622" s="24"/>
      <c r="VJV1622" s="24"/>
      <c r="VJW1622" s="24"/>
      <c r="VJX1622" s="24"/>
      <c r="VJY1622" s="24"/>
      <c r="VJZ1622" s="24"/>
      <c r="VKA1622" s="24"/>
      <c r="VKB1622" s="24"/>
      <c r="VKC1622" s="24"/>
      <c r="VKD1622" s="24"/>
      <c r="VKE1622" s="24"/>
      <c r="VKF1622" s="24"/>
      <c r="VKJ1622" s="3"/>
      <c r="VKK1622" s="31"/>
      <c r="VKL1622" s="5"/>
      <c r="VKM1622" s="9"/>
      <c r="VKP1622" s="2"/>
      <c r="VKS1622" s="24"/>
      <c r="VKT1622" s="24"/>
      <c r="VKU1622" s="31"/>
      <c r="VKV1622" s="24"/>
      <c r="VKW1622" s="24"/>
      <c r="VKX1622" s="24"/>
      <c r="VKY1622" s="24"/>
      <c r="VKZ1622" s="24"/>
      <c r="VLA1622" s="24"/>
      <c r="VLB1622" s="24"/>
      <c r="VLC1622" s="24"/>
      <c r="VLD1622" s="24"/>
      <c r="VLE1622" s="24"/>
      <c r="VLF1622" s="24"/>
      <c r="VLG1622" s="24"/>
      <c r="VLH1622" s="24"/>
      <c r="VLI1622" s="24"/>
      <c r="VLJ1622" s="24"/>
      <c r="VLN1622" s="3"/>
      <c r="VLO1622" s="31"/>
      <c r="VLP1622" s="5"/>
      <c r="VLQ1622" s="9"/>
      <c r="VLT1622" s="2"/>
      <c r="VLW1622" s="24"/>
      <c r="VLX1622" s="24"/>
      <c r="VLY1622" s="31"/>
      <c r="VLZ1622" s="24"/>
      <c r="VMA1622" s="24"/>
      <c r="VMB1622" s="24"/>
      <c r="VMC1622" s="24"/>
      <c r="VMD1622" s="24"/>
      <c r="VME1622" s="24"/>
      <c r="VMF1622" s="24"/>
      <c r="VMG1622" s="24"/>
      <c r="VMH1622" s="24"/>
      <c r="VMI1622" s="24"/>
      <c r="VMJ1622" s="24"/>
      <c r="VMK1622" s="24"/>
      <c r="VML1622" s="24"/>
      <c r="VMM1622" s="24"/>
      <c r="VMN1622" s="24"/>
      <c r="VMR1622" s="3"/>
      <c r="VMS1622" s="31"/>
      <c r="VMT1622" s="5"/>
      <c r="VMU1622" s="9"/>
      <c r="VMX1622" s="2"/>
      <c r="VNA1622" s="24"/>
      <c r="VNB1622" s="24"/>
      <c r="VNC1622" s="31"/>
      <c r="VND1622" s="24"/>
      <c r="VNE1622" s="24"/>
      <c r="VNF1622" s="24"/>
      <c r="VNG1622" s="24"/>
      <c r="VNH1622" s="24"/>
      <c r="VNI1622" s="24"/>
      <c r="VNJ1622" s="24"/>
      <c r="VNK1622" s="24"/>
      <c r="VNL1622" s="24"/>
      <c r="VNM1622" s="24"/>
      <c r="VNN1622" s="24"/>
      <c r="VNO1622" s="24"/>
      <c r="VNP1622" s="24"/>
      <c r="VNQ1622" s="24"/>
      <c r="VNR1622" s="24"/>
      <c r="VNV1622" s="3"/>
      <c r="VNW1622" s="31"/>
      <c r="VNX1622" s="5"/>
      <c r="VNY1622" s="9"/>
      <c r="VOB1622" s="2"/>
      <c r="VOE1622" s="24"/>
      <c r="VOF1622" s="24"/>
      <c r="VOG1622" s="31"/>
      <c r="VOH1622" s="24"/>
      <c r="VOI1622" s="24"/>
      <c r="VOJ1622" s="24"/>
      <c r="VOK1622" s="24"/>
      <c r="VOL1622" s="24"/>
      <c r="VOM1622" s="24"/>
      <c r="VON1622" s="24"/>
      <c r="VOO1622" s="24"/>
      <c r="VOP1622" s="24"/>
      <c r="VOQ1622" s="24"/>
      <c r="VOR1622" s="24"/>
      <c r="VOS1622" s="24"/>
      <c r="VOT1622" s="24"/>
      <c r="VOU1622" s="24"/>
      <c r="VOV1622" s="24"/>
      <c r="VOZ1622" s="3"/>
      <c r="VPA1622" s="31"/>
      <c r="VPB1622" s="5"/>
      <c r="VPC1622" s="9"/>
      <c r="VPF1622" s="2"/>
      <c r="VPI1622" s="24"/>
      <c r="VPJ1622" s="24"/>
      <c r="VPK1622" s="31"/>
      <c r="VPL1622" s="24"/>
      <c r="VPM1622" s="24"/>
      <c r="VPN1622" s="24"/>
      <c r="VPO1622" s="24"/>
      <c r="VPP1622" s="24"/>
      <c r="VPQ1622" s="24"/>
      <c r="VPR1622" s="24"/>
      <c r="VPS1622" s="24"/>
      <c r="VPT1622" s="24"/>
      <c r="VPU1622" s="24"/>
      <c r="VPV1622" s="24"/>
      <c r="VPW1622" s="24"/>
      <c r="VPX1622" s="24"/>
      <c r="VPY1622" s="24"/>
      <c r="VPZ1622" s="24"/>
      <c r="VQD1622" s="3"/>
      <c r="VQE1622" s="31"/>
      <c r="VQF1622" s="5"/>
      <c r="VQG1622" s="9"/>
      <c r="VQJ1622" s="2"/>
      <c r="VQM1622" s="24"/>
      <c r="VQN1622" s="24"/>
      <c r="VQO1622" s="31"/>
      <c r="VQP1622" s="24"/>
      <c r="VQQ1622" s="24"/>
      <c r="VQR1622" s="24"/>
      <c r="VQS1622" s="24"/>
      <c r="VQT1622" s="24"/>
      <c r="VQU1622" s="24"/>
      <c r="VQV1622" s="24"/>
      <c r="VQW1622" s="24"/>
      <c r="VQX1622" s="24"/>
      <c r="VQY1622" s="24"/>
      <c r="VQZ1622" s="24"/>
      <c r="VRA1622" s="24"/>
      <c r="VRB1622" s="24"/>
      <c r="VRC1622" s="24"/>
      <c r="VRD1622" s="24"/>
      <c r="VRH1622" s="3"/>
      <c r="VRI1622" s="31"/>
      <c r="VRJ1622" s="5"/>
      <c r="VRK1622" s="9"/>
      <c r="VRN1622" s="2"/>
      <c r="VRQ1622" s="24"/>
      <c r="VRR1622" s="24"/>
      <c r="VRS1622" s="31"/>
      <c r="VRT1622" s="24"/>
      <c r="VRU1622" s="24"/>
      <c r="VRV1622" s="24"/>
      <c r="VRW1622" s="24"/>
      <c r="VRX1622" s="24"/>
      <c r="VRY1622" s="24"/>
      <c r="VRZ1622" s="24"/>
      <c r="VSA1622" s="24"/>
      <c r="VSB1622" s="24"/>
      <c r="VSC1622" s="24"/>
      <c r="VSD1622" s="24"/>
      <c r="VSE1622" s="24"/>
      <c r="VSF1622" s="24"/>
      <c r="VSG1622" s="24"/>
      <c r="VSH1622" s="24"/>
      <c r="VSL1622" s="3"/>
      <c r="VSM1622" s="31"/>
      <c r="VSN1622" s="5"/>
      <c r="VSO1622" s="9"/>
      <c r="VSR1622" s="2"/>
      <c r="VSU1622" s="24"/>
      <c r="VSV1622" s="24"/>
      <c r="VSW1622" s="31"/>
      <c r="VSX1622" s="24"/>
      <c r="VSY1622" s="24"/>
      <c r="VSZ1622" s="24"/>
      <c r="VTA1622" s="24"/>
      <c r="VTB1622" s="24"/>
      <c r="VTC1622" s="24"/>
      <c r="VTD1622" s="24"/>
      <c r="VTE1622" s="24"/>
      <c r="VTF1622" s="24"/>
      <c r="VTG1622" s="24"/>
      <c r="VTH1622" s="24"/>
      <c r="VTI1622" s="24"/>
      <c r="VTJ1622" s="24"/>
      <c r="VTK1622" s="24"/>
      <c r="VTL1622" s="24"/>
      <c r="VTP1622" s="3"/>
      <c r="VTQ1622" s="31"/>
      <c r="VTR1622" s="5"/>
      <c r="VTS1622" s="9"/>
      <c r="VTV1622" s="2"/>
      <c r="VTY1622" s="24"/>
      <c r="VTZ1622" s="24"/>
      <c r="VUA1622" s="31"/>
      <c r="VUB1622" s="24"/>
      <c r="VUC1622" s="24"/>
      <c r="VUD1622" s="24"/>
      <c r="VUE1622" s="24"/>
      <c r="VUF1622" s="24"/>
      <c r="VUG1622" s="24"/>
      <c r="VUH1622" s="24"/>
      <c r="VUI1622" s="24"/>
      <c r="VUJ1622" s="24"/>
      <c r="VUK1622" s="24"/>
      <c r="VUL1622" s="24"/>
      <c r="VUM1622" s="24"/>
      <c r="VUN1622" s="24"/>
      <c r="VUO1622" s="24"/>
      <c r="VUP1622" s="24"/>
      <c r="VUT1622" s="3"/>
      <c r="VUU1622" s="31"/>
      <c r="VUV1622" s="5"/>
      <c r="VUW1622" s="9"/>
      <c r="VUZ1622" s="2"/>
      <c r="VVC1622" s="24"/>
      <c r="VVD1622" s="24"/>
      <c r="VVE1622" s="31"/>
      <c r="VVF1622" s="24"/>
      <c r="VVG1622" s="24"/>
      <c r="VVH1622" s="24"/>
      <c r="VVI1622" s="24"/>
      <c r="VVJ1622" s="24"/>
      <c r="VVK1622" s="24"/>
      <c r="VVL1622" s="24"/>
      <c r="VVM1622" s="24"/>
      <c r="VVN1622" s="24"/>
      <c r="VVO1622" s="24"/>
      <c r="VVP1622" s="24"/>
      <c r="VVQ1622" s="24"/>
      <c r="VVR1622" s="24"/>
      <c r="VVS1622" s="24"/>
      <c r="VVT1622" s="24"/>
      <c r="VVX1622" s="3"/>
      <c r="VVY1622" s="31"/>
      <c r="VVZ1622" s="5"/>
      <c r="VWA1622" s="9"/>
      <c r="VWD1622" s="2"/>
      <c r="VWG1622" s="24"/>
      <c r="VWH1622" s="24"/>
      <c r="VWI1622" s="31"/>
      <c r="VWJ1622" s="24"/>
      <c r="VWK1622" s="24"/>
      <c r="VWL1622" s="24"/>
      <c r="VWM1622" s="24"/>
      <c r="VWN1622" s="24"/>
      <c r="VWO1622" s="24"/>
      <c r="VWP1622" s="24"/>
      <c r="VWQ1622" s="24"/>
      <c r="VWR1622" s="24"/>
      <c r="VWS1622" s="24"/>
      <c r="VWT1622" s="24"/>
      <c r="VWU1622" s="24"/>
      <c r="VWV1622" s="24"/>
      <c r="VWW1622" s="24"/>
      <c r="VWX1622" s="24"/>
      <c r="VXB1622" s="3"/>
      <c r="VXC1622" s="31"/>
      <c r="VXD1622" s="5"/>
      <c r="VXE1622" s="9"/>
      <c r="VXH1622" s="2"/>
      <c r="VXK1622" s="24"/>
      <c r="VXL1622" s="24"/>
      <c r="VXM1622" s="31"/>
      <c r="VXN1622" s="24"/>
      <c r="VXO1622" s="24"/>
      <c r="VXP1622" s="24"/>
      <c r="VXQ1622" s="24"/>
      <c r="VXR1622" s="24"/>
      <c r="VXS1622" s="24"/>
      <c r="VXT1622" s="24"/>
      <c r="VXU1622" s="24"/>
      <c r="VXV1622" s="24"/>
      <c r="VXW1622" s="24"/>
      <c r="VXX1622" s="24"/>
      <c r="VXY1622" s="24"/>
      <c r="VXZ1622" s="24"/>
      <c r="VYA1622" s="24"/>
      <c r="VYB1622" s="24"/>
      <c r="VYF1622" s="3"/>
      <c r="VYG1622" s="31"/>
      <c r="VYH1622" s="5"/>
      <c r="VYI1622" s="9"/>
      <c r="VYL1622" s="2"/>
      <c r="VYO1622" s="24"/>
      <c r="VYP1622" s="24"/>
      <c r="VYQ1622" s="31"/>
      <c r="VYR1622" s="24"/>
      <c r="VYS1622" s="24"/>
      <c r="VYT1622" s="24"/>
      <c r="VYU1622" s="24"/>
      <c r="VYV1622" s="24"/>
      <c r="VYW1622" s="24"/>
      <c r="VYX1622" s="24"/>
      <c r="VYY1622" s="24"/>
      <c r="VYZ1622" s="24"/>
      <c r="VZA1622" s="24"/>
      <c r="VZB1622" s="24"/>
      <c r="VZC1622" s="24"/>
      <c r="VZD1622" s="24"/>
      <c r="VZE1622" s="24"/>
      <c r="VZF1622" s="24"/>
      <c r="VZJ1622" s="3"/>
      <c r="VZK1622" s="31"/>
      <c r="VZL1622" s="5"/>
      <c r="VZM1622" s="9"/>
      <c r="VZP1622" s="2"/>
      <c r="VZS1622" s="24"/>
      <c r="VZT1622" s="24"/>
      <c r="VZU1622" s="31"/>
      <c r="VZV1622" s="24"/>
      <c r="VZW1622" s="24"/>
      <c r="VZX1622" s="24"/>
      <c r="VZY1622" s="24"/>
      <c r="VZZ1622" s="24"/>
      <c r="WAA1622" s="24"/>
      <c r="WAB1622" s="24"/>
      <c r="WAC1622" s="24"/>
      <c r="WAD1622" s="24"/>
      <c r="WAE1622" s="24"/>
      <c r="WAF1622" s="24"/>
      <c r="WAG1622" s="24"/>
      <c r="WAH1622" s="24"/>
      <c r="WAI1622" s="24"/>
      <c r="WAJ1622" s="24"/>
      <c r="WAN1622" s="3"/>
      <c r="WAO1622" s="31"/>
      <c r="WAP1622" s="5"/>
      <c r="WAQ1622" s="9"/>
      <c r="WAT1622" s="2"/>
      <c r="WAW1622" s="24"/>
      <c r="WAX1622" s="24"/>
      <c r="WAY1622" s="31"/>
      <c r="WAZ1622" s="24"/>
      <c r="WBA1622" s="24"/>
      <c r="WBB1622" s="24"/>
      <c r="WBC1622" s="24"/>
      <c r="WBD1622" s="24"/>
      <c r="WBE1622" s="24"/>
      <c r="WBF1622" s="24"/>
      <c r="WBG1622" s="24"/>
      <c r="WBH1622" s="24"/>
      <c r="WBI1622" s="24"/>
      <c r="WBJ1622" s="24"/>
      <c r="WBK1622" s="24"/>
      <c r="WBL1622" s="24"/>
      <c r="WBM1622" s="24"/>
      <c r="WBN1622" s="24"/>
      <c r="WBR1622" s="3"/>
      <c r="WBS1622" s="31"/>
      <c r="WBT1622" s="5"/>
      <c r="WBU1622" s="9"/>
      <c r="WBX1622" s="2"/>
      <c r="WCA1622" s="24"/>
      <c r="WCB1622" s="24"/>
      <c r="WCC1622" s="31"/>
      <c r="WCD1622" s="24"/>
      <c r="WCE1622" s="24"/>
      <c r="WCF1622" s="24"/>
      <c r="WCG1622" s="24"/>
      <c r="WCH1622" s="24"/>
      <c r="WCI1622" s="24"/>
      <c r="WCJ1622" s="24"/>
      <c r="WCK1622" s="24"/>
      <c r="WCL1622" s="24"/>
      <c r="WCM1622" s="24"/>
      <c r="WCN1622" s="24"/>
      <c r="WCO1622" s="24"/>
      <c r="WCP1622" s="24"/>
      <c r="WCQ1622" s="24"/>
      <c r="WCR1622" s="24"/>
      <c r="WCV1622" s="3"/>
      <c r="WCW1622" s="31"/>
      <c r="WCX1622" s="5"/>
      <c r="WCY1622" s="9"/>
      <c r="WDB1622" s="2"/>
      <c r="WDE1622" s="24"/>
      <c r="WDF1622" s="24"/>
      <c r="WDG1622" s="31"/>
      <c r="WDH1622" s="24"/>
      <c r="WDI1622" s="24"/>
      <c r="WDJ1622" s="24"/>
      <c r="WDK1622" s="24"/>
      <c r="WDL1622" s="24"/>
      <c r="WDM1622" s="24"/>
      <c r="WDN1622" s="24"/>
      <c r="WDO1622" s="24"/>
      <c r="WDP1622" s="24"/>
      <c r="WDQ1622" s="24"/>
      <c r="WDR1622" s="24"/>
      <c r="WDS1622" s="24"/>
      <c r="WDT1622" s="24"/>
      <c r="WDU1622" s="24"/>
      <c r="WDV1622" s="24"/>
      <c r="WDZ1622" s="3"/>
      <c r="WEA1622" s="31"/>
      <c r="WEB1622" s="5"/>
      <c r="WEC1622" s="9"/>
      <c r="WEF1622" s="2"/>
      <c r="WEI1622" s="24"/>
      <c r="WEJ1622" s="24"/>
      <c r="WEK1622" s="31"/>
      <c r="WEL1622" s="24"/>
      <c r="WEM1622" s="24"/>
      <c r="WEN1622" s="24"/>
      <c r="WEO1622" s="24"/>
      <c r="WEP1622" s="24"/>
      <c r="WEQ1622" s="24"/>
      <c r="WER1622" s="24"/>
      <c r="WES1622" s="24"/>
      <c r="WET1622" s="24"/>
      <c r="WEU1622" s="24"/>
      <c r="WEV1622" s="24"/>
      <c r="WEW1622" s="24"/>
      <c r="WEX1622" s="24"/>
      <c r="WEY1622" s="24"/>
      <c r="WEZ1622" s="24"/>
      <c r="WFD1622" s="3"/>
      <c r="WFE1622" s="31"/>
      <c r="WFF1622" s="5"/>
      <c r="WFG1622" s="9"/>
      <c r="WFJ1622" s="2"/>
      <c r="WFM1622" s="24"/>
      <c r="WFN1622" s="24"/>
      <c r="WFO1622" s="31"/>
      <c r="WFP1622" s="24"/>
      <c r="WFQ1622" s="24"/>
      <c r="WFR1622" s="24"/>
      <c r="WFS1622" s="24"/>
      <c r="WFT1622" s="24"/>
      <c r="WFU1622" s="24"/>
      <c r="WFV1622" s="24"/>
      <c r="WFW1622" s="24"/>
      <c r="WFX1622" s="24"/>
      <c r="WFY1622" s="24"/>
      <c r="WFZ1622" s="24"/>
      <c r="WGA1622" s="24"/>
      <c r="WGB1622" s="24"/>
      <c r="WGC1622" s="24"/>
      <c r="WGD1622" s="24"/>
      <c r="WGH1622" s="3"/>
      <c r="WGI1622" s="31"/>
      <c r="WGJ1622" s="5"/>
      <c r="WGK1622" s="9"/>
      <c r="WGN1622" s="2"/>
      <c r="WGQ1622" s="24"/>
      <c r="WGR1622" s="24"/>
      <c r="WGS1622" s="31"/>
      <c r="WGT1622" s="24"/>
      <c r="WGU1622" s="24"/>
      <c r="WGV1622" s="24"/>
      <c r="WGW1622" s="24"/>
      <c r="WGX1622" s="24"/>
      <c r="WGY1622" s="24"/>
      <c r="WGZ1622" s="24"/>
      <c r="WHA1622" s="24"/>
      <c r="WHB1622" s="24"/>
      <c r="WHC1622" s="24"/>
      <c r="WHD1622" s="24"/>
      <c r="WHE1622" s="24"/>
      <c r="WHF1622" s="24"/>
      <c r="WHG1622" s="24"/>
      <c r="WHH1622" s="24"/>
      <c r="WHL1622" s="3"/>
      <c r="WHM1622" s="31"/>
      <c r="WHN1622" s="5"/>
      <c r="WHO1622" s="9"/>
      <c r="WHR1622" s="2"/>
      <c r="WHU1622" s="24"/>
      <c r="WHV1622" s="24"/>
      <c r="WHW1622" s="31"/>
      <c r="WHX1622" s="24"/>
      <c r="WHY1622" s="24"/>
      <c r="WHZ1622" s="24"/>
      <c r="WIA1622" s="24"/>
      <c r="WIB1622" s="24"/>
      <c r="WIC1622" s="24"/>
      <c r="WID1622" s="24"/>
      <c r="WIE1622" s="24"/>
      <c r="WIF1622" s="24"/>
      <c r="WIG1622" s="24"/>
      <c r="WIH1622" s="24"/>
      <c r="WII1622" s="24"/>
      <c r="WIJ1622" s="24"/>
      <c r="WIK1622" s="24"/>
      <c r="WIL1622" s="24"/>
      <c r="WIP1622" s="3"/>
      <c r="WIQ1622" s="31"/>
      <c r="WIR1622" s="5"/>
      <c r="WIS1622" s="9"/>
      <c r="WIV1622" s="2"/>
      <c r="WIY1622" s="24"/>
      <c r="WIZ1622" s="24"/>
      <c r="WJA1622" s="31"/>
      <c r="WJB1622" s="24"/>
      <c r="WJC1622" s="24"/>
      <c r="WJD1622" s="24"/>
      <c r="WJE1622" s="24"/>
      <c r="WJF1622" s="24"/>
      <c r="WJG1622" s="24"/>
      <c r="WJH1622" s="24"/>
      <c r="WJI1622" s="24"/>
      <c r="WJJ1622" s="24"/>
      <c r="WJK1622" s="24"/>
      <c r="WJL1622" s="24"/>
      <c r="WJM1622" s="24"/>
      <c r="WJN1622" s="24"/>
      <c r="WJO1622" s="24"/>
      <c r="WJP1622" s="24"/>
      <c r="WJT1622" s="3"/>
      <c r="WJU1622" s="31"/>
      <c r="WJV1622" s="5"/>
      <c r="WJW1622" s="9"/>
      <c r="WJZ1622" s="2"/>
      <c r="WKC1622" s="24"/>
      <c r="WKD1622" s="24"/>
      <c r="WKE1622" s="31"/>
      <c r="WKF1622" s="24"/>
      <c r="WKG1622" s="24"/>
      <c r="WKH1622" s="24"/>
      <c r="WKI1622" s="24"/>
      <c r="WKJ1622" s="24"/>
      <c r="WKK1622" s="24"/>
      <c r="WKL1622" s="24"/>
      <c r="WKM1622" s="24"/>
      <c r="WKN1622" s="24"/>
      <c r="WKO1622" s="24"/>
      <c r="WKP1622" s="24"/>
      <c r="WKQ1622" s="24"/>
      <c r="WKR1622" s="24"/>
      <c r="WKS1622" s="24"/>
      <c r="WKT1622" s="24"/>
      <c r="WKX1622" s="3"/>
      <c r="WKY1622" s="31"/>
      <c r="WKZ1622" s="5"/>
      <c r="WLA1622" s="9"/>
      <c r="WLD1622" s="2"/>
      <c r="WLG1622" s="24"/>
      <c r="WLH1622" s="24"/>
      <c r="WLI1622" s="31"/>
      <c r="WLJ1622" s="24"/>
      <c r="WLK1622" s="24"/>
      <c r="WLL1622" s="24"/>
      <c r="WLM1622" s="24"/>
      <c r="WLN1622" s="24"/>
      <c r="WLO1622" s="24"/>
      <c r="WLP1622" s="24"/>
      <c r="WLQ1622" s="24"/>
      <c r="WLR1622" s="24"/>
      <c r="WLS1622" s="24"/>
      <c r="WLT1622" s="24"/>
      <c r="WLU1622" s="24"/>
      <c r="WLV1622" s="24"/>
      <c r="WLW1622" s="24"/>
      <c r="WLX1622" s="24"/>
      <c r="WMB1622" s="3"/>
      <c r="WMC1622" s="31"/>
      <c r="WMD1622" s="5"/>
      <c r="WME1622" s="9"/>
      <c r="WMH1622" s="2"/>
      <c r="WMK1622" s="24"/>
      <c r="WML1622" s="24"/>
      <c r="WMM1622" s="31"/>
      <c r="WMN1622" s="24"/>
      <c r="WMO1622" s="24"/>
      <c r="WMP1622" s="24"/>
      <c r="WMQ1622" s="24"/>
      <c r="WMR1622" s="24"/>
      <c r="WMS1622" s="24"/>
      <c r="WMT1622" s="24"/>
      <c r="WMU1622" s="24"/>
      <c r="WMV1622" s="24"/>
      <c r="WMW1622" s="24"/>
      <c r="WMX1622" s="24"/>
      <c r="WMY1622" s="24"/>
      <c r="WMZ1622" s="24"/>
      <c r="WNA1622" s="24"/>
      <c r="WNB1622" s="24"/>
      <c r="WNF1622" s="3"/>
      <c r="WNG1622" s="31"/>
      <c r="WNH1622" s="5"/>
      <c r="WNI1622" s="9"/>
      <c r="WNL1622" s="2"/>
      <c r="WNO1622" s="24"/>
      <c r="WNP1622" s="24"/>
      <c r="WNQ1622" s="31"/>
      <c r="WNR1622" s="24"/>
      <c r="WNS1622" s="24"/>
      <c r="WNT1622" s="24"/>
      <c r="WNU1622" s="24"/>
      <c r="WNV1622" s="24"/>
      <c r="WNW1622" s="24"/>
      <c r="WNX1622" s="24"/>
      <c r="WNY1622" s="24"/>
      <c r="WNZ1622" s="24"/>
      <c r="WOA1622" s="24"/>
      <c r="WOB1622" s="24"/>
      <c r="WOC1622" s="24"/>
      <c r="WOD1622" s="24"/>
      <c r="WOE1622" s="24"/>
      <c r="WOF1622" s="24"/>
      <c r="WOJ1622" s="3"/>
      <c r="WOK1622" s="31"/>
      <c r="WOL1622" s="5"/>
      <c r="WOM1622" s="9"/>
      <c r="WOP1622" s="2"/>
      <c r="WOS1622" s="24"/>
      <c r="WOT1622" s="24"/>
      <c r="WOU1622" s="31"/>
      <c r="WOV1622" s="24"/>
      <c r="WOW1622" s="24"/>
      <c r="WOX1622" s="24"/>
      <c r="WOY1622" s="24"/>
      <c r="WOZ1622" s="24"/>
      <c r="WPA1622" s="24"/>
      <c r="WPB1622" s="24"/>
      <c r="WPC1622" s="24"/>
      <c r="WPD1622" s="24"/>
      <c r="WPE1622" s="24"/>
      <c r="WPF1622" s="24"/>
      <c r="WPG1622" s="24"/>
      <c r="WPH1622" s="24"/>
      <c r="WPI1622" s="24"/>
      <c r="WPJ1622" s="24"/>
      <c r="WPN1622" s="3"/>
      <c r="WPO1622" s="31"/>
      <c r="WPP1622" s="5"/>
      <c r="WPQ1622" s="9"/>
      <c r="WPT1622" s="2"/>
      <c r="WPW1622" s="24"/>
      <c r="WPX1622" s="24"/>
      <c r="WPY1622" s="31"/>
      <c r="WPZ1622" s="24"/>
      <c r="WQA1622" s="24"/>
      <c r="WQB1622" s="24"/>
      <c r="WQC1622" s="24"/>
      <c r="WQD1622" s="24"/>
      <c r="WQE1622" s="24"/>
      <c r="WQF1622" s="24"/>
      <c r="WQG1622" s="24"/>
      <c r="WQH1622" s="24"/>
      <c r="WQI1622" s="24"/>
      <c r="WQJ1622" s="24"/>
      <c r="WQK1622" s="24"/>
      <c r="WQL1622" s="24"/>
      <c r="WQM1622" s="24"/>
      <c r="WQN1622" s="24"/>
      <c r="WQR1622" s="3"/>
      <c r="WQS1622" s="31"/>
      <c r="WQT1622" s="5"/>
      <c r="WQU1622" s="9"/>
      <c r="WQX1622" s="2"/>
      <c r="WRA1622" s="24"/>
      <c r="WRB1622" s="24"/>
      <c r="WRC1622" s="31"/>
      <c r="WRD1622" s="24"/>
      <c r="WRE1622" s="24"/>
      <c r="WRF1622" s="24"/>
      <c r="WRG1622" s="24"/>
      <c r="WRH1622" s="24"/>
      <c r="WRI1622" s="24"/>
      <c r="WRJ1622" s="24"/>
      <c r="WRK1622" s="24"/>
      <c r="WRL1622" s="24"/>
      <c r="WRM1622" s="24"/>
      <c r="WRN1622" s="24"/>
      <c r="WRO1622" s="24"/>
      <c r="WRP1622" s="24"/>
      <c r="WRQ1622" s="24"/>
      <c r="WRR1622" s="24"/>
      <c r="WRV1622" s="3"/>
      <c r="WRW1622" s="31"/>
      <c r="WRX1622" s="5"/>
      <c r="WRY1622" s="9"/>
      <c r="WSB1622" s="2"/>
      <c r="WSE1622" s="24"/>
      <c r="WSF1622" s="24"/>
      <c r="WSG1622" s="31"/>
      <c r="WSH1622" s="24"/>
      <c r="WSI1622" s="24"/>
      <c r="WSJ1622" s="24"/>
      <c r="WSK1622" s="24"/>
      <c r="WSL1622" s="24"/>
      <c r="WSM1622" s="24"/>
      <c r="WSN1622" s="24"/>
      <c r="WSO1622" s="24"/>
      <c r="WSP1622" s="24"/>
      <c r="WSQ1622" s="24"/>
      <c r="WSR1622" s="24"/>
      <c r="WSS1622" s="24"/>
      <c r="WST1622" s="24"/>
      <c r="WSU1622" s="24"/>
      <c r="WSV1622" s="24"/>
      <c r="WSZ1622" s="3"/>
      <c r="WTA1622" s="31"/>
      <c r="WTB1622" s="5"/>
      <c r="WTC1622" s="9"/>
      <c r="WTF1622" s="2"/>
      <c r="WTI1622" s="24"/>
      <c r="WTJ1622" s="24"/>
      <c r="WTK1622" s="31"/>
      <c r="WTL1622" s="24"/>
      <c r="WTM1622" s="24"/>
      <c r="WTN1622" s="24"/>
      <c r="WTO1622" s="24"/>
      <c r="WTP1622" s="24"/>
      <c r="WTQ1622" s="24"/>
      <c r="WTR1622" s="24"/>
      <c r="WTS1622" s="24"/>
      <c r="WTT1622" s="24"/>
      <c r="WTU1622" s="24"/>
      <c r="WTV1622" s="24"/>
      <c r="WTW1622" s="24"/>
      <c r="WTX1622" s="24"/>
      <c r="WTY1622" s="24"/>
      <c r="WTZ1622" s="24"/>
      <c r="WUD1622" s="3"/>
      <c r="WUE1622" s="31"/>
      <c r="WUF1622" s="5"/>
      <c r="WUG1622" s="9"/>
      <c r="WUJ1622" s="2"/>
      <c r="WUM1622" s="24"/>
      <c r="WUN1622" s="24"/>
      <c r="WUO1622" s="31"/>
      <c r="WUP1622" s="24"/>
      <c r="WUQ1622" s="24"/>
      <c r="WUR1622" s="24"/>
      <c r="WUS1622" s="24"/>
      <c r="WUT1622" s="24"/>
      <c r="WUU1622" s="24"/>
      <c r="WUV1622" s="24"/>
      <c r="WUW1622" s="24"/>
      <c r="WUX1622" s="24"/>
      <c r="WUY1622" s="24"/>
      <c r="WUZ1622" s="24"/>
      <c r="WVA1622" s="24"/>
      <c r="WVB1622" s="24"/>
      <c r="WVC1622" s="24"/>
      <c r="WVD1622" s="24"/>
      <c r="WVH1622" s="3"/>
      <c r="WVI1622" s="31"/>
      <c r="WVJ1622" s="5"/>
      <c r="WVK1622" s="9"/>
      <c r="WVN1622" s="2"/>
      <c r="WVQ1622" s="24"/>
      <c r="WVR1622" s="24"/>
      <c r="WVS1622" s="31"/>
      <c r="WVT1622" s="24"/>
      <c r="WVU1622" s="24"/>
      <c r="WVV1622" s="24"/>
      <c r="WVW1622" s="24"/>
      <c r="WVX1622" s="24"/>
      <c r="WVY1622" s="24"/>
      <c r="WVZ1622" s="24"/>
      <c r="WWA1622" s="24"/>
      <c r="WWB1622" s="24"/>
      <c r="WWC1622" s="24"/>
      <c r="WWD1622" s="24"/>
      <c r="WWE1622" s="24"/>
      <c r="WWF1622" s="24"/>
      <c r="WWG1622" s="24"/>
      <c r="WWH1622" s="24"/>
      <c r="WWL1622" s="3"/>
      <c r="WWM1622" s="31"/>
      <c r="WWN1622" s="5"/>
      <c r="WWO1622" s="9"/>
      <c r="WWR1622" s="2"/>
      <c r="WWU1622" s="24"/>
      <c r="WWV1622" s="24"/>
      <c r="WWW1622" s="31"/>
      <c r="WWX1622" s="24"/>
      <c r="WWY1622" s="24"/>
      <c r="WWZ1622" s="24"/>
      <c r="WXA1622" s="24"/>
      <c r="WXB1622" s="24"/>
      <c r="WXC1622" s="24"/>
      <c r="WXD1622" s="24"/>
      <c r="WXE1622" s="24"/>
      <c r="WXF1622" s="24"/>
      <c r="WXG1622" s="24"/>
      <c r="WXH1622" s="24"/>
      <c r="WXI1622" s="24"/>
      <c r="WXJ1622" s="24"/>
      <c r="WXK1622" s="24"/>
      <c r="WXL1622" s="24"/>
      <c r="WXP1622" s="3"/>
      <c r="WXQ1622" s="31"/>
      <c r="WXR1622" s="5"/>
      <c r="WXS1622" s="9"/>
      <c r="WXV1622" s="2"/>
      <c r="WXY1622" s="24"/>
      <c r="WXZ1622" s="24"/>
      <c r="WYA1622" s="31"/>
      <c r="WYB1622" s="24"/>
      <c r="WYC1622" s="24"/>
      <c r="WYD1622" s="24"/>
      <c r="WYE1622" s="24"/>
      <c r="WYF1622" s="24"/>
      <c r="WYG1622" s="24"/>
      <c r="WYH1622" s="24"/>
      <c r="WYI1622" s="24"/>
      <c r="WYJ1622" s="24"/>
      <c r="WYK1622" s="24"/>
      <c r="WYL1622" s="24"/>
      <c r="WYM1622" s="24"/>
      <c r="WYN1622" s="24"/>
      <c r="WYO1622" s="24"/>
      <c r="WYP1622" s="24"/>
      <c r="WYT1622" s="3"/>
      <c r="WYU1622" s="31"/>
      <c r="WYV1622" s="5"/>
      <c r="WYW1622" s="9"/>
      <c r="WYZ1622" s="2"/>
      <c r="WZC1622" s="24"/>
      <c r="WZD1622" s="24"/>
      <c r="WZE1622" s="31"/>
      <c r="WZF1622" s="24"/>
      <c r="WZG1622" s="24"/>
      <c r="WZH1622" s="24"/>
      <c r="WZI1622" s="24"/>
      <c r="WZJ1622" s="24"/>
      <c r="WZK1622" s="24"/>
      <c r="WZL1622" s="24"/>
      <c r="WZM1622" s="24"/>
      <c r="WZN1622" s="24"/>
      <c r="WZO1622" s="24"/>
      <c r="WZP1622" s="24"/>
      <c r="WZQ1622" s="24"/>
      <c r="WZR1622" s="24"/>
      <c r="WZS1622" s="24"/>
      <c r="WZT1622" s="24"/>
      <c r="WZX1622" s="3"/>
      <c r="WZY1622" s="31"/>
      <c r="WZZ1622" s="5"/>
      <c r="XAA1622" s="9"/>
      <c r="XAD1622" s="2"/>
      <c r="XAG1622" s="24"/>
      <c r="XAH1622" s="24"/>
      <c r="XAI1622" s="31"/>
      <c r="XAJ1622" s="24"/>
      <c r="XAK1622" s="24"/>
      <c r="XAL1622" s="24"/>
      <c r="XAM1622" s="24"/>
      <c r="XAN1622" s="24"/>
      <c r="XAO1622" s="24"/>
      <c r="XAP1622" s="24"/>
      <c r="XAQ1622" s="24"/>
      <c r="XAR1622" s="24"/>
      <c r="XAS1622" s="24"/>
      <c r="XAT1622" s="24"/>
      <c r="XAU1622" s="24"/>
      <c r="XAV1622" s="24"/>
      <c r="XAW1622" s="24"/>
      <c r="XAX1622" s="24"/>
      <c r="XBB1622" s="3"/>
      <c r="XBC1622" s="31"/>
      <c r="XBD1622" s="5"/>
      <c r="XBE1622" s="9"/>
      <c r="XBH1622" s="2"/>
      <c r="XBK1622" s="24"/>
      <c r="XBL1622" s="24"/>
      <c r="XBM1622" s="31"/>
      <c r="XBN1622" s="24"/>
      <c r="XBO1622" s="24"/>
      <c r="XBP1622" s="24"/>
      <c r="XBQ1622" s="24"/>
      <c r="XBR1622" s="24"/>
      <c r="XBS1622" s="24"/>
      <c r="XBT1622" s="24"/>
      <c r="XBU1622" s="24"/>
      <c r="XBV1622" s="24"/>
      <c r="XBW1622" s="24"/>
      <c r="XBX1622" s="24"/>
      <c r="XBY1622" s="24"/>
      <c r="XBZ1622" s="24"/>
      <c r="XCA1622" s="24"/>
      <c r="XCB1622" s="24"/>
      <c r="XCF1622" s="3"/>
      <c r="XCG1622" s="31"/>
      <c r="XCH1622" s="5"/>
      <c r="XCI1622" s="9"/>
      <c r="XCL1622" s="2"/>
      <c r="XCO1622" s="24"/>
      <c r="XCP1622" s="24"/>
      <c r="XCQ1622" s="31"/>
      <c r="XCR1622" s="24"/>
      <c r="XCS1622" s="24"/>
      <c r="XCT1622" s="24"/>
      <c r="XCU1622" s="24"/>
      <c r="XCV1622" s="24"/>
      <c r="XCW1622" s="24"/>
      <c r="XCX1622" s="24"/>
      <c r="XCY1622" s="24"/>
      <c r="XCZ1622" s="24"/>
      <c r="XDA1622" s="24"/>
      <c r="XDB1622" s="24"/>
      <c r="XDC1622" s="24"/>
      <c r="XDD1622" s="24"/>
      <c r="XDE1622" s="24"/>
      <c r="XDF1622" s="24"/>
      <c r="XDJ1622" s="3"/>
      <c r="XDK1622" s="31"/>
      <c r="XDL1622" s="5"/>
      <c r="XDM1622" s="9"/>
      <c r="XDP1622" s="2"/>
      <c r="XDS1622" s="24"/>
      <c r="XDT1622" s="24"/>
      <c r="XDU1622" s="31"/>
      <c r="XDV1622" s="24"/>
      <c r="XDW1622" s="24"/>
      <c r="XDX1622" s="24"/>
      <c r="XDY1622" s="24"/>
      <c r="XDZ1622" s="24"/>
      <c r="XEA1622" s="24"/>
      <c r="XEB1622" s="24"/>
      <c r="XEC1622" s="24"/>
      <c r="XED1622" s="24"/>
      <c r="XEE1622" s="24"/>
      <c r="XEF1622" s="24"/>
      <c r="XEG1622" s="24"/>
      <c r="XEH1622" s="24"/>
      <c r="XEI1622" s="24"/>
      <c r="XEJ1622" s="24"/>
      <c r="XEN1622" s="3"/>
      <c r="XEO1622" s="31"/>
      <c r="XEP1622" s="5"/>
      <c r="XEQ1622" s="9"/>
    </row>
    <row r="1623" spans="1:4094 4098:6144 6147:11264 11268:13311 13314:14334 14337:16371" ht="15" hidden="1" customHeight="1" outlineLevel="1" x14ac:dyDescent="0.2">
      <c r="A1623" s="3">
        <v>43951</v>
      </c>
      <c r="B1623" s="19">
        <v>84352</v>
      </c>
      <c r="C1623" s="5" t="s">
        <v>7</v>
      </c>
      <c r="D1623" s="9" t="s">
        <v>2064</v>
      </c>
      <c r="E1623"/>
      <c r="G1623" s="4">
        <v>84352</v>
      </c>
      <c r="Z1623" s="20">
        <f t="shared" ref="Z1623:Z1661" si="83">SUM(E1623:Y1623)</f>
        <v>84352</v>
      </c>
      <c r="AA1623" s="20" t="str">
        <f t="shared" si="81"/>
        <v>4395184352</v>
      </c>
      <c r="AB1623" t="s">
        <v>2209</v>
      </c>
      <c r="AC1623" t="s">
        <v>2244</v>
      </c>
      <c r="AD1623" t="s">
        <v>2209</v>
      </c>
    </row>
    <row r="1624" spans="1:4094 4098:6144 6147:11264 11268:13311 13314:14334 14337:16371" ht="15" hidden="1" customHeight="1" outlineLevel="1" x14ac:dyDescent="0.2">
      <c r="A1624" s="3">
        <v>43951</v>
      </c>
      <c r="B1624" s="19">
        <v>29610</v>
      </c>
      <c r="C1624" s="5" t="s">
        <v>1207</v>
      </c>
      <c r="D1624" s="9" t="s">
        <v>1139</v>
      </c>
      <c r="E1624"/>
      <c r="F1624" s="19">
        <v>29610</v>
      </c>
      <c r="Z1624" s="20">
        <f t="shared" si="83"/>
        <v>29610</v>
      </c>
      <c r="AA1624" s="20" t="str">
        <f t="shared" si="81"/>
        <v>4395129610</v>
      </c>
      <c r="AB1624" t="s">
        <v>2205</v>
      </c>
      <c r="AC1624" t="s">
        <v>2244</v>
      </c>
      <c r="AD1624" t="s">
        <v>2209</v>
      </c>
    </row>
    <row r="1625" spans="1:4094 4098:6144 6147:11264 11268:13311 13314:14334 14337:16371" ht="15" hidden="1" customHeight="1" outlineLevel="1" x14ac:dyDescent="0.2">
      <c r="A1625" s="3">
        <v>43951</v>
      </c>
      <c r="B1625" s="19">
        <v>20.079999999999998</v>
      </c>
      <c r="C1625" s="5" t="s">
        <v>7</v>
      </c>
      <c r="D1625" s="9" t="s">
        <v>1280</v>
      </c>
      <c r="E1625" s="19">
        <v>20.079999999999998</v>
      </c>
      <c r="Z1625" s="20">
        <f t="shared" si="83"/>
        <v>20.079999999999998</v>
      </c>
      <c r="AA1625" s="20" t="str">
        <f t="shared" si="81"/>
        <v>4395120,08</v>
      </c>
      <c r="AB1625" t="s">
        <v>2204</v>
      </c>
      <c r="AC1625" t="s">
        <v>2245</v>
      </c>
      <c r="AD1625" t="s">
        <v>2262</v>
      </c>
    </row>
    <row r="1626" spans="1:4094 4098:6144 6147:11264 11268:13311 13314:14334 14337:16371" ht="15" hidden="1" customHeight="1" outlineLevel="1" x14ac:dyDescent="0.2">
      <c r="A1626" s="3">
        <v>43951</v>
      </c>
      <c r="B1626" s="19">
        <v>12000</v>
      </c>
      <c r="C1626" s="5" t="s">
        <v>1211</v>
      </c>
      <c r="D1626" s="9" t="s">
        <v>2065</v>
      </c>
      <c r="E1626"/>
      <c r="K1626" s="19">
        <v>12000</v>
      </c>
      <c r="Z1626" s="20">
        <f t="shared" si="83"/>
        <v>12000</v>
      </c>
      <c r="AA1626" s="20" t="str">
        <f t="shared" si="81"/>
        <v>4395112000</v>
      </c>
      <c r="AB1626" t="s">
        <v>2240</v>
      </c>
      <c r="AC1626" t="s">
        <v>2248</v>
      </c>
      <c r="AD1626" t="s">
        <v>2267</v>
      </c>
    </row>
    <row r="1627" spans="1:4094 4098:6144 6147:11264 11268:13311 13314:14334 14337:16371" ht="15" hidden="1" customHeight="1" outlineLevel="1" x14ac:dyDescent="0.2">
      <c r="A1627" s="3">
        <v>43951</v>
      </c>
      <c r="B1627" s="19">
        <v>60000</v>
      </c>
      <c r="C1627" s="5" t="s">
        <v>306</v>
      </c>
      <c r="D1627" s="9" t="s">
        <v>2066</v>
      </c>
      <c r="E1627"/>
      <c r="O1627" s="19">
        <v>60000</v>
      </c>
      <c r="Z1627" s="20">
        <f t="shared" si="83"/>
        <v>60000</v>
      </c>
      <c r="AA1627" s="20" t="str">
        <f t="shared" si="81"/>
        <v>4395160000</v>
      </c>
      <c r="AB1627" t="s">
        <v>2213</v>
      </c>
      <c r="AC1627" t="s">
        <v>2248</v>
      </c>
      <c r="AD1627" t="s">
        <v>2213</v>
      </c>
    </row>
    <row r="1628" spans="1:4094 4098:6144 6147:11264 11268:13311 13314:14334 14337:16371" ht="15" hidden="1" customHeight="1" outlineLevel="1" x14ac:dyDescent="0.2">
      <c r="A1628" s="3">
        <v>43951</v>
      </c>
      <c r="B1628" s="19">
        <v>36004</v>
      </c>
      <c r="C1628" s="5" t="s">
        <v>906</v>
      </c>
      <c r="D1628" s="9" t="s">
        <v>1171</v>
      </c>
      <c r="E1628"/>
      <c r="G1628" s="4">
        <v>36004</v>
      </c>
      <c r="Z1628" s="20">
        <f t="shared" si="83"/>
        <v>36004</v>
      </c>
      <c r="AA1628" s="20" t="str">
        <f t="shared" si="81"/>
        <v>4395136004</v>
      </c>
      <c r="AB1628" t="s">
        <v>2209</v>
      </c>
      <c r="AC1628" t="s">
        <v>2244</v>
      </c>
      <c r="AD1628" t="s">
        <v>2209</v>
      </c>
    </row>
    <row r="1629" spans="1:4094 4098:6144 6147:11264 11268:13311 13314:14334 14337:16371" ht="15" hidden="1" customHeight="1" outlineLevel="1" x14ac:dyDescent="0.2">
      <c r="A1629" s="3">
        <v>43951</v>
      </c>
      <c r="B1629" s="19">
        <v>82000</v>
      </c>
      <c r="C1629" s="5" t="s">
        <v>358</v>
      </c>
      <c r="D1629" s="9" t="s">
        <v>2062</v>
      </c>
      <c r="E1629"/>
      <c r="U1629" s="19">
        <v>82000</v>
      </c>
      <c r="Z1629" s="20">
        <f t="shared" si="83"/>
        <v>82000</v>
      </c>
      <c r="AA1629" s="20" t="str">
        <f t="shared" si="81"/>
        <v>4395182000</v>
      </c>
      <c r="AB1629" t="s">
        <v>2203</v>
      </c>
      <c r="AC1629" t="s">
        <v>2248</v>
      </c>
      <c r="AD1629" t="s">
        <v>2273</v>
      </c>
    </row>
    <row r="1630" spans="1:4094 4098:6144 6147:11264 11268:13311 13314:14334 14337:16371" ht="15" hidden="1" customHeight="1" outlineLevel="1" x14ac:dyDescent="0.2">
      <c r="A1630" s="3">
        <v>43951</v>
      </c>
      <c r="B1630" s="19">
        <v>13590.55</v>
      </c>
      <c r="C1630" s="5" t="s">
        <v>1207</v>
      </c>
      <c r="D1630" s="9" t="s">
        <v>2067</v>
      </c>
      <c r="E1630"/>
      <c r="F1630" s="19">
        <v>13590.55</v>
      </c>
      <c r="Z1630" s="20">
        <f t="shared" si="83"/>
        <v>13590.55</v>
      </c>
      <c r="AA1630" s="20" t="str">
        <f t="shared" si="81"/>
        <v>4395113590,55</v>
      </c>
      <c r="AB1630" t="s">
        <v>2206</v>
      </c>
      <c r="AC1630" t="s">
        <v>2244</v>
      </c>
      <c r="AD1630" t="s">
        <v>2209</v>
      </c>
    </row>
    <row r="1631" spans="1:4094 4098:6144 6147:11264 11268:13311 13314:14334 14337:16371" ht="15" hidden="1" customHeight="1" outlineLevel="1" x14ac:dyDescent="0.2">
      <c r="A1631" s="3">
        <v>43951</v>
      </c>
      <c r="B1631" s="19">
        <v>337.41</v>
      </c>
      <c r="C1631" s="5" t="s">
        <v>7</v>
      </c>
      <c r="D1631" s="9" t="s">
        <v>1172</v>
      </c>
      <c r="E1631" s="19">
        <v>337.41</v>
      </c>
      <c r="Z1631" s="20">
        <f t="shared" si="83"/>
        <v>337.41</v>
      </c>
      <c r="AA1631" s="20" t="str">
        <f t="shared" si="81"/>
        <v>43951337,41</v>
      </c>
      <c r="AB1631" t="s">
        <v>2204</v>
      </c>
      <c r="AC1631" t="s">
        <v>2245</v>
      </c>
      <c r="AD1631" t="s">
        <v>2262</v>
      </c>
    </row>
    <row r="1632" spans="1:4094 4098:6144 6147:11264 11268:13311 13314:14334 14337:16371" ht="15" hidden="1" customHeight="1" outlineLevel="1" x14ac:dyDescent="0.2">
      <c r="A1632" s="3">
        <v>43951</v>
      </c>
      <c r="B1632" s="19">
        <v>4587</v>
      </c>
      <c r="C1632" s="5" t="s">
        <v>1207</v>
      </c>
      <c r="D1632" s="9" t="s">
        <v>1173</v>
      </c>
      <c r="E1632"/>
      <c r="F1632" s="19">
        <v>4587</v>
      </c>
      <c r="Z1632" s="20">
        <f t="shared" si="83"/>
        <v>4587</v>
      </c>
      <c r="AA1632" s="20" t="str">
        <f t="shared" si="81"/>
        <v>439514587</v>
      </c>
      <c r="AB1632" t="s">
        <v>2211</v>
      </c>
      <c r="AC1632" t="s">
        <v>2245</v>
      </c>
      <c r="AD1632" t="s">
        <v>2263</v>
      </c>
    </row>
    <row r="1633" spans="1:30" ht="15" hidden="1" customHeight="1" outlineLevel="1" x14ac:dyDescent="0.2">
      <c r="A1633" s="3">
        <v>43951</v>
      </c>
      <c r="B1633" s="19">
        <v>34337.800000000003</v>
      </c>
      <c r="C1633" s="5" t="s">
        <v>1207</v>
      </c>
      <c r="D1633" s="9" t="s">
        <v>1135</v>
      </c>
      <c r="E1633"/>
      <c r="F1633" s="19">
        <v>34337.800000000003</v>
      </c>
      <c r="Z1633" s="20">
        <f t="shared" si="83"/>
        <v>34337.800000000003</v>
      </c>
      <c r="AA1633" s="20" t="str">
        <f t="shared" si="81"/>
        <v>4395134337,8</v>
      </c>
      <c r="AB1633" t="s">
        <v>2206</v>
      </c>
      <c r="AC1633" t="s">
        <v>2244</v>
      </c>
      <c r="AD1633" t="s">
        <v>2209</v>
      </c>
    </row>
    <row r="1634" spans="1:30" ht="15" hidden="1" customHeight="1" outlineLevel="1" x14ac:dyDescent="0.2">
      <c r="A1634" s="3">
        <v>43951</v>
      </c>
      <c r="B1634" s="19">
        <v>541.19000000000005</v>
      </c>
      <c r="C1634" s="5" t="s">
        <v>1222</v>
      </c>
      <c r="D1634" s="9" t="s">
        <v>2068</v>
      </c>
      <c r="E1634"/>
      <c r="F1634" s="19">
        <v>541.19000000000005</v>
      </c>
      <c r="Z1634" s="20">
        <f t="shared" si="83"/>
        <v>541.19000000000005</v>
      </c>
      <c r="AA1634" s="20" t="str">
        <f t="shared" si="81"/>
        <v>43951541,19</v>
      </c>
      <c r="AB1634" t="s">
        <v>2206</v>
      </c>
      <c r="AC1634" t="s">
        <v>2244</v>
      </c>
      <c r="AD1634" t="s">
        <v>2209</v>
      </c>
    </row>
    <row r="1635" spans="1:30" ht="15" hidden="1" customHeight="1" outlineLevel="1" x14ac:dyDescent="0.2">
      <c r="A1635" s="3">
        <v>43951</v>
      </c>
      <c r="B1635" s="19">
        <v>450</v>
      </c>
      <c r="C1635" s="5" t="s">
        <v>7</v>
      </c>
      <c r="D1635" s="9" t="s">
        <v>1283</v>
      </c>
      <c r="E1635" s="19">
        <v>450</v>
      </c>
      <c r="Z1635" s="20">
        <f t="shared" si="83"/>
        <v>450</v>
      </c>
      <c r="AA1635" s="20" t="str">
        <f t="shared" si="81"/>
        <v>43951450</v>
      </c>
      <c r="AB1635" t="s">
        <v>2204</v>
      </c>
      <c r="AC1635" t="s">
        <v>2245</v>
      </c>
      <c r="AD1635" t="s">
        <v>2262</v>
      </c>
    </row>
    <row r="1636" spans="1:30" ht="15" hidden="1" customHeight="1" outlineLevel="1" x14ac:dyDescent="0.2">
      <c r="A1636" s="3">
        <v>43951</v>
      </c>
      <c r="B1636" s="19">
        <v>1758.85</v>
      </c>
      <c r="C1636" s="5" t="s">
        <v>1207</v>
      </c>
      <c r="D1636" s="9" t="s">
        <v>2032</v>
      </c>
      <c r="E1636"/>
      <c r="F1636" s="19">
        <v>1758.85</v>
      </c>
      <c r="Z1636" s="20">
        <f t="shared" si="83"/>
        <v>1758.85</v>
      </c>
      <c r="AA1636" s="20" t="str">
        <f t="shared" si="81"/>
        <v>439511758,85</v>
      </c>
      <c r="AB1636" t="s">
        <v>2206</v>
      </c>
      <c r="AC1636" t="s">
        <v>2244</v>
      </c>
      <c r="AD1636" t="s">
        <v>2209</v>
      </c>
    </row>
    <row r="1637" spans="1:30" ht="15" hidden="1" customHeight="1" outlineLevel="1" x14ac:dyDescent="0.2">
      <c r="A1637" s="3">
        <v>43949</v>
      </c>
      <c r="B1637" s="19">
        <v>160000</v>
      </c>
      <c r="C1637" s="5" t="s">
        <v>28</v>
      </c>
      <c r="D1637" s="9" t="s">
        <v>2069</v>
      </c>
      <c r="E1637"/>
      <c r="V1637" s="19">
        <v>160000</v>
      </c>
      <c r="Z1637" s="20">
        <f t="shared" si="83"/>
        <v>160000</v>
      </c>
      <c r="AA1637" s="20" t="str">
        <f t="shared" si="81"/>
        <v>43949160000</v>
      </c>
      <c r="AB1637" t="s">
        <v>2236</v>
      </c>
      <c r="AC1637" t="s">
        <v>2248</v>
      </c>
      <c r="AD1637" t="s">
        <v>2236</v>
      </c>
    </row>
    <row r="1638" spans="1:30" ht="15" hidden="1" customHeight="1" outlineLevel="1" x14ac:dyDescent="0.2">
      <c r="A1638" s="3">
        <v>43948</v>
      </c>
      <c r="B1638" s="19">
        <v>240000</v>
      </c>
      <c r="C1638" s="5" t="s">
        <v>28</v>
      </c>
      <c r="D1638" s="9" t="s">
        <v>2069</v>
      </c>
      <c r="E1638"/>
      <c r="V1638" s="19">
        <v>240000</v>
      </c>
      <c r="Z1638" s="20">
        <f t="shared" si="83"/>
        <v>240000</v>
      </c>
      <c r="AA1638" s="20" t="str">
        <f t="shared" si="81"/>
        <v>43948240000</v>
      </c>
      <c r="AB1638" t="s">
        <v>2236</v>
      </c>
      <c r="AC1638" t="s">
        <v>2248</v>
      </c>
      <c r="AD1638" t="s">
        <v>2236</v>
      </c>
    </row>
    <row r="1639" spans="1:30" ht="15" hidden="1" customHeight="1" outlineLevel="1" x14ac:dyDescent="0.2">
      <c r="A1639" s="3">
        <v>43945</v>
      </c>
      <c r="B1639" s="19">
        <v>124</v>
      </c>
      <c r="C1639" s="5" t="s">
        <v>7</v>
      </c>
      <c r="D1639" s="9" t="s">
        <v>1174</v>
      </c>
      <c r="E1639" s="19">
        <v>124</v>
      </c>
      <c r="Z1639" s="20">
        <f t="shared" si="83"/>
        <v>124</v>
      </c>
      <c r="AA1639" s="20" t="str">
        <f t="shared" si="81"/>
        <v>43945124</v>
      </c>
      <c r="AB1639" t="s">
        <v>2204</v>
      </c>
      <c r="AC1639" t="s">
        <v>2245</v>
      </c>
      <c r="AD1639" t="s">
        <v>2262</v>
      </c>
    </row>
    <row r="1640" spans="1:30" ht="15" hidden="1" customHeight="1" outlineLevel="1" x14ac:dyDescent="0.2">
      <c r="A1640" s="3">
        <v>43945</v>
      </c>
      <c r="B1640" s="19">
        <v>31000</v>
      </c>
      <c r="C1640" s="5" t="s">
        <v>7</v>
      </c>
      <c r="D1640" s="9" t="s">
        <v>2070</v>
      </c>
      <c r="E1640"/>
      <c r="G1640" s="4">
        <v>31000</v>
      </c>
      <c r="Z1640" s="20">
        <f t="shared" si="83"/>
        <v>31000</v>
      </c>
      <c r="AA1640" s="20" t="str">
        <f t="shared" si="81"/>
        <v>4394531000</v>
      </c>
      <c r="AB1640" t="s">
        <v>2209</v>
      </c>
      <c r="AC1640" t="s">
        <v>2244</v>
      </c>
      <c r="AD1640" t="s">
        <v>2209</v>
      </c>
    </row>
    <row r="1641" spans="1:30" ht="15" hidden="1" customHeight="1" outlineLevel="1" x14ac:dyDescent="0.2">
      <c r="A1641" s="3">
        <v>43944</v>
      </c>
      <c r="B1641" s="19">
        <v>4632</v>
      </c>
      <c r="C1641" s="5" t="s">
        <v>1207</v>
      </c>
      <c r="D1641" s="9" t="s">
        <v>1139</v>
      </c>
      <c r="E1641"/>
      <c r="F1641" s="19">
        <v>4632</v>
      </c>
      <c r="Z1641" s="20">
        <f t="shared" si="83"/>
        <v>4632</v>
      </c>
      <c r="AA1641" s="20" t="str">
        <f t="shared" si="81"/>
        <v>439444632</v>
      </c>
      <c r="AB1641" t="s">
        <v>2205</v>
      </c>
      <c r="AC1641" t="s">
        <v>2244</v>
      </c>
      <c r="AD1641" t="s">
        <v>2209</v>
      </c>
    </row>
    <row r="1642" spans="1:30" ht="15" hidden="1" customHeight="1" outlineLevel="1" x14ac:dyDescent="0.2">
      <c r="A1642" s="3">
        <v>43942</v>
      </c>
      <c r="B1642" s="19">
        <v>9432.24</v>
      </c>
      <c r="C1642" s="5" t="s">
        <v>112</v>
      </c>
      <c r="D1642" s="9" t="s">
        <v>2071</v>
      </c>
      <c r="E1642"/>
      <c r="N1642" s="19">
        <v>9432.24</v>
      </c>
      <c r="Z1642" s="20">
        <f t="shared" si="83"/>
        <v>9432.24</v>
      </c>
      <c r="AA1642" s="20" t="str">
        <f t="shared" si="81"/>
        <v>439429432,24</v>
      </c>
      <c r="AB1642" t="s">
        <v>2233</v>
      </c>
      <c r="AC1642" t="s">
        <v>2248</v>
      </c>
      <c r="AD1642" t="s">
        <v>2269</v>
      </c>
    </row>
    <row r="1643" spans="1:30" ht="15" hidden="1" customHeight="1" outlineLevel="1" x14ac:dyDescent="0.2">
      <c r="A1643" s="3">
        <v>43942</v>
      </c>
      <c r="B1643" s="19">
        <v>1537</v>
      </c>
      <c r="C1643" s="5" t="s">
        <v>1207</v>
      </c>
      <c r="D1643" s="9" t="s">
        <v>1175</v>
      </c>
      <c r="E1643"/>
      <c r="F1643" s="19">
        <v>1537</v>
      </c>
      <c r="Z1643" s="20">
        <f t="shared" si="83"/>
        <v>1537</v>
      </c>
      <c r="AA1643" s="20" t="str">
        <f t="shared" si="81"/>
        <v>439421537</v>
      </c>
      <c r="AB1643" t="s">
        <v>2211</v>
      </c>
      <c r="AC1643" t="s">
        <v>2245</v>
      </c>
      <c r="AD1643" t="s">
        <v>2263</v>
      </c>
    </row>
    <row r="1644" spans="1:30" ht="15" hidden="1" customHeight="1" outlineLevel="1" x14ac:dyDescent="0.2">
      <c r="A1644" s="3">
        <v>43942</v>
      </c>
      <c r="B1644" s="19">
        <v>248460.29</v>
      </c>
      <c r="C1644" s="5" t="s">
        <v>28</v>
      </c>
      <c r="D1644" s="9" t="s">
        <v>2069</v>
      </c>
      <c r="E1644"/>
      <c r="V1644" s="19">
        <v>248460.29</v>
      </c>
      <c r="Z1644" s="20">
        <f t="shared" si="83"/>
        <v>248460.29</v>
      </c>
      <c r="AA1644" s="20" t="str">
        <f t="shared" si="81"/>
        <v>43942248460,29</v>
      </c>
      <c r="AB1644" t="s">
        <v>2236</v>
      </c>
      <c r="AC1644" t="s">
        <v>2248</v>
      </c>
      <c r="AD1644" t="s">
        <v>2236</v>
      </c>
    </row>
    <row r="1645" spans="1:30" ht="15" hidden="1" customHeight="1" outlineLevel="1" x14ac:dyDescent="0.2">
      <c r="A1645" s="3">
        <v>43941</v>
      </c>
      <c r="B1645" s="19">
        <v>111800.64</v>
      </c>
      <c r="C1645" s="5" t="s">
        <v>1225</v>
      </c>
      <c r="D1645" s="9" t="s">
        <v>2072</v>
      </c>
      <c r="E1645"/>
      <c r="T1645" s="19">
        <v>111800.64</v>
      </c>
      <c r="Z1645" s="20">
        <f t="shared" si="83"/>
        <v>111800.64</v>
      </c>
      <c r="AA1645" s="20" t="str">
        <f t="shared" si="81"/>
        <v>43941111800,64</v>
      </c>
      <c r="AB1645" t="s">
        <v>2235</v>
      </c>
      <c r="AC1645" t="s">
        <v>2248</v>
      </c>
      <c r="AD1645" t="s">
        <v>2235</v>
      </c>
    </row>
    <row r="1646" spans="1:30" ht="15" hidden="1" customHeight="1" outlineLevel="1" x14ac:dyDescent="0.2">
      <c r="A1646" s="3">
        <v>43941</v>
      </c>
      <c r="B1646" s="19">
        <v>7080.95</v>
      </c>
      <c r="C1646" s="5" t="s">
        <v>498</v>
      </c>
      <c r="D1646" s="9" t="s">
        <v>2073</v>
      </c>
      <c r="E1646"/>
      <c r="K1646" s="19">
        <v>7080.95</v>
      </c>
      <c r="Z1646" s="20">
        <f t="shared" si="83"/>
        <v>7080.95</v>
      </c>
      <c r="AA1646" s="20" t="str">
        <f t="shared" si="81"/>
        <v>439417080,95</v>
      </c>
      <c r="AB1646" t="s">
        <v>2221</v>
      </c>
      <c r="AC1646" t="s">
        <v>2248</v>
      </c>
      <c r="AD1646" t="s">
        <v>2267</v>
      </c>
    </row>
    <row r="1647" spans="1:30" ht="15" hidden="1" customHeight="1" outlineLevel="1" x14ac:dyDescent="0.2">
      <c r="A1647" s="3">
        <v>43937</v>
      </c>
      <c r="B1647" s="19">
        <v>120000</v>
      </c>
      <c r="C1647" s="5" t="s">
        <v>358</v>
      </c>
      <c r="D1647" s="9" t="s">
        <v>2074</v>
      </c>
      <c r="E1647"/>
      <c r="U1647" s="19">
        <v>120000</v>
      </c>
      <c r="Z1647" s="20">
        <f t="shared" si="83"/>
        <v>120000</v>
      </c>
      <c r="AA1647" s="20" t="str">
        <f t="shared" si="81"/>
        <v>43937120000</v>
      </c>
      <c r="AB1647" t="s">
        <v>2203</v>
      </c>
      <c r="AC1647" t="s">
        <v>2248</v>
      </c>
      <c r="AD1647" t="s">
        <v>2273</v>
      </c>
    </row>
    <row r="1648" spans="1:30" ht="15" hidden="1" customHeight="1" outlineLevel="1" x14ac:dyDescent="0.2">
      <c r="A1648" s="3">
        <v>43937</v>
      </c>
      <c r="B1648" s="19">
        <v>320000</v>
      </c>
      <c r="C1648" s="5" t="s">
        <v>32</v>
      </c>
      <c r="D1648" s="9" t="s">
        <v>2075</v>
      </c>
      <c r="E1648"/>
      <c r="N1648" s="19">
        <v>320000</v>
      </c>
      <c r="Z1648" s="20">
        <f t="shared" si="83"/>
        <v>320000</v>
      </c>
      <c r="AA1648" s="20" t="str">
        <f t="shared" si="81"/>
        <v>43937320000</v>
      </c>
      <c r="AB1648" t="s">
        <v>2222</v>
      </c>
      <c r="AC1648" t="s">
        <v>2248</v>
      </c>
      <c r="AD1648" t="s">
        <v>2269</v>
      </c>
    </row>
    <row r="1649" spans="1:4094 4098:6144 6147:11264 11268:13311 13314:14334 14337:16371" ht="15" hidden="1" customHeight="1" outlineLevel="1" x14ac:dyDescent="0.2">
      <c r="A1649" s="3">
        <v>43936</v>
      </c>
      <c r="B1649" s="19">
        <v>52000</v>
      </c>
      <c r="C1649" s="6" t="s">
        <v>1211</v>
      </c>
      <c r="D1649" s="9" t="s">
        <v>2076</v>
      </c>
      <c r="E1649"/>
      <c r="L1649" s="19">
        <v>52000</v>
      </c>
      <c r="Z1649" s="20">
        <f t="shared" si="83"/>
        <v>52000</v>
      </c>
      <c r="AA1649" s="20" t="str">
        <f t="shared" si="81"/>
        <v>4393652000</v>
      </c>
      <c r="AB1649" t="s">
        <v>2201</v>
      </c>
      <c r="AC1649" t="s">
        <v>2248</v>
      </c>
      <c r="AD1649" t="s">
        <v>2265</v>
      </c>
    </row>
    <row r="1650" spans="1:4094 4098:6144 6147:11264 11268:13311 13314:14334 14337:16371" ht="15" hidden="1" customHeight="1" outlineLevel="1" x14ac:dyDescent="0.2">
      <c r="A1650" s="3">
        <v>43936</v>
      </c>
      <c r="B1650" s="19">
        <v>220</v>
      </c>
      <c r="C1650" s="5" t="s">
        <v>7</v>
      </c>
      <c r="D1650" s="9" t="s">
        <v>1176</v>
      </c>
      <c r="E1650" s="19">
        <v>220</v>
      </c>
      <c r="Z1650" s="20">
        <f t="shared" si="83"/>
        <v>220</v>
      </c>
      <c r="AA1650" s="20" t="str">
        <f t="shared" si="81"/>
        <v>43936220</v>
      </c>
      <c r="AB1650" t="s">
        <v>2204</v>
      </c>
      <c r="AC1650" t="s">
        <v>2245</v>
      </c>
      <c r="AD1650" t="s">
        <v>2262</v>
      </c>
    </row>
    <row r="1651" spans="1:4094 4098:6144 6147:11264 11268:13311 13314:14334 14337:16371" ht="15" hidden="1" customHeight="1" outlineLevel="1" x14ac:dyDescent="0.2">
      <c r="A1651" s="3">
        <v>43936</v>
      </c>
      <c r="B1651" s="19">
        <v>30000</v>
      </c>
      <c r="C1651" s="5" t="s">
        <v>906</v>
      </c>
      <c r="D1651" s="9" t="s">
        <v>1177</v>
      </c>
      <c r="E1651"/>
      <c r="G1651" s="4">
        <v>30000</v>
      </c>
      <c r="Z1651" s="20">
        <f t="shared" si="83"/>
        <v>30000</v>
      </c>
      <c r="AA1651" s="20" t="str">
        <f t="shared" si="81"/>
        <v>4393630000</v>
      </c>
      <c r="AB1651" t="s">
        <v>2209</v>
      </c>
      <c r="AC1651" t="s">
        <v>2244</v>
      </c>
      <c r="AD1651" t="s">
        <v>2209</v>
      </c>
    </row>
    <row r="1652" spans="1:4094 4098:6144 6147:11264 11268:13311 13314:14334 14337:16371" ht="15" hidden="1" customHeight="1" outlineLevel="1" x14ac:dyDescent="0.2">
      <c r="A1652" s="3">
        <v>43936</v>
      </c>
      <c r="B1652" s="19">
        <v>55000</v>
      </c>
      <c r="C1652" s="5" t="s">
        <v>7</v>
      </c>
      <c r="D1652" s="9" t="s">
        <v>2077</v>
      </c>
      <c r="E1652"/>
      <c r="G1652" s="4">
        <v>55000</v>
      </c>
      <c r="Z1652" s="20">
        <f t="shared" si="83"/>
        <v>55000</v>
      </c>
      <c r="AA1652" s="20" t="str">
        <f t="shared" si="81"/>
        <v>4393655000</v>
      </c>
      <c r="AB1652" t="s">
        <v>2209</v>
      </c>
      <c r="AC1652" t="s">
        <v>2244</v>
      </c>
      <c r="AD1652" t="s">
        <v>2209</v>
      </c>
    </row>
    <row r="1653" spans="1:4094 4098:6144 6147:11264 11268:13311 13314:14334 14337:16371" ht="15" hidden="1" customHeight="1" outlineLevel="1" x14ac:dyDescent="0.2">
      <c r="A1653" s="3">
        <v>43929</v>
      </c>
      <c r="B1653" s="19">
        <v>5000</v>
      </c>
      <c r="C1653" s="5" t="s">
        <v>47</v>
      </c>
      <c r="D1653" s="9" t="s">
        <v>2078</v>
      </c>
      <c r="E1653"/>
      <c r="P1653" s="19">
        <v>5000</v>
      </c>
      <c r="Z1653" s="20">
        <f t="shared" si="83"/>
        <v>5000</v>
      </c>
      <c r="AA1653" s="20" t="str">
        <f t="shared" si="81"/>
        <v>439295000</v>
      </c>
      <c r="AB1653" t="s">
        <v>2224</v>
      </c>
      <c r="AC1653" t="s">
        <v>2248</v>
      </c>
      <c r="AD1653" t="s">
        <v>2427</v>
      </c>
    </row>
    <row r="1654" spans="1:4094 4098:6144 6147:11264 11268:13311 13314:14334 14337:16371" ht="15" hidden="1" customHeight="1" outlineLevel="1" x14ac:dyDescent="0.2">
      <c r="A1654" s="3">
        <v>43927</v>
      </c>
      <c r="B1654" s="19">
        <v>190</v>
      </c>
      <c r="C1654" s="5" t="s">
        <v>7</v>
      </c>
      <c r="D1654" s="9" t="s">
        <v>1178</v>
      </c>
      <c r="E1654"/>
      <c r="K1654" s="19">
        <v>190</v>
      </c>
      <c r="Z1654" s="20">
        <f t="shared" si="83"/>
        <v>190</v>
      </c>
      <c r="AA1654" s="20" t="str">
        <f t="shared" si="81"/>
        <v>43927190</v>
      </c>
      <c r="AB1654" t="s">
        <v>2280</v>
      </c>
      <c r="AC1654" t="s">
        <v>2245</v>
      </c>
      <c r="AD1654" t="s">
        <v>2262</v>
      </c>
    </row>
    <row r="1655" spans="1:4094 4098:6144 6147:11264 11268:13311 13314:14334 14337:16371" ht="15" hidden="1" customHeight="1" outlineLevel="1" x14ac:dyDescent="0.2">
      <c r="A1655" s="3">
        <v>43927</v>
      </c>
      <c r="B1655" s="19">
        <v>70000</v>
      </c>
      <c r="C1655" s="5" t="s">
        <v>306</v>
      </c>
      <c r="D1655" s="9" t="s">
        <v>1179</v>
      </c>
      <c r="E1655"/>
      <c r="O1655" s="19">
        <v>70000</v>
      </c>
      <c r="Z1655" s="20">
        <f t="shared" si="83"/>
        <v>70000</v>
      </c>
      <c r="AA1655" s="20" t="str">
        <f t="shared" si="81"/>
        <v>4392770000</v>
      </c>
      <c r="AB1655" t="s">
        <v>2213</v>
      </c>
      <c r="AC1655" t="s">
        <v>2248</v>
      </c>
      <c r="AD1655" t="s">
        <v>2213</v>
      </c>
    </row>
    <row r="1656" spans="1:4094 4098:6144 6147:11264 11268:13311 13314:14334 14337:16371" ht="15" hidden="1" customHeight="1" outlineLevel="1" x14ac:dyDescent="0.2">
      <c r="A1656" s="3">
        <v>43927</v>
      </c>
      <c r="B1656" s="19">
        <v>36004</v>
      </c>
      <c r="C1656" s="5" t="s">
        <v>906</v>
      </c>
      <c r="D1656" s="9" t="s">
        <v>1180</v>
      </c>
      <c r="E1656"/>
      <c r="G1656" s="4">
        <v>36004</v>
      </c>
      <c r="Z1656" s="20">
        <f t="shared" si="83"/>
        <v>36004</v>
      </c>
      <c r="AA1656" s="20" t="str">
        <f t="shared" si="81"/>
        <v>4392736004</v>
      </c>
      <c r="AB1656" t="s">
        <v>2209</v>
      </c>
      <c r="AC1656" t="s">
        <v>2244</v>
      </c>
      <c r="AD1656" t="s">
        <v>2209</v>
      </c>
    </row>
    <row r="1657" spans="1:4094 4098:6144 6147:11264 11268:13311 13314:14334 14337:16371" ht="15" hidden="1" customHeight="1" outlineLevel="1" x14ac:dyDescent="0.2">
      <c r="A1657" s="3">
        <v>43924</v>
      </c>
      <c r="B1657" s="19">
        <v>160000</v>
      </c>
      <c r="C1657" s="5" t="s">
        <v>32</v>
      </c>
      <c r="D1657" s="9" t="s">
        <v>2079</v>
      </c>
      <c r="E1657"/>
      <c r="N1657" s="19">
        <v>160000</v>
      </c>
      <c r="Z1657" s="20">
        <f t="shared" si="83"/>
        <v>160000</v>
      </c>
      <c r="AA1657" s="20" t="str">
        <f t="shared" si="81"/>
        <v>43924160000</v>
      </c>
      <c r="AB1657" t="s">
        <v>2222</v>
      </c>
      <c r="AC1657" t="s">
        <v>2248</v>
      </c>
      <c r="AD1657" t="s">
        <v>2269</v>
      </c>
    </row>
    <row r="1658" spans="1:4094 4098:6144 6147:11264 11268:13311 13314:14334 14337:16371" ht="15" hidden="1" customHeight="1" outlineLevel="1" x14ac:dyDescent="0.2">
      <c r="A1658" s="3">
        <v>43924</v>
      </c>
      <c r="B1658" s="19">
        <v>30000</v>
      </c>
      <c r="C1658" s="5" t="s">
        <v>32</v>
      </c>
      <c r="D1658" s="9" t="s">
        <v>2079</v>
      </c>
      <c r="E1658"/>
      <c r="N1658" s="19">
        <v>30000</v>
      </c>
      <c r="Z1658" s="20">
        <f t="shared" si="83"/>
        <v>30000</v>
      </c>
      <c r="AA1658" s="20" t="str">
        <f t="shared" si="81"/>
        <v>4392430000</v>
      </c>
      <c r="AB1658" t="s">
        <v>2222</v>
      </c>
      <c r="AC1658" t="s">
        <v>2248</v>
      </c>
      <c r="AD1658" t="s">
        <v>2269</v>
      </c>
    </row>
    <row r="1659" spans="1:4094 4098:6144 6147:11264 11268:13311 13314:14334 14337:16371" ht="15" hidden="1" customHeight="1" outlineLevel="1" x14ac:dyDescent="0.2">
      <c r="A1659" s="3">
        <v>43922</v>
      </c>
      <c r="B1659" s="19">
        <v>337.41</v>
      </c>
      <c r="C1659" s="5" t="s">
        <v>7</v>
      </c>
      <c r="D1659" s="9" t="s">
        <v>1181</v>
      </c>
      <c r="E1659" s="19">
        <v>337.41</v>
      </c>
      <c r="Z1659" s="20">
        <f t="shared" si="83"/>
        <v>337.41</v>
      </c>
      <c r="AA1659" s="20" t="str">
        <f t="shared" si="81"/>
        <v>43922337,41</v>
      </c>
      <c r="AB1659" t="s">
        <v>2204</v>
      </c>
      <c r="AC1659" t="s">
        <v>2245</v>
      </c>
      <c r="AD1659" t="s">
        <v>2262</v>
      </c>
    </row>
    <row r="1660" spans="1:4094 4098:6144 6147:11264 11268:13311 13314:14334 14337:16371" ht="15" hidden="1" customHeight="1" outlineLevel="1" x14ac:dyDescent="0.2">
      <c r="A1660" s="3">
        <v>43922</v>
      </c>
      <c r="B1660" s="19">
        <v>990</v>
      </c>
      <c r="C1660" s="5" t="s">
        <v>7</v>
      </c>
      <c r="D1660" s="9" t="s">
        <v>1287</v>
      </c>
      <c r="E1660" s="19">
        <v>990</v>
      </c>
      <c r="Z1660" s="20">
        <f t="shared" si="83"/>
        <v>990</v>
      </c>
      <c r="AA1660" s="20" t="str">
        <f t="shared" si="81"/>
        <v>43922990</v>
      </c>
      <c r="AB1660" t="s">
        <v>2204</v>
      </c>
      <c r="AC1660" t="s">
        <v>2245</v>
      </c>
      <c r="AD1660" t="s">
        <v>2262</v>
      </c>
    </row>
    <row r="1661" spans="1:4094 4098:6144 6147:11264 11268:13311 13314:14334 14337:16371" ht="15" hidden="1" customHeight="1" outlineLevel="1" x14ac:dyDescent="0.2">
      <c r="A1661" s="3">
        <v>43922</v>
      </c>
      <c r="B1661" s="19">
        <v>84353</v>
      </c>
      <c r="C1661" s="5" t="s">
        <v>7</v>
      </c>
      <c r="D1661" s="9" t="s">
        <v>2080</v>
      </c>
      <c r="E1661"/>
      <c r="G1661" s="4">
        <v>84353</v>
      </c>
      <c r="Z1661" s="20">
        <f t="shared" si="83"/>
        <v>84353</v>
      </c>
      <c r="AA1661" s="20" t="str">
        <f t="shared" si="81"/>
        <v>4392284353</v>
      </c>
      <c r="AB1661" t="s">
        <v>2209</v>
      </c>
      <c r="AC1661" t="s">
        <v>2244</v>
      </c>
      <c r="AD1661" t="s">
        <v>2209</v>
      </c>
    </row>
    <row r="1662" spans="1:4094 4098:6144 6147:11264 11268:13311 13314:14334 14337:16371" ht="15" customHeight="1" collapsed="1" x14ac:dyDescent="0.2">
      <c r="A1662" s="74"/>
      <c r="B1662" s="75">
        <f>SUM(B1623:B1661)</f>
        <v>2137750.4099999997</v>
      </c>
      <c r="C1662" s="76"/>
      <c r="D1662" s="77"/>
      <c r="E1662" s="78"/>
      <c r="F1662" s="78"/>
      <c r="G1662" s="79"/>
      <c r="H1662" s="78"/>
      <c r="I1662" s="78"/>
      <c r="J1662" s="80"/>
      <c r="K1662" s="80"/>
      <c r="L1662" s="75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78"/>
      <c r="AC1662" s="78"/>
      <c r="AD1662" s="78"/>
      <c r="AE1662" s="3"/>
      <c r="AF1662" s="31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V1662" s="3"/>
      <c r="AW1662" s="31"/>
      <c r="AX1662" s="5"/>
      <c r="AY1662" s="9"/>
      <c r="BB1662" s="2"/>
      <c r="BE1662" s="24"/>
      <c r="BF1662" s="24"/>
      <c r="BG1662" s="31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Z1662" s="3"/>
      <c r="CA1662" s="31"/>
      <c r="CB1662" s="5"/>
      <c r="CC1662" s="9"/>
      <c r="CF1662" s="2"/>
      <c r="CI1662" s="24"/>
      <c r="CJ1662" s="24"/>
      <c r="CK1662" s="31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D1662" s="3"/>
      <c r="DE1662" s="31"/>
      <c r="DF1662" s="5"/>
      <c r="DG1662" s="9"/>
      <c r="DJ1662" s="2"/>
      <c r="DM1662" s="24"/>
      <c r="DN1662" s="24"/>
      <c r="DO1662" s="31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H1662" s="3"/>
      <c r="EI1662" s="31"/>
      <c r="EJ1662" s="5"/>
      <c r="EK1662" s="9"/>
      <c r="EN1662" s="2"/>
      <c r="EQ1662" s="24"/>
      <c r="ER1662" s="24"/>
      <c r="ES1662" s="31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L1662" s="3"/>
      <c r="FM1662" s="31"/>
      <c r="FN1662" s="5"/>
      <c r="FO1662" s="9"/>
      <c r="FR1662" s="2"/>
      <c r="FU1662" s="24"/>
      <c r="FV1662" s="24"/>
      <c r="FW1662" s="31"/>
      <c r="FX1662" s="24"/>
      <c r="FY1662" s="24"/>
      <c r="FZ1662" s="24"/>
      <c r="GA1662" s="24"/>
      <c r="GB1662" s="24"/>
      <c r="GC1662" s="24"/>
      <c r="GD1662" s="24"/>
      <c r="GE1662" s="24"/>
      <c r="GF1662" s="24"/>
      <c r="GG1662" s="24"/>
      <c r="GH1662" s="24"/>
      <c r="GI1662" s="24"/>
      <c r="GJ1662" s="24"/>
      <c r="GK1662" s="24"/>
      <c r="GL1662" s="24"/>
      <c r="GP1662" s="3"/>
      <c r="GQ1662" s="31"/>
      <c r="GR1662" s="5"/>
      <c r="GS1662" s="9"/>
      <c r="GV1662" s="2"/>
      <c r="GY1662" s="24"/>
      <c r="GZ1662" s="24"/>
      <c r="HA1662" s="31"/>
      <c r="HB1662" s="24"/>
      <c r="HC1662" s="24"/>
      <c r="HD1662" s="24"/>
      <c r="HE1662" s="24"/>
      <c r="HF1662" s="24"/>
      <c r="HG1662" s="24"/>
      <c r="HH1662" s="24"/>
      <c r="HI1662" s="24"/>
      <c r="HJ1662" s="24"/>
      <c r="HK1662" s="24"/>
      <c r="HL1662" s="24"/>
      <c r="HM1662" s="24"/>
      <c r="HN1662" s="24"/>
      <c r="HO1662" s="24"/>
      <c r="HP1662" s="24"/>
      <c r="HT1662" s="3"/>
      <c r="HU1662" s="31"/>
      <c r="HV1662" s="5"/>
      <c r="HW1662" s="9"/>
      <c r="HZ1662" s="2"/>
      <c r="IC1662" s="24"/>
      <c r="ID1662" s="24"/>
      <c r="IE1662" s="31"/>
      <c r="IF1662" s="24"/>
      <c r="IG1662" s="24"/>
      <c r="IH1662" s="24"/>
      <c r="II1662" s="24"/>
      <c r="IJ1662" s="24"/>
      <c r="IK1662" s="24"/>
      <c r="IL1662" s="24"/>
      <c r="IM1662" s="24"/>
      <c r="IN1662" s="24"/>
      <c r="IO1662" s="24"/>
      <c r="IP1662" s="24"/>
      <c r="IQ1662" s="24"/>
      <c r="IR1662" s="24"/>
      <c r="IS1662" s="24"/>
      <c r="IT1662" s="24"/>
      <c r="IX1662" s="3"/>
      <c r="IY1662" s="31"/>
      <c r="IZ1662" s="5"/>
      <c r="JA1662" s="9"/>
      <c r="JD1662" s="2"/>
      <c r="JG1662" s="24"/>
      <c r="JH1662" s="24"/>
      <c r="JI1662" s="31"/>
      <c r="JJ1662" s="24"/>
      <c r="JK1662" s="24"/>
      <c r="JL1662" s="24"/>
      <c r="JM1662" s="24"/>
      <c r="JN1662" s="24"/>
      <c r="JO1662" s="24"/>
      <c r="JP1662" s="24"/>
      <c r="JQ1662" s="24"/>
      <c r="JR1662" s="24"/>
      <c r="JS1662" s="24"/>
      <c r="JT1662" s="24"/>
      <c r="JU1662" s="24"/>
      <c r="JV1662" s="24"/>
      <c r="JW1662" s="24"/>
      <c r="JX1662" s="24"/>
      <c r="KB1662" s="3"/>
      <c r="KC1662" s="31"/>
      <c r="KD1662" s="5"/>
      <c r="KE1662" s="9"/>
      <c r="KH1662" s="2"/>
      <c r="KK1662" s="24"/>
      <c r="KL1662" s="24"/>
      <c r="KM1662" s="31"/>
      <c r="KN1662" s="24"/>
      <c r="KO1662" s="24"/>
      <c r="KP1662" s="24"/>
      <c r="KQ1662" s="24"/>
      <c r="KR1662" s="24"/>
      <c r="KS1662" s="24"/>
      <c r="KT1662" s="24"/>
      <c r="KU1662" s="24"/>
      <c r="KV1662" s="24"/>
      <c r="KW1662" s="24"/>
      <c r="KX1662" s="24"/>
      <c r="KY1662" s="24"/>
      <c r="KZ1662" s="24"/>
      <c r="LA1662" s="24"/>
      <c r="LB1662" s="24"/>
      <c r="LF1662" s="3"/>
      <c r="LG1662" s="31"/>
      <c r="LH1662" s="5"/>
      <c r="LI1662" s="9"/>
      <c r="LL1662" s="2"/>
      <c r="LO1662" s="24"/>
      <c r="LP1662" s="24"/>
      <c r="LQ1662" s="31"/>
      <c r="LR1662" s="24"/>
      <c r="LS1662" s="24"/>
      <c r="LT1662" s="24"/>
      <c r="LU1662" s="24"/>
      <c r="LV1662" s="24"/>
      <c r="LW1662" s="24"/>
      <c r="LX1662" s="24"/>
      <c r="LY1662" s="24"/>
      <c r="LZ1662" s="24"/>
      <c r="MA1662" s="24"/>
      <c r="MB1662" s="24"/>
      <c r="MC1662" s="24"/>
      <c r="MD1662" s="24"/>
      <c r="ME1662" s="24"/>
      <c r="MF1662" s="24"/>
      <c r="MJ1662" s="3"/>
      <c r="MK1662" s="31"/>
      <c r="ML1662" s="5"/>
      <c r="MM1662" s="9"/>
      <c r="MP1662" s="2"/>
      <c r="MS1662" s="24"/>
      <c r="MT1662" s="24"/>
      <c r="MU1662" s="31"/>
      <c r="MV1662" s="24"/>
      <c r="MW1662" s="24"/>
      <c r="MX1662" s="24"/>
      <c r="MY1662" s="24"/>
      <c r="MZ1662" s="24"/>
      <c r="NA1662" s="24"/>
      <c r="NB1662" s="24"/>
      <c r="NC1662" s="24"/>
      <c r="ND1662" s="24"/>
      <c r="NE1662" s="24"/>
      <c r="NF1662" s="24"/>
      <c r="NG1662" s="24"/>
      <c r="NH1662" s="24"/>
      <c r="NI1662" s="24"/>
      <c r="NJ1662" s="24"/>
      <c r="NN1662" s="3"/>
      <c r="NO1662" s="31"/>
      <c r="NP1662" s="5"/>
      <c r="NQ1662" s="9"/>
      <c r="NT1662" s="2"/>
      <c r="NW1662" s="24"/>
      <c r="NX1662" s="24"/>
      <c r="NY1662" s="31"/>
      <c r="NZ1662" s="24"/>
      <c r="OA1662" s="24"/>
      <c r="OB1662" s="24"/>
      <c r="OC1662" s="24"/>
      <c r="OD1662" s="24"/>
      <c r="OE1662" s="24"/>
      <c r="OF1662" s="24"/>
      <c r="OG1662" s="24"/>
      <c r="OH1662" s="24"/>
      <c r="OI1662" s="24"/>
      <c r="OJ1662" s="24"/>
      <c r="OK1662" s="24"/>
      <c r="OL1662" s="24"/>
      <c r="OM1662" s="24"/>
      <c r="ON1662" s="24"/>
      <c r="OR1662" s="3"/>
      <c r="OS1662" s="31"/>
      <c r="OT1662" s="5"/>
      <c r="OU1662" s="9"/>
      <c r="OX1662" s="2"/>
      <c r="PA1662" s="24"/>
      <c r="PB1662" s="24"/>
      <c r="PC1662" s="31"/>
      <c r="PD1662" s="24"/>
      <c r="PE1662" s="24"/>
      <c r="PF1662" s="24"/>
      <c r="PG1662" s="24"/>
      <c r="PH1662" s="24"/>
      <c r="PI1662" s="24"/>
      <c r="PJ1662" s="24"/>
      <c r="PK1662" s="24"/>
      <c r="PL1662" s="24"/>
      <c r="PM1662" s="24"/>
      <c r="PN1662" s="24"/>
      <c r="PO1662" s="24"/>
      <c r="PP1662" s="24"/>
      <c r="PQ1662" s="24"/>
      <c r="PR1662" s="24"/>
      <c r="PV1662" s="3"/>
      <c r="PW1662" s="31"/>
      <c r="PX1662" s="5"/>
      <c r="PY1662" s="9"/>
      <c r="QB1662" s="2"/>
      <c r="QE1662" s="24"/>
      <c r="QF1662" s="24"/>
      <c r="QG1662" s="31"/>
      <c r="QH1662" s="24"/>
      <c r="QI1662" s="24"/>
      <c r="QJ1662" s="24"/>
      <c r="QK1662" s="24"/>
      <c r="QL1662" s="24"/>
      <c r="QM1662" s="24"/>
      <c r="QN1662" s="24"/>
      <c r="QO1662" s="24"/>
      <c r="QP1662" s="24"/>
      <c r="QQ1662" s="24"/>
      <c r="QR1662" s="24"/>
      <c r="QS1662" s="24"/>
      <c r="QT1662" s="24"/>
      <c r="QU1662" s="24"/>
      <c r="QV1662" s="24"/>
      <c r="QZ1662" s="3"/>
      <c r="RA1662" s="31"/>
      <c r="RB1662" s="5"/>
      <c r="RC1662" s="9"/>
      <c r="RF1662" s="2"/>
      <c r="RI1662" s="24"/>
      <c r="RJ1662" s="24"/>
      <c r="RK1662" s="31"/>
      <c r="RL1662" s="24"/>
      <c r="RM1662" s="24"/>
      <c r="RN1662" s="24"/>
      <c r="RO1662" s="24"/>
      <c r="RP1662" s="24"/>
      <c r="RQ1662" s="24"/>
      <c r="RR1662" s="24"/>
      <c r="RS1662" s="24"/>
      <c r="RT1662" s="24"/>
      <c r="RU1662" s="24"/>
      <c r="RV1662" s="24"/>
      <c r="RW1662" s="24"/>
      <c r="RX1662" s="24"/>
      <c r="RY1662" s="24"/>
      <c r="RZ1662" s="24"/>
      <c r="SD1662" s="3"/>
      <c r="SE1662" s="31"/>
      <c r="SF1662" s="5"/>
      <c r="SG1662" s="9"/>
      <c r="SJ1662" s="2"/>
      <c r="SM1662" s="24"/>
      <c r="SN1662" s="24"/>
      <c r="SO1662" s="31"/>
      <c r="SP1662" s="24"/>
      <c r="SQ1662" s="24"/>
      <c r="SR1662" s="24"/>
      <c r="SS1662" s="24"/>
      <c r="ST1662" s="24"/>
      <c r="SU1662" s="24"/>
      <c r="SV1662" s="24"/>
      <c r="SW1662" s="24"/>
      <c r="SX1662" s="24"/>
      <c r="SY1662" s="24"/>
      <c r="SZ1662" s="24"/>
      <c r="TA1662" s="24"/>
      <c r="TB1662" s="24"/>
      <c r="TC1662" s="24"/>
      <c r="TD1662" s="24"/>
      <c r="TH1662" s="3"/>
      <c r="TI1662" s="31"/>
      <c r="TJ1662" s="5"/>
      <c r="TK1662" s="9"/>
      <c r="TN1662" s="2"/>
      <c r="TQ1662" s="24"/>
      <c r="TR1662" s="24"/>
      <c r="TS1662" s="31"/>
      <c r="TT1662" s="24"/>
      <c r="TU1662" s="24"/>
      <c r="TV1662" s="24"/>
      <c r="TW1662" s="24"/>
      <c r="TX1662" s="24"/>
      <c r="TY1662" s="24"/>
      <c r="TZ1662" s="24"/>
      <c r="UA1662" s="24"/>
      <c r="UB1662" s="24"/>
      <c r="UC1662" s="24"/>
      <c r="UD1662" s="24"/>
      <c r="UE1662" s="24"/>
      <c r="UF1662" s="24"/>
      <c r="UG1662" s="24"/>
      <c r="UH1662" s="24"/>
      <c r="UL1662" s="3"/>
      <c r="UM1662" s="31"/>
      <c r="UN1662" s="5"/>
      <c r="UO1662" s="9"/>
      <c r="UR1662" s="2"/>
      <c r="UU1662" s="24"/>
      <c r="UV1662" s="24"/>
      <c r="UW1662" s="31"/>
      <c r="UX1662" s="24"/>
      <c r="UY1662" s="24"/>
      <c r="UZ1662" s="24"/>
      <c r="VA1662" s="24"/>
      <c r="VB1662" s="24"/>
      <c r="VC1662" s="24"/>
      <c r="VD1662" s="24"/>
      <c r="VE1662" s="24"/>
      <c r="VF1662" s="24"/>
      <c r="VG1662" s="24"/>
      <c r="VH1662" s="24"/>
      <c r="VI1662" s="24"/>
      <c r="VJ1662" s="24"/>
      <c r="VK1662" s="24"/>
      <c r="VL1662" s="24"/>
      <c r="VP1662" s="3"/>
      <c r="VQ1662" s="31"/>
      <c r="VR1662" s="5"/>
      <c r="VS1662" s="9"/>
      <c r="VV1662" s="2"/>
      <c r="VY1662" s="24"/>
      <c r="VZ1662" s="24"/>
      <c r="WA1662" s="31"/>
      <c r="WB1662" s="24"/>
      <c r="WC1662" s="24"/>
      <c r="WD1662" s="24"/>
      <c r="WE1662" s="24"/>
      <c r="WF1662" s="24"/>
      <c r="WG1662" s="24"/>
      <c r="WH1662" s="24"/>
      <c r="WI1662" s="24"/>
      <c r="WJ1662" s="24"/>
      <c r="WK1662" s="24"/>
      <c r="WL1662" s="24"/>
      <c r="WM1662" s="24"/>
      <c r="WN1662" s="24"/>
      <c r="WO1662" s="24"/>
      <c r="WP1662" s="24"/>
      <c r="WT1662" s="3"/>
      <c r="WU1662" s="31"/>
      <c r="WV1662" s="5"/>
      <c r="WW1662" s="9"/>
      <c r="WZ1662" s="2"/>
      <c r="XC1662" s="24"/>
      <c r="XD1662" s="24"/>
      <c r="XE1662" s="31"/>
      <c r="XF1662" s="24"/>
      <c r="XG1662" s="24"/>
      <c r="XH1662" s="24"/>
      <c r="XI1662" s="24"/>
      <c r="XJ1662" s="24"/>
      <c r="XK1662" s="24"/>
      <c r="XL1662" s="24"/>
      <c r="XM1662" s="24"/>
      <c r="XN1662" s="24"/>
      <c r="XO1662" s="24"/>
      <c r="XP1662" s="24"/>
      <c r="XQ1662" s="24"/>
      <c r="XR1662" s="24"/>
      <c r="XS1662" s="24"/>
      <c r="XT1662" s="24"/>
      <c r="XX1662" s="3"/>
      <c r="XY1662" s="31"/>
      <c r="XZ1662" s="5"/>
      <c r="YA1662" s="9"/>
      <c r="YD1662" s="2"/>
      <c r="YG1662" s="24"/>
      <c r="YH1662" s="24"/>
      <c r="YI1662" s="31"/>
      <c r="YJ1662" s="24"/>
      <c r="YK1662" s="24"/>
      <c r="YL1662" s="24"/>
      <c r="YM1662" s="24"/>
      <c r="YN1662" s="24"/>
      <c r="YO1662" s="24"/>
      <c r="YP1662" s="24"/>
      <c r="YQ1662" s="24"/>
      <c r="YR1662" s="24"/>
      <c r="YS1662" s="24"/>
      <c r="YT1662" s="24"/>
      <c r="YU1662" s="24"/>
      <c r="YV1662" s="24"/>
      <c r="YW1662" s="24"/>
      <c r="YX1662" s="24"/>
      <c r="ZB1662" s="3"/>
      <c r="ZC1662" s="31"/>
      <c r="ZD1662" s="5"/>
      <c r="ZE1662" s="9"/>
      <c r="ZH1662" s="2"/>
      <c r="ZK1662" s="24"/>
      <c r="ZL1662" s="24"/>
      <c r="ZM1662" s="31"/>
      <c r="ZN1662" s="24"/>
      <c r="ZO1662" s="24"/>
      <c r="ZP1662" s="24"/>
      <c r="ZQ1662" s="24"/>
      <c r="ZR1662" s="24"/>
      <c r="ZS1662" s="24"/>
      <c r="ZT1662" s="24"/>
      <c r="ZU1662" s="24"/>
      <c r="ZV1662" s="24"/>
      <c r="ZW1662" s="24"/>
      <c r="ZX1662" s="24"/>
      <c r="ZY1662" s="24"/>
      <c r="ZZ1662" s="24"/>
      <c r="AAA1662" s="24"/>
      <c r="AAB1662" s="24"/>
      <c r="AAF1662" s="3"/>
      <c r="AAG1662" s="31"/>
      <c r="AAH1662" s="5"/>
      <c r="AAI1662" s="9"/>
      <c r="AAL1662" s="2"/>
      <c r="AAO1662" s="24"/>
      <c r="AAP1662" s="24"/>
      <c r="AAQ1662" s="31"/>
      <c r="AAR1662" s="24"/>
      <c r="AAS1662" s="24"/>
      <c r="AAT1662" s="24"/>
      <c r="AAU1662" s="24"/>
      <c r="AAV1662" s="24"/>
      <c r="AAW1662" s="24"/>
      <c r="AAX1662" s="24"/>
      <c r="AAY1662" s="24"/>
      <c r="AAZ1662" s="24"/>
      <c r="ABA1662" s="24"/>
      <c r="ABB1662" s="24"/>
      <c r="ABC1662" s="24"/>
      <c r="ABD1662" s="24"/>
      <c r="ABE1662" s="24"/>
      <c r="ABF1662" s="24"/>
      <c r="ABJ1662" s="3"/>
      <c r="ABK1662" s="31"/>
      <c r="ABL1662" s="5"/>
      <c r="ABM1662" s="9"/>
      <c r="ABP1662" s="2"/>
      <c r="ABS1662" s="24"/>
      <c r="ABT1662" s="24"/>
      <c r="ABU1662" s="31"/>
      <c r="ABV1662" s="24"/>
      <c r="ABW1662" s="24"/>
      <c r="ABX1662" s="24"/>
      <c r="ABY1662" s="24"/>
      <c r="ABZ1662" s="24"/>
      <c r="ACA1662" s="24"/>
      <c r="ACB1662" s="24"/>
      <c r="ACC1662" s="24"/>
      <c r="ACD1662" s="24"/>
      <c r="ACE1662" s="24"/>
      <c r="ACF1662" s="24"/>
      <c r="ACG1662" s="24"/>
      <c r="ACH1662" s="24"/>
      <c r="ACI1662" s="24"/>
      <c r="ACJ1662" s="24"/>
      <c r="ACN1662" s="3"/>
      <c r="ACO1662" s="31"/>
      <c r="ACP1662" s="5"/>
      <c r="ACQ1662" s="9"/>
      <c r="ACT1662" s="2"/>
      <c r="ACW1662" s="24"/>
      <c r="ACX1662" s="24"/>
      <c r="ACY1662" s="31"/>
      <c r="ACZ1662" s="24"/>
      <c r="ADA1662" s="24"/>
      <c r="ADB1662" s="24"/>
      <c r="ADC1662" s="24"/>
      <c r="ADD1662" s="24"/>
      <c r="ADE1662" s="24"/>
      <c r="ADF1662" s="24"/>
      <c r="ADG1662" s="24"/>
      <c r="ADH1662" s="24"/>
      <c r="ADI1662" s="24"/>
      <c r="ADJ1662" s="24"/>
      <c r="ADK1662" s="24"/>
      <c r="ADL1662" s="24"/>
      <c r="ADM1662" s="24"/>
      <c r="ADN1662" s="24"/>
      <c r="ADR1662" s="3"/>
      <c r="ADS1662" s="31"/>
      <c r="ADT1662" s="5"/>
      <c r="ADU1662" s="9"/>
      <c r="ADX1662" s="2"/>
      <c r="AEA1662" s="24"/>
      <c r="AEB1662" s="24"/>
      <c r="AEC1662" s="31"/>
      <c r="AED1662" s="24"/>
      <c r="AEE1662" s="24"/>
      <c r="AEF1662" s="24"/>
      <c r="AEG1662" s="24"/>
      <c r="AEH1662" s="24"/>
      <c r="AEI1662" s="24"/>
      <c r="AEJ1662" s="24"/>
      <c r="AEK1662" s="24"/>
      <c r="AEL1662" s="24"/>
      <c r="AEM1662" s="24"/>
      <c r="AEN1662" s="24"/>
      <c r="AEO1662" s="24"/>
      <c r="AEP1662" s="24"/>
      <c r="AEQ1662" s="24"/>
      <c r="AER1662" s="24"/>
      <c r="AEV1662" s="3"/>
      <c r="AEW1662" s="31"/>
      <c r="AEX1662" s="5"/>
      <c r="AEY1662" s="9"/>
      <c r="AFB1662" s="2"/>
      <c r="AFE1662" s="24"/>
      <c r="AFF1662" s="24"/>
      <c r="AFG1662" s="31"/>
      <c r="AFH1662" s="24"/>
      <c r="AFI1662" s="24"/>
      <c r="AFJ1662" s="24"/>
      <c r="AFK1662" s="24"/>
      <c r="AFL1662" s="24"/>
      <c r="AFM1662" s="24"/>
      <c r="AFN1662" s="24"/>
      <c r="AFO1662" s="24"/>
      <c r="AFP1662" s="24"/>
      <c r="AFQ1662" s="24"/>
      <c r="AFR1662" s="24"/>
      <c r="AFS1662" s="24"/>
      <c r="AFT1662" s="24"/>
      <c r="AFU1662" s="24"/>
      <c r="AFV1662" s="24"/>
      <c r="AFZ1662" s="3"/>
      <c r="AGA1662" s="31"/>
      <c r="AGB1662" s="5"/>
      <c r="AGC1662" s="9"/>
      <c r="AGF1662" s="2"/>
      <c r="AGI1662" s="24"/>
      <c r="AGJ1662" s="24"/>
      <c r="AGK1662" s="31"/>
      <c r="AGL1662" s="24"/>
      <c r="AGM1662" s="24"/>
      <c r="AGN1662" s="24"/>
      <c r="AGO1662" s="24"/>
      <c r="AGP1662" s="24"/>
      <c r="AGQ1662" s="24"/>
      <c r="AGR1662" s="24"/>
      <c r="AGS1662" s="24"/>
      <c r="AGT1662" s="24"/>
      <c r="AGU1662" s="24"/>
      <c r="AGV1662" s="24"/>
      <c r="AGW1662" s="24"/>
      <c r="AGX1662" s="24"/>
      <c r="AGY1662" s="24"/>
      <c r="AGZ1662" s="24"/>
      <c r="AHD1662" s="3"/>
      <c r="AHE1662" s="31"/>
      <c r="AHF1662" s="5"/>
      <c r="AHG1662" s="9"/>
      <c r="AHJ1662" s="2"/>
      <c r="AHM1662" s="24"/>
      <c r="AHN1662" s="24"/>
      <c r="AHO1662" s="31"/>
      <c r="AHP1662" s="24"/>
      <c r="AHQ1662" s="24"/>
      <c r="AHR1662" s="24"/>
      <c r="AHS1662" s="24"/>
      <c r="AHT1662" s="24"/>
      <c r="AHU1662" s="24"/>
      <c r="AHV1662" s="24"/>
      <c r="AHW1662" s="24"/>
      <c r="AHX1662" s="24"/>
      <c r="AHY1662" s="24"/>
      <c r="AHZ1662" s="24"/>
      <c r="AIA1662" s="24"/>
      <c r="AIB1662" s="24"/>
      <c r="AIC1662" s="24"/>
      <c r="AID1662" s="24"/>
      <c r="AIH1662" s="3"/>
      <c r="AII1662" s="31"/>
      <c r="AIJ1662" s="5"/>
      <c r="AIK1662" s="9"/>
      <c r="AIN1662" s="2"/>
      <c r="AIQ1662" s="24"/>
      <c r="AIR1662" s="24"/>
      <c r="AIS1662" s="31"/>
      <c r="AIT1662" s="24"/>
      <c r="AIU1662" s="24"/>
      <c r="AIV1662" s="24"/>
      <c r="AIW1662" s="24"/>
      <c r="AIX1662" s="24"/>
      <c r="AIY1662" s="24"/>
      <c r="AIZ1662" s="24"/>
      <c r="AJA1662" s="24"/>
      <c r="AJB1662" s="24"/>
      <c r="AJC1662" s="24"/>
      <c r="AJD1662" s="24"/>
      <c r="AJE1662" s="24"/>
      <c r="AJF1662" s="24"/>
      <c r="AJG1662" s="24"/>
      <c r="AJH1662" s="24"/>
      <c r="AJL1662" s="3"/>
      <c r="AJM1662" s="31"/>
      <c r="AJN1662" s="5"/>
      <c r="AJO1662" s="9"/>
      <c r="AJR1662" s="2"/>
      <c r="AJU1662" s="24"/>
      <c r="AJV1662" s="24"/>
      <c r="AJW1662" s="31"/>
      <c r="AJX1662" s="24"/>
      <c r="AJY1662" s="24"/>
      <c r="AJZ1662" s="24"/>
      <c r="AKA1662" s="24"/>
      <c r="AKB1662" s="24"/>
      <c r="AKC1662" s="24"/>
      <c r="AKD1662" s="24"/>
      <c r="AKE1662" s="24"/>
      <c r="AKF1662" s="24"/>
      <c r="AKG1662" s="24"/>
      <c r="AKH1662" s="24"/>
      <c r="AKI1662" s="24"/>
      <c r="AKJ1662" s="24"/>
      <c r="AKK1662" s="24"/>
      <c r="AKL1662" s="24"/>
      <c r="AKP1662" s="3"/>
      <c r="AKQ1662" s="31"/>
      <c r="AKR1662" s="5"/>
      <c r="AKS1662" s="9"/>
      <c r="AKV1662" s="2"/>
      <c r="AKY1662" s="24"/>
      <c r="AKZ1662" s="24"/>
      <c r="ALA1662" s="31"/>
      <c r="ALB1662" s="24"/>
      <c r="ALC1662" s="24"/>
      <c r="ALD1662" s="24"/>
      <c r="ALE1662" s="24"/>
      <c r="ALF1662" s="24"/>
      <c r="ALG1662" s="24"/>
      <c r="ALH1662" s="24"/>
      <c r="ALI1662" s="24"/>
      <c r="ALJ1662" s="24"/>
      <c r="ALK1662" s="24"/>
      <c r="ALL1662" s="24"/>
      <c r="ALM1662" s="24"/>
      <c r="ALN1662" s="24"/>
      <c r="ALO1662" s="24"/>
      <c r="ALP1662" s="24"/>
      <c r="ALT1662" s="3"/>
      <c r="ALU1662" s="31"/>
      <c r="ALV1662" s="5"/>
      <c r="ALW1662" s="9"/>
      <c r="ALZ1662" s="2"/>
      <c r="AMC1662" s="24"/>
      <c r="AMD1662" s="24"/>
      <c r="AME1662" s="31"/>
      <c r="AMF1662" s="24"/>
      <c r="AMG1662" s="24"/>
      <c r="AMH1662" s="24"/>
      <c r="AMI1662" s="24"/>
      <c r="AMJ1662" s="24"/>
      <c r="AMK1662" s="24"/>
      <c r="AML1662" s="24"/>
      <c r="AMM1662" s="24"/>
      <c r="AMN1662" s="24"/>
      <c r="AMO1662" s="24"/>
      <c r="AMP1662" s="24"/>
      <c r="AMQ1662" s="24"/>
      <c r="AMR1662" s="24"/>
      <c r="AMS1662" s="24"/>
      <c r="AMT1662" s="24"/>
      <c r="AMX1662" s="3"/>
      <c r="AMY1662" s="31"/>
      <c r="AMZ1662" s="5"/>
      <c r="ANA1662" s="9"/>
      <c r="AND1662" s="2"/>
      <c r="ANG1662" s="24"/>
      <c r="ANH1662" s="24"/>
      <c r="ANI1662" s="31"/>
      <c r="ANJ1662" s="24"/>
      <c r="ANK1662" s="24"/>
      <c r="ANL1662" s="24"/>
      <c r="ANM1662" s="24"/>
      <c r="ANN1662" s="24"/>
      <c r="ANO1662" s="24"/>
      <c r="ANP1662" s="24"/>
      <c r="ANQ1662" s="24"/>
      <c r="ANR1662" s="24"/>
      <c r="ANS1662" s="24"/>
      <c r="ANT1662" s="24"/>
      <c r="ANU1662" s="24"/>
      <c r="ANV1662" s="24"/>
      <c r="ANW1662" s="24"/>
      <c r="ANX1662" s="24"/>
      <c r="AOB1662" s="3"/>
      <c r="AOC1662" s="31"/>
      <c r="AOD1662" s="5"/>
      <c r="AOE1662" s="9"/>
      <c r="AOH1662" s="2"/>
      <c r="AOK1662" s="24"/>
      <c r="AOL1662" s="24"/>
      <c r="AOM1662" s="31"/>
      <c r="AON1662" s="24"/>
      <c r="AOO1662" s="24"/>
      <c r="AOP1662" s="24"/>
      <c r="AOQ1662" s="24"/>
      <c r="AOR1662" s="24"/>
      <c r="AOS1662" s="24"/>
      <c r="AOT1662" s="24"/>
      <c r="AOU1662" s="24"/>
      <c r="AOV1662" s="24"/>
      <c r="AOW1662" s="24"/>
      <c r="AOX1662" s="24"/>
      <c r="AOY1662" s="24"/>
      <c r="AOZ1662" s="24"/>
      <c r="APA1662" s="24"/>
      <c r="APB1662" s="24"/>
      <c r="APF1662" s="3"/>
      <c r="APG1662" s="31"/>
      <c r="APH1662" s="5"/>
      <c r="API1662" s="9"/>
      <c r="APL1662" s="2"/>
      <c r="APO1662" s="24"/>
      <c r="APP1662" s="24"/>
      <c r="APQ1662" s="31"/>
      <c r="APR1662" s="24"/>
      <c r="APS1662" s="24"/>
      <c r="APT1662" s="24"/>
      <c r="APU1662" s="24"/>
      <c r="APV1662" s="24"/>
      <c r="APW1662" s="24"/>
      <c r="APX1662" s="24"/>
      <c r="APY1662" s="24"/>
      <c r="APZ1662" s="24"/>
      <c r="AQA1662" s="24"/>
      <c r="AQB1662" s="24"/>
      <c r="AQC1662" s="24"/>
      <c r="AQD1662" s="24"/>
      <c r="AQE1662" s="24"/>
      <c r="AQF1662" s="24"/>
      <c r="AQJ1662" s="3"/>
      <c r="AQK1662" s="31"/>
      <c r="AQL1662" s="5"/>
      <c r="AQM1662" s="9"/>
      <c r="AQP1662" s="2"/>
      <c r="AQS1662" s="24"/>
      <c r="AQT1662" s="24"/>
      <c r="AQU1662" s="31"/>
      <c r="AQV1662" s="24"/>
      <c r="AQW1662" s="24"/>
      <c r="AQX1662" s="24"/>
      <c r="AQY1662" s="24"/>
      <c r="AQZ1662" s="24"/>
      <c r="ARA1662" s="24"/>
      <c r="ARB1662" s="24"/>
      <c r="ARC1662" s="24"/>
      <c r="ARD1662" s="24"/>
      <c r="ARE1662" s="24"/>
      <c r="ARF1662" s="24"/>
      <c r="ARG1662" s="24"/>
      <c r="ARH1662" s="24"/>
      <c r="ARI1662" s="24"/>
      <c r="ARJ1662" s="24"/>
      <c r="ARN1662" s="3"/>
      <c r="ARO1662" s="31"/>
      <c r="ARP1662" s="5"/>
      <c r="ARQ1662" s="9"/>
      <c r="ART1662" s="2"/>
      <c r="ARW1662" s="24"/>
      <c r="ARX1662" s="24"/>
      <c r="ARY1662" s="31"/>
      <c r="ARZ1662" s="24"/>
      <c r="ASA1662" s="24"/>
      <c r="ASB1662" s="24"/>
      <c r="ASC1662" s="24"/>
      <c r="ASD1662" s="24"/>
      <c r="ASE1662" s="24"/>
      <c r="ASF1662" s="24"/>
      <c r="ASG1662" s="24"/>
      <c r="ASH1662" s="24"/>
      <c r="ASI1662" s="24"/>
      <c r="ASJ1662" s="24"/>
      <c r="ASK1662" s="24"/>
      <c r="ASL1662" s="24"/>
      <c r="ASM1662" s="24"/>
      <c r="ASN1662" s="24"/>
      <c r="ASR1662" s="3"/>
      <c r="ASS1662" s="31"/>
      <c r="AST1662" s="5"/>
      <c r="ASU1662" s="9"/>
      <c r="ASX1662" s="2"/>
      <c r="ATA1662" s="24"/>
      <c r="ATB1662" s="24"/>
      <c r="ATC1662" s="31"/>
      <c r="ATD1662" s="24"/>
      <c r="ATE1662" s="24"/>
      <c r="ATF1662" s="24"/>
      <c r="ATG1662" s="24"/>
      <c r="ATH1662" s="24"/>
      <c r="ATI1662" s="24"/>
      <c r="ATJ1662" s="24"/>
      <c r="ATK1662" s="24"/>
      <c r="ATL1662" s="24"/>
      <c r="ATM1662" s="24"/>
      <c r="ATN1662" s="24"/>
      <c r="ATO1662" s="24"/>
      <c r="ATP1662" s="24"/>
      <c r="ATQ1662" s="24"/>
      <c r="ATR1662" s="24"/>
      <c r="ATV1662" s="3"/>
      <c r="ATW1662" s="31"/>
      <c r="ATX1662" s="5"/>
      <c r="ATY1662" s="9"/>
      <c r="AUB1662" s="2"/>
      <c r="AUE1662" s="24"/>
      <c r="AUF1662" s="24"/>
      <c r="AUG1662" s="31"/>
      <c r="AUH1662" s="24"/>
      <c r="AUI1662" s="24"/>
      <c r="AUJ1662" s="24"/>
      <c r="AUK1662" s="24"/>
      <c r="AUL1662" s="24"/>
      <c r="AUM1662" s="24"/>
      <c r="AUN1662" s="24"/>
      <c r="AUO1662" s="24"/>
      <c r="AUP1662" s="24"/>
      <c r="AUQ1662" s="24"/>
      <c r="AUR1662" s="24"/>
      <c r="AUS1662" s="24"/>
      <c r="AUT1662" s="24"/>
      <c r="AUU1662" s="24"/>
      <c r="AUV1662" s="24"/>
      <c r="AUZ1662" s="3"/>
      <c r="AVA1662" s="31"/>
      <c r="AVB1662" s="5"/>
      <c r="AVC1662" s="9"/>
      <c r="AVF1662" s="2"/>
      <c r="AVI1662" s="24"/>
      <c r="AVJ1662" s="24"/>
      <c r="AVK1662" s="31"/>
      <c r="AVL1662" s="24"/>
      <c r="AVM1662" s="24"/>
      <c r="AVN1662" s="24"/>
      <c r="AVO1662" s="24"/>
      <c r="AVP1662" s="24"/>
      <c r="AVQ1662" s="24"/>
      <c r="AVR1662" s="24"/>
      <c r="AVS1662" s="24"/>
      <c r="AVT1662" s="24"/>
      <c r="AVU1662" s="24"/>
      <c r="AVV1662" s="24"/>
      <c r="AVW1662" s="24"/>
      <c r="AVX1662" s="24"/>
      <c r="AVY1662" s="24"/>
      <c r="AVZ1662" s="24"/>
      <c r="AWD1662" s="3"/>
      <c r="AWE1662" s="31"/>
      <c r="AWF1662" s="5"/>
      <c r="AWG1662" s="9"/>
      <c r="AWJ1662" s="2"/>
      <c r="AWM1662" s="24"/>
      <c r="AWN1662" s="24"/>
      <c r="AWO1662" s="31"/>
      <c r="AWP1662" s="24"/>
      <c r="AWQ1662" s="24"/>
      <c r="AWR1662" s="24"/>
      <c r="AWS1662" s="24"/>
      <c r="AWT1662" s="24"/>
      <c r="AWU1662" s="24"/>
      <c r="AWV1662" s="24"/>
      <c r="AWW1662" s="24"/>
      <c r="AWX1662" s="24"/>
      <c r="AWY1662" s="24"/>
      <c r="AWZ1662" s="24"/>
      <c r="AXA1662" s="24"/>
      <c r="AXB1662" s="24"/>
      <c r="AXC1662" s="24"/>
      <c r="AXD1662" s="24"/>
      <c r="AXH1662" s="3"/>
      <c r="AXI1662" s="31"/>
      <c r="AXJ1662" s="5"/>
      <c r="AXK1662" s="9"/>
      <c r="AXN1662" s="2"/>
      <c r="AXQ1662" s="24"/>
      <c r="AXR1662" s="24"/>
      <c r="AXS1662" s="31"/>
      <c r="AXT1662" s="24"/>
      <c r="AXU1662" s="24"/>
      <c r="AXV1662" s="24"/>
      <c r="AXW1662" s="24"/>
      <c r="AXX1662" s="24"/>
      <c r="AXY1662" s="24"/>
      <c r="AXZ1662" s="24"/>
      <c r="AYA1662" s="24"/>
      <c r="AYB1662" s="24"/>
      <c r="AYC1662" s="24"/>
      <c r="AYD1662" s="24"/>
      <c r="AYE1662" s="24"/>
      <c r="AYF1662" s="24"/>
      <c r="AYG1662" s="24"/>
      <c r="AYH1662" s="24"/>
      <c r="AYL1662" s="3"/>
      <c r="AYM1662" s="31"/>
      <c r="AYN1662" s="5"/>
      <c r="AYO1662" s="9"/>
      <c r="AYR1662" s="2"/>
      <c r="AYU1662" s="24"/>
      <c r="AYV1662" s="24"/>
      <c r="AYW1662" s="31"/>
      <c r="AYX1662" s="24"/>
      <c r="AYY1662" s="24"/>
      <c r="AYZ1662" s="24"/>
      <c r="AZA1662" s="24"/>
      <c r="AZB1662" s="24"/>
      <c r="AZC1662" s="24"/>
      <c r="AZD1662" s="24"/>
      <c r="AZE1662" s="24"/>
      <c r="AZF1662" s="24"/>
      <c r="AZG1662" s="24"/>
      <c r="AZH1662" s="24"/>
      <c r="AZI1662" s="24"/>
      <c r="AZJ1662" s="24"/>
      <c r="AZK1662" s="24"/>
      <c r="AZL1662" s="24"/>
      <c r="AZP1662" s="3"/>
      <c r="AZQ1662" s="31"/>
      <c r="AZR1662" s="5"/>
      <c r="AZS1662" s="9"/>
      <c r="AZV1662" s="2"/>
      <c r="AZY1662" s="24"/>
      <c r="AZZ1662" s="24"/>
      <c r="BAA1662" s="31"/>
      <c r="BAB1662" s="24"/>
      <c r="BAC1662" s="24"/>
      <c r="BAD1662" s="24"/>
      <c r="BAE1662" s="24"/>
      <c r="BAF1662" s="24"/>
      <c r="BAG1662" s="24"/>
      <c r="BAH1662" s="24"/>
      <c r="BAI1662" s="24"/>
      <c r="BAJ1662" s="24"/>
      <c r="BAK1662" s="24"/>
      <c r="BAL1662" s="24"/>
      <c r="BAM1662" s="24"/>
      <c r="BAN1662" s="24"/>
      <c r="BAO1662" s="24"/>
      <c r="BAP1662" s="24"/>
      <c r="BAT1662" s="3"/>
      <c r="BAU1662" s="31"/>
      <c r="BAV1662" s="5"/>
      <c r="BAW1662" s="9"/>
      <c r="BAZ1662" s="2"/>
      <c r="BBC1662" s="24"/>
      <c r="BBD1662" s="24"/>
      <c r="BBE1662" s="31"/>
      <c r="BBF1662" s="24"/>
      <c r="BBG1662" s="24"/>
      <c r="BBH1662" s="24"/>
      <c r="BBI1662" s="24"/>
      <c r="BBJ1662" s="24"/>
      <c r="BBK1662" s="24"/>
      <c r="BBL1662" s="24"/>
      <c r="BBM1662" s="24"/>
      <c r="BBN1662" s="24"/>
      <c r="BBO1662" s="24"/>
      <c r="BBP1662" s="24"/>
      <c r="BBQ1662" s="24"/>
      <c r="BBR1662" s="24"/>
      <c r="BBS1662" s="24"/>
      <c r="BBT1662" s="24"/>
      <c r="BBX1662" s="3"/>
      <c r="BBY1662" s="31"/>
      <c r="BBZ1662" s="5"/>
      <c r="BCA1662" s="9"/>
      <c r="BCD1662" s="2"/>
      <c r="BCG1662" s="24"/>
      <c r="BCH1662" s="24"/>
      <c r="BCI1662" s="31"/>
      <c r="BCJ1662" s="24"/>
      <c r="BCK1662" s="24"/>
      <c r="BCL1662" s="24"/>
      <c r="BCM1662" s="24"/>
      <c r="BCN1662" s="24"/>
      <c r="BCO1662" s="24"/>
      <c r="BCP1662" s="24"/>
      <c r="BCQ1662" s="24"/>
      <c r="BCR1662" s="24"/>
      <c r="BCS1662" s="24"/>
      <c r="BCT1662" s="24"/>
      <c r="BCU1662" s="24"/>
      <c r="BCV1662" s="24"/>
      <c r="BCW1662" s="24"/>
      <c r="BCX1662" s="24"/>
      <c r="BDB1662" s="3"/>
      <c r="BDC1662" s="31"/>
      <c r="BDD1662" s="5"/>
      <c r="BDE1662" s="9"/>
      <c r="BDH1662" s="2"/>
      <c r="BDK1662" s="24"/>
      <c r="BDL1662" s="24"/>
      <c r="BDM1662" s="31"/>
      <c r="BDN1662" s="24"/>
      <c r="BDO1662" s="24"/>
      <c r="BDP1662" s="24"/>
      <c r="BDQ1662" s="24"/>
      <c r="BDR1662" s="24"/>
      <c r="BDS1662" s="24"/>
      <c r="BDT1662" s="24"/>
      <c r="BDU1662" s="24"/>
      <c r="BDV1662" s="24"/>
      <c r="BDW1662" s="24"/>
      <c r="BDX1662" s="24"/>
      <c r="BDY1662" s="24"/>
      <c r="BDZ1662" s="24"/>
      <c r="BEA1662" s="24"/>
      <c r="BEB1662" s="24"/>
      <c r="BEF1662" s="3"/>
      <c r="BEG1662" s="31"/>
      <c r="BEH1662" s="5"/>
      <c r="BEI1662" s="9"/>
      <c r="BEL1662" s="2"/>
      <c r="BEO1662" s="24"/>
      <c r="BEP1662" s="24"/>
      <c r="BEQ1662" s="31"/>
      <c r="BER1662" s="24"/>
      <c r="BES1662" s="24"/>
      <c r="BET1662" s="24"/>
      <c r="BEU1662" s="24"/>
      <c r="BEV1662" s="24"/>
      <c r="BEW1662" s="24"/>
      <c r="BEX1662" s="24"/>
      <c r="BEY1662" s="24"/>
      <c r="BEZ1662" s="24"/>
      <c r="BFA1662" s="24"/>
      <c r="BFB1662" s="24"/>
      <c r="BFC1662" s="24"/>
      <c r="BFD1662" s="24"/>
      <c r="BFE1662" s="24"/>
      <c r="BFF1662" s="24"/>
      <c r="BFJ1662" s="3"/>
      <c r="BFK1662" s="31"/>
      <c r="BFL1662" s="5"/>
      <c r="BFM1662" s="9"/>
      <c r="BFP1662" s="2"/>
      <c r="BFS1662" s="24"/>
      <c r="BFT1662" s="24"/>
      <c r="BFU1662" s="31"/>
      <c r="BFV1662" s="24"/>
      <c r="BFW1662" s="24"/>
      <c r="BFX1662" s="24"/>
      <c r="BFY1662" s="24"/>
      <c r="BFZ1662" s="24"/>
      <c r="BGA1662" s="24"/>
      <c r="BGB1662" s="24"/>
      <c r="BGC1662" s="24"/>
      <c r="BGD1662" s="24"/>
      <c r="BGE1662" s="24"/>
      <c r="BGF1662" s="24"/>
      <c r="BGG1662" s="24"/>
      <c r="BGH1662" s="24"/>
      <c r="BGI1662" s="24"/>
      <c r="BGJ1662" s="24"/>
      <c r="BGN1662" s="3"/>
      <c r="BGO1662" s="31"/>
      <c r="BGP1662" s="5"/>
      <c r="BGQ1662" s="9"/>
      <c r="BGT1662" s="2"/>
      <c r="BGW1662" s="24"/>
      <c r="BGX1662" s="24"/>
      <c r="BGY1662" s="31"/>
      <c r="BGZ1662" s="24"/>
      <c r="BHA1662" s="24"/>
      <c r="BHB1662" s="24"/>
      <c r="BHC1662" s="24"/>
      <c r="BHD1662" s="24"/>
      <c r="BHE1662" s="24"/>
      <c r="BHF1662" s="24"/>
      <c r="BHG1662" s="24"/>
      <c r="BHH1662" s="24"/>
      <c r="BHI1662" s="24"/>
      <c r="BHJ1662" s="24"/>
      <c r="BHK1662" s="24"/>
      <c r="BHL1662" s="24"/>
      <c r="BHM1662" s="24"/>
      <c r="BHN1662" s="24"/>
      <c r="BHR1662" s="3"/>
      <c r="BHS1662" s="31"/>
      <c r="BHT1662" s="5"/>
      <c r="BHU1662" s="9"/>
      <c r="BHX1662" s="2"/>
      <c r="BIA1662" s="24"/>
      <c r="BIB1662" s="24"/>
      <c r="BIC1662" s="31"/>
      <c r="BID1662" s="24"/>
      <c r="BIE1662" s="24"/>
      <c r="BIF1662" s="24"/>
      <c r="BIG1662" s="24"/>
      <c r="BIH1662" s="24"/>
      <c r="BII1662" s="24"/>
      <c r="BIJ1662" s="24"/>
      <c r="BIK1662" s="24"/>
      <c r="BIL1662" s="24"/>
      <c r="BIM1662" s="24"/>
      <c r="BIN1662" s="24"/>
      <c r="BIO1662" s="24"/>
      <c r="BIP1662" s="24"/>
      <c r="BIQ1662" s="24"/>
      <c r="BIR1662" s="24"/>
      <c r="BIV1662" s="3"/>
      <c r="BIW1662" s="31"/>
      <c r="BIX1662" s="5"/>
      <c r="BIY1662" s="9"/>
      <c r="BJB1662" s="2"/>
      <c r="BJE1662" s="24"/>
      <c r="BJF1662" s="24"/>
      <c r="BJG1662" s="31"/>
      <c r="BJH1662" s="24"/>
      <c r="BJI1662" s="24"/>
      <c r="BJJ1662" s="24"/>
      <c r="BJK1662" s="24"/>
      <c r="BJL1662" s="24"/>
      <c r="BJM1662" s="24"/>
      <c r="BJN1662" s="24"/>
      <c r="BJO1662" s="24"/>
      <c r="BJP1662" s="24"/>
      <c r="BJQ1662" s="24"/>
      <c r="BJR1662" s="24"/>
      <c r="BJS1662" s="24"/>
      <c r="BJT1662" s="24"/>
      <c r="BJU1662" s="24"/>
      <c r="BJV1662" s="24"/>
      <c r="BJZ1662" s="3"/>
      <c r="BKA1662" s="31"/>
      <c r="BKB1662" s="5"/>
      <c r="BKC1662" s="9"/>
      <c r="BKF1662" s="2"/>
      <c r="BKI1662" s="24"/>
      <c r="BKJ1662" s="24"/>
      <c r="BKK1662" s="31"/>
      <c r="BKL1662" s="24"/>
      <c r="BKM1662" s="24"/>
      <c r="BKN1662" s="24"/>
      <c r="BKO1662" s="24"/>
      <c r="BKP1662" s="24"/>
      <c r="BKQ1662" s="24"/>
      <c r="BKR1662" s="24"/>
      <c r="BKS1662" s="24"/>
      <c r="BKT1662" s="24"/>
      <c r="BKU1662" s="24"/>
      <c r="BKV1662" s="24"/>
      <c r="BKW1662" s="24"/>
      <c r="BKX1662" s="24"/>
      <c r="BKY1662" s="24"/>
      <c r="BKZ1662" s="24"/>
      <c r="BLD1662" s="3"/>
      <c r="BLE1662" s="31"/>
      <c r="BLF1662" s="5"/>
      <c r="BLG1662" s="9"/>
      <c r="BLJ1662" s="2"/>
      <c r="BLM1662" s="24"/>
      <c r="BLN1662" s="24"/>
      <c r="BLO1662" s="31"/>
      <c r="BLP1662" s="24"/>
      <c r="BLQ1662" s="24"/>
      <c r="BLR1662" s="24"/>
      <c r="BLS1662" s="24"/>
      <c r="BLT1662" s="24"/>
      <c r="BLU1662" s="24"/>
      <c r="BLV1662" s="24"/>
      <c r="BLW1662" s="24"/>
      <c r="BLX1662" s="24"/>
      <c r="BLY1662" s="24"/>
      <c r="BLZ1662" s="24"/>
      <c r="BMA1662" s="24"/>
      <c r="BMB1662" s="24"/>
      <c r="BMC1662" s="24"/>
      <c r="BMD1662" s="24"/>
      <c r="BMH1662" s="3"/>
      <c r="BMI1662" s="31"/>
      <c r="BMJ1662" s="5"/>
      <c r="BMK1662" s="9"/>
      <c r="BMN1662" s="2"/>
      <c r="BMQ1662" s="24"/>
      <c r="BMR1662" s="24"/>
      <c r="BMS1662" s="31"/>
      <c r="BMT1662" s="24"/>
      <c r="BMU1662" s="24"/>
      <c r="BMV1662" s="24"/>
      <c r="BMW1662" s="24"/>
      <c r="BMX1662" s="24"/>
      <c r="BMY1662" s="24"/>
      <c r="BMZ1662" s="24"/>
      <c r="BNA1662" s="24"/>
      <c r="BNB1662" s="24"/>
      <c r="BNC1662" s="24"/>
      <c r="BND1662" s="24"/>
      <c r="BNE1662" s="24"/>
      <c r="BNF1662" s="24"/>
      <c r="BNG1662" s="24"/>
      <c r="BNH1662" s="24"/>
      <c r="BNL1662" s="3"/>
      <c r="BNM1662" s="31"/>
      <c r="BNN1662" s="5"/>
      <c r="BNO1662" s="9"/>
      <c r="BNR1662" s="2"/>
      <c r="BNU1662" s="24"/>
      <c r="BNV1662" s="24"/>
      <c r="BNW1662" s="31"/>
      <c r="BNX1662" s="24"/>
      <c r="BNY1662" s="24"/>
      <c r="BNZ1662" s="24"/>
      <c r="BOA1662" s="24"/>
      <c r="BOB1662" s="24"/>
      <c r="BOC1662" s="24"/>
      <c r="BOD1662" s="24"/>
      <c r="BOE1662" s="24"/>
      <c r="BOF1662" s="24"/>
      <c r="BOG1662" s="24"/>
      <c r="BOH1662" s="24"/>
      <c r="BOI1662" s="24"/>
      <c r="BOJ1662" s="24"/>
      <c r="BOK1662" s="24"/>
      <c r="BOL1662" s="24"/>
      <c r="BOP1662" s="3"/>
      <c r="BOQ1662" s="31"/>
      <c r="BOR1662" s="5"/>
      <c r="BOS1662" s="9"/>
      <c r="BOV1662" s="2"/>
      <c r="BOY1662" s="24"/>
      <c r="BOZ1662" s="24"/>
      <c r="BPA1662" s="31"/>
      <c r="BPB1662" s="24"/>
      <c r="BPC1662" s="24"/>
      <c r="BPD1662" s="24"/>
      <c r="BPE1662" s="24"/>
      <c r="BPF1662" s="24"/>
      <c r="BPG1662" s="24"/>
      <c r="BPH1662" s="24"/>
      <c r="BPI1662" s="24"/>
      <c r="BPJ1662" s="24"/>
      <c r="BPK1662" s="24"/>
      <c r="BPL1662" s="24"/>
      <c r="BPM1662" s="24"/>
      <c r="BPN1662" s="24"/>
      <c r="BPO1662" s="24"/>
      <c r="BPP1662" s="24"/>
      <c r="BPT1662" s="3"/>
      <c r="BPU1662" s="31"/>
      <c r="BPV1662" s="5"/>
      <c r="BPW1662" s="9"/>
      <c r="BPZ1662" s="2"/>
      <c r="BQC1662" s="24"/>
      <c r="BQD1662" s="24"/>
      <c r="BQE1662" s="31"/>
      <c r="BQF1662" s="24"/>
      <c r="BQG1662" s="24"/>
      <c r="BQH1662" s="24"/>
      <c r="BQI1662" s="24"/>
      <c r="BQJ1662" s="24"/>
      <c r="BQK1662" s="24"/>
      <c r="BQL1662" s="24"/>
      <c r="BQM1662" s="24"/>
      <c r="BQN1662" s="24"/>
      <c r="BQO1662" s="24"/>
      <c r="BQP1662" s="24"/>
      <c r="BQQ1662" s="24"/>
      <c r="BQR1662" s="24"/>
      <c r="BQS1662" s="24"/>
      <c r="BQT1662" s="24"/>
      <c r="BQX1662" s="3"/>
      <c r="BQY1662" s="31"/>
      <c r="BQZ1662" s="5"/>
      <c r="BRA1662" s="9"/>
      <c r="BRD1662" s="2"/>
      <c r="BRG1662" s="24"/>
      <c r="BRH1662" s="24"/>
      <c r="BRI1662" s="31"/>
      <c r="BRJ1662" s="24"/>
      <c r="BRK1662" s="24"/>
      <c r="BRL1662" s="24"/>
      <c r="BRM1662" s="24"/>
      <c r="BRN1662" s="24"/>
      <c r="BRO1662" s="24"/>
      <c r="BRP1662" s="24"/>
      <c r="BRQ1662" s="24"/>
      <c r="BRR1662" s="24"/>
      <c r="BRS1662" s="24"/>
      <c r="BRT1662" s="24"/>
      <c r="BRU1662" s="24"/>
      <c r="BRV1662" s="24"/>
      <c r="BRW1662" s="24"/>
      <c r="BRX1662" s="24"/>
      <c r="BSB1662" s="3"/>
      <c r="BSC1662" s="31"/>
      <c r="BSD1662" s="5"/>
      <c r="BSE1662" s="9"/>
      <c r="BSH1662" s="2"/>
      <c r="BSK1662" s="24"/>
      <c r="BSL1662" s="24"/>
      <c r="BSM1662" s="31"/>
      <c r="BSN1662" s="24"/>
      <c r="BSO1662" s="24"/>
      <c r="BSP1662" s="24"/>
      <c r="BSQ1662" s="24"/>
      <c r="BSR1662" s="24"/>
      <c r="BSS1662" s="24"/>
      <c r="BST1662" s="24"/>
      <c r="BSU1662" s="24"/>
      <c r="BSV1662" s="24"/>
      <c r="BSW1662" s="24"/>
      <c r="BSX1662" s="24"/>
      <c r="BSY1662" s="24"/>
      <c r="BSZ1662" s="24"/>
      <c r="BTA1662" s="24"/>
      <c r="BTB1662" s="24"/>
      <c r="BTF1662" s="3"/>
      <c r="BTG1662" s="31"/>
      <c r="BTH1662" s="5"/>
      <c r="BTI1662" s="9"/>
      <c r="BTL1662" s="2"/>
      <c r="BTO1662" s="24"/>
      <c r="BTP1662" s="24"/>
      <c r="BTQ1662" s="31"/>
      <c r="BTR1662" s="24"/>
      <c r="BTS1662" s="24"/>
      <c r="BTT1662" s="24"/>
      <c r="BTU1662" s="24"/>
      <c r="BTV1662" s="24"/>
      <c r="BTW1662" s="24"/>
      <c r="BTX1662" s="24"/>
      <c r="BTY1662" s="24"/>
      <c r="BTZ1662" s="24"/>
      <c r="BUA1662" s="24"/>
      <c r="BUB1662" s="24"/>
      <c r="BUC1662" s="24"/>
      <c r="BUD1662" s="24"/>
      <c r="BUE1662" s="24"/>
      <c r="BUF1662" s="24"/>
      <c r="BUJ1662" s="3"/>
      <c r="BUK1662" s="31"/>
      <c r="BUL1662" s="5"/>
      <c r="BUM1662" s="9"/>
      <c r="BUP1662" s="2"/>
      <c r="BUS1662" s="24"/>
      <c r="BUT1662" s="24"/>
      <c r="BUU1662" s="31"/>
      <c r="BUV1662" s="24"/>
      <c r="BUW1662" s="24"/>
      <c r="BUX1662" s="24"/>
      <c r="BUY1662" s="24"/>
      <c r="BUZ1662" s="24"/>
      <c r="BVA1662" s="24"/>
      <c r="BVB1662" s="24"/>
      <c r="BVC1662" s="24"/>
      <c r="BVD1662" s="24"/>
      <c r="BVE1662" s="24"/>
      <c r="BVF1662" s="24"/>
      <c r="BVG1662" s="24"/>
      <c r="BVH1662" s="24"/>
      <c r="BVI1662" s="24"/>
      <c r="BVJ1662" s="24"/>
      <c r="BVN1662" s="3"/>
      <c r="BVO1662" s="31"/>
      <c r="BVP1662" s="5"/>
      <c r="BVQ1662" s="9"/>
      <c r="BVT1662" s="2"/>
      <c r="BVW1662" s="24"/>
      <c r="BVX1662" s="24"/>
      <c r="BVY1662" s="31"/>
      <c r="BVZ1662" s="24"/>
      <c r="BWA1662" s="24"/>
      <c r="BWB1662" s="24"/>
      <c r="BWC1662" s="24"/>
      <c r="BWD1662" s="24"/>
      <c r="BWE1662" s="24"/>
      <c r="BWF1662" s="24"/>
      <c r="BWG1662" s="24"/>
      <c r="BWH1662" s="24"/>
      <c r="BWI1662" s="24"/>
      <c r="BWJ1662" s="24"/>
      <c r="BWK1662" s="24"/>
      <c r="BWL1662" s="24"/>
      <c r="BWM1662" s="24"/>
      <c r="BWN1662" s="24"/>
      <c r="BWR1662" s="3"/>
      <c r="BWS1662" s="31"/>
      <c r="BWT1662" s="5"/>
      <c r="BWU1662" s="9"/>
      <c r="BWX1662" s="2"/>
      <c r="BXA1662" s="24"/>
      <c r="BXB1662" s="24"/>
      <c r="BXC1662" s="31"/>
      <c r="BXD1662" s="24"/>
      <c r="BXE1662" s="24"/>
      <c r="BXF1662" s="24"/>
      <c r="BXG1662" s="24"/>
      <c r="BXH1662" s="24"/>
      <c r="BXI1662" s="24"/>
      <c r="BXJ1662" s="24"/>
      <c r="BXK1662" s="24"/>
      <c r="BXL1662" s="24"/>
      <c r="BXM1662" s="24"/>
      <c r="BXN1662" s="24"/>
      <c r="BXO1662" s="24"/>
      <c r="BXP1662" s="24"/>
      <c r="BXQ1662" s="24"/>
      <c r="BXR1662" s="24"/>
      <c r="BXV1662" s="3"/>
      <c r="BXW1662" s="31"/>
      <c r="BXX1662" s="5"/>
      <c r="BXY1662" s="9"/>
      <c r="BYB1662" s="2"/>
      <c r="BYE1662" s="24"/>
      <c r="BYF1662" s="24"/>
      <c r="BYG1662" s="31"/>
      <c r="BYH1662" s="24"/>
      <c r="BYI1662" s="24"/>
      <c r="BYJ1662" s="24"/>
      <c r="BYK1662" s="24"/>
      <c r="BYL1662" s="24"/>
      <c r="BYM1662" s="24"/>
      <c r="BYN1662" s="24"/>
      <c r="BYO1662" s="24"/>
      <c r="BYP1662" s="24"/>
      <c r="BYQ1662" s="24"/>
      <c r="BYR1662" s="24"/>
      <c r="BYS1662" s="24"/>
      <c r="BYT1662" s="24"/>
      <c r="BYU1662" s="24"/>
      <c r="BYV1662" s="24"/>
      <c r="BYZ1662" s="3"/>
      <c r="BZA1662" s="31"/>
      <c r="BZB1662" s="5"/>
      <c r="BZC1662" s="9"/>
      <c r="BZF1662" s="2"/>
      <c r="BZI1662" s="24"/>
      <c r="BZJ1662" s="24"/>
      <c r="BZK1662" s="31"/>
      <c r="BZL1662" s="24"/>
      <c r="BZM1662" s="24"/>
      <c r="BZN1662" s="24"/>
      <c r="BZO1662" s="24"/>
      <c r="BZP1662" s="24"/>
      <c r="BZQ1662" s="24"/>
      <c r="BZR1662" s="24"/>
      <c r="BZS1662" s="24"/>
      <c r="BZT1662" s="24"/>
      <c r="BZU1662" s="24"/>
      <c r="BZV1662" s="24"/>
      <c r="BZW1662" s="24"/>
      <c r="BZX1662" s="24"/>
      <c r="BZY1662" s="24"/>
      <c r="BZZ1662" s="24"/>
      <c r="CAD1662" s="3"/>
      <c r="CAE1662" s="31"/>
      <c r="CAF1662" s="5"/>
      <c r="CAG1662" s="9"/>
      <c r="CAJ1662" s="2"/>
      <c r="CAM1662" s="24"/>
      <c r="CAN1662" s="24"/>
      <c r="CAO1662" s="31"/>
      <c r="CAP1662" s="24"/>
      <c r="CAQ1662" s="24"/>
      <c r="CAR1662" s="24"/>
      <c r="CAS1662" s="24"/>
      <c r="CAT1662" s="24"/>
      <c r="CAU1662" s="24"/>
      <c r="CAV1662" s="24"/>
      <c r="CAW1662" s="24"/>
      <c r="CAX1662" s="24"/>
      <c r="CAY1662" s="24"/>
      <c r="CAZ1662" s="24"/>
      <c r="CBA1662" s="24"/>
      <c r="CBB1662" s="24"/>
      <c r="CBC1662" s="24"/>
      <c r="CBD1662" s="24"/>
      <c r="CBH1662" s="3"/>
      <c r="CBI1662" s="31"/>
      <c r="CBJ1662" s="5"/>
      <c r="CBK1662" s="9"/>
      <c r="CBN1662" s="2"/>
      <c r="CBQ1662" s="24"/>
      <c r="CBR1662" s="24"/>
      <c r="CBS1662" s="31"/>
      <c r="CBT1662" s="24"/>
      <c r="CBU1662" s="24"/>
      <c r="CBV1662" s="24"/>
      <c r="CBW1662" s="24"/>
      <c r="CBX1662" s="24"/>
      <c r="CBY1662" s="24"/>
      <c r="CBZ1662" s="24"/>
      <c r="CCA1662" s="24"/>
      <c r="CCB1662" s="24"/>
      <c r="CCC1662" s="24"/>
      <c r="CCD1662" s="24"/>
      <c r="CCE1662" s="24"/>
      <c r="CCF1662" s="24"/>
      <c r="CCG1662" s="24"/>
      <c r="CCH1662" s="24"/>
      <c r="CCL1662" s="3"/>
      <c r="CCM1662" s="31"/>
      <c r="CCN1662" s="5"/>
      <c r="CCO1662" s="9"/>
      <c r="CCR1662" s="2"/>
      <c r="CCU1662" s="24"/>
      <c r="CCV1662" s="24"/>
      <c r="CCW1662" s="31"/>
      <c r="CCX1662" s="24"/>
      <c r="CCY1662" s="24"/>
      <c r="CCZ1662" s="24"/>
      <c r="CDA1662" s="24"/>
      <c r="CDB1662" s="24"/>
      <c r="CDC1662" s="24"/>
      <c r="CDD1662" s="24"/>
      <c r="CDE1662" s="24"/>
      <c r="CDF1662" s="24"/>
      <c r="CDG1662" s="24"/>
      <c r="CDH1662" s="24"/>
      <c r="CDI1662" s="24"/>
      <c r="CDJ1662" s="24"/>
      <c r="CDK1662" s="24"/>
      <c r="CDL1662" s="24"/>
      <c r="CDP1662" s="3"/>
      <c r="CDQ1662" s="31"/>
      <c r="CDR1662" s="5"/>
      <c r="CDS1662" s="9"/>
      <c r="CDV1662" s="2"/>
      <c r="CDY1662" s="24"/>
      <c r="CDZ1662" s="24"/>
      <c r="CEA1662" s="31"/>
      <c r="CEB1662" s="24"/>
      <c r="CEC1662" s="24"/>
      <c r="CED1662" s="24"/>
      <c r="CEE1662" s="24"/>
      <c r="CEF1662" s="24"/>
      <c r="CEG1662" s="24"/>
      <c r="CEH1662" s="24"/>
      <c r="CEI1662" s="24"/>
      <c r="CEJ1662" s="24"/>
      <c r="CEK1662" s="24"/>
      <c r="CEL1662" s="24"/>
      <c r="CEM1662" s="24"/>
      <c r="CEN1662" s="24"/>
      <c r="CEO1662" s="24"/>
      <c r="CEP1662" s="24"/>
      <c r="CET1662" s="3"/>
      <c r="CEU1662" s="31"/>
      <c r="CEV1662" s="5"/>
      <c r="CEW1662" s="9"/>
      <c r="CEZ1662" s="2"/>
      <c r="CFC1662" s="24"/>
      <c r="CFD1662" s="24"/>
      <c r="CFE1662" s="31"/>
      <c r="CFF1662" s="24"/>
      <c r="CFG1662" s="24"/>
      <c r="CFH1662" s="24"/>
      <c r="CFI1662" s="24"/>
      <c r="CFJ1662" s="24"/>
      <c r="CFK1662" s="24"/>
      <c r="CFL1662" s="24"/>
      <c r="CFM1662" s="24"/>
      <c r="CFN1662" s="24"/>
      <c r="CFO1662" s="24"/>
      <c r="CFP1662" s="24"/>
      <c r="CFQ1662" s="24"/>
      <c r="CFR1662" s="24"/>
      <c r="CFS1662" s="24"/>
      <c r="CFT1662" s="24"/>
      <c r="CFX1662" s="3"/>
      <c r="CFY1662" s="31"/>
      <c r="CFZ1662" s="5"/>
      <c r="CGA1662" s="9"/>
      <c r="CGD1662" s="2"/>
      <c r="CGG1662" s="24"/>
      <c r="CGH1662" s="24"/>
      <c r="CGI1662" s="31"/>
      <c r="CGJ1662" s="24"/>
      <c r="CGK1662" s="24"/>
      <c r="CGL1662" s="24"/>
      <c r="CGM1662" s="24"/>
      <c r="CGN1662" s="24"/>
      <c r="CGO1662" s="24"/>
      <c r="CGP1662" s="24"/>
      <c r="CGQ1662" s="24"/>
      <c r="CGR1662" s="24"/>
      <c r="CGS1662" s="24"/>
      <c r="CGT1662" s="24"/>
      <c r="CGU1662" s="24"/>
      <c r="CGV1662" s="24"/>
      <c r="CGW1662" s="24"/>
      <c r="CGX1662" s="24"/>
      <c r="CHB1662" s="3"/>
      <c r="CHC1662" s="31"/>
      <c r="CHD1662" s="5"/>
      <c r="CHE1662" s="9"/>
      <c r="CHH1662" s="2"/>
      <c r="CHK1662" s="24"/>
      <c r="CHL1662" s="24"/>
      <c r="CHM1662" s="31"/>
      <c r="CHN1662" s="24"/>
      <c r="CHO1662" s="24"/>
      <c r="CHP1662" s="24"/>
      <c r="CHQ1662" s="24"/>
      <c r="CHR1662" s="24"/>
      <c r="CHS1662" s="24"/>
      <c r="CHT1662" s="24"/>
      <c r="CHU1662" s="24"/>
      <c r="CHV1662" s="24"/>
      <c r="CHW1662" s="24"/>
      <c r="CHX1662" s="24"/>
      <c r="CHY1662" s="24"/>
      <c r="CHZ1662" s="24"/>
      <c r="CIA1662" s="24"/>
      <c r="CIB1662" s="24"/>
      <c r="CIF1662" s="3"/>
      <c r="CIG1662" s="31"/>
      <c r="CIH1662" s="5"/>
      <c r="CII1662" s="9"/>
      <c r="CIL1662" s="2"/>
      <c r="CIO1662" s="24"/>
      <c r="CIP1662" s="24"/>
      <c r="CIQ1662" s="31"/>
      <c r="CIR1662" s="24"/>
      <c r="CIS1662" s="24"/>
      <c r="CIT1662" s="24"/>
      <c r="CIU1662" s="24"/>
      <c r="CIV1662" s="24"/>
      <c r="CIW1662" s="24"/>
      <c r="CIX1662" s="24"/>
      <c r="CIY1662" s="24"/>
      <c r="CIZ1662" s="24"/>
      <c r="CJA1662" s="24"/>
      <c r="CJB1662" s="24"/>
      <c r="CJC1662" s="24"/>
      <c r="CJD1662" s="24"/>
      <c r="CJE1662" s="24"/>
      <c r="CJF1662" s="24"/>
      <c r="CJJ1662" s="3"/>
      <c r="CJK1662" s="31"/>
      <c r="CJL1662" s="5"/>
      <c r="CJM1662" s="9"/>
      <c r="CJP1662" s="2"/>
      <c r="CJS1662" s="24"/>
      <c r="CJT1662" s="24"/>
      <c r="CJU1662" s="31"/>
      <c r="CJV1662" s="24"/>
      <c r="CJW1662" s="24"/>
      <c r="CJX1662" s="24"/>
      <c r="CJY1662" s="24"/>
      <c r="CJZ1662" s="24"/>
      <c r="CKA1662" s="24"/>
      <c r="CKB1662" s="24"/>
      <c r="CKC1662" s="24"/>
      <c r="CKD1662" s="24"/>
      <c r="CKE1662" s="24"/>
      <c r="CKF1662" s="24"/>
      <c r="CKG1662" s="24"/>
      <c r="CKH1662" s="24"/>
      <c r="CKI1662" s="24"/>
      <c r="CKJ1662" s="24"/>
      <c r="CKN1662" s="3"/>
      <c r="CKO1662" s="31"/>
      <c r="CKP1662" s="5"/>
      <c r="CKQ1662" s="9"/>
      <c r="CKT1662" s="2"/>
      <c r="CKW1662" s="24"/>
      <c r="CKX1662" s="24"/>
      <c r="CKY1662" s="31"/>
      <c r="CKZ1662" s="24"/>
      <c r="CLA1662" s="24"/>
      <c r="CLB1662" s="24"/>
      <c r="CLC1662" s="24"/>
      <c r="CLD1662" s="24"/>
      <c r="CLE1662" s="24"/>
      <c r="CLF1662" s="24"/>
      <c r="CLG1662" s="24"/>
      <c r="CLH1662" s="24"/>
      <c r="CLI1662" s="24"/>
      <c r="CLJ1662" s="24"/>
      <c r="CLK1662" s="24"/>
      <c r="CLL1662" s="24"/>
      <c r="CLM1662" s="24"/>
      <c r="CLN1662" s="24"/>
      <c r="CLR1662" s="3"/>
      <c r="CLS1662" s="31"/>
      <c r="CLT1662" s="5"/>
      <c r="CLU1662" s="9"/>
      <c r="CLX1662" s="2"/>
      <c r="CMA1662" s="24"/>
      <c r="CMB1662" s="24"/>
      <c r="CMC1662" s="31"/>
      <c r="CMD1662" s="24"/>
      <c r="CME1662" s="24"/>
      <c r="CMF1662" s="24"/>
      <c r="CMG1662" s="24"/>
      <c r="CMH1662" s="24"/>
      <c r="CMI1662" s="24"/>
      <c r="CMJ1662" s="24"/>
      <c r="CMK1662" s="24"/>
      <c r="CML1662" s="24"/>
      <c r="CMM1662" s="24"/>
      <c r="CMN1662" s="24"/>
      <c r="CMO1662" s="24"/>
      <c r="CMP1662" s="24"/>
      <c r="CMQ1662" s="24"/>
      <c r="CMR1662" s="24"/>
      <c r="CMV1662" s="3"/>
      <c r="CMW1662" s="31"/>
      <c r="CMX1662" s="5"/>
      <c r="CMY1662" s="9"/>
      <c r="CNB1662" s="2"/>
      <c r="CNE1662" s="24"/>
      <c r="CNF1662" s="24"/>
      <c r="CNG1662" s="31"/>
      <c r="CNH1662" s="24"/>
      <c r="CNI1662" s="24"/>
      <c r="CNJ1662" s="24"/>
      <c r="CNK1662" s="24"/>
      <c r="CNL1662" s="24"/>
      <c r="CNM1662" s="24"/>
      <c r="CNN1662" s="24"/>
      <c r="CNO1662" s="24"/>
      <c r="CNP1662" s="24"/>
      <c r="CNQ1662" s="24"/>
      <c r="CNR1662" s="24"/>
      <c r="CNS1662" s="24"/>
      <c r="CNT1662" s="24"/>
      <c r="CNU1662" s="24"/>
      <c r="CNV1662" s="24"/>
      <c r="CNZ1662" s="3"/>
      <c r="COA1662" s="31"/>
      <c r="COB1662" s="5"/>
      <c r="COC1662" s="9"/>
      <c r="COF1662" s="2"/>
      <c r="COI1662" s="24"/>
      <c r="COJ1662" s="24"/>
      <c r="COK1662" s="31"/>
      <c r="COL1662" s="24"/>
      <c r="COM1662" s="24"/>
      <c r="CON1662" s="24"/>
      <c r="COO1662" s="24"/>
      <c r="COP1662" s="24"/>
      <c r="COQ1662" s="24"/>
      <c r="COR1662" s="24"/>
      <c r="COS1662" s="24"/>
      <c r="COT1662" s="24"/>
      <c r="COU1662" s="24"/>
      <c r="COV1662" s="24"/>
      <c r="COW1662" s="24"/>
      <c r="COX1662" s="24"/>
      <c r="COY1662" s="24"/>
      <c r="COZ1662" s="24"/>
      <c r="CPD1662" s="3"/>
      <c r="CPE1662" s="31"/>
      <c r="CPF1662" s="5"/>
      <c r="CPG1662" s="9"/>
      <c r="CPJ1662" s="2"/>
      <c r="CPM1662" s="24"/>
      <c r="CPN1662" s="24"/>
      <c r="CPO1662" s="31"/>
      <c r="CPP1662" s="24"/>
      <c r="CPQ1662" s="24"/>
      <c r="CPR1662" s="24"/>
      <c r="CPS1662" s="24"/>
      <c r="CPT1662" s="24"/>
      <c r="CPU1662" s="24"/>
      <c r="CPV1662" s="24"/>
      <c r="CPW1662" s="24"/>
      <c r="CPX1662" s="24"/>
      <c r="CPY1662" s="24"/>
      <c r="CPZ1662" s="24"/>
      <c r="CQA1662" s="24"/>
      <c r="CQB1662" s="24"/>
      <c r="CQC1662" s="24"/>
      <c r="CQD1662" s="24"/>
      <c r="CQH1662" s="3"/>
      <c r="CQI1662" s="31"/>
      <c r="CQJ1662" s="5"/>
      <c r="CQK1662" s="9"/>
      <c r="CQN1662" s="2"/>
      <c r="CQQ1662" s="24"/>
      <c r="CQR1662" s="24"/>
      <c r="CQS1662" s="31"/>
      <c r="CQT1662" s="24"/>
      <c r="CQU1662" s="24"/>
      <c r="CQV1662" s="24"/>
      <c r="CQW1662" s="24"/>
      <c r="CQX1662" s="24"/>
      <c r="CQY1662" s="24"/>
      <c r="CQZ1662" s="24"/>
      <c r="CRA1662" s="24"/>
      <c r="CRB1662" s="24"/>
      <c r="CRC1662" s="24"/>
      <c r="CRD1662" s="24"/>
      <c r="CRE1662" s="24"/>
      <c r="CRF1662" s="24"/>
      <c r="CRG1662" s="24"/>
      <c r="CRH1662" s="24"/>
      <c r="CRL1662" s="3"/>
      <c r="CRM1662" s="31"/>
      <c r="CRN1662" s="5"/>
      <c r="CRO1662" s="9"/>
      <c r="CRR1662" s="2"/>
      <c r="CRU1662" s="24"/>
      <c r="CRV1662" s="24"/>
      <c r="CRW1662" s="31"/>
      <c r="CRX1662" s="24"/>
      <c r="CRY1662" s="24"/>
      <c r="CRZ1662" s="24"/>
      <c r="CSA1662" s="24"/>
      <c r="CSB1662" s="24"/>
      <c r="CSC1662" s="24"/>
      <c r="CSD1662" s="24"/>
      <c r="CSE1662" s="24"/>
      <c r="CSF1662" s="24"/>
      <c r="CSG1662" s="24"/>
      <c r="CSH1662" s="24"/>
      <c r="CSI1662" s="24"/>
      <c r="CSJ1662" s="24"/>
      <c r="CSK1662" s="24"/>
      <c r="CSL1662" s="24"/>
      <c r="CSP1662" s="3"/>
      <c r="CSQ1662" s="31"/>
      <c r="CSR1662" s="5"/>
      <c r="CSS1662" s="9"/>
      <c r="CSV1662" s="2"/>
      <c r="CSY1662" s="24"/>
      <c r="CSZ1662" s="24"/>
      <c r="CTA1662" s="31"/>
      <c r="CTB1662" s="24"/>
      <c r="CTC1662" s="24"/>
      <c r="CTD1662" s="24"/>
      <c r="CTE1662" s="24"/>
      <c r="CTF1662" s="24"/>
      <c r="CTG1662" s="24"/>
      <c r="CTH1662" s="24"/>
      <c r="CTI1662" s="24"/>
      <c r="CTJ1662" s="24"/>
      <c r="CTK1662" s="24"/>
      <c r="CTL1662" s="24"/>
      <c r="CTM1662" s="24"/>
      <c r="CTN1662" s="24"/>
      <c r="CTO1662" s="24"/>
      <c r="CTP1662" s="24"/>
      <c r="CTT1662" s="3"/>
      <c r="CTU1662" s="31"/>
      <c r="CTV1662" s="5"/>
      <c r="CTW1662" s="9"/>
      <c r="CTZ1662" s="2"/>
      <c r="CUC1662" s="24"/>
      <c r="CUD1662" s="24"/>
      <c r="CUE1662" s="31"/>
      <c r="CUF1662" s="24"/>
      <c r="CUG1662" s="24"/>
      <c r="CUH1662" s="24"/>
      <c r="CUI1662" s="24"/>
      <c r="CUJ1662" s="24"/>
      <c r="CUK1662" s="24"/>
      <c r="CUL1662" s="24"/>
      <c r="CUM1662" s="24"/>
      <c r="CUN1662" s="24"/>
      <c r="CUO1662" s="24"/>
      <c r="CUP1662" s="24"/>
      <c r="CUQ1662" s="24"/>
      <c r="CUR1662" s="24"/>
      <c r="CUS1662" s="24"/>
      <c r="CUT1662" s="24"/>
      <c r="CUX1662" s="3"/>
      <c r="CUY1662" s="31"/>
      <c r="CUZ1662" s="5"/>
      <c r="CVA1662" s="9"/>
      <c r="CVD1662" s="2"/>
      <c r="CVG1662" s="24"/>
      <c r="CVH1662" s="24"/>
      <c r="CVI1662" s="31"/>
      <c r="CVJ1662" s="24"/>
      <c r="CVK1662" s="24"/>
      <c r="CVL1662" s="24"/>
      <c r="CVM1662" s="24"/>
      <c r="CVN1662" s="24"/>
      <c r="CVO1662" s="24"/>
      <c r="CVP1662" s="24"/>
      <c r="CVQ1662" s="24"/>
      <c r="CVR1662" s="24"/>
      <c r="CVS1662" s="24"/>
      <c r="CVT1662" s="24"/>
      <c r="CVU1662" s="24"/>
      <c r="CVV1662" s="24"/>
      <c r="CVW1662" s="24"/>
      <c r="CVX1662" s="24"/>
      <c r="CWB1662" s="3"/>
      <c r="CWC1662" s="31"/>
      <c r="CWD1662" s="5"/>
      <c r="CWE1662" s="9"/>
      <c r="CWH1662" s="2"/>
      <c r="CWK1662" s="24"/>
      <c r="CWL1662" s="24"/>
      <c r="CWM1662" s="31"/>
      <c r="CWN1662" s="24"/>
      <c r="CWO1662" s="24"/>
      <c r="CWP1662" s="24"/>
      <c r="CWQ1662" s="24"/>
      <c r="CWR1662" s="24"/>
      <c r="CWS1662" s="24"/>
      <c r="CWT1662" s="24"/>
      <c r="CWU1662" s="24"/>
      <c r="CWV1662" s="24"/>
      <c r="CWW1662" s="24"/>
      <c r="CWX1662" s="24"/>
      <c r="CWY1662" s="24"/>
      <c r="CWZ1662" s="24"/>
      <c r="CXA1662" s="24"/>
      <c r="CXB1662" s="24"/>
      <c r="CXF1662" s="3"/>
      <c r="CXG1662" s="31"/>
      <c r="CXH1662" s="5"/>
      <c r="CXI1662" s="9"/>
      <c r="CXL1662" s="2"/>
      <c r="CXO1662" s="24"/>
      <c r="CXP1662" s="24"/>
      <c r="CXQ1662" s="31"/>
      <c r="CXR1662" s="24"/>
      <c r="CXS1662" s="24"/>
      <c r="CXT1662" s="24"/>
      <c r="CXU1662" s="24"/>
      <c r="CXV1662" s="24"/>
      <c r="CXW1662" s="24"/>
      <c r="CXX1662" s="24"/>
      <c r="CXY1662" s="24"/>
      <c r="CXZ1662" s="24"/>
      <c r="CYA1662" s="24"/>
      <c r="CYB1662" s="24"/>
      <c r="CYC1662" s="24"/>
      <c r="CYD1662" s="24"/>
      <c r="CYE1662" s="24"/>
      <c r="CYF1662" s="24"/>
      <c r="CYJ1662" s="3"/>
      <c r="CYK1662" s="31"/>
      <c r="CYL1662" s="5"/>
      <c r="CYM1662" s="9"/>
      <c r="CYP1662" s="2"/>
      <c r="CYS1662" s="24"/>
      <c r="CYT1662" s="24"/>
      <c r="CYU1662" s="31"/>
      <c r="CYV1662" s="24"/>
      <c r="CYW1662" s="24"/>
      <c r="CYX1662" s="24"/>
      <c r="CYY1662" s="24"/>
      <c r="CYZ1662" s="24"/>
      <c r="CZA1662" s="24"/>
      <c r="CZB1662" s="24"/>
      <c r="CZC1662" s="24"/>
      <c r="CZD1662" s="24"/>
      <c r="CZE1662" s="24"/>
      <c r="CZF1662" s="24"/>
      <c r="CZG1662" s="24"/>
      <c r="CZH1662" s="24"/>
      <c r="CZI1662" s="24"/>
      <c r="CZJ1662" s="24"/>
      <c r="CZN1662" s="3"/>
      <c r="CZO1662" s="31"/>
      <c r="CZP1662" s="5"/>
      <c r="CZQ1662" s="9"/>
      <c r="CZT1662" s="2"/>
      <c r="CZW1662" s="24"/>
      <c r="CZX1662" s="24"/>
      <c r="CZY1662" s="31"/>
      <c r="CZZ1662" s="24"/>
      <c r="DAA1662" s="24"/>
      <c r="DAB1662" s="24"/>
      <c r="DAC1662" s="24"/>
      <c r="DAD1662" s="24"/>
      <c r="DAE1662" s="24"/>
      <c r="DAF1662" s="24"/>
      <c r="DAG1662" s="24"/>
      <c r="DAH1662" s="24"/>
      <c r="DAI1662" s="24"/>
      <c r="DAJ1662" s="24"/>
      <c r="DAK1662" s="24"/>
      <c r="DAL1662" s="24"/>
      <c r="DAM1662" s="24"/>
      <c r="DAN1662" s="24"/>
      <c r="DAR1662" s="3"/>
      <c r="DAS1662" s="31"/>
      <c r="DAT1662" s="5"/>
      <c r="DAU1662" s="9"/>
      <c r="DAX1662" s="2"/>
      <c r="DBA1662" s="24"/>
      <c r="DBB1662" s="24"/>
      <c r="DBC1662" s="31"/>
      <c r="DBD1662" s="24"/>
      <c r="DBE1662" s="24"/>
      <c r="DBF1662" s="24"/>
      <c r="DBG1662" s="24"/>
      <c r="DBH1662" s="24"/>
      <c r="DBI1662" s="24"/>
      <c r="DBJ1662" s="24"/>
      <c r="DBK1662" s="24"/>
      <c r="DBL1662" s="24"/>
      <c r="DBM1662" s="24"/>
      <c r="DBN1662" s="24"/>
      <c r="DBO1662" s="24"/>
      <c r="DBP1662" s="24"/>
      <c r="DBQ1662" s="24"/>
      <c r="DBR1662" s="24"/>
      <c r="DBV1662" s="3"/>
      <c r="DBW1662" s="31"/>
      <c r="DBX1662" s="5"/>
      <c r="DBY1662" s="9"/>
      <c r="DCB1662" s="2"/>
      <c r="DCE1662" s="24"/>
      <c r="DCF1662" s="24"/>
      <c r="DCG1662" s="31"/>
      <c r="DCH1662" s="24"/>
      <c r="DCI1662" s="24"/>
      <c r="DCJ1662" s="24"/>
      <c r="DCK1662" s="24"/>
      <c r="DCL1662" s="24"/>
      <c r="DCM1662" s="24"/>
      <c r="DCN1662" s="24"/>
      <c r="DCO1662" s="24"/>
      <c r="DCP1662" s="24"/>
      <c r="DCQ1662" s="24"/>
      <c r="DCR1662" s="24"/>
      <c r="DCS1662" s="24"/>
      <c r="DCT1662" s="24"/>
      <c r="DCU1662" s="24"/>
      <c r="DCV1662" s="24"/>
      <c r="DCZ1662" s="3"/>
      <c r="DDA1662" s="31"/>
      <c r="DDB1662" s="5"/>
      <c r="DDC1662" s="9"/>
      <c r="DDF1662" s="2"/>
      <c r="DDI1662" s="24"/>
      <c r="DDJ1662" s="24"/>
      <c r="DDK1662" s="31"/>
      <c r="DDL1662" s="24"/>
      <c r="DDM1662" s="24"/>
      <c r="DDN1662" s="24"/>
      <c r="DDO1662" s="24"/>
      <c r="DDP1662" s="24"/>
      <c r="DDQ1662" s="24"/>
      <c r="DDR1662" s="24"/>
      <c r="DDS1662" s="24"/>
      <c r="DDT1662" s="24"/>
      <c r="DDU1662" s="24"/>
      <c r="DDV1662" s="24"/>
      <c r="DDW1662" s="24"/>
      <c r="DDX1662" s="24"/>
      <c r="DDY1662" s="24"/>
      <c r="DDZ1662" s="24"/>
      <c r="DED1662" s="3"/>
      <c r="DEE1662" s="31"/>
      <c r="DEF1662" s="5"/>
      <c r="DEG1662" s="9"/>
      <c r="DEJ1662" s="2"/>
      <c r="DEM1662" s="24"/>
      <c r="DEN1662" s="24"/>
      <c r="DEO1662" s="31"/>
      <c r="DEP1662" s="24"/>
      <c r="DEQ1662" s="24"/>
      <c r="DER1662" s="24"/>
      <c r="DES1662" s="24"/>
      <c r="DET1662" s="24"/>
      <c r="DEU1662" s="24"/>
      <c r="DEV1662" s="24"/>
      <c r="DEW1662" s="24"/>
      <c r="DEX1662" s="24"/>
      <c r="DEY1662" s="24"/>
      <c r="DEZ1662" s="24"/>
      <c r="DFA1662" s="24"/>
      <c r="DFB1662" s="24"/>
      <c r="DFC1662" s="24"/>
      <c r="DFD1662" s="24"/>
      <c r="DFH1662" s="3"/>
      <c r="DFI1662" s="31"/>
      <c r="DFJ1662" s="5"/>
      <c r="DFK1662" s="9"/>
      <c r="DFN1662" s="2"/>
      <c r="DFQ1662" s="24"/>
      <c r="DFR1662" s="24"/>
      <c r="DFS1662" s="31"/>
      <c r="DFT1662" s="24"/>
      <c r="DFU1662" s="24"/>
      <c r="DFV1662" s="24"/>
      <c r="DFW1662" s="24"/>
      <c r="DFX1662" s="24"/>
      <c r="DFY1662" s="24"/>
      <c r="DFZ1662" s="24"/>
      <c r="DGA1662" s="24"/>
      <c r="DGB1662" s="24"/>
      <c r="DGC1662" s="24"/>
      <c r="DGD1662" s="24"/>
      <c r="DGE1662" s="24"/>
      <c r="DGF1662" s="24"/>
      <c r="DGG1662" s="24"/>
      <c r="DGH1662" s="24"/>
      <c r="DGL1662" s="3"/>
      <c r="DGM1662" s="31"/>
      <c r="DGN1662" s="5"/>
      <c r="DGO1662" s="9"/>
      <c r="DGR1662" s="2"/>
      <c r="DGU1662" s="24"/>
      <c r="DGV1662" s="24"/>
      <c r="DGW1662" s="31"/>
      <c r="DGX1662" s="24"/>
      <c r="DGY1662" s="24"/>
      <c r="DGZ1662" s="24"/>
      <c r="DHA1662" s="24"/>
      <c r="DHB1662" s="24"/>
      <c r="DHC1662" s="24"/>
      <c r="DHD1662" s="24"/>
      <c r="DHE1662" s="24"/>
      <c r="DHF1662" s="24"/>
      <c r="DHG1662" s="24"/>
      <c r="DHH1662" s="24"/>
      <c r="DHI1662" s="24"/>
      <c r="DHJ1662" s="24"/>
      <c r="DHK1662" s="24"/>
      <c r="DHL1662" s="24"/>
      <c r="DHP1662" s="3"/>
      <c r="DHQ1662" s="31"/>
      <c r="DHR1662" s="5"/>
      <c r="DHS1662" s="9"/>
      <c r="DHV1662" s="2"/>
      <c r="DHY1662" s="24"/>
      <c r="DHZ1662" s="24"/>
      <c r="DIA1662" s="31"/>
      <c r="DIB1662" s="24"/>
      <c r="DIC1662" s="24"/>
      <c r="DID1662" s="24"/>
      <c r="DIE1662" s="24"/>
      <c r="DIF1662" s="24"/>
      <c r="DIG1662" s="24"/>
      <c r="DIH1662" s="24"/>
      <c r="DII1662" s="24"/>
      <c r="DIJ1662" s="24"/>
      <c r="DIK1662" s="24"/>
      <c r="DIL1662" s="24"/>
      <c r="DIM1662" s="24"/>
      <c r="DIN1662" s="24"/>
      <c r="DIO1662" s="24"/>
      <c r="DIP1662" s="24"/>
      <c r="DIT1662" s="3"/>
      <c r="DIU1662" s="31"/>
      <c r="DIV1662" s="5"/>
      <c r="DIW1662" s="9"/>
      <c r="DIZ1662" s="2"/>
      <c r="DJC1662" s="24"/>
      <c r="DJD1662" s="24"/>
      <c r="DJE1662" s="31"/>
      <c r="DJF1662" s="24"/>
      <c r="DJG1662" s="24"/>
      <c r="DJH1662" s="24"/>
      <c r="DJI1662" s="24"/>
      <c r="DJJ1662" s="24"/>
      <c r="DJK1662" s="24"/>
      <c r="DJL1662" s="24"/>
      <c r="DJM1662" s="24"/>
      <c r="DJN1662" s="24"/>
      <c r="DJO1662" s="24"/>
      <c r="DJP1662" s="24"/>
      <c r="DJQ1662" s="24"/>
      <c r="DJR1662" s="24"/>
      <c r="DJS1662" s="24"/>
      <c r="DJT1662" s="24"/>
      <c r="DJX1662" s="3"/>
      <c r="DJY1662" s="31"/>
      <c r="DJZ1662" s="5"/>
      <c r="DKA1662" s="9"/>
      <c r="DKD1662" s="2"/>
      <c r="DKG1662" s="24"/>
      <c r="DKH1662" s="24"/>
      <c r="DKI1662" s="31"/>
      <c r="DKJ1662" s="24"/>
      <c r="DKK1662" s="24"/>
      <c r="DKL1662" s="24"/>
      <c r="DKM1662" s="24"/>
      <c r="DKN1662" s="24"/>
      <c r="DKO1662" s="24"/>
      <c r="DKP1662" s="24"/>
      <c r="DKQ1662" s="24"/>
      <c r="DKR1662" s="24"/>
      <c r="DKS1662" s="24"/>
      <c r="DKT1662" s="24"/>
      <c r="DKU1662" s="24"/>
      <c r="DKV1662" s="24"/>
      <c r="DKW1662" s="24"/>
      <c r="DKX1662" s="24"/>
      <c r="DLB1662" s="3"/>
      <c r="DLC1662" s="31"/>
      <c r="DLD1662" s="5"/>
      <c r="DLE1662" s="9"/>
      <c r="DLH1662" s="2"/>
      <c r="DLK1662" s="24"/>
      <c r="DLL1662" s="24"/>
      <c r="DLM1662" s="31"/>
      <c r="DLN1662" s="24"/>
      <c r="DLO1662" s="24"/>
      <c r="DLP1662" s="24"/>
      <c r="DLQ1662" s="24"/>
      <c r="DLR1662" s="24"/>
      <c r="DLS1662" s="24"/>
      <c r="DLT1662" s="24"/>
      <c r="DLU1662" s="24"/>
      <c r="DLV1662" s="24"/>
      <c r="DLW1662" s="24"/>
      <c r="DLX1662" s="24"/>
      <c r="DLY1662" s="24"/>
      <c r="DLZ1662" s="24"/>
      <c r="DMA1662" s="24"/>
      <c r="DMB1662" s="24"/>
      <c r="DMF1662" s="3"/>
      <c r="DMG1662" s="31"/>
      <c r="DMH1662" s="5"/>
      <c r="DMI1662" s="9"/>
      <c r="DML1662" s="2"/>
      <c r="DMO1662" s="24"/>
      <c r="DMP1662" s="24"/>
      <c r="DMQ1662" s="31"/>
      <c r="DMR1662" s="24"/>
      <c r="DMS1662" s="24"/>
      <c r="DMT1662" s="24"/>
      <c r="DMU1662" s="24"/>
      <c r="DMV1662" s="24"/>
      <c r="DMW1662" s="24"/>
      <c r="DMX1662" s="24"/>
      <c r="DMY1662" s="24"/>
      <c r="DMZ1662" s="24"/>
      <c r="DNA1662" s="24"/>
      <c r="DNB1662" s="24"/>
      <c r="DNC1662" s="24"/>
      <c r="DND1662" s="24"/>
      <c r="DNE1662" s="24"/>
      <c r="DNF1662" s="24"/>
      <c r="DNJ1662" s="3"/>
      <c r="DNK1662" s="31"/>
      <c r="DNL1662" s="5"/>
      <c r="DNM1662" s="9"/>
      <c r="DNP1662" s="2"/>
      <c r="DNS1662" s="24"/>
      <c r="DNT1662" s="24"/>
      <c r="DNU1662" s="31"/>
      <c r="DNV1662" s="24"/>
      <c r="DNW1662" s="24"/>
      <c r="DNX1662" s="24"/>
      <c r="DNY1662" s="24"/>
      <c r="DNZ1662" s="24"/>
      <c r="DOA1662" s="24"/>
      <c r="DOB1662" s="24"/>
      <c r="DOC1662" s="24"/>
      <c r="DOD1662" s="24"/>
      <c r="DOE1662" s="24"/>
      <c r="DOF1662" s="24"/>
      <c r="DOG1662" s="24"/>
      <c r="DOH1662" s="24"/>
      <c r="DOI1662" s="24"/>
      <c r="DOJ1662" s="24"/>
      <c r="DON1662" s="3"/>
      <c r="DOO1662" s="31"/>
      <c r="DOP1662" s="5"/>
      <c r="DOQ1662" s="9"/>
      <c r="DOT1662" s="2"/>
      <c r="DOW1662" s="24"/>
      <c r="DOX1662" s="24"/>
      <c r="DOY1662" s="31"/>
      <c r="DOZ1662" s="24"/>
      <c r="DPA1662" s="24"/>
      <c r="DPB1662" s="24"/>
      <c r="DPC1662" s="24"/>
      <c r="DPD1662" s="24"/>
      <c r="DPE1662" s="24"/>
      <c r="DPF1662" s="24"/>
      <c r="DPG1662" s="24"/>
      <c r="DPH1662" s="24"/>
      <c r="DPI1662" s="24"/>
      <c r="DPJ1662" s="24"/>
      <c r="DPK1662" s="24"/>
      <c r="DPL1662" s="24"/>
      <c r="DPM1662" s="24"/>
      <c r="DPN1662" s="24"/>
      <c r="DPR1662" s="3"/>
      <c r="DPS1662" s="31"/>
      <c r="DPT1662" s="5"/>
      <c r="DPU1662" s="9"/>
      <c r="DPX1662" s="2"/>
      <c r="DQA1662" s="24"/>
      <c r="DQB1662" s="24"/>
      <c r="DQC1662" s="31"/>
      <c r="DQD1662" s="24"/>
      <c r="DQE1662" s="24"/>
      <c r="DQF1662" s="24"/>
      <c r="DQG1662" s="24"/>
      <c r="DQH1662" s="24"/>
      <c r="DQI1662" s="24"/>
      <c r="DQJ1662" s="24"/>
      <c r="DQK1662" s="24"/>
      <c r="DQL1662" s="24"/>
      <c r="DQM1662" s="24"/>
      <c r="DQN1662" s="24"/>
      <c r="DQO1662" s="24"/>
      <c r="DQP1662" s="24"/>
      <c r="DQQ1662" s="24"/>
      <c r="DQR1662" s="24"/>
      <c r="DQV1662" s="3"/>
      <c r="DQW1662" s="31"/>
      <c r="DQX1662" s="5"/>
      <c r="DQY1662" s="9"/>
      <c r="DRB1662" s="2"/>
      <c r="DRE1662" s="24"/>
      <c r="DRF1662" s="24"/>
      <c r="DRG1662" s="31"/>
      <c r="DRH1662" s="24"/>
      <c r="DRI1662" s="24"/>
      <c r="DRJ1662" s="24"/>
      <c r="DRK1662" s="24"/>
      <c r="DRL1662" s="24"/>
      <c r="DRM1662" s="24"/>
      <c r="DRN1662" s="24"/>
      <c r="DRO1662" s="24"/>
      <c r="DRP1662" s="24"/>
      <c r="DRQ1662" s="24"/>
      <c r="DRR1662" s="24"/>
      <c r="DRS1662" s="24"/>
      <c r="DRT1662" s="24"/>
      <c r="DRU1662" s="24"/>
      <c r="DRV1662" s="24"/>
      <c r="DRZ1662" s="3"/>
      <c r="DSA1662" s="31"/>
      <c r="DSB1662" s="5"/>
      <c r="DSC1662" s="9"/>
      <c r="DSF1662" s="2"/>
      <c r="DSI1662" s="24"/>
      <c r="DSJ1662" s="24"/>
      <c r="DSK1662" s="31"/>
      <c r="DSL1662" s="24"/>
      <c r="DSM1662" s="24"/>
      <c r="DSN1662" s="24"/>
      <c r="DSO1662" s="24"/>
      <c r="DSP1662" s="24"/>
      <c r="DSQ1662" s="24"/>
      <c r="DSR1662" s="24"/>
      <c r="DSS1662" s="24"/>
      <c r="DST1662" s="24"/>
      <c r="DSU1662" s="24"/>
      <c r="DSV1662" s="24"/>
      <c r="DSW1662" s="24"/>
      <c r="DSX1662" s="24"/>
      <c r="DSY1662" s="24"/>
      <c r="DSZ1662" s="24"/>
      <c r="DTD1662" s="3"/>
      <c r="DTE1662" s="31"/>
      <c r="DTF1662" s="5"/>
      <c r="DTG1662" s="9"/>
      <c r="DTJ1662" s="2"/>
      <c r="DTM1662" s="24"/>
      <c r="DTN1662" s="24"/>
      <c r="DTO1662" s="31"/>
      <c r="DTP1662" s="24"/>
      <c r="DTQ1662" s="24"/>
      <c r="DTR1662" s="24"/>
      <c r="DTS1662" s="24"/>
      <c r="DTT1662" s="24"/>
      <c r="DTU1662" s="24"/>
      <c r="DTV1662" s="24"/>
      <c r="DTW1662" s="24"/>
      <c r="DTX1662" s="24"/>
      <c r="DTY1662" s="24"/>
      <c r="DTZ1662" s="24"/>
      <c r="DUA1662" s="24"/>
      <c r="DUB1662" s="24"/>
      <c r="DUC1662" s="24"/>
      <c r="DUD1662" s="24"/>
      <c r="DUH1662" s="3"/>
      <c r="DUI1662" s="31"/>
      <c r="DUJ1662" s="5"/>
      <c r="DUK1662" s="9"/>
      <c r="DUN1662" s="2"/>
      <c r="DUQ1662" s="24"/>
      <c r="DUR1662" s="24"/>
      <c r="DUS1662" s="31"/>
      <c r="DUT1662" s="24"/>
      <c r="DUU1662" s="24"/>
      <c r="DUV1662" s="24"/>
      <c r="DUW1662" s="24"/>
      <c r="DUX1662" s="24"/>
      <c r="DUY1662" s="24"/>
      <c r="DUZ1662" s="24"/>
      <c r="DVA1662" s="24"/>
      <c r="DVB1662" s="24"/>
      <c r="DVC1662" s="24"/>
      <c r="DVD1662" s="24"/>
      <c r="DVE1662" s="24"/>
      <c r="DVF1662" s="24"/>
      <c r="DVG1662" s="24"/>
      <c r="DVH1662" s="24"/>
      <c r="DVL1662" s="3"/>
      <c r="DVM1662" s="31"/>
      <c r="DVN1662" s="5"/>
      <c r="DVO1662" s="9"/>
      <c r="DVR1662" s="2"/>
      <c r="DVU1662" s="24"/>
      <c r="DVV1662" s="24"/>
      <c r="DVW1662" s="31"/>
      <c r="DVX1662" s="24"/>
      <c r="DVY1662" s="24"/>
      <c r="DVZ1662" s="24"/>
      <c r="DWA1662" s="24"/>
      <c r="DWB1662" s="24"/>
      <c r="DWC1662" s="24"/>
      <c r="DWD1662" s="24"/>
      <c r="DWE1662" s="24"/>
      <c r="DWF1662" s="24"/>
      <c r="DWG1662" s="24"/>
      <c r="DWH1662" s="24"/>
      <c r="DWI1662" s="24"/>
      <c r="DWJ1662" s="24"/>
      <c r="DWK1662" s="24"/>
      <c r="DWL1662" s="24"/>
      <c r="DWP1662" s="3"/>
      <c r="DWQ1662" s="31"/>
      <c r="DWR1662" s="5"/>
      <c r="DWS1662" s="9"/>
      <c r="DWV1662" s="2"/>
      <c r="DWY1662" s="24"/>
      <c r="DWZ1662" s="24"/>
      <c r="DXA1662" s="31"/>
      <c r="DXB1662" s="24"/>
      <c r="DXC1662" s="24"/>
      <c r="DXD1662" s="24"/>
      <c r="DXE1662" s="24"/>
      <c r="DXF1662" s="24"/>
      <c r="DXG1662" s="24"/>
      <c r="DXH1662" s="24"/>
      <c r="DXI1662" s="24"/>
      <c r="DXJ1662" s="24"/>
      <c r="DXK1662" s="24"/>
      <c r="DXL1662" s="24"/>
      <c r="DXM1662" s="24"/>
      <c r="DXN1662" s="24"/>
      <c r="DXO1662" s="24"/>
      <c r="DXP1662" s="24"/>
      <c r="DXT1662" s="3"/>
      <c r="DXU1662" s="31"/>
      <c r="DXV1662" s="5"/>
      <c r="DXW1662" s="9"/>
      <c r="DXZ1662" s="2"/>
      <c r="DYC1662" s="24"/>
      <c r="DYD1662" s="24"/>
      <c r="DYE1662" s="31"/>
      <c r="DYF1662" s="24"/>
      <c r="DYG1662" s="24"/>
      <c r="DYH1662" s="24"/>
      <c r="DYI1662" s="24"/>
      <c r="DYJ1662" s="24"/>
      <c r="DYK1662" s="24"/>
      <c r="DYL1662" s="24"/>
      <c r="DYM1662" s="24"/>
      <c r="DYN1662" s="24"/>
      <c r="DYO1662" s="24"/>
      <c r="DYP1662" s="24"/>
      <c r="DYQ1662" s="24"/>
      <c r="DYR1662" s="24"/>
      <c r="DYS1662" s="24"/>
      <c r="DYT1662" s="24"/>
      <c r="DYX1662" s="3"/>
      <c r="DYY1662" s="31"/>
      <c r="DYZ1662" s="5"/>
      <c r="DZA1662" s="9"/>
      <c r="DZD1662" s="2"/>
      <c r="DZG1662" s="24"/>
      <c r="DZH1662" s="24"/>
      <c r="DZI1662" s="31"/>
      <c r="DZJ1662" s="24"/>
      <c r="DZK1662" s="24"/>
      <c r="DZL1662" s="24"/>
      <c r="DZM1662" s="24"/>
      <c r="DZN1662" s="24"/>
      <c r="DZO1662" s="24"/>
      <c r="DZP1662" s="24"/>
      <c r="DZQ1662" s="24"/>
      <c r="DZR1662" s="24"/>
      <c r="DZS1662" s="24"/>
      <c r="DZT1662" s="24"/>
      <c r="DZU1662" s="24"/>
      <c r="DZV1662" s="24"/>
      <c r="DZW1662" s="24"/>
      <c r="DZX1662" s="24"/>
      <c r="EAB1662" s="3"/>
      <c r="EAC1662" s="31"/>
      <c r="EAD1662" s="5"/>
      <c r="EAE1662" s="9"/>
      <c r="EAH1662" s="2"/>
      <c r="EAK1662" s="24"/>
      <c r="EAL1662" s="24"/>
      <c r="EAM1662" s="31"/>
      <c r="EAN1662" s="24"/>
      <c r="EAO1662" s="24"/>
      <c r="EAP1662" s="24"/>
      <c r="EAQ1662" s="24"/>
      <c r="EAR1662" s="24"/>
      <c r="EAS1662" s="24"/>
      <c r="EAT1662" s="24"/>
      <c r="EAU1662" s="24"/>
      <c r="EAV1662" s="24"/>
      <c r="EAW1662" s="24"/>
      <c r="EAX1662" s="24"/>
      <c r="EAY1662" s="24"/>
      <c r="EAZ1662" s="24"/>
      <c r="EBA1662" s="24"/>
      <c r="EBB1662" s="24"/>
      <c r="EBF1662" s="3"/>
      <c r="EBG1662" s="31"/>
      <c r="EBH1662" s="5"/>
      <c r="EBI1662" s="9"/>
      <c r="EBL1662" s="2"/>
      <c r="EBO1662" s="24"/>
      <c r="EBP1662" s="24"/>
      <c r="EBQ1662" s="31"/>
      <c r="EBR1662" s="24"/>
      <c r="EBS1662" s="24"/>
      <c r="EBT1662" s="24"/>
      <c r="EBU1662" s="24"/>
      <c r="EBV1662" s="24"/>
      <c r="EBW1662" s="24"/>
      <c r="EBX1662" s="24"/>
      <c r="EBY1662" s="24"/>
      <c r="EBZ1662" s="24"/>
      <c r="ECA1662" s="24"/>
      <c r="ECB1662" s="24"/>
      <c r="ECC1662" s="24"/>
      <c r="ECD1662" s="24"/>
      <c r="ECE1662" s="24"/>
      <c r="ECF1662" s="24"/>
      <c r="ECJ1662" s="3"/>
      <c r="ECK1662" s="31"/>
      <c r="ECL1662" s="5"/>
      <c r="ECM1662" s="9"/>
      <c r="ECP1662" s="2"/>
      <c r="ECS1662" s="24"/>
      <c r="ECT1662" s="24"/>
      <c r="ECU1662" s="31"/>
      <c r="ECV1662" s="24"/>
      <c r="ECW1662" s="24"/>
      <c r="ECX1662" s="24"/>
      <c r="ECY1662" s="24"/>
      <c r="ECZ1662" s="24"/>
      <c r="EDA1662" s="24"/>
      <c r="EDB1662" s="24"/>
      <c r="EDC1662" s="24"/>
      <c r="EDD1662" s="24"/>
      <c r="EDE1662" s="24"/>
      <c r="EDF1662" s="24"/>
      <c r="EDG1662" s="24"/>
      <c r="EDH1662" s="24"/>
      <c r="EDI1662" s="24"/>
      <c r="EDJ1662" s="24"/>
      <c r="EDN1662" s="3"/>
      <c r="EDO1662" s="31"/>
      <c r="EDP1662" s="5"/>
      <c r="EDQ1662" s="9"/>
      <c r="EDT1662" s="2"/>
      <c r="EDW1662" s="24"/>
      <c r="EDX1662" s="24"/>
      <c r="EDY1662" s="31"/>
      <c r="EDZ1662" s="24"/>
      <c r="EEA1662" s="24"/>
      <c r="EEB1662" s="24"/>
      <c r="EEC1662" s="24"/>
      <c r="EED1662" s="24"/>
      <c r="EEE1662" s="24"/>
      <c r="EEF1662" s="24"/>
      <c r="EEG1662" s="24"/>
      <c r="EEH1662" s="24"/>
      <c r="EEI1662" s="24"/>
      <c r="EEJ1662" s="24"/>
      <c r="EEK1662" s="24"/>
      <c r="EEL1662" s="24"/>
      <c r="EEM1662" s="24"/>
      <c r="EEN1662" s="24"/>
      <c r="EER1662" s="3"/>
      <c r="EES1662" s="31"/>
      <c r="EET1662" s="5"/>
      <c r="EEU1662" s="9"/>
      <c r="EEX1662" s="2"/>
      <c r="EFA1662" s="24"/>
      <c r="EFB1662" s="24"/>
      <c r="EFC1662" s="31"/>
      <c r="EFD1662" s="24"/>
      <c r="EFE1662" s="24"/>
      <c r="EFF1662" s="24"/>
      <c r="EFG1662" s="24"/>
      <c r="EFH1662" s="24"/>
      <c r="EFI1662" s="24"/>
      <c r="EFJ1662" s="24"/>
      <c r="EFK1662" s="24"/>
      <c r="EFL1662" s="24"/>
      <c r="EFM1662" s="24"/>
      <c r="EFN1662" s="24"/>
      <c r="EFO1662" s="24"/>
      <c r="EFP1662" s="24"/>
      <c r="EFQ1662" s="24"/>
      <c r="EFR1662" s="24"/>
      <c r="EFV1662" s="3"/>
      <c r="EFW1662" s="31"/>
      <c r="EFX1662" s="5"/>
      <c r="EFY1662" s="9"/>
      <c r="EGB1662" s="2"/>
      <c r="EGE1662" s="24"/>
      <c r="EGF1662" s="24"/>
      <c r="EGG1662" s="31"/>
      <c r="EGH1662" s="24"/>
      <c r="EGI1662" s="24"/>
      <c r="EGJ1662" s="24"/>
      <c r="EGK1662" s="24"/>
      <c r="EGL1662" s="24"/>
      <c r="EGM1662" s="24"/>
      <c r="EGN1662" s="24"/>
      <c r="EGO1662" s="24"/>
      <c r="EGP1662" s="24"/>
      <c r="EGQ1662" s="24"/>
      <c r="EGR1662" s="24"/>
      <c r="EGS1662" s="24"/>
      <c r="EGT1662" s="24"/>
      <c r="EGU1662" s="24"/>
      <c r="EGV1662" s="24"/>
      <c r="EGZ1662" s="3"/>
      <c r="EHA1662" s="31"/>
      <c r="EHB1662" s="5"/>
      <c r="EHC1662" s="9"/>
      <c r="EHF1662" s="2"/>
      <c r="EHI1662" s="24"/>
      <c r="EHJ1662" s="24"/>
      <c r="EHK1662" s="31"/>
      <c r="EHL1662" s="24"/>
      <c r="EHM1662" s="24"/>
      <c r="EHN1662" s="24"/>
      <c r="EHO1662" s="24"/>
      <c r="EHP1662" s="24"/>
      <c r="EHQ1662" s="24"/>
      <c r="EHR1662" s="24"/>
      <c r="EHS1662" s="24"/>
      <c r="EHT1662" s="24"/>
      <c r="EHU1662" s="24"/>
      <c r="EHV1662" s="24"/>
      <c r="EHW1662" s="24"/>
      <c r="EHX1662" s="24"/>
      <c r="EHY1662" s="24"/>
      <c r="EHZ1662" s="24"/>
      <c r="EID1662" s="3"/>
      <c r="EIE1662" s="31"/>
      <c r="EIF1662" s="5"/>
      <c r="EIG1662" s="9"/>
      <c r="EIJ1662" s="2"/>
      <c r="EIM1662" s="24"/>
      <c r="EIN1662" s="24"/>
      <c r="EIO1662" s="31"/>
      <c r="EIP1662" s="24"/>
      <c r="EIQ1662" s="24"/>
      <c r="EIR1662" s="24"/>
      <c r="EIS1662" s="24"/>
      <c r="EIT1662" s="24"/>
      <c r="EIU1662" s="24"/>
      <c r="EIV1662" s="24"/>
      <c r="EIW1662" s="24"/>
      <c r="EIX1662" s="24"/>
      <c r="EIY1662" s="24"/>
      <c r="EIZ1662" s="24"/>
      <c r="EJA1662" s="24"/>
      <c r="EJB1662" s="24"/>
      <c r="EJC1662" s="24"/>
      <c r="EJD1662" s="24"/>
      <c r="EJH1662" s="3"/>
      <c r="EJI1662" s="31"/>
      <c r="EJJ1662" s="5"/>
      <c r="EJK1662" s="9"/>
      <c r="EJN1662" s="2"/>
      <c r="EJQ1662" s="24"/>
      <c r="EJR1662" s="24"/>
      <c r="EJS1662" s="31"/>
      <c r="EJT1662" s="24"/>
      <c r="EJU1662" s="24"/>
      <c r="EJV1662" s="24"/>
      <c r="EJW1662" s="24"/>
      <c r="EJX1662" s="24"/>
      <c r="EJY1662" s="24"/>
      <c r="EJZ1662" s="24"/>
      <c r="EKA1662" s="24"/>
      <c r="EKB1662" s="24"/>
      <c r="EKC1662" s="24"/>
      <c r="EKD1662" s="24"/>
      <c r="EKE1662" s="24"/>
      <c r="EKF1662" s="24"/>
      <c r="EKG1662" s="24"/>
      <c r="EKH1662" s="24"/>
      <c r="EKL1662" s="3"/>
      <c r="EKM1662" s="31"/>
      <c r="EKN1662" s="5"/>
      <c r="EKO1662" s="9"/>
      <c r="EKR1662" s="2"/>
      <c r="EKU1662" s="24"/>
      <c r="EKV1662" s="24"/>
      <c r="EKW1662" s="31"/>
      <c r="EKX1662" s="24"/>
      <c r="EKY1662" s="24"/>
      <c r="EKZ1662" s="24"/>
      <c r="ELA1662" s="24"/>
      <c r="ELB1662" s="24"/>
      <c r="ELC1662" s="24"/>
      <c r="ELD1662" s="24"/>
      <c r="ELE1662" s="24"/>
      <c r="ELF1662" s="24"/>
      <c r="ELG1662" s="24"/>
      <c r="ELH1662" s="24"/>
      <c r="ELI1662" s="24"/>
      <c r="ELJ1662" s="24"/>
      <c r="ELK1662" s="24"/>
      <c r="ELL1662" s="24"/>
      <c r="ELP1662" s="3"/>
      <c r="ELQ1662" s="31"/>
      <c r="ELR1662" s="5"/>
      <c r="ELS1662" s="9"/>
      <c r="ELV1662" s="2"/>
      <c r="ELY1662" s="24"/>
      <c r="ELZ1662" s="24"/>
      <c r="EMA1662" s="31"/>
      <c r="EMB1662" s="24"/>
      <c r="EMC1662" s="24"/>
      <c r="EMD1662" s="24"/>
      <c r="EME1662" s="24"/>
      <c r="EMF1662" s="24"/>
      <c r="EMG1662" s="24"/>
      <c r="EMH1662" s="24"/>
      <c r="EMI1662" s="24"/>
      <c r="EMJ1662" s="24"/>
      <c r="EMK1662" s="24"/>
      <c r="EML1662" s="24"/>
      <c r="EMM1662" s="24"/>
      <c r="EMN1662" s="24"/>
      <c r="EMO1662" s="24"/>
      <c r="EMP1662" s="24"/>
      <c r="EMT1662" s="3"/>
      <c r="EMU1662" s="31"/>
      <c r="EMV1662" s="5"/>
      <c r="EMW1662" s="9"/>
      <c r="EMZ1662" s="2"/>
      <c r="ENC1662" s="24"/>
      <c r="END1662" s="24"/>
      <c r="ENE1662" s="31"/>
      <c r="ENF1662" s="24"/>
      <c r="ENG1662" s="24"/>
      <c r="ENH1662" s="24"/>
      <c r="ENI1662" s="24"/>
      <c r="ENJ1662" s="24"/>
      <c r="ENK1662" s="24"/>
      <c r="ENL1662" s="24"/>
      <c r="ENM1662" s="24"/>
      <c r="ENN1662" s="24"/>
      <c r="ENO1662" s="24"/>
      <c r="ENP1662" s="24"/>
      <c r="ENQ1662" s="24"/>
      <c r="ENR1662" s="24"/>
      <c r="ENS1662" s="24"/>
      <c r="ENT1662" s="24"/>
      <c r="ENX1662" s="3"/>
      <c r="ENY1662" s="31"/>
      <c r="ENZ1662" s="5"/>
      <c r="EOA1662" s="9"/>
      <c r="EOD1662" s="2"/>
      <c r="EOG1662" s="24"/>
      <c r="EOH1662" s="24"/>
      <c r="EOI1662" s="31"/>
      <c r="EOJ1662" s="24"/>
      <c r="EOK1662" s="24"/>
      <c r="EOL1662" s="24"/>
      <c r="EOM1662" s="24"/>
      <c r="EON1662" s="24"/>
      <c r="EOO1662" s="24"/>
      <c r="EOP1662" s="24"/>
      <c r="EOQ1662" s="24"/>
      <c r="EOR1662" s="24"/>
      <c r="EOS1662" s="24"/>
      <c r="EOT1662" s="24"/>
      <c r="EOU1662" s="24"/>
      <c r="EOV1662" s="24"/>
      <c r="EOW1662" s="24"/>
      <c r="EOX1662" s="24"/>
      <c r="EPB1662" s="3"/>
      <c r="EPC1662" s="31"/>
      <c r="EPD1662" s="5"/>
      <c r="EPE1662" s="9"/>
      <c r="EPH1662" s="2"/>
      <c r="EPK1662" s="24"/>
      <c r="EPL1662" s="24"/>
      <c r="EPM1662" s="31"/>
      <c r="EPN1662" s="24"/>
      <c r="EPO1662" s="24"/>
      <c r="EPP1662" s="24"/>
      <c r="EPQ1662" s="24"/>
      <c r="EPR1662" s="24"/>
      <c r="EPS1662" s="24"/>
      <c r="EPT1662" s="24"/>
      <c r="EPU1662" s="24"/>
      <c r="EPV1662" s="24"/>
      <c r="EPW1662" s="24"/>
      <c r="EPX1662" s="24"/>
      <c r="EPY1662" s="24"/>
      <c r="EPZ1662" s="24"/>
      <c r="EQA1662" s="24"/>
      <c r="EQB1662" s="24"/>
      <c r="EQF1662" s="3"/>
      <c r="EQG1662" s="31"/>
      <c r="EQH1662" s="5"/>
      <c r="EQI1662" s="9"/>
      <c r="EQL1662" s="2"/>
      <c r="EQO1662" s="24"/>
      <c r="EQP1662" s="24"/>
      <c r="EQQ1662" s="31"/>
      <c r="EQR1662" s="24"/>
      <c r="EQS1662" s="24"/>
      <c r="EQT1662" s="24"/>
      <c r="EQU1662" s="24"/>
      <c r="EQV1662" s="24"/>
      <c r="EQW1662" s="24"/>
      <c r="EQX1662" s="24"/>
      <c r="EQY1662" s="24"/>
      <c r="EQZ1662" s="24"/>
      <c r="ERA1662" s="24"/>
      <c r="ERB1662" s="24"/>
      <c r="ERC1662" s="24"/>
      <c r="ERD1662" s="24"/>
      <c r="ERE1662" s="24"/>
      <c r="ERF1662" s="24"/>
      <c r="ERJ1662" s="3"/>
      <c r="ERK1662" s="31"/>
      <c r="ERL1662" s="5"/>
      <c r="ERM1662" s="9"/>
      <c r="ERP1662" s="2"/>
      <c r="ERS1662" s="24"/>
      <c r="ERT1662" s="24"/>
      <c r="ERU1662" s="31"/>
      <c r="ERV1662" s="24"/>
      <c r="ERW1662" s="24"/>
      <c r="ERX1662" s="24"/>
      <c r="ERY1662" s="24"/>
      <c r="ERZ1662" s="24"/>
      <c r="ESA1662" s="24"/>
      <c r="ESB1662" s="24"/>
      <c r="ESC1662" s="24"/>
      <c r="ESD1662" s="24"/>
      <c r="ESE1662" s="24"/>
      <c r="ESF1662" s="24"/>
      <c r="ESG1662" s="24"/>
      <c r="ESH1662" s="24"/>
      <c r="ESI1662" s="24"/>
      <c r="ESJ1662" s="24"/>
      <c r="ESN1662" s="3"/>
      <c r="ESO1662" s="31"/>
      <c r="ESP1662" s="5"/>
      <c r="ESQ1662" s="9"/>
      <c r="EST1662" s="2"/>
      <c r="ESW1662" s="24"/>
      <c r="ESX1662" s="24"/>
      <c r="ESY1662" s="31"/>
      <c r="ESZ1662" s="24"/>
      <c r="ETA1662" s="24"/>
      <c r="ETB1662" s="24"/>
      <c r="ETC1662" s="24"/>
      <c r="ETD1662" s="24"/>
      <c r="ETE1662" s="24"/>
      <c r="ETF1662" s="24"/>
      <c r="ETG1662" s="24"/>
      <c r="ETH1662" s="24"/>
      <c r="ETI1662" s="24"/>
      <c r="ETJ1662" s="24"/>
      <c r="ETK1662" s="24"/>
      <c r="ETL1662" s="24"/>
      <c r="ETM1662" s="24"/>
      <c r="ETN1662" s="24"/>
      <c r="ETR1662" s="3"/>
      <c r="ETS1662" s="31"/>
      <c r="ETT1662" s="5"/>
      <c r="ETU1662" s="9"/>
      <c r="ETX1662" s="2"/>
      <c r="EUA1662" s="24"/>
      <c r="EUB1662" s="24"/>
      <c r="EUC1662" s="31"/>
      <c r="EUD1662" s="24"/>
      <c r="EUE1662" s="24"/>
      <c r="EUF1662" s="24"/>
      <c r="EUG1662" s="24"/>
      <c r="EUH1662" s="24"/>
      <c r="EUI1662" s="24"/>
      <c r="EUJ1662" s="24"/>
      <c r="EUK1662" s="24"/>
      <c r="EUL1662" s="24"/>
      <c r="EUM1662" s="24"/>
      <c r="EUN1662" s="24"/>
      <c r="EUO1662" s="24"/>
      <c r="EUP1662" s="24"/>
      <c r="EUQ1662" s="24"/>
      <c r="EUR1662" s="24"/>
      <c r="EUV1662" s="3"/>
      <c r="EUW1662" s="31"/>
      <c r="EUX1662" s="5"/>
      <c r="EUY1662" s="9"/>
      <c r="EVB1662" s="2"/>
      <c r="EVE1662" s="24"/>
      <c r="EVF1662" s="24"/>
      <c r="EVG1662" s="31"/>
      <c r="EVH1662" s="24"/>
      <c r="EVI1662" s="24"/>
      <c r="EVJ1662" s="24"/>
      <c r="EVK1662" s="24"/>
      <c r="EVL1662" s="24"/>
      <c r="EVM1662" s="24"/>
      <c r="EVN1662" s="24"/>
      <c r="EVO1662" s="24"/>
      <c r="EVP1662" s="24"/>
      <c r="EVQ1662" s="24"/>
      <c r="EVR1662" s="24"/>
      <c r="EVS1662" s="24"/>
      <c r="EVT1662" s="24"/>
      <c r="EVU1662" s="24"/>
      <c r="EVV1662" s="24"/>
      <c r="EVZ1662" s="3"/>
      <c r="EWA1662" s="31"/>
      <c r="EWB1662" s="5"/>
      <c r="EWC1662" s="9"/>
      <c r="EWF1662" s="2"/>
      <c r="EWI1662" s="24"/>
      <c r="EWJ1662" s="24"/>
      <c r="EWK1662" s="31"/>
      <c r="EWL1662" s="24"/>
      <c r="EWM1662" s="24"/>
      <c r="EWN1662" s="24"/>
      <c r="EWO1662" s="24"/>
      <c r="EWP1662" s="24"/>
      <c r="EWQ1662" s="24"/>
      <c r="EWR1662" s="24"/>
      <c r="EWS1662" s="24"/>
      <c r="EWT1662" s="24"/>
      <c r="EWU1662" s="24"/>
      <c r="EWV1662" s="24"/>
      <c r="EWW1662" s="24"/>
      <c r="EWX1662" s="24"/>
      <c r="EWY1662" s="24"/>
      <c r="EWZ1662" s="24"/>
      <c r="EXD1662" s="3"/>
      <c r="EXE1662" s="31"/>
      <c r="EXF1662" s="5"/>
      <c r="EXG1662" s="9"/>
      <c r="EXJ1662" s="2"/>
      <c r="EXM1662" s="24"/>
      <c r="EXN1662" s="24"/>
      <c r="EXO1662" s="31"/>
      <c r="EXP1662" s="24"/>
      <c r="EXQ1662" s="24"/>
      <c r="EXR1662" s="24"/>
      <c r="EXS1662" s="24"/>
      <c r="EXT1662" s="24"/>
      <c r="EXU1662" s="24"/>
      <c r="EXV1662" s="24"/>
      <c r="EXW1662" s="24"/>
      <c r="EXX1662" s="24"/>
      <c r="EXY1662" s="24"/>
      <c r="EXZ1662" s="24"/>
      <c r="EYA1662" s="24"/>
      <c r="EYB1662" s="24"/>
      <c r="EYC1662" s="24"/>
      <c r="EYD1662" s="24"/>
      <c r="EYH1662" s="3"/>
      <c r="EYI1662" s="31"/>
      <c r="EYJ1662" s="5"/>
      <c r="EYK1662" s="9"/>
      <c r="EYN1662" s="2"/>
      <c r="EYQ1662" s="24"/>
      <c r="EYR1662" s="24"/>
      <c r="EYS1662" s="31"/>
      <c r="EYT1662" s="24"/>
      <c r="EYU1662" s="24"/>
      <c r="EYV1662" s="24"/>
      <c r="EYW1662" s="24"/>
      <c r="EYX1662" s="24"/>
      <c r="EYY1662" s="24"/>
      <c r="EYZ1662" s="24"/>
      <c r="EZA1662" s="24"/>
      <c r="EZB1662" s="24"/>
      <c r="EZC1662" s="24"/>
      <c r="EZD1662" s="24"/>
      <c r="EZE1662" s="24"/>
      <c r="EZF1662" s="24"/>
      <c r="EZG1662" s="24"/>
      <c r="EZH1662" s="24"/>
      <c r="EZL1662" s="3"/>
      <c r="EZM1662" s="31"/>
      <c r="EZN1662" s="5"/>
      <c r="EZO1662" s="9"/>
      <c r="EZR1662" s="2"/>
      <c r="EZU1662" s="24"/>
      <c r="EZV1662" s="24"/>
      <c r="EZW1662" s="31"/>
      <c r="EZX1662" s="24"/>
      <c r="EZY1662" s="24"/>
      <c r="EZZ1662" s="24"/>
      <c r="FAA1662" s="24"/>
      <c r="FAB1662" s="24"/>
      <c r="FAC1662" s="24"/>
      <c r="FAD1662" s="24"/>
      <c r="FAE1662" s="24"/>
      <c r="FAF1662" s="24"/>
      <c r="FAG1662" s="24"/>
      <c r="FAH1662" s="24"/>
      <c r="FAI1662" s="24"/>
      <c r="FAJ1662" s="24"/>
      <c r="FAK1662" s="24"/>
      <c r="FAL1662" s="24"/>
      <c r="FAP1662" s="3"/>
      <c r="FAQ1662" s="31"/>
      <c r="FAR1662" s="5"/>
      <c r="FAS1662" s="9"/>
      <c r="FAV1662" s="2"/>
      <c r="FAY1662" s="24"/>
      <c r="FAZ1662" s="24"/>
      <c r="FBA1662" s="31"/>
      <c r="FBB1662" s="24"/>
      <c r="FBC1662" s="24"/>
      <c r="FBD1662" s="24"/>
      <c r="FBE1662" s="24"/>
      <c r="FBF1662" s="24"/>
      <c r="FBG1662" s="24"/>
      <c r="FBH1662" s="24"/>
      <c r="FBI1662" s="24"/>
      <c r="FBJ1662" s="24"/>
      <c r="FBK1662" s="24"/>
      <c r="FBL1662" s="24"/>
      <c r="FBM1662" s="24"/>
      <c r="FBN1662" s="24"/>
      <c r="FBO1662" s="24"/>
      <c r="FBP1662" s="24"/>
      <c r="FBT1662" s="3"/>
      <c r="FBU1662" s="31"/>
      <c r="FBV1662" s="5"/>
      <c r="FBW1662" s="9"/>
      <c r="FBZ1662" s="2"/>
      <c r="FCC1662" s="24"/>
      <c r="FCD1662" s="24"/>
      <c r="FCE1662" s="31"/>
      <c r="FCF1662" s="24"/>
      <c r="FCG1662" s="24"/>
      <c r="FCH1662" s="24"/>
      <c r="FCI1662" s="24"/>
      <c r="FCJ1662" s="24"/>
      <c r="FCK1662" s="24"/>
      <c r="FCL1662" s="24"/>
      <c r="FCM1662" s="24"/>
      <c r="FCN1662" s="24"/>
      <c r="FCO1662" s="24"/>
      <c r="FCP1662" s="24"/>
      <c r="FCQ1662" s="24"/>
      <c r="FCR1662" s="24"/>
      <c r="FCS1662" s="24"/>
      <c r="FCT1662" s="24"/>
      <c r="FCX1662" s="3"/>
      <c r="FCY1662" s="31"/>
      <c r="FCZ1662" s="5"/>
      <c r="FDA1662" s="9"/>
      <c r="FDD1662" s="2"/>
      <c r="FDG1662" s="24"/>
      <c r="FDH1662" s="24"/>
      <c r="FDI1662" s="31"/>
      <c r="FDJ1662" s="24"/>
      <c r="FDK1662" s="24"/>
      <c r="FDL1662" s="24"/>
      <c r="FDM1662" s="24"/>
      <c r="FDN1662" s="24"/>
      <c r="FDO1662" s="24"/>
      <c r="FDP1662" s="24"/>
      <c r="FDQ1662" s="24"/>
      <c r="FDR1662" s="24"/>
      <c r="FDS1662" s="24"/>
      <c r="FDT1662" s="24"/>
      <c r="FDU1662" s="24"/>
      <c r="FDV1662" s="24"/>
      <c r="FDW1662" s="24"/>
      <c r="FDX1662" s="24"/>
      <c r="FEB1662" s="3"/>
      <c r="FEC1662" s="31"/>
      <c r="FED1662" s="5"/>
      <c r="FEE1662" s="9"/>
      <c r="FEH1662" s="2"/>
      <c r="FEK1662" s="24"/>
      <c r="FEL1662" s="24"/>
      <c r="FEM1662" s="31"/>
      <c r="FEN1662" s="24"/>
      <c r="FEO1662" s="24"/>
      <c r="FEP1662" s="24"/>
      <c r="FEQ1662" s="24"/>
      <c r="FER1662" s="24"/>
      <c r="FES1662" s="24"/>
      <c r="FET1662" s="24"/>
      <c r="FEU1662" s="24"/>
      <c r="FEV1662" s="24"/>
      <c r="FEW1662" s="24"/>
      <c r="FEX1662" s="24"/>
      <c r="FEY1662" s="24"/>
      <c r="FEZ1662" s="24"/>
      <c r="FFA1662" s="24"/>
      <c r="FFB1662" s="24"/>
      <c r="FFF1662" s="3"/>
      <c r="FFG1662" s="31"/>
      <c r="FFH1662" s="5"/>
      <c r="FFI1662" s="9"/>
      <c r="FFL1662" s="2"/>
      <c r="FFO1662" s="24"/>
      <c r="FFP1662" s="24"/>
      <c r="FFQ1662" s="31"/>
      <c r="FFR1662" s="24"/>
      <c r="FFS1662" s="24"/>
      <c r="FFT1662" s="24"/>
      <c r="FFU1662" s="24"/>
      <c r="FFV1662" s="24"/>
      <c r="FFW1662" s="24"/>
      <c r="FFX1662" s="24"/>
      <c r="FFY1662" s="24"/>
      <c r="FFZ1662" s="24"/>
      <c r="FGA1662" s="24"/>
      <c r="FGB1662" s="24"/>
      <c r="FGC1662" s="24"/>
      <c r="FGD1662" s="24"/>
      <c r="FGE1662" s="24"/>
      <c r="FGF1662" s="24"/>
      <c r="FGJ1662" s="3"/>
      <c r="FGK1662" s="31"/>
      <c r="FGL1662" s="5"/>
      <c r="FGM1662" s="9"/>
      <c r="FGP1662" s="2"/>
      <c r="FGS1662" s="24"/>
      <c r="FGT1662" s="24"/>
      <c r="FGU1662" s="31"/>
      <c r="FGV1662" s="24"/>
      <c r="FGW1662" s="24"/>
      <c r="FGX1662" s="24"/>
      <c r="FGY1662" s="24"/>
      <c r="FGZ1662" s="24"/>
      <c r="FHA1662" s="24"/>
      <c r="FHB1662" s="24"/>
      <c r="FHC1662" s="24"/>
      <c r="FHD1662" s="24"/>
      <c r="FHE1662" s="24"/>
      <c r="FHF1662" s="24"/>
      <c r="FHG1662" s="24"/>
      <c r="FHH1662" s="24"/>
      <c r="FHI1662" s="24"/>
      <c r="FHJ1662" s="24"/>
      <c r="FHN1662" s="3"/>
      <c r="FHO1662" s="31"/>
      <c r="FHP1662" s="5"/>
      <c r="FHQ1662" s="9"/>
      <c r="FHT1662" s="2"/>
      <c r="FHW1662" s="24"/>
      <c r="FHX1662" s="24"/>
      <c r="FHY1662" s="31"/>
      <c r="FHZ1662" s="24"/>
      <c r="FIA1662" s="24"/>
      <c r="FIB1662" s="24"/>
      <c r="FIC1662" s="24"/>
      <c r="FID1662" s="24"/>
      <c r="FIE1662" s="24"/>
      <c r="FIF1662" s="24"/>
      <c r="FIG1662" s="24"/>
      <c r="FIH1662" s="24"/>
      <c r="FII1662" s="24"/>
      <c r="FIJ1662" s="24"/>
      <c r="FIK1662" s="24"/>
      <c r="FIL1662" s="24"/>
      <c r="FIM1662" s="24"/>
      <c r="FIN1662" s="24"/>
      <c r="FIR1662" s="3"/>
      <c r="FIS1662" s="31"/>
      <c r="FIT1662" s="5"/>
      <c r="FIU1662" s="9"/>
      <c r="FIX1662" s="2"/>
      <c r="FJA1662" s="24"/>
      <c r="FJB1662" s="24"/>
      <c r="FJC1662" s="31"/>
      <c r="FJD1662" s="24"/>
      <c r="FJE1662" s="24"/>
      <c r="FJF1662" s="24"/>
      <c r="FJG1662" s="24"/>
      <c r="FJH1662" s="24"/>
      <c r="FJI1662" s="24"/>
      <c r="FJJ1662" s="24"/>
      <c r="FJK1662" s="24"/>
      <c r="FJL1662" s="24"/>
      <c r="FJM1662" s="24"/>
      <c r="FJN1662" s="24"/>
      <c r="FJO1662" s="24"/>
      <c r="FJP1662" s="24"/>
      <c r="FJQ1662" s="24"/>
      <c r="FJR1662" s="24"/>
      <c r="FJV1662" s="3"/>
      <c r="FJW1662" s="31"/>
      <c r="FJX1662" s="5"/>
      <c r="FJY1662" s="9"/>
      <c r="FKB1662" s="2"/>
      <c r="FKE1662" s="24"/>
      <c r="FKF1662" s="24"/>
      <c r="FKG1662" s="31"/>
      <c r="FKH1662" s="24"/>
      <c r="FKI1662" s="24"/>
      <c r="FKJ1662" s="24"/>
      <c r="FKK1662" s="24"/>
      <c r="FKL1662" s="24"/>
      <c r="FKM1662" s="24"/>
      <c r="FKN1662" s="24"/>
      <c r="FKO1662" s="24"/>
      <c r="FKP1662" s="24"/>
      <c r="FKQ1662" s="24"/>
      <c r="FKR1662" s="24"/>
      <c r="FKS1662" s="24"/>
      <c r="FKT1662" s="24"/>
      <c r="FKU1662" s="24"/>
      <c r="FKV1662" s="24"/>
      <c r="FKZ1662" s="3"/>
      <c r="FLA1662" s="31"/>
      <c r="FLB1662" s="5"/>
      <c r="FLC1662" s="9"/>
      <c r="FLF1662" s="2"/>
      <c r="FLI1662" s="24"/>
      <c r="FLJ1662" s="24"/>
      <c r="FLK1662" s="31"/>
      <c r="FLL1662" s="24"/>
      <c r="FLM1662" s="24"/>
      <c r="FLN1662" s="24"/>
      <c r="FLO1662" s="24"/>
      <c r="FLP1662" s="24"/>
      <c r="FLQ1662" s="24"/>
      <c r="FLR1662" s="24"/>
      <c r="FLS1662" s="24"/>
      <c r="FLT1662" s="24"/>
      <c r="FLU1662" s="24"/>
      <c r="FLV1662" s="24"/>
      <c r="FLW1662" s="24"/>
      <c r="FLX1662" s="24"/>
      <c r="FLY1662" s="24"/>
      <c r="FLZ1662" s="24"/>
      <c r="FMD1662" s="3"/>
      <c r="FME1662" s="31"/>
      <c r="FMF1662" s="5"/>
      <c r="FMG1662" s="9"/>
      <c r="FMJ1662" s="2"/>
      <c r="FMM1662" s="24"/>
      <c r="FMN1662" s="24"/>
      <c r="FMO1662" s="31"/>
      <c r="FMP1662" s="24"/>
      <c r="FMQ1662" s="24"/>
      <c r="FMR1662" s="24"/>
      <c r="FMS1662" s="24"/>
      <c r="FMT1662" s="24"/>
      <c r="FMU1662" s="24"/>
      <c r="FMV1662" s="24"/>
      <c r="FMW1662" s="24"/>
      <c r="FMX1662" s="24"/>
      <c r="FMY1662" s="24"/>
      <c r="FMZ1662" s="24"/>
      <c r="FNA1662" s="24"/>
      <c r="FNB1662" s="24"/>
      <c r="FNC1662" s="24"/>
      <c r="FND1662" s="24"/>
      <c r="FNH1662" s="3"/>
      <c r="FNI1662" s="31"/>
      <c r="FNJ1662" s="5"/>
      <c r="FNK1662" s="9"/>
      <c r="FNN1662" s="2"/>
      <c r="FNQ1662" s="24"/>
      <c r="FNR1662" s="24"/>
      <c r="FNS1662" s="31"/>
      <c r="FNT1662" s="24"/>
      <c r="FNU1662" s="24"/>
      <c r="FNV1662" s="24"/>
      <c r="FNW1662" s="24"/>
      <c r="FNX1662" s="24"/>
      <c r="FNY1662" s="24"/>
      <c r="FNZ1662" s="24"/>
      <c r="FOA1662" s="24"/>
      <c r="FOB1662" s="24"/>
      <c r="FOC1662" s="24"/>
      <c r="FOD1662" s="24"/>
      <c r="FOE1662" s="24"/>
      <c r="FOF1662" s="24"/>
      <c r="FOG1662" s="24"/>
      <c r="FOH1662" s="24"/>
      <c r="FOL1662" s="3"/>
      <c r="FOM1662" s="31"/>
      <c r="FON1662" s="5"/>
      <c r="FOO1662" s="9"/>
      <c r="FOR1662" s="2"/>
      <c r="FOU1662" s="24"/>
      <c r="FOV1662" s="24"/>
      <c r="FOW1662" s="31"/>
      <c r="FOX1662" s="24"/>
      <c r="FOY1662" s="24"/>
      <c r="FOZ1662" s="24"/>
      <c r="FPA1662" s="24"/>
      <c r="FPB1662" s="24"/>
      <c r="FPC1662" s="24"/>
      <c r="FPD1662" s="24"/>
      <c r="FPE1662" s="24"/>
      <c r="FPF1662" s="24"/>
      <c r="FPG1662" s="24"/>
      <c r="FPH1662" s="24"/>
      <c r="FPI1662" s="24"/>
      <c r="FPJ1662" s="24"/>
      <c r="FPK1662" s="24"/>
      <c r="FPL1662" s="24"/>
      <c r="FPP1662" s="3"/>
      <c r="FPQ1662" s="31"/>
      <c r="FPR1662" s="5"/>
      <c r="FPS1662" s="9"/>
      <c r="FPV1662" s="2"/>
      <c r="FPY1662" s="24"/>
      <c r="FPZ1662" s="24"/>
      <c r="FQA1662" s="31"/>
      <c r="FQB1662" s="24"/>
      <c r="FQC1662" s="24"/>
      <c r="FQD1662" s="24"/>
      <c r="FQE1662" s="24"/>
      <c r="FQF1662" s="24"/>
      <c r="FQG1662" s="24"/>
      <c r="FQH1662" s="24"/>
      <c r="FQI1662" s="24"/>
      <c r="FQJ1662" s="24"/>
      <c r="FQK1662" s="24"/>
      <c r="FQL1662" s="24"/>
      <c r="FQM1662" s="24"/>
      <c r="FQN1662" s="24"/>
      <c r="FQO1662" s="24"/>
      <c r="FQP1662" s="24"/>
      <c r="FQT1662" s="3"/>
      <c r="FQU1662" s="31"/>
      <c r="FQV1662" s="5"/>
      <c r="FQW1662" s="9"/>
      <c r="FQZ1662" s="2"/>
      <c r="FRC1662" s="24"/>
      <c r="FRD1662" s="24"/>
      <c r="FRE1662" s="31"/>
      <c r="FRF1662" s="24"/>
      <c r="FRG1662" s="24"/>
      <c r="FRH1662" s="24"/>
      <c r="FRI1662" s="24"/>
      <c r="FRJ1662" s="24"/>
      <c r="FRK1662" s="24"/>
      <c r="FRL1662" s="24"/>
      <c r="FRM1662" s="24"/>
      <c r="FRN1662" s="24"/>
      <c r="FRO1662" s="24"/>
      <c r="FRP1662" s="24"/>
      <c r="FRQ1662" s="24"/>
      <c r="FRR1662" s="24"/>
      <c r="FRS1662" s="24"/>
      <c r="FRT1662" s="24"/>
      <c r="FRX1662" s="3"/>
      <c r="FRY1662" s="31"/>
      <c r="FRZ1662" s="5"/>
      <c r="FSA1662" s="9"/>
      <c r="FSD1662" s="2"/>
      <c r="FSG1662" s="24"/>
      <c r="FSH1662" s="24"/>
      <c r="FSI1662" s="31"/>
      <c r="FSJ1662" s="24"/>
      <c r="FSK1662" s="24"/>
      <c r="FSL1662" s="24"/>
      <c r="FSM1662" s="24"/>
      <c r="FSN1662" s="24"/>
      <c r="FSO1662" s="24"/>
      <c r="FSP1662" s="24"/>
      <c r="FSQ1662" s="24"/>
      <c r="FSR1662" s="24"/>
      <c r="FSS1662" s="24"/>
      <c r="FST1662" s="24"/>
      <c r="FSU1662" s="24"/>
      <c r="FSV1662" s="24"/>
      <c r="FSW1662" s="24"/>
      <c r="FSX1662" s="24"/>
      <c r="FTB1662" s="3"/>
      <c r="FTC1662" s="31"/>
      <c r="FTD1662" s="5"/>
      <c r="FTE1662" s="9"/>
      <c r="FTH1662" s="2"/>
      <c r="FTK1662" s="24"/>
      <c r="FTL1662" s="24"/>
      <c r="FTM1662" s="31"/>
      <c r="FTN1662" s="24"/>
      <c r="FTO1662" s="24"/>
      <c r="FTP1662" s="24"/>
      <c r="FTQ1662" s="24"/>
      <c r="FTR1662" s="24"/>
      <c r="FTS1662" s="24"/>
      <c r="FTT1662" s="24"/>
      <c r="FTU1662" s="24"/>
      <c r="FTV1662" s="24"/>
      <c r="FTW1662" s="24"/>
      <c r="FTX1662" s="24"/>
      <c r="FTY1662" s="24"/>
      <c r="FTZ1662" s="24"/>
      <c r="FUA1662" s="24"/>
      <c r="FUB1662" s="24"/>
      <c r="FUF1662" s="3"/>
      <c r="FUG1662" s="31"/>
      <c r="FUH1662" s="5"/>
      <c r="FUI1662" s="9"/>
      <c r="FUL1662" s="2"/>
      <c r="FUO1662" s="24"/>
      <c r="FUP1662" s="24"/>
      <c r="FUQ1662" s="31"/>
      <c r="FUR1662" s="24"/>
      <c r="FUS1662" s="24"/>
      <c r="FUT1662" s="24"/>
      <c r="FUU1662" s="24"/>
      <c r="FUV1662" s="24"/>
      <c r="FUW1662" s="24"/>
      <c r="FUX1662" s="24"/>
      <c r="FUY1662" s="24"/>
      <c r="FUZ1662" s="24"/>
      <c r="FVA1662" s="24"/>
      <c r="FVB1662" s="24"/>
      <c r="FVC1662" s="24"/>
      <c r="FVD1662" s="24"/>
      <c r="FVE1662" s="24"/>
      <c r="FVF1662" s="24"/>
      <c r="FVJ1662" s="3"/>
      <c r="FVK1662" s="31"/>
      <c r="FVL1662" s="5"/>
      <c r="FVM1662" s="9"/>
      <c r="FVP1662" s="2"/>
      <c r="FVS1662" s="24"/>
      <c r="FVT1662" s="24"/>
      <c r="FVU1662" s="31"/>
      <c r="FVV1662" s="24"/>
      <c r="FVW1662" s="24"/>
      <c r="FVX1662" s="24"/>
      <c r="FVY1662" s="24"/>
      <c r="FVZ1662" s="24"/>
      <c r="FWA1662" s="24"/>
      <c r="FWB1662" s="24"/>
      <c r="FWC1662" s="24"/>
      <c r="FWD1662" s="24"/>
      <c r="FWE1662" s="24"/>
      <c r="FWF1662" s="24"/>
      <c r="FWG1662" s="24"/>
      <c r="FWH1662" s="24"/>
      <c r="FWI1662" s="24"/>
      <c r="FWJ1662" s="24"/>
      <c r="FWN1662" s="3"/>
      <c r="FWO1662" s="31"/>
      <c r="FWP1662" s="5"/>
      <c r="FWQ1662" s="9"/>
      <c r="FWT1662" s="2"/>
      <c r="FWW1662" s="24"/>
      <c r="FWX1662" s="24"/>
      <c r="FWY1662" s="31"/>
      <c r="FWZ1662" s="24"/>
      <c r="FXA1662" s="24"/>
      <c r="FXB1662" s="24"/>
      <c r="FXC1662" s="24"/>
      <c r="FXD1662" s="24"/>
      <c r="FXE1662" s="24"/>
      <c r="FXF1662" s="24"/>
      <c r="FXG1662" s="24"/>
      <c r="FXH1662" s="24"/>
      <c r="FXI1662" s="24"/>
      <c r="FXJ1662" s="24"/>
      <c r="FXK1662" s="24"/>
      <c r="FXL1662" s="24"/>
      <c r="FXM1662" s="24"/>
      <c r="FXN1662" s="24"/>
      <c r="FXR1662" s="3"/>
      <c r="FXS1662" s="31"/>
      <c r="FXT1662" s="5"/>
      <c r="FXU1662" s="9"/>
      <c r="FXX1662" s="2"/>
      <c r="FYA1662" s="24"/>
      <c r="FYB1662" s="24"/>
      <c r="FYC1662" s="31"/>
      <c r="FYD1662" s="24"/>
      <c r="FYE1662" s="24"/>
      <c r="FYF1662" s="24"/>
      <c r="FYG1662" s="24"/>
      <c r="FYH1662" s="24"/>
      <c r="FYI1662" s="24"/>
      <c r="FYJ1662" s="24"/>
      <c r="FYK1662" s="24"/>
      <c r="FYL1662" s="24"/>
      <c r="FYM1662" s="24"/>
      <c r="FYN1662" s="24"/>
      <c r="FYO1662" s="24"/>
      <c r="FYP1662" s="24"/>
      <c r="FYQ1662" s="24"/>
      <c r="FYR1662" s="24"/>
      <c r="FYV1662" s="3"/>
      <c r="FYW1662" s="31"/>
      <c r="FYX1662" s="5"/>
      <c r="FYY1662" s="9"/>
      <c r="FZB1662" s="2"/>
      <c r="FZE1662" s="24"/>
      <c r="FZF1662" s="24"/>
      <c r="FZG1662" s="31"/>
      <c r="FZH1662" s="24"/>
      <c r="FZI1662" s="24"/>
      <c r="FZJ1662" s="24"/>
      <c r="FZK1662" s="24"/>
      <c r="FZL1662" s="24"/>
      <c r="FZM1662" s="24"/>
      <c r="FZN1662" s="24"/>
      <c r="FZO1662" s="24"/>
      <c r="FZP1662" s="24"/>
      <c r="FZQ1662" s="24"/>
      <c r="FZR1662" s="24"/>
      <c r="FZS1662" s="24"/>
      <c r="FZT1662" s="24"/>
      <c r="FZU1662" s="24"/>
      <c r="FZV1662" s="24"/>
      <c r="FZZ1662" s="3"/>
      <c r="GAA1662" s="31"/>
      <c r="GAB1662" s="5"/>
      <c r="GAC1662" s="9"/>
      <c r="GAF1662" s="2"/>
      <c r="GAI1662" s="24"/>
      <c r="GAJ1662" s="24"/>
      <c r="GAK1662" s="31"/>
      <c r="GAL1662" s="24"/>
      <c r="GAM1662" s="24"/>
      <c r="GAN1662" s="24"/>
      <c r="GAO1662" s="24"/>
      <c r="GAP1662" s="24"/>
      <c r="GAQ1662" s="24"/>
      <c r="GAR1662" s="24"/>
      <c r="GAS1662" s="24"/>
      <c r="GAT1662" s="24"/>
      <c r="GAU1662" s="24"/>
      <c r="GAV1662" s="24"/>
      <c r="GAW1662" s="24"/>
      <c r="GAX1662" s="24"/>
      <c r="GAY1662" s="24"/>
      <c r="GAZ1662" s="24"/>
      <c r="GBD1662" s="3"/>
      <c r="GBE1662" s="31"/>
      <c r="GBF1662" s="5"/>
      <c r="GBG1662" s="9"/>
      <c r="GBJ1662" s="2"/>
      <c r="GBM1662" s="24"/>
      <c r="GBN1662" s="24"/>
      <c r="GBO1662" s="31"/>
      <c r="GBP1662" s="24"/>
      <c r="GBQ1662" s="24"/>
      <c r="GBR1662" s="24"/>
      <c r="GBS1662" s="24"/>
      <c r="GBT1662" s="24"/>
      <c r="GBU1662" s="24"/>
      <c r="GBV1662" s="24"/>
      <c r="GBW1662" s="24"/>
      <c r="GBX1662" s="24"/>
      <c r="GBY1662" s="24"/>
      <c r="GBZ1662" s="24"/>
      <c r="GCA1662" s="24"/>
      <c r="GCB1662" s="24"/>
      <c r="GCC1662" s="24"/>
      <c r="GCD1662" s="24"/>
      <c r="GCH1662" s="3"/>
      <c r="GCI1662" s="31"/>
      <c r="GCJ1662" s="5"/>
      <c r="GCK1662" s="9"/>
      <c r="GCN1662" s="2"/>
      <c r="GCQ1662" s="24"/>
      <c r="GCR1662" s="24"/>
      <c r="GCS1662" s="31"/>
      <c r="GCT1662" s="24"/>
      <c r="GCU1662" s="24"/>
      <c r="GCV1662" s="24"/>
      <c r="GCW1662" s="24"/>
      <c r="GCX1662" s="24"/>
      <c r="GCY1662" s="24"/>
      <c r="GCZ1662" s="24"/>
      <c r="GDA1662" s="24"/>
      <c r="GDB1662" s="24"/>
      <c r="GDC1662" s="24"/>
      <c r="GDD1662" s="24"/>
      <c r="GDE1662" s="24"/>
      <c r="GDF1662" s="24"/>
      <c r="GDG1662" s="24"/>
      <c r="GDH1662" s="24"/>
      <c r="GDL1662" s="3"/>
      <c r="GDM1662" s="31"/>
      <c r="GDN1662" s="5"/>
      <c r="GDO1662" s="9"/>
      <c r="GDR1662" s="2"/>
      <c r="GDU1662" s="24"/>
      <c r="GDV1662" s="24"/>
      <c r="GDW1662" s="31"/>
      <c r="GDX1662" s="24"/>
      <c r="GDY1662" s="24"/>
      <c r="GDZ1662" s="24"/>
      <c r="GEA1662" s="24"/>
      <c r="GEB1662" s="24"/>
      <c r="GEC1662" s="24"/>
      <c r="GED1662" s="24"/>
      <c r="GEE1662" s="24"/>
      <c r="GEF1662" s="24"/>
      <c r="GEG1662" s="24"/>
      <c r="GEH1662" s="24"/>
      <c r="GEI1662" s="24"/>
      <c r="GEJ1662" s="24"/>
      <c r="GEK1662" s="24"/>
      <c r="GEL1662" s="24"/>
      <c r="GEP1662" s="3"/>
      <c r="GEQ1662" s="31"/>
      <c r="GER1662" s="5"/>
      <c r="GES1662" s="9"/>
      <c r="GEV1662" s="2"/>
      <c r="GEY1662" s="24"/>
      <c r="GEZ1662" s="24"/>
      <c r="GFA1662" s="31"/>
      <c r="GFB1662" s="24"/>
      <c r="GFC1662" s="24"/>
      <c r="GFD1662" s="24"/>
      <c r="GFE1662" s="24"/>
      <c r="GFF1662" s="24"/>
      <c r="GFG1662" s="24"/>
      <c r="GFH1662" s="24"/>
      <c r="GFI1662" s="24"/>
      <c r="GFJ1662" s="24"/>
      <c r="GFK1662" s="24"/>
      <c r="GFL1662" s="24"/>
      <c r="GFM1662" s="24"/>
      <c r="GFN1662" s="24"/>
      <c r="GFO1662" s="24"/>
      <c r="GFP1662" s="24"/>
      <c r="GFT1662" s="3"/>
      <c r="GFU1662" s="31"/>
      <c r="GFV1662" s="5"/>
      <c r="GFW1662" s="9"/>
      <c r="GFZ1662" s="2"/>
      <c r="GGC1662" s="24"/>
      <c r="GGD1662" s="24"/>
      <c r="GGE1662" s="31"/>
      <c r="GGF1662" s="24"/>
      <c r="GGG1662" s="24"/>
      <c r="GGH1662" s="24"/>
      <c r="GGI1662" s="24"/>
      <c r="GGJ1662" s="24"/>
      <c r="GGK1662" s="24"/>
      <c r="GGL1662" s="24"/>
      <c r="GGM1662" s="24"/>
      <c r="GGN1662" s="24"/>
      <c r="GGO1662" s="24"/>
      <c r="GGP1662" s="24"/>
      <c r="GGQ1662" s="24"/>
      <c r="GGR1662" s="24"/>
      <c r="GGS1662" s="24"/>
      <c r="GGT1662" s="24"/>
      <c r="GGX1662" s="3"/>
      <c r="GGY1662" s="31"/>
      <c r="GGZ1662" s="5"/>
      <c r="GHA1662" s="9"/>
      <c r="GHD1662" s="2"/>
      <c r="GHG1662" s="24"/>
      <c r="GHH1662" s="24"/>
      <c r="GHI1662" s="31"/>
      <c r="GHJ1662" s="24"/>
      <c r="GHK1662" s="24"/>
      <c r="GHL1662" s="24"/>
      <c r="GHM1662" s="24"/>
      <c r="GHN1662" s="24"/>
      <c r="GHO1662" s="24"/>
      <c r="GHP1662" s="24"/>
      <c r="GHQ1662" s="24"/>
      <c r="GHR1662" s="24"/>
      <c r="GHS1662" s="24"/>
      <c r="GHT1662" s="24"/>
      <c r="GHU1662" s="24"/>
      <c r="GHV1662" s="24"/>
      <c r="GHW1662" s="24"/>
      <c r="GHX1662" s="24"/>
      <c r="GIB1662" s="3"/>
      <c r="GIC1662" s="31"/>
      <c r="GID1662" s="5"/>
      <c r="GIE1662" s="9"/>
      <c r="GIH1662" s="2"/>
      <c r="GIK1662" s="24"/>
      <c r="GIL1662" s="24"/>
      <c r="GIM1662" s="31"/>
      <c r="GIN1662" s="24"/>
      <c r="GIO1662" s="24"/>
      <c r="GIP1662" s="24"/>
      <c r="GIQ1662" s="24"/>
      <c r="GIR1662" s="24"/>
      <c r="GIS1662" s="24"/>
      <c r="GIT1662" s="24"/>
      <c r="GIU1662" s="24"/>
      <c r="GIV1662" s="24"/>
      <c r="GIW1662" s="24"/>
      <c r="GIX1662" s="24"/>
      <c r="GIY1662" s="24"/>
      <c r="GIZ1662" s="24"/>
      <c r="GJA1662" s="24"/>
      <c r="GJB1662" s="24"/>
      <c r="GJF1662" s="3"/>
      <c r="GJG1662" s="31"/>
      <c r="GJH1662" s="5"/>
      <c r="GJI1662" s="9"/>
      <c r="GJL1662" s="2"/>
      <c r="GJO1662" s="24"/>
      <c r="GJP1662" s="24"/>
      <c r="GJQ1662" s="31"/>
      <c r="GJR1662" s="24"/>
      <c r="GJS1662" s="24"/>
      <c r="GJT1662" s="24"/>
      <c r="GJU1662" s="24"/>
      <c r="GJV1662" s="24"/>
      <c r="GJW1662" s="24"/>
      <c r="GJX1662" s="24"/>
      <c r="GJY1662" s="24"/>
      <c r="GJZ1662" s="24"/>
      <c r="GKA1662" s="24"/>
      <c r="GKB1662" s="24"/>
      <c r="GKC1662" s="24"/>
      <c r="GKD1662" s="24"/>
      <c r="GKE1662" s="24"/>
      <c r="GKF1662" s="24"/>
      <c r="GKJ1662" s="3"/>
      <c r="GKK1662" s="31"/>
      <c r="GKL1662" s="5"/>
      <c r="GKM1662" s="9"/>
      <c r="GKP1662" s="2"/>
      <c r="GKS1662" s="24"/>
      <c r="GKT1662" s="24"/>
      <c r="GKU1662" s="31"/>
      <c r="GKV1662" s="24"/>
      <c r="GKW1662" s="24"/>
      <c r="GKX1662" s="24"/>
      <c r="GKY1662" s="24"/>
      <c r="GKZ1662" s="24"/>
      <c r="GLA1662" s="24"/>
      <c r="GLB1662" s="24"/>
      <c r="GLC1662" s="24"/>
      <c r="GLD1662" s="24"/>
      <c r="GLE1662" s="24"/>
      <c r="GLF1662" s="24"/>
      <c r="GLG1662" s="24"/>
      <c r="GLH1662" s="24"/>
      <c r="GLI1662" s="24"/>
      <c r="GLJ1662" s="24"/>
      <c r="GLN1662" s="3"/>
      <c r="GLO1662" s="31"/>
      <c r="GLP1662" s="5"/>
      <c r="GLQ1662" s="9"/>
      <c r="GLT1662" s="2"/>
      <c r="GLW1662" s="24"/>
      <c r="GLX1662" s="24"/>
      <c r="GLY1662" s="31"/>
      <c r="GLZ1662" s="24"/>
      <c r="GMA1662" s="24"/>
      <c r="GMB1662" s="24"/>
      <c r="GMC1662" s="24"/>
      <c r="GMD1662" s="24"/>
      <c r="GME1662" s="24"/>
      <c r="GMF1662" s="24"/>
      <c r="GMG1662" s="24"/>
      <c r="GMH1662" s="24"/>
      <c r="GMI1662" s="24"/>
      <c r="GMJ1662" s="24"/>
      <c r="GMK1662" s="24"/>
      <c r="GML1662" s="24"/>
      <c r="GMM1662" s="24"/>
      <c r="GMN1662" s="24"/>
      <c r="GMR1662" s="3"/>
      <c r="GMS1662" s="31"/>
      <c r="GMT1662" s="5"/>
      <c r="GMU1662" s="9"/>
      <c r="GMX1662" s="2"/>
      <c r="GNA1662" s="24"/>
      <c r="GNB1662" s="24"/>
      <c r="GNC1662" s="31"/>
      <c r="GND1662" s="24"/>
      <c r="GNE1662" s="24"/>
      <c r="GNF1662" s="24"/>
      <c r="GNG1662" s="24"/>
      <c r="GNH1662" s="24"/>
      <c r="GNI1662" s="24"/>
      <c r="GNJ1662" s="24"/>
      <c r="GNK1662" s="24"/>
      <c r="GNL1662" s="24"/>
      <c r="GNM1662" s="24"/>
      <c r="GNN1662" s="24"/>
      <c r="GNO1662" s="24"/>
      <c r="GNP1662" s="24"/>
      <c r="GNQ1662" s="24"/>
      <c r="GNR1662" s="24"/>
      <c r="GNV1662" s="3"/>
      <c r="GNW1662" s="31"/>
      <c r="GNX1662" s="5"/>
      <c r="GNY1662" s="9"/>
      <c r="GOB1662" s="2"/>
      <c r="GOE1662" s="24"/>
      <c r="GOF1662" s="24"/>
      <c r="GOG1662" s="31"/>
      <c r="GOH1662" s="24"/>
      <c r="GOI1662" s="24"/>
      <c r="GOJ1662" s="24"/>
      <c r="GOK1662" s="24"/>
      <c r="GOL1662" s="24"/>
      <c r="GOM1662" s="24"/>
      <c r="GON1662" s="24"/>
      <c r="GOO1662" s="24"/>
      <c r="GOP1662" s="24"/>
      <c r="GOQ1662" s="24"/>
      <c r="GOR1662" s="24"/>
      <c r="GOS1662" s="24"/>
      <c r="GOT1662" s="24"/>
      <c r="GOU1662" s="24"/>
      <c r="GOV1662" s="24"/>
      <c r="GOZ1662" s="3"/>
      <c r="GPA1662" s="31"/>
      <c r="GPB1662" s="5"/>
      <c r="GPC1662" s="9"/>
      <c r="GPF1662" s="2"/>
      <c r="GPI1662" s="24"/>
      <c r="GPJ1662" s="24"/>
      <c r="GPK1662" s="31"/>
      <c r="GPL1662" s="24"/>
      <c r="GPM1662" s="24"/>
      <c r="GPN1662" s="24"/>
      <c r="GPO1662" s="24"/>
      <c r="GPP1662" s="24"/>
      <c r="GPQ1662" s="24"/>
      <c r="GPR1662" s="24"/>
      <c r="GPS1662" s="24"/>
      <c r="GPT1662" s="24"/>
      <c r="GPU1662" s="24"/>
      <c r="GPV1662" s="24"/>
      <c r="GPW1662" s="24"/>
      <c r="GPX1662" s="24"/>
      <c r="GPY1662" s="24"/>
      <c r="GPZ1662" s="24"/>
      <c r="GQD1662" s="3"/>
      <c r="GQE1662" s="31"/>
      <c r="GQF1662" s="5"/>
      <c r="GQG1662" s="9"/>
      <c r="GQJ1662" s="2"/>
      <c r="GQM1662" s="24"/>
      <c r="GQN1662" s="24"/>
      <c r="GQO1662" s="31"/>
      <c r="GQP1662" s="24"/>
      <c r="GQQ1662" s="24"/>
      <c r="GQR1662" s="24"/>
      <c r="GQS1662" s="24"/>
      <c r="GQT1662" s="24"/>
      <c r="GQU1662" s="24"/>
      <c r="GQV1662" s="24"/>
      <c r="GQW1662" s="24"/>
      <c r="GQX1662" s="24"/>
      <c r="GQY1662" s="24"/>
      <c r="GQZ1662" s="24"/>
      <c r="GRA1662" s="24"/>
      <c r="GRB1662" s="24"/>
      <c r="GRC1662" s="24"/>
      <c r="GRD1662" s="24"/>
      <c r="GRH1662" s="3"/>
      <c r="GRI1662" s="31"/>
      <c r="GRJ1662" s="5"/>
      <c r="GRK1662" s="9"/>
      <c r="GRN1662" s="2"/>
      <c r="GRQ1662" s="24"/>
      <c r="GRR1662" s="24"/>
      <c r="GRS1662" s="31"/>
      <c r="GRT1662" s="24"/>
      <c r="GRU1662" s="24"/>
      <c r="GRV1662" s="24"/>
      <c r="GRW1662" s="24"/>
      <c r="GRX1662" s="24"/>
      <c r="GRY1662" s="24"/>
      <c r="GRZ1662" s="24"/>
      <c r="GSA1662" s="24"/>
      <c r="GSB1662" s="24"/>
      <c r="GSC1662" s="24"/>
      <c r="GSD1662" s="24"/>
      <c r="GSE1662" s="24"/>
      <c r="GSF1662" s="24"/>
      <c r="GSG1662" s="24"/>
      <c r="GSH1662" s="24"/>
      <c r="GSL1662" s="3"/>
      <c r="GSM1662" s="31"/>
      <c r="GSN1662" s="5"/>
      <c r="GSO1662" s="9"/>
      <c r="GSR1662" s="2"/>
      <c r="GSU1662" s="24"/>
      <c r="GSV1662" s="24"/>
      <c r="GSW1662" s="31"/>
      <c r="GSX1662" s="24"/>
      <c r="GSY1662" s="24"/>
      <c r="GSZ1662" s="24"/>
      <c r="GTA1662" s="24"/>
      <c r="GTB1662" s="24"/>
      <c r="GTC1662" s="24"/>
      <c r="GTD1662" s="24"/>
      <c r="GTE1662" s="24"/>
      <c r="GTF1662" s="24"/>
      <c r="GTG1662" s="24"/>
      <c r="GTH1662" s="24"/>
      <c r="GTI1662" s="24"/>
      <c r="GTJ1662" s="24"/>
      <c r="GTK1662" s="24"/>
      <c r="GTL1662" s="24"/>
      <c r="GTP1662" s="3"/>
      <c r="GTQ1662" s="31"/>
      <c r="GTR1662" s="5"/>
      <c r="GTS1662" s="9"/>
      <c r="GTV1662" s="2"/>
      <c r="GTY1662" s="24"/>
      <c r="GTZ1662" s="24"/>
      <c r="GUA1662" s="31"/>
      <c r="GUB1662" s="24"/>
      <c r="GUC1662" s="24"/>
      <c r="GUD1662" s="24"/>
      <c r="GUE1662" s="24"/>
      <c r="GUF1662" s="24"/>
      <c r="GUG1662" s="24"/>
      <c r="GUH1662" s="24"/>
      <c r="GUI1662" s="24"/>
      <c r="GUJ1662" s="24"/>
      <c r="GUK1662" s="24"/>
      <c r="GUL1662" s="24"/>
      <c r="GUM1662" s="24"/>
      <c r="GUN1662" s="24"/>
      <c r="GUO1662" s="24"/>
      <c r="GUP1662" s="24"/>
      <c r="GUT1662" s="3"/>
      <c r="GUU1662" s="31"/>
      <c r="GUV1662" s="5"/>
      <c r="GUW1662" s="9"/>
      <c r="GUZ1662" s="2"/>
      <c r="GVC1662" s="24"/>
      <c r="GVD1662" s="24"/>
      <c r="GVE1662" s="31"/>
      <c r="GVF1662" s="24"/>
      <c r="GVG1662" s="24"/>
      <c r="GVH1662" s="24"/>
      <c r="GVI1662" s="24"/>
      <c r="GVJ1662" s="24"/>
      <c r="GVK1662" s="24"/>
      <c r="GVL1662" s="24"/>
      <c r="GVM1662" s="24"/>
      <c r="GVN1662" s="24"/>
      <c r="GVO1662" s="24"/>
      <c r="GVP1662" s="24"/>
      <c r="GVQ1662" s="24"/>
      <c r="GVR1662" s="24"/>
      <c r="GVS1662" s="24"/>
      <c r="GVT1662" s="24"/>
      <c r="GVX1662" s="3"/>
      <c r="GVY1662" s="31"/>
      <c r="GVZ1662" s="5"/>
      <c r="GWA1662" s="9"/>
      <c r="GWD1662" s="2"/>
      <c r="GWG1662" s="24"/>
      <c r="GWH1662" s="24"/>
      <c r="GWI1662" s="31"/>
      <c r="GWJ1662" s="24"/>
      <c r="GWK1662" s="24"/>
      <c r="GWL1662" s="24"/>
      <c r="GWM1662" s="24"/>
      <c r="GWN1662" s="24"/>
      <c r="GWO1662" s="24"/>
      <c r="GWP1662" s="24"/>
      <c r="GWQ1662" s="24"/>
      <c r="GWR1662" s="24"/>
      <c r="GWS1662" s="24"/>
      <c r="GWT1662" s="24"/>
      <c r="GWU1662" s="24"/>
      <c r="GWV1662" s="24"/>
      <c r="GWW1662" s="24"/>
      <c r="GWX1662" s="24"/>
      <c r="GXB1662" s="3"/>
      <c r="GXC1662" s="31"/>
      <c r="GXD1662" s="5"/>
      <c r="GXE1662" s="9"/>
      <c r="GXH1662" s="2"/>
      <c r="GXK1662" s="24"/>
      <c r="GXL1662" s="24"/>
      <c r="GXM1662" s="31"/>
      <c r="GXN1662" s="24"/>
      <c r="GXO1662" s="24"/>
      <c r="GXP1662" s="24"/>
      <c r="GXQ1662" s="24"/>
      <c r="GXR1662" s="24"/>
      <c r="GXS1662" s="24"/>
      <c r="GXT1662" s="24"/>
      <c r="GXU1662" s="24"/>
      <c r="GXV1662" s="24"/>
      <c r="GXW1662" s="24"/>
      <c r="GXX1662" s="24"/>
      <c r="GXY1662" s="24"/>
      <c r="GXZ1662" s="24"/>
      <c r="GYA1662" s="24"/>
      <c r="GYB1662" s="24"/>
      <c r="GYF1662" s="3"/>
      <c r="GYG1662" s="31"/>
      <c r="GYH1662" s="5"/>
      <c r="GYI1662" s="9"/>
      <c r="GYL1662" s="2"/>
      <c r="GYO1662" s="24"/>
      <c r="GYP1662" s="24"/>
      <c r="GYQ1662" s="31"/>
      <c r="GYR1662" s="24"/>
      <c r="GYS1662" s="24"/>
      <c r="GYT1662" s="24"/>
      <c r="GYU1662" s="24"/>
      <c r="GYV1662" s="24"/>
      <c r="GYW1662" s="24"/>
      <c r="GYX1662" s="24"/>
      <c r="GYY1662" s="24"/>
      <c r="GYZ1662" s="24"/>
      <c r="GZA1662" s="24"/>
      <c r="GZB1662" s="24"/>
      <c r="GZC1662" s="24"/>
      <c r="GZD1662" s="24"/>
      <c r="GZE1662" s="24"/>
      <c r="GZF1662" s="24"/>
      <c r="GZJ1662" s="3"/>
      <c r="GZK1662" s="31"/>
      <c r="GZL1662" s="5"/>
      <c r="GZM1662" s="9"/>
      <c r="GZP1662" s="2"/>
      <c r="GZS1662" s="24"/>
      <c r="GZT1662" s="24"/>
      <c r="GZU1662" s="31"/>
      <c r="GZV1662" s="24"/>
      <c r="GZW1662" s="24"/>
      <c r="GZX1662" s="24"/>
      <c r="GZY1662" s="24"/>
      <c r="GZZ1662" s="24"/>
      <c r="HAA1662" s="24"/>
      <c r="HAB1662" s="24"/>
      <c r="HAC1662" s="24"/>
      <c r="HAD1662" s="24"/>
      <c r="HAE1662" s="24"/>
      <c r="HAF1662" s="24"/>
      <c r="HAG1662" s="24"/>
      <c r="HAH1662" s="24"/>
      <c r="HAI1662" s="24"/>
      <c r="HAJ1662" s="24"/>
      <c r="HAN1662" s="3"/>
      <c r="HAO1662" s="31"/>
      <c r="HAP1662" s="5"/>
      <c r="HAQ1662" s="9"/>
      <c r="HAT1662" s="2"/>
      <c r="HAW1662" s="24"/>
      <c r="HAX1662" s="24"/>
      <c r="HAY1662" s="31"/>
      <c r="HAZ1662" s="24"/>
      <c r="HBA1662" s="24"/>
      <c r="HBB1662" s="24"/>
      <c r="HBC1662" s="24"/>
      <c r="HBD1662" s="24"/>
      <c r="HBE1662" s="24"/>
      <c r="HBF1662" s="24"/>
      <c r="HBG1662" s="24"/>
      <c r="HBH1662" s="24"/>
      <c r="HBI1662" s="24"/>
      <c r="HBJ1662" s="24"/>
      <c r="HBK1662" s="24"/>
      <c r="HBL1662" s="24"/>
      <c r="HBM1662" s="24"/>
      <c r="HBN1662" s="24"/>
      <c r="HBR1662" s="3"/>
      <c r="HBS1662" s="31"/>
      <c r="HBT1662" s="5"/>
      <c r="HBU1662" s="9"/>
      <c r="HBX1662" s="2"/>
      <c r="HCA1662" s="24"/>
      <c r="HCB1662" s="24"/>
      <c r="HCC1662" s="31"/>
      <c r="HCD1662" s="24"/>
      <c r="HCE1662" s="24"/>
      <c r="HCF1662" s="24"/>
      <c r="HCG1662" s="24"/>
      <c r="HCH1662" s="24"/>
      <c r="HCI1662" s="24"/>
      <c r="HCJ1662" s="24"/>
      <c r="HCK1662" s="24"/>
      <c r="HCL1662" s="24"/>
      <c r="HCM1662" s="24"/>
      <c r="HCN1662" s="24"/>
      <c r="HCO1662" s="24"/>
      <c r="HCP1662" s="24"/>
      <c r="HCQ1662" s="24"/>
      <c r="HCR1662" s="24"/>
      <c r="HCV1662" s="3"/>
      <c r="HCW1662" s="31"/>
      <c r="HCX1662" s="5"/>
      <c r="HCY1662" s="9"/>
      <c r="HDB1662" s="2"/>
      <c r="HDE1662" s="24"/>
      <c r="HDF1662" s="24"/>
      <c r="HDG1662" s="31"/>
      <c r="HDH1662" s="24"/>
      <c r="HDI1662" s="24"/>
      <c r="HDJ1662" s="24"/>
      <c r="HDK1662" s="24"/>
      <c r="HDL1662" s="24"/>
      <c r="HDM1662" s="24"/>
      <c r="HDN1662" s="24"/>
      <c r="HDO1662" s="24"/>
      <c r="HDP1662" s="24"/>
      <c r="HDQ1662" s="24"/>
      <c r="HDR1662" s="24"/>
      <c r="HDS1662" s="24"/>
      <c r="HDT1662" s="24"/>
      <c r="HDU1662" s="24"/>
      <c r="HDV1662" s="24"/>
      <c r="HDZ1662" s="3"/>
      <c r="HEA1662" s="31"/>
      <c r="HEB1662" s="5"/>
      <c r="HEC1662" s="9"/>
      <c r="HEF1662" s="2"/>
      <c r="HEI1662" s="24"/>
      <c r="HEJ1662" s="24"/>
      <c r="HEK1662" s="31"/>
      <c r="HEL1662" s="24"/>
      <c r="HEM1662" s="24"/>
      <c r="HEN1662" s="24"/>
      <c r="HEO1662" s="24"/>
      <c r="HEP1662" s="24"/>
      <c r="HEQ1662" s="24"/>
      <c r="HER1662" s="24"/>
      <c r="HES1662" s="24"/>
      <c r="HET1662" s="24"/>
      <c r="HEU1662" s="24"/>
      <c r="HEV1662" s="24"/>
      <c r="HEW1662" s="24"/>
      <c r="HEX1662" s="24"/>
      <c r="HEY1662" s="24"/>
      <c r="HEZ1662" s="24"/>
      <c r="HFD1662" s="3"/>
      <c r="HFE1662" s="31"/>
      <c r="HFF1662" s="5"/>
      <c r="HFG1662" s="9"/>
      <c r="HFJ1662" s="2"/>
      <c r="HFM1662" s="24"/>
      <c r="HFN1662" s="24"/>
      <c r="HFO1662" s="31"/>
      <c r="HFP1662" s="24"/>
      <c r="HFQ1662" s="24"/>
      <c r="HFR1662" s="24"/>
      <c r="HFS1662" s="24"/>
      <c r="HFT1662" s="24"/>
      <c r="HFU1662" s="24"/>
      <c r="HFV1662" s="24"/>
      <c r="HFW1662" s="24"/>
      <c r="HFX1662" s="24"/>
      <c r="HFY1662" s="24"/>
      <c r="HFZ1662" s="24"/>
      <c r="HGA1662" s="24"/>
      <c r="HGB1662" s="24"/>
      <c r="HGC1662" s="24"/>
      <c r="HGD1662" s="24"/>
      <c r="HGH1662" s="3"/>
      <c r="HGI1662" s="31"/>
      <c r="HGJ1662" s="5"/>
      <c r="HGK1662" s="9"/>
      <c r="HGN1662" s="2"/>
      <c r="HGQ1662" s="24"/>
      <c r="HGR1662" s="24"/>
      <c r="HGS1662" s="31"/>
      <c r="HGT1662" s="24"/>
      <c r="HGU1662" s="24"/>
      <c r="HGV1662" s="24"/>
      <c r="HGW1662" s="24"/>
      <c r="HGX1662" s="24"/>
      <c r="HGY1662" s="24"/>
      <c r="HGZ1662" s="24"/>
      <c r="HHA1662" s="24"/>
      <c r="HHB1662" s="24"/>
      <c r="HHC1662" s="24"/>
      <c r="HHD1662" s="24"/>
      <c r="HHE1662" s="24"/>
      <c r="HHF1662" s="24"/>
      <c r="HHG1662" s="24"/>
      <c r="HHH1662" s="24"/>
      <c r="HHL1662" s="3"/>
      <c r="HHM1662" s="31"/>
      <c r="HHN1662" s="5"/>
      <c r="HHO1662" s="9"/>
      <c r="HHR1662" s="2"/>
      <c r="HHU1662" s="24"/>
      <c r="HHV1662" s="24"/>
      <c r="HHW1662" s="31"/>
      <c r="HHX1662" s="24"/>
      <c r="HHY1662" s="24"/>
      <c r="HHZ1662" s="24"/>
      <c r="HIA1662" s="24"/>
      <c r="HIB1662" s="24"/>
      <c r="HIC1662" s="24"/>
      <c r="HID1662" s="24"/>
      <c r="HIE1662" s="24"/>
      <c r="HIF1662" s="24"/>
      <c r="HIG1662" s="24"/>
      <c r="HIH1662" s="24"/>
      <c r="HII1662" s="24"/>
      <c r="HIJ1662" s="24"/>
      <c r="HIK1662" s="24"/>
      <c r="HIL1662" s="24"/>
      <c r="HIP1662" s="3"/>
      <c r="HIQ1662" s="31"/>
      <c r="HIR1662" s="5"/>
      <c r="HIS1662" s="9"/>
      <c r="HIV1662" s="2"/>
      <c r="HIY1662" s="24"/>
      <c r="HIZ1662" s="24"/>
      <c r="HJA1662" s="31"/>
      <c r="HJB1662" s="24"/>
      <c r="HJC1662" s="24"/>
      <c r="HJD1662" s="24"/>
      <c r="HJE1662" s="24"/>
      <c r="HJF1662" s="24"/>
      <c r="HJG1662" s="24"/>
      <c r="HJH1662" s="24"/>
      <c r="HJI1662" s="24"/>
      <c r="HJJ1662" s="24"/>
      <c r="HJK1662" s="24"/>
      <c r="HJL1662" s="24"/>
      <c r="HJM1662" s="24"/>
      <c r="HJN1662" s="24"/>
      <c r="HJO1662" s="24"/>
      <c r="HJP1662" s="24"/>
      <c r="HJT1662" s="3"/>
      <c r="HJU1662" s="31"/>
      <c r="HJV1662" s="5"/>
      <c r="HJW1662" s="9"/>
      <c r="HJZ1662" s="2"/>
      <c r="HKC1662" s="24"/>
      <c r="HKD1662" s="24"/>
      <c r="HKE1662" s="31"/>
      <c r="HKF1662" s="24"/>
      <c r="HKG1662" s="24"/>
      <c r="HKH1662" s="24"/>
      <c r="HKI1662" s="24"/>
      <c r="HKJ1662" s="24"/>
      <c r="HKK1662" s="24"/>
      <c r="HKL1662" s="24"/>
      <c r="HKM1662" s="24"/>
      <c r="HKN1662" s="24"/>
      <c r="HKO1662" s="24"/>
      <c r="HKP1662" s="24"/>
      <c r="HKQ1662" s="24"/>
      <c r="HKR1662" s="24"/>
      <c r="HKS1662" s="24"/>
      <c r="HKT1662" s="24"/>
      <c r="HKX1662" s="3"/>
      <c r="HKY1662" s="31"/>
      <c r="HKZ1662" s="5"/>
      <c r="HLA1662" s="9"/>
      <c r="HLD1662" s="2"/>
      <c r="HLG1662" s="24"/>
      <c r="HLH1662" s="24"/>
      <c r="HLI1662" s="31"/>
      <c r="HLJ1662" s="24"/>
      <c r="HLK1662" s="24"/>
      <c r="HLL1662" s="24"/>
      <c r="HLM1662" s="24"/>
      <c r="HLN1662" s="24"/>
      <c r="HLO1662" s="24"/>
      <c r="HLP1662" s="24"/>
      <c r="HLQ1662" s="24"/>
      <c r="HLR1662" s="24"/>
      <c r="HLS1662" s="24"/>
      <c r="HLT1662" s="24"/>
      <c r="HLU1662" s="24"/>
      <c r="HLV1662" s="24"/>
      <c r="HLW1662" s="24"/>
      <c r="HLX1662" s="24"/>
      <c r="HMB1662" s="3"/>
      <c r="HMC1662" s="31"/>
      <c r="HMD1662" s="5"/>
      <c r="HME1662" s="9"/>
      <c r="HMH1662" s="2"/>
      <c r="HMK1662" s="24"/>
      <c r="HML1662" s="24"/>
      <c r="HMM1662" s="31"/>
      <c r="HMN1662" s="24"/>
      <c r="HMO1662" s="24"/>
      <c r="HMP1662" s="24"/>
      <c r="HMQ1662" s="24"/>
      <c r="HMR1662" s="24"/>
      <c r="HMS1662" s="24"/>
      <c r="HMT1662" s="24"/>
      <c r="HMU1662" s="24"/>
      <c r="HMV1662" s="24"/>
      <c r="HMW1662" s="24"/>
      <c r="HMX1662" s="24"/>
      <c r="HMY1662" s="24"/>
      <c r="HMZ1662" s="24"/>
      <c r="HNA1662" s="24"/>
      <c r="HNB1662" s="24"/>
      <c r="HNF1662" s="3"/>
      <c r="HNG1662" s="31"/>
      <c r="HNH1662" s="5"/>
      <c r="HNI1662" s="9"/>
      <c r="HNL1662" s="2"/>
      <c r="HNO1662" s="24"/>
      <c r="HNP1662" s="24"/>
      <c r="HNQ1662" s="31"/>
      <c r="HNR1662" s="24"/>
      <c r="HNS1662" s="24"/>
      <c r="HNT1662" s="24"/>
      <c r="HNU1662" s="24"/>
      <c r="HNV1662" s="24"/>
      <c r="HNW1662" s="24"/>
      <c r="HNX1662" s="24"/>
      <c r="HNY1662" s="24"/>
      <c r="HNZ1662" s="24"/>
      <c r="HOA1662" s="24"/>
      <c r="HOB1662" s="24"/>
      <c r="HOC1662" s="24"/>
      <c r="HOD1662" s="24"/>
      <c r="HOE1662" s="24"/>
      <c r="HOF1662" s="24"/>
      <c r="HOJ1662" s="3"/>
      <c r="HOK1662" s="31"/>
      <c r="HOL1662" s="5"/>
      <c r="HOM1662" s="9"/>
      <c r="HOP1662" s="2"/>
      <c r="HOS1662" s="24"/>
      <c r="HOT1662" s="24"/>
      <c r="HOU1662" s="31"/>
      <c r="HOV1662" s="24"/>
      <c r="HOW1662" s="24"/>
      <c r="HOX1662" s="24"/>
      <c r="HOY1662" s="24"/>
      <c r="HOZ1662" s="24"/>
      <c r="HPA1662" s="24"/>
      <c r="HPB1662" s="24"/>
      <c r="HPC1662" s="24"/>
      <c r="HPD1662" s="24"/>
      <c r="HPE1662" s="24"/>
      <c r="HPF1662" s="24"/>
      <c r="HPG1662" s="24"/>
      <c r="HPH1662" s="24"/>
      <c r="HPI1662" s="24"/>
      <c r="HPJ1662" s="24"/>
      <c r="HPN1662" s="3"/>
      <c r="HPO1662" s="31"/>
      <c r="HPP1662" s="5"/>
      <c r="HPQ1662" s="9"/>
      <c r="HPT1662" s="2"/>
      <c r="HPW1662" s="24"/>
      <c r="HPX1662" s="24"/>
      <c r="HPY1662" s="31"/>
      <c r="HPZ1662" s="24"/>
      <c r="HQA1662" s="24"/>
      <c r="HQB1662" s="24"/>
      <c r="HQC1662" s="24"/>
      <c r="HQD1662" s="24"/>
      <c r="HQE1662" s="24"/>
      <c r="HQF1662" s="24"/>
      <c r="HQG1662" s="24"/>
      <c r="HQH1662" s="24"/>
      <c r="HQI1662" s="24"/>
      <c r="HQJ1662" s="24"/>
      <c r="HQK1662" s="24"/>
      <c r="HQL1662" s="24"/>
      <c r="HQM1662" s="24"/>
      <c r="HQN1662" s="24"/>
      <c r="HQR1662" s="3"/>
      <c r="HQS1662" s="31"/>
      <c r="HQT1662" s="5"/>
      <c r="HQU1662" s="9"/>
      <c r="HQX1662" s="2"/>
      <c r="HRA1662" s="24"/>
      <c r="HRB1662" s="24"/>
      <c r="HRC1662" s="31"/>
      <c r="HRD1662" s="24"/>
      <c r="HRE1662" s="24"/>
      <c r="HRF1662" s="24"/>
      <c r="HRG1662" s="24"/>
      <c r="HRH1662" s="24"/>
      <c r="HRI1662" s="24"/>
      <c r="HRJ1662" s="24"/>
      <c r="HRK1662" s="24"/>
      <c r="HRL1662" s="24"/>
      <c r="HRM1662" s="24"/>
      <c r="HRN1662" s="24"/>
      <c r="HRO1662" s="24"/>
      <c r="HRP1662" s="24"/>
      <c r="HRQ1662" s="24"/>
      <c r="HRR1662" s="24"/>
      <c r="HRV1662" s="3"/>
      <c r="HRW1662" s="31"/>
      <c r="HRX1662" s="5"/>
      <c r="HRY1662" s="9"/>
      <c r="HSB1662" s="2"/>
      <c r="HSE1662" s="24"/>
      <c r="HSF1662" s="24"/>
      <c r="HSG1662" s="31"/>
      <c r="HSH1662" s="24"/>
      <c r="HSI1662" s="24"/>
      <c r="HSJ1662" s="24"/>
      <c r="HSK1662" s="24"/>
      <c r="HSL1662" s="24"/>
      <c r="HSM1662" s="24"/>
      <c r="HSN1662" s="24"/>
      <c r="HSO1662" s="24"/>
      <c r="HSP1662" s="24"/>
      <c r="HSQ1662" s="24"/>
      <c r="HSR1662" s="24"/>
      <c r="HSS1662" s="24"/>
      <c r="HST1662" s="24"/>
      <c r="HSU1662" s="24"/>
      <c r="HSV1662" s="24"/>
      <c r="HSZ1662" s="3"/>
      <c r="HTA1662" s="31"/>
      <c r="HTB1662" s="5"/>
      <c r="HTC1662" s="9"/>
      <c r="HTF1662" s="2"/>
      <c r="HTI1662" s="24"/>
      <c r="HTJ1662" s="24"/>
      <c r="HTK1662" s="31"/>
      <c r="HTL1662" s="24"/>
      <c r="HTM1662" s="24"/>
      <c r="HTN1662" s="24"/>
      <c r="HTO1662" s="24"/>
      <c r="HTP1662" s="24"/>
      <c r="HTQ1662" s="24"/>
      <c r="HTR1662" s="24"/>
      <c r="HTS1662" s="24"/>
      <c r="HTT1662" s="24"/>
      <c r="HTU1662" s="24"/>
      <c r="HTV1662" s="24"/>
      <c r="HTW1662" s="24"/>
      <c r="HTX1662" s="24"/>
      <c r="HTY1662" s="24"/>
      <c r="HTZ1662" s="24"/>
      <c r="HUD1662" s="3"/>
      <c r="HUE1662" s="31"/>
      <c r="HUF1662" s="5"/>
      <c r="HUG1662" s="9"/>
      <c r="HUJ1662" s="2"/>
      <c r="HUM1662" s="24"/>
      <c r="HUN1662" s="24"/>
      <c r="HUO1662" s="31"/>
      <c r="HUP1662" s="24"/>
      <c r="HUQ1662" s="24"/>
      <c r="HUR1662" s="24"/>
      <c r="HUS1662" s="24"/>
      <c r="HUT1662" s="24"/>
      <c r="HUU1662" s="24"/>
      <c r="HUV1662" s="24"/>
      <c r="HUW1662" s="24"/>
      <c r="HUX1662" s="24"/>
      <c r="HUY1662" s="24"/>
      <c r="HUZ1662" s="24"/>
      <c r="HVA1662" s="24"/>
      <c r="HVB1662" s="24"/>
      <c r="HVC1662" s="24"/>
      <c r="HVD1662" s="24"/>
      <c r="HVH1662" s="3"/>
      <c r="HVI1662" s="31"/>
      <c r="HVJ1662" s="5"/>
      <c r="HVK1662" s="9"/>
      <c r="HVN1662" s="2"/>
      <c r="HVQ1662" s="24"/>
      <c r="HVR1662" s="24"/>
      <c r="HVS1662" s="31"/>
      <c r="HVT1662" s="24"/>
      <c r="HVU1662" s="24"/>
      <c r="HVV1662" s="24"/>
      <c r="HVW1662" s="24"/>
      <c r="HVX1662" s="24"/>
      <c r="HVY1662" s="24"/>
      <c r="HVZ1662" s="24"/>
      <c r="HWA1662" s="24"/>
      <c r="HWB1662" s="24"/>
      <c r="HWC1662" s="24"/>
      <c r="HWD1662" s="24"/>
      <c r="HWE1662" s="24"/>
      <c r="HWF1662" s="24"/>
      <c r="HWG1662" s="24"/>
      <c r="HWH1662" s="24"/>
      <c r="HWL1662" s="3"/>
      <c r="HWM1662" s="31"/>
      <c r="HWN1662" s="5"/>
      <c r="HWO1662" s="9"/>
      <c r="HWR1662" s="2"/>
      <c r="HWU1662" s="24"/>
      <c r="HWV1662" s="24"/>
      <c r="HWW1662" s="31"/>
      <c r="HWX1662" s="24"/>
      <c r="HWY1662" s="24"/>
      <c r="HWZ1662" s="24"/>
      <c r="HXA1662" s="24"/>
      <c r="HXB1662" s="24"/>
      <c r="HXC1662" s="24"/>
      <c r="HXD1662" s="24"/>
      <c r="HXE1662" s="24"/>
      <c r="HXF1662" s="24"/>
      <c r="HXG1662" s="24"/>
      <c r="HXH1662" s="24"/>
      <c r="HXI1662" s="24"/>
      <c r="HXJ1662" s="24"/>
      <c r="HXK1662" s="24"/>
      <c r="HXL1662" s="24"/>
      <c r="HXP1662" s="3"/>
      <c r="HXQ1662" s="31"/>
      <c r="HXR1662" s="5"/>
      <c r="HXS1662" s="9"/>
      <c r="HXV1662" s="2"/>
      <c r="HXY1662" s="24"/>
      <c r="HXZ1662" s="24"/>
      <c r="HYA1662" s="31"/>
      <c r="HYB1662" s="24"/>
      <c r="HYC1662" s="24"/>
      <c r="HYD1662" s="24"/>
      <c r="HYE1662" s="24"/>
      <c r="HYF1662" s="24"/>
      <c r="HYG1662" s="24"/>
      <c r="HYH1662" s="24"/>
      <c r="HYI1662" s="24"/>
      <c r="HYJ1662" s="24"/>
      <c r="HYK1662" s="24"/>
      <c r="HYL1662" s="24"/>
      <c r="HYM1662" s="24"/>
      <c r="HYN1662" s="24"/>
      <c r="HYO1662" s="24"/>
      <c r="HYP1662" s="24"/>
      <c r="HYT1662" s="3"/>
      <c r="HYU1662" s="31"/>
      <c r="HYV1662" s="5"/>
      <c r="HYW1662" s="9"/>
      <c r="HYZ1662" s="2"/>
      <c r="HZC1662" s="24"/>
      <c r="HZD1662" s="24"/>
      <c r="HZE1662" s="31"/>
      <c r="HZF1662" s="24"/>
      <c r="HZG1662" s="24"/>
      <c r="HZH1662" s="24"/>
      <c r="HZI1662" s="24"/>
      <c r="HZJ1662" s="24"/>
      <c r="HZK1662" s="24"/>
      <c r="HZL1662" s="24"/>
      <c r="HZM1662" s="24"/>
      <c r="HZN1662" s="24"/>
      <c r="HZO1662" s="24"/>
      <c r="HZP1662" s="24"/>
      <c r="HZQ1662" s="24"/>
      <c r="HZR1662" s="24"/>
      <c r="HZS1662" s="24"/>
      <c r="HZT1662" s="24"/>
      <c r="HZX1662" s="3"/>
      <c r="HZY1662" s="31"/>
      <c r="HZZ1662" s="5"/>
      <c r="IAA1662" s="9"/>
      <c r="IAD1662" s="2"/>
      <c r="IAG1662" s="24"/>
      <c r="IAH1662" s="24"/>
      <c r="IAI1662" s="31"/>
      <c r="IAJ1662" s="24"/>
      <c r="IAK1662" s="24"/>
      <c r="IAL1662" s="24"/>
      <c r="IAM1662" s="24"/>
      <c r="IAN1662" s="24"/>
      <c r="IAO1662" s="24"/>
      <c r="IAP1662" s="24"/>
      <c r="IAQ1662" s="24"/>
      <c r="IAR1662" s="24"/>
      <c r="IAS1662" s="24"/>
      <c r="IAT1662" s="24"/>
      <c r="IAU1662" s="24"/>
      <c r="IAV1662" s="24"/>
      <c r="IAW1662" s="24"/>
      <c r="IAX1662" s="24"/>
      <c r="IBB1662" s="3"/>
      <c r="IBC1662" s="31"/>
      <c r="IBD1662" s="5"/>
      <c r="IBE1662" s="9"/>
      <c r="IBH1662" s="2"/>
      <c r="IBK1662" s="24"/>
      <c r="IBL1662" s="24"/>
      <c r="IBM1662" s="31"/>
      <c r="IBN1662" s="24"/>
      <c r="IBO1662" s="24"/>
      <c r="IBP1662" s="24"/>
      <c r="IBQ1662" s="24"/>
      <c r="IBR1662" s="24"/>
      <c r="IBS1662" s="24"/>
      <c r="IBT1662" s="24"/>
      <c r="IBU1662" s="24"/>
      <c r="IBV1662" s="24"/>
      <c r="IBW1662" s="24"/>
      <c r="IBX1662" s="24"/>
      <c r="IBY1662" s="24"/>
      <c r="IBZ1662" s="24"/>
      <c r="ICA1662" s="24"/>
      <c r="ICB1662" s="24"/>
      <c r="ICF1662" s="3"/>
      <c r="ICG1662" s="31"/>
      <c r="ICH1662" s="5"/>
      <c r="ICI1662" s="9"/>
      <c r="ICL1662" s="2"/>
      <c r="ICO1662" s="24"/>
      <c r="ICP1662" s="24"/>
      <c r="ICQ1662" s="31"/>
      <c r="ICR1662" s="24"/>
      <c r="ICS1662" s="24"/>
      <c r="ICT1662" s="24"/>
      <c r="ICU1662" s="24"/>
      <c r="ICV1662" s="24"/>
      <c r="ICW1662" s="24"/>
      <c r="ICX1662" s="24"/>
      <c r="ICY1662" s="24"/>
      <c r="ICZ1662" s="24"/>
      <c r="IDA1662" s="24"/>
      <c r="IDB1662" s="24"/>
      <c r="IDC1662" s="24"/>
      <c r="IDD1662" s="24"/>
      <c r="IDE1662" s="24"/>
      <c r="IDF1662" s="24"/>
      <c r="IDJ1662" s="3"/>
      <c r="IDK1662" s="31"/>
      <c r="IDL1662" s="5"/>
      <c r="IDM1662" s="9"/>
      <c r="IDP1662" s="2"/>
      <c r="IDS1662" s="24"/>
      <c r="IDT1662" s="24"/>
      <c r="IDU1662" s="31"/>
      <c r="IDV1662" s="24"/>
      <c r="IDW1662" s="24"/>
      <c r="IDX1662" s="24"/>
      <c r="IDY1662" s="24"/>
      <c r="IDZ1662" s="24"/>
      <c r="IEA1662" s="24"/>
      <c r="IEB1662" s="24"/>
      <c r="IEC1662" s="24"/>
      <c r="IED1662" s="24"/>
      <c r="IEE1662" s="24"/>
      <c r="IEF1662" s="24"/>
      <c r="IEG1662" s="24"/>
      <c r="IEH1662" s="24"/>
      <c r="IEI1662" s="24"/>
      <c r="IEJ1662" s="24"/>
      <c r="IEN1662" s="3"/>
      <c r="IEO1662" s="31"/>
      <c r="IEP1662" s="5"/>
      <c r="IEQ1662" s="9"/>
      <c r="IET1662" s="2"/>
      <c r="IEW1662" s="24"/>
      <c r="IEX1662" s="24"/>
      <c r="IEY1662" s="31"/>
      <c r="IEZ1662" s="24"/>
      <c r="IFA1662" s="24"/>
      <c r="IFB1662" s="24"/>
      <c r="IFC1662" s="24"/>
      <c r="IFD1662" s="24"/>
      <c r="IFE1662" s="24"/>
      <c r="IFF1662" s="24"/>
      <c r="IFG1662" s="24"/>
      <c r="IFH1662" s="24"/>
      <c r="IFI1662" s="24"/>
      <c r="IFJ1662" s="24"/>
      <c r="IFK1662" s="24"/>
      <c r="IFL1662" s="24"/>
      <c r="IFM1662" s="24"/>
      <c r="IFN1662" s="24"/>
      <c r="IFR1662" s="3"/>
      <c r="IFS1662" s="31"/>
      <c r="IFT1662" s="5"/>
      <c r="IFU1662" s="9"/>
      <c r="IFX1662" s="2"/>
      <c r="IGA1662" s="24"/>
      <c r="IGB1662" s="24"/>
      <c r="IGC1662" s="31"/>
      <c r="IGD1662" s="24"/>
      <c r="IGE1662" s="24"/>
      <c r="IGF1662" s="24"/>
      <c r="IGG1662" s="24"/>
      <c r="IGH1662" s="24"/>
      <c r="IGI1662" s="24"/>
      <c r="IGJ1662" s="24"/>
      <c r="IGK1662" s="24"/>
      <c r="IGL1662" s="24"/>
      <c r="IGM1662" s="24"/>
      <c r="IGN1662" s="24"/>
      <c r="IGO1662" s="24"/>
      <c r="IGP1662" s="24"/>
      <c r="IGQ1662" s="24"/>
      <c r="IGR1662" s="24"/>
      <c r="IGV1662" s="3"/>
      <c r="IGW1662" s="31"/>
      <c r="IGX1662" s="5"/>
      <c r="IGY1662" s="9"/>
      <c r="IHB1662" s="2"/>
      <c r="IHE1662" s="24"/>
      <c r="IHF1662" s="24"/>
      <c r="IHG1662" s="31"/>
      <c r="IHH1662" s="24"/>
      <c r="IHI1662" s="24"/>
      <c r="IHJ1662" s="24"/>
      <c r="IHK1662" s="24"/>
      <c r="IHL1662" s="24"/>
      <c r="IHM1662" s="24"/>
      <c r="IHN1662" s="24"/>
      <c r="IHO1662" s="24"/>
      <c r="IHP1662" s="24"/>
      <c r="IHQ1662" s="24"/>
      <c r="IHR1662" s="24"/>
      <c r="IHS1662" s="24"/>
      <c r="IHT1662" s="24"/>
      <c r="IHU1662" s="24"/>
      <c r="IHV1662" s="24"/>
      <c r="IHZ1662" s="3"/>
      <c r="IIA1662" s="31"/>
      <c r="IIB1662" s="5"/>
      <c r="IIC1662" s="9"/>
      <c r="IIF1662" s="2"/>
      <c r="III1662" s="24"/>
      <c r="IIJ1662" s="24"/>
      <c r="IIK1662" s="31"/>
      <c r="IIL1662" s="24"/>
      <c r="IIM1662" s="24"/>
      <c r="IIN1662" s="24"/>
      <c r="IIO1662" s="24"/>
      <c r="IIP1662" s="24"/>
      <c r="IIQ1662" s="24"/>
      <c r="IIR1662" s="24"/>
      <c r="IIS1662" s="24"/>
      <c r="IIT1662" s="24"/>
      <c r="IIU1662" s="24"/>
      <c r="IIV1662" s="24"/>
      <c r="IIW1662" s="24"/>
      <c r="IIX1662" s="24"/>
      <c r="IIY1662" s="24"/>
      <c r="IIZ1662" s="24"/>
      <c r="IJD1662" s="3"/>
      <c r="IJE1662" s="31"/>
      <c r="IJF1662" s="5"/>
      <c r="IJG1662" s="9"/>
      <c r="IJJ1662" s="2"/>
      <c r="IJM1662" s="24"/>
      <c r="IJN1662" s="24"/>
      <c r="IJO1662" s="31"/>
      <c r="IJP1662" s="24"/>
      <c r="IJQ1662" s="24"/>
      <c r="IJR1662" s="24"/>
      <c r="IJS1662" s="24"/>
      <c r="IJT1662" s="24"/>
      <c r="IJU1662" s="24"/>
      <c r="IJV1662" s="24"/>
      <c r="IJW1662" s="24"/>
      <c r="IJX1662" s="24"/>
      <c r="IJY1662" s="24"/>
      <c r="IJZ1662" s="24"/>
      <c r="IKA1662" s="24"/>
      <c r="IKB1662" s="24"/>
      <c r="IKC1662" s="24"/>
      <c r="IKD1662" s="24"/>
      <c r="IKH1662" s="3"/>
      <c r="IKI1662" s="31"/>
      <c r="IKJ1662" s="5"/>
      <c r="IKK1662" s="9"/>
      <c r="IKN1662" s="2"/>
      <c r="IKQ1662" s="24"/>
      <c r="IKR1662" s="24"/>
      <c r="IKS1662" s="31"/>
      <c r="IKT1662" s="24"/>
      <c r="IKU1662" s="24"/>
      <c r="IKV1662" s="24"/>
      <c r="IKW1662" s="24"/>
      <c r="IKX1662" s="24"/>
      <c r="IKY1662" s="24"/>
      <c r="IKZ1662" s="24"/>
      <c r="ILA1662" s="24"/>
      <c r="ILB1662" s="24"/>
      <c r="ILC1662" s="24"/>
      <c r="ILD1662" s="24"/>
      <c r="ILE1662" s="24"/>
      <c r="ILF1662" s="24"/>
      <c r="ILG1662" s="24"/>
      <c r="ILH1662" s="24"/>
      <c r="ILL1662" s="3"/>
      <c r="ILM1662" s="31"/>
      <c r="ILN1662" s="5"/>
      <c r="ILO1662" s="9"/>
      <c r="ILR1662" s="2"/>
      <c r="ILU1662" s="24"/>
      <c r="ILV1662" s="24"/>
      <c r="ILW1662" s="31"/>
      <c r="ILX1662" s="24"/>
      <c r="ILY1662" s="24"/>
      <c r="ILZ1662" s="24"/>
      <c r="IMA1662" s="24"/>
      <c r="IMB1662" s="24"/>
      <c r="IMC1662" s="24"/>
      <c r="IMD1662" s="24"/>
      <c r="IME1662" s="24"/>
      <c r="IMF1662" s="24"/>
      <c r="IMG1662" s="24"/>
      <c r="IMH1662" s="24"/>
      <c r="IMI1662" s="24"/>
      <c r="IMJ1662" s="24"/>
      <c r="IMK1662" s="24"/>
      <c r="IML1662" s="24"/>
      <c r="IMP1662" s="3"/>
      <c r="IMQ1662" s="31"/>
      <c r="IMR1662" s="5"/>
      <c r="IMS1662" s="9"/>
      <c r="IMV1662" s="2"/>
      <c r="IMY1662" s="24"/>
      <c r="IMZ1662" s="24"/>
      <c r="INA1662" s="31"/>
      <c r="INB1662" s="24"/>
      <c r="INC1662" s="24"/>
      <c r="IND1662" s="24"/>
      <c r="INE1662" s="24"/>
      <c r="INF1662" s="24"/>
      <c r="ING1662" s="24"/>
      <c r="INH1662" s="24"/>
      <c r="INI1662" s="24"/>
      <c r="INJ1662" s="24"/>
      <c r="INK1662" s="24"/>
      <c r="INL1662" s="24"/>
      <c r="INM1662" s="24"/>
      <c r="INN1662" s="24"/>
      <c r="INO1662" s="24"/>
      <c r="INP1662" s="24"/>
      <c r="INT1662" s="3"/>
      <c r="INU1662" s="31"/>
      <c r="INV1662" s="5"/>
      <c r="INW1662" s="9"/>
      <c r="INZ1662" s="2"/>
      <c r="IOC1662" s="24"/>
      <c r="IOD1662" s="24"/>
      <c r="IOE1662" s="31"/>
      <c r="IOF1662" s="24"/>
      <c r="IOG1662" s="24"/>
      <c r="IOH1662" s="24"/>
      <c r="IOI1662" s="24"/>
      <c r="IOJ1662" s="24"/>
      <c r="IOK1662" s="24"/>
      <c r="IOL1662" s="24"/>
      <c r="IOM1662" s="24"/>
      <c r="ION1662" s="24"/>
      <c r="IOO1662" s="24"/>
      <c r="IOP1662" s="24"/>
      <c r="IOQ1662" s="24"/>
      <c r="IOR1662" s="24"/>
      <c r="IOS1662" s="24"/>
      <c r="IOT1662" s="24"/>
      <c r="IOX1662" s="3"/>
      <c r="IOY1662" s="31"/>
      <c r="IOZ1662" s="5"/>
      <c r="IPA1662" s="9"/>
      <c r="IPD1662" s="2"/>
      <c r="IPG1662" s="24"/>
      <c r="IPH1662" s="24"/>
      <c r="IPI1662" s="31"/>
      <c r="IPJ1662" s="24"/>
      <c r="IPK1662" s="24"/>
      <c r="IPL1662" s="24"/>
      <c r="IPM1662" s="24"/>
      <c r="IPN1662" s="24"/>
      <c r="IPO1662" s="24"/>
      <c r="IPP1662" s="24"/>
      <c r="IPQ1662" s="24"/>
      <c r="IPR1662" s="24"/>
      <c r="IPS1662" s="24"/>
      <c r="IPT1662" s="24"/>
      <c r="IPU1662" s="24"/>
      <c r="IPV1662" s="24"/>
      <c r="IPW1662" s="24"/>
      <c r="IPX1662" s="24"/>
      <c r="IQB1662" s="3"/>
      <c r="IQC1662" s="31"/>
      <c r="IQD1662" s="5"/>
      <c r="IQE1662" s="9"/>
      <c r="IQH1662" s="2"/>
      <c r="IQK1662" s="24"/>
      <c r="IQL1662" s="24"/>
      <c r="IQM1662" s="31"/>
      <c r="IQN1662" s="24"/>
      <c r="IQO1662" s="24"/>
      <c r="IQP1662" s="24"/>
      <c r="IQQ1662" s="24"/>
      <c r="IQR1662" s="24"/>
      <c r="IQS1662" s="24"/>
      <c r="IQT1662" s="24"/>
      <c r="IQU1662" s="24"/>
      <c r="IQV1662" s="24"/>
      <c r="IQW1662" s="24"/>
      <c r="IQX1662" s="24"/>
      <c r="IQY1662" s="24"/>
      <c r="IQZ1662" s="24"/>
      <c r="IRA1662" s="24"/>
      <c r="IRB1662" s="24"/>
      <c r="IRF1662" s="3"/>
      <c r="IRG1662" s="31"/>
      <c r="IRH1662" s="5"/>
      <c r="IRI1662" s="9"/>
      <c r="IRL1662" s="2"/>
      <c r="IRO1662" s="24"/>
      <c r="IRP1662" s="24"/>
      <c r="IRQ1662" s="31"/>
      <c r="IRR1662" s="24"/>
      <c r="IRS1662" s="24"/>
      <c r="IRT1662" s="24"/>
      <c r="IRU1662" s="24"/>
      <c r="IRV1662" s="24"/>
      <c r="IRW1662" s="24"/>
      <c r="IRX1662" s="24"/>
      <c r="IRY1662" s="24"/>
      <c r="IRZ1662" s="24"/>
      <c r="ISA1662" s="24"/>
      <c r="ISB1662" s="24"/>
      <c r="ISC1662" s="24"/>
      <c r="ISD1662" s="24"/>
      <c r="ISE1662" s="24"/>
      <c r="ISF1662" s="24"/>
      <c r="ISJ1662" s="3"/>
      <c r="ISK1662" s="31"/>
      <c r="ISL1662" s="5"/>
      <c r="ISM1662" s="9"/>
      <c r="ISP1662" s="2"/>
      <c r="ISS1662" s="24"/>
      <c r="IST1662" s="24"/>
      <c r="ISU1662" s="31"/>
      <c r="ISV1662" s="24"/>
      <c r="ISW1662" s="24"/>
      <c r="ISX1662" s="24"/>
      <c r="ISY1662" s="24"/>
      <c r="ISZ1662" s="24"/>
      <c r="ITA1662" s="24"/>
      <c r="ITB1662" s="24"/>
      <c r="ITC1662" s="24"/>
      <c r="ITD1662" s="24"/>
      <c r="ITE1662" s="24"/>
      <c r="ITF1662" s="24"/>
      <c r="ITG1662" s="24"/>
      <c r="ITH1662" s="24"/>
      <c r="ITI1662" s="24"/>
      <c r="ITJ1662" s="24"/>
      <c r="ITN1662" s="3"/>
      <c r="ITO1662" s="31"/>
      <c r="ITP1662" s="5"/>
      <c r="ITQ1662" s="9"/>
      <c r="ITT1662" s="2"/>
      <c r="ITW1662" s="24"/>
      <c r="ITX1662" s="24"/>
      <c r="ITY1662" s="31"/>
      <c r="ITZ1662" s="24"/>
      <c r="IUA1662" s="24"/>
      <c r="IUB1662" s="24"/>
      <c r="IUC1662" s="24"/>
      <c r="IUD1662" s="24"/>
      <c r="IUE1662" s="24"/>
      <c r="IUF1662" s="24"/>
      <c r="IUG1662" s="24"/>
      <c r="IUH1662" s="24"/>
      <c r="IUI1662" s="24"/>
      <c r="IUJ1662" s="24"/>
      <c r="IUK1662" s="24"/>
      <c r="IUL1662" s="24"/>
      <c r="IUM1662" s="24"/>
      <c r="IUN1662" s="24"/>
      <c r="IUR1662" s="3"/>
      <c r="IUS1662" s="31"/>
      <c r="IUT1662" s="5"/>
      <c r="IUU1662" s="9"/>
      <c r="IUX1662" s="2"/>
      <c r="IVA1662" s="24"/>
      <c r="IVB1662" s="24"/>
      <c r="IVC1662" s="31"/>
      <c r="IVD1662" s="24"/>
      <c r="IVE1662" s="24"/>
      <c r="IVF1662" s="24"/>
      <c r="IVG1662" s="24"/>
      <c r="IVH1662" s="24"/>
      <c r="IVI1662" s="24"/>
      <c r="IVJ1662" s="24"/>
      <c r="IVK1662" s="24"/>
      <c r="IVL1662" s="24"/>
      <c r="IVM1662" s="24"/>
      <c r="IVN1662" s="24"/>
      <c r="IVO1662" s="24"/>
      <c r="IVP1662" s="24"/>
      <c r="IVQ1662" s="24"/>
      <c r="IVR1662" s="24"/>
      <c r="IVV1662" s="3"/>
      <c r="IVW1662" s="31"/>
      <c r="IVX1662" s="5"/>
      <c r="IVY1662" s="9"/>
      <c r="IWB1662" s="2"/>
      <c r="IWE1662" s="24"/>
      <c r="IWF1662" s="24"/>
      <c r="IWG1662" s="31"/>
      <c r="IWH1662" s="24"/>
      <c r="IWI1662" s="24"/>
      <c r="IWJ1662" s="24"/>
      <c r="IWK1662" s="24"/>
      <c r="IWL1662" s="24"/>
      <c r="IWM1662" s="24"/>
      <c r="IWN1662" s="24"/>
      <c r="IWO1662" s="24"/>
      <c r="IWP1662" s="24"/>
      <c r="IWQ1662" s="24"/>
      <c r="IWR1662" s="24"/>
      <c r="IWS1662" s="24"/>
      <c r="IWT1662" s="24"/>
      <c r="IWU1662" s="24"/>
      <c r="IWV1662" s="24"/>
      <c r="IWZ1662" s="3"/>
      <c r="IXA1662" s="31"/>
      <c r="IXB1662" s="5"/>
      <c r="IXC1662" s="9"/>
      <c r="IXF1662" s="2"/>
      <c r="IXI1662" s="24"/>
      <c r="IXJ1662" s="24"/>
      <c r="IXK1662" s="31"/>
      <c r="IXL1662" s="24"/>
      <c r="IXM1662" s="24"/>
      <c r="IXN1662" s="24"/>
      <c r="IXO1662" s="24"/>
      <c r="IXP1662" s="24"/>
      <c r="IXQ1662" s="24"/>
      <c r="IXR1662" s="24"/>
      <c r="IXS1662" s="24"/>
      <c r="IXT1662" s="24"/>
      <c r="IXU1662" s="24"/>
      <c r="IXV1662" s="24"/>
      <c r="IXW1662" s="24"/>
      <c r="IXX1662" s="24"/>
      <c r="IXY1662" s="24"/>
      <c r="IXZ1662" s="24"/>
      <c r="IYD1662" s="3"/>
      <c r="IYE1662" s="31"/>
      <c r="IYF1662" s="5"/>
      <c r="IYG1662" s="9"/>
      <c r="IYJ1662" s="2"/>
      <c r="IYM1662" s="24"/>
      <c r="IYN1662" s="24"/>
      <c r="IYO1662" s="31"/>
      <c r="IYP1662" s="24"/>
      <c r="IYQ1662" s="24"/>
      <c r="IYR1662" s="24"/>
      <c r="IYS1662" s="24"/>
      <c r="IYT1662" s="24"/>
      <c r="IYU1662" s="24"/>
      <c r="IYV1662" s="24"/>
      <c r="IYW1662" s="24"/>
      <c r="IYX1662" s="24"/>
      <c r="IYY1662" s="24"/>
      <c r="IYZ1662" s="24"/>
      <c r="IZA1662" s="24"/>
      <c r="IZB1662" s="24"/>
      <c r="IZC1662" s="24"/>
      <c r="IZD1662" s="24"/>
      <c r="IZH1662" s="3"/>
      <c r="IZI1662" s="31"/>
      <c r="IZJ1662" s="5"/>
      <c r="IZK1662" s="9"/>
      <c r="IZN1662" s="2"/>
      <c r="IZQ1662" s="24"/>
      <c r="IZR1662" s="24"/>
      <c r="IZS1662" s="31"/>
      <c r="IZT1662" s="24"/>
      <c r="IZU1662" s="24"/>
      <c r="IZV1662" s="24"/>
      <c r="IZW1662" s="24"/>
      <c r="IZX1662" s="24"/>
      <c r="IZY1662" s="24"/>
      <c r="IZZ1662" s="24"/>
      <c r="JAA1662" s="24"/>
      <c r="JAB1662" s="24"/>
      <c r="JAC1662" s="24"/>
      <c r="JAD1662" s="24"/>
      <c r="JAE1662" s="24"/>
      <c r="JAF1662" s="24"/>
      <c r="JAG1662" s="24"/>
      <c r="JAH1662" s="24"/>
      <c r="JAL1662" s="3"/>
      <c r="JAM1662" s="31"/>
      <c r="JAN1662" s="5"/>
      <c r="JAO1662" s="9"/>
      <c r="JAR1662" s="2"/>
      <c r="JAU1662" s="24"/>
      <c r="JAV1662" s="24"/>
      <c r="JAW1662" s="31"/>
      <c r="JAX1662" s="24"/>
      <c r="JAY1662" s="24"/>
      <c r="JAZ1662" s="24"/>
      <c r="JBA1662" s="24"/>
      <c r="JBB1662" s="24"/>
      <c r="JBC1662" s="24"/>
      <c r="JBD1662" s="24"/>
      <c r="JBE1662" s="24"/>
      <c r="JBF1662" s="24"/>
      <c r="JBG1662" s="24"/>
      <c r="JBH1662" s="24"/>
      <c r="JBI1662" s="24"/>
      <c r="JBJ1662" s="24"/>
      <c r="JBK1662" s="24"/>
      <c r="JBL1662" s="24"/>
      <c r="JBP1662" s="3"/>
      <c r="JBQ1662" s="31"/>
      <c r="JBR1662" s="5"/>
      <c r="JBS1662" s="9"/>
      <c r="JBV1662" s="2"/>
      <c r="JBY1662" s="24"/>
      <c r="JBZ1662" s="24"/>
      <c r="JCA1662" s="31"/>
      <c r="JCB1662" s="24"/>
      <c r="JCC1662" s="24"/>
      <c r="JCD1662" s="24"/>
      <c r="JCE1662" s="24"/>
      <c r="JCF1662" s="24"/>
      <c r="JCG1662" s="24"/>
      <c r="JCH1662" s="24"/>
      <c r="JCI1662" s="24"/>
      <c r="JCJ1662" s="24"/>
      <c r="JCK1662" s="24"/>
      <c r="JCL1662" s="24"/>
      <c r="JCM1662" s="24"/>
      <c r="JCN1662" s="24"/>
      <c r="JCO1662" s="24"/>
      <c r="JCP1662" s="24"/>
      <c r="JCT1662" s="3"/>
      <c r="JCU1662" s="31"/>
      <c r="JCV1662" s="5"/>
      <c r="JCW1662" s="9"/>
      <c r="JCZ1662" s="2"/>
      <c r="JDC1662" s="24"/>
      <c r="JDD1662" s="24"/>
      <c r="JDE1662" s="31"/>
      <c r="JDF1662" s="24"/>
      <c r="JDG1662" s="24"/>
      <c r="JDH1662" s="24"/>
      <c r="JDI1662" s="24"/>
      <c r="JDJ1662" s="24"/>
      <c r="JDK1662" s="24"/>
      <c r="JDL1662" s="24"/>
      <c r="JDM1662" s="24"/>
      <c r="JDN1662" s="24"/>
      <c r="JDO1662" s="24"/>
      <c r="JDP1662" s="24"/>
      <c r="JDQ1662" s="24"/>
      <c r="JDR1662" s="24"/>
      <c r="JDS1662" s="24"/>
      <c r="JDT1662" s="24"/>
      <c r="JDX1662" s="3"/>
      <c r="JDY1662" s="31"/>
      <c r="JDZ1662" s="5"/>
      <c r="JEA1662" s="9"/>
      <c r="JED1662" s="2"/>
      <c r="JEG1662" s="24"/>
      <c r="JEH1662" s="24"/>
      <c r="JEI1662" s="31"/>
      <c r="JEJ1662" s="24"/>
      <c r="JEK1662" s="24"/>
      <c r="JEL1662" s="24"/>
      <c r="JEM1662" s="24"/>
      <c r="JEN1662" s="24"/>
      <c r="JEO1662" s="24"/>
      <c r="JEP1662" s="24"/>
      <c r="JEQ1662" s="24"/>
      <c r="JER1662" s="24"/>
      <c r="JES1662" s="24"/>
      <c r="JET1662" s="24"/>
      <c r="JEU1662" s="24"/>
      <c r="JEV1662" s="24"/>
      <c r="JEW1662" s="24"/>
      <c r="JEX1662" s="24"/>
      <c r="JFB1662" s="3"/>
      <c r="JFC1662" s="31"/>
      <c r="JFD1662" s="5"/>
      <c r="JFE1662" s="9"/>
      <c r="JFH1662" s="2"/>
      <c r="JFK1662" s="24"/>
      <c r="JFL1662" s="24"/>
      <c r="JFM1662" s="31"/>
      <c r="JFN1662" s="24"/>
      <c r="JFO1662" s="24"/>
      <c r="JFP1662" s="24"/>
      <c r="JFQ1662" s="24"/>
      <c r="JFR1662" s="24"/>
      <c r="JFS1662" s="24"/>
      <c r="JFT1662" s="24"/>
      <c r="JFU1662" s="24"/>
      <c r="JFV1662" s="24"/>
      <c r="JFW1662" s="24"/>
      <c r="JFX1662" s="24"/>
      <c r="JFY1662" s="24"/>
      <c r="JFZ1662" s="24"/>
      <c r="JGA1662" s="24"/>
      <c r="JGB1662" s="24"/>
      <c r="JGF1662" s="3"/>
      <c r="JGG1662" s="31"/>
      <c r="JGH1662" s="5"/>
      <c r="JGI1662" s="9"/>
      <c r="JGL1662" s="2"/>
      <c r="JGO1662" s="24"/>
      <c r="JGP1662" s="24"/>
      <c r="JGQ1662" s="31"/>
      <c r="JGR1662" s="24"/>
      <c r="JGS1662" s="24"/>
      <c r="JGT1662" s="24"/>
      <c r="JGU1662" s="24"/>
      <c r="JGV1662" s="24"/>
      <c r="JGW1662" s="24"/>
      <c r="JGX1662" s="24"/>
      <c r="JGY1662" s="24"/>
      <c r="JGZ1662" s="24"/>
      <c r="JHA1662" s="24"/>
      <c r="JHB1662" s="24"/>
      <c r="JHC1662" s="24"/>
      <c r="JHD1662" s="24"/>
      <c r="JHE1662" s="24"/>
      <c r="JHF1662" s="24"/>
      <c r="JHJ1662" s="3"/>
      <c r="JHK1662" s="31"/>
      <c r="JHL1662" s="5"/>
      <c r="JHM1662" s="9"/>
      <c r="JHP1662" s="2"/>
      <c r="JHS1662" s="24"/>
      <c r="JHT1662" s="24"/>
      <c r="JHU1662" s="31"/>
      <c r="JHV1662" s="24"/>
      <c r="JHW1662" s="24"/>
      <c r="JHX1662" s="24"/>
      <c r="JHY1662" s="24"/>
      <c r="JHZ1662" s="24"/>
      <c r="JIA1662" s="24"/>
      <c r="JIB1662" s="24"/>
      <c r="JIC1662" s="24"/>
      <c r="JID1662" s="24"/>
      <c r="JIE1662" s="24"/>
      <c r="JIF1662" s="24"/>
      <c r="JIG1662" s="24"/>
      <c r="JIH1662" s="24"/>
      <c r="JII1662" s="24"/>
      <c r="JIJ1662" s="24"/>
      <c r="JIN1662" s="3"/>
      <c r="JIO1662" s="31"/>
      <c r="JIP1662" s="5"/>
      <c r="JIQ1662" s="9"/>
      <c r="JIT1662" s="2"/>
      <c r="JIW1662" s="24"/>
      <c r="JIX1662" s="24"/>
      <c r="JIY1662" s="31"/>
      <c r="JIZ1662" s="24"/>
      <c r="JJA1662" s="24"/>
      <c r="JJB1662" s="24"/>
      <c r="JJC1662" s="24"/>
      <c r="JJD1662" s="24"/>
      <c r="JJE1662" s="24"/>
      <c r="JJF1662" s="24"/>
      <c r="JJG1662" s="24"/>
      <c r="JJH1662" s="24"/>
      <c r="JJI1662" s="24"/>
      <c r="JJJ1662" s="24"/>
      <c r="JJK1662" s="24"/>
      <c r="JJL1662" s="24"/>
      <c r="JJM1662" s="24"/>
      <c r="JJN1662" s="24"/>
      <c r="JJR1662" s="3"/>
      <c r="JJS1662" s="31"/>
      <c r="JJT1662" s="5"/>
      <c r="JJU1662" s="9"/>
      <c r="JJX1662" s="2"/>
      <c r="JKA1662" s="24"/>
      <c r="JKB1662" s="24"/>
      <c r="JKC1662" s="31"/>
      <c r="JKD1662" s="24"/>
      <c r="JKE1662" s="24"/>
      <c r="JKF1662" s="24"/>
      <c r="JKG1662" s="24"/>
      <c r="JKH1662" s="24"/>
      <c r="JKI1662" s="24"/>
      <c r="JKJ1662" s="24"/>
      <c r="JKK1662" s="24"/>
      <c r="JKL1662" s="24"/>
      <c r="JKM1662" s="24"/>
      <c r="JKN1662" s="24"/>
      <c r="JKO1662" s="24"/>
      <c r="JKP1662" s="24"/>
      <c r="JKQ1662" s="24"/>
      <c r="JKR1662" s="24"/>
      <c r="JKV1662" s="3"/>
      <c r="JKW1662" s="31"/>
      <c r="JKX1662" s="5"/>
      <c r="JKY1662" s="9"/>
      <c r="JLB1662" s="2"/>
      <c r="JLE1662" s="24"/>
      <c r="JLF1662" s="24"/>
      <c r="JLG1662" s="31"/>
      <c r="JLH1662" s="24"/>
      <c r="JLI1662" s="24"/>
      <c r="JLJ1662" s="24"/>
      <c r="JLK1662" s="24"/>
      <c r="JLL1662" s="24"/>
      <c r="JLM1662" s="24"/>
      <c r="JLN1662" s="24"/>
      <c r="JLO1662" s="24"/>
      <c r="JLP1662" s="24"/>
      <c r="JLQ1662" s="24"/>
      <c r="JLR1662" s="24"/>
      <c r="JLS1662" s="24"/>
      <c r="JLT1662" s="24"/>
      <c r="JLU1662" s="24"/>
      <c r="JLV1662" s="24"/>
      <c r="JLZ1662" s="3"/>
      <c r="JMA1662" s="31"/>
      <c r="JMB1662" s="5"/>
      <c r="JMC1662" s="9"/>
      <c r="JMF1662" s="2"/>
      <c r="JMI1662" s="24"/>
      <c r="JMJ1662" s="24"/>
      <c r="JMK1662" s="31"/>
      <c r="JML1662" s="24"/>
      <c r="JMM1662" s="24"/>
      <c r="JMN1662" s="24"/>
      <c r="JMO1662" s="24"/>
      <c r="JMP1662" s="24"/>
      <c r="JMQ1662" s="24"/>
      <c r="JMR1662" s="24"/>
      <c r="JMS1662" s="24"/>
      <c r="JMT1662" s="24"/>
      <c r="JMU1662" s="24"/>
      <c r="JMV1662" s="24"/>
      <c r="JMW1662" s="24"/>
      <c r="JMX1662" s="24"/>
      <c r="JMY1662" s="24"/>
      <c r="JMZ1662" s="24"/>
      <c r="JND1662" s="3"/>
      <c r="JNE1662" s="31"/>
      <c r="JNF1662" s="5"/>
      <c r="JNG1662" s="9"/>
      <c r="JNJ1662" s="2"/>
      <c r="JNM1662" s="24"/>
      <c r="JNN1662" s="24"/>
      <c r="JNO1662" s="31"/>
      <c r="JNP1662" s="24"/>
      <c r="JNQ1662" s="24"/>
      <c r="JNR1662" s="24"/>
      <c r="JNS1662" s="24"/>
      <c r="JNT1662" s="24"/>
      <c r="JNU1662" s="24"/>
      <c r="JNV1662" s="24"/>
      <c r="JNW1662" s="24"/>
      <c r="JNX1662" s="24"/>
      <c r="JNY1662" s="24"/>
      <c r="JNZ1662" s="24"/>
      <c r="JOA1662" s="24"/>
      <c r="JOB1662" s="24"/>
      <c r="JOC1662" s="24"/>
      <c r="JOD1662" s="24"/>
      <c r="JOH1662" s="3"/>
      <c r="JOI1662" s="31"/>
      <c r="JOJ1662" s="5"/>
      <c r="JOK1662" s="9"/>
      <c r="JON1662" s="2"/>
      <c r="JOQ1662" s="24"/>
      <c r="JOR1662" s="24"/>
      <c r="JOS1662" s="31"/>
      <c r="JOT1662" s="24"/>
      <c r="JOU1662" s="24"/>
      <c r="JOV1662" s="24"/>
      <c r="JOW1662" s="24"/>
      <c r="JOX1662" s="24"/>
      <c r="JOY1662" s="24"/>
      <c r="JOZ1662" s="24"/>
      <c r="JPA1662" s="24"/>
      <c r="JPB1662" s="24"/>
      <c r="JPC1662" s="24"/>
      <c r="JPD1662" s="24"/>
      <c r="JPE1662" s="24"/>
      <c r="JPF1662" s="24"/>
      <c r="JPG1662" s="24"/>
      <c r="JPH1662" s="24"/>
      <c r="JPL1662" s="3"/>
      <c r="JPM1662" s="31"/>
      <c r="JPN1662" s="5"/>
      <c r="JPO1662" s="9"/>
      <c r="JPR1662" s="2"/>
      <c r="JPU1662" s="24"/>
      <c r="JPV1662" s="24"/>
      <c r="JPW1662" s="31"/>
      <c r="JPX1662" s="24"/>
      <c r="JPY1662" s="24"/>
      <c r="JPZ1662" s="24"/>
      <c r="JQA1662" s="24"/>
      <c r="JQB1662" s="24"/>
      <c r="JQC1662" s="24"/>
      <c r="JQD1662" s="24"/>
      <c r="JQE1662" s="24"/>
      <c r="JQF1662" s="24"/>
      <c r="JQG1662" s="24"/>
      <c r="JQH1662" s="24"/>
      <c r="JQI1662" s="24"/>
      <c r="JQJ1662" s="24"/>
      <c r="JQK1662" s="24"/>
      <c r="JQL1662" s="24"/>
      <c r="JQP1662" s="3"/>
      <c r="JQQ1662" s="31"/>
      <c r="JQR1662" s="5"/>
      <c r="JQS1662" s="9"/>
      <c r="JQV1662" s="2"/>
      <c r="JQY1662" s="24"/>
      <c r="JQZ1662" s="24"/>
      <c r="JRA1662" s="31"/>
      <c r="JRB1662" s="24"/>
      <c r="JRC1662" s="24"/>
      <c r="JRD1662" s="24"/>
      <c r="JRE1662" s="24"/>
      <c r="JRF1662" s="24"/>
      <c r="JRG1662" s="24"/>
      <c r="JRH1662" s="24"/>
      <c r="JRI1662" s="24"/>
      <c r="JRJ1662" s="24"/>
      <c r="JRK1662" s="24"/>
      <c r="JRL1662" s="24"/>
      <c r="JRM1662" s="24"/>
      <c r="JRN1662" s="24"/>
      <c r="JRO1662" s="24"/>
      <c r="JRP1662" s="24"/>
      <c r="JRT1662" s="3"/>
      <c r="JRU1662" s="31"/>
      <c r="JRV1662" s="5"/>
      <c r="JRW1662" s="9"/>
      <c r="JRZ1662" s="2"/>
      <c r="JSC1662" s="24"/>
      <c r="JSD1662" s="24"/>
      <c r="JSE1662" s="31"/>
      <c r="JSF1662" s="24"/>
      <c r="JSG1662" s="24"/>
      <c r="JSH1662" s="24"/>
      <c r="JSI1662" s="24"/>
      <c r="JSJ1662" s="24"/>
      <c r="JSK1662" s="24"/>
      <c r="JSL1662" s="24"/>
      <c r="JSM1662" s="24"/>
      <c r="JSN1662" s="24"/>
      <c r="JSO1662" s="24"/>
      <c r="JSP1662" s="24"/>
      <c r="JSQ1662" s="24"/>
      <c r="JSR1662" s="24"/>
      <c r="JSS1662" s="24"/>
      <c r="JST1662" s="24"/>
      <c r="JSX1662" s="3"/>
      <c r="JSY1662" s="31"/>
      <c r="JSZ1662" s="5"/>
      <c r="JTA1662" s="9"/>
      <c r="JTD1662" s="2"/>
      <c r="JTG1662" s="24"/>
      <c r="JTH1662" s="24"/>
      <c r="JTI1662" s="31"/>
      <c r="JTJ1662" s="24"/>
      <c r="JTK1662" s="24"/>
      <c r="JTL1662" s="24"/>
      <c r="JTM1662" s="24"/>
      <c r="JTN1662" s="24"/>
      <c r="JTO1662" s="24"/>
      <c r="JTP1662" s="24"/>
      <c r="JTQ1662" s="24"/>
      <c r="JTR1662" s="24"/>
      <c r="JTS1662" s="24"/>
      <c r="JTT1662" s="24"/>
      <c r="JTU1662" s="24"/>
      <c r="JTV1662" s="24"/>
      <c r="JTW1662" s="24"/>
      <c r="JTX1662" s="24"/>
      <c r="JUB1662" s="3"/>
      <c r="JUC1662" s="31"/>
      <c r="JUD1662" s="5"/>
      <c r="JUE1662" s="9"/>
      <c r="JUH1662" s="2"/>
      <c r="JUK1662" s="24"/>
      <c r="JUL1662" s="24"/>
      <c r="JUM1662" s="31"/>
      <c r="JUN1662" s="24"/>
      <c r="JUO1662" s="24"/>
      <c r="JUP1662" s="24"/>
      <c r="JUQ1662" s="24"/>
      <c r="JUR1662" s="24"/>
      <c r="JUS1662" s="24"/>
      <c r="JUT1662" s="24"/>
      <c r="JUU1662" s="24"/>
      <c r="JUV1662" s="24"/>
      <c r="JUW1662" s="24"/>
      <c r="JUX1662" s="24"/>
      <c r="JUY1662" s="24"/>
      <c r="JUZ1662" s="24"/>
      <c r="JVA1662" s="24"/>
      <c r="JVB1662" s="24"/>
      <c r="JVF1662" s="3"/>
      <c r="JVG1662" s="31"/>
      <c r="JVH1662" s="5"/>
      <c r="JVI1662" s="9"/>
      <c r="JVL1662" s="2"/>
      <c r="JVO1662" s="24"/>
      <c r="JVP1662" s="24"/>
      <c r="JVQ1662" s="31"/>
      <c r="JVR1662" s="24"/>
      <c r="JVS1662" s="24"/>
      <c r="JVT1662" s="24"/>
      <c r="JVU1662" s="24"/>
      <c r="JVV1662" s="24"/>
      <c r="JVW1662" s="24"/>
      <c r="JVX1662" s="24"/>
      <c r="JVY1662" s="24"/>
      <c r="JVZ1662" s="24"/>
      <c r="JWA1662" s="24"/>
      <c r="JWB1662" s="24"/>
      <c r="JWC1662" s="24"/>
      <c r="JWD1662" s="24"/>
      <c r="JWE1662" s="24"/>
      <c r="JWF1662" s="24"/>
      <c r="JWJ1662" s="3"/>
      <c r="JWK1662" s="31"/>
      <c r="JWL1662" s="5"/>
      <c r="JWM1662" s="9"/>
      <c r="JWP1662" s="2"/>
      <c r="JWS1662" s="24"/>
      <c r="JWT1662" s="24"/>
      <c r="JWU1662" s="31"/>
      <c r="JWV1662" s="24"/>
      <c r="JWW1662" s="24"/>
      <c r="JWX1662" s="24"/>
      <c r="JWY1662" s="24"/>
      <c r="JWZ1662" s="24"/>
      <c r="JXA1662" s="24"/>
      <c r="JXB1662" s="24"/>
      <c r="JXC1662" s="24"/>
      <c r="JXD1662" s="24"/>
      <c r="JXE1662" s="24"/>
      <c r="JXF1662" s="24"/>
      <c r="JXG1662" s="24"/>
      <c r="JXH1662" s="24"/>
      <c r="JXI1662" s="24"/>
      <c r="JXJ1662" s="24"/>
      <c r="JXN1662" s="3"/>
      <c r="JXO1662" s="31"/>
      <c r="JXP1662" s="5"/>
      <c r="JXQ1662" s="9"/>
      <c r="JXT1662" s="2"/>
      <c r="JXW1662" s="24"/>
      <c r="JXX1662" s="24"/>
      <c r="JXY1662" s="31"/>
      <c r="JXZ1662" s="24"/>
      <c r="JYA1662" s="24"/>
      <c r="JYB1662" s="24"/>
      <c r="JYC1662" s="24"/>
      <c r="JYD1662" s="24"/>
      <c r="JYE1662" s="24"/>
      <c r="JYF1662" s="24"/>
      <c r="JYG1662" s="24"/>
      <c r="JYH1662" s="24"/>
      <c r="JYI1662" s="24"/>
      <c r="JYJ1662" s="24"/>
      <c r="JYK1662" s="24"/>
      <c r="JYL1662" s="24"/>
      <c r="JYM1662" s="24"/>
      <c r="JYN1662" s="24"/>
      <c r="JYR1662" s="3"/>
      <c r="JYS1662" s="31"/>
      <c r="JYT1662" s="5"/>
      <c r="JYU1662" s="9"/>
      <c r="JYX1662" s="2"/>
      <c r="JZA1662" s="24"/>
      <c r="JZB1662" s="24"/>
      <c r="JZC1662" s="31"/>
      <c r="JZD1662" s="24"/>
      <c r="JZE1662" s="24"/>
      <c r="JZF1662" s="24"/>
      <c r="JZG1662" s="24"/>
      <c r="JZH1662" s="24"/>
      <c r="JZI1662" s="24"/>
      <c r="JZJ1662" s="24"/>
      <c r="JZK1662" s="24"/>
      <c r="JZL1662" s="24"/>
      <c r="JZM1662" s="24"/>
      <c r="JZN1662" s="24"/>
      <c r="JZO1662" s="24"/>
      <c r="JZP1662" s="24"/>
      <c r="JZQ1662" s="24"/>
      <c r="JZR1662" s="24"/>
      <c r="JZV1662" s="3"/>
      <c r="JZW1662" s="31"/>
      <c r="JZX1662" s="5"/>
      <c r="JZY1662" s="9"/>
      <c r="KAB1662" s="2"/>
      <c r="KAE1662" s="24"/>
      <c r="KAF1662" s="24"/>
      <c r="KAG1662" s="31"/>
      <c r="KAH1662" s="24"/>
      <c r="KAI1662" s="24"/>
      <c r="KAJ1662" s="24"/>
      <c r="KAK1662" s="24"/>
      <c r="KAL1662" s="24"/>
      <c r="KAM1662" s="24"/>
      <c r="KAN1662" s="24"/>
      <c r="KAO1662" s="24"/>
      <c r="KAP1662" s="24"/>
      <c r="KAQ1662" s="24"/>
      <c r="KAR1662" s="24"/>
      <c r="KAS1662" s="24"/>
      <c r="KAT1662" s="24"/>
      <c r="KAU1662" s="24"/>
      <c r="KAV1662" s="24"/>
      <c r="KAZ1662" s="3"/>
      <c r="KBA1662" s="31"/>
      <c r="KBB1662" s="5"/>
      <c r="KBC1662" s="9"/>
      <c r="KBF1662" s="2"/>
      <c r="KBI1662" s="24"/>
      <c r="KBJ1662" s="24"/>
      <c r="KBK1662" s="31"/>
      <c r="KBL1662" s="24"/>
      <c r="KBM1662" s="24"/>
      <c r="KBN1662" s="24"/>
      <c r="KBO1662" s="24"/>
      <c r="KBP1662" s="24"/>
      <c r="KBQ1662" s="24"/>
      <c r="KBR1662" s="24"/>
      <c r="KBS1662" s="24"/>
      <c r="KBT1662" s="24"/>
      <c r="KBU1662" s="24"/>
      <c r="KBV1662" s="24"/>
      <c r="KBW1662" s="24"/>
      <c r="KBX1662" s="24"/>
      <c r="KBY1662" s="24"/>
      <c r="KBZ1662" s="24"/>
      <c r="KCD1662" s="3"/>
      <c r="KCE1662" s="31"/>
      <c r="KCF1662" s="5"/>
      <c r="KCG1662" s="9"/>
      <c r="KCJ1662" s="2"/>
      <c r="KCM1662" s="24"/>
      <c r="KCN1662" s="24"/>
      <c r="KCO1662" s="31"/>
      <c r="KCP1662" s="24"/>
      <c r="KCQ1662" s="24"/>
      <c r="KCR1662" s="24"/>
      <c r="KCS1662" s="24"/>
      <c r="KCT1662" s="24"/>
      <c r="KCU1662" s="24"/>
      <c r="KCV1662" s="24"/>
      <c r="KCW1662" s="24"/>
      <c r="KCX1662" s="24"/>
      <c r="KCY1662" s="24"/>
      <c r="KCZ1662" s="24"/>
      <c r="KDA1662" s="24"/>
      <c r="KDB1662" s="24"/>
      <c r="KDC1662" s="24"/>
      <c r="KDD1662" s="24"/>
      <c r="KDH1662" s="3"/>
      <c r="KDI1662" s="31"/>
      <c r="KDJ1662" s="5"/>
      <c r="KDK1662" s="9"/>
      <c r="KDN1662" s="2"/>
      <c r="KDQ1662" s="24"/>
      <c r="KDR1662" s="24"/>
      <c r="KDS1662" s="31"/>
      <c r="KDT1662" s="24"/>
      <c r="KDU1662" s="24"/>
      <c r="KDV1662" s="24"/>
      <c r="KDW1662" s="24"/>
      <c r="KDX1662" s="24"/>
      <c r="KDY1662" s="24"/>
      <c r="KDZ1662" s="24"/>
      <c r="KEA1662" s="24"/>
      <c r="KEB1662" s="24"/>
      <c r="KEC1662" s="24"/>
      <c r="KED1662" s="24"/>
      <c r="KEE1662" s="24"/>
      <c r="KEF1662" s="24"/>
      <c r="KEG1662" s="24"/>
      <c r="KEH1662" s="24"/>
      <c r="KEL1662" s="3"/>
      <c r="KEM1662" s="31"/>
      <c r="KEN1662" s="5"/>
      <c r="KEO1662" s="9"/>
      <c r="KER1662" s="2"/>
      <c r="KEU1662" s="24"/>
      <c r="KEV1662" s="24"/>
      <c r="KEW1662" s="31"/>
      <c r="KEX1662" s="24"/>
      <c r="KEY1662" s="24"/>
      <c r="KEZ1662" s="24"/>
      <c r="KFA1662" s="24"/>
      <c r="KFB1662" s="24"/>
      <c r="KFC1662" s="24"/>
      <c r="KFD1662" s="24"/>
      <c r="KFE1662" s="24"/>
      <c r="KFF1662" s="24"/>
      <c r="KFG1662" s="24"/>
      <c r="KFH1662" s="24"/>
      <c r="KFI1662" s="24"/>
      <c r="KFJ1662" s="24"/>
      <c r="KFK1662" s="24"/>
      <c r="KFL1662" s="24"/>
      <c r="KFP1662" s="3"/>
      <c r="KFQ1662" s="31"/>
      <c r="KFR1662" s="5"/>
      <c r="KFS1662" s="9"/>
      <c r="KFV1662" s="2"/>
      <c r="KFY1662" s="24"/>
      <c r="KFZ1662" s="24"/>
      <c r="KGA1662" s="31"/>
      <c r="KGB1662" s="24"/>
      <c r="KGC1662" s="24"/>
      <c r="KGD1662" s="24"/>
      <c r="KGE1662" s="24"/>
      <c r="KGF1662" s="24"/>
      <c r="KGG1662" s="24"/>
      <c r="KGH1662" s="24"/>
      <c r="KGI1662" s="24"/>
      <c r="KGJ1662" s="24"/>
      <c r="KGK1662" s="24"/>
      <c r="KGL1662" s="24"/>
      <c r="KGM1662" s="24"/>
      <c r="KGN1662" s="24"/>
      <c r="KGO1662" s="24"/>
      <c r="KGP1662" s="24"/>
      <c r="KGT1662" s="3"/>
      <c r="KGU1662" s="31"/>
      <c r="KGV1662" s="5"/>
      <c r="KGW1662" s="9"/>
      <c r="KGZ1662" s="2"/>
      <c r="KHC1662" s="24"/>
      <c r="KHD1662" s="24"/>
      <c r="KHE1662" s="31"/>
      <c r="KHF1662" s="24"/>
      <c r="KHG1662" s="24"/>
      <c r="KHH1662" s="24"/>
      <c r="KHI1662" s="24"/>
      <c r="KHJ1662" s="24"/>
      <c r="KHK1662" s="24"/>
      <c r="KHL1662" s="24"/>
      <c r="KHM1662" s="24"/>
      <c r="KHN1662" s="24"/>
      <c r="KHO1662" s="24"/>
      <c r="KHP1662" s="24"/>
      <c r="KHQ1662" s="24"/>
      <c r="KHR1662" s="24"/>
      <c r="KHS1662" s="24"/>
      <c r="KHT1662" s="24"/>
      <c r="KHX1662" s="3"/>
      <c r="KHY1662" s="31"/>
      <c r="KHZ1662" s="5"/>
      <c r="KIA1662" s="9"/>
      <c r="KID1662" s="2"/>
      <c r="KIG1662" s="24"/>
      <c r="KIH1662" s="24"/>
      <c r="KII1662" s="31"/>
      <c r="KIJ1662" s="24"/>
      <c r="KIK1662" s="24"/>
      <c r="KIL1662" s="24"/>
      <c r="KIM1662" s="24"/>
      <c r="KIN1662" s="24"/>
      <c r="KIO1662" s="24"/>
      <c r="KIP1662" s="24"/>
      <c r="KIQ1662" s="24"/>
      <c r="KIR1662" s="24"/>
      <c r="KIS1662" s="24"/>
      <c r="KIT1662" s="24"/>
      <c r="KIU1662" s="24"/>
      <c r="KIV1662" s="24"/>
      <c r="KIW1662" s="24"/>
      <c r="KIX1662" s="24"/>
      <c r="KJB1662" s="3"/>
      <c r="KJC1662" s="31"/>
      <c r="KJD1662" s="5"/>
      <c r="KJE1662" s="9"/>
      <c r="KJH1662" s="2"/>
      <c r="KJK1662" s="24"/>
      <c r="KJL1662" s="24"/>
      <c r="KJM1662" s="31"/>
      <c r="KJN1662" s="24"/>
      <c r="KJO1662" s="24"/>
      <c r="KJP1662" s="24"/>
      <c r="KJQ1662" s="24"/>
      <c r="KJR1662" s="24"/>
      <c r="KJS1662" s="24"/>
      <c r="KJT1662" s="24"/>
      <c r="KJU1662" s="24"/>
      <c r="KJV1662" s="24"/>
      <c r="KJW1662" s="24"/>
      <c r="KJX1662" s="24"/>
      <c r="KJY1662" s="24"/>
      <c r="KJZ1662" s="24"/>
      <c r="KKA1662" s="24"/>
      <c r="KKB1662" s="24"/>
      <c r="KKF1662" s="3"/>
      <c r="KKG1662" s="31"/>
      <c r="KKH1662" s="5"/>
      <c r="KKI1662" s="9"/>
      <c r="KKL1662" s="2"/>
      <c r="KKO1662" s="24"/>
      <c r="KKP1662" s="24"/>
      <c r="KKQ1662" s="31"/>
      <c r="KKR1662" s="24"/>
      <c r="KKS1662" s="24"/>
      <c r="KKT1662" s="24"/>
      <c r="KKU1662" s="24"/>
      <c r="KKV1662" s="24"/>
      <c r="KKW1662" s="24"/>
      <c r="KKX1662" s="24"/>
      <c r="KKY1662" s="24"/>
      <c r="KKZ1662" s="24"/>
      <c r="KLA1662" s="24"/>
      <c r="KLB1662" s="24"/>
      <c r="KLC1662" s="24"/>
      <c r="KLD1662" s="24"/>
      <c r="KLE1662" s="24"/>
      <c r="KLF1662" s="24"/>
      <c r="KLJ1662" s="3"/>
      <c r="KLK1662" s="31"/>
      <c r="KLL1662" s="5"/>
      <c r="KLM1662" s="9"/>
      <c r="KLP1662" s="2"/>
      <c r="KLS1662" s="24"/>
      <c r="KLT1662" s="24"/>
      <c r="KLU1662" s="31"/>
      <c r="KLV1662" s="24"/>
      <c r="KLW1662" s="24"/>
      <c r="KLX1662" s="24"/>
      <c r="KLY1662" s="24"/>
      <c r="KLZ1662" s="24"/>
      <c r="KMA1662" s="24"/>
      <c r="KMB1662" s="24"/>
      <c r="KMC1662" s="24"/>
      <c r="KMD1662" s="24"/>
      <c r="KME1662" s="24"/>
      <c r="KMF1662" s="24"/>
      <c r="KMG1662" s="24"/>
      <c r="KMH1662" s="24"/>
      <c r="KMI1662" s="24"/>
      <c r="KMJ1662" s="24"/>
      <c r="KMN1662" s="3"/>
      <c r="KMO1662" s="31"/>
      <c r="KMP1662" s="5"/>
      <c r="KMQ1662" s="9"/>
      <c r="KMT1662" s="2"/>
      <c r="KMW1662" s="24"/>
      <c r="KMX1662" s="24"/>
      <c r="KMY1662" s="31"/>
      <c r="KMZ1662" s="24"/>
      <c r="KNA1662" s="24"/>
      <c r="KNB1662" s="24"/>
      <c r="KNC1662" s="24"/>
      <c r="KND1662" s="24"/>
      <c r="KNE1662" s="24"/>
      <c r="KNF1662" s="24"/>
      <c r="KNG1662" s="24"/>
      <c r="KNH1662" s="24"/>
      <c r="KNI1662" s="24"/>
      <c r="KNJ1662" s="24"/>
      <c r="KNK1662" s="24"/>
      <c r="KNL1662" s="24"/>
      <c r="KNM1662" s="24"/>
      <c r="KNN1662" s="24"/>
      <c r="KNR1662" s="3"/>
      <c r="KNS1662" s="31"/>
      <c r="KNT1662" s="5"/>
      <c r="KNU1662" s="9"/>
      <c r="KNX1662" s="2"/>
      <c r="KOA1662" s="24"/>
      <c r="KOB1662" s="24"/>
      <c r="KOC1662" s="31"/>
      <c r="KOD1662" s="24"/>
      <c r="KOE1662" s="24"/>
      <c r="KOF1662" s="24"/>
      <c r="KOG1662" s="24"/>
      <c r="KOH1662" s="24"/>
      <c r="KOI1662" s="24"/>
      <c r="KOJ1662" s="24"/>
      <c r="KOK1662" s="24"/>
      <c r="KOL1662" s="24"/>
      <c r="KOM1662" s="24"/>
      <c r="KON1662" s="24"/>
      <c r="KOO1662" s="24"/>
      <c r="KOP1662" s="24"/>
      <c r="KOQ1662" s="24"/>
      <c r="KOR1662" s="24"/>
      <c r="KOV1662" s="3"/>
      <c r="KOW1662" s="31"/>
      <c r="KOX1662" s="5"/>
      <c r="KOY1662" s="9"/>
      <c r="KPB1662" s="2"/>
      <c r="KPE1662" s="24"/>
      <c r="KPF1662" s="24"/>
      <c r="KPG1662" s="31"/>
      <c r="KPH1662" s="24"/>
      <c r="KPI1662" s="24"/>
      <c r="KPJ1662" s="24"/>
      <c r="KPK1662" s="24"/>
      <c r="KPL1662" s="24"/>
      <c r="KPM1662" s="24"/>
      <c r="KPN1662" s="24"/>
      <c r="KPO1662" s="24"/>
      <c r="KPP1662" s="24"/>
      <c r="KPQ1662" s="24"/>
      <c r="KPR1662" s="24"/>
      <c r="KPS1662" s="24"/>
      <c r="KPT1662" s="24"/>
      <c r="KPU1662" s="24"/>
      <c r="KPV1662" s="24"/>
      <c r="KPZ1662" s="3"/>
      <c r="KQA1662" s="31"/>
      <c r="KQB1662" s="5"/>
      <c r="KQC1662" s="9"/>
      <c r="KQF1662" s="2"/>
      <c r="KQI1662" s="24"/>
      <c r="KQJ1662" s="24"/>
      <c r="KQK1662" s="31"/>
      <c r="KQL1662" s="24"/>
      <c r="KQM1662" s="24"/>
      <c r="KQN1662" s="24"/>
      <c r="KQO1662" s="24"/>
      <c r="KQP1662" s="24"/>
      <c r="KQQ1662" s="24"/>
      <c r="KQR1662" s="24"/>
      <c r="KQS1662" s="24"/>
      <c r="KQT1662" s="24"/>
      <c r="KQU1662" s="24"/>
      <c r="KQV1662" s="24"/>
      <c r="KQW1662" s="24"/>
      <c r="KQX1662" s="24"/>
      <c r="KQY1662" s="24"/>
      <c r="KQZ1662" s="24"/>
      <c r="KRD1662" s="3"/>
      <c r="KRE1662" s="31"/>
      <c r="KRF1662" s="5"/>
      <c r="KRG1662" s="9"/>
      <c r="KRJ1662" s="2"/>
      <c r="KRM1662" s="24"/>
      <c r="KRN1662" s="24"/>
      <c r="KRO1662" s="31"/>
      <c r="KRP1662" s="24"/>
      <c r="KRQ1662" s="24"/>
      <c r="KRR1662" s="24"/>
      <c r="KRS1662" s="24"/>
      <c r="KRT1662" s="24"/>
      <c r="KRU1662" s="24"/>
      <c r="KRV1662" s="24"/>
      <c r="KRW1662" s="24"/>
      <c r="KRX1662" s="24"/>
      <c r="KRY1662" s="24"/>
      <c r="KRZ1662" s="24"/>
      <c r="KSA1662" s="24"/>
      <c r="KSB1662" s="24"/>
      <c r="KSC1662" s="24"/>
      <c r="KSD1662" s="24"/>
      <c r="KSH1662" s="3"/>
      <c r="KSI1662" s="31"/>
      <c r="KSJ1662" s="5"/>
      <c r="KSK1662" s="9"/>
      <c r="KSN1662" s="2"/>
      <c r="KSQ1662" s="24"/>
      <c r="KSR1662" s="24"/>
      <c r="KSS1662" s="31"/>
      <c r="KST1662" s="24"/>
      <c r="KSU1662" s="24"/>
      <c r="KSV1662" s="24"/>
      <c r="KSW1662" s="24"/>
      <c r="KSX1662" s="24"/>
      <c r="KSY1662" s="24"/>
      <c r="KSZ1662" s="24"/>
      <c r="KTA1662" s="24"/>
      <c r="KTB1662" s="24"/>
      <c r="KTC1662" s="24"/>
      <c r="KTD1662" s="24"/>
      <c r="KTE1662" s="24"/>
      <c r="KTF1662" s="24"/>
      <c r="KTG1662" s="24"/>
      <c r="KTH1662" s="24"/>
      <c r="KTL1662" s="3"/>
      <c r="KTM1662" s="31"/>
      <c r="KTN1662" s="5"/>
      <c r="KTO1662" s="9"/>
      <c r="KTR1662" s="2"/>
      <c r="KTU1662" s="24"/>
      <c r="KTV1662" s="24"/>
      <c r="KTW1662" s="31"/>
      <c r="KTX1662" s="24"/>
      <c r="KTY1662" s="24"/>
      <c r="KTZ1662" s="24"/>
      <c r="KUA1662" s="24"/>
      <c r="KUB1662" s="24"/>
      <c r="KUC1662" s="24"/>
      <c r="KUD1662" s="24"/>
      <c r="KUE1662" s="24"/>
      <c r="KUF1662" s="24"/>
      <c r="KUG1662" s="24"/>
      <c r="KUH1662" s="24"/>
      <c r="KUI1662" s="24"/>
      <c r="KUJ1662" s="24"/>
      <c r="KUK1662" s="24"/>
      <c r="KUL1662" s="24"/>
      <c r="KUP1662" s="3"/>
      <c r="KUQ1662" s="31"/>
      <c r="KUR1662" s="5"/>
      <c r="KUS1662" s="9"/>
      <c r="KUV1662" s="2"/>
      <c r="KUY1662" s="24"/>
      <c r="KUZ1662" s="24"/>
      <c r="KVA1662" s="31"/>
      <c r="KVB1662" s="24"/>
      <c r="KVC1662" s="24"/>
      <c r="KVD1662" s="24"/>
      <c r="KVE1662" s="24"/>
      <c r="KVF1662" s="24"/>
      <c r="KVG1662" s="24"/>
      <c r="KVH1662" s="24"/>
      <c r="KVI1662" s="24"/>
      <c r="KVJ1662" s="24"/>
      <c r="KVK1662" s="24"/>
      <c r="KVL1662" s="24"/>
      <c r="KVM1662" s="24"/>
      <c r="KVN1662" s="24"/>
      <c r="KVO1662" s="24"/>
      <c r="KVP1662" s="24"/>
      <c r="KVT1662" s="3"/>
      <c r="KVU1662" s="31"/>
      <c r="KVV1662" s="5"/>
      <c r="KVW1662" s="9"/>
      <c r="KVZ1662" s="2"/>
      <c r="KWC1662" s="24"/>
      <c r="KWD1662" s="24"/>
      <c r="KWE1662" s="31"/>
      <c r="KWF1662" s="24"/>
      <c r="KWG1662" s="24"/>
      <c r="KWH1662" s="24"/>
      <c r="KWI1662" s="24"/>
      <c r="KWJ1662" s="24"/>
      <c r="KWK1662" s="24"/>
      <c r="KWL1662" s="24"/>
      <c r="KWM1662" s="24"/>
      <c r="KWN1662" s="24"/>
      <c r="KWO1662" s="24"/>
      <c r="KWP1662" s="24"/>
      <c r="KWQ1662" s="24"/>
      <c r="KWR1662" s="24"/>
      <c r="KWS1662" s="24"/>
      <c r="KWT1662" s="24"/>
      <c r="KWX1662" s="3"/>
      <c r="KWY1662" s="31"/>
      <c r="KWZ1662" s="5"/>
      <c r="KXA1662" s="9"/>
      <c r="KXD1662" s="2"/>
      <c r="KXG1662" s="24"/>
      <c r="KXH1662" s="24"/>
      <c r="KXI1662" s="31"/>
      <c r="KXJ1662" s="24"/>
      <c r="KXK1662" s="24"/>
      <c r="KXL1662" s="24"/>
      <c r="KXM1662" s="24"/>
      <c r="KXN1662" s="24"/>
      <c r="KXO1662" s="24"/>
      <c r="KXP1662" s="24"/>
      <c r="KXQ1662" s="24"/>
      <c r="KXR1662" s="24"/>
      <c r="KXS1662" s="24"/>
      <c r="KXT1662" s="24"/>
      <c r="KXU1662" s="24"/>
      <c r="KXV1662" s="24"/>
      <c r="KXW1662" s="24"/>
      <c r="KXX1662" s="24"/>
      <c r="KYB1662" s="3"/>
      <c r="KYC1662" s="31"/>
      <c r="KYD1662" s="5"/>
      <c r="KYE1662" s="9"/>
      <c r="KYH1662" s="2"/>
      <c r="KYK1662" s="24"/>
      <c r="KYL1662" s="24"/>
      <c r="KYM1662" s="31"/>
      <c r="KYN1662" s="24"/>
      <c r="KYO1662" s="24"/>
      <c r="KYP1662" s="24"/>
      <c r="KYQ1662" s="24"/>
      <c r="KYR1662" s="24"/>
      <c r="KYS1662" s="24"/>
      <c r="KYT1662" s="24"/>
      <c r="KYU1662" s="24"/>
      <c r="KYV1662" s="24"/>
      <c r="KYW1662" s="24"/>
      <c r="KYX1662" s="24"/>
      <c r="KYY1662" s="24"/>
      <c r="KYZ1662" s="24"/>
      <c r="KZA1662" s="24"/>
      <c r="KZB1662" s="24"/>
      <c r="KZF1662" s="3"/>
      <c r="KZG1662" s="31"/>
      <c r="KZH1662" s="5"/>
      <c r="KZI1662" s="9"/>
      <c r="KZL1662" s="2"/>
      <c r="KZO1662" s="24"/>
      <c r="KZP1662" s="24"/>
      <c r="KZQ1662" s="31"/>
      <c r="KZR1662" s="24"/>
      <c r="KZS1662" s="24"/>
      <c r="KZT1662" s="24"/>
      <c r="KZU1662" s="24"/>
      <c r="KZV1662" s="24"/>
      <c r="KZW1662" s="24"/>
      <c r="KZX1662" s="24"/>
      <c r="KZY1662" s="24"/>
      <c r="KZZ1662" s="24"/>
      <c r="LAA1662" s="24"/>
      <c r="LAB1662" s="24"/>
      <c r="LAC1662" s="24"/>
      <c r="LAD1662" s="24"/>
      <c r="LAE1662" s="24"/>
      <c r="LAF1662" s="24"/>
      <c r="LAJ1662" s="3"/>
      <c r="LAK1662" s="31"/>
      <c r="LAL1662" s="5"/>
      <c r="LAM1662" s="9"/>
      <c r="LAP1662" s="2"/>
      <c r="LAS1662" s="24"/>
      <c r="LAT1662" s="24"/>
      <c r="LAU1662" s="31"/>
      <c r="LAV1662" s="24"/>
      <c r="LAW1662" s="24"/>
      <c r="LAX1662" s="24"/>
      <c r="LAY1662" s="24"/>
      <c r="LAZ1662" s="24"/>
      <c r="LBA1662" s="24"/>
      <c r="LBB1662" s="24"/>
      <c r="LBC1662" s="24"/>
      <c r="LBD1662" s="24"/>
      <c r="LBE1662" s="24"/>
      <c r="LBF1662" s="24"/>
      <c r="LBG1662" s="24"/>
      <c r="LBH1662" s="24"/>
      <c r="LBI1662" s="24"/>
      <c r="LBJ1662" s="24"/>
      <c r="LBN1662" s="3"/>
      <c r="LBO1662" s="31"/>
      <c r="LBP1662" s="5"/>
      <c r="LBQ1662" s="9"/>
      <c r="LBT1662" s="2"/>
      <c r="LBW1662" s="24"/>
      <c r="LBX1662" s="24"/>
      <c r="LBY1662" s="31"/>
      <c r="LBZ1662" s="24"/>
      <c r="LCA1662" s="24"/>
      <c r="LCB1662" s="24"/>
      <c r="LCC1662" s="24"/>
      <c r="LCD1662" s="24"/>
      <c r="LCE1662" s="24"/>
      <c r="LCF1662" s="24"/>
      <c r="LCG1662" s="24"/>
      <c r="LCH1662" s="24"/>
      <c r="LCI1662" s="24"/>
      <c r="LCJ1662" s="24"/>
      <c r="LCK1662" s="24"/>
      <c r="LCL1662" s="24"/>
      <c r="LCM1662" s="24"/>
      <c r="LCN1662" s="24"/>
      <c r="LCR1662" s="3"/>
      <c r="LCS1662" s="31"/>
      <c r="LCT1662" s="5"/>
      <c r="LCU1662" s="9"/>
      <c r="LCX1662" s="2"/>
      <c r="LDA1662" s="24"/>
      <c r="LDB1662" s="24"/>
      <c r="LDC1662" s="31"/>
      <c r="LDD1662" s="24"/>
      <c r="LDE1662" s="24"/>
      <c r="LDF1662" s="24"/>
      <c r="LDG1662" s="24"/>
      <c r="LDH1662" s="24"/>
      <c r="LDI1662" s="24"/>
      <c r="LDJ1662" s="24"/>
      <c r="LDK1662" s="24"/>
      <c r="LDL1662" s="24"/>
      <c r="LDM1662" s="24"/>
      <c r="LDN1662" s="24"/>
      <c r="LDO1662" s="24"/>
      <c r="LDP1662" s="24"/>
      <c r="LDQ1662" s="24"/>
      <c r="LDR1662" s="24"/>
      <c r="LDV1662" s="3"/>
      <c r="LDW1662" s="31"/>
      <c r="LDX1662" s="5"/>
      <c r="LDY1662" s="9"/>
      <c r="LEB1662" s="2"/>
      <c r="LEE1662" s="24"/>
      <c r="LEF1662" s="24"/>
      <c r="LEG1662" s="31"/>
      <c r="LEH1662" s="24"/>
      <c r="LEI1662" s="24"/>
      <c r="LEJ1662" s="24"/>
      <c r="LEK1662" s="24"/>
      <c r="LEL1662" s="24"/>
      <c r="LEM1662" s="24"/>
      <c r="LEN1662" s="24"/>
      <c r="LEO1662" s="24"/>
      <c r="LEP1662" s="24"/>
      <c r="LEQ1662" s="24"/>
      <c r="LER1662" s="24"/>
      <c r="LES1662" s="24"/>
      <c r="LET1662" s="24"/>
      <c r="LEU1662" s="24"/>
      <c r="LEV1662" s="24"/>
      <c r="LEZ1662" s="3"/>
      <c r="LFA1662" s="31"/>
      <c r="LFB1662" s="5"/>
      <c r="LFC1662" s="9"/>
      <c r="LFF1662" s="2"/>
      <c r="LFI1662" s="24"/>
      <c r="LFJ1662" s="24"/>
      <c r="LFK1662" s="31"/>
      <c r="LFL1662" s="24"/>
      <c r="LFM1662" s="24"/>
      <c r="LFN1662" s="24"/>
      <c r="LFO1662" s="24"/>
      <c r="LFP1662" s="24"/>
      <c r="LFQ1662" s="24"/>
      <c r="LFR1662" s="24"/>
      <c r="LFS1662" s="24"/>
      <c r="LFT1662" s="24"/>
      <c r="LFU1662" s="24"/>
      <c r="LFV1662" s="24"/>
      <c r="LFW1662" s="24"/>
      <c r="LFX1662" s="24"/>
      <c r="LFY1662" s="24"/>
      <c r="LFZ1662" s="24"/>
      <c r="LGD1662" s="3"/>
      <c r="LGE1662" s="31"/>
      <c r="LGF1662" s="5"/>
      <c r="LGG1662" s="9"/>
      <c r="LGJ1662" s="2"/>
      <c r="LGM1662" s="24"/>
      <c r="LGN1662" s="24"/>
      <c r="LGO1662" s="31"/>
      <c r="LGP1662" s="24"/>
      <c r="LGQ1662" s="24"/>
      <c r="LGR1662" s="24"/>
      <c r="LGS1662" s="24"/>
      <c r="LGT1662" s="24"/>
      <c r="LGU1662" s="24"/>
      <c r="LGV1662" s="24"/>
      <c r="LGW1662" s="24"/>
      <c r="LGX1662" s="24"/>
      <c r="LGY1662" s="24"/>
      <c r="LGZ1662" s="24"/>
      <c r="LHA1662" s="24"/>
      <c r="LHB1662" s="24"/>
      <c r="LHC1662" s="24"/>
      <c r="LHD1662" s="24"/>
      <c r="LHH1662" s="3"/>
      <c r="LHI1662" s="31"/>
      <c r="LHJ1662" s="5"/>
      <c r="LHK1662" s="9"/>
      <c r="LHN1662" s="2"/>
      <c r="LHQ1662" s="24"/>
      <c r="LHR1662" s="24"/>
      <c r="LHS1662" s="31"/>
      <c r="LHT1662" s="24"/>
      <c r="LHU1662" s="24"/>
      <c r="LHV1662" s="24"/>
      <c r="LHW1662" s="24"/>
      <c r="LHX1662" s="24"/>
      <c r="LHY1662" s="24"/>
      <c r="LHZ1662" s="24"/>
      <c r="LIA1662" s="24"/>
      <c r="LIB1662" s="24"/>
      <c r="LIC1662" s="24"/>
      <c r="LID1662" s="24"/>
      <c r="LIE1662" s="24"/>
      <c r="LIF1662" s="24"/>
      <c r="LIG1662" s="24"/>
      <c r="LIH1662" s="24"/>
      <c r="LIL1662" s="3"/>
      <c r="LIM1662" s="31"/>
      <c r="LIN1662" s="5"/>
      <c r="LIO1662" s="9"/>
      <c r="LIR1662" s="2"/>
      <c r="LIU1662" s="24"/>
      <c r="LIV1662" s="24"/>
      <c r="LIW1662" s="31"/>
      <c r="LIX1662" s="24"/>
      <c r="LIY1662" s="24"/>
      <c r="LIZ1662" s="24"/>
      <c r="LJA1662" s="24"/>
      <c r="LJB1662" s="24"/>
      <c r="LJC1662" s="24"/>
      <c r="LJD1662" s="24"/>
      <c r="LJE1662" s="24"/>
      <c r="LJF1662" s="24"/>
      <c r="LJG1662" s="24"/>
      <c r="LJH1662" s="24"/>
      <c r="LJI1662" s="24"/>
      <c r="LJJ1662" s="24"/>
      <c r="LJK1662" s="24"/>
      <c r="LJL1662" s="24"/>
      <c r="LJP1662" s="3"/>
      <c r="LJQ1662" s="31"/>
      <c r="LJR1662" s="5"/>
      <c r="LJS1662" s="9"/>
      <c r="LJV1662" s="2"/>
      <c r="LJY1662" s="24"/>
      <c r="LJZ1662" s="24"/>
      <c r="LKA1662" s="31"/>
      <c r="LKB1662" s="24"/>
      <c r="LKC1662" s="24"/>
      <c r="LKD1662" s="24"/>
      <c r="LKE1662" s="24"/>
      <c r="LKF1662" s="24"/>
      <c r="LKG1662" s="24"/>
      <c r="LKH1662" s="24"/>
      <c r="LKI1662" s="24"/>
      <c r="LKJ1662" s="24"/>
      <c r="LKK1662" s="24"/>
      <c r="LKL1662" s="24"/>
      <c r="LKM1662" s="24"/>
      <c r="LKN1662" s="24"/>
      <c r="LKO1662" s="24"/>
      <c r="LKP1662" s="24"/>
      <c r="LKT1662" s="3"/>
      <c r="LKU1662" s="31"/>
      <c r="LKV1662" s="5"/>
      <c r="LKW1662" s="9"/>
      <c r="LKZ1662" s="2"/>
      <c r="LLC1662" s="24"/>
      <c r="LLD1662" s="24"/>
      <c r="LLE1662" s="31"/>
      <c r="LLF1662" s="24"/>
      <c r="LLG1662" s="24"/>
      <c r="LLH1662" s="24"/>
      <c r="LLI1662" s="24"/>
      <c r="LLJ1662" s="24"/>
      <c r="LLK1662" s="24"/>
      <c r="LLL1662" s="24"/>
      <c r="LLM1662" s="24"/>
      <c r="LLN1662" s="24"/>
      <c r="LLO1662" s="24"/>
      <c r="LLP1662" s="24"/>
      <c r="LLQ1662" s="24"/>
      <c r="LLR1662" s="24"/>
      <c r="LLS1662" s="24"/>
      <c r="LLT1662" s="24"/>
      <c r="LLX1662" s="3"/>
      <c r="LLY1662" s="31"/>
      <c r="LLZ1662" s="5"/>
      <c r="LMA1662" s="9"/>
      <c r="LMD1662" s="2"/>
      <c r="LMG1662" s="24"/>
      <c r="LMH1662" s="24"/>
      <c r="LMI1662" s="31"/>
      <c r="LMJ1662" s="24"/>
      <c r="LMK1662" s="24"/>
      <c r="LML1662" s="24"/>
      <c r="LMM1662" s="24"/>
      <c r="LMN1662" s="24"/>
      <c r="LMO1662" s="24"/>
      <c r="LMP1662" s="24"/>
      <c r="LMQ1662" s="24"/>
      <c r="LMR1662" s="24"/>
      <c r="LMS1662" s="24"/>
      <c r="LMT1662" s="24"/>
      <c r="LMU1662" s="24"/>
      <c r="LMV1662" s="24"/>
      <c r="LMW1662" s="24"/>
      <c r="LMX1662" s="24"/>
      <c r="LNB1662" s="3"/>
      <c r="LNC1662" s="31"/>
      <c r="LND1662" s="5"/>
      <c r="LNE1662" s="9"/>
      <c r="LNH1662" s="2"/>
      <c r="LNK1662" s="24"/>
      <c r="LNL1662" s="24"/>
      <c r="LNM1662" s="31"/>
      <c r="LNN1662" s="24"/>
      <c r="LNO1662" s="24"/>
      <c r="LNP1662" s="24"/>
      <c r="LNQ1662" s="24"/>
      <c r="LNR1662" s="24"/>
      <c r="LNS1662" s="24"/>
      <c r="LNT1662" s="24"/>
      <c r="LNU1662" s="24"/>
      <c r="LNV1662" s="24"/>
      <c r="LNW1662" s="24"/>
      <c r="LNX1662" s="24"/>
      <c r="LNY1662" s="24"/>
      <c r="LNZ1662" s="24"/>
      <c r="LOA1662" s="24"/>
      <c r="LOB1662" s="24"/>
      <c r="LOF1662" s="3"/>
      <c r="LOG1662" s="31"/>
      <c r="LOH1662" s="5"/>
      <c r="LOI1662" s="9"/>
      <c r="LOL1662" s="2"/>
      <c r="LOO1662" s="24"/>
      <c r="LOP1662" s="24"/>
      <c r="LOQ1662" s="31"/>
      <c r="LOR1662" s="24"/>
      <c r="LOS1662" s="24"/>
      <c r="LOT1662" s="24"/>
      <c r="LOU1662" s="24"/>
      <c r="LOV1662" s="24"/>
      <c r="LOW1662" s="24"/>
      <c r="LOX1662" s="24"/>
      <c r="LOY1662" s="24"/>
      <c r="LOZ1662" s="24"/>
      <c r="LPA1662" s="24"/>
      <c r="LPB1662" s="24"/>
      <c r="LPC1662" s="24"/>
      <c r="LPD1662" s="24"/>
      <c r="LPE1662" s="24"/>
      <c r="LPF1662" s="24"/>
      <c r="LPJ1662" s="3"/>
      <c r="LPK1662" s="31"/>
      <c r="LPL1662" s="5"/>
      <c r="LPM1662" s="9"/>
      <c r="LPP1662" s="2"/>
      <c r="LPS1662" s="24"/>
      <c r="LPT1662" s="24"/>
      <c r="LPU1662" s="31"/>
      <c r="LPV1662" s="24"/>
      <c r="LPW1662" s="24"/>
      <c r="LPX1662" s="24"/>
      <c r="LPY1662" s="24"/>
      <c r="LPZ1662" s="24"/>
      <c r="LQA1662" s="24"/>
      <c r="LQB1662" s="24"/>
      <c r="LQC1662" s="24"/>
      <c r="LQD1662" s="24"/>
      <c r="LQE1662" s="24"/>
      <c r="LQF1662" s="24"/>
      <c r="LQG1662" s="24"/>
      <c r="LQH1662" s="24"/>
      <c r="LQI1662" s="24"/>
      <c r="LQJ1662" s="24"/>
      <c r="LQN1662" s="3"/>
      <c r="LQO1662" s="31"/>
      <c r="LQP1662" s="5"/>
      <c r="LQQ1662" s="9"/>
      <c r="LQT1662" s="2"/>
      <c r="LQW1662" s="24"/>
      <c r="LQX1662" s="24"/>
      <c r="LQY1662" s="31"/>
      <c r="LQZ1662" s="24"/>
      <c r="LRA1662" s="24"/>
      <c r="LRB1662" s="24"/>
      <c r="LRC1662" s="24"/>
      <c r="LRD1662" s="24"/>
      <c r="LRE1662" s="24"/>
      <c r="LRF1662" s="24"/>
      <c r="LRG1662" s="24"/>
      <c r="LRH1662" s="24"/>
      <c r="LRI1662" s="24"/>
      <c r="LRJ1662" s="24"/>
      <c r="LRK1662" s="24"/>
      <c r="LRL1662" s="24"/>
      <c r="LRM1662" s="24"/>
      <c r="LRN1662" s="24"/>
      <c r="LRR1662" s="3"/>
      <c r="LRS1662" s="31"/>
      <c r="LRT1662" s="5"/>
      <c r="LRU1662" s="9"/>
      <c r="LRX1662" s="2"/>
      <c r="LSA1662" s="24"/>
      <c r="LSB1662" s="24"/>
      <c r="LSC1662" s="31"/>
      <c r="LSD1662" s="24"/>
      <c r="LSE1662" s="24"/>
      <c r="LSF1662" s="24"/>
      <c r="LSG1662" s="24"/>
      <c r="LSH1662" s="24"/>
      <c r="LSI1662" s="24"/>
      <c r="LSJ1662" s="24"/>
      <c r="LSK1662" s="24"/>
      <c r="LSL1662" s="24"/>
      <c r="LSM1662" s="24"/>
      <c r="LSN1662" s="24"/>
      <c r="LSO1662" s="24"/>
      <c r="LSP1662" s="24"/>
      <c r="LSQ1662" s="24"/>
      <c r="LSR1662" s="24"/>
      <c r="LSV1662" s="3"/>
      <c r="LSW1662" s="31"/>
      <c r="LSX1662" s="5"/>
      <c r="LSY1662" s="9"/>
      <c r="LTB1662" s="2"/>
      <c r="LTE1662" s="24"/>
      <c r="LTF1662" s="24"/>
      <c r="LTG1662" s="31"/>
      <c r="LTH1662" s="24"/>
      <c r="LTI1662" s="24"/>
      <c r="LTJ1662" s="24"/>
      <c r="LTK1662" s="24"/>
      <c r="LTL1662" s="24"/>
      <c r="LTM1662" s="24"/>
      <c r="LTN1662" s="24"/>
      <c r="LTO1662" s="24"/>
      <c r="LTP1662" s="24"/>
      <c r="LTQ1662" s="24"/>
      <c r="LTR1662" s="24"/>
      <c r="LTS1662" s="24"/>
      <c r="LTT1662" s="24"/>
      <c r="LTU1662" s="24"/>
      <c r="LTV1662" s="24"/>
      <c r="LTZ1662" s="3"/>
      <c r="LUA1662" s="31"/>
      <c r="LUB1662" s="5"/>
      <c r="LUC1662" s="9"/>
      <c r="LUF1662" s="2"/>
      <c r="LUI1662" s="24"/>
      <c r="LUJ1662" s="24"/>
      <c r="LUK1662" s="31"/>
      <c r="LUL1662" s="24"/>
      <c r="LUM1662" s="24"/>
      <c r="LUN1662" s="24"/>
      <c r="LUO1662" s="24"/>
      <c r="LUP1662" s="24"/>
      <c r="LUQ1662" s="24"/>
      <c r="LUR1662" s="24"/>
      <c r="LUS1662" s="24"/>
      <c r="LUT1662" s="24"/>
      <c r="LUU1662" s="24"/>
      <c r="LUV1662" s="24"/>
      <c r="LUW1662" s="24"/>
      <c r="LUX1662" s="24"/>
      <c r="LUY1662" s="24"/>
      <c r="LUZ1662" s="24"/>
      <c r="LVD1662" s="3"/>
      <c r="LVE1662" s="31"/>
      <c r="LVF1662" s="5"/>
      <c r="LVG1662" s="9"/>
      <c r="LVJ1662" s="2"/>
      <c r="LVM1662" s="24"/>
      <c r="LVN1662" s="24"/>
      <c r="LVO1662" s="31"/>
      <c r="LVP1662" s="24"/>
      <c r="LVQ1662" s="24"/>
      <c r="LVR1662" s="24"/>
      <c r="LVS1662" s="24"/>
      <c r="LVT1662" s="24"/>
      <c r="LVU1662" s="24"/>
      <c r="LVV1662" s="24"/>
      <c r="LVW1662" s="24"/>
      <c r="LVX1662" s="24"/>
      <c r="LVY1662" s="24"/>
      <c r="LVZ1662" s="24"/>
      <c r="LWA1662" s="24"/>
      <c r="LWB1662" s="24"/>
      <c r="LWC1662" s="24"/>
      <c r="LWD1662" s="24"/>
      <c r="LWH1662" s="3"/>
      <c r="LWI1662" s="31"/>
      <c r="LWJ1662" s="5"/>
      <c r="LWK1662" s="9"/>
      <c r="LWN1662" s="2"/>
      <c r="LWQ1662" s="24"/>
      <c r="LWR1662" s="24"/>
      <c r="LWS1662" s="31"/>
      <c r="LWT1662" s="24"/>
      <c r="LWU1662" s="24"/>
      <c r="LWV1662" s="24"/>
      <c r="LWW1662" s="24"/>
      <c r="LWX1662" s="24"/>
      <c r="LWY1662" s="24"/>
      <c r="LWZ1662" s="24"/>
      <c r="LXA1662" s="24"/>
      <c r="LXB1662" s="24"/>
      <c r="LXC1662" s="24"/>
      <c r="LXD1662" s="24"/>
      <c r="LXE1662" s="24"/>
      <c r="LXF1662" s="24"/>
      <c r="LXG1662" s="24"/>
      <c r="LXH1662" s="24"/>
      <c r="LXL1662" s="3"/>
      <c r="LXM1662" s="31"/>
      <c r="LXN1662" s="5"/>
      <c r="LXO1662" s="9"/>
      <c r="LXR1662" s="2"/>
      <c r="LXU1662" s="24"/>
      <c r="LXV1662" s="24"/>
      <c r="LXW1662" s="31"/>
      <c r="LXX1662" s="24"/>
      <c r="LXY1662" s="24"/>
      <c r="LXZ1662" s="24"/>
      <c r="LYA1662" s="24"/>
      <c r="LYB1662" s="24"/>
      <c r="LYC1662" s="24"/>
      <c r="LYD1662" s="24"/>
      <c r="LYE1662" s="24"/>
      <c r="LYF1662" s="24"/>
      <c r="LYG1662" s="24"/>
      <c r="LYH1662" s="24"/>
      <c r="LYI1662" s="24"/>
      <c r="LYJ1662" s="24"/>
      <c r="LYK1662" s="24"/>
      <c r="LYL1662" s="24"/>
      <c r="LYP1662" s="3"/>
      <c r="LYQ1662" s="31"/>
      <c r="LYR1662" s="5"/>
      <c r="LYS1662" s="9"/>
      <c r="LYV1662" s="2"/>
      <c r="LYY1662" s="24"/>
      <c r="LYZ1662" s="24"/>
      <c r="LZA1662" s="31"/>
      <c r="LZB1662" s="24"/>
      <c r="LZC1662" s="24"/>
      <c r="LZD1662" s="24"/>
      <c r="LZE1662" s="24"/>
      <c r="LZF1662" s="24"/>
      <c r="LZG1662" s="24"/>
      <c r="LZH1662" s="24"/>
      <c r="LZI1662" s="24"/>
      <c r="LZJ1662" s="24"/>
      <c r="LZK1662" s="24"/>
      <c r="LZL1662" s="24"/>
      <c r="LZM1662" s="24"/>
      <c r="LZN1662" s="24"/>
      <c r="LZO1662" s="24"/>
      <c r="LZP1662" s="24"/>
      <c r="LZT1662" s="3"/>
      <c r="LZU1662" s="31"/>
      <c r="LZV1662" s="5"/>
      <c r="LZW1662" s="9"/>
      <c r="LZZ1662" s="2"/>
      <c r="MAC1662" s="24"/>
      <c r="MAD1662" s="24"/>
      <c r="MAE1662" s="31"/>
      <c r="MAF1662" s="24"/>
      <c r="MAG1662" s="24"/>
      <c r="MAH1662" s="24"/>
      <c r="MAI1662" s="24"/>
      <c r="MAJ1662" s="24"/>
      <c r="MAK1662" s="24"/>
      <c r="MAL1662" s="24"/>
      <c r="MAM1662" s="24"/>
      <c r="MAN1662" s="24"/>
      <c r="MAO1662" s="24"/>
      <c r="MAP1662" s="24"/>
      <c r="MAQ1662" s="24"/>
      <c r="MAR1662" s="24"/>
      <c r="MAS1662" s="24"/>
      <c r="MAT1662" s="24"/>
      <c r="MAX1662" s="3"/>
      <c r="MAY1662" s="31"/>
      <c r="MAZ1662" s="5"/>
      <c r="MBA1662" s="9"/>
      <c r="MBD1662" s="2"/>
      <c r="MBG1662" s="24"/>
      <c r="MBH1662" s="24"/>
      <c r="MBI1662" s="31"/>
      <c r="MBJ1662" s="24"/>
      <c r="MBK1662" s="24"/>
      <c r="MBL1662" s="24"/>
      <c r="MBM1662" s="24"/>
      <c r="MBN1662" s="24"/>
      <c r="MBO1662" s="24"/>
      <c r="MBP1662" s="24"/>
      <c r="MBQ1662" s="24"/>
      <c r="MBR1662" s="24"/>
      <c r="MBS1662" s="24"/>
      <c r="MBT1662" s="24"/>
      <c r="MBU1662" s="24"/>
      <c r="MBV1662" s="24"/>
      <c r="MBW1662" s="24"/>
      <c r="MBX1662" s="24"/>
      <c r="MCB1662" s="3"/>
      <c r="MCC1662" s="31"/>
      <c r="MCD1662" s="5"/>
      <c r="MCE1662" s="9"/>
      <c r="MCH1662" s="2"/>
      <c r="MCK1662" s="24"/>
      <c r="MCL1662" s="24"/>
      <c r="MCM1662" s="31"/>
      <c r="MCN1662" s="24"/>
      <c r="MCO1662" s="24"/>
      <c r="MCP1662" s="24"/>
      <c r="MCQ1662" s="24"/>
      <c r="MCR1662" s="24"/>
      <c r="MCS1662" s="24"/>
      <c r="MCT1662" s="24"/>
      <c r="MCU1662" s="24"/>
      <c r="MCV1662" s="24"/>
      <c r="MCW1662" s="24"/>
      <c r="MCX1662" s="24"/>
      <c r="MCY1662" s="24"/>
      <c r="MCZ1662" s="24"/>
      <c r="MDA1662" s="24"/>
      <c r="MDB1662" s="24"/>
      <c r="MDF1662" s="3"/>
      <c r="MDG1662" s="31"/>
      <c r="MDH1662" s="5"/>
      <c r="MDI1662" s="9"/>
      <c r="MDL1662" s="2"/>
      <c r="MDO1662" s="24"/>
      <c r="MDP1662" s="24"/>
      <c r="MDQ1662" s="31"/>
      <c r="MDR1662" s="24"/>
      <c r="MDS1662" s="24"/>
      <c r="MDT1662" s="24"/>
      <c r="MDU1662" s="24"/>
      <c r="MDV1662" s="24"/>
      <c r="MDW1662" s="24"/>
      <c r="MDX1662" s="24"/>
      <c r="MDY1662" s="24"/>
      <c r="MDZ1662" s="24"/>
      <c r="MEA1662" s="24"/>
      <c r="MEB1662" s="24"/>
      <c r="MEC1662" s="24"/>
      <c r="MED1662" s="24"/>
      <c r="MEE1662" s="24"/>
      <c r="MEF1662" s="24"/>
      <c r="MEJ1662" s="3"/>
      <c r="MEK1662" s="31"/>
      <c r="MEL1662" s="5"/>
      <c r="MEM1662" s="9"/>
      <c r="MEP1662" s="2"/>
      <c r="MES1662" s="24"/>
      <c r="MET1662" s="24"/>
      <c r="MEU1662" s="31"/>
      <c r="MEV1662" s="24"/>
      <c r="MEW1662" s="24"/>
      <c r="MEX1662" s="24"/>
      <c r="MEY1662" s="24"/>
      <c r="MEZ1662" s="24"/>
      <c r="MFA1662" s="24"/>
      <c r="MFB1662" s="24"/>
      <c r="MFC1662" s="24"/>
      <c r="MFD1662" s="24"/>
      <c r="MFE1662" s="24"/>
      <c r="MFF1662" s="24"/>
      <c r="MFG1662" s="24"/>
      <c r="MFH1662" s="24"/>
      <c r="MFI1662" s="24"/>
      <c r="MFJ1662" s="24"/>
      <c r="MFN1662" s="3"/>
      <c r="MFO1662" s="31"/>
      <c r="MFP1662" s="5"/>
      <c r="MFQ1662" s="9"/>
      <c r="MFT1662" s="2"/>
      <c r="MFW1662" s="24"/>
      <c r="MFX1662" s="24"/>
      <c r="MFY1662" s="31"/>
      <c r="MFZ1662" s="24"/>
      <c r="MGA1662" s="24"/>
      <c r="MGB1662" s="24"/>
      <c r="MGC1662" s="24"/>
      <c r="MGD1662" s="24"/>
      <c r="MGE1662" s="24"/>
      <c r="MGF1662" s="24"/>
      <c r="MGG1662" s="24"/>
      <c r="MGH1662" s="24"/>
      <c r="MGI1662" s="24"/>
      <c r="MGJ1662" s="24"/>
      <c r="MGK1662" s="24"/>
      <c r="MGL1662" s="24"/>
      <c r="MGM1662" s="24"/>
      <c r="MGN1662" s="24"/>
      <c r="MGR1662" s="3"/>
      <c r="MGS1662" s="31"/>
      <c r="MGT1662" s="5"/>
      <c r="MGU1662" s="9"/>
      <c r="MGX1662" s="2"/>
      <c r="MHA1662" s="24"/>
      <c r="MHB1662" s="24"/>
      <c r="MHC1662" s="31"/>
      <c r="MHD1662" s="24"/>
      <c r="MHE1662" s="24"/>
      <c r="MHF1662" s="24"/>
      <c r="MHG1662" s="24"/>
      <c r="MHH1662" s="24"/>
      <c r="MHI1662" s="24"/>
      <c r="MHJ1662" s="24"/>
      <c r="MHK1662" s="24"/>
      <c r="MHL1662" s="24"/>
      <c r="MHM1662" s="24"/>
      <c r="MHN1662" s="24"/>
      <c r="MHO1662" s="24"/>
      <c r="MHP1662" s="24"/>
      <c r="MHQ1662" s="24"/>
      <c r="MHR1662" s="24"/>
      <c r="MHV1662" s="3"/>
      <c r="MHW1662" s="31"/>
      <c r="MHX1662" s="5"/>
      <c r="MHY1662" s="9"/>
      <c r="MIB1662" s="2"/>
      <c r="MIE1662" s="24"/>
      <c r="MIF1662" s="24"/>
      <c r="MIG1662" s="31"/>
      <c r="MIH1662" s="24"/>
      <c r="MII1662" s="24"/>
      <c r="MIJ1662" s="24"/>
      <c r="MIK1662" s="24"/>
      <c r="MIL1662" s="24"/>
      <c r="MIM1662" s="24"/>
      <c r="MIN1662" s="24"/>
      <c r="MIO1662" s="24"/>
      <c r="MIP1662" s="24"/>
      <c r="MIQ1662" s="24"/>
      <c r="MIR1662" s="24"/>
      <c r="MIS1662" s="24"/>
      <c r="MIT1662" s="24"/>
      <c r="MIU1662" s="24"/>
      <c r="MIV1662" s="24"/>
      <c r="MIZ1662" s="3"/>
      <c r="MJA1662" s="31"/>
      <c r="MJB1662" s="5"/>
      <c r="MJC1662" s="9"/>
      <c r="MJF1662" s="2"/>
      <c r="MJI1662" s="24"/>
      <c r="MJJ1662" s="24"/>
      <c r="MJK1662" s="31"/>
      <c r="MJL1662" s="24"/>
      <c r="MJM1662" s="24"/>
      <c r="MJN1662" s="24"/>
      <c r="MJO1662" s="24"/>
      <c r="MJP1662" s="24"/>
      <c r="MJQ1662" s="24"/>
      <c r="MJR1662" s="24"/>
      <c r="MJS1662" s="24"/>
      <c r="MJT1662" s="24"/>
      <c r="MJU1662" s="24"/>
      <c r="MJV1662" s="24"/>
      <c r="MJW1662" s="24"/>
      <c r="MJX1662" s="24"/>
      <c r="MJY1662" s="24"/>
      <c r="MJZ1662" s="24"/>
      <c r="MKD1662" s="3"/>
      <c r="MKE1662" s="31"/>
      <c r="MKF1662" s="5"/>
      <c r="MKG1662" s="9"/>
      <c r="MKJ1662" s="2"/>
      <c r="MKM1662" s="24"/>
      <c r="MKN1662" s="24"/>
      <c r="MKO1662" s="31"/>
      <c r="MKP1662" s="24"/>
      <c r="MKQ1662" s="24"/>
      <c r="MKR1662" s="24"/>
      <c r="MKS1662" s="24"/>
      <c r="MKT1662" s="24"/>
      <c r="MKU1662" s="24"/>
      <c r="MKV1662" s="24"/>
      <c r="MKW1662" s="24"/>
      <c r="MKX1662" s="24"/>
      <c r="MKY1662" s="24"/>
      <c r="MKZ1662" s="24"/>
      <c r="MLA1662" s="24"/>
      <c r="MLB1662" s="24"/>
      <c r="MLC1662" s="24"/>
      <c r="MLD1662" s="24"/>
      <c r="MLH1662" s="3"/>
      <c r="MLI1662" s="31"/>
      <c r="MLJ1662" s="5"/>
      <c r="MLK1662" s="9"/>
      <c r="MLN1662" s="2"/>
      <c r="MLQ1662" s="24"/>
      <c r="MLR1662" s="24"/>
      <c r="MLS1662" s="31"/>
      <c r="MLT1662" s="24"/>
      <c r="MLU1662" s="24"/>
      <c r="MLV1662" s="24"/>
      <c r="MLW1662" s="24"/>
      <c r="MLX1662" s="24"/>
      <c r="MLY1662" s="24"/>
      <c r="MLZ1662" s="24"/>
      <c r="MMA1662" s="24"/>
      <c r="MMB1662" s="24"/>
      <c r="MMC1662" s="24"/>
      <c r="MMD1662" s="24"/>
      <c r="MME1662" s="24"/>
      <c r="MMF1662" s="24"/>
      <c r="MMG1662" s="24"/>
      <c r="MMH1662" s="24"/>
      <c r="MML1662" s="3"/>
      <c r="MMM1662" s="31"/>
      <c r="MMN1662" s="5"/>
      <c r="MMO1662" s="9"/>
      <c r="MMR1662" s="2"/>
      <c r="MMU1662" s="24"/>
      <c r="MMV1662" s="24"/>
      <c r="MMW1662" s="31"/>
      <c r="MMX1662" s="24"/>
      <c r="MMY1662" s="24"/>
      <c r="MMZ1662" s="24"/>
      <c r="MNA1662" s="24"/>
      <c r="MNB1662" s="24"/>
      <c r="MNC1662" s="24"/>
      <c r="MND1662" s="24"/>
      <c r="MNE1662" s="24"/>
      <c r="MNF1662" s="24"/>
      <c r="MNG1662" s="24"/>
      <c r="MNH1662" s="24"/>
      <c r="MNI1662" s="24"/>
      <c r="MNJ1662" s="24"/>
      <c r="MNK1662" s="24"/>
      <c r="MNL1662" s="24"/>
      <c r="MNP1662" s="3"/>
      <c r="MNQ1662" s="31"/>
      <c r="MNR1662" s="5"/>
      <c r="MNS1662" s="9"/>
      <c r="MNV1662" s="2"/>
      <c r="MNY1662" s="24"/>
      <c r="MNZ1662" s="24"/>
      <c r="MOA1662" s="31"/>
      <c r="MOB1662" s="24"/>
      <c r="MOC1662" s="24"/>
      <c r="MOD1662" s="24"/>
      <c r="MOE1662" s="24"/>
      <c r="MOF1662" s="24"/>
      <c r="MOG1662" s="24"/>
      <c r="MOH1662" s="24"/>
      <c r="MOI1662" s="24"/>
      <c r="MOJ1662" s="24"/>
      <c r="MOK1662" s="24"/>
      <c r="MOL1662" s="24"/>
      <c r="MOM1662" s="24"/>
      <c r="MON1662" s="24"/>
      <c r="MOO1662" s="24"/>
      <c r="MOP1662" s="24"/>
      <c r="MOT1662" s="3"/>
      <c r="MOU1662" s="31"/>
      <c r="MOV1662" s="5"/>
      <c r="MOW1662" s="9"/>
      <c r="MOZ1662" s="2"/>
      <c r="MPC1662" s="24"/>
      <c r="MPD1662" s="24"/>
      <c r="MPE1662" s="31"/>
      <c r="MPF1662" s="24"/>
      <c r="MPG1662" s="24"/>
      <c r="MPH1662" s="24"/>
      <c r="MPI1662" s="24"/>
      <c r="MPJ1662" s="24"/>
      <c r="MPK1662" s="24"/>
      <c r="MPL1662" s="24"/>
      <c r="MPM1662" s="24"/>
      <c r="MPN1662" s="24"/>
      <c r="MPO1662" s="24"/>
      <c r="MPP1662" s="24"/>
      <c r="MPQ1662" s="24"/>
      <c r="MPR1662" s="24"/>
      <c r="MPS1662" s="24"/>
      <c r="MPT1662" s="24"/>
      <c r="MPX1662" s="3"/>
      <c r="MPY1662" s="31"/>
      <c r="MPZ1662" s="5"/>
      <c r="MQA1662" s="9"/>
      <c r="MQD1662" s="2"/>
      <c r="MQG1662" s="24"/>
      <c r="MQH1662" s="24"/>
      <c r="MQI1662" s="31"/>
      <c r="MQJ1662" s="24"/>
      <c r="MQK1662" s="24"/>
      <c r="MQL1662" s="24"/>
      <c r="MQM1662" s="24"/>
      <c r="MQN1662" s="24"/>
      <c r="MQO1662" s="24"/>
      <c r="MQP1662" s="24"/>
      <c r="MQQ1662" s="24"/>
      <c r="MQR1662" s="24"/>
      <c r="MQS1662" s="24"/>
      <c r="MQT1662" s="24"/>
      <c r="MQU1662" s="24"/>
      <c r="MQV1662" s="24"/>
      <c r="MQW1662" s="24"/>
      <c r="MQX1662" s="24"/>
      <c r="MRB1662" s="3"/>
      <c r="MRC1662" s="31"/>
      <c r="MRD1662" s="5"/>
      <c r="MRE1662" s="9"/>
      <c r="MRH1662" s="2"/>
      <c r="MRK1662" s="24"/>
      <c r="MRL1662" s="24"/>
      <c r="MRM1662" s="31"/>
      <c r="MRN1662" s="24"/>
      <c r="MRO1662" s="24"/>
      <c r="MRP1662" s="24"/>
      <c r="MRQ1662" s="24"/>
      <c r="MRR1662" s="24"/>
      <c r="MRS1662" s="24"/>
      <c r="MRT1662" s="24"/>
      <c r="MRU1662" s="24"/>
      <c r="MRV1662" s="24"/>
      <c r="MRW1662" s="24"/>
      <c r="MRX1662" s="24"/>
      <c r="MRY1662" s="24"/>
      <c r="MRZ1662" s="24"/>
      <c r="MSA1662" s="24"/>
      <c r="MSB1662" s="24"/>
      <c r="MSF1662" s="3"/>
      <c r="MSG1662" s="31"/>
      <c r="MSH1662" s="5"/>
      <c r="MSI1662" s="9"/>
      <c r="MSL1662" s="2"/>
      <c r="MSO1662" s="24"/>
      <c r="MSP1662" s="24"/>
      <c r="MSQ1662" s="31"/>
      <c r="MSR1662" s="24"/>
      <c r="MSS1662" s="24"/>
      <c r="MST1662" s="24"/>
      <c r="MSU1662" s="24"/>
      <c r="MSV1662" s="24"/>
      <c r="MSW1662" s="24"/>
      <c r="MSX1662" s="24"/>
      <c r="MSY1662" s="24"/>
      <c r="MSZ1662" s="24"/>
      <c r="MTA1662" s="24"/>
      <c r="MTB1662" s="24"/>
      <c r="MTC1662" s="24"/>
      <c r="MTD1662" s="24"/>
      <c r="MTE1662" s="24"/>
      <c r="MTF1662" s="24"/>
      <c r="MTJ1662" s="3"/>
      <c r="MTK1662" s="31"/>
      <c r="MTL1662" s="5"/>
      <c r="MTM1662" s="9"/>
      <c r="MTP1662" s="2"/>
      <c r="MTS1662" s="24"/>
      <c r="MTT1662" s="24"/>
      <c r="MTU1662" s="31"/>
      <c r="MTV1662" s="24"/>
      <c r="MTW1662" s="24"/>
      <c r="MTX1662" s="24"/>
      <c r="MTY1662" s="24"/>
      <c r="MTZ1662" s="24"/>
      <c r="MUA1662" s="24"/>
      <c r="MUB1662" s="24"/>
      <c r="MUC1662" s="24"/>
      <c r="MUD1662" s="24"/>
      <c r="MUE1662" s="24"/>
      <c r="MUF1662" s="24"/>
      <c r="MUG1662" s="24"/>
      <c r="MUH1662" s="24"/>
      <c r="MUI1662" s="24"/>
      <c r="MUJ1662" s="24"/>
      <c r="MUN1662" s="3"/>
      <c r="MUO1662" s="31"/>
      <c r="MUP1662" s="5"/>
      <c r="MUQ1662" s="9"/>
      <c r="MUT1662" s="2"/>
      <c r="MUW1662" s="24"/>
      <c r="MUX1662" s="24"/>
      <c r="MUY1662" s="31"/>
      <c r="MUZ1662" s="24"/>
      <c r="MVA1662" s="24"/>
      <c r="MVB1662" s="24"/>
      <c r="MVC1662" s="24"/>
      <c r="MVD1662" s="24"/>
      <c r="MVE1662" s="24"/>
      <c r="MVF1662" s="24"/>
      <c r="MVG1662" s="24"/>
      <c r="MVH1662" s="24"/>
      <c r="MVI1662" s="24"/>
      <c r="MVJ1662" s="24"/>
      <c r="MVK1662" s="24"/>
      <c r="MVL1662" s="24"/>
      <c r="MVM1662" s="24"/>
      <c r="MVN1662" s="24"/>
      <c r="MVR1662" s="3"/>
      <c r="MVS1662" s="31"/>
      <c r="MVT1662" s="5"/>
      <c r="MVU1662" s="9"/>
      <c r="MVX1662" s="2"/>
      <c r="MWA1662" s="24"/>
      <c r="MWB1662" s="24"/>
      <c r="MWC1662" s="31"/>
      <c r="MWD1662" s="24"/>
      <c r="MWE1662" s="24"/>
      <c r="MWF1662" s="24"/>
      <c r="MWG1662" s="24"/>
      <c r="MWH1662" s="24"/>
      <c r="MWI1662" s="24"/>
      <c r="MWJ1662" s="24"/>
      <c r="MWK1662" s="24"/>
      <c r="MWL1662" s="24"/>
      <c r="MWM1662" s="24"/>
      <c r="MWN1662" s="24"/>
      <c r="MWO1662" s="24"/>
      <c r="MWP1662" s="24"/>
      <c r="MWQ1662" s="24"/>
      <c r="MWR1662" s="24"/>
      <c r="MWV1662" s="3"/>
      <c r="MWW1662" s="31"/>
      <c r="MWX1662" s="5"/>
      <c r="MWY1662" s="9"/>
      <c r="MXB1662" s="2"/>
      <c r="MXE1662" s="24"/>
      <c r="MXF1662" s="24"/>
      <c r="MXG1662" s="31"/>
      <c r="MXH1662" s="24"/>
      <c r="MXI1662" s="24"/>
      <c r="MXJ1662" s="24"/>
      <c r="MXK1662" s="24"/>
      <c r="MXL1662" s="24"/>
      <c r="MXM1662" s="24"/>
      <c r="MXN1662" s="24"/>
      <c r="MXO1662" s="24"/>
      <c r="MXP1662" s="24"/>
      <c r="MXQ1662" s="24"/>
      <c r="MXR1662" s="24"/>
      <c r="MXS1662" s="24"/>
      <c r="MXT1662" s="24"/>
      <c r="MXU1662" s="24"/>
      <c r="MXV1662" s="24"/>
      <c r="MXZ1662" s="3"/>
      <c r="MYA1662" s="31"/>
      <c r="MYB1662" s="5"/>
      <c r="MYC1662" s="9"/>
      <c r="MYF1662" s="2"/>
      <c r="MYI1662" s="24"/>
      <c r="MYJ1662" s="24"/>
      <c r="MYK1662" s="31"/>
      <c r="MYL1662" s="24"/>
      <c r="MYM1662" s="24"/>
      <c r="MYN1662" s="24"/>
      <c r="MYO1662" s="24"/>
      <c r="MYP1662" s="24"/>
      <c r="MYQ1662" s="24"/>
      <c r="MYR1662" s="24"/>
      <c r="MYS1662" s="24"/>
      <c r="MYT1662" s="24"/>
      <c r="MYU1662" s="24"/>
      <c r="MYV1662" s="24"/>
      <c r="MYW1662" s="24"/>
      <c r="MYX1662" s="24"/>
      <c r="MYY1662" s="24"/>
      <c r="MYZ1662" s="24"/>
      <c r="MZD1662" s="3"/>
      <c r="MZE1662" s="31"/>
      <c r="MZF1662" s="5"/>
      <c r="MZG1662" s="9"/>
      <c r="MZJ1662" s="2"/>
      <c r="MZM1662" s="24"/>
      <c r="MZN1662" s="24"/>
      <c r="MZO1662" s="31"/>
      <c r="MZP1662" s="24"/>
      <c r="MZQ1662" s="24"/>
      <c r="MZR1662" s="24"/>
      <c r="MZS1662" s="24"/>
      <c r="MZT1662" s="24"/>
      <c r="MZU1662" s="24"/>
      <c r="MZV1662" s="24"/>
      <c r="MZW1662" s="24"/>
      <c r="MZX1662" s="24"/>
      <c r="MZY1662" s="24"/>
      <c r="MZZ1662" s="24"/>
      <c r="NAA1662" s="24"/>
      <c r="NAB1662" s="24"/>
      <c r="NAC1662" s="24"/>
      <c r="NAD1662" s="24"/>
      <c r="NAH1662" s="3"/>
      <c r="NAI1662" s="31"/>
      <c r="NAJ1662" s="5"/>
      <c r="NAK1662" s="9"/>
      <c r="NAN1662" s="2"/>
      <c r="NAQ1662" s="24"/>
      <c r="NAR1662" s="24"/>
      <c r="NAS1662" s="31"/>
      <c r="NAT1662" s="24"/>
      <c r="NAU1662" s="24"/>
      <c r="NAV1662" s="24"/>
      <c r="NAW1662" s="24"/>
      <c r="NAX1662" s="24"/>
      <c r="NAY1662" s="24"/>
      <c r="NAZ1662" s="24"/>
      <c r="NBA1662" s="24"/>
      <c r="NBB1662" s="24"/>
      <c r="NBC1662" s="24"/>
      <c r="NBD1662" s="24"/>
      <c r="NBE1662" s="24"/>
      <c r="NBF1662" s="24"/>
      <c r="NBG1662" s="24"/>
      <c r="NBH1662" s="24"/>
      <c r="NBL1662" s="3"/>
      <c r="NBM1662" s="31"/>
      <c r="NBN1662" s="5"/>
      <c r="NBO1662" s="9"/>
      <c r="NBR1662" s="2"/>
      <c r="NBU1662" s="24"/>
      <c r="NBV1662" s="24"/>
      <c r="NBW1662" s="31"/>
      <c r="NBX1662" s="24"/>
      <c r="NBY1662" s="24"/>
      <c r="NBZ1662" s="24"/>
      <c r="NCA1662" s="24"/>
      <c r="NCB1662" s="24"/>
      <c r="NCC1662" s="24"/>
      <c r="NCD1662" s="24"/>
      <c r="NCE1662" s="24"/>
      <c r="NCF1662" s="24"/>
      <c r="NCG1662" s="24"/>
      <c r="NCH1662" s="24"/>
      <c r="NCI1662" s="24"/>
      <c r="NCJ1662" s="24"/>
      <c r="NCK1662" s="24"/>
      <c r="NCL1662" s="24"/>
      <c r="NCP1662" s="3"/>
      <c r="NCQ1662" s="31"/>
      <c r="NCR1662" s="5"/>
      <c r="NCS1662" s="9"/>
      <c r="NCV1662" s="2"/>
      <c r="NCY1662" s="24"/>
      <c r="NCZ1662" s="24"/>
      <c r="NDA1662" s="31"/>
      <c r="NDB1662" s="24"/>
      <c r="NDC1662" s="24"/>
      <c r="NDD1662" s="24"/>
      <c r="NDE1662" s="24"/>
      <c r="NDF1662" s="24"/>
      <c r="NDG1662" s="24"/>
      <c r="NDH1662" s="24"/>
      <c r="NDI1662" s="24"/>
      <c r="NDJ1662" s="24"/>
      <c r="NDK1662" s="24"/>
      <c r="NDL1662" s="24"/>
      <c r="NDM1662" s="24"/>
      <c r="NDN1662" s="24"/>
      <c r="NDO1662" s="24"/>
      <c r="NDP1662" s="24"/>
      <c r="NDT1662" s="3"/>
      <c r="NDU1662" s="31"/>
      <c r="NDV1662" s="5"/>
      <c r="NDW1662" s="9"/>
      <c r="NDZ1662" s="2"/>
      <c r="NEC1662" s="24"/>
      <c r="NED1662" s="24"/>
      <c r="NEE1662" s="31"/>
      <c r="NEF1662" s="24"/>
      <c r="NEG1662" s="24"/>
      <c r="NEH1662" s="24"/>
      <c r="NEI1662" s="24"/>
      <c r="NEJ1662" s="24"/>
      <c r="NEK1662" s="24"/>
      <c r="NEL1662" s="24"/>
      <c r="NEM1662" s="24"/>
      <c r="NEN1662" s="24"/>
      <c r="NEO1662" s="24"/>
      <c r="NEP1662" s="24"/>
      <c r="NEQ1662" s="24"/>
      <c r="NER1662" s="24"/>
      <c r="NES1662" s="24"/>
      <c r="NET1662" s="24"/>
      <c r="NEX1662" s="3"/>
      <c r="NEY1662" s="31"/>
      <c r="NEZ1662" s="5"/>
      <c r="NFA1662" s="9"/>
      <c r="NFD1662" s="2"/>
      <c r="NFG1662" s="24"/>
      <c r="NFH1662" s="24"/>
      <c r="NFI1662" s="31"/>
      <c r="NFJ1662" s="24"/>
      <c r="NFK1662" s="24"/>
      <c r="NFL1662" s="24"/>
      <c r="NFM1662" s="24"/>
      <c r="NFN1662" s="24"/>
      <c r="NFO1662" s="24"/>
      <c r="NFP1662" s="24"/>
      <c r="NFQ1662" s="24"/>
      <c r="NFR1662" s="24"/>
      <c r="NFS1662" s="24"/>
      <c r="NFT1662" s="24"/>
      <c r="NFU1662" s="24"/>
      <c r="NFV1662" s="24"/>
      <c r="NFW1662" s="24"/>
      <c r="NFX1662" s="24"/>
      <c r="NGB1662" s="3"/>
      <c r="NGC1662" s="31"/>
      <c r="NGD1662" s="5"/>
      <c r="NGE1662" s="9"/>
      <c r="NGH1662" s="2"/>
      <c r="NGK1662" s="24"/>
      <c r="NGL1662" s="24"/>
      <c r="NGM1662" s="31"/>
      <c r="NGN1662" s="24"/>
      <c r="NGO1662" s="24"/>
      <c r="NGP1662" s="24"/>
      <c r="NGQ1662" s="24"/>
      <c r="NGR1662" s="24"/>
      <c r="NGS1662" s="24"/>
      <c r="NGT1662" s="24"/>
      <c r="NGU1662" s="24"/>
      <c r="NGV1662" s="24"/>
      <c r="NGW1662" s="24"/>
      <c r="NGX1662" s="24"/>
      <c r="NGY1662" s="24"/>
      <c r="NGZ1662" s="24"/>
      <c r="NHA1662" s="24"/>
      <c r="NHB1662" s="24"/>
      <c r="NHF1662" s="3"/>
      <c r="NHG1662" s="31"/>
      <c r="NHH1662" s="5"/>
      <c r="NHI1662" s="9"/>
      <c r="NHL1662" s="2"/>
      <c r="NHO1662" s="24"/>
      <c r="NHP1662" s="24"/>
      <c r="NHQ1662" s="31"/>
      <c r="NHR1662" s="24"/>
      <c r="NHS1662" s="24"/>
      <c r="NHT1662" s="24"/>
      <c r="NHU1662" s="24"/>
      <c r="NHV1662" s="24"/>
      <c r="NHW1662" s="24"/>
      <c r="NHX1662" s="24"/>
      <c r="NHY1662" s="24"/>
      <c r="NHZ1662" s="24"/>
      <c r="NIA1662" s="24"/>
      <c r="NIB1662" s="24"/>
      <c r="NIC1662" s="24"/>
      <c r="NID1662" s="24"/>
      <c r="NIE1662" s="24"/>
      <c r="NIF1662" s="24"/>
      <c r="NIJ1662" s="3"/>
      <c r="NIK1662" s="31"/>
      <c r="NIL1662" s="5"/>
      <c r="NIM1662" s="9"/>
      <c r="NIP1662" s="2"/>
      <c r="NIS1662" s="24"/>
      <c r="NIT1662" s="24"/>
      <c r="NIU1662" s="31"/>
      <c r="NIV1662" s="24"/>
      <c r="NIW1662" s="24"/>
      <c r="NIX1662" s="24"/>
      <c r="NIY1662" s="24"/>
      <c r="NIZ1662" s="24"/>
      <c r="NJA1662" s="24"/>
      <c r="NJB1662" s="24"/>
      <c r="NJC1662" s="24"/>
      <c r="NJD1662" s="24"/>
      <c r="NJE1662" s="24"/>
      <c r="NJF1662" s="24"/>
      <c r="NJG1662" s="24"/>
      <c r="NJH1662" s="24"/>
      <c r="NJI1662" s="24"/>
      <c r="NJJ1662" s="24"/>
      <c r="NJN1662" s="3"/>
      <c r="NJO1662" s="31"/>
      <c r="NJP1662" s="5"/>
      <c r="NJQ1662" s="9"/>
      <c r="NJT1662" s="2"/>
      <c r="NJW1662" s="24"/>
      <c r="NJX1662" s="24"/>
      <c r="NJY1662" s="31"/>
      <c r="NJZ1662" s="24"/>
      <c r="NKA1662" s="24"/>
      <c r="NKB1662" s="24"/>
      <c r="NKC1662" s="24"/>
      <c r="NKD1662" s="24"/>
      <c r="NKE1662" s="24"/>
      <c r="NKF1662" s="24"/>
      <c r="NKG1662" s="24"/>
      <c r="NKH1662" s="24"/>
      <c r="NKI1662" s="24"/>
      <c r="NKJ1662" s="24"/>
      <c r="NKK1662" s="24"/>
      <c r="NKL1662" s="24"/>
      <c r="NKM1662" s="24"/>
      <c r="NKN1662" s="24"/>
      <c r="NKR1662" s="3"/>
      <c r="NKS1662" s="31"/>
      <c r="NKT1662" s="5"/>
      <c r="NKU1662" s="9"/>
      <c r="NKX1662" s="2"/>
      <c r="NLA1662" s="24"/>
      <c r="NLB1662" s="24"/>
      <c r="NLC1662" s="31"/>
      <c r="NLD1662" s="24"/>
      <c r="NLE1662" s="24"/>
      <c r="NLF1662" s="24"/>
      <c r="NLG1662" s="24"/>
      <c r="NLH1662" s="24"/>
      <c r="NLI1662" s="24"/>
      <c r="NLJ1662" s="24"/>
      <c r="NLK1662" s="24"/>
      <c r="NLL1662" s="24"/>
      <c r="NLM1662" s="24"/>
      <c r="NLN1662" s="24"/>
      <c r="NLO1662" s="24"/>
      <c r="NLP1662" s="24"/>
      <c r="NLQ1662" s="24"/>
      <c r="NLR1662" s="24"/>
      <c r="NLV1662" s="3"/>
      <c r="NLW1662" s="31"/>
      <c r="NLX1662" s="5"/>
      <c r="NLY1662" s="9"/>
      <c r="NMB1662" s="2"/>
      <c r="NME1662" s="24"/>
      <c r="NMF1662" s="24"/>
      <c r="NMG1662" s="31"/>
      <c r="NMH1662" s="24"/>
      <c r="NMI1662" s="24"/>
      <c r="NMJ1662" s="24"/>
      <c r="NMK1662" s="24"/>
      <c r="NML1662" s="24"/>
      <c r="NMM1662" s="24"/>
      <c r="NMN1662" s="24"/>
      <c r="NMO1662" s="24"/>
      <c r="NMP1662" s="24"/>
      <c r="NMQ1662" s="24"/>
      <c r="NMR1662" s="24"/>
      <c r="NMS1662" s="24"/>
      <c r="NMT1662" s="24"/>
      <c r="NMU1662" s="24"/>
      <c r="NMV1662" s="24"/>
      <c r="NMZ1662" s="3"/>
      <c r="NNA1662" s="31"/>
      <c r="NNB1662" s="5"/>
      <c r="NNC1662" s="9"/>
      <c r="NNF1662" s="2"/>
      <c r="NNI1662" s="24"/>
      <c r="NNJ1662" s="24"/>
      <c r="NNK1662" s="31"/>
      <c r="NNL1662" s="24"/>
      <c r="NNM1662" s="24"/>
      <c r="NNN1662" s="24"/>
      <c r="NNO1662" s="24"/>
      <c r="NNP1662" s="24"/>
      <c r="NNQ1662" s="24"/>
      <c r="NNR1662" s="24"/>
      <c r="NNS1662" s="24"/>
      <c r="NNT1662" s="24"/>
      <c r="NNU1662" s="24"/>
      <c r="NNV1662" s="24"/>
      <c r="NNW1662" s="24"/>
      <c r="NNX1662" s="24"/>
      <c r="NNY1662" s="24"/>
      <c r="NNZ1662" s="24"/>
      <c r="NOD1662" s="3"/>
      <c r="NOE1662" s="31"/>
      <c r="NOF1662" s="5"/>
      <c r="NOG1662" s="9"/>
      <c r="NOJ1662" s="2"/>
      <c r="NOM1662" s="24"/>
      <c r="NON1662" s="24"/>
      <c r="NOO1662" s="31"/>
      <c r="NOP1662" s="24"/>
      <c r="NOQ1662" s="24"/>
      <c r="NOR1662" s="24"/>
      <c r="NOS1662" s="24"/>
      <c r="NOT1662" s="24"/>
      <c r="NOU1662" s="24"/>
      <c r="NOV1662" s="24"/>
      <c r="NOW1662" s="24"/>
      <c r="NOX1662" s="24"/>
      <c r="NOY1662" s="24"/>
      <c r="NOZ1662" s="24"/>
      <c r="NPA1662" s="24"/>
      <c r="NPB1662" s="24"/>
      <c r="NPC1662" s="24"/>
      <c r="NPD1662" s="24"/>
      <c r="NPH1662" s="3"/>
      <c r="NPI1662" s="31"/>
      <c r="NPJ1662" s="5"/>
      <c r="NPK1662" s="9"/>
      <c r="NPN1662" s="2"/>
      <c r="NPQ1662" s="24"/>
      <c r="NPR1662" s="24"/>
      <c r="NPS1662" s="31"/>
      <c r="NPT1662" s="24"/>
      <c r="NPU1662" s="24"/>
      <c r="NPV1662" s="24"/>
      <c r="NPW1662" s="24"/>
      <c r="NPX1662" s="24"/>
      <c r="NPY1662" s="24"/>
      <c r="NPZ1662" s="24"/>
      <c r="NQA1662" s="24"/>
      <c r="NQB1662" s="24"/>
      <c r="NQC1662" s="24"/>
      <c r="NQD1662" s="24"/>
      <c r="NQE1662" s="24"/>
      <c r="NQF1662" s="24"/>
      <c r="NQG1662" s="24"/>
      <c r="NQH1662" s="24"/>
      <c r="NQL1662" s="3"/>
      <c r="NQM1662" s="31"/>
      <c r="NQN1662" s="5"/>
      <c r="NQO1662" s="9"/>
      <c r="NQR1662" s="2"/>
      <c r="NQU1662" s="24"/>
      <c r="NQV1662" s="24"/>
      <c r="NQW1662" s="31"/>
      <c r="NQX1662" s="24"/>
      <c r="NQY1662" s="24"/>
      <c r="NQZ1662" s="24"/>
      <c r="NRA1662" s="24"/>
      <c r="NRB1662" s="24"/>
      <c r="NRC1662" s="24"/>
      <c r="NRD1662" s="24"/>
      <c r="NRE1662" s="24"/>
      <c r="NRF1662" s="24"/>
      <c r="NRG1662" s="24"/>
      <c r="NRH1662" s="24"/>
      <c r="NRI1662" s="24"/>
      <c r="NRJ1662" s="24"/>
      <c r="NRK1662" s="24"/>
      <c r="NRL1662" s="24"/>
      <c r="NRP1662" s="3"/>
      <c r="NRQ1662" s="31"/>
      <c r="NRR1662" s="5"/>
      <c r="NRS1662" s="9"/>
      <c r="NRV1662" s="2"/>
      <c r="NRY1662" s="24"/>
      <c r="NRZ1662" s="24"/>
      <c r="NSA1662" s="31"/>
      <c r="NSB1662" s="24"/>
      <c r="NSC1662" s="24"/>
      <c r="NSD1662" s="24"/>
      <c r="NSE1662" s="24"/>
      <c r="NSF1662" s="24"/>
      <c r="NSG1662" s="24"/>
      <c r="NSH1662" s="24"/>
      <c r="NSI1662" s="24"/>
      <c r="NSJ1662" s="24"/>
      <c r="NSK1662" s="24"/>
      <c r="NSL1662" s="24"/>
      <c r="NSM1662" s="24"/>
      <c r="NSN1662" s="24"/>
      <c r="NSO1662" s="24"/>
      <c r="NSP1662" s="24"/>
      <c r="NST1662" s="3"/>
      <c r="NSU1662" s="31"/>
      <c r="NSV1662" s="5"/>
      <c r="NSW1662" s="9"/>
      <c r="NSZ1662" s="2"/>
      <c r="NTC1662" s="24"/>
      <c r="NTD1662" s="24"/>
      <c r="NTE1662" s="31"/>
      <c r="NTF1662" s="24"/>
      <c r="NTG1662" s="24"/>
      <c r="NTH1662" s="24"/>
      <c r="NTI1662" s="24"/>
      <c r="NTJ1662" s="24"/>
      <c r="NTK1662" s="24"/>
      <c r="NTL1662" s="24"/>
      <c r="NTM1662" s="24"/>
      <c r="NTN1662" s="24"/>
      <c r="NTO1662" s="24"/>
      <c r="NTP1662" s="24"/>
      <c r="NTQ1662" s="24"/>
      <c r="NTR1662" s="24"/>
      <c r="NTS1662" s="24"/>
      <c r="NTT1662" s="24"/>
      <c r="NTX1662" s="3"/>
      <c r="NTY1662" s="31"/>
      <c r="NTZ1662" s="5"/>
      <c r="NUA1662" s="9"/>
      <c r="NUD1662" s="2"/>
      <c r="NUG1662" s="24"/>
      <c r="NUH1662" s="24"/>
      <c r="NUI1662" s="31"/>
      <c r="NUJ1662" s="24"/>
      <c r="NUK1662" s="24"/>
      <c r="NUL1662" s="24"/>
      <c r="NUM1662" s="24"/>
      <c r="NUN1662" s="24"/>
      <c r="NUO1662" s="24"/>
      <c r="NUP1662" s="24"/>
      <c r="NUQ1662" s="24"/>
      <c r="NUR1662" s="24"/>
      <c r="NUS1662" s="24"/>
      <c r="NUT1662" s="24"/>
      <c r="NUU1662" s="24"/>
      <c r="NUV1662" s="24"/>
      <c r="NUW1662" s="24"/>
      <c r="NUX1662" s="24"/>
      <c r="NVB1662" s="3"/>
      <c r="NVC1662" s="31"/>
      <c r="NVD1662" s="5"/>
      <c r="NVE1662" s="9"/>
      <c r="NVH1662" s="2"/>
      <c r="NVK1662" s="24"/>
      <c r="NVL1662" s="24"/>
      <c r="NVM1662" s="31"/>
      <c r="NVN1662" s="24"/>
      <c r="NVO1662" s="24"/>
      <c r="NVP1662" s="24"/>
      <c r="NVQ1662" s="24"/>
      <c r="NVR1662" s="24"/>
      <c r="NVS1662" s="24"/>
      <c r="NVT1662" s="24"/>
      <c r="NVU1662" s="24"/>
      <c r="NVV1662" s="24"/>
      <c r="NVW1662" s="24"/>
      <c r="NVX1662" s="24"/>
      <c r="NVY1662" s="24"/>
      <c r="NVZ1662" s="24"/>
      <c r="NWA1662" s="24"/>
      <c r="NWB1662" s="24"/>
      <c r="NWF1662" s="3"/>
      <c r="NWG1662" s="31"/>
      <c r="NWH1662" s="5"/>
      <c r="NWI1662" s="9"/>
      <c r="NWL1662" s="2"/>
      <c r="NWO1662" s="24"/>
      <c r="NWP1662" s="24"/>
      <c r="NWQ1662" s="31"/>
      <c r="NWR1662" s="24"/>
      <c r="NWS1662" s="24"/>
      <c r="NWT1662" s="24"/>
      <c r="NWU1662" s="24"/>
      <c r="NWV1662" s="24"/>
      <c r="NWW1662" s="24"/>
      <c r="NWX1662" s="24"/>
      <c r="NWY1662" s="24"/>
      <c r="NWZ1662" s="24"/>
      <c r="NXA1662" s="24"/>
      <c r="NXB1662" s="24"/>
      <c r="NXC1662" s="24"/>
      <c r="NXD1662" s="24"/>
      <c r="NXE1662" s="24"/>
      <c r="NXF1662" s="24"/>
      <c r="NXJ1662" s="3"/>
      <c r="NXK1662" s="31"/>
      <c r="NXL1662" s="5"/>
      <c r="NXM1662" s="9"/>
      <c r="NXP1662" s="2"/>
      <c r="NXS1662" s="24"/>
      <c r="NXT1662" s="24"/>
      <c r="NXU1662" s="31"/>
      <c r="NXV1662" s="24"/>
      <c r="NXW1662" s="24"/>
      <c r="NXX1662" s="24"/>
      <c r="NXY1662" s="24"/>
      <c r="NXZ1662" s="24"/>
      <c r="NYA1662" s="24"/>
      <c r="NYB1662" s="24"/>
      <c r="NYC1662" s="24"/>
      <c r="NYD1662" s="24"/>
      <c r="NYE1662" s="24"/>
      <c r="NYF1662" s="24"/>
      <c r="NYG1662" s="24"/>
      <c r="NYH1662" s="24"/>
      <c r="NYI1662" s="24"/>
      <c r="NYJ1662" s="24"/>
      <c r="NYN1662" s="3"/>
      <c r="NYO1662" s="31"/>
      <c r="NYP1662" s="5"/>
      <c r="NYQ1662" s="9"/>
      <c r="NYT1662" s="2"/>
      <c r="NYW1662" s="24"/>
      <c r="NYX1662" s="24"/>
      <c r="NYY1662" s="31"/>
      <c r="NYZ1662" s="24"/>
      <c r="NZA1662" s="24"/>
      <c r="NZB1662" s="24"/>
      <c r="NZC1662" s="24"/>
      <c r="NZD1662" s="24"/>
      <c r="NZE1662" s="24"/>
      <c r="NZF1662" s="24"/>
      <c r="NZG1662" s="24"/>
      <c r="NZH1662" s="24"/>
      <c r="NZI1662" s="24"/>
      <c r="NZJ1662" s="24"/>
      <c r="NZK1662" s="24"/>
      <c r="NZL1662" s="24"/>
      <c r="NZM1662" s="24"/>
      <c r="NZN1662" s="24"/>
      <c r="NZR1662" s="3"/>
      <c r="NZS1662" s="31"/>
      <c r="NZT1662" s="5"/>
      <c r="NZU1662" s="9"/>
      <c r="NZX1662" s="2"/>
      <c r="OAA1662" s="24"/>
      <c r="OAB1662" s="24"/>
      <c r="OAC1662" s="31"/>
      <c r="OAD1662" s="24"/>
      <c r="OAE1662" s="24"/>
      <c r="OAF1662" s="24"/>
      <c r="OAG1662" s="24"/>
      <c r="OAH1662" s="24"/>
      <c r="OAI1662" s="24"/>
      <c r="OAJ1662" s="24"/>
      <c r="OAK1662" s="24"/>
      <c r="OAL1662" s="24"/>
      <c r="OAM1662" s="24"/>
      <c r="OAN1662" s="24"/>
      <c r="OAO1662" s="24"/>
      <c r="OAP1662" s="24"/>
      <c r="OAQ1662" s="24"/>
      <c r="OAR1662" s="24"/>
      <c r="OAV1662" s="3"/>
      <c r="OAW1662" s="31"/>
      <c r="OAX1662" s="5"/>
      <c r="OAY1662" s="9"/>
      <c r="OBB1662" s="2"/>
      <c r="OBE1662" s="24"/>
      <c r="OBF1662" s="24"/>
      <c r="OBG1662" s="31"/>
      <c r="OBH1662" s="24"/>
      <c r="OBI1662" s="24"/>
      <c r="OBJ1662" s="24"/>
      <c r="OBK1662" s="24"/>
      <c r="OBL1662" s="24"/>
      <c r="OBM1662" s="24"/>
      <c r="OBN1662" s="24"/>
      <c r="OBO1662" s="24"/>
      <c r="OBP1662" s="24"/>
      <c r="OBQ1662" s="24"/>
      <c r="OBR1662" s="24"/>
      <c r="OBS1662" s="24"/>
      <c r="OBT1662" s="24"/>
      <c r="OBU1662" s="24"/>
      <c r="OBV1662" s="24"/>
      <c r="OBZ1662" s="3"/>
      <c r="OCA1662" s="31"/>
      <c r="OCB1662" s="5"/>
      <c r="OCC1662" s="9"/>
      <c r="OCF1662" s="2"/>
      <c r="OCI1662" s="24"/>
      <c r="OCJ1662" s="24"/>
      <c r="OCK1662" s="31"/>
      <c r="OCL1662" s="24"/>
      <c r="OCM1662" s="24"/>
      <c r="OCN1662" s="24"/>
      <c r="OCO1662" s="24"/>
      <c r="OCP1662" s="24"/>
      <c r="OCQ1662" s="24"/>
      <c r="OCR1662" s="24"/>
      <c r="OCS1662" s="24"/>
      <c r="OCT1662" s="24"/>
      <c r="OCU1662" s="24"/>
      <c r="OCV1662" s="24"/>
      <c r="OCW1662" s="24"/>
      <c r="OCX1662" s="24"/>
      <c r="OCY1662" s="24"/>
      <c r="OCZ1662" s="24"/>
      <c r="ODD1662" s="3"/>
      <c r="ODE1662" s="31"/>
      <c r="ODF1662" s="5"/>
      <c r="ODG1662" s="9"/>
      <c r="ODJ1662" s="2"/>
      <c r="ODM1662" s="24"/>
      <c r="ODN1662" s="24"/>
      <c r="ODO1662" s="31"/>
      <c r="ODP1662" s="24"/>
      <c r="ODQ1662" s="24"/>
      <c r="ODR1662" s="24"/>
      <c r="ODS1662" s="24"/>
      <c r="ODT1662" s="24"/>
      <c r="ODU1662" s="24"/>
      <c r="ODV1662" s="24"/>
      <c r="ODW1662" s="24"/>
      <c r="ODX1662" s="24"/>
      <c r="ODY1662" s="24"/>
      <c r="ODZ1662" s="24"/>
      <c r="OEA1662" s="24"/>
      <c r="OEB1662" s="24"/>
      <c r="OEC1662" s="24"/>
      <c r="OED1662" s="24"/>
      <c r="OEH1662" s="3"/>
      <c r="OEI1662" s="31"/>
      <c r="OEJ1662" s="5"/>
      <c r="OEK1662" s="9"/>
      <c r="OEN1662" s="2"/>
      <c r="OEQ1662" s="24"/>
      <c r="OER1662" s="24"/>
      <c r="OES1662" s="31"/>
      <c r="OET1662" s="24"/>
      <c r="OEU1662" s="24"/>
      <c r="OEV1662" s="24"/>
      <c r="OEW1662" s="24"/>
      <c r="OEX1662" s="24"/>
      <c r="OEY1662" s="24"/>
      <c r="OEZ1662" s="24"/>
      <c r="OFA1662" s="24"/>
      <c r="OFB1662" s="24"/>
      <c r="OFC1662" s="24"/>
      <c r="OFD1662" s="24"/>
      <c r="OFE1662" s="24"/>
      <c r="OFF1662" s="24"/>
      <c r="OFG1662" s="24"/>
      <c r="OFH1662" s="24"/>
      <c r="OFL1662" s="3"/>
      <c r="OFM1662" s="31"/>
      <c r="OFN1662" s="5"/>
      <c r="OFO1662" s="9"/>
      <c r="OFR1662" s="2"/>
      <c r="OFU1662" s="24"/>
      <c r="OFV1662" s="24"/>
      <c r="OFW1662" s="31"/>
      <c r="OFX1662" s="24"/>
      <c r="OFY1662" s="24"/>
      <c r="OFZ1662" s="24"/>
      <c r="OGA1662" s="24"/>
      <c r="OGB1662" s="24"/>
      <c r="OGC1662" s="24"/>
      <c r="OGD1662" s="24"/>
      <c r="OGE1662" s="24"/>
      <c r="OGF1662" s="24"/>
      <c r="OGG1662" s="24"/>
      <c r="OGH1662" s="24"/>
      <c r="OGI1662" s="24"/>
      <c r="OGJ1662" s="24"/>
      <c r="OGK1662" s="24"/>
      <c r="OGL1662" s="24"/>
      <c r="OGP1662" s="3"/>
      <c r="OGQ1662" s="31"/>
      <c r="OGR1662" s="5"/>
      <c r="OGS1662" s="9"/>
      <c r="OGV1662" s="2"/>
      <c r="OGY1662" s="24"/>
      <c r="OGZ1662" s="24"/>
      <c r="OHA1662" s="31"/>
      <c r="OHB1662" s="24"/>
      <c r="OHC1662" s="24"/>
      <c r="OHD1662" s="24"/>
      <c r="OHE1662" s="24"/>
      <c r="OHF1662" s="24"/>
      <c r="OHG1662" s="24"/>
      <c r="OHH1662" s="24"/>
      <c r="OHI1662" s="24"/>
      <c r="OHJ1662" s="24"/>
      <c r="OHK1662" s="24"/>
      <c r="OHL1662" s="24"/>
      <c r="OHM1662" s="24"/>
      <c r="OHN1662" s="24"/>
      <c r="OHO1662" s="24"/>
      <c r="OHP1662" s="24"/>
      <c r="OHT1662" s="3"/>
      <c r="OHU1662" s="31"/>
      <c r="OHV1662" s="5"/>
      <c r="OHW1662" s="9"/>
      <c r="OHZ1662" s="2"/>
      <c r="OIC1662" s="24"/>
      <c r="OID1662" s="24"/>
      <c r="OIE1662" s="31"/>
      <c r="OIF1662" s="24"/>
      <c r="OIG1662" s="24"/>
      <c r="OIH1662" s="24"/>
      <c r="OII1662" s="24"/>
      <c r="OIJ1662" s="24"/>
      <c r="OIK1662" s="24"/>
      <c r="OIL1662" s="24"/>
      <c r="OIM1662" s="24"/>
      <c r="OIN1662" s="24"/>
      <c r="OIO1662" s="24"/>
      <c r="OIP1662" s="24"/>
      <c r="OIQ1662" s="24"/>
      <c r="OIR1662" s="24"/>
      <c r="OIS1662" s="24"/>
      <c r="OIT1662" s="24"/>
      <c r="OIX1662" s="3"/>
      <c r="OIY1662" s="31"/>
      <c r="OIZ1662" s="5"/>
      <c r="OJA1662" s="9"/>
      <c r="OJD1662" s="2"/>
      <c r="OJG1662" s="24"/>
      <c r="OJH1662" s="24"/>
      <c r="OJI1662" s="31"/>
      <c r="OJJ1662" s="24"/>
      <c r="OJK1662" s="24"/>
      <c r="OJL1662" s="24"/>
      <c r="OJM1662" s="24"/>
      <c r="OJN1662" s="24"/>
      <c r="OJO1662" s="24"/>
      <c r="OJP1662" s="24"/>
      <c r="OJQ1662" s="24"/>
      <c r="OJR1662" s="24"/>
      <c r="OJS1662" s="24"/>
      <c r="OJT1662" s="24"/>
      <c r="OJU1662" s="24"/>
      <c r="OJV1662" s="24"/>
      <c r="OJW1662" s="24"/>
      <c r="OJX1662" s="24"/>
      <c r="OKB1662" s="3"/>
      <c r="OKC1662" s="31"/>
      <c r="OKD1662" s="5"/>
      <c r="OKE1662" s="9"/>
      <c r="OKH1662" s="2"/>
      <c r="OKK1662" s="24"/>
      <c r="OKL1662" s="24"/>
      <c r="OKM1662" s="31"/>
      <c r="OKN1662" s="24"/>
      <c r="OKO1662" s="24"/>
      <c r="OKP1662" s="24"/>
      <c r="OKQ1662" s="24"/>
      <c r="OKR1662" s="24"/>
      <c r="OKS1662" s="24"/>
      <c r="OKT1662" s="24"/>
      <c r="OKU1662" s="24"/>
      <c r="OKV1662" s="24"/>
      <c r="OKW1662" s="24"/>
      <c r="OKX1662" s="24"/>
      <c r="OKY1662" s="24"/>
      <c r="OKZ1662" s="24"/>
      <c r="OLA1662" s="24"/>
      <c r="OLB1662" s="24"/>
      <c r="OLF1662" s="3"/>
      <c r="OLG1662" s="31"/>
      <c r="OLH1662" s="5"/>
      <c r="OLI1662" s="9"/>
      <c r="OLL1662" s="2"/>
      <c r="OLO1662" s="24"/>
      <c r="OLP1662" s="24"/>
      <c r="OLQ1662" s="31"/>
      <c r="OLR1662" s="24"/>
      <c r="OLS1662" s="24"/>
      <c r="OLT1662" s="24"/>
      <c r="OLU1662" s="24"/>
      <c r="OLV1662" s="24"/>
      <c r="OLW1662" s="24"/>
      <c r="OLX1662" s="24"/>
      <c r="OLY1662" s="24"/>
      <c r="OLZ1662" s="24"/>
      <c r="OMA1662" s="24"/>
      <c r="OMB1662" s="24"/>
      <c r="OMC1662" s="24"/>
      <c r="OMD1662" s="24"/>
      <c r="OME1662" s="24"/>
      <c r="OMF1662" s="24"/>
      <c r="OMJ1662" s="3"/>
      <c r="OMK1662" s="31"/>
      <c r="OML1662" s="5"/>
      <c r="OMM1662" s="9"/>
      <c r="OMP1662" s="2"/>
      <c r="OMS1662" s="24"/>
      <c r="OMT1662" s="24"/>
      <c r="OMU1662" s="31"/>
      <c r="OMV1662" s="24"/>
      <c r="OMW1662" s="24"/>
      <c r="OMX1662" s="24"/>
      <c r="OMY1662" s="24"/>
      <c r="OMZ1662" s="24"/>
      <c r="ONA1662" s="24"/>
      <c r="ONB1662" s="24"/>
      <c r="ONC1662" s="24"/>
      <c r="OND1662" s="24"/>
      <c r="ONE1662" s="24"/>
      <c r="ONF1662" s="24"/>
      <c r="ONG1662" s="24"/>
      <c r="ONH1662" s="24"/>
      <c r="ONI1662" s="24"/>
      <c r="ONJ1662" s="24"/>
      <c r="ONN1662" s="3"/>
      <c r="ONO1662" s="31"/>
      <c r="ONP1662" s="5"/>
      <c r="ONQ1662" s="9"/>
      <c r="ONT1662" s="2"/>
      <c r="ONW1662" s="24"/>
      <c r="ONX1662" s="24"/>
      <c r="ONY1662" s="31"/>
      <c r="ONZ1662" s="24"/>
      <c r="OOA1662" s="24"/>
      <c r="OOB1662" s="24"/>
      <c r="OOC1662" s="24"/>
      <c r="OOD1662" s="24"/>
      <c r="OOE1662" s="24"/>
      <c r="OOF1662" s="24"/>
      <c r="OOG1662" s="24"/>
      <c r="OOH1662" s="24"/>
      <c r="OOI1662" s="24"/>
      <c r="OOJ1662" s="24"/>
      <c r="OOK1662" s="24"/>
      <c r="OOL1662" s="24"/>
      <c r="OOM1662" s="24"/>
      <c r="OON1662" s="24"/>
      <c r="OOR1662" s="3"/>
      <c r="OOS1662" s="31"/>
      <c r="OOT1662" s="5"/>
      <c r="OOU1662" s="9"/>
      <c r="OOX1662" s="2"/>
      <c r="OPA1662" s="24"/>
      <c r="OPB1662" s="24"/>
      <c r="OPC1662" s="31"/>
      <c r="OPD1662" s="24"/>
      <c r="OPE1662" s="24"/>
      <c r="OPF1662" s="24"/>
      <c r="OPG1662" s="24"/>
      <c r="OPH1662" s="24"/>
      <c r="OPI1662" s="24"/>
      <c r="OPJ1662" s="24"/>
      <c r="OPK1662" s="24"/>
      <c r="OPL1662" s="24"/>
      <c r="OPM1662" s="24"/>
      <c r="OPN1662" s="24"/>
      <c r="OPO1662" s="24"/>
      <c r="OPP1662" s="24"/>
      <c r="OPQ1662" s="24"/>
      <c r="OPR1662" s="24"/>
      <c r="OPV1662" s="3"/>
      <c r="OPW1662" s="31"/>
      <c r="OPX1662" s="5"/>
      <c r="OPY1662" s="9"/>
      <c r="OQB1662" s="2"/>
      <c r="OQE1662" s="24"/>
      <c r="OQF1662" s="24"/>
      <c r="OQG1662" s="31"/>
      <c r="OQH1662" s="24"/>
      <c r="OQI1662" s="24"/>
      <c r="OQJ1662" s="24"/>
      <c r="OQK1662" s="24"/>
      <c r="OQL1662" s="24"/>
      <c r="OQM1662" s="24"/>
      <c r="OQN1662" s="24"/>
      <c r="OQO1662" s="24"/>
      <c r="OQP1662" s="24"/>
      <c r="OQQ1662" s="24"/>
      <c r="OQR1662" s="24"/>
      <c r="OQS1662" s="24"/>
      <c r="OQT1662" s="24"/>
      <c r="OQU1662" s="24"/>
      <c r="OQV1662" s="24"/>
      <c r="OQZ1662" s="3"/>
      <c r="ORA1662" s="31"/>
      <c r="ORB1662" s="5"/>
      <c r="ORC1662" s="9"/>
      <c r="ORF1662" s="2"/>
      <c r="ORI1662" s="24"/>
      <c r="ORJ1662" s="24"/>
      <c r="ORK1662" s="31"/>
      <c r="ORL1662" s="24"/>
      <c r="ORM1662" s="24"/>
      <c r="ORN1662" s="24"/>
      <c r="ORO1662" s="24"/>
      <c r="ORP1662" s="24"/>
      <c r="ORQ1662" s="24"/>
      <c r="ORR1662" s="24"/>
      <c r="ORS1662" s="24"/>
      <c r="ORT1662" s="24"/>
      <c r="ORU1662" s="24"/>
      <c r="ORV1662" s="24"/>
      <c r="ORW1662" s="24"/>
      <c r="ORX1662" s="24"/>
      <c r="ORY1662" s="24"/>
      <c r="ORZ1662" s="24"/>
      <c r="OSD1662" s="3"/>
      <c r="OSE1662" s="31"/>
      <c r="OSF1662" s="5"/>
      <c r="OSG1662" s="9"/>
      <c r="OSJ1662" s="2"/>
      <c r="OSM1662" s="24"/>
      <c r="OSN1662" s="24"/>
      <c r="OSO1662" s="31"/>
      <c r="OSP1662" s="24"/>
      <c r="OSQ1662" s="24"/>
      <c r="OSR1662" s="24"/>
      <c r="OSS1662" s="24"/>
      <c r="OST1662" s="24"/>
      <c r="OSU1662" s="24"/>
      <c r="OSV1662" s="24"/>
      <c r="OSW1662" s="24"/>
      <c r="OSX1662" s="24"/>
      <c r="OSY1662" s="24"/>
      <c r="OSZ1662" s="24"/>
      <c r="OTA1662" s="24"/>
      <c r="OTB1662" s="24"/>
      <c r="OTC1662" s="24"/>
      <c r="OTD1662" s="24"/>
      <c r="OTH1662" s="3"/>
      <c r="OTI1662" s="31"/>
      <c r="OTJ1662" s="5"/>
      <c r="OTK1662" s="9"/>
      <c r="OTN1662" s="2"/>
      <c r="OTQ1662" s="24"/>
      <c r="OTR1662" s="24"/>
      <c r="OTS1662" s="31"/>
      <c r="OTT1662" s="24"/>
      <c r="OTU1662" s="24"/>
      <c r="OTV1662" s="24"/>
      <c r="OTW1662" s="24"/>
      <c r="OTX1662" s="24"/>
      <c r="OTY1662" s="24"/>
      <c r="OTZ1662" s="24"/>
      <c r="OUA1662" s="24"/>
      <c r="OUB1662" s="24"/>
      <c r="OUC1662" s="24"/>
      <c r="OUD1662" s="24"/>
      <c r="OUE1662" s="24"/>
      <c r="OUF1662" s="24"/>
      <c r="OUG1662" s="24"/>
      <c r="OUH1662" s="24"/>
      <c r="OUL1662" s="3"/>
      <c r="OUM1662" s="31"/>
      <c r="OUN1662" s="5"/>
      <c r="OUO1662" s="9"/>
      <c r="OUR1662" s="2"/>
      <c r="OUU1662" s="24"/>
      <c r="OUV1662" s="24"/>
      <c r="OUW1662" s="31"/>
      <c r="OUX1662" s="24"/>
      <c r="OUY1662" s="24"/>
      <c r="OUZ1662" s="24"/>
      <c r="OVA1662" s="24"/>
      <c r="OVB1662" s="24"/>
      <c r="OVC1662" s="24"/>
      <c r="OVD1662" s="24"/>
      <c r="OVE1662" s="24"/>
      <c r="OVF1662" s="24"/>
      <c r="OVG1662" s="24"/>
      <c r="OVH1662" s="24"/>
      <c r="OVI1662" s="24"/>
      <c r="OVJ1662" s="24"/>
      <c r="OVK1662" s="24"/>
      <c r="OVL1662" s="24"/>
      <c r="OVP1662" s="3"/>
      <c r="OVQ1662" s="31"/>
      <c r="OVR1662" s="5"/>
      <c r="OVS1662" s="9"/>
      <c r="OVV1662" s="2"/>
      <c r="OVY1662" s="24"/>
      <c r="OVZ1662" s="24"/>
      <c r="OWA1662" s="31"/>
      <c r="OWB1662" s="24"/>
      <c r="OWC1662" s="24"/>
      <c r="OWD1662" s="24"/>
      <c r="OWE1662" s="24"/>
      <c r="OWF1662" s="24"/>
      <c r="OWG1662" s="24"/>
      <c r="OWH1662" s="24"/>
      <c r="OWI1662" s="24"/>
      <c r="OWJ1662" s="24"/>
      <c r="OWK1662" s="24"/>
      <c r="OWL1662" s="24"/>
      <c r="OWM1662" s="24"/>
      <c r="OWN1662" s="24"/>
      <c r="OWO1662" s="24"/>
      <c r="OWP1662" s="24"/>
      <c r="OWT1662" s="3"/>
      <c r="OWU1662" s="31"/>
      <c r="OWV1662" s="5"/>
      <c r="OWW1662" s="9"/>
      <c r="OWZ1662" s="2"/>
      <c r="OXC1662" s="24"/>
      <c r="OXD1662" s="24"/>
      <c r="OXE1662" s="31"/>
      <c r="OXF1662" s="24"/>
      <c r="OXG1662" s="24"/>
      <c r="OXH1662" s="24"/>
      <c r="OXI1662" s="24"/>
      <c r="OXJ1662" s="24"/>
      <c r="OXK1662" s="24"/>
      <c r="OXL1662" s="24"/>
      <c r="OXM1662" s="24"/>
      <c r="OXN1662" s="24"/>
      <c r="OXO1662" s="24"/>
      <c r="OXP1662" s="24"/>
      <c r="OXQ1662" s="24"/>
      <c r="OXR1662" s="24"/>
      <c r="OXS1662" s="24"/>
      <c r="OXT1662" s="24"/>
      <c r="OXX1662" s="3"/>
      <c r="OXY1662" s="31"/>
      <c r="OXZ1662" s="5"/>
      <c r="OYA1662" s="9"/>
      <c r="OYD1662" s="2"/>
      <c r="OYG1662" s="24"/>
      <c r="OYH1662" s="24"/>
      <c r="OYI1662" s="31"/>
      <c r="OYJ1662" s="24"/>
      <c r="OYK1662" s="24"/>
      <c r="OYL1662" s="24"/>
      <c r="OYM1662" s="24"/>
      <c r="OYN1662" s="24"/>
      <c r="OYO1662" s="24"/>
      <c r="OYP1662" s="24"/>
      <c r="OYQ1662" s="24"/>
      <c r="OYR1662" s="24"/>
      <c r="OYS1662" s="24"/>
      <c r="OYT1662" s="24"/>
      <c r="OYU1662" s="24"/>
      <c r="OYV1662" s="24"/>
      <c r="OYW1662" s="24"/>
      <c r="OYX1662" s="24"/>
      <c r="OZB1662" s="3"/>
      <c r="OZC1662" s="31"/>
      <c r="OZD1662" s="5"/>
      <c r="OZE1662" s="9"/>
      <c r="OZH1662" s="2"/>
      <c r="OZK1662" s="24"/>
      <c r="OZL1662" s="24"/>
      <c r="OZM1662" s="31"/>
      <c r="OZN1662" s="24"/>
      <c r="OZO1662" s="24"/>
      <c r="OZP1662" s="24"/>
      <c r="OZQ1662" s="24"/>
      <c r="OZR1662" s="24"/>
      <c r="OZS1662" s="24"/>
      <c r="OZT1662" s="24"/>
      <c r="OZU1662" s="24"/>
      <c r="OZV1662" s="24"/>
      <c r="OZW1662" s="24"/>
      <c r="OZX1662" s="24"/>
      <c r="OZY1662" s="24"/>
      <c r="OZZ1662" s="24"/>
      <c r="PAA1662" s="24"/>
      <c r="PAB1662" s="24"/>
      <c r="PAF1662" s="3"/>
      <c r="PAG1662" s="31"/>
      <c r="PAH1662" s="5"/>
      <c r="PAI1662" s="9"/>
      <c r="PAL1662" s="2"/>
      <c r="PAO1662" s="24"/>
      <c r="PAP1662" s="24"/>
      <c r="PAQ1662" s="31"/>
      <c r="PAR1662" s="24"/>
      <c r="PAS1662" s="24"/>
      <c r="PAT1662" s="24"/>
      <c r="PAU1662" s="24"/>
      <c r="PAV1662" s="24"/>
      <c r="PAW1662" s="24"/>
      <c r="PAX1662" s="24"/>
      <c r="PAY1662" s="24"/>
      <c r="PAZ1662" s="24"/>
      <c r="PBA1662" s="24"/>
      <c r="PBB1662" s="24"/>
      <c r="PBC1662" s="24"/>
      <c r="PBD1662" s="24"/>
      <c r="PBE1662" s="24"/>
      <c r="PBF1662" s="24"/>
      <c r="PBJ1662" s="3"/>
      <c r="PBK1662" s="31"/>
      <c r="PBL1662" s="5"/>
      <c r="PBM1662" s="9"/>
      <c r="PBP1662" s="2"/>
      <c r="PBS1662" s="24"/>
      <c r="PBT1662" s="24"/>
      <c r="PBU1662" s="31"/>
      <c r="PBV1662" s="24"/>
      <c r="PBW1662" s="24"/>
      <c r="PBX1662" s="24"/>
      <c r="PBY1662" s="24"/>
      <c r="PBZ1662" s="24"/>
      <c r="PCA1662" s="24"/>
      <c r="PCB1662" s="24"/>
      <c r="PCC1662" s="24"/>
      <c r="PCD1662" s="24"/>
      <c r="PCE1662" s="24"/>
      <c r="PCF1662" s="24"/>
      <c r="PCG1662" s="24"/>
      <c r="PCH1662" s="24"/>
      <c r="PCI1662" s="24"/>
      <c r="PCJ1662" s="24"/>
      <c r="PCN1662" s="3"/>
      <c r="PCO1662" s="31"/>
      <c r="PCP1662" s="5"/>
      <c r="PCQ1662" s="9"/>
      <c r="PCT1662" s="2"/>
      <c r="PCW1662" s="24"/>
      <c r="PCX1662" s="24"/>
      <c r="PCY1662" s="31"/>
      <c r="PCZ1662" s="24"/>
      <c r="PDA1662" s="24"/>
      <c r="PDB1662" s="24"/>
      <c r="PDC1662" s="24"/>
      <c r="PDD1662" s="24"/>
      <c r="PDE1662" s="24"/>
      <c r="PDF1662" s="24"/>
      <c r="PDG1662" s="24"/>
      <c r="PDH1662" s="24"/>
      <c r="PDI1662" s="24"/>
      <c r="PDJ1662" s="24"/>
      <c r="PDK1662" s="24"/>
      <c r="PDL1662" s="24"/>
      <c r="PDM1662" s="24"/>
      <c r="PDN1662" s="24"/>
      <c r="PDR1662" s="3"/>
      <c r="PDS1662" s="31"/>
      <c r="PDT1662" s="5"/>
      <c r="PDU1662" s="9"/>
      <c r="PDX1662" s="2"/>
      <c r="PEA1662" s="24"/>
      <c r="PEB1662" s="24"/>
      <c r="PEC1662" s="31"/>
      <c r="PED1662" s="24"/>
      <c r="PEE1662" s="24"/>
      <c r="PEF1662" s="24"/>
      <c r="PEG1662" s="24"/>
      <c r="PEH1662" s="24"/>
      <c r="PEI1662" s="24"/>
      <c r="PEJ1662" s="24"/>
      <c r="PEK1662" s="24"/>
      <c r="PEL1662" s="24"/>
      <c r="PEM1662" s="24"/>
      <c r="PEN1662" s="24"/>
      <c r="PEO1662" s="24"/>
      <c r="PEP1662" s="24"/>
      <c r="PEQ1662" s="24"/>
      <c r="PER1662" s="24"/>
      <c r="PEV1662" s="3"/>
      <c r="PEW1662" s="31"/>
      <c r="PEX1662" s="5"/>
      <c r="PEY1662" s="9"/>
      <c r="PFB1662" s="2"/>
      <c r="PFE1662" s="24"/>
      <c r="PFF1662" s="24"/>
      <c r="PFG1662" s="31"/>
      <c r="PFH1662" s="24"/>
      <c r="PFI1662" s="24"/>
      <c r="PFJ1662" s="24"/>
      <c r="PFK1662" s="24"/>
      <c r="PFL1662" s="24"/>
      <c r="PFM1662" s="24"/>
      <c r="PFN1662" s="24"/>
      <c r="PFO1662" s="24"/>
      <c r="PFP1662" s="24"/>
      <c r="PFQ1662" s="24"/>
      <c r="PFR1662" s="24"/>
      <c r="PFS1662" s="24"/>
      <c r="PFT1662" s="24"/>
      <c r="PFU1662" s="24"/>
      <c r="PFV1662" s="24"/>
      <c r="PFZ1662" s="3"/>
      <c r="PGA1662" s="31"/>
      <c r="PGB1662" s="5"/>
      <c r="PGC1662" s="9"/>
      <c r="PGF1662" s="2"/>
      <c r="PGI1662" s="24"/>
      <c r="PGJ1662" s="24"/>
      <c r="PGK1662" s="31"/>
      <c r="PGL1662" s="24"/>
      <c r="PGM1662" s="24"/>
      <c r="PGN1662" s="24"/>
      <c r="PGO1662" s="24"/>
      <c r="PGP1662" s="24"/>
      <c r="PGQ1662" s="24"/>
      <c r="PGR1662" s="24"/>
      <c r="PGS1662" s="24"/>
      <c r="PGT1662" s="24"/>
      <c r="PGU1662" s="24"/>
      <c r="PGV1662" s="24"/>
      <c r="PGW1662" s="24"/>
      <c r="PGX1662" s="24"/>
      <c r="PGY1662" s="24"/>
      <c r="PGZ1662" s="24"/>
      <c r="PHD1662" s="3"/>
      <c r="PHE1662" s="31"/>
      <c r="PHF1662" s="5"/>
      <c r="PHG1662" s="9"/>
      <c r="PHJ1662" s="2"/>
      <c r="PHM1662" s="24"/>
      <c r="PHN1662" s="24"/>
      <c r="PHO1662" s="31"/>
      <c r="PHP1662" s="24"/>
      <c r="PHQ1662" s="24"/>
      <c r="PHR1662" s="24"/>
      <c r="PHS1662" s="24"/>
      <c r="PHT1662" s="24"/>
      <c r="PHU1662" s="24"/>
      <c r="PHV1662" s="24"/>
      <c r="PHW1662" s="24"/>
      <c r="PHX1662" s="24"/>
      <c r="PHY1662" s="24"/>
      <c r="PHZ1662" s="24"/>
      <c r="PIA1662" s="24"/>
      <c r="PIB1662" s="24"/>
      <c r="PIC1662" s="24"/>
      <c r="PID1662" s="24"/>
      <c r="PIH1662" s="3"/>
      <c r="PII1662" s="31"/>
      <c r="PIJ1662" s="5"/>
      <c r="PIK1662" s="9"/>
      <c r="PIN1662" s="2"/>
      <c r="PIQ1662" s="24"/>
      <c r="PIR1662" s="24"/>
      <c r="PIS1662" s="31"/>
      <c r="PIT1662" s="24"/>
      <c r="PIU1662" s="24"/>
      <c r="PIV1662" s="24"/>
      <c r="PIW1662" s="24"/>
      <c r="PIX1662" s="24"/>
      <c r="PIY1662" s="24"/>
      <c r="PIZ1662" s="24"/>
      <c r="PJA1662" s="24"/>
      <c r="PJB1662" s="24"/>
      <c r="PJC1662" s="24"/>
      <c r="PJD1662" s="24"/>
      <c r="PJE1662" s="24"/>
      <c r="PJF1662" s="24"/>
      <c r="PJG1662" s="24"/>
      <c r="PJH1662" s="24"/>
      <c r="PJL1662" s="3"/>
      <c r="PJM1662" s="31"/>
      <c r="PJN1662" s="5"/>
      <c r="PJO1662" s="9"/>
      <c r="PJR1662" s="2"/>
      <c r="PJU1662" s="24"/>
      <c r="PJV1662" s="24"/>
      <c r="PJW1662" s="31"/>
      <c r="PJX1662" s="24"/>
      <c r="PJY1662" s="24"/>
      <c r="PJZ1662" s="24"/>
      <c r="PKA1662" s="24"/>
      <c r="PKB1662" s="24"/>
      <c r="PKC1662" s="24"/>
      <c r="PKD1662" s="24"/>
      <c r="PKE1662" s="24"/>
      <c r="PKF1662" s="24"/>
      <c r="PKG1662" s="24"/>
      <c r="PKH1662" s="24"/>
      <c r="PKI1662" s="24"/>
      <c r="PKJ1662" s="24"/>
      <c r="PKK1662" s="24"/>
      <c r="PKL1662" s="24"/>
      <c r="PKP1662" s="3"/>
      <c r="PKQ1662" s="31"/>
      <c r="PKR1662" s="5"/>
      <c r="PKS1662" s="9"/>
      <c r="PKV1662" s="2"/>
      <c r="PKY1662" s="24"/>
      <c r="PKZ1662" s="24"/>
      <c r="PLA1662" s="31"/>
      <c r="PLB1662" s="24"/>
      <c r="PLC1662" s="24"/>
      <c r="PLD1662" s="24"/>
      <c r="PLE1662" s="24"/>
      <c r="PLF1662" s="24"/>
      <c r="PLG1662" s="24"/>
      <c r="PLH1662" s="24"/>
      <c r="PLI1662" s="24"/>
      <c r="PLJ1662" s="24"/>
      <c r="PLK1662" s="24"/>
      <c r="PLL1662" s="24"/>
      <c r="PLM1662" s="24"/>
      <c r="PLN1662" s="24"/>
      <c r="PLO1662" s="24"/>
      <c r="PLP1662" s="24"/>
      <c r="PLT1662" s="3"/>
      <c r="PLU1662" s="31"/>
      <c r="PLV1662" s="5"/>
      <c r="PLW1662" s="9"/>
      <c r="PLZ1662" s="2"/>
      <c r="PMC1662" s="24"/>
      <c r="PMD1662" s="24"/>
      <c r="PME1662" s="31"/>
      <c r="PMF1662" s="24"/>
      <c r="PMG1662" s="24"/>
      <c r="PMH1662" s="24"/>
      <c r="PMI1662" s="24"/>
      <c r="PMJ1662" s="24"/>
      <c r="PMK1662" s="24"/>
      <c r="PML1662" s="24"/>
      <c r="PMM1662" s="24"/>
      <c r="PMN1662" s="24"/>
      <c r="PMO1662" s="24"/>
      <c r="PMP1662" s="24"/>
      <c r="PMQ1662" s="24"/>
      <c r="PMR1662" s="24"/>
      <c r="PMS1662" s="24"/>
      <c r="PMT1662" s="24"/>
      <c r="PMX1662" s="3"/>
      <c r="PMY1662" s="31"/>
      <c r="PMZ1662" s="5"/>
      <c r="PNA1662" s="9"/>
      <c r="PND1662" s="2"/>
      <c r="PNG1662" s="24"/>
      <c r="PNH1662" s="24"/>
      <c r="PNI1662" s="31"/>
      <c r="PNJ1662" s="24"/>
      <c r="PNK1662" s="24"/>
      <c r="PNL1662" s="24"/>
      <c r="PNM1662" s="24"/>
      <c r="PNN1662" s="24"/>
      <c r="PNO1662" s="24"/>
      <c r="PNP1662" s="24"/>
      <c r="PNQ1662" s="24"/>
      <c r="PNR1662" s="24"/>
      <c r="PNS1662" s="24"/>
      <c r="PNT1662" s="24"/>
      <c r="PNU1662" s="24"/>
      <c r="PNV1662" s="24"/>
      <c r="PNW1662" s="24"/>
      <c r="PNX1662" s="24"/>
      <c r="POB1662" s="3"/>
      <c r="POC1662" s="31"/>
      <c r="POD1662" s="5"/>
      <c r="POE1662" s="9"/>
      <c r="POH1662" s="2"/>
      <c r="POK1662" s="24"/>
      <c r="POL1662" s="24"/>
      <c r="POM1662" s="31"/>
      <c r="PON1662" s="24"/>
      <c r="POO1662" s="24"/>
      <c r="POP1662" s="24"/>
      <c r="POQ1662" s="24"/>
      <c r="POR1662" s="24"/>
      <c r="POS1662" s="24"/>
      <c r="POT1662" s="24"/>
      <c r="POU1662" s="24"/>
      <c r="POV1662" s="24"/>
      <c r="POW1662" s="24"/>
      <c r="POX1662" s="24"/>
      <c r="POY1662" s="24"/>
      <c r="POZ1662" s="24"/>
      <c r="PPA1662" s="24"/>
      <c r="PPB1662" s="24"/>
      <c r="PPF1662" s="3"/>
      <c r="PPG1662" s="31"/>
      <c r="PPH1662" s="5"/>
      <c r="PPI1662" s="9"/>
      <c r="PPL1662" s="2"/>
      <c r="PPO1662" s="24"/>
      <c r="PPP1662" s="24"/>
      <c r="PPQ1662" s="31"/>
      <c r="PPR1662" s="24"/>
      <c r="PPS1662" s="24"/>
      <c r="PPT1662" s="24"/>
      <c r="PPU1662" s="24"/>
      <c r="PPV1662" s="24"/>
      <c r="PPW1662" s="24"/>
      <c r="PPX1662" s="24"/>
      <c r="PPY1662" s="24"/>
      <c r="PPZ1662" s="24"/>
      <c r="PQA1662" s="24"/>
      <c r="PQB1662" s="24"/>
      <c r="PQC1662" s="24"/>
      <c r="PQD1662" s="24"/>
      <c r="PQE1662" s="24"/>
      <c r="PQF1662" s="24"/>
      <c r="PQJ1662" s="3"/>
      <c r="PQK1662" s="31"/>
      <c r="PQL1662" s="5"/>
      <c r="PQM1662" s="9"/>
      <c r="PQP1662" s="2"/>
      <c r="PQS1662" s="24"/>
      <c r="PQT1662" s="24"/>
      <c r="PQU1662" s="31"/>
      <c r="PQV1662" s="24"/>
      <c r="PQW1662" s="24"/>
      <c r="PQX1662" s="24"/>
      <c r="PQY1662" s="24"/>
      <c r="PQZ1662" s="24"/>
      <c r="PRA1662" s="24"/>
      <c r="PRB1662" s="24"/>
      <c r="PRC1662" s="24"/>
      <c r="PRD1662" s="24"/>
      <c r="PRE1662" s="24"/>
      <c r="PRF1662" s="24"/>
      <c r="PRG1662" s="24"/>
      <c r="PRH1662" s="24"/>
      <c r="PRI1662" s="24"/>
      <c r="PRJ1662" s="24"/>
      <c r="PRN1662" s="3"/>
      <c r="PRO1662" s="31"/>
      <c r="PRP1662" s="5"/>
      <c r="PRQ1662" s="9"/>
      <c r="PRT1662" s="2"/>
      <c r="PRW1662" s="24"/>
      <c r="PRX1662" s="24"/>
      <c r="PRY1662" s="31"/>
      <c r="PRZ1662" s="24"/>
      <c r="PSA1662" s="24"/>
      <c r="PSB1662" s="24"/>
      <c r="PSC1662" s="24"/>
      <c r="PSD1662" s="24"/>
      <c r="PSE1662" s="24"/>
      <c r="PSF1662" s="24"/>
      <c r="PSG1662" s="24"/>
      <c r="PSH1662" s="24"/>
      <c r="PSI1662" s="24"/>
      <c r="PSJ1662" s="24"/>
      <c r="PSK1662" s="24"/>
      <c r="PSL1662" s="24"/>
      <c r="PSM1662" s="24"/>
      <c r="PSN1662" s="24"/>
      <c r="PSR1662" s="3"/>
      <c r="PSS1662" s="31"/>
      <c r="PST1662" s="5"/>
      <c r="PSU1662" s="9"/>
      <c r="PSX1662" s="2"/>
      <c r="PTA1662" s="24"/>
      <c r="PTB1662" s="24"/>
      <c r="PTC1662" s="31"/>
      <c r="PTD1662" s="24"/>
      <c r="PTE1662" s="24"/>
      <c r="PTF1662" s="24"/>
      <c r="PTG1662" s="24"/>
      <c r="PTH1662" s="24"/>
      <c r="PTI1662" s="24"/>
      <c r="PTJ1662" s="24"/>
      <c r="PTK1662" s="24"/>
      <c r="PTL1662" s="24"/>
      <c r="PTM1662" s="24"/>
      <c r="PTN1662" s="24"/>
      <c r="PTO1662" s="24"/>
      <c r="PTP1662" s="24"/>
      <c r="PTQ1662" s="24"/>
      <c r="PTR1662" s="24"/>
      <c r="PTV1662" s="3"/>
      <c r="PTW1662" s="31"/>
      <c r="PTX1662" s="5"/>
      <c r="PTY1662" s="9"/>
      <c r="PUB1662" s="2"/>
      <c r="PUE1662" s="24"/>
      <c r="PUF1662" s="24"/>
      <c r="PUG1662" s="31"/>
      <c r="PUH1662" s="24"/>
      <c r="PUI1662" s="24"/>
      <c r="PUJ1662" s="24"/>
      <c r="PUK1662" s="24"/>
      <c r="PUL1662" s="24"/>
      <c r="PUM1662" s="24"/>
      <c r="PUN1662" s="24"/>
      <c r="PUO1662" s="24"/>
      <c r="PUP1662" s="24"/>
      <c r="PUQ1662" s="24"/>
      <c r="PUR1662" s="24"/>
      <c r="PUS1662" s="24"/>
      <c r="PUT1662" s="24"/>
      <c r="PUU1662" s="24"/>
      <c r="PUV1662" s="24"/>
      <c r="PUZ1662" s="3"/>
      <c r="PVA1662" s="31"/>
      <c r="PVB1662" s="5"/>
      <c r="PVC1662" s="9"/>
      <c r="PVF1662" s="2"/>
      <c r="PVI1662" s="24"/>
      <c r="PVJ1662" s="24"/>
      <c r="PVK1662" s="31"/>
      <c r="PVL1662" s="24"/>
      <c r="PVM1662" s="24"/>
      <c r="PVN1662" s="24"/>
      <c r="PVO1662" s="24"/>
      <c r="PVP1662" s="24"/>
      <c r="PVQ1662" s="24"/>
      <c r="PVR1662" s="24"/>
      <c r="PVS1662" s="24"/>
      <c r="PVT1662" s="24"/>
      <c r="PVU1662" s="24"/>
      <c r="PVV1662" s="24"/>
      <c r="PVW1662" s="24"/>
      <c r="PVX1662" s="24"/>
      <c r="PVY1662" s="24"/>
      <c r="PVZ1662" s="24"/>
      <c r="PWD1662" s="3"/>
      <c r="PWE1662" s="31"/>
      <c r="PWF1662" s="5"/>
      <c r="PWG1662" s="9"/>
      <c r="PWJ1662" s="2"/>
      <c r="PWM1662" s="24"/>
      <c r="PWN1662" s="24"/>
      <c r="PWO1662" s="31"/>
      <c r="PWP1662" s="24"/>
      <c r="PWQ1662" s="24"/>
      <c r="PWR1662" s="24"/>
      <c r="PWS1662" s="24"/>
      <c r="PWT1662" s="24"/>
      <c r="PWU1662" s="24"/>
      <c r="PWV1662" s="24"/>
      <c r="PWW1662" s="24"/>
      <c r="PWX1662" s="24"/>
      <c r="PWY1662" s="24"/>
      <c r="PWZ1662" s="24"/>
      <c r="PXA1662" s="24"/>
      <c r="PXB1662" s="24"/>
      <c r="PXC1662" s="24"/>
      <c r="PXD1662" s="24"/>
      <c r="PXH1662" s="3"/>
      <c r="PXI1662" s="31"/>
      <c r="PXJ1662" s="5"/>
      <c r="PXK1662" s="9"/>
      <c r="PXN1662" s="2"/>
      <c r="PXQ1662" s="24"/>
      <c r="PXR1662" s="24"/>
      <c r="PXS1662" s="31"/>
      <c r="PXT1662" s="24"/>
      <c r="PXU1662" s="24"/>
      <c r="PXV1662" s="24"/>
      <c r="PXW1662" s="24"/>
      <c r="PXX1662" s="24"/>
      <c r="PXY1662" s="24"/>
      <c r="PXZ1662" s="24"/>
      <c r="PYA1662" s="24"/>
      <c r="PYB1662" s="24"/>
      <c r="PYC1662" s="24"/>
      <c r="PYD1662" s="24"/>
      <c r="PYE1662" s="24"/>
      <c r="PYF1662" s="24"/>
      <c r="PYG1662" s="24"/>
      <c r="PYH1662" s="24"/>
      <c r="PYL1662" s="3"/>
      <c r="PYM1662" s="31"/>
      <c r="PYN1662" s="5"/>
      <c r="PYO1662" s="9"/>
      <c r="PYR1662" s="2"/>
      <c r="PYU1662" s="24"/>
      <c r="PYV1662" s="24"/>
      <c r="PYW1662" s="31"/>
      <c r="PYX1662" s="24"/>
      <c r="PYY1662" s="24"/>
      <c r="PYZ1662" s="24"/>
      <c r="PZA1662" s="24"/>
      <c r="PZB1662" s="24"/>
      <c r="PZC1662" s="24"/>
      <c r="PZD1662" s="24"/>
      <c r="PZE1662" s="24"/>
      <c r="PZF1662" s="24"/>
      <c r="PZG1662" s="24"/>
      <c r="PZH1662" s="24"/>
      <c r="PZI1662" s="24"/>
      <c r="PZJ1662" s="24"/>
      <c r="PZK1662" s="24"/>
      <c r="PZL1662" s="24"/>
      <c r="PZP1662" s="3"/>
      <c r="PZQ1662" s="31"/>
      <c r="PZR1662" s="5"/>
      <c r="PZS1662" s="9"/>
      <c r="PZV1662" s="2"/>
      <c r="PZY1662" s="24"/>
      <c r="PZZ1662" s="24"/>
      <c r="QAA1662" s="31"/>
      <c r="QAB1662" s="24"/>
      <c r="QAC1662" s="24"/>
      <c r="QAD1662" s="24"/>
      <c r="QAE1662" s="24"/>
      <c r="QAF1662" s="24"/>
      <c r="QAG1662" s="24"/>
      <c r="QAH1662" s="24"/>
      <c r="QAI1662" s="24"/>
      <c r="QAJ1662" s="24"/>
      <c r="QAK1662" s="24"/>
      <c r="QAL1662" s="24"/>
      <c r="QAM1662" s="24"/>
      <c r="QAN1662" s="24"/>
      <c r="QAO1662" s="24"/>
      <c r="QAP1662" s="24"/>
      <c r="QAT1662" s="3"/>
      <c r="QAU1662" s="31"/>
      <c r="QAV1662" s="5"/>
      <c r="QAW1662" s="9"/>
      <c r="QAZ1662" s="2"/>
      <c r="QBC1662" s="24"/>
      <c r="QBD1662" s="24"/>
      <c r="QBE1662" s="31"/>
      <c r="QBF1662" s="24"/>
      <c r="QBG1662" s="24"/>
      <c r="QBH1662" s="24"/>
      <c r="QBI1662" s="24"/>
      <c r="QBJ1662" s="24"/>
      <c r="QBK1662" s="24"/>
      <c r="QBL1662" s="24"/>
      <c r="QBM1662" s="24"/>
      <c r="QBN1662" s="24"/>
      <c r="QBO1662" s="24"/>
      <c r="QBP1662" s="24"/>
      <c r="QBQ1662" s="24"/>
      <c r="QBR1662" s="24"/>
      <c r="QBS1662" s="24"/>
      <c r="QBT1662" s="24"/>
      <c r="QBX1662" s="3"/>
      <c r="QBY1662" s="31"/>
      <c r="QBZ1662" s="5"/>
      <c r="QCA1662" s="9"/>
      <c r="QCD1662" s="2"/>
      <c r="QCG1662" s="24"/>
      <c r="QCH1662" s="24"/>
      <c r="QCI1662" s="31"/>
      <c r="QCJ1662" s="24"/>
      <c r="QCK1662" s="24"/>
      <c r="QCL1662" s="24"/>
      <c r="QCM1662" s="24"/>
      <c r="QCN1662" s="24"/>
      <c r="QCO1662" s="24"/>
      <c r="QCP1662" s="24"/>
      <c r="QCQ1662" s="24"/>
      <c r="QCR1662" s="24"/>
      <c r="QCS1662" s="24"/>
      <c r="QCT1662" s="24"/>
      <c r="QCU1662" s="24"/>
      <c r="QCV1662" s="24"/>
      <c r="QCW1662" s="24"/>
      <c r="QCX1662" s="24"/>
      <c r="QDB1662" s="3"/>
      <c r="QDC1662" s="31"/>
      <c r="QDD1662" s="5"/>
      <c r="QDE1662" s="9"/>
      <c r="QDH1662" s="2"/>
      <c r="QDK1662" s="24"/>
      <c r="QDL1662" s="24"/>
      <c r="QDM1662" s="31"/>
      <c r="QDN1662" s="24"/>
      <c r="QDO1662" s="24"/>
      <c r="QDP1662" s="24"/>
      <c r="QDQ1662" s="24"/>
      <c r="QDR1662" s="24"/>
      <c r="QDS1662" s="24"/>
      <c r="QDT1662" s="24"/>
      <c r="QDU1662" s="24"/>
      <c r="QDV1662" s="24"/>
      <c r="QDW1662" s="24"/>
      <c r="QDX1662" s="24"/>
      <c r="QDY1662" s="24"/>
      <c r="QDZ1662" s="24"/>
      <c r="QEA1662" s="24"/>
      <c r="QEB1662" s="24"/>
      <c r="QEF1662" s="3"/>
      <c r="QEG1662" s="31"/>
      <c r="QEH1662" s="5"/>
      <c r="QEI1662" s="9"/>
      <c r="QEL1662" s="2"/>
      <c r="QEO1662" s="24"/>
      <c r="QEP1662" s="24"/>
      <c r="QEQ1662" s="31"/>
      <c r="QER1662" s="24"/>
      <c r="QES1662" s="24"/>
      <c r="QET1662" s="24"/>
      <c r="QEU1662" s="24"/>
      <c r="QEV1662" s="24"/>
      <c r="QEW1662" s="24"/>
      <c r="QEX1662" s="24"/>
      <c r="QEY1662" s="24"/>
      <c r="QEZ1662" s="24"/>
      <c r="QFA1662" s="24"/>
      <c r="QFB1662" s="24"/>
      <c r="QFC1662" s="24"/>
      <c r="QFD1662" s="24"/>
      <c r="QFE1662" s="24"/>
      <c r="QFF1662" s="24"/>
      <c r="QFJ1662" s="3"/>
      <c r="QFK1662" s="31"/>
      <c r="QFL1662" s="5"/>
      <c r="QFM1662" s="9"/>
      <c r="QFP1662" s="2"/>
      <c r="QFS1662" s="24"/>
      <c r="QFT1662" s="24"/>
      <c r="QFU1662" s="31"/>
      <c r="QFV1662" s="24"/>
      <c r="QFW1662" s="24"/>
      <c r="QFX1662" s="24"/>
      <c r="QFY1662" s="24"/>
      <c r="QFZ1662" s="24"/>
      <c r="QGA1662" s="24"/>
      <c r="QGB1662" s="24"/>
      <c r="QGC1662" s="24"/>
      <c r="QGD1662" s="24"/>
      <c r="QGE1662" s="24"/>
      <c r="QGF1662" s="24"/>
      <c r="QGG1662" s="24"/>
      <c r="QGH1662" s="24"/>
      <c r="QGI1662" s="24"/>
      <c r="QGJ1662" s="24"/>
      <c r="QGN1662" s="3"/>
      <c r="QGO1662" s="31"/>
      <c r="QGP1662" s="5"/>
      <c r="QGQ1662" s="9"/>
      <c r="QGT1662" s="2"/>
      <c r="QGW1662" s="24"/>
      <c r="QGX1662" s="24"/>
      <c r="QGY1662" s="31"/>
      <c r="QGZ1662" s="24"/>
      <c r="QHA1662" s="24"/>
      <c r="QHB1662" s="24"/>
      <c r="QHC1662" s="24"/>
      <c r="QHD1662" s="24"/>
      <c r="QHE1662" s="24"/>
      <c r="QHF1662" s="24"/>
      <c r="QHG1662" s="24"/>
      <c r="QHH1662" s="24"/>
      <c r="QHI1662" s="24"/>
      <c r="QHJ1662" s="24"/>
      <c r="QHK1662" s="24"/>
      <c r="QHL1662" s="24"/>
      <c r="QHM1662" s="24"/>
      <c r="QHN1662" s="24"/>
      <c r="QHR1662" s="3"/>
      <c r="QHS1662" s="31"/>
      <c r="QHT1662" s="5"/>
      <c r="QHU1662" s="9"/>
      <c r="QHX1662" s="2"/>
      <c r="QIA1662" s="24"/>
      <c r="QIB1662" s="24"/>
      <c r="QIC1662" s="31"/>
      <c r="QID1662" s="24"/>
      <c r="QIE1662" s="24"/>
      <c r="QIF1662" s="24"/>
      <c r="QIG1662" s="24"/>
      <c r="QIH1662" s="24"/>
      <c r="QII1662" s="24"/>
      <c r="QIJ1662" s="24"/>
      <c r="QIK1662" s="24"/>
      <c r="QIL1662" s="24"/>
      <c r="QIM1662" s="24"/>
      <c r="QIN1662" s="24"/>
      <c r="QIO1662" s="24"/>
      <c r="QIP1662" s="24"/>
      <c r="QIQ1662" s="24"/>
      <c r="QIR1662" s="24"/>
      <c r="QIV1662" s="3"/>
      <c r="QIW1662" s="31"/>
      <c r="QIX1662" s="5"/>
      <c r="QIY1662" s="9"/>
      <c r="QJB1662" s="2"/>
      <c r="QJE1662" s="24"/>
      <c r="QJF1662" s="24"/>
      <c r="QJG1662" s="31"/>
      <c r="QJH1662" s="24"/>
      <c r="QJI1662" s="24"/>
      <c r="QJJ1662" s="24"/>
      <c r="QJK1662" s="24"/>
      <c r="QJL1662" s="24"/>
      <c r="QJM1662" s="24"/>
      <c r="QJN1662" s="24"/>
      <c r="QJO1662" s="24"/>
      <c r="QJP1662" s="24"/>
      <c r="QJQ1662" s="24"/>
      <c r="QJR1662" s="24"/>
      <c r="QJS1662" s="24"/>
      <c r="QJT1662" s="24"/>
      <c r="QJU1662" s="24"/>
      <c r="QJV1662" s="24"/>
      <c r="QJZ1662" s="3"/>
      <c r="QKA1662" s="31"/>
      <c r="QKB1662" s="5"/>
      <c r="QKC1662" s="9"/>
      <c r="QKF1662" s="2"/>
      <c r="QKI1662" s="24"/>
      <c r="QKJ1662" s="24"/>
      <c r="QKK1662" s="31"/>
      <c r="QKL1662" s="24"/>
      <c r="QKM1662" s="24"/>
      <c r="QKN1662" s="24"/>
      <c r="QKO1662" s="24"/>
      <c r="QKP1662" s="24"/>
      <c r="QKQ1662" s="24"/>
      <c r="QKR1662" s="24"/>
      <c r="QKS1662" s="24"/>
      <c r="QKT1662" s="24"/>
      <c r="QKU1662" s="24"/>
      <c r="QKV1662" s="24"/>
      <c r="QKW1662" s="24"/>
      <c r="QKX1662" s="24"/>
      <c r="QKY1662" s="24"/>
      <c r="QKZ1662" s="24"/>
      <c r="QLD1662" s="3"/>
      <c r="QLE1662" s="31"/>
      <c r="QLF1662" s="5"/>
      <c r="QLG1662" s="9"/>
      <c r="QLJ1662" s="2"/>
      <c r="QLM1662" s="24"/>
      <c r="QLN1662" s="24"/>
      <c r="QLO1662" s="31"/>
      <c r="QLP1662" s="24"/>
      <c r="QLQ1662" s="24"/>
      <c r="QLR1662" s="24"/>
      <c r="QLS1662" s="24"/>
      <c r="QLT1662" s="24"/>
      <c r="QLU1662" s="24"/>
      <c r="QLV1662" s="24"/>
      <c r="QLW1662" s="24"/>
      <c r="QLX1662" s="24"/>
      <c r="QLY1662" s="24"/>
      <c r="QLZ1662" s="24"/>
      <c r="QMA1662" s="24"/>
      <c r="QMB1662" s="24"/>
      <c r="QMC1662" s="24"/>
      <c r="QMD1662" s="24"/>
      <c r="QMH1662" s="3"/>
      <c r="QMI1662" s="31"/>
      <c r="QMJ1662" s="5"/>
      <c r="QMK1662" s="9"/>
      <c r="QMN1662" s="2"/>
      <c r="QMQ1662" s="24"/>
      <c r="QMR1662" s="24"/>
      <c r="QMS1662" s="31"/>
      <c r="QMT1662" s="24"/>
      <c r="QMU1662" s="24"/>
      <c r="QMV1662" s="24"/>
      <c r="QMW1662" s="24"/>
      <c r="QMX1662" s="24"/>
      <c r="QMY1662" s="24"/>
      <c r="QMZ1662" s="24"/>
      <c r="QNA1662" s="24"/>
      <c r="QNB1662" s="24"/>
      <c r="QNC1662" s="24"/>
      <c r="QND1662" s="24"/>
      <c r="QNE1662" s="24"/>
      <c r="QNF1662" s="24"/>
      <c r="QNG1662" s="24"/>
      <c r="QNH1662" s="24"/>
      <c r="QNL1662" s="3"/>
      <c r="QNM1662" s="31"/>
      <c r="QNN1662" s="5"/>
      <c r="QNO1662" s="9"/>
      <c r="QNR1662" s="2"/>
      <c r="QNU1662" s="24"/>
      <c r="QNV1662" s="24"/>
      <c r="QNW1662" s="31"/>
      <c r="QNX1662" s="24"/>
      <c r="QNY1662" s="24"/>
      <c r="QNZ1662" s="24"/>
      <c r="QOA1662" s="24"/>
      <c r="QOB1662" s="24"/>
      <c r="QOC1662" s="24"/>
      <c r="QOD1662" s="24"/>
      <c r="QOE1662" s="24"/>
      <c r="QOF1662" s="24"/>
      <c r="QOG1662" s="24"/>
      <c r="QOH1662" s="24"/>
      <c r="QOI1662" s="24"/>
      <c r="QOJ1662" s="24"/>
      <c r="QOK1662" s="24"/>
      <c r="QOL1662" s="24"/>
      <c r="QOP1662" s="3"/>
      <c r="QOQ1662" s="31"/>
      <c r="QOR1662" s="5"/>
      <c r="QOS1662" s="9"/>
      <c r="QOV1662" s="2"/>
      <c r="QOY1662" s="24"/>
      <c r="QOZ1662" s="24"/>
      <c r="QPA1662" s="31"/>
      <c r="QPB1662" s="24"/>
      <c r="QPC1662" s="24"/>
      <c r="QPD1662" s="24"/>
      <c r="QPE1662" s="24"/>
      <c r="QPF1662" s="24"/>
      <c r="QPG1662" s="24"/>
      <c r="QPH1662" s="24"/>
      <c r="QPI1662" s="24"/>
      <c r="QPJ1662" s="24"/>
      <c r="QPK1662" s="24"/>
      <c r="QPL1662" s="24"/>
      <c r="QPM1662" s="24"/>
      <c r="QPN1662" s="24"/>
      <c r="QPO1662" s="24"/>
      <c r="QPP1662" s="24"/>
      <c r="QPT1662" s="3"/>
      <c r="QPU1662" s="31"/>
      <c r="QPV1662" s="5"/>
      <c r="QPW1662" s="9"/>
      <c r="QPZ1662" s="2"/>
      <c r="QQC1662" s="24"/>
      <c r="QQD1662" s="24"/>
      <c r="QQE1662" s="31"/>
      <c r="QQF1662" s="24"/>
      <c r="QQG1662" s="24"/>
      <c r="QQH1662" s="24"/>
      <c r="QQI1662" s="24"/>
      <c r="QQJ1662" s="24"/>
      <c r="QQK1662" s="24"/>
      <c r="QQL1662" s="24"/>
      <c r="QQM1662" s="24"/>
      <c r="QQN1662" s="24"/>
      <c r="QQO1662" s="24"/>
      <c r="QQP1662" s="24"/>
      <c r="QQQ1662" s="24"/>
      <c r="QQR1662" s="24"/>
      <c r="QQS1662" s="24"/>
      <c r="QQT1662" s="24"/>
      <c r="QQX1662" s="3"/>
      <c r="QQY1662" s="31"/>
      <c r="QQZ1662" s="5"/>
      <c r="QRA1662" s="9"/>
      <c r="QRD1662" s="2"/>
      <c r="QRG1662" s="24"/>
      <c r="QRH1662" s="24"/>
      <c r="QRI1662" s="31"/>
      <c r="QRJ1662" s="24"/>
      <c r="QRK1662" s="24"/>
      <c r="QRL1662" s="24"/>
      <c r="QRM1662" s="24"/>
      <c r="QRN1662" s="24"/>
      <c r="QRO1662" s="24"/>
      <c r="QRP1662" s="24"/>
      <c r="QRQ1662" s="24"/>
      <c r="QRR1662" s="24"/>
      <c r="QRS1662" s="24"/>
      <c r="QRT1662" s="24"/>
      <c r="QRU1662" s="24"/>
      <c r="QRV1662" s="24"/>
      <c r="QRW1662" s="24"/>
      <c r="QRX1662" s="24"/>
      <c r="QSB1662" s="3"/>
      <c r="QSC1662" s="31"/>
      <c r="QSD1662" s="5"/>
      <c r="QSE1662" s="9"/>
      <c r="QSH1662" s="2"/>
      <c r="QSK1662" s="24"/>
      <c r="QSL1662" s="24"/>
      <c r="QSM1662" s="31"/>
      <c r="QSN1662" s="24"/>
      <c r="QSO1662" s="24"/>
      <c r="QSP1662" s="24"/>
      <c r="QSQ1662" s="24"/>
      <c r="QSR1662" s="24"/>
      <c r="QSS1662" s="24"/>
      <c r="QST1662" s="24"/>
      <c r="QSU1662" s="24"/>
      <c r="QSV1662" s="24"/>
      <c r="QSW1662" s="24"/>
      <c r="QSX1662" s="24"/>
      <c r="QSY1662" s="24"/>
      <c r="QSZ1662" s="24"/>
      <c r="QTA1662" s="24"/>
      <c r="QTB1662" s="24"/>
      <c r="QTF1662" s="3"/>
      <c r="QTG1662" s="31"/>
      <c r="QTH1662" s="5"/>
      <c r="QTI1662" s="9"/>
      <c r="QTL1662" s="2"/>
      <c r="QTO1662" s="24"/>
      <c r="QTP1662" s="24"/>
      <c r="QTQ1662" s="31"/>
      <c r="QTR1662" s="24"/>
      <c r="QTS1662" s="24"/>
      <c r="QTT1662" s="24"/>
      <c r="QTU1662" s="24"/>
      <c r="QTV1662" s="24"/>
      <c r="QTW1662" s="24"/>
      <c r="QTX1662" s="24"/>
      <c r="QTY1662" s="24"/>
      <c r="QTZ1662" s="24"/>
      <c r="QUA1662" s="24"/>
      <c r="QUB1662" s="24"/>
      <c r="QUC1662" s="24"/>
      <c r="QUD1662" s="24"/>
      <c r="QUE1662" s="24"/>
      <c r="QUF1662" s="24"/>
      <c r="QUJ1662" s="3"/>
      <c r="QUK1662" s="31"/>
      <c r="QUL1662" s="5"/>
      <c r="QUM1662" s="9"/>
      <c r="QUP1662" s="2"/>
      <c r="QUS1662" s="24"/>
      <c r="QUT1662" s="24"/>
      <c r="QUU1662" s="31"/>
      <c r="QUV1662" s="24"/>
      <c r="QUW1662" s="24"/>
      <c r="QUX1662" s="24"/>
      <c r="QUY1662" s="24"/>
      <c r="QUZ1662" s="24"/>
      <c r="QVA1662" s="24"/>
      <c r="QVB1662" s="24"/>
      <c r="QVC1662" s="24"/>
      <c r="QVD1662" s="24"/>
      <c r="QVE1662" s="24"/>
      <c r="QVF1662" s="24"/>
      <c r="QVG1662" s="24"/>
      <c r="QVH1662" s="24"/>
      <c r="QVI1662" s="24"/>
      <c r="QVJ1662" s="24"/>
      <c r="QVN1662" s="3"/>
      <c r="QVO1662" s="31"/>
      <c r="QVP1662" s="5"/>
      <c r="QVQ1662" s="9"/>
      <c r="QVT1662" s="2"/>
      <c r="QVW1662" s="24"/>
      <c r="QVX1662" s="24"/>
      <c r="QVY1662" s="31"/>
      <c r="QVZ1662" s="24"/>
      <c r="QWA1662" s="24"/>
      <c r="QWB1662" s="24"/>
      <c r="QWC1662" s="24"/>
      <c r="QWD1662" s="24"/>
      <c r="QWE1662" s="24"/>
      <c r="QWF1662" s="24"/>
      <c r="QWG1662" s="24"/>
      <c r="QWH1662" s="24"/>
      <c r="QWI1662" s="24"/>
      <c r="QWJ1662" s="24"/>
      <c r="QWK1662" s="24"/>
      <c r="QWL1662" s="24"/>
      <c r="QWM1662" s="24"/>
      <c r="QWN1662" s="24"/>
      <c r="QWR1662" s="3"/>
      <c r="QWS1662" s="31"/>
      <c r="QWT1662" s="5"/>
      <c r="QWU1662" s="9"/>
      <c r="QWX1662" s="2"/>
      <c r="QXA1662" s="24"/>
      <c r="QXB1662" s="24"/>
      <c r="QXC1662" s="31"/>
      <c r="QXD1662" s="24"/>
      <c r="QXE1662" s="24"/>
      <c r="QXF1662" s="24"/>
      <c r="QXG1662" s="24"/>
      <c r="QXH1662" s="24"/>
      <c r="QXI1662" s="24"/>
      <c r="QXJ1662" s="24"/>
      <c r="QXK1662" s="24"/>
      <c r="QXL1662" s="24"/>
      <c r="QXM1662" s="24"/>
      <c r="QXN1662" s="24"/>
      <c r="QXO1662" s="24"/>
      <c r="QXP1662" s="24"/>
      <c r="QXQ1662" s="24"/>
      <c r="QXR1662" s="24"/>
      <c r="QXV1662" s="3"/>
      <c r="QXW1662" s="31"/>
      <c r="QXX1662" s="5"/>
      <c r="QXY1662" s="9"/>
      <c r="QYB1662" s="2"/>
      <c r="QYE1662" s="24"/>
      <c r="QYF1662" s="24"/>
      <c r="QYG1662" s="31"/>
      <c r="QYH1662" s="24"/>
      <c r="QYI1662" s="24"/>
      <c r="QYJ1662" s="24"/>
      <c r="QYK1662" s="24"/>
      <c r="QYL1662" s="24"/>
      <c r="QYM1662" s="24"/>
      <c r="QYN1662" s="24"/>
      <c r="QYO1662" s="24"/>
      <c r="QYP1662" s="24"/>
      <c r="QYQ1662" s="24"/>
      <c r="QYR1662" s="24"/>
      <c r="QYS1662" s="24"/>
      <c r="QYT1662" s="24"/>
      <c r="QYU1662" s="24"/>
      <c r="QYV1662" s="24"/>
      <c r="QYZ1662" s="3"/>
      <c r="QZA1662" s="31"/>
      <c r="QZB1662" s="5"/>
      <c r="QZC1662" s="9"/>
      <c r="QZF1662" s="2"/>
      <c r="QZI1662" s="24"/>
      <c r="QZJ1662" s="24"/>
      <c r="QZK1662" s="31"/>
      <c r="QZL1662" s="24"/>
      <c r="QZM1662" s="24"/>
      <c r="QZN1662" s="24"/>
      <c r="QZO1662" s="24"/>
      <c r="QZP1662" s="24"/>
      <c r="QZQ1662" s="24"/>
      <c r="QZR1662" s="24"/>
      <c r="QZS1662" s="24"/>
      <c r="QZT1662" s="24"/>
      <c r="QZU1662" s="24"/>
      <c r="QZV1662" s="24"/>
      <c r="QZW1662" s="24"/>
      <c r="QZX1662" s="24"/>
      <c r="QZY1662" s="24"/>
      <c r="QZZ1662" s="24"/>
      <c r="RAD1662" s="3"/>
      <c r="RAE1662" s="31"/>
      <c r="RAF1662" s="5"/>
      <c r="RAG1662" s="9"/>
      <c r="RAJ1662" s="2"/>
      <c r="RAM1662" s="24"/>
      <c r="RAN1662" s="24"/>
      <c r="RAO1662" s="31"/>
      <c r="RAP1662" s="24"/>
      <c r="RAQ1662" s="24"/>
      <c r="RAR1662" s="24"/>
      <c r="RAS1662" s="24"/>
      <c r="RAT1662" s="24"/>
      <c r="RAU1662" s="24"/>
      <c r="RAV1662" s="24"/>
      <c r="RAW1662" s="24"/>
      <c r="RAX1662" s="24"/>
      <c r="RAY1662" s="24"/>
      <c r="RAZ1662" s="24"/>
      <c r="RBA1662" s="24"/>
      <c r="RBB1662" s="24"/>
      <c r="RBC1662" s="24"/>
      <c r="RBD1662" s="24"/>
      <c r="RBH1662" s="3"/>
      <c r="RBI1662" s="31"/>
      <c r="RBJ1662" s="5"/>
      <c r="RBK1662" s="9"/>
      <c r="RBN1662" s="2"/>
      <c r="RBQ1662" s="24"/>
      <c r="RBR1662" s="24"/>
      <c r="RBS1662" s="31"/>
      <c r="RBT1662" s="24"/>
      <c r="RBU1662" s="24"/>
      <c r="RBV1662" s="24"/>
      <c r="RBW1662" s="24"/>
      <c r="RBX1662" s="24"/>
      <c r="RBY1662" s="24"/>
      <c r="RBZ1662" s="24"/>
      <c r="RCA1662" s="24"/>
      <c r="RCB1662" s="24"/>
      <c r="RCC1662" s="24"/>
      <c r="RCD1662" s="24"/>
      <c r="RCE1662" s="24"/>
      <c r="RCF1662" s="24"/>
      <c r="RCG1662" s="24"/>
      <c r="RCH1662" s="24"/>
      <c r="RCL1662" s="3"/>
      <c r="RCM1662" s="31"/>
      <c r="RCN1662" s="5"/>
      <c r="RCO1662" s="9"/>
      <c r="RCR1662" s="2"/>
      <c r="RCU1662" s="24"/>
      <c r="RCV1662" s="24"/>
      <c r="RCW1662" s="31"/>
      <c r="RCX1662" s="24"/>
      <c r="RCY1662" s="24"/>
      <c r="RCZ1662" s="24"/>
      <c r="RDA1662" s="24"/>
      <c r="RDB1662" s="24"/>
      <c r="RDC1662" s="24"/>
      <c r="RDD1662" s="24"/>
      <c r="RDE1662" s="24"/>
      <c r="RDF1662" s="24"/>
      <c r="RDG1662" s="24"/>
      <c r="RDH1662" s="24"/>
      <c r="RDI1662" s="24"/>
      <c r="RDJ1662" s="24"/>
      <c r="RDK1662" s="24"/>
      <c r="RDL1662" s="24"/>
      <c r="RDP1662" s="3"/>
      <c r="RDQ1662" s="31"/>
      <c r="RDR1662" s="5"/>
      <c r="RDS1662" s="9"/>
      <c r="RDV1662" s="2"/>
      <c r="RDY1662" s="24"/>
      <c r="RDZ1662" s="24"/>
      <c r="REA1662" s="31"/>
      <c r="REB1662" s="24"/>
      <c r="REC1662" s="24"/>
      <c r="RED1662" s="24"/>
      <c r="REE1662" s="24"/>
      <c r="REF1662" s="24"/>
      <c r="REG1662" s="24"/>
      <c r="REH1662" s="24"/>
      <c r="REI1662" s="24"/>
      <c r="REJ1662" s="24"/>
      <c r="REK1662" s="24"/>
      <c r="REL1662" s="24"/>
      <c r="REM1662" s="24"/>
      <c r="REN1662" s="24"/>
      <c r="REO1662" s="24"/>
      <c r="REP1662" s="24"/>
      <c r="RET1662" s="3"/>
      <c r="REU1662" s="31"/>
      <c r="REV1662" s="5"/>
      <c r="REW1662" s="9"/>
      <c r="REZ1662" s="2"/>
      <c r="RFC1662" s="24"/>
      <c r="RFD1662" s="24"/>
      <c r="RFE1662" s="31"/>
      <c r="RFF1662" s="24"/>
      <c r="RFG1662" s="24"/>
      <c r="RFH1662" s="24"/>
      <c r="RFI1662" s="24"/>
      <c r="RFJ1662" s="24"/>
      <c r="RFK1662" s="24"/>
      <c r="RFL1662" s="24"/>
      <c r="RFM1662" s="24"/>
      <c r="RFN1662" s="24"/>
      <c r="RFO1662" s="24"/>
      <c r="RFP1662" s="24"/>
      <c r="RFQ1662" s="24"/>
      <c r="RFR1662" s="24"/>
      <c r="RFS1662" s="24"/>
      <c r="RFT1662" s="24"/>
      <c r="RFX1662" s="3"/>
      <c r="RFY1662" s="31"/>
      <c r="RFZ1662" s="5"/>
      <c r="RGA1662" s="9"/>
      <c r="RGD1662" s="2"/>
      <c r="RGG1662" s="24"/>
      <c r="RGH1662" s="24"/>
      <c r="RGI1662" s="31"/>
      <c r="RGJ1662" s="24"/>
      <c r="RGK1662" s="24"/>
      <c r="RGL1662" s="24"/>
      <c r="RGM1662" s="24"/>
      <c r="RGN1662" s="24"/>
      <c r="RGO1662" s="24"/>
      <c r="RGP1662" s="24"/>
      <c r="RGQ1662" s="24"/>
      <c r="RGR1662" s="24"/>
      <c r="RGS1662" s="24"/>
      <c r="RGT1662" s="24"/>
      <c r="RGU1662" s="24"/>
      <c r="RGV1662" s="24"/>
      <c r="RGW1662" s="24"/>
      <c r="RGX1662" s="24"/>
      <c r="RHB1662" s="3"/>
      <c r="RHC1662" s="31"/>
      <c r="RHD1662" s="5"/>
      <c r="RHE1662" s="9"/>
      <c r="RHH1662" s="2"/>
      <c r="RHK1662" s="24"/>
      <c r="RHL1662" s="24"/>
      <c r="RHM1662" s="31"/>
      <c r="RHN1662" s="24"/>
      <c r="RHO1662" s="24"/>
      <c r="RHP1662" s="24"/>
      <c r="RHQ1662" s="24"/>
      <c r="RHR1662" s="24"/>
      <c r="RHS1662" s="24"/>
      <c r="RHT1662" s="24"/>
      <c r="RHU1662" s="24"/>
      <c r="RHV1662" s="24"/>
      <c r="RHW1662" s="24"/>
      <c r="RHX1662" s="24"/>
      <c r="RHY1662" s="24"/>
      <c r="RHZ1662" s="24"/>
      <c r="RIA1662" s="24"/>
      <c r="RIB1662" s="24"/>
      <c r="RIF1662" s="3"/>
      <c r="RIG1662" s="31"/>
      <c r="RIH1662" s="5"/>
      <c r="RII1662" s="9"/>
      <c r="RIL1662" s="2"/>
      <c r="RIO1662" s="24"/>
      <c r="RIP1662" s="24"/>
      <c r="RIQ1662" s="31"/>
      <c r="RIR1662" s="24"/>
      <c r="RIS1662" s="24"/>
      <c r="RIT1662" s="24"/>
      <c r="RIU1662" s="24"/>
      <c r="RIV1662" s="24"/>
      <c r="RIW1662" s="24"/>
      <c r="RIX1662" s="24"/>
      <c r="RIY1662" s="24"/>
      <c r="RIZ1662" s="24"/>
      <c r="RJA1662" s="24"/>
      <c r="RJB1662" s="24"/>
      <c r="RJC1662" s="24"/>
      <c r="RJD1662" s="24"/>
      <c r="RJE1662" s="24"/>
      <c r="RJF1662" s="24"/>
      <c r="RJJ1662" s="3"/>
      <c r="RJK1662" s="31"/>
      <c r="RJL1662" s="5"/>
      <c r="RJM1662" s="9"/>
      <c r="RJP1662" s="2"/>
      <c r="RJS1662" s="24"/>
      <c r="RJT1662" s="24"/>
      <c r="RJU1662" s="31"/>
      <c r="RJV1662" s="24"/>
      <c r="RJW1662" s="24"/>
      <c r="RJX1662" s="24"/>
      <c r="RJY1662" s="24"/>
      <c r="RJZ1662" s="24"/>
      <c r="RKA1662" s="24"/>
      <c r="RKB1662" s="24"/>
      <c r="RKC1662" s="24"/>
      <c r="RKD1662" s="24"/>
      <c r="RKE1662" s="24"/>
      <c r="RKF1662" s="24"/>
      <c r="RKG1662" s="24"/>
      <c r="RKH1662" s="24"/>
      <c r="RKI1662" s="24"/>
      <c r="RKJ1662" s="24"/>
      <c r="RKN1662" s="3"/>
      <c r="RKO1662" s="31"/>
      <c r="RKP1662" s="5"/>
      <c r="RKQ1662" s="9"/>
      <c r="RKT1662" s="2"/>
      <c r="RKW1662" s="24"/>
      <c r="RKX1662" s="24"/>
      <c r="RKY1662" s="31"/>
      <c r="RKZ1662" s="24"/>
      <c r="RLA1662" s="24"/>
      <c r="RLB1662" s="24"/>
      <c r="RLC1662" s="24"/>
      <c r="RLD1662" s="24"/>
      <c r="RLE1662" s="24"/>
      <c r="RLF1662" s="24"/>
      <c r="RLG1662" s="24"/>
      <c r="RLH1662" s="24"/>
      <c r="RLI1662" s="24"/>
      <c r="RLJ1662" s="24"/>
      <c r="RLK1662" s="24"/>
      <c r="RLL1662" s="24"/>
      <c r="RLM1662" s="24"/>
      <c r="RLN1662" s="24"/>
      <c r="RLR1662" s="3"/>
      <c r="RLS1662" s="31"/>
      <c r="RLT1662" s="5"/>
      <c r="RLU1662" s="9"/>
      <c r="RLX1662" s="2"/>
      <c r="RMA1662" s="24"/>
      <c r="RMB1662" s="24"/>
      <c r="RMC1662" s="31"/>
      <c r="RMD1662" s="24"/>
      <c r="RME1662" s="24"/>
      <c r="RMF1662" s="24"/>
      <c r="RMG1662" s="24"/>
      <c r="RMH1662" s="24"/>
      <c r="RMI1662" s="24"/>
      <c r="RMJ1662" s="24"/>
      <c r="RMK1662" s="24"/>
      <c r="RML1662" s="24"/>
      <c r="RMM1662" s="24"/>
      <c r="RMN1662" s="24"/>
      <c r="RMO1662" s="24"/>
      <c r="RMP1662" s="24"/>
      <c r="RMQ1662" s="24"/>
      <c r="RMR1662" s="24"/>
      <c r="RMV1662" s="3"/>
      <c r="RMW1662" s="31"/>
      <c r="RMX1662" s="5"/>
      <c r="RMY1662" s="9"/>
      <c r="RNB1662" s="2"/>
      <c r="RNE1662" s="24"/>
      <c r="RNF1662" s="24"/>
      <c r="RNG1662" s="31"/>
      <c r="RNH1662" s="24"/>
      <c r="RNI1662" s="24"/>
      <c r="RNJ1662" s="24"/>
      <c r="RNK1662" s="24"/>
      <c r="RNL1662" s="24"/>
      <c r="RNM1662" s="24"/>
      <c r="RNN1662" s="24"/>
      <c r="RNO1662" s="24"/>
      <c r="RNP1662" s="24"/>
      <c r="RNQ1662" s="24"/>
      <c r="RNR1662" s="24"/>
      <c r="RNS1662" s="24"/>
      <c r="RNT1662" s="24"/>
      <c r="RNU1662" s="24"/>
      <c r="RNV1662" s="24"/>
      <c r="RNZ1662" s="3"/>
      <c r="ROA1662" s="31"/>
      <c r="ROB1662" s="5"/>
      <c r="ROC1662" s="9"/>
      <c r="ROF1662" s="2"/>
      <c r="ROI1662" s="24"/>
      <c r="ROJ1662" s="24"/>
      <c r="ROK1662" s="31"/>
      <c r="ROL1662" s="24"/>
      <c r="ROM1662" s="24"/>
      <c r="RON1662" s="24"/>
      <c r="ROO1662" s="24"/>
      <c r="ROP1662" s="24"/>
      <c r="ROQ1662" s="24"/>
      <c r="ROR1662" s="24"/>
      <c r="ROS1662" s="24"/>
      <c r="ROT1662" s="24"/>
      <c r="ROU1662" s="24"/>
      <c r="ROV1662" s="24"/>
      <c r="ROW1662" s="24"/>
      <c r="ROX1662" s="24"/>
      <c r="ROY1662" s="24"/>
      <c r="ROZ1662" s="24"/>
      <c r="RPD1662" s="3"/>
      <c r="RPE1662" s="31"/>
      <c r="RPF1662" s="5"/>
      <c r="RPG1662" s="9"/>
      <c r="RPJ1662" s="2"/>
      <c r="RPM1662" s="24"/>
      <c r="RPN1662" s="24"/>
      <c r="RPO1662" s="31"/>
      <c r="RPP1662" s="24"/>
      <c r="RPQ1662" s="24"/>
      <c r="RPR1662" s="24"/>
      <c r="RPS1662" s="24"/>
      <c r="RPT1662" s="24"/>
      <c r="RPU1662" s="24"/>
      <c r="RPV1662" s="24"/>
      <c r="RPW1662" s="24"/>
      <c r="RPX1662" s="24"/>
      <c r="RPY1662" s="24"/>
      <c r="RPZ1662" s="24"/>
      <c r="RQA1662" s="24"/>
      <c r="RQB1662" s="24"/>
      <c r="RQC1662" s="24"/>
      <c r="RQD1662" s="24"/>
      <c r="RQH1662" s="3"/>
      <c r="RQI1662" s="31"/>
      <c r="RQJ1662" s="5"/>
      <c r="RQK1662" s="9"/>
      <c r="RQN1662" s="2"/>
      <c r="RQQ1662" s="24"/>
      <c r="RQR1662" s="24"/>
      <c r="RQS1662" s="31"/>
      <c r="RQT1662" s="24"/>
      <c r="RQU1662" s="24"/>
      <c r="RQV1662" s="24"/>
      <c r="RQW1662" s="24"/>
      <c r="RQX1662" s="24"/>
      <c r="RQY1662" s="24"/>
      <c r="RQZ1662" s="24"/>
      <c r="RRA1662" s="24"/>
      <c r="RRB1662" s="24"/>
      <c r="RRC1662" s="24"/>
      <c r="RRD1662" s="24"/>
      <c r="RRE1662" s="24"/>
      <c r="RRF1662" s="24"/>
      <c r="RRG1662" s="24"/>
      <c r="RRH1662" s="24"/>
      <c r="RRL1662" s="3"/>
      <c r="RRM1662" s="31"/>
      <c r="RRN1662" s="5"/>
      <c r="RRO1662" s="9"/>
      <c r="RRR1662" s="2"/>
      <c r="RRU1662" s="24"/>
      <c r="RRV1662" s="24"/>
      <c r="RRW1662" s="31"/>
      <c r="RRX1662" s="24"/>
      <c r="RRY1662" s="24"/>
      <c r="RRZ1662" s="24"/>
      <c r="RSA1662" s="24"/>
      <c r="RSB1662" s="24"/>
      <c r="RSC1662" s="24"/>
      <c r="RSD1662" s="24"/>
      <c r="RSE1662" s="24"/>
      <c r="RSF1662" s="24"/>
      <c r="RSG1662" s="24"/>
      <c r="RSH1662" s="24"/>
      <c r="RSI1662" s="24"/>
      <c r="RSJ1662" s="24"/>
      <c r="RSK1662" s="24"/>
      <c r="RSL1662" s="24"/>
      <c r="RSP1662" s="3"/>
      <c r="RSQ1662" s="31"/>
      <c r="RSR1662" s="5"/>
      <c r="RSS1662" s="9"/>
      <c r="RSV1662" s="2"/>
      <c r="RSY1662" s="24"/>
      <c r="RSZ1662" s="24"/>
      <c r="RTA1662" s="31"/>
      <c r="RTB1662" s="24"/>
      <c r="RTC1662" s="24"/>
      <c r="RTD1662" s="24"/>
      <c r="RTE1662" s="24"/>
      <c r="RTF1662" s="24"/>
      <c r="RTG1662" s="24"/>
      <c r="RTH1662" s="24"/>
      <c r="RTI1662" s="24"/>
      <c r="RTJ1662" s="24"/>
      <c r="RTK1662" s="24"/>
      <c r="RTL1662" s="24"/>
      <c r="RTM1662" s="24"/>
      <c r="RTN1662" s="24"/>
      <c r="RTO1662" s="24"/>
      <c r="RTP1662" s="24"/>
      <c r="RTT1662" s="3"/>
      <c r="RTU1662" s="31"/>
      <c r="RTV1662" s="5"/>
      <c r="RTW1662" s="9"/>
      <c r="RTZ1662" s="2"/>
      <c r="RUC1662" s="24"/>
      <c r="RUD1662" s="24"/>
      <c r="RUE1662" s="31"/>
      <c r="RUF1662" s="24"/>
      <c r="RUG1662" s="24"/>
      <c r="RUH1662" s="24"/>
      <c r="RUI1662" s="24"/>
      <c r="RUJ1662" s="24"/>
      <c r="RUK1662" s="24"/>
      <c r="RUL1662" s="24"/>
      <c r="RUM1662" s="24"/>
      <c r="RUN1662" s="24"/>
      <c r="RUO1662" s="24"/>
      <c r="RUP1662" s="24"/>
      <c r="RUQ1662" s="24"/>
      <c r="RUR1662" s="24"/>
      <c r="RUS1662" s="24"/>
      <c r="RUT1662" s="24"/>
      <c r="RUX1662" s="3"/>
      <c r="RUY1662" s="31"/>
      <c r="RUZ1662" s="5"/>
      <c r="RVA1662" s="9"/>
      <c r="RVD1662" s="2"/>
      <c r="RVG1662" s="24"/>
      <c r="RVH1662" s="24"/>
      <c r="RVI1662" s="31"/>
      <c r="RVJ1662" s="24"/>
      <c r="RVK1662" s="24"/>
      <c r="RVL1662" s="24"/>
      <c r="RVM1662" s="24"/>
      <c r="RVN1662" s="24"/>
      <c r="RVO1662" s="24"/>
      <c r="RVP1662" s="24"/>
      <c r="RVQ1662" s="24"/>
      <c r="RVR1662" s="24"/>
      <c r="RVS1662" s="24"/>
      <c r="RVT1662" s="24"/>
      <c r="RVU1662" s="24"/>
      <c r="RVV1662" s="24"/>
      <c r="RVW1662" s="24"/>
      <c r="RVX1662" s="24"/>
      <c r="RWB1662" s="3"/>
      <c r="RWC1662" s="31"/>
      <c r="RWD1662" s="5"/>
      <c r="RWE1662" s="9"/>
      <c r="RWH1662" s="2"/>
      <c r="RWK1662" s="24"/>
      <c r="RWL1662" s="24"/>
      <c r="RWM1662" s="31"/>
      <c r="RWN1662" s="24"/>
      <c r="RWO1662" s="24"/>
      <c r="RWP1662" s="24"/>
      <c r="RWQ1662" s="24"/>
      <c r="RWR1662" s="24"/>
      <c r="RWS1662" s="24"/>
      <c r="RWT1662" s="24"/>
      <c r="RWU1662" s="24"/>
      <c r="RWV1662" s="24"/>
      <c r="RWW1662" s="24"/>
      <c r="RWX1662" s="24"/>
      <c r="RWY1662" s="24"/>
      <c r="RWZ1662" s="24"/>
      <c r="RXA1662" s="24"/>
      <c r="RXB1662" s="24"/>
      <c r="RXF1662" s="3"/>
      <c r="RXG1662" s="31"/>
      <c r="RXH1662" s="5"/>
      <c r="RXI1662" s="9"/>
      <c r="RXL1662" s="2"/>
      <c r="RXO1662" s="24"/>
      <c r="RXP1662" s="24"/>
      <c r="RXQ1662" s="31"/>
      <c r="RXR1662" s="24"/>
      <c r="RXS1662" s="24"/>
      <c r="RXT1662" s="24"/>
      <c r="RXU1662" s="24"/>
      <c r="RXV1662" s="24"/>
      <c r="RXW1662" s="24"/>
      <c r="RXX1662" s="24"/>
      <c r="RXY1662" s="24"/>
      <c r="RXZ1662" s="24"/>
      <c r="RYA1662" s="24"/>
      <c r="RYB1662" s="24"/>
      <c r="RYC1662" s="24"/>
      <c r="RYD1662" s="24"/>
      <c r="RYE1662" s="24"/>
      <c r="RYF1662" s="24"/>
      <c r="RYJ1662" s="3"/>
      <c r="RYK1662" s="31"/>
      <c r="RYL1662" s="5"/>
      <c r="RYM1662" s="9"/>
      <c r="RYP1662" s="2"/>
      <c r="RYS1662" s="24"/>
      <c r="RYT1662" s="24"/>
      <c r="RYU1662" s="31"/>
      <c r="RYV1662" s="24"/>
      <c r="RYW1662" s="24"/>
      <c r="RYX1662" s="24"/>
      <c r="RYY1662" s="24"/>
      <c r="RYZ1662" s="24"/>
      <c r="RZA1662" s="24"/>
      <c r="RZB1662" s="24"/>
      <c r="RZC1662" s="24"/>
      <c r="RZD1662" s="24"/>
      <c r="RZE1662" s="24"/>
      <c r="RZF1662" s="24"/>
      <c r="RZG1662" s="24"/>
      <c r="RZH1662" s="24"/>
      <c r="RZI1662" s="24"/>
      <c r="RZJ1662" s="24"/>
      <c r="RZN1662" s="3"/>
      <c r="RZO1662" s="31"/>
      <c r="RZP1662" s="5"/>
      <c r="RZQ1662" s="9"/>
      <c r="RZT1662" s="2"/>
      <c r="RZW1662" s="24"/>
      <c r="RZX1662" s="24"/>
      <c r="RZY1662" s="31"/>
      <c r="RZZ1662" s="24"/>
      <c r="SAA1662" s="24"/>
      <c r="SAB1662" s="24"/>
      <c r="SAC1662" s="24"/>
      <c r="SAD1662" s="24"/>
      <c r="SAE1662" s="24"/>
      <c r="SAF1662" s="24"/>
      <c r="SAG1662" s="24"/>
      <c r="SAH1662" s="24"/>
      <c r="SAI1662" s="24"/>
      <c r="SAJ1662" s="24"/>
      <c r="SAK1662" s="24"/>
      <c r="SAL1662" s="24"/>
      <c r="SAM1662" s="24"/>
      <c r="SAN1662" s="24"/>
      <c r="SAR1662" s="3"/>
      <c r="SAS1662" s="31"/>
      <c r="SAT1662" s="5"/>
      <c r="SAU1662" s="9"/>
      <c r="SAX1662" s="2"/>
      <c r="SBA1662" s="24"/>
      <c r="SBB1662" s="24"/>
      <c r="SBC1662" s="31"/>
      <c r="SBD1662" s="24"/>
      <c r="SBE1662" s="24"/>
      <c r="SBF1662" s="24"/>
      <c r="SBG1662" s="24"/>
      <c r="SBH1662" s="24"/>
      <c r="SBI1662" s="24"/>
      <c r="SBJ1662" s="24"/>
      <c r="SBK1662" s="24"/>
      <c r="SBL1662" s="24"/>
      <c r="SBM1662" s="24"/>
      <c r="SBN1662" s="24"/>
      <c r="SBO1662" s="24"/>
      <c r="SBP1662" s="24"/>
      <c r="SBQ1662" s="24"/>
      <c r="SBR1662" s="24"/>
      <c r="SBV1662" s="3"/>
      <c r="SBW1662" s="31"/>
      <c r="SBX1662" s="5"/>
      <c r="SBY1662" s="9"/>
      <c r="SCB1662" s="2"/>
      <c r="SCE1662" s="24"/>
      <c r="SCF1662" s="24"/>
      <c r="SCG1662" s="31"/>
      <c r="SCH1662" s="24"/>
      <c r="SCI1662" s="24"/>
      <c r="SCJ1662" s="24"/>
      <c r="SCK1662" s="24"/>
      <c r="SCL1662" s="24"/>
      <c r="SCM1662" s="24"/>
      <c r="SCN1662" s="24"/>
      <c r="SCO1662" s="24"/>
      <c r="SCP1662" s="24"/>
      <c r="SCQ1662" s="24"/>
      <c r="SCR1662" s="24"/>
      <c r="SCS1662" s="24"/>
      <c r="SCT1662" s="24"/>
      <c r="SCU1662" s="24"/>
      <c r="SCV1662" s="24"/>
      <c r="SCZ1662" s="3"/>
      <c r="SDA1662" s="31"/>
      <c r="SDB1662" s="5"/>
      <c r="SDC1662" s="9"/>
      <c r="SDF1662" s="2"/>
      <c r="SDI1662" s="24"/>
      <c r="SDJ1662" s="24"/>
      <c r="SDK1662" s="31"/>
      <c r="SDL1662" s="24"/>
      <c r="SDM1662" s="24"/>
      <c r="SDN1662" s="24"/>
      <c r="SDO1662" s="24"/>
      <c r="SDP1662" s="24"/>
      <c r="SDQ1662" s="24"/>
      <c r="SDR1662" s="24"/>
      <c r="SDS1662" s="24"/>
      <c r="SDT1662" s="24"/>
      <c r="SDU1662" s="24"/>
      <c r="SDV1662" s="24"/>
      <c r="SDW1662" s="24"/>
      <c r="SDX1662" s="24"/>
      <c r="SDY1662" s="24"/>
      <c r="SDZ1662" s="24"/>
      <c r="SED1662" s="3"/>
      <c r="SEE1662" s="31"/>
      <c r="SEF1662" s="5"/>
      <c r="SEG1662" s="9"/>
      <c r="SEJ1662" s="2"/>
      <c r="SEM1662" s="24"/>
      <c r="SEN1662" s="24"/>
      <c r="SEO1662" s="31"/>
      <c r="SEP1662" s="24"/>
      <c r="SEQ1662" s="24"/>
      <c r="SER1662" s="24"/>
      <c r="SES1662" s="24"/>
      <c r="SET1662" s="24"/>
      <c r="SEU1662" s="24"/>
      <c r="SEV1662" s="24"/>
      <c r="SEW1662" s="24"/>
      <c r="SEX1662" s="24"/>
      <c r="SEY1662" s="24"/>
      <c r="SEZ1662" s="24"/>
      <c r="SFA1662" s="24"/>
      <c r="SFB1662" s="24"/>
      <c r="SFC1662" s="24"/>
      <c r="SFD1662" s="24"/>
      <c r="SFH1662" s="3"/>
      <c r="SFI1662" s="31"/>
      <c r="SFJ1662" s="5"/>
      <c r="SFK1662" s="9"/>
      <c r="SFN1662" s="2"/>
      <c r="SFQ1662" s="24"/>
      <c r="SFR1662" s="24"/>
      <c r="SFS1662" s="31"/>
      <c r="SFT1662" s="24"/>
      <c r="SFU1662" s="24"/>
      <c r="SFV1662" s="24"/>
      <c r="SFW1662" s="24"/>
      <c r="SFX1662" s="24"/>
      <c r="SFY1662" s="24"/>
      <c r="SFZ1662" s="24"/>
      <c r="SGA1662" s="24"/>
      <c r="SGB1662" s="24"/>
      <c r="SGC1662" s="24"/>
      <c r="SGD1662" s="24"/>
      <c r="SGE1662" s="24"/>
      <c r="SGF1662" s="24"/>
      <c r="SGG1662" s="24"/>
      <c r="SGH1662" s="24"/>
      <c r="SGL1662" s="3"/>
      <c r="SGM1662" s="31"/>
      <c r="SGN1662" s="5"/>
      <c r="SGO1662" s="9"/>
      <c r="SGR1662" s="2"/>
      <c r="SGU1662" s="24"/>
      <c r="SGV1662" s="24"/>
      <c r="SGW1662" s="31"/>
      <c r="SGX1662" s="24"/>
      <c r="SGY1662" s="24"/>
      <c r="SGZ1662" s="24"/>
      <c r="SHA1662" s="24"/>
      <c r="SHB1662" s="24"/>
      <c r="SHC1662" s="24"/>
      <c r="SHD1662" s="24"/>
      <c r="SHE1662" s="24"/>
      <c r="SHF1662" s="24"/>
      <c r="SHG1662" s="24"/>
      <c r="SHH1662" s="24"/>
      <c r="SHI1662" s="24"/>
      <c r="SHJ1662" s="24"/>
      <c r="SHK1662" s="24"/>
      <c r="SHL1662" s="24"/>
      <c r="SHP1662" s="3"/>
      <c r="SHQ1662" s="31"/>
      <c r="SHR1662" s="5"/>
      <c r="SHS1662" s="9"/>
      <c r="SHV1662" s="2"/>
      <c r="SHY1662" s="24"/>
      <c r="SHZ1662" s="24"/>
      <c r="SIA1662" s="31"/>
      <c r="SIB1662" s="24"/>
      <c r="SIC1662" s="24"/>
      <c r="SID1662" s="24"/>
      <c r="SIE1662" s="24"/>
      <c r="SIF1662" s="24"/>
      <c r="SIG1662" s="24"/>
      <c r="SIH1662" s="24"/>
      <c r="SII1662" s="24"/>
      <c r="SIJ1662" s="24"/>
      <c r="SIK1662" s="24"/>
      <c r="SIL1662" s="24"/>
      <c r="SIM1662" s="24"/>
      <c r="SIN1662" s="24"/>
      <c r="SIO1662" s="24"/>
      <c r="SIP1662" s="24"/>
      <c r="SIT1662" s="3"/>
      <c r="SIU1662" s="31"/>
      <c r="SIV1662" s="5"/>
      <c r="SIW1662" s="9"/>
      <c r="SIZ1662" s="2"/>
      <c r="SJC1662" s="24"/>
      <c r="SJD1662" s="24"/>
      <c r="SJE1662" s="31"/>
      <c r="SJF1662" s="24"/>
      <c r="SJG1662" s="24"/>
      <c r="SJH1662" s="24"/>
      <c r="SJI1662" s="24"/>
      <c r="SJJ1662" s="24"/>
      <c r="SJK1662" s="24"/>
      <c r="SJL1662" s="24"/>
      <c r="SJM1662" s="24"/>
      <c r="SJN1662" s="24"/>
      <c r="SJO1662" s="24"/>
      <c r="SJP1662" s="24"/>
      <c r="SJQ1662" s="24"/>
      <c r="SJR1662" s="24"/>
      <c r="SJS1662" s="24"/>
      <c r="SJT1662" s="24"/>
      <c r="SJX1662" s="3"/>
      <c r="SJY1662" s="31"/>
      <c r="SJZ1662" s="5"/>
      <c r="SKA1662" s="9"/>
      <c r="SKD1662" s="2"/>
      <c r="SKG1662" s="24"/>
      <c r="SKH1662" s="24"/>
      <c r="SKI1662" s="31"/>
      <c r="SKJ1662" s="24"/>
      <c r="SKK1662" s="24"/>
      <c r="SKL1662" s="24"/>
      <c r="SKM1662" s="24"/>
      <c r="SKN1662" s="24"/>
      <c r="SKO1662" s="24"/>
      <c r="SKP1662" s="24"/>
      <c r="SKQ1662" s="24"/>
      <c r="SKR1662" s="24"/>
      <c r="SKS1662" s="24"/>
      <c r="SKT1662" s="24"/>
      <c r="SKU1662" s="24"/>
      <c r="SKV1662" s="24"/>
      <c r="SKW1662" s="24"/>
      <c r="SKX1662" s="24"/>
      <c r="SLB1662" s="3"/>
      <c r="SLC1662" s="31"/>
      <c r="SLD1662" s="5"/>
      <c r="SLE1662" s="9"/>
      <c r="SLH1662" s="2"/>
      <c r="SLK1662" s="24"/>
      <c r="SLL1662" s="24"/>
      <c r="SLM1662" s="31"/>
      <c r="SLN1662" s="24"/>
      <c r="SLO1662" s="24"/>
      <c r="SLP1662" s="24"/>
      <c r="SLQ1662" s="24"/>
      <c r="SLR1662" s="24"/>
      <c r="SLS1662" s="24"/>
      <c r="SLT1662" s="24"/>
      <c r="SLU1662" s="24"/>
      <c r="SLV1662" s="24"/>
      <c r="SLW1662" s="24"/>
      <c r="SLX1662" s="24"/>
      <c r="SLY1662" s="24"/>
      <c r="SLZ1662" s="24"/>
      <c r="SMA1662" s="24"/>
      <c r="SMB1662" s="24"/>
      <c r="SMF1662" s="3"/>
      <c r="SMG1662" s="31"/>
      <c r="SMH1662" s="5"/>
      <c r="SMI1662" s="9"/>
      <c r="SML1662" s="2"/>
      <c r="SMO1662" s="24"/>
      <c r="SMP1662" s="24"/>
      <c r="SMQ1662" s="31"/>
      <c r="SMR1662" s="24"/>
      <c r="SMS1662" s="24"/>
      <c r="SMT1662" s="24"/>
      <c r="SMU1662" s="24"/>
      <c r="SMV1662" s="24"/>
      <c r="SMW1662" s="24"/>
      <c r="SMX1662" s="24"/>
      <c r="SMY1662" s="24"/>
      <c r="SMZ1662" s="24"/>
      <c r="SNA1662" s="24"/>
      <c r="SNB1662" s="24"/>
      <c r="SNC1662" s="24"/>
      <c r="SND1662" s="24"/>
      <c r="SNE1662" s="24"/>
      <c r="SNF1662" s="24"/>
      <c r="SNJ1662" s="3"/>
      <c r="SNK1662" s="31"/>
      <c r="SNL1662" s="5"/>
      <c r="SNM1662" s="9"/>
      <c r="SNP1662" s="2"/>
      <c r="SNS1662" s="24"/>
      <c r="SNT1662" s="24"/>
      <c r="SNU1662" s="31"/>
      <c r="SNV1662" s="24"/>
      <c r="SNW1662" s="24"/>
      <c r="SNX1662" s="24"/>
      <c r="SNY1662" s="24"/>
      <c r="SNZ1662" s="24"/>
      <c r="SOA1662" s="24"/>
      <c r="SOB1662" s="24"/>
      <c r="SOC1662" s="24"/>
      <c r="SOD1662" s="24"/>
      <c r="SOE1662" s="24"/>
      <c r="SOF1662" s="24"/>
      <c r="SOG1662" s="24"/>
      <c r="SOH1662" s="24"/>
      <c r="SOI1662" s="24"/>
      <c r="SOJ1662" s="24"/>
      <c r="SON1662" s="3"/>
      <c r="SOO1662" s="31"/>
      <c r="SOP1662" s="5"/>
      <c r="SOQ1662" s="9"/>
      <c r="SOT1662" s="2"/>
      <c r="SOW1662" s="24"/>
      <c r="SOX1662" s="24"/>
      <c r="SOY1662" s="31"/>
      <c r="SOZ1662" s="24"/>
      <c r="SPA1662" s="24"/>
      <c r="SPB1662" s="24"/>
      <c r="SPC1662" s="24"/>
      <c r="SPD1662" s="24"/>
      <c r="SPE1662" s="24"/>
      <c r="SPF1662" s="24"/>
      <c r="SPG1662" s="24"/>
      <c r="SPH1662" s="24"/>
      <c r="SPI1662" s="24"/>
      <c r="SPJ1662" s="24"/>
      <c r="SPK1662" s="24"/>
      <c r="SPL1662" s="24"/>
      <c r="SPM1662" s="24"/>
      <c r="SPN1662" s="24"/>
      <c r="SPR1662" s="3"/>
      <c r="SPS1662" s="31"/>
      <c r="SPT1662" s="5"/>
      <c r="SPU1662" s="9"/>
      <c r="SPX1662" s="2"/>
      <c r="SQA1662" s="24"/>
      <c r="SQB1662" s="24"/>
      <c r="SQC1662" s="31"/>
      <c r="SQD1662" s="24"/>
      <c r="SQE1662" s="24"/>
      <c r="SQF1662" s="24"/>
      <c r="SQG1662" s="24"/>
      <c r="SQH1662" s="24"/>
      <c r="SQI1662" s="24"/>
      <c r="SQJ1662" s="24"/>
      <c r="SQK1662" s="24"/>
      <c r="SQL1662" s="24"/>
      <c r="SQM1662" s="24"/>
      <c r="SQN1662" s="24"/>
      <c r="SQO1662" s="24"/>
      <c r="SQP1662" s="24"/>
      <c r="SQQ1662" s="24"/>
      <c r="SQR1662" s="24"/>
      <c r="SQV1662" s="3"/>
      <c r="SQW1662" s="31"/>
      <c r="SQX1662" s="5"/>
      <c r="SQY1662" s="9"/>
      <c r="SRB1662" s="2"/>
      <c r="SRE1662" s="24"/>
      <c r="SRF1662" s="24"/>
      <c r="SRG1662" s="31"/>
      <c r="SRH1662" s="24"/>
      <c r="SRI1662" s="24"/>
      <c r="SRJ1662" s="24"/>
      <c r="SRK1662" s="24"/>
      <c r="SRL1662" s="24"/>
      <c r="SRM1662" s="24"/>
      <c r="SRN1662" s="24"/>
      <c r="SRO1662" s="24"/>
      <c r="SRP1662" s="24"/>
      <c r="SRQ1662" s="24"/>
      <c r="SRR1662" s="24"/>
      <c r="SRS1662" s="24"/>
      <c r="SRT1662" s="24"/>
      <c r="SRU1662" s="24"/>
      <c r="SRV1662" s="24"/>
      <c r="SRZ1662" s="3"/>
      <c r="SSA1662" s="31"/>
      <c r="SSB1662" s="5"/>
      <c r="SSC1662" s="9"/>
      <c r="SSF1662" s="2"/>
      <c r="SSI1662" s="24"/>
      <c r="SSJ1662" s="24"/>
      <c r="SSK1662" s="31"/>
      <c r="SSL1662" s="24"/>
      <c r="SSM1662" s="24"/>
      <c r="SSN1662" s="24"/>
      <c r="SSO1662" s="24"/>
      <c r="SSP1662" s="24"/>
      <c r="SSQ1662" s="24"/>
      <c r="SSR1662" s="24"/>
      <c r="SSS1662" s="24"/>
      <c r="SST1662" s="24"/>
      <c r="SSU1662" s="24"/>
      <c r="SSV1662" s="24"/>
      <c r="SSW1662" s="24"/>
      <c r="SSX1662" s="24"/>
      <c r="SSY1662" s="24"/>
      <c r="SSZ1662" s="24"/>
      <c r="STD1662" s="3"/>
      <c r="STE1662" s="31"/>
      <c r="STF1662" s="5"/>
      <c r="STG1662" s="9"/>
      <c r="STJ1662" s="2"/>
      <c r="STM1662" s="24"/>
      <c r="STN1662" s="24"/>
      <c r="STO1662" s="31"/>
      <c r="STP1662" s="24"/>
      <c r="STQ1662" s="24"/>
      <c r="STR1662" s="24"/>
      <c r="STS1662" s="24"/>
      <c r="STT1662" s="24"/>
      <c r="STU1662" s="24"/>
      <c r="STV1662" s="24"/>
      <c r="STW1662" s="24"/>
      <c r="STX1662" s="24"/>
      <c r="STY1662" s="24"/>
      <c r="STZ1662" s="24"/>
      <c r="SUA1662" s="24"/>
      <c r="SUB1662" s="24"/>
      <c r="SUC1662" s="24"/>
      <c r="SUD1662" s="24"/>
      <c r="SUH1662" s="3"/>
      <c r="SUI1662" s="31"/>
      <c r="SUJ1662" s="5"/>
      <c r="SUK1662" s="9"/>
      <c r="SUN1662" s="2"/>
      <c r="SUQ1662" s="24"/>
      <c r="SUR1662" s="24"/>
      <c r="SUS1662" s="31"/>
      <c r="SUT1662" s="24"/>
      <c r="SUU1662" s="24"/>
      <c r="SUV1662" s="24"/>
      <c r="SUW1662" s="24"/>
      <c r="SUX1662" s="24"/>
      <c r="SUY1662" s="24"/>
      <c r="SUZ1662" s="24"/>
      <c r="SVA1662" s="24"/>
      <c r="SVB1662" s="24"/>
      <c r="SVC1662" s="24"/>
      <c r="SVD1662" s="24"/>
      <c r="SVE1662" s="24"/>
      <c r="SVF1662" s="24"/>
      <c r="SVG1662" s="24"/>
      <c r="SVH1662" s="24"/>
      <c r="SVL1662" s="3"/>
      <c r="SVM1662" s="31"/>
      <c r="SVN1662" s="5"/>
      <c r="SVO1662" s="9"/>
      <c r="SVR1662" s="2"/>
      <c r="SVU1662" s="24"/>
      <c r="SVV1662" s="24"/>
      <c r="SVW1662" s="31"/>
      <c r="SVX1662" s="24"/>
      <c r="SVY1662" s="24"/>
      <c r="SVZ1662" s="24"/>
      <c r="SWA1662" s="24"/>
      <c r="SWB1662" s="24"/>
      <c r="SWC1662" s="24"/>
      <c r="SWD1662" s="24"/>
      <c r="SWE1662" s="24"/>
      <c r="SWF1662" s="24"/>
      <c r="SWG1662" s="24"/>
      <c r="SWH1662" s="24"/>
      <c r="SWI1662" s="24"/>
      <c r="SWJ1662" s="24"/>
      <c r="SWK1662" s="24"/>
      <c r="SWL1662" s="24"/>
      <c r="SWP1662" s="3"/>
      <c r="SWQ1662" s="31"/>
      <c r="SWR1662" s="5"/>
      <c r="SWS1662" s="9"/>
      <c r="SWV1662" s="2"/>
      <c r="SWY1662" s="24"/>
      <c r="SWZ1662" s="24"/>
      <c r="SXA1662" s="31"/>
      <c r="SXB1662" s="24"/>
      <c r="SXC1662" s="24"/>
      <c r="SXD1662" s="24"/>
      <c r="SXE1662" s="24"/>
      <c r="SXF1662" s="24"/>
      <c r="SXG1662" s="24"/>
      <c r="SXH1662" s="24"/>
      <c r="SXI1662" s="24"/>
      <c r="SXJ1662" s="24"/>
      <c r="SXK1662" s="24"/>
      <c r="SXL1662" s="24"/>
      <c r="SXM1662" s="24"/>
      <c r="SXN1662" s="24"/>
      <c r="SXO1662" s="24"/>
      <c r="SXP1662" s="24"/>
      <c r="SXT1662" s="3"/>
      <c r="SXU1662" s="31"/>
      <c r="SXV1662" s="5"/>
      <c r="SXW1662" s="9"/>
      <c r="SXZ1662" s="2"/>
      <c r="SYC1662" s="24"/>
      <c r="SYD1662" s="24"/>
      <c r="SYE1662" s="31"/>
      <c r="SYF1662" s="24"/>
      <c r="SYG1662" s="24"/>
      <c r="SYH1662" s="24"/>
      <c r="SYI1662" s="24"/>
      <c r="SYJ1662" s="24"/>
      <c r="SYK1662" s="24"/>
      <c r="SYL1662" s="24"/>
      <c r="SYM1662" s="24"/>
      <c r="SYN1662" s="24"/>
      <c r="SYO1662" s="24"/>
      <c r="SYP1662" s="24"/>
      <c r="SYQ1662" s="24"/>
      <c r="SYR1662" s="24"/>
      <c r="SYS1662" s="24"/>
      <c r="SYT1662" s="24"/>
      <c r="SYX1662" s="3"/>
      <c r="SYY1662" s="31"/>
      <c r="SYZ1662" s="5"/>
      <c r="SZA1662" s="9"/>
      <c r="SZD1662" s="2"/>
      <c r="SZG1662" s="24"/>
      <c r="SZH1662" s="24"/>
      <c r="SZI1662" s="31"/>
      <c r="SZJ1662" s="24"/>
      <c r="SZK1662" s="24"/>
      <c r="SZL1662" s="24"/>
      <c r="SZM1662" s="24"/>
      <c r="SZN1662" s="24"/>
      <c r="SZO1662" s="24"/>
      <c r="SZP1662" s="24"/>
      <c r="SZQ1662" s="24"/>
      <c r="SZR1662" s="24"/>
      <c r="SZS1662" s="24"/>
      <c r="SZT1662" s="24"/>
      <c r="SZU1662" s="24"/>
      <c r="SZV1662" s="24"/>
      <c r="SZW1662" s="24"/>
      <c r="SZX1662" s="24"/>
      <c r="TAB1662" s="3"/>
      <c r="TAC1662" s="31"/>
      <c r="TAD1662" s="5"/>
      <c r="TAE1662" s="9"/>
      <c r="TAH1662" s="2"/>
      <c r="TAK1662" s="24"/>
      <c r="TAL1662" s="24"/>
      <c r="TAM1662" s="31"/>
      <c r="TAN1662" s="24"/>
      <c r="TAO1662" s="24"/>
      <c r="TAP1662" s="24"/>
      <c r="TAQ1662" s="24"/>
      <c r="TAR1662" s="24"/>
      <c r="TAS1662" s="24"/>
      <c r="TAT1662" s="24"/>
      <c r="TAU1662" s="24"/>
      <c r="TAV1662" s="24"/>
      <c r="TAW1662" s="24"/>
      <c r="TAX1662" s="24"/>
      <c r="TAY1662" s="24"/>
      <c r="TAZ1662" s="24"/>
      <c r="TBA1662" s="24"/>
      <c r="TBB1662" s="24"/>
      <c r="TBF1662" s="3"/>
      <c r="TBG1662" s="31"/>
      <c r="TBH1662" s="5"/>
      <c r="TBI1662" s="9"/>
      <c r="TBL1662" s="2"/>
      <c r="TBO1662" s="24"/>
      <c r="TBP1662" s="24"/>
      <c r="TBQ1662" s="31"/>
      <c r="TBR1662" s="24"/>
      <c r="TBS1662" s="24"/>
      <c r="TBT1662" s="24"/>
      <c r="TBU1662" s="24"/>
      <c r="TBV1662" s="24"/>
      <c r="TBW1662" s="24"/>
      <c r="TBX1662" s="24"/>
      <c r="TBY1662" s="24"/>
      <c r="TBZ1662" s="24"/>
      <c r="TCA1662" s="24"/>
      <c r="TCB1662" s="24"/>
      <c r="TCC1662" s="24"/>
      <c r="TCD1662" s="24"/>
      <c r="TCE1662" s="24"/>
      <c r="TCF1662" s="24"/>
      <c r="TCJ1662" s="3"/>
      <c r="TCK1662" s="31"/>
      <c r="TCL1662" s="5"/>
      <c r="TCM1662" s="9"/>
      <c r="TCP1662" s="2"/>
      <c r="TCS1662" s="24"/>
      <c r="TCT1662" s="24"/>
      <c r="TCU1662" s="31"/>
      <c r="TCV1662" s="24"/>
      <c r="TCW1662" s="24"/>
      <c r="TCX1662" s="24"/>
      <c r="TCY1662" s="24"/>
      <c r="TCZ1662" s="24"/>
      <c r="TDA1662" s="24"/>
      <c r="TDB1662" s="24"/>
      <c r="TDC1662" s="24"/>
      <c r="TDD1662" s="24"/>
      <c r="TDE1662" s="24"/>
      <c r="TDF1662" s="24"/>
      <c r="TDG1662" s="24"/>
      <c r="TDH1662" s="24"/>
      <c r="TDI1662" s="24"/>
      <c r="TDJ1662" s="24"/>
      <c r="TDN1662" s="3"/>
      <c r="TDO1662" s="31"/>
      <c r="TDP1662" s="5"/>
      <c r="TDQ1662" s="9"/>
      <c r="TDT1662" s="2"/>
      <c r="TDW1662" s="24"/>
      <c r="TDX1662" s="24"/>
      <c r="TDY1662" s="31"/>
      <c r="TDZ1662" s="24"/>
      <c r="TEA1662" s="24"/>
      <c r="TEB1662" s="24"/>
      <c r="TEC1662" s="24"/>
      <c r="TED1662" s="24"/>
      <c r="TEE1662" s="24"/>
      <c r="TEF1662" s="24"/>
      <c r="TEG1662" s="24"/>
      <c r="TEH1662" s="24"/>
      <c r="TEI1662" s="24"/>
      <c r="TEJ1662" s="24"/>
      <c r="TEK1662" s="24"/>
      <c r="TEL1662" s="24"/>
      <c r="TEM1662" s="24"/>
      <c r="TEN1662" s="24"/>
      <c r="TER1662" s="3"/>
      <c r="TES1662" s="31"/>
      <c r="TET1662" s="5"/>
      <c r="TEU1662" s="9"/>
      <c r="TEX1662" s="2"/>
      <c r="TFA1662" s="24"/>
      <c r="TFB1662" s="24"/>
      <c r="TFC1662" s="31"/>
      <c r="TFD1662" s="24"/>
      <c r="TFE1662" s="24"/>
      <c r="TFF1662" s="24"/>
      <c r="TFG1662" s="24"/>
      <c r="TFH1662" s="24"/>
      <c r="TFI1662" s="24"/>
      <c r="TFJ1662" s="24"/>
      <c r="TFK1662" s="24"/>
      <c r="TFL1662" s="24"/>
      <c r="TFM1662" s="24"/>
      <c r="TFN1662" s="24"/>
      <c r="TFO1662" s="24"/>
      <c r="TFP1662" s="24"/>
      <c r="TFQ1662" s="24"/>
      <c r="TFR1662" s="24"/>
      <c r="TFV1662" s="3"/>
      <c r="TFW1662" s="31"/>
      <c r="TFX1662" s="5"/>
      <c r="TFY1662" s="9"/>
      <c r="TGB1662" s="2"/>
      <c r="TGE1662" s="24"/>
      <c r="TGF1662" s="24"/>
      <c r="TGG1662" s="31"/>
      <c r="TGH1662" s="24"/>
      <c r="TGI1662" s="24"/>
      <c r="TGJ1662" s="24"/>
      <c r="TGK1662" s="24"/>
      <c r="TGL1662" s="24"/>
      <c r="TGM1662" s="24"/>
      <c r="TGN1662" s="24"/>
      <c r="TGO1662" s="24"/>
      <c r="TGP1662" s="24"/>
      <c r="TGQ1662" s="24"/>
      <c r="TGR1662" s="24"/>
      <c r="TGS1662" s="24"/>
      <c r="TGT1662" s="24"/>
      <c r="TGU1662" s="24"/>
      <c r="TGV1662" s="24"/>
      <c r="TGZ1662" s="3"/>
      <c r="THA1662" s="31"/>
      <c r="THB1662" s="5"/>
      <c r="THC1662" s="9"/>
      <c r="THF1662" s="2"/>
      <c r="THI1662" s="24"/>
      <c r="THJ1662" s="24"/>
      <c r="THK1662" s="31"/>
      <c r="THL1662" s="24"/>
      <c r="THM1662" s="24"/>
      <c r="THN1662" s="24"/>
      <c r="THO1662" s="24"/>
      <c r="THP1662" s="24"/>
      <c r="THQ1662" s="24"/>
      <c r="THR1662" s="24"/>
      <c r="THS1662" s="24"/>
      <c r="THT1662" s="24"/>
      <c r="THU1662" s="24"/>
      <c r="THV1662" s="24"/>
      <c r="THW1662" s="24"/>
      <c r="THX1662" s="24"/>
      <c r="THY1662" s="24"/>
      <c r="THZ1662" s="24"/>
      <c r="TID1662" s="3"/>
      <c r="TIE1662" s="31"/>
      <c r="TIF1662" s="5"/>
      <c r="TIG1662" s="9"/>
      <c r="TIJ1662" s="2"/>
      <c r="TIM1662" s="24"/>
      <c r="TIN1662" s="24"/>
      <c r="TIO1662" s="31"/>
      <c r="TIP1662" s="24"/>
      <c r="TIQ1662" s="24"/>
      <c r="TIR1662" s="24"/>
      <c r="TIS1662" s="24"/>
      <c r="TIT1662" s="24"/>
      <c r="TIU1662" s="24"/>
      <c r="TIV1662" s="24"/>
      <c r="TIW1662" s="24"/>
      <c r="TIX1662" s="24"/>
      <c r="TIY1662" s="24"/>
      <c r="TIZ1662" s="24"/>
      <c r="TJA1662" s="24"/>
      <c r="TJB1662" s="24"/>
      <c r="TJC1662" s="24"/>
      <c r="TJD1662" s="24"/>
      <c r="TJH1662" s="3"/>
      <c r="TJI1662" s="31"/>
      <c r="TJJ1662" s="5"/>
      <c r="TJK1662" s="9"/>
      <c r="TJN1662" s="2"/>
      <c r="TJQ1662" s="24"/>
      <c r="TJR1662" s="24"/>
      <c r="TJS1662" s="31"/>
      <c r="TJT1662" s="24"/>
      <c r="TJU1662" s="24"/>
      <c r="TJV1662" s="24"/>
      <c r="TJW1662" s="24"/>
      <c r="TJX1662" s="24"/>
      <c r="TJY1662" s="24"/>
      <c r="TJZ1662" s="24"/>
      <c r="TKA1662" s="24"/>
      <c r="TKB1662" s="24"/>
      <c r="TKC1662" s="24"/>
      <c r="TKD1662" s="24"/>
      <c r="TKE1662" s="24"/>
      <c r="TKF1662" s="24"/>
      <c r="TKG1662" s="24"/>
      <c r="TKH1662" s="24"/>
      <c r="TKL1662" s="3"/>
      <c r="TKM1662" s="31"/>
      <c r="TKN1662" s="5"/>
      <c r="TKO1662" s="9"/>
      <c r="TKR1662" s="2"/>
      <c r="TKU1662" s="24"/>
      <c r="TKV1662" s="24"/>
      <c r="TKW1662" s="31"/>
      <c r="TKX1662" s="24"/>
      <c r="TKY1662" s="24"/>
      <c r="TKZ1662" s="24"/>
      <c r="TLA1662" s="24"/>
      <c r="TLB1662" s="24"/>
      <c r="TLC1662" s="24"/>
      <c r="TLD1662" s="24"/>
      <c r="TLE1662" s="24"/>
      <c r="TLF1662" s="24"/>
      <c r="TLG1662" s="24"/>
      <c r="TLH1662" s="24"/>
      <c r="TLI1662" s="24"/>
      <c r="TLJ1662" s="24"/>
      <c r="TLK1662" s="24"/>
      <c r="TLL1662" s="24"/>
      <c r="TLP1662" s="3"/>
      <c r="TLQ1662" s="31"/>
      <c r="TLR1662" s="5"/>
      <c r="TLS1662" s="9"/>
      <c r="TLV1662" s="2"/>
      <c r="TLY1662" s="24"/>
      <c r="TLZ1662" s="24"/>
      <c r="TMA1662" s="31"/>
      <c r="TMB1662" s="24"/>
      <c r="TMC1662" s="24"/>
      <c r="TMD1662" s="24"/>
      <c r="TME1662" s="24"/>
      <c r="TMF1662" s="24"/>
      <c r="TMG1662" s="24"/>
      <c r="TMH1662" s="24"/>
      <c r="TMI1662" s="24"/>
      <c r="TMJ1662" s="24"/>
      <c r="TMK1662" s="24"/>
      <c r="TML1662" s="24"/>
      <c r="TMM1662" s="24"/>
      <c r="TMN1662" s="24"/>
      <c r="TMO1662" s="24"/>
      <c r="TMP1662" s="24"/>
      <c r="TMT1662" s="3"/>
      <c r="TMU1662" s="31"/>
      <c r="TMV1662" s="5"/>
      <c r="TMW1662" s="9"/>
      <c r="TMZ1662" s="2"/>
      <c r="TNC1662" s="24"/>
      <c r="TND1662" s="24"/>
      <c r="TNE1662" s="31"/>
      <c r="TNF1662" s="24"/>
      <c r="TNG1662" s="24"/>
      <c r="TNH1662" s="24"/>
      <c r="TNI1662" s="24"/>
      <c r="TNJ1662" s="24"/>
      <c r="TNK1662" s="24"/>
      <c r="TNL1662" s="24"/>
      <c r="TNM1662" s="24"/>
      <c r="TNN1662" s="24"/>
      <c r="TNO1662" s="24"/>
      <c r="TNP1662" s="24"/>
      <c r="TNQ1662" s="24"/>
      <c r="TNR1662" s="24"/>
      <c r="TNS1662" s="24"/>
      <c r="TNT1662" s="24"/>
      <c r="TNX1662" s="3"/>
      <c r="TNY1662" s="31"/>
      <c r="TNZ1662" s="5"/>
      <c r="TOA1662" s="9"/>
      <c r="TOD1662" s="2"/>
      <c r="TOG1662" s="24"/>
      <c r="TOH1662" s="24"/>
      <c r="TOI1662" s="31"/>
      <c r="TOJ1662" s="24"/>
      <c r="TOK1662" s="24"/>
      <c r="TOL1662" s="24"/>
      <c r="TOM1662" s="24"/>
      <c r="TON1662" s="24"/>
      <c r="TOO1662" s="24"/>
      <c r="TOP1662" s="24"/>
      <c r="TOQ1662" s="24"/>
      <c r="TOR1662" s="24"/>
      <c r="TOS1662" s="24"/>
      <c r="TOT1662" s="24"/>
      <c r="TOU1662" s="24"/>
      <c r="TOV1662" s="24"/>
      <c r="TOW1662" s="24"/>
      <c r="TOX1662" s="24"/>
      <c r="TPB1662" s="3"/>
      <c r="TPC1662" s="31"/>
      <c r="TPD1662" s="5"/>
      <c r="TPE1662" s="9"/>
      <c r="TPH1662" s="2"/>
      <c r="TPK1662" s="24"/>
      <c r="TPL1662" s="24"/>
      <c r="TPM1662" s="31"/>
      <c r="TPN1662" s="24"/>
      <c r="TPO1662" s="24"/>
      <c r="TPP1662" s="24"/>
      <c r="TPQ1662" s="24"/>
      <c r="TPR1662" s="24"/>
      <c r="TPS1662" s="24"/>
      <c r="TPT1662" s="24"/>
      <c r="TPU1662" s="24"/>
      <c r="TPV1662" s="24"/>
      <c r="TPW1662" s="24"/>
      <c r="TPX1662" s="24"/>
      <c r="TPY1662" s="24"/>
      <c r="TPZ1662" s="24"/>
      <c r="TQA1662" s="24"/>
      <c r="TQB1662" s="24"/>
      <c r="TQF1662" s="3"/>
      <c r="TQG1662" s="31"/>
      <c r="TQH1662" s="5"/>
      <c r="TQI1662" s="9"/>
      <c r="TQL1662" s="2"/>
      <c r="TQO1662" s="24"/>
      <c r="TQP1662" s="24"/>
      <c r="TQQ1662" s="31"/>
      <c r="TQR1662" s="24"/>
      <c r="TQS1662" s="24"/>
      <c r="TQT1662" s="24"/>
      <c r="TQU1662" s="24"/>
      <c r="TQV1662" s="24"/>
      <c r="TQW1662" s="24"/>
      <c r="TQX1662" s="24"/>
      <c r="TQY1662" s="24"/>
      <c r="TQZ1662" s="24"/>
      <c r="TRA1662" s="24"/>
      <c r="TRB1662" s="24"/>
      <c r="TRC1662" s="24"/>
      <c r="TRD1662" s="24"/>
      <c r="TRE1662" s="24"/>
      <c r="TRF1662" s="24"/>
      <c r="TRJ1662" s="3"/>
      <c r="TRK1662" s="31"/>
      <c r="TRL1662" s="5"/>
      <c r="TRM1662" s="9"/>
      <c r="TRP1662" s="2"/>
      <c r="TRS1662" s="24"/>
      <c r="TRT1662" s="24"/>
      <c r="TRU1662" s="31"/>
      <c r="TRV1662" s="24"/>
      <c r="TRW1662" s="24"/>
      <c r="TRX1662" s="24"/>
      <c r="TRY1662" s="24"/>
      <c r="TRZ1662" s="24"/>
      <c r="TSA1662" s="24"/>
      <c r="TSB1662" s="24"/>
      <c r="TSC1662" s="24"/>
      <c r="TSD1662" s="24"/>
      <c r="TSE1662" s="24"/>
      <c r="TSF1662" s="24"/>
      <c r="TSG1662" s="24"/>
      <c r="TSH1662" s="24"/>
      <c r="TSI1662" s="24"/>
      <c r="TSJ1662" s="24"/>
      <c r="TSN1662" s="3"/>
      <c r="TSO1662" s="31"/>
      <c r="TSP1662" s="5"/>
      <c r="TSQ1662" s="9"/>
      <c r="TST1662" s="2"/>
      <c r="TSW1662" s="24"/>
      <c r="TSX1662" s="24"/>
      <c r="TSY1662" s="31"/>
      <c r="TSZ1662" s="24"/>
      <c r="TTA1662" s="24"/>
      <c r="TTB1662" s="24"/>
      <c r="TTC1662" s="24"/>
      <c r="TTD1662" s="24"/>
      <c r="TTE1662" s="24"/>
      <c r="TTF1662" s="24"/>
      <c r="TTG1662" s="24"/>
      <c r="TTH1662" s="24"/>
      <c r="TTI1662" s="24"/>
      <c r="TTJ1662" s="24"/>
      <c r="TTK1662" s="24"/>
      <c r="TTL1662" s="24"/>
      <c r="TTM1662" s="24"/>
      <c r="TTN1662" s="24"/>
      <c r="TTR1662" s="3"/>
      <c r="TTS1662" s="31"/>
      <c r="TTT1662" s="5"/>
      <c r="TTU1662" s="9"/>
      <c r="TTX1662" s="2"/>
      <c r="TUA1662" s="24"/>
      <c r="TUB1662" s="24"/>
      <c r="TUC1662" s="31"/>
      <c r="TUD1662" s="24"/>
      <c r="TUE1662" s="24"/>
      <c r="TUF1662" s="24"/>
      <c r="TUG1662" s="24"/>
      <c r="TUH1662" s="24"/>
      <c r="TUI1662" s="24"/>
      <c r="TUJ1662" s="24"/>
      <c r="TUK1662" s="24"/>
      <c r="TUL1662" s="24"/>
      <c r="TUM1662" s="24"/>
      <c r="TUN1662" s="24"/>
      <c r="TUO1662" s="24"/>
      <c r="TUP1662" s="24"/>
      <c r="TUQ1662" s="24"/>
      <c r="TUR1662" s="24"/>
      <c r="TUV1662" s="3"/>
      <c r="TUW1662" s="31"/>
      <c r="TUX1662" s="5"/>
      <c r="TUY1662" s="9"/>
      <c r="TVB1662" s="2"/>
      <c r="TVE1662" s="24"/>
      <c r="TVF1662" s="24"/>
      <c r="TVG1662" s="31"/>
      <c r="TVH1662" s="24"/>
      <c r="TVI1662" s="24"/>
      <c r="TVJ1662" s="24"/>
      <c r="TVK1662" s="24"/>
      <c r="TVL1662" s="24"/>
      <c r="TVM1662" s="24"/>
      <c r="TVN1662" s="24"/>
      <c r="TVO1662" s="24"/>
      <c r="TVP1662" s="24"/>
      <c r="TVQ1662" s="24"/>
      <c r="TVR1662" s="24"/>
      <c r="TVS1662" s="24"/>
      <c r="TVT1662" s="24"/>
      <c r="TVU1662" s="24"/>
      <c r="TVV1662" s="24"/>
      <c r="TVZ1662" s="3"/>
      <c r="TWA1662" s="31"/>
      <c r="TWB1662" s="5"/>
      <c r="TWC1662" s="9"/>
      <c r="TWF1662" s="2"/>
      <c r="TWI1662" s="24"/>
      <c r="TWJ1662" s="24"/>
      <c r="TWK1662" s="31"/>
      <c r="TWL1662" s="24"/>
      <c r="TWM1662" s="24"/>
      <c r="TWN1662" s="24"/>
      <c r="TWO1662" s="24"/>
      <c r="TWP1662" s="24"/>
      <c r="TWQ1662" s="24"/>
      <c r="TWR1662" s="24"/>
      <c r="TWS1662" s="24"/>
      <c r="TWT1662" s="24"/>
      <c r="TWU1662" s="24"/>
      <c r="TWV1662" s="24"/>
      <c r="TWW1662" s="24"/>
      <c r="TWX1662" s="24"/>
      <c r="TWY1662" s="24"/>
      <c r="TWZ1662" s="24"/>
      <c r="TXD1662" s="3"/>
      <c r="TXE1662" s="31"/>
      <c r="TXF1662" s="5"/>
      <c r="TXG1662" s="9"/>
      <c r="TXJ1662" s="2"/>
      <c r="TXM1662" s="24"/>
      <c r="TXN1662" s="24"/>
      <c r="TXO1662" s="31"/>
      <c r="TXP1662" s="24"/>
      <c r="TXQ1662" s="24"/>
      <c r="TXR1662" s="24"/>
      <c r="TXS1662" s="24"/>
      <c r="TXT1662" s="24"/>
      <c r="TXU1662" s="24"/>
      <c r="TXV1662" s="24"/>
      <c r="TXW1662" s="24"/>
      <c r="TXX1662" s="24"/>
      <c r="TXY1662" s="24"/>
      <c r="TXZ1662" s="24"/>
      <c r="TYA1662" s="24"/>
      <c r="TYB1662" s="24"/>
      <c r="TYC1662" s="24"/>
      <c r="TYD1662" s="24"/>
      <c r="TYH1662" s="3"/>
      <c r="TYI1662" s="31"/>
      <c r="TYJ1662" s="5"/>
      <c r="TYK1662" s="9"/>
      <c r="TYN1662" s="2"/>
      <c r="TYQ1662" s="24"/>
      <c r="TYR1662" s="24"/>
      <c r="TYS1662" s="31"/>
      <c r="TYT1662" s="24"/>
      <c r="TYU1662" s="24"/>
      <c r="TYV1662" s="24"/>
      <c r="TYW1662" s="24"/>
      <c r="TYX1662" s="24"/>
      <c r="TYY1662" s="24"/>
      <c r="TYZ1662" s="24"/>
      <c r="TZA1662" s="24"/>
      <c r="TZB1662" s="24"/>
      <c r="TZC1662" s="24"/>
      <c r="TZD1662" s="24"/>
      <c r="TZE1662" s="24"/>
      <c r="TZF1662" s="24"/>
      <c r="TZG1662" s="24"/>
      <c r="TZH1662" s="24"/>
      <c r="TZL1662" s="3"/>
      <c r="TZM1662" s="31"/>
      <c r="TZN1662" s="5"/>
      <c r="TZO1662" s="9"/>
      <c r="TZR1662" s="2"/>
      <c r="TZU1662" s="24"/>
      <c r="TZV1662" s="24"/>
      <c r="TZW1662" s="31"/>
      <c r="TZX1662" s="24"/>
      <c r="TZY1662" s="24"/>
      <c r="TZZ1662" s="24"/>
      <c r="UAA1662" s="24"/>
      <c r="UAB1662" s="24"/>
      <c r="UAC1662" s="24"/>
      <c r="UAD1662" s="24"/>
      <c r="UAE1662" s="24"/>
      <c r="UAF1662" s="24"/>
      <c r="UAG1662" s="24"/>
      <c r="UAH1662" s="24"/>
      <c r="UAI1662" s="24"/>
      <c r="UAJ1662" s="24"/>
      <c r="UAK1662" s="24"/>
      <c r="UAL1662" s="24"/>
      <c r="UAP1662" s="3"/>
      <c r="UAQ1662" s="31"/>
      <c r="UAR1662" s="5"/>
      <c r="UAS1662" s="9"/>
      <c r="UAV1662" s="2"/>
      <c r="UAY1662" s="24"/>
      <c r="UAZ1662" s="24"/>
      <c r="UBA1662" s="31"/>
      <c r="UBB1662" s="24"/>
      <c r="UBC1662" s="24"/>
      <c r="UBD1662" s="24"/>
      <c r="UBE1662" s="24"/>
      <c r="UBF1662" s="24"/>
      <c r="UBG1662" s="24"/>
      <c r="UBH1662" s="24"/>
      <c r="UBI1662" s="24"/>
      <c r="UBJ1662" s="24"/>
      <c r="UBK1662" s="24"/>
      <c r="UBL1662" s="24"/>
      <c r="UBM1662" s="24"/>
      <c r="UBN1662" s="24"/>
      <c r="UBO1662" s="24"/>
      <c r="UBP1662" s="24"/>
      <c r="UBT1662" s="3"/>
      <c r="UBU1662" s="31"/>
      <c r="UBV1662" s="5"/>
      <c r="UBW1662" s="9"/>
      <c r="UBZ1662" s="2"/>
      <c r="UCC1662" s="24"/>
      <c r="UCD1662" s="24"/>
      <c r="UCE1662" s="31"/>
      <c r="UCF1662" s="24"/>
      <c r="UCG1662" s="24"/>
      <c r="UCH1662" s="24"/>
      <c r="UCI1662" s="24"/>
      <c r="UCJ1662" s="24"/>
      <c r="UCK1662" s="24"/>
      <c r="UCL1662" s="24"/>
      <c r="UCM1662" s="24"/>
      <c r="UCN1662" s="24"/>
      <c r="UCO1662" s="24"/>
      <c r="UCP1662" s="24"/>
      <c r="UCQ1662" s="24"/>
      <c r="UCR1662" s="24"/>
      <c r="UCS1662" s="24"/>
      <c r="UCT1662" s="24"/>
      <c r="UCX1662" s="3"/>
      <c r="UCY1662" s="31"/>
      <c r="UCZ1662" s="5"/>
      <c r="UDA1662" s="9"/>
      <c r="UDD1662" s="2"/>
      <c r="UDG1662" s="24"/>
      <c r="UDH1662" s="24"/>
      <c r="UDI1662" s="31"/>
      <c r="UDJ1662" s="24"/>
      <c r="UDK1662" s="24"/>
      <c r="UDL1662" s="24"/>
      <c r="UDM1662" s="24"/>
      <c r="UDN1662" s="24"/>
      <c r="UDO1662" s="24"/>
      <c r="UDP1662" s="24"/>
      <c r="UDQ1662" s="24"/>
      <c r="UDR1662" s="24"/>
      <c r="UDS1662" s="24"/>
      <c r="UDT1662" s="24"/>
      <c r="UDU1662" s="24"/>
      <c r="UDV1662" s="24"/>
      <c r="UDW1662" s="24"/>
      <c r="UDX1662" s="24"/>
      <c r="UEB1662" s="3"/>
      <c r="UEC1662" s="31"/>
      <c r="UED1662" s="5"/>
      <c r="UEE1662" s="9"/>
      <c r="UEH1662" s="2"/>
      <c r="UEK1662" s="24"/>
      <c r="UEL1662" s="24"/>
      <c r="UEM1662" s="31"/>
      <c r="UEN1662" s="24"/>
      <c r="UEO1662" s="24"/>
      <c r="UEP1662" s="24"/>
      <c r="UEQ1662" s="24"/>
      <c r="UER1662" s="24"/>
      <c r="UES1662" s="24"/>
      <c r="UET1662" s="24"/>
      <c r="UEU1662" s="24"/>
      <c r="UEV1662" s="24"/>
      <c r="UEW1662" s="24"/>
      <c r="UEX1662" s="24"/>
      <c r="UEY1662" s="24"/>
      <c r="UEZ1662" s="24"/>
      <c r="UFA1662" s="24"/>
      <c r="UFB1662" s="24"/>
      <c r="UFF1662" s="3"/>
      <c r="UFG1662" s="31"/>
      <c r="UFH1662" s="5"/>
      <c r="UFI1662" s="9"/>
      <c r="UFL1662" s="2"/>
      <c r="UFO1662" s="24"/>
      <c r="UFP1662" s="24"/>
      <c r="UFQ1662" s="31"/>
      <c r="UFR1662" s="24"/>
      <c r="UFS1662" s="24"/>
      <c r="UFT1662" s="24"/>
      <c r="UFU1662" s="24"/>
      <c r="UFV1662" s="24"/>
      <c r="UFW1662" s="24"/>
      <c r="UFX1662" s="24"/>
      <c r="UFY1662" s="24"/>
      <c r="UFZ1662" s="24"/>
      <c r="UGA1662" s="24"/>
      <c r="UGB1662" s="24"/>
      <c r="UGC1662" s="24"/>
      <c r="UGD1662" s="24"/>
      <c r="UGE1662" s="24"/>
      <c r="UGF1662" s="24"/>
      <c r="UGJ1662" s="3"/>
      <c r="UGK1662" s="31"/>
      <c r="UGL1662" s="5"/>
      <c r="UGM1662" s="9"/>
      <c r="UGP1662" s="2"/>
      <c r="UGS1662" s="24"/>
      <c r="UGT1662" s="24"/>
      <c r="UGU1662" s="31"/>
      <c r="UGV1662" s="24"/>
      <c r="UGW1662" s="24"/>
      <c r="UGX1662" s="24"/>
      <c r="UGY1662" s="24"/>
      <c r="UGZ1662" s="24"/>
      <c r="UHA1662" s="24"/>
      <c r="UHB1662" s="24"/>
      <c r="UHC1662" s="24"/>
      <c r="UHD1662" s="24"/>
      <c r="UHE1662" s="24"/>
      <c r="UHF1662" s="24"/>
      <c r="UHG1662" s="24"/>
      <c r="UHH1662" s="24"/>
      <c r="UHI1662" s="24"/>
      <c r="UHJ1662" s="24"/>
      <c r="UHN1662" s="3"/>
      <c r="UHO1662" s="31"/>
      <c r="UHP1662" s="5"/>
      <c r="UHQ1662" s="9"/>
      <c r="UHT1662" s="2"/>
      <c r="UHW1662" s="24"/>
      <c r="UHX1662" s="24"/>
      <c r="UHY1662" s="31"/>
      <c r="UHZ1662" s="24"/>
      <c r="UIA1662" s="24"/>
      <c r="UIB1662" s="24"/>
      <c r="UIC1662" s="24"/>
      <c r="UID1662" s="24"/>
      <c r="UIE1662" s="24"/>
      <c r="UIF1662" s="24"/>
      <c r="UIG1662" s="24"/>
      <c r="UIH1662" s="24"/>
      <c r="UII1662" s="24"/>
      <c r="UIJ1662" s="24"/>
      <c r="UIK1662" s="24"/>
      <c r="UIL1662" s="24"/>
      <c r="UIM1662" s="24"/>
      <c r="UIN1662" s="24"/>
      <c r="UIR1662" s="3"/>
      <c r="UIS1662" s="31"/>
      <c r="UIT1662" s="5"/>
      <c r="UIU1662" s="9"/>
      <c r="UIX1662" s="2"/>
      <c r="UJA1662" s="24"/>
      <c r="UJB1662" s="24"/>
      <c r="UJC1662" s="31"/>
      <c r="UJD1662" s="24"/>
      <c r="UJE1662" s="24"/>
      <c r="UJF1662" s="24"/>
      <c r="UJG1662" s="24"/>
      <c r="UJH1662" s="24"/>
      <c r="UJI1662" s="24"/>
      <c r="UJJ1662" s="24"/>
      <c r="UJK1662" s="24"/>
      <c r="UJL1662" s="24"/>
      <c r="UJM1662" s="24"/>
      <c r="UJN1662" s="24"/>
      <c r="UJO1662" s="24"/>
      <c r="UJP1662" s="24"/>
      <c r="UJQ1662" s="24"/>
      <c r="UJR1662" s="24"/>
      <c r="UJV1662" s="3"/>
      <c r="UJW1662" s="31"/>
      <c r="UJX1662" s="5"/>
      <c r="UJY1662" s="9"/>
      <c r="UKB1662" s="2"/>
      <c r="UKE1662" s="24"/>
      <c r="UKF1662" s="24"/>
      <c r="UKG1662" s="31"/>
      <c r="UKH1662" s="24"/>
      <c r="UKI1662" s="24"/>
      <c r="UKJ1662" s="24"/>
      <c r="UKK1662" s="24"/>
      <c r="UKL1662" s="24"/>
      <c r="UKM1662" s="24"/>
      <c r="UKN1662" s="24"/>
      <c r="UKO1662" s="24"/>
      <c r="UKP1662" s="24"/>
      <c r="UKQ1662" s="24"/>
      <c r="UKR1662" s="24"/>
      <c r="UKS1662" s="24"/>
      <c r="UKT1662" s="24"/>
      <c r="UKU1662" s="24"/>
      <c r="UKV1662" s="24"/>
      <c r="UKZ1662" s="3"/>
      <c r="ULA1662" s="31"/>
      <c r="ULB1662" s="5"/>
      <c r="ULC1662" s="9"/>
      <c r="ULF1662" s="2"/>
      <c r="ULI1662" s="24"/>
      <c r="ULJ1662" s="24"/>
      <c r="ULK1662" s="31"/>
      <c r="ULL1662" s="24"/>
      <c r="ULM1662" s="24"/>
      <c r="ULN1662" s="24"/>
      <c r="ULO1662" s="24"/>
      <c r="ULP1662" s="24"/>
      <c r="ULQ1662" s="24"/>
      <c r="ULR1662" s="24"/>
      <c r="ULS1662" s="24"/>
      <c r="ULT1662" s="24"/>
      <c r="ULU1662" s="24"/>
      <c r="ULV1662" s="24"/>
      <c r="ULW1662" s="24"/>
      <c r="ULX1662" s="24"/>
      <c r="ULY1662" s="24"/>
      <c r="ULZ1662" s="24"/>
      <c r="UMD1662" s="3"/>
      <c r="UME1662" s="31"/>
      <c r="UMF1662" s="5"/>
      <c r="UMG1662" s="9"/>
      <c r="UMJ1662" s="2"/>
      <c r="UMM1662" s="24"/>
      <c r="UMN1662" s="24"/>
      <c r="UMO1662" s="31"/>
      <c r="UMP1662" s="24"/>
      <c r="UMQ1662" s="24"/>
      <c r="UMR1662" s="24"/>
      <c r="UMS1662" s="24"/>
      <c r="UMT1662" s="24"/>
      <c r="UMU1662" s="24"/>
      <c r="UMV1662" s="24"/>
      <c r="UMW1662" s="24"/>
      <c r="UMX1662" s="24"/>
      <c r="UMY1662" s="24"/>
      <c r="UMZ1662" s="24"/>
      <c r="UNA1662" s="24"/>
      <c r="UNB1662" s="24"/>
      <c r="UNC1662" s="24"/>
      <c r="UND1662" s="24"/>
      <c r="UNH1662" s="3"/>
      <c r="UNI1662" s="31"/>
      <c r="UNJ1662" s="5"/>
      <c r="UNK1662" s="9"/>
      <c r="UNN1662" s="2"/>
      <c r="UNQ1662" s="24"/>
      <c r="UNR1662" s="24"/>
      <c r="UNS1662" s="31"/>
      <c r="UNT1662" s="24"/>
      <c r="UNU1662" s="24"/>
      <c r="UNV1662" s="24"/>
      <c r="UNW1662" s="24"/>
      <c r="UNX1662" s="24"/>
      <c r="UNY1662" s="24"/>
      <c r="UNZ1662" s="24"/>
      <c r="UOA1662" s="24"/>
      <c r="UOB1662" s="24"/>
      <c r="UOC1662" s="24"/>
      <c r="UOD1662" s="24"/>
      <c r="UOE1662" s="24"/>
      <c r="UOF1662" s="24"/>
      <c r="UOG1662" s="24"/>
      <c r="UOH1662" s="24"/>
      <c r="UOL1662" s="3"/>
      <c r="UOM1662" s="31"/>
      <c r="UON1662" s="5"/>
      <c r="UOO1662" s="9"/>
      <c r="UOR1662" s="2"/>
      <c r="UOU1662" s="24"/>
      <c r="UOV1662" s="24"/>
      <c r="UOW1662" s="31"/>
      <c r="UOX1662" s="24"/>
      <c r="UOY1662" s="24"/>
      <c r="UOZ1662" s="24"/>
      <c r="UPA1662" s="24"/>
      <c r="UPB1662" s="24"/>
      <c r="UPC1662" s="24"/>
      <c r="UPD1662" s="24"/>
      <c r="UPE1662" s="24"/>
      <c r="UPF1662" s="24"/>
      <c r="UPG1662" s="24"/>
      <c r="UPH1662" s="24"/>
      <c r="UPI1662" s="24"/>
      <c r="UPJ1662" s="24"/>
      <c r="UPK1662" s="24"/>
      <c r="UPL1662" s="24"/>
      <c r="UPP1662" s="3"/>
      <c r="UPQ1662" s="31"/>
      <c r="UPR1662" s="5"/>
      <c r="UPS1662" s="9"/>
      <c r="UPV1662" s="2"/>
      <c r="UPY1662" s="24"/>
      <c r="UPZ1662" s="24"/>
      <c r="UQA1662" s="31"/>
      <c r="UQB1662" s="24"/>
      <c r="UQC1662" s="24"/>
      <c r="UQD1662" s="24"/>
      <c r="UQE1662" s="24"/>
      <c r="UQF1662" s="24"/>
      <c r="UQG1662" s="24"/>
      <c r="UQH1662" s="24"/>
      <c r="UQI1662" s="24"/>
      <c r="UQJ1662" s="24"/>
      <c r="UQK1662" s="24"/>
      <c r="UQL1662" s="24"/>
      <c r="UQM1662" s="24"/>
      <c r="UQN1662" s="24"/>
      <c r="UQO1662" s="24"/>
      <c r="UQP1662" s="24"/>
      <c r="UQT1662" s="3"/>
      <c r="UQU1662" s="31"/>
      <c r="UQV1662" s="5"/>
      <c r="UQW1662" s="9"/>
      <c r="UQZ1662" s="2"/>
      <c r="URC1662" s="24"/>
      <c r="URD1662" s="24"/>
      <c r="URE1662" s="31"/>
      <c r="URF1662" s="24"/>
      <c r="URG1662" s="24"/>
      <c r="URH1662" s="24"/>
      <c r="URI1662" s="24"/>
      <c r="URJ1662" s="24"/>
      <c r="URK1662" s="24"/>
      <c r="URL1662" s="24"/>
      <c r="URM1662" s="24"/>
      <c r="URN1662" s="24"/>
      <c r="URO1662" s="24"/>
      <c r="URP1662" s="24"/>
      <c r="URQ1662" s="24"/>
      <c r="URR1662" s="24"/>
      <c r="URS1662" s="24"/>
      <c r="URT1662" s="24"/>
      <c r="URX1662" s="3"/>
      <c r="URY1662" s="31"/>
      <c r="URZ1662" s="5"/>
      <c r="USA1662" s="9"/>
      <c r="USD1662" s="2"/>
      <c r="USG1662" s="24"/>
      <c r="USH1662" s="24"/>
      <c r="USI1662" s="31"/>
      <c r="USJ1662" s="24"/>
      <c r="USK1662" s="24"/>
      <c r="USL1662" s="24"/>
      <c r="USM1662" s="24"/>
      <c r="USN1662" s="24"/>
      <c r="USO1662" s="24"/>
      <c r="USP1662" s="24"/>
      <c r="USQ1662" s="24"/>
      <c r="USR1662" s="24"/>
      <c r="USS1662" s="24"/>
      <c r="UST1662" s="24"/>
      <c r="USU1662" s="24"/>
      <c r="USV1662" s="24"/>
      <c r="USW1662" s="24"/>
      <c r="USX1662" s="24"/>
      <c r="UTB1662" s="3"/>
      <c r="UTC1662" s="31"/>
      <c r="UTD1662" s="5"/>
      <c r="UTE1662" s="9"/>
      <c r="UTH1662" s="2"/>
      <c r="UTK1662" s="24"/>
      <c r="UTL1662" s="24"/>
      <c r="UTM1662" s="31"/>
      <c r="UTN1662" s="24"/>
      <c r="UTO1662" s="24"/>
      <c r="UTP1662" s="24"/>
      <c r="UTQ1662" s="24"/>
      <c r="UTR1662" s="24"/>
      <c r="UTS1662" s="24"/>
      <c r="UTT1662" s="24"/>
      <c r="UTU1662" s="24"/>
      <c r="UTV1662" s="24"/>
      <c r="UTW1662" s="24"/>
      <c r="UTX1662" s="24"/>
      <c r="UTY1662" s="24"/>
      <c r="UTZ1662" s="24"/>
      <c r="UUA1662" s="24"/>
      <c r="UUB1662" s="24"/>
      <c r="UUF1662" s="3"/>
      <c r="UUG1662" s="31"/>
      <c r="UUH1662" s="5"/>
      <c r="UUI1662" s="9"/>
      <c r="UUL1662" s="2"/>
      <c r="UUO1662" s="24"/>
      <c r="UUP1662" s="24"/>
      <c r="UUQ1662" s="31"/>
      <c r="UUR1662" s="24"/>
      <c r="UUS1662" s="24"/>
      <c r="UUT1662" s="24"/>
      <c r="UUU1662" s="24"/>
      <c r="UUV1662" s="24"/>
      <c r="UUW1662" s="24"/>
      <c r="UUX1662" s="24"/>
      <c r="UUY1662" s="24"/>
      <c r="UUZ1662" s="24"/>
      <c r="UVA1662" s="24"/>
      <c r="UVB1662" s="24"/>
      <c r="UVC1662" s="24"/>
      <c r="UVD1662" s="24"/>
      <c r="UVE1662" s="24"/>
      <c r="UVF1662" s="24"/>
      <c r="UVJ1662" s="3"/>
      <c r="UVK1662" s="31"/>
      <c r="UVL1662" s="5"/>
      <c r="UVM1662" s="9"/>
      <c r="UVP1662" s="2"/>
      <c r="UVS1662" s="24"/>
      <c r="UVT1662" s="24"/>
      <c r="UVU1662" s="31"/>
      <c r="UVV1662" s="24"/>
      <c r="UVW1662" s="24"/>
      <c r="UVX1662" s="24"/>
      <c r="UVY1662" s="24"/>
      <c r="UVZ1662" s="24"/>
      <c r="UWA1662" s="24"/>
      <c r="UWB1662" s="24"/>
      <c r="UWC1662" s="24"/>
      <c r="UWD1662" s="24"/>
      <c r="UWE1662" s="24"/>
      <c r="UWF1662" s="24"/>
      <c r="UWG1662" s="24"/>
      <c r="UWH1662" s="24"/>
      <c r="UWI1662" s="24"/>
      <c r="UWJ1662" s="24"/>
      <c r="UWN1662" s="3"/>
      <c r="UWO1662" s="31"/>
      <c r="UWP1662" s="5"/>
      <c r="UWQ1662" s="9"/>
      <c r="UWT1662" s="2"/>
      <c r="UWW1662" s="24"/>
      <c r="UWX1662" s="24"/>
      <c r="UWY1662" s="31"/>
      <c r="UWZ1662" s="24"/>
      <c r="UXA1662" s="24"/>
      <c r="UXB1662" s="24"/>
      <c r="UXC1662" s="24"/>
      <c r="UXD1662" s="24"/>
      <c r="UXE1662" s="24"/>
      <c r="UXF1662" s="24"/>
      <c r="UXG1662" s="24"/>
      <c r="UXH1662" s="24"/>
      <c r="UXI1662" s="24"/>
      <c r="UXJ1662" s="24"/>
      <c r="UXK1662" s="24"/>
      <c r="UXL1662" s="24"/>
      <c r="UXM1662" s="24"/>
      <c r="UXN1662" s="24"/>
      <c r="UXR1662" s="3"/>
      <c r="UXS1662" s="31"/>
      <c r="UXT1662" s="5"/>
      <c r="UXU1662" s="9"/>
      <c r="UXX1662" s="2"/>
      <c r="UYA1662" s="24"/>
      <c r="UYB1662" s="24"/>
      <c r="UYC1662" s="31"/>
      <c r="UYD1662" s="24"/>
      <c r="UYE1662" s="24"/>
      <c r="UYF1662" s="24"/>
      <c r="UYG1662" s="24"/>
      <c r="UYH1662" s="24"/>
      <c r="UYI1662" s="24"/>
      <c r="UYJ1662" s="24"/>
      <c r="UYK1662" s="24"/>
      <c r="UYL1662" s="24"/>
      <c r="UYM1662" s="24"/>
      <c r="UYN1662" s="24"/>
      <c r="UYO1662" s="24"/>
      <c r="UYP1662" s="24"/>
      <c r="UYQ1662" s="24"/>
      <c r="UYR1662" s="24"/>
      <c r="UYV1662" s="3"/>
      <c r="UYW1662" s="31"/>
      <c r="UYX1662" s="5"/>
      <c r="UYY1662" s="9"/>
      <c r="UZB1662" s="2"/>
      <c r="UZE1662" s="24"/>
      <c r="UZF1662" s="24"/>
      <c r="UZG1662" s="31"/>
      <c r="UZH1662" s="24"/>
      <c r="UZI1662" s="24"/>
      <c r="UZJ1662" s="24"/>
      <c r="UZK1662" s="24"/>
      <c r="UZL1662" s="24"/>
      <c r="UZM1662" s="24"/>
      <c r="UZN1662" s="24"/>
      <c r="UZO1662" s="24"/>
      <c r="UZP1662" s="24"/>
      <c r="UZQ1662" s="24"/>
      <c r="UZR1662" s="24"/>
      <c r="UZS1662" s="24"/>
      <c r="UZT1662" s="24"/>
      <c r="UZU1662" s="24"/>
      <c r="UZV1662" s="24"/>
      <c r="UZZ1662" s="3"/>
      <c r="VAA1662" s="31"/>
      <c r="VAB1662" s="5"/>
      <c r="VAC1662" s="9"/>
      <c r="VAF1662" s="2"/>
      <c r="VAI1662" s="24"/>
      <c r="VAJ1662" s="24"/>
      <c r="VAK1662" s="31"/>
      <c r="VAL1662" s="24"/>
      <c r="VAM1662" s="24"/>
      <c r="VAN1662" s="24"/>
      <c r="VAO1662" s="24"/>
      <c r="VAP1662" s="24"/>
      <c r="VAQ1662" s="24"/>
      <c r="VAR1662" s="24"/>
      <c r="VAS1662" s="24"/>
      <c r="VAT1662" s="24"/>
      <c r="VAU1662" s="24"/>
      <c r="VAV1662" s="24"/>
      <c r="VAW1662" s="24"/>
      <c r="VAX1662" s="24"/>
      <c r="VAY1662" s="24"/>
      <c r="VAZ1662" s="24"/>
      <c r="VBD1662" s="3"/>
      <c r="VBE1662" s="31"/>
      <c r="VBF1662" s="5"/>
      <c r="VBG1662" s="9"/>
      <c r="VBJ1662" s="2"/>
      <c r="VBM1662" s="24"/>
      <c r="VBN1662" s="24"/>
      <c r="VBO1662" s="31"/>
      <c r="VBP1662" s="24"/>
      <c r="VBQ1662" s="24"/>
      <c r="VBR1662" s="24"/>
      <c r="VBS1662" s="24"/>
      <c r="VBT1662" s="24"/>
      <c r="VBU1662" s="24"/>
      <c r="VBV1662" s="24"/>
      <c r="VBW1662" s="24"/>
      <c r="VBX1662" s="24"/>
      <c r="VBY1662" s="24"/>
      <c r="VBZ1662" s="24"/>
      <c r="VCA1662" s="24"/>
      <c r="VCB1662" s="24"/>
      <c r="VCC1662" s="24"/>
      <c r="VCD1662" s="24"/>
      <c r="VCH1662" s="3"/>
      <c r="VCI1662" s="31"/>
      <c r="VCJ1662" s="5"/>
      <c r="VCK1662" s="9"/>
      <c r="VCN1662" s="2"/>
      <c r="VCQ1662" s="24"/>
      <c r="VCR1662" s="24"/>
      <c r="VCS1662" s="31"/>
      <c r="VCT1662" s="24"/>
      <c r="VCU1662" s="24"/>
      <c r="VCV1662" s="24"/>
      <c r="VCW1662" s="24"/>
      <c r="VCX1662" s="24"/>
      <c r="VCY1662" s="24"/>
      <c r="VCZ1662" s="24"/>
      <c r="VDA1662" s="24"/>
      <c r="VDB1662" s="24"/>
      <c r="VDC1662" s="24"/>
      <c r="VDD1662" s="24"/>
      <c r="VDE1662" s="24"/>
      <c r="VDF1662" s="24"/>
      <c r="VDG1662" s="24"/>
      <c r="VDH1662" s="24"/>
      <c r="VDL1662" s="3"/>
      <c r="VDM1662" s="31"/>
      <c r="VDN1662" s="5"/>
      <c r="VDO1662" s="9"/>
      <c r="VDR1662" s="2"/>
      <c r="VDU1662" s="24"/>
      <c r="VDV1662" s="24"/>
      <c r="VDW1662" s="31"/>
      <c r="VDX1662" s="24"/>
      <c r="VDY1662" s="24"/>
      <c r="VDZ1662" s="24"/>
      <c r="VEA1662" s="24"/>
      <c r="VEB1662" s="24"/>
      <c r="VEC1662" s="24"/>
      <c r="VED1662" s="24"/>
      <c r="VEE1662" s="24"/>
      <c r="VEF1662" s="24"/>
      <c r="VEG1662" s="24"/>
      <c r="VEH1662" s="24"/>
      <c r="VEI1662" s="24"/>
      <c r="VEJ1662" s="24"/>
      <c r="VEK1662" s="24"/>
      <c r="VEL1662" s="24"/>
      <c r="VEP1662" s="3"/>
      <c r="VEQ1662" s="31"/>
      <c r="VER1662" s="5"/>
      <c r="VES1662" s="9"/>
      <c r="VEV1662" s="2"/>
      <c r="VEY1662" s="24"/>
      <c r="VEZ1662" s="24"/>
      <c r="VFA1662" s="31"/>
      <c r="VFB1662" s="24"/>
      <c r="VFC1662" s="24"/>
      <c r="VFD1662" s="24"/>
      <c r="VFE1662" s="24"/>
      <c r="VFF1662" s="24"/>
      <c r="VFG1662" s="24"/>
      <c r="VFH1662" s="24"/>
      <c r="VFI1662" s="24"/>
      <c r="VFJ1662" s="24"/>
      <c r="VFK1662" s="24"/>
      <c r="VFL1662" s="24"/>
      <c r="VFM1662" s="24"/>
      <c r="VFN1662" s="24"/>
      <c r="VFO1662" s="24"/>
      <c r="VFP1662" s="24"/>
      <c r="VFT1662" s="3"/>
      <c r="VFU1662" s="31"/>
      <c r="VFV1662" s="5"/>
      <c r="VFW1662" s="9"/>
      <c r="VFZ1662" s="2"/>
      <c r="VGC1662" s="24"/>
      <c r="VGD1662" s="24"/>
      <c r="VGE1662" s="31"/>
      <c r="VGF1662" s="24"/>
      <c r="VGG1662" s="24"/>
      <c r="VGH1662" s="24"/>
      <c r="VGI1662" s="24"/>
      <c r="VGJ1662" s="24"/>
      <c r="VGK1662" s="24"/>
      <c r="VGL1662" s="24"/>
      <c r="VGM1662" s="24"/>
      <c r="VGN1662" s="24"/>
      <c r="VGO1662" s="24"/>
      <c r="VGP1662" s="24"/>
      <c r="VGQ1662" s="24"/>
      <c r="VGR1662" s="24"/>
      <c r="VGS1662" s="24"/>
      <c r="VGT1662" s="24"/>
      <c r="VGX1662" s="3"/>
      <c r="VGY1662" s="31"/>
      <c r="VGZ1662" s="5"/>
      <c r="VHA1662" s="9"/>
      <c r="VHD1662" s="2"/>
      <c r="VHG1662" s="24"/>
      <c r="VHH1662" s="24"/>
      <c r="VHI1662" s="31"/>
      <c r="VHJ1662" s="24"/>
      <c r="VHK1662" s="24"/>
      <c r="VHL1662" s="24"/>
      <c r="VHM1662" s="24"/>
      <c r="VHN1662" s="24"/>
      <c r="VHO1662" s="24"/>
      <c r="VHP1662" s="24"/>
      <c r="VHQ1662" s="24"/>
      <c r="VHR1662" s="24"/>
      <c r="VHS1662" s="24"/>
      <c r="VHT1662" s="24"/>
      <c r="VHU1662" s="24"/>
      <c r="VHV1662" s="24"/>
      <c r="VHW1662" s="24"/>
      <c r="VHX1662" s="24"/>
      <c r="VIB1662" s="3"/>
      <c r="VIC1662" s="31"/>
      <c r="VID1662" s="5"/>
      <c r="VIE1662" s="9"/>
      <c r="VIH1662" s="2"/>
      <c r="VIK1662" s="24"/>
      <c r="VIL1662" s="24"/>
      <c r="VIM1662" s="31"/>
      <c r="VIN1662" s="24"/>
      <c r="VIO1662" s="24"/>
      <c r="VIP1662" s="24"/>
      <c r="VIQ1662" s="24"/>
      <c r="VIR1662" s="24"/>
      <c r="VIS1662" s="24"/>
      <c r="VIT1662" s="24"/>
      <c r="VIU1662" s="24"/>
      <c r="VIV1662" s="24"/>
      <c r="VIW1662" s="24"/>
      <c r="VIX1662" s="24"/>
      <c r="VIY1662" s="24"/>
      <c r="VIZ1662" s="24"/>
      <c r="VJA1662" s="24"/>
      <c r="VJB1662" s="24"/>
      <c r="VJF1662" s="3"/>
      <c r="VJG1662" s="31"/>
      <c r="VJH1662" s="5"/>
      <c r="VJI1662" s="9"/>
      <c r="VJL1662" s="2"/>
      <c r="VJO1662" s="24"/>
      <c r="VJP1662" s="24"/>
      <c r="VJQ1662" s="31"/>
      <c r="VJR1662" s="24"/>
      <c r="VJS1662" s="24"/>
      <c r="VJT1662" s="24"/>
      <c r="VJU1662" s="24"/>
      <c r="VJV1662" s="24"/>
      <c r="VJW1662" s="24"/>
      <c r="VJX1662" s="24"/>
      <c r="VJY1662" s="24"/>
      <c r="VJZ1662" s="24"/>
      <c r="VKA1662" s="24"/>
      <c r="VKB1662" s="24"/>
      <c r="VKC1662" s="24"/>
      <c r="VKD1662" s="24"/>
      <c r="VKE1662" s="24"/>
      <c r="VKF1662" s="24"/>
      <c r="VKJ1662" s="3"/>
      <c r="VKK1662" s="31"/>
      <c r="VKL1662" s="5"/>
      <c r="VKM1662" s="9"/>
      <c r="VKP1662" s="2"/>
      <c r="VKS1662" s="24"/>
      <c r="VKT1662" s="24"/>
      <c r="VKU1662" s="31"/>
      <c r="VKV1662" s="24"/>
      <c r="VKW1662" s="24"/>
      <c r="VKX1662" s="24"/>
      <c r="VKY1662" s="24"/>
      <c r="VKZ1662" s="24"/>
      <c r="VLA1662" s="24"/>
      <c r="VLB1662" s="24"/>
      <c r="VLC1662" s="24"/>
      <c r="VLD1662" s="24"/>
      <c r="VLE1662" s="24"/>
      <c r="VLF1662" s="24"/>
      <c r="VLG1662" s="24"/>
      <c r="VLH1662" s="24"/>
      <c r="VLI1662" s="24"/>
      <c r="VLJ1662" s="24"/>
      <c r="VLN1662" s="3"/>
      <c r="VLO1662" s="31"/>
      <c r="VLP1662" s="5"/>
      <c r="VLQ1662" s="9"/>
      <c r="VLT1662" s="2"/>
      <c r="VLW1662" s="24"/>
      <c r="VLX1662" s="24"/>
      <c r="VLY1662" s="31"/>
      <c r="VLZ1662" s="24"/>
      <c r="VMA1662" s="24"/>
      <c r="VMB1662" s="24"/>
      <c r="VMC1662" s="24"/>
      <c r="VMD1662" s="24"/>
      <c r="VME1662" s="24"/>
      <c r="VMF1662" s="24"/>
      <c r="VMG1662" s="24"/>
      <c r="VMH1662" s="24"/>
      <c r="VMI1662" s="24"/>
      <c r="VMJ1662" s="24"/>
      <c r="VMK1662" s="24"/>
      <c r="VML1662" s="24"/>
      <c r="VMM1662" s="24"/>
      <c r="VMN1662" s="24"/>
      <c r="VMR1662" s="3"/>
      <c r="VMS1662" s="31"/>
      <c r="VMT1662" s="5"/>
      <c r="VMU1662" s="9"/>
      <c r="VMX1662" s="2"/>
      <c r="VNA1662" s="24"/>
      <c r="VNB1662" s="24"/>
      <c r="VNC1662" s="31"/>
      <c r="VND1662" s="24"/>
      <c r="VNE1662" s="24"/>
      <c r="VNF1662" s="24"/>
      <c r="VNG1662" s="24"/>
      <c r="VNH1662" s="24"/>
      <c r="VNI1662" s="24"/>
      <c r="VNJ1662" s="24"/>
      <c r="VNK1662" s="24"/>
      <c r="VNL1662" s="24"/>
      <c r="VNM1662" s="24"/>
      <c r="VNN1662" s="24"/>
      <c r="VNO1662" s="24"/>
      <c r="VNP1662" s="24"/>
      <c r="VNQ1662" s="24"/>
      <c r="VNR1662" s="24"/>
      <c r="VNV1662" s="3"/>
      <c r="VNW1662" s="31"/>
      <c r="VNX1662" s="5"/>
      <c r="VNY1662" s="9"/>
      <c r="VOB1662" s="2"/>
      <c r="VOE1662" s="24"/>
      <c r="VOF1662" s="24"/>
      <c r="VOG1662" s="31"/>
      <c r="VOH1662" s="24"/>
      <c r="VOI1662" s="24"/>
      <c r="VOJ1662" s="24"/>
      <c r="VOK1662" s="24"/>
      <c r="VOL1662" s="24"/>
      <c r="VOM1662" s="24"/>
      <c r="VON1662" s="24"/>
      <c r="VOO1662" s="24"/>
      <c r="VOP1662" s="24"/>
      <c r="VOQ1662" s="24"/>
      <c r="VOR1662" s="24"/>
      <c r="VOS1662" s="24"/>
      <c r="VOT1662" s="24"/>
      <c r="VOU1662" s="24"/>
      <c r="VOV1662" s="24"/>
      <c r="VOZ1662" s="3"/>
      <c r="VPA1662" s="31"/>
      <c r="VPB1662" s="5"/>
      <c r="VPC1662" s="9"/>
      <c r="VPF1662" s="2"/>
      <c r="VPI1662" s="24"/>
      <c r="VPJ1662" s="24"/>
      <c r="VPK1662" s="31"/>
      <c r="VPL1662" s="24"/>
      <c r="VPM1662" s="24"/>
      <c r="VPN1662" s="24"/>
      <c r="VPO1662" s="24"/>
      <c r="VPP1662" s="24"/>
      <c r="VPQ1662" s="24"/>
      <c r="VPR1662" s="24"/>
      <c r="VPS1662" s="24"/>
      <c r="VPT1662" s="24"/>
      <c r="VPU1662" s="24"/>
      <c r="VPV1662" s="24"/>
      <c r="VPW1662" s="24"/>
      <c r="VPX1662" s="24"/>
      <c r="VPY1662" s="24"/>
      <c r="VPZ1662" s="24"/>
      <c r="VQD1662" s="3"/>
      <c r="VQE1662" s="31"/>
      <c r="VQF1662" s="5"/>
      <c r="VQG1662" s="9"/>
      <c r="VQJ1662" s="2"/>
      <c r="VQM1662" s="24"/>
      <c r="VQN1662" s="24"/>
      <c r="VQO1662" s="31"/>
      <c r="VQP1662" s="24"/>
      <c r="VQQ1662" s="24"/>
      <c r="VQR1662" s="24"/>
      <c r="VQS1662" s="24"/>
      <c r="VQT1662" s="24"/>
      <c r="VQU1662" s="24"/>
      <c r="VQV1662" s="24"/>
      <c r="VQW1662" s="24"/>
      <c r="VQX1662" s="24"/>
      <c r="VQY1662" s="24"/>
      <c r="VQZ1662" s="24"/>
      <c r="VRA1662" s="24"/>
      <c r="VRB1662" s="24"/>
      <c r="VRC1662" s="24"/>
      <c r="VRD1662" s="24"/>
      <c r="VRH1662" s="3"/>
      <c r="VRI1662" s="31"/>
      <c r="VRJ1662" s="5"/>
      <c r="VRK1662" s="9"/>
      <c r="VRN1662" s="2"/>
      <c r="VRQ1662" s="24"/>
      <c r="VRR1662" s="24"/>
      <c r="VRS1662" s="31"/>
      <c r="VRT1662" s="24"/>
      <c r="VRU1662" s="24"/>
      <c r="VRV1662" s="24"/>
      <c r="VRW1662" s="24"/>
      <c r="VRX1662" s="24"/>
      <c r="VRY1662" s="24"/>
      <c r="VRZ1662" s="24"/>
      <c r="VSA1662" s="24"/>
      <c r="VSB1662" s="24"/>
      <c r="VSC1662" s="24"/>
      <c r="VSD1662" s="24"/>
      <c r="VSE1662" s="24"/>
      <c r="VSF1662" s="24"/>
      <c r="VSG1662" s="24"/>
      <c r="VSH1662" s="24"/>
      <c r="VSL1662" s="3"/>
      <c r="VSM1662" s="31"/>
      <c r="VSN1662" s="5"/>
      <c r="VSO1662" s="9"/>
      <c r="VSR1662" s="2"/>
      <c r="VSU1662" s="24"/>
      <c r="VSV1662" s="24"/>
      <c r="VSW1662" s="31"/>
      <c r="VSX1662" s="24"/>
      <c r="VSY1662" s="24"/>
      <c r="VSZ1662" s="24"/>
      <c r="VTA1662" s="24"/>
      <c r="VTB1662" s="24"/>
      <c r="VTC1662" s="24"/>
      <c r="VTD1662" s="24"/>
      <c r="VTE1662" s="24"/>
      <c r="VTF1662" s="24"/>
      <c r="VTG1662" s="24"/>
      <c r="VTH1662" s="24"/>
      <c r="VTI1662" s="24"/>
      <c r="VTJ1662" s="24"/>
      <c r="VTK1662" s="24"/>
      <c r="VTL1662" s="24"/>
      <c r="VTP1662" s="3"/>
      <c r="VTQ1662" s="31"/>
      <c r="VTR1662" s="5"/>
      <c r="VTS1662" s="9"/>
      <c r="VTV1662" s="2"/>
      <c r="VTY1662" s="24"/>
      <c r="VTZ1662" s="24"/>
      <c r="VUA1662" s="31"/>
      <c r="VUB1662" s="24"/>
      <c r="VUC1662" s="24"/>
      <c r="VUD1662" s="24"/>
      <c r="VUE1662" s="24"/>
      <c r="VUF1662" s="24"/>
      <c r="VUG1662" s="24"/>
      <c r="VUH1662" s="24"/>
      <c r="VUI1662" s="24"/>
      <c r="VUJ1662" s="24"/>
      <c r="VUK1662" s="24"/>
      <c r="VUL1662" s="24"/>
      <c r="VUM1662" s="24"/>
      <c r="VUN1662" s="24"/>
      <c r="VUO1662" s="24"/>
      <c r="VUP1662" s="24"/>
      <c r="VUT1662" s="3"/>
      <c r="VUU1662" s="31"/>
      <c r="VUV1662" s="5"/>
      <c r="VUW1662" s="9"/>
      <c r="VUZ1662" s="2"/>
      <c r="VVC1662" s="24"/>
      <c r="VVD1662" s="24"/>
      <c r="VVE1662" s="31"/>
      <c r="VVF1662" s="24"/>
      <c r="VVG1662" s="24"/>
      <c r="VVH1662" s="24"/>
      <c r="VVI1662" s="24"/>
      <c r="VVJ1662" s="24"/>
      <c r="VVK1662" s="24"/>
      <c r="VVL1662" s="24"/>
      <c r="VVM1662" s="24"/>
      <c r="VVN1662" s="24"/>
      <c r="VVO1662" s="24"/>
      <c r="VVP1662" s="24"/>
      <c r="VVQ1662" s="24"/>
      <c r="VVR1662" s="24"/>
      <c r="VVS1662" s="24"/>
      <c r="VVT1662" s="24"/>
      <c r="VVX1662" s="3"/>
      <c r="VVY1662" s="31"/>
      <c r="VVZ1662" s="5"/>
      <c r="VWA1662" s="9"/>
      <c r="VWD1662" s="2"/>
      <c r="VWG1662" s="24"/>
      <c r="VWH1662" s="24"/>
      <c r="VWI1662" s="31"/>
      <c r="VWJ1662" s="24"/>
      <c r="VWK1662" s="24"/>
      <c r="VWL1662" s="24"/>
      <c r="VWM1662" s="24"/>
      <c r="VWN1662" s="24"/>
      <c r="VWO1662" s="24"/>
      <c r="VWP1662" s="24"/>
      <c r="VWQ1662" s="24"/>
      <c r="VWR1662" s="24"/>
      <c r="VWS1662" s="24"/>
      <c r="VWT1662" s="24"/>
      <c r="VWU1662" s="24"/>
      <c r="VWV1662" s="24"/>
      <c r="VWW1662" s="24"/>
      <c r="VWX1662" s="24"/>
      <c r="VXB1662" s="3"/>
      <c r="VXC1662" s="31"/>
      <c r="VXD1662" s="5"/>
      <c r="VXE1662" s="9"/>
      <c r="VXH1662" s="2"/>
      <c r="VXK1662" s="24"/>
      <c r="VXL1662" s="24"/>
      <c r="VXM1662" s="31"/>
      <c r="VXN1662" s="24"/>
      <c r="VXO1662" s="24"/>
      <c r="VXP1662" s="24"/>
      <c r="VXQ1662" s="24"/>
      <c r="VXR1662" s="24"/>
      <c r="VXS1662" s="24"/>
      <c r="VXT1662" s="24"/>
      <c r="VXU1662" s="24"/>
      <c r="VXV1662" s="24"/>
      <c r="VXW1662" s="24"/>
      <c r="VXX1662" s="24"/>
      <c r="VXY1662" s="24"/>
      <c r="VXZ1662" s="24"/>
      <c r="VYA1662" s="24"/>
      <c r="VYB1662" s="24"/>
      <c r="VYF1662" s="3"/>
      <c r="VYG1662" s="31"/>
      <c r="VYH1662" s="5"/>
      <c r="VYI1662" s="9"/>
      <c r="VYL1662" s="2"/>
      <c r="VYO1662" s="24"/>
      <c r="VYP1662" s="24"/>
      <c r="VYQ1662" s="31"/>
      <c r="VYR1662" s="24"/>
      <c r="VYS1662" s="24"/>
      <c r="VYT1662" s="24"/>
      <c r="VYU1662" s="24"/>
      <c r="VYV1662" s="24"/>
      <c r="VYW1662" s="24"/>
      <c r="VYX1662" s="24"/>
      <c r="VYY1662" s="24"/>
      <c r="VYZ1662" s="24"/>
      <c r="VZA1662" s="24"/>
      <c r="VZB1662" s="24"/>
      <c r="VZC1662" s="24"/>
      <c r="VZD1662" s="24"/>
      <c r="VZE1662" s="24"/>
      <c r="VZF1662" s="24"/>
      <c r="VZJ1662" s="3"/>
      <c r="VZK1662" s="31"/>
      <c r="VZL1662" s="5"/>
      <c r="VZM1662" s="9"/>
      <c r="VZP1662" s="2"/>
      <c r="VZS1662" s="24"/>
      <c r="VZT1662" s="24"/>
      <c r="VZU1662" s="31"/>
      <c r="VZV1662" s="24"/>
      <c r="VZW1662" s="24"/>
      <c r="VZX1662" s="24"/>
      <c r="VZY1662" s="24"/>
      <c r="VZZ1662" s="24"/>
      <c r="WAA1662" s="24"/>
      <c r="WAB1662" s="24"/>
      <c r="WAC1662" s="24"/>
      <c r="WAD1662" s="24"/>
      <c r="WAE1662" s="24"/>
      <c r="WAF1662" s="24"/>
      <c r="WAG1662" s="24"/>
      <c r="WAH1662" s="24"/>
      <c r="WAI1662" s="24"/>
      <c r="WAJ1662" s="24"/>
      <c r="WAN1662" s="3"/>
      <c r="WAO1662" s="31"/>
      <c r="WAP1662" s="5"/>
      <c r="WAQ1662" s="9"/>
      <c r="WAT1662" s="2"/>
      <c r="WAW1662" s="24"/>
      <c r="WAX1662" s="24"/>
      <c r="WAY1662" s="31"/>
      <c r="WAZ1662" s="24"/>
      <c r="WBA1662" s="24"/>
      <c r="WBB1662" s="24"/>
      <c r="WBC1662" s="24"/>
      <c r="WBD1662" s="24"/>
      <c r="WBE1662" s="24"/>
      <c r="WBF1662" s="24"/>
      <c r="WBG1662" s="24"/>
      <c r="WBH1662" s="24"/>
      <c r="WBI1662" s="24"/>
      <c r="WBJ1662" s="24"/>
      <c r="WBK1662" s="24"/>
      <c r="WBL1662" s="24"/>
      <c r="WBM1662" s="24"/>
      <c r="WBN1662" s="24"/>
      <c r="WBR1662" s="3"/>
      <c r="WBS1662" s="31"/>
      <c r="WBT1662" s="5"/>
      <c r="WBU1662" s="9"/>
      <c r="WBX1662" s="2"/>
      <c r="WCA1662" s="24"/>
      <c r="WCB1662" s="24"/>
      <c r="WCC1662" s="31"/>
      <c r="WCD1662" s="24"/>
      <c r="WCE1662" s="24"/>
      <c r="WCF1662" s="24"/>
      <c r="WCG1662" s="24"/>
      <c r="WCH1662" s="24"/>
      <c r="WCI1662" s="24"/>
      <c r="WCJ1662" s="24"/>
      <c r="WCK1662" s="24"/>
      <c r="WCL1662" s="24"/>
      <c r="WCM1662" s="24"/>
      <c r="WCN1662" s="24"/>
      <c r="WCO1662" s="24"/>
      <c r="WCP1662" s="24"/>
      <c r="WCQ1662" s="24"/>
      <c r="WCR1662" s="24"/>
      <c r="WCV1662" s="3"/>
      <c r="WCW1662" s="31"/>
      <c r="WCX1662" s="5"/>
      <c r="WCY1662" s="9"/>
      <c r="WDB1662" s="2"/>
      <c r="WDE1662" s="24"/>
      <c r="WDF1662" s="24"/>
      <c r="WDG1662" s="31"/>
      <c r="WDH1662" s="24"/>
      <c r="WDI1662" s="24"/>
      <c r="WDJ1662" s="24"/>
      <c r="WDK1662" s="24"/>
      <c r="WDL1662" s="24"/>
      <c r="WDM1662" s="24"/>
      <c r="WDN1662" s="24"/>
      <c r="WDO1662" s="24"/>
      <c r="WDP1662" s="24"/>
      <c r="WDQ1662" s="24"/>
      <c r="WDR1662" s="24"/>
      <c r="WDS1662" s="24"/>
      <c r="WDT1662" s="24"/>
      <c r="WDU1662" s="24"/>
      <c r="WDV1662" s="24"/>
      <c r="WDZ1662" s="3"/>
      <c r="WEA1662" s="31"/>
      <c r="WEB1662" s="5"/>
      <c r="WEC1662" s="9"/>
      <c r="WEF1662" s="2"/>
      <c r="WEI1662" s="24"/>
      <c r="WEJ1662" s="24"/>
      <c r="WEK1662" s="31"/>
      <c r="WEL1662" s="24"/>
      <c r="WEM1662" s="24"/>
      <c r="WEN1662" s="24"/>
      <c r="WEO1662" s="24"/>
      <c r="WEP1662" s="24"/>
      <c r="WEQ1662" s="24"/>
      <c r="WER1662" s="24"/>
      <c r="WES1662" s="24"/>
      <c r="WET1662" s="24"/>
      <c r="WEU1662" s="24"/>
      <c r="WEV1662" s="24"/>
      <c r="WEW1662" s="24"/>
      <c r="WEX1662" s="24"/>
      <c r="WEY1662" s="24"/>
      <c r="WEZ1662" s="24"/>
      <c r="WFD1662" s="3"/>
      <c r="WFE1662" s="31"/>
      <c r="WFF1662" s="5"/>
      <c r="WFG1662" s="9"/>
      <c r="WFJ1662" s="2"/>
      <c r="WFM1662" s="24"/>
      <c r="WFN1662" s="24"/>
      <c r="WFO1662" s="31"/>
      <c r="WFP1662" s="24"/>
      <c r="WFQ1662" s="24"/>
      <c r="WFR1662" s="24"/>
      <c r="WFS1662" s="24"/>
      <c r="WFT1662" s="24"/>
      <c r="WFU1662" s="24"/>
      <c r="WFV1662" s="24"/>
      <c r="WFW1662" s="24"/>
      <c r="WFX1662" s="24"/>
      <c r="WFY1662" s="24"/>
      <c r="WFZ1662" s="24"/>
      <c r="WGA1662" s="24"/>
      <c r="WGB1662" s="24"/>
      <c r="WGC1662" s="24"/>
      <c r="WGD1662" s="24"/>
      <c r="WGH1662" s="3"/>
      <c r="WGI1662" s="31"/>
      <c r="WGJ1662" s="5"/>
      <c r="WGK1662" s="9"/>
      <c r="WGN1662" s="2"/>
      <c r="WGQ1662" s="24"/>
      <c r="WGR1662" s="24"/>
      <c r="WGS1662" s="31"/>
      <c r="WGT1662" s="24"/>
      <c r="WGU1662" s="24"/>
      <c r="WGV1662" s="24"/>
      <c r="WGW1662" s="24"/>
      <c r="WGX1662" s="24"/>
      <c r="WGY1662" s="24"/>
      <c r="WGZ1662" s="24"/>
      <c r="WHA1662" s="24"/>
      <c r="WHB1662" s="24"/>
      <c r="WHC1662" s="24"/>
      <c r="WHD1662" s="24"/>
      <c r="WHE1662" s="24"/>
      <c r="WHF1662" s="24"/>
      <c r="WHG1662" s="24"/>
      <c r="WHH1662" s="24"/>
      <c r="WHL1662" s="3"/>
      <c r="WHM1662" s="31"/>
      <c r="WHN1662" s="5"/>
      <c r="WHO1662" s="9"/>
      <c r="WHR1662" s="2"/>
      <c r="WHU1662" s="24"/>
      <c r="WHV1662" s="24"/>
      <c r="WHW1662" s="31"/>
      <c r="WHX1662" s="24"/>
      <c r="WHY1662" s="24"/>
      <c r="WHZ1662" s="24"/>
      <c r="WIA1662" s="24"/>
      <c r="WIB1662" s="24"/>
      <c r="WIC1662" s="24"/>
      <c r="WID1662" s="24"/>
      <c r="WIE1662" s="24"/>
      <c r="WIF1662" s="24"/>
      <c r="WIG1662" s="24"/>
      <c r="WIH1662" s="24"/>
      <c r="WII1662" s="24"/>
      <c r="WIJ1662" s="24"/>
      <c r="WIK1662" s="24"/>
      <c r="WIL1662" s="24"/>
      <c r="WIP1662" s="3"/>
      <c r="WIQ1662" s="31"/>
      <c r="WIR1662" s="5"/>
      <c r="WIS1662" s="9"/>
      <c r="WIV1662" s="2"/>
      <c r="WIY1662" s="24"/>
      <c r="WIZ1662" s="24"/>
      <c r="WJA1662" s="31"/>
      <c r="WJB1662" s="24"/>
      <c r="WJC1662" s="24"/>
      <c r="WJD1662" s="24"/>
      <c r="WJE1662" s="24"/>
      <c r="WJF1662" s="24"/>
      <c r="WJG1662" s="24"/>
      <c r="WJH1662" s="24"/>
      <c r="WJI1662" s="24"/>
      <c r="WJJ1662" s="24"/>
      <c r="WJK1662" s="24"/>
      <c r="WJL1662" s="24"/>
      <c r="WJM1662" s="24"/>
      <c r="WJN1662" s="24"/>
      <c r="WJO1662" s="24"/>
      <c r="WJP1662" s="24"/>
      <c r="WJT1662" s="3"/>
      <c r="WJU1662" s="31"/>
      <c r="WJV1662" s="5"/>
      <c r="WJW1662" s="9"/>
      <c r="WJZ1662" s="2"/>
      <c r="WKC1662" s="24"/>
      <c r="WKD1662" s="24"/>
      <c r="WKE1662" s="31"/>
      <c r="WKF1662" s="24"/>
      <c r="WKG1662" s="24"/>
      <c r="WKH1662" s="24"/>
      <c r="WKI1662" s="24"/>
      <c r="WKJ1662" s="24"/>
      <c r="WKK1662" s="24"/>
      <c r="WKL1662" s="24"/>
      <c r="WKM1662" s="24"/>
      <c r="WKN1662" s="24"/>
      <c r="WKO1662" s="24"/>
      <c r="WKP1662" s="24"/>
      <c r="WKQ1662" s="24"/>
      <c r="WKR1662" s="24"/>
      <c r="WKS1662" s="24"/>
      <c r="WKT1662" s="24"/>
      <c r="WKX1662" s="3"/>
      <c r="WKY1662" s="31"/>
      <c r="WKZ1662" s="5"/>
      <c r="WLA1662" s="9"/>
      <c r="WLD1662" s="2"/>
      <c r="WLG1662" s="24"/>
      <c r="WLH1662" s="24"/>
      <c r="WLI1662" s="31"/>
      <c r="WLJ1662" s="24"/>
      <c r="WLK1662" s="24"/>
      <c r="WLL1662" s="24"/>
      <c r="WLM1662" s="24"/>
      <c r="WLN1662" s="24"/>
      <c r="WLO1662" s="24"/>
      <c r="WLP1662" s="24"/>
      <c r="WLQ1662" s="24"/>
      <c r="WLR1662" s="24"/>
      <c r="WLS1662" s="24"/>
      <c r="WLT1662" s="24"/>
      <c r="WLU1662" s="24"/>
      <c r="WLV1662" s="24"/>
      <c r="WLW1662" s="24"/>
      <c r="WLX1662" s="24"/>
      <c r="WMB1662" s="3"/>
      <c r="WMC1662" s="31"/>
      <c r="WMD1662" s="5"/>
      <c r="WME1662" s="9"/>
      <c r="WMH1662" s="2"/>
      <c r="WMK1662" s="24"/>
      <c r="WML1662" s="24"/>
      <c r="WMM1662" s="31"/>
      <c r="WMN1662" s="24"/>
      <c r="WMO1662" s="24"/>
      <c r="WMP1662" s="24"/>
      <c r="WMQ1662" s="24"/>
      <c r="WMR1662" s="24"/>
      <c r="WMS1662" s="24"/>
      <c r="WMT1662" s="24"/>
      <c r="WMU1662" s="24"/>
      <c r="WMV1662" s="24"/>
      <c r="WMW1662" s="24"/>
      <c r="WMX1662" s="24"/>
      <c r="WMY1662" s="24"/>
      <c r="WMZ1662" s="24"/>
      <c r="WNA1662" s="24"/>
      <c r="WNB1662" s="24"/>
      <c r="WNF1662" s="3"/>
      <c r="WNG1662" s="31"/>
      <c r="WNH1662" s="5"/>
      <c r="WNI1662" s="9"/>
      <c r="WNL1662" s="2"/>
      <c r="WNO1662" s="24"/>
      <c r="WNP1662" s="24"/>
      <c r="WNQ1662" s="31"/>
      <c r="WNR1662" s="24"/>
      <c r="WNS1662" s="24"/>
      <c r="WNT1662" s="24"/>
      <c r="WNU1662" s="24"/>
      <c r="WNV1662" s="24"/>
      <c r="WNW1662" s="24"/>
      <c r="WNX1662" s="24"/>
      <c r="WNY1662" s="24"/>
      <c r="WNZ1662" s="24"/>
      <c r="WOA1662" s="24"/>
      <c r="WOB1662" s="24"/>
      <c r="WOC1662" s="24"/>
      <c r="WOD1662" s="24"/>
      <c r="WOE1662" s="24"/>
      <c r="WOF1662" s="24"/>
      <c r="WOJ1662" s="3"/>
      <c r="WOK1662" s="31"/>
      <c r="WOL1662" s="5"/>
      <c r="WOM1662" s="9"/>
      <c r="WOP1662" s="2"/>
      <c r="WOS1662" s="24"/>
      <c r="WOT1662" s="24"/>
      <c r="WOU1662" s="31"/>
      <c r="WOV1662" s="24"/>
      <c r="WOW1662" s="24"/>
      <c r="WOX1662" s="24"/>
      <c r="WOY1662" s="24"/>
      <c r="WOZ1662" s="24"/>
      <c r="WPA1662" s="24"/>
      <c r="WPB1662" s="24"/>
      <c r="WPC1662" s="24"/>
      <c r="WPD1662" s="24"/>
      <c r="WPE1662" s="24"/>
      <c r="WPF1662" s="24"/>
      <c r="WPG1662" s="24"/>
      <c r="WPH1662" s="24"/>
      <c r="WPI1662" s="24"/>
      <c r="WPJ1662" s="24"/>
      <c r="WPN1662" s="3"/>
      <c r="WPO1662" s="31"/>
      <c r="WPP1662" s="5"/>
      <c r="WPQ1662" s="9"/>
      <c r="WPT1662" s="2"/>
      <c r="WPW1662" s="24"/>
      <c r="WPX1662" s="24"/>
      <c r="WPY1662" s="31"/>
      <c r="WPZ1662" s="24"/>
      <c r="WQA1662" s="24"/>
      <c r="WQB1662" s="24"/>
      <c r="WQC1662" s="24"/>
      <c r="WQD1662" s="24"/>
      <c r="WQE1662" s="24"/>
      <c r="WQF1662" s="24"/>
      <c r="WQG1662" s="24"/>
      <c r="WQH1662" s="24"/>
      <c r="WQI1662" s="24"/>
      <c r="WQJ1662" s="24"/>
      <c r="WQK1662" s="24"/>
      <c r="WQL1662" s="24"/>
      <c r="WQM1662" s="24"/>
      <c r="WQN1662" s="24"/>
      <c r="WQR1662" s="3"/>
      <c r="WQS1662" s="31"/>
      <c r="WQT1662" s="5"/>
      <c r="WQU1662" s="9"/>
      <c r="WQX1662" s="2"/>
      <c r="WRA1662" s="24"/>
      <c r="WRB1662" s="24"/>
      <c r="WRC1662" s="31"/>
      <c r="WRD1662" s="24"/>
      <c r="WRE1662" s="24"/>
      <c r="WRF1662" s="24"/>
      <c r="WRG1662" s="24"/>
      <c r="WRH1662" s="24"/>
      <c r="WRI1662" s="24"/>
      <c r="WRJ1662" s="24"/>
      <c r="WRK1662" s="24"/>
      <c r="WRL1662" s="24"/>
      <c r="WRM1662" s="24"/>
      <c r="WRN1662" s="24"/>
      <c r="WRO1662" s="24"/>
      <c r="WRP1662" s="24"/>
      <c r="WRQ1662" s="24"/>
      <c r="WRR1662" s="24"/>
      <c r="WRV1662" s="3"/>
      <c r="WRW1662" s="31"/>
      <c r="WRX1662" s="5"/>
      <c r="WRY1662" s="9"/>
      <c r="WSB1662" s="2"/>
      <c r="WSE1662" s="24"/>
      <c r="WSF1662" s="24"/>
      <c r="WSG1662" s="31"/>
      <c r="WSH1662" s="24"/>
      <c r="WSI1662" s="24"/>
      <c r="WSJ1662" s="24"/>
      <c r="WSK1662" s="24"/>
      <c r="WSL1662" s="24"/>
      <c r="WSM1662" s="24"/>
      <c r="WSN1662" s="24"/>
      <c r="WSO1662" s="24"/>
      <c r="WSP1662" s="24"/>
      <c r="WSQ1662" s="24"/>
      <c r="WSR1662" s="24"/>
      <c r="WSS1662" s="24"/>
      <c r="WST1662" s="24"/>
      <c r="WSU1662" s="24"/>
      <c r="WSV1662" s="24"/>
      <c r="WSZ1662" s="3"/>
      <c r="WTA1662" s="31"/>
      <c r="WTB1662" s="5"/>
      <c r="WTC1662" s="9"/>
      <c r="WTF1662" s="2"/>
      <c r="WTI1662" s="24"/>
      <c r="WTJ1662" s="24"/>
      <c r="WTK1662" s="31"/>
      <c r="WTL1662" s="24"/>
      <c r="WTM1662" s="24"/>
      <c r="WTN1662" s="24"/>
      <c r="WTO1662" s="24"/>
      <c r="WTP1662" s="24"/>
      <c r="WTQ1662" s="24"/>
      <c r="WTR1662" s="24"/>
      <c r="WTS1662" s="24"/>
      <c r="WTT1662" s="24"/>
      <c r="WTU1662" s="24"/>
      <c r="WTV1662" s="24"/>
      <c r="WTW1662" s="24"/>
      <c r="WTX1662" s="24"/>
      <c r="WTY1662" s="24"/>
      <c r="WTZ1662" s="24"/>
      <c r="WUD1662" s="3"/>
      <c r="WUE1662" s="31"/>
      <c r="WUF1662" s="5"/>
      <c r="WUG1662" s="9"/>
      <c r="WUJ1662" s="2"/>
      <c r="WUM1662" s="24"/>
      <c r="WUN1662" s="24"/>
      <c r="WUO1662" s="31"/>
      <c r="WUP1662" s="24"/>
      <c r="WUQ1662" s="24"/>
      <c r="WUR1662" s="24"/>
      <c r="WUS1662" s="24"/>
      <c r="WUT1662" s="24"/>
      <c r="WUU1662" s="24"/>
      <c r="WUV1662" s="24"/>
      <c r="WUW1662" s="24"/>
      <c r="WUX1662" s="24"/>
      <c r="WUY1662" s="24"/>
      <c r="WUZ1662" s="24"/>
      <c r="WVA1662" s="24"/>
      <c r="WVB1662" s="24"/>
      <c r="WVC1662" s="24"/>
      <c r="WVD1662" s="24"/>
      <c r="WVH1662" s="3"/>
      <c r="WVI1662" s="31"/>
      <c r="WVJ1662" s="5"/>
      <c r="WVK1662" s="9"/>
      <c r="WVN1662" s="2"/>
      <c r="WVQ1662" s="24"/>
      <c r="WVR1662" s="24"/>
      <c r="WVS1662" s="31"/>
      <c r="WVT1662" s="24"/>
      <c r="WVU1662" s="24"/>
      <c r="WVV1662" s="24"/>
      <c r="WVW1662" s="24"/>
      <c r="WVX1662" s="24"/>
      <c r="WVY1662" s="24"/>
      <c r="WVZ1662" s="24"/>
      <c r="WWA1662" s="24"/>
      <c r="WWB1662" s="24"/>
      <c r="WWC1662" s="24"/>
      <c r="WWD1662" s="24"/>
      <c r="WWE1662" s="24"/>
      <c r="WWF1662" s="24"/>
      <c r="WWG1662" s="24"/>
      <c r="WWH1662" s="24"/>
      <c r="WWL1662" s="3"/>
      <c r="WWM1662" s="31"/>
      <c r="WWN1662" s="5"/>
      <c r="WWO1662" s="9"/>
      <c r="WWR1662" s="2"/>
      <c r="WWU1662" s="24"/>
      <c r="WWV1662" s="24"/>
      <c r="WWW1662" s="31"/>
      <c r="WWX1662" s="24"/>
      <c r="WWY1662" s="24"/>
      <c r="WWZ1662" s="24"/>
      <c r="WXA1662" s="24"/>
      <c r="WXB1662" s="24"/>
      <c r="WXC1662" s="24"/>
      <c r="WXD1662" s="24"/>
      <c r="WXE1662" s="24"/>
      <c r="WXF1662" s="24"/>
      <c r="WXG1662" s="24"/>
      <c r="WXH1662" s="24"/>
      <c r="WXI1662" s="24"/>
      <c r="WXJ1662" s="24"/>
      <c r="WXK1662" s="24"/>
      <c r="WXL1662" s="24"/>
      <c r="WXP1662" s="3"/>
      <c r="WXQ1662" s="31"/>
      <c r="WXR1662" s="5"/>
      <c r="WXS1662" s="9"/>
      <c r="WXV1662" s="2"/>
      <c r="WXY1662" s="24"/>
      <c r="WXZ1662" s="24"/>
      <c r="WYA1662" s="31"/>
      <c r="WYB1662" s="24"/>
      <c r="WYC1662" s="24"/>
      <c r="WYD1662" s="24"/>
      <c r="WYE1662" s="24"/>
      <c r="WYF1662" s="24"/>
      <c r="WYG1662" s="24"/>
      <c r="WYH1662" s="24"/>
      <c r="WYI1662" s="24"/>
      <c r="WYJ1662" s="24"/>
      <c r="WYK1662" s="24"/>
      <c r="WYL1662" s="24"/>
      <c r="WYM1662" s="24"/>
      <c r="WYN1662" s="24"/>
      <c r="WYO1662" s="24"/>
      <c r="WYP1662" s="24"/>
      <c r="WYT1662" s="3"/>
      <c r="WYU1662" s="31"/>
      <c r="WYV1662" s="5"/>
      <c r="WYW1662" s="9"/>
      <c r="WYZ1662" s="2"/>
      <c r="WZC1662" s="24"/>
      <c r="WZD1662" s="24"/>
      <c r="WZE1662" s="31"/>
      <c r="WZF1662" s="24"/>
      <c r="WZG1662" s="24"/>
      <c r="WZH1662" s="24"/>
      <c r="WZI1662" s="24"/>
      <c r="WZJ1662" s="24"/>
      <c r="WZK1662" s="24"/>
      <c r="WZL1662" s="24"/>
      <c r="WZM1662" s="24"/>
      <c r="WZN1662" s="24"/>
      <c r="WZO1662" s="24"/>
      <c r="WZP1662" s="24"/>
      <c r="WZQ1662" s="24"/>
      <c r="WZR1662" s="24"/>
      <c r="WZS1662" s="24"/>
      <c r="WZT1662" s="24"/>
      <c r="WZX1662" s="3"/>
      <c r="WZY1662" s="31"/>
      <c r="WZZ1662" s="5"/>
      <c r="XAA1662" s="9"/>
      <c r="XAD1662" s="2"/>
      <c r="XAG1662" s="24"/>
      <c r="XAH1662" s="24"/>
      <c r="XAI1662" s="31"/>
      <c r="XAJ1662" s="24"/>
      <c r="XAK1662" s="24"/>
      <c r="XAL1662" s="24"/>
      <c r="XAM1662" s="24"/>
      <c r="XAN1662" s="24"/>
      <c r="XAO1662" s="24"/>
      <c r="XAP1662" s="24"/>
      <c r="XAQ1662" s="24"/>
      <c r="XAR1662" s="24"/>
      <c r="XAS1662" s="24"/>
      <c r="XAT1662" s="24"/>
      <c r="XAU1662" s="24"/>
      <c r="XAV1662" s="24"/>
      <c r="XAW1662" s="24"/>
      <c r="XAX1662" s="24"/>
      <c r="XBB1662" s="3"/>
      <c r="XBC1662" s="31"/>
      <c r="XBD1662" s="5"/>
      <c r="XBE1662" s="9"/>
      <c r="XBH1662" s="2"/>
      <c r="XBK1662" s="24"/>
      <c r="XBL1662" s="24"/>
      <c r="XBM1662" s="31"/>
      <c r="XBN1662" s="24"/>
      <c r="XBO1662" s="24"/>
      <c r="XBP1662" s="24"/>
      <c r="XBQ1662" s="24"/>
      <c r="XBR1662" s="24"/>
      <c r="XBS1662" s="24"/>
      <c r="XBT1662" s="24"/>
      <c r="XBU1662" s="24"/>
      <c r="XBV1662" s="24"/>
      <c r="XBW1662" s="24"/>
      <c r="XBX1662" s="24"/>
      <c r="XBY1662" s="24"/>
      <c r="XBZ1662" s="24"/>
      <c r="XCA1662" s="24"/>
      <c r="XCB1662" s="24"/>
      <c r="XCF1662" s="3"/>
      <c r="XCG1662" s="31"/>
      <c r="XCH1662" s="5"/>
      <c r="XCI1662" s="9"/>
      <c r="XCL1662" s="2"/>
      <c r="XCO1662" s="24"/>
      <c r="XCP1662" s="24"/>
      <c r="XCQ1662" s="31"/>
      <c r="XCR1662" s="24"/>
      <c r="XCS1662" s="24"/>
      <c r="XCT1662" s="24"/>
      <c r="XCU1662" s="24"/>
      <c r="XCV1662" s="24"/>
      <c r="XCW1662" s="24"/>
      <c r="XCX1662" s="24"/>
      <c r="XCY1662" s="24"/>
      <c r="XCZ1662" s="24"/>
      <c r="XDA1662" s="24"/>
      <c r="XDB1662" s="24"/>
      <c r="XDC1662" s="24"/>
      <c r="XDD1662" s="24"/>
      <c r="XDE1662" s="24"/>
      <c r="XDF1662" s="24"/>
      <c r="XDJ1662" s="3"/>
      <c r="XDK1662" s="31"/>
      <c r="XDL1662" s="5"/>
      <c r="XDM1662" s="9"/>
      <c r="XDP1662" s="2"/>
      <c r="XDS1662" s="24"/>
      <c r="XDT1662" s="24"/>
      <c r="XDU1662" s="31"/>
      <c r="XDV1662" s="24"/>
      <c r="XDW1662" s="24"/>
      <c r="XDX1662" s="24"/>
      <c r="XDY1662" s="24"/>
      <c r="XDZ1662" s="24"/>
      <c r="XEA1662" s="24"/>
      <c r="XEB1662" s="24"/>
      <c r="XEC1662" s="24"/>
      <c r="XED1662" s="24"/>
      <c r="XEE1662" s="24"/>
      <c r="XEF1662" s="24"/>
      <c r="XEG1662" s="24"/>
      <c r="XEH1662" s="24"/>
      <c r="XEI1662" s="24"/>
      <c r="XEJ1662" s="24"/>
      <c r="XEN1662" s="3"/>
      <c r="XEO1662" s="31"/>
      <c r="XEP1662" s="5"/>
      <c r="XEQ1662" s="9"/>
    </row>
    <row r="1663" spans="1:4094 4098:6144 6147:11264 11268:13311 13314:14334 14337:16371" ht="15" hidden="1" customHeight="1" outlineLevel="1" x14ac:dyDescent="0.2">
      <c r="A1663" s="3">
        <v>43921</v>
      </c>
      <c r="B1663" s="19">
        <v>469.93</v>
      </c>
      <c r="C1663" s="5" t="s">
        <v>1222</v>
      </c>
      <c r="D1663" s="9" t="s">
        <v>2081</v>
      </c>
      <c r="E1663"/>
      <c r="F1663" s="19">
        <v>469.93</v>
      </c>
      <c r="Z1663" s="20">
        <f t="shared" ref="Z1663:Z1700" si="84">SUM(E1663:Y1663)</f>
        <v>469.93</v>
      </c>
      <c r="AA1663" s="20" t="str">
        <f t="shared" si="81"/>
        <v>43921469,93</v>
      </c>
      <c r="AB1663" t="s">
        <v>2206</v>
      </c>
      <c r="AC1663" t="s">
        <v>2244</v>
      </c>
      <c r="AD1663" t="s">
        <v>2209</v>
      </c>
    </row>
    <row r="1664" spans="1:4094 4098:6144 6147:11264 11268:13311 13314:14334 14337:16371" ht="15" hidden="1" customHeight="1" outlineLevel="1" x14ac:dyDescent="0.2">
      <c r="A1664" s="3">
        <v>43921</v>
      </c>
      <c r="B1664" s="19">
        <v>11983.27</v>
      </c>
      <c r="C1664" s="5" t="s">
        <v>1207</v>
      </c>
      <c r="D1664" s="9" t="s">
        <v>1138</v>
      </c>
      <c r="E1664"/>
      <c r="F1664" s="19">
        <v>11983.27</v>
      </c>
      <c r="Z1664" s="20">
        <f t="shared" si="84"/>
        <v>11983.27</v>
      </c>
      <c r="AA1664" s="20" t="str">
        <f t="shared" si="81"/>
        <v>4392111983,27</v>
      </c>
      <c r="AB1664" t="s">
        <v>2206</v>
      </c>
      <c r="AC1664" t="s">
        <v>2244</v>
      </c>
      <c r="AD1664" t="s">
        <v>2209</v>
      </c>
    </row>
    <row r="1665" spans="1:30" ht="15" hidden="1" customHeight="1" outlineLevel="1" x14ac:dyDescent="0.2">
      <c r="A1665" s="3">
        <v>43921</v>
      </c>
      <c r="B1665" s="19">
        <v>425</v>
      </c>
      <c r="C1665" s="5" t="s">
        <v>7</v>
      </c>
      <c r="D1665" s="9" t="s">
        <v>1326</v>
      </c>
      <c r="E1665" s="19">
        <v>425</v>
      </c>
      <c r="Z1665" s="20">
        <f t="shared" si="84"/>
        <v>425</v>
      </c>
      <c r="AA1665" s="20" t="str">
        <f t="shared" si="81"/>
        <v>43921425</v>
      </c>
      <c r="AB1665" t="s">
        <v>2204</v>
      </c>
      <c r="AC1665" t="s">
        <v>2245</v>
      </c>
      <c r="AD1665" t="s">
        <v>2262</v>
      </c>
    </row>
    <row r="1666" spans="1:30" ht="15" hidden="1" customHeight="1" outlineLevel="1" x14ac:dyDescent="0.2">
      <c r="A1666" s="3">
        <v>43921</v>
      </c>
      <c r="B1666" s="19">
        <v>15000</v>
      </c>
      <c r="C1666" s="5" t="s">
        <v>131</v>
      </c>
      <c r="D1666" s="9" t="s">
        <v>1182</v>
      </c>
      <c r="E1666"/>
      <c r="S1666" s="19">
        <f>B1666</f>
        <v>15000</v>
      </c>
      <c r="Z1666" s="20">
        <f t="shared" si="84"/>
        <v>15000</v>
      </c>
      <c r="AA1666" s="20" t="str">
        <f t="shared" ref="AA1666:AA1729" si="85">A1666&amp;B1666</f>
        <v>4392115000</v>
      </c>
      <c r="AB1666" t="s">
        <v>2234</v>
      </c>
      <c r="AC1666" t="s">
        <v>2248</v>
      </c>
      <c r="AD1666" t="s">
        <v>2271</v>
      </c>
    </row>
    <row r="1667" spans="1:30" ht="15" hidden="1" customHeight="1" outlineLevel="1" x14ac:dyDescent="0.2">
      <c r="A1667" s="3">
        <v>43921</v>
      </c>
      <c r="B1667" s="19">
        <v>6814.02</v>
      </c>
      <c r="C1667" s="5" t="s">
        <v>1207</v>
      </c>
      <c r="D1667" s="9" t="s">
        <v>2032</v>
      </c>
      <c r="E1667"/>
      <c r="F1667" s="19">
        <v>6814.02</v>
      </c>
      <c r="Z1667" s="20">
        <f t="shared" si="84"/>
        <v>6814.02</v>
      </c>
      <c r="AA1667" s="20" t="str">
        <f t="shared" si="85"/>
        <v>439216814,02</v>
      </c>
      <c r="AB1667" t="s">
        <v>2206</v>
      </c>
      <c r="AC1667" t="s">
        <v>2244</v>
      </c>
      <c r="AD1667" t="s">
        <v>2209</v>
      </c>
    </row>
    <row r="1668" spans="1:30" ht="15" hidden="1" customHeight="1" outlineLevel="1" x14ac:dyDescent="0.2">
      <c r="A1668" s="3">
        <v>43921</v>
      </c>
      <c r="B1668" s="19">
        <v>51692.52</v>
      </c>
      <c r="C1668" s="5" t="s">
        <v>1207</v>
      </c>
      <c r="D1668" s="9" t="s">
        <v>1135</v>
      </c>
      <c r="E1668"/>
      <c r="F1668" s="19">
        <v>51692.52</v>
      </c>
      <c r="Z1668" s="20">
        <f t="shared" si="84"/>
        <v>51692.52</v>
      </c>
      <c r="AA1668" s="20" t="str">
        <f t="shared" si="85"/>
        <v>4392151692,52</v>
      </c>
      <c r="AB1668" t="s">
        <v>2206</v>
      </c>
      <c r="AC1668" t="s">
        <v>2244</v>
      </c>
      <c r="AD1668" t="s">
        <v>2209</v>
      </c>
    </row>
    <row r="1669" spans="1:30" ht="15" hidden="1" customHeight="1" outlineLevel="1" x14ac:dyDescent="0.2">
      <c r="A1669" s="3">
        <v>43921</v>
      </c>
      <c r="B1669" s="19">
        <v>29609</v>
      </c>
      <c r="C1669" s="5" t="s">
        <v>1207</v>
      </c>
      <c r="D1669" s="9" t="s">
        <v>1139</v>
      </c>
      <c r="E1669"/>
      <c r="F1669" s="19">
        <v>29609</v>
      </c>
      <c r="Z1669" s="20">
        <f t="shared" si="84"/>
        <v>29609</v>
      </c>
      <c r="AA1669" s="20" t="str">
        <f t="shared" si="85"/>
        <v>4392129609</v>
      </c>
      <c r="AB1669" t="s">
        <v>2205</v>
      </c>
      <c r="AC1669" t="s">
        <v>2244</v>
      </c>
      <c r="AD1669" t="s">
        <v>2209</v>
      </c>
    </row>
    <row r="1670" spans="1:30" ht="15" hidden="1" customHeight="1" outlineLevel="1" x14ac:dyDescent="0.2">
      <c r="A1670" s="3">
        <v>43920</v>
      </c>
      <c r="B1670" s="19">
        <v>130000</v>
      </c>
      <c r="C1670" s="5" t="s">
        <v>32</v>
      </c>
      <c r="D1670" s="9" t="s">
        <v>2127</v>
      </c>
      <c r="E1670"/>
      <c r="N1670" s="19">
        <v>130000</v>
      </c>
      <c r="Z1670" s="20">
        <f t="shared" si="84"/>
        <v>130000</v>
      </c>
      <c r="AA1670" s="20" t="str">
        <f t="shared" si="85"/>
        <v>43920130000</v>
      </c>
      <c r="AB1670" t="s">
        <v>2222</v>
      </c>
      <c r="AC1670" t="s">
        <v>2248</v>
      </c>
      <c r="AD1670" t="s">
        <v>2269</v>
      </c>
    </row>
    <row r="1671" spans="1:30" ht="15" hidden="1" customHeight="1" outlineLevel="1" x14ac:dyDescent="0.2">
      <c r="A1671" s="3">
        <v>43917</v>
      </c>
      <c r="B1671" s="19">
        <v>19000</v>
      </c>
      <c r="C1671" s="5" t="s">
        <v>8</v>
      </c>
      <c r="D1671" s="9" t="s">
        <v>2126</v>
      </c>
      <c r="E1671"/>
      <c r="R1671" s="19">
        <v>19000</v>
      </c>
      <c r="Z1671" s="20">
        <f t="shared" si="84"/>
        <v>19000</v>
      </c>
      <c r="AA1671" s="20" t="str">
        <f t="shared" si="85"/>
        <v>4391719000</v>
      </c>
      <c r="AB1671" t="s">
        <v>2283</v>
      </c>
      <c r="AC1671" t="s">
        <v>2276</v>
      </c>
      <c r="AD1671" t="s">
        <v>2276</v>
      </c>
    </row>
    <row r="1672" spans="1:30" ht="15" hidden="1" customHeight="1" outlineLevel="1" x14ac:dyDescent="0.2">
      <c r="A1672" s="3">
        <v>43917</v>
      </c>
      <c r="B1672" s="19">
        <v>8400</v>
      </c>
      <c r="C1672" s="5" t="s">
        <v>5</v>
      </c>
      <c r="D1672" s="9" t="s">
        <v>2187</v>
      </c>
      <c r="E1672"/>
      <c r="K1672" s="19">
        <v>8400</v>
      </c>
      <c r="Z1672" s="20">
        <f t="shared" si="84"/>
        <v>8400</v>
      </c>
      <c r="AA1672" s="20" t="str">
        <f t="shared" si="85"/>
        <v>439178400</v>
      </c>
      <c r="AB1672" t="s">
        <v>2201</v>
      </c>
      <c r="AC1672" t="s">
        <v>2248</v>
      </c>
      <c r="AD1672" t="s">
        <v>2265</v>
      </c>
    </row>
    <row r="1673" spans="1:30" ht="15" hidden="1" customHeight="1" outlineLevel="1" x14ac:dyDescent="0.2">
      <c r="A1673" s="3">
        <v>43917</v>
      </c>
      <c r="B1673" s="19">
        <v>9000</v>
      </c>
      <c r="C1673" s="5" t="s">
        <v>5</v>
      </c>
      <c r="D1673" s="9" t="s">
        <v>2125</v>
      </c>
      <c r="E1673"/>
      <c r="K1673" s="19">
        <v>9000</v>
      </c>
      <c r="Z1673" s="20">
        <f t="shared" si="84"/>
        <v>9000</v>
      </c>
      <c r="AA1673" s="20" t="str">
        <f t="shared" si="85"/>
        <v>439179000</v>
      </c>
      <c r="AB1673" t="s">
        <v>2240</v>
      </c>
      <c r="AC1673" t="s">
        <v>2248</v>
      </c>
      <c r="AD1673" t="s">
        <v>2267</v>
      </c>
    </row>
    <row r="1674" spans="1:30" ht="15" hidden="1" customHeight="1" outlineLevel="1" x14ac:dyDescent="0.2">
      <c r="A1674" s="3">
        <v>43917</v>
      </c>
      <c r="B1674" s="19">
        <v>210000</v>
      </c>
      <c r="C1674" s="5" t="s">
        <v>28</v>
      </c>
      <c r="D1674" s="9" t="s">
        <v>2123</v>
      </c>
      <c r="E1674"/>
      <c r="V1674" s="19">
        <v>210000</v>
      </c>
      <c r="Z1674" s="20">
        <f t="shared" si="84"/>
        <v>210000</v>
      </c>
      <c r="AA1674" s="20" t="str">
        <f t="shared" si="85"/>
        <v>43917210000</v>
      </c>
      <c r="AB1674" t="s">
        <v>2236</v>
      </c>
      <c r="AC1674" t="s">
        <v>2248</v>
      </c>
      <c r="AD1674" t="s">
        <v>2236</v>
      </c>
    </row>
    <row r="1675" spans="1:30" ht="15" hidden="1" customHeight="1" outlineLevel="1" x14ac:dyDescent="0.2">
      <c r="A1675" s="3">
        <v>43917</v>
      </c>
      <c r="B1675" s="19">
        <v>110000</v>
      </c>
      <c r="C1675" s="5" t="s">
        <v>1219</v>
      </c>
      <c r="D1675" s="9" t="s">
        <v>2124</v>
      </c>
      <c r="E1675"/>
      <c r="M1675" s="19">
        <v>110000</v>
      </c>
      <c r="Z1675" s="20">
        <f t="shared" si="84"/>
        <v>110000</v>
      </c>
      <c r="AA1675" s="20" t="str">
        <f t="shared" si="85"/>
        <v>43917110000</v>
      </c>
      <c r="AB1675" t="s">
        <v>2202</v>
      </c>
      <c r="AC1675" t="s">
        <v>2248</v>
      </c>
      <c r="AD1675" t="s">
        <v>2268</v>
      </c>
    </row>
    <row r="1676" spans="1:30" ht="15" hidden="1" customHeight="1" outlineLevel="1" x14ac:dyDescent="0.2">
      <c r="A1676" s="3">
        <v>43917</v>
      </c>
      <c r="B1676" s="19">
        <v>325</v>
      </c>
      <c r="C1676" s="5" t="s">
        <v>7</v>
      </c>
      <c r="D1676" s="9" t="s">
        <v>1183</v>
      </c>
      <c r="E1676" s="19">
        <v>325</v>
      </c>
      <c r="Z1676" s="20">
        <f t="shared" si="84"/>
        <v>325</v>
      </c>
      <c r="AA1676" s="20" t="str">
        <f t="shared" si="85"/>
        <v>43917325</v>
      </c>
      <c r="AB1676" t="s">
        <v>2204</v>
      </c>
      <c r="AC1676" t="s">
        <v>2245</v>
      </c>
      <c r="AD1676" t="s">
        <v>2262</v>
      </c>
    </row>
    <row r="1677" spans="1:30" ht="15" hidden="1" customHeight="1" outlineLevel="1" x14ac:dyDescent="0.2">
      <c r="A1677" s="3">
        <v>43909</v>
      </c>
      <c r="B1677" s="19">
        <v>122930.4</v>
      </c>
      <c r="C1677" s="5" t="s">
        <v>1225</v>
      </c>
      <c r="D1677" s="9" t="s">
        <v>2188</v>
      </c>
      <c r="E1677"/>
      <c r="T1677" s="19">
        <v>122930.4</v>
      </c>
      <c r="Z1677" s="20">
        <f t="shared" si="84"/>
        <v>122930.4</v>
      </c>
      <c r="AA1677" s="20" t="str">
        <f t="shared" si="85"/>
        <v>43909122930,4</v>
      </c>
      <c r="AB1677" t="s">
        <v>2235</v>
      </c>
      <c r="AC1677" t="s">
        <v>2248</v>
      </c>
      <c r="AD1677" t="s">
        <v>2235</v>
      </c>
    </row>
    <row r="1678" spans="1:30" ht="15" hidden="1" customHeight="1" outlineLevel="1" x14ac:dyDescent="0.2">
      <c r="A1678" s="3">
        <v>43909</v>
      </c>
      <c r="B1678" s="19">
        <v>403632.44</v>
      </c>
      <c r="C1678" s="5" t="s">
        <v>28</v>
      </c>
      <c r="D1678" s="9" t="s">
        <v>2123</v>
      </c>
      <c r="E1678"/>
      <c r="V1678" s="19">
        <v>403632.44</v>
      </c>
      <c r="Z1678" s="20">
        <f t="shared" si="84"/>
        <v>403632.44</v>
      </c>
      <c r="AA1678" s="20" t="str">
        <f t="shared" si="85"/>
        <v>43909403632,44</v>
      </c>
      <c r="AB1678" t="s">
        <v>2236</v>
      </c>
      <c r="AC1678" t="s">
        <v>2248</v>
      </c>
      <c r="AD1678" t="s">
        <v>2236</v>
      </c>
    </row>
    <row r="1679" spans="1:30" ht="15" hidden="1" customHeight="1" outlineLevel="1" x14ac:dyDescent="0.2">
      <c r="A1679" s="3">
        <v>43907</v>
      </c>
      <c r="B1679" s="19">
        <v>10000</v>
      </c>
      <c r="C1679" s="5" t="s">
        <v>47</v>
      </c>
      <c r="D1679" s="9" t="s">
        <v>2122</v>
      </c>
      <c r="E1679"/>
      <c r="P1679" s="19">
        <v>10000</v>
      </c>
      <c r="Z1679" s="20">
        <f t="shared" si="84"/>
        <v>10000</v>
      </c>
      <c r="AA1679" s="20" t="str">
        <f t="shared" si="85"/>
        <v>4390710000</v>
      </c>
      <c r="AB1679" t="s">
        <v>2224</v>
      </c>
      <c r="AC1679" t="s">
        <v>2248</v>
      </c>
      <c r="AD1679" t="s">
        <v>2427</v>
      </c>
    </row>
    <row r="1680" spans="1:30" ht="15" hidden="1" customHeight="1" outlineLevel="1" x14ac:dyDescent="0.2">
      <c r="A1680" s="3">
        <v>43907</v>
      </c>
      <c r="B1680" s="19">
        <v>7000</v>
      </c>
      <c r="C1680" s="5" t="s">
        <v>1211</v>
      </c>
      <c r="D1680" s="9" t="s">
        <v>2121</v>
      </c>
      <c r="E1680"/>
      <c r="K1680" s="19">
        <v>7000</v>
      </c>
      <c r="Z1680" s="20">
        <f t="shared" si="84"/>
        <v>7000</v>
      </c>
      <c r="AA1680" s="20" t="str">
        <f t="shared" si="85"/>
        <v>439077000</v>
      </c>
      <c r="AB1680" t="s">
        <v>2240</v>
      </c>
      <c r="AC1680" t="s">
        <v>2248</v>
      </c>
      <c r="AD1680" t="s">
        <v>2267</v>
      </c>
    </row>
    <row r="1681" spans="1:30" ht="15" hidden="1" customHeight="1" outlineLevel="1" x14ac:dyDescent="0.2">
      <c r="A1681" s="3">
        <v>43903</v>
      </c>
      <c r="B1681" s="19">
        <v>55000</v>
      </c>
      <c r="C1681" s="5" t="s">
        <v>7</v>
      </c>
      <c r="D1681" s="9" t="s">
        <v>2120</v>
      </c>
      <c r="E1681"/>
      <c r="G1681" s="4">
        <v>55000</v>
      </c>
      <c r="Z1681" s="20">
        <f t="shared" si="84"/>
        <v>55000</v>
      </c>
      <c r="AA1681" s="20" t="str">
        <f t="shared" si="85"/>
        <v>4390355000</v>
      </c>
      <c r="AB1681" t="s">
        <v>2209</v>
      </c>
      <c r="AC1681" t="s">
        <v>2244</v>
      </c>
      <c r="AD1681" t="s">
        <v>2209</v>
      </c>
    </row>
    <row r="1682" spans="1:30" ht="15" hidden="1" customHeight="1" outlineLevel="1" x14ac:dyDescent="0.2">
      <c r="A1682" s="3">
        <v>43903</v>
      </c>
      <c r="B1682" s="19">
        <v>30000</v>
      </c>
      <c r="C1682" s="5" t="s">
        <v>906</v>
      </c>
      <c r="D1682" s="9" t="s">
        <v>1184</v>
      </c>
      <c r="E1682"/>
      <c r="G1682" s="4">
        <v>30000</v>
      </c>
      <c r="Z1682" s="20">
        <f t="shared" si="84"/>
        <v>30000</v>
      </c>
      <c r="AA1682" s="20" t="str">
        <f t="shared" si="85"/>
        <v>4390330000</v>
      </c>
      <c r="AB1682" t="s">
        <v>2209</v>
      </c>
      <c r="AC1682" t="s">
        <v>2244</v>
      </c>
      <c r="AD1682" t="s">
        <v>2209</v>
      </c>
    </row>
    <row r="1683" spans="1:30" ht="15" hidden="1" customHeight="1" outlineLevel="1" x14ac:dyDescent="0.2">
      <c r="A1683" s="3">
        <v>43903</v>
      </c>
      <c r="B1683" s="19">
        <v>220</v>
      </c>
      <c r="C1683" s="5" t="s">
        <v>7</v>
      </c>
      <c r="D1683" s="9" t="s">
        <v>1185</v>
      </c>
      <c r="E1683" s="19">
        <v>220</v>
      </c>
      <c r="Z1683" s="20">
        <f t="shared" si="84"/>
        <v>220</v>
      </c>
      <c r="AA1683" s="20" t="str">
        <f t="shared" si="85"/>
        <v>43903220</v>
      </c>
      <c r="AB1683" t="s">
        <v>2204</v>
      </c>
      <c r="AC1683" t="s">
        <v>2245</v>
      </c>
      <c r="AD1683" t="s">
        <v>2262</v>
      </c>
    </row>
    <row r="1684" spans="1:30" ht="15" hidden="1" customHeight="1" outlineLevel="1" x14ac:dyDescent="0.2">
      <c r="A1684" s="3">
        <v>43901</v>
      </c>
      <c r="B1684" s="19">
        <v>6320.53</v>
      </c>
      <c r="C1684" s="5" t="s">
        <v>498</v>
      </c>
      <c r="D1684" s="9" t="s">
        <v>2119</v>
      </c>
      <c r="E1684"/>
      <c r="K1684" s="19">
        <v>6320.53</v>
      </c>
      <c r="Z1684" s="20">
        <f t="shared" si="84"/>
        <v>6320.53</v>
      </c>
      <c r="AA1684" s="20" t="str">
        <f t="shared" si="85"/>
        <v>439016320,53</v>
      </c>
      <c r="AB1684" t="s">
        <v>2221</v>
      </c>
      <c r="AC1684" t="s">
        <v>2248</v>
      </c>
      <c r="AD1684" t="s">
        <v>2267</v>
      </c>
    </row>
    <row r="1685" spans="1:30" ht="15" hidden="1" customHeight="1" outlineLevel="1" x14ac:dyDescent="0.2">
      <c r="A1685" s="3">
        <v>43901</v>
      </c>
      <c r="B1685" s="19">
        <v>80000</v>
      </c>
      <c r="C1685" s="5" t="s">
        <v>358</v>
      </c>
      <c r="D1685" s="9" t="s">
        <v>2118</v>
      </c>
      <c r="E1685"/>
      <c r="U1685" s="19">
        <v>80000</v>
      </c>
      <c r="Z1685" s="20">
        <f t="shared" si="84"/>
        <v>80000</v>
      </c>
      <c r="AA1685" s="20" t="str">
        <f t="shared" si="85"/>
        <v>4390180000</v>
      </c>
      <c r="AB1685" t="s">
        <v>2203</v>
      </c>
      <c r="AC1685" t="s">
        <v>2248</v>
      </c>
      <c r="AD1685" t="s">
        <v>2273</v>
      </c>
    </row>
    <row r="1686" spans="1:30" ht="15" hidden="1" customHeight="1" outlineLevel="1" x14ac:dyDescent="0.2">
      <c r="A1686" s="3">
        <v>43895</v>
      </c>
      <c r="B1686" s="19">
        <v>190</v>
      </c>
      <c r="C1686" s="5" t="s">
        <v>7</v>
      </c>
      <c r="D1686" s="9" t="s">
        <v>1186</v>
      </c>
      <c r="E1686"/>
      <c r="K1686" s="19">
        <v>190</v>
      </c>
      <c r="Z1686" s="20">
        <f t="shared" si="84"/>
        <v>190</v>
      </c>
      <c r="AA1686" s="20" t="str">
        <f t="shared" si="85"/>
        <v>43895190</v>
      </c>
      <c r="AB1686" t="s">
        <v>2280</v>
      </c>
      <c r="AC1686" t="s">
        <v>2245</v>
      </c>
      <c r="AD1686" t="s">
        <v>2262</v>
      </c>
    </row>
    <row r="1687" spans="1:30" ht="15" hidden="1" customHeight="1" outlineLevel="1" x14ac:dyDescent="0.2">
      <c r="A1687" s="3">
        <v>43895</v>
      </c>
      <c r="B1687" s="19">
        <v>52000</v>
      </c>
      <c r="C1687" s="6" t="s">
        <v>1211</v>
      </c>
      <c r="D1687" s="9" t="s">
        <v>2117</v>
      </c>
      <c r="E1687"/>
      <c r="L1687" s="19">
        <v>52000</v>
      </c>
      <c r="Z1687" s="20">
        <f t="shared" si="84"/>
        <v>52000</v>
      </c>
      <c r="AA1687" s="20" t="str">
        <f t="shared" si="85"/>
        <v>4389552000</v>
      </c>
      <c r="AB1687" t="s">
        <v>2201</v>
      </c>
      <c r="AC1687" t="s">
        <v>2248</v>
      </c>
      <c r="AD1687" t="s">
        <v>2265</v>
      </c>
    </row>
    <row r="1688" spans="1:30" ht="15" hidden="1" customHeight="1" outlineLevel="1" x14ac:dyDescent="0.2">
      <c r="A1688" s="3">
        <v>43892</v>
      </c>
      <c r="B1688" s="19">
        <v>300</v>
      </c>
      <c r="C1688" s="5" t="s">
        <v>7</v>
      </c>
      <c r="D1688" s="9" t="s">
        <v>1187</v>
      </c>
      <c r="E1688" s="19">
        <v>300</v>
      </c>
      <c r="Z1688" s="20">
        <f t="shared" si="84"/>
        <v>300</v>
      </c>
      <c r="AA1688" s="20" t="str">
        <f t="shared" si="85"/>
        <v>43892300</v>
      </c>
      <c r="AB1688" t="s">
        <v>2204</v>
      </c>
      <c r="AC1688" t="s">
        <v>2245</v>
      </c>
      <c r="AD1688" t="s">
        <v>2262</v>
      </c>
    </row>
    <row r="1689" spans="1:30" ht="15" hidden="1" customHeight="1" outlineLevel="1" x14ac:dyDescent="0.2">
      <c r="A1689" s="3">
        <v>43892</v>
      </c>
      <c r="B1689" s="19">
        <v>133000</v>
      </c>
      <c r="C1689" s="5" t="s">
        <v>1219</v>
      </c>
      <c r="D1689" s="9" t="s">
        <v>2116</v>
      </c>
      <c r="E1689"/>
      <c r="M1689" s="19">
        <v>133000</v>
      </c>
      <c r="Z1689" s="20">
        <f t="shared" si="84"/>
        <v>133000</v>
      </c>
      <c r="AA1689" s="20" t="str">
        <f t="shared" si="85"/>
        <v>43892133000</v>
      </c>
      <c r="AB1689" t="s">
        <v>2202</v>
      </c>
      <c r="AC1689" t="s">
        <v>2248</v>
      </c>
      <c r="AD1689" t="s">
        <v>2268</v>
      </c>
    </row>
    <row r="1690" spans="1:30" ht="15" hidden="1" customHeight="1" outlineLevel="1" x14ac:dyDescent="0.2">
      <c r="A1690" s="3">
        <v>43892</v>
      </c>
      <c r="B1690" s="19">
        <v>13942.37</v>
      </c>
      <c r="C1690" s="5" t="s">
        <v>1207</v>
      </c>
      <c r="D1690" s="9" t="s">
        <v>1138</v>
      </c>
      <c r="E1690"/>
      <c r="F1690" s="19">
        <v>13942.37</v>
      </c>
      <c r="Z1690" s="20">
        <f t="shared" si="84"/>
        <v>13942.37</v>
      </c>
      <c r="AA1690" s="20" t="str">
        <f t="shared" si="85"/>
        <v>4389213942,37</v>
      </c>
      <c r="AB1690" t="s">
        <v>2206</v>
      </c>
      <c r="AC1690" t="s">
        <v>2244</v>
      </c>
      <c r="AD1690" t="s">
        <v>2209</v>
      </c>
    </row>
    <row r="1691" spans="1:30" ht="15" hidden="1" customHeight="1" outlineLevel="1" x14ac:dyDescent="0.2">
      <c r="A1691" s="3">
        <v>43892</v>
      </c>
      <c r="B1691" s="19">
        <v>70000</v>
      </c>
      <c r="C1691" s="5" t="s">
        <v>306</v>
      </c>
      <c r="D1691" s="9" t="s">
        <v>1188</v>
      </c>
      <c r="E1691"/>
      <c r="O1691" s="19">
        <v>70000</v>
      </c>
      <c r="Z1691" s="20">
        <f t="shared" si="84"/>
        <v>70000</v>
      </c>
      <c r="AA1691" s="20" t="str">
        <f t="shared" si="85"/>
        <v>4389270000</v>
      </c>
      <c r="AB1691" t="s">
        <v>2213</v>
      </c>
      <c r="AC1691" t="s">
        <v>2248</v>
      </c>
      <c r="AD1691" t="s">
        <v>2213</v>
      </c>
    </row>
    <row r="1692" spans="1:30" ht="15" hidden="1" customHeight="1" outlineLevel="1" x14ac:dyDescent="0.2">
      <c r="A1692" s="3">
        <v>43892</v>
      </c>
      <c r="B1692" s="19">
        <v>60143.6</v>
      </c>
      <c r="C1692" s="5" t="s">
        <v>1207</v>
      </c>
      <c r="D1692" s="9" t="s">
        <v>1135</v>
      </c>
      <c r="E1692"/>
      <c r="F1692" s="19">
        <v>60143.6</v>
      </c>
      <c r="Z1692" s="20">
        <f t="shared" si="84"/>
        <v>60143.6</v>
      </c>
      <c r="AA1692" s="20" t="str">
        <f t="shared" si="85"/>
        <v>4389260143,6</v>
      </c>
      <c r="AB1692" t="s">
        <v>2206</v>
      </c>
      <c r="AC1692" t="s">
        <v>2244</v>
      </c>
      <c r="AD1692" t="s">
        <v>2209</v>
      </c>
    </row>
    <row r="1693" spans="1:30" ht="15" hidden="1" customHeight="1" outlineLevel="1" x14ac:dyDescent="0.2">
      <c r="A1693" s="3">
        <v>43892</v>
      </c>
      <c r="B1693" s="19">
        <v>211.82</v>
      </c>
      <c r="C1693" s="5" t="s">
        <v>7</v>
      </c>
      <c r="D1693" s="9" t="s">
        <v>1189</v>
      </c>
      <c r="E1693" s="19">
        <v>211.82</v>
      </c>
      <c r="F1693" s="19"/>
      <c r="Z1693" s="20">
        <f t="shared" si="84"/>
        <v>211.82</v>
      </c>
      <c r="AA1693" s="20" t="str">
        <f t="shared" si="85"/>
        <v>43892211,82</v>
      </c>
      <c r="AB1693" t="s">
        <v>2204</v>
      </c>
      <c r="AC1693" t="s">
        <v>2245</v>
      </c>
      <c r="AD1693" t="s">
        <v>2262</v>
      </c>
    </row>
    <row r="1694" spans="1:30" ht="15" hidden="1" customHeight="1" outlineLevel="1" x14ac:dyDescent="0.2">
      <c r="A1694" s="3">
        <v>43892</v>
      </c>
      <c r="B1694" s="19">
        <v>990</v>
      </c>
      <c r="C1694" s="5" t="s">
        <v>7</v>
      </c>
      <c r="D1694" s="9" t="s">
        <v>1287</v>
      </c>
      <c r="E1694" s="19">
        <v>990</v>
      </c>
      <c r="Z1694" s="20">
        <f t="shared" si="84"/>
        <v>990</v>
      </c>
      <c r="AA1694" s="20" t="str">
        <f t="shared" si="85"/>
        <v>43892990</v>
      </c>
      <c r="AB1694" t="s">
        <v>2204</v>
      </c>
      <c r="AC1694" t="s">
        <v>2245</v>
      </c>
      <c r="AD1694" t="s">
        <v>2262</v>
      </c>
    </row>
    <row r="1695" spans="1:30" ht="15" hidden="1" customHeight="1" outlineLevel="1" x14ac:dyDescent="0.2">
      <c r="A1695" s="3">
        <v>43892</v>
      </c>
      <c r="B1695" s="19">
        <v>7928.03</v>
      </c>
      <c r="C1695" s="5" t="s">
        <v>1207</v>
      </c>
      <c r="D1695" s="9" t="s">
        <v>2032</v>
      </c>
      <c r="E1695"/>
      <c r="F1695" s="19">
        <v>7928.03</v>
      </c>
      <c r="Z1695" s="20">
        <f t="shared" si="84"/>
        <v>7928.03</v>
      </c>
      <c r="AA1695" s="20" t="str">
        <f t="shared" si="85"/>
        <v>438927928,03</v>
      </c>
      <c r="AB1695" t="s">
        <v>2206</v>
      </c>
      <c r="AC1695" t="s">
        <v>2244</v>
      </c>
      <c r="AD1695" t="s">
        <v>2209</v>
      </c>
    </row>
    <row r="1696" spans="1:30" ht="15" hidden="1" customHeight="1" outlineLevel="1" x14ac:dyDescent="0.2">
      <c r="A1696" s="3">
        <v>43892</v>
      </c>
      <c r="B1696" s="19">
        <v>7000</v>
      </c>
      <c r="C1696" s="5" t="s">
        <v>1211</v>
      </c>
      <c r="D1696" s="9" t="s">
        <v>2115</v>
      </c>
      <c r="E1696"/>
      <c r="K1696" s="19">
        <v>7000</v>
      </c>
      <c r="Z1696" s="20">
        <f t="shared" si="84"/>
        <v>7000</v>
      </c>
      <c r="AA1696" s="20" t="str">
        <f t="shared" si="85"/>
        <v>438927000</v>
      </c>
      <c r="AB1696" t="s">
        <v>2240</v>
      </c>
      <c r="AC1696" t="s">
        <v>2248</v>
      </c>
      <c r="AD1696" t="s">
        <v>2267</v>
      </c>
    </row>
    <row r="1697" spans="1:4094 4098:6144 6147:11264 11268:13311 13314:14334 14337:16371" ht="15" hidden="1" customHeight="1" outlineLevel="1" x14ac:dyDescent="0.2">
      <c r="A1697" s="3">
        <v>43892</v>
      </c>
      <c r="B1697" s="19">
        <v>325</v>
      </c>
      <c r="C1697" s="5" t="s">
        <v>7</v>
      </c>
      <c r="D1697" s="9" t="s">
        <v>1326</v>
      </c>
      <c r="E1697" s="19">
        <v>325</v>
      </c>
      <c r="Z1697" s="20">
        <f t="shared" si="84"/>
        <v>325</v>
      </c>
      <c r="AA1697" s="20" t="str">
        <f t="shared" si="85"/>
        <v>43892325</v>
      </c>
      <c r="AB1697" t="s">
        <v>2204</v>
      </c>
      <c r="AC1697" t="s">
        <v>2245</v>
      </c>
      <c r="AD1697" t="s">
        <v>2262</v>
      </c>
    </row>
    <row r="1698" spans="1:4094 4098:6144 6147:11264 11268:13311 13314:14334 14337:16371" ht="15" hidden="1" customHeight="1" outlineLevel="1" x14ac:dyDescent="0.2">
      <c r="A1698" s="3">
        <v>43892</v>
      </c>
      <c r="B1698" s="19">
        <v>52955</v>
      </c>
      <c r="C1698" s="5" t="s">
        <v>7</v>
      </c>
      <c r="D1698" s="9" t="s">
        <v>2114</v>
      </c>
      <c r="E1698"/>
      <c r="G1698" s="4">
        <v>52955</v>
      </c>
      <c r="Z1698" s="20">
        <f t="shared" si="84"/>
        <v>52955</v>
      </c>
      <c r="AA1698" s="20" t="str">
        <f t="shared" si="85"/>
        <v>4389252955</v>
      </c>
      <c r="AB1698" t="s">
        <v>2209</v>
      </c>
      <c r="AC1698" t="s">
        <v>2244</v>
      </c>
      <c r="AD1698" t="s">
        <v>2209</v>
      </c>
    </row>
    <row r="1699" spans="1:4094 4098:6144 6147:11264 11268:13311 13314:14334 14337:16371" ht="15" hidden="1" customHeight="1" outlineLevel="1" x14ac:dyDescent="0.2">
      <c r="A1699" s="3">
        <v>43892</v>
      </c>
      <c r="B1699" s="19">
        <v>14733</v>
      </c>
      <c r="C1699" s="5" t="s">
        <v>1207</v>
      </c>
      <c r="D1699" s="9" t="s">
        <v>1139</v>
      </c>
      <c r="E1699"/>
      <c r="F1699" s="19">
        <v>14733</v>
      </c>
      <c r="Z1699" s="20">
        <f t="shared" si="84"/>
        <v>14733</v>
      </c>
      <c r="AA1699" s="20" t="str">
        <f t="shared" si="85"/>
        <v>4389214733</v>
      </c>
      <c r="AB1699" t="s">
        <v>2205</v>
      </c>
      <c r="AC1699" t="s">
        <v>2244</v>
      </c>
      <c r="AD1699" t="s">
        <v>2209</v>
      </c>
    </row>
    <row r="1700" spans="1:4094 4098:6144 6147:11264 11268:13311 13314:14334 14337:16371" ht="15" hidden="1" customHeight="1" outlineLevel="1" x14ac:dyDescent="0.2">
      <c r="A1700" s="3">
        <v>43892</v>
      </c>
      <c r="B1700" s="19">
        <v>546.77</v>
      </c>
      <c r="C1700" s="5" t="s">
        <v>1222</v>
      </c>
      <c r="D1700" s="9" t="s">
        <v>2113</v>
      </c>
      <c r="E1700"/>
      <c r="F1700" s="19">
        <v>546.77</v>
      </c>
      <c r="Z1700" s="20">
        <f t="shared" si="84"/>
        <v>546.77</v>
      </c>
      <c r="AA1700" s="20" t="str">
        <f t="shared" si="85"/>
        <v>43892546,77</v>
      </c>
      <c r="AB1700" t="s">
        <v>2206</v>
      </c>
      <c r="AC1700" t="s">
        <v>2244</v>
      </c>
      <c r="AD1700" t="s">
        <v>2209</v>
      </c>
    </row>
    <row r="1701" spans="1:4094 4098:6144 6147:11264 11268:13311 13314:14334 14337:16371" ht="15" customHeight="1" collapsed="1" x14ac:dyDescent="0.2">
      <c r="A1701" s="74"/>
      <c r="B1701" s="75">
        <f>SUM(B1663:B1700)</f>
        <v>1732087.7000000004</v>
      </c>
      <c r="C1701" s="76"/>
      <c r="D1701" s="77"/>
      <c r="E1701" s="78"/>
      <c r="F1701" s="78"/>
      <c r="G1701" s="79"/>
      <c r="H1701" s="78"/>
      <c r="I1701" s="78"/>
      <c r="J1701" s="80"/>
      <c r="K1701" s="80"/>
      <c r="L1701" s="75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78"/>
      <c r="AC1701" s="78"/>
      <c r="AD1701" s="78"/>
      <c r="AE1701" s="3"/>
      <c r="AF1701" s="31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V1701" s="3"/>
      <c r="AW1701" s="31"/>
      <c r="AX1701" s="5"/>
      <c r="AY1701" s="9"/>
      <c r="BB1701" s="2"/>
      <c r="BE1701" s="24"/>
      <c r="BF1701" s="24"/>
      <c r="BG1701" s="31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Z1701" s="3"/>
      <c r="CA1701" s="31"/>
      <c r="CB1701" s="5"/>
      <c r="CC1701" s="9"/>
      <c r="CF1701" s="2"/>
      <c r="CI1701" s="24"/>
      <c r="CJ1701" s="24"/>
      <c r="CK1701" s="31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D1701" s="3"/>
      <c r="DE1701" s="31"/>
      <c r="DF1701" s="5"/>
      <c r="DG1701" s="9"/>
      <c r="DJ1701" s="2"/>
      <c r="DM1701" s="24"/>
      <c r="DN1701" s="24"/>
      <c r="DO1701" s="31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H1701" s="3"/>
      <c r="EI1701" s="31"/>
      <c r="EJ1701" s="5"/>
      <c r="EK1701" s="9"/>
      <c r="EN1701" s="2"/>
      <c r="EQ1701" s="24"/>
      <c r="ER1701" s="24"/>
      <c r="ES1701" s="31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L1701" s="3"/>
      <c r="FM1701" s="31"/>
      <c r="FN1701" s="5"/>
      <c r="FO1701" s="9"/>
      <c r="FR1701" s="2"/>
      <c r="FU1701" s="24"/>
      <c r="FV1701" s="24"/>
      <c r="FW1701" s="31"/>
      <c r="FX1701" s="24"/>
      <c r="FY1701" s="24"/>
      <c r="FZ1701" s="24"/>
      <c r="GA1701" s="24"/>
      <c r="GB1701" s="24"/>
      <c r="GC1701" s="24"/>
      <c r="GD1701" s="24"/>
      <c r="GE1701" s="24"/>
      <c r="GF1701" s="24"/>
      <c r="GG1701" s="24"/>
      <c r="GH1701" s="24"/>
      <c r="GI1701" s="24"/>
      <c r="GJ1701" s="24"/>
      <c r="GK1701" s="24"/>
      <c r="GL1701" s="24"/>
      <c r="GP1701" s="3"/>
      <c r="GQ1701" s="31"/>
      <c r="GR1701" s="5"/>
      <c r="GS1701" s="9"/>
      <c r="GV1701" s="2"/>
      <c r="GY1701" s="24"/>
      <c r="GZ1701" s="24"/>
      <c r="HA1701" s="31"/>
      <c r="HB1701" s="24"/>
      <c r="HC1701" s="24"/>
      <c r="HD1701" s="24"/>
      <c r="HE1701" s="24"/>
      <c r="HF1701" s="24"/>
      <c r="HG1701" s="24"/>
      <c r="HH1701" s="24"/>
      <c r="HI1701" s="24"/>
      <c r="HJ1701" s="24"/>
      <c r="HK1701" s="24"/>
      <c r="HL1701" s="24"/>
      <c r="HM1701" s="24"/>
      <c r="HN1701" s="24"/>
      <c r="HO1701" s="24"/>
      <c r="HP1701" s="24"/>
      <c r="HT1701" s="3"/>
      <c r="HU1701" s="31"/>
      <c r="HV1701" s="5"/>
      <c r="HW1701" s="9"/>
      <c r="HZ1701" s="2"/>
      <c r="IC1701" s="24"/>
      <c r="ID1701" s="24"/>
      <c r="IE1701" s="31"/>
      <c r="IF1701" s="24"/>
      <c r="IG1701" s="24"/>
      <c r="IH1701" s="24"/>
      <c r="II1701" s="24"/>
      <c r="IJ1701" s="24"/>
      <c r="IK1701" s="24"/>
      <c r="IL1701" s="24"/>
      <c r="IM1701" s="24"/>
      <c r="IN1701" s="24"/>
      <c r="IO1701" s="24"/>
      <c r="IP1701" s="24"/>
      <c r="IQ1701" s="24"/>
      <c r="IR1701" s="24"/>
      <c r="IS1701" s="24"/>
      <c r="IT1701" s="24"/>
      <c r="IX1701" s="3"/>
      <c r="IY1701" s="31"/>
      <c r="IZ1701" s="5"/>
      <c r="JA1701" s="9"/>
      <c r="JD1701" s="2"/>
      <c r="JG1701" s="24"/>
      <c r="JH1701" s="24"/>
      <c r="JI1701" s="31"/>
      <c r="JJ1701" s="24"/>
      <c r="JK1701" s="24"/>
      <c r="JL1701" s="24"/>
      <c r="JM1701" s="24"/>
      <c r="JN1701" s="24"/>
      <c r="JO1701" s="24"/>
      <c r="JP1701" s="24"/>
      <c r="JQ1701" s="24"/>
      <c r="JR1701" s="24"/>
      <c r="JS1701" s="24"/>
      <c r="JT1701" s="24"/>
      <c r="JU1701" s="24"/>
      <c r="JV1701" s="24"/>
      <c r="JW1701" s="24"/>
      <c r="JX1701" s="24"/>
      <c r="KB1701" s="3"/>
      <c r="KC1701" s="31"/>
      <c r="KD1701" s="5"/>
      <c r="KE1701" s="9"/>
      <c r="KH1701" s="2"/>
      <c r="KK1701" s="24"/>
      <c r="KL1701" s="24"/>
      <c r="KM1701" s="31"/>
      <c r="KN1701" s="24"/>
      <c r="KO1701" s="24"/>
      <c r="KP1701" s="24"/>
      <c r="KQ1701" s="24"/>
      <c r="KR1701" s="24"/>
      <c r="KS1701" s="24"/>
      <c r="KT1701" s="24"/>
      <c r="KU1701" s="24"/>
      <c r="KV1701" s="24"/>
      <c r="KW1701" s="24"/>
      <c r="KX1701" s="24"/>
      <c r="KY1701" s="24"/>
      <c r="KZ1701" s="24"/>
      <c r="LA1701" s="24"/>
      <c r="LB1701" s="24"/>
      <c r="LF1701" s="3"/>
      <c r="LG1701" s="31"/>
      <c r="LH1701" s="5"/>
      <c r="LI1701" s="9"/>
      <c r="LL1701" s="2"/>
      <c r="LO1701" s="24"/>
      <c r="LP1701" s="24"/>
      <c r="LQ1701" s="31"/>
      <c r="LR1701" s="24"/>
      <c r="LS1701" s="24"/>
      <c r="LT1701" s="24"/>
      <c r="LU1701" s="24"/>
      <c r="LV1701" s="24"/>
      <c r="LW1701" s="24"/>
      <c r="LX1701" s="24"/>
      <c r="LY1701" s="24"/>
      <c r="LZ1701" s="24"/>
      <c r="MA1701" s="24"/>
      <c r="MB1701" s="24"/>
      <c r="MC1701" s="24"/>
      <c r="MD1701" s="24"/>
      <c r="ME1701" s="24"/>
      <c r="MF1701" s="24"/>
      <c r="MJ1701" s="3"/>
      <c r="MK1701" s="31"/>
      <c r="ML1701" s="5"/>
      <c r="MM1701" s="9"/>
      <c r="MP1701" s="2"/>
      <c r="MS1701" s="24"/>
      <c r="MT1701" s="24"/>
      <c r="MU1701" s="31"/>
      <c r="MV1701" s="24"/>
      <c r="MW1701" s="24"/>
      <c r="MX1701" s="24"/>
      <c r="MY1701" s="24"/>
      <c r="MZ1701" s="24"/>
      <c r="NA1701" s="24"/>
      <c r="NB1701" s="24"/>
      <c r="NC1701" s="24"/>
      <c r="ND1701" s="24"/>
      <c r="NE1701" s="24"/>
      <c r="NF1701" s="24"/>
      <c r="NG1701" s="24"/>
      <c r="NH1701" s="24"/>
      <c r="NI1701" s="24"/>
      <c r="NJ1701" s="24"/>
      <c r="NN1701" s="3"/>
      <c r="NO1701" s="31"/>
      <c r="NP1701" s="5"/>
      <c r="NQ1701" s="9"/>
      <c r="NT1701" s="2"/>
      <c r="NW1701" s="24"/>
      <c r="NX1701" s="24"/>
      <c r="NY1701" s="31"/>
      <c r="NZ1701" s="24"/>
      <c r="OA1701" s="24"/>
      <c r="OB1701" s="24"/>
      <c r="OC1701" s="24"/>
      <c r="OD1701" s="24"/>
      <c r="OE1701" s="24"/>
      <c r="OF1701" s="24"/>
      <c r="OG1701" s="24"/>
      <c r="OH1701" s="24"/>
      <c r="OI1701" s="24"/>
      <c r="OJ1701" s="24"/>
      <c r="OK1701" s="24"/>
      <c r="OL1701" s="24"/>
      <c r="OM1701" s="24"/>
      <c r="ON1701" s="24"/>
      <c r="OR1701" s="3"/>
      <c r="OS1701" s="31"/>
      <c r="OT1701" s="5"/>
      <c r="OU1701" s="9"/>
      <c r="OX1701" s="2"/>
      <c r="PA1701" s="24"/>
      <c r="PB1701" s="24"/>
      <c r="PC1701" s="31"/>
      <c r="PD1701" s="24"/>
      <c r="PE1701" s="24"/>
      <c r="PF1701" s="24"/>
      <c r="PG1701" s="24"/>
      <c r="PH1701" s="24"/>
      <c r="PI1701" s="24"/>
      <c r="PJ1701" s="24"/>
      <c r="PK1701" s="24"/>
      <c r="PL1701" s="24"/>
      <c r="PM1701" s="24"/>
      <c r="PN1701" s="24"/>
      <c r="PO1701" s="24"/>
      <c r="PP1701" s="24"/>
      <c r="PQ1701" s="24"/>
      <c r="PR1701" s="24"/>
      <c r="PV1701" s="3"/>
      <c r="PW1701" s="31"/>
      <c r="PX1701" s="5"/>
      <c r="PY1701" s="9"/>
      <c r="QB1701" s="2"/>
      <c r="QE1701" s="24"/>
      <c r="QF1701" s="24"/>
      <c r="QG1701" s="31"/>
      <c r="QH1701" s="24"/>
      <c r="QI1701" s="24"/>
      <c r="QJ1701" s="24"/>
      <c r="QK1701" s="24"/>
      <c r="QL1701" s="24"/>
      <c r="QM1701" s="24"/>
      <c r="QN1701" s="24"/>
      <c r="QO1701" s="24"/>
      <c r="QP1701" s="24"/>
      <c r="QQ1701" s="24"/>
      <c r="QR1701" s="24"/>
      <c r="QS1701" s="24"/>
      <c r="QT1701" s="24"/>
      <c r="QU1701" s="24"/>
      <c r="QV1701" s="24"/>
      <c r="QZ1701" s="3"/>
      <c r="RA1701" s="31"/>
      <c r="RB1701" s="5"/>
      <c r="RC1701" s="9"/>
      <c r="RF1701" s="2"/>
      <c r="RI1701" s="24"/>
      <c r="RJ1701" s="24"/>
      <c r="RK1701" s="31"/>
      <c r="RL1701" s="24"/>
      <c r="RM1701" s="24"/>
      <c r="RN1701" s="24"/>
      <c r="RO1701" s="24"/>
      <c r="RP1701" s="24"/>
      <c r="RQ1701" s="24"/>
      <c r="RR1701" s="24"/>
      <c r="RS1701" s="24"/>
      <c r="RT1701" s="24"/>
      <c r="RU1701" s="24"/>
      <c r="RV1701" s="24"/>
      <c r="RW1701" s="24"/>
      <c r="RX1701" s="24"/>
      <c r="RY1701" s="24"/>
      <c r="RZ1701" s="24"/>
      <c r="SD1701" s="3"/>
      <c r="SE1701" s="31"/>
      <c r="SF1701" s="5"/>
      <c r="SG1701" s="9"/>
      <c r="SJ1701" s="2"/>
      <c r="SM1701" s="24"/>
      <c r="SN1701" s="24"/>
      <c r="SO1701" s="31"/>
      <c r="SP1701" s="24"/>
      <c r="SQ1701" s="24"/>
      <c r="SR1701" s="24"/>
      <c r="SS1701" s="24"/>
      <c r="ST1701" s="24"/>
      <c r="SU1701" s="24"/>
      <c r="SV1701" s="24"/>
      <c r="SW1701" s="24"/>
      <c r="SX1701" s="24"/>
      <c r="SY1701" s="24"/>
      <c r="SZ1701" s="24"/>
      <c r="TA1701" s="24"/>
      <c r="TB1701" s="24"/>
      <c r="TC1701" s="24"/>
      <c r="TD1701" s="24"/>
      <c r="TH1701" s="3"/>
      <c r="TI1701" s="31"/>
      <c r="TJ1701" s="5"/>
      <c r="TK1701" s="9"/>
      <c r="TN1701" s="2"/>
      <c r="TQ1701" s="24"/>
      <c r="TR1701" s="24"/>
      <c r="TS1701" s="31"/>
      <c r="TT1701" s="24"/>
      <c r="TU1701" s="24"/>
      <c r="TV1701" s="24"/>
      <c r="TW1701" s="24"/>
      <c r="TX1701" s="24"/>
      <c r="TY1701" s="24"/>
      <c r="TZ1701" s="24"/>
      <c r="UA1701" s="24"/>
      <c r="UB1701" s="24"/>
      <c r="UC1701" s="24"/>
      <c r="UD1701" s="24"/>
      <c r="UE1701" s="24"/>
      <c r="UF1701" s="24"/>
      <c r="UG1701" s="24"/>
      <c r="UH1701" s="24"/>
      <c r="UL1701" s="3"/>
      <c r="UM1701" s="31"/>
      <c r="UN1701" s="5"/>
      <c r="UO1701" s="9"/>
      <c r="UR1701" s="2"/>
      <c r="UU1701" s="24"/>
      <c r="UV1701" s="24"/>
      <c r="UW1701" s="31"/>
      <c r="UX1701" s="24"/>
      <c r="UY1701" s="24"/>
      <c r="UZ1701" s="24"/>
      <c r="VA1701" s="24"/>
      <c r="VB1701" s="24"/>
      <c r="VC1701" s="24"/>
      <c r="VD1701" s="24"/>
      <c r="VE1701" s="24"/>
      <c r="VF1701" s="24"/>
      <c r="VG1701" s="24"/>
      <c r="VH1701" s="24"/>
      <c r="VI1701" s="24"/>
      <c r="VJ1701" s="24"/>
      <c r="VK1701" s="24"/>
      <c r="VL1701" s="24"/>
      <c r="VP1701" s="3"/>
      <c r="VQ1701" s="31"/>
      <c r="VR1701" s="5"/>
      <c r="VS1701" s="9"/>
      <c r="VV1701" s="2"/>
      <c r="VY1701" s="24"/>
      <c r="VZ1701" s="24"/>
      <c r="WA1701" s="31"/>
      <c r="WB1701" s="24"/>
      <c r="WC1701" s="24"/>
      <c r="WD1701" s="24"/>
      <c r="WE1701" s="24"/>
      <c r="WF1701" s="24"/>
      <c r="WG1701" s="24"/>
      <c r="WH1701" s="24"/>
      <c r="WI1701" s="24"/>
      <c r="WJ1701" s="24"/>
      <c r="WK1701" s="24"/>
      <c r="WL1701" s="24"/>
      <c r="WM1701" s="24"/>
      <c r="WN1701" s="24"/>
      <c r="WO1701" s="24"/>
      <c r="WP1701" s="24"/>
      <c r="WT1701" s="3"/>
      <c r="WU1701" s="31"/>
      <c r="WV1701" s="5"/>
      <c r="WW1701" s="9"/>
      <c r="WZ1701" s="2"/>
      <c r="XC1701" s="24"/>
      <c r="XD1701" s="24"/>
      <c r="XE1701" s="31"/>
      <c r="XF1701" s="24"/>
      <c r="XG1701" s="24"/>
      <c r="XH1701" s="24"/>
      <c r="XI1701" s="24"/>
      <c r="XJ1701" s="24"/>
      <c r="XK1701" s="24"/>
      <c r="XL1701" s="24"/>
      <c r="XM1701" s="24"/>
      <c r="XN1701" s="24"/>
      <c r="XO1701" s="24"/>
      <c r="XP1701" s="24"/>
      <c r="XQ1701" s="24"/>
      <c r="XR1701" s="24"/>
      <c r="XS1701" s="24"/>
      <c r="XT1701" s="24"/>
      <c r="XX1701" s="3"/>
      <c r="XY1701" s="31"/>
      <c r="XZ1701" s="5"/>
      <c r="YA1701" s="9"/>
      <c r="YD1701" s="2"/>
      <c r="YG1701" s="24"/>
      <c r="YH1701" s="24"/>
      <c r="YI1701" s="31"/>
      <c r="YJ1701" s="24"/>
      <c r="YK1701" s="24"/>
      <c r="YL1701" s="24"/>
      <c r="YM1701" s="24"/>
      <c r="YN1701" s="24"/>
      <c r="YO1701" s="24"/>
      <c r="YP1701" s="24"/>
      <c r="YQ1701" s="24"/>
      <c r="YR1701" s="24"/>
      <c r="YS1701" s="24"/>
      <c r="YT1701" s="24"/>
      <c r="YU1701" s="24"/>
      <c r="YV1701" s="24"/>
      <c r="YW1701" s="24"/>
      <c r="YX1701" s="24"/>
      <c r="ZB1701" s="3"/>
      <c r="ZC1701" s="31"/>
      <c r="ZD1701" s="5"/>
      <c r="ZE1701" s="9"/>
      <c r="ZH1701" s="2"/>
      <c r="ZK1701" s="24"/>
      <c r="ZL1701" s="24"/>
      <c r="ZM1701" s="31"/>
      <c r="ZN1701" s="24"/>
      <c r="ZO1701" s="24"/>
      <c r="ZP1701" s="24"/>
      <c r="ZQ1701" s="24"/>
      <c r="ZR1701" s="24"/>
      <c r="ZS1701" s="24"/>
      <c r="ZT1701" s="24"/>
      <c r="ZU1701" s="24"/>
      <c r="ZV1701" s="24"/>
      <c r="ZW1701" s="24"/>
      <c r="ZX1701" s="24"/>
      <c r="ZY1701" s="24"/>
      <c r="ZZ1701" s="24"/>
      <c r="AAA1701" s="24"/>
      <c r="AAB1701" s="24"/>
      <c r="AAF1701" s="3"/>
      <c r="AAG1701" s="31"/>
      <c r="AAH1701" s="5"/>
      <c r="AAI1701" s="9"/>
      <c r="AAL1701" s="2"/>
      <c r="AAO1701" s="24"/>
      <c r="AAP1701" s="24"/>
      <c r="AAQ1701" s="31"/>
      <c r="AAR1701" s="24"/>
      <c r="AAS1701" s="24"/>
      <c r="AAT1701" s="24"/>
      <c r="AAU1701" s="24"/>
      <c r="AAV1701" s="24"/>
      <c r="AAW1701" s="24"/>
      <c r="AAX1701" s="24"/>
      <c r="AAY1701" s="24"/>
      <c r="AAZ1701" s="24"/>
      <c r="ABA1701" s="24"/>
      <c r="ABB1701" s="24"/>
      <c r="ABC1701" s="24"/>
      <c r="ABD1701" s="24"/>
      <c r="ABE1701" s="24"/>
      <c r="ABF1701" s="24"/>
      <c r="ABJ1701" s="3"/>
      <c r="ABK1701" s="31"/>
      <c r="ABL1701" s="5"/>
      <c r="ABM1701" s="9"/>
      <c r="ABP1701" s="2"/>
      <c r="ABS1701" s="24"/>
      <c r="ABT1701" s="24"/>
      <c r="ABU1701" s="31"/>
      <c r="ABV1701" s="24"/>
      <c r="ABW1701" s="24"/>
      <c r="ABX1701" s="24"/>
      <c r="ABY1701" s="24"/>
      <c r="ABZ1701" s="24"/>
      <c r="ACA1701" s="24"/>
      <c r="ACB1701" s="24"/>
      <c r="ACC1701" s="24"/>
      <c r="ACD1701" s="24"/>
      <c r="ACE1701" s="24"/>
      <c r="ACF1701" s="24"/>
      <c r="ACG1701" s="24"/>
      <c r="ACH1701" s="24"/>
      <c r="ACI1701" s="24"/>
      <c r="ACJ1701" s="24"/>
      <c r="ACN1701" s="3"/>
      <c r="ACO1701" s="31"/>
      <c r="ACP1701" s="5"/>
      <c r="ACQ1701" s="9"/>
      <c r="ACT1701" s="2"/>
      <c r="ACW1701" s="24"/>
      <c r="ACX1701" s="24"/>
      <c r="ACY1701" s="31"/>
      <c r="ACZ1701" s="24"/>
      <c r="ADA1701" s="24"/>
      <c r="ADB1701" s="24"/>
      <c r="ADC1701" s="24"/>
      <c r="ADD1701" s="24"/>
      <c r="ADE1701" s="24"/>
      <c r="ADF1701" s="24"/>
      <c r="ADG1701" s="24"/>
      <c r="ADH1701" s="24"/>
      <c r="ADI1701" s="24"/>
      <c r="ADJ1701" s="24"/>
      <c r="ADK1701" s="24"/>
      <c r="ADL1701" s="24"/>
      <c r="ADM1701" s="24"/>
      <c r="ADN1701" s="24"/>
      <c r="ADR1701" s="3"/>
      <c r="ADS1701" s="31"/>
      <c r="ADT1701" s="5"/>
      <c r="ADU1701" s="9"/>
      <c r="ADX1701" s="2"/>
      <c r="AEA1701" s="24"/>
      <c r="AEB1701" s="24"/>
      <c r="AEC1701" s="31"/>
      <c r="AED1701" s="24"/>
      <c r="AEE1701" s="24"/>
      <c r="AEF1701" s="24"/>
      <c r="AEG1701" s="24"/>
      <c r="AEH1701" s="24"/>
      <c r="AEI1701" s="24"/>
      <c r="AEJ1701" s="24"/>
      <c r="AEK1701" s="24"/>
      <c r="AEL1701" s="24"/>
      <c r="AEM1701" s="24"/>
      <c r="AEN1701" s="24"/>
      <c r="AEO1701" s="24"/>
      <c r="AEP1701" s="24"/>
      <c r="AEQ1701" s="24"/>
      <c r="AER1701" s="24"/>
      <c r="AEV1701" s="3"/>
      <c r="AEW1701" s="31"/>
      <c r="AEX1701" s="5"/>
      <c r="AEY1701" s="9"/>
      <c r="AFB1701" s="2"/>
      <c r="AFE1701" s="24"/>
      <c r="AFF1701" s="24"/>
      <c r="AFG1701" s="31"/>
      <c r="AFH1701" s="24"/>
      <c r="AFI1701" s="24"/>
      <c r="AFJ1701" s="24"/>
      <c r="AFK1701" s="24"/>
      <c r="AFL1701" s="24"/>
      <c r="AFM1701" s="24"/>
      <c r="AFN1701" s="24"/>
      <c r="AFO1701" s="24"/>
      <c r="AFP1701" s="24"/>
      <c r="AFQ1701" s="24"/>
      <c r="AFR1701" s="24"/>
      <c r="AFS1701" s="24"/>
      <c r="AFT1701" s="24"/>
      <c r="AFU1701" s="24"/>
      <c r="AFV1701" s="24"/>
      <c r="AFZ1701" s="3"/>
      <c r="AGA1701" s="31"/>
      <c r="AGB1701" s="5"/>
      <c r="AGC1701" s="9"/>
      <c r="AGF1701" s="2"/>
      <c r="AGI1701" s="24"/>
      <c r="AGJ1701" s="24"/>
      <c r="AGK1701" s="31"/>
      <c r="AGL1701" s="24"/>
      <c r="AGM1701" s="24"/>
      <c r="AGN1701" s="24"/>
      <c r="AGO1701" s="24"/>
      <c r="AGP1701" s="24"/>
      <c r="AGQ1701" s="24"/>
      <c r="AGR1701" s="24"/>
      <c r="AGS1701" s="24"/>
      <c r="AGT1701" s="24"/>
      <c r="AGU1701" s="24"/>
      <c r="AGV1701" s="24"/>
      <c r="AGW1701" s="24"/>
      <c r="AGX1701" s="24"/>
      <c r="AGY1701" s="24"/>
      <c r="AGZ1701" s="24"/>
      <c r="AHD1701" s="3"/>
      <c r="AHE1701" s="31"/>
      <c r="AHF1701" s="5"/>
      <c r="AHG1701" s="9"/>
      <c r="AHJ1701" s="2"/>
      <c r="AHM1701" s="24"/>
      <c r="AHN1701" s="24"/>
      <c r="AHO1701" s="31"/>
      <c r="AHP1701" s="24"/>
      <c r="AHQ1701" s="24"/>
      <c r="AHR1701" s="24"/>
      <c r="AHS1701" s="24"/>
      <c r="AHT1701" s="24"/>
      <c r="AHU1701" s="24"/>
      <c r="AHV1701" s="24"/>
      <c r="AHW1701" s="24"/>
      <c r="AHX1701" s="24"/>
      <c r="AHY1701" s="24"/>
      <c r="AHZ1701" s="24"/>
      <c r="AIA1701" s="24"/>
      <c r="AIB1701" s="24"/>
      <c r="AIC1701" s="24"/>
      <c r="AID1701" s="24"/>
      <c r="AIH1701" s="3"/>
      <c r="AII1701" s="31"/>
      <c r="AIJ1701" s="5"/>
      <c r="AIK1701" s="9"/>
      <c r="AIN1701" s="2"/>
      <c r="AIQ1701" s="24"/>
      <c r="AIR1701" s="24"/>
      <c r="AIS1701" s="31"/>
      <c r="AIT1701" s="24"/>
      <c r="AIU1701" s="24"/>
      <c r="AIV1701" s="24"/>
      <c r="AIW1701" s="24"/>
      <c r="AIX1701" s="24"/>
      <c r="AIY1701" s="24"/>
      <c r="AIZ1701" s="24"/>
      <c r="AJA1701" s="24"/>
      <c r="AJB1701" s="24"/>
      <c r="AJC1701" s="24"/>
      <c r="AJD1701" s="24"/>
      <c r="AJE1701" s="24"/>
      <c r="AJF1701" s="24"/>
      <c r="AJG1701" s="24"/>
      <c r="AJH1701" s="24"/>
      <c r="AJL1701" s="3"/>
      <c r="AJM1701" s="31"/>
      <c r="AJN1701" s="5"/>
      <c r="AJO1701" s="9"/>
      <c r="AJR1701" s="2"/>
      <c r="AJU1701" s="24"/>
      <c r="AJV1701" s="24"/>
      <c r="AJW1701" s="31"/>
      <c r="AJX1701" s="24"/>
      <c r="AJY1701" s="24"/>
      <c r="AJZ1701" s="24"/>
      <c r="AKA1701" s="24"/>
      <c r="AKB1701" s="24"/>
      <c r="AKC1701" s="24"/>
      <c r="AKD1701" s="24"/>
      <c r="AKE1701" s="24"/>
      <c r="AKF1701" s="24"/>
      <c r="AKG1701" s="24"/>
      <c r="AKH1701" s="24"/>
      <c r="AKI1701" s="24"/>
      <c r="AKJ1701" s="24"/>
      <c r="AKK1701" s="24"/>
      <c r="AKL1701" s="24"/>
      <c r="AKP1701" s="3"/>
      <c r="AKQ1701" s="31"/>
      <c r="AKR1701" s="5"/>
      <c r="AKS1701" s="9"/>
      <c r="AKV1701" s="2"/>
      <c r="AKY1701" s="24"/>
      <c r="AKZ1701" s="24"/>
      <c r="ALA1701" s="31"/>
      <c r="ALB1701" s="24"/>
      <c r="ALC1701" s="24"/>
      <c r="ALD1701" s="24"/>
      <c r="ALE1701" s="24"/>
      <c r="ALF1701" s="24"/>
      <c r="ALG1701" s="24"/>
      <c r="ALH1701" s="24"/>
      <c r="ALI1701" s="24"/>
      <c r="ALJ1701" s="24"/>
      <c r="ALK1701" s="24"/>
      <c r="ALL1701" s="24"/>
      <c r="ALM1701" s="24"/>
      <c r="ALN1701" s="24"/>
      <c r="ALO1701" s="24"/>
      <c r="ALP1701" s="24"/>
      <c r="ALT1701" s="3"/>
      <c r="ALU1701" s="31"/>
      <c r="ALV1701" s="5"/>
      <c r="ALW1701" s="9"/>
      <c r="ALZ1701" s="2"/>
      <c r="AMC1701" s="24"/>
      <c r="AMD1701" s="24"/>
      <c r="AME1701" s="31"/>
      <c r="AMF1701" s="24"/>
      <c r="AMG1701" s="24"/>
      <c r="AMH1701" s="24"/>
      <c r="AMI1701" s="24"/>
      <c r="AMJ1701" s="24"/>
      <c r="AMK1701" s="24"/>
      <c r="AML1701" s="24"/>
      <c r="AMM1701" s="24"/>
      <c r="AMN1701" s="24"/>
      <c r="AMO1701" s="24"/>
      <c r="AMP1701" s="24"/>
      <c r="AMQ1701" s="24"/>
      <c r="AMR1701" s="24"/>
      <c r="AMS1701" s="24"/>
      <c r="AMT1701" s="24"/>
      <c r="AMX1701" s="3"/>
      <c r="AMY1701" s="31"/>
      <c r="AMZ1701" s="5"/>
      <c r="ANA1701" s="9"/>
      <c r="AND1701" s="2"/>
      <c r="ANG1701" s="24"/>
      <c r="ANH1701" s="24"/>
      <c r="ANI1701" s="31"/>
      <c r="ANJ1701" s="24"/>
      <c r="ANK1701" s="24"/>
      <c r="ANL1701" s="24"/>
      <c r="ANM1701" s="24"/>
      <c r="ANN1701" s="24"/>
      <c r="ANO1701" s="24"/>
      <c r="ANP1701" s="24"/>
      <c r="ANQ1701" s="24"/>
      <c r="ANR1701" s="24"/>
      <c r="ANS1701" s="24"/>
      <c r="ANT1701" s="24"/>
      <c r="ANU1701" s="24"/>
      <c r="ANV1701" s="24"/>
      <c r="ANW1701" s="24"/>
      <c r="ANX1701" s="24"/>
      <c r="AOB1701" s="3"/>
      <c r="AOC1701" s="31"/>
      <c r="AOD1701" s="5"/>
      <c r="AOE1701" s="9"/>
      <c r="AOH1701" s="2"/>
      <c r="AOK1701" s="24"/>
      <c r="AOL1701" s="24"/>
      <c r="AOM1701" s="31"/>
      <c r="AON1701" s="24"/>
      <c r="AOO1701" s="24"/>
      <c r="AOP1701" s="24"/>
      <c r="AOQ1701" s="24"/>
      <c r="AOR1701" s="24"/>
      <c r="AOS1701" s="24"/>
      <c r="AOT1701" s="24"/>
      <c r="AOU1701" s="24"/>
      <c r="AOV1701" s="24"/>
      <c r="AOW1701" s="24"/>
      <c r="AOX1701" s="24"/>
      <c r="AOY1701" s="24"/>
      <c r="AOZ1701" s="24"/>
      <c r="APA1701" s="24"/>
      <c r="APB1701" s="24"/>
      <c r="APF1701" s="3"/>
      <c r="APG1701" s="31"/>
      <c r="APH1701" s="5"/>
      <c r="API1701" s="9"/>
      <c r="APL1701" s="2"/>
      <c r="APO1701" s="24"/>
      <c r="APP1701" s="24"/>
      <c r="APQ1701" s="31"/>
      <c r="APR1701" s="24"/>
      <c r="APS1701" s="24"/>
      <c r="APT1701" s="24"/>
      <c r="APU1701" s="24"/>
      <c r="APV1701" s="24"/>
      <c r="APW1701" s="24"/>
      <c r="APX1701" s="24"/>
      <c r="APY1701" s="24"/>
      <c r="APZ1701" s="24"/>
      <c r="AQA1701" s="24"/>
      <c r="AQB1701" s="24"/>
      <c r="AQC1701" s="24"/>
      <c r="AQD1701" s="24"/>
      <c r="AQE1701" s="24"/>
      <c r="AQF1701" s="24"/>
      <c r="AQJ1701" s="3"/>
      <c r="AQK1701" s="31"/>
      <c r="AQL1701" s="5"/>
      <c r="AQM1701" s="9"/>
      <c r="AQP1701" s="2"/>
      <c r="AQS1701" s="24"/>
      <c r="AQT1701" s="24"/>
      <c r="AQU1701" s="31"/>
      <c r="AQV1701" s="24"/>
      <c r="AQW1701" s="24"/>
      <c r="AQX1701" s="24"/>
      <c r="AQY1701" s="24"/>
      <c r="AQZ1701" s="24"/>
      <c r="ARA1701" s="24"/>
      <c r="ARB1701" s="24"/>
      <c r="ARC1701" s="24"/>
      <c r="ARD1701" s="24"/>
      <c r="ARE1701" s="24"/>
      <c r="ARF1701" s="24"/>
      <c r="ARG1701" s="24"/>
      <c r="ARH1701" s="24"/>
      <c r="ARI1701" s="24"/>
      <c r="ARJ1701" s="24"/>
      <c r="ARN1701" s="3"/>
      <c r="ARO1701" s="31"/>
      <c r="ARP1701" s="5"/>
      <c r="ARQ1701" s="9"/>
      <c r="ART1701" s="2"/>
      <c r="ARW1701" s="24"/>
      <c r="ARX1701" s="24"/>
      <c r="ARY1701" s="31"/>
      <c r="ARZ1701" s="24"/>
      <c r="ASA1701" s="24"/>
      <c r="ASB1701" s="24"/>
      <c r="ASC1701" s="24"/>
      <c r="ASD1701" s="24"/>
      <c r="ASE1701" s="24"/>
      <c r="ASF1701" s="24"/>
      <c r="ASG1701" s="24"/>
      <c r="ASH1701" s="24"/>
      <c r="ASI1701" s="24"/>
      <c r="ASJ1701" s="24"/>
      <c r="ASK1701" s="24"/>
      <c r="ASL1701" s="24"/>
      <c r="ASM1701" s="24"/>
      <c r="ASN1701" s="24"/>
      <c r="ASR1701" s="3"/>
      <c r="ASS1701" s="31"/>
      <c r="AST1701" s="5"/>
      <c r="ASU1701" s="9"/>
      <c r="ASX1701" s="2"/>
      <c r="ATA1701" s="24"/>
      <c r="ATB1701" s="24"/>
      <c r="ATC1701" s="31"/>
      <c r="ATD1701" s="24"/>
      <c r="ATE1701" s="24"/>
      <c r="ATF1701" s="24"/>
      <c r="ATG1701" s="24"/>
      <c r="ATH1701" s="24"/>
      <c r="ATI1701" s="24"/>
      <c r="ATJ1701" s="24"/>
      <c r="ATK1701" s="24"/>
      <c r="ATL1701" s="24"/>
      <c r="ATM1701" s="24"/>
      <c r="ATN1701" s="24"/>
      <c r="ATO1701" s="24"/>
      <c r="ATP1701" s="24"/>
      <c r="ATQ1701" s="24"/>
      <c r="ATR1701" s="24"/>
      <c r="ATV1701" s="3"/>
      <c r="ATW1701" s="31"/>
      <c r="ATX1701" s="5"/>
      <c r="ATY1701" s="9"/>
      <c r="AUB1701" s="2"/>
      <c r="AUE1701" s="24"/>
      <c r="AUF1701" s="24"/>
      <c r="AUG1701" s="31"/>
      <c r="AUH1701" s="24"/>
      <c r="AUI1701" s="24"/>
      <c r="AUJ1701" s="24"/>
      <c r="AUK1701" s="24"/>
      <c r="AUL1701" s="24"/>
      <c r="AUM1701" s="24"/>
      <c r="AUN1701" s="24"/>
      <c r="AUO1701" s="24"/>
      <c r="AUP1701" s="24"/>
      <c r="AUQ1701" s="24"/>
      <c r="AUR1701" s="24"/>
      <c r="AUS1701" s="24"/>
      <c r="AUT1701" s="24"/>
      <c r="AUU1701" s="24"/>
      <c r="AUV1701" s="24"/>
      <c r="AUZ1701" s="3"/>
      <c r="AVA1701" s="31"/>
      <c r="AVB1701" s="5"/>
      <c r="AVC1701" s="9"/>
      <c r="AVF1701" s="2"/>
      <c r="AVI1701" s="24"/>
      <c r="AVJ1701" s="24"/>
      <c r="AVK1701" s="31"/>
      <c r="AVL1701" s="24"/>
      <c r="AVM1701" s="24"/>
      <c r="AVN1701" s="24"/>
      <c r="AVO1701" s="24"/>
      <c r="AVP1701" s="24"/>
      <c r="AVQ1701" s="24"/>
      <c r="AVR1701" s="24"/>
      <c r="AVS1701" s="24"/>
      <c r="AVT1701" s="24"/>
      <c r="AVU1701" s="24"/>
      <c r="AVV1701" s="24"/>
      <c r="AVW1701" s="24"/>
      <c r="AVX1701" s="24"/>
      <c r="AVY1701" s="24"/>
      <c r="AVZ1701" s="24"/>
      <c r="AWD1701" s="3"/>
      <c r="AWE1701" s="31"/>
      <c r="AWF1701" s="5"/>
      <c r="AWG1701" s="9"/>
      <c r="AWJ1701" s="2"/>
      <c r="AWM1701" s="24"/>
      <c r="AWN1701" s="24"/>
      <c r="AWO1701" s="31"/>
      <c r="AWP1701" s="24"/>
      <c r="AWQ1701" s="24"/>
      <c r="AWR1701" s="24"/>
      <c r="AWS1701" s="24"/>
      <c r="AWT1701" s="24"/>
      <c r="AWU1701" s="24"/>
      <c r="AWV1701" s="24"/>
      <c r="AWW1701" s="24"/>
      <c r="AWX1701" s="24"/>
      <c r="AWY1701" s="24"/>
      <c r="AWZ1701" s="24"/>
      <c r="AXA1701" s="24"/>
      <c r="AXB1701" s="24"/>
      <c r="AXC1701" s="24"/>
      <c r="AXD1701" s="24"/>
      <c r="AXH1701" s="3"/>
      <c r="AXI1701" s="31"/>
      <c r="AXJ1701" s="5"/>
      <c r="AXK1701" s="9"/>
      <c r="AXN1701" s="2"/>
      <c r="AXQ1701" s="24"/>
      <c r="AXR1701" s="24"/>
      <c r="AXS1701" s="31"/>
      <c r="AXT1701" s="24"/>
      <c r="AXU1701" s="24"/>
      <c r="AXV1701" s="24"/>
      <c r="AXW1701" s="24"/>
      <c r="AXX1701" s="24"/>
      <c r="AXY1701" s="24"/>
      <c r="AXZ1701" s="24"/>
      <c r="AYA1701" s="24"/>
      <c r="AYB1701" s="24"/>
      <c r="AYC1701" s="24"/>
      <c r="AYD1701" s="24"/>
      <c r="AYE1701" s="24"/>
      <c r="AYF1701" s="24"/>
      <c r="AYG1701" s="24"/>
      <c r="AYH1701" s="24"/>
      <c r="AYL1701" s="3"/>
      <c r="AYM1701" s="31"/>
      <c r="AYN1701" s="5"/>
      <c r="AYO1701" s="9"/>
      <c r="AYR1701" s="2"/>
      <c r="AYU1701" s="24"/>
      <c r="AYV1701" s="24"/>
      <c r="AYW1701" s="31"/>
      <c r="AYX1701" s="24"/>
      <c r="AYY1701" s="24"/>
      <c r="AYZ1701" s="24"/>
      <c r="AZA1701" s="24"/>
      <c r="AZB1701" s="24"/>
      <c r="AZC1701" s="24"/>
      <c r="AZD1701" s="24"/>
      <c r="AZE1701" s="24"/>
      <c r="AZF1701" s="24"/>
      <c r="AZG1701" s="24"/>
      <c r="AZH1701" s="24"/>
      <c r="AZI1701" s="24"/>
      <c r="AZJ1701" s="24"/>
      <c r="AZK1701" s="24"/>
      <c r="AZL1701" s="24"/>
      <c r="AZP1701" s="3"/>
      <c r="AZQ1701" s="31"/>
      <c r="AZR1701" s="5"/>
      <c r="AZS1701" s="9"/>
      <c r="AZV1701" s="2"/>
      <c r="AZY1701" s="24"/>
      <c r="AZZ1701" s="24"/>
      <c r="BAA1701" s="31"/>
      <c r="BAB1701" s="24"/>
      <c r="BAC1701" s="24"/>
      <c r="BAD1701" s="24"/>
      <c r="BAE1701" s="24"/>
      <c r="BAF1701" s="24"/>
      <c r="BAG1701" s="24"/>
      <c r="BAH1701" s="24"/>
      <c r="BAI1701" s="24"/>
      <c r="BAJ1701" s="24"/>
      <c r="BAK1701" s="24"/>
      <c r="BAL1701" s="24"/>
      <c r="BAM1701" s="24"/>
      <c r="BAN1701" s="24"/>
      <c r="BAO1701" s="24"/>
      <c r="BAP1701" s="24"/>
      <c r="BAT1701" s="3"/>
      <c r="BAU1701" s="31"/>
      <c r="BAV1701" s="5"/>
      <c r="BAW1701" s="9"/>
      <c r="BAZ1701" s="2"/>
      <c r="BBC1701" s="24"/>
      <c r="BBD1701" s="24"/>
      <c r="BBE1701" s="31"/>
      <c r="BBF1701" s="24"/>
      <c r="BBG1701" s="24"/>
      <c r="BBH1701" s="24"/>
      <c r="BBI1701" s="24"/>
      <c r="BBJ1701" s="24"/>
      <c r="BBK1701" s="24"/>
      <c r="BBL1701" s="24"/>
      <c r="BBM1701" s="24"/>
      <c r="BBN1701" s="24"/>
      <c r="BBO1701" s="24"/>
      <c r="BBP1701" s="24"/>
      <c r="BBQ1701" s="24"/>
      <c r="BBR1701" s="24"/>
      <c r="BBS1701" s="24"/>
      <c r="BBT1701" s="24"/>
      <c r="BBX1701" s="3"/>
      <c r="BBY1701" s="31"/>
      <c r="BBZ1701" s="5"/>
      <c r="BCA1701" s="9"/>
      <c r="BCD1701" s="2"/>
      <c r="BCG1701" s="24"/>
      <c r="BCH1701" s="24"/>
      <c r="BCI1701" s="31"/>
      <c r="BCJ1701" s="24"/>
      <c r="BCK1701" s="24"/>
      <c r="BCL1701" s="24"/>
      <c r="BCM1701" s="24"/>
      <c r="BCN1701" s="24"/>
      <c r="BCO1701" s="24"/>
      <c r="BCP1701" s="24"/>
      <c r="BCQ1701" s="24"/>
      <c r="BCR1701" s="24"/>
      <c r="BCS1701" s="24"/>
      <c r="BCT1701" s="24"/>
      <c r="BCU1701" s="24"/>
      <c r="BCV1701" s="24"/>
      <c r="BCW1701" s="24"/>
      <c r="BCX1701" s="24"/>
      <c r="BDB1701" s="3"/>
      <c r="BDC1701" s="31"/>
      <c r="BDD1701" s="5"/>
      <c r="BDE1701" s="9"/>
      <c r="BDH1701" s="2"/>
      <c r="BDK1701" s="24"/>
      <c r="BDL1701" s="24"/>
      <c r="BDM1701" s="31"/>
      <c r="BDN1701" s="24"/>
      <c r="BDO1701" s="24"/>
      <c r="BDP1701" s="24"/>
      <c r="BDQ1701" s="24"/>
      <c r="BDR1701" s="24"/>
      <c r="BDS1701" s="24"/>
      <c r="BDT1701" s="24"/>
      <c r="BDU1701" s="24"/>
      <c r="BDV1701" s="24"/>
      <c r="BDW1701" s="24"/>
      <c r="BDX1701" s="24"/>
      <c r="BDY1701" s="24"/>
      <c r="BDZ1701" s="24"/>
      <c r="BEA1701" s="24"/>
      <c r="BEB1701" s="24"/>
      <c r="BEF1701" s="3"/>
      <c r="BEG1701" s="31"/>
      <c r="BEH1701" s="5"/>
      <c r="BEI1701" s="9"/>
      <c r="BEL1701" s="2"/>
      <c r="BEO1701" s="24"/>
      <c r="BEP1701" s="24"/>
      <c r="BEQ1701" s="31"/>
      <c r="BER1701" s="24"/>
      <c r="BES1701" s="24"/>
      <c r="BET1701" s="24"/>
      <c r="BEU1701" s="24"/>
      <c r="BEV1701" s="24"/>
      <c r="BEW1701" s="24"/>
      <c r="BEX1701" s="24"/>
      <c r="BEY1701" s="24"/>
      <c r="BEZ1701" s="24"/>
      <c r="BFA1701" s="24"/>
      <c r="BFB1701" s="24"/>
      <c r="BFC1701" s="24"/>
      <c r="BFD1701" s="24"/>
      <c r="BFE1701" s="24"/>
      <c r="BFF1701" s="24"/>
      <c r="BFJ1701" s="3"/>
      <c r="BFK1701" s="31"/>
      <c r="BFL1701" s="5"/>
      <c r="BFM1701" s="9"/>
      <c r="BFP1701" s="2"/>
      <c r="BFS1701" s="24"/>
      <c r="BFT1701" s="24"/>
      <c r="BFU1701" s="31"/>
      <c r="BFV1701" s="24"/>
      <c r="BFW1701" s="24"/>
      <c r="BFX1701" s="24"/>
      <c r="BFY1701" s="24"/>
      <c r="BFZ1701" s="24"/>
      <c r="BGA1701" s="24"/>
      <c r="BGB1701" s="24"/>
      <c r="BGC1701" s="24"/>
      <c r="BGD1701" s="24"/>
      <c r="BGE1701" s="24"/>
      <c r="BGF1701" s="24"/>
      <c r="BGG1701" s="24"/>
      <c r="BGH1701" s="24"/>
      <c r="BGI1701" s="24"/>
      <c r="BGJ1701" s="24"/>
      <c r="BGN1701" s="3"/>
      <c r="BGO1701" s="31"/>
      <c r="BGP1701" s="5"/>
      <c r="BGQ1701" s="9"/>
      <c r="BGT1701" s="2"/>
      <c r="BGW1701" s="24"/>
      <c r="BGX1701" s="24"/>
      <c r="BGY1701" s="31"/>
      <c r="BGZ1701" s="24"/>
      <c r="BHA1701" s="24"/>
      <c r="BHB1701" s="24"/>
      <c r="BHC1701" s="24"/>
      <c r="BHD1701" s="24"/>
      <c r="BHE1701" s="24"/>
      <c r="BHF1701" s="24"/>
      <c r="BHG1701" s="24"/>
      <c r="BHH1701" s="24"/>
      <c r="BHI1701" s="24"/>
      <c r="BHJ1701" s="24"/>
      <c r="BHK1701" s="24"/>
      <c r="BHL1701" s="24"/>
      <c r="BHM1701" s="24"/>
      <c r="BHN1701" s="24"/>
      <c r="BHR1701" s="3"/>
      <c r="BHS1701" s="31"/>
      <c r="BHT1701" s="5"/>
      <c r="BHU1701" s="9"/>
      <c r="BHX1701" s="2"/>
      <c r="BIA1701" s="24"/>
      <c r="BIB1701" s="24"/>
      <c r="BIC1701" s="31"/>
      <c r="BID1701" s="24"/>
      <c r="BIE1701" s="24"/>
      <c r="BIF1701" s="24"/>
      <c r="BIG1701" s="24"/>
      <c r="BIH1701" s="24"/>
      <c r="BII1701" s="24"/>
      <c r="BIJ1701" s="24"/>
      <c r="BIK1701" s="24"/>
      <c r="BIL1701" s="24"/>
      <c r="BIM1701" s="24"/>
      <c r="BIN1701" s="24"/>
      <c r="BIO1701" s="24"/>
      <c r="BIP1701" s="24"/>
      <c r="BIQ1701" s="24"/>
      <c r="BIR1701" s="24"/>
      <c r="BIV1701" s="3"/>
      <c r="BIW1701" s="31"/>
      <c r="BIX1701" s="5"/>
      <c r="BIY1701" s="9"/>
      <c r="BJB1701" s="2"/>
      <c r="BJE1701" s="24"/>
      <c r="BJF1701" s="24"/>
      <c r="BJG1701" s="31"/>
      <c r="BJH1701" s="24"/>
      <c r="BJI1701" s="24"/>
      <c r="BJJ1701" s="24"/>
      <c r="BJK1701" s="24"/>
      <c r="BJL1701" s="24"/>
      <c r="BJM1701" s="24"/>
      <c r="BJN1701" s="24"/>
      <c r="BJO1701" s="24"/>
      <c r="BJP1701" s="24"/>
      <c r="BJQ1701" s="24"/>
      <c r="BJR1701" s="24"/>
      <c r="BJS1701" s="24"/>
      <c r="BJT1701" s="24"/>
      <c r="BJU1701" s="24"/>
      <c r="BJV1701" s="24"/>
      <c r="BJZ1701" s="3"/>
      <c r="BKA1701" s="31"/>
      <c r="BKB1701" s="5"/>
      <c r="BKC1701" s="9"/>
      <c r="BKF1701" s="2"/>
      <c r="BKI1701" s="24"/>
      <c r="BKJ1701" s="24"/>
      <c r="BKK1701" s="31"/>
      <c r="BKL1701" s="24"/>
      <c r="BKM1701" s="24"/>
      <c r="BKN1701" s="24"/>
      <c r="BKO1701" s="24"/>
      <c r="BKP1701" s="24"/>
      <c r="BKQ1701" s="24"/>
      <c r="BKR1701" s="24"/>
      <c r="BKS1701" s="24"/>
      <c r="BKT1701" s="24"/>
      <c r="BKU1701" s="24"/>
      <c r="BKV1701" s="24"/>
      <c r="BKW1701" s="24"/>
      <c r="BKX1701" s="24"/>
      <c r="BKY1701" s="24"/>
      <c r="BKZ1701" s="24"/>
      <c r="BLD1701" s="3"/>
      <c r="BLE1701" s="31"/>
      <c r="BLF1701" s="5"/>
      <c r="BLG1701" s="9"/>
      <c r="BLJ1701" s="2"/>
      <c r="BLM1701" s="24"/>
      <c r="BLN1701" s="24"/>
      <c r="BLO1701" s="31"/>
      <c r="BLP1701" s="24"/>
      <c r="BLQ1701" s="24"/>
      <c r="BLR1701" s="24"/>
      <c r="BLS1701" s="24"/>
      <c r="BLT1701" s="24"/>
      <c r="BLU1701" s="24"/>
      <c r="BLV1701" s="24"/>
      <c r="BLW1701" s="24"/>
      <c r="BLX1701" s="24"/>
      <c r="BLY1701" s="24"/>
      <c r="BLZ1701" s="24"/>
      <c r="BMA1701" s="24"/>
      <c r="BMB1701" s="24"/>
      <c r="BMC1701" s="24"/>
      <c r="BMD1701" s="24"/>
      <c r="BMH1701" s="3"/>
      <c r="BMI1701" s="31"/>
      <c r="BMJ1701" s="5"/>
      <c r="BMK1701" s="9"/>
      <c r="BMN1701" s="2"/>
      <c r="BMQ1701" s="24"/>
      <c r="BMR1701" s="24"/>
      <c r="BMS1701" s="31"/>
      <c r="BMT1701" s="24"/>
      <c r="BMU1701" s="24"/>
      <c r="BMV1701" s="24"/>
      <c r="BMW1701" s="24"/>
      <c r="BMX1701" s="24"/>
      <c r="BMY1701" s="24"/>
      <c r="BMZ1701" s="24"/>
      <c r="BNA1701" s="24"/>
      <c r="BNB1701" s="24"/>
      <c r="BNC1701" s="24"/>
      <c r="BND1701" s="24"/>
      <c r="BNE1701" s="24"/>
      <c r="BNF1701" s="24"/>
      <c r="BNG1701" s="24"/>
      <c r="BNH1701" s="24"/>
      <c r="BNL1701" s="3"/>
      <c r="BNM1701" s="31"/>
      <c r="BNN1701" s="5"/>
      <c r="BNO1701" s="9"/>
      <c r="BNR1701" s="2"/>
      <c r="BNU1701" s="24"/>
      <c r="BNV1701" s="24"/>
      <c r="BNW1701" s="31"/>
      <c r="BNX1701" s="24"/>
      <c r="BNY1701" s="24"/>
      <c r="BNZ1701" s="24"/>
      <c r="BOA1701" s="24"/>
      <c r="BOB1701" s="24"/>
      <c r="BOC1701" s="24"/>
      <c r="BOD1701" s="24"/>
      <c r="BOE1701" s="24"/>
      <c r="BOF1701" s="24"/>
      <c r="BOG1701" s="24"/>
      <c r="BOH1701" s="24"/>
      <c r="BOI1701" s="24"/>
      <c r="BOJ1701" s="24"/>
      <c r="BOK1701" s="24"/>
      <c r="BOL1701" s="24"/>
      <c r="BOP1701" s="3"/>
      <c r="BOQ1701" s="31"/>
      <c r="BOR1701" s="5"/>
      <c r="BOS1701" s="9"/>
      <c r="BOV1701" s="2"/>
      <c r="BOY1701" s="24"/>
      <c r="BOZ1701" s="24"/>
      <c r="BPA1701" s="31"/>
      <c r="BPB1701" s="24"/>
      <c r="BPC1701" s="24"/>
      <c r="BPD1701" s="24"/>
      <c r="BPE1701" s="24"/>
      <c r="BPF1701" s="24"/>
      <c r="BPG1701" s="24"/>
      <c r="BPH1701" s="24"/>
      <c r="BPI1701" s="24"/>
      <c r="BPJ1701" s="24"/>
      <c r="BPK1701" s="24"/>
      <c r="BPL1701" s="24"/>
      <c r="BPM1701" s="24"/>
      <c r="BPN1701" s="24"/>
      <c r="BPO1701" s="24"/>
      <c r="BPP1701" s="24"/>
      <c r="BPT1701" s="3"/>
      <c r="BPU1701" s="31"/>
      <c r="BPV1701" s="5"/>
      <c r="BPW1701" s="9"/>
      <c r="BPZ1701" s="2"/>
      <c r="BQC1701" s="24"/>
      <c r="BQD1701" s="24"/>
      <c r="BQE1701" s="31"/>
      <c r="BQF1701" s="24"/>
      <c r="BQG1701" s="24"/>
      <c r="BQH1701" s="24"/>
      <c r="BQI1701" s="24"/>
      <c r="BQJ1701" s="24"/>
      <c r="BQK1701" s="24"/>
      <c r="BQL1701" s="24"/>
      <c r="BQM1701" s="24"/>
      <c r="BQN1701" s="24"/>
      <c r="BQO1701" s="24"/>
      <c r="BQP1701" s="24"/>
      <c r="BQQ1701" s="24"/>
      <c r="BQR1701" s="24"/>
      <c r="BQS1701" s="24"/>
      <c r="BQT1701" s="24"/>
      <c r="BQX1701" s="3"/>
      <c r="BQY1701" s="31"/>
      <c r="BQZ1701" s="5"/>
      <c r="BRA1701" s="9"/>
      <c r="BRD1701" s="2"/>
      <c r="BRG1701" s="24"/>
      <c r="BRH1701" s="24"/>
      <c r="BRI1701" s="31"/>
      <c r="BRJ1701" s="24"/>
      <c r="BRK1701" s="24"/>
      <c r="BRL1701" s="24"/>
      <c r="BRM1701" s="24"/>
      <c r="BRN1701" s="24"/>
      <c r="BRO1701" s="24"/>
      <c r="BRP1701" s="24"/>
      <c r="BRQ1701" s="24"/>
      <c r="BRR1701" s="24"/>
      <c r="BRS1701" s="24"/>
      <c r="BRT1701" s="24"/>
      <c r="BRU1701" s="24"/>
      <c r="BRV1701" s="24"/>
      <c r="BRW1701" s="24"/>
      <c r="BRX1701" s="24"/>
      <c r="BSB1701" s="3"/>
      <c r="BSC1701" s="31"/>
      <c r="BSD1701" s="5"/>
      <c r="BSE1701" s="9"/>
      <c r="BSH1701" s="2"/>
      <c r="BSK1701" s="24"/>
      <c r="BSL1701" s="24"/>
      <c r="BSM1701" s="31"/>
      <c r="BSN1701" s="24"/>
      <c r="BSO1701" s="24"/>
      <c r="BSP1701" s="24"/>
      <c r="BSQ1701" s="24"/>
      <c r="BSR1701" s="24"/>
      <c r="BSS1701" s="24"/>
      <c r="BST1701" s="24"/>
      <c r="BSU1701" s="24"/>
      <c r="BSV1701" s="24"/>
      <c r="BSW1701" s="24"/>
      <c r="BSX1701" s="24"/>
      <c r="BSY1701" s="24"/>
      <c r="BSZ1701" s="24"/>
      <c r="BTA1701" s="24"/>
      <c r="BTB1701" s="24"/>
      <c r="BTF1701" s="3"/>
      <c r="BTG1701" s="31"/>
      <c r="BTH1701" s="5"/>
      <c r="BTI1701" s="9"/>
      <c r="BTL1701" s="2"/>
      <c r="BTO1701" s="24"/>
      <c r="BTP1701" s="24"/>
      <c r="BTQ1701" s="31"/>
      <c r="BTR1701" s="24"/>
      <c r="BTS1701" s="24"/>
      <c r="BTT1701" s="24"/>
      <c r="BTU1701" s="24"/>
      <c r="BTV1701" s="24"/>
      <c r="BTW1701" s="24"/>
      <c r="BTX1701" s="24"/>
      <c r="BTY1701" s="24"/>
      <c r="BTZ1701" s="24"/>
      <c r="BUA1701" s="24"/>
      <c r="BUB1701" s="24"/>
      <c r="BUC1701" s="24"/>
      <c r="BUD1701" s="24"/>
      <c r="BUE1701" s="24"/>
      <c r="BUF1701" s="24"/>
      <c r="BUJ1701" s="3"/>
      <c r="BUK1701" s="31"/>
      <c r="BUL1701" s="5"/>
      <c r="BUM1701" s="9"/>
      <c r="BUP1701" s="2"/>
      <c r="BUS1701" s="24"/>
      <c r="BUT1701" s="24"/>
      <c r="BUU1701" s="31"/>
      <c r="BUV1701" s="24"/>
      <c r="BUW1701" s="24"/>
      <c r="BUX1701" s="24"/>
      <c r="BUY1701" s="24"/>
      <c r="BUZ1701" s="24"/>
      <c r="BVA1701" s="24"/>
      <c r="BVB1701" s="24"/>
      <c r="BVC1701" s="24"/>
      <c r="BVD1701" s="24"/>
      <c r="BVE1701" s="24"/>
      <c r="BVF1701" s="24"/>
      <c r="BVG1701" s="24"/>
      <c r="BVH1701" s="24"/>
      <c r="BVI1701" s="24"/>
      <c r="BVJ1701" s="24"/>
      <c r="BVN1701" s="3"/>
      <c r="BVO1701" s="31"/>
      <c r="BVP1701" s="5"/>
      <c r="BVQ1701" s="9"/>
      <c r="BVT1701" s="2"/>
      <c r="BVW1701" s="24"/>
      <c r="BVX1701" s="24"/>
      <c r="BVY1701" s="31"/>
      <c r="BVZ1701" s="24"/>
      <c r="BWA1701" s="24"/>
      <c r="BWB1701" s="24"/>
      <c r="BWC1701" s="24"/>
      <c r="BWD1701" s="24"/>
      <c r="BWE1701" s="24"/>
      <c r="BWF1701" s="24"/>
      <c r="BWG1701" s="24"/>
      <c r="BWH1701" s="24"/>
      <c r="BWI1701" s="24"/>
      <c r="BWJ1701" s="24"/>
      <c r="BWK1701" s="24"/>
      <c r="BWL1701" s="24"/>
      <c r="BWM1701" s="24"/>
      <c r="BWN1701" s="24"/>
      <c r="BWR1701" s="3"/>
      <c r="BWS1701" s="31"/>
      <c r="BWT1701" s="5"/>
      <c r="BWU1701" s="9"/>
      <c r="BWX1701" s="2"/>
      <c r="BXA1701" s="24"/>
      <c r="BXB1701" s="24"/>
      <c r="BXC1701" s="31"/>
      <c r="BXD1701" s="24"/>
      <c r="BXE1701" s="24"/>
      <c r="BXF1701" s="24"/>
      <c r="BXG1701" s="24"/>
      <c r="BXH1701" s="24"/>
      <c r="BXI1701" s="24"/>
      <c r="BXJ1701" s="24"/>
      <c r="BXK1701" s="24"/>
      <c r="BXL1701" s="24"/>
      <c r="BXM1701" s="24"/>
      <c r="BXN1701" s="24"/>
      <c r="BXO1701" s="24"/>
      <c r="BXP1701" s="24"/>
      <c r="BXQ1701" s="24"/>
      <c r="BXR1701" s="24"/>
      <c r="BXV1701" s="3"/>
      <c r="BXW1701" s="31"/>
      <c r="BXX1701" s="5"/>
      <c r="BXY1701" s="9"/>
      <c r="BYB1701" s="2"/>
      <c r="BYE1701" s="24"/>
      <c r="BYF1701" s="24"/>
      <c r="BYG1701" s="31"/>
      <c r="BYH1701" s="24"/>
      <c r="BYI1701" s="24"/>
      <c r="BYJ1701" s="24"/>
      <c r="BYK1701" s="24"/>
      <c r="BYL1701" s="24"/>
      <c r="BYM1701" s="24"/>
      <c r="BYN1701" s="24"/>
      <c r="BYO1701" s="24"/>
      <c r="BYP1701" s="24"/>
      <c r="BYQ1701" s="24"/>
      <c r="BYR1701" s="24"/>
      <c r="BYS1701" s="24"/>
      <c r="BYT1701" s="24"/>
      <c r="BYU1701" s="24"/>
      <c r="BYV1701" s="24"/>
      <c r="BYZ1701" s="3"/>
      <c r="BZA1701" s="31"/>
      <c r="BZB1701" s="5"/>
      <c r="BZC1701" s="9"/>
      <c r="BZF1701" s="2"/>
      <c r="BZI1701" s="24"/>
      <c r="BZJ1701" s="24"/>
      <c r="BZK1701" s="31"/>
      <c r="BZL1701" s="24"/>
      <c r="BZM1701" s="24"/>
      <c r="BZN1701" s="24"/>
      <c r="BZO1701" s="24"/>
      <c r="BZP1701" s="24"/>
      <c r="BZQ1701" s="24"/>
      <c r="BZR1701" s="24"/>
      <c r="BZS1701" s="24"/>
      <c r="BZT1701" s="24"/>
      <c r="BZU1701" s="24"/>
      <c r="BZV1701" s="24"/>
      <c r="BZW1701" s="24"/>
      <c r="BZX1701" s="24"/>
      <c r="BZY1701" s="24"/>
      <c r="BZZ1701" s="24"/>
      <c r="CAD1701" s="3"/>
      <c r="CAE1701" s="31"/>
      <c r="CAF1701" s="5"/>
      <c r="CAG1701" s="9"/>
      <c r="CAJ1701" s="2"/>
      <c r="CAM1701" s="24"/>
      <c r="CAN1701" s="24"/>
      <c r="CAO1701" s="31"/>
      <c r="CAP1701" s="24"/>
      <c r="CAQ1701" s="24"/>
      <c r="CAR1701" s="24"/>
      <c r="CAS1701" s="24"/>
      <c r="CAT1701" s="24"/>
      <c r="CAU1701" s="24"/>
      <c r="CAV1701" s="24"/>
      <c r="CAW1701" s="24"/>
      <c r="CAX1701" s="24"/>
      <c r="CAY1701" s="24"/>
      <c r="CAZ1701" s="24"/>
      <c r="CBA1701" s="24"/>
      <c r="CBB1701" s="24"/>
      <c r="CBC1701" s="24"/>
      <c r="CBD1701" s="24"/>
      <c r="CBH1701" s="3"/>
      <c r="CBI1701" s="31"/>
      <c r="CBJ1701" s="5"/>
      <c r="CBK1701" s="9"/>
      <c r="CBN1701" s="2"/>
      <c r="CBQ1701" s="24"/>
      <c r="CBR1701" s="24"/>
      <c r="CBS1701" s="31"/>
      <c r="CBT1701" s="24"/>
      <c r="CBU1701" s="24"/>
      <c r="CBV1701" s="24"/>
      <c r="CBW1701" s="24"/>
      <c r="CBX1701" s="24"/>
      <c r="CBY1701" s="24"/>
      <c r="CBZ1701" s="24"/>
      <c r="CCA1701" s="24"/>
      <c r="CCB1701" s="24"/>
      <c r="CCC1701" s="24"/>
      <c r="CCD1701" s="24"/>
      <c r="CCE1701" s="24"/>
      <c r="CCF1701" s="24"/>
      <c r="CCG1701" s="24"/>
      <c r="CCH1701" s="24"/>
      <c r="CCL1701" s="3"/>
      <c r="CCM1701" s="31"/>
      <c r="CCN1701" s="5"/>
      <c r="CCO1701" s="9"/>
      <c r="CCR1701" s="2"/>
      <c r="CCU1701" s="24"/>
      <c r="CCV1701" s="24"/>
      <c r="CCW1701" s="31"/>
      <c r="CCX1701" s="24"/>
      <c r="CCY1701" s="24"/>
      <c r="CCZ1701" s="24"/>
      <c r="CDA1701" s="24"/>
      <c r="CDB1701" s="24"/>
      <c r="CDC1701" s="24"/>
      <c r="CDD1701" s="24"/>
      <c r="CDE1701" s="24"/>
      <c r="CDF1701" s="24"/>
      <c r="CDG1701" s="24"/>
      <c r="CDH1701" s="24"/>
      <c r="CDI1701" s="24"/>
      <c r="CDJ1701" s="24"/>
      <c r="CDK1701" s="24"/>
      <c r="CDL1701" s="24"/>
      <c r="CDP1701" s="3"/>
      <c r="CDQ1701" s="31"/>
      <c r="CDR1701" s="5"/>
      <c r="CDS1701" s="9"/>
      <c r="CDV1701" s="2"/>
      <c r="CDY1701" s="24"/>
      <c r="CDZ1701" s="24"/>
      <c r="CEA1701" s="31"/>
      <c r="CEB1701" s="24"/>
      <c r="CEC1701" s="24"/>
      <c r="CED1701" s="24"/>
      <c r="CEE1701" s="24"/>
      <c r="CEF1701" s="24"/>
      <c r="CEG1701" s="24"/>
      <c r="CEH1701" s="24"/>
      <c r="CEI1701" s="24"/>
      <c r="CEJ1701" s="24"/>
      <c r="CEK1701" s="24"/>
      <c r="CEL1701" s="24"/>
      <c r="CEM1701" s="24"/>
      <c r="CEN1701" s="24"/>
      <c r="CEO1701" s="24"/>
      <c r="CEP1701" s="24"/>
      <c r="CET1701" s="3"/>
      <c r="CEU1701" s="31"/>
      <c r="CEV1701" s="5"/>
      <c r="CEW1701" s="9"/>
      <c r="CEZ1701" s="2"/>
      <c r="CFC1701" s="24"/>
      <c r="CFD1701" s="24"/>
      <c r="CFE1701" s="31"/>
      <c r="CFF1701" s="24"/>
      <c r="CFG1701" s="24"/>
      <c r="CFH1701" s="24"/>
      <c r="CFI1701" s="24"/>
      <c r="CFJ1701" s="24"/>
      <c r="CFK1701" s="24"/>
      <c r="CFL1701" s="24"/>
      <c r="CFM1701" s="24"/>
      <c r="CFN1701" s="24"/>
      <c r="CFO1701" s="24"/>
      <c r="CFP1701" s="24"/>
      <c r="CFQ1701" s="24"/>
      <c r="CFR1701" s="24"/>
      <c r="CFS1701" s="24"/>
      <c r="CFT1701" s="24"/>
      <c r="CFX1701" s="3"/>
      <c r="CFY1701" s="31"/>
      <c r="CFZ1701" s="5"/>
      <c r="CGA1701" s="9"/>
      <c r="CGD1701" s="2"/>
      <c r="CGG1701" s="24"/>
      <c r="CGH1701" s="24"/>
      <c r="CGI1701" s="31"/>
      <c r="CGJ1701" s="24"/>
      <c r="CGK1701" s="24"/>
      <c r="CGL1701" s="24"/>
      <c r="CGM1701" s="24"/>
      <c r="CGN1701" s="24"/>
      <c r="CGO1701" s="24"/>
      <c r="CGP1701" s="24"/>
      <c r="CGQ1701" s="24"/>
      <c r="CGR1701" s="24"/>
      <c r="CGS1701" s="24"/>
      <c r="CGT1701" s="24"/>
      <c r="CGU1701" s="24"/>
      <c r="CGV1701" s="24"/>
      <c r="CGW1701" s="24"/>
      <c r="CGX1701" s="24"/>
      <c r="CHB1701" s="3"/>
      <c r="CHC1701" s="31"/>
      <c r="CHD1701" s="5"/>
      <c r="CHE1701" s="9"/>
      <c r="CHH1701" s="2"/>
      <c r="CHK1701" s="24"/>
      <c r="CHL1701" s="24"/>
      <c r="CHM1701" s="31"/>
      <c r="CHN1701" s="24"/>
      <c r="CHO1701" s="24"/>
      <c r="CHP1701" s="24"/>
      <c r="CHQ1701" s="24"/>
      <c r="CHR1701" s="24"/>
      <c r="CHS1701" s="24"/>
      <c r="CHT1701" s="24"/>
      <c r="CHU1701" s="24"/>
      <c r="CHV1701" s="24"/>
      <c r="CHW1701" s="24"/>
      <c r="CHX1701" s="24"/>
      <c r="CHY1701" s="24"/>
      <c r="CHZ1701" s="24"/>
      <c r="CIA1701" s="24"/>
      <c r="CIB1701" s="24"/>
      <c r="CIF1701" s="3"/>
      <c r="CIG1701" s="31"/>
      <c r="CIH1701" s="5"/>
      <c r="CII1701" s="9"/>
      <c r="CIL1701" s="2"/>
      <c r="CIO1701" s="24"/>
      <c r="CIP1701" s="24"/>
      <c r="CIQ1701" s="31"/>
      <c r="CIR1701" s="24"/>
      <c r="CIS1701" s="24"/>
      <c r="CIT1701" s="24"/>
      <c r="CIU1701" s="24"/>
      <c r="CIV1701" s="24"/>
      <c r="CIW1701" s="24"/>
      <c r="CIX1701" s="24"/>
      <c r="CIY1701" s="24"/>
      <c r="CIZ1701" s="24"/>
      <c r="CJA1701" s="24"/>
      <c r="CJB1701" s="24"/>
      <c r="CJC1701" s="24"/>
      <c r="CJD1701" s="24"/>
      <c r="CJE1701" s="24"/>
      <c r="CJF1701" s="24"/>
      <c r="CJJ1701" s="3"/>
      <c r="CJK1701" s="31"/>
      <c r="CJL1701" s="5"/>
      <c r="CJM1701" s="9"/>
      <c r="CJP1701" s="2"/>
      <c r="CJS1701" s="24"/>
      <c r="CJT1701" s="24"/>
      <c r="CJU1701" s="31"/>
      <c r="CJV1701" s="24"/>
      <c r="CJW1701" s="24"/>
      <c r="CJX1701" s="24"/>
      <c r="CJY1701" s="24"/>
      <c r="CJZ1701" s="24"/>
      <c r="CKA1701" s="24"/>
      <c r="CKB1701" s="24"/>
      <c r="CKC1701" s="24"/>
      <c r="CKD1701" s="24"/>
      <c r="CKE1701" s="24"/>
      <c r="CKF1701" s="24"/>
      <c r="CKG1701" s="24"/>
      <c r="CKH1701" s="24"/>
      <c r="CKI1701" s="24"/>
      <c r="CKJ1701" s="24"/>
      <c r="CKN1701" s="3"/>
      <c r="CKO1701" s="31"/>
      <c r="CKP1701" s="5"/>
      <c r="CKQ1701" s="9"/>
      <c r="CKT1701" s="2"/>
      <c r="CKW1701" s="24"/>
      <c r="CKX1701" s="24"/>
      <c r="CKY1701" s="31"/>
      <c r="CKZ1701" s="24"/>
      <c r="CLA1701" s="24"/>
      <c r="CLB1701" s="24"/>
      <c r="CLC1701" s="24"/>
      <c r="CLD1701" s="24"/>
      <c r="CLE1701" s="24"/>
      <c r="CLF1701" s="24"/>
      <c r="CLG1701" s="24"/>
      <c r="CLH1701" s="24"/>
      <c r="CLI1701" s="24"/>
      <c r="CLJ1701" s="24"/>
      <c r="CLK1701" s="24"/>
      <c r="CLL1701" s="24"/>
      <c r="CLM1701" s="24"/>
      <c r="CLN1701" s="24"/>
      <c r="CLR1701" s="3"/>
      <c r="CLS1701" s="31"/>
      <c r="CLT1701" s="5"/>
      <c r="CLU1701" s="9"/>
      <c r="CLX1701" s="2"/>
      <c r="CMA1701" s="24"/>
      <c r="CMB1701" s="24"/>
      <c r="CMC1701" s="31"/>
      <c r="CMD1701" s="24"/>
      <c r="CME1701" s="24"/>
      <c r="CMF1701" s="24"/>
      <c r="CMG1701" s="24"/>
      <c r="CMH1701" s="24"/>
      <c r="CMI1701" s="24"/>
      <c r="CMJ1701" s="24"/>
      <c r="CMK1701" s="24"/>
      <c r="CML1701" s="24"/>
      <c r="CMM1701" s="24"/>
      <c r="CMN1701" s="24"/>
      <c r="CMO1701" s="24"/>
      <c r="CMP1701" s="24"/>
      <c r="CMQ1701" s="24"/>
      <c r="CMR1701" s="24"/>
      <c r="CMV1701" s="3"/>
      <c r="CMW1701" s="31"/>
      <c r="CMX1701" s="5"/>
      <c r="CMY1701" s="9"/>
      <c r="CNB1701" s="2"/>
      <c r="CNE1701" s="24"/>
      <c r="CNF1701" s="24"/>
      <c r="CNG1701" s="31"/>
      <c r="CNH1701" s="24"/>
      <c r="CNI1701" s="24"/>
      <c r="CNJ1701" s="24"/>
      <c r="CNK1701" s="24"/>
      <c r="CNL1701" s="24"/>
      <c r="CNM1701" s="24"/>
      <c r="CNN1701" s="24"/>
      <c r="CNO1701" s="24"/>
      <c r="CNP1701" s="24"/>
      <c r="CNQ1701" s="24"/>
      <c r="CNR1701" s="24"/>
      <c r="CNS1701" s="24"/>
      <c r="CNT1701" s="24"/>
      <c r="CNU1701" s="24"/>
      <c r="CNV1701" s="24"/>
      <c r="CNZ1701" s="3"/>
      <c r="COA1701" s="31"/>
      <c r="COB1701" s="5"/>
      <c r="COC1701" s="9"/>
      <c r="COF1701" s="2"/>
      <c r="COI1701" s="24"/>
      <c r="COJ1701" s="24"/>
      <c r="COK1701" s="31"/>
      <c r="COL1701" s="24"/>
      <c r="COM1701" s="24"/>
      <c r="CON1701" s="24"/>
      <c r="COO1701" s="24"/>
      <c r="COP1701" s="24"/>
      <c r="COQ1701" s="24"/>
      <c r="COR1701" s="24"/>
      <c r="COS1701" s="24"/>
      <c r="COT1701" s="24"/>
      <c r="COU1701" s="24"/>
      <c r="COV1701" s="24"/>
      <c r="COW1701" s="24"/>
      <c r="COX1701" s="24"/>
      <c r="COY1701" s="24"/>
      <c r="COZ1701" s="24"/>
      <c r="CPD1701" s="3"/>
      <c r="CPE1701" s="31"/>
      <c r="CPF1701" s="5"/>
      <c r="CPG1701" s="9"/>
      <c r="CPJ1701" s="2"/>
      <c r="CPM1701" s="24"/>
      <c r="CPN1701" s="24"/>
      <c r="CPO1701" s="31"/>
      <c r="CPP1701" s="24"/>
      <c r="CPQ1701" s="24"/>
      <c r="CPR1701" s="24"/>
      <c r="CPS1701" s="24"/>
      <c r="CPT1701" s="24"/>
      <c r="CPU1701" s="24"/>
      <c r="CPV1701" s="24"/>
      <c r="CPW1701" s="24"/>
      <c r="CPX1701" s="24"/>
      <c r="CPY1701" s="24"/>
      <c r="CPZ1701" s="24"/>
      <c r="CQA1701" s="24"/>
      <c r="CQB1701" s="24"/>
      <c r="CQC1701" s="24"/>
      <c r="CQD1701" s="24"/>
      <c r="CQH1701" s="3"/>
      <c r="CQI1701" s="31"/>
      <c r="CQJ1701" s="5"/>
      <c r="CQK1701" s="9"/>
      <c r="CQN1701" s="2"/>
      <c r="CQQ1701" s="24"/>
      <c r="CQR1701" s="24"/>
      <c r="CQS1701" s="31"/>
      <c r="CQT1701" s="24"/>
      <c r="CQU1701" s="24"/>
      <c r="CQV1701" s="24"/>
      <c r="CQW1701" s="24"/>
      <c r="CQX1701" s="24"/>
      <c r="CQY1701" s="24"/>
      <c r="CQZ1701" s="24"/>
      <c r="CRA1701" s="24"/>
      <c r="CRB1701" s="24"/>
      <c r="CRC1701" s="24"/>
      <c r="CRD1701" s="24"/>
      <c r="CRE1701" s="24"/>
      <c r="CRF1701" s="24"/>
      <c r="CRG1701" s="24"/>
      <c r="CRH1701" s="24"/>
      <c r="CRL1701" s="3"/>
      <c r="CRM1701" s="31"/>
      <c r="CRN1701" s="5"/>
      <c r="CRO1701" s="9"/>
      <c r="CRR1701" s="2"/>
      <c r="CRU1701" s="24"/>
      <c r="CRV1701" s="24"/>
      <c r="CRW1701" s="31"/>
      <c r="CRX1701" s="24"/>
      <c r="CRY1701" s="24"/>
      <c r="CRZ1701" s="24"/>
      <c r="CSA1701" s="24"/>
      <c r="CSB1701" s="24"/>
      <c r="CSC1701" s="24"/>
      <c r="CSD1701" s="24"/>
      <c r="CSE1701" s="24"/>
      <c r="CSF1701" s="24"/>
      <c r="CSG1701" s="24"/>
      <c r="CSH1701" s="24"/>
      <c r="CSI1701" s="24"/>
      <c r="CSJ1701" s="24"/>
      <c r="CSK1701" s="24"/>
      <c r="CSL1701" s="24"/>
      <c r="CSP1701" s="3"/>
      <c r="CSQ1701" s="31"/>
      <c r="CSR1701" s="5"/>
      <c r="CSS1701" s="9"/>
      <c r="CSV1701" s="2"/>
      <c r="CSY1701" s="24"/>
      <c r="CSZ1701" s="24"/>
      <c r="CTA1701" s="31"/>
      <c r="CTB1701" s="24"/>
      <c r="CTC1701" s="24"/>
      <c r="CTD1701" s="24"/>
      <c r="CTE1701" s="24"/>
      <c r="CTF1701" s="24"/>
      <c r="CTG1701" s="24"/>
      <c r="CTH1701" s="24"/>
      <c r="CTI1701" s="24"/>
      <c r="CTJ1701" s="24"/>
      <c r="CTK1701" s="24"/>
      <c r="CTL1701" s="24"/>
      <c r="CTM1701" s="24"/>
      <c r="CTN1701" s="24"/>
      <c r="CTO1701" s="24"/>
      <c r="CTP1701" s="24"/>
      <c r="CTT1701" s="3"/>
      <c r="CTU1701" s="31"/>
      <c r="CTV1701" s="5"/>
      <c r="CTW1701" s="9"/>
      <c r="CTZ1701" s="2"/>
      <c r="CUC1701" s="24"/>
      <c r="CUD1701" s="24"/>
      <c r="CUE1701" s="31"/>
      <c r="CUF1701" s="24"/>
      <c r="CUG1701" s="24"/>
      <c r="CUH1701" s="24"/>
      <c r="CUI1701" s="24"/>
      <c r="CUJ1701" s="24"/>
      <c r="CUK1701" s="24"/>
      <c r="CUL1701" s="24"/>
      <c r="CUM1701" s="24"/>
      <c r="CUN1701" s="24"/>
      <c r="CUO1701" s="24"/>
      <c r="CUP1701" s="24"/>
      <c r="CUQ1701" s="24"/>
      <c r="CUR1701" s="24"/>
      <c r="CUS1701" s="24"/>
      <c r="CUT1701" s="24"/>
      <c r="CUX1701" s="3"/>
      <c r="CUY1701" s="31"/>
      <c r="CUZ1701" s="5"/>
      <c r="CVA1701" s="9"/>
      <c r="CVD1701" s="2"/>
      <c r="CVG1701" s="24"/>
      <c r="CVH1701" s="24"/>
      <c r="CVI1701" s="31"/>
      <c r="CVJ1701" s="24"/>
      <c r="CVK1701" s="24"/>
      <c r="CVL1701" s="24"/>
      <c r="CVM1701" s="24"/>
      <c r="CVN1701" s="24"/>
      <c r="CVO1701" s="24"/>
      <c r="CVP1701" s="24"/>
      <c r="CVQ1701" s="24"/>
      <c r="CVR1701" s="24"/>
      <c r="CVS1701" s="24"/>
      <c r="CVT1701" s="24"/>
      <c r="CVU1701" s="24"/>
      <c r="CVV1701" s="24"/>
      <c r="CVW1701" s="24"/>
      <c r="CVX1701" s="24"/>
      <c r="CWB1701" s="3"/>
      <c r="CWC1701" s="31"/>
      <c r="CWD1701" s="5"/>
      <c r="CWE1701" s="9"/>
      <c r="CWH1701" s="2"/>
      <c r="CWK1701" s="24"/>
      <c r="CWL1701" s="24"/>
      <c r="CWM1701" s="31"/>
      <c r="CWN1701" s="24"/>
      <c r="CWO1701" s="24"/>
      <c r="CWP1701" s="24"/>
      <c r="CWQ1701" s="24"/>
      <c r="CWR1701" s="24"/>
      <c r="CWS1701" s="24"/>
      <c r="CWT1701" s="24"/>
      <c r="CWU1701" s="24"/>
      <c r="CWV1701" s="24"/>
      <c r="CWW1701" s="24"/>
      <c r="CWX1701" s="24"/>
      <c r="CWY1701" s="24"/>
      <c r="CWZ1701" s="24"/>
      <c r="CXA1701" s="24"/>
      <c r="CXB1701" s="24"/>
      <c r="CXF1701" s="3"/>
      <c r="CXG1701" s="31"/>
      <c r="CXH1701" s="5"/>
      <c r="CXI1701" s="9"/>
      <c r="CXL1701" s="2"/>
      <c r="CXO1701" s="24"/>
      <c r="CXP1701" s="24"/>
      <c r="CXQ1701" s="31"/>
      <c r="CXR1701" s="24"/>
      <c r="CXS1701" s="24"/>
      <c r="CXT1701" s="24"/>
      <c r="CXU1701" s="24"/>
      <c r="CXV1701" s="24"/>
      <c r="CXW1701" s="24"/>
      <c r="CXX1701" s="24"/>
      <c r="CXY1701" s="24"/>
      <c r="CXZ1701" s="24"/>
      <c r="CYA1701" s="24"/>
      <c r="CYB1701" s="24"/>
      <c r="CYC1701" s="24"/>
      <c r="CYD1701" s="24"/>
      <c r="CYE1701" s="24"/>
      <c r="CYF1701" s="24"/>
      <c r="CYJ1701" s="3"/>
      <c r="CYK1701" s="31"/>
      <c r="CYL1701" s="5"/>
      <c r="CYM1701" s="9"/>
      <c r="CYP1701" s="2"/>
      <c r="CYS1701" s="24"/>
      <c r="CYT1701" s="24"/>
      <c r="CYU1701" s="31"/>
      <c r="CYV1701" s="24"/>
      <c r="CYW1701" s="24"/>
      <c r="CYX1701" s="24"/>
      <c r="CYY1701" s="24"/>
      <c r="CYZ1701" s="24"/>
      <c r="CZA1701" s="24"/>
      <c r="CZB1701" s="24"/>
      <c r="CZC1701" s="24"/>
      <c r="CZD1701" s="24"/>
      <c r="CZE1701" s="24"/>
      <c r="CZF1701" s="24"/>
      <c r="CZG1701" s="24"/>
      <c r="CZH1701" s="24"/>
      <c r="CZI1701" s="24"/>
      <c r="CZJ1701" s="24"/>
      <c r="CZN1701" s="3"/>
      <c r="CZO1701" s="31"/>
      <c r="CZP1701" s="5"/>
      <c r="CZQ1701" s="9"/>
      <c r="CZT1701" s="2"/>
      <c r="CZW1701" s="24"/>
      <c r="CZX1701" s="24"/>
      <c r="CZY1701" s="31"/>
      <c r="CZZ1701" s="24"/>
      <c r="DAA1701" s="24"/>
      <c r="DAB1701" s="24"/>
      <c r="DAC1701" s="24"/>
      <c r="DAD1701" s="24"/>
      <c r="DAE1701" s="24"/>
      <c r="DAF1701" s="24"/>
      <c r="DAG1701" s="24"/>
      <c r="DAH1701" s="24"/>
      <c r="DAI1701" s="24"/>
      <c r="DAJ1701" s="24"/>
      <c r="DAK1701" s="24"/>
      <c r="DAL1701" s="24"/>
      <c r="DAM1701" s="24"/>
      <c r="DAN1701" s="24"/>
      <c r="DAR1701" s="3"/>
      <c r="DAS1701" s="31"/>
      <c r="DAT1701" s="5"/>
      <c r="DAU1701" s="9"/>
      <c r="DAX1701" s="2"/>
      <c r="DBA1701" s="24"/>
      <c r="DBB1701" s="24"/>
      <c r="DBC1701" s="31"/>
      <c r="DBD1701" s="24"/>
      <c r="DBE1701" s="24"/>
      <c r="DBF1701" s="24"/>
      <c r="DBG1701" s="24"/>
      <c r="DBH1701" s="24"/>
      <c r="DBI1701" s="24"/>
      <c r="DBJ1701" s="24"/>
      <c r="DBK1701" s="24"/>
      <c r="DBL1701" s="24"/>
      <c r="DBM1701" s="24"/>
      <c r="DBN1701" s="24"/>
      <c r="DBO1701" s="24"/>
      <c r="DBP1701" s="24"/>
      <c r="DBQ1701" s="24"/>
      <c r="DBR1701" s="24"/>
      <c r="DBV1701" s="3"/>
      <c r="DBW1701" s="31"/>
      <c r="DBX1701" s="5"/>
      <c r="DBY1701" s="9"/>
      <c r="DCB1701" s="2"/>
      <c r="DCE1701" s="24"/>
      <c r="DCF1701" s="24"/>
      <c r="DCG1701" s="31"/>
      <c r="DCH1701" s="24"/>
      <c r="DCI1701" s="24"/>
      <c r="DCJ1701" s="24"/>
      <c r="DCK1701" s="24"/>
      <c r="DCL1701" s="24"/>
      <c r="DCM1701" s="24"/>
      <c r="DCN1701" s="24"/>
      <c r="DCO1701" s="24"/>
      <c r="DCP1701" s="24"/>
      <c r="DCQ1701" s="24"/>
      <c r="DCR1701" s="24"/>
      <c r="DCS1701" s="24"/>
      <c r="DCT1701" s="24"/>
      <c r="DCU1701" s="24"/>
      <c r="DCV1701" s="24"/>
      <c r="DCZ1701" s="3"/>
      <c r="DDA1701" s="31"/>
      <c r="DDB1701" s="5"/>
      <c r="DDC1701" s="9"/>
      <c r="DDF1701" s="2"/>
      <c r="DDI1701" s="24"/>
      <c r="DDJ1701" s="24"/>
      <c r="DDK1701" s="31"/>
      <c r="DDL1701" s="24"/>
      <c r="DDM1701" s="24"/>
      <c r="DDN1701" s="24"/>
      <c r="DDO1701" s="24"/>
      <c r="DDP1701" s="24"/>
      <c r="DDQ1701" s="24"/>
      <c r="DDR1701" s="24"/>
      <c r="DDS1701" s="24"/>
      <c r="DDT1701" s="24"/>
      <c r="DDU1701" s="24"/>
      <c r="DDV1701" s="24"/>
      <c r="DDW1701" s="24"/>
      <c r="DDX1701" s="24"/>
      <c r="DDY1701" s="24"/>
      <c r="DDZ1701" s="24"/>
      <c r="DED1701" s="3"/>
      <c r="DEE1701" s="31"/>
      <c r="DEF1701" s="5"/>
      <c r="DEG1701" s="9"/>
      <c r="DEJ1701" s="2"/>
      <c r="DEM1701" s="24"/>
      <c r="DEN1701" s="24"/>
      <c r="DEO1701" s="31"/>
      <c r="DEP1701" s="24"/>
      <c r="DEQ1701" s="24"/>
      <c r="DER1701" s="24"/>
      <c r="DES1701" s="24"/>
      <c r="DET1701" s="24"/>
      <c r="DEU1701" s="24"/>
      <c r="DEV1701" s="24"/>
      <c r="DEW1701" s="24"/>
      <c r="DEX1701" s="24"/>
      <c r="DEY1701" s="24"/>
      <c r="DEZ1701" s="24"/>
      <c r="DFA1701" s="24"/>
      <c r="DFB1701" s="24"/>
      <c r="DFC1701" s="24"/>
      <c r="DFD1701" s="24"/>
      <c r="DFH1701" s="3"/>
      <c r="DFI1701" s="31"/>
      <c r="DFJ1701" s="5"/>
      <c r="DFK1701" s="9"/>
      <c r="DFN1701" s="2"/>
      <c r="DFQ1701" s="24"/>
      <c r="DFR1701" s="24"/>
      <c r="DFS1701" s="31"/>
      <c r="DFT1701" s="24"/>
      <c r="DFU1701" s="24"/>
      <c r="DFV1701" s="24"/>
      <c r="DFW1701" s="24"/>
      <c r="DFX1701" s="24"/>
      <c r="DFY1701" s="24"/>
      <c r="DFZ1701" s="24"/>
      <c r="DGA1701" s="24"/>
      <c r="DGB1701" s="24"/>
      <c r="DGC1701" s="24"/>
      <c r="DGD1701" s="24"/>
      <c r="DGE1701" s="24"/>
      <c r="DGF1701" s="24"/>
      <c r="DGG1701" s="24"/>
      <c r="DGH1701" s="24"/>
      <c r="DGL1701" s="3"/>
      <c r="DGM1701" s="31"/>
      <c r="DGN1701" s="5"/>
      <c r="DGO1701" s="9"/>
      <c r="DGR1701" s="2"/>
      <c r="DGU1701" s="24"/>
      <c r="DGV1701" s="24"/>
      <c r="DGW1701" s="31"/>
      <c r="DGX1701" s="24"/>
      <c r="DGY1701" s="24"/>
      <c r="DGZ1701" s="24"/>
      <c r="DHA1701" s="24"/>
      <c r="DHB1701" s="24"/>
      <c r="DHC1701" s="24"/>
      <c r="DHD1701" s="24"/>
      <c r="DHE1701" s="24"/>
      <c r="DHF1701" s="24"/>
      <c r="DHG1701" s="24"/>
      <c r="DHH1701" s="24"/>
      <c r="DHI1701" s="24"/>
      <c r="DHJ1701" s="24"/>
      <c r="DHK1701" s="24"/>
      <c r="DHL1701" s="24"/>
      <c r="DHP1701" s="3"/>
      <c r="DHQ1701" s="31"/>
      <c r="DHR1701" s="5"/>
      <c r="DHS1701" s="9"/>
      <c r="DHV1701" s="2"/>
      <c r="DHY1701" s="24"/>
      <c r="DHZ1701" s="24"/>
      <c r="DIA1701" s="31"/>
      <c r="DIB1701" s="24"/>
      <c r="DIC1701" s="24"/>
      <c r="DID1701" s="24"/>
      <c r="DIE1701" s="24"/>
      <c r="DIF1701" s="24"/>
      <c r="DIG1701" s="24"/>
      <c r="DIH1701" s="24"/>
      <c r="DII1701" s="24"/>
      <c r="DIJ1701" s="24"/>
      <c r="DIK1701" s="24"/>
      <c r="DIL1701" s="24"/>
      <c r="DIM1701" s="24"/>
      <c r="DIN1701" s="24"/>
      <c r="DIO1701" s="24"/>
      <c r="DIP1701" s="24"/>
      <c r="DIT1701" s="3"/>
      <c r="DIU1701" s="31"/>
      <c r="DIV1701" s="5"/>
      <c r="DIW1701" s="9"/>
      <c r="DIZ1701" s="2"/>
      <c r="DJC1701" s="24"/>
      <c r="DJD1701" s="24"/>
      <c r="DJE1701" s="31"/>
      <c r="DJF1701" s="24"/>
      <c r="DJG1701" s="24"/>
      <c r="DJH1701" s="24"/>
      <c r="DJI1701" s="24"/>
      <c r="DJJ1701" s="24"/>
      <c r="DJK1701" s="24"/>
      <c r="DJL1701" s="24"/>
      <c r="DJM1701" s="24"/>
      <c r="DJN1701" s="24"/>
      <c r="DJO1701" s="24"/>
      <c r="DJP1701" s="24"/>
      <c r="DJQ1701" s="24"/>
      <c r="DJR1701" s="24"/>
      <c r="DJS1701" s="24"/>
      <c r="DJT1701" s="24"/>
      <c r="DJX1701" s="3"/>
      <c r="DJY1701" s="31"/>
      <c r="DJZ1701" s="5"/>
      <c r="DKA1701" s="9"/>
      <c r="DKD1701" s="2"/>
      <c r="DKG1701" s="24"/>
      <c r="DKH1701" s="24"/>
      <c r="DKI1701" s="31"/>
      <c r="DKJ1701" s="24"/>
      <c r="DKK1701" s="24"/>
      <c r="DKL1701" s="24"/>
      <c r="DKM1701" s="24"/>
      <c r="DKN1701" s="24"/>
      <c r="DKO1701" s="24"/>
      <c r="DKP1701" s="24"/>
      <c r="DKQ1701" s="24"/>
      <c r="DKR1701" s="24"/>
      <c r="DKS1701" s="24"/>
      <c r="DKT1701" s="24"/>
      <c r="DKU1701" s="24"/>
      <c r="DKV1701" s="24"/>
      <c r="DKW1701" s="24"/>
      <c r="DKX1701" s="24"/>
      <c r="DLB1701" s="3"/>
      <c r="DLC1701" s="31"/>
      <c r="DLD1701" s="5"/>
      <c r="DLE1701" s="9"/>
      <c r="DLH1701" s="2"/>
      <c r="DLK1701" s="24"/>
      <c r="DLL1701" s="24"/>
      <c r="DLM1701" s="31"/>
      <c r="DLN1701" s="24"/>
      <c r="DLO1701" s="24"/>
      <c r="DLP1701" s="24"/>
      <c r="DLQ1701" s="24"/>
      <c r="DLR1701" s="24"/>
      <c r="DLS1701" s="24"/>
      <c r="DLT1701" s="24"/>
      <c r="DLU1701" s="24"/>
      <c r="DLV1701" s="24"/>
      <c r="DLW1701" s="24"/>
      <c r="DLX1701" s="24"/>
      <c r="DLY1701" s="24"/>
      <c r="DLZ1701" s="24"/>
      <c r="DMA1701" s="24"/>
      <c r="DMB1701" s="24"/>
      <c r="DMF1701" s="3"/>
      <c r="DMG1701" s="31"/>
      <c r="DMH1701" s="5"/>
      <c r="DMI1701" s="9"/>
      <c r="DML1701" s="2"/>
      <c r="DMO1701" s="24"/>
      <c r="DMP1701" s="24"/>
      <c r="DMQ1701" s="31"/>
      <c r="DMR1701" s="24"/>
      <c r="DMS1701" s="24"/>
      <c r="DMT1701" s="24"/>
      <c r="DMU1701" s="24"/>
      <c r="DMV1701" s="24"/>
      <c r="DMW1701" s="24"/>
      <c r="DMX1701" s="24"/>
      <c r="DMY1701" s="24"/>
      <c r="DMZ1701" s="24"/>
      <c r="DNA1701" s="24"/>
      <c r="DNB1701" s="24"/>
      <c r="DNC1701" s="24"/>
      <c r="DND1701" s="24"/>
      <c r="DNE1701" s="24"/>
      <c r="DNF1701" s="24"/>
      <c r="DNJ1701" s="3"/>
      <c r="DNK1701" s="31"/>
      <c r="DNL1701" s="5"/>
      <c r="DNM1701" s="9"/>
      <c r="DNP1701" s="2"/>
      <c r="DNS1701" s="24"/>
      <c r="DNT1701" s="24"/>
      <c r="DNU1701" s="31"/>
      <c r="DNV1701" s="24"/>
      <c r="DNW1701" s="24"/>
      <c r="DNX1701" s="24"/>
      <c r="DNY1701" s="24"/>
      <c r="DNZ1701" s="24"/>
      <c r="DOA1701" s="24"/>
      <c r="DOB1701" s="24"/>
      <c r="DOC1701" s="24"/>
      <c r="DOD1701" s="24"/>
      <c r="DOE1701" s="24"/>
      <c r="DOF1701" s="24"/>
      <c r="DOG1701" s="24"/>
      <c r="DOH1701" s="24"/>
      <c r="DOI1701" s="24"/>
      <c r="DOJ1701" s="24"/>
      <c r="DON1701" s="3"/>
      <c r="DOO1701" s="31"/>
      <c r="DOP1701" s="5"/>
      <c r="DOQ1701" s="9"/>
      <c r="DOT1701" s="2"/>
      <c r="DOW1701" s="24"/>
      <c r="DOX1701" s="24"/>
      <c r="DOY1701" s="31"/>
      <c r="DOZ1701" s="24"/>
      <c r="DPA1701" s="24"/>
      <c r="DPB1701" s="24"/>
      <c r="DPC1701" s="24"/>
      <c r="DPD1701" s="24"/>
      <c r="DPE1701" s="24"/>
      <c r="DPF1701" s="24"/>
      <c r="DPG1701" s="24"/>
      <c r="DPH1701" s="24"/>
      <c r="DPI1701" s="24"/>
      <c r="DPJ1701" s="24"/>
      <c r="DPK1701" s="24"/>
      <c r="DPL1701" s="24"/>
      <c r="DPM1701" s="24"/>
      <c r="DPN1701" s="24"/>
      <c r="DPR1701" s="3"/>
      <c r="DPS1701" s="31"/>
      <c r="DPT1701" s="5"/>
      <c r="DPU1701" s="9"/>
      <c r="DPX1701" s="2"/>
      <c r="DQA1701" s="24"/>
      <c r="DQB1701" s="24"/>
      <c r="DQC1701" s="31"/>
      <c r="DQD1701" s="24"/>
      <c r="DQE1701" s="24"/>
      <c r="DQF1701" s="24"/>
      <c r="DQG1701" s="24"/>
      <c r="DQH1701" s="24"/>
      <c r="DQI1701" s="24"/>
      <c r="DQJ1701" s="24"/>
      <c r="DQK1701" s="24"/>
      <c r="DQL1701" s="24"/>
      <c r="DQM1701" s="24"/>
      <c r="DQN1701" s="24"/>
      <c r="DQO1701" s="24"/>
      <c r="DQP1701" s="24"/>
      <c r="DQQ1701" s="24"/>
      <c r="DQR1701" s="24"/>
      <c r="DQV1701" s="3"/>
      <c r="DQW1701" s="31"/>
      <c r="DQX1701" s="5"/>
      <c r="DQY1701" s="9"/>
      <c r="DRB1701" s="2"/>
      <c r="DRE1701" s="24"/>
      <c r="DRF1701" s="24"/>
      <c r="DRG1701" s="31"/>
      <c r="DRH1701" s="24"/>
      <c r="DRI1701" s="24"/>
      <c r="DRJ1701" s="24"/>
      <c r="DRK1701" s="24"/>
      <c r="DRL1701" s="24"/>
      <c r="DRM1701" s="24"/>
      <c r="DRN1701" s="24"/>
      <c r="DRO1701" s="24"/>
      <c r="DRP1701" s="24"/>
      <c r="DRQ1701" s="24"/>
      <c r="DRR1701" s="24"/>
      <c r="DRS1701" s="24"/>
      <c r="DRT1701" s="24"/>
      <c r="DRU1701" s="24"/>
      <c r="DRV1701" s="24"/>
      <c r="DRZ1701" s="3"/>
      <c r="DSA1701" s="31"/>
      <c r="DSB1701" s="5"/>
      <c r="DSC1701" s="9"/>
      <c r="DSF1701" s="2"/>
      <c r="DSI1701" s="24"/>
      <c r="DSJ1701" s="24"/>
      <c r="DSK1701" s="31"/>
      <c r="DSL1701" s="24"/>
      <c r="DSM1701" s="24"/>
      <c r="DSN1701" s="24"/>
      <c r="DSO1701" s="24"/>
      <c r="DSP1701" s="24"/>
      <c r="DSQ1701" s="24"/>
      <c r="DSR1701" s="24"/>
      <c r="DSS1701" s="24"/>
      <c r="DST1701" s="24"/>
      <c r="DSU1701" s="24"/>
      <c r="DSV1701" s="24"/>
      <c r="DSW1701" s="24"/>
      <c r="DSX1701" s="24"/>
      <c r="DSY1701" s="24"/>
      <c r="DSZ1701" s="24"/>
      <c r="DTD1701" s="3"/>
      <c r="DTE1701" s="31"/>
      <c r="DTF1701" s="5"/>
      <c r="DTG1701" s="9"/>
      <c r="DTJ1701" s="2"/>
      <c r="DTM1701" s="24"/>
      <c r="DTN1701" s="24"/>
      <c r="DTO1701" s="31"/>
      <c r="DTP1701" s="24"/>
      <c r="DTQ1701" s="24"/>
      <c r="DTR1701" s="24"/>
      <c r="DTS1701" s="24"/>
      <c r="DTT1701" s="24"/>
      <c r="DTU1701" s="24"/>
      <c r="DTV1701" s="24"/>
      <c r="DTW1701" s="24"/>
      <c r="DTX1701" s="24"/>
      <c r="DTY1701" s="24"/>
      <c r="DTZ1701" s="24"/>
      <c r="DUA1701" s="24"/>
      <c r="DUB1701" s="24"/>
      <c r="DUC1701" s="24"/>
      <c r="DUD1701" s="24"/>
      <c r="DUH1701" s="3"/>
      <c r="DUI1701" s="31"/>
      <c r="DUJ1701" s="5"/>
      <c r="DUK1701" s="9"/>
      <c r="DUN1701" s="2"/>
      <c r="DUQ1701" s="24"/>
      <c r="DUR1701" s="24"/>
      <c r="DUS1701" s="31"/>
      <c r="DUT1701" s="24"/>
      <c r="DUU1701" s="24"/>
      <c r="DUV1701" s="24"/>
      <c r="DUW1701" s="24"/>
      <c r="DUX1701" s="24"/>
      <c r="DUY1701" s="24"/>
      <c r="DUZ1701" s="24"/>
      <c r="DVA1701" s="24"/>
      <c r="DVB1701" s="24"/>
      <c r="DVC1701" s="24"/>
      <c r="DVD1701" s="24"/>
      <c r="DVE1701" s="24"/>
      <c r="DVF1701" s="24"/>
      <c r="DVG1701" s="24"/>
      <c r="DVH1701" s="24"/>
      <c r="DVL1701" s="3"/>
      <c r="DVM1701" s="31"/>
      <c r="DVN1701" s="5"/>
      <c r="DVO1701" s="9"/>
      <c r="DVR1701" s="2"/>
      <c r="DVU1701" s="24"/>
      <c r="DVV1701" s="24"/>
      <c r="DVW1701" s="31"/>
      <c r="DVX1701" s="24"/>
      <c r="DVY1701" s="24"/>
      <c r="DVZ1701" s="24"/>
      <c r="DWA1701" s="24"/>
      <c r="DWB1701" s="24"/>
      <c r="DWC1701" s="24"/>
      <c r="DWD1701" s="24"/>
      <c r="DWE1701" s="24"/>
      <c r="DWF1701" s="24"/>
      <c r="DWG1701" s="24"/>
      <c r="DWH1701" s="24"/>
      <c r="DWI1701" s="24"/>
      <c r="DWJ1701" s="24"/>
      <c r="DWK1701" s="24"/>
      <c r="DWL1701" s="24"/>
      <c r="DWP1701" s="3"/>
      <c r="DWQ1701" s="31"/>
      <c r="DWR1701" s="5"/>
      <c r="DWS1701" s="9"/>
      <c r="DWV1701" s="2"/>
      <c r="DWY1701" s="24"/>
      <c r="DWZ1701" s="24"/>
      <c r="DXA1701" s="31"/>
      <c r="DXB1701" s="24"/>
      <c r="DXC1701" s="24"/>
      <c r="DXD1701" s="24"/>
      <c r="DXE1701" s="24"/>
      <c r="DXF1701" s="24"/>
      <c r="DXG1701" s="24"/>
      <c r="DXH1701" s="24"/>
      <c r="DXI1701" s="24"/>
      <c r="DXJ1701" s="24"/>
      <c r="DXK1701" s="24"/>
      <c r="DXL1701" s="24"/>
      <c r="DXM1701" s="24"/>
      <c r="DXN1701" s="24"/>
      <c r="DXO1701" s="24"/>
      <c r="DXP1701" s="24"/>
      <c r="DXT1701" s="3"/>
      <c r="DXU1701" s="31"/>
      <c r="DXV1701" s="5"/>
      <c r="DXW1701" s="9"/>
      <c r="DXZ1701" s="2"/>
      <c r="DYC1701" s="24"/>
      <c r="DYD1701" s="24"/>
      <c r="DYE1701" s="31"/>
      <c r="DYF1701" s="24"/>
      <c r="DYG1701" s="24"/>
      <c r="DYH1701" s="24"/>
      <c r="DYI1701" s="24"/>
      <c r="DYJ1701" s="24"/>
      <c r="DYK1701" s="24"/>
      <c r="DYL1701" s="24"/>
      <c r="DYM1701" s="24"/>
      <c r="DYN1701" s="24"/>
      <c r="DYO1701" s="24"/>
      <c r="DYP1701" s="24"/>
      <c r="DYQ1701" s="24"/>
      <c r="DYR1701" s="24"/>
      <c r="DYS1701" s="24"/>
      <c r="DYT1701" s="24"/>
      <c r="DYX1701" s="3"/>
      <c r="DYY1701" s="31"/>
      <c r="DYZ1701" s="5"/>
      <c r="DZA1701" s="9"/>
      <c r="DZD1701" s="2"/>
      <c r="DZG1701" s="24"/>
      <c r="DZH1701" s="24"/>
      <c r="DZI1701" s="31"/>
      <c r="DZJ1701" s="24"/>
      <c r="DZK1701" s="24"/>
      <c r="DZL1701" s="24"/>
      <c r="DZM1701" s="24"/>
      <c r="DZN1701" s="24"/>
      <c r="DZO1701" s="24"/>
      <c r="DZP1701" s="24"/>
      <c r="DZQ1701" s="24"/>
      <c r="DZR1701" s="24"/>
      <c r="DZS1701" s="24"/>
      <c r="DZT1701" s="24"/>
      <c r="DZU1701" s="24"/>
      <c r="DZV1701" s="24"/>
      <c r="DZW1701" s="24"/>
      <c r="DZX1701" s="24"/>
      <c r="EAB1701" s="3"/>
      <c r="EAC1701" s="31"/>
      <c r="EAD1701" s="5"/>
      <c r="EAE1701" s="9"/>
      <c r="EAH1701" s="2"/>
      <c r="EAK1701" s="24"/>
      <c r="EAL1701" s="24"/>
      <c r="EAM1701" s="31"/>
      <c r="EAN1701" s="24"/>
      <c r="EAO1701" s="24"/>
      <c r="EAP1701" s="24"/>
      <c r="EAQ1701" s="24"/>
      <c r="EAR1701" s="24"/>
      <c r="EAS1701" s="24"/>
      <c r="EAT1701" s="24"/>
      <c r="EAU1701" s="24"/>
      <c r="EAV1701" s="24"/>
      <c r="EAW1701" s="24"/>
      <c r="EAX1701" s="24"/>
      <c r="EAY1701" s="24"/>
      <c r="EAZ1701" s="24"/>
      <c r="EBA1701" s="24"/>
      <c r="EBB1701" s="24"/>
      <c r="EBF1701" s="3"/>
      <c r="EBG1701" s="31"/>
      <c r="EBH1701" s="5"/>
      <c r="EBI1701" s="9"/>
      <c r="EBL1701" s="2"/>
      <c r="EBO1701" s="24"/>
      <c r="EBP1701" s="24"/>
      <c r="EBQ1701" s="31"/>
      <c r="EBR1701" s="24"/>
      <c r="EBS1701" s="24"/>
      <c r="EBT1701" s="24"/>
      <c r="EBU1701" s="24"/>
      <c r="EBV1701" s="24"/>
      <c r="EBW1701" s="24"/>
      <c r="EBX1701" s="24"/>
      <c r="EBY1701" s="24"/>
      <c r="EBZ1701" s="24"/>
      <c r="ECA1701" s="24"/>
      <c r="ECB1701" s="24"/>
      <c r="ECC1701" s="24"/>
      <c r="ECD1701" s="24"/>
      <c r="ECE1701" s="24"/>
      <c r="ECF1701" s="24"/>
      <c r="ECJ1701" s="3"/>
      <c r="ECK1701" s="31"/>
      <c r="ECL1701" s="5"/>
      <c r="ECM1701" s="9"/>
      <c r="ECP1701" s="2"/>
      <c r="ECS1701" s="24"/>
      <c r="ECT1701" s="24"/>
      <c r="ECU1701" s="31"/>
      <c r="ECV1701" s="24"/>
      <c r="ECW1701" s="24"/>
      <c r="ECX1701" s="24"/>
      <c r="ECY1701" s="24"/>
      <c r="ECZ1701" s="24"/>
      <c r="EDA1701" s="24"/>
      <c r="EDB1701" s="24"/>
      <c r="EDC1701" s="24"/>
      <c r="EDD1701" s="24"/>
      <c r="EDE1701" s="24"/>
      <c r="EDF1701" s="24"/>
      <c r="EDG1701" s="24"/>
      <c r="EDH1701" s="24"/>
      <c r="EDI1701" s="24"/>
      <c r="EDJ1701" s="24"/>
      <c r="EDN1701" s="3"/>
      <c r="EDO1701" s="31"/>
      <c r="EDP1701" s="5"/>
      <c r="EDQ1701" s="9"/>
      <c r="EDT1701" s="2"/>
      <c r="EDW1701" s="24"/>
      <c r="EDX1701" s="24"/>
      <c r="EDY1701" s="31"/>
      <c r="EDZ1701" s="24"/>
      <c r="EEA1701" s="24"/>
      <c r="EEB1701" s="24"/>
      <c r="EEC1701" s="24"/>
      <c r="EED1701" s="24"/>
      <c r="EEE1701" s="24"/>
      <c r="EEF1701" s="24"/>
      <c r="EEG1701" s="24"/>
      <c r="EEH1701" s="24"/>
      <c r="EEI1701" s="24"/>
      <c r="EEJ1701" s="24"/>
      <c r="EEK1701" s="24"/>
      <c r="EEL1701" s="24"/>
      <c r="EEM1701" s="24"/>
      <c r="EEN1701" s="24"/>
      <c r="EER1701" s="3"/>
      <c r="EES1701" s="31"/>
      <c r="EET1701" s="5"/>
      <c r="EEU1701" s="9"/>
      <c r="EEX1701" s="2"/>
      <c r="EFA1701" s="24"/>
      <c r="EFB1701" s="24"/>
      <c r="EFC1701" s="31"/>
      <c r="EFD1701" s="24"/>
      <c r="EFE1701" s="24"/>
      <c r="EFF1701" s="24"/>
      <c r="EFG1701" s="24"/>
      <c r="EFH1701" s="24"/>
      <c r="EFI1701" s="24"/>
      <c r="EFJ1701" s="24"/>
      <c r="EFK1701" s="24"/>
      <c r="EFL1701" s="24"/>
      <c r="EFM1701" s="24"/>
      <c r="EFN1701" s="24"/>
      <c r="EFO1701" s="24"/>
      <c r="EFP1701" s="24"/>
      <c r="EFQ1701" s="24"/>
      <c r="EFR1701" s="24"/>
      <c r="EFV1701" s="3"/>
      <c r="EFW1701" s="31"/>
      <c r="EFX1701" s="5"/>
      <c r="EFY1701" s="9"/>
      <c r="EGB1701" s="2"/>
      <c r="EGE1701" s="24"/>
      <c r="EGF1701" s="24"/>
      <c r="EGG1701" s="31"/>
      <c r="EGH1701" s="24"/>
      <c r="EGI1701" s="24"/>
      <c r="EGJ1701" s="24"/>
      <c r="EGK1701" s="24"/>
      <c r="EGL1701" s="24"/>
      <c r="EGM1701" s="24"/>
      <c r="EGN1701" s="24"/>
      <c r="EGO1701" s="24"/>
      <c r="EGP1701" s="24"/>
      <c r="EGQ1701" s="24"/>
      <c r="EGR1701" s="24"/>
      <c r="EGS1701" s="24"/>
      <c r="EGT1701" s="24"/>
      <c r="EGU1701" s="24"/>
      <c r="EGV1701" s="24"/>
      <c r="EGZ1701" s="3"/>
      <c r="EHA1701" s="31"/>
      <c r="EHB1701" s="5"/>
      <c r="EHC1701" s="9"/>
      <c r="EHF1701" s="2"/>
      <c r="EHI1701" s="24"/>
      <c r="EHJ1701" s="24"/>
      <c r="EHK1701" s="31"/>
      <c r="EHL1701" s="24"/>
      <c r="EHM1701" s="24"/>
      <c r="EHN1701" s="24"/>
      <c r="EHO1701" s="24"/>
      <c r="EHP1701" s="24"/>
      <c r="EHQ1701" s="24"/>
      <c r="EHR1701" s="24"/>
      <c r="EHS1701" s="24"/>
      <c r="EHT1701" s="24"/>
      <c r="EHU1701" s="24"/>
      <c r="EHV1701" s="24"/>
      <c r="EHW1701" s="24"/>
      <c r="EHX1701" s="24"/>
      <c r="EHY1701" s="24"/>
      <c r="EHZ1701" s="24"/>
      <c r="EID1701" s="3"/>
      <c r="EIE1701" s="31"/>
      <c r="EIF1701" s="5"/>
      <c r="EIG1701" s="9"/>
      <c r="EIJ1701" s="2"/>
      <c r="EIM1701" s="24"/>
      <c r="EIN1701" s="24"/>
      <c r="EIO1701" s="31"/>
      <c r="EIP1701" s="24"/>
      <c r="EIQ1701" s="24"/>
      <c r="EIR1701" s="24"/>
      <c r="EIS1701" s="24"/>
      <c r="EIT1701" s="24"/>
      <c r="EIU1701" s="24"/>
      <c r="EIV1701" s="24"/>
      <c r="EIW1701" s="24"/>
      <c r="EIX1701" s="24"/>
      <c r="EIY1701" s="24"/>
      <c r="EIZ1701" s="24"/>
      <c r="EJA1701" s="24"/>
      <c r="EJB1701" s="24"/>
      <c r="EJC1701" s="24"/>
      <c r="EJD1701" s="24"/>
      <c r="EJH1701" s="3"/>
      <c r="EJI1701" s="31"/>
      <c r="EJJ1701" s="5"/>
      <c r="EJK1701" s="9"/>
      <c r="EJN1701" s="2"/>
      <c r="EJQ1701" s="24"/>
      <c r="EJR1701" s="24"/>
      <c r="EJS1701" s="31"/>
      <c r="EJT1701" s="24"/>
      <c r="EJU1701" s="24"/>
      <c r="EJV1701" s="24"/>
      <c r="EJW1701" s="24"/>
      <c r="EJX1701" s="24"/>
      <c r="EJY1701" s="24"/>
      <c r="EJZ1701" s="24"/>
      <c r="EKA1701" s="24"/>
      <c r="EKB1701" s="24"/>
      <c r="EKC1701" s="24"/>
      <c r="EKD1701" s="24"/>
      <c r="EKE1701" s="24"/>
      <c r="EKF1701" s="24"/>
      <c r="EKG1701" s="24"/>
      <c r="EKH1701" s="24"/>
      <c r="EKL1701" s="3"/>
      <c r="EKM1701" s="31"/>
      <c r="EKN1701" s="5"/>
      <c r="EKO1701" s="9"/>
      <c r="EKR1701" s="2"/>
      <c r="EKU1701" s="24"/>
      <c r="EKV1701" s="24"/>
      <c r="EKW1701" s="31"/>
      <c r="EKX1701" s="24"/>
      <c r="EKY1701" s="24"/>
      <c r="EKZ1701" s="24"/>
      <c r="ELA1701" s="24"/>
      <c r="ELB1701" s="24"/>
      <c r="ELC1701" s="24"/>
      <c r="ELD1701" s="24"/>
      <c r="ELE1701" s="24"/>
      <c r="ELF1701" s="24"/>
      <c r="ELG1701" s="24"/>
      <c r="ELH1701" s="24"/>
      <c r="ELI1701" s="24"/>
      <c r="ELJ1701" s="24"/>
      <c r="ELK1701" s="24"/>
      <c r="ELL1701" s="24"/>
      <c r="ELP1701" s="3"/>
      <c r="ELQ1701" s="31"/>
      <c r="ELR1701" s="5"/>
      <c r="ELS1701" s="9"/>
      <c r="ELV1701" s="2"/>
      <c r="ELY1701" s="24"/>
      <c r="ELZ1701" s="24"/>
      <c r="EMA1701" s="31"/>
      <c r="EMB1701" s="24"/>
      <c r="EMC1701" s="24"/>
      <c r="EMD1701" s="24"/>
      <c r="EME1701" s="24"/>
      <c r="EMF1701" s="24"/>
      <c r="EMG1701" s="24"/>
      <c r="EMH1701" s="24"/>
      <c r="EMI1701" s="24"/>
      <c r="EMJ1701" s="24"/>
      <c r="EMK1701" s="24"/>
      <c r="EML1701" s="24"/>
      <c r="EMM1701" s="24"/>
      <c r="EMN1701" s="24"/>
      <c r="EMO1701" s="24"/>
      <c r="EMP1701" s="24"/>
      <c r="EMT1701" s="3"/>
      <c r="EMU1701" s="31"/>
      <c r="EMV1701" s="5"/>
      <c r="EMW1701" s="9"/>
      <c r="EMZ1701" s="2"/>
      <c r="ENC1701" s="24"/>
      <c r="END1701" s="24"/>
      <c r="ENE1701" s="31"/>
      <c r="ENF1701" s="24"/>
      <c r="ENG1701" s="24"/>
      <c r="ENH1701" s="24"/>
      <c r="ENI1701" s="24"/>
      <c r="ENJ1701" s="24"/>
      <c r="ENK1701" s="24"/>
      <c r="ENL1701" s="24"/>
      <c r="ENM1701" s="24"/>
      <c r="ENN1701" s="24"/>
      <c r="ENO1701" s="24"/>
      <c r="ENP1701" s="24"/>
      <c r="ENQ1701" s="24"/>
      <c r="ENR1701" s="24"/>
      <c r="ENS1701" s="24"/>
      <c r="ENT1701" s="24"/>
      <c r="ENX1701" s="3"/>
      <c r="ENY1701" s="31"/>
      <c r="ENZ1701" s="5"/>
      <c r="EOA1701" s="9"/>
      <c r="EOD1701" s="2"/>
      <c r="EOG1701" s="24"/>
      <c r="EOH1701" s="24"/>
      <c r="EOI1701" s="31"/>
      <c r="EOJ1701" s="24"/>
      <c r="EOK1701" s="24"/>
      <c r="EOL1701" s="24"/>
      <c r="EOM1701" s="24"/>
      <c r="EON1701" s="24"/>
      <c r="EOO1701" s="24"/>
      <c r="EOP1701" s="24"/>
      <c r="EOQ1701" s="24"/>
      <c r="EOR1701" s="24"/>
      <c r="EOS1701" s="24"/>
      <c r="EOT1701" s="24"/>
      <c r="EOU1701" s="24"/>
      <c r="EOV1701" s="24"/>
      <c r="EOW1701" s="24"/>
      <c r="EOX1701" s="24"/>
      <c r="EPB1701" s="3"/>
      <c r="EPC1701" s="31"/>
      <c r="EPD1701" s="5"/>
      <c r="EPE1701" s="9"/>
      <c r="EPH1701" s="2"/>
      <c r="EPK1701" s="24"/>
      <c r="EPL1701" s="24"/>
      <c r="EPM1701" s="31"/>
      <c r="EPN1701" s="24"/>
      <c r="EPO1701" s="24"/>
      <c r="EPP1701" s="24"/>
      <c r="EPQ1701" s="24"/>
      <c r="EPR1701" s="24"/>
      <c r="EPS1701" s="24"/>
      <c r="EPT1701" s="24"/>
      <c r="EPU1701" s="24"/>
      <c r="EPV1701" s="24"/>
      <c r="EPW1701" s="24"/>
      <c r="EPX1701" s="24"/>
      <c r="EPY1701" s="24"/>
      <c r="EPZ1701" s="24"/>
      <c r="EQA1701" s="24"/>
      <c r="EQB1701" s="24"/>
      <c r="EQF1701" s="3"/>
      <c r="EQG1701" s="31"/>
      <c r="EQH1701" s="5"/>
      <c r="EQI1701" s="9"/>
      <c r="EQL1701" s="2"/>
      <c r="EQO1701" s="24"/>
      <c r="EQP1701" s="24"/>
      <c r="EQQ1701" s="31"/>
      <c r="EQR1701" s="24"/>
      <c r="EQS1701" s="24"/>
      <c r="EQT1701" s="24"/>
      <c r="EQU1701" s="24"/>
      <c r="EQV1701" s="24"/>
      <c r="EQW1701" s="24"/>
      <c r="EQX1701" s="24"/>
      <c r="EQY1701" s="24"/>
      <c r="EQZ1701" s="24"/>
      <c r="ERA1701" s="24"/>
      <c r="ERB1701" s="24"/>
      <c r="ERC1701" s="24"/>
      <c r="ERD1701" s="24"/>
      <c r="ERE1701" s="24"/>
      <c r="ERF1701" s="24"/>
      <c r="ERJ1701" s="3"/>
      <c r="ERK1701" s="31"/>
      <c r="ERL1701" s="5"/>
      <c r="ERM1701" s="9"/>
      <c r="ERP1701" s="2"/>
      <c r="ERS1701" s="24"/>
      <c r="ERT1701" s="24"/>
      <c r="ERU1701" s="31"/>
      <c r="ERV1701" s="24"/>
      <c r="ERW1701" s="24"/>
      <c r="ERX1701" s="24"/>
      <c r="ERY1701" s="24"/>
      <c r="ERZ1701" s="24"/>
      <c r="ESA1701" s="24"/>
      <c r="ESB1701" s="24"/>
      <c r="ESC1701" s="24"/>
      <c r="ESD1701" s="24"/>
      <c r="ESE1701" s="24"/>
      <c r="ESF1701" s="24"/>
      <c r="ESG1701" s="24"/>
      <c r="ESH1701" s="24"/>
      <c r="ESI1701" s="24"/>
      <c r="ESJ1701" s="24"/>
      <c r="ESN1701" s="3"/>
      <c r="ESO1701" s="31"/>
      <c r="ESP1701" s="5"/>
      <c r="ESQ1701" s="9"/>
      <c r="EST1701" s="2"/>
      <c r="ESW1701" s="24"/>
      <c r="ESX1701" s="24"/>
      <c r="ESY1701" s="31"/>
      <c r="ESZ1701" s="24"/>
      <c r="ETA1701" s="24"/>
      <c r="ETB1701" s="24"/>
      <c r="ETC1701" s="24"/>
      <c r="ETD1701" s="24"/>
      <c r="ETE1701" s="24"/>
      <c r="ETF1701" s="24"/>
      <c r="ETG1701" s="24"/>
      <c r="ETH1701" s="24"/>
      <c r="ETI1701" s="24"/>
      <c r="ETJ1701" s="24"/>
      <c r="ETK1701" s="24"/>
      <c r="ETL1701" s="24"/>
      <c r="ETM1701" s="24"/>
      <c r="ETN1701" s="24"/>
      <c r="ETR1701" s="3"/>
      <c r="ETS1701" s="31"/>
      <c r="ETT1701" s="5"/>
      <c r="ETU1701" s="9"/>
      <c r="ETX1701" s="2"/>
      <c r="EUA1701" s="24"/>
      <c r="EUB1701" s="24"/>
      <c r="EUC1701" s="31"/>
      <c r="EUD1701" s="24"/>
      <c r="EUE1701" s="24"/>
      <c r="EUF1701" s="24"/>
      <c r="EUG1701" s="24"/>
      <c r="EUH1701" s="24"/>
      <c r="EUI1701" s="24"/>
      <c r="EUJ1701" s="24"/>
      <c r="EUK1701" s="24"/>
      <c r="EUL1701" s="24"/>
      <c r="EUM1701" s="24"/>
      <c r="EUN1701" s="24"/>
      <c r="EUO1701" s="24"/>
      <c r="EUP1701" s="24"/>
      <c r="EUQ1701" s="24"/>
      <c r="EUR1701" s="24"/>
      <c r="EUV1701" s="3"/>
      <c r="EUW1701" s="31"/>
      <c r="EUX1701" s="5"/>
      <c r="EUY1701" s="9"/>
      <c r="EVB1701" s="2"/>
      <c r="EVE1701" s="24"/>
      <c r="EVF1701" s="24"/>
      <c r="EVG1701" s="31"/>
      <c r="EVH1701" s="24"/>
      <c r="EVI1701" s="24"/>
      <c r="EVJ1701" s="24"/>
      <c r="EVK1701" s="24"/>
      <c r="EVL1701" s="24"/>
      <c r="EVM1701" s="24"/>
      <c r="EVN1701" s="24"/>
      <c r="EVO1701" s="24"/>
      <c r="EVP1701" s="24"/>
      <c r="EVQ1701" s="24"/>
      <c r="EVR1701" s="24"/>
      <c r="EVS1701" s="24"/>
      <c r="EVT1701" s="24"/>
      <c r="EVU1701" s="24"/>
      <c r="EVV1701" s="24"/>
      <c r="EVZ1701" s="3"/>
      <c r="EWA1701" s="31"/>
      <c r="EWB1701" s="5"/>
      <c r="EWC1701" s="9"/>
      <c r="EWF1701" s="2"/>
      <c r="EWI1701" s="24"/>
      <c r="EWJ1701" s="24"/>
      <c r="EWK1701" s="31"/>
      <c r="EWL1701" s="24"/>
      <c r="EWM1701" s="24"/>
      <c r="EWN1701" s="24"/>
      <c r="EWO1701" s="24"/>
      <c r="EWP1701" s="24"/>
      <c r="EWQ1701" s="24"/>
      <c r="EWR1701" s="24"/>
      <c r="EWS1701" s="24"/>
      <c r="EWT1701" s="24"/>
      <c r="EWU1701" s="24"/>
      <c r="EWV1701" s="24"/>
      <c r="EWW1701" s="24"/>
      <c r="EWX1701" s="24"/>
      <c r="EWY1701" s="24"/>
      <c r="EWZ1701" s="24"/>
      <c r="EXD1701" s="3"/>
      <c r="EXE1701" s="31"/>
      <c r="EXF1701" s="5"/>
      <c r="EXG1701" s="9"/>
      <c r="EXJ1701" s="2"/>
      <c r="EXM1701" s="24"/>
      <c r="EXN1701" s="24"/>
      <c r="EXO1701" s="31"/>
      <c r="EXP1701" s="24"/>
      <c r="EXQ1701" s="24"/>
      <c r="EXR1701" s="24"/>
      <c r="EXS1701" s="24"/>
      <c r="EXT1701" s="24"/>
      <c r="EXU1701" s="24"/>
      <c r="EXV1701" s="24"/>
      <c r="EXW1701" s="24"/>
      <c r="EXX1701" s="24"/>
      <c r="EXY1701" s="24"/>
      <c r="EXZ1701" s="24"/>
      <c r="EYA1701" s="24"/>
      <c r="EYB1701" s="24"/>
      <c r="EYC1701" s="24"/>
      <c r="EYD1701" s="24"/>
      <c r="EYH1701" s="3"/>
      <c r="EYI1701" s="31"/>
      <c r="EYJ1701" s="5"/>
      <c r="EYK1701" s="9"/>
      <c r="EYN1701" s="2"/>
      <c r="EYQ1701" s="24"/>
      <c r="EYR1701" s="24"/>
      <c r="EYS1701" s="31"/>
      <c r="EYT1701" s="24"/>
      <c r="EYU1701" s="24"/>
      <c r="EYV1701" s="24"/>
      <c r="EYW1701" s="24"/>
      <c r="EYX1701" s="24"/>
      <c r="EYY1701" s="24"/>
      <c r="EYZ1701" s="24"/>
      <c r="EZA1701" s="24"/>
      <c r="EZB1701" s="24"/>
      <c r="EZC1701" s="24"/>
      <c r="EZD1701" s="24"/>
      <c r="EZE1701" s="24"/>
      <c r="EZF1701" s="24"/>
      <c r="EZG1701" s="24"/>
      <c r="EZH1701" s="24"/>
      <c r="EZL1701" s="3"/>
      <c r="EZM1701" s="31"/>
      <c r="EZN1701" s="5"/>
      <c r="EZO1701" s="9"/>
      <c r="EZR1701" s="2"/>
      <c r="EZU1701" s="24"/>
      <c r="EZV1701" s="24"/>
      <c r="EZW1701" s="31"/>
      <c r="EZX1701" s="24"/>
      <c r="EZY1701" s="24"/>
      <c r="EZZ1701" s="24"/>
      <c r="FAA1701" s="24"/>
      <c r="FAB1701" s="24"/>
      <c r="FAC1701" s="24"/>
      <c r="FAD1701" s="24"/>
      <c r="FAE1701" s="24"/>
      <c r="FAF1701" s="24"/>
      <c r="FAG1701" s="24"/>
      <c r="FAH1701" s="24"/>
      <c r="FAI1701" s="24"/>
      <c r="FAJ1701" s="24"/>
      <c r="FAK1701" s="24"/>
      <c r="FAL1701" s="24"/>
      <c r="FAP1701" s="3"/>
      <c r="FAQ1701" s="31"/>
      <c r="FAR1701" s="5"/>
      <c r="FAS1701" s="9"/>
      <c r="FAV1701" s="2"/>
      <c r="FAY1701" s="24"/>
      <c r="FAZ1701" s="24"/>
      <c r="FBA1701" s="31"/>
      <c r="FBB1701" s="24"/>
      <c r="FBC1701" s="24"/>
      <c r="FBD1701" s="24"/>
      <c r="FBE1701" s="24"/>
      <c r="FBF1701" s="24"/>
      <c r="FBG1701" s="24"/>
      <c r="FBH1701" s="24"/>
      <c r="FBI1701" s="24"/>
      <c r="FBJ1701" s="24"/>
      <c r="FBK1701" s="24"/>
      <c r="FBL1701" s="24"/>
      <c r="FBM1701" s="24"/>
      <c r="FBN1701" s="24"/>
      <c r="FBO1701" s="24"/>
      <c r="FBP1701" s="24"/>
      <c r="FBT1701" s="3"/>
      <c r="FBU1701" s="31"/>
      <c r="FBV1701" s="5"/>
      <c r="FBW1701" s="9"/>
      <c r="FBZ1701" s="2"/>
      <c r="FCC1701" s="24"/>
      <c r="FCD1701" s="24"/>
      <c r="FCE1701" s="31"/>
      <c r="FCF1701" s="24"/>
      <c r="FCG1701" s="24"/>
      <c r="FCH1701" s="24"/>
      <c r="FCI1701" s="24"/>
      <c r="FCJ1701" s="24"/>
      <c r="FCK1701" s="24"/>
      <c r="FCL1701" s="24"/>
      <c r="FCM1701" s="24"/>
      <c r="FCN1701" s="24"/>
      <c r="FCO1701" s="24"/>
      <c r="FCP1701" s="24"/>
      <c r="FCQ1701" s="24"/>
      <c r="FCR1701" s="24"/>
      <c r="FCS1701" s="24"/>
      <c r="FCT1701" s="24"/>
      <c r="FCX1701" s="3"/>
      <c r="FCY1701" s="31"/>
      <c r="FCZ1701" s="5"/>
      <c r="FDA1701" s="9"/>
      <c r="FDD1701" s="2"/>
      <c r="FDG1701" s="24"/>
      <c r="FDH1701" s="24"/>
      <c r="FDI1701" s="31"/>
      <c r="FDJ1701" s="24"/>
      <c r="FDK1701" s="24"/>
      <c r="FDL1701" s="24"/>
      <c r="FDM1701" s="24"/>
      <c r="FDN1701" s="24"/>
      <c r="FDO1701" s="24"/>
      <c r="FDP1701" s="24"/>
      <c r="FDQ1701" s="24"/>
      <c r="FDR1701" s="24"/>
      <c r="FDS1701" s="24"/>
      <c r="FDT1701" s="24"/>
      <c r="FDU1701" s="24"/>
      <c r="FDV1701" s="24"/>
      <c r="FDW1701" s="24"/>
      <c r="FDX1701" s="24"/>
      <c r="FEB1701" s="3"/>
      <c r="FEC1701" s="31"/>
      <c r="FED1701" s="5"/>
      <c r="FEE1701" s="9"/>
      <c r="FEH1701" s="2"/>
      <c r="FEK1701" s="24"/>
      <c r="FEL1701" s="24"/>
      <c r="FEM1701" s="31"/>
      <c r="FEN1701" s="24"/>
      <c r="FEO1701" s="24"/>
      <c r="FEP1701" s="24"/>
      <c r="FEQ1701" s="24"/>
      <c r="FER1701" s="24"/>
      <c r="FES1701" s="24"/>
      <c r="FET1701" s="24"/>
      <c r="FEU1701" s="24"/>
      <c r="FEV1701" s="24"/>
      <c r="FEW1701" s="24"/>
      <c r="FEX1701" s="24"/>
      <c r="FEY1701" s="24"/>
      <c r="FEZ1701" s="24"/>
      <c r="FFA1701" s="24"/>
      <c r="FFB1701" s="24"/>
      <c r="FFF1701" s="3"/>
      <c r="FFG1701" s="31"/>
      <c r="FFH1701" s="5"/>
      <c r="FFI1701" s="9"/>
      <c r="FFL1701" s="2"/>
      <c r="FFO1701" s="24"/>
      <c r="FFP1701" s="24"/>
      <c r="FFQ1701" s="31"/>
      <c r="FFR1701" s="24"/>
      <c r="FFS1701" s="24"/>
      <c r="FFT1701" s="24"/>
      <c r="FFU1701" s="24"/>
      <c r="FFV1701" s="24"/>
      <c r="FFW1701" s="24"/>
      <c r="FFX1701" s="24"/>
      <c r="FFY1701" s="24"/>
      <c r="FFZ1701" s="24"/>
      <c r="FGA1701" s="24"/>
      <c r="FGB1701" s="24"/>
      <c r="FGC1701" s="24"/>
      <c r="FGD1701" s="24"/>
      <c r="FGE1701" s="24"/>
      <c r="FGF1701" s="24"/>
      <c r="FGJ1701" s="3"/>
      <c r="FGK1701" s="31"/>
      <c r="FGL1701" s="5"/>
      <c r="FGM1701" s="9"/>
      <c r="FGP1701" s="2"/>
      <c r="FGS1701" s="24"/>
      <c r="FGT1701" s="24"/>
      <c r="FGU1701" s="31"/>
      <c r="FGV1701" s="24"/>
      <c r="FGW1701" s="24"/>
      <c r="FGX1701" s="24"/>
      <c r="FGY1701" s="24"/>
      <c r="FGZ1701" s="24"/>
      <c r="FHA1701" s="24"/>
      <c r="FHB1701" s="24"/>
      <c r="FHC1701" s="24"/>
      <c r="FHD1701" s="24"/>
      <c r="FHE1701" s="24"/>
      <c r="FHF1701" s="24"/>
      <c r="FHG1701" s="24"/>
      <c r="FHH1701" s="24"/>
      <c r="FHI1701" s="24"/>
      <c r="FHJ1701" s="24"/>
      <c r="FHN1701" s="3"/>
      <c r="FHO1701" s="31"/>
      <c r="FHP1701" s="5"/>
      <c r="FHQ1701" s="9"/>
      <c r="FHT1701" s="2"/>
      <c r="FHW1701" s="24"/>
      <c r="FHX1701" s="24"/>
      <c r="FHY1701" s="31"/>
      <c r="FHZ1701" s="24"/>
      <c r="FIA1701" s="24"/>
      <c r="FIB1701" s="24"/>
      <c r="FIC1701" s="24"/>
      <c r="FID1701" s="24"/>
      <c r="FIE1701" s="24"/>
      <c r="FIF1701" s="24"/>
      <c r="FIG1701" s="24"/>
      <c r="FIH1701" s="24"/>
      <c r="FII1701" s="24"/>
      <c r="FIJ1701" s="24"/>
      <c r="FIK1701" s="24"/>
      <c r="FIL1701" s="24"/>
      <c r="FIM1701" s="24"/>
      <c r="FIN1701" s="24"/>
      <c r="FIR1701" s="3"/>
      <c r="FIS1701" s="31"/>
      <c r="FIT1701" s="5"/>
      <c r="FIU1701" s="9"/>
      <c r="FIX1701" s="2"/>
      <c r="FJA1701" s="24"/>
      <c r="FJB1701" s="24"/>
      <c r="FJC1701" s="31"/>
      <c r="FJD1701" s="24"/>
      <c r="FJE1701" s="24"/>
      <c r="FJF1701" s="24"/>
      <c r="FJG1701" s="24"/>
      <c r="FJH1701" s="24"/>
      <c r="FJI1701" s="24"/>
      <c r="FJJ1701" s="24"/>
      <c r="FJK1701" s="24"/>
      <c r="FJL1701" s="24"/>
      <c r="FJM1701" s="24"/>
      <c r="FJN1701" s="24"/>
      <c r="FJO1701" s="24"/>
      <c r="FJP1701" s="24"/>
      <c r="FJQ1701" s="24"/>
      <c r="FJR1701" s="24"/>
      <c r="FJV1701" s="3"/>
      <c r="FJW1701" s="31"/>
      <c r="FJX1701" s="5"/>
      <c r="FJY1701" s="9"/>
      <c r="FKB1701" s="2"/>
      <c r="FKE1701" s="24"/>
      <c r="FKF1701" s="24"/>
      <c r="FKG1701" s="31"/>
      <c r="FKH1701" s="24"/>
      <c r="FKI1701" s="24"/>
      <c r="FKJ1701" s="24"/>
      <c r="FKK1701" s="24"/>
      <c r="FKL1701" s="24"/>
      <c r="FKM1701" s="24"/>
      <c r="FKN1701" s="24"/>
      <c r="FKO1701" s="24"/>
      <c r="FKP1701" s="24"/>
      <c r="FKQ1701" s="24"/>
      <c r="FKR1701" s="24"/>
      <c r="FKS1701" s="24"/>
      <c r="FKT1701" s="24"/>
      <c r="FKU1701" s="24"/>
      <c r="FKV1701" s="24"/>
      <c r="FKZ1701" s="3"/>
      <c r="FLA1701" s="31"/>
      <c r="FLB1701" s="5"/>
      <c r="FLC1701" s="9"/>
      <c r="FLF1701" s="2"/>
      <c r="FLI1701" s="24"/>
      <c r="FLJ1701" s="24"/>
      <c r="FLK1701" s="31"/>
      <c r="FLL1701" s="24"/>
      <c r="FLM1701" s="24"/>
      <c r="FLN1701" s="24"/>
      <c r="FLO1701" s="24"/>
      <c r="FLP1701" s="24"/>
      <c r="FLQ1701" s="24"/>
      <c r="FLR1701" s="24"/>
      <c r="FLS1701" s="24"/>
      <c r="FLT1701" s="24"/>
      <c r="FLU1701" s="24"/>
      <c r="FLV1701" s="24"/>
      <c r="FLW1701" s="24"/>
      <c r="FLX1701" s="24"/>
      <c r="FLY1701" s="24"/>
      <c r="FLZ1701" s="24"/>
      <c r="FMD1701" s="3"/>
      <c r="FME1701" s="31"/>
      <c r="FMF1701" s="5"/>
      <c r="FMG1701" s="9"/>
      <c r="FMJ1701" s="2"/>
      <c r="FMM1701" s="24"/>
      <c r="FMN1701" s="24"/>
      <c r="FMO1701" s="31"/>
      <c r="FMP1701" s="24"/>
      <c r="FMQ1701" s="24"/>
      <c r="FMR1701" s="24"/>
      <c r="FMS1701" s="24"/>
      <c r="FMT1701" s="24"/>
      <c r="FMU1701" s="24"/>
      <c r="FMV1701" s="24"/>
      <c r="FMW1701" s="24"/>
      <c r="FMX1701" s="24"/>
      <c r="FMY1701" s="24"/>
      <c r="FMZ1701" s="24"/>
      <c r="FNA1701" s="24"/>
      <c r="FNB1701" s="24"/>
      <c r="FNC1701" s="24"/>
      <c r="FND1701" s="24"/>
      <c r="FNH1701" s="3"/>
      <c r="FNI1701" s="31"/>
      <c r="FNJ1701" s="5"/>
      <c r="FNK1701" s="9"/>
      <c r="FNN1701" s="2"/>
      <c r="FNQ1701" s="24"/>
      <c r="FNR1701" s="24"/>
      <c r="FNS1701" s="31"/>
      <c r="FNT1701" s="24"/>
      <c r="FNU1701" s="24"/>
      <c r="FNV1701" s="24"/>
      <c r="FNW1701" s="24"/>
      <c r="FNX1701" s="24"/>
      <c r="FNY1701" s="24"/>
      <c r="FNZ1701" s="24"/>
      <c r="FOA1701" s="24"/>
      <c r="FOB1701" s="24"/>
      <c r="FOC1701" s="24"/>
      <c r="FOD1701" s="24"/>
      <c r="FOE1701" s="24"/>
      <c r="FOF1701" s="24"/>
      <c r="FOG1701" s="24"/>
      <c r="FOH1701" s="24"/>
      <c r="FOL1701" s="3"/>
      <c r="FOM1701" s="31"/>
      <c r="FON1701" s="5"/>
      <c r="FOO1701" s="9"/>
      <c r="FOR1701" s="2"/>
      <c r="FOU1701" s="24"/>
      <c r="FOV1701" s="24"/>
      <c r="FOW1701" s="31"/>
      <c r="FOX1701" s="24"/>
      <c r="FOY1701" s="24"/>
      <c r="FOZ1701" s="24"/>
      <c r="FPA1701" s="24"/>
      <c r="FPB1701" s="24"/>
      <c r="FPC1701" s="24"/>
      <c r="FPD1701" s="24"/>
      <c r="FPE1701" s="24"/>
      <c r="FPF1701" s="24"/>
      <c r="FPG1701" s="24"/>
      <c r="FPH1701" s="24"/>
      <c r="FPI1701" s="24"/>
      <c r="FPJ1701" s="24"/>
      <c r="FPK1701" s="24"/>
      <c r="FPL1701" s="24"/>
      <c r="FPP1701" s="3"/>
      <c r="FPQ1701" s="31"/>
      <c r="FPR1701" s="5"/>
      <c r="FPS1701" s="9"/>
      <c r="FPV1701" s="2"/>
      <c r="FPY1701" s="24"/>
      <c r="FPZ1701" s="24"/>
      <c r="FQA1701" s="31"/>
      <c r="FQB1701" s="24"/>
      <c r="FQC1701" s="24"/>
      <c r="FQD1701" s="24"/>
      <c r="FQE1701" s="24"/>
      <c r="FQF1701" s="24"/>
      <c r="FQG1701" s="24"/>
      <c r="FQH1701" s="24"/>
      <c r="FQI1701" s="24"/>
      <c r="FQJ1701" s="24"/>
      <c r="FQK1701" s="24"/>
      <c r="FQL1701" s="24"/>
      <c r="FQM1701" s="24"/>
      <c r="FQN1701" s="24"/>
      <c r="FQO1701" s="24"/>
      <c r="FQP1701" s="24"/>
      <c r="FQT1701" s="3"/>
      <c r="FQU1701" s="31"/>
      <c r="FQV1701" s="5"/>
      <c r="FQW1701" s="9"/>
      <c r="FQZ1701" s="2"/>
      <c r="FRC1701" s="24"/>
      <c r="FRD1701" s="24"/>
      <c r="FRE1701" s="31"/>
      <c r="FRF1701" s="24"/>
      <c r="FRG1701" s="24"/>
      <c r="FRH1701" s="24"/>
      <c r="FRI1701" s="24"/>
      <c r="FRJ1701" s="24"/>
      <c r="FRK1701" s="24"/>
      <c r="FRL1701" s="24"/>
      <c r="FRM1701" s="24"/>
      <c r="FRN1701" s="24"/>
      <c r="FRO1701" s="24"/>
      <c r="FRP1701" s="24"/>
      <c r="FRQ1701" s="24"/>
      <c r="FRR1701" s="24"/>
      <c r="FRS1701" s="24"/>
      <c r="FRT1701" s="24"/>
      <c r="FRX1701" s="3"/>
      <c r="FRY1701" s="31"/>
      <c r="FRZ1701" s="5"/>
      <c r="FSA1701" s="9"/>
      <c r="FSD1701" s="2"/>
      <c r="FSG1701" s="24"/>
      <c r="FSH1701" s="24"/>
      <c r="FSI1701" s="31"/>
      <c r="FSJ1701" s="24"/>
      <c r="FSK1701" s="24"/>
      <c r="FSL1701" s="24"/>
      <c r="FSM1701" s="24"/>
      <c r="FSN1701" s="24"/>
      <c r="FSO1701" s="24"/>
      <c r="FSP1701" s="24"/>
      <c r="FSQ1701" s="24"/>
      <c r="FSR1701" s="24"/>
      <c r="FSS1701" s="24"/>
      <c r="FST1701" s="24"/>
      <c r="FSU1701" s="24"/>
      <c r="FSV1701" s="24"/>
      <c r="FSW1701" s="24"/>
      <c r="FSX1701" s="24"/>
      <c r="FTB1701" s="3"/>
      <c r="FTC1701" s="31"/>
      <c r="FTD1701" s="5"/>
      <c r="FTE1701" s="9"/>
      <c r="FTH1701" s="2"/>
      <c r="FTK1701" s="24"/>
      <c r="FTL1701" s="24"/>
      <c r="FTM1701" s="31"/>
      <c r="FTN1701" s="24"/>
      <c r="FTO1701" s="24"/>
      <c r="FTP1701" s="24"/>
      <c r="FTQ1701" s="24"/>
      <c r="FTR1701" s="24"/>
      <c r="FTS1701" s="24"/>
      <c r="FTT1701" s="24"/>
      <c r="FTU1701" s="24"/>
      <c r="FTV1701" s="24"/>
      <c r="FTW1701" s="24"/>
      <c r="FTX1701" s="24"/>
      <c r="FTY1701" s="24"/>
      <c r="FTZ1701" s="24"/>
      <c r="FUA1701" s="24"/>
      <c r="FUB1701" s="24"/>
      <c r="FUF1701" s="3"/>
      <c r="FUG1701" s="31"/>
      <c r="FUH1701" s="5"/>
      <c r="FUI1701" s="9"/>
      <c r="FUL1701" s="2"/>
      <c r="FUO1701" s="24"/>
      <c r="FUP1701" s="24"/>
      <c r="FUQ1701" s="31"/>
      <c r="FUR1701" s="24"/>
      <c r="FUS1701" s="24"/>
      <c r="FUT1701" s="24"/>
      <c r="FUU1701" s="24"/>
      <c r="FUV1701" s="24"/>
      <c r="FUW1701" s="24"/>
      <c r="FUX1701" s="24"/>
      <c r="FUY1701" s="24"/>
      <c r="FUZ1701" s="24"/>
      <c r="FVA1701" s="24"/>
      <c r="FVB1701" s="24"/>
      <c r="FVC1701" s="24"/>
      <c r="FVD1701" s="24"/>
      <c r="FVE1701" s="24"/>
      <c r="FVF1701" s="24"/>
      <c r="FVJ1701" s="3"/>
      <c r="FVK1701" s="31"/>
      <c r="FVL1701" s="5"/>
      <c r="FVM1701" s="9"/>
      <c r="FVP1701" s="2"/>
      <c r="FVS1701" s="24"/>
      <c r="FVT1701" s="24"/>
      <c r="FVU1701" s="31"/>
      <c r="FVV1701" s="24"/>
      <c r="FVW1701" s="24"/>
      <c r="FVX1701" s="24"/>
      <c r="FVY1701" s="24"/>
      <c r="FVZ1701" s="24"/>
      <c r="FWA1701" s="24"/>
      <c r="FWB1701" s="24"/>
      <c r="FWC1701" s="24"/>
      <c r="FWD1701" s="24"/>
      <c r="FWE1701" s="24"/>
      <c r="FWF1701" s="24"/>
      <c r="FWG1701" s="24"/>
      <c r="FWH1701" s="24"/>
      <c r="FWI1701" s="24"/>
      <c r="FWJ1701" s="24"/>
      <c r="FWN1701" s="3"/>
      <c r="FWO1701" s="31"/>
      <c r="FWP1701" s="5"/>
      <c r="FWQ1701" s="9"/>
      <c r="FWT1701" s="2"/>
      <c r="FWW1701" s="24"/>
      <c r="FWX1701" s="24"/>
      <c r="FWY1701" s="31"/>
      <c r="FWZ1701" s="24"/>
      <c r="FXA1701" s="24"/>
      <c r="FXB1701" s="24"/>
      <c r="FXC1701" s="24"/>
      <c r="FXD1701" s="24"/>
      <c r="FXE1701" s="24"/>
      <c r="FXF1701" s="24"/>
      <c r="FXG1701" s="24"/>
      <c r="FXH1701" s="24"/>
      <c r="FXI1701" s="24"/>
      <c r="FXJ1701" s="24"/>
      <c r="FXK1701" s="24"/>
      <c r="FXL1701" s="24"/>
      <c r="FXM1701" s="24"/>
      <c r="FXN1701" s="24"/>
      <c r="FXR1701" s="3"/>
      <c r="FXS1701" s="31"/>
      <c r="FXT1701" s="5"/>
      <c r="FXU1701" s="9"/>
      <c r="FXX1701" s="2"/>
      <c r="FYA1701" s="24"/>
      <c r="FYB1701" s="24"/>
      <c r="FYC1701" s="31"/>
      <c r="FYD1701" s="24"/>
      <c r="FYE1701" s="24"/>
      <c r="FYF1701" s="24"/>
      <c r="FYG1701" s="24"/>
      <c r="FYH1701" s="24"/>
      <c r="FYI1701" s="24"/>
      <c r="FYJ1701" s="24"/>
      <c r="FYK1701" s="24"/>
      <c r="FYL1701" s="24"/>
      <c r="FYM1701" s="24"/>
      <c r="FYN1701" s="24"/>
      <c r="FYO1701" s="24"/>
      <c r="FYP1701" s="24"/>
      <c r="FYQ1701" s="24"/>
      <c r="FYR1701" s="24"/>
      <c r="FYV1701" s="3"/>
      <c r="FYW1701" s="31"/>
      <c r="FYX1701" s="5"/>
      <c r="FYY1701" s="9"/>
      <c r="FZB1701" s="2"/>
      <c r="FZE1701" s="24"/>
      <c r="FZF1701" s="24"/>
      <c r="FZG1701" s="31"/>
      <c r="FZH1701" s="24"/>
      <c r="FZI1701" s="24"/>
      <c r="FZJ1701" s="24"/>
      <c r="FZK1701" s="24"/>
      <c r="FZL1701" s="24"/>
      <c r="FZM1701" s="24"/>
      <c r="FZN1701" s="24"/>
      <c r="FZO1701" s="24"/>
      <c r="FZP1701" s="24"/>
      <c r="FZQ1701" s="24"/>
      <c r="FZR1701" s="24"/>
      <c r="FZS1701" s="24"/>
      <c r="FZT1701" s="24"/>
      <c r="FZU1701" s="24"/>
      <c r="FZV1701" s="24"/>
      <c r="FZZ1701" s="3"/>
      <c r="GAA1701" s="31"/>
      <c r="GAB1701" s="5"/>
      <c r="GAC1701" s="9"/>
      <c r="GAF1701" s="2"/>
      <c r="GAI1701" s="24"/>
      <c r="GAJ1701" s="24"/>
      <c r="GAK1701" s="31"/>
      <c r="GAL1701" s="24"/>
      <c r="GAM1701" s="24"/>
      <c r="GAN1701" s="24"/>
      <c r="GAO1701" s="24"/>
      <c r="GAP1701" s="24"/>
      <c r="GAQ1701" s="24"/>
      <c r="GAR1701" s="24"/>
      <c r="GAS1701" s="24"/>
      <c r="GAT1701" s="24"/>
      <c r="GAU1701" s="24"/>
      <c r="GAV1701" s="24"/>
      <c r="GAW1701" s="24"/>
      <c r="GAX1701" s="24"/>
      <c r="GAY1701" s="24"/>
      <c r="GAZ1701" s="24"/>
      <c r="GBD1701" s="3"/>
      <c r="GBE1701" s="31"/>
      <c r="GBF1701" s="5"/>
      <c r="GBG1701" s="9"/>
      <c r="GBJ1701" s="2"/>
      <c r="GBM1701" s="24"/>
      <c r="GBN1701" s="24"/>
      <c r="GBO1701" s="31"/>
      <c r="GBP1701" s="24"/>
      <c r="GBQ1701" s="24"/>
      <c r="GBR1701" s="24"/>
      <c r="GBS1701" s="24"/>
      <c r="GBT1701" s="24"/>
      <c r="GBU1701" s="24"/>
      <c r="GBV1701" s="24"/>
      <c r="GBW1701" s="24"/>
      <c r="GBX1701" s="24"/>
      <c r="GBY1701" s="24"/>
      <c r="GBZ1701" s="24"/>
      <c r="GCA1701" s="24"/>
      <c r="GCB1701" s="24"/>
      <c r="GCC1701" s="24"/>
      <c r="GCD1701" s="24"/>
      <c r="GCH1701" s="3"/>
      <c r="GCI1701" s="31"/>
      <c r="GCJ1701" s="5"/>
      <c r="GCK1701" s="9"/>
      <c r="GCN1701" s="2"/>
      <c r="GCQ1701" s="24"/>
      <c r="GCR1701" s="24"/>
      <c r="GCS1701" s="31"/>
      <c r="GCT1701" s="24"/>
      <c r="GCU1701" s="24"/>
      <c r="GCV1701" s="24"/>
      <c r="GCW1701" s="24"/>
      <c r="GCX1701" s="24"/>
      <c r="GCY1701" s="24"/>
      <c r="GCZ1701" s="24"/>
      <c r="GDA1701" s="24"/>
      <c r="GDB1701" s="24"/>
      <c r="GDC1701" s="24"/>
      <c r="GDD1701" s="24"/>
      <c r="GDE1701" s="24"/>
      <c r="GDF1701" s="24"/>
      <c r="GDG1701" s="24"/>
      <c r="GDH1701" s="24"/>
      <c r="GDL1701" s="3"/>
      <c r="GDM1701" s="31"/>
      <c r="GDN1701" s="5"/>
      <c r="GDO1701" s="9"/>
      <c r="GDR1701" s="2"/>
      <c r="GDU1701" s="24"/>
      <c r="GDV1701" s="24"/>
      <c r="GDW1701" s="31"/>
      <c r="GDX1701" s="24"/>
      <c r="GDY1701" s="24"/>
      <c r="GDZ1701" s="24"/>
      <c r="GEA1701" s="24"/>
      <c r="GEB1701" s="24"/>
      <c r="GEC1701" s="24"/>
      <c r="GED1701" s="24"/>
      <c r="GEE1701" s="24"/>
      <c r="GEF1701" s="24"/>
      <c r="GEG1701" s="24"/>
      <c r="GEH1701" s="24"/>
      <c r="GEI1701" s="24"/>
      <c r="GEJ1701" s="24"/>
      <c r="GEK1701" s="24"/>
      <c r="GEL1701" s="24"/>
      <c r="GEP1701" s="3"/>
      <c r="GEQ1701" s="31"/>
      <c r="GER1701" s="5"/>
      <c r="GES1701" s="9"/>
      <c r="GEV1701" s="2"/>
      <c r="GEY1701" s="24"/>
      <c r="GEZ1701" s="24"/>
      <c r="GFA1701" s="31"/>
      <c r="GFB1701" s="24"/>
      <c r="GFC1701" s="24"/>
      <c r="GFD1701" s="24"/>
      <c r="GFE1701" s="24"/>
      <c r="GFF1701" s="24"/>
      <c r="GFG1701" s="24"/>
      <c r="GFH1701" s="24"/>
      <c r="GFI1701" s="24"/>
      <c r="GFJ1701" s="24"/>
      <c r="GFK1701" s="24"/>
      <c r="GFL1701" s="24"/>
      <c r="GFM1701" s="24"/>
      <c r="GFN1701" s="24"/>
      <c r="GFO1701" s="24"/>
      <c r="GFP1701" s="24"/>
      <c r="GFT1701" s="3"/>
      <c r="GFU1701" s="31"/>
      <c r="GFV1701" s="5"/>
      <c r="GFW1701" s="9"/>
      <c r="GFZ1701" s="2"/>
      <c r="GGC1701" s="24"/>
      <c r="GGD1701" s="24"/>
      <c r="GGE1701" s="31"/>
      <c r="GGF1701" s="24"/>
      <c r="GGG1701" s="24"/>
      <c r="GGH1701" s="24"/>
      <c r="GGI1701" s="24"/>
      <c r="GGJ1701" s="24"/>
      <c r="GGK1701" s="24"/>
      <c r="GGL1701" s="24"/>
      <c r="GGM1701" s="24"/>
      <c r="GGN1701" s="24"/>
      <c r="GGO1701" s="24"/>
      <c r="GGP1701" s="24"/>
      <c r="GGQ1701" s="24"/>
      <c r="GGR1701" s="24"/>
      <c r="GGS1701" s="24"/>
      <c r="GGT1701" s="24"/>
      <c r="GGX1701" s="3"/>
      <c r="GGY1701" s="31"/>
      <c r="GGZ1701" s="5"/>
      <c r="GHA1701" s="9"/>
      <c r="GHD1701" s="2"/>
      <c r="GHG1701" s="24"/>
      <c r="GHH1701" s="24"/>
      <c r="GHI1701" s="31"/>
      <c r="GHJ1701" s="24"/>
      <c r="GHK1701" s="24"/>
      <c r="GHL1701" s="24"/>
      <c r="GHM1701" s="24"/>
      <c r="GHN1701" s="24"/>
      <c r="GHO1701" s="24"/>
      <c r="GHP1701" s="24"/>
      <c r="GHQ1701" s="24"/>
      <c r="GHR1701" s="24"/>
      <c r="GHS1701" s="24"/>
      <c r="GHT1701" s="24"/>
      <c r="GHU1701" s="24"/>
      <c r="GHV1701" s="24"/>
      <c r="GHW1701" s="24"/>
      <c r="GHX1701" s="24"/>
      <c r="GIB1701" s="3"/>
      <c r="GIC1701" s="31"/>
      <c r="GID1701" s="5"/>
      <c r="GIE1701" s="9"/>
      <c r="GIH1701" s="2"/>
      <c r="GIK1701" s="24"/>
      <c r="GIL1701" s="24"/>
      <c r="GIM1701" s="31"/>
      <c r="GIN1701" s="24"/>
      <c r="GIO1701" s="24"/>
      <c r="GIP1701" s="24"/>
      <c r="GIQ1701" s="24"/>
      <c r="GIR1701" s="24"/>
      <c r="GIS1701" s="24"/>
      <c r="GIT1701" s="24"/>
      <c r="GIU1701" s="24"/>
      <c r="GIV1701" s="24"/>
      <c r="GIW1701" s="24"/>
      <c r="GIX1701" s="24"/>
      <c r="GIY1701" s="24"/>
      <c r="GIZ1701" s="24"/>
      <c r="GJA1701" s="24"/>
      <c r="GJB1701" s="24"/>
      <c r="GJF1701" s="3"/>
      <c r="GJG1701" s="31"/>
      <c r="GJH1701" s="5"/>
      <c r="GJI1701" s="9"/>
      <c r="GJL1701" s="2"/>
      <c r="GJO1701" s="24"/>
      <c r="GJP1701" s="24"/>
      <c r="GJQ1701" s="31"/>
      <c r="GJR1701" s="24"/>
      <c r="GJS1701" s="24"/>
      <c r="GJT1701" s="24"/>
      <c r="GJU1701" s="24"/>
      <c r="GJV1701" s="24"/>
      <c r="GJW1701" s="24"/>
      <c r="GJX1701" s="24"/>
      <c r="GJY1701" s="24"/>
      <c r="GJZ1701" s="24"/>
      <c r="GKA1701" s="24"/>
      <c r="GKB1701" s="24"/>
      <c r="GKC1701" s="24"/>
      <c r="GKD1701" s="24"/>
      <c r="GKE1701" s="24"/>
      <c r="GKF1701" s="24"/>
      <c r="GKJ1701" s="3"/>
      <c r="GKK1701" s="31"/>
      <c r="GKL1701" s="5"/>
      <c r="GKM1701" s="9"/>
      <c r="GKP1701" s="2"/>
      <c r="GKS1701" s="24"/>
      <c r="GKT1701" s="24"/>
      <c r="GKU1701" s="31"/>
      <c r="GKV1701" s="24"/>
      <c r="GKW1701" s="24"/>
      <c r="GKX1701" s="24"/>
      <c r="GKY1701" s="24"/>
      <c r="GKZ1701" s="24"/>
      <c r="GLA1701" s="24"/>
      <c r="GLB1701" s="24"/>
      <c r="GLC1701" s="24"/>
      <c r="GLD1701" s="24"/>
      <c r="GLE1701" s="24"/>
      <c r="GLF1701" s="24"/>
      <c r="GLG1701" s="24"/>
      <c r="GLH1701" s="24"/>
      <c r="GLI1701" s="24"/>
      <c r="GLJ1701" s="24"/>
      <c r="GLN1701" s="3"/>
      <c r="GLO1701" s="31"/>
      <c r="GLP1701" s="5"/>
      <c r="GLQ1701" s="9"/>
      <c r="GLT1701" s="2"/>
      <c r="GLW1701" s="24"/>
      <c r="GLX1701" s="24"/>
      <c r="GLY1701" s="31"/>
      <c r="GLZ1701" s="24"/>
      <c r="GMA1701" s="24"/>
      <c r="GMB1701" s="24"/>
      <c r="GMC1701" s="24"/>
      <c r="GMD1701" s="24"/>
      <c r="GME1701" s="24"/>
      <c r="GMF1701" s="24"/>
      <c r="GMG1701" s="24"/>
      <c r="GMH1701" s="24"/>
      <c r="GMI1701" s="24"/>
      <c r="GMJ1701" s="24"/>
      <c r="GMK1701" s="24"/>
      <c r="GML1701" s="24"/>
      <c r="GMM1701" s="24"/>
      <c r="GMN1701" s="24"/>
      <c r="GMR1701" s="3"/>
      <c r="GMS1701" s="31"/>
      <c r="GMT1701" s="5"/>
      <c r="GMU1701" s="9"/>
      <c r="GMX1701" s="2"/>
      <c r="GNA1701" s="24"/>
      <c r="GNB1701" s="24"/>
      <c r="GNC1701" s="31"/>
      <c r="GND1701" s="24"/>
      <c r="GNE1701" s="24"/>
      <c r="GNF1701" s="24"/>
      <c r="GNG1701" s="24"/>
      <c r="GNH1701" s="24"/>
      <c r="GNI1701" s="24"/>
      <c r="GNJ1701" s="24"/>
      <c r="GNK1701" s="24"/>
      <c r="GNL1701" s="24"/>
      <c r="GNM1701" s="24"/>
      <c r="GNN1701" s="24"/>
      <c r="GNO1701" s="24"/>
      <c r="GNP1701" s="24"/>
      <c r="GNQ1701" s="24"/>
      <c r="GNR1701" s="24"/>
      <c r="GNV1701" s="3"/>
      <c r="GNW1701" s="31"/>
      <c r="GNX1701" s="5"/>
      <c r="GNY1701" s="9"/>
      <c r="GOB1701" s="2"/>
      <c r="GOE1701" s="24"/>
      <c r="GOF1701" s="24"/>
      <c r="GOG1701" s="31"/>
      <c r="GOH1701" s="24"/>
      <c r="GOI1701" s="24"/>
      <c r="GOJ1701" s="24"/>
      <c r="GOK1701" s="24"/>
      <c r="GOL1701" s="24"/>
      <c r="GOM1701" s="24"/>
      <c r="GON1701" s="24"/>
      <c r="GOO1701" s="24"/>
      <c r="GOP1701" s="24"/>
      <c r="GOQ1701" s="24"/>
      <c r="GOR1701" s="24"/>
      <c r="GOS1701" s="24"/>
      <c r="GOT1701" s="24"/>
      <c r="GOU1701" s="24"/>
      <c r="GOV1701" s="24"/>
      <c r="GOZ1701" s="3"/>
      <c r="GPA1701" s="31"/>
      <c r="GPB1701" s="5"/>
      <c r="GPC1701" s="9"/>
      <c r="GPF1701" s="2"/>
      <c r="GPI1701" s="24"/>
      <c r="GPJ1701" s="24"/>
      <c r="GPK1701" s="31"/>
      <c r="GPL1701" s="24"/>
      <c r="GPM1701" s="24"/>
      <c r="GPN1701" s="24"/>
      <c r="GPO1701" s="24"/>
      <c r="GPP1701" s="24"/>
      <c r="GPQ1701" s="24"/>
      <c r="GPR1701" s="24"/>
      <c r="GPS1701" s="24"/>
      <c r="GPT1701" s="24"/>
      <c r="GPU1701" s="24"/>
      <c r="GPV1701" s="24"/>
      <c r="GPW1701" s="24"/>
      <c r="GPX1701" s="24"/>
      <c r="GPY1701" s="24"/>
      <c r="GPZ1701" s="24"/>
      <c r="GQD1701" s="3"/>
      <c r="GQE1701" s="31"/>
      <c r="GQF1701" s="5"/>
      <c r="GQG1701" s="9"/>
      <c r="GQJ1701" s="2"/>
      <c r="GQM1701" s="24"/>
      <c r="GQN1701" s="24"/>
      <c r="GQO1701" s="31"/>
      <c r="GQP1701" s="24"/>
      <c r="GQQ1701" s="24"/>
      <c r="GQR1701" s="24"/>
      <c r="GQS1701" s="24"/>
      <c r="GQT1701" s="24"/>
      <c r="GQU1701" s="24"/>
      <c r="GQV1701" s="24"/>
      <c r="GQW1701" s="24"/>
      <c r="GQX1701" s="24"/>
      <c r="GQY1701" s="24"/>
      <c r="GQZ1701" s="24"/>
      <c r="GRA1701" s="24"/>
      <c r="GRB1701" s="24"/>
      <c r="GRC1701" s="24"/>
      <c r="GRD1701" s="24"/>
      <c r="GRH1701" s="3"/>
      <c r="GRI1701" s="31"/>
      <c r="GRJ1701" s="5"/>
      <c r="GRK1701" s="9"/>
      <c r="GRN1701" s="2"/>
      <c r="GRQ1701" s="24"/>
      <c r="GRR1701" s="24"/>
      <c r="GRS1701" s="31"/>
      <c r="GRT1701" s="24"/>
      <c r="GRU1701" s="24"/>
      <c r="GRV1701" s="24"/>
      <c r="GRW1701" s="24"/>
      <c r="GRX1701" s="24"/>
      <c r="GRY1701" s="24"/>
      <c r="GRZ1701" s="24"/>
      <c r="GSA1701" s="24"/>
      <c r="GSB1701" s="24"/>
      <c r="GSC1701" s="24"/>
      <c r="GSD1701" s="24"/>
      <c r="GSE1701" s="24"/>
      <c r="GSF1701" s="24"/>
      <c r="GSG1701" s="24"/>
      <c r="GSH1701" s="24"/>
      <c r="GSL1701" s="3"/>
      <c r="GSM1701" s="31"/>
      <c r="GSN1701" s="5"/>
      <c r="GSO1701" s="9"/>
      <c r="GSR1701" s="2"/>
      <c r="GSU1701" s="24"/>
      <c r="GSV1701" s="24"/>
      <c r="GSW1701" s="31"/>
      <c r="GSX1701" s="24"/>
      <c r="GSY1701" s="24"/>
      <c r="GSZ1701" s="24"/>
      <c r="GTA1701" s="24"/>
      <c r="GTB1701" s="24"/>
      <c r="GTC1701" s="24"/>
      <c r="GTD1701" s="24"/>
      <c r="GTE1701" s="24"/>
      <c r="GTF1701" s="24"/>
      <c r="GTG1701" s="24"/>
      <c r="GTH1701" s="24"/>
      <c r="GTI1701" s="24"/>
      <c r="GTJ1701" s="24"/>
      <c r="GTK1701" s="24"/>
      <c r="GTL1701" s="24"/>
      <c r="GTP1701" s="3"/>
      <c r="GTQ1701" s="31"/>
      <c r="GTR1701" s="5"/>
      <c r="GTS1701" s="9"/>
      <c r="GTV1701" s="2"/>
      <c r="GTY1701" s="24"/>
      <c r="GTZ1701" s="24"/>
      <c r="GUA1701" s="31"/>
      <c r="GUB1701" s="24"/>
      <c r="GUC1701" s="24"/>
      <c r="GUD1701" s="24"/>
      <c r="GUE1701" s="24"/>
      <c r="GUF1701" s="24"/>
      <c r="GUG1701" s="24"/>
      <c r="GUH1701" s="24"/>
      <c r="GUI1701" s="24"/>
      <c r="GUJ1701" s="24"/>
      <c r="GUK1701" s="24"/>
      <c r="GUL1701" s="24"/>
      <c r="GUM1701" s="24"/>
      <c r="GUN1701" s="24"/>
      <c r="GUO1701" s="24"/>
      <c r="GUP1701" s="24"/>
      <c r="GUT1701" s="3"/>
      <c r="GUU1701" s="31"/>
      <c r="GUV1701" s="5"/>
      <c r="GUW1701" s="9"/>
      <c r="GUZ1701" s="2"/>
      <c r="GVC1701" s="24"/>
      <c r="GVD1701" s="24"/>
      <c r="GVE1701" s="31"/>
      <c r="GVF1701" s="24"/>
      <c r="GVG1701" s="24"/>
      <c r="GVH1701" s="24"/>
      <c r="GVI1701" s="24"/>
      <c r="GVJ1701" s="24"/>
      <c r="GVK1701" s="24"/>
      <c r="GVL1701" s="24"/>
      <c r="GVM1701" s="24"/>
      <c r="GVN1701" s="24"/>
      <c r="GVO1701" s="24"/>
      <c r="GVP1701" s="24"/>
      <c r="GVQ1701" s="24"/>
      <c r="GVR1701" s="24"/>
      <c r="GVS1701" s="24"/>
      <c r="GVT1701" s="24"/>
      <c r="GVX1701" s="3"/>
      <c r="GVY1701" s="31"/>
      <c r="GVZ1701" s="5"/>
      <c r="GWA1701" s="9"/>
      <c r="GWD1701" s="2"/>
      <c r="GWG1701" s="24"/>
      <c r="GWH1701" s="24"/>
      <c r="GWI1701" s="31"/>
      <c r="GWJ1701" s="24"/>
      <c r="GWK1701" s="24"/>
      <c r="GWL1701" s="24"/>
      <c r="GWM1701" s="24"/>
      <c r="GWN1701" s="24"/>
      <c r="GWO1701" s="24"/>
      <c r="GWP1701" s="24"/>
      <c r="GWQ1701" s="24"/>
      <c r="GWR1701" s="24"/>
      <c r="GWS1701" s="24"/>
      <c r="GWT1701" s="24"/>
      <c r="GWU1701" s="24"/>
      <c r="GWV1701" s="24"/>
      <c r="GWW1701" s="24"/>
      <c r="GWX1701" s="24"/>
      <c r="GXB1701" s="3"/>
      <c r="GXC1701" s="31"/>
      <c r="GXD1701" s="5"/>
      <c r="GXE1701" s="9"/>
      <c r="GXH1701" s="2"/>
      <c r="GXK1701" s="24"/>
      <c r="GXL1701" s="24"/>
      <c r="GXM1701" s="31"/>
      <c r="GXN1701" s="24"/>
      <c r="GXO1701" s="24"/>
      <c r="GXP1701" s="24"/>
      <c r="GXQ1701" s="24"/>
      <c r="GXR1701" s="24"/>
      <c r="GXS1701" s="24"/>
      <c r="GXT1701" s="24"/>
      <c r="GXU1701" s="24"/>
      <c r="GXV1701" s="24"/>
      <c r="GXW1701" s="24"/>
      <c r="GXX1701" s="24"/>
      <c r="GXY1701" s="24"/>
      <c r="GXZ1701" s="24"/>
      <c r="GYA1701" s="24"/>
      <c r="GYB1701" s="24"/>
      <c r="GYF1701" s="3"/>
      <c r="GYG1701" s="31"/>
      <c r="GYH1701" s="5"/>
      <c r="GYI1701" s="9"/>
      <c r="GYL1701" s="2"/>
      <c r="GYO1701" s="24"/>
      <c r="GYP1701" s="24"/>
      <c r="GYQ1701" s="31"/>
      <c r="GYR1701" s="24"/>
      <c r="GYS1701" s="24"/>
      <c r="GYT1701" s="24"/>
      <c r="GYU1701" s="24"/>
      <c r="GYV1701" s="24"/>
      <c r="GYW1701" s="24"/>
      <c r="GYX1701" s="24"/>
      <c r="GYY1701" s="24"/>
      <c r="GYZ1701" s="24"/>
      <c r="GZA1701" s="24"/>
      <c r="GZB1701" s="24"/>
      <c r="GZC1701" s="24"/>
      <c r="GZD1701" s="24"/>
      <c r="GZE1701" s="24"/>
      <c r="GZF1701" s="24"/>
      <c r="GZJ1701" s="3"/>
      <c r="GZK1701" s="31"/>
      <c r="GZL1701" s="5"/>
      <c r="GZM1701" s="9"/>
      <c r="GZP1701" s="2"/>
      <c r="GZS1701" s="24"/>
      <c r="GZT1701" s="24"/>
      <c r="GZU1701" s="31"/>
      <c r="GZV1701" s="24"/>
      <c r="GZW1701" s="24"/>
      <c r="GZX1701" s="24"/>
      <c r="GZY1701" s="24"/>
      <c r="GZZ1701" s="24"/>
      <c r="HAA1701" s="24"/>
      <c r="HAB1701" s="24"/>
      <c r="HAC1701" s="24"/>
      <c r="HAD1701" s="24"/>
      <c r="HAE1701" s="24"/>
      <c r="HAF1701" s="24"/>
      <c r="HAG1701" s="24"/>
      <c r="HAH1701" s="24"/>
      <c r="HAI1701" s="24"/>
      <c r="HAJ1701" s="24"/>
      <c r="HAN1701" s="3"/>
      <c r="HAO1701" s="31"/>
      <c r="HAP1701" s="5"/>
      <c r="HAQ1701" s="9"/>
      <c r="HAT1701" s="2"/>
      <c r="HAW1701" s="24"/>
      <c r="HAX1701" s="24"/>
      <c r="HAY1701" s="31"/>
      <c r="HAZ1701" s="24"/>
      <c r="HBA1701" s="24"/>
      <c r="HBB1701" s="24"/>
      <c r="HBC1701" s="24"/>
      <c r="HBD1701" s="24"/>
      <c r="HBE1701" s="24"/>
      <c r="HBF1701" s="24"/>
      <c r="HBG1701" s="24"/>
      <c r="HBH1701" s="24"/>
      <c r="HBI1701" s="24"/>
      <c r="HBJ1701" s="24"/>
      <c r="HBK1701" s="24"/>
      <c r="HBL1701" s="24"/>
      <c r="HBM1701" s="24"/>
      <c r="HBN1701" s="24"/>
      <c r="HBR1701" s="3"/>
      <c r="HBS1701" s="31"/>
      <c r="HBT1701" s="5"/>
      <c r="HBU1701" s="9"/>
      <c r="HBX1701" s="2"/>
      <c r="HCA1701" s="24"/>
      <c r="HCB1701" s="24"/>
      <c r="HCC1701" s="31"/>
      <c r="HCD1701" s="24"/>
      <c r="HCE1701" s="24"/>
      <c r="HCF1701" s="24"/>
      <c r="HCG1701" s="24"/>
      <c r="HCH1701" s="24"/>
      <c r="HCI1701" s="24"/>
      <c r="HCJ1701" s="24"/>
      <c r="HCK1701" s="24"/>
      <c r="HCL1701" s="24"/>
      <c r="HCM1701" s="24"/>
      <c r="HCN1701" s="24"/>
      <c r="HCO1701" s="24"/>
      <c r="HCP1701" s="24"/>
      <c r="HCQ1701" s="24"/>
      <c r="HCR1701" s="24"/>
      <c r="HCV1701" s="3"/>
      <c r="HCW1701" s="31"/>
      <c r="HCX1701" s="5"/>
      <c r="HCY1701" s="9"/>
      <c r="HDB1701" s="2"/>
      <c r="HDE1701" s="24"/>
      <c r="HDF1701" s="24"/>
      <c r="HDG1701" s="31"/>
      <c r="HDH1701" s="24"/>
      <c r="HDI1701" s="24"/>
      <c r="HDJ1701" s="24"/>
      <c r="HDK1701" s="24"/>
      <c r="HDL1701" s="24"/>
      <c r="HDM1701" s="24"/>
      <c r="HDN1701" s="24"/>
      <c r="HDO1701" s="24"/>
      <c r="HDP1701" s="24"/>
      <c r="HDQ1701" s="24"/>
      <c r="HDR1701" s="24"/>
      <c r="HDS1701" s="24"/>
      <c r="HDT1701" s="24"/>
      <c r="HDU1701" s="24"/>
      <c r="HDV1701" s="24"/>
      <c r="HDZ1701" s="3"/>
      <c r="HEA1701" s="31"/>
      <c r="HEB1701" s="5"/>
      <c r="HEC1701" s="9"/>
      <c r="HEF1701" s="2"/>
      <c r="HEI1701" s="24"/>
      <c r="HEJ1701" s="24"/>
      <c r="HEK1701" s="31"/>
      <c r="HEL1701" s="24"/>
      <c r="HEM1701" s="24"/>
      <c r="HEN1701" s="24"/>
      <c r="HEO1701" s="24"/>
      <c r="HEP1701" s="24"/>
      <c r="HEQ1701" s="24"/>
      <c r="HER1701" s="24"/>
      <c r="HES1701" s="24"/>
      <c r="HET1701" s="24"/>
      <c r="HEU1701" s="24"/>
      <c r="HEV1701" s="24"/>
      <c r="HEW1701" s="24"/>
      <c r="HEX1701" s="24"/>
      <c r="HEY1701" s="24"/>
      <c r="HEZ1701" s="24"/>
      <c r="HFD1701" s="3"/>
      <c r="HFE1701" s="31"/>
      <c r="HFF1701" s="5"/>
      <c r="HFG1701" s="9"/>
      <c r="HFJ1701" s="2"/>
      <c r="HFM1701" s="24"/>
      <c r="HFN1701" s="24"/>
      <c r="HFO1701" s="31"/>
      <c r="HFP1701" s="24"/>
      <c r="HFQ1701" s="24"/>
      <c r="HFR1701" s="24"/>
      <c r="HFS1701" s="24"/>
      <c r="HFT1701" s="24"/>
      <c r="HFU1701" s="24"/>
      <c r="HFV1701" s="24"/>
      <c r="HFW1701" s="24"/>
      <c r="HFX1701" s="24"/>
      <c r="HFY1701" s="24"/>
      <c r="HFZ1701" s="24"/>
      <c r="HGA1701" s="24"/>
      <c r="HGB1701" s="24"/>
      <c r="HGC1701" s="24"/>
      <c r="HGD1701" s="24"/>
      <c r="HGH1701" s="3"/>
      <c r="HGI1701" s="31"/>
      <c r="HGJ1701" s="5"/>
      <c r="HGK1701" s="9"/>
      <c r="HGN1701" s="2"/>
      <c r="HGQ1701" s="24"/>
      <c r="HGR1701" s="24"/>
      <c r="HGS1701" s="31"/>
      <c r="HGT1701" s="24"/>
      <c r="HGU1701" s="24"/>
      <c r="HGV1701" s="24"/>
      <c r="HGW1701" s="24"/>
      <c r="HGX1701" s="24"/>
      <c r="HGY1701" s="24"/>
      <c r="HGZ1701" s="24"/>
      <c r="HHA1701" s="24"/>
      <c r="HHB1701" s="24"/>
      <c r="HHC1701" s="24"/>
      <c r="HHD1701" s="24"/>
      <c r="HHE1701" s="24"/>
      <c r="HHF1701" s="24"/>
      <c r="HHG1701" s="24"/>
      <c r="HHH1701" s="24"/>
      <c r="HHL1701" s="3"/>
      <c r="HHM1701" s="31"/>
      <c r="HHN1701" s="5"/>
      <c r="HHO1701" s="9"/>
      <c r="HHR1701" s="2"/>
      <c r="HHU1701" s="24"/>
      <c r="HHV1701" s="24"/>
      <c r="HHW1701" s="31"/>
      <c r="HHX1701" s="24"/>
      <c r="HHY1701" s="24"/>
      <c r="HHZ1701" s="24"/>
      <c r="HIA1701" s="24"/>
      <c r="HIB1701" s="24"/>
      <c r="HIC1701" s="24"/>
      <c r="HID1701" s="24"/>
      <c r="HIE1701" s="24"/>
      <c r="HIF1701" s="24"/>
      <c r="HIG1701" s="24"/>
      <c r="HIH1701" s="24"/>
      <c r="HII1701" s="24"/>
      <c r="HIJ1701" s="24"/>
      <c r="HIK1701" s="24"/>
      <c r="HIL1701" s="24"/>
      <c r="HIP1701" s="3"/>
      <c r="HIQ1701" s="31"/>
      <c r="HIR1701" s="5"/>
      <c r="HIS1701" s="9"/>
      <c r="HIV1701" s="2"/>
      <c r="HIY1701" s="24"/>
      <c r="HIZ1701" s="24"/>
      <c r="HJA1701" s="31"/>
      <c r="HJB1701" s="24"/>
      <c r="HJC1701" s="24"/>
      <c r="HJD1701" s="24"/>
      <c r="HJE1701" s="24"/>
      <c r="HJF1701" s="24"/>
      <c r="HJG1701" s="24"/>
      <c r="HJH1701" s="24"/>
      <c r="HJI1701" s="24"/>
      <c r="HJJ1701" s="24"/>
      <c r="HJK1701" s="24"/>
      <c r="HJL1701" s="24"/>
      <c r="HJM1701" s="24"/>
      <c r="HJN1701" s="24"/>
      <c r="HJO1701" s="24"/>
      <c r="HJP1701" s="24"/>
      <c r="HJT1701" s="3"/>
      <c r="HJU1701" s="31"/>
      <c r="HJV1701" s="5"/>
      <c r="HJW1701" s="9"/>
      <c r="HJZ1701" s="2"/>
      <c r="HKC1701" s="24"/>
      <c r="HKD1701" s="24"/>
      <c r="HKE1701" s="31"/>
      <c r="HKF1701" s="24"/>
      <c r="HKG1701" s="24"/>
      <c r="HKH1701" s="24"/>
      <c r="HKI1701" s="24"/>
      <c r="HKJ1701" s="24"/>
      <c r="HKK1701" s="24"/>
      <c r="HKL1701" s="24"/>
      <c r="HKM1701" s="24"/>
      <c r="HKN1701" s="24"/>
      <c r="HKO1701" s="24"/>
      <c r="HKP1701" s="24"/>
      <c r="HKQ1701" s="24"/>
      <c r="HKR1701" s="24"/>
      <c r="HKS1701" s="24"/>
      <c r="HKT1701" s="24"/>
      <c r="HKX1701" s="3"/>
      <c r="HKY1701" s="31"/>
      <c r="HKZ1701" s="5"/>
      <c r="HLA1701" s="9"/>
      <c r="HLD1701" s="2"/>
      <c r="HLG1701" s="24"/>
      <c r="HLH1701" s="24"/>
      <c r="HLI1701" s="31"/>
      <c r="HLJ1701" s="24"/>
      <c r="HLK1701" s="24"/>
      <c r="HLL1701" s="24"/>
      <c r="HLM1701" s="24"/>
      <c r="HLN1701" s="24"/>
      <c r="HLO1701" s="24"/>
      <c r="HLP1701" s="24"/>
      <c r="HLQ1701" s="24"/>
      <c r="HLR1701" s="24"/>
      <c r="HLS1701" s="24"/>
      <c r="HLT1701" s="24"/>
      <c r="HLU1701" s="24"/>
      <c r="HLV1701" s="24"/>
      <c r="HLW1701" s="24"/>
      <c r="HLX1701" s="24"/>
      <c r="HMB1701" s="3"/>
      <c r="HMC1701" s="31"/>
      <c r="HMD1701" s="5"/>
      <c r="HME1701" s="9"/>
      <c r="HMH1701" s="2"/>
      <c r="HMK1701" s="24"/>
      <c r="HML1701" s="24"/>
      <c r="HMM1701" s="31"/>
      <c r="HMN1701" s="24"/>
      <c r="HMO1701" s="24"/>
      <c r="HMP1701" s="24"/>
      <c r="HMQ1701" s="24"/>
      <c r="HMR1701" s="24"/>
      <c r="HMS1701" s="24"/>
      <c r="HMT1701" s="24"/>
      <c r="HMU1701" s="24"/>
      <c r="HMV1701" s="24"/>
      <c r="HMW1701" s="24"/>
      <c r="HMX1701" s="24"/>
      <c r="HMY1701" s="24"/>
      <c r="HMZ1701" s="24"/>
      <c r="HNA1701" s="24"/>
      <c r="HNB1701" s="24"/>
      <c r="HNF1701" s="3"/>
      <c r="HNG1701" s="31"/>
      <c r="HNH1701" s="5"/>
      <c r="HNI1701" s="9"/>
      <c r="HNL1701" s="2"/>
      <c r="HNO1701" s="24"/>
      <c r="HNP1701" s="24"/>
      <c r="HNQ1701" s="31"/>
      <c r="HNR1701" s="24"/>
      <c r="HNS1701" s="24"/>
      <c r="HNT1701" s="24"/>
      <c r="HNU1701" s="24"/>
      <c r="HNV1701" s="24"/>
      <c r="HNW1701" s="24"/>
      <c r="HNX1701" s="24"/>
      <c r="HNY1701" s="24"/>
      <c r="HNZ1701" s="24"/>
      <c r="HOA1701" s="24"/>
      <c r="HOB1701" s="24"/>
      <c r="HOC1701" s="24"/>
      <c r="HOD1701" s="24"/>
      <c r="HOE1701" s="24"/>
      <c r="HOF1701" s="24"/>
      <c r="HOJ1701" s="3"/>
      <c r="HOK1701" s="31"/>
      <c r="HOL1701" s="5"/>
      <c r="HOM1701" s="9"/>
      <c r="HOP1701" s="2"/>
      <c r="HOS1701" s="24"/>
      <c r="HOT1701" s="24"/>
      <c r="HOU1701" s="31"/>
      <c r="HOV1701" s="24"/>
      <c r="HOW1701" s="24"/>
      <c r="HOX1701" s="24"/>
      <c r="HOY1701" s="24"/>
      <c r="HOZ1701" s="24"/>
      <c r="HPA1701" s="24"/>
      <c r="HPB1701" s="24"/>
      <c r="HPC1701" s="24"/>
      <c r="HPD1701" s="24"/>
      <c r="HPE1701" s="24"/>
      <c r="HPF1701" s="24"/>
      <c r="HPG1701" s="24"/>
      <c r="HPH1701" s="24"/>
      <c r="HPI1701" s="24"/>
      <c r="HPJ1701" s="24"/>
      <c r="HPN1701" s="3"/>
      <c r="HPO1701" s="31"/>
      <c r="HPP1701" s="5"/>
      <c r="HPQ1701" s="9"/>
      <c r="HPT1701" s="2"/>
      <c r="HPW1701" s="24"/>
      <c r="HPX1701" s="24"/>
      <c r="HPY1701" s="31"/>
      <c r="HPZ1701" s="24"/>
      <c r="HQA1701" s="24"/>
      <c r="HQB1701" s="24"/>
      <c r="HQC1701" s="24"/>
      <c r="HQD1701" s="24"/>
      <c r="HQE1701" s="24"/>
      <c r="HQF1701" s="24"/>
      <c r="HQG1701" s="24"/>
      <c r="HQH1701" s="24"/>
      <c r="HQI1701" s="24"/>
      <c r="HQJ1701" s="24"/>
      <c r="HQK1701" s="24"/>
      <c r="HQL1701" s="24"/>
      <c r="HQM1701" s="24"/>
      <c r="HQN1701" s="24"/>
      <c r="HQR1701" s="3"/>
      <c r="HQS1701" s="31"/>
      <c r="HQT1701" s="5"/>
      <c r="HQU1701" s="9"/>
      <c r="HQX1701" s="2"/>
      <c r="HRA1701" s="24"/>
      <c r="HRB1701" s="24"/>
      <c r="HRC1701" s="31"/>
      <c r="HRD1701" s="24"/>
      <c r="HRE1701" s="24"/>
      <c r="HRF1701" s="24"/>
      <c r="HRG1701" s="24"/>
      <c r="HRH1701" s="24"/>
      <c r="HRI1701" s="24"/>
      <c r="HRJ1701" s="24"/>
      <c r="HRK1701" s="24"/>
      <c r="HRL1701" s="24"/>
      <c r="HRM1701" s="24"/>
      <c r="HRN1701" s="24"/>
      <c r="HRO1701" s="24"/>
      <c r="HRP1701" s="24"/>
      <c r="HRQ1701" s="24"/>
      <c r="HRR1701" s="24"/>
      <c r="HRV1701" s="3"/>
      <c r="HRW1701" s="31"/>
      <c r="HRX1701" s="5"/>
      <c r="HRY1701" s="9"/>
      <c r="HSB1701" s="2"/>
      <c r="HSE1701" s="24"/>
      <c r="HSF1701" s="24"/>
      <c r="HSG1701" s="31"/>
      <c r="HSH1701" s="24"/>
      <c r="HSI1701" s="24"/>
      <c r="HSJ1701" s="24"/>
      <c r="HSK1701" s="24"/>
      <c r="HSL1701" s="24"/>
      <c r="HSM1701" s="24"/>
      <c r="HSN1701" s="24"/>
      <c r="HSO1701" s="24"/>
      <c r="HSP1701" s="24"/>
      <c r="HSQ1701" s="24"/>
      <c r="HSR1701" s="24"/>
      <c r="HSS1701" s="24"/>
      <c r="HST1701" s="24"/>
      <c r="HSU1701" s="24"/>
      <c r="HSV1701" s="24"/>
      <c r="HSZ1701" s="3"/>
      <c r="HTA1701" s="31"/>
      <c r="HTB1701" s="5"/>
      <c r="HTC1701" s="9"/>
      <c r="HTF1701" s="2"/>
      <c r="HTI1701" s="24"/>
      <c r="HTJ1701" s="24"/>
      <c r="HTK1701" s="31"/>
      <c r="HTL1701" s="24"/>
      <c r="HTM1701" s="24"/>
      <c r="HTN1701" s="24"/>
      <c r="HTO1701" s="24"/>
      <c r="HTP1701" s="24"/>
      <c r="HTQ1701" s="24"/>
      <c r="HTR1701" s="24"/>
      <c r="HTS1701" s="24"/>
      <c r="HTT1701" s="24"/>
      <c r="HTU1701" s="24"/>
      <c r="HTV1701" s="24"/>
      <c r="HTW1701" s="24"/>
      <c r="HTX1701" s="24"/>
      <c r="HTY1701" s="24"/>
      <c r="HTZ1701" s="24"/>
      <c r="HUD1701" s="3"/>
      <c r="HUE1701" s="31"/>
      <c r="HUF1701" s="5"/>
      <c r="HUG1701" s="9"/>
      <c r="HUJ1701" s="2"/>
      <c r="HUM1701" s="24"/>
      <c r="HUN1701" s="24"/>
      <c r="HUO1701" s="31"/>
      <c r="HUP1701" s="24"/>
      <c r="HUQ1701" s="24"/>
      <c r="HUR1701" s="24"/>
      <c r="HUS1701" s="24"/>
      <c r="HUT1701" s="24"/>
      <c r="HUU1701" s="24"/>
      <c r="HUV1701" s="24"/>
      <c r="HUW1701" s="24"/>
      <c r="HUX1701" s="24"/>
      <c r="HUY1701" s="24"/>
      <c r="HUZ1701" s="24"/>
      <c r="HVA1701" s="24"/>
      <c r="HVB1701" s="24"/>
      <c r="HVC1701" s="24"/>
      <c r="HVD1701" s="24"/>
      <c r="HVH1701" s="3"/>
      <c r="HVI1701" s="31"/>
      <c r="HVJ1701" s="5"/>
      <c r="HVK1701" s="9"/>
      <c r="HVN1701" s="2"/>
      <c r="HVQ1701" s="24"/>
      <c r="HVR1701" s="24"/>
      <c r="HVS1701" s="31"/>
      <c r="HVT1701" s="24"/>
      <c r="HVU1701" s="24"/>
      <c r="HVV1701" s="24"/>
      <c r="HVW1701" s="24"/>
      <c r="HVX1701" s="24"/>
      <c r="HVY1701" s="24"/>
      <c r="HVZ1701" s="24"/>
      <c r="HWA1701" s="24"/>
      <c r="HWB1701" s="24"/>
      <c r="HWC1701" s="24"/>
      <c r="HWD1701" s="24"/>
      <c r="HWE1701" s="24"/>
      <c r="HWF1701" s="24"/>
      <c r="HWG1701" s="24"/>
      <c r="HWH1701" s="24"/>
      <c r="HWL1701" s="3"/>
      <c r="HWM1701" s="31"/>
      <c r="HWN1701" s="5"/>
      <c r="HWO1701" s="9"/>
      <c r="HWR1701" s="2"/>
      <c r="HWU1701" s="24"/>
      <c r="HWV1701" s="24"/>
      <c r="HWW1701" s="31"/>
      <c r="HWX1701" s="24"/>
      <c r="HWY1701" s="24"/>
      <c r="HWZ1701" s="24"/>
      <c r="HXA1701" s="24"/>
      <c r="HXB1701" s="24"/>
      <c r="HXC1701" s="24"/>
      <c r="HXD1701" s="24"/>
      <c r="HXE1701" s="24"/>
      <c r="HXF1701" s="24"/>
      <c r="HXG1701" s="24"/>
      <c r="HXH1701" s="24"/>
      <c r="HXI1701" s="24"/>
      <c r="HXJ1701" s="24"/>
      <c r="HXK1701" s="24"/>
      <c r="HXL1701" s="24"/>
      <c r="HXP1701" s="3"/>
      <c r="HXQ1701" s="31"/>
      <c r="HXR1701" s="5"/>
      <c r="HXS1701" s="9"/>
      <c r="HXV1701" s="2"/>
      <c r="HXY1701" s="24"/>
      <c r="HXZ1701" s="24"/>
      <c r="HYA1701" s="31"/>
      <c r="HYB1701" s="24"/>
      <c r="HYC1701" s="24"/>
      <c r="HYD1701" s="24"/>
      <c r="HYE1701" s="24"/>
      <c r="HYF1701" s="24"/>
      <c r="HYG1701" s="24"/>
      <c r="HYH1701" s="24"/>
      <c r="HYI1701" s="24"/>
      <c r="HYJ1701" s="24"/>
      <c r="HYK1701" s="24"/>
      <c r="HYL1701" s="24"/>
      <c r="HYM1701" s="24"/>
      <c r="HYN1701" s="24"/>
      <c r="HYO1701" s="24"/>
      <c r="HYP1701" s="24"/>
      <c r="HYT1701" s="3"/>
      <c r="HYU1701" s="31"/>
      <c r="HYV1701" s="5"/>
      <c r="HYW1701" s="9"/>
      <c r="HYZ1701" s="2"/>
      <c r="HZC1701" s="24"/>
      <c r="HZD1701" s="24"/>
      <c r="HZE1701" s="31"/>
      <c r="HZF1701" s="24"/>
      <c r="HZG1701" s="24"/>
      <c r="HZH1701" s="24"/>
      <c r="HZI1701" s="24"/>
      <c r="HZJ1701" s="24"/>
      <c r="HZK1701" s="24"/>
      <c r="HZL1701" s="24"/>
      <c r="HZM1701" s="24"/>
      <c r="HZN1701" s="24"/>
      <c r="HZO1701" s="24"/>
      <c r="HZP1701" s="24"/>
      <c r="HZQ1701" s="24"/>
      <c r="HZR1701" s="24"/>
      <c r="HZS1701" s="24"/>
      <c r="HZT1701" s="24"/>
      <c r="HZX1701" s="3"/>
      <c r="HZY1701" s="31"/>
      <c r="HZZ1701" s="5"/>
      <c r="IAA1701" s="9"/>
      <c r="IAD1701" s="2"/>
      <c r="IAG1701" s="24"/>
      <c r="IAH1701" s="24"/>
      <c r="IAI1701" s="31"/>
      <c r="IAJ1701" s="24"/>
      <c r="IAK1701" s="24"/>
      <c r="IAL1701" s="24"/>
      <c r="IAM1701" s="24"/>
      <c r="IAN1701" s="24"/>
      <c r="IAO1701" s="24"/>
      <c r="IAP1701" s="24"/>
      <c r="IAQ1701" s="24"/>
      <c r="IAR1701" s="24"/>
      <c r="IAS1701" s="24"/>
      <c r="IAT1701" s="24"/>
      <c r="IAU1701" s="24"/>
      <c r="IAV1701" s="24"/>
      <c r="IAW1701" s="24"/>
      <c r="IAX1701" s="24"/>
      <c r="IBB1701" s="3"/>
      <c r="IBC1701" s="31"/>
      <c r="IBD1701" s="5"/>
      <c r="IBE1701" s="9"/>
      <c r="IBH1701" s="2"/>
      <c r="IBK1701" s="24"/>
      <c r="IBL1701" s="24"/>
      <c r="IBM1701" s="31"/>
      <c r="IBN1701" s="24"/>
      <c r="IBO1701" s="24"/>
      <c r="IBP1701" s="24"/>
      <c r="IBQ1701" s="24"/>
      <c r="IBR1701" s="24"/>
      <c r="IBS1701" s="24"/>
      <c r="IBT1701" s="24"/>
      <c r="IBU1701" s="24"/>
      <c r="IBV1701" s="24"/>
      <c r="IBW1701" s="24"/>
      <c r="IBX1701" s="24"/>
      <c r="IBY1701" s="24"/>
      <c r="IBZ1701" s="24"/>
      <c r="ICA1701" s="24"/>
      <c r="ICB1701" s="24"/>
      <c r="ICF1701" s="3"/>
      <c r="ICG1701" s="31"/>
      <c r="ICH1701" s="5"/>
      <c r="ICI1701" s="9"/>
      <c r="ICL1701" s="2"/>
      <c r="ICO1701" s="24"/>
      <c r="ICP1701" s="24"/>
      <c r="ICQ1701" s="31"/>
      <c r="ICR1701" s="24"/>
      <c r="ICS1701" s="24"/>
      <c r="ICT1701" s="24"/>
      <c r="ICU1701" s="24"/>
      <c r="ICV1701" s="24"/>
      <c r="ICW1701" s="24"/>
      <c r="ICX1701" s="24"/>
      <c r="ICY1701" s="24"/>
      <c r="ICZ1701" s="24"/>
      <c r="IDA1701" s="24"/>
      <c r="IDB1701" s="24"/>
      <c r="IDC1701" s="24"/>
      <c r="IDD1701" s="24"/>
      <c r="IDE1701" s="24"/>
      <c r="IDF1701" s="24"/>
      <c r="IDJ1701" s="3"/>
      <c r="IDK1701" s="31"/>
      <c r="IDL1701" s="5"/>
      <c r="IDM1701" s="9"/>
      <c r="IDP1701" s="2"/>
      <c r="IDS1701" s="24"/>
      <c r="IDT1701" s="24"/>
      <c r="IDU1701" s="31"/>
      <c r="IDV1701" s="24"/>
      <c r="IDW1701" s="24"/>
      <c r="IDX1701" s="24"/>
      <c r="IDY1701" s="24"/>
      <c r="IDZ1701" s="24"/>
      <c r="IEA1701" s="24"/>
      <c r="IEB1701" s="24"/>
      <c r="IEC1701" s="24"/>
      <c r="IED1701" s="24"/>
      <c r="IEE1701" s="24"/>
      <c r="IEF1701" s="24"/>
      <c r="IEG1701" s="24"/>
      <c r="IEH1701" s="24"/>
      <c r="IEI1701" s="24"/>
      <c r="IEJ1701" s="24"/>
      <c r="IEN1701" s="3"/>
      <c r="IEO1701" s="31"/>
      <c r="IEP1701" s="5"/>
      <c r="IEQ1701" s="9"/>
      <c r="IET1701" s="2"/>
      <c r="IEW1701" s="24"/>
      <c r="IEX1701" s="24"/>
      <c r="IEY1701" s="31"/>
      <c r="IEZ1701" s="24"/>
      <c r="IFA1701" s="24"/>
      <c r="IFB1701" s="24"/>
      <c r="IFC1701" s="24"/>
      <c r="IFD1701" s="24"/>
      <c r="IFE1701" s="24"/>
      <c r="IFF1701" s="24"/>
      <c r="IFG1701" s="24"/>
      <c r="IFH1701" s="24"/>
      <c r="IFI1701" s="24"/>
      <c r="IFJ1701" s="24"/>
      <c r="IFK1701" s="24"/>
      <c r="IFL1701" s="24"/>
      <c r="IFM1701" s="24"/>
      <c r="IFN1701" s="24"/>
      <c r="IFR1701" s="3"/>
      <c r="IFS1701" s="31"/>
      <c r="IFT1701" s="5"/>
      <c r="IFU1701" s="9"/>
      <c r="IFX1701" s="2"/>
      <c r="IGA1701" s="24"/>
      <c r="IGB1701" s="24"/>
      <c r="IGC1701" s="31"/>
      <c r="IGD1701" s="24"/>
      <c r="IGE1701" s="24"/>
      <c r="IGF1701" s="24"/>
      <c r="IGG1701" s="24"/>
      <c r="IGH1701" s="24"/>
      <c r="IGI1701" s="24"/>
      <c r="IGJ1701" s="24"/>
      <c r="IGK1701" s="24"/>
      <c r="IGL1701" s="24"/>
      <c r="IGM1701" s="24"/>
      <c r="IGN1701" s="24"/>
      <c r="IGO1701" s="24"/>
      <c r="IGP1701" s="24"/>
      <c r="IGQ1701" s="24"/>
      <c r="IGR1701" s="24"/>
      <c r="IGV1701" s="3"/>
      <c r="IGW1701" s="31"/>
      <c r="IGX1701" s="5"/>
      <c r="IGY1701" s="9"/>
      <c r="IHB1701" s="2"/>
      <c r="IHE1701" s="24"/>
      <c r="IHF1701" s="24"/>
      <c r="IHG1701" s="31"/>
      <c r="IHH1701" s="24"/>
      <c r="IHI1701" s="24"/>
      <c r="IHJ1701" s="24"/>
      <c r="IHK1701" s="24"/>
      <c r="IHL1701" s="24"/>
      <c r="IHM1701" s="24"/>
      <c r="IHN1701" s="24"/>
      <c r="IHO1701" s="24"/>
      <c r="IHP1701" s="24"/>
      <c r="IHQ1701" s="24"/>
      <c r="IHR1701" s="24"/>
      <c r="IHS1701" s="24"/>
      <c r="IHT1701" s="24"/>
      <c r="IHU1701" s="24"/>
      <c r="IHV1701" s="24"/>
      <c r="IHZ1701" s="3"/>
      <c r="IIA1701" s="31"/>
      <c r="IIB1701" s="5"/>
      <c r="IIC1701" s="9"/>
      <c r="IIF1701" s="2"/>
      <c r="III1701" s="24"/>
      <c r="IIJ1701" s="24"/>
      <c r="IIK1701" s="31"/>
      <c r="IIL1701" s="24"/>
      <c r="IIM1701" s="24"/>
      <c r="IIN1701" s="24"/>
      <c r="IIO1701" s="24"/>
      <c r="IIP1701" s="24"/>
      <c r="IIQ1701" s="24"/>
      <c r="IIR1701" s="24"/>
      <c r="IIS1701" s="24"/>
      <c r="IIT1701" s="24"/>
      <c r="IIU1701" s="24"/>
      <c r="IIV1701" s="24"/>
      <c r="IIW1701" s="24"/>
      <c r="IIX1701" s="24"/>
      <c r="IIY1701" s="24"/>
      <c r="IIZ1701" s="24"/>
      <c r="IJD1701" s="3"/>
      <c r="IJE1701" s="31"/>
      <c r="IJF1701" s="5"/>
      <c r="IJG1701" s="9"/>
      <c r="IJJ1701" s="2"/>
      <c r="IJM1701" s="24"/>
      <c r="IJN1701" s="24"/>
      <c r="IJO1701" s="31"/>
      <c r="IJP1701" s="24"/>
      <c r="IJQ1701" s="24"/>
      <c r="IJR1701" s="24"/>
      <c r="IJS1701" s="24"/>
      <c r="IJT1701" s="24"/>
      <c r="IJU1701" s="24"/>
      <c r="IJV1701" s="24"/>
      <c r="IJW1701" s="24"/>
      <c r="IJX1701" s="24"/>
      <c r="IJY1701" s="24"/>
      <c r="IJZ1701" s="24"/>
      <c r="IKA1701" s="24"/>
      <c r="IKB1701" s="24"/>
      <c r="IKC1701" s="24"/>
      <c r="IKD1701" s="24"/>
      <c r="IKH1701" s="3"/>
      <c r="IKI1701" s="31"/>
      <c r="IKJ1701" s="5"/>
      <c r="IKK1701" s="9"/>
      <c r="IKN1701" s="2"/>
      <c r="IKQ1701" s="24"/>
      <c r="IKR1701" s="24"/>
      <c r="IKS1701" s="31"/>
      <c r="IKT1701" s="24"/>
      <c r="IKU1701" s="24"/>
      <c r="IKV1701" s="24"/>
      <c r="IKW1701" s="24"/>
      <c r="IKX1701" s="24"/>
      <c r="IKY1701" s="24"/>
      <c r="IKZ1701" s="24"/>
      <c r="ILA1701" s="24"/>
      <c r="ILB1701" s="24"/>
      <c r="ILC1701" s="24"/>
      <c r="ILD1701" s="24"/>
      <c r="ILE1701" s="24"/>
      <c r="ILF1701" s="24"/>
      <c r="ILG1701" s="24"/>
      <c r="ILH1701" s="24"/>
      <c r="ILL1701" s="3"/>
      <c r="ILM1701" s="31"/>
      <c r="ILN1701" s="5"/>
      <c r="ILO1701" s="9"/>
      <c r="ILR1701" s="2"/>
      <c r="ILU1701" s="24"/>
      <c r="ILV1701" s="24"/>
      <c r="ILW1701" s="31"/>
      <c r="ILX1701" s="24"/>
      <c r="ILY1701" s="24"/>
      <c r="ILZ1701" s="24"/>
      <c r="IMA1701" s="24"/>
      <c r="IMB1701" s="24"/>
      <c r="IMC1701" s="24"/>
      <c r="IMD1701" s="24"/>
      <c r="IME1701" s="24"/>
      <c r="IMF1701" s="24"/>
      <c r="IMG1701" s="24"/>
      <c r="IMH1701" s="24"/>
      <c r="IMI1701" s="24"/>
      <c r="IMJ1701" s="24"/>
      <c r="IMK1701" s="24"/>
      <c r="IML1701" s="24"/>
      <c r="IMP1701" s="3"/>
      <c r="IMQ1701" s="31"/>
      <c r="IMR1701" s="5"/>
      <c r="IMS1701" s="9"/>
      <c r="IMV1701" s="2"/>
      <c r="IMY1701" s="24"/>
      <c r="IMZ1701" s="24"/>
      <c r="INA1701" s="31"/>
      <c r="INB1701" s="24"/>
      <c r="INC1701" s="24"/>
      <c r="IND1701" s="24"/>
      <c r="INE1701" s="24"/>
      <c r="INF1701" s="24"/>
      <c r="ING1701" s="24"/>
      <c r="INH1701" s="24"/>
      <c r="INI1701" s="24"/>
      <c r="INJ1701" s="24"/>
      <c r="INK1701" s="24"/>
      <c r="INL1701" s="24"/>
      <c r="INM1701" s="24"/>
      <c r="INN1701" s="24"/>
      <c r="INO1701" s="24"/>
      <c r="INP1701" s="24"/>
      <c r="INT1701" s="3"/>
      <c r="INU1701" s="31"/>
      <c r="INV1701" s="5"/>
      <c r="INW1701" s="9"/>
      <c r="INZ1701" s="2"/>
      <c r="IOC1701" s="24"/>
      <c r="IOD1701" s="24"/>
      <c r="IOE1701" s="31"/>
      <c r="IOF1701" s="24"/>
      <c r="IOG1701" s="24"/>
      <c r="IOH1701" s="24"/>
      <c r="IOI1701" s="24"/>
      <c r="IOJ1701" s="24"/>
      <c r="IOK1701" s="24"/>
      <c r="IOL1701" s="24"/>
      <c r="IOM1701" s="24"/>
      <c r="ION1701" s="24"/>
      <c r="IOO1701" s="24"/>
      <c r="IOP1701" s="24"/>
      <c r="IOQ1701" s="24"/>
      <c r="IOR1701" s="24"/>
      <c r="IOS1701" s="24"/>
      <c r="IOT1701" s="24"/>
      <c r="IOX1701" s="3"/>
      <c r="IOY1701" s="31"/>
      <c r="IOZ1701" s="5"/>
      <c r="IPA1701" s="9"/>
      <c r="IPD1701" s="2"/>
      <c r="IPG1701" s="24"/>
      <c r="IPH1701" s="24"/>
      <c r="IPI1701" s="31"/>
      <c r="IPJ1701" s="24"/>
      <c r="IPK1701" s="24"/>
      <c r="IPL1701" s="24"/>
      <c r="IPM1701" s="24"/>
      <c r="IPN1701" s="24"/>
      <c r="IPO1701" s="24"/>
      <c r="IPP1701" s="24"/>
      <c r="IPQ1701" s="24"/>
      <c r="IPR1701" s="24"/>
      <c r="IPS1701" s="24"/>
      <c r="IPT1701" s="24"/>
      <c r="IPU1701" s="24"/>
      <c r="IPV1701" s="24"/>
      <c r="IPW1701" s="24"/>
      <c r="IPX1701" s="24"/>
      <c r="IQB1701" s="3"/>
      <c r="IQC1701" s="31"/>
      <c r="IQD1701" s="5"/>
      <c r="IQE1701" s="9"/>
      <c r="IQH1701" s="2"/>
      <c r="IQK1701" s="24"/>
      <c r="IQL1701" s="24"/>
      <c r="IQM1701" s="31"/>
      <c r="IQN1701" s="24"/>
      <c r="IQO1701" s="24"/>
      <c r="IQP1701" s="24"/>
      <c r="IQQ1701" s="24"/>
      <c r="IQR1701" s="24"/>
      <c r="IQS1701" s="24"/>
      <c r="IQT1701" s="24"/>
      <c r="IQU1701" s="24"/>
      <c r="IQV1701" s="24"/>
      <c r="IQW1701" s="24"/>
      <c r="IQX1701" s="24"/>
      <c r="IQY1701" s="24"/>
      <c r="IQZ1701" s="24"/>
      <c r="IRA1701" s="24"/>
      <c r="IRB1701" s="24"/>
      <c r="IRF1701" s="3"/>
      <c r="IRG1701" s="31"/>
      <c r="IRH1701" s="5"/>
      <c r="IRI1701" s="9"/>
      <c r="IRL1701" s="2"/>
      <c r="IRO1701" s="24"/>
      <c r="IRP1701" s="24"/>
      <c r="IRQ1701" s="31"/>
      <c r="IRR1701" s="24"/>
      <c r="IRS1701" s="24"/>
      <c r="IRT1701" s="24"/>
      <c r="IRU1701" s="24"/>
      <c r="IRV1701" s="24"/>
      <c r="IRW1701" s="24"/>
      <c r="IRX1701" s="24"/>
      <c r="IRY1701" s="24"/>
      <c r="IRZ1701" s="24"/>
      <c r="ISA1701" s="24"/>
      <c r="ISB1701" s="24"/>
      <c r="ISC1701" s="24"/>
      <c r="ISD1701" s="24"/>
      <c r="ISE1701" s="24"/>
      <c r="ISF1701" s="24"/>
      <c r="ISJ1701" s="3"/>
      <c r="ISK1701" s="31"/>
      <c r="ISL1701" s="5"/>
      <c r="ISM1701" s="9"/>
      <c r="ISP1701" s="2"/>
      <c r="ISS1701" s="24"/>
      <c r="IST1701" s="24"/>
      <c r="ISU1701" s="31"/>
      <c r="ISV1701" s="24"/>
      <c r="ISW1701" s="24"/>
      <c r="ISX1701" s="24"/>
      <c r="ISY1701" s="24"/>
      <c r="ISZ1701" s="24"/>
      <c r="ITA1701" s="24"/>
      <c r="ITB1701" s="24"/>
      <c r="ITC1701" s="24"/>
      <c r="ITD1701" s="24"/>
      <c r="ITE1701" s="24"/>
      <c r="ITF1701" s="24"/>
      <c r="ITG1701" s="24"/>
      <c r="ITH1701" s="24"/>
      <c r="ITI1701" s="24"/>
      <c r="ITJ1701" s="24"/>
      <c r="ITN1701" s="3"/>
      <c r="ITO1701" s="31"/>
      <c r="ITP1701" s="5"/>
      <c r="ITQ1701" s="9"/>
      <c r="ITT1701" s="2"/>
      <c r="ITW1701" s="24"/>
      <c r="ITX1701" s="24"/>
      <c r="ITY1701" s="31"/>
      <c r="ITZ1701" s="24"/>
      <c r="IUA1701" s="24"/>
      <c r="IUB1701" s="24"/>
      <c r="IUC1701" s="24"/>
      <c r="IUD1701" s="24"/>
      <c r="IUE1701" s="24"/>
      <c r="IUF1701" s="24"/>
      <c r="IUG1701" s="24"/>
      <c r="IUH1701" s="24"/>
      <c r="IUI1701" s="24"/>
      <c r="IUJ1701" s="24"/>
      <c r="IUK1701" s="24"/>
      <c r="IUL1701" s="24"/>
      <c r="IUM1701" s="24"/>
      <c r="IUN1701" s="24"/>
      <c r="IUR1701" s="3"/>
      <c r="IUS1701" s="31"/>
      <c r="IUT1701" s="5"/>
      <c r="IUU1701" s="9"/>
      <c r="IUX1701" s="2"/>
      <c r="IVA1701" s="24"/>
      <c r="IVB1701" s="24"/>
      <c r="IVC1701" s="31"/>
      <c r="IVD1701" s="24"/>
      <c r="IVE1701" s="24"/>
      <c r="IVF1701" s="24"/>
      <c r="IVG1701" s="24"/>
      <c r="IVH1701" s="24"/>
      <c r="IVI1701" s="24"/>
      <c r="IVJ1701" s="24"/>
      <c r="IVK1701" s="24"/>
      <c r="IVL1701" s="24"/>
      <c r="IVM1701" s="24"/>
      <c r="IVN1701" s="24"/>
      <c r="IVO1701" s="24"/>
      <c r="IVP1701" s="24"/>
      <c r="IVQ1701" s="24"/>
      <c r="IVR1701" s="24"/>
      <c r="IVV1701" s="3"/>
      <c r="IVW1701" s="31"/>
      <c r="IVX1701" s="5"/>
      <c r="IVY1701" s="9"/>
      <c r="IWB1701" s="2"/>
      <c r="IWE1701" s="24"/>
      <c r="IWF1701" s="24"/>
      <c r="IWG1701" s="31"/>
      <c r="IWH1701" s="24"/>
      <c r="IWI1701" s="24"/>
      <c r="IWJ1701" s="24"/>
      <c r="IWK1701" s="24"/>
      <c r="IWL1701" s="24"/>
      <c r="IWM1701" s="24"/>
      <c r="IWN1701" s="24"/>
      <c r="IWO1701" s="24"/>
      <c r="IWP1701" s="24"/>
      <c r="IWQ1701" s="24"/>
      <c r="IWR1701" s="24"/>
      <c r="IWS1701" s="24"/>
      <c r="IWT1701" s="24"/>
      <c r="IWU1701" s="24"/>
      <c r="IWV1701" s="24"/>
      <c r="IWZ1701" s="3"/>
      <c r="IXA1701" s="31"/>
      <c r="IXB1701" s="5"/>
      <c r="IXC1701" s="9"/>
      <c r="IXF1701" s="2"/>
      <c r="IXI1701" s="24"/>
      <c r="IXJ1701" s="24"/>
      <c r="IXK1701" s="31"/>
      <c r="IXL1701" s="24"/>
      <c r="IXM1701" s="24"/>
      <c r="IXN1701" s="24"/>
      <c r="IXO1701" s="24"/>
      <c r="IXP1701" s="24"/>
      <c r="IXQ1701" s="24"/>
      <c r="IXR1701" s="24"/>
      <c r="IXS1701" s="24"/>
      <c r="IXT1701" s="24"/>
      <c r="IXU1701" s="24"/>
      <c r="IXV1701" s="24"/>
      <c r="IXW1701" s="24"/>
      <c r="IXX1701" s="24"/>
      <c r="IXY1701" s="24"/>
      <c r="IXZ1701" s="24"/>
      <c r="IYD1701" s="3"/>
      <c r="IYE1701" s="31"/>
      <c r="IYF1701" s="5"/>
      <c r="IYG1701" s="9"/>
      <c r="IYJ1701" s="2"/>
      <c r="IYM1701" s="24"/>
      <c r="IYN1701" s="24"/>
      <c r="IYO1701" s="31"/>
      <c r="IYP1701" s="24"/>
      <c r="IYQ1701" s="24"/>
      <c r="IYR1701" s="24"/>
      <c r="IYS1701" s="24"/>
      <c r="IYT1701" s="24"/>
      <c r="IYU1701" s="24"/>
      <c r="IYV1701" s="24"/>
      <c r="IYW1701" s="24"/>
      <c r="IYX1701" s="24"/>
      <c r="IYY1701" s="24"/>
      <c r="IYZ1701" s="24"/>
      <c r="IZA1701" s="24"/>
      <c r="IZB1701" s="24"/>
      <c r="IZC1701" s="24"/>
      <c r="IZD1701" s="24"/>
      <c r="IZH1701" s="3"/>
      <c r="IZI1701" s="31"/>
      <c r="IZJ1701" s="5"/>
      <c r="IZK1701" s="9"/>
      <c r="IZN1701" s="2"/>
      <c r="IZQ1701" s="24"/>
      <c r="IZR1701" s="24"/>
      <c r="IZS1701" s="31"/>
      <c r="IZT1701" s="24"/>
      <c r="IZU1701" s="24"/>
      <c r="IZV1701" s="24"/>
      <c r="IZW1701" s="24"/>
      <c r="IZX1701" s="24"/>
      <c r="IZY1701" s="24"/>
      <c r="IZZ1701" s="24"/>
      <c r="JAA1701" s="24"/>
      <c r="JAB1701" s="24"/>
      <c r="JAC1701" s="24"/>
      <c r="JAD1701" s="24"/>
      <c r="JAE1701" s="24"/>
      <c r="JAF1701" s="24"/>
      <c r="JAG1701" s="24"/>
      <c r="JAH1701" s="24"/>
      <c r="JAL1701" s="3"/>
      <c r="JAM1701" s="31"/>
      <c r="JAN1701" s="5"/>
      <c r="JAO1701" s="9"/>
      <c r="JAR1701" s="2"/>
      <c r="JAU1701" s="24"/>
      <c r="JAV1701" s="24"/>
      <c r="JAW1701" s="31"/>
      <c r="JAX1701" s="24"/>
      <c r="JAY1701" s="24"/>
      <c r="JAZ1701" s="24"/>
      <c r="JBA1701" s="24"/>
      <c r="JBB1701" s="24"/>
      <c r="JBC1701" s="24"/>
      <c r="JBD1701" s="24"/>
      <c r="JBE1701" s="24"/>
      <c r="JBF1701" s="24"/>
      <c r="JBG1701" s="24"/>
      <c r="JBH1701" s="24"/>
      <c r="JBI1701" s="24"/>
      <c r="JBJ1701" s="24"/>
      <c r="JBK1701" s="24"/>
      <c r="JBL1701" s="24"/>
      <c r="JBP1701" s="3"/>
      <c r="JBQ1701" s="31"/>
      <c r="JBR1701" s="5"/>
      <c r="JBS1701" s="9"/>
      <c r="JBV1701" s="2"/>
      <c r="JBY1701" s="24"/>
      <c r="JBZ1701" s="24"/>
      <c r="JCA1701" s="31"/>
      <c r="JCB1701" s="24"/>
      <c r="JCC1701" s="24"/>
      <c r="JCD1701" s="24"/>
      <c r="JCE1701" s="24"/>
      <c r="JCF1701" s="24"/>
      <c r="JCG1701" s="24"/>
      <c r="JCH1701" s="24"/>
      <c r="JCI1701" s="24"/>
      <c r="JCJ1701" s="24"/>
      <c r="JCK1701" s="24"/>
      <c r="JCL1701" s="24"/>
      <c r="JCM1701" s="24"/>
      <c r="JCN1701" s="24"/>
      <c r="JCO1701" s="24"/>
      <c r="JCP1701" s="24"/>
      <c r="JCT1701" s="3"/>
      <c r="JCU1701" s="31"/>
      <c r="JCV1701" s="5"/>
      <c r="JCW1701" s="9"/>
      <c r="JCZ1701" s="2"/>
      <c r="JDC1701" s="24"/>
      <c r="JDD1701" s="24"/>
      <c r="JDE1701" s="31"/>
      <c r="JDF1701" s="24"/>
      <c r="JDG1701" s="24"/>
      <c r="JDH1701" s="24"/>
      <c r="JDI1701" s="24"/>
      <c r="JDJ1701" s="24"/>
      <c r="JDK1701" s="24"/>
      <c r="JDL1701" s="24"/>
      <c r="JDM1701" s="24"/>
      <c r="JDN1701" s="24"/>
      <c r="JDO1701" s="24"/>
      <c r="JDP1701" s="24"/>
      <c r="JDQ1701" s="24"/>
      <c r="JDR1701" s="24"/>
      <c r="JDS1701" s="24"/>
      <c r="JDT1701" s="24"/>
      <c r="JDX1701" s="3"/>
      <c r="JDY1701" s="31"/>
      <c r="JDZ1701" s="5"/>
      <c r="JEA1701" s="9"/>
      <c r="JED1701" s="2"/>
      <c r="JEG1701" s="24"/>
      <c r="JEH1701" s="24"/>
      <c r="JEI1701" s="31"/>
      <c r="JEJ1701" s="24"/>
      <c r="JEK1701" s="24"/>
      <c r="JEL1701" s="24"/>
      <c r="JEM1701" s="24"/>
      <c r="JEN1701" s="24"/>
      <c r="JEO1701" s="24"/>
      <c r="JEP1701" s="24"/>
      <c r="JEQ1701" s="24"/>
      <c r="JER1701" s="24"/>
      <c r="JES1701" s="24"/>
      <c r="JET1701" s="24"/>
      <c r="JEU1701" s="24"/>
      <c r="JEV1701" s="24"/>
      <c r="JEW1701" s="24"/>
      <c r="JEX1701" s="24"/>
      <c r="JFB1701" s="3"/>
      <c r="JFC1701" s="31"/>
      <c r="JFD1701" s="5"/>
      <c r="JFE1701" s="9"/>
      <c r="JFH1701" s="2"/>
      <c r="JFK1701" s="24"/>
      <c r="JFL1701" s="24"/>
      <c r="JFM1701" s="31"/>
      <c r="JFN1701" s="24"/>
      <c r="JFO1701" s="24"/>
      <c r="JFP1701" s="24"/>
      <c r="JFQ1701" s="24"/>
      <c r="JFR1701" s="24"/>
      <c r="JFS1701" s="24"/>
      <c r="JFT1701" s="24"/>
      <c r="JFU1701" s="24"/>
      <c r="JFV1701" s="24"/>
      <c r="JFW1701" s="24"/>
      <c r="JFX1701" s="24"/>
      <c r="JFY1701" s="24"/>
      <c r="JFZ1701" s="24"/>
      <c r="JGA1701" s="24"/>
      <c r="JGB1701" s="24"/>
      <c r="JGF1701" s="3"/>
      <c r="JGG1701" s="31"/>
      <c r="JGH1701" s="5"/>
      <c r="JGI1701" s="9"/>
      <c r="JGL1701" s="2"/>
      <c r="JGO1701" s="24"/>
      <c r="JGP1701" s="24"/>
      <c r="JGQ1701" s="31"/>
      <c r="JGR1701" s="24"/>
      <c r="JGS1701" s="24"/>
      <c r="JGT1701" s="24"/>
      <c r="JGU1701" s="24"/>
      <c r="JGV1701" s="24"/>
      <c r="JGW1701" s="24"/>
      <c r="JGX1701" s="24"/>
      <c r="JGY1701" s="24"/>
      <c r="JGZ1701" s="24"/>
      <c r="JHA1701" s="24"/>
      <c r="JHB1701" s="24"/>
      <c r="JHC1701" s="24"/>
      <c r="JHD1701" s="24"/>
      <c r="JHE1701" s="24"/>
      <c r="JHF1701" s="24"/>
      <c r="JHJ1701" s="3"/>
      <c r="JHK1701" s="31"/>
      <c r="JHL1701" s="5"/>
      <c r="JHM1701" s="9"/>
      <c r="JHP1701" s="2"/>
      <c r="JHS1701" s="24"/>
      <c r="JHT1701" s="24"/>
      <c r="JHU1701" s="31"/>
      <c r="JHV1701" s="24"/>
      <c r="JHW1701" s="24"/>
      <c r="JHX1701" s="24"/>
      <c r="JHY1701" s="24"/>
      <c r="JHZ1701" s="24"/>
      <c r="JIA1701" s="24"/>
      <c r="JIB1701" s="24"/>
      <c r="JIC1701" s="24"/>
      <c r="JID1701" s="24"/>
      <c r="JIE1701" s="24"/>
      <c r="JIF1701" s="24"/>
      <c r="JIG1701" s="24"/>
      <c r="JIH1701" s="24"/>
      <c r="JII1701" s="24"/>
      <c r="JIJ1701" s="24"/>
      <c r="JIN1701" s="3"/>
      <c r="JIO1701" s="31"/>
      <c r="JIP1701" s="5"/>
      <c r="JIQ1701" s="9"/>
      <c r="JIT1701" s="2"/>
      <c r="JIW1701" s="24"/>
      <c r="JIX1701" s="24"/>
      <c r="JIY1701" s="31"/>
      <c r="JIZ1701" s="24"/>
      <c r="JJA1701" s="24"/>
      <c r="JJB1701" s="24"/>
      <c r="JJC1701" s="24"/>
      <c r="JJD1701" s="24"/>
      <c r="JJE1701" s="24"/>
      <c r="JJF1701" s="24"/>
      <c r="JJG1701" s="24"/>
      <c r="JJH1701" s="24"/>
      <c r="JJI1701" s="24"/>
      <c r="JJJ1701" s="24"/>
      <c r="JJK1701" s="24"/>
      <c r="JJL1701" s="24"/>
      <c r="JJM1701" s="24"/>
      <c r="JJN1701" s="24"/>
      <c r="JJR1701" s="3"/>
      <c r="JJS1701" s="31"/>
      <c r="JJT1701" s="5"/>
      <c r="JJU1701" s="9"/>
      <c r="JJX1701" s="2"/>
      <c r="JKA1701" s="24"/>
      <c r="JKB1701" s="24"/>
      <c r="JKC1701" s="31"/>
      <c r="JKD1701" s="24"/>
      <c r="JKE1701" s="24"/>
      <c r="JKF1701" s="24"/>
      <c r="JKG1701" s="24"/>
      <c r="JKH1701" s="24"/>
      <c r="JKI1701" s="24"/>
      <c r="JKJ1701" s="24"/>
      <c r="JKK1701" s="24"/>
      <c r="JKL1701" s="24"/>
      <c r="JKM1701" s="24"/>
      <c r="JKN1701" s="24"/>
      <c r="JKO1701" s="24"/>
      <c r="JKP1701" s="24"/>
      <c r="JKQ1701" s="24"/>
      <c r="JKR1701" s="24"/>
      <c r="JKV1701" s="3"/>
      <c r="JKW1701" s="31"/>
      <c r="JKX1701" s="5"/>
      <c r="JKY1701" s="9"/>
      <c r="JLB1701" s="2"/>
      <c r="JLE1701" s="24"/>
      <c r="JLF1701" s="24"/>
      <c r="JLG1701" s="31"/>
      <c r="JLH1701" s="24"/>
      <c r="JLI1701" s="24"/>
      <c r="JLJ1701" s="24"/>
      <c r="JLK1701" s="24"/>
      <c r="JLL1701" s="24"/>
      <c r="JLM1701" s="24"/>
      <c r="JLN1701" s="24"/>
      <c r="JLO1701" s="24"/>
      <c r="JLP1701" s="24"/>
      <c r="JLQ1701" s="24"/>
      <c r="JLR1701" s="24"/>
      <c r="JLS1701" s="24"/>
      <c r="JLT1701" s="24"/>
      <c r="JLU1701" s="24"/>
      <c r="JLV1701" s="24"/>
      <c r="JLZ1701" s="3"/>
      <c r="JMA1701" s="31"/>
      <c r="JMB1701" s="5"/>
      <c r="JMC1701" s="9"/>
      <c r="JMF1701" s="2"/>
      <c r="JMI1701" s="24"/>
      <c r="JMJ1701" s="24"/>
      <c r="JMK1701" s="31"/>
      <c r="JML1701" s="24"/>
      <c r="JMM1701" s="24"/>
      <c r="JMN1701" s="24"/>
      <c r="JMO1701" s="24"/>
      <c r="JMP1701" s="24"/>
      <c r="JMQ1701" s="24"/>
      <c r="JMR1701" s="24"/>
      <c r="JMS1701" s="24"/>
      <c r="JMT1701" s="24"/>
      <c r="JMU1701" s="24"/>
      <c r="JMV1701" s="24"/>
      <c r="JMW1701" s="24"/>
      <c r="JMX1701" s="24"/>
      <c r="JMY1701" s="24"/>
      <c r="JMZ1701" s="24"/>
      <c r="JND1701" s="3"/>
      <c r="JNE1701" s="31"/>
      <c r="JNF1701" s="5"/>
      <c r="JNG1701" s="9"/>
      <c r="JNJ1701" s="2"/>
      <c r="JNM1701" s="24"/>
      <c r="JNN1701" s="24"/>
      <c r="JNO1701" s="31"/>
      <c r="JNP1701" s="24"/>
      <c r="JNQ1701" s="24"/>
      <c r="JNR1701" s="24"/>
      <c r="JNS1701" s="24"/>
      <c r="JNT1701" s="24"/>
      <c r="JNU1701" s="24"/>
      <c r="JNV1701" s="24"/>
      <c r="JNW1701" s="24"/>
      <c r="JNX1701" s="24"/>
      <c r="JNY1701" s="24"/>
      <c r="JNZ1701" s="24"/>
      <c r="JOA1701" s="24"/>
      <c r="JOB1701" s="24"/>
      <c r="JOC1701" s="24"/>
      <c r="JOD1701" s="24"/>
      <c r="JOH1701" s="3"/>
      <c r="JOI1701" s="31"/>
      <c r="JOJ1701" s="5"/>
      <c r="JOK1701" s="9"/>
      <c r="JON1701" s="2"/>
      <c r="JOQ1701" s="24"/>
      <c r="JOR1701" s="24"/>
      <c r="JOS1701" s="31"/>
      <c r="JOT1701" s="24"/>
      <c r="JOU1701" s="24"/>
      <c r="JOV1701" s="24"/>
      <c r="JOW1701" s="24"/>
      <c r="JOX1701" s="24"/>
      <c r="JOY1701" s="24"/>
      <c r="JOZ1701" s="24"/>
      <c r="JPA1701" s="24"/>
      <c r="JPB1701" s="24"/>
      <c r="JPC1701" s="24"/>
      <c r="JPD1701" s="24"/>
      <c r="JPE1701" s="24"/>
      <c r="JPF1701" s="24"/>
      <c r="JPG1701" s="24"/>
      <c r="JPH1701" s="24"/>
      <c r="JPL1701" s="3"/>
      <c r="JPM1701" s="31"/>
      <c r="JPN1701" s="5"/>
      <c r="JPO1701" s="9"/>
      <c r="JPR1701" s="2"/>
      <c r="JPU1701" s="24"/>
      <c r="JPV1701" s="24"/>
      <c r="JPW1701" s="31"/>
      <c r="JPX1701" s="24"/>
      <c r="JPY1701" s="24"/>
      <c r="JPZ1701" s="24"/>
      <c r="JQA1701" s="24"/>
      <c r="JQB1701" s="24"/>
      <c r="JQC1701" s="24"/>
      <c r="JQD1701" s="24"/>
      <c r="JQE1701" s="24"/>
      <c r="JQF1701" s="24"/>
      <c r="JQG1701" s="24"/>
      <c r="JQH1701" s="24"/>
      <c r="JQI1701" s="24"/>
      <c r="JQJ1701" s="24"/>
      <c r="JQK1701" s="24"/>
      <c r="JQL1701" s="24"/>
      <c r="JQP1701" s="3"/>
      <c r="JQQ1701" s="31"/>
      <c r="JQR1701" s="5"/>
      <c r="JQS1701" s="9"/>
      <c r="JQV1701" s="2"/>
      <c r="JQY1701" s="24"/>
      <c r="JQZ1701" s="24"/>
      <c r="JRA1701" s="31"/>
      <c r="JRB1701" s="24"/>
      <c r="JRC1701" s="24"/>
      <c r="JRD1701" s="24"/>
      <c r="JRE1701" s="24"/>
      <c r="JRF1701" s="24"/>
      <c r="JRG1701" s="24"/>
      <c r="JRH1701" s="24"/>
      <c r="JRI1701" s="24"/>
      <c r="JRJ1701" s="24"/>
      <c r="JRK1701" s="24"/>
      <c r="JRL1701" s="24"/>
      <c r="JRM1701" s="24"/>
      <c r="JRN1701" s="24"/>
      <c r="JRO1701" s="24"/>
      <c r="JRP1701" s="24"/>
      <c r="JRT1701" s="3"/>
      <c r="JRU1701" s="31"/>
      <c r="JRV1701" s="5"/>
      <c r="JRW1701" s="9"/>
      <c r="JRZ1701" s="2"/>
      <c r="JSC1701" s="24"/>
      <c r="JSD1701" s="24"/>
      <c r="JSE1701" s="31"/>
      <c r="JSF1701" s="24"/>
      <c r="JSG1701" s="24"/>
      <c r="JSH1701" s="24"/>
      <c r="JSI1701" s="24"/>
      <c r="JSJ1701" s="24"/>
      <c r="JSK1701" s="24"/>
      <c r="JSL1701" s="24"/>
      <c r="JSM1701" s="24"/>
      <c r="JSN1701" s="24"/>
      <c r="JSO1701" s="24"/>
      <c r="JSP1701" s="24"/>
      <c r="JSQ1701" s="24"/>
      <c r="JSR1701" s="24"/>
      <c r="JSS1701" s="24"/>
      <c r="JST1701" s="24"/>
      <c r="JSX1701" s="3"/>
      <c r="JSY1701" s="31"/>
      <c r="JSZ1701" s="5"/>
      <c r="JTA1701" s="9"/>
      <c r="JTD1701" s="2"/>
      <c r="JTG1701" s="24"/>
      <c r="JTH1701" s="24"/>
      <c r="JTI1701" s="31"/>
      <c r="JTJ1701" s="24"/>
      <c r="JTK1701" s="24"/>
      <c r="JTL1701" s="24"/>
      <c r="JTM1701" s="24"/>
      <c r="JTN1701" s="24"/>
      <c r="JTO1701" s="24"/>
      <c r="JTP1701" s="24"/>
      <c r="JTQ1701" s="24"/>
      <c r="JTR1701" s="24"/>
      <c r="JTS1701" s="24"/>
      <c r="JTT1701" s="24"/>
      <c r="JTU1701" s="24"/>
      <c r="JTV1701" s="24"/>
      <c r="JTW1701" s="24"/>
      <c r="JTX1701" s="24"/>
      <c r="JUB1701" s="3"/>
      <c r="JUC1701" s="31"/>
      <c r="JUD1701" s="5"/>
      <c r="JUE1701" s="9"/>
      <c r="JUH1701" s="2"/>
      <c r="JUK1701" s="24"/>
      <c r="JUL1701" s="24"/>
      <c r="JUM1701" s="31"/>
      <c r="JUN1701" s="24"/>
      <c r="JUO1701" s="24"/>
      <c r="JUP1701" s="24"/>
      <c r="JUQ1701" s="24"/>
      <c r="JUR1701" s="24"/>
      <c r="JUS1701" s="24"/>
      <c r="JUT1701" s="24"/>
      <c r="JUU1701" s="24"/>
      <c r="JUV1701" s="24"/>
      <c r="JUW1701" s="24"/>
      <c r="JUX1701" s="24"/>
      <c r="JUY1701" s="24"/>
      <c r="JUZ1701" s="24"/>
      <c r="JVA1701" s="24"/>
      <c r="JVB1701" s="24"/>
      <c r="JVF1701" s="3"/>
      <c r="JVG1701" s="31"/>
      <c r="JVH1701" s="5"/>
      <c r="JVI1701" s="9"/>
      <c r="JVL1701" s="2"/>
      <c r="JVO1701" s="24"/>
      <c r="JVP1701" s="24"/>
      <c r="JVQ1701" s="31"/>
      <c r="JVR1701" s="24"/>
      <c r="JVS1701" s="24"/>
      <c r="JVT1701" s="24"/>
      <c r="JVU1701" s="24"/>
      <c r="JVV1701" s="24"/>
      <c r="JVW1701" s="24"/>
      <c r="JVX1701" s="24"/>
      <c r="JVY1701" s="24"/>
      <c r="JVZ1701" s="24"/>
      <c r="JWA1701" s="24"/>
      <c r="JWB1701" s="24"/>
      <c r="JWC1701" s="24"/>
      <c r="JWD1701" s="24"/>
      <c r="JWE1701" s="24"/>
      <c r="JWF1701" s="24"/>
      <c r="JWJ1701" s="3"/>
      <c r="JWK1701" s="31"/>
      <c r="JWL1701" s="5"/>
      <c r="JWM1701" s="9"/>
      <c r="JWP1701" s="2"/>
      <c r="JWS1701" s="24"/>
      <c r="JWT1701" s="24"/>
      <c r="JWU1701" s="31"/>
      <c r="JWV1701" s="24"/>
      <c r="JWW1701" s="24"/>
      <c r="JWX1701" s="24"/>
      <c r="JWY1701" s="24"/>
      <c r="JWZ1701" s="24"/>
      <c r="JXA1701" s="24"/>
      <c r="JXB1701" s="24"/>
      <c r="JXC1701" s="24"/>
      <c r="JXD1701" s="24"/>
      <c r="JXE1701" s="24"/>
      <c r="JXF1701" s="24"/>
      <c r="JXG1701" s="24"/>
      <c r="JXH1701" s="24"/>
      <c r="JXI1701" s="24"/>
      <c r="JXJ1701" s="24"/>
      <c r="JXN1701" s="3"/>
      <c r="JXO1701" s="31"/>
      <c r="JXP1701" s="5"/>
      <c r="JXQ1701" s="9"/>
      <c r="JXT1701" s="2"/>
      <c r="JXW1701" s="24"/>
      <c r="JXX1701" s="24"/>
      <c r="JXY1701" s="31"/>
      <c r="JXZ1701" s="24"/>
      <c r="JYA1701" s="24"/>
      <c r="JYB1701" s="24"/>
      <c r="JYC1701" s="24"/>
      <c r="JYD1701" s="24"/>
      <c r="JYE1701" s="24"/>
      <c r="JYF1701" s="24"/>
      <c r="JYG1701" s="24"/>
      <c r="JYH1701" s="24"/>
      <c r="JYI1701" s="24"/>
      <c r="JYJ1701" s="24"/>
      <c r="JYK1701" s="24"/>
      <c r="JYL1701" s="24"/>
      <c r="JYM1701" s="24"/>
      <c r="JYN1701" s="24"/>
      <c r="JYR1701" s="3"/>
      <c r="JYS1701" s="31"/>
      <c r="JYT1701" s="5"/>
      <c r="JYU1701" s="9"/>
      <c r="JYX1701" s="2"/>
      <c r="JZA1701" s="24"/>
      <c r="JZB1701" s="24"/>
      <c r="JZC1701" s="31"/>
      <c r="JZD1701" s="24"/>
      <c r="JZE1701" s="24"/>
      <c r="JZF1701" s="24"/>
      <c r="JZG1701" s="24"/>
      <c r="JZH1701" s="24"/>
      <c r="JZI1701" s="24"/>
      <c r="JZJ1701" s="24"/>
      <c r="JZK1701" s="24"/>
      <c r="JZL1701" s="24"/>
      <c r="JZM1701" s="24"/>
      <c r="JZN1701" s="24"/>
      <c r="JZO1701" s="24"/>
      <c r="JZP1701" s="24"/>
      <c r="JZQ1701" s="24"/>
      <c r="JZR1701" s="24"/>
      <c r="JZV1701" s="3"/>
      <c r="JZW1701" s="31"/>
      <c r="JZX1701" s="5"/>
      <c r="JZY1701" s="9"/>
      <c r="KAB1701" s="2"/>
      <c r="KAE1701" s="24"/>
      <c r="KAF1701" s="24"/>
      <c r="KAG1701" s="31"/>
      <c r="KAH1701" s="24"/>
      <c r="KAI1701" s="24"/>
      <c r="KAJ1701" s="24"/>
      <c r="KAK1701" s="24"/>
      <c r="KAL1701" s="24"/>
      <c r="KAM1701" s="24"/>
      <c r="KAN1701" s="24"/>
      <c r="KAO1701" s="24"/>
      <c r="KAP1701" s="24"/>
      <c r="KAQ1701" s="24"/>
      <c r="KAR1701" s="24"/>
      <c r="KAS1701" s="24"/>
      <c r="KAT1701" s="24"/>
      <c r="KAU1701" s="24"/>
      <c r="KAV1701" s="24"/>
      <c r="KAZ1701" s="3"/>
      <c r="KBA1701" s="31"/>
      <c r="KBB1701" s="5"/>
      <c r="KBC1701" s="9"/>
      <c r="KBF1701" s="2"/>
      <c r="KBI1701" s="24"/>
      <c r="KBJ1701" s="24"/>
      <c r="KBK1701" s="31"/>
      <c r="KBL1701" s="24"/>
      <c r="KBM1701" s="24"/>
      <c r="KBN1701" s="24"/>
      <c r="KBO1701" s="24"/>
      <c r="KBP1701" s="24"/>
      <c r="KBQ1701" s="24"/>
      <c r="KBR1701" s="24"/>
      <c r="KBS1701" s="24"/>
      <c r="KBT1701" s="24"/>
      <c r="KBU1701" s="24"/>
      <c r="KBV1701" s="24"/>
      <c r="KBW1701" s="24"/>
      <c r="KBX1701" s="24"/>
      <c r="KBY1701" s="24"/>
      <c r="KBZ1701" s="24"/>
      <c r="KCD1701" s="3"/>
      <c r="KCE1701" s="31"/>
      <c r="KCF1701" s="5"/>
      <c r="KCG1701" s="9"/>
      <c r="KCJ1701" s="2"/>
      <c r="KCM1701" s="24"/>
      <c r="KCN1701" s="24"/>
      <c r="KCO1701" s="31"/>
      <c r="KCP1701" s="24"/>
      <c r="KCQ1701" s="24"/>
      <c r="KCR1701" s="24"/>
      <c r="KCS1701" s="24"/>
      <c r="KCT1701" s="24"/>
      <c r="KCU1701" s="24"/>
      <c r="KCV1701" s="24"/>
      <c r="KCW1701" s="24"/>
      <c r="KCX1701" s="24"/>
      <c r="KCY1701" s="24"/>
      <c r="KCZ1701" s="24"/>
      <c r="KDA1701" s="24"/>
      <c r="KDB1701" s="24"/>
      <c r="KDC1701" s="24"/>
      <c r="KDD1701" s="24"/>
      <c r="KDH1701" s="3"/>
      <c r="KDI1701" s="31"/>
      <c r="KDJ1701" s="5"/>
      <c r="KDK1701" s="9"/>
      <c r="KDN1701" s="2"/>
      <c r="KDQ1701" s="24"/>
      <c r="KDR1701" s="24"/>
      <c r="KDS1701" s="31"/>
      <c r="KDT1701" s="24"/>
      <c r="KDU1701" s="24"/>
      <c r="KDV1701" s="24"/>
      <c r="KDW1701" s="24"/>
      <c r="KDX1701" s="24"/>
      <c r="KDY1701" s="24"/>
      <c r="KDZ1701" s="24"/>
      <c r="KEA1701" s="24"/>
      <c r="KEB1701" s="24"/>
      <c r="KEC1701" s="24"/>
      <c r="KED1701" s="24"/>
      <c r="KEE1701" s="24"/>
      <c r="KEF1701" s="24"/>
      <c r="KEG1701" s="24"/>
      <c r="KEH1701" s="24"/>
      <c r="KEL1701" s="3"/>
      <c r="KEM1701" s="31"/>
      <c r="KEN1701" s="5"/>
      <c r="KEO1701" s="9"/>
      <c r="KER1701" s="2"/>
      <c r="KEU1701" s="24"/>
      <c r="KEV1701" s="24"/>
      <c r="KEW1701" s="31"/>
      <c r="KEX1701" s="24"/>
      <c r="KEY1701" s="24"/>
      <c r="KEZ1701" s="24"/>
      <c r="KFA1701" s="24"/>
      <c r="KFB1701" s="24"/>
      <c r="KFC1701" s="24"/>
      <c r="KFD1701" s="24"/>
      <c r="KFE1701" s="24"/>
      <c r="KFF1701" s="24"/>
      <c r="KFG1701" s="24"/>
      <c r="KFH1701" s="24"/>
      <c r="KFI1701" s="24"/>
      <c r="KFJ1701" s="24"/>
      <c r="KFK1701" s="24"/>
      <c r="KFL1701" s="24"/>
      <c r="KFP1701" s="3"/>
      <c r="KFQ1701" s="31"/>
      <c r="KFR1701" s="5"/>
      <c r="KFS1701" s="9"/>
      <c r="KFV1701" s="2"/>
      <c r="KFY1701" s="24"/>
      <c r="KFZ1701" s="24"/>
      <c r="KGA1701" s="31"/>
      <c r="KGB1701" s="24"/>
      <c r="KGC1701" s="24"/>
      <c r="KGD1701" s="24"/>
      <c r="KGE1701" s="24"/>
      <c r="KGF1701" s="24"/>
      <c r="KGG1701" s="24"/>
      <c r="KGH1701" s="24"/>
      <c r="KGI1701" s="24"/>
      <c r="KGJ1701" s="24"/>
      <c r="KGK1701" s="24"/>
      <c r="KGL1701" s="24"/>
      <c r="KGM1701" s="24"/>
      <c r="KGN1701" s="24"/>
      <c r="KGO1701" s="24"/>
      <c r="KGP1701" s="24"/>
      <c r="KGT1701" s="3"/>
      <c r="KGU1701" s="31"/>
      <c r="KGV1701" s="5"/>
      <c r="KGW1701" s="9"/>
      <c r="KGZ1701" s="2"/>
      <c r="KHC1701" s="24"/>
      <c r="KHD1701" s="24"/>
      <c r="KHE1701" s="31"/>
      <c r="KHF1701" s="24"/>
      <c r="KHG1701" s="24"/>
      <c r="KHH1701" s="24"/>
      <c r="KHI1701" s="24"/>
      <c r="KHJ1701" s="24"/>
      <c r="KHK1701" s="24"/>
      <c r="KHL1701" s="24"/>
      <c r="KHM1701" s="24"/>
      <c r="KHN1701" s="24"/>
      <c r="KHO1701" s="24"/>
      <c r="KHP1701" s="24"/>
      <c r="KHQ1701" s="24"/>
      <c r="KHR1701" s="24"/>
      <c r="KHS1701" s="24"/>
      <c r="KHT1701" s="24"/>
      <c r="KHX1701" s="3"/>
      <c r="KHY1701" s="31"/>
      <c r="KHZ1701" s="5"/>
      <c r="KIA1701" s="9"/>
      <c r="KID1701" s="2"/>
      <c r="KIG1701" s="24"/>
      <c r="KIH1701" s="24"/>
      <c r="KII1701" s="31"/>
      <c r="KIJ1701" s="24"/>
      <c r="KIK1701" s="24"/>
      <c r="KIL1701" s="24"/>
      <c r="KIM1701" s="24"/>
      <c r="KIN1701" s="24"/>
      <c r="KIO1701" s="24"/>
      <c r="KIP1701" s="24"/>
      <c r="KIQ1701" s="24"/>
      <c r="KIR1701" s="24"/>
      <c r="KIS1701" s="24"/>
      <c r="KIT1701" s="24"/>
      <c r="KIU1701" s="24"/>
      <c r="KIV1701" s="24"/>
      <c r="KIW1701" s="24"/>
      <c r="KIX1701" s="24"/>
      <c r="KJB1701" s="3"/>
      <c r="KJC1701" s="31"/>
      <c r="KJD1701" s="5"/>
      <c r="KJE1701" s="9"/>
      <c r="KJH1701" s="2"/>
      <c r="KJK1701" s="24"/>
      <c r="KJL1701" s="24"/>
      <c r="KJM1701" s="31"/>
      <c r="KJN1701" s="24"/>
      <c r="KJO1701" s="24"/>
      <c r="KJP1701" s="24"/>
      <c r="KJQ1701" s="24"/>
      <c r="KJR1701" s="24"/>
      <c r="KJS1701" s="24"/>
      <c r="KJT1701" s="24"/>
      <c r="KJU1701" s="24"/>
      <c r="KJV1701" s="24"/>
      <c r="KJW1701" s="24"/>
      <c r="KJX1701" s="24"/>
      <c r="KJY1701" s="24"/>
      <c r="KJZ1701" s="24"/>
      <c r="KKA1701" s="24"/>
      <c r="KKB1701" s="24"/>
      <c r="KKF1701" s="3"/>
      <c r="KKG1701" s="31"/>
      <c r="KKH1701" s="5"/>
      <c r="KKI1701" s="9"/>
      <c r="KKL1701" s="2"/>
      <c r="KKO1701" s="24"/>
      <c r="KKP1701" s="24"/>
      <c r="KKQ1701" s="31"/>
      <c r="KKR1701" s="24"/>
      <c r="KKS1701" s="24"/>
      <c r="KKT1701" s="24"/>
      <c r="KKU1701" s="24"/>
      <c r="KKV1701" s="24"/>
      <c r="KKW1701" s="24"/>
      <c r="KKX1701" s="24"/>
      <c r="KKY1701" s="24"/>
      <c r="KKZ1701" s="24"/>
      <c r="KLA1701" s="24"/>
      <c r="KLB1701" s="24"/>
      <c r="KLC1701" s="24"/>
      <c r="KLD1701" s="24"/>
      <c r="KLE1701" s="24"/>
      <c r="KLF1701" s="24"/>
      <c r="KLJ1701" s="3"/>
      <c r="KLK1701" s="31"/>
      <c r="KLL1701" s="5"/>
      <c r="KLM1701" s="9"/>
      <c r="KLP1701" s="2"/>
      <c r="KLS1701" s="24"/>
      <c r="KLT1701" s="24"/>
      <c r="KLU1701" s="31"/>
      <c r="KLV1701" s="24"/>
      <c r="KLW1701" s="24"/>
      <c r="KLX1701" s="24"/>
      <c r="KLY1701" s="24"/>
      <c r="KLZ1701" s="24"/>
      <c r="KMA1701" s="24"/>
      <c r="KMB1701" s="24"/>
      <c r="KMC1701" s="24"/>
      <c r="KMD1701" s="24"/>
      <c r="KME1701" s="24"/>
      <c r="KMF1701" s="24"/>
      <c r="KMG1701" s="24"/>
      <c r="KMH1701" s="24"/>
      <c r="KMI1701" s="24"/>
      <c r="KMJ1701" s="24"/>
      <c r="KMN1701" s="3"/>
      <c r="KMO1701" s="31"/>
      <c r="KMP1701" s="5"/>
      <c r="KMQ1701" s="9"/>
      <c r="KMT1701" s="2"/>
      <c r="KMW1701" s="24"/>
      <c r="KMX1701" s="24"/>
      <c r="KMY1701" s="31"/>
      <c r="KMZ1701" s="24"/>
      <c r="KNA1701" s="24"/>
      <c r="KNB1701" s="24"/>
      <c r="KNC1701" s="24"/>
      <c r="KND1701" s="24"/>
      <c r="KNE1701" s="24"/>
      <c r="KNF1701" s="24"/>
      <c r="KNG1701" s="24"/>
      <c r="KNH1701" s="24"/>
      <c r="KNI1701" s="24"/>
      <c r="KNJ1701" s="24"/>
      <c r="KNK1701" s="24"/>
      <c r="KNL1701" s="24"/>
      <c r="KNM1701" s="24"/>
      <c r="KNN1701" s="24"/>
      <c r="KNR1701" s="3"/>
      <c r="KNS1701" s="31"/>
      <c r="KNT1701" s="5"/>
      <c r="KNU1701" s="9"/>
      <c r="KNX1701" s="2"/>
      <c r="KOA1701" s="24"/>
      <c r="KOB1701" s="24"/>
      <c r="KOC1701" s="31"/>
      <c r="KOD1701" s="24"/>
      <c r="KOE1701" s="24"/>
      <c r="KOF1701" s="24"/>
      <c r="KOG1701" s="24"/>
      <c r="KOH1701" s="24"/>
      <c r="KOI1701" s="24"/>
      <c r="KOJ1701" s="24"/>
      <c r="KOK1701" s="24"/>
      <c r="KOL1701" s="24"/>
      <c r="KOM1701" s="24"/>
      <c r="KON1701" s="24"/>
      <c r="KOO1701" s="24"/>
      <c r="KOP1701" s="24"/>
      <c r="KOQ1701" s="24"/>
      <c r="KOR1701" s="24"/>
      <c r="KOV1701" s="3"/>
      <c r="KOW1701" s="31"/>
      <c r="KOX1701" s="5"/>
      <c r="KOY1701" s="9"/>
      <c r="KPB1701" s="2"/>
      <c r="KPE1701" s="24"/>
      <c r="KPF1701" s="24"/>
      <c r="KPG1701" s="31"/>
      <c r="KPH1701" s="24"/>
      <c r="KPI1701" s="24"/>
      <c r="KPJ1701" s="24"/>
      <c r="KPK1701" s="24"/>
      <c r="KPL1701" s="24"/>
      <c r="KPM1701" s="24"/>
      <c r="KPN1701" s="24"/>
      <c r="KPO1701" s="24"/>
      <c r="KPP1701" s="24"/>
      <c r="KPQ1701" s="24"/>
      <c r="KPR1701" s="24"/>
      <c r="KPS1701" s="24"/>
      <c r="KPT1701" s="24"/>
      <c r="KPU1701" s="24"/>
      <c r="KPV1701" s="24"/>
      <c r="KPZ1701" s="3"/>
      <c r="KQA1701" s="31"/>
      <c r="KQB1701" s="5"/>
      <c r="KQC1701" s="9"/>
      <c r="KQF1701" s="2"/>
      <c r="KQI1701" s="24"/>
      <c r="KQJ1701" s="24"/>
      <c r="KQK1701" s="31"/>
      <c r="KQL1701" s="24"/>
      <c r="KQM1701" s="24"/>
      <c r="KQN1701" s="24"/>
      <c r="KQO1701" s="24"/>
      <c r="KQP1701" s="24"/>
      <c r="KQQ1701" s="24"/>
      <c r="KQR1701" s="24"/>
      <c r="KQS1701" s="24"/>
      <c r="KQT1701" s="24"/>
      <c r="KQU1701" s="24"/>
      <c r="KQV1701" s="24"/>
      <c r="KQW1701" s="24"/>
      <c r="KQX1701" s="24"/>
      <c r="KQY1701" s="24"/>
      <c r="KQZ1701" s="24"/>
      <c r="KRD1701" s="3"/>
      <c r="KRE1701" s="31"/>
      <c r="KRF1701" s="5"/>
      <c r="KRG1701" s="9"/>
      <c r="KRJ1701" s="2"/>
      <c r="KRM1701" s="24"/>
      <c r="KRN1701" s="24"/>
      <c r="KRO1701" s="31"/>
      <c r="KRP1701" s="24"/>
      <c r="KRQ1701" s="24"/>
      <c r="KRR1701" s="24"/>
      <c r="KRS1701" s="24"/>
      <c r="KRT1701" s="24"/>
      <c r="KRU1701" s="24"/>
      <c r="KRV1701" s="24"/>
      <c r="KRW1701" s="24"/>
      <c r="KRX1701" s="24"/>
      <c r="KRY1701" s="24"/>
      <c r="KRZ1701" s="24"/>
      <c r="KSA1701" s="24"/>
      <c r="KSB1701" s="24"/>
      <c r="KSC1701" s="24"/>
      <c r="KSD1701" s="24"/>
      <c r="KSH1701" s="3"/>
      <c r="KSI1701" s="31"/>
      <c r="KSJ1701" s="5"/>
      <c r="KSK1701" s="9"/>
      <c r="KSN1701" s="2"/>
      <c r="KSQ1701" s="24"/>
      <c r="KSR1701" s="24"/>
      <c r="KSS1701" s="31"/>
      <c r="KST1701" s="24"/>
      <c r="KSU1701" s="24"/>
      <c r="KSV1701" s="24"/>
      <c r="KSW1701" s="24"/>
      <c r="KSX1701" s="24"/>
      <c r="KSY1701" s="24"/>
      <c r="KSZ1701" s="24"/>
      <c r="KTA1701" s="24"/>
      <c r="KTB1701" s="24"/>
      <c r="KTC1701" s="24"/>
      <c r="KTD1701" s="24"/>
      <c r="KTE1701" s="24"/>
      <c r="KTF1701" s="24"/>
      <c r="KTG1701" s="24"/>
      <c r="KTH1701" s="24"/>
      <c r="KTL1701" s="3"/>
      <c r="KTM1701" s="31"/>
      <c r="KTN1701" s="5"/>
      <c r="KTO1701" s="9"/>
      <c r="KTR1701" s="2"/>
      <c r="KTU1701" s="24"/>
      <c r="KTV1701" s="24"/>
      <c r="KTW1701" s="31"/>
      <c r="KTX1701" s="24"/>
      <c r="KTY1701" s="24"/>
      <c r="KTZ1701" s="24"/>
      <c r="KUA1701" s="24"/>
      <c r="KUB1701" s="24"/>
      <c r="KUC1701" s="24"/>
      <c r="KUD1701" s="24"/>
      <c r="KUE1701" s="24"/>
      <c r="KUF1701" s="24"/>
      <c r="KUG1701" s="24"/>
      <c r="KUH1701" s="24"/>
      <c r="KUI1701" s="24"/>
      <c r="KUJ1701" s="24"/>
      <c r="KUK1701" s="24"/>
      <c r="KUL1701" s="24"/>
      <c r="KUP1701" s="3"/>
      <c r="KUQ1701" s="31"/>
      <c r="KUR1701" s="5"/>
      <c r="KUS1701" s="9"/>
      <c r="KUV1701" s="2"/>
      <c r="KUY1701" s="24"/>
      <c r="KUZ1701" s="24"/>
      <c r="KVA1701" s="31"/>
      <c r="KVB1701" s="24"/>
      <c r="KVC1701" s="24"/>
      <c r="KVD1701" s="24"/>
      <c r="KVE1701" s="24"/>
      <c r="KVF1701" s="24"/>
      <c r="KVG1701" s="24"/>
      <c r="KVH1701" s="24"/>
      <c r="KVI1701" s="24"/>
      <c r="KVJ1701" s="24"/>
      <c r="KVK1701" s="24"/>
      <c r="KVL1701" s="24"/>
      <c r="KVM1701" s="24"/>
      <c r="KVN1701" s="24"/>
      <c r="KVO1701" s="24"/>
      <c r="KVP1701" s="24"/>
      <c r="KVT1701" s="3"/>
      <c r="KVU1701" s="31"/>
      <c r="KVV1701" s="5"/>
      <c r="KVW1701" s="9"/>
      <c r="KVZ1701" s="2"/>
      <c r="KWC1701" s="24"/>
      <c r="KWD1701" s="24"/>
      <c r="KWE1701" s="31"/>
      <c r="KWF1701" s="24"/>
      <c r="KWG1701" s="24"/>
      <c r="KWH1701" s="24"/>
      <c r="KWI1701" s="24"/>
      <c r="KWJ1701" s="24"/>
      <c r="KWK1701" s="24"/>
      <c r="KWL1701" s="24"/>
      <c r="KWM1701" s="24"/>
      <c r="KWN1701" s="24"/>
      <c r="KWO1701" s="24"/>
      <c r="KWP1701" s="24"/>
      <c r="KWQ1701" s="24"/>
      <c r="KWR1701" s="24"/>
      <c r="KWS1701" s="24"/>
      <c r="KWT1701" s="24"/>
      <c r="KWX1701" s="3"/>
      <c r="KWY1701" s="31"/>
      <c r="KWZ1701" s="5"/>
      <c r="KXA1701" s="9"/>
      <c r="KXD1701" s="2"/>
      <c r="KXG1701" s="24"/>
      <c r="KXH1701" s="24"/>
      <c r="KXI1701" s="31"/>
      <c r="KXJ1701" s="24"/>
      <c r="KXK1701" s="24"/>
      <c r="KXL1701" s="24"/>
      <c r="KXM1701" s="24"/>
      <c r="KXN1701" s="24"/>
      <c r="KXO1701" s="24"/>
      <c r="KXP1701" s="24"/>
      <c r="KXQ1701" s="24"/>
      <c r="KXR1701" s="24"/>
      <c r="KXS1701" s="24"/>
      <c r="KXT1701" s="24"/>
      <c r="KXU1701" s="24"/>
      <c r="KXV1701" s="24"/>
      <c r="KXW1701" s="24"/>
      <c r="KXX1701" s="24"/>
      <c r="KYB1701" s="3"/>
      <c r="KYC1701" s="31"/>
      <c r="KYD1701" s="5"/>
      <c r="KYE1701" s="9"/>
      <c r="KYH1701" s="2"/>
      <c r="KYK1701" s="24"/>
      <c r="KYL1701" s="24"/>
      <c r="KYM1701" s="31"/>
      <c r="KYN1701" s="24"/>
      <c r="KYO1701" s="24"/>
      <c r="KYP1701" s="24"/>
      <c r="KYQ1701" s="24"/>
      <c r="KYR1701" s="24"/>
      <c r="KYS1701" s="24"/>
      <c r="KYT1701" s="24"/>
      <c r="KYU1701" s="24"/>
      <c r="KYV1701" s="24"/>
      <c r="KYW1701" s="24"/>
      <c r="KYX1701" s="24"/>
      <c r="KYY1701" s="24"/>
      <c r="KYZ1701" s="24"/>
      <c r="KZA1701" s="24"/>
      <c r="KZB1701" s="24"/>
      <c r="KZF1701" s="3"/>
      <c r="KZG1701" s="31"/>
      <c r="KZH1701" s="5"/>
      <c r="KZI1701" s="9"/>
      <c r="KZL1701" s="2"/>
      <c r="KZO1701" s="24"/>
      <c r="KZP1701" s="24"/>
      <c r="KZQ1701" s="31"/>
      <c r="KZR1701" s="24"/>
      <c r="KZS1701" s="24"/>
      <c r="KZT1701" s="24"/>
      <c r="KZU1701" s="24"/>
      <c r="KZV1701" s="24"/>
      <c r="KZW1701" s="24"/>
      <c r="KZX1701" s="24"/>
      <c r="KZY1701" s="24"/>
      <c r="KZZ1701" s="24"/>
      <c r="LAA1701" s="24"/>
      <c r="LAB1701" s="24"/>
      <c r="LAC1701" s="24"/>
      <c r="LAD1701" s="24"/>
      <c r="LAE1701" s="24"/>
      <c r="LAF1701" s="24"/>
      <c r="LAJ1701" s="3"/>
      <c r="LAK1701" s="31"/>
      <c r="LAL1701" s="5"/>
      <c r="LAM1701" s="9"/>
      <c r="LAP1701" s="2"/>
      <c r="LAS1701" s="24"/>
      <c r="LAT1701" s="24"/>
      <c r="LAU1701" s="31"/>
      <c r="LAV1701" s="24"/>
      <c r="LAW1701" s="24"/>
      <c r="LAX1701" s="24"/>
      <c r="LAY1701" s="24"/>
      <c r="LAZ1701" s="24"/>
      <c r="LBA1701" s="24"/>
      <c r="LBB1701" s="24"/>
      <c r="LBC1701" s="24"/>
      <c r="LBD1701" s="24"/>
      <c r="LBE1701" s="24"/>
      <c r="LBF1701" s="24"/>
      <c r="LBG1701" s="24"/>
      <c r="LBH1701" s="24"/>
      <c r="LBI1701" s="24"/>
      <c r="LBJ1701" s="24"/>
      <c r="LBN1701" s="3"/>
      <c r="LBO1701" s="31"/>
      <c r="LBP1701" s="5"/>
      <c r="LBQ1701" s="9"/>
      <c r="LBT1701" s="2"/>
      <c r="LBW1701" s="24"/>
      <c r="LBX1701" s="24"/>
      <c r="LBY1701" s="31"/>
      <c r="LBZ1701" s="24"/>
      <c r="LCA1701" s="24"/>
      <c r="LCB1701" s="24"/>
      <c r="LCC1701" s="24"/>
      <c r="LCD1701" s="24"/>
      <c r="LCE1701" s="24"/>
      <c r="LCF1701" s="24"/>
      <c r="LCG1701" s="24"/>
      <c r="LCH1701" s="24"/>
      <c r="LCI1701" s="24"/>
      <c r="LCJ1701" s="24"/>
      <c r="LCK1701" s="24"/>
      <c r="LCL1701" s="24"/>
      <c r="LCM1701" s="24"/>
      <c r="LCN1701" s="24"/>
      <c r="LCR1701" s="3"/>
      <c r="LCS1701" s="31"/>
      <c r="LCT1701" s="5"/>
      <c r="LCU1701" s="9"/>
      <c r="LCX1701" s="2"/>
      <c r="LDA1701" s="24"/>
      <c r="LDB1701" s="24"/>
      <c r="LDC1701" s="31"/>
      <c r="LDD1701" s="24"/>
      <c r="LDE1701" s="24"/>
      <c r="LDF1701" s="24"/>
      <c r="LDG1701" s="24"/>
      <c r="LDH1701" s="24"/>
      <c r="LDI1701" s="24"/>
      <c r="LDJ1701" s="24"/>
      <c r="LDK1701" s="24"/>
      <c r="LDL1701" s="24"/>
      <c r="LDM1701" s="24"/>
      <c r="LDN1701" s="24"/>
      <c r="LDO1701" s="24"/>
      <c r="LDP1701" s="24"/>
      <c r="LDQ1701" s="24"/>
      <c r="LDR1701" s="24"/>
      <c r="LDV1701" s="3"/>
      <c r="LDW1701" s="31"/>
      <c r="LDX1701" s="5"/>
      <c r="LDY1701" s="9"/>
      <c r="LEB1701" s="2"/>
      <c r="LEE1701" s="24"/>
      <c r="LEF1701" s="24"/>
      <c r="LEG1701" s="31"/>
      <c r="LEH1701" s="24"/>
      <c r="LEI1701" s="24"/>
      <c r="LEJ1701" s="24"/>
      <c r="LEK1701" s="24"/>
      <c r="LEL1701" s="24"/>
      <c r="LEM1701" s="24"/>
      <c r="LEN1701" s="24"/>
      <c r="LEO1701" s="24"/>
      <c r="LEP1701" s="24"/>
      <c r="LEQ1701" s="24"/>
      <c r="LER1701" s="24"/>
      <c r="LES1701" s="24"/>
      <c r="LET1701" s="24"/>
      <c r="LEU1701" s="24"/>
      <c r="LEV1701" s="24"/>
      <c r="LEZ1701" s="3"/>
      <c r="LFA1701" s="31"/>
      <c r="LFB1701" s="5"/>
      <c r="LFC1701" s="9"/>
      <c r="LFF1701" s="2"/>
      <c r="LFI1701" s="24"/>
      <c r="LFJ1701" s="24"/>
      <c r="LFK1701" s="31"/>
      <c r="LFL1701" s="24"/>
      <c r="LFM1701" s="24"/>
      <c r="LFN1701" s="24"/>
      <c r="LFO1701" s="24"/>
      <c r="LFP1701" s="24"/>
      <c r="LFQ1701" s="24"/>
      <c r="LFR1701" s="24"/>
      <c r="LFS1701" s="24"/>
      <c r="LFT1701" s="24"/>
      <c r="LFU1701" s="24"/>
      <c r="LFV1701" s="24"/>
      <c r="LFW1701" s="24"/>
      <c r="LFX1701" s="24"/>
      <c r="LFY1701" s="24"/>
      <c r="LFZ1701" s="24"/>
      <c r="LGD1701" s="3"/>
      <c r="LGE1701" s="31"/>
      <c r="LGF1701" s="5"/>
      <c r="LGG1701" s="9"/>
      <c r="LGJ1701" s="2"/>
      <c r="LGM1701" s="24"/>
      <c r="LGN1701" s="24"/>
      <c r="LGO1701" s="31"/>
      <c r="LGP1701" s="24"/>
      <c r="LGQ1701" s="24"/>
      <c r="LGR1701" s="24"/>
      <c r="LGS1701" s="24"/>
      <c r="LGT1701" s="24"/>
      <c r="LGU1701" s="24"/>
      <c r="LGV1701" s="24"/>
      <c r="LGW1701" s="24"/>
      <c r="LGX1701" s="24"/>
      <c r="LGY1701" s="24"/>
      <c r="LGZ1701" s="24"/>
      <c r="LHA1701" s="24"/>
      <c r="LHB1701" s="24"/>
      <c r="LHC1701" s="24"/>
      <c r="LHD1701" s="24"/>
      <c r="LHH1701" s="3"/>
      <c r="LHI1701" s="31"/>
      <c r="LHJ1701" s="5"/>
      <c r="LHK1701" s="9"/>
      <c r="LHN1701" s="2"/>
      <c r="LHQ1701" s="24"/>
      <c r="LHR1701" s="24"/>
      <c r="LHS1701" s="31"/>
      <c r="LHT1701" s="24"/>
      <c r="LHU1701" s="24"/>
      <c r="LHV1701" s="24"/>
      <c r="LHW1701" s="24"/>
      <c r="LHX1701" s="24"/>
      <c r="LHY1701" s="24"/>
      <c r="LHZ1701" s="24"/>
      <c r="LIA1701" s="24"/>
      <c r="LIB1701" s="24"/>
      <c r="LIC1701" s="24"/>
      <c r="LID1701" s="24"/>
      <c r="LIE1701" s="24"/>
      <c r="LIF1701" s="24"/>
      <c r="LIG1701" s="24"/>
      <c r="LIH1701" s="24"/>
      <c r="LIL1701" s="3"/>
      <c r="LIM1701" s="31"/>
      <c r="LIN1701" s="5"/>
      <c r="LIO1701" s="9"/>
      <c r="LIR1701" s="2"/>
      <c r="LIU1701" s="24"/>
      <c r="LIV1701" s="24"/>
      <c r="LIW1701" s="31"/>
      <c r="LIX1701" s="24"/>
      <c r="LIY1701" s="24"/>
      <c r="LIZ1701" s="24"/>
      <c r="LJA1701" s="24"/>
      <c r="LJB1701" s="24"/>
      <c r="LJC1701" s="24"/>
      <c r="LJD1701" s="24"/>
      <c r="LJE1701" s="24"/>
      <c r="LJF1701" s="24"/>
      <c r="LJG1701" s="24"/>
      <c r="LJH1701" s="24"/>
      <c r="LJI1701" s="24"/>
      <c r="LJJ1701" s="24"/>
      <c r="LJK1701" s="24"/>
      <c r="LJL1701" s="24"/>
      <c r="LJP1701" s="3"/>
      <c r="LJQ1701" s="31"/>
      <c r="LJR1701" s="5"/>
      <c r="LJS1701" s="9"/>
      <c r="LJV1701" s="2"/>
      <c r="LJY1701" s="24"/>
      <c r="LJZ1701" s="24"/>
      <c r="LKA1701" s="31"/>
      <c r="LKB1701" s="24"/>
      <c r="LKC1701" s="24"/>
      <c r="LKD1701" s="24"/>
      <c r="LKE1701" s="24"/>
      <c r="LKF1701" s="24"/>
      <c r="LKG1701" s="24"/>
      <c r="LKH1701" s="24"/>
      <c r="LKI1701" s="24"/>
      <c r="LKJ1701" s="24"/>
      <c r="LKK1701" s="24"/>
      <c r="LKL1701" s="24"/>
      <c r="LKM1701" s="24"/>
      <c r="LKN1701" s="24"/>
      <c r="LKO1701" s="24"/>
      <c r="LKP1701" s="24"/>
      <c r="LKT1701" s="3"/>
      <c r="LKU1701" s="31"/>
      <c r="LKV1701" s="5"/>
      <c r="LKW1701" s="9"/>
      <c r="LKZ1701" s="2"/>
      <c r="LLC1701" s="24"/>
      <c r="LLD1701" s="24"/>
      <c r="LLE1701" s="31"/>
      <c r="LLF1701" s="24"/>
      <c r="LLG1701" s="24"/>
      <c r="LLH1701" s="24"/>
      <c r="LLI1701" s="24"/>
      <c r="LLJ1701" s="24"/>
      <c r="LLK1701" s="24"/>
      <c r="LLL1701" s="24"/>
      <c r="LLM1701" s="24"/>
      <c r="LLN1701" s="24"/>
      <c r="LLO1701" s="24"/>
      <c r="LLP1701" s="24"/>
      <c r="LLQ1701" s="24"/>
      <c r="LLR1701" s="24"/>
      <c r="LLS1701" s="24"/>
      <c r="LLT1701" s="24"/>
      <c r="LLX1701" s="3"/>
      <c r="LLY1701" s="31"/>
      <c r="LLZ1701" s="5"/>
      <c r="LMA1701" s="9"/>
      <c r="LMD1701" s="2"/>
      <c r="LMG1701" s="24"/>
      <c r="LMH1701" s="24"/>
      <c r="LMI1701" s="31"/>
      <c r="LMJ1701" s="24"/>
      <c r="LMK1701" s="24"/>
      <c r="LML1701" s="24"/>
      <c r="LMM1701" s="24"/>
      <c r="LMN1701" s="24"/>
      <c r="LMO1701" s="24"/>
      <c r="LMP1701" s="24"/>
      <c r="LMQ1701" s="24"/>
      <c r="LMR1701" s="24"/>
      <c r="LMS1701" s="24"/>
      <c r="LMT1701" s="24"/>
      <c r="LMU1701" s="24"/>
      <c r="LMV1701" s="24"/>
      <c r="LMW1701" s="24"/>
      <c r="LMX1701" s="24"/>
      <c r="LNB1701" s="3"/>
      <c r="LNC1701" s="31"/>
      <c r="LND1701" s="5"/>
      <c r="LNE1701" s="9"/>
      <c r="LNH1701" s="2"/>
      <c r="LNK1701" s="24"/>
      <c r="LNL1701" s="24"/>
      <c r="LNM1701" s="31"/>
      <c r="LNN1701" s="24"/>
      <c r="LNO1701" s="24"/>
      <c r="LNP1701" s="24"/>
      <c r="LNQ1701" s="24"/>
      <c r="LNR1701" s="24"/>
      <c r="LNS1701" s="24"/>
      <c r="LNT1701" s="24"/>
      <c r="LNU1701" s="24"/>
      <c r="LNV1701" s="24"/>
      <c r="LNW1701" s="24"/>
      <c r="LNX1701" s="24"/>
      <c r="LNY1701" s="24"/>
      <c r="LNZ1701" s="24"/>
      <c r="LOA1701" s="24"/>
      <c r="LOB1701" s="24"/>
      <c r="LOF1701" s="3"/>
      <c r="LOG1701" s="31"/>
      <c r="LOH1701" s="5"/>
      <c r="LOI1701" s="9"/>
      <c r="LOL1701" s="2"/>
      <c r="LOO1701" s="24"/>
      <c r="LOP1701" s="24"/>
      <c r="LOQ1701" s="31"/>
      <c r="LOR1701" s="24"/>
      <c r="LOS1701" s="24"/>
      <c r="LOT1701" s="24"/>
      <c r="LOU1701" s="24"/>
      <c r="LOV1701" s="24"/>
      <c r="LOW1701" s="24"/>
      <c r="LOX1701" s="24"/>
      <c r="LOY1701" s="24"/>
      <c r="LOZ1701" s="24"/>
      <c r="LPA1701" s="24"/>
      <c r="LPB1701" s="24"/>
      <c r="LPC1701" s="24"/>
      <c r="LPD1701" s="24"/>
      <c r="LPE1701" s="24"/>
      <c r="LPF1701" s="24"/>
      <c r="LPJ1701" s="3"/>
      <c r="LPK1701" s="31"/>
      <c r="LPL1701" s="5"/>
      <c r="LPM1701" s="9"/>
      <c r="LPP1701" s="2"/>
      <c r="LPS1701" s="24"/>
      <c r="LPT1701" s="24"/>
      <c r="LPU1701" s="31"/>
      <c r="LPV1701" s="24"/>
      <c r="LPW1701" s="24"/>
      <c r="LPX1701" s="24"/>
      <c r="LPY1701" s="24"/>
      <c r="LPZ1701" s="24"/>
      <c r="LQA1701" s="24"/>
      <c r="LQB1701" s="24"/>
      <c r="LQC1701" s="24"/>
      <c r="LQD1701" s="24"/>
      <c r="LQE1701" s="24"/>
      <c r="LQF1701" s="24"/>
      <c r="LQG1701" s="24"/>
      <c r="LQH1701" s="24"/>
      <c r="LQI1701" s="24"/>
      <c r="LQJ1701" s="24"/>
      <c r="LQN1701" s="3"/>
      <c r="LQO1701" s="31"/>
      <c r="LQP1701" s="5"/>
      <c r="LQQ1701" s="9"/>
      <c r="LQT1701" s="2"/>
      <c r="LQW1701" s="24"/>
      <c r="LQX1701" s="24"/>
      <c r="LQY1701" s="31"/>
      <c r="LQZ1701" s="24"/>
      <c r="LRA1701" s="24"/>
      <c r="LRB1701" s="24"/>
      <c r="LRC1701" s="24"/>
      <c r="LRD1701" s="24"/>
      <c r="LRE1701" s="24"/>
      <c r="LRF1701" s="24"/>
      <c r="LRG1701" s="24"/>
      <c r="LRH1701" s="24"/>
      <c r="LRI1701" s="24"/>
      <c r="LRJ1701" s="24"/>
      <c r="LRK1701" s="24"/>
      <c r="LRL1701" s="24"/>
      <c r="LRM1701" s="24"/>
      <c r="LRN1701" s="24"/>
      <c r="LRR1701" s="3"/>
      <c r="LRS1701" s="31"/>
      <c r="LRT1701" s="5"/>
      <c r="LRU1701" s="9"/>
      <c r="LRX1701" s="2"/>
      <c r="LSA1701" s="24"/>
      <c r="LSB1701" s="24"/>
      <c r="LSC1701" s="31"/>
      <c r="LSD1701" s="24"/>
      <c r="LSE1701" s="24"/>
      <c r="LSF1701" s="24"/>
      <c r="LSG1701" s="24"/>
      <c r="LSH1701" s="24"/>
      <c r="LSI1701" s="24"/>
      <c r="LSJ1701" s="24"/>
      <c r="LSK1701" s="24"/>
      <c r="LSL1701" s="24"/>
      <c r="LSM1701" s="24"/>
      <c r="LSN1701" s="24"/>
      <c r="LSO1701" s="24"/>
      <c r="LSP1701" s="24"/>
      <c r="LSQ1701" s="24"/>
      <c r="LSR1701" s="24"/>
      <c r="LSV1701" s="3"/>
      <c r="LSW1701" s="31"/>
      <c r="LSX1701" s="5"/>
      <c r="LSY1701" s="9"/>
      <c r="LTB1701" s="2"/>
      <c r="LTE1701" s="24"/>
      <c r="LTF1701" s="24"/>
      <c r="LTG1701" s="31"/>
      <c r="LTH1701" s="24"/>
      <c r="LTI1701" s="24"/>
      <c r="LTJ1701" s="24"/>
      <c r="LTK1701" s="24"/>
      <c r="LTL1701" s="24"/>
      <c r="LTM1701" s="24"/>
      <c r="LTN1701" s="24"/>
      <c r="LTO1701" s="24"/>
      <c r="LTP1701" s="24"/>
      <c r="LTQ1701" s="24"/>
      <c r="LTR1701" s="24"/>
      <c r="LTS1701" s="24"/>
      <c r="LTT1701" s="24"/>
      <c r="LTU1701" s="24"/>
      <c r="LTV1701" s="24"/>
      <c r="LTZ1701" s="3"/>
      <c r="LUA1701" s="31"/>
      <c r="LUB1701" s="5"/>
      <c r="LUC1701" s="9"/>
      <c r="LUF1701" s="2"/>
      <c r="LUI1701" s="24"/>
      <c r="LUJ1701" s="24"/>
      <c r="LUK1701" s="31"/>
      <c r="LUL1701" s="24"/>
      <c r="LUM1701" s="24"/>
      <c r="LUN1701" s="24"/>
      <c r="LUO1701" s="24"/>
      <c r="LUP1701" s="24"/>
      <c r="LUQ1701" s="24"/>
      <c r="LUR1701" s="24"/>
      <c r="LUS1701" s="24"/>
      <c r="LUT1701" s="24"/>
      <c r="LUU1701" s="24"/>
      <c r="LUV1701" s="24"/>
      <c r="LUW1701" s="24"/>
      <c r="LUX1701" s="24"/>
      <c r="LUY1701" s="24"/>
      <c r="LUZ1701" s="24"/>
      <c r="LVD1701" s="3"/>
      <c r="LVE1701" s="31"/>
      <c r="LVF1701" s="5"/>
      <c r="LVG1701" s="9"/>
      <c r="LVJ1701" s="2"/>
      <c r="LVM1701" s="24"/>
      <c r="LVN1701" s="24"/>
      <c r="LVO1701" s="31"/>
      <c r="LVP1701" s="24"/>
      <c r="LVQ1701" s="24"/>
      <c r="LVR1701" s="24"/>
      <c r="LVS1701" s="24"/>
      <c r="LVT1701" s="24"/>
      <c r="LVU1701" s="24"/>
      <c r="LVV1701" s="24"/>
      <c r="LVW1701" s="24"/>
      <c r="LVX1701" s="24"/>
      <c r="LVY1701" s="24"/>
      <c r="LVZ1701" s="24"/>
      <c r="LWA1701" s="24"/>
      <c r="LWB1701" s="24"/>
      <c r="LWC1701" s="24"/>
      <c r="LWD1701" s="24"/>
      <c r="LWH1701" s="3"/>
      <c r="LWI1701" s="31"/>
      <c r="LWJ1701" s="5"/>
      <c r="LWK1701" s="9"/>
      <c r="LWN1701" s="2"/>
      <c r="LWQ1701" s="24"/>
      <c r="LWR1701" s="24"/>
      <c r="LWS1701" s="31"/>
      <c r="LWT1701" s="24"/>
      <c r="LWU1701" s="24"/>
      <c r="LWV1701" s="24"/>
      <c r="LWW1701" s="24"/>
      <c r="LWX1701" s="24"/>
      <c r="LWY1701" s="24"/>
      <c r="LWZ1701" s="24"/>
      <c r="LXA1701" s="24"/>
      <c r="LXB1701" s="24"/>
      <c r="LXC1701" s="24"/>
      <c r="LXD1701" s="24"/>
      <c r="LXE1701" s="24"/>
      <c r="LXF1701" s="24"/>
      <c r="LXG1701" s="24"/>
      <c r="LXH1701" s="24"/>
      <c r="LXL1701" s="3"/>
      <c r="LXM1701" s="31"/>
      <c r="LXN1701" s="5"/>
      <c r="LXO1701" s="9"/>
      <c r="LXR1701" s="2"/>
      <c r="LXU1701" s="24"/>
      <c r="LXV1701" s="24"/>
      <c r="LXW1701" s="31"/>
      <c r="LXX1701" s="24"/>
      <c r="LXY1701" s="24"/>
      <c r="LXZ1701" s="24"/>
      <c r="LYA1701" s="24"/>
      <c r="LYB1701" s="24"/>
      <c r="LYC1701" s="24"/>
      <c r="LYD1701" s="24"/>
      <c r="LYE1701" s="24"/>
      <c r="LYF1701" s="24"/>
      <c r="LYG1701" s="24"/>
      <c r="LYH1701" s="24"/>
      <c r="LYI1701" s="24"/>
      <c r="LYJ1701" s="24"/>
      <c r="LYK1701" s="24"/>
      <c r="LYL1701" s="24"/>
      <c r="LYP1701" s="3"/>
      <c r="LYQ1701" s="31"/>
      <c r="LYR1701" s="5"/>
      <c r="LYS1701" s="9"/>
      <c r="LYV1701" s="2"/>
      <c r="LYY1701" s="24"/>
      <c r="LYZ1701" s="24"/>
      <c r="LZA1701" s="31"/>
      <c r="LZB1701" s="24"/>
      <c r="LZC1701" s="24"/>
      <c r="LZD1701" s="24"/>
      <c r="LZE1701" s="24"/>
      <c r="LZF1701" s="24"/>
      <c r="LZG1701" s="24"/>
      <c r="LZH1701" s="24"/>
      <c r="LZI1701" s="24"/>
      <c r="LZJ1701" s="24"/>
      <c r="LZK1701" s="24"/>
      <c r="LZL1701" s="24"/>
      <c r="LZM1701" s="24"/>
      <c r="LZN1701" s="24"/>
      <c r="LZO1701" s="24"/>
      <c r="LZP1701" s="24"/>
      <c r="LZT1701" s="3"/>
      <c r="LZU1701" s="31"/>
      <c r="LZV1701" s="5"/>
      <c r="LZW1701" s="9"/>
      <c r="LZZ1701" s="2"/>
      <c r="MAC1701" s="24"/>
      <c r="MAD1701" s="24"/>
      <c r="MAE1701" s="31"/>
      <c r="MAF1701" s="24"/>
      <c r="MAG1701" s="24"/>
      <c r="MAH1701" s="24"/>
      <c r="MAI1701" s="24"/>
      <c r="MAJ1701" s="24"/>
      <c r="MAK1701" s="24"/>
      <c r="MAL1701" s="24"/>
      <c r="MAM1701" s="24"/>
      <c r="MAN1701" s="24"/>
      <c r="MAO1701" s="24"/>
      <c r="MAP1701" s="24"/>
      <c r="MAQ1701" s="24"/>
      <c r="MAR1701" s="24"/>
      <c r="MAS1701" s="24"/>
      <c r="MAT1701" s="24"/>
      <c r="MAX1701" s="3"/>
      <c r="MAY1701" s="31"/>
      <c r="MAZ1701" s="5"/>
      <c r="MBA1701" s="9"/>
      <c r="MBD1701" s="2"/>
      <c r="MBG1701" s="24"/>
      <c r="MBH1701" s="24"/>
      <c r="MBI1701" s="31"/>
      <c r="MBJ1701" s="24"/>
      <c r="MBK1701" s="24"/>
      <c r="MBL1701" s="24"/>
      <c r="MBM1701" s="24"/>
      <c r="MBN1701" s="24"/>
      <c r="MBO1701" s="24"/>
      <c r="MBP1701" s="24"/>
      <c r="MBQ1701" s="24"/>
      <c r="MBR1701" s="24"/>
      <c r="MBS1701" s="24"/>
      <c r="MBT1701" s="24"/>
      <c r="MBU1701" s="24"/>
      <c r="MBV1701" s="24"/>
      <c r="MBW1701" s="24"/>
      <c r="MBX1701" s="24"/>
      <c r="MCB1701" s="3"/>
      <c r="MCC1701" s="31"/>
      <c r="MCD1701" s="5"/>
      <c r="MCE1701" s="9"/>
      <c r="MCH1701" s="2"/>
      <c r="MCK1701" s="24"/>
      <c r="MCL1701" s="24"/>
      <c r="MCM1701" s="31"/>
      <c r="MCN1701" s="24"/>
      <c r="MCO1701" s="24"/>
      <c r="MCP1701" s="24"/>
      <c r="MCQ1701" s="24"/>
      <c r="MCR1701" s="24"/>
      <c r="MCS1701" s="24"/>
      <c r="MCT1701" s="24"/>
      <c r="MCU1701" s="24"/>
      <c r="MCV1701" s="24"/>
      <c r="MCW1701" s="24"/>
      <c r="MCX1701" s="24"/>
      <c r="MCY1701" s="24"/>
      <c r="MCZ1701" s="24"/>
      <c r="MDA1701" s="24"/>
      <c r="MDB1701" s="24"/>
      <c r="MDF1701" s="3"/>
      <c r="MDG1701" s="31"/>
      <c r="MDH1701" s="5"/>
      <c r="MDI1701" s="9"/>
      <c r="MDL1701" s="2"/>
      <c r="MDO1701" s="24"/>
      <c r="MDP1701" s="24"/>
      <c r="MDQ1701" s="31"/>
      <c r="MDR1701" s="24"/>
      <c r="MDS1701" s="24"/>
      <c r="MDT1701" s="24"/>
      <c r="MDU1701" s="24"/>
      <c r="MDV1701" s="24"/>
      <c r="MDW1701" s="24"/>
      <c r="MDX1701" s="24"/>
      <c r="MDY1701" s="24"/>
      <c r="MDZ1701" s="24"/>
      <c r="MEA1701" s="24"/>
      <c r="MEB1701" s="24"/>
      <c r="MEC1701" s="24"/>
      <c r="MED1701" s="24"/>
      <c r="MEE1701" s="24"/>
      <c r="MEF1701" s="24"/>
      <c r="MEJ1701" s="3"/>
      <c r="MEK1701" s="31"/>
      <c r="MEL1701" s="5"/>
      <c r="MEM1701" s="9"/>
      <c r="MEP1701" s="2"/>
      <c r="MES1701" s="24"/>
      <c r="MET1701" s="24"/>
      <c r="MEU1701" s="31"/>
      <c r="MEV1701" s="24"/>
      <c r="MEW1701" s="24"/>
      <c r="MEX1701" s="24"/>
      <c r="MEY1701" s="24"/>
      <c r="MEZ1701" s="24"/>
      <c r="MFA1701" s="24"/>
      <c r="MFB1701" s="24"/>
      <c r="MFC1701" s="24"/>
      <c r="MFD1701" s="24"/>
      <c r="MFE1701" s="24"/>
      <c r="MFF1701" s="24"/>
      <c r="MFG1701" s="24"/>
      <c r="MFH1701" s="24"/>
      <c r="MFI1701" s="24"/>
      <c r="MFJ1701" s="24"/>
      <c r="MFN1701" s="3"/>
      <c r="MFO1701" s="31"/>
      <c r="MFP1701" s="5"/>
      <c r="MFQ1701" s="9"/>
      <c r="MFT1701" s="2"/>
      <c r="MFW1701" s="24"/>
      <c r="MFX1701" s="24"/>
      <c r="MFY1701" s="31"/>
      <c r="MFZ1701" s="24"/>
      <c r="MGA1701" s="24"/>
      <c r="MGB1701" s="24"/>
      <c r="MGC1701" s="24"/>
      <c r="MGD1701" s="24"/>
      <c r="MGE1701" s="24"/>
      <c r="MGF1701" s="24"/>
      <c r="MGG1701" s="24"/>
      <c r="MGH1701" s="24"/>
      <c r="MGI1701" s="24"/>
      <c r="MGJ1701" s="24"/>
      <c r="MGK1701" s="24"/>
      <c r="MGL1701" s="24"/>
      <c r="MGM1701" s="24"/>
      <c r="MGN1701" s="24"/>
      <c r="MGR1701" s="3"/>
      <c r="MGS1701" s="31"/>
      <c r="MGT1701" s="5"/>
      <c r="MGU1701" s="9"/>
      <c r="MGX1701" s="2"/>
      <c r="MHA1701" s="24"/>
      <c r="MHB1701" s="24"/>
      <c r="MHC1701" s="31"/>
      <c r="MHD1701" s="24"/>
      <c r="MHE1701" s="24"/>
      <c r="MHF1701" s="24"/>
      <c r="MHG1701" s="24"/>
      <c r="MHH1701" s="24"/>
      <c r="MHI1701" s="24"/>
      <c r="MHJ1701" s="24"/>
      <c r="MHK1701" s="24"/>
      <c r="MHL1701" s="24"/>
      <c r="MHM1701" s="24"/>
      <c r="MHN1701" s="24"/>
      <c r="MHO1701" s="24"/>
      <c r="MHP1701" s="24"/>
      <c r="MHQ1701" s="24"/>
      <c r="MHR1701" s="24"/>
      <c r="MHV1701" s="3"/>
      <c r="MHW1701" s="31"/>
      <c r="MHX1701" s="5"/>
      <c r="MHY1701" s="9"/>
      <c r="MIB1701" s="2"/>
      <c r="MIE1701" s="24"/>
      <c r="MIF1701" s="24"/>
      <c r="MIG1701" s="31"/>
      <c r="MIH1701" s="24"/>
      <c r="MII1701" s="24"/>
      <c r="MIJ1701" s="24"/>
      <c r="MIK1701" s="24"/>
      <c r="MIL1701" s="24"/>
      <c r="MIM1701" s="24"/>
      <c r="MIN1701" s="24"/>
      <c r="MIO1701" s="24"/>
      <c r="MIP1701" s="24"/>
      <c r="MIQ1701" s="24"/>
      <c r="MIR1701" s="24"/>
      <c r="MIS1701" s="24"/>
      <c r="MIT1701" s="24"/>
      <c r="MIU1701" s="24"/>
      <c r="MIV1701" s="24"/>
      <c r="MIZ1701" s="3"/>
      <c r="MJA1701" s="31"/>
      <c r="MJB1701" s="5"/>
      <c r="MJC1701" s="9"/>
      <c r="MJF1701" s="2"/>
      <c r="MJI1701" s="24"/>
      <c r="MJJ1701" s="24"/>
      <c r="MJK1701" s="31"/>
      <c r="MJL1701" s="24"/>
      <c r="MJM1701" s="24"/>
      <c r="MJN1701" s="24"/>
      <c r="MJO1701" s="24"/>
      <c r="MJP1701" s="24"/>
      <c r="MJQ1701" s="24"/>
      <c r="MJR1701" s="24"/>
      <c r="MJS1701" s="24"/>
      <c r="MJT1701" s="24"/>
      <c r="MJU1701" s="24"/>
      <c r="MJV1701" s="24"/>
      <c r="MJW1701" s="24"/>
      <c r="MJX1701" s="24"/>
      <c r="MJY1701" s="24"/>
      <c r="MJZ1701" s="24"/>
      <c r="MKD1701" s="3"/>
      <c r="MKE1701" s="31"/>
      <c r="MKF1701" s="5"/>
      <c r="MKG1701" s="9"/>
      <c r="MKJ1701" s="2"/>
      <c r="MKM1701" s="24"/>
      <c r="MKN1701" s="24"/>
      <c r="MKO1701" s="31"/>
      <c r="MKP1701" s="24"/>
      <c r="MKQ1701" s="24"/>
      <c r="MKR1701" s="24"/>
      <c r="MKS1701" s="24"/>
      <c r="MKT1701" s="24"/>
      <c r="MKU1701" s="24"/>
      <c r="MKV1701" s="24"/>
      <c r="MKW1701" s="24"/>
      <c r="MKX1701" s="24"/>
      <c r="MKY1701" s="24"/>
      <c r="MKZ1701" s="24"/>
      <c r="MLA1701" s="24"/>
      <c r="MLB1701" s="24"/>
      <c r="MLC1701" s="24"/>
      <c r="MLD1701" s="24"/>
      <c r="MLH1701" s="3"/>
      <c r="MLI1701" s="31"/>
      <c r="MLJ1701" s="5"/>
      <c r="MLK1701" s="9"/>
      <c r="MLN1701" s="2"/>
      <c r="MLQ1701" s="24"/>
      <c r="MLR1701" s="24"/>
      <c r="MLS1701" s="31"/>
      <c r="MLT1701" s="24"/>
      <c r="MLU1701" s="24"/>
      <c r="MLV1701" s="24"/>
      <c r="MLW1701" s="24"/>
      <c r="MLX1701" s="24"/>
      <c r="MLY1701" s="24"/>
      <c r="MLZ1701" s="24"/>
      <c r="MMA1701" s="24"/>
      <c r="MMB1701" s="24"/>
      <c r="MMC1701" s="24"/>
      <c r="MMD1701" s="24"/>
      <c r="MME1701" s="24"/>
      <c r="MMF1701" s="24"/>
      <c r="MMG1701" s="24"/>
      <c r="MMH1701" s="24"/>
      <c r="MML1701" s="3"/>
      <c r="MMM1701" s="31"/>
      <c r="MMN1701" s="5"/>
      <c r="MMO1701" s="9"/>
      <c r="MMR1701" s="2"/>
      <c r="MMU1701" s="24"/>
      <c r="MMV1701" s="24"/>
      <c r="MMW1701" s="31"/>
      <c r="MMX1701" s="24"/>
      <c r="MMY1701" s="24"/>
      <c r="MMZ1701" s="24"/>
      <c r="MNA1701" s="24"/>
      <c r="MNB1701" s="24"/>
      <c r="MNC1701" s="24"/>
      <c r="MND1701" s="24"/>
      <c r="MNE1701" s="24"/>
      <c r="MNF1701" s="24"/>
      <c r="MNG1701" s="24"/>
      <c r="MNH1701" s="24"/>
      <c r="MNI1701" s="24"/>
      <c r="MNJ1701" s="24"/>
      <c r="MNK1701" s="24"/>
      <c r="MNL1701" s="24"/>
      <c r="MNP1701" s="3"/>
      <c r="MNQ1701" s="31"/>
      <c r="MNR1701" s="5"/>
      <c r="MNS1701" s="9"/>
      <c r="MNV1701" s="2"/>
      <c r="MNY1701" s="24"/>
      <c r="MNZ1701" s="24"/>
      <c r="MOA1701" s="31"/>
      <c r="MOB1701" s="24"/>
      <c r="MOC1701" s="24"/>
      <c r="MOD1701" s="24"/>
      <c r="MOE1701" s="24"/>
      <c r="MOF1701" s="24"/>
      <c r="MOG1701" s="24"/>
      <c r="MOH1701" s="24"/>
      <c r="MOI1701" s="24"/>
      <c r="MOJ1701" s="24"/>
      <c r="MOK1701" s="24"/>
      <c r="MOL1701" s="24"/>
      <c r="MOM1701" s="24"/>
      <c r="MON1701" s="24"/>
      <c r="MOO1701" s="24"/>
      <c r="MOP1701" s="24"/>
      <c r="MOT1701" s="3"/>
      <c r="MOU1701" s="31"/>
      <c r="MOV1701" s="5"/>
      <c r="MOW1701" s="9"/>
      <c r="MOZ1701" s="2"/>
      <c r="MPC1701" s="24"/>
      <c r="MPD1701" s="24"/>
      <c r="MPE1701" s="31"/>
      <c r="MPF1701" s="24"/>
      <c r="MPG1701" s="24"/>
      <c r="MPH1701" s="24"/>
      <c r="MPI1701" s="24"/>
      <c r="MPJ1701" s="24"/>
      <c r="MPK1701" s="24"/>
      <c r="MPL1701" s="24"/>
      <c r="MPM1701" s="24"/>
      <c r="MPN1701" s="24"/>
      <c r="MPO1701" s="24"/>
      <c r="MPP1701" s="24"/>
      <c r="MPQ1701" s="24"/>
      <c r="MPR1701" s="24"/>
      <c r="MPS1701" s="24"/>
      <c r="MPT1701" s="24"/>
      <c r="MPX1701" s="3"/>
      <c r="MPY1701" s="31"/>
      <c r="MPZ1701" s="5"/>
      <c r="MQA1701" s="9"/>
      <c r="MQD1701" s="2"/>
      <c r="MQG1701" s="24"/>
      <c r="MQH1701" s="24"/>
      <c r="MQI1701" s="31"/>
      <c r="MQJ1701" s="24"/>
      <c r="MQK1701" s="24"/>
      <c r="MQL1701" s="24"/>
      <c r="MQM1701" s="24"/>
      <c r="MQN1701" s="24"/>
      <c r="MQO1701" s="24"/>
      <c r="MQP1701" s="24"/>
      <c r="MQQ1701" s="24"/>
      <c r="MQR1701" s="24"/>
      <c r="MQS1701" s="24"/>
      <c r="MQT1701" s="24"/>
      <c r="MQU1701" s="24"/>
      <c r="MQV1701" s="24"/>
      <c r="MQW1701" s="24"/>
      <c r="MQX1701" s="24"/>
      <c r="MRB1701" s="3"/>
      <c r="MRC1701" s="31"/>
      <c r="MRD1701" s="5"/>
      <c r="MRE1701" s="9"/>
      <c r="MRH1701" s="2"/>
      <c r="MRK1701" s="24"/>
      <c r="MRL1701" s="24"/>
      <c r="MRM1701" s="31"/>
      <c r="MRN1701" s="24"/>
      <c r="MRO1701" s="24"/>
      <c r="MRP1701" s="24"/>
      <c r="MRQ1701" s="24"/>
      <c r="MRR1701" s="24"/>
      <c r="MRS1701" s="24"/>
      <c r="MRT1701" s="24"/>
      <c r="MRU1701" s="24"/>
      <c r="MRV1701" s="24"/>
      <c r="MRW1701" s="24"/>
      <c r="MRX1701" s="24"/>
      <c r="MRY1701" s="24"/>
      <c r="MRZ1701" s="24"/>
      <c r="MSA1701" s="24"/>
      <c r="MSB1701" s="24"/>
      <c r="MSF1701" s="3"/>
      <c r="MSG1701" s="31"/>
      <c r="MSH1701" s="5"/>
      <c r="MSI1701" s="9"/>
      <c r="MSL1701" s="2"/>
      <c r="MSO1701" s="24"/>
      <c r="MSP1701" s="24"/>
      <c r="MSQ1701" s="31"/>
      <c r="MSR1701" s="24"/>
      <c r="MSS1701" s="24"/>
      <c r="MST1701" s="24"/>
      <c r="MSU1701" s="24"/>
      <c r="MSV1701" s="24"/>
      <c r="MSW1701" s="24"/>
      <c r="MSX1701" s="24"/>
      <c r="MSY1701" s="24"/>
      <c r="MSZ1701" s="24"/>
      <c r="MTA1701" s="24"/>
      <c r="MTB1701" s="24"/>
      <c r="MTC1701" s="24"/>
      <c r="MTD1701" s="24"/>
      <c r="MTE1701" s="24"/>
      <c r="MTF1701" s="24"/>
      <c r="MTJ1701" s="3"/>
      <c r="MTK1701" s="31"/>
      <c r="MTL1701" s="5"/>
      <c r="MTM1701" s="9"/>
      <c r="MTP1701" s="2"/>
      <c r="MTS1701" s="24"/>
      <c r="MTT1701" s="24"/>
      <c r="MTU1701" s="31"/>
      <c r="MTV1701" s="24"/>
      <c r="MTW1701" s="24"/>
      <c r="MTX1701" s="24"/>
      <c r="MTY1701" s="24"/>
      <c r="MTZ1701" s="24"/>
      <c r="MUA1701" s="24"/>
      <c r="MUB1701" s="24"/>
      <c r="MUC1701" s="24"/>
      <c r="MUD1701" s="24"/>
      <c r="MUE1701" s="24"/>
      <c r="MUF1701" s="24"/>
      <c r="MUG1701" s="24"/>
      <c r="MUH1701" s="24"/>
      <c r="MUI1701" s="24"/>
      <c r="MUJ1701" s="24"/>
      <c r="MUN1701" s="3"/>
      <c r="MUO1701" s="31"/>
      <c r="MUP1701" s="5"/>
      <c r="MUQ1701" s="9"/>
      <c r="MUT1701" s="2"/>
      <c r="MUW1701" s="24"/>
      <c r="MUX1701" s="24"/>
      <c r="MUY1701" s="31"/>
      <c r="MUZ1701" s="24"/>
      <c r="MVA1701" s="24"/>
      <c r="MVB1701" s="24"/>
      <c r="MVC1701" s="24"/>
      <c r="MVD1701" s="24"/>
      <c r="MVE1701" s="24"/>
      <c r="MVF1701" s="24"/>
      <c r="MVG1701" s="24"/>
      <c r="MVH1701" s="24"/>
      <c r="MVI1701" s="24"/>
      <c r="MVJ1701" s="24"/>
      <c r="MVK1701" s="24"/>
      <c r="MVL1701" s="24"/>
      <c r="MVM1701" s="24"/>
      <c r="MVN1701" s="24"/>
      <c r="MVR1701" s="3"/>
      <c r="MVS1701" s="31"/>
      <c r="MVT1701" s="5"/>
      <c r="MVU1701" s="9"/>
      <c r="MVX1701" s="2"/>
      <c r="MWA1701" s="24"/>
      <c r="MWB1701" s="24"/>
      <c r="MWC1701" s="31"/>
      <c r="MWD1701" s="24"/>
      <c r="MWE1701" s="24"/>
      <c r="MWF1701" s="24"/>
      <c r="MWG1701" s="24"/>
      <c r="MWH1701" s="24"/>
      <c r="MWI1701" s="24"/>
      <c r="MWJ1701" s="24"/>
      <c r="MWK1701" s="24"/>
      <c r="MWL1701" s="24"/>
      <c r="MWM1701" s="24"/>
      <c r="MWN1701" s="24"/>
      <c r="MWO1701" s="24"/>
      <c r="MWP1701" s="24"/>
      <c r="MWQ1701" s="24"/>
      <c r="MWR1701" s="24"/>
      <c r="MWV1701" s="3"/>
      <c r="MWW1701" s="31"/>
      <c r="MWX1701" s="5"/>
      <c r="MWY1701" s="9"/>
      <c r="MXB1701" s="2"/>
      <c r="MXE1701" s="24"/>
      <c r="MXF1701" s="24"/>
      <c r="MXG1701" s="31"/>
      <c r="MXH1701" s="24"/>
      <c r="MXI1701" s="24"/>
      <c r="MXJ1701" s="24"/>
      <c r="MXK1701" s="24"/>
      <c r="MXL1701" s="24"/>
      <c r="MXM1701" s="24"/>
      <c r="MXN1701" s="24"/>
      <c r="MXO1701" s="24"/>
      <c r="MXP1701" s="24"/>
      <c r="MXQ1701" s="24"/>
      <c r="MXR1701" s="24"/>
      <c r="MXS1701" s="24"/>
      <c r="MXT1701" s="24"/>
      <c r="MXU1701" s="24"/>
      <c r="MXV1701" s="24"/>
      <c r="MXZ1701" s="3"/>
      <c r="MYA1701" s="31"/>
      <c r="MYB1701" s="5"/>
      <c r="MYC1701" s="9"/>
      <c r="MYF1701" s="2"/>
      <c r="MYI1701" s="24"/>
      <c r="MYJ1701" s="24"/>
      <c r="MYK1701" s="31"/>
      <c r="MYL1701" s="24"/>
      <c r="MYM1701" s="24"/>
      <c r="MYN1701" s="24"/>
      <c r="MYO1701" s="24"/>
      <c r="MYP1701" s="24"/>
      <c r="MYQ1701" s="24"/>
      <c r="MYR1701" s="24"/>
      <c r="MYS1701" s="24"/>
      <c r="MYT1701" s="24"/>
      <c r="MYU1701" s="24"/>
      <c r="MYV1701" s="24"/>
      <c r="MYW1701" s="24"/>
      <c r="MYX1701" s="24"/>
      <c r="MYY1701" s="24"/>
      <c r="MYZ1701" s="24"/>
      <c r="MZD1701" s="3"/>
      <c r="MZE1701" s="31"/>
      <c r="MZF1701" s="5"/>
      <c r="MZG1701" s="9"/>
      <c r="MZJ1701" s="2"/>
      <c r="MZM1701" s="24"/>
      <c r="MZN1701" s="24"/>
      <c r="MZO1701" s="31"/>
      <c r="MZP1701" s="24"/>
      <c r="MZQ1701" s="24"/>
      <c r="MZR1701" s="24"/>
      <c r="MZS1701" s="24"/>
      <c r="MZT1701" s="24"/>
      <c r="MZU1701" s="24"/>
      <c r="MZV1701" s="24"/>
      <c r="MZW1701" s="24"/>
      <c r="MZX1701" s="24"/>
      <c r="MZY1701" s="24"/>
      <c r="MZZ1701" s="24"/>
      <c r="NAA1701" s="24"/>
      <c r="NAB1701" s="24"/>
      <c r="NAC1701" s="24"/>
      <c r="NAD1701" s="24"/>
      <c r="NAH1701" s="3"/>
      <c r="NAI1701" s="31"/>
      <c r="NAJ1701" s="5"/>
      <c r="NAK1701" s="9"/>
      <c r="NAN1701" s="2"/>
      <c r="NAQ1701" s="24"/>
      <c r="NAR1701" s="24"/>
      <c r="NAS1701" s="31"/>
      <c r="NAT1701" s="24"/>
      <c r="NAU1701" s="24"/>
      <c r="NAV1701" s="24"/>
      <c r="NAW1701" s="24"/>
      <c r="NAX1701" s="24"/>
      <c r="NAY1701" s="24"/>
      <c r="NAZ1701" s="24"/>
      <c r="NBA1701" s="24"/>
      <c r="NBB1701" s="24"/>
      <c r="NBC1701" s="24"/>
      <c r="NBD1701" s="24"/>
      <c r="NBE1701" s="24"/>
      <c r="NBF1701" s="24"/>
      <c r="NBG1701" s="24"/>
      <c r="NBH1701" s="24"/>
      <c r="NBL1701" s="3"/>
      <c r="NBM1701" s="31"/>
      <c r="NBN1701" s="5"/>
      <c r="NBO1701" s="9"/>
      <c r="NBR1701" s="2"/>
      <c r="NBU1701" s="24"/>
      <c r="NBV1701" s="24"/>
      <c r="NBW1701" s="31"/>
      <c r="NBX1701" s="24"/>
      <c r="NBY1701" s="24"/>
      <c r="NBZ1701" s="24"/>
      <c r="NCA1701" s="24"/>
      <c r="NCB1701" s="24"/>
      <c r="NCC1701" s="24"/>
      <c r="NCD1701" s="24"/>
      <c r="NCE1701" s="24"/>
      <c r="NCF1701" s="24"/>
      <c r="NCG1701" s="24"/>
      <c r="NCH1701" s="24"/>
      <c r="NCI1701" s="24"/>
      <c r="NCJ1701" s="24"/>
      <c r="NCK1701" s="24"/>
      <c r="NCL1701" s="24"/>
      <c r="NCP1701" s="3"/>
      <c r="NCQ1701" s="31"/>
      <c r="NCR1701" s="5"/>
      <c r="NCS1701" s="9"/>
      <c r="NCV1701" s="2"/>
      <c r="NCY1701" s="24"/>
      <c r="NCZ1701" s="24"/>
      <c r="NDA1701" s="31"/>
      <c r="NDB1701" s="24"/>
      <c r="NDC1701" s="24"/>
      <c r="NDD1701" s="24"/>
      <c r="NDE1701" s="24"/>
      <c r="NDF1701" s="24"/>
      <c r="NDG1701" s="24"/>
      <c r="NDH1701" s="24"/>
      <c r="NDI1701" s="24"/>
      <c r="NDJ1701" s="24"/>
      <c r="NDK1701" s="24"/>
      <c r="NDL1701" s="24"/>
      <c r="NDM1701" s="24"/>
      <c r="NDN1701" s="24"/>
      <c r="NDO1701" s="24"/>
      <c r="NDP1701" s="24"/>
      <c r="NDT1701" s="3"/>
      <c r="NDU1701" s="31"/>
      <c r="NDV1701" s="5"/>
      <c r="NDW1701" s="9"/>
      <c r="NDZ1701" s="2"/>
      <c r="NEC1701" s="24"/>
      <c r="NED1701" s="24"/>
      <c r="NEE1701" s="31"/>
      <c r="NEF1701" s="24"/>
      <c r="NEG1701" s="24"/>
      <c r="NEH1701" s="24"/>
      <c r="NEI1701" s="24"/>
      <c r="NEJ1701" s="24"/>
      <c r="NEK1701" s="24"/>
      <c r="NEL1701" s="24"/>
      <c r="NEM1701" s="24"/>
      <c r="NEN1701" s="24"/>
      <c r="NEO1701" s="24"/>
      <c r="NEP1701" s="24"/>
      <c r="NEQ1701" s="24"/>
      <c r="NER1701" s="24"/>
      <c r="NES1701" s="24"/>
      <c r="NET1701" s="24"/>
      <c r="NEX1701" s="3"/>
      <c r="NEY1701" s="31"/>
      <c r="NEZ1701" s="5"/>
      <c r="NFA1701" s="9"/>
      <c r="NFD1701" s="2"/>
      <c r="NFG1701" s="24"/>
      <c r="NFH1701" s="24"/>
      <c r="NFI1701" s="31"/>
      <c r="NFJ1701" s="24"/>
      <c r="NFK1701" s="24"/>
      <c r="NFL1701" s="24"/>
      <c r="NFM1701" s="24"/>
      <c r="NFN1701" s="24"/>
      <c r="NFO1701" s="24"/>
      <c r="NFP1701" s="24"/>
      <c r="NFQ1701" s="24"/>
      <c r="NFR1701" s="24"/>
      <c r="NFS1701" s="24"/>
      <c r="NFT1701" s="24"/>
      <c r="NFU1701" s="24"/>
      <c r="NFV1701" s="24"/>
      <c r="NFW1701" s="24"/>
      <c r="NFX1701" s="24"/>
      <c r="NGB1701" s="3"/>
      <c r="NGC1701" s="31"/>
      <c r="NGD1701" s="5"/>
      <c r="NGE1701" s="9"/>
      <c r="NGH1701" s="2"/>
      <c r="NGK1701" s="24"/>
      <c r="NGL1701" s="24"/>
      <c r="NGM1701" s="31"/>
      <c r="NGN1701" s="24"/>
      <c r="NGO1701" s="24"/>
      <c r="NGP1701" s="24"/>
      <c r="NGQ1701" s="24"/>
      <c r="NGR1701" s="24"/>
      <c r="NGS1701" s="24"/>
      <c r="NGT1701" s="24"/>
      <c r="NGU1701" s="24"/>
      <c r="NGV1701" s="24"/>
      <c r="NGW1701" s="24"/>
      <c r="NGX1701" s="24"/>
      <c r="NGY1701" s="24"/>
      <c r="NGZ1701" s="24"/>
      <c r="NHA1701" s="24"/>
      <c r="NHB1701" s="24"/>
      <c r="NHF1701" s="3"/>
      <c r="NHG1701" s="31"/>
      <c r="NHH1701" s="5"/>
      <c r="NHI1701" s="9"/>
      <c r="NHL1701" s="2"/>
      <c r="NHO1701" s="24"/>
      <c r="NHP1701" s="24"/>
      <c r="NHQ1701" s="31"/>
      <c r="NHR1701" s="24"/>
      <c r="NHS1701" s="24"/>
      <c r="NHT1701" s="24"/>
      <c r="NHU1701" s="24"/>
      <c r="NHV1701" s="24"/>
      <c r="NHW1701" s="24"/>
      <c r="NHX1701" s="24"/>
      <c r="NHY1701" s="24"/>
      <c r="NHZ1701" s="24"/>
      <c r="NIA1701" s="24"/>
      <c r="NIB1701" s="24"/>
      <c r="NIC1701" s="24"/>
      <c r="NID1701" s="24"/>
      <c r="NIE1701" s="24"/>
      <c r="NIF1701" s="24"/>
      <c r="NIJ1701" s="3"/>
      <c r="NIK1701" s="31"/>
      <c r="NIL1701" s="5"/>
      <c r="NIM1701" s="9"/>
      <c r="NIP1701" s="2"/>
      <c r="NIS1701" s="24"/>
      <c r="NIT1701" s="24"/>
      <c r="NIU1701" s="31"/>
      <c r="NIV1701" s="24"/>
      <c r="NIW1701" s="24"/>
      <c r="NIX1701" s="24"/>
      <c r="NIY1701" s="24"/>
      <c r="NIZ1701" s="24"/>
      <c r="NJA1701" s="24"/>
      <c r="NJB1701" s="24"/>
      <c r="NJC1701" s="24"/>
      <c r="NJD1701" s="24"/>
      <c r="NJE1701" s="24"/>
      <c r="NJF1701" s="24"/>
      <c r="NJG1701" s="24"/>
      <c r="NJH1701" s="24"/>
      <c r="NJI1701" s="24"/>
      <c r="NJJ1701" s="24"/>
      <c r="NJN1701" s="3"/>
      <c r="NJO1701" s="31"/>
      <c r="NJP1701" s="5"/>
      <c r="NJQ1701" s="9"/>
      <c r="NJT1701" s="2"/>
      <c r="NJW1701" s="24"/>
      <c r="NJX1701" s="24"/>
      <c r="NJY1701" s="31"/>
      <c r="NJZ1701" s="24"/>
      <c r="NKA1701" s="24"/>
      <c r="NKB1701" s="24"/>
      <c r="NKC1701" s="24"/>
      <c r="NKD1701" s="24"/>
      <c r="NKE1701" s="24"/>
      <c r="NKF1701" s="24"/>
      <c r="NKG1701" s="24"/>
      <c r="NKH1701" s="24"/>
      <c r="NKI1701" s="24"/>
      <c r="NKJ1701" s="24"/>
      <c r="NKK1701" s="24"/>
      <c r="NKL1701" s="24"/>
      <c r="NKM1701" s="24"/>
      <c r="NKN1701" s="24"/>
      <c r="NKR1701" s="3"/>
      <c r="NKS1701" s="31"/>
      <c r="NKT1701" s="5"/>
      <c r="NKU1701" s="9"/>
      <c r="NKX1701" s="2"/>
      <c r="NLA1701" s="24"/>
      <c r="NLB1701" s="24"/>
      <c r="NLC1701" s="31"/>
      <c r="NLD1701" s="24"/>
      <c r="NLE1701" s="24"/>
      <c r="NLF1701" s="24"/>
      <c r="NLG1701" s="24"/>
      <c r="NLH1701" s="24"/>
      <c r="NLI1701" s="24"/>
      <c r="NLJ1701" s="24"/>
      <c r="NLK1701" s="24"/>
      <c r="NLL1701" s="24"/>
      <c r="NLM1701" s="24"/>
      <c r="NLN1701" s="24"/>
      <c r="NLO1701" s="24"/>
      <c r="NLP1701" s="24"/>
      <c r="NLQ1701" s="24"/>
      <c r="NLR1701" s="24"/>
      <c r="NLV1701" s="3"/>
      <c r="NLW1701" s="31"/>
      <c r="NLX1701" s="5"/>
      <c r="NLY1701" s="9"/>
      <c r="NMB1701" s="2"/>
      <c r="NME1701" s="24"/>
      <c r="NMF1701" s="24"/>
      <c r="NMG1701" s="31"/>
      <c r="NMH1701" s="24"/>
      <c r="NMI1701" s="24"/>
      <c r="NMJ1701" s="24"/>
      <c r="NMK1701" s="24"/>
      <c r="NML1701" s="24"/>
      <c r="NMM1701" s="24"/>
      <c r="NMN1701" s="24"/>
      <c r="NMO1701" s="24"/>
      <c r="NMP1701" s="24"/>
      <c r="NMQ1701" s="24"/>
      <c r="NMR1701" s="24"/>
      <c r="NMS1701" s="24"/>
      <c r="NMT1701" s="24"/>
      <c r="NMU1701" s="24"/>
      <c r="NMV1701" s="24"/>
      <c r="NMZ1701" s="3"/>
      <c r="NNA1701" s="31"/>
      <c r="NNB1701" s="5"/>
      <c r="NNC1701" s="9"/>
      <c r="NNF1701" s="2"/>
      <c r="NNI1701" s="24"/>
      <c r="NNJ1701" s="24"/>
      <c r="NNK1701" s="31"/>
      <c r="NNL1701" s="24"/>
      <c r="NNM1701" s="24"/>
      <c r="NNN1701" s="24"/>
      <c r="NNO1701" s="24"/>
      <c r="NNP1701" s="24"/>
      <c r="NNQ1701" s="24"/>
      <c r="NNR1701" s="24"/>
      <c r="NNS1701" s="24"/>
      <c r="NNT1701" s="24"/>
      <c r="NNU1701" s="24"/>
      <c r="NNV1701" s="24"/>
      <c r="NNW1701" s="24"/>
      <c r="NNX1701" s="24"/>
      <c r="NNY1701" s="24"/>
      <c r="NNZ1701" s="24"/>
      <c r="NOD1701" s="3"/>
      <c r="NOE1701" s="31"/>
      <c r="NOF1701" s="5"/>
      <c r="NOG1701" s="9"/>
      <c r="NOJ1701" s="2"/>
      <c r="NOM1701" s="24"/>
      <c r="NON1701" s="24"/>
      <c r="NOO1701" s="31"/>
      <c r="NOP1701" s="24"/>
      <c r="NOQ1701" s="24"/>
      <c r="NOR1701" s="24"/>
      <c r="NOS1701" s="24"/>
      <c r="NOT1701" s="24"/>
      <c r="NOU1701" s="24"/>
      <c r="NOV1701" s="24"/>
      <c r="NOW1701" s="24"/>
      <c r="NOX1701" s="24"/>
      <c r="NOY1701" s="24"/>
      <c r="NOZ1701" s="24"/>
      <c r="NPA1701" s="24"/>
      <c r="NPB1701" s="24"/>
      <c r="NPC1701" s="24"/>
      <c r="NPD1701" s="24"/>
      <c r="NPH1701" s="3"/>
      <c r="NPI1701" s="31"/>
      <c r="NPJ1701" s="5"/>
      <c r="NPK1701" s="9"/>
      <c r="NPN1701" s="2"/>
      <c r="NPQ1701" s="24"/>
      <c r="NPR1701" s="24"/>
      <c r="NPS1701" s="31"/>
      <c r="NPT1701" s="24"/>
      <c r="NPU1701" s="24"/>
      <c r="NPV1701" s="24"/>
      <c r="NPW1701" s="24"/>
      <c r="NPX1701" s="24"/>
      <c r="NPY1701" s="24"/>
      <c r="NPZ1701" s="24"/>
      <c r="NQA1701" s="24"/>
      <c r="NQB1701" s="24"/>
      <c r="NQC1701" s="24"/>
      <c r="NQD1701" s="24"/>
      <c r="NQE1701" s="24"/>
      <c r="NQF1701" s="24"/>
      <c r="NQG1701" s="24"/>
      <c r="NQH1701" s="24"/>
      <c r="NQL1701" s="3"/>
      <c r="NQM1701" s="31"/>
      <c r="NQN1701" s="5"/>
      <c r="NQO1701" s="9"/>
      <c r="NQR1701" s="2"/>
      <c r="NQU1701" s="24"/>
      <c r="NQV1701" s="24"/>
      <c r="NQW1701" s="31"/>
      <c r="NQX1701" s="24"/>
      <c r="NQY1701" s="24"/>
      <c r="NQZ1701" s="24"/>
      <c r="NRA1701" s="24"/>
      <c r="NRB1701" s="24"/>
      <c r="NRC1701" s="24"/>
      <c r="NRD1701" s="24"/>
      <c r="NRE1701" s="24"/>
      <c r="NRF1701" s="24"/>
      <c r="NRG1701" s="24"/>
      <c r="NRH1701" s="24"/>
      <c r="NRI1701" s="24"/>
      <c r="NRJ1701" s="24"/>
      <c r="NRK1701" s="24"/>
      <c r="NRL1701" s="24"/>
      <c r="NRP1701" s="3"/>
      <c r="NRQ1701" s="31"/>
      <c r="NRR1701" s="5"/>
      <c r="NRS1701" s="9"/>
      <c r="NRV1701" s="2"/>
      <c r="NRY1701" s="24"/>
      <c r="NRZ1701" s="24"/>
      <c r="NSA1701" s="31"/>
      <c r="NSB1701" s="24"/>
      <c r="NSC1701" s="24"/>
      <c r="NSD1701" s="24"/>
      <c r="NSE1701" s="24"/>
      <c r="NSF1701" s="24"/>
      <c r="NSG1701" s="24"/>
      <c r="NSH1701" s="24"/>
      <c r="NSI1701" s="24"/>
      <c r="NSJ1701" s="24"/>
      <c r="NSK1701" s="24"/>
      <c r="NSL1701" s="24"/>
      <c r="NSM1701" s="24"/>
      <c r="NSN1701" s="24"/>
      <c r="NSO1701" s="24"/>
      <c r="NSP1701" s="24"/>
      <c r="NST1701" s="3"/>
      <c r="NSU1701" s="31"/>
      <c r="NSV1701" s="5"/>
      <c r="NSW1701" s="9"/>
      <c r="NSZ1701" s="2"/>
      <c r="NTC1701" s="24"/>
      <c r="NTD1701" s="24"/>
      <c r="NTE1701" s="31"/>
      <c r="NTF1701" s="24"/>
      <c r="NTG1701" s="24"/>
      <c r="NTH1701" s="24"/>
      <c r="NTI1701" s="24"/>
      <c r="NTJ1701" s="24"/>
      <c r="NTK1701" s="24"/>
      <c r="NTL1701" s="24"/>
      <c r="NTM1701" s="24"/>
      <c r="NTN1701" s="24"/>
      <c r="NTO1701" s="24"/>
      <c r="NTP1701" s="24"/>
      <c r="NTQ1701" s="24"/>
      <c r="NTR1701" s="24"/>
      <c r="NTS1701" s="24"/>
      <c r="NTT1701" s="24"/>
      <c r="NTX1701" s="3"/>
      <c r="NTY1701" s="31"/>
      <c r="NTZ1701" s="5"/>
      <c r="NUA1701" s="9"/>
      <c r="NUD1701" s="2"/>
      <c r="NUG1701" s="24"/>
      <c r="NUH1701" s="24"/>
      <c r="NUI1701" s="31"/>
      <c r="NUJ1701" s="24"/>
      <c r="NUK1701" s="24"/>
      <c r="NUL1701" s="24"/>
      <c r="NUM1701" s="24"/>
      <c r="NUN1701" s="24"/>
      <c r="NUO1701" s="24"/>
      <c r="NUP1701" s="24"/>
      <c r="NUQ1701" s="24"/>
      <c r="NUR1701" s="24"/>
      <c r="NUS1701" s="24"/>
      <c r="NUT1701" s="24"/>
      <c r="NUU1701" s="24"/>
      <c r="NUV1701" s="24"/>
      <c r="NUW1701" s="24"/>
      <c r="NUX1701" s="24"/>
      <c r="NVB1701" s="3"/>
      <c r="NVC1701" s="31"/>
      <c r="NVD1701" s="5"/>
      <c r="NVE1701" s="9"/>
      <c r="NVH1701" s="2"/>
      <c r="NVK1701" s="24"/>
      <c r="NVL1701" s="24"/>
      <c r="NVM1701" s="31"/>
      <c r="NVN1701" s="24"/>
      <c r="NVO1701" s="24"/>
      <c r="NVP1701" s="24"/>
      <c r="NVQ1701" s="24"/>
      <c r="NVR1701" s="24"/>
      <c r="NVS1701" s="24"/>
      <c r="NVT1701" s="24"/>
      <c r="NVU1701" s="24"/>
      <c r="NVV1701" s="24"/>
      <c r="NVW1701" s="24"/>
      <c r="NVX1701" s="24"/>
      <c r="NVY1701" s="24"/>
      <c r="NVZ1701" s="24"/>
      <c r="NWA1701" s="24"/>
      <c r="NWB1701" s="24"/>
      <c r="NWF1701" s="3"/>
      <c r="NWG1701" s="31"/>
      <c r="NWH1701" s="5"/>
      <c r="NWI1701" s="9"/>
      <c r="NWL1701" s="2"/>
      <c r="NWO1701" s="24"/>
      <c r="NWP1701" s="24"/>
      <c r="NWQ1701" s="31"/>
      <c r="NWR1701" s="24"/>
      <c r="NWS1701" s="24"/>
      <c r="NWT1701" s="24"/>
      <c r="NWU1701" s="24"/>
      <c r="NWV1701" s="24"/>
      <c r="NWW1701" s="24"/>
      <c r="NWX1701" s="24"/>
      <c r="NWY1701" s="24"/>
      <c r="NWZ1701" s="24"/>
      <c r="NXA1701" s="24"/>
      <c r="NXB1701" s="24"/>
      <c r="NXC1701" s="24"/>
      <c r="NXD1701" s="24"/>
      <c r="NXE1701" s="24"/>
      <c r="NXF1701" s="24"/>
      <c r="NXJ1701" s="3"/>
      <c r="NXK1701" s="31"/>
      <c r="NXL1701" s="5"/>
      <c r="NXM1701" s="9"/>
      <c r="NXP1701" s="2"/>
      <c r="NXS1701" s="24"/>
      <c r="NXT1701" s="24"/>
      <c r="NXU1701" s="31"/>
      <c r="NXV1701" s="24"/>
      <c r="NXW1701" s="24"/>
      <c r="NXX1701" s="24"/>
      <c r="NXY1701" s="24"/>
      <c r="NXZ1701" s="24"/>
      <c r="NYA1701" s="24"/>
      <c r="NYB1701" s="24"/>
      <c r="NYC1701" s="24"/>
      <c r="NYD1701" s="24"/>
      <c r="NYE1701" s="24"/>
      <c r="NYF1701" s="24"/>
      <c r="NYG1701" s="24"/>
      <c r="NYH1701" s="24"/>
      <c r="NYI1701" s="24"/>
      <c r="NYJ1701" s="24"/>
      <c r="NYN1701" s="3"/>
      <c r="NYO1701" s="31"/>
      <c r="NYP1701" s="5"/>
      <c r="NYQ1701" s="9"/>
      <c r="NYT1701" s="2"/>
      <c r="NYW1701" s="24"/>
      <c r="NYX1701" s="24"/>
      <c r="NYY1701" s="31"/>
      <c r="NYZ1701" s="24"/>
      <c r="NZA1701" s="24"/>
      <c r="NZB1701" s="24"/>
      <c r="NZC1701" s="24"/>
      <c r="NZD1701" s="24"/>
      <c r="NZE1701" s="24"/>
      <c r="NZF1701" s="24"/>
      <c r="NZG1701" s="24"/>
      <c r="NZH1701" s="24"/>
      <c r="NZI1701" s="24"/>
      <c r="NZJ1701" s="24"/>
      <c r="NZK1701" s="24"/>
      <c r="NZL1701" s="24"/>
      <c r="NZM1701" s="24"/>
      <c r="NZN1701" s="24"/>
      <c r="NZR1701" s="3"/>
      <c r="NZS1701" s="31"/>
      <c r="NZT1701" s="5"/>
      <c r="NZU1701" s="9"/>
      <c r="NZX1701" s="2"/>
      <c r="OAA1701" s="24"/>
      <c r="OAB1701" s="24"/>
      <c r="OAC1701" s="31"/>
      <c r="OAD1701" s="24"/>
      <c r="OAE1701" s="24"/>
      <c r="OAF1701" s="24"/>
      <c r="OAG1701" s="24"/>
      <c r="OAH1701" s="24"/>
      <c r="OAI1701" s="24"/>
      <c r="OAJ1701" s="24"/>
      <c r="OAK1701" s="24"/>
      <c r="OAL1701" s="24"/>
      <c r="OAM1701" s="24"/>
      <c r="OAN1701" s="24"/>
      <c r="OAO1701" s="24"/>
      <c r="OAP1701" s="24"/>
      <c r="OAQ1701" s="24"/>
      <c r="OAR1701" s="24"/>
      <c r="OAV1701" s="3"/>
      <c r="OAW1701" s="31"/>
      <c r="OAX1701" s="5"/>
      <c r="OAY1701" s="9"/>
      <c r="OBB1701" s="2"/>
      <c r="OBE1701" s="24"/>
      <c r="OBF1701" s="24"/>
      <c r="OBG1701" s="31"/>
      <c r="OBH1701" s="24"/>
      <c r="OBI1701" s="24"/>
      <c r="OBJ1701" s="24"/>
      <c r="OBK1701" s="24"/>
      <c r="OBL1701" s="24"/>
      <c r="OBM1701" s="24"/>
      <c r="OBN1701" s="24"/>
      <c r="OBO1701" s="24"/>
      <c r="OBP1701" s="24"/>
      <c r="OBQ1701" s="24"/>
      <c r="OBR1701" s="24"/>
      <c r="OBS1701" s="24"/>
      <c r="OBT1701" s="24"/>
      <c r="OBU1701" s="24"/>
      <c r="OBV1701" s="24"/>
      <c r="OBZ1701" s="3"/>
      <c r="OCA1701" s="31"/>
      <c r="OCB1701" s="5"/>
      <c r="OCC1701" s="9"/>
      <c r="OCF1701" s="2"/>
      <c r="OCI1701" s="24"/>
      <c r="OCJ1701" s="24"/>
      <c r="OCK1701" s="31"/>
      <c r="OCL1701" s="24"/>
      <c r="OCM1701" s="24"/>
      <c r="OCN1701" s="24"/>
      <c r="OCO1701" s="24"/>
      <c r="OCP1701" s="24"/>
      <c r="OCQ1701" s="24"/>
      <c r="OCR1701" s="24"/>
      <c r="OCS1701" s="24"/>
      <c r="OCT1701" s="24"/>
      <c r="OCU1701" s="24"/>
      <c r="OCV1701" s="24"/>
      <c r="OCW1701" s="24"/>
      <c r="OCX1701" s="24"/>
      <c r="OCY1701" s="24"/>
      <c r="OCZ1701" s="24"/>
      <c r="ODD1701" s="3"/>
      <c r="ODE1701" s="31"/>
      <c r="ODF1701" s="5"/>
      <c r="ODG1701" s="9"/>
      <c r="ODJ1701" s="2"/>
      <c r="ODM1701" s="24"/>
      <c r="ODN1701" s="24"/>
      <c r="ODO1701" s="31"/>
      <c r="ODP1701" s="24"/>
      <c r="ODQ1701" s="24"/>
      <c r="ODR1701" s="24"/>
      <c r="ODS1701" s="24"/>
      <c r="ODT1701" s="24"/>
      <c r="ODU1701" s="24"/>
      <c r="ODV1701" s="24"/>
      <c r="ODW1701" s="24"/>
      <c r="ODX1701" s="24"/>
      <c r="ODY1701" s="24"/>
      <c r="ODZ1701" s="24"/>
      <c r="OEA1701" s="24"/>
      <c r="OEB1701" s="24"/>
      <c r="OEC1701" s="24"/>
      <c r="OED1701" s="24"/>
      <c r="OEH1701" s="3"/>
      <c r="OEI1701" s="31"/>
      <c r="OEJ1701" s="5"/>
      <c r="OEK1701" s="9"/>
      <c r="OEN1701" s="2"/>
      <c r="OEQ1701" s="24"/>
      <c r="OER1701" s="24"/>
      <c r="OES1701" s="31"/>
      <c r="OET1701" s="24"/>
      <c r="OEU1701" s="24"/>
      <c r="OEV1701" s="24"/>
      <c r="OEW1701" s="24"/>
      <c r="OEX1701" s="24"/>
      <c r="OEY1701" s="24"/>
      <c r="OEZ1701" s="24"/>
      <c r="OFA1701" s="24"/>
      <c r="OFB1701" s="24"/>
      <c r="OFC1701" s="24"/>
      <c r="OFD1701" s="24"/>
      <c r="OFE1701" s="24"/>
      <c r="OFF1701" s="24"/>
      <c r="OFG1701" s="24"/>
      <c r="OFH1701" s="24"/>
      <c r="OFL1701" s="3"/>
      <c r="OFM1701" s="31"/>
      <c r="OFN1701" s="5"/>
      <c r="OFO1701" s="9"/>
      <c r="OFR1701" s="2"/>
      <c r="OFU1701" s="24"/>
      <c r="OFV1701" s="24"/>
      <c r="OFW1701" s="31"/>
      <c r="OFX1701" s="24"/>
      <c r="OFY1701" s="24"/>
      <c r="OFZ1701" s="24"/>
      <c r="OGA1701" s="24"/>
      <c r="OGB1701" s="24"/>
      <c r="OGC1701" s="24"/>
      <c r="OGD1701" s="24"/>
      <c r="OGE1701" s="24"/>
      <c r="OGF1701" s="24"/>
      <c r="OGG1701" s="24"/>
      <c r="OGH1701" s="24"/>
      <c r="OGI1701" s="24"/>
      <c r="OGJ1701" s="24"/>
      <c r="OGK1701" s="24"/>
      <c r="OGL1701" s="24"/>
      <c r="OGP1701" s="3"/>
      <c r="OGQ1701" s="31"/>
      <c r="OGR1701" s="5"/>
      <c r="OGS1701" s="9"/>
      <c r="OGV1701" s="2"/>
      <c r="OGY1701" s="24"/>
      <c r="OGZ1701" s="24"/>
      <c r="OHA1701" s="31"/>
      <c r="OHB1701" s="24"/>
      <c r="OHC1701" s="24"/>
      <c r="OHD1701" s="24"/>
      <c r="OHE1701" s="24"/>
      <c r="OHF1701" s="24"/>
      <c r="OHG1701" s="24"/>
      <c r="OHH1701" s="24"/>
      <c r="OHI1701" s="24"/>
      <c r="OHJ1701" s="24"/>
      <c r="OHK1701" s="24"/>
      <c r="OHL1701" s="24"/>
      <c r="OHM1701" s="24"/>
      <c r="OHN1701" s="24"/>
      <c r="OHO1701" s="24"/>
      <c r="OHP1701" s="24"/>
      <c r="OHT1701" s="3"/>
      <c r="OHU1701" s="31"/>
      <c r="OHV1701" s="5"/>
      <c r="OHW1701" s="9"/>
      <c r="OHZ1701" s="2"/>
      <c r="OIC1701" s="24"/>
      <c r="OID1701" s="24"/>
      <c r="OIE1701" s="31"/>
      <c r="OIF1701" s="24"/>
      <c r="OIG1701" s="24"/>
      <c r="OIH1701" s="24"/>
      <c r="OII1701" s="24"/>
      <c r="OIJ1701" s="24"/>
      <c r="OIK1701" s="24"/>
      <c r="OIL1701" s="24"/>
      <c r="OIM1701" s="24"/>
      <c r="OIN1701" s="24"/>
      <c r="OIO1701" s="24"/>
      <c r="OIP1701" s="24"/>
      <c r="OIQ1701" s="24"/>
      <c r="OIR1701" s="24"/>
      <c r="OIS1701" s="24"/>
      <c r="OIT1701" s="24"/>
      <c r="OIX1701" s="3"/>
      <c r="OIY1701" s="31"/>
      <c r="OIZ1701" s="5"/>
      <c r="OJA1701" s="9"/>
      <c r="OJD1701" s="2"/>
      <c r="OJG1701" s="24"/>
      <c r="OJH1701" s="24"/>
      <c r="OJI1701" s="31"/>
      <c r="OJJ1701" s="24"/>
      <c r="OJK1701" s="24"/>
      <c r="OJL1701" s="24"/>
      <c r="OJM1701" s="24"/>
      <c r="OJN1701" s="24"/>
      <c r="OJO1701" s="24"/>
      <c r="OJP1701" s="24"/>
      <c r="OJQ1701" s="24"/>
      <c r="OJR1701" s="24"/>
      <c r="OJS1701" s="24"/>
      <c r="OJT1701" s="24"/>
      <c r="OJU1701" s="24"/>
      <c r="OJV1701" s="24"/>
      <c r="OJW1701" s="24"/>
      <c r="OJX1701" s="24"/>
      <c r="OKB1701" s="3"/>
      <c r="OKC1701" s="31"/>
      <c r="OKD1701" s="5"/>
      <c r="OKE1701" s="9"/>
      <c r="OKH1701" s="2"/>
      <c r="OKK1701" s="24"/>
      <c r="OKL1701" s="24"/>
      <c r="OKM1701" s="31"/>
      <c r="OKN1701" s="24"/>
      <c r="OKO1701" s="24"/>
      <c r="OKP1701" s="24"/>
      <c r="OKQ1701" s="24"/>
      <c r="OKR1701" s="24"/>
      <c r="OKS1701" s="24"/>
      <c r="OKT1701" s="24"/>
      <c r="OKU1701" s="24"/>
      <c r="OKV1701" s="24"/>
      <c r="OKW1701" s="24"/>
      <c r="OKX1701" s="24"/>
      <c r="OKY1701" s="24"/>
      <c r="OKZ1701" s="24"/>
      <c r="OLA1701" s="24"/>
      <c r="OLB1701" s="24"/>
      <c r="OLF1701" s="3"/>
      <c r="OLG1701" s="31"/>
      <c r="OLH1701" s="5"/>
      <c r="OLI1701" s="9"/>
      <c r="OLL1701" s="2"/>
      <c r="OLO1701" s="24"/>
      <c r="OLP1701" s="24"/>
      <c r="OLQ1701" s="31"/>
      <c r="OLR1701" s="24"/>
      <c r="OLS1701" s="24"/>
      <c r="OLT1701" s="24"/>
      <c r="OLU1701" s="24"/>
      <c r="OLV1701" s="24"/>
      <c r="OLW1701" s="24"/>
      <c r="OLX1701" s="24"/>
      <c r="OLY1701" s="24"/>
      <c r="OLZ1701" s="24"/>
      <c r="OMA1701" s="24"/>
      <c r="OMB1701" s="24"/>
      <c r="OMC1701" s="24"/>
      <c r="OMD1701" s="24"/>
      <c r="OME1701" s="24"/>
      <c r="OMF1701" s="24"/>
      <c r="OMJ1701" s="3"/>
      <c r="OMK1701" s="31"/>
      <c r="OML1701" s="5"/>
      <c r="OMM1701" s="9"/>
      <c r="OMP1701" s="2"/>
      <c r="OMS1701" s="24"/>
      <c r="OMT1701" s="24"/>
      <c r="OMU1701" s="31"/>
      <c r="OMV1701" s="24"/>
      <c r="OMW1701" s="24"/>
      <c r="OMX1701" s="24"/>
      <c r="OMY1701" s="24"/>
      <c r="OMZ1701" s="24"/>
      <c r="ONA1701" s="24"/>
      <c r="ONB1701" s="24"/>
      <c r="ONC1701" s="24"/>
      <c r="OND1701" s="24"/>
      <c r="ONE1701" s="24"/>
      <c r="ONF1701" s="24"/>
      <c r="ONG1701" s="24"/>
      <c r="ONH1701" s="24"/>
      <c r="ONI1701" s="24"/>
      <c r="ONJ1701" s="24"/>
      <c r="ONN1701" s="3"/>
      <c r="ONO1701" s="31"/>
      <c r="ONP1701" s="5"/>
      <c r="ONQ1701" s="9"/>
      <c r="ONT1701" s="2"/>
      <c r="ONW1701" s="24"/>
      <c r="ONX1701" s="24"/>
      <c r="ONY1701" s="31"/>
      <c r="ONZ1701" s="24"/>
      <c r="OOA1701" s="24"/>
      <c r="OOB1701" s="24"/>
      <c r="OOC1701" s="24"/>
      <c r="OOD1701" s="24"/>
      <c r="OOE1701" s="24"/>
      <c r="OOF1701" s="24"/>
      <c r="OOG1701" s="24"/>
      <c r="OOH1701" s="24"/>
      <c r="OOI1701" s="24"/>
      <c r="OOJ1701" s="24"/>
      <c r="OOK1701" s="24"/>
      <c r="OOL1701" s="24"/>
      <c r="OOM1701" s="24"/>
      <c r="OON1701" s="24"/>
      <c r="OOR1701" s="3"/>
      <c r="OOS1701" s="31"/>
      <c r="OOT1701" s="5"/>
      <c r="OOU1701" s="9"/>
      <c r="OOX1701" s="2"/>
      <c r="OPA1701" s="24"/>
      <c r="OPB1701" s="24"/>
      <c r="OPC1701" s="31"/>
      <c r="OPD1701" s="24"/>
      <c r="OPE1701" s="24"/>
      <c r="OPF1701" s="24"/>
      <c r="OPG1701" s="24"/>
      <c r="OPH1701" s="24"/>
      <c r="OPI1701" s="24"/>
      <c r="OPJ1701" s="24"/>
      <c r="OPK1701" s="24"/>
      <c r="OPL1701" s="24"/>
      <c r="OPM1701" s="24"/>
      <c r="OPN1701" s="24"/>
      <c r="OPO1701" s="24"/>
      <c r="OPP1701" s="24"/>
      <c r="OPQ1701" s="24"/>
      <c r="OPR1701" s="24"/>
      <c r="OPV1701" s="3"/>
      <c r="OPW1701" s="31"/>
      <c r="OPX1701" s="5"/>
      <c r="OPY1701" s="9"/>
      <c r="OQB1701" s="2"/>
      <c r="OQE1701" s="24"/>
      <c r="OQF1701" s="24"/>
      <c r="OQG1701" s="31"/>
      <c r="OQH1701" s="24"/>
      <c r="OQI1701" s="24"/>
      <c r="OQJ1701" s="24"/>
      <c r="OQK1701" s="24"/>
      <c r="OQL1701" s="24"/>
      <c r="OQM1701" s="24"/>
      <c r="OQN1701" s="24"/>
      <c r="OQO1701" s="24"/>
      <c r="OQP1701" s="24"/>
      <c r="OQQ1701" s="24"/>
      <c r="OQR1701" s="24"/>
      <c r="OQS1701" s="24"/>
      <c r="OQT1701" s="24"/>
      <c r="OQU1701" s="24"/>
      <c r="OQV1701" s="24"/>
      <c r="OQZ1701" s="3"/>
      <c r="ORA1701" s="31"/>
      <c r="ORB1701" s="5"/>
      <c r="ORC1701" s="9"/>
      <c r="ORF1701" s="2"/>
      <c r="ORI1701" s="24"/>
      <c r="ORJ1701" s="24"/>
      <c r="ORK1701" s="31"/>
      <c r="ORL1701" s="24"/>
      <c r="ORM1701" s="24"/>
      <c r="ORN1701" s="24"/>
      <c r="ORO1701" s="24"/>
      <c r="ORP1701" s="24"/>
      <c r="ORQ1701" s="24"/>
      <c r="ORR1701" s="24"/>
      <c r="ORS1701" s="24"/>
      <c r="ORT1701" s="24"/>
      <c r="ORU1701" s="24"/>
      <c r="ORV1701" s="24"/>
      <c r="ORW1701" s="24"/>
      <c r="ORX1701" s="24"/>
      <c r="ORY1701" s="24"/>
      <c r="ORZ1701" s="24"/>
      <c r="OSD1701" s="3"/>
      <c r="OSE1701" s="31"/>
      <c r="OSF1701" s="5"/>
      <c r="OSG1701" s="9"/>
      <c r="OSJ1701" s="2"/>
      <c r="OSM1701" s="24"/>
      <c r="OSN1701" s="24"/>
      <c r="OSO1701" s="31"/>
      <c r="OSP1701" s="24"/>
      <c r="OSQ1701" s="24"/>
      <c r="OSR1701" s="24"/>
      <c r="OSS1701" s="24"/>
      <c r="OST1701" s="24"/>
      <c r="OSU1701" s="24"/>
      <c r="OSV1701" s="24"/>
      <c r="OSW1701" s="24"/>
      <c r="OSX1701" s="24"/>
      <c r="OSY1701" s="24"/>
      <c r="OSZ1701" s="24"/>
      <c r="OTA1701" s="24"/>
      <c r="OTB1701" s="24"/>
      <c r="OTC1701" s="24"/>
      <c r="OTD1701" s="24"/>
      <c r="OTH1701" s="3"/>
      <c r="OTI1701" s="31"/>
      <c r="OTJ1701" s="5"/>
      <c r="OTK1701" s="9"/>
      <c r="OTN1701" s="2"/>
      <c r="OTQ1701" s="24"/>
      <c r="OTR1701" s="24"/>
      <c r="OTS1701" s="31"/>
      <c r="OTT1701" s="24"/>
      <c r="OTU1701" s="24"/>
      <c r="OTV1701" s="24"/>
      <c r="OTW1701" s="24"/>
      <c r="OTX1701" s="24"/>
      <c r="OTY1701" s="24"/>
      <c r="OTZ1701" s="24"/>
      <c r="OUA1701" s="24"/>
      <c r="OUB1701" s="24"/>
      <c r="OUC1701" s="24"/>
      <c r="OUD1701" s="24"/>
      <c r="OUE1701" s="24"/>
      <c r="OUF1701" s="24"/>
      <c r="OUG1701" s="24"/>
      <c r="OUH1701" s="24"/>
      <c r="OUL1701" s="3"/>
      <c r="OUM1701" s="31"/>
      <c r="OUN1701" s="5"/>
      <c r="OUO1701" s="9"/>
      <c r="OUR1701" s="2"/>
      <c r="OUU1701" s="24"/>
      <c r="OUV1701" s="24"/>
      <c r="OUW1701" s="31"/>
      <c r="OUX1701" s="24"/>
      <c r="OUY1701" s="24"/>
      <c r="OUZ1701" s="24"/>
      <c r="OVA1701" s="24"/>
      <c r="OVB1701" s="24"/>
      <c r="OVC1701" s="24"/>
      <c r="OVD1701" s="24"/>
      <c r="OVE1701" s="24"/>
      <c r="OVF1701" s="24"/>
      <c r="OVG1701" s="24"/>
      <c r="OVH1701" s="24"/>
      <c r="OVI1701" s="24"/>
      <c r="OVJ1701" s="24"/>
      <c r="OVK1701" s="24"/>
      <c r="OVL1701" s="24"/>
      <c r="OVP1701" s="3"/>
      <c r="OVQ1701" s="31"/>
      <c r="OVR1701" s="5"/>
      <c r="OVS1701" s="9"/>
      <c r="OVV1701" s="2"/>
      <c r="OVY1701" s="24"/>
      <c r="OVZ1701" s="24"/>
      <c r="OWA1701" s="31"/>
      <c r="OWB1701" s="24"/>
      <c r="OWC1701" s="24"/>
      <c r="OWD1701" s="24"/>
      <c r="OWE1701" s="24"/>
      <c r="OWF1701" s="24"/>
      <c r="OWG1701" s="24"/>
      <c r="OWH1701" s="24"/>
      <c r="OWI1701" s="24"/>
      <c r="OWJ1701" s="24"/>
      <c r="OWK1701" s="24"/>
      <c r="OWL1701" s="24"/>
      <c r="OWM1701" s="24"/>
      <c r="OWN1701" s="24"/>
      <c r="OWO1701" s="24"/>
      <c r="OWP1701" s="24"/>
      <c r="OWT1701" s="3"/>
      <c r="OWU1701" s="31"/>
      <c r="OWV1701" s="5"/>
      <c r="OWW1701" s="9"/>
      <c r="OWZ1701" s="2"/>
      <c r="OXC1701" s="24"/>
      <c r="OXD1701" s="24"/>
      <c r="OXE1701" s="31"/>
      <c r="OXF1701" s="24"/>
      <c r="OXG1701" s="24"/>
      <c r="OXH1701" s="24"/>
      <c r="OXI1701" s="24"/>
      <c r="OXJ1701" s="24"/>
      <c r="OXK1701" s="24"/>
      <c r="OXL1701" s="24"/>
      <c r="OXM1701" s="24"/>
      <c r="OXN1701" s="24"/>
      <c r="OXO1701" s="24"/>
      <c r="OXP1701" s="24"/>
      <c r="OXQ1701" s="24"/>
      <c r="OXR1701" s="24"/>
      <c r="OXS1701" s="24"/>
      <c r="OXT1701" s="24"/>
      <c r="OXX1701" s="3"/>
      <c r="OXY1701" s="31"/>
      <c r="OXZ1701" s="5"/>
      <c r="OYA1701" s="9"/>
      <c r="OYD1701" s="2"/>
      <c r="OYG1701" s="24"/>
      <c r="OYH1701" s="24"/>
      <c r="OYI1701" s="31"/>
      <c r="OYJ1701" s="24"/>
      <c r="OYK1701" s="24"/>
      <c r="OYL1701" s="24"/>
      <c r="OYM1701" s="24"/>
      <c r="OYN1701" s="24"/>
      <c r="OYO1701" s="24"/>
      <c r="OYP1701" s="24"/>
      <c r="OYQ1701" s="24"/>
      <c r="OYR1701" s="24"/>
      <c r="OYS1701" s="24"/>
      <c r="OYT1701" s="24"/>
      <c r="OYU1701" s="24"/>
      <c r="OYV1701" s="24"/>
      <c r="OYW1701" s="24"/>
      <c r="OYX1701" s="24"/>
      <c r="OZB1701" s="3"/>
      <c r="OZC1701" s="31"/>
      <c r="OZD1701" s="5"/>
      <c r="OZE1701" s="9"/>
      <c r="OZH1701" s="2"/>
      <c r="OZK1701" s="24"/>
      <c r="OZL1701" s="24"/>
      <c r="OZM1701" s="31"/>
      <c r="OZN1701" s="24"/>
      <c r="OZO1701" s="24"/>
      <c r="OZP1701" s="24"/>
      <c r="OZQ1701" s="24"/>
      <c r="OZR1701" s="24"/>
      <c r="OZS1701" s="24"/>
      <c r="OZT1701" s="24"/>
      <c r="OZU1701" s="24"/>
      <c r="OZV1701" s="24"/>
      <c r="OZW1701" s="24"/>
      <c r="OZX1701" s="24"/>
      <c r="OZY1701" s="24"/>
      <c r="OZZ1701" s="24"/>
      <c r="PAA1701" s="24"/>
      <c r="PAB1701" s="24"/>
      <c r="PAF1701" s="3"/>
      <c r="PAG1701" s="31"/>
      <c r="PAH1701" s="5"/>
      <c r="PAI1701" s="9"/>
      <c r="PAL1701" s="2"/>
      <c r="PAO1701" s="24"/>
      <c r="PAP1701" s="24"/>
      <c r="PAQ1701" s="31"/>
      <c r="PAR1701" s="24"/>
      <c r="PAS1701" s="24"/>
      <c r="PAT1701" s="24"/>
      <c r="PAU1701" s="24"/>
      <c r="PAV1701" s="24"/>
      <c r="PAW1701" s="24"/>
      <c r="PAX1701" s="24"/>
      <c r="PAY1701" s="24"/>
      <c r="PAZ1701" s="24"/>
      <c r="PBA1701" s="24"/>
      <c r="PBB1701" s="24"/>
      <c r="PBC1701" s="24"/>
      <c r="PBD1701" s="24"/>
      <c r="PBE1701" s="24"/>
      <c r="PBF1701" s="24"/>
      <c r="PBJ1701" s="3"/>
      <c r="PBK1701" s="31"/>
      <c r="PBL1701" s="5"/>
      <c r="PBM1701" s="9"/>
      <c r="PBP1701" s="2"/>
      <c r="PBS1701" s="24"/>
      <c r="PBT1701" s="24"/>
      <c r="PBU1701" s="31"/>
      <c r="PBV1701" s="24"/>
      <c r="PBW1701" s="24"/>
      <c r="PBX1701" s="24"/>
      <c r="PBY1701" s="24"/>
      <c r="PBZ1701" s="24"/>
      <c r="PCA1701" s="24"/>
      <c r="PCB1701" s="24"/>
      <c r="PCC1701" s="24"/>
      <c r="PCD1701" s="24"/>
      <c r="PCE1701" s="24"/>
      <c r="PCF1701" s="24"/>
      <c r="PCG1701" s="24"/>
      <c r="PCH1701" s="24"/>
      <c r="PCI1701" s="24"/>
      <c r="PCJ1701" s="24"/>
      <c r="PCN1701" s="3"/>
      <c r="PCO1701" s="31"/>
      <c r="PCP1701" s="5"/>
      <c r="PCQ1701" s="9"/>
      <c r="PCT1701" s="2"/>
      <c r="PCW1701" s="24"/>
      <c r="PCX1701" s="24"/>
      <c r="PCY1701" s="31"/>
      <c r="PCZ1701" s="24"/>
      <c r="PDA1701" s="24"/>
      <c r="PDB1701" s="24"/>
      <c r="PDC1701" s="24"/>
      <c r="PDD1701" s="24"/>
      <c r="PDE1701" s="24"/>
      <c r="PDF1701" s="24"/>
      <c r="PDG1701" s="24"/>
      <c r="PDH1701" s="24"/>
      <c r="PDI1701" s="24"/>
      <c r="PDJ1701" s="24"/>
      <c r="PDK1701" s="24"/>
      <c r="PDL1701" s="24"/>
      <c r="PDM1701" s="24"/>
      <c r="PDN1701" s="24"/>
      <c r="PDR1701" s="3"/>
      <c r="PDS1701" s="31"/>
      <c r="PDT1701" s="5"/>
      <c r="PDU1701" s="9"/>
      <c r="PDX1701" s="2"/>
      <c r="PEA1701" s="24"/>
      <c r="PEB1701" s="24"/>
      <c r="PEC1701" s="31"/>
      <c r="PED1701" s="24"/>
      <c r="PEE1701" s="24"/>
      <c r="PEF1701" s="24"/>
      <c r="PEG1701" s="24"/>
      <c r="PEH1701" s="24"/>
      <c r="PEI1701" s="24"/>
      <c r="PEJ1701" s="24"/>
      <c r="PEK1701" s="24"/>
      <c r="PEL1701" s="24"/>
      <c r="PEM1701" s="24"/>
      <c r="PEN1701" s="24"/>
      <c r="PEO1701" s="24"/>
      <c r="PEP1701" s="24"/>
      <c r="PEQ1701" s="24"/>
      <c r="PER1701" s="24"/>
      <c r="PEV1701" s="3"/>
      <c r="PEW1701" s="31"/>
      <c r="PEX1701" s="5"/>
      <c r="PEY1701" s="9"/>
      <c r="PFB1701" s="2"/>
      <c r="PFE1701" s="24"/>
      <c r="PFF1701" s="24"/>
      <c r="PFG1701" s="31"/>
      <c r="PFH1701" s="24"/>
      <c r="PFI1701" s="24"/>
      <c r="PFJ1701" s="24"/>
      <c r="PFK1701" s="24"/>
      <c r="PFL1701" s="24"/>
      <c r="PFM1701" s="24"/>
      <c r="PFN1701" s="24"/>
      <c r="PFO1701" s="24"/>
      <c r="PFP1701" s="24"/>
      <c r="PFQ1701" s="24"/>
      <c r="PFR1701" s="24"/>
      <c r="PFS1701" s="24"/>
      <c r="PFT1701" s="24"/>
      <c r="PFU1701" s="24"/>
      <c r="PFV1701" s="24"/>
      <c r="PFZ1701" s="3"/>
      <c r="PGA1701" s="31"/>
      <c r="PGB1701" s="5"/>
      <c r="PGC1701" s="9"/>
      <c r="PGF1701" s="2"/>
      <c r="PGI1701" s="24"/>
      <c r="PGJ1701" s="24"/>
      <c r="PGK1701" s="31"/>
      <c r="PGL1701" s="24"/>
      <c r="PGM1701" s="24"/>
      <c r="PGN1701" s="24"/>
      <c r="PGO1701" s="24"/>
      <c r="PGP1701" s="24"/>
      <c r="PGQ1701" s="24"/>
      <c r="PGR1701" s="24"/>
      <c r="PGS1701" s="24"/>
      <c r="PGT1701" s="24"/>
      <c r="PGU1701" s="24"/>
      <c r="PGV1701" s="24"/>
      <c r="PGW1701" s="24"/>
      <c r="PGX1701" s="24"/>
      <c r="PGY1701" s="24"/>
      <c r="PGZ1701" s="24"/>
      <c r="PHD1701" s="3"/>
      <c r="PHE1701" s="31"/>
      <c r="PHF1701" s="5"/>
      <c r="PHG1701" s="9"/>
      <c r="PHJ1701" s="2"/>
      <c r="PHM1701" s="24"/>
      <c r="PHN1701" s="24"/>
      <c r="PHO1701" s="31"/>
      <c r="PHP1701" s="24"/>
      <c r="PHQ1701" s="24"/>
      <c r="PHR1701" s="24"/>
      <c r="PHS1701" s="24"/>
      <c r="PHT1701" s="24"/>
      <c r="PHU1701" s="24"/>
      <c r="PHV1701" s="24"/>
      <c r="PHW1701" s="24"/>
      <c r="PHX1701" s="24"/>
      <c r="PHY1701" s="24"/>
      <c r="PHZ1701" s="24"/>
      <c r="PIA1701" s="24"/>
      <c r="PIB1701" s="24"/>
      <c r="PIC1701" s="24"/>
      <c r="PID1701" s="24"/>
      <c r="PIH1701" s="3"/>
      <c r="PII1701" s="31"/>
      <c r="PIJ1701" s="5"/>
      <c r="PIK1701" s="9"/>
      <c r="PIN1701" s="2"/>
      <c r="PIQ1701" s="24"/>
      <c r="PIR1701" s="24"/>
      <c r="PIS1701" s="31"/>
      <c r="PIT1701" s="24"/>
      <c r="PIU1701" s="24"/>
      <c r="PIV1701" s="24"/>
      <c r="PIW1701" s="24"/>
      <c r="PIX1701" s="24"/>
      <c r="PIY1701" s="24"/>
      <c r="PIZ1701" s="24"/>
      <c r="PJA1701" s="24"/>
      <c r="PJB1701" s="24"/>
      <c r="PJC1701" s="24"/>
      <c r="PJD1701" s="24"/>
      <c r="PJE1701" s="24"/>
      <c r="PJF1701" s="24"/>
      <c r="PJG1701" s="24"/>
      <c r="PJH1701" s="24"/>
      <c r="PJL1701" s="3"/>
      <c r="PJM1701" s="31"/>
      <c r="PJN1701" s="5"/>
      <c r="PJO1701" s="9"/>
      <c r="PJR1701" s="2"/>
      <c r="PJU1701" s="24"/>
      <c r="PJV1701" s="24"/>
      <c r="PJW1701" s="31"/>
      <c r="PJX1701" s="24"/>
      <c r="PJY1701" s="24"/>
      <c r="PJZ1701" s="24"/>
      <c r="PKA1701" s="24"/>
      <c r="PKB1701" s="24"/>
      <c r="PKC1701" s="24"/>
      <c r="PKD1701" s="24"/>
      <c r="PKE1701" s="24"/>
      <c r="PKF1701" s="24"/>
      <c r="PKG1701" s="24"/>
      <c r="PKH1701" s="24"/>
      <c r="PKI1701" s="24"/>
      <c r="PKJ1701" s="24"/>
      <c r="PKK1701" s="24"/>
      <c r="PKL1701" s="24"/>
      <c r="PKP1701" s="3"/>
      <c r="PKQ1701" s="31"/>
      <c r="PKR1701" s="5"/>
      <c r="PKS1701" s="9"/>
      <c r="PKV1701" s="2"/>
      <c r="PKY1701" s="24"/>
      <c r="PKZ1701" s="24"/>
      <c r="PLA1701" s="31"/>
      <c r="PLB1701" s="24"/>
      <c r="PLC1701" s="24"/>
      <c r="PLD1701" s="24"/>
      <c r="PLE1701" s="24"/>
      <c r="PLF1701" s="24"/>
      <c r="PLG1701" s="24"/>
      <c r="PLH1701" s="24"/>
      <c r="PLI1701" s="24"/>
      <c r="PLJ1701" s="24"/>
      <c r="PLK1701" s="24"/>
      <c r="PLL1701" s="24"/>
      <c r="PLM1701" s="24"/>
      <c r="PLN1701" s="24"/>
      <c r="PLO1701" s="24"/>
      <c r="PLP1701" s="24"/>
      <c r="PLT1701" s="3"/>
      <c r="PLU1701" s="31"/>
      <c r="PLV1701" s="5"/>
      <c r="PLW1701" s="9"/>
      <c r="PLZ1701" s="2"/>
      <c r="PMC1701" s="24"/>
      <c r="PMD1701" s="24"/>
      <c r="PME1701" s="31"/>
      <c r="PMF1701" s="24"/>
      <c r="PMG1701" s="24"/>
      <c r="PMH1701" s="24"/>
      <c r="PMI1701" s="24"/>
      <c r="PMJ1701" s="24"/>
      <c r="PMK1701" s="24"/>
      <c r="PML1701" s="24"/>
      <c r="PMM1701" s="24"/>
      <c r="PMN1701" s="24"/>
      <c r="PMO1701" s="24"/>
      <c r="PMP1701" s="24"/>
      <c r="PMQ1701" s="24"/>
      <c r="PMR1701" s="24"/>
      <c r="PMS1701" s="24"/>
      <c r="PMT1701" s="24"/>
      <c r="PMX1701" s="3"/>
      <c r="PMY1701" s="31"/>
      <c r="PMZ1701" s="5"/>
      <c r="PNA1701" s="9"/>
      <c r="PND1701" s="2"/>
      <c r="PNG1701" s="24"/>
      <c r="PNH1701" s="24"/>
      <c r="PNI1701" s="31"/>
      <c r="PNJ1701" s="24"/>
      <c r="PNK1701" s="24"/>
      <c r="PNL1701" s="24"/>
      <c r="PNM1701" s="24"/>
      <c r="PNN1701" s="24"/>
      <c r="PNO1701" s="24"/>
      <c r="PNP1701" s="24"/>
      <c r="PNQ1701" s="24"/>
      <c r="PNR1701" s="24"/>
      <c r="PNS1701" s="24"/>
      <c r="PNT1701" s="24"/>
      <c r="PNU1701" s="24"/>
      <c r="PNV1701" s="24"/>
      <c r="PNW1701" s="24"/>
      <c r="PNX1701" s="24"/>
      <c r="POB1701" s="3"/>
      <c r="POC1701" s="31"/>
      <c r="POD1701" s="5"/>
      <c r="POE1701" s="9"/>
      <c r="POH1701" s="2"/>
      <c r="POK1701" s="24"/>
      <c r="POL1701" s="24"/>
      <c r="POM1701" s="31"/>
      <c r="PON1701" s="24"/>
      <c r="POO1701" s="24"/>
      <c r="POP1701" s="24"/>
      <c r="POQ1701" s="24"/>
      <c r="POR1701" s="24"/>
      <c r="POS1701" s="24"/>
      <c r="POT1701" s="24"/>
      <c r="POU1701" s="24"/>
      <c r="POV1701" s="24"/>
      <c r="POW1701" s="24"/>
      <c r="POX1701" s="24"/>
      <c r="POY1701" s="24"/>
      <c r="POZ1701" s="24"/>
      <c r="PPA1701" s="24"/>
      <c r="PPB1701" s="24"/>
      <c r="PPF1701" s="3"/>
      <c r="PPG1701" s="31"/>
      <c r="PPH1701" s="5"/>
      <c r="PPI1701" s="9"/>
      <c r="PPL1701" s="2"/>
      <c r="PPO1701" s="24"/>
      <c r="PPP1701" s="24"/>
      <c r="PPQ1701" s="31"/>
      <c r="PPR1701" s="24"/>
      <c r="PPS1701" s="24"/>
      <c r="PPT1701" s="24"/>
      <c r="PPU1701" s="24"/>
      <c r="PPV1701" s="24"/>
      <c r="PPW1701" s="24"/>
      <c r="PPX1701" s="24"/>
      <c r="PPY1701" s="24"/>
      <c r="PPZ1701" s="24"/>
      <c r="PQA1701" s="24"/>
      <c r="PQB1701" s="24"/>
      <c r="PQC1701" s="24"/>
      <c r="PQD1701" s="24"/>
      <c r="PQE1701" s="24"/>
      <c r="PQF1701" s="24"/>
      <c r="PQJ1701" s="3"/>
      <c r="PQK1701" s="31"/>
      <c r="PQL1701" s="5"/>
      <c r="PQM1701" s="9"/>
      <c r="PQP1701" s="2"/>
      <c r="PQS1701" s="24"/>
      <c r="PQT1701" s="24"/>
      <c r="PQU1701" s="31"/>
      <c r="PQV1701" s="24"/>
      <c r="PQW1701" s="24"/>
      <c r="PQX1701" s="24"/>
      <c r="PQY1701" s="24"/>
      <c r="PQZ1701" s="24"/>
      <c r="PRA1701" s="24"/>
      <c r="PRB1701" s="24"/>
      <c r="PRC1701" s="24"/>
      <c r="PRD1701" s="24"/>
      <c r="PRE1701" s="24"/>
      <c r="PRF1701" s="24"/>
      <c r="PRG1701" s="24"/>
      <c r="PRH1701" s="24"/>
      <c r="PRI1701" s="24"/>
      <c r="PRJ1701" s="24"/>
      <c r="PRN1701" s="3"/>
      <c r="PRO1701" s="31"/>
      <c r="PRP1701" s="5"/>
      <c r="PRQ1701" s="9"/>
      <c r="PRT1701" s="2"/>
      <c r="PRW1701" s="24"/>
      <c r="PRX1701" s="24"/>
      <c r="PRY1701" s="31"/>
      <c r="PRZ1701" s="24"/>
      <c r="PSA1701" s="24"/>
      <c r="PSB1701" s="24"/>
      <c r="PSC1701" s="24"/>
      <c r="PSD1701" s="24"/>
      <c r="PSE1701" s="24"/>
      <c r="PSF1701" s="24"/>
      <c r="PSG1701" s="24"/>
      <c r="PSH1701" s="24"/>
      <c r="PSI1701" s="24"/>
      <c r="PSJ1701" s="24"/>
      <c r="PSK1701" s="24"/>
      <c r="PSL1701" s="24"/>
      <c r="PSM1701" s="24"/>
      <c r="PSN1701" s="24"/>
      <c r="PSR1701" s="3"/>
      <c r="PSS1701" s="31"/>
      <c r="PST1701" s="5"/>
      <c r="PSU1701" s="9"/>
      <c r="PSX1701" s="2"/>
      <c r="PTA1701" s="24"/>
      <c r="PTB1701" s="24"/>
      <c r="PTC1701" s="31"/>
      <c r="PTD1701" s="24"/>
      <c r="PTE1701" s="24"/>
      <c r="PTF1701" s="24"/>
      <c r="PTG1701" s="24"/>
      <c r="PTH1701" s="24"/>
      <c r="PTI1701" s="24"/>
      <c r="PTJ1701" s="24"/>
      <c r="PTK1701" s="24"/>
      <c r="PTL1701" s="24"/>
      <c r="PTM1701" s="24"/>
      <c r="PTN1701" s="24"/>
      <c r="PTO1701" s="24"/>
      <c r="PTP1701" s="24"/>
      <c r="PTQ1701" s="24"/>
      <c r="PTR1701" s="24"/>
      <c r="PTV1701" s="3"/>
      <c r="PTW1701" s="31"/>
      <c r="PTX1701" s="5"/>
      <c r="PTY1701" s="9"/>
      <c r="PUB1701" s="2"/>
      <c r="PUE1701" s="24"/>
      <c r="PUF1701" s="24"/>
      <c r="PUG1701" s="31"/>
      <c r="PUH1701" s="24"/>
      <c r="PUI1701" s="24"/>
      <c r="PUJ1701" s="24"/>
      <c r="PUK1701" s="24"/>
      <c r="PUL1701" s="24"/>
      <c r="PUM1701" s="24"/>
      <c r="PUN1701" s="24"/>
      <c r="PUO1701" s="24"/>
      <c r="PUP1701" s="24"/>
      <c r="PUQ1701" s="24"/>
      <c r="PUR1701" s="24"/>
      <c r="PUS1701" s="24"/>
      <c r="PUT1701" s="24"/>
      <c r="PUU1701" s="24"/>
      <c r="PUV1701" s="24"/>
      <c r="PUZ1701" s="3"/>
      <c r="PVA1701" s="31"/>
      <c r="PVB1701" s="5"/>
      <c r="PVC1701" s="9"/>
      <c r="PVF1701" s="2"/>
      <c r="PVI1701" s="24"/>
      <c r="PVJ1701" s="24"/>
      <c r="PVK1701" s="31"/>
      <c r="PVL1701" s="24"/>
      <c r="PVM1701" s="24"/>
      <c r="PVN1701" s="24"/>
      <c r="PVO1701" s="24"/>
      <c r="PVP1701" s="24"/>
      <c r="PVQ1701" s="24"/>
      <c r="PVR1701" s="24"/>
      <c r="PVS1701" s="24"/>
      <c r="PVT1701" s="24"/>
      <c r="PVU1701" s="24"/>
      <c r="PVV1701" s="24"/>
      <c r="PVW1701" s="24"/>
      <c r="PVX1701" s="24"/>
      <c r="PVY1701" s="24"/>
      <c r="PVZ1701" s="24"/>
      <c r="PWD1701" s="3"/>
      <c r="PWE1701" s="31"/>
      <c r="PWF1701" s="5"/>
      <c r="PWG1701" s="9"/>
      <c r="PWJ1701" s="2"/>
      <c r="PWM1701" s="24"/>
      <c r="PWN1701" s="24"/>
      <c r="PWO1701" s="31"/>
      <c r="PWP1701" s="24"/>
      <c r="PWQ1701" s="24"/>
      <c r="PWR1701" s="24"/>
      <c r="PWS1701" s="24"/>
      <c r="PWT1701" s="24"/>
      <c r="PWU1701" s="24"/>
      <c r="PWV1701" s="24"/>
      <c r="PWW1701" s="24"/>
      <c r="PWX1701" s="24"/>
      <c r="PWY1701" s="24"/>
      <c r="PWZ1701" s="24"/>
      <c r="PXA1701" s="24"/>
      <c r="PXB1701" s="24"/>
      <c r="PXC1701" s="24"/>
      <c r="PXD1701" s="24"/>
      <c r="PXH1701" s="3"/>
      <c r="PXI1701" s="31"/>
      <c r="PXJ1701" s="5"/>
      <c r="PXK1701" s="9"/>
      <c r="PXN1701" s="2"/>
      <c r="PXQ1701" s="24"/>
      <c r="PXR1701" s="24"/>
      <c r="PXS1701" s="31"/>
      <c r="PXT1701" s="24"/>
      <c r="PXU1701" s="24"/>
      <c r="PXV1701" s="24"/>
      <c r="PXW1701" s="24"/>
      <c r="PXX1701" s="24"/>
      <c r="PXY1701" s="24"/>
      <c r="PXZ1701" s="24"/>
      <c r="PYA1701" s="24"/>
      <c r="PYB1701" s="24"/>
      <c r="PYC1701" s="24"/>
      <c r="PYD1701" s="24"/>
      <c r="PYE1701" s="24"/>
      <c r="PYF1701" s="24"/>
      <c r="PYG1701" s="24"/>
      <c r="PYH1701" s="24"/>
      <c r="PYL1701" s="3"/>
      <c r="PYM1701" s="31"/>
      <c r="PYN1701" s="5"/>
      <c r="PYO1701" s="9"/>
      <c r="PYR1701" s="2"/>
      <c r="PYU1701" s="24"/>
      <c r="PYV1701" s="24"/>
      <c r="PYW1701" s="31"/>
      <c r="PYX1701" s="24"/>
      <c r="PYY1701" s="24"/>
      <c r="PYZ1701" s="24"/>
      <c r="PZA1701" s="24"/>
      <c r="PZB1701" s="24"/>
      <c r="PZC1701" s="24"/>
      <c r="PZD1701" s="24"/>
      <c r="PZE1701" s="24"/>
      <c r="PZF1701" s="24"/>
      <c r="PZG1701" s="24"/>
      <c r="PZH1701" s="24"/>
      <c r="PZI1701" s="24"/>
      <c r="PZJ1701" s="24"/>
      <c r="PZK1701" s="24"/>
      <c r="PZL1701" s="24"/>
      <c r="PZP1701" s="3"/>
      <c r="PZQ1701" s="31"/>
      <c r="PZR1701" s="5"/>
      <c r="PZS1701" s="9"/>
      <c r="PZV1701" s="2"/>
      <c r="PZY1701" s="24"/>
      <c r="PZZ1701" s="24"/>
      <c r="QAA1701" s="31"/>
      <c r="QAB1701" s="24"/>
      <c r="QAC1701" s="24"/>
      <c r="QAD1701" s="24"/>
      <c r="QAE1701" s="24"/>
      <c r="QAF1701" s="24"/>
      <c r="QAG1701" s="24"/>
      <c r="QAH1701" s="24"/>
      <c r="QAI1701" s="24"/>
      <c r="QAJ1701" s="24"/>
      <c r="QAK1701" s="24"/>
      <c r="QAL1701" s="24"/>
      <c r="QAM1701" s="24"/>
      <c r="QAN1701" s="24"/>
      <c r="QAO1701" s="24"/>
      <c r="QAP1701" s="24"/>
      <c r="QAT1701" s="3"/>
      <c r="QAU1701" s="31"/>
      <c r="QAV1701" s="5"/>
      <c r="QAW1701" s="9"/>
      <c r="QAZ1701" s="2"/>
      <c r="QBC1701" s="24"/>
      <c r="QBD1701" s="24"/>
      <c r="QBE1701" s="31"/>
      <c r="QBF1701" s="24"/>
      <c r="QBG1701" s="24"/>
      <c r="QBH1701" s="24"/>
      <c r="QBI1701" s="24"/>
      <c r="QBJ1701" s="24"/>
      <c r="QBK1701" s="24"/>
      <c r="QBL1701" s="24"/>
      <c r="QBM1701" s="24"/>
      <c r="QBN1701" s="24"/>
      <c r="QBO1701" s="24"/>
      <c r="QBP1701" s="24"/>
      <c r="QBQ1701" s="24"/>
      <c r="QBR1701" s="24"/>
      <c r="QBS1701" s="24"/>
      <c r="QBT1701" s="24"/>
      <c r="QBX1701" s="3"/>
      <c r="QBY1701" s="31"/>
      <c r="QBZ1701" s="5"/>
      <c r="QCA1701" s="9"/>
      <c r="QCD1701" s="2"/>
      <c r="QCG1701" s="24"/>
      <c r="QCH1701" s="24"/>
      <c r="QCI1701" s="31"/>
      <c r="QCJ1701" s="24"/>
      <c r="QCK1701" s="24"/>
      <c r="QCL1701" s="24"/>
      <c r="QCM1701" s="24"/>
      <c r="QCN1701" s="24"/>
      <c r="QCO1701" s="24"/>
      <c r="QCP1701" s="24"/>
      <c r="QCQ1701" s="24"/>
      <c r="QCR1701" s="24"/>
      <c r="QCS1701" s="24"/>
      <c r="QCT1701" s="24"/>
      <c r="QCU1701" s="24"/>
      <c r="QCV1701" s="24"/>
      <c r="QCW1701" s="24"/>
      <c r="QCX1701" s="24"/>
      <c r="QDB1701" s="3"/>
      <c r="QDC1701" s="31"/>
      <c r="QDD1701" s="5"/>
      <c r="QDE1701" s="9"/>
      <c r="QDH1701" s="2"/>
      <c r="QDK1701" s="24"/>
      <c r="QDL1701" s="24"/>
      <c r="QDM1701" s="31"/>
      <c r="QDN1701" s="24"/>
      <c r="QDO1701" s="24"/>
      <c r="QDP1701" s="24"/>
      <c r="QDQ1701" s="24"/>
      <c r="QDR1701" s="24"/>
      <c r="QDS1701" s="24"/>
      <c r="QDT1701" s="24"/>
      <c r="QDU1701" s="24"/>
      <c r="QDV1701" s="24"/>
      <c r="QDW1701" s="24"/>
      <c r="QDX1701" s="24"/>
      <c r="QDY1701" s="24"/>
      <c r="QDZ1701" s="24"/>
      <c r="QEA1701" s="24"/>
      <c r="QEB1701" s="24"/>
      <c r="QEF1701" s="3"/>
      <c r="QEG1701" s="31"/>
      <c r="QEH1701" s="5"/>
      <c r="QEI1701" s="9"/>
      <c r="QEL1701" s="2"/>
      <c r="QEO1701" s="24"/>
      <c r="QEP1701" s="24"/>
      <c r="QEQ1701" s="31"/>
      <c r="QER1701" s="24"/>
      <c r="QES1701" s="24"/>
      <c r="QET1701" s="24"/>
      <c r="QEU1701" s="24"/>
      <c r="QEV1701" s="24"/>
      <c r="QEW1701" s="24"/>
      <c r="QEX1701" s="24"/>
      <c r="QEY1701" s="24"/>
      <c r="QEZ1701" s="24"/>
      <c r="QFA1701" s="24"/>
      <c r="QFB1701" s="24"/>
      <c r="QFC1701" s="24"/>
      <c r="QFD1701" s="24"/>
      <c r="QFE1701" s="24"/>
      <c r="QFF1701" s="24"/>
      <c r="QFJ1701" s="3"/>
      <c r="QFK1701" s="31"/>
      <c r="QFL1701" s="5"/>
      <c r="QFM1701" s="9"/>
      <c r="QFP1701" s="2"/>
      <c r="QFS1701" s="24"/>
      <c r="QFT1701" s="24"/>
      <c r="QFU1701" s="31"/>
      <c r="QFV1701" s="24"/>
      <c r="QFW1701" s="24"/>
      <c r="QFX1701" s="24"/>
      <c r="QFY1701" s="24"/>
      <c r="QFZ1701" s="24"/>
      <c r="QGA1701" s="24"/>
      <c r="QGB1701" s="24"/>
      <c r="QGC1701" s="24"/>
      <c r="QGD1701" s="24"/>
      <c r="QGE1701" s="24"/>
      <c r="QGF1701" s="24"/>
      <c r="QGG1701" s="24"/>
      <c r="QGH1701" s="24"/>
      <c r="QGI1701" s="24"/>
      <c r="QGJ1701" s="24"/>
      <c r="QGN1701" s="3"/>
      <c r="QGO1701" s="31"/>
      <c r="QGP1701" s="5"/>
      <c r="QGQ1701" s="9"/>
      <c r="QGT1701" s="2"/>
      <c r="QGW1701" s="24"/>
      <c r="QGX1701" s="24"/>
      <c r="QGY1701" s="31"/>
      <c r="QGZ1701" s="24"/>
      <c r="QHA1701" s="24"/>
      <c r="QHB1701" s="24"/>
      <c r="QHC1701" s="24"/>
      <c r="QHD1701" s="24"/>
      <c r="QHE1701" s="24"/>
      <c r="QHF1701" s="24"/>
      <c r="QHG1701" s="24"/>
      <c r="QHH1701" s="24"/>
      <c r="QHI1701" s="24"/>
      <c r="QHJ1701" s="24"/>
      <c r="QHK1701" s="24"/>
      <c r="QHL1701" s="24"/>
      <c r="QHM1701" s="24"/>
      <c r="QHN1701" s="24"/>
      <c r="QHR1701" s="3"/>
      <c r="QHS1701" s="31"/>
      <c r="QHT1701" s="5"/>
      <c r="QHU1701" s="9"/>
      <c r="QHX1701" s="2"/>
      <c r="QIA1701" s="24"/>
      <c r="QIB1701" s="24"/>
      <c r="QIC1701" s="31"/>
      <c r="QID1701" s="24"/>
      <c r="QIE1701" s="24"/>
      <c r="QIF1701" s="24"/>
      <c r="QIG1701" s="24"/>
      <c r="QIH1701" s="24"/>
      <c r="QII1701" s="24"/>
      <c r="QIJ1701" s="24"/>
      <c r="QIK1701" s="24"/>
      <c r="QIL1701" s="24"/>
      <c r="QIM1701" s="24"/>
      <c r="QIN1701" s="24"/>
      <c r="QIO1701" s="24"/>
      <c r="QIP1701" s="24"/>
      <c r="QIQ1701" s="24"/>
      <c r="QIR1701" s="24"/>
      <c r="QIV1701" s="3"/>
      <c r="QIW1701" s="31"/>
      <c r="QIX1701" s="5"/>
      <c r="QIY1701" s="9"/>
      <c r="QJB1701" s="2"/>
      <c r="QJE1701" s="24"/>
      <c r="QJF1701" s="24"/>
      <c r="QJG1701" s="31"/>
      <c r="QJH1701" s="24"/>
      <c r="QJI1701" s="24"/>
      <c r="QJJ1701" s="24"/>
      <c r="QJK1701" s="24"/>
      <c r="QJL1701" s="24"/>
      <c r="QJM1701" s="24"/>
      <c r="QJN1701" s="24"/>
      <c r="QJO1701" s="24"/>
      <c r="QJP1701" s="24"/>
      <c r="QJQ1701" s="24"/>
      <c r="QJR1701" s="24"/>
      <c r="QJS1701" s="24"/>
      <c r="QJT1701" s="24"/>
      <c r="QJU1701" s="24"/>
      <c r="QJV1701" s="24"/>
      <c r="QJZ1701" s="3"/>
      <c r="QKA1701" s="31"/>
      <c r="QKB1701" s="5"/>
      <c r="QKC1701" s="9"/>
      <c r="QKF1701" s="2"/>
      <c r="QKI1701" s="24"/>
      <c r="QKJ1701" s="24"/>
      <c r="QKK1701" s="31"/>
      <c r="QKL1701" s="24"/>
      <c r="QKM1701" s="24"/>
      <c r="QKN1701" s="24"/>
      <c r="QKO1701" s="24"/>
      <c r="QKP1701" s="24"/>
      <c r="QKQ1701" s="24"/>
      <c r="QKR1701" s="24"/>
      <c r="QKS1701" s="24"/>
      <c r="QKT1701" s="24"/>
      <c r="QKU1701" s="24"/>
      <c r="QKV1701" s="24"/>
      <c r="QKW1701" s="24"/>
      <c r="QKX1701" s="24"/>
      <c r="QKY1701" s="24"/>
      <c r="QKZ1701" s="24"/>
      <c r="QLD1701" s="3"/>
      <c r="QLE1701" s="31"/>
      <c r="QLF1701" s="5"/>
      <c r="QLG1701" s="9"/>
      <c r="QLJ1701" s="2"/>
      <c r="QLM1701" s="24"/>
      <c r="QLN1701" s="24"/>
      <c r="QLO1701" s="31"/>
      <c r="QLP1701" s="24"/>
      <c r="QLQ1701" s="24"/>
      <c r="QLR1701" s="24"/>
      <c r="QLS1701" s="24"/>
      <c r="QLT1701" s="24"/>
      <c r="QLU1701" s="24"/>
      <c r="QLV1701" s="24"/>
      <c r="QLW1701" s="24"/>
      <c r="QLX1701" s="24"/>
      <c r="QLY1701" s="24"/>
      <c r="QLZ1701" s="24"/>
      <c r="QMA1701" s="24"/>
      <c r="QMB1701" s="24"/>
      <c r="QMC1701" s="24"/>
      <c r="QMD1701" s="24"/>
      <c r="QMH1701" s="3"/>
      <c r="QMI1701" s="31"/>
      <c r="QMJ1701" s="5"/>
      <c r="QMK1701" s="9"/>
      <c r="QMN1701" s="2"/>
      <c r="QMQ1701" s="24"/>
      <c r="QMR1701" s="24"/>
      <c r="QMS1701" s="31"/>
      <c r="QMT1701" s="24"/>
      <c r="QMU1701" s="24"/>
      <c r="QMV1701" s="24"/>
      <c r="QMW1701" s="24"/>
      <c r="QMX1701" s="24"/>
      <c r="QMY1701" s="24"/>
      <c r="QMZ1701" s="24"/>
      <c r="QNA1701" s="24"/>
      <c r="QNB1701" s="24"/>
      <c r="QNC1701" s="24"/>
      <c r="QND1701" s="24"/>
      <c r="QNE1701" s="24"/>
      <c r="QNF1701" s="24"/>
      <c r="QNG1701" s="24"/>
      <c r="QNH1701" s="24"/>
      <c r="QNL1701" s="3"/>
      <c r="QNM1701" s="31"/>
      <c r="QNN1701" s="5"/>
      <c r="QNO1701" s="9"/>
      <c r="QNR1701" s="2"/>
      <c r="QNU1701" s="24"/>
      <c r="QNV1701" s="24"/>
      <c r="QNW1701" s="31"/>
      <c r="QNX1701" s="24"/>
      <c r="QNY1701" s="24"/>
      <c r="QNZ1701" s="24"/>
      <c r="QOA1701" s="24"/>
      <c r="QOB1701" s="24"/>
      <c r="QOC1701" s="24"/>
      <c r="QOD1701" s="24"/>
      <c r="QOE1701" s="24"/>
      <c r="QOF1701" s="24"/>
      <c r="QOG1701" s="24"/>
      <c r="QOH1701" s="24"/>
      <c r="QOI1701" s="24"/>
      <c r="QOJ1701" s="24"/>
      <c r="QOK1701" s="24"/>
      <c r="QOL1701" s="24"/>
      <c r="QOP1701" s="3"/>
      <c r="QOQ1701" s="31"/>
      <c r="QOR1701" s="5"/>
      <c r="QOS1701" s="9"/>
      <c r="QOV1701" s="2"/>
      <c r="QOY1701" s="24"/>
      <c r="QOZ1701" s="24"/>
      <c r="QPA1701" s="31"/>
      <c r="QPB1701" s="24"/>
      <c r="QPC1701" s="24"/>
      <c r="QPD1701" s="24"/>
      <c r="QPE1701" s="24"/>
      <c r="QPF1701" s="24"/>
      <c r="QPG1701" s="24"/>
      <c r="QPH1701" s="24"/>
      <c r="QPI1701" s="24"/>
      <c r="QPJ1701" s="24"/>
      <c r="QPK1701" s="24"/>
      <c r="QPL1701" s="24"/>
      <c r="QPM1701" s="24"/>
      <c r="QPN1701" s="24"/>
      <c r="QPO1701" s="24"/>
      <c r="QPP1701" s="24"/>
      <c r="QPT1701" s="3"/>
      <c r="QPU1701" s="31"/>
      <c r="QPV1701" s="5"/>
      <c r="QPW1701" s="9"/>
      <c r="QPZ1701" s="2"/>
      <c r="QQC1701" s="24"/>
      <c r="QQD1701" s="24"/>
      <c r="QQE1701" s="31"/>
      <c r="QQF1701" s="24"/>
      <c r="QQG1701" s="24"/>
      <c r="QQH1701" s="24"/>
      <c r="QQI1701" s="24"/>
      <c r="QQJ1701" s="24"/>
      <c r="QQK1701" s="24"/>
      <c r="QQL1701" s="24"/>
      <c r="QQM1701" s="24"/>
      <c r="QQN1701" s="24"/>
      <c r="QQO1701" s="24"/>
      <c r="QQP1701" s="24"/>
      <c r="QQQ1701" s="24"/>
      <c r="QQR1701" s="24"/>
      <c r="QQS1701" s="24"/>
      <c r="QQT1701" s="24"/>
      <c r="QQX1701" s="3"/>
      <c r="QQY1701" s="31"/>
      <c r="QQZ1701" s="5"/>
      <c r="QRA1701" s="9"/>
      <c r="QRD1701" s="2"/>
      <c r="QRG1701" s="24"/>
      <c r="QRH1701" s="24"/>
      <c r="QRI1701" s="31"/>
      <c r="QRJ1701" s="24"/>
      <c r="QRK1701" s="24"/>
      <c r="QRL1701" s="24"/>
      <c r="QRM1701" s="24"/>
      <c r="QRN1701" s="24"/>
      <c r="QRO1701" s="24"/>
      <c r="QRP1701" s="24"/>
      <c r="QRQ1701" s="24"/>
      <c r="QRR1701" s="24"/>
      <c r="QRS1701" s="24"/>
      <c r="QRT1701" s="24"/>
      <c r="QRU1701" s="24"/>
      <c r="QRV1701" s="24"/>
      <c r="QRW1701" s="24"/>
      <c r="QRX1701" s="24"/>
      <c r="QSB1701" s="3"/>
      <c r="QSC1701" s="31"/>
      <c r="QSD1701" s="5"/>
      <c r="QSE1701" s="9"/>
      <c r="QSH1701" s="2"/>
      <c r="QSK1701" s="24"/>
      <c r="QSL1701" s="24"/>
      <c r="QSM1701" s="31"/>
      <c r="QSN1701" s="24"/>
      <c r="QSO1701" s="24"/>
      <c r="QSP1701" s="24"/>
      <c r="QSQ1701" s="24"/>
      <c r="QSR1701" s="24"/>
      <c r="QSS1701" s="24"/>
      <c r="QST1701" s="24"/>
      <c r="QSU1701" s="24"/>
      <c r="QSV1701" s="24"/>
      <c r="QSW1701" s="24"/>
      <c r="QSX1701" s="24"/>
      <c r="QSY1701" s="24"/>
      <c r="QSZ1701" s="24"/>
      <c r="QTA1701" s="24"/>
      <c r="QTB1701" s="24"/>
      <c r="QTF1701" s="3"/>
      <c r="QTG1701" s="31"/>
      <c r="QTH1701" s="5"/>
      <c r="QTI1701" s="9"/>
      <c r="QTL1701" s="2"/>
      <c r="QTO1701" s="24"/>
      <c r="QTP1701" s="24"/>
      <c r="QTQ1701" s="31"/>
      <c r="QTR1701" s="24"/>
      <c r="QTS1701" s="24"/>
      <c r="QTT1701" s="24"/>
      <c r="QTU1701" s="24"/>
      <c r="QTV1701" s="24"/>
      <c r="QTW1701" s="24"/>
      <c r="QTX1701" s="24"/>
      <c r="QTY1701" s="24"/>
      <c r="QTZ1701" s="24"/>
      <c r="QUA1701" s="24"/>
      <c r="QUB1701" s="24"/>
      <c r="QUC1701" s="24"/>
      <c r="QUD1701" s="24"/>
      <c r="QUE1701" s="24"/>
      <c r="QUF1701" s="24"/>
      <c r="QUJ1701" s="3"/>
      <c r="QUK1701" s="31"/>
      <c r="QUL1701" s="5"/>
      <c r="QUM1701" s="9"/>
      <c r="QUP1701" s="2"/>
      <c r="QUS1701" s="24"/>
      <c r="QUT1701" s="24"/>
      <c r="QUU1701" s="31"/>
      <c r="QUV1701" s="24"/>
      <c r="QUW1701" s="24"/>
      <c r="QUX1701" s="24"/>
      <c r="QUY1701" s="24"/>
      <c r="QUZ1701" s="24"/>
      <c r="QVA1701" s="24"/>
      <c r="QVB1701" s="24"/>
      <c r="QVC1701" s="24"/>
      <c r="QVD1701" s="24"/>
      <c r="QVE1701" s="24"/>
      <c r="QVF1701" s="24"/>
      <c r="QVG1701" s="24"/>
      <c r="QVH1701" s="24"/>
      <c r="QVI1701" s="24"/>
      <c r="QVJ1701" s="24"/>
      <c r="QVN1701" s="3"/>
      <c r="QVO1701" s="31"/>
      <c r="QVP1701" s="5"/>
      <c r="QVQ1701" s="9"/>
      <c r="QVT1701" s="2"/>
      <c r="QVW1701" s="24"/>
      <c r="QVX1701" s="24"/>
      <c r="QVY1701" s="31"/>
      <c r="QVZ1701" s="24"/>
      <c r="QWA1701" s="24"/>
      <c r="QWB1701" s="24"/>
      <c r="QWC1701" s="24"/>
      <c r="QWD1701" s="24"/>
      <c r="QWE1701" s="24"/>
      <c r="QWF1701" s="24"/>
      <c r="QWG1701" s="24"/>
      <c r="QWH1701" s="24"/>
      <c r="QWI1701" s="24"/>
      <c r="QWJ1701" s="24"/>
      <c r="QWK1701" s="24"/>
      <c r="QWL1701" s="24"/>
      <c r="QWM1701" s="24"/>
      <c r="QWN1701" s="24"/>
      <c r="QWR1701" s="3"/>
      <c r="QWS1701" s="31"/>
      <c r="QWT1701" s="5"/>
      <c r="QWU1701" s="9"/>
      <c r="QWX1701" s="2"/>
      <c r="QXA1701" s="24"/>
      <c r="QXB1701" s="24"/>
      <c r="QXC1701" s="31"/>
      <c r="QXD1701" s="24"/>
      <c r="QXE1701" s="24"/>
      <c r="QXF1701" s="24"/>
      <c r="QXG1701" s="24"/>
      <c r="QXH1701" s="24"/>
      <c r="QXI1701" s="24"/>
      <c r="QXJ1701" s="24"/>
      <c r="QXK1701" s="24"/>
      <c r="QXL1701" s="24"/>
      <c r="QXM1701" s="24"/>
      <c r="QXN1701" s="24"/>
      <c r="QXO1701" s="24"/>
      <c r="QXP1701" s="24"/>
      <c r="QXQ1701" s="24"/>
      <c r="QXR1701" s="24"/>
      <c r="QXV1701" s="3"/>
      <c r="QXW1701" s="31"/>
      <c r="QXX1701" s="5"/>
      <c r="QXY1701" s="9"/>
      <c r="QYB1701" s="2"/>
      <c r="QYE1701" s="24"/>
      <c r="QYF1701" s="24"/>
      <c r="QYG1701" s="31"/>
      <c r="QYH1701" s="24"/>
      <c r="QYI1701" s="24"/>
      <c r="QYJ1701" s="24"/>
      <c r="QYK1701" s="24"/>
      <c r="QYL1701" s="24"/>
      <c r="QYM1701" s="24"/>
      <c r="QYN1701" s="24"/>
      <c r="QYO1701" s="24"/>
      <c r="QYP1701" s="24"/>
      <c r="QYQ1701" s="24"/>
      <c r="QYR1701" s="24"/>
      <c r="QYS1701" s="24"/>
      <c r="QYT1701" s="24"/>
      <c r="QYU1701" s="24"/>
      <c r="QYV1701" s="24"/>
      <c r="QYZ1701" s="3"/>
      <c r="QZA1701" s="31"/>
      <c r="QZB1701" s="5"/>
      <c r="QZC1701" s="9"/>
      <c r="QZF1701" s="2"/>
      <c r="QZI1701" s="24"/>
      <c r="QZJ1701" s="24"/>
      <c r="QZK1701" s="31"/>
      <c r="QZL1701" s="24"/>
      <c r="QZM1701" s="24"/>
      <c r="QZN1701" s="24"/>
      <c r="QZO1701" s="24"/>
      <c r="QZP1701" s="24"/>
      <c r="QZQ1701" s="24"/>
      <c r="QZR1701" s="24"/>
      <c r="QZS1701" s="24"/>
      <c r="QZT1701" s="24"/>
      <c r="QZU1701" s="24"/>
      <c r="QZV1701" s="24"/>
      <c r="QZW1701" s="24"/>
      <c r="QZX1701" s="24"/>
      <c r="QZY1701" s="24"/>
      <c r="QZZ1701" s="24"/>
      <c r="RAD1701" s="3"/>
      <c r="RAE1701" s="31"/>
      <c r="RAF1701" s="5"/>
      <c r="RAG1701" s="9"/>
      <c r="RAJ1701" s="2"/>
      <c r="RAM1701" s="24"/>
      <c r="RAN1701" s="24"/>
      <c r="RAO1701" s="31"/>
      <c r="RAP1701" s="24"/>
      <c r="RAQ1701" s="24"/>
      <c r="RAR1701" s="24"/>
      <c r="RAS1701" s="24"/>
      <c r="RAT1701" s="24"/>
      <c r="RAU1701" s="24"/>
      <c r="RAV1701" s="24"/>
      <c r="RAW1701" s="24"/>
      <c r="RAX1701" s="24"/>
      <c r="RAY1701" s="24"/>
      <c r="RAZ1701" s="24"/>
      <c r="RBA1701" s="24"/>
      <c r="RBB1701" s="24"/>
      <c r="RBC1701" s="24"/>
      <c r="RBD1701" s="24"/>
      <c r="RBH1701" s="3"/>
      <c r="RBI1701" s="31"/>
      <c r="RBJ1701" s="5"/>
      <c r="RBK1701" s="9"/>
      <c r="RBN1701" s="2"/>
      <c r="RBQ1701" s="24"/>
      <c r="RBR1701" s="24"/>
      <c r="RBS1701" s="31"/>
      <c r="RBT1701" s="24"/>
      <c r="RBU1701" s="24"/>
      <c r="RBV1701" s="24"/>
      <c r="RBW1701" s="24"/>
      <c r="RBX1701" s="24"/>
      <c r="RBY1701" s="24"/>
      <c r="RBZ1701" s="24"/>
      <c r="RCA1701" s="24"/>
      <c r="RCB1701" s="24"/>
      <c r="RCC1701" s="24"/>
      <c r="RCD1701" s="24"/>
      <c r="RCE1701" s="24"/>
      <c r="RCF1701" s="24"/>
      <c r="RCG1701" s="24"/>
      <c r="RCH1701" s="24"/>
      <c r="RCL1701" s="3"/>
      <c r="RCM1701" s="31"/>
      <c r="RCN1701" s="5"/>
      <c r="RCO1701" s="9"/>
      <c r="RCR1701" s="2"/>
      <c r="RCU1701" s="24"/>
      <c r="RCV1701" s="24"/>
      <c r="RCW1701" s="31"/>
      <c r="RCX1701" s="24"/>
      <c r="RCY1701" s="24"/>
      <c r="RCZ1701" s="24"/>
      <c r="RDA1701" s="24"/>
      <c r="RDB1701" s="24"/>
      <c r="RDC1701" s="24"/>
      <c r="RDD1701" s="24"/>
      <c r="RDE1701" s="24"/>
      <c r="RDF1701" s="24"/>
      <c r="RDG1701" s="24"/>
      <c r="RDH1701" s="24"/>
      <c r="RDI1701" s="24"/>
      <c r="RDJ1701" s="24"/>
      <c r="RDK1701" s="24"/>
      <c r="RDL1701" s="24"/>
      <c r="RDP1701" s="3"/>
      <c r="RDQ1701" s="31"/>
      <c r="RDR1701" s="5"/>
      <c r="RDS1701" s="9"/>
      <c r="RDV1701" s="2"/>
      <c r="RDY1701" s="24"/>
      <c r="RDZ1701" s="24"/>
      <c r="REA1701" s="31"/>
      <c r="REB1701" s="24"/>
      <c r="REC1701" s="24"/>
      <c r="RED1701" s="24"/>
      <c r="REE1701" s="24"/>
      <c r="REF1701" s="24"/>
      <c r="REG1701" s="24"/>
      <c r="REH1701" s="24"/>
      <c r="REI1701" s="24"/>
      <c r="REJ1701" s="24"/>
      <c r="REK1701" s="24"/>
      <c r="REL1701" s="24"/>
      <c r="REM1701" s="24"/>
      <c r="REN1701" s="24"/>
      <c r="REO1701" s="24"/>
      <c r="REP1701" s="24"/>
      <c r="RET1701" s="3"/>
      <c r="REU1701" s="31"/>
      <c r="REV1701" s="5"/>
      <c r="REW1701" s="9"/>
      <c r="REZ1701" s="2"/>
      <c r="RFC1701" s="24"/>
      <c r="RFD1701" s="24"/>
      <c r="RFE1701" s="31"/>
      <c r="RFF1701" s="24"/>
      <c r="RFG1701" s="24"/>
      <c r="RFH1701" s="24"/>
      <c r="RFI1701" s="24"/>
      <c r="RFJ1701" s="24"/>
      <c r="RFK1701" s="24"/>
      <c r="RFL1701" s="24"/>
      <c r="RFM1701" s="24"/>
      <c r="RFN1701" s="24"/>
      <c r="RFO1701" s="24"/>
      <c r="RFP1701" s="24"/>
      <c r="RFQ1701" s="24"/>
      <c r="RFR1701" s="24"/>
      <c r="RFS1701" s="24"/>
      <c r="RFT1701" s="24"/>
      <c r="RFX1701" s="3"/>
      <c r="RFY1701" s="31"/>
      <c r="RFZ1701" s="5"/>
      <c r="RGA1701" s="9"/>
      <c r="RGD1701" s="2"/>
      <c r="RGG1701" s="24"/>
      <c r="RGH1701" s="24"/>
      <c r="RGI1701" s="31"/>
      <c r="RGJ1701" s="24"/>
      <c r="RGK1701" s="24"/>
      <c r="RGL1701" s="24"/>
      <c r="RGM1701" s="24"/>
      <c r="RGN1701" s="24"/>
      <c r="RGO1701" s="24"/>
      <c r="RGP1701" s="24"/>
      <c r="RGQ1701" s="24"/>
      <c r="RGR1701" s="24"/>
      <c r="RGS1701" s="24"/>
      <c r="RGT1701" s="24"/>
      <c r="RGU1701" s="24"/>
      <c r="RGV1701" s="24"/>
      <c r="RGW1701" s="24"/>
      <c r="RGX1701" s="24"/>
      <c r="RHB1701" s="3"/>
      <c r="RHC1701" s="31"/>
      <c r="RHD1701" s="5"/>
      <c r="RHE1701" s="9"/>
      <c r="RHH1701" s="2"/>
      <c r="RHK1701" s="24"/>
      <c r="RHL1701" s="24"/>
      <c r="RHM1701" s="31"/>
      <c r="RHN1701" s="24"/>
      <c r="RHO1701" s="24"/>
      <c r="RHP1701" s="24"/>
      <c r="RHQ1701" s="24"/>
      <c r="RHR1701" s="24"/>
      <c r="RHS1701" s="24"/>
      <c r="RHT1701" s="24"/>
      <c r="RHU1701" s="24"/>
      <c r="RHV1701" s="24"/>
      <c r="RHW1701" s="24"/>
      <c r="RHX1701" s="24"/>
      <c r="RHY1701" s="24"/>
      <c r="RHZ1701" s="24"/>
      <c r="RIA1701" s="24"/>
      <c r="RIB1701" s="24"/>
      <c r="RIF1701" s="3"/>
      <c r="RIG1701" s="31"/>
      <c r="RIH1701" s="5"/>
      <c r="RII1701" s="9"/>
      <c r="RIL1701" s="2"/>
      <c r="RIO1701" s="24"/>
      <c r="RIP1701" s="24"/>
      <c r="RIQ1701" s="31"/>
      <c r="RIR1701" s="24"/>
      <c r="RIS1701" s="24"/>
      <c r="RIT1701" s="24"/>
      <c r="RIU1701" s="24"/>
      <c r="RIV1701" s="24"/>
      <c r="RIW1701" s="24"/>
      <c r="RIX1701" s="24"/>
      <c r="RIY1701" s="24"/>
      <c r="RIZ1701" s="24"/>
      <c r="RJA1701" s="24"/>
      <c r="RJB1701" s="24"/>
      <c r="RJC1701" s="24"/>
      <c r="RJD1701" s="24"/>
      <c r="RJE1701" s="24"/>
      <c r="RJF1701" s="24"/>
      <c r="RJJ1701" s="3"/>
      <c r="RJK1701" s="31"/>
      <c r="RJL1701" s="5"/>
      <c r="RJM1701" s="9"/>
      <c r="RJP1701" s="2"/>
      <c r="RJS1701" s="24"/>
      <c r="RJT1701" s="24"/>
      <c r="RJU1701" s="31"/>
      <c r="RJV1701" s="24"/>
      <c r="RJW1701" s="24"/>
      <c r="RJX1701" s="24"/>
      <c r="RJY1701" s="24"/>
      <c r="RJZ1701" s="24"/>
      <c r="RKA1701" s="24"/>
      <c r="RKB1701" s="24"/>
      <c r="RKC1701" s="24"/>
      <c r="RKD1701" s="24"/>
      <c r="RKE1701" s="24"/>
      <c r="RKF1701" s="24"/>
      <c r="RKG1701" s="24"/>
      <c r="RKH1701" s="24"/>
      <c r="RKI1701" s="24"/>
      <c r="RKJ1701" s="24"/>
      <c r="RKN1701" s="3"/>
      <c r="RKO1701" s="31"/>
      <c r="RKP1701" s="5"/>
      <c r="RKQ1701" s="9"/>
      <c r="RKT1701" s="2"/>
      <c r="RKW1701" s="24"/>
      <c r="RKX1701" s="24"/>
      <c r="RKY1701" s="31"/>
      <c r="RKZ1701" s="24"/>
      <c r="RLA1701" s="24"/>
      <c r="RLB1701" s="24"/>
      <c r="RLC1701" s="24"/>
      <c r="RLD1701" s="24"/>
      <c r="RLE1701" s="24"/>
      <c r="RLF1701" s="24"/>
      <c r="RLG1701" s="24"/>
      <c r="RLH1701" s="24"/>
      <c r="RLI1701" s="24"/>
      <c r="RLJ1701" s="24"/>
      <c r="RLK1701" s="24"/>
      <c r="RLL1701" s="24"/>
      <c r="RLM1701" s="24"/>
      <c r="RLN1701" s="24"/>
      <c r="RLR1701" s="3"/>
      <c r="RLS1701" s="31"/>
      <c r="RLT1701" s="5"/>
      <c r="RLU1701" s="9"/>
      <c r="RLX1701" s="2"/>
      <c r="RMA1701" s="24"/>
      <c r="RMB1701" s="24"/>
      <c r="RMC1701" s="31"/>
      <c r="RMD1701" s="24"/>
      <c r="RME1701" s="24"/>
      <c r="RMF1701" s="24"/>
      <c r="RMG1701" s="24"/>
      <c r="RMH1701" s="24"/>
      <c r="RMI1701" s="24"/>
      <c r="RMJ1701" s="24"/>
      <c r="RMK1701" s="24"/>
      <c r="RML1701" s="24"/>
      <c r="RMM1701" s="24"/>
      <c r="RMN1701" s="24"/>
      <c r="RMO1701" s="24"/>
      <c r="RMP1701" s="24"/>
      <c r="RMQ1701" s="24"/>
      <c r="RMR1701" s="24"/>
      <c r="RMV1701" s="3"/>
      <c r="RMW1701" s="31"/>
      <c r="RMX1701" s="5"/>
      <c r="RMY1701" s="9"/>
      <c r="RNB1701" s="2"/>
      <c r="RNE1701" s="24"/>
      <c r="RNF1701" s="24"/>
      <c r="RNG1701" s="31"/>
      <c r="RNH1701" s="24"/>
      <c r="RNI1701" s="24"/>
      <c r="RNJ1701" s="24"/>
      <c r="RNK1701" s="24"/>
      <c r="RNL1701" s="24"/>
      <c r="RNM1701" s="24"/>
      <c r="RNN1701" s="24"/>
      <c r="RNO1701" s="24"/>
      <c r="RNP1701" s="24"/>
      <c r="RNQ1701" s="24"/>
      <c r="RNR1701" s="24"/>
      <c r="RNS1701" s="24"/>
      <c r="RNT1701" s="24"/>
      <c r="RNU1701" s="24"/>
      <c r="RNV1701" s="24"/>
      <c r="RNZ1701" s="3"/>
      <c r="ROA1701" s="31"/>
      <c r="ROB1701" s="5"/>
      <c r="ROC1701" s="9"/>
      <c r="ROF1701" s="2"/>
      <c r="ROI1701" s="24"/>
      <c r="ROJ1701" s="24"/>
      <c r="ROK1701" s="31"/>
      <c r="ROL1701" s="24"/>
      <c r="ROM1701" s="24"/>
      <c r="RON1701" s="24"/>
      <c r="ROO1701" s="24"/>
      <c r="ROP1701" s="24"/>
      <c r="ROQ1701" s="24"/>
      <c r="ROR1701" s="24"/>
      <c r="ROS1701" s="24"/>
      <c r="ROT1701" s="24"/>
      <c r="ROU1701" s="24"/>
      <c r="ROV1701" s="24"/>
      <c r="ROW1701" s="24"/>
      <c r="ROX1701" s="24"/>
      <c r="ROY1701" s="24"/>
      <c r="ROZ1701" s="24"/>
      <c r="RPD1701" s="3"/>
      <c r="RPE1701" s="31"/>
      <c r="RPF1701" s="5"/>
      <c r="RPG1701" s="9"/>
      <c r="RPJ1701" s="2"/>
      <c r="RPM1701" s="24"/>
      <c r="RPN1701" s="24"/>
      <c r="RPO1701" s="31"/>
      <c r="RPP1701" s="24"/>
      <c r="RPQ1701" s="24"/>
      <c r="RPR1701" s="24"/>
      <c r="RPS1701" s="24"/>
      <c r="RPT1701" s="24"/>
      <c r="RPU1701" s="24"/>
      <c r="RPV1701" s="24"/>
      <c r="RPW1701" s="24"/>
      <c r="RPX1701" s="24"/>
      <c r="RPY1701" s="24"/>
      <c r="RPZ1701" s="24"/>
      <c r="RQA1701" s="24"/>
      <c r="RQB1701" s="24"/>
      <c r="RQC1701" s="24"/>
      <c r="RQD1701" s="24"/>
      <c r="RQH1701" s="3"/>
      <c r="RQI1701" s="31"/>
      <c r="RQJ1701" s="5"/>
      <c r="RQK1701" s="9"/>
      <c r="RQN1701" s="2"/>
      <c r="RQQ1701" s="24"/>
      <c r="RQR1701" s="24"/>
      <c r="RQS1701" s="31"/>
      <c r="RQT1701" s="24"/>
      <c r="RQU1701" s="24"/>
      <c r="RQV1701" s="24"/>
      <c r="RQW1701" s="24"/>
      <c r="RQX1701" s="24"/>
      <c r="RQY1701" s="24"/>
      <c r="RQZ1701" s="24"/>
      <c r="RRA1701" s="24"/>
      <c r="RRB1701" s="24"/>
      <c r="RRC1701" s="24"/>
      <c r="RRD1701" s="24"/>
      <c r="RRE1701" s="24"/>
      <c r="RRF1701" s="24"/>
      <c r="RRG1701" s="24"/>
      <c r="RRH1701" s="24"/>
      <c r="RRL1701" s="3"/>
      <c r="RRM1701" s="31"/>
      <c r="RRN1701" s="5"/>
      <c r="RRO1701" s="9"/>
      <c r="RRR1701" s="2"/>
      <c r="RRU1701" s="24"/>
      <c r="RRV1701" s="24"/>
      <c r="RRW1701" s="31"/>
      <c r="RRX1701" s="24"/>
      <c r="RRY1701" s="24"/>
      <c r="RRZ1701" s="24"/>
      <c r="RSA1701" s="24"/>
      <c r="RSB1701" s="24"/>
      <c r="RSC1701" s="24"/>
      <c r="RSD1701" s="24"/>
      <c r="RSE1701" s="24"/>
      <c r="RSF1701" s="24"/>
      <c r="RSG1701" s="24"/>
      <c r="RSH1701" s="24"/>
      <c r="RSI1701" s="24"/>
      <c r="RSJ1701" s="24"/>
      <c r="RSK1701" s="24"/>
      <c r="RSL1701" s="24"/>
      <c r="RSP1701" s="3"/>
      <c r="RSQ1701" s="31"/>
      <c r="RSR1701" s="5"/>
      <c r="RSS1701" s="9"/>
      <c r="RSV1701" s="2"/>
      <c r="RSY1701" s="24"/>
      <c r="RSZ1701" s="24"/>
      <c r="RTA1701" s="31"/>
      <c r="RTB1701" s="24"/>
      <c r="RTC1701" s="24"/>
      <c r="RTD1701" s="24"/>
      <c r="RTE1701" s="24"/>
      <c r="RTF1701" s="24"/>
      <c r="RTG1701" s="24"/>
      <c r="RTH1701" s="24"/>
      <c r="RTI1701" s="24"/>
      <c r="RTJ1701" s="24"/>
      <c r="RTK1701" s="24"/>
      <c r="RTL1701" s="24"/>
      <c r="RTM1701" s="24"/>
      <c r="RTN1701" s="24"/>
      <c r="RTO1701" s="24"/>
      <c r="RTP1701" s="24"/>
      <c r="RTT1701" s="3"/>
      <c r="RTU1701" s="31"/>
      <c r="RTV1701" s="5"/>
      <c r="RTW1701" s="9"/>
      <c r="RTZ1701" s="2"/>
      <c r="RUC1701" s="24"/>
      <c r="RUD1701" s="24"/>
      <c r="RUE1701" s="31"/>
      <c r="RUF1701" s="24"/>
      <c r="RUG1701" s="24"/>
      <c r="RUH1701" s="24"/>
      <c r="RUI1701" s="24"/>
      <c r="RUJ1701" s="24"/>
      <c r="RUK1701" s="24"/>
      <c r="RUL1701" s="24"/>
      <c r="RUM1701" s="24"/>
      <c r="RUN1701" s="24"/>
      <c r="RUO1701" s="24"/>
      <c r="RUP1701" s="24"/>
      <c r="RUQ1701" s="24"/>
      <c r="RUR1701" s="24"/>
      <c r="RUS1701" s="24"/>
      <c r="RUT1701" s="24"/>
      <c r="RUX1701" s="3"/>
      <c r="RUY1701" s="31"/>
      <c r="RUZ1701" s="5"/>
      <c r="RVA1701" s="9"/>
      <c r="RVD1701" s="2"/>
      <c r="RVG1701" s="24"/>
      <c r="RVH1701" s="24"/>
      <c r="RVI1701" s="31"/>
      <c r="RVJ1701" s="24"/>
      <c r="RVK1701" s="24"/>
      <c r="RVL1701" s="24"/>
      <c r="RVM1701" s="24"/>
      <c r="RVN1701" s="24"/>
      <c r="RVO1701" s="24"/>
      <c r="RVP1701" s="24"/>
      <c r="RVQ1701" s="24"/>
      <c r="RVR1701" s="24"/>
      <c r="RVS1701" s="24"/>
      <c r="RVT1701" s="24"/>
      <c r="RVU1701" s="24"/>
      <c r="RVV1701" s="24"/>
      <c r="RVW1701" s="24"/>
      <c r="RVX1701" s="24"/>
      <c r="RWB1701" s="3"/>
      <c r="RWC1701" s="31"/>
      <c r="RWD1701" s="5"/>
      <c r="RWE1701" s="9"/>
      <c r="RWH1701" s="2"/>
      <c r="RWK1701" s="24"/>
      <c r="RWL1701" s="24"/>
      <c r="RWM1701" s="31"/>
      <c r="RWN1701" s="24"/>
      <c r="RWO1701" s="24"/>
      <c r="RWP1701" s="24"/>
      <c r="RWQ1701" s="24"/>
      <c r="RWR1701" s="24"/>
      <c r="RWS1701" s="24"/>
      <c r="RWT1701" s="24"/>
      <c r="RWU1701" s="24"/>
      <c r="RWV1701" s="24"/>
      <c r="RWW1701" s="24"/>
      <c r="RWX1701" s="24"/>
      <c r="RWY1701" s="24"/>
      <c r="RWZ1701" s="24"/>
      <c r="RXA1701" s="24"/>
      <c r="RXB1701" s="24"/>
      <c r="RXF1701" s="3"/>
      <c r="RXG1701" s="31"/>
      <c r="RXH1701" s="5"/>
      <c r="RXI1701" s="9"/>
      <c r="RXL1701" s="2"/>
      <c r="RXO1701" s="24"/>
      <c r="RXP1701" s="24"/>
      <c r="RXQ1701" s="31"/>
      <c r="RXR1701" s="24"/>
      <c r="RXS1701" s="24"/>
      <c r="RXT1701" s="24"/>
      <c r="RXU1701" s="24"/>
      <c r="RXV1701" s="24"/>
      <c r="RXW1701" s="24"/>
      <c r="RXX1701" s="24"/>
      <c r="RXY1701" s="24"/>
      <c r="RXZ1701" s="24"/>
      <c r="RYA1701" s="24"/>
      <c r="RYB1701" s="24"/>
      <c r="RYC1701" s="24"/>
      <c r="RYD1701" s="24"/>
      <c r="RYE1701" s="24"/>
      <c r="RYF1701" s="24"/>
      <c r="RYJ1701" s="3"/>
      <c r="RYK1701" s="31"/>
      <c r="RYL1701" s="5"/>
      <c r="RYM1701" s="9"/>
      <c r="RYP1701" s="2"/>
      <c r="RYS1701" s="24"/>
      <c r="RYT1701" s="24"/>
      <c r="RYU1701" s="31"/>
      <c r="RYV1701" s="24"/>
      <c r="RYW1701" s="24"/>
      <c r="RYX1701" s="24"/>
      <c r="RYY1701" s="24"/>
      <c r="RYZ1701" s="24"/>
      <c r="RZA1701" s="24"/>
      <c r="RZB1701" s="24"/>
      <c r="RZC1701" s="24"/>
      <c r="RZD1701" s="24"/>
      <c r="RZE1701" s="24"/>
      <c r="RZF1701" s="24"/>
      <c r="RZG1701" s="24"/>
      <c r="RZH1701" s="24"/>
      <c r="RZI1701" s="24"/>
      <c r="RZJ1701" s="24"/>
      <c r="RZN1701" s="3"/>
      <c r="RZO1701" s="31"/>
      <c r="RZP1701" s="5"/>
      <c r="RZQ1701" s="9"/>
      <c r="RZT1701" s="2"/>
      <c r="RZW1701" s="24"/>
      <c r="RZX1701" s="24"/>
      <c r="RZY1701" s="31"/>
      <c r="RZZ1701" s="24"/>
      <c r="SAA1701" s="24"/>
      <c r="SAB1701" s="24"/>
      <c r="SAC1701" s="24"/>
      <c r="SAD1701" s="24"/>
      <c r="SAE1701" s="24"/>
      <c r="SAF1701" s="24"/>
      <c r="SAG1701" s="24"/>
      <c r="SAH1701" s="24"/>
      <c r="SAI1701" s="24"/>
      <c r="SAJ1701" s="24"/>
      <c r="SAK1701" s="24"/>
      <c r="SAL1701" s="24"/>
      <c r="SAM1701" s="24"/>
      <c r="SAN1701" s="24"/>
      <c r="SAR1701" s="3"/>
      <c r="SAS1701" s="31"/>
      <c r="SAT1701" s="5"/>
      <c r="SAU1701" s="9"/>
      <c r="SAX1701" s="2"/>
      <c r="SBA1701" s="24"/>
      <c r="SBB1701" s="24"/>
      <c r="SBC1701" s="31"/>
      <c r="SBD1701" s="24"/>
      <c r="SBE1701" s="24"/>
      <c r="SBF1701" s="24"/>
      <c r="SBG1701" s="24"/>
      <c r="SBH1701" s="24"/>
      <c r="SBI1701" s="24"/>
      <c r="SBJ1701" s="24"/>
      <c r="SBK1701" s="24"/>
      <c r="SBL1701" s="24"/>
      <c r="SBM1701" s="24"/>
      <c r="SBN1701" s="24"/>
      <c r="SBO1701" s="24"/>
      <c r="SBP1701" s="24"/>
      <c r="SBQ1701" s="24"/>
      <c r="SBR1701" s="24"/>
      <c r="SBV1701" s="3"/>
      <c r="SBW1701" s="31"/>
      <c r="SBX1701" s="5"/>
      <c r="SBY1701" s="9"/>
      <c r="SCB1701" s="2"/>
      <c r="SCE1701" s="24"/>
      <c r="SCF1701" s="24"/>
      <c r="SCG1701" s="31"/>
      <c r="SCH1701" s="24"/>
      <c r="SCI1701" s="24"/>
      <c r="SCJ1701" s="24"/>
      <c r="SCK1701" s="24"/>
      <c r="SCL1701" s="24"/>
      <c r="SCM1701" s="24"/>
      <c r="SCN1701" s="24"/>
      <c r="SCO1701" s="24"/>
      <c r="SCP1701" s="24"/>
      <c r="SCQ1701" s="24"/>
      <c r="SCR1701" s="24"/>
      <c r="SCS1701" s="24"/>
      <c r="SCT1701" s="24"/>
      <c r="SCU1701" s="24"/>
      <c r="SCV1701" s="24"/>
      <c r="SCZ1701" s="3"/>
      <c r="SDA1701" s="31"/>
      <c r="SDB1701" s="5"/>
      <c r="SDC1701" s="9"/>
      <c r="SDF1701" s="2"/>
      <c r="SDI1701" s="24"/>
      <c r="SDJ1701" s="24"/>
      <c r="SDK1701" s="31"/>
      <c r="SDL1701" s="24"/>
      <c r="SDM1701" s="24"/>
      <c r="SDN1701" s="24"/>
      <c r="SDO1701" s="24"/>
      <c r="SDP1701" s="24"/>
      <c r="SDQ1701" s="24"/>
      <c r="SDR1701" s="24"/>
      <c r="SDS1701" s="24"/>
      <c r="SDT1701" s="24"/>
      <c r="SDU1701" s="24"/>
      <c r="SDV1701" s="24"/>
      <c r="SDW1701" s="24"/>
      <c r="SDX1701" s="24"/>
      <c r="SDY1701" s="24"/>
      <c r="SDZ1701" s="24"/>
      <c r="SED1701" s="3"/>
      <c r="SEE1701" s="31"/>
      <c r="SEF1701" s="5"/>
      <c r="SEG1701" s="9"/>
      <c r="SEJ1701" s="2"/>
      <c r="SEM1701" s="24"/>
      <c r="SEN1701" s="24"/>
      <c r="SEO1701" s="31"/>
      <c r="SEP1701" s="24"/>
      <c r="SEQ1701" s="24"/>
      <c r="SER1701" s="24"/>
      <c r="SES1701" s="24"/>
      <c r="SET1701" s="24"/>
      <c r="SEU1701" s="24"/>
      <c r="SEV1701" s="24"/>
      <c r="SEW1701" s="24"/>
      <c r="SEX1701" s="24"/>
      <c r="SEY1701" s="24"/>
      <c r="SEZ1701" s="24"/>
      <c r="SFA1701" s="24"/>
      <c r="SFB1701" s="24"/>
      <c r="SFC1701" s="24"/>
      <c r="SFD1701" s="24"/>
      <c r="SFH1701" s="3"/>
      <c r="SFI1701" s="31"/>
      <c r="SFJ1701" s="5"/>
      <c r="SFK1701" s="9"/>
      <c r="SFN1701" s="2"/>
      <c r="SFQ1701" s="24"/>
      <c r="SFR1701" s="24"/>
      <c r="SFS1701" s="31"/>
      <c r="SFT1701" s="24"/>
      <c r="SFU1701" s="24"/>
      <c r="SFV1701" s="24"/>
      <c r="SFW1701" s="24"/>
      <c r="SFX1701" s="24"/>
      <c r="SFY1701" s="24"/>
      <c r="SFZ1701" s="24"/>
      <c r="SGA1701" s="24"/>
      <c r="SGB1701" s="24"/>
      <c r="SGC1701" s="24"/>
      <c r="SGD1701" s="24"/>
      <c r="SGE1701" s="24"/>
      <c r="SGF1701" s="24"/>
      <c r="SGG1701" s="24"/>
      <c r="SGH1701" s="24"/>
      <c r="SGL1701" s="3"/>
      <c r="SGM1701" s="31"/>
      <c r="SGN1701" s="5"/>
      <c r="SGO1701" s="9"/>
      <c r="SGR1701" s="2"/>
      <c r="SGU1701" s="24"/>
      <c r="SGV1701" s="24"/>
      <c r="SGW1701" s="31"/>
      <c r="SGX1701" s="24"/>
      <c r="SGY1701" s="24"/>
      <c r="SGZ1701" s="24"/>
      <c r="SHA1701" s="24"/>
      <c r="SHB1701" s="24"/>
      <c r="SHC1701" s="24"/>
      <c r="SHD1701" s="24"/>
      <c r="SHE1701" s="24"/>
      <c r="SHF1701" s="24"/>
      <c r="SHG1701" s="24"/>
      <c r="SHH1701" s="24"/>
      <c r="SHI1701" s="24"/>
      <c r="SHJ1701" s="24"/>
      <c r="SHK1701" s="24"/>
      <c r="SHL1701" s="24"/>
      <c r="SHP1701" s="3"/>
      <c r="SHQ1701" s="31"/>
      <c r="SHR1701" s="5"/>
      <c r="SHS1701" s="9"/>
      <c r="SHV1701" s="2"/>
      <c r="SHY1701" s="24"/>
      <c r="SHZ1701" s="24"/>
      <c r="SIA1701" s="31"/>
      <c r="SIB1701" s="24"/>
      <c r="SIC1701" s="24"/>
      <c r="SID1701" s="24"/>
      <c r="SIE1701" s="24"/>
      <c r="SIF1701" s="24"/>
      <c r="SIG1701" s="24"/>
      <c r="SIH1701" s="24"/>
      <c r="SII1701" s="24"/>
      <c r="SIJ1701" s="24"/>
      <c r="SIK1701" s="24"/>
      <c r="SIL1701" s="24"/>
      <c r="SIM1701" s="24"/>
      <c r="SIN1701" s="24"/>
      <c r="SIO1701" s="24"/>
      <c r="SIP1701" s="24"/>
      <c r="SIT1701" s="3"/>
      <c r="SIU1701" s="31"/>
      <c r="SIV1701" s="5"/>
      <c r="SIW1701" s="9"/>
      <c r="SIZ1701" s="2"/>
      <c r="SJC1701" s="24"/>
      <c r="SJD1701" s="24"/>
      <c r="SJE1701" s="31"/>
      <c r="SJF1701" s="24"/>
      <c r="SJG1701" s="24"/>
      <c r="SJH1701" s="24"/>
      <c r="SJI1701" s="24"/>
      <c r="SJJ1701" s="24"/>
      <c r="SJK1701" s="24"/>
      <c r="SJL1701" s="24"/>
      <c r="SJM1701" s="24"/>
      <c r="SJN1701" s="24"/>
      <c r="SJO1701" s="24"/>
      <c r="SJP1701" s="24"/>
      <c r="SJQ1701" s="24"/>
      <c r="SJR1701" s="24"/>
      <c r="SJS1701" s="24"/>
      <c r="SJT1701" s="24"/>
      <c r="SJX1701" s="3"/>
      <c r="SJY1701" s="31"/>
      <c r="SJZ1701" s="5"/>
      <c r="SKA1701" s="9"/>
      <c r="SKD1701" s="2"/>
      <c r="SKG1701" s="24"/>
      <c r="SKH1701" s="24"/>
      <c r="SKI1701" s="31"/>
      <c r="SKJ1701" s="24"/>
      <c r="SKK1701" s="24"/>
      <c r="SKL1701" s="24"/>
      <c r="SKM1701" s="24"/>
      <c r="SKN1701" s="24"/>
      <c r="SKO1701" s="24"/>
      <c r="SKP1701" s="24"/>
      <c r="SKQ1701" s="24"/>
      <c r="SKR1701" s="24"/>
      <c r="SKS1701" s="24"/>
      <c r="SKT1701" s="24"/>
      <c r="SKU1701" s="24"/>
      <c r="SKV1701" s="24"/>
      <c r="SKW1701" s="24"/>
      <c r="SKX1701" s="24"/>
      <c r="SLB1701" s="3"/>
      <c r="SLC1701" s="31"/>
      <c r="SLD1701" s="5"/>
      <c r="SLE1701" s="9"/>
      <c r="SLH1701" s="2"/>
      <c r="SLK1701" s="24"/>
      <c r="SLL1701" s="24"/>
      <c r="SLM1701" s="31"/>
      <c r="SLN1701" s="24"/>
      <c r="SLO1701" s="24"/>
      <c r="SLP1701" s="24"/>
      <c r="SLQ1701" s="24"/>
      <c r="SLR1701" s="24"/>
      <c r="SLS1701" s="24"/>
      <c r="SLT1701" s="24"/>
      <c r="SLU1701" s="24"/>
      <c r="SLV1701" s="24"/>
      <c r="SLW1701" s="24"/>
      <c r="SLX1701" s="24"/>
      <c r="SLY1701" s="24"/>
      <c r="SLZ1701" s="24"/>
      <c r="SMA1701" s="24"/>
      <c r="SMB1701" s="24"/>
      <c r="SMF1701" s="3"/>
      <c r="SMG1701" s="31"/>
      <c r="SMH1701" s="5"/>
      <c r="SMI1701" s="9"/>
      <c r="SML1701" s="2"/>
      <c r="SMO1701" s="24"/>
      <c r="SMP1701" s="24"/>
      <c r="SMQ1701" s="31"/>
      <c r="SMR1701" s="24"/>
      <c r="SMS1701" s="24"/>
      <c r="SMT1701" s="24"/>
      <c r="SMU1701" s="24"/>
      <c r="SMV1701" s="24"/>
      <c r="SMW1701" s="24"/>
      <c r="SMX1701" s="24"/>
      <c r="SMY1701" s="24"/>
      <c r="SMZ1701" s="24"/>
      <c r="SNA1701" s="24"/>
      <c r="SNB1701" s="24"/>
      <c r="SNC1701" s="24"/>
      <c r="SND1701" s="24"/>
      <c r="SNE1701" s="24"/>
      <c r="SNF1701" s="24"/>
      <c r="SNJ1701" s="3"/>
      <c r="SNK1701" s="31"/>
      <c r="SNL1701" s="5"/>
      <c r="SNM1701" s="9"/>
      <c r="SNP1701" s="2"/>
      <c r="SNS1701" s="24"/>
      <c r="SNT1701" s="24"/>
      <c r="SNU1701" s="31"/>
      <c r="SNV1701" s="24"/>
      <c r="SNW1701" s="24"/>
      <c r="SNX1701" s="24"/>
      <c r="SNY1701" s="24"/>
      <c r="SNZ1701" s="24"/>
      <c r="SOA1701" s="24"/>
      <c r="SOB1701" s="24"/>
      <c r="SOC1701" s="24"/>
      <c r="SOD1701" s="24"/>
      <c r="SOE1701" s="24"/>
      <c r="SOF1701" s="24"/>
      <c r="SOG1701" s="24"/>
      <c r="SOH1701" s="24"/>
      <c r="SOI1701" s="24"/>
      <c r="SOJ1701" s="24"/>
      <c r="SON1701" s="3"/>
      <c r="SOO1701" s="31"/>
      <c r="SOP1701" s="5"/>
      <c r="SOQ1701" s="9"/>
      <c r="SOT1701" s="2"/>
      <c r="SOW1701" s="24"/>
      <c r="SOX1701" s="24"/>
      <c r="SOY1701" s="31"/>
      <c r="SOZ1701" s="24"/>
      <c r="SPA1701" s="24"/>
      <c r="SPB1701" s="24"/>
      <c r="SPC1701" s="24"/>
      <c r="SPD1701" s="24"/>
      <c r="SPE1701" s="24"/>
      <c r="SPF1701" s="24"/>
      <c r="SPG1701" s="24"/>
      <c r="SPH1701" s="24"/>
      <c r="SPI1701" s="24"/>
      <c r="SPJ1701" s="24"/>
      <c r="SPK1701" s="24"/>
      <c r="SPL1701" s="24"/>
      <c r="SPM1701" s="24"/>
      <c r="SPN1701" s="24"/>
      <c r="SPR1701" s="3"/>
      <c r="SPS1701" s="31"/>
      <c r="SPT1701" s="5"/>
      <c r="SPU1701" s="9"/>
      <c r="SPX1701" s="2"/>
      <c r="SQA1701" s="24"/>
      <c r="SQB1701" s="24"/>
      <c r="SQC1701" s="31"/>
      <c r="SQD1701" s="24"/>
      <c r="SQE1701" s="24"/>
      <c r="SQF1701" s="24"/>
      <c r="SQG1701" s="24"/>
      <c r="SQH1701" s="24"/>
      <c r="SQI1701" s="24"/>
      <c r="SQJ1701" s="24"/>
      <c r="SQK1701" s="24"/>
      <c r="SQL1701" s="24"/>
      <c r="SQM1701" s="24"/>
      <c r="SQN1701" s="24"/>
      <c r="SQO1701" s="24"/>
      <c r="SQP1701" s="24"/>
      <c r="SQQ1701" s="24"/>
      <c r="SQR1701" s="24"/>
      <c r="SQV1701" s="3"/>
      <c r="SQW1701" s="31"/>
      <c r="SQX1701" s="5"/>
      <c r="SQY1701" s="9"/>
      <c r="SRB1701" s="2"/>
      <c r="SRE1701" s="24"/>
      <c r="SRF1701" s="24"/>
      <c r="SRG1701" s="31"/>
      <c r="SRH1701" s="24"/>
      <c r="SRI1701" s="24"/>
      <c r="SRJ1701" s="24"/>
      <c r="SRK1701" s="24"/>
      <c r="SRL1701" s="24"/>
      <c r="SRM1701" s="24"/>
      <c r="SRN1701" s="24"/>
      <c r="SRO1701" s="24"/>
      <c r="SRP1701" s="24"/>
      <c r="SRQ1701" s="24"/>
      <c r="SRR1701" s="24"/>
      <c r="SRS1701" s="24"/>
      <c r="SRT1701" s="24"/>
      <c r="SRU1701" s="24"/>
      <c r="SRV1701" s="24"/>
      <c r="SRZ1701" s="3"/>
      <c r="SSA1701" s="31"/>
      <c r="SSB1701" s="5"/>
      <c r="SSC1701" s="9"/>
      <c r="SSF1701" s="2"/>
      <c r="SSI1701" s="24"/>
      <c r="SSJ1701" s="24"/>
      <c r="SSK1701" s="31"/>
      <c r="SSL1701" s="24"/>
      <c r="SSM1701" s="24"/>
      <c r="SSN1701" s="24"/>
      <c r="SSO1701" s="24"/>
      <c r="SSP1701" s="24"/>
      <c r="SSQ1701" s="24"/>
      <c r="SSR1701" s="24"/>
      <c r="SSS1701" s="24"/>
      <c r="SST1701" s="24"/>
      <c r="SSU1701" s="24"/>
      <c r="SSV1701" s="24"/>
      <c r="SSW1701" s="24"/>
      <c r="SSX1701" s="24"/>
      <c r="SSY1701" s="24"/>
      <c r="SSZ1701" s="24"/>
      <c r="STD1701" s="3"/>
      <c r="STE1701" s="31"/>
      <c r="STF1701" s="5"/>
      <c r="STG1701" s="9"/>
      <c r="STJ1701" s="2"/>
      <c r="STM1701" s="24"/>
      <c r="STN1701" s="24"/>
      <c r="STO1701" s="31"/>
      <c r="STP1701" s="24"/>
      <c r="STQ1701" s="24"/>
      <c r="STR1701" s="24"/>
      <c r="STS1701" s="24"/>
      <c r="STT1701" s="24"/>
      <c r="STU1701" s="24"/>
      <c r="STV1701" s="24"/>
      <c r="STW1701" s="24"/>
      <c r="STX1701" s="24"/>
      <c r="STY1701" s="24"/>
      <c r="STZ1701" s="24"/>
      <c r="SUA1701" s="24"/>
      <c r="SUB1701" s="24"/>
      <c r="SUC1701" s="24"/>
      <c r="SUD1701" s="24"/>
      <c r="SUH1701" s="3"/>
      <c r="SUI1701" s="31"/>
      <c r="SUJ1701" s="5"/>
      <c r="SUK1701" s="9"/>
      <c r="SUN1701" s="2"/>
      <c r="SUQ1701" s="24"/>
      <c r="SUR1701" s="24"/>
      <c r="SUS1701" s="31"/>
      <c r="SUT1701" s="24"/>
      <c r="SUU1701" s="24"/>
      <c r="SUV1701" s="24"/>
      <c r="SUW1701" s="24"/>
      <c r="SUX1701" s="24"/>
      <c r="SUY1701" s="24"/>
      <c r="SUZ1701" s="24"/>
      <c r="SVA1701" s="24"/>
      <c r="SVB1701" s="24"/>
      <c r="SVC1701" s="24"/>
      <c r="SVD1701" s="24"/>
      <c r="SVE1701" s="24"/>
      <c r="SVF1701" s="24"/>
      <c r="SVG1701" s="24"/>
      <c r="SVH1701" s="24"/>
      <c r="SVL1701" s="3"/>
      <c r="SVM1701" s="31"/>
      <c r="SVN1701" s="5"/>
      <c r="SVO1701" s="9"/>
      <c r="SVR1701" s="2"/>
      <c r="SVU1701" s="24"/>
      <c r="SVV1701" s="24"/>
      <c r="SVW1701" s="31"/>
      <c r="SVX1701" s="24"/>
      <c r="SVY1701" s="24"/>
      <c r="SVZ1701" s="24"/>
      <c r="SWA1701" s="24"/>
      <c r="SWB1701" s="24"/>
      <c r="SWC1701" s="24"/>
      <c r="SWD1701" s="24"/>
      <c r="SWE1701" s="24"/>
      <c r="SWF1701" s="24"/>
      <c r="SWG1701" s="24"/>
      <c r="SWH1701" s="24"/>
      <c r="SWI1701" s="24"/>
      <c r="SWJ1701" s="24"/>
      <c r="SWK1701" s="24"/>
      <c r="SWL1701" s="24"/>
      <c r="SWP1701" s="3"/>
      <c r="SWQ1701" s="31"/>
      <c r="SWR1701" s="5"/>
      <c r="SWS1701" s="9"/>
      <c r="SWV1701" s="2"/>
      <c r="SWY1701" s="24"/>
      <c r="SWZ1701" s="24"/>
      <c r="SXA1701" s="31"/>
      <c r="SXB1701" s="24"/>
      <c r="SXC1701" s="24"/>
      <c r="SXD1701" s="24"/>
      <c r="SXE1701" s="24"/>
      <c r="SXF1701" s="24"/>
      <c r="SXG1701" s="24"/>
      <c r="SXH1701" s="24"/>
      <c r="SXI1701" s="24"/>
      <c r="SXJ1701" s="24"/>
      <c r="SXK1701" s="24"/>
      <c r="SXL1701" s="24"/>
      <c r="SXM1701" s="24"/>
      <c r="SXN1701" s="24"/>
      <c r="SXO1701" s="24"/>
      <c r="SXP1701" s="24"/>
      <c r="SXT1701" s="3"/>
      <c r="SXU1701" s="31"/>
      <c r="SXV1701" s="5"/>
      <c r="SXW1701" s="9"/>
      <c r="SXZ1701" s="2"/>
      <c r="SYC1701" s="24"/>
      <c r="SYD1701" s="24"/>
      <c r="SYE1701" s="31"/>
      <c r="SYF1701" s="24"/>
      <c r="SYG1701" s="24"/>
      <c r="SYH1701" s="24"/>
      <c r="SYI1701" s="24"/>
      <c r="SYJ1701" s="24"/>
      <c r="SYK1701" s="24"/>
      <c r="SYL1701" s="24"/>
      <c r="SYM1701" s="24"/>
      <c r="SYN1701" s="24"/>
      <c r="SYO1701" s="24"/>
      <c r="SYP1701" s="24"/>
      <c r="SYQ1701" s="24"/>
      <c r="SYR1701" s="24"/>
      <c r="SYS1701" s="24"/>
      <c r="SYT1701" s="24"/>
      <c r="SYX1701" s="3"/>
      <c r="SYY1701" s="31"/>
      <c r="SYZ1701" s="5"/>
      <c r="SZA1701" s="9"/>
      <c r="SZD1701" s="2"/>
      <c r="SZG1701" s="24"/>
      <c r="SZH1701" s="24"/>
      <c r="SZI1701" s="31"/>
      <c r="SZJ1701" s="24"/>
      <c r="SZK1701" s="24"/>
      <c r="SZL1701" s="24"/>
      <c r="SZM1701" s="24"/>
      <c r="SZN1701" s="24"/>
      <c r="SZO1701" s="24"/>
      <c r="SZP1701" s="24"/>
      <c r="SZQ1701" s="24"/>
      <c r="SZR1701" s="24"/>
      <c r="SZS1701" s="24"/>
      <c r="SZT1701" s="24"/>
      <c r="SZU1701" s="24"/>
      <c r="SZV1701" s="24"/>
      <c r="SZW1701" s="24"/>
      <c r="SZX1701" s="24"/>
      <c r="TAB1701" s="3"/>
      <c r="TAC1701" s="31"/>
      <c r="TAD1701" s="5"/>
      <c r="TAE1701" s="9"/>
      <c r="TAH1701" s="2"/>
      <c r="TAK1701" s="24"/>
      <c r="TAL1701" s="24"/>
      <c r="TAM1701" s="31"/>
      <c r="TAN1701" s="24"/>
      <c r="TAO1701" s="24"/>
      <c r="TAP1701" s="24"/>
      <c r="TAQ1701" s="24"/>
      <c r="TAR1701" s="24"/>
      <c r="TAS1701" s="24"/>
      <c r="TAT1701" s="24"/>
      <c r="TAU1701" s="24"/>
      <c r="TAV1701" s="24"/>
      <c r="TAW1701" s="24"/>
      <c r="TAX1701" s="24"/>
      <c r="TAY1701" s="24"/>
      <c r="TAZ1701" s="24"/>
      <c r="TBA1701" s="24"/>
      <c r="TBB1701" s="24"/>
      <c r="TBF1701" s="3"/>
      <c r="TBG1701" s="31"/>
      <c r="TBH1701" s="5"/>
      <c r="TBI1701" s="9"/>
      <c r="TBL1701" s="2"/>
      <c r="TBO1701" s="24"/>
      <c r="TBP1701" s="24"/>
      <c r="TBQ1701" s="31"/>
      <c r="TBR1701" s="24"/>
      <c r="TBS1701" s="24"/>
      <c r="TBT1701" s="24"/>
      <c r="TBU1701" s="24"/>
      <c r="TBV1701" s="24"/>
      <c r="TBW1701" s="24"/>
      <c r="TBX1701" s="24"/>
      <c r="TBY1701" s="24"/>
      <c r="TBZ1701" s="24"/>
      <c r="TCA1701" s="24"/>
      <c r="TCB1701" s="24"/>
      <c r="TCC1701" s="24"/>
      <c r="TCD1701" s="24"/>
      <c r="TCE1701" s="24"/>
      <c r="TCF1701" s="24"/>
      <c r="TCJ1701" s="3"/>
      <c r="TCK1701" s="31"/>
      <c r="TCL1701" s="5"/>
      <c r="TCM1701" s="9"/>
      <c r="TCP1701" s="2"/>
      <c r="TCS1701" s="24"/>
      <c r="TCT1701" s="24"/>
      <c r="TCU1701" s="31"/>
      <c r="TCV1701" s="24"/>
      <c r="TCW1701" s="24"/>
      <c r="TCX1701" s="24"/>
      <c r="TCY1701" s="24"/>
      <c r="TCZ1701" s="24"/>
      <c r="TDA1701" s="24"/>
      <c r="TDB1701" s="24"/>
      <c r="TDC1701" s="24"/>
      <c r="TDD1701" s="24"/>
      <c r="TDE1701" s="24"/>
      <c r="TDF1701" s="24"/>
      <c r="TDG1701" s="24"/>
      <c r="TDH1701" s="24"/>
      <c r="TDI1701" s="24"/>
      <c r="TDJ1701" s="24"/>
      <c r="TDN1701" s="3"/>
      <c r="TDO1701" s="31"/>
      <c r="TDP1701" s="5"/>
      <c r="TDQ1701" s="9"/>
      <c r="TDT1701" s="2"/>
      <c r="TDW1701" s="24"/>
      <c r="TDX1701" s="24"/>
      <c r="TDY1701" s="31"/>
      <c r="TDZ1701" s="24"/>
      <c r="TEA1701" s="24"/>
      <c r="TEB1701" s="24"/>
      <c r="TEC1701" s="24"/>
      <c r="TED1701" s="24"/>
      <c r="TEE1701" s="24"/>
      <c r="TEF1701" s="24"/>
      <c r="TEG1701" s="24"/>
      <c r="TEH1701" s="24"/>
      <c r="TEI1701" s="24"/>
      <c r="TEJ1701" s="24"/>
      <c r="TEK1701" s="24"/>
      <c r="TEL1701" s="24"/>
      <c r="TEM1701" s="24"/>
      <c r="TEN1701" s="24"/>
      <c r="TER1701" s="3"/>
      <c r="TES1701" s="31"/>
      <c r="TET1701" s="5"/>
      <c r="TEU1701" s="9"/>
      <c r="TEX1701" s="2"/>
      <c r="TFA1701" s="24"/>
      <c r="TFB1701" s="24"/>
      <c r="TFC1701" s="31"/>
      <c r="TFD1701" s="24"/>
      <c r="TFE1701" s="24"/>
      <c r="TFF1701" s="24"/>
      <c r="TFG1701" s="24"/>
      <c r="TFH1701" s="24"/>
      <c r="TFI1701" s="24"/>
      <c r="TFJ1701" s="24"/>
      <c r="TFK1701" s="24"/>
      <c r="TFL1701" s="24"/>
      <c r="TFM1701" s="24"/>
      <c r="TFN1701" s="24"/>
      <c r="TFO1701" s="24"/>
      <c r="TFP1701" s="24"/>
      <c r="TFQ1701" s="24"/>
      <c r="TFR1701" s="24"/>
      <c r="TFV1701" s="3"/>
      <c r="TFW1701" s="31"/>
      <c r="TFX1701" s="5"/>
      <c r="TFY1701" s="9"/>
      <c r="TGB1701" s="2"/>
      <c r="TGE1701" s="24"/>
      <c r="TGF1701" s="24"/>
      <c r="TGG1701" s="31"/>
      <c r="TGH1701" s="24"/>
      <c r="TGI1701" s="24"/>
      <c r="TGJ1701" s="24"/>
      <c r="TGK1701" s="24"/>
      <c r="TGL1701" s="24"/>
      <c r="TGM1701" s="24"/>
      <c r="TGN1701" s="24"/>
      <c r="TGO1701" s="24"/>
      <c r="TGP1701" s="24"/>
      <c r="TGQ1701" s="24"/>
      <c r="TGR1701" s="24"/>
      <c r="TGS1701" s="24"/>
      <c r="TGT1701" s="24"/>
      <c r="TGU1701" s="24"/>
      <c r="TGV1701" s="24"/>
      <c r="TGZ1701" s="3"/>
      <c r="THA1701" s="31"/>
      <c r="THB1701" s="5"/>
      <c r="THC1701" s="9"/>
      <c r="THF1701" s="2"/>
      <c r="THI1701" s="24"/>
      <c r="THJ1701" s="24"/>
      <c r="THK1701" s="31"/>
      <c r="THL1701" s="24"/>
      <c r="THM1701" s="24"/>
      <c r="THN1701" s="24"/>
      <c r="THO1701" s="24"/>
      <c r="THP1701" s="24"/>
      <c r="THQ1701" s="24"/>
      <c r="THR1701" s="24"/>
      <c r="THS1701" s="24"/>
      <c r="THT1701" s="24"/>
      <c r="THU1701" s="24"/>
      <c r="THV1701" s="24"/>
      <c r="THW1701" s="24"/>
      <c r="THX1701" s="24"/>
      <c r="THY1701" s="24"/>
      <c r="THZ1701" s="24"/>
      <c r="TID1701" s="3"/>
      <c r="TIE1701" s="31"/>
      <c r="TIF1701" s="5"/>
      <c r="TIG1701" s="9"/>
      <c r="TIJ1701" s="2"/>
      <c r="TIM1701" s="24"/>
      <c r="TIN1701" s="24"/>
      <c r="TIO1701" s="31"/>
      <c r="TIP1701" s="24"/>
      <c r="TIQ1701" s="24"/>
      <c r="TIR1701" s="24"/>
      <c r="TIS1701" s="24"/>
      <c r="TIT1701" s="24"/>
      <c r="TIU1701" s="24"/>
      <c r="TIV1701" s="24"/>
      <c r="TIW1701" s="24"/>
      <c r="TIX1701" s="24"/>
      <c r="TIY1701" s="24"/>
      <c r="TIZ1701" s="24"/>
      <c r="TJA1701" s="24"/>
      <c r="TJB1701" s="24"/>
      <c r="TJC1701" s="24"/>
      <c r="TJD1701" s="24"/>
      <c r="TJH1701" s="3"/>
      <c r="TJI1701" s="31"/>
      <c r="TJJ1701" s="5"/>
      <c r="TJK1701" s="9"/>
      <c r="TJN1701" s="2"/>
      <c r="TJQ1701" s="24"/>
      <c r="TJR1701" s="24"/>
      <c r="TJS1701" s="31"/>
      <c r="TJT1701" s="24"/>
      <c r="TJU1701" s="24"/>
      <c r="TJV1701" s="24"/>
      <c r="TJW1701" s="24"/>
      <c r="TJX1701" s="24"/>
      <c r="TJY1701" s="24"/>
      <c r="TJZ1701" s="24"/>
      <c r="TKA1701" s="24"/>
      <c r="TKB1701" s="24"/>
      <c r="TKC1701" s="24"/>
      <c r="TKD1701" s="24"/>
      <c r="TKE1701" s="24"/>
      <c r="TKF1701" s="24"/>
      <c r="TKG1701" s="24"/>
      <c r="TKH1701" s="24"/>
      <c r="TKL1701" s="3"/>
      <c r="TKM1701" s="31"/>
      <c r="TKN1701" s="5"/>
      <c r="TKO1701" s="9"/>
      <c r="TKR1701" s="2"/>
      <c r="TKU1701" s="24"/>
      <c r="TKV1701" s="24"/>
      <c r="TKW1701" s="31"/>
      <c r="TKX1701" s="24"/>
      <c r="TKY1701" s="24"/>
      <c r="TKZ1701" s="24"/>
      <c r="TLA1701" s="24"/>
      <c r="TLB1701" s="24"/>
      <c r="TLC1701" s="24"/>
      <c r="TLD1701" s="24"/>
      <c r="TLE1701" s="24"/>
      <c r="TLF1701" s="24"/>
      <c r="TLG1701" s="24"/>
      <c r="TLH1701" s="24"/>
      <c r="TLI1701" s="24"/>
      <c r="TLJ1701" s="24"/>
      <c r="TLK1701" s="24"/>
      <c r="TLL1701" s="24"/>
      <c r="TLP1701" s="3"/>
      <c r="TLQ1701" s="31"/>
      <c r="TLR1701" s="5"/>
      <c r="TLS1701" s="9"/>
      <c r="TLV1701" s="2"/>
      <c r="TLY1701" s="24"/>
      <c r="TLZ1701" s="24"/>
      <c r="TMA1701" s="31"/>
      <c r="TMB1701" s="24"/>
      <c r="TMC1701" s="24"/>
      <c r="TMD1701" s="24"/>
      <c r="TME1701" s="24"/>
      <c r="TMF1701" s="24"/>
      <c r="TMG1701" s="24"/>
      <c r="TMH1701" s="24"/>
      <c r="TMI1701" s="24"/>
      <c r="TMJ1701" s="24"/>
      <c r="TMK1701" s="24"/>
      <c r="TML1701" s="24"/>
      <c r="TMM1701" s="24"/>
      <c r="TMN1701" s="24"/>
      <c r="TMO1701" s="24"/>
      <c r="TMP1701" s="24"/>
      <c r="TMT1701" s="3"/>
      <c r="TMU1701" s="31"/>
      <c r="TMV1701" s="5"/>
      <c r="TMW1701" s="9"/>
      <c r="TMZ1701" s="2"/>
      <c r="TNC1701" s="24"/>
      <c r="TND1701" s="24"/>
      <c r="TNE1701" s="31"/>
      <c r="TNF1701" s="24"/>
      <c r="TNG1701" s="24"/>
      <c r="TNH1701" s="24"/>
      <c r="TNI1701" s="24"/>
      <c r="TNJ1701" s="24"/>
      <c r="TNK1701" s="24"/>
      <c r="TNL1701" s="24"/>
      <c r="TNM1701" s="24"/>
      <c r="TNN1701" s="24"/>
      <c r="TNO1701" s="24"/>
      <c r="TNP1701" s="24"/>
      <c r="TNQ1701" s="24"/>
      <c r="TNR1701" s="24"/>
      <c r="TNS1701" s="24"/>
      <c r="TNT1701" s="24"/>
      <c r="TNX1701" s="3"/>
      <c r="TNY1701" s="31"/>
      <c r="TNZ1701" s="5"/>
      <c r="TOA1701" s="9"/>
      <c r="TOD1701" s="2"/>
      <c r="TOG1701" s="24"/>
      <c r="TOH1701" s="24"/>
      <c r="TOI1701" s="31"/>
      <c r="TOJ1701" s="24"/>
      <c r="TOK1701" s="24"/>
      <c r="TOL1701" s="24"/>
      <c r="TOM1701" s="24"/>
      <c r="TON1701" s="24"/>
      <c r="TOO1701" s="24"/>
      <c r="TOP1701" s="24"/>
      <c r="TOQ1701" s="24"/>
      <c r="TOR1701" s="24"/>
      <c r="TOS1701" s="24"/>
      <c r="TOT1701" s="24"/>
      <c r="TOU1701" s="24"/>
      <c r="TOV1701" s="24"/>
      <c r="TOW1701" s="24"/>
      <c r="TOX1701" s="24"/>
      <c r="TPB1701" s="3"/>
      <c r="TPC1701" s="31"/>
      <c r="TPD1701" s="5"/>
      <c r="TPE1701" s="9"/>
      <c r="TPH1701" s="2"/>
      <c r="TPK1701" s="24"/>
      <c r="TPL1701" s="24"/>
      <c r="TPM1701" s="31"/>
      <c r="TPN1701" s="24"/>
      <c r="TPO1701" s="24"/>
      <c r="TPP1701" s="24"/>
      <c r="TPQ1701" s="24"/>
      <c r="TPR1701" s="24"/>
      <c r="TPS1701" s="24"/>
      <c r="TPT1701" s="24"/>
      <c r="TPU1701" s="24"/>
      <c r="TPV1701" s="24"/>
      <c r="TPW1701" s="24"/>
      <c r="TPX1701" s="24"/>
      <c r="TPY1701" s="24"/>
      <c r="TPZ1701" s="24"/>
      <c r="TQA1701" s="24"/>
      <c r="TQB1701" s="24"/>
      <c r="TQF1701" s="3"/>
      <c r="TQG1701" s="31"/>
      <c r="TQH1701" s="5"/>
      <c r="TQI1701" s="9"/>
      <c r="TQL1701" s="2"/>
      <c r="TQO1701" s="24"/>
      <c r="TQP1701" s="24"/>
      <c r="TQQ1701" s="31"/>
      <c r="TQR1701" s="24"/>
      <c r="TQS1701" s="24"/>
      <c r="TQT1701" s="24"/>
      <c r="TQU1701" s="24"/>
      <c r="TQV1701" s="24"/>
      <c r="TQW1701" s="24"/>
      <c r="TQX1701" s="24"/>
      <c r="TQY1701" s="24"/>
      <c r="TQZ1701" s="24"/>
      <c r="TRA1701" s="24"/>
      <c r="TRB1701" s="24"/>
      <c r="TRC1701" s="24"/>
      <c r="TRD1701" s="24"/>
      <c r="TRE1701" s="24"/>
      <c r="TRF1701" s="24"/>
      <c r="TRJ1701" s="3"/>
      <c r="TRK1701" s="31"/>
      <c r="TRL1701" s="5"/>
      <c r="TRM1701" s="9"/>
      <c r="TRP1701" s="2"/>
      <c r="TRS1701" s="24"/>
      <c r="TRT1701" s="24"/>
      <c r="TRU1701" s="31"/>
      <c r="TRV1701" s="24"/>
      <c r="TRW1701" s="24"/>
      <c r="TRX1701" s="24"/>
      <c r="TRY1701" s="24"/>
      <c r="TRZ1701" s="24"/>
      <c r="TSA1701" s="24"/>
      <c r="TSB1701" s="24"/>
      <c r="TSC1701" s="24"/>
      <c r="TSD1701" s="24"/>
      <c r="TSE1701" s="24"/>
      <c r="TSF1701" s="24"/>
      <c r="TSG1701" s="24"/>
      <c r="TSH1701" s="24"/>
      <c r="TSI1701" s="24"/>
      <c r="TSJ1701" s="24"/>
      <c r="TSN1701" s="3"/>
      <c r="TSO1701" s="31"/>
      <c r="TSP1701" s="5"/>
      <c r="TSQ1701" s="9"/>
      <c r="TST1701" s="2"/>
      <c r="TSW1701" s="24"/>
      <c r="TSX1701" s="24"/>
      <c r="TSY1701" s="31"/>
      <c r="TSZ1701" s="24"/>
      <c r="TTA1701" s="24"/>
      <c r="TTB1701" s="24"/>
      <c r="TTC1701" s="24"/>
      <c r="TTD1701" s="24"/>
      <c r="TTE1701" s="24"/>
      <c r="TTF1701" s="24"/>
      <c r="TTG1701" s="24"/>
      <c r="TTH1701" s="24"/>
      <c r="TTI1701" s="24"/>
      <c r="TTJ1701" s="24"/>
      <c r="TTK1701" s="24"/>
      <c r="TTL1701" s="24"/>
      <c r="TTM1701" s="24"/>
      <c r="TTN1701" s="24"/>
      <c r="TTR1701" s="3"/>
      <c r="TTS1701" s="31"/>
      <c r="TTT1701" s="5"/>
      <c r="TTU1701" s="9"/>
      <c r="TTX1701" s="2"/>
      <c r="TUA1701" s="24"/>
      <c r="TUB1701" s="24"/>
      <c r="TUC1701" s="31"/>
      <c r="TUD1701" s="24"/>
      <c r="TUE1701" s="24"/>
      <c r="TUF1701" s="24"/>
      <c r="TUG1701" s="24"/>
      <c r="TUH1701" s="24"/>
      <c r="TUI1701" s="24"/>
      <c r="TUJ1701" s="24"/>
      <c r="TUK1701" s="24"/>
      <c r="TUL1701" s="24"/>
      <c r="TUM1701" s="24"/>
      <c r="TUN1701" s="24"/>
      <c r="TUO1701" s="24"/>
      <c r="TUP1701" s="24"/>
      <c r="TUQ1701" s="24"/>
      <c r="TUR1701" s="24"/>
      <c r="TUV1701" s="3"/>
      <c r="TUW1701" s="31"/>
      <c r="TUX1701" s="5"/>
      <c r="TUY1701" s="9"/>
      <c r="TVB1701" s="2"/>
      <c r="TVE1701" s="24"/>
      <c r="TVF1701" s="24"/>
      <c r="TVG1701" s="31"/>
      <c r="TVH1701" s="24"/>
      <c r="TVI1701" s="24"/>
      <c r="TVJ1701" s="24"/>
      <c r="TVK1701" s="24"/>
      <c r="TVL1701" s="24"/>
      <c r="TVM1701" s="24"/>
      <c r="TVN1701" s="24"/>
      <c r="TVO1701" s="24"/>
      <c r="TVP1701" s="24"/>
      <c r="TVQ1701" s="24"/>
      <c r="TVR1701" s="24"/>
      <c r="TVS1701" s="24"/>
      <c r="TVT1701" s="24"/>
      <c r="TVU1701" s="24"/>
      <c r="TVV1701" s="24"/>
      <c r="TVZ1701" s="3"/>
      <c r="TWA1701" s="31"/>
      <c r="TWB1701" s="5"/>
      <c r="TWC1701" s="9"/>
      <c r="TWF1701" s="2"/>
      <c r="TWI1701" s="24"/>
      <c r="TWJ1701" s="24"/>
      <c r="TWK1701" s="31"/>
      <c r="TWL1701" s="24"/>
      <c r="TWM1701" s="24"/>
      <c r="TWN1701" s="24"/>
      <c r="TWO1701" s="24"/>
      <c r="TWP1701" s="24"/>
      <c r="TWQ1701" s="24"/>
      <c r="TWR1701" s="24"/>
      <c r="TWS1701" s="24"/>
      <c r="TWT1701" s="24"/>
      <c r="TWU1701" s="24"/>
      <c r="TWV1701" s="24"/>
      <c r="TWW1701" s="24"/>
      <c r="TWX1701" s="24"/>
      <c r="TWY1701" s="24"/>
      <c r="TWZ1701" s="24"/>
      <c r="TXD1701" s="3"/>
      <c r="TXE1701" s="31"/>
      <c r="TXF1701" s="5"/>
      <c r="TXG1701" s="9"/>
      <c r="TXJ1701" s="2"/>
      <c r="TXM1701" s="24"/>
      <c r="TXN1701" s="24"/>
      <c r="TXO1701" s="31"/>
      <c r="TXP1701" s="24"/>
      <c r="TXQ1701" s="24"/>
      <c r="TXR1701" s="24"/>
      <c r="TXS1701" s="24"/>
      <c r="TXT1701" s="24"/>
      <c r="TXU1701" s="24"/>
      <c r="TXV1701" s="24"/>
      <c r="TXW1701" s="24"/>
      <c r="TXX1701" s="24"/>
      <c r="TXY1701" s="24"/>
      <c r="TXZ1701" s="24"/>
      <c r="TYA1701" s="24"/>
      <c r="TYB1701" s="24"/>
      <c r="TYC1701" s="24"/>
      <c r="TYD1701" s="24"/>
      <c r="TYH1701" s="3"/>
      <c r="TYI1701" s="31"/>
      <c r="TYJ1701" s="5"/>
      <c r="TYK1701" s="9"/>
      <c r="TYN1701" s="2"/>
      <c r="TYQ1701" s="24"/>
      <c r="TYR1701" s="24"/>
      <c r="TYS1701" s="31"/>
      <c r="TYT1701" s="24"/>
      <c r="TYU1701" s="24"/>
      <c r="TYV1701" s="24"/>
      <c r="TYW1701" s="24"/>
      <c r="TYX1701" s="24"/>
      <c r="TYY1701" s="24"/>
      <c r="TYZ1701" s="24"/>
      <c r="TZA1701" s="24"/>
      <c r="TZB1701" s="24"/>
      <c r="TZC1701" s="24"/>
      <c r="TZD1701" s="24"/>
      <c r="TZE1701" s="24"/>
      <c r="TZF1701" s="24"/>
      <c r="TZG1701" s="24"/>
      <c r="TZH1701" s="24"/>
      <c r="TZL1701" s="3"/>
      <c r="TZM1701" s="31"/>
      <c r="TZN1701" s="5"/>
      <c r="TZO1701" s="9"/>
      <c r="TZR1701" s="2"/>
      <c r="TZU1701" s="24"/>
      <c r="TZV1701" s="24"/>
      <c r="TZW1701" s="31"/>
      <c r="TZX1701" s="24"/>
      <c r="TZY1701" s="24"/>
      <c r="TZZ1701" s="24"/>
      <c r="UAA1701" s="24"/>
      <c r="UAB1701" s="24"/>
      <c r="UAC1701" s="24"/>
      <c r="UAD1701" s="24"/>
      <c r="UAE1701" s="24"/>
      <c r="UAF1701" s="24"/>
      <c r="UAG1701" s="24"/>
      <c r="UAH1701" s="24"/>
      <c r="UAI1701" s="24"/>
      <c r="UAJ1701" s="24"/>
      <c r="UAK1701" s="24"/>
      <c r="UAL1701" s="24"/>
      <c r="UAP1701" s="3"/>
      <c r="UAQ1701" s="31"/>
      <c r="UAR1701" s="5"/>
      <c r="UAS1701" s="9"/>
      <c r="UAV1701" s="2"/>
      <c r="UAY1701" s="24"/>
      <c r="UAZ1701" s="24"/>
      <c r="UBA1701" s="31"/>
      <c r="UBB1701" s="24"/>
      <c r="UBC1701" s="24"/>
      <c r="UBD1701" s="24"/>
      <c r="UBE1701" s="24"/>
      <c r="UBF1701" s="24"/>
      <c r="UBG1701" s="24"/>
      <c r="UBH1701" s="24"/>
      <c r="UBI1701" s="24"/>
      <c r="UBJ1701" s="24"/>
      <c r="UBK1701" s="24"/>
      <c r="UBL1701" s="24"/>
      <c r="UBM1701" s="24"/>
      <c r="UBN1701" s="24"/>
      <c r="UBO1701" s="24"/>
      <c r="UBP1701" s="24"/>
      <c r="UBT1701" s="3"/>
      <c r="UBU1701" s="31"/>
      <c r="UBV1701" s="5"/>
      <c r="UBW1701" s="9"/>
      <c r="UBZ1701" s="2"/>
      <c r="UCC1701" s="24"/>
      <c r="UCD1701" s="24"/>
      <c r="UCE1701" s="31"/>
      <c r="UCF1701" s="24"/>
      <c r="UCG1701" s="24"/>
      <c r="UCH1701" s="24"/>
      <c r="UCI1701" s="24"/>
      <c r="UCJ1701" s="24"/>
      <c r="UCK1701" s="24"/>
      <c r="UCL1701" s="24"/>
      <c r="UCM1701" s="24"/>
      <c r="UCN1701" s="24"/>
      <c r="UCO1701" s="24"/>
      <c r="UCP1701" s="24"/>
      <c r="UCQ1701" s="24"/>
      <c r="UCR1701" s="24"/>
      <c r="UCS1701" s="24"/>
      <c r="UCT1701" s="24"/>
      <c r="UCX1701" s="3"/>
      <c r="UCY1701" s="31"/>
      <c r="UCZ1701" s="5"/>
      <c r="UDA1701" s="9"/>
      <c r="UDD1701" s="2"/>
      <c r="UDG1701" s="24"/>
      <c r="UDH1701" s="24"/>
      <c r="UDI1701" s="31"/>
      <c r="UDJ1701" s="24"/>
      <c r="UDK1701" s="24"/>
      <c r="UDL1701" s="24"/>
      <c r="UDM1701" s="24"/>
      <c r="UDN1701" s="24"/>
      <c r="UDO1701" s="24"/>
      <c r="UDP1701" s="24"/>
      <c r="UDQ1701" s="24"/>
      <c r="UDR1701" s="24"/>
      <c r="UDS1701" s="24"/>
      <c r="UDT1701" s="24"/>
      <c r="UDU1701" s="24"/>
      <c r="UDV1701" s="24"/>
      <c r="UDW1701" s="24"/>
      <c r="UDX1701" s="24"/>
      <c r="UEB1701" s="3"/>
      <c r="UEC1701" s="31"/>
      <c r="UED1701" s="5"/>
      <c r="UEE1701" s="9"/>
      <c r="UEH1701" s="2"/>
      <c r="UEK1701" s="24"/>
      <c r="UEL1701" s="24"/>
      <c r="UEM1701" s="31"/>
      <c r="UEN1701" s="24"/>
      <c r="UEO1701" s="24"/>
      <c r="UEP1701" s="24"/>
      <c r="UEQ1701" s="24"/>
      <c r="UER1701" s="24"/>
      <c r="UES1701" s="24"/>
      <c r="UET1701" s="24"/>
      <c r="UEU1701" s="24"/>
      <c r="UEV1701" s="24"/>
      <c r="UEW1701" s="24"/>
      <c r="UEX1701" s="24"/>
      <c r="UEY1701" s="24"/>
      <c r="UEZ1701" s="24"/>
      <c r="UFA1701" s="24"/>
      <c r="UFB1701" s="24"/>
      <c r="UFF1701" s="3"/>
      <c r="UFG1701" s="31"/>
      <c r="UFH1701" s="5"/>
      <c r="UFI1701" s="9"/>
      <c r="UFL1701" s="2"/>
      <c r="UFO1701" s="24"/>
      <c r="UFP1701" s="24"/>
      <c r="UFQ1701" s="31"/>
      <c r="UFR1701" s="24"/>
      <c r="UFS1701" s="24"/>
      <c r="UFT1701" s="24"/>
      <c r="UFU1701" s="24"/>
      <c r="UFV1701" s="24"/>
      <c r="UFW1701" s="24"/>
      <c r="UFX1701" s="24"/>
      <c r="UFY1701" s="24"/>
      <c r="UFZ1701" s="24"/>
      <c r="UGA1701" s="24"/>
      <c r="UGB1701" s="24"/>
      <c r="UGC1701" s="24"/>
      <c r="UGD1701" s="24"/>
      <c r="UGE1701" s="24"/>
      <c r="UGF1701" s="24"/>
      <c r="UGJ1701" s="3"/>
      <c r="UGK1701" s="31"/>
      <c r="UGL1701" s="5"/>
      <c r="UGM1701" s="9"/>
      <c r="UGP1701" s="2"/>
      <c r="UGS1701" s="24"/>
      <c r="UGT1701" s="24"/>
      <c r="UGU1701" s="31"/>
      <c r="UGV1701" s="24"/>
      <c r="UGW1701" s="24"/>
      <c r="UGX1701" s="24"/>
      <c r="UGY1701" s="24"/>
      <c r="UGZ1701" s="24"/>
      <c r="UHA1701" s="24"/>
      <c r="UHB1701" s="24"/>
      <c r="UHC1701" s="24"/>
      <c r="UHD1701" s="24"/>
      <c r="UHE1701" s="24"/>
      <c r="UHF1701" s="24"/>
      <c r="UHG1701" s="24"/>
      <c r="UHH1701" s="24"/>
      <c r="UHI1701" s="24"/>
      <c r="UHJ1701" s="24"/>
      <c r="UHN1701" s="3"/>
      <c r="UHO1701" s="31"/>
      <c r="UHP1701" s="5"/>
      <c r="UHQ1701" s="9"/>
      <c r="UHT1701" s="2"/>
      <c r="UHW1701" s="24"/>
      <c r="UHX1701" s="24"/>
      <c r="UHY1701" s="31"/>
      <c r="UHZ1701" s="24"/>
      <c r="UIA1701" s="24"/>
      <c r="UIB1701" s="24"/>
      <c r="UIC1701" s="24"/>
      <c r="UID1701" s="24"/>
      <c r="UIE1701" s="24"/>
      <c r="UIF1701" s="24"/>
      <c r="UIG1701" s="24"/>
      <c r="UIH1701" s="24"/>
      <c r="UII1701" s="24"/>
      <c r="UIJ1701" s="24"/>
      <c r="UIK1701" s="24"/>
      <c r="UIL1701" s="24"/>
      <c r="UIM1701" s="24"/>
      <c r="UIN1701" s="24"/>
      <c r="UIR1701" s="3"/>
      <c r="UIS1701" s="31"/>
      <c r="UIT1701" s="5"/>
      <c r="UIU1701" s="9"/>
      <c r="UIX1701" s="2"/>
      <c r="UJA1701" s="24"/>
      <c r="UJB1701" s="24"/>
      <c r="UJC1701" s="31"/>
      <c r="UJD1701" s="24"/>
      <c r="UJE1701" s="24"/>
      <c r="UJF1701" s="24"/>
      <c r="UJG1701" s="24"/>
      <c r="UJH1701" s="24"/>
      <c r="UJI1701" s="24"/>
      <c r="UJJ1701" s="24"/>
      <c r="UJK1701" s="24"/>
      <c r="UJL1701" s="24"/>
      <c r="UJM1701" s="24"/>
      <c r="UJN1701" s="24"/>
      <c r="UJO1701" s="24"/>
      <c r="UJP1701" s="24"/>
      <c r="UJQ1701" s="24"/>
      <c r="UJR1701" s="24"/>
      <c r="UJV1701" s="3"/>
      <c r="UJW1701" s="31"/>
      <c r="UJX1701" s="5"/>
      <c r="UJY1701" s="9"/>
      <c r="UKB1701" s="2"/>
      <c r="UKE1701" s="24"/>
      <c r="UKF1701" s="24"/>
      <c r="UKG1701" s="31"/>
      <c r="UKH1701" s="24"/>
      <c r="UKI1701" s="24"/>
      <c r="UKJ1701" s="24"/>
      <c r="UKK1701" s="24"/>
      <c r="UKL1701" s="24"/>
      <c r="UKM1701" s="24"/>
      <c r="UKN1701" s="24"/>
      <c r="UKO1701" s="24"/>
      <c r="UKP1701" s="24"/>
      <c r="UKQ1701" s="24"/>
      <c r="UKR1701" s="24"/>
      <c r="UKS1701" s="24"/>
      <c r="UKT1701" s="24"/>
      <c r="UKU1701" s="24"/>
      <c r="UKV1701" s="24"/>
      <c r="UKZ1701" s="3"/>
      <c r="ULA1701" s="31"/>
      <c r="ULB1701" s="5"/>
      <c r="ULC1701" s="9"/>
      <c r="ULF1701" s="2"/>
      <c r="ULI1701" s="24"/>
      <c r="ULJ1701" s="24"/>
      <c r="ULK1701" s="31"/>
      <c r="ULL1701" s="24"/>
      <c r="ULM1701" s="24"/>
      <c r="ULN1701" s="24"/>
      <c r="ULO1701" s="24"/>
      <c r="ULP1701" s="24"/>
      <c r="ULQ1701" s="24"/>
      <c r="ULR1701" s="24"/>
      <c r="ULS1701" s="24"/>
      <c r="ULT1701" s="24"/>
      <c r="ULU1701" s="24"/>
      <c r="ULV1701" s="24"/>
      <c r="ULW1701" s="24"/>
      <c r="ULX1701" s="24"/>
      <c r="ULY1701" s="24"/>
      <c r="ULZ1701" s="24"/>
      <c r="UMD1701" s="3"/>
      <c r="UME1701" s="31"/>
      <c r="UMF1701" s="5"/>
      <c r="UMG1701" s="9"/>
      <c r="UMJ1701" s="2"/>
      <c r="UMM1701" s="24"/>
      <c r="UMN1701" s="24"/>
      <c r="UMO1701" s="31"/>
      <c r="UMP1701" s="24"/>
      <c r="UMQ1701" s="24"/>
      <c r="UMR1701" s="24"/>
      <c r="UMS1701" s="24"/>
      <c r="UMT1701" s="24"/>
      <c r="UMU1701" s="24"/>
      <c r="UMV1701" s="24"/>
      <c r="UMW1701" s="24"/>
      <c r="UMX1701" s="24"/>
      <c r="UMY1701" s="24"/>
      <c r="UMZ1701" s="24"/>
      <c r="UNA1701" s="24"/>
      <c r="UNB1701" s="24"/>
      <c r="UNC1701" s="24"/>
      <c r="UND1701" s="24"/>
      <c r="UNH1701" s="3"/>
      <c r="UNI1701" s="31"/>
      <c r="UNJ1701" s="5"/>
      <c r="UNK1701" s="9"/>
      <c r="UNN1701" s="2"/>
      <c r="UNQ1701" s="24"/>
      <c r="UNR1701" s="24"/>
      <c r="UNS1701" s="31"/>
      <c r="UNT1701" s="24"/>
      <c r="UNU1701" s="24"/>
      <c r="UNV1701" s="24"/>
      <c r="UNW1701" s="24"/>
      <c r="UNX1701" s="24"/>
      <c r="UNY1701" s="24"/>
      <c r="UNZ1701" s="24"/>
      <c r="UOA1701" s="24"/>
      <c r="UOB1701" s="24"/>
      <c r="UOC1701" s="24"/>
      <c r="UOD1701" s="24"/>
      <c r="UOE1701" s="24"/>
      <c r="UOF1701" s="24"/>
      <c r="UOG1701" s="24"/>
      <c r="UOH1701" s="24"/>
      <c r="UOL1701" s="3"/>
      <c r="UOM1701" s="31"/>
      <c r="UON1701" s="5"/>
      <c r="UOO1701" s="9"/>
      <c r="UOR1701" s="2"/>
      <c r="UOU1701" s="24"/>
      <c r="UOV1701" s="24"/>
      <c r="UOW1701" s="31"/>
      <c r="UOX1701" s="24"/>
      <c r="UOY1701" s="24"/>
      <c r="UOZ1701" s="24"/>
      <c r="UPA1701" s="24"/>
      <c r="UPB1701" s="24"/>
      <c r="UPC1701" s="24"/>
      <c r="UPD1701" s="24"/>
      <c r="UPE1701" s="24"/>
      <c r="UPF1701" s="24"/>
      <c r="UPG1701" s="24"/>
      <c r="UPH1701" s="24"/>
      <c r="UPI1701" s="24"/>
      <c r="UPJ1701" s="24"/>
      <c r="UPK1701" s="24"/>
      <c r="UPL1701" s="24"/>
      <c r="UPP1701" s="3"/>
      <c r="UPQ1701" s="31"/>
      <c r="UPR1701" s="5"/>
      <c r="UPS1701" s="9"/>
      <c r="UPV1701" s="2"/>
      <c r="UPY1701" s="24"/>
      <c r="UPZ1701" s="24"/>
      <c r="UQA1701" s="31"/>
      <c r="UQB1701" s="24"/>
      <c r="UQC1701" s="24"/>
      <c r="UQD1701" s="24"/>
      <c r="UQE1701" s="24"/>
      <c r="UQF1701" s="24"/>
      <c r="UQG1701" s="24"/>
      <c r="UQH1701" s="24"/>
      <c r="UQI1701" s="24"/>
      <c r="UQJ1701" s="24"/>
      <c r="UQK1701" s="24"/>
      <c r="UQL1701" s="24"/>
      <c r="UQM1701" s="24"/>
      <c r="UQN1701" s="24"/>
      <c r="UQO1701" s="24"/>
      <c r="UQP1701" s="24"/>
      <c r="UQT1701" s="3"/>
      <c r="UQU1701" s="31"/>
      <c r="UQV1701" s="5"/>
      <c r="UQW1701" s="9"/>
      <c r="UQZ1701" s="2"/>
      <c r="URC1701" s="24"/>
      <c r="URD1701" s="24"/>
      <c r="URE1701" s="31"/>
      <c r="URF1701" s="24"/>
      <c r="URG1701" s="24"/>
      <c r="URH1701" s="24"/>
      <c r="URI1701" s="24"/>
      <c r="URJ1701" s="24"/>
      <c r="URK1701" s="24"/>
      <c r="URL1701" s="24"/>
      <c r="URM1701" s="24"/>
      <c r="URN1701" s="24"/>
      <c r="URO1701" s="24"/>
      <c r="URP1701" s="24"/>
      <c r="URQ1701" s="24"/>
      <c r="URR1701" s="24"/>
      <c r="URS1701" s="24"/>
      <c r="URT1701" s="24"/>
      <c r="URX1701" s="3"/>
      <c r="URY1701" s="31"/>
      <c r="URZ1701" s="5"/>
      <c r="USA1701" s="9"/>
      <c r="USD1701" s="2"/>
      <c r="USG1701" s="24"/>
      <c r="USH1701" s="24"/>
      <c r="USI1701" s="31"/>
      <c r="USJ1701" s="24"/>
      <c r="USK1701" s="24"/>
      <c r="USL1701" s="24"/>
      <c r="USM1701" s="24"/>
      <c r="USN1701" s="24"/>
      <c r="USO1701" s="24"/>
      <c r="USP1701" s="24"/>
      <c r="USQ1701" s="24"/>
      <c r="USR1701" s="24"/>
      <c r="USS1701" s="24"/>
      <c r="UST1701" s="24"/>
      <c r="USU1701" s="24"/>
      <c r="USV1701" s="24"/>
      <c r="USW1701" s="24"/>
      <c r="USX1701" s="24"/>
      <c r="UTB1701" s="3"/>
      <c r="UTC1701" s="31"/>
      <c r="UTD1701" s="5"/>
      <c r="UTE1701" s="9"/>
      <c r="UTH1701" s="2"/>
      <c r="UTK1701" s="24"/>
      <c r="UTL1701" s="24"/>
      <c r="UTM1701" s="31"/>
      <c r="UTN1701" s="24"/>
      <c r="UTO1701" s="24"/>
      <c r="UTP1701" s="24"/>
      <c r="UTQ1701" s="24"/>
      <c r="UTR1701" s="24"/>
      <c r="UTS1701" s="24"/>
      <c r="UTT1701" s="24"/>
      <c r="UTU1701" s="24"/>
      <c r="UTV1701" s="24"/>
      <c r="UTW1701" s="24"/>
      <c r="UTX1701" s="24"/>
      <c r="UTY1701" s="24"/>
      <c r="UTZ1701" s="24"/>
      <c r="UUA1701" s="24"/>
      <c r="UUB1701" s="24"/>
      <c r="UUF1701" s="3"/>
      <c r="UUG1701" s="31"/>
      <c r="UUH1701" s="5"/>
      <c r="UUI1701" s="9"/>
      <c r="UUL1701" s="2"/>
      <c r="UUO1701" s="24"/>
      <c r="UUP1701" s="24"/>
      <c r="UUQ1701" s="31"/>
      <c r="UUR1701" s="24"/>
      <c r="UUS1701" s="24"/>
      <c r="UUT1701" s="24"/>
      <c r="UUU1701" s="24"/>
      <c r="UUV1701" s="24"/>
      <c r="UUW1701" s="24"/>
      <c r="UUX1701" s="24"/>
      <c r="UUY1701" s="24"/>
      <c r="UUZ1701" s="24"/>
      <c r="UVA1701" s="24"/>
      <c r="UVB1701" s="24"/>
      <c r="UVC1701" s="24"/>
      <c r="UVD1701" s="24"/>
      <c r="UVE1701" s="24"/>
      <c r="UVF1701" s="24"/>
      <c r="UVJ1701" s="3"/>
      <c r="UVK1701" s="31"/>
      <c r="UVL1701" s="5"/>
      <c r="UVM1701" s="9"/>
      <c r="UVP1701" s="2"/>
      <c r="UVS1701" s="24"/>
      <c r="UVT1701" s="24"/>
      <c r="UVU1701" s="31"/>
      <c r="UVV1701" s="24"/>
      <c r="UVW1701" s="24"/>
      <c r="UVX1701" s="24"/>
      <c r="UVY1701" s="24"/>
      <c r="UVZ1701" s="24"/>
      <c r="UWA1701" s="24"/>
      <c r="UWB1701" s="24"/>
      <c r="UWC1701" s="24"/>
      <c r="UWD1701" s="24"/>
      <c r="UWE1701" s="24"/>
      <c r="UWF1701" s="24"/>
      <c r="UWG1701" s="24"/>
      <c r="UWH1701" s="24"/>
      <c r="UWI1701" s="24"/>
      <c r="UWJ1701" s="24"/>
      <c r="UWN1701" s="3"/>
      <c r="UWO1701" s="31"/>
      <c r="UWP1701" s="5"/>
      <c r="UWQ1701" s="9"/>
      <c r="UWT1701" s="2"/>
      <c r="UWW1701" s="24"/>
      <c r="UWX1701" s="24"/>
      <c r="UWY1701" s="31"/>
      <c r="UWZ1701" s="24"/>
      <c r="UXA1701" s="24"/>
      <c r="UXB1701" s="24"/>
      <c r="UXC1701" s="24"/>
      <c r="UXD1701" s="24"/>
      <c r="UXE1701" s="24"/>
      <c r="UXF1701" s="24"/>
      <c r="UXG1701" s="24"/>
      <c r="UXH1701" s="24"/>
      <c r="UXI1701" s="24"/>
      <c r="UXJ1701" s="24"/>
      <c r="UXK1701" s="24"/>
      <c r="UXL1701" s="24"/>
      <c r="UXM1701" s="24"/>
      <c r="UXN1701" s="24"/>
      <c r="UXR1701" s="3"/>
      <c r="UXS1701" s="31"/>
      <c r="UXT1701" s="5"/>
      <c r="UXU1701" s="9"/>
      <c r="UXX1701" s="2"/>
      <c r="UYA1701" s="24"/>
      <c r="UYB1701" s="24"/>
      <c r="UYC1701" s="31"/>
      <c r="UYD1701" s="24"/>
      <c r="UYE1701" s="24"/>
      <c r="UYF1701" s="24"/>
      <c r="UYG1701" s="24"/>
      <c r="UYH1701" s="24"/>
      <c r="UYI1701" s="24"/>
      <c r="UYJ1701" s="24"/>
      <c r="UYK1701" s="24"/>
      <c r="UYL1701" s="24"/>
      <c r="UYM1701" s="24"/>
      <c r="UYN1701" s="24"/>
      <c r="UYO1701" s="24"/>
      <c r="UYP1701" s="24"/>
      <c r="UYQ1701" s="24"/>
      <c r="UYR1701" s="24"/>
      <c r="UYV1701" s="3"/>
      <c r="UYW1701" s="31"/>
      <c r="UYX1701" s="5"/>
      <c r="UYY1701" s="9"/>
      <c r="UZB1701" s="2"/>
      <c r="UZE1701" s="24"/>
      <c r="UZF1701" s="24"/>
      <c r="UZG1701" s="31"/>
      <c r="UZH1701" s="24"/>
      <c r="UZI1701" s="24"/>
      <c r="UZJ1701" s="24"/>
      <c r="UZK1701" s="24"/>
      <c r="UZL1701" s="24"/>
      <c r="UZM1701" s="24"/>
      <c r="UZN1701" s="24"/>
      <c r="UZO1701" s="24"/>
      <c r="UZP1701" s="24"/>
      <c r="UZQ1701" s="24"/>
      <c r="UZR1701" s="24"/>
      <c r="UZS1701" s="24"/>
      <c r="UZT1701" s="24"/>
      <c r="UZU1701" s="24"/>
      <c r="UZV1701" s="24"/>
      <c r="UZZ1701" s="3"/>
      <c r="VAA1701" s="31"/>
      <c r="VAB1701" s="5"/>
      <c r="VAC1701" s="9"/>
      <c r="VAF1701" s="2"/>
      <c r="VAI1701" s="24"/>
      <c r="VAJ1701" s="24"/>
      <c r="VAK1701" s="31"/>
      <c r="VAL1701" s="24"/>
      <c r="VAM1701" s="24"/>
      <c r="VAN1701" s="24"/>
      <c r="VAO1701" s="24"/>
      <c r="VAP1701" s="24"/>
      <c r="VAQ1701" s="24"/>
      <c r="VAR1701" s="24"/>
      <c r="VAS1701" s="24"/>
      <c r="VAT1701" s="24"/>
      <c r="VAU1701" s="24"/>
      <c r="VAV1701" s="24"/>
      <c r="VAW1701" s="24"/>
      <c r="VAX1701" s="24"/>
      <c r="VAY1701" s="24"/>
      <c r="VAZ1701" s="24"/>
      <c r="VBD1701" s="3"/>
      <c r="VBE1701" s="31"/>
      <c r="VBF1701" s="5"/>
      <c r="VBG1701" s="9"/>
      <c r="VBJ1701" s="2"/>
      <c r="VBM1701" s="24"/>
      <c r="VBN1701" s="24"/>
      <c r="VBO1701" s="31"/>
      <c r="VBP1701" s="24"/>
      <c r="VBQ1701" s="24"/>
      <c r="VBR1701" s="24"/>
      <c r="VBS1701" s="24"/>
      <c r="VBT1701" s="24"/>
      <c r="VBU1701" s="24"/>
      <c r="VBV1701" s="24"/>
      <c r="VBW1701" s="24"/>
      <c r="VBX1701" s="24"/>
      <c r="VBY1701" s="24"/>
      <c r="VBZ1701" s="24"/>
      <c r="VCA1701" s="24"/>
      <c r="VCB1701" s="24"/>
      <c r="VCC1701" s="24"/>
      <c r="VCD1701" s="24"/>
      <c r="VCH1701" s="3"/>
      <c r="VCI1701" s="31"/>
      <c r="VCJ1701" s="5"/>
      <c r="VCK1701" s="9"/>
      <c r="VCN1701" s="2"/>
      <c r="VCQ1701" s="24"/>
      <c r="VCR1701" s="24"/>
      <c r="VCS1701" s="31"/>
      <c r="VCT1701" s="24"/>
      <c r="VCU1701" s="24"/>
      <c r="VCV1701" s="24"/>
      <c r="VCW1701" s="24"/>
      <c r="VCX1701" s="24"/>
      <c r="VCY1701" s="24"/>
      <c r="VCZ1701" s="24"/>
      <c r="VDA1701" s="24"/>
      <c r="VDB1701" s="24"/>
      <c r="VDC1701" s="24"/>
      <c r="VDD1701" s="24"/>
      <c r="VDE1701" s="24"/>
      <c r="VDF1701" s="24"/>
      <c r="VDG1701" s="24"/>
      <c r="VDH1701" s="24"/>
      <c r="VDL1701" s="3"/>
      <c r="VDM1701" s="31"/>
      <c r="VDN1701" s="5"/>
      <c r="VDO1701" s="9"/>
      <c r="VDR1701" s="2"/>
      <c r="VDU1701" s="24"/>
      <c r="VDV1701" s="24"/>
      <c r="VDW1701" s="31"/>
      <c r="VDX1701" s="24"/>
      <c r="VDY1701" s="24"/>
      <c r="VDZ1701" s="24"/>
      <c r="VEA1701" s="24"/>
      <c r="VEB1701" s="24"/>
      <c r="VEC1701" s="24"/>
      <c r="VED1701" s="24"/>
      <c r="VEE1701" s="24"/>
      <c r="VEF1701" s="24"/>
      <c r="VEG1701" s="24"/>
      <c r="VEH1701" s="24"/>
      <c r="VEI1701" s="24"/>
      <c r="VEJ1701" s="24"/>
      <c r="VEK1701" s="24"/>
      <c r="VEL1701" s="24"/>
      <c r="VEP1701" s="3"/>
      <c r="VEQ1701" s="31"/>
      <c r="VER1701" s="5"/>
      <c r="VES1701" s="9"/>
      <c r="VEV1701" s="2"/>
      <c r="VEY1701" s="24"/>
      <c r="VEZ1701" s="24"/>
      <c r="VFA1701" s="31"/>
      <c r="VFB1701" s="24"/>
      <c r="VFC1701" s="24"/>
      <c r="VFD1701" s="24"/>
      <c r="VFE1701" s="24"/>
      <c r="VFF1701" s="24"/>
      <c r="VFG1701" s="24"/>
      <c r="VFH1701" s="24"/>
      <c r="VFI1701" s="24"/>
      <c r="VFJ1701" s="24"/>
      <c r="VFK1701" s="24"/>
      <c r="VFL1701" s="24"/>
      <c r="VFM1701" s="24"/>
      <c r="VFN1701" s="24"/>
      <c r="VFO1701" s="24"/>
      <c r="VFP1701" s="24"/>
      <c r="VFT1701" s="3"/>
      <c r="VFU1701" s="31"/>
      <c r="VFV1701" s="5"/>
      <c r="VFW1701" s="9"/>
      <c r="VFZ1701" s="2"/>
      <c r="VGC1701" s="24"/>
      <c r="VGD1701" s="24"/>
      <c r="VGE1701" s="31"/>
      <c r="VGF1701" s="24"/>
      <c r="VGG1701" s="24"/>
      <c r="VGH1701" s="24"/>
      <c r="VGI1701" s="24"/>
      <c r="VGJ1701" s="24"/>
      <c r="VGK1701" s="24"/>
      <c r="VGL1701" s="24"/>
      <c r="VGM1701" s="24"/>
      <c r="VGN1701" s="24"/>
      <c r="VGO1701" s="24"/>
      <c r="VGP1701" s="24"/>
      <c r="VGQ1701" s="24"/>
      <c r="VGR1701" s="24"/>
      <c r="VGS1701" s="24"/>
      <c r="VGT1701" s="24"/>
      <c r="VGX1701" s="3"/>
      <c r="VGY1701" s="31"/>
      <c r="VGZ1701" s="5"/>
      <c r="VHA1701" s="9"/>
      <c r="VHD1701" s="2"/>
      <c r="VHG1701" s="24"/>
      <c r="VHH1701" s="24"/>
      <c r="VHI1701" s="31"/>
      <c r="VHJ1701" s="24"/>
      <c r="VHK1701" s="24"/>
      <c r="VHL1701" s="24"/>
      <c r="VHM1701" s="24"/>
      <c r="VHN1701" s="24"/>
      <c r="VHO1701" s="24"/>
      <c r="VHP1701" s="24"/>
      <c r="VHQ1701" s="24"/>
      <c r="VHR1701" s="24"/>
      <c r="VHS1701" s="24"/>
      <c r="VHT1701" s="24"/>
      <c r="VHU1701" s="24"/>
      <c r="VHV1701" s="24"/>
      <c r="VHW1701" s="24"/>
      <c r="VHX1701" s="24"/>
      <c r="VIB1701" s="3"/>
      <c r="VIC1701" s="31"/>
      <c r="VID1701" s="5"/>
      <c r="VIE1701" s="9"/>
      <c r="VIH1701" s="2"/>
      <c r="VIK1701" s="24"/>
      <c r="VIL1701" s="24"/>
      <c r="VIM1701" s="31"/>
      <c r="VIN1701" s="24"/>
      <c r="VIO1701" s="24"/>
      <c r="VIP1701" s="24"/>
      <c r="VIQ1701" s="24"/>
      <c r="VIR1701" s="24"/>
      <c r="VIS1701" s="24"/>
      <c r="VIT1701" s="24"/>
      <c r="VIU1701" s="24"/>
      <c r="VIV1701" s="24"/>
      <c r="VIW1701" s="24"/>
      <c r="VIX1701" s="24"/>
      <c r="VIY1701" s="24"/>
      <c r="VIZ1701" s="24"/>
      <c r="VJA1701" s="24"/>
      <c r="VJB1701" s="24"/>
      <c r="VJF1701" s="3"/>
      <c r="VJG1701" s="31"/>
      <c r="VJH1701" s="5"/>
      <c r="VJI1701" s="9"/>
      <c r="VJL1701" s="2"/>
      <c r="VJO1701" s="24"/>
      <c r="VJP1701" s="24"/>
      <c r="VJQ1701" s="31"/>
      <c r="VJR1701" s="24"/>
      <c r="VJS1701" s="24"/>
      <c r="VJT1701" s="24"/>
      <c r="VJU1701" s="24"/>
      <c r="VJV1701" s="24"/>
      <c r="VJW1701" s="24"/>
      <c r="VJX1701" s="24"/>
      <c r="VJY1701" s="24"/>
      <c r="VJZ1701" s="24"/>
      <c r="VKA1701" s="24"/>
      <c r="VKB1701" s="24"/>
      <c r="VKC1701" s="24"/>
      <c r="VKD1701" s="24"/>
      <c r="VKE1701" s="24"/>
      <c r="VKF1701" s="24"/>
      <c r="VKJ1701" s="3"/>
      <c r="VKK1701" s="31"/>
      <c r="VKL1701" s="5"/>
      <c r="VKM1701" s="9"/>
      <c r="VKP1701" s="2"/>
      <c r="VKS1701" s="24"/>
      <c r="VKT1701" s="24"/>
      <c r="VKU1701" s="31"/>
      <c r="VKV1701" s="24"/>
      <c r="VKW1701" s="24"/>
      <c r="VKX1701" s="24"/>
      <c r="VKY1701" s="24"/>
      <c r="VKZ1701" s="24"/>
      <c r="VLA1701" s="24"/>
      <c r="VLB1701" s="24"/>
      <c r="VLC1701" s="24"/>
      <c r="VLD1701" s="24"/>
      <c r="VLE1701" s="24"/>
      <c r="VLF1701" s="24"/>
      <c r="VLG1701" s="24"/>
      <c r="VLH1701" s="24"/>
      <c r="VLI1701" s="24"/>
      <c r="VLJ1701" s="24"/>
      <c r="VLN1701" s="3"/>
      <c r="VLO1701" s="31"/>
      <c r="VLP1701" s="5"/>
      <c r="VLQ1701" s="9"/>
      <c r="VLT1701" s="2"/>
      <c r="VLW1701" s="24"/>
      <c r="VLX1701" s="24"/>
      <c r="VLY1701" s="31"/>
      <c r="VLZ1701" s="24"/>
      <c r="VMA1701" s="24"/>
      <c r="VMB1701" s="24"/>
      <c r="VMC1701" s="24"/>
      <c r="VMD1701" s="24"/>
      <c r="VME1701" s="24"/>
      <c r="VMF1701" s="24"/>
      <c r="VMG1701" s="24"/>
      <c r="VMH1701" s="24"/>
      <c r="VMI1701" s="24"/>
      <c r="VMJ1701" s="24"/>
      <c r="VMK1701" s="24"/>
      <c r="VML1701" s="24"/>
      <c r="VMM1701" s="24"/>
      <c r="VMN1701" s="24"/>
      <c r="VMR1701" s="3"/>
      <c r="VMS1701" s="31"/>
      <c r="VMT1701" s="5"/>
      <c r="VMU1701" s="9"/>
      <c r="VMX1701" s="2"/>
      <c r="VNA1701" s="24"/>
      <c r="VNB1701" s="24"/>
      <c r="VNC1701" s="31"/>
      <c r="VND1701" s="24"/>
      <c r="VNE1701" s="24"/>
      <c r="VNF1701" s="24"/>
      <c r="VNG1701" s="24"/>
      <c r="VNH1701" s="24"/>
      <c r="VNI1701" s="24"/>
      <c r="VNJ1701" s="24"/>
      <c r="VNK1701" s="24"/>
      <c r="VNL1701" s="24"/>
      <c r="VNM1701" s="24"/>
      <c r="VNN1701" s="24"/>
      <c r="VNO1701" s="24"/>
      <c r="VNP1701" s="24"/>
      <c r="VNQ1701" s="24"/>
      <c r="VNR1701" s="24"/>
      <c r="VNV1701" s="3"/>
      <c r="VNW1701" s="31"/>
      <c r="VNX1701" s="5"/>
      <c r="VNY1701" s="9"/>
      <c r="VOB1701" s="2"/>
      <c r="VOE1701" s="24"/>
      <c r="VOF1701" s="24"/>
      <c r="VOG1701" s="31"/>
      <c r="VOH1701" s="24"/>
      <c r="VOI1701" s="24"/>
      <c r="VOJ1701" s="24"/>
      <c r="VOK1701" s="24"/>
      <c r="VOL1701" s="24"/>
      <c r="VOM1701" s="24"/>
      <c r="VON1701" s="24"/>
      <c r="VOO1701" s="24"/>
      <c r="VOP1701" s="24"/>
      <c r="VOQ1701" s="24"/>
      <c r="VOR1701" s="24"/>
      <c r="VOS1701" s="24"/>
      <c r="VOT1701" s="24"/>
      <c r="VOU1701" s="24"/>
      <c r="VOV1701" s="24"/>
      <c r="VOZ1701" s="3"/>
      <c r="VPA1701" s="31"/>
      <c r="VPB1701" s="5"/>
      <c r="VPC1701" s="9"/>
      <c r="VPF1701" s="2"/>
      <c r="VPI1701" s="24"/>
      <c r="VPJ1701" s="24"/>
      <c r="VPK1701" s="31"/>
      <c r="VPL1701" s="24"/>
      <c r="VPM1701" s="24"/>
      <c r="VPN1701" s="24"/>
      <c r="VPO1701" s="24"/>
      <c r="VPP1701" s="24"/>
      <c r="VPQ1701" s="24"/>
      <c r="VPR1701" s="24"/>
      <c r="VPS1701" s="24"/>
      <c r="VPT1701" s="24"/>
      <c r="VPU1701" s="24"/>
      <c r="VPV1701" s="24"/>
      <c r="VPW1701" s="24"/>
      <c r="VPX1701" s="24"/>
      <c r="VPY1701" s="24"/>
      <c r="VPZ1701" s="24"/>
      <c r="VQD1701" s="3"/>
      <c r="VQE1701" s="31"/>
      <c r="VQF1701" s="5"/>
      <c r="VQG1701" s="9"/>
      <c r="VQJ1701" s="2"/>
      <c r="VQM1701" s="24"/>
      <c r="VQN1701" s="24"/>
      <c r="VQO1701" s="31"/>
      <c r="VQP1701" s="24"/>
      <c r="VQQ1701" s="24"/>
      <c r="VQR1701" s="24"/>
      <c r="VQS1701" s="24"/>
      <c r="VQT1701" s="24"/>
      <c r="VQU1701" s="24"/>
      <c r="VQV1701" s="24"/>
      <c r="VQW1701" s="24"/>
      <c r="VQX1701" s="24"/>
      <c r="VQY1701" s="24"/>
      <c r="VQZ1701" s="24"/>
      <c r="VRA1701" s="24"/>
      <c r="VRB1701" s="24"/>
      <c r="VRC1701" s="24"/>
      <c r="VRD1701" s="24"/>
      <c r="VRH1701" s="3"/>
      <c r="VRI1701" s="31"/>
      <c r="VRJ1701" s="5"/>
      <c r="VRK1701" s="9"/>
      <c r="VRN1701" s="2"/>
      <c r="VRQ1701" s="24"/>
      <c r="VRR1701" s="24"/>
      <c r="VRS1701" s="31"/>
      <c r="VRT1701" s="24"/>
      <c r="VRU1701" s="24"/>
      <c r="VRV1701" s="24"/>
      <c r="VRW1701" s="24"/>
      <c r="VRX1701" s="24"/>
      <c r="VRY1701" s="24"/>
      <c r="VRZ1701" s="24"/>
      <c r="VSA1701" s="24"/>
      <c r="VSB1701" s="24"/>
      <c r="VSC1701" s="24"/>
      <c r="VSD1701" s="24"/>
      <c r="VSE1701" s="24"/>
      <c r="VSF1701" s="24"/>
      <c r="VSG1701" s="24"/>
      <c r="VSH1701" s="24"/>
      <c r="VSL1701" s="3"/>
      <c r="VSM1701" s="31"/>
      <c r="VSN1701" s="5"/>
      <c r="VSO1701" s="9"/>
      <c r="VSR1701" s="2"/>
      <c r="VSU1701" s="24"/>
      <c r="VSV1701" s="24"/>
      <c r="VSW1701" s="31"/>
      <c r="VSX1701" s="24"/>
      <c r="VSY1701" s="24"/>
      <c r="VSZ1701" s="24"/>
      <c r="VTA1701" s="24"/>
      <c r="VTB1701" s="24"/>
      <c r="VTC1701" s="24"/>
      <c r="VTD1701" s="24"/>
      <c r="VTE1701" s="24"/>
      <c r="VTF1701" s="24"/>
      <c r="VTG1701" s="24"/>
      <c r="VTH1701" s="24"/>
      <c r="VTI1701" s="24"/>
      <c r="VTJ1701" s="24"/>
      <c r="VTK1701" s="24"/>
      <c r="VTL1701" s="24"/>
      <c r="VTP1701" s="3"/>
      <c r="VTQ1701" s="31"/>
      <c r="VTR1701" s="5"/>
      <c r="VTS1701" s="9"/>
      <c r="VTV1701" s="2"/>
      <c r="VTY1701" s="24"/>
      <c r="VTZ1701" s="24"/>
      <c r="VUA1701" s="31"/>
      <c r="VUB1701" s="24"/>
      <c r="VUC1701" s="24"/>
      <c r="VUD1701" s="24"/>
      <c r="VUE1701" s="24"/>
      <c r="VUF1701" s="24"/>
      <c r="VUG1701" s="24"/>
      <c r="VUH1701" s="24"/>
      <c r="VUI1701" s="24"/>
      <c r="VUJ1701" s="24"/>
      <c r="VUK1701" s="24"/>
      <c r="VUL1701" s="24"/>
      <c r="VUM1701" s="24"/>
      <c r="VUN1701" s="24"/>
      <c r="VUO1701" s="24"/>
      <c r="VUP1701" s="24"/>
      <c r="VUT1701" s="3"/>
      <c r="VUU1701" s="31"/>
      <c r="VUV1701" s="5"/>
      <c r="VUW1701" s="9"/>
      <c r="VUZ1701" s="2"/>
      <c r="VVC1701" s="24"/>
      <c r="VVD1701" s="24"/>
      <c r="VVE1701" s="31"/>
      <c r="VVF1701" s="24"/>
      <c r="VVG1701" s="24"/>
      <c r="VVH1701" s="24"/>
      <c r="VVI1701" s="24"/>
      <c r="VVJ1701" s="24"/>
      <c r="VVK1701" s="24"/>
      <c r="VVL1701" s="24"/>
      <c r="VVM1701" s="24"/>
      <c r="VVN1701" s="24"/>
      <c r="VVO1701" s="24"/>
      <c r="VVP1701" s="24"/>
      <c r="VVQ1701" s="24"/>
      <c r="VVR1701" s="24"/>
      <c r="VVS1701" s="24"/>
      <c r="VVT1701" s="24"/>
      <c r="VVX1701" s="3"/>
      <c r="VVY1701" s="31"/>
      <c r="VVZ1701" s="5"/>
      <c r="VWA1701" s="9"/>
      <c r="VWD1701" s="2"/>
      <c r="VWG1701" s="24"/>
      <c r="VWH1701" s="24"/>
      <c r="VWI1701" s="31"/>
      <c r="VWJ1701" s="24"/>
      <c r="VWK1701" s="24"/>
      <c r="VWL1701" s="24"/>
      <c r="VWM1701" s="24"/>
      <c r="VWN1701" s="24"/>
      <c r="VWO1701" s="24"/>
      <c r="VWP1701" s="24"/>
      <c r="VWQ1701" s="24"/>
      <c r="VWR1701" s="24"/>
      <c r="VWS1701" s="24"/>
      <c r="VWT1701" s="24"/>
      <c r="VWU1701" s="24"/>
      <c r="VWV1701" s="24"/>
      <c r="VWW1701" s="24"/>
      <c r="VWX1701" s="24"/>
      <c r="VXB1701" s="3"/>
      <c r="VXC1701" s="31"/>
      <c r="VXD1701" s="5"/>
      <c r="VXE1701" s="9"/>
      <c r="VXH1701" s="2"/>
      <c r="VXK1701" s="24"/>
      <c r="VXL1701" s="24"/>
      <c r="VXM1701" s="31"/>
      <c r="VXN1701" s="24"/>
      <c r="VXO1701" s="24"/>
      <c r="VXP1701" s="24"/>
      <c r="VXQ1701" s="24"/>
      <c r="VXR1701" s="24"/>
      <c r="VXS1701" s="24"/>
      <c r="VXT1701" s="24"/>
      <c r="VXU1701" s="24"/>
      <c r="VXV1701" s="24"/>
      <c r="VXW1701" s="24"/>
      <c r="VXX1701" s="24"/>
      <c r="VXY1701" s="24"/>
      <c r="VXZ1701" s="24"/>
      <c r="VYA1701" s="24"/>
      <c r="VYB1701" s="24"/>
      <c r="VYF1701" s="3"/>
      <c r="VYG1701" s="31"/>
      <c r="VYH1701" s="5"/>
      <c r="VYI1701" s="9"/>
      <c r="VYL1701" s="2"/>
      <c r="VYO1701" s="24"/>
      <c r="VYP1701" s="24"/>
      <c r="VYQ1701" s="31"/>
      <c r="VYR1701" s="24"/>
      <c r="VYS1701" s="24"/>
      <c r="VYT1701" s="24"/>
      <c r="VYU1701" s="24"/>
      <c r="VYV1701" s="24"/>
      <c r="VYW1701" s="24"/>
      <c r="VYX1701" s="24"/>
      <c r="VYY1701" s="24"/>
      <c r="VYZ1701" s="24"/>
      <c r="VZA1701" s="24"/>
      <c r="VZB1701" s="24"/>
      <c r="VZC1701" s="24"/>
      <c r="VZD1701" s="24"/>
      <c r="VZE1701" s="24"/>
      <c r="VZF1701" s="24"/>
      <c r="VZJ1701" s="3"/>
      <c r="VZK1701" s="31"/>
      <c r="VZL1701" s="5"/>
      <c r="VZM1701" s="9"/>
      <c r="VZP1701" s="2"/>
      <c r="VZS1701" s="24"/>
      <c r="VZT1701" s="24"/>
      <c r="VZU1701" s="31"/>
      <c r="VZV1701" s="24"/>
      <c r="VZW1701" s="24"/>
      <c r="VZX1701" s="24"/>
      <c r="VZY1701" s="24"/>
      <c r="VZZ1701" s="24"/>
      <c r="WAA1701" s="24"/>
      <c r="WAB1701" s="24"/>
      <c r="WAC1701" s="24"/>
      <c r="WAD1701" s="24"/>
      <c r="WAE1701" s="24"/>
      <c r="WAF1701" s="24"/>
      <c r="WAG1701" s="24"/>
      <c r="WAH1701" s="24"/>
      <c r="WAI1701" s="24"/>
      <c r="WAJ1701" s="24"/>
      <c r="WAN1701" s="3"/>
      <c r="WAO1701" s="31"/>
      <c r="WAP1701" s="5"/>
      <c r="WAQ1701" s="9"/>
      <c r="WAT1701" s="2"/>
      <c r="WAW1701" s="24"/>
      <c r="WAX1701" s="24"/>
      <c r="WAY1701" s="31"/>
      <c r="WAZ1701" s="24"/>
      <c r="WBA1701" s="24"/>
      <c r="WBB1701" s="24"/>
      <c r="WBC1701" s="24"/>
      <c r="WBD1701" s="24"/>
      <c r="WBE1701" s="24"/>
      <c r="WBF1701" s="24"/>
      <c r="WBG1701" s="24"/>
      <c r="WBH1701" s="24"/>
      <c r="WBI1701" s="24"/>
      <c r="WBJ1701" s="24"/>
      <c r="WBK1701" s="24"/>
      <c r="WBL1701" s="24"/>
      <c r="WBM1701" s="24"/>
      <c r="WBN1701" s="24"/>
      <c r="WBR1701" s="3"/>
      <c r="WBS1701" s="31"/>
      <c r="WBT1701" s="5"/>
      <c r="WBU1701" s="9"/>
      <c r="WBX1701" s="2"/>
      <c r="WCA1701" s="24"/>
      <c r="WCB1701" s="24"/>
      <c r="WCC1701" s="31"/>
      <c r="WCD1701" s="24"/>
      <c r="WCE1701" s="24"/>
      <c r="WCF1701" s="24"/>
      <c r="WCG1701" s="24"/>
      <c r="WCH1701" s="24"/>
      <c r="WCI1701" s="24"/>
      <c r="WCJ1701" s="24"/>
      <c r="WCK1701" s="24"/>
      <c r="WCL1701" s="24"/>
      <c r="WCM1701" s="24"/>
      <c r="WCN1701" s="24"/>
      <c r="WCO1701" s="24"/>
      <c r="WCP1701" s="24"/>
      <c r="WCQ1701" s="24"/>
      <c r="WCR1701" s="24"/>
      <c r="WCV1701" s="3"/>
      <c r="WCW1701" s="31"/>
      <c r="WCX1701" s="5"/>
      <c r="WCY1701" s="9"/>
      <c r="WDB1701" s="2"/>
      <c r="WDE1701" s="24"/>
      <c r="WDF1701" s="24"/>
      <c r="WDG1701" s="31"/>
      <c r="WDH1701" s="24"/>
      <c r="WDI1701" s="24"/>
      <c r="WDJ1701" s="24"/>
      <c r="WDK1701" s="24"/>
      <c r="WDL1701" s="24"/>
      <c r="WDM1701" s="24"/>
      <c r="WDN1701" s="24"/>
      <c r="WDO1701" s="24"/>
      <c r="WDP1701" s="24"/>
      <c r="WDQ1701" s="24"/>
      <c r="WDR1701" s="24"/>
      <c r="WDS1701" s="24"/>
      <c r="WDT1701" s="24"/>
      <c r="WDU1701" s="24"/>
      <c r="WDV1701" s="24"/>
      <c r="WDZ1701" s="3"/>
      <c r="WEA1701" s="31"/>
      <c r="WEB1701" s="5"/>
      <c r="WEC1701" s="9"/>
      <c r="WEF1701" s="2"/>
      <c r="WEI1701" s="24"/>
      <c r="WEJ1701" s="24"/>
      <c r="WEK1701" s="31"/>
      <c r="WEL1701" s="24"/>
      <c r="WEM1701" s="24"/>
      <c r="WEN1701" s="24"/>
      <c r="WEO1701" s="24"/>
      <c r="WEP1701" s="24"/>
      <c r="WEQ1701" s="24"/>
      <c r="WER1701" s="24"/>
      <c r="WES1701" s="24"/>
      <c r="WET1701" s="24"/>
      <c r="WEU1701" s="24"/>
      <c r="WEV1701" s="24"/>
      <c r="WEW1701" s="24"/>
      <c r="WEX1701" s="24"/>
      <c r="WEY1701" s="24"/>
      <c r="WEZ1701" s="24"/>
      <c r="WFD1701" s="3"/>
      <c r="WFE1701" s="31"/>
      <c r="WFF1701" s="5"/>
      <c r="WFG1701" s="9"/>
      <c r="WFJ1701" s="2"/>
      <c r="WFM1701" s="24"/>
      <c r="WFN1701" s="24"/>
      <c r="WFO1701" s="31"/>
      <c r="WFP1701" s="24"/>
      <c r="WFQ1701" s="24"/>
      <c r="WFR1701" s="24"/>
      <c r="WFS1701" s="24"/>
      <c r="WFT1701" s="24"/>
      <c r="WFU1701" s="24"/>
      <c r="WFV1701" s="24"/>
      <c r="WFW1701" s="24"/>
      <c r="WFX1701" s="24"/>
      <c r="WFY1701" s="24"/>
      <c r="WFZ1701" s="24"/>
      <c r="WGA1701" s="24"/>
      <c r="WGB1701" s="24"/>
      <c r="WGC1701" s="24"/>
      <c r="WGD1701" s="24"/>
      <c r="WGH1701" s="3"/>
      <c r="WGI1701" s="31"/>
      <c r="WGJ1701" s="5"/>
      <c r="WGK1701" s="9"/>
      <c r="WGN1701" s="2"/>
      <c r="WGQ1701" s="24"/>
      <c r="WGR1701" s="24"/>
      <c r="WGS1701" s="31"/>
      <c r="WGT1701" s="24"/>
      <c r="WGU1701" s="24"/>
      <c r="WGV1701" s="24"/>
      <c r="WGW1701" s="24"/>
      <c r="WGX1701" s="24"/>
      <c r="WGY1701" s="24"/>
      <c r="WGZ1701" s="24"/>
      <c r="WHA1701" s="24"/>
      <c r="WHB1701" s="24"/>
      <c r="WHC1701" s="24"/>
      <c r="WHD1701" s="24"/>
      <c r="WHE1701" s="24"/>
      <c r="WHF1701" s="24"/>
      <c r="WHG1701" s="24"/>
      <c r="WHH1701" s="24"/>
      <c r="WHL1701" s="3"/>
      <c r="WHM1701" s="31"/>
      <c r="WHN1701" s="5"/>
      <c r="WHO1701" s="9"/>
      <c r="WHR1701" s="2"/>
      <c r="WHU1701" s="24"/>
      <c r="WHV1701" s="24"/>
      <c r="WHW1701" s="31"/>
      <c r="WHX1701" s="24"/>
      <c r="WHY1701" s="24"/>
      <c r="WHZ1701" s="24"/>
      <c r="WIA1701" s="24"/>
      <c r="WIB1701" s="24"/>
      <c r="WIC1701" s="24"/>
      <c r="WID1701" s="24"/>
      <c r="WIE1701" s="24"/>
      <c r="WIF1701" s="24"/>
      <c r="WIG1701" s="24"/>
      <c r="WIH1701" s="24"/>
      <c r="WII1701" s="24"/>
      <c r="WIJ1701" s="24"/>
      <c r="WIK1701" s="24"/>
      <c r="WIL1701" s="24"/>
      <c r="WIP1701" s="3"/>
      <c r="WIQ1701" s="31"/>
      <c r="WIR1701" s="5"/>
      <c r="WIS1701" s="9"/>
      <c r="WIV1701" s="2"/>
      <c r="WIY1701" s="24"/>
      <c r="WIZ1701" s="24"/>
      <c r="WJA1701" s="31"/>
      <c r="WJB1701" s="24"/>
      <c r="WJC1701" s="24"/>
      <c r="WJD1701" s="24"/>
      <c r="WJE1701" s="24"/>
      <c r="WJF1701" s="24"/>
      <c r="WJG1701" s="24"/>
      <c r="WJH1701" s="24"/>
      <c r="WJI1701" s="24"/>
      <c r="WJJ1701" s="24"/>
      <c r="WJK1701" s="24"/>
      <c r="WJL1701" s="24"/>
      <c r="WJM1701" s="24"/>
      <c r="WJN1701" s="24"/>
      <c r="WJO1701" s="24"/>
      <c r="WJP1701" s="24"/>
      <c r="WJT1701" s="3"/>
      <c r="WJU1701" s="31"/>
      <c r="WJV1701" s="5"/>
      <c r="WJW1701" s="9"/>
      <c r="WJZ1701" s="2"/>
      <c r="WKC1701" s="24"/>
      <c r="WKD1701" s="24"/>
      <c r="WKE1701" s="31"/>
      <c r="WKF1701" s="24"/>
      <c r="WKG1701" s="24"/>
      <c r="WKH1701" s="24"/>
      <c r="WKI1701" s="24"/>
      <c r="WKJ1701" s="24"/>
      <c r="WKK1701" s="24"/>
      <c r="WKL1701" s="24"/>
      <c r="WKM1701" s="24"/>
      <c r="WKN1701" s="24"/>
      <c r="WKO1701" s="24"/>
      <c r="WKP1701" s="24"/>
      <c r="WKQ1701" s="24"/>
      <c r="WKR1701" s="24"/>
      <c r="WKS1701" s="24"/>
      <c r="WKT1701" s="24"/>
      <c r="WKX1701" s="3"/>
      <c r="WKY1701" s="31"/>
      <c r="WKZ1701" s="5"/>
      <c r="WLA1701" s="9"/>
      <c r="WLD1701" s="2"/>
      <c r="WLG1701" s="24"/>
      <c r="WLH1701" s="24"/>
      <c r="WLI1701" s="31"/>
      <c r="WLJ1701" s="24"/>
      <c r="WLK1701" s="24"/>
      <c r="WLL1701" s="24"/>
      <c r="WLM1701" s="24"/>
      <c r="WLN1701" s="24"/>
      <c r="WLO1701" s="24"/>
      <c r="WLP1701" s="24"/>
      <c r="WLQ1701" s="24"/>
      <c r="WLR1701" s="24"/>
      <c r="WLS1701" s="24"/>
      <c r="WLT1701" s="24"/>
      <c r="WLU1701" s="24"/>
      <c r="WLV1701" s="24"/>
      <c r="WLW1701" s="24"/>
      <c r="WLX1701" s="24"/>
      <c r="WMB1701" s="3"/>
      <c r="WMC1701" s="31"/>
      <c r="WMD1701" s="5"/>
      <c r="WME1701" s="9"/>
      <c r="WMH1701" s="2"/>
      <c r="WMK1701" s="24"/>
      <c r="WML1701" s="24"/>
      <c r="WMM1701" s="31"/>
      <c r="WMN1701" s="24"/>
      <c r="WMO1701" s="24"/>
      <c r="WMP1701" s="24"/>
      <c r="WMQ1701" s="24"/>
      <c r="WMR1701" s="24"/>
      <c r="WMS1701" s="24"/>
      <c r="WMT1701" s="24"/>
      <c r="WMU1701" s="24"/>
      <c r="WMV1701" s="24"/>
      <c r="WMW1701" s="24"/>
      <c r="WMX1701" s="24"/>
      <c r="WMY1701" s="24"/>
      <c r="WMZ1701" s="24"/>
      <c r="WNA1701" s="24"/>
      <c r="WNB1701" s="24"/>
      <c r="WNF1701" s="3"/>
      <c r="WNG1701" s="31"/>
      <c r="WNH1701" s="5"/>
      <c r="WNI1701" s="9"/>
      <c r="WNL1701" s="2"/>
      <c r="WNO1701" s="24"/>
      <c r="WNP1701" s="24"/>
      <c r="WNQ1701" s="31"/>
      <c r="WNR1701" s="24"/>
      <c r="WNS1701" s="24"/>
      <c r="WNT1701" s="24"/>
      <c r="WNU1701" s="24"/>
      <c r="WNV1701" s="24"/>
      <c r="WNW1701" s="24"/>
      <c r="WNX1701" s="24"/>
      <c r="WNY1701" s="24"/>
      <c r="WNZ1701" s="24"/>
      <c r="WOA1701" s="24"/>
      <c r="WOB1701" s="24"/>
      <c r="WOC1701" s="24"/>
      <c r="WOD1701" s="24"/>
      <c r="WOE1701" s="24"/>
      <c r="WOF1701" s="24"/>
      <c r="WOJ1701" s="3"/>
      <c r="WOK1701" s="31"/>
      <c r="WOL1701" s="5"/>
      <c r="WOM1701" s="9"/>
      <c r="WOP1701" s="2"/>
      <c r="WOS1701" s="24"/>
      <c r="WOT1701" s="24"/>
      <c r="WOU1701" s="31"/>
      <c r="WOV1701" s="24"/>
      <c r="WOW1701" s="24"/>
      <c r="WOX1701" s="24"/>
      <c r="WOY1701" s="24"/>
      <c r="WOZ1701" s="24"/>
      <c r="WPA1701" s="24"/>
      <c r="WPB1701" s="24"/>
      <c r="WPC1701" s="24"/>
      <c r="WPD1701" s="24"/>
      <c r="WPE1701" s="24"/>
      <c r="WPF1701" s="24"/>
      <c r="WPG1701" s="24"/>
      <c r="WPH1701" s="24"/>
      <c r="WPI1701" s="24"/>
      <c r="WPJ1701" s="24"/>
      <c r="WPN1701" s="3"/>
      <c r="WPO1701" s="31"/>
      <c r="WPP1701" s="5"/>
      <c r="WPQ1701" s="9"/>
      <c r="WPT1701" s="2"/>
      <c r="WPW1701" s="24"/>
      <c r="WPX1701" s="24"/>
      <c r="WPY1701" s="31"/>
      <c r="WPZ1701" s="24"/>
      <c r="WQA1701" s="24"/>
      <c r="WQB1701" s="24"/>
      <c r="WQC1701" s="24"/>
      <c r="WQD1701" s="24"/>
      <c r="WQE1701" s="24"/>
      <c r="WQF1701" s="24"/>
      <c r="WQG1701" s="24"/>
      <c r="WQH1701" s="24"/>
      <c r="WQI1701" s="24"/>
      <c r="WQJ1701" s="24"/>
      <c r="WQK1701" s="24"/>
      <c r="WQL1701" s="24"/>
      <c r="WQM1701" s="24"/>
      <c r="WQN1701" s="24"/>
      <c r="WQR1701" s="3"/>
      <c r="WQS1701" s="31"/>
      <c r="WQT1701" s="5"/>
      <c r="WQU1701" s="9"/>
      <c r="WQX1701" s="2"/>
      <c r="WRA1701" s="24"/>
      <c r="WRB1701" s="24"/>
      <c r="WRC1701" s="31"/>
      <c r="WRD1701" s="24"/>
      <c r="WRE1701" s="24"/>
      <c r="WRF1701" s="24"/>
      <c r="WRG1701" s="24"/>
      <c r="WRH1701" s="24"/>
      <c r="WRI1701" s="24"/>
      <c r="WRJ1701" s="24"/>
      <c r="WRK1701" s="24"/>
      <c r="WRL1701" s="24"/>
      <c r="WRM1701" s="24"/>
      <c r="WRN1701" s="24"/>
      <c r="WRO1701" s="24"/>
      <c r="WRP1701" s="24"/>
      <c r="WRQ1701" s="24"/>
      <c r="WRR1701" s="24"/>
      <c r="WRV1701" s="3"/>
      <c r="WRW1701" s="31"/>
      <c r="WRX1701" s="5"/>
      <c r="WRY1701" s="9"/>
      <c r="WSB1701" s="2"/>
      <c r="WSE1701" s="24"/>
      <c r="WSF1701" s="24"/>
      <c r="WSG1701" s="31"/>
      <c r="WSH1701" s="24"/>
      <c r="WSI1701" s="24"/>
      <c r="WSJ1701" s="24"/>
      <c r="WSK1701" s="24"/>
      <c r="WSL1701" s="24"/>
      <c r="WSM1701" s="24"/>
      <c r="WSN1701" s="24"/>
      <c r="WSO1701" s="24"/>
      <c r="WSP1701" s="24"/>
      <c r="WSQ1701" s="24"/>
      <c r="WSR1701" s="24"/>
      <c r="WSS1701" s="24"/>
      <c r="WST1701" s="24"/>
      <c r="WSU1701" s="24"/>
      <c r="WSV1701" s="24"/>
      <c r="WSZ1701" s="3"/>
      <c r="WTA1701" s="31"/>
      <c r="WTB1701" s="5"/>
      <c r="WTC1701" s="9"/>
      <c r="WTF1701" s="2"/>
      <c r="WTI1701" s="24"/>
      <c r="WTJ1701" s="24"/>
      <c r="WTK1701" s="31"/>
      <c r="WTL1701" s="24"/>
      <c r="WTM1701" s="24"/>
      <c r="WTN1701" s="24"/>
      <c r="WTO1701" s="24"/>
      <c r="WTP1701" s="24"/>
      <c r="WTQ1701" s="24"/>
      <c r="WTR1701" s="24"/>
      <c r="WTS1701" s="24"/>
      <c r="WTT1701" s="24"/>
      <c r="WTU1701" s="24"/>
      <c r="WTV1701" s="24"/>
      <c r="WTW1701" s="24"/>
      <c r="WTX1701" s="24"/>
      <c r="WTY1701" s="24"/>
      <c r="WTZ1701" s="24"/>
      <c r="WUD1701" s="3"/>
      <c r="WUE1701" s="31"/>
      <c r="WUF1701" s="5"/>
      <c r="WUG1701" s="9"/>
      <c r="WUJ1701" s="2"/>
      <c r="WUM1701" s="24"/>
      <c r="WUN1701" s="24"/>
      <c r="WUO1701" s="31"/>
      <c r="WUP1701" s="24"/>
      <c r="WUQ1701" s="24"/>
      <c r="WUR1701" s="24"/>
      <c r="WUS1701" s="24"/>
      <c r="WUT1701" s="24"/>
      <c r="WUU1701" s="24"/>
      <c r="WUV1701" s="24"/>
      <c r="WUW1701" s="24"/>
      <c r="WUX1701" s="24"/>
      <c r="WUY1701" s="24"/>
      <c r="WUZ1701" s="24"/>
      <c r="WVA1701" s="24"/>
      <c r="WVB1701" s="24"/>
      <c r="WVC1701" s="24"/>
      <c r="WVD1701" s="24"/>
      <c r="WVH1701" s="3"/>
      <c r="WVI1701" s="31"/>
      <c r="WVJ1701" s="5"/>
      <c r="WVK1701" s="9"/>
      <c r="WVN1701" s="2"/>
      <c r="WVQ1701" s="24"/>
      <c r="WVR1701" s="24"/>
      <c r="WVS1701" s="31"/>
      <c r="WVT1701" s="24"/>
      <c r="WVU1701" s="24"/>
      <c r="WVV1701" s="24"/>
      <c r="WVW1701" s="24"/>
      <c r="WVX1701" s="24"/>
      <c r="WVY1701" s="24"/>
      <c r="WVZ1701" s="24"/>
      <c r="WWA1701" s="24"/>
      <c r="WWB1701" s="24"/>
      <c r="WWC1701" s="24"/>
      <c r="WWD1701" s="24"/>
      <c r="WWE1701" s="24"/>
      <c r="WWF1701" s="24"/>
      <c r="WWG1701" s="24"/>
      <c r="WWH1701" s="24"/>
      <c r="WWL1701" s="3"/>
      <c r="WWM1701" s="31"/>
      <c r="WWN1701" s="5"/>
      <c r="WWO1701" s="9"/>
      <c r="WWR1701" s="2"/>
      <c r="WWU1701" s="24"/>
      <c r="WWV1701" s="24"/>
      <c r="WWW1701" s="31"/>
      <c r="WWX1701" s="24"/>
      <c r="WWY1701" s="24"/>
      <c r="WWZ1701" s="24"/>
      <c r="WXA1701" s="24"/>
      <c r="WXB1701" s="24"/>
      <c r="WXC1701" s="24"/>
      <c r="WXD1701" s="24"/>
      <c r="WXE1701" s="24"/>
      <c r="WXF1701" s="24"/>
      <c r="WXG1701" s="24"/>
      <c r="WXH1701" s="24"/>
      <c r="WXI1701" s="24"/>
      <c r="WXJ1701" s="24"/>
      <c r="WXK1701" s="24"/>
      <c r="WXL1701" s="24"/>
      <c r="WXP1701" s="3"/>
      <c r="WXQ1701" s="31"/>
      <c r="WXR1701" s="5"/>
      <c r="WXS1701" s="9"/>
      <c r="WXV1701" s="2"/>
      <c r="WXY1701" s="24"/>
      <c r="WXZ1701" s="24"/>
      <c r="WYA1701" s="31"/>
      <c r="WYB1701" s="24"/>
      <c r="WYC1701" s="24"/>
      <c r="WYD1701" s="24"/>
      <c r="WYE1701" s="24"/>
      <c r="WYF1701" s="24"/>
      <c r="WYG1701" s="24"/>
      <c r="WYH1701" s="24"/>
      <c r="WYI1701" s="24"/>
      <c r="WYJ1701" s="24"/>
      <c r="WYK1701" s="24"/>
      <c r="WYL1701" s="24"/>
      <c r="WYM1701" s="24"/>
      <c r="WYN1701" s="24"/>
      <c r="WYO1701" s="24"/>
      <c r="WYP1701" s="24"/>
      <c r="WYT1701" s="3"/>
      <c r="WYU1701" s="31"/>
      <c r="WYV1701" s="5"/>
      <c r="WYW1701" s="9"/>
      <c r="WYZ1701" s="2"/>
      <c r="WZC1701" s="24"/>
      <c r="WZD1701" s="24"/>
      <c r="WZE1701" s="31"/>
      <c r="WZF1701" s="24"/>
      <c r="WZG1701" s="24"/>
      <c r="WZH1701" s="24"/>
      <c r="WZI1701" s="24"/>
      <c r="WZJ1701" s="24"/>
      <c r="WZK1701" s="24"/>
      <c r="WZL1701" s="24"/>
      <c r="WZM1701" s="24"/>
      <c r="WZN1701" s="24"/>
      <c r="WZO1701" s="24"/>
      <c r="WZP1701" s="24"/>
      <c r="WZQ1701" s="24"/>
      <c r="WZR1701" s="24"/>
      <c r="WZS1701" s="24"/>
      <c r="WZT1701" s="24"/>
      <c r="WZX1701" s="3"/>
      <c r="WZY1701" s="31"/>
      <c r="WZZ1701" s="5"/>
      <c r="XAA1701" s="9"/>
      <c r="XAD1701" s="2"/>
      <c r="XAG1701" s="24"/>
      <c r="XAH1701" s="24"/>
      <c r="XAI1701" s="31"/>
      <c r="XAJ1701" s="24"/>
      <c r="XAK1701" s="24"/>
      <c r="XAL1701" s="24"/>
      <c r="XAM1701" s="24"/>
      <c r="XAN1701" s="24"/>
      <c r="XAO1701" s="24"/>
      <c r="XAP1701" s="24"/>
      <c r="XAQ1701" s="24"/>
      <c r="XAR1701" s="24"/>
      <c r="XAS1701" s="24"/>
      <c r="XAT1701" s="24"/>
      <c r="XAU1701" s="24"/>
      <c r="XAV1701" s="24"/>
      <c r="XAW1701" s="24"/>
      <c r="XAX1701" s="24"/>
      <c r="XBB1701" s="3"/>
      <c r="XBC1701" s="31"/>
      <c r="XBD1701" s="5"/>
      <c r="XBE1701" s="9"/>
      <c r="XBH1701" s="2"/>
      <c r="XBK1701" s="24"/>
      <c r="XBL1701" s="24"/>
      <c r="XBM1701" s="31"/>
      <c r="XBN1701" s="24"/>
      <c r="XBO1701" s="24"/>
      <c r="XBP1701" s="24"/>
      <c r="XBQ1701" s="24"/>
      <c r="XBR1701" s="24"/>
      <c r="XBS1701" s="24"/>
      <c r="XBT1701" s="24"/>
      <c r="XBU1701" s="24"/>
      <c r="XBV1701" s="24"/>
      <c r="XBW1701" s="24"/>
      <c r="XBX1701" s="24"/>
      <c r="XBY1701" s="24"/>
      <c r="XBZ1701" s="24"/>
      <c r="XCA1701" s="24"/>
      <c r="XCB1701" s="24"/>
      <c r="XCF1701" s="3"/>
      <c r="XCG1701" s="31"/>
      <c r="XCH1701" s="5"/>
      <c r="XCI1701" s="9"/>
      <c r="XCL1701" s="2"/>
      <c r="XCO1701" s="24"/>
      <c r="XCP1701" s="24"/>
      <c r="XCQ1701" s="31"/>
      <c r="XCR1701" s="24"/>
      <c r="XCS1701" s="24"/>
      <c r="XCT1701" s="24"/>
      <c r="XCU1701" s="24"/>
      <c r="XCV1701" s="24"/>
      <c r="XCW1701" s="24"/>
      <c r="XCX1701" s="24"/>
      <c r="XCY1701" s="24"/>
      <c r="XCZ1701" s="24"/>
      <c r="XDA1701" s="24"/>
      <c r="XDB1701" s="24"/>
      <c r="XDC1701" s="24"/>
      <c r="XDD1701" s="24"/>
      <c r="XDE1701" s="24"/>
      <c r="XDF1701" s="24"/>
      <c r="XDJ1701" s="3"/>
      <c r="XDK1701" s="31"/>
      <c r="XDL1701" s="5"/>
      <c r="XDM1701" s="9"/>
      <c r="XDP1701" s="2"/>
      <c r="XDS1701" s="24"/>
      <c r="XDT1701" s="24"/>
      <c r="XDU1701" s="31"/>
      <c r="XDV1701" s="24"/>
      <c r="XDW1701" s="24"/>
      <c r="XDX1701" s="24"/>
      <c r="XDY1701" s="24"/>
      <c r="XDZ1701" s="24"/>
      <c r="XEA1701" s="24"/>
      <c r="XEB1701" s="24"/>
      <c r="XEC1701" s="24"/>
      <c r="XED1701" s="24"/>
      <c r="XEE1701" s="24"/>
      <c r="XEF1701" s="24"/>
      <c r="XEG1701" s="24"/>
      <c r="XEH1701" s="24"/>
      <c r="XEI1701" s="24"/>
      <c r="XEJ1701" s="24"/>
      <c r="XEN1701" s="3"/>
      <c r="XEO1701" s="31"/>
      <c r="XEP1701" s="5"/>
      <c r="XEQ1701" s="9"/>
    </row>
    <row r="1702" spans="1:4094 4098:6144 6147:11264 11268:13311 13314:14334 14337:16371" ht="15" hidden="1" customHeight="1" outlineLevel="1" x14ac:dyDescent="0.2">
      <c r="A1702" s="3">
        <v>43889</v>
      </c>
      <c r="B1702" s="19">
        <v>9432.24</v>
      </c>
      <c r="C1702" s="5" t="s">
        <v>112</v>
      </c>
      <c r="D1702" s="9" t="s">
        <v>2112</v>
      </c>
      <c r="E1702"/>
      <c r="N1702" s="19">
        <v>9432.24</v>
      </c>
      <c r="Z1702" s="20">
        <f t="shared" ref="Z1702:Z1722" si="86">SUM(E1702:Y1702)</f>
        <v>9432.24</v>
      </c>
      <c r="AA1702" s="20" t="str">
        <f t="shared" si="85"/>
        <v>438899432,24</v>
      </c>
      <c r="AB1702" t="s">
        <v>2233</v>
      </c>
      <c r="AC1702" t="s">
        <v>2248</v>
      </c>
      <c r="AD1702" t="s">
        <v>2269</v>
      </c>
    </row>
    <row r="1703" spans="1:4094 4098:6144 6147:11264 11268:13311 13314:14334 14337:16371" ht="15" hidden="1" customHeight="1" outlineLevel="1" x14ac:dyDescent="0.2">
      <c r="A1703" s="3">
        <v>43889</v>
      </c>
      <c r="B1703" s="19">
        <v>36758</v>
      </c>
      <c r="C1703" s="5" t="s">
        <v>906</v>
      </c>
      <c r="D1703" s="9" t="s">
        <v>1190</v>
      </c>
      <c r="E1703"/>
      <c r="G1703" s="4">
        <v>36758</v>
      </c>
      <c r="Z1703" s="20">
        <f t="shared" si="86"/>
        <v>36758</v>
      </c>
      <c r="AA1703" s="20" t="str">
        <f t="shared" si="85"/>
        <v>4388936758</v>
      </c>
      <c r="AB1703" t="s">
        <v>2209</v>
      </c>
      <c r="AC1703" t="s">
        <v>2244</v>
      </c>
      <c r="AD1703" t="s">
        <v>2209</v>
      </c>
    </row>
    <row r="1704" spans="1:4094 4098:6144 6147:11264 11268:13311 13314:14334 14337:16371" ht="15" hidden="1" customHeight="1" outlineLevel="1" x14ac:dyDescent="0.2">
      <c r="A1704" s="3">
        <v>43880</v>
      </c>
      <c r="B1704" s="19">
        <v>50000</v>
      </c>
      <c r="C1704" s="5" t="s">
        <v>28</v>
      </c>
      <c r="D1704" s="9" t="s">
        <v>2110</v>
      </c>
      <c r="E1704"/>
      <c r="V1704" s="19">
        <v>50000</v>
      </c>
      <c r="Z1704" s="20">
        <f t="shared" si="86"/>
        <v>50000</v>
      </c>
      <c r="AA1704" s="20" t="str">
        <f t="shared" si="85"/>
        <v>4388050000</v>
      </c>
      <c r="AB1704" t="s">
        <v>2236</v>
      </c>
      <c r="AC1704" t="s">
        <v>2248</v>
      </c>
      <c r="AD1704" t="s">
        <v>2236</v>
      </c>
    </row>
    <row r="1705" spans="1:4094 4098:6144 6147:11264 11268:13311 13314:14334 14337:16371" ht="15" hidden="1" customHeight="1" outlineLevel="1" x14ac:dyDescent="0.2">
      <c r="A1705" s="3">
        <v>43879</v>
      </c>
      <c r="B1705" s="19">
        <v>250000</v>
      </c>
      <c r="C1705" s="5" t="s">
        <v>28</v>
      </c>
      <c r="D1705" s="9" t="s">
        <v>2110</v>
      </c>
      <c r="E1705"/>
      <c r="V1705" s="19">
        <v>250000</v>
      </c>
      <c r="Z1705" s="20">
        <f t="shared" si="86"/>
        <v>250000</v>
      </c>
      <c r="AA1705" s="20" t="str">
        <f t="shared" si="85"/>
        <v>43879250000</v>
      </c>
      <c r="AB1705" t="s">
        <v>2236</v>
      </c>
      <c r="AC1705" t="s">
        <v>2248</v>
      </c>
      <c r="AD1705" t="s">
        <v>2236</v>
      </c>
    </row>
    <row r="1706" spans="1:4094 4098:6144 6147:11264 11268:13311 13314:14334 14337:16371" ht="15" hidden="1" customHeight="1" outlineLevel="1" x14ac:dyDescent="0.2">
      <c r="A1706" s="3">
        <v>43875</v>
      </c>
      <c r="B1706" s="19">
        <v>220</v>
      </c>
      <c r="C1706" s="5" t="s">
        <v>7</v>
      </c>
      <c r="D1706" s="9" t="s">
        <v>1191</v>
      </c>
      <c r="E1706" s="19">
        <v>220</v>
      </c>
      <c r="Z1706" s="20">
        <f t="shared" si="86"/>
        <v>220</v>
      </c>
      <c r="AA1706" s="20" t="str">
        <f t="shared" si="85"/>
        <v>43875220</v>
      </c>
      <c r="AB1706" t="s">
        <v>2204</v>
      </c>
      <c r="AC1706" t="s">
        <v>2245</v>
      </c>
      <c r="AD1706" t="s">
        <v>2262</v>
      </c>
    </row>
    <row r="1707" spans="1:4094 4098:6144 6147:11264 11268:13311 13314:14334 14337:16371" ht="15" hidden="1" customHeight="1" outlineLevel="1" x14ac:dyDescent="0.2">
      <c r="A1707" s="3">
        <v>43875</v>
      </c>
      <c r="B1707" s="19">
        <v>55000</v>
      </c>
      <c r="C1707" s="5" t="s">
        <v>7</v>
      </c>
      <c r="D1707" s="9" t="s">
        <v>2111</v>
      </c>
      <c r="E1707"/>
      <c r="G1707" s="4">
        <v>55000</v>
      </c>
      <c r="Z1707" s="20">
        <f t="shared" si="86"/>
        <v>55000</v>
      </c>
      <c r="AA1707" s="20" t="str">
        <f t="shared" si="85"/>
        <v>4387555000</v>
      </c>
      <c r="AB1707" t="s">
        <v>2209</v>
      </c>
      <c r="AC1707" t="s">
        <v>2244</v>
      </c>
      <c r="AD1707" t="s">
        <v>2209</v>
      </c>
    </row>
    <row r="1708" spans="1:4094 4098:6144 6147:11264 11268:13311 13314:14334 14337:16371" ht="15" hidden="1" customHeight="1" outlineLevel="1" x14ac:dyDescent="0.2">
      <c r="A1708" s="3">
        <v>43875</v>
      </c>
      <c r="B1708" s="19">
        <v>30000</v>
      </c>
      <c r="C1708" s="5" t="s">
        <v>906</v>
      </c>
      <c r="D1708" s="9" t="s">
        <v>1192</v>
      </c>
      <c r="E1708"/>
      <c r="G1708" s="4">
        <v>30000</v>
      </c>
      <c r="Z1708" s="20">
        <f t="shared" si="86"/>
        <v>30000</v>
      </c>
      <c r="AA1708" s="20" t="str">
        <f t="shared" si="85"/>
        <v>4387530000</v>
      </c>
      <c r="AB1708" t="s">
        <v>2209</v>
      </c>
      <c r="AC1708" t="s">
        <v>2244</v>
      </c>
      <c r="AD1708" t="s">
        <v>2209</v>
      </c>
    </row>
    <row r="1709" spans="1:4094 4098:6144 6147:11264 11268:13311 13314:14334 14337:16371" ht="15" hidden="1" customHeight="1" outlineLevel="1" x14ac:dyDescent="0.2">
      <c r="A1709" s="3">
        <v>43874</v>
      </c>
      <c r="B1709" s="19">
        <v>459399.96</v>
      </c>
      <c r="C1709" s="5" t="s">
        <v>28</v>
      </c>
      <c r="D1709" s="9" t="s">
        <v>2110</v>
      </c>
      <c r="E1709"/>
      <c r="V1709" s="19">
        <v>459399.96</v>
      </c>
      <c r="Z1709" s="20">
        <f t="shared" si="86"/>
        <v>459399.96</v>
      </c>
      <c r="AA1709" s="20" t="str">
        <f t="shared" si="85"/>
        <v>43874459399,96</v>
      </c>
      <c r="AB1709" t="s">
        <v>2236</v>
      </c>
      <c r="AC1709" t="s">
        <v>2248</v>
      </c>
      <c r="AD1709" t="s">
        <v>2236</v>
      </c>
    </row>
    <row r="1710" spans="1:4094 4098:6144 6147:11264 11268:13311 13314:14334 14337:16371" ht="15" hidden="1" customHeight="1" outlineLevel="1" x14ac:dyDescent="0.2">
      <c r="A1710" s="3">
        <v>43872</v>
      </c>
      <c r="B1710" s="19">
        <v>320000</v>
      </c>
      <c r="C1710" s="5" t="s">
        <v>32</v>
      </c>
      <c r="D1710" s="9" t="s">
        <v>2186</v>
      </c>
      <c r="E1710"/>
      <c r="N1710" s="19">
        <v>320000</v>
      </c>
      <c r="Z1710" s="20">
        <f t="shared" si="86"/>
        <v>320000</v>
      </c>
      <c r="AA1710" s="20" t="str">
        <f t="shared" si="85"/>
        <v>43872320000</v>
      </c>
      <c r="AB1710" t="s">
        <v>2222</v>
      </c>
      <c r="AC1710" t="s">
        <v>2248</v>
      </c>
      <c r="AD1710" t="s">
        <v>2269</v>
      </c>
    </row>
    <row r="1711" spans="1:4094 4098:6144 6147:11264 11268:13311 13314:14334 14337:16371" ht="15" hidden="1" customHeight="1" outlineLevel="1" x14ac:dyDescent="0.2">
      <c r="A1711" s="3">
        <v>43872</v>
      </c>
      <c r="B1711" s="19">
        <v>52000</v>
      </c>
      <c r="C1711" s="6" t="s">
        <v>1211</v>
      </c>
      <c r="D1711" s="9" t="s">
        <v>2185</v>
      </c>
      <c r="E1711"/>
      <c r="L1711" s="19">
        <v>52000</v>
      </c>
      <c r="Z1711" s="20">
        <f t="shared" si="86"/>
        <v>52000</v>
      </c>
      <c r="AA1711" s="20" t="str">
        <f t="shared" si="85"/>
        <v>4387252000</v>
      </c>
      <c r="AB1711" t="s">
        <v>2201</v>
      </c>
      <c r="AC1711" t="s">
        <v>2248</v>
      </c>
      <c r="AD1711" t="s">
        <v>2265</v>
      </c>
    </row>
    <row r="1712" spans="1:4094 4098:6144 6147:11264 11268:13311 13314:14334 14337:16371" ht="15" hidden="1" customHeight="1" outlineLevel="1" x14ac:dyDescent="0.2">
      <c r="A1712" s="3">
        <v>43871</v>
      </c>
      <c r="B1712" s="19">
        <v>45000</v>
      </c>
      <c r="C1712" s="5" t="s">
        <v>7</v>
      </c>
      <c r="D1712" s="9" t="s">
        <v>2184</v>
      </c>
      <c r="E1712"/>
      <c r="G1712" s="10">
        <v>45000</v>
      </c>
      <c r="Z1712" s="20">
        <f t="shared" si="86"/>
        <v>45000</v>
      </c>
      <c r="AA1712" s="20" t="str">
        <f t="shared" si="85"/>
        <v>4387145000</v>
      </c>
      <c r="AB1712" t="s">
        <v>2209</v>
      </c>
      <c r="AC1712" t="s">
        <v>2244</v>
      </c>
      <c r="AD1712" t="s">
        <v>2209</v>
      </c>
    </row>
    <row r="1713" spans="1:4094 4098:6144 6147:11264 11268:13311 13314:14334 14337:16371" ht="15" hidden="1" customHeight="1" outlineLevel="1" x14ac:dyDescent="0.2">
      <c r="A1713" s="3">
        <v>43871</v>
      </c>
      <c r="B1713" s="19">
        <v>9712</v>
      </c>
      <c r="C1713" s="5" t="s">
        <v>1207</v>
      </c>
      <c r="D1713" s="9" t="s">
        <v>1139</v>
      </c>
      <c r="E1713"/>
      <c r="F1713" s="19">
        <v>9712</v>
      </c>
      <c r="Z1713" s="20">
        <f t="shared" si="86"/>
        <v>9712</v>
      </c>
      <c r="AA1713" s="20" t="str">
        <f t="shared" si="85"/>
        <v>438719712</v>
      </c>
      <c r="AB1713" t="s">
        <v>2205</v>
      </c>
      <c r="AC1713" t="s">
        <v>2244</v>
      </c>
      <c r="AD1713" t="s">
        <v>2209</v>
      </c>
    </row>
    <row r="1714" spans="1:4094 4098:6144 6147:11264 11268:13311 13314:14334 14337:16371" ht="15" hidden="1" customHeight="1" outlineLevel="1" x14ac:dyDescent="0.2">
      <c r="A1714" s="3">
        <v>43871</v>
      </c>
      <c r="B1714" s="19">
        <v>20000</v>
      </c>
      <c r="C1714" s="5" t="s">
        <v>906</v>
      </c>
      <c r="D1714" s="9" t="s">
        <v>1193</v>
      </c>
      <c r="E1714"/>
      <c r="G1714" s="10">
        <v>20000</v>
      </c>
      <c r="Z1714" s="20">
        <f t="shared" si="86"/>
        <v>20000</v>
      </c>
      <c r="AA1714" s="20" t="str">
        <f t="shared" si="85"/>
        <v>4387120000</v>
      </c>
      <c r="AB1714" t="s">
        <v>2209</v>
      </c>
      <c r="AC1714" t="s">
        <v>2244</v>
      </c>
      <c r="AD1714" t="s">
        <v>2209</v>
      </c>
    </row>
    <row r="1715" spans="1:4094 4098:6144 6147:11264 11268:13311 13314:14334 14337:16371" ht="15" hidden="1" customHeight="1" outlineLevel="1" x14ac:dyDescent="0.2">
      <c r="A1715" s="3">
        <v>43871</v>
      </c>
      <c r="B1715" s="19">
        <v>180</v>
      </c>
      <c r="C1715" s="5" t="s">
        <v>7</v>
      </c>
      <c r="D1715" s="9" t="s">
        <v>1194</v>
      </c>
      <c r="E1715"/>
      <c r="F1715" s="19">
        <v>180</v>
      </c>
      <c r="Z1715" s="20">
        <f t="shared" si="86"/>
        <v>180</v>
      </c>
      <c r="AA1715" s="20" t="str">
        <f t="shared" si="85"/>
        <v>43871180</v>
      </c>
      <c r="AB1715" t="s">
        <v>2204</v>
      </c>
      <c r="AC1715" t="s">
        <v>2245</v>
      </c>
      <c r="AD1715" t="s">
        <v>2262</v>
      </c>
    </row>
    <row r="1716" spans="1:4094 4098:6144 6147:11264 11268:13311 13314:14334 14337:16371" ht="15" hidden="1" customHeight="1" outlineLevel="1" x14ac:dyDescent="0.2">
      <c r="A1716" s="3">
        <v>43868</v>
      </c>
      <c r="B1716" s="19">
        <v>2500</v>
      </c>
      <c r="C1716" s="5" t="s">
        <v>5</v>
      </c>
      <c r="D1716" s="9" t="s">
        <v>2109</v>
      </c>
      <c r="E1716"/>
      <c r="F1716" s="19"/>
      <c r="K1716" s="19">
        <v>2500</v>
      </c>
      <c r="Z1716" s="20">
        <f t="shared" si="86"/>
        <v>2500</v>
      </c>
      <c r="AA1716" s="20" t="str">
        <f t="shared" si="85"/>
        <v>438682500</v>
      </c>
      <c r="AB1716" t="s">
        <v>2240</v>
      </c>
      <c r="AC1716" t="s">
        <v>2248</v>
      </c>
      <c r="AD1716" t="s">
        <v>2267</v>
      </c>
    </row>
    <row r="1717" spans="1:4094 4098:6144 6147:11264 11268:13311 13314:14334 14337:16371" ht="15" hidden="1" customHeight="1" outlineLevel="1" x14ac:dyDescent="0.2">
      <c r="A1717" s="3">
        <v>43868</v>
      </c>
      <c r="B1717" s="19">
        <v>5978.27</v>
      </c>
      <c r="C1717" s="5" t="s">
        <v>498</v>
      </c>
      <c r="D1717" s="9" t="s">
        <v>2108</v>
      </c>
      <c r="E1717"/>
      <c r="K1717" s="19">
        <v>5978.27</v>
      </c>
      <c r="Z1717" s="20">
        <f t="shared" si="86"/>
        <v>5978.27</v>
      </c>
      <c r="AA1717" s="20" t="str">
        <f t="shared" si="85"/>
        <v>438685978,27</v>
      </c>
      <c r="AB1717" t="s">
        <v>2221</v>
      </c>
      <c r="AC1717" t="s">
        <v>2248</v>
      </c>
      <c r="AD1717" t="s">
        <v>2267</v>
      </c>
    </row>
    <row r="1718" spans="1:4094 4098:6144 6147:11264 11268:13311 13314:14334 14337:16371" ht="15" hidden="1" customHeight="1" outlineLevel="1" x14ac:dyDescent="0.2">
      <c r="A1718" s="3">
        <v>43866</v>
      </c>
      <c r="B1718" s="19">
        <v>88000</v>
      </c>
      <c r="C1718" s="5" t="s">
        <v>358</v>
      </c>
      <c r="D1718" s="9" t="s">
        <v>2107</v>
      </c>
      <c r="E1718"/>
      <c r="U1718" s="19">
        <v>88000</v>
      </c>
      <c r="Z1718" s="20">
        <f t="shared" si="86"/>
        <v>88000</v>
      </c>
      <c r="AA1718" s="20" t="str">
        <f t="shared" si="85"/>
        <v>4386688000</v>
      </c>
      <c r="AB1718" t="s">
        <v>2203</v>
      </c>
      <c r="AC1718" t="s">
        <v>2248</v>
      </c>
      <c r="AD1718" t="s">
        <v>2273</v>
      </c>
    </row>
    <row r="1719" spans="1:4094 4098:6144 6147:11264 11268:13311 13314:14334 14337:16371" ht="15" hidden="1" customHeight="1" outlineLevel="1" x14ac:dyDescent="0.2">
      <c r="A1719" s="3">
        <v>43866</v>
      </c>
      <c r="B1719" s="19">
        <v>190</v>
      </c>
      <c r="C1719" s="5" t="s">
        <v>7</v>
      </c>
      <c r="D1719" s="9" t="s">
        <v>1195</v>
      </c>
      <c r="E1719"/>
      <c r="K1719" s="19">
        <v>190</v>
      </c>
      <c r="Z1719" s="20">
        <f t="shared" si="86"/>
        <v>190</v>
      </c>
      <c r="AA1719" s="20" t="str">
        <f t="shared" si="85"/>
        <v>43866190</v>
      </c>
      <c r="AB1719" t="s">
        <v>2280</v>
      </c>
      <c r="AC1719" t="s">
        <v>2245</v>
      </c>
      <c r="AD1719" t="s">
        <v>2262</v>
      </c>
    </row>
    <row r="1720" spans="1:4094 4098:6144 6147:11264 11268:13311 13314:14334 14337:16371" ht="15" hidden="1" customHeight="1" outlineLevel="1" x14ac:dyDescent="0.2">
      <c r="A1720" s="3">
        <v>43865</v>
      </c>
      <c r="B1720" s="19">
        <v>8910</v>
      </c>
      <c r="C1720" s="5" t="s">
        <v>5</v>
      </c>
      <c r="D1720" s="9" t="s">
        <v>2106</v>
      </c>
      <c r="E1720"/>
      <c r="K1720" s="19">
        <v>8910</v>
      </c>
      <c r="Z1720" s="20">
        <f t="shared" si="86"/>
        <v>8910</v>
      </c>
      <c r="AA1720" s="20" t="str">
        <f t="shared" si="85"/>
        <v>438658910</v>
      </c>
      <c r="AB1720" t="s">
        <v>2240</v>
      </c>
      <c r="AC1720" t="s">
        <v>2248</v>
      </c>
      <c r="AD1720" t="s">
        <v>2267</v>
      </c>
    </row>
    <row r="1721" spans="1:4094 4098:6144 6147:11264 11268:13311 13314:14334 14337:16371" ht="15" hidden="1" customHeight="1" outlineLevel="1" x14ac:dyDescent="0.2">
      <c r="A1721" s="3">
        <v>43864</v>
      </c>
      <c r="B1721" s="19">
        <v>325</v>
      </c>
      <c r="C1721" s="5" t="s">
        <v>7</v>
      </c>
      <c r="D1721" s="9" t="s">
        <v>1187</v>
      </c>
      <c r="E1721" s="19">
        <v>325</v>
      </c>
      <c r="Z1721" s="20">
        <f t="shared" si="86"/>
        <v>325</v>
      </c>
      <c r="AA1721" s="20" t="str">
        <f t="shared" si="85"/>
        <v>43864325</v>
      </c>
      <c r="AB1721" t="s">
        <v>2204</v>
      </c>
      <c r="AC1721" t="s">
        <v>2245</v>
      </c>
      <c r="AD1721" t="s">
        <v>2262</v>
      </c>
    </row>
    <row r="1722" spans="1:4094 4098:6144 6147:11264 11268:13311 13314:14334 14337:16371" ht="15" hidden="1" customHeight="1" outlineLevel="1" x14ac:dyDescent="0.2">
      <c r="A1722" s="3">
        <v>43864</v>
      </c>
      <c r="B1722" s="19">
        <v>990</v>
      </c>
      <c r="C1722" s="5" t="s">
        <v>7</v>
      </c>
      <c r="D1722" s="9" t="s">
        <v>1287</v>
      </c>
      <c r="E1722" s="19">
        <v>990</v>
      </c>
      <c r="Z1722" s="20">
        <f t="shared" si="86"/>
        <v>990</v>
      </c>
      <c r="AA1722" s="20" t="str">
        <f t="shared" si="85"/>
        <v>43864990</v>
      </c>
      <c r="AB1722" t="s">
        <v>2204</v>
      </c>
      <c r="AC1722" t="s">
        <v>2245</v>
      </c>
      <c r="AD1722" t="s">
        <v>2262</v>
      </c>
    </row>
    <row r="1723" spans="1:4094 4098:6144 6147:11264 11268:13311 13314:14334 14337:16371" ht="15" customHeight="1" collapsed="1" x14ac:dyDescent="0.2">
      <c r="A1723" s="74"/>
      <c r="B1723" s="75">
        <f>SUM(B1702:B1722)</f>
        <v>1444595.47</v>
      </c>
      <c r="C1723" s="76"/>
      <c r="D1723" s="77"/>
      <c r="E1723" s="78"/>
      <c r="F1723" s="78"/>
      <c r="G1723" s="79"/>
      <c r="H1723" s="78"/>
      <c r="I1723" s="78"/>
      <c r="J1723" s="80"/>
      <c r="K1723" s="80"/>
      <c r="L1723" s="75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78"/>
      <c r="AC1723" s="78"/>
      <c r="AD1723" s="78"/>
      <c r="AE1723" s="3"/>
      <c r="AF1723" s="31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V1723" s="3"/>
      <c r="AW1723" s="31"/>
      <c r="AX1723" s="5"/>
      <c r="AY1723" s="9"/>
      <c r="BB1723" s="2"/>
      <c r="BE1723" s="24"/>
      <c r="BF1723" s="24"/>
      <c r="BG1723" s="31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Z1723" s="3"/>
      <c r="CA1723" s="31"/>
      <c r="CB1723" s="5"/>
      <c r="CC1723" s="9"/>
      <c r="CF1723" s="2"/>
      <c r="CI1723" s="24"/>
      <c r="CJ1723" s="24"/>
      <c r="CK1723" s="31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D1723" s="3"/>
      <c r="DE1723" s="31"/>
      <c r="DF1723" s="5"/>
      <c r="DG1723" s="9"/>
      <c r="DJ1723" s="2"/>
      <c r="DM1723" s="24"/>
      <c r="DN1723" s="24"/>
      <c r="DO1723" s="31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H1723" s="3"/>
      <c r="EI1723" s="31"/>
      <c r="EJ1723" s="5"/>
      <c r="EK1723" s="9"/>
      <c r="EN1723" s="2"/>
      <c r="EQ1723" s="24"/>
      <c r="ER1723" s="24"/>
      <c r="ES1723" s="31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L1723" s="3"/>
      <c r="FM1723" s="31"/>
      <c r="FN1723" s="5"/>
      <c r="FO1723" s="9"/>
      <c r="FR1723" s="2"/>
      <c r="FU1723" s="24"/>
      <c r="FV1723" s="24"/>
      <c r="FW1723" s="31"/>
      <c r="FX1723" s="24"/>
      <c r="FY1723" s="24"/>
      <c r="FZ1723" s="24"/>
      <c r="GA1723" s="24"/>
      <c r="GB1723" s="24"/>
      <c r="GC1723" s="24"/>
      <c r="GD1723" s="24"/>
      <c r="GE1723" s="24"/>
      <c r="GF1723" s="24"/>
      <c r="GG1723" s="24"/>
      <c r="GH1723" s="24"/>
      <c r="GI1723" s="24"/>
      <c r="GJ1723" s="24"/>
      <c r="GK1723" s="24"/>
      <c r="GL1723" s="24"/>
      <c r="GP1723" s="3"/>
      <c r="GQ1723" s="31"/>
      <c r="GR1723" s="5"/>
      <c r="GS1723" s="9"/>
      <c r="GV1723" s="2"/>
      <c r="GY1723" s="24"/>
      <c r="GZ1723" s="24"/>
      <c r="HA1723" s="31"/>
      <c r="HB1723" s="24"/>
      <c r="HC1723" s="24"/>
      <c r="HD1723" s="24"/>
      <c r="HE1723" s="24"/>
      <c r="HF1723" s="24"/>
      <c r="HG1723" s="24"/>
      <c r="HH1723" s="24"/>
      <c r="HI1723" s="24"/>
      <c r="HJ1723" s="24"/>
      <c r="HK1723" s="24"/>
      <c r="HL1723" s="24"/>
      <c r="HM1723" s="24"/>
      <c r="HN1723" s="24"/>
      <c r="HO1723" s="24"/>
      <c r="HP1723" s="24"/>
      <c r="HT1723" s="3"/>
      <c r="HU1723" s="31"/>
      <c r="HV1723" s="5"/>
      <c r="HW1723" s="9"/>
      <c r="HZ1723" s="2"/>
      <c r="IC1723" s="24"/>
      <c r="ID1723" s="24"/>
      <c r="IE1723" s="31"/>
      <c r="IF1723" s="24"/>
      <c r="IG1723" s="24"/>
      <c r="IH1723" s="24"/>
      <c r="II1723" s="24"/>
      <c r="IJ1723" s="24"/>
      <c r="IK1723" s="24"/>
      <c r="IL1723" s="24"/>
      <c r="IM1723" s="24"/>
      <c r="IN1723" s="24"/>
      <c r="IO1723" s="24"/>
      <c r="IP1723" s="24"/>
      <c r="IQ1723" s="24"/>
      <c r="IR1723" s="24"/>
      <c r="IS1723" s="24"/>
      <c r="IT1723" s="24"/>
      <c r="IX1723" s="3"/>
      <c r="IY1723" s="31"/>
      <c r="IZ1723" s="5"/>
      <c r="JA1723" s="9"/>
      <c r="JD1723" s="2"/>
      <c r="JG1723" s="24"/>
      <c r="JH1723" s="24"/>
      <c r="JI1723" s="31"/>
      <c r="JJ1723" s="24"/>
      <c r="JK1723" s="24"/>
      <c r="JL1723" s="24"/>
      <c r="JM1723" s="24"/>
      <c r="JN1723" s="24"/>
      <c r="JO1723" s="24"/>
      <c r="JP1723" s="24"/>
      <c r="JQ1723" s="24"/>
      <c r="JR1723" s="24"/>
      <c r="JS1723" s="24"/>
      <c r="JT1723" s="24"/>
      <c r="JU1723" s="24"/>
      <c r="JV1723" s="24"/>
      <c r="JW1723" s="24"/>
      <c r="JX1723" s="24"/>
      <c r="KB1723" s="3"/>
      <c r="KC1723" s="31"/>
      <c r="KD1723" s="5"/>
      <c r="KE1723" s="9"/>
      <c r="KH1723" s="2"/>
      <c r="KK1723" s="24"/>
      <c r="KL1723" s="24"/>
      <c r="KM1723" s="31"/>
      <c r="KN1723" s="24"/>
      <c r="KO1723" s="24"/>
      <c r="KP1723" s="24"/>
      <c r="KQ1723" s="24"/>
      <c r="KR1723" s="24"/>
      <c r="KS1723" s="24"/>
      <c r="KT1723" s="24"/>
      <c r="KU1723" s="24"/>
      <c r="KV1723" s="24"/>
      <c r="KW1723" s="24"/>
      <c r="KX1723" s="24"/>
      <c r="KY1723" s="24"/>
      <c r="KZ1723" s="24"/>
      <c r="LA1723" s="24"/>
      <c r="LB1723" s="24"/>
      <c r="LF1723" s="3"/>
      <c r="LG1723" s="31"/>
      <c r="LH1723" s="5"/>
      <c r="LI1723" s="9"/>
      <c r="LL1723" s="2"/>
      <c r="LO1723" s="24"/>
      <c r="LP1723" s="24"/>
      <c r="LQ1723" s="31"/>
      <c r="LR1723" s="24"/>
      <c r="LS1723" s="24"/>
      <c r="LT1723" s="24"/>
      <c r="LU1723" s="24"/>
      <c r="LV1723" s="24"/>
      <c r="LW1723" s="24"/>
      <c r="LX1723" s="24"/>
      <c r="LY1723" s="24"/>
      <c r="LZ1723" s="24"/>
      <c r="MA1723" s="24"/>
      <c r="MB1723" s="24"/>
      <c r="MC1723" s="24"/>
      <c r="MD1723" s="24"/>
      <c r="ME1723" s="24"/>
      <c r="MF1723" s="24"/>
      <c r="MJ1723" s="3"/>
      <c r="MK1723" s="31"/>
      <c r="ML1723" s="5"/>
      <c r="MM1723" s="9"/>
      <c r="MP1723" s="2"/>
      <c r="MS1723" s="24"/>
      <c r="MT1723" s="24"/>
      <c r="MU1723" s="31"/>
      <c r="MV1723" s="24"/>
      <c r="MW1723" s="24"/>
      <c r="MX1723" s="24"/>
      <c r="MY1723" s="24"/>
      <c r="MZ1723" s="24"/>
      <c r="NA1723" s="24"/>
      <c r="NB1723" s="24"/>
      <c r="NC1723" s="24"/>
      <c r="ND1723" s="24"/>
      <c r="NE1723" s="24"/>
      <c r="NF1723" s="24"/>
      <c r="NG1723" s="24"/>
      <c r="NH1723" s="24"/>
      <c r="NI1723" s="24"/>
      <c r="NJ1723" s="24"/>
      <c r="NN1723" s="3"/>
      <c r="NO1723" s="31"/>
      <c r="NP1723" s="5"/>
      <c r="NQ1723" s="9"/>
      <c r="NT1723" s="2"/>
      <c r="NW1723" s="24"/>
      <c r="NX1723" s="24"/>
      <c r="NY1723" s="31"/>
      <c r="NZ1723" s="24"/>
      <c r="OA1723" s="24"/>
      <c r="OB1723" s="24"/>
      <c r="OC1723" s="24"/>
      <c r="OD1723" s="24"/>
      <c r="OE1723" s="24"/>
      <c r="OF1723" s="24"/>
      <c r="OG1723" s="24"/>
      <c r="OH1723" s="24"/>
      <c r="OI1723" s="24"/>
      <c r="OJ1723" s="24"/>
      <c r="OK1723" s="24"/>
      <c r="OL1723" s="24"/>
      <c r="OM1723" s="24"/>
      <c r="ON1723" s="24"/>
      <c r="OR1723" s="3"/>
      <c r="OS1723" s="31"/>
      <c r="OT1723" s="5"/>
      <c r="OU1723" s="9"/>
      <c r="OX1723" s="2"/>
      <c r="PA1723" s="24"/>
      <c r="PB1723" s="24"/>
      <c r="PC1723" s="31"/>
      <c r="PD1723" s="24"/>
      <c r="PE1723" s="24"/>
      <c r="PF1723" s="24"/>
      <c r="PG1723" s="24"/>
      <c r="PH1723" s="24"/>
      <c r="PI1723" s="24"/>
      <c r="PJ1723" s="24"/>
      <c r="PK1723" s="24"/>
      <c r="PL1723" s="24"/>
      <c r="PM1723" s="24"/>
      <c r="PN1723" s="24"/>
      <c r="PO1723" s="24"/>
      <c r="PP1723" s="24"/>
      <c r="PQ1723" s="24"/>
      <c r="PR1723" s="24"/>
      <c r="PV1723" s="3"/>
      <c r="PW1723" s="31"/>
      <c r="PX1723" s="5"/>
      <c r="PY1723" s="9"/>
      <c r="QB1723" s="2"/>
      <c r="QE1723" s="24"/>
      <c r="QF1723" s="24"/>
      <c r="QG1723" s="31"/>
      <c r="QH1723" s="24"/>
      <c r="QI1723" s="24"/>
      <c r="QJ1723" s="24"/>
      <c r="QK1723" s="24"/>
      <c r="QL1723" s="24"/>
      <c r="QM1723" s="24"/>
      <c r="QN1723" s="24"/>
      <c r="QO1723" s="24"/>
      <c r="QP1723" s="24"/>
      <c r="QQ1723" s="24"/>
      <c r="QR1723" s="24"/>
      <c r="QS1723" s="24"/>
      <c r="QT1723" s="24"/>
      <c r="QU1723" s="24"/>
      <c r="QV1723" s="24"/>
      <c r="QZ1723" s="3"/>
      <c r="RA1723" s="31"/>
      <c r="RB1723" s="5"/>
      <c r="RC1723" s="9"/>
      <c r="RF1723" s="2"/>
      <c r="RI1723" s="24"/>
      <c r="RJ1723" s="24"/>
      <c r="RK1723" s="31"/>
      <c r="RL1723" s="24"/>
      <c r="RM1723" s="24"/>
      <c r="RN1723" s="24"/>
      <c r="RO1723" s="24"/>
      <c r="RP1723" s="24"/>
      <c r="RQ1723" s="24"/>
      <c r="RR1723" s="24"/>
      <c r="RS1723" s="24"/>
      <c r="RT1723" s="24"/>
      <c r="RU1723" s="24"/>
      <c r="RV1723" s="24"/>
      <c r="RW1723" s="24"/>
      <c r="RX1723" s="24"/>
      <c r="RY1723" s="24"/>
      <c r="RZ1723" s="24"/>
      <c r="SD1723" s="3"/>
      <c r="SE1723" s="31"/>
      <c r="SF1723" s="5"/>
      <c r="SG1723" s="9"/>
      <c r="SJ1723" s="2"/>
      <c r="SM1723" s="24"/>
      <c r="SN1723" s="24"/>
      <c r="SO1723" s="31"/>
      <c r="SP1723" s="24"/>
      <c r="SQ1723" s="24"/>
      <c r="SR1723" s="24"/>
      <c r="SS1723" s="24"/>
      <c r="ST1723" s="24"/>
      <c r="SU1723" s="24"/>
      <c r="SV1723" s="24"/>
      <c r="SW1723" s="24"/>
      <c r="SX1723" s="24"/>
      <c r="SY1723" s="24"/>
      <c r="SZ1723" s="24"/>
      <c r="TA1723" s="24"/>
      <c r="TB1723" s="24"/>
      <c r="TC1723" s="24"/>
      <c r="TD1723" s="24"/>
      <c r="TH1723" s="3"/>
      <c r="TI1723" s="31"/>
      <c r="TJ1723" s="5"/>
      <c r="TK1723" s="9"/>
      <c r="TN1723" s="2"/>
      <c r="TQ1723" s="24"/>
      <c r="TR1723" s="24"/>
      <c r="TS1723" s="31"/>
      <c r="TT1723" s="24"/>
      <c r="TU1723" s="24"/>
      <c r="TV1723" s="24"/>
      <c r="TW1723" s="24"/>
      <c r="TX1723" s="24"/>
      <c r="TY1723" s="24"/>
      <c r="TZ1723" s="24"/>
      <c r="UA1723" s="24"/>
      <c r="UB1723" s="24"/>
      <c r="UC1723" s="24"/>
      <c r="UD1723" s="24"/>
      <c r="UE1723" s="24"/>
      <c r="UF1723" s="24"/>
      <c r="UG1723" s="24"/>
      <c r="UH1723" s="24"/>
      <c r="UL1723" s="3"/>
      <c r="UM1723" s="31"/>
      <c r="UN1723" s="5"/>
      <c r="UO1723" s="9"/>
      <c r="UR1723" s="2"/>
      <c r="UU1723" s="24"/>
      <c r="UV1723" s="24"/>
      <c r="UW1723" s="31"/>
      <c r="UX1723" s="24"/>
      <c r="UY1723" s="24"/>
      <c r="UZ1723" s="24"/>
      <c r="VA1723" s="24"/>
      <c r="VB1723" s="24"/>
      <c r="VC1723" s="24"/>
      <c r="VD1723" s="24"/>
      <c r="VE1723" s="24"/>
      <c r="VF1723" s="24"/>
      <c r="VG1723" s="24"/>
      <c r="VH1723" s="24"/>
      <c r="VI1723" s="24"/>
      <c r="VJ1723" s="24"/>
      <c r="VK1723" s="24"/>
      <c r="VL1723" s="24"/>
      <c r="VP1723" s="3"/>
      <c r="VQ1723" s="31"/>
      <c r="VR1723" s="5"/>
      <c r="VS1723" s="9"/>
      <c r="VV1723" s="2"/>
      <c r="VY1723" s="24"/>
      <c r="VZ1723" s="24"/>
      <c r="WA1723" s="31"/>
      <c r="WB1723" s="24"/>
      <c r="WC1723" s="24"/>
      <c r="WD1723" s="24"/>
      <c r="WE1723" s="24"/>
      <c r="WF1723" s="24"/>
      <c r="WG1723" s="24"/>
      <c r="WH1723" s="24"/>
      <c r="WI1723" s="24"/>
      <c r="WJ1723" s="24"/>
      <c r="WK1723" s="24"/>
      <c r="WL1723" s="24"/>
      <c r="WM1723" s="24"/>
      <c r="WN1723" s="24"/>
      <c r="WO1723" s="24"/>
      <c r="WP1723" s="24"/>
      <c r="WT1723" s="3"/>
      <c r="WU1723" s="31"/>
      <c r="WV1723" s="5"/>
      <c r="WW1723" s="9"/>
      <c r="WZ1723" s="2"/>
      <c r="XC1723" s="24"/>
      <c r="XD1723" s="24"/>
      <c r="XE1723" s="31"/>
      <c r="XF1723" s="24"/>
      <c r="XG1723" s="24"/>
      <c r="XH1723" s="24"/>
      <c r="XI1723" s="24"/>
      <c r="XJ1723" s="24"/>
      <c r="XK1723" s="24"/>
      <c r="XL1723" s="24"/>
      <c r="XM1723" s="24"/>
      <c r="XN1723" s="24"/>
      <c r="XO1723" s="24"/>
      <c r="XP1723" s="24"/>
      <c r="XQ1723" s="24"/>
      <c r="XR1723" s="24"/>
      <c r="XS1723" s="24"/>
      <c r="XT1723" s="24"/>
      <c r="XX1723" s="3"/>
      <c r="XY1723" s="31"/>
      <c r="XZ1723" s="5"/>
      <c r="YA1723" s="9"/>
      <c r="YD1723" s="2"/>
      <c r="YG1723" s="24"/>
      <c r="YH1723" s="24"/>
      <c r="YI1723" s="31"/>
      <c r="YJ1723" s="24"/>
      <c r="YK1723" s="24"/>
      <c r="YL1723" s="24"/>
      <c r="YM1723" s="24"/>
      <c r="YN1723" s="24"/>
      <c r="YO1723" s="24"/>
      <c r="YP1723" s="24"/>
      <c r="YQ1723" s="24"/>
      <c r="YR1723" s="24"/>
      <c r="YS1723" s="24"/>
      <c r="YT1723" s="24"/>
      <c r="YU1723" s="24"/>
      <c r="YV1723" s="24"/>
      <c r="YW1723" s="24"/>
      <c r="YX1723" s="24"/>
      <c r="ZB1723" s="3"/>
      <c r="ZC1723" s="31"/>
      <c r="ZD1723" s="5"/>
      <c r="ZE1723" s="9"/>
      <c r="ZH1723" s="2"/>
      <c r="ZK1723" s="24"/>
      <c r="ZL1723" s="24"/>
      <c r="ZM1723" s="31"/>
      <c r="ZN1723" s="24"/>
      <c r="ZO1723" s="24"/>
      <c r="ZP1723" s="24"/>
      <c r="ZQ1723" s="24"/>
      <c r="ZR1723" s="24"/>
      <c r="ZS1723" s="24"/>
      <c r="ZT1723" s="24"/>
      <c r="ZU1723" s="24"/>
      <c r="ZV1723" s="24"/>
      <c r="ZW1723" s="24"/>
      <c r="ZX1723" s="24"/>
      <c r="ZY1723" s="24"/>
      <c r="ZZ1723" s="24"/>
      <c r="AAA1723" s="24"/>
      <c r="AAB1723" s="24"/>
      <c r="AAF1723" s="3"/>
      <c r="AAG1723" s="31"/>
      <c r="AAH1723" s="5"/>
      <c r="AAI1723" s="9"/>
      <c r="AAL1723" s="2"/>
      <c r="AAO1723" s="24"/>
      <c r="AAP1723" s="24"/>
      <c r="AAQ1723" s="31"/>
      <c r="AAR1723" s="24"/>
      <c r="AAS1723" s="24"/>
      <c r="AAT1723" s="24"/>
      <c r="AAU1723" s="24"/>
      <c r="AAV1723" s="24"/>
      <c r="AAW1723" s="24"/>
      <c r="AAX1723" s="24"/>
      <c r="AAY1723" s="24"/>
      <c r="AAZ1723" s="24"/>
      <c r="ABA1723" s="24"/>
      <c r="ABB1723" s="24"/>
      <c r="ABC1723" s="24"/>
      <c r="ABD1723" s="24"/>
      <c r="ABE1723" s="24"/>
      <c r="ABF1723" s="24"/>
      <c r="ABJ1723" s="3"/>
      <c r="ABK1723" s="31"/>
      <c r="ABL1723" s="5"/>
      <c r="ABM1723" s="9"/>
      <c r="ABP1723" s="2"/>
      <c r="ABS1723" s="24"/>
      <c r="ABT1723" s="24"/>
      <c r="ABU1723" s="31"/>
      <c r="ABV1723" s="24"/>
      <c r="ABW1723" s="24"/>
      <c r="ABX1723" s="24"/>
      <c r="ABY1723" s="24"/>
      <c r="ABZ1723" s="24"/>
      <c r="ACA1723" s="24"/>
      <c r="ACB1723" s="24"/>
      <c r="ACC1723" s="24"/>
      <c r="ACD1723" s="24"/>
      <c r="ACE1723" s="24"/>
      <c r="ACF1723" s="24"/>
      <c r="ACG1723" s="24"/>
      <c r="ACH1723" s="24"/>
      <c r="ACI1723" s="24"/>
      <c r="ACJ1723" s="24"/>
      <c r="ACN1723" s="3"/>
      <c r="ACO1723" s="31"/>
      <c r="ACP1723" s="5"/>
      <c r="ACQ1723" s="9"/>
      <c r="ACT1723" s="2"/>
      <c r="ACW1723" s="24"/>
      <c r="ACX1723" s="24"/>
      <c r="ACY1723" s="31"/>
      <c r="ACZ1723" s="24"/>
      <c r="ADA1723" s="24"/>
      <c r="ADB1723" s="24"/>
      <c r="ADC1723" s="24"/>
      <c r="ADD1723" s="24"/>
      <c r="ADE1723" s="24"/>
      <c r="ADF1723" s="24"/>
      <c r="ADG1723" s="24"/>
      <c r="ADH1723" s="24"/>
      <c r="ADI1723" s="24"/>
      <c r="ADJ1723" s="24"/>
      <c r="ADK1723" s="24"/>
      <c r="ADL1723" s="24"/>
      <c r="ADM1723" s="24"/>
      <c r="ADN1723" s="24"/>
      <c r="ADR1723" s="3"/>
      <c r="ADS1723" s="31"/>
      <c r="ADT1723" s="5"/>
      <c r="ADU1723" s="9"/>
      <c r="ADX1723" s="2"/>
      <c r="AEA1723" s="24"/>
      <c r="AEB1723" s="24"/>
      <c r="AEC1723" s="31"/>
      <c r="AED1723" s="24"/>
      <c r="AEE1723" s="24"/>
      <c r="AEF1723" s="24"/>
      <c r="AEG1723" s="24"/>
      <c r="AEH1723" s="24"/>
      <c r="AEI1723" s="24"/>
      <c r="AEJ1723" s="24"/>
      <c r="AEK1723" s="24"/>
      <c r="AEL1723" s="24"/>
      <c r="AEM1723" s="24"/>
      <c r="AEN1723" s="24"/>
      <c r="AEO1723" s="24"/>
      <c r="AEP1723" s="24"/>
      <c r="AEQ1723" s="24"/>
      <c r="AER1723" s="24"/>
      <c r="AEV1723" s="3"/>
      <c r="AEW1723" s="31"/>
      <c r="AEX1723" s="5"/>
      <c r="AEY1723" s="9"/>
      <c r="AFB1723" s="2"/>
      <c r="AFE1723" s="24"/>
      <c r="AFF1723" s="24"/>
      <c r="AFG1723" s="31"/>
      <c r="AFH1723" s="24"/>
      <c r="AFI1723" s="24"/>
      <c r="AFJ1723" s="24"/>
      <c r="AFK1723" s="24"/>
      <c r="AFL1723" s="24"/>
      <c r="AFM1723" s="24"/>
      <c r="AFN1723" s="24"/>
      <c r="AFO1723" s="24"/>
      <c r="AFP1723" s="24"/>
      <c r="AFQ1723" s="24"/>
      <c r="AFR1723" s="24"/>
      <c r="AFS1723" s="24"/>
      <c r="AFT1723" s="24"/>
      <c r="AFU1723" s="24"/>
      <c r="AFV1723" s="24"/>
      <c r="AFZ1723" s="3"/>
      <c r="AGA1723" s="31"/>
      <c r="AGB1723" s="5"/>
      <c r="AGC1723" s="9"/>
      <c r="AGF1723" s="2"/>
      <c r="AGI1723" s="24"/>
      <c r="AGJ1723" s="24"/>
      <c r="AGK1723" s="31"/>
      <c r="AGL1723" s="24"/>
      <c r="AGM1723" s="24"/>
      <c r="AGN1723" s="24"/>
      <c r="AGO1723" s="24"/>
      <c r="AGP1723" s="24"/>
      <c r="AGQ1723" s="24"/>
      <c r="AGR1723" s="24"/>
      <c r="AGS1723" s="24"/>
      <c r="AGT1723" s="24"/>
      <c r="AGU1723" s="24"/>
      <c r="AGV1723" s="24"/>
      <c r="AGW1723" s="24"/>
      <c r="AGX1723" s="24"/>
      <c r="AGY1723" s="24"/>
      <c r="AGZ1723" s="24"/>
      <c r="AHD1723" s="3"/>
      <c r="AHE1723" s="31"/>
      <c r="AHF1723" s="5"/>
      <c r="AHG1723" s="9"/>
      <c r="AHJ1723" s="2"/>
      <c r="AHM1723" s="24"/>
      <c r="AHN1723" s="24"/>
      <c r="AHO1723" s="31"/>
      <c r="AHP1723" s="24"/>
      <c r="AHQ1723" s="24"/>
      <c r="AHR1723" s="24"/>
      <c r="AHS1723" s="24"/>
      <c r="AHT1723" s="24"/>
      <c r="AHU1723" s="24"/>
      <c r="AHV1723" s="24"/>
      <c r="AHW1723" s="24"/>
      <c r="AHX1723" s="24"/>
      <c r="AHY1723" s="24"/>
      <c r="AHZ1723" s="24"/>
      <c r="AIA1723" s="24"/>
      <c r="AIB1723" s="24"/>
      <c r="AIC1723" s="24"/>
      <c r="AID1723" s="24"/>
      <c r="AIH1723" s="3"/>
      <c r="AII1723" s="31"/>
      <c r="AIJ1723" s="5"/>
      <c r="AIK1723" s="9"/>
      <c r="AIN1723" s="2"/>
      <c r="AIQ1723" s="24"/>
      <c r="AIR1723" s="24"/>
      <c r="AIS1723" s="31"/>
      <c r="AIT1723" s="24"/>
      <c r="AIU1723" s="24"/>
      <c r="AIV1723" s="24"/>
      <c r="AIW1723" s="24"/>
      <c r="AIX1723" s="24"/>
      <c r="AIY1723" s="24"/>
      <c r="AIZ1723" s="24"/>
      <c r="AJA1723" s="24"/>
      <c r="AJB1723" s="24"/>
      <c r="AJC1723" s="24"/>
      <c r="AJD1723" s="24"/>
      <c r="AJE1723" s="24"/>
      <c r="AJF1723" s="24"/>
      <c r="AJG1723" s="24"/>
      <c r="AJH1723" s="24"/>
      <c r="AJL1723" s="3"/>
      <c r="AJM1723" s="31"/>
      <c r="AJN1723" s="5"/>
      <c r="AJO1723" s="9"/>
      <c r="AJR1723" s="2"/>
      <c r="AJU1723" s="24"/>
      <c r="AJV1723" s="24"/>
      <c r="AJW1723" s="31"/>
      <c r="AJX1723" s="24"/>
      <c r="AJY1723" s="24"/>
      <c r="AJZ1723" s="24"/>
      <c r="AKA1723" s="24"/>
      <c r="AKB1723" s="24"/>
      <c r="AKC1723" s="24"/>
      <c r="AKD1723" s="24"/>
      <c r="AKE1723" s="24"/>
      <c r="AKF1723" s="24"/>
      <c r="AKG1723" s="24"/>
      <c r="AKH1723" s="24"/>
      <c r="AKI1723" s="24"/>
      <c r="AKJ1723" s="24"/>
      <c r="AKK1723" s="24"/>
      <c r="AKL1723" s="24"/>
      <c r="AKP1723" s="3"/>
      <c r="AKQ1723" s="31"/>
      <c r="AKR1723" s="5"/>
      <c r="AKS1723" s="9"/>
      <c r="AKV1723" s="2"/>
      <c r="AKY1723" s="24"/>
      <c r="AKZ1723" s="24"/>
      <c r="ALA1723" s="31"/>
      <c r="ALB1723" s="24"/>
      <c r="ALC1723" s="24"/>
      <c r="ALD1723" s="24"/>
      <c r="ALE1723" s="24"/>
      <c r="ALF1723" s="24"/>
      <c r="ALG1723" s="24"/>
      <c r="ALH1723" s="24"/>
      <c r="ALI1723" s="24"/>
      <c r="ALJ1723" s="24"/>
      <c r="ALK1723" s="24"/>
      <c r="ALL1723" s="24"/>
      <c r="ALM1723" s="24"/>
      <c r="ALN1723" s="24"/>
      <c r="ALO1723" s="24"/>
      <c r="ALP1723" s="24"/>
      <c r="ALT1723" s="3"/>
      <c r="ALU1723" s="31"/>
      <c r="ALV1723" s="5"/>
      <c r="ALW1723" s="9"/>
      <c r="ALZ1723" s="2"/>
      <c r="AMC1723" s="24"/>
      <c r="AMD1723" s="24"/>
      <c r="AME1723" s="31"/>
      <c r="AMF1723" s="24"/>
      <c r="AMG1723" s="24"/>
      <c r="AMH1723" s="24"/>
      <c r="AMI1723" s="24"/>
      <c r="AMJ1723" s="24"/>
      <c r="AMK1723" s="24"/>
      <c r="AML1723" s="24"/>
      <c r="AMM1723" s="24"/>
      <c r="AMN1723" s="24"/>
      <c r="AMO1723" s="24"/>
      <c r="AMP1723" s="24"/>
      <c r="AMQ1723" s="24"/>
      <c r="AMR1723" s="24"/>
      <c r="AMS1723" s="24"/>
      <c r="AMT1723" s="24"/>
      <c r="AMX1723" s="3"/>
      <c r="AMY1723" s="31"/>
      <c r="AMZ1723" s="5"/>
      <c r="ANA1723" s="9"/>
      <c r="AND1723" s="2"/>
      <c r="ANG1723" s="24"/>
      <c r="ANH1723" s="24"/>
      <c r="ANI1723" s="31"/>
      <c r="ANJ1723" s="24"/>
      <c r="ANK1723" s="24"/>
      <c r="ANL1723" s="24"/>
      <c r="ANM1723" s="24"/>
      <c r="ANN1723" s="24"/>
      <c r="ANO1723" s="24"/>
      <c r="ANP1723" s="24"/>
      <c r="ANQ1723" s="24"/>
      <c r="ANR1723" s="24"/>
      <c r="ANS1723" s="24"/>
      <c r="ANT1723" s="24"/>
      <c r="ANU1723" s="24"/>
      <c r="ANV1723" s="24"/>
      <c r="ANW1723" s="24"/>
      <c r="ANX1723" s="24"/>
      <c r="AOB1723" s="3"/>
      <c r="AOC1723" s="31"/>
      <c r="AOD1723" s="5"/>
      <c r="AOE1723" s="9"/>
      <c r="AOH1723" s="2"/>
      <c r="AOK1723" s="24"/>
      <c r="AOL1723" s="24"/>
      <c r="AOM1723" s="31"/>
      <c r="AON1723" s="24"/>
      <c r="AOO1723" s="24"/>
      <c r="AOP1723" s="24"/>
      <c r="AOQ1723" s="24"/>
      <c r="AOR1723" s="24"/>
      <c r="AOS1723" s="24"/>
      <c r="AOT1723" s="24"/>
      <c r="AOU1723" s="24"/>
      <c r="AOV1723" s="24"/>
      <c r="AOW1723" s="24"/>
      <c r="AOX1723" s="24"/>
      <c r="AOY1723" s="24"/>
      <c r="AOZ1723" s="24"/>
      <c r="APA1723" s="24"/>
      <c r="APB1723" s="24"/>
      <c r="APF1723" s="3"/>
      <c r="APG1723" s="31"/>
      <c r="APH1723" s="5"/>
      <c r="API1723" s="9"/>
      <c r="APL1723" s="2"/>
      <c r="APO1723" s="24"/>
      <c r="APP1723" s="24"/>
      <c r="APQ1723" s="31"/>
      <c r="APR1723" s="24"/>
      <c r="APS1723" s="24"/>
      <c r="APT1723" s="24"/>
      <c r="APU1723" s="24"/>
      <c r="APV1723" s="24"/>
      <c r="APW1723" s="24"/>
      <c r="APX1723" s="24"/>
      <c r="APY1723" s="24"/>
      <c r="APZ1723" s="24"/>
      <c r="AQA1723" s="24"/>
      <c r="AQB1723" s="24"/>
      <c r="AQC1723" s="24"/>
      <c r="AQD1723" s="24"/>
      <c r="AQE1723" s="24"/>
      <c r="AQF1723" s="24"/>
      <c r="AQJ1723" s="3"/>
      <c r="AQK1723" s="31"/>
      <c r="AQL1723" s="5"/>
      <c r="AQM1723" s="9"/>
      <c r="AQP1723" s="2"/>
      <c r="AQS1723" s="24"/>
      <c r="AQT1723" s="24"/>
      <c r="AQU1723" s="31"/>
      <c r="AQV1723" s="24"/>
      <c r="AQW1723" s="24"/>
      <c r="AQX1723" s="24"/>
      <c r="AQY1723" s="24"/>
      <c r="AQZ1723" s="24"/>
      <c r="ARA1723" s="24"/>
      <c r="ARB1723" s="24"/>
      <c r="ARC1723" s="24"/>
      <c r="ARD1723" s="24"/>
      <c r="ARE1723" s="24"/>
      <c r="ARF1723" s="24"/>
      <c r="ARG1723" s="24"/>
      <c r="ARH1723" s="24"/>
      <c r="ARI1723" s="24"/>
      <c r="ARJ1723" s="24"/>
      <c r="ARN1723" s="3"/>
      <c r="ARO1723" s="31"/>
      <c r="ARP1723" s="5"/>
      <c r="ARQ1723" s="9"/>
      <c r="ART1723" s="2"/>
      <c r="ARW1723" s="24"/>
      <c r="ARX1723" s="24"/>
      <c r="ARY1723" s="31"/>
      <c r="ARZ1723" s="24"/>
      <c r="ASA1723" s="24"/>
      <c r="ASB1723" s="24"/>
      <c r="ASC1723" s="24"/>
      <c r="ASD1723" s="24"/>
      <c r="ASE1723" s="24"/>
      <c r="ASF1723" s="24"/>
      <c r="ASG1723" s="24"/>
      <c r="ASH1723" s="24"/>
      <c r="ASI1723" s="24"/>
      <c r="ASJ1723" s="24"/>
      <c r="ASK1723" s="24"/>
      <c r="ASL1723" s="24"/>
      <c r="ASM1723" s="24"/>
      <c r="ASN1723" s="24"/>
      <c r="ASR1723" s="3"/>
      <c r="ASS1723" s="31"/>
      <c r="AST1723" s="5"/>
      <c r="ASU1723" s="9"/>
      <c r="ASX1723" s="2"/>
      <c r="ATA1723" s="24"/>
      <c r="ATB1723" s="24"/>
      <c r="ATC1723" s="31"/>
      <c r="ATD1723" s="24"/>
      <c r="ATE1723" s="24"/>
      <c r="ATF1723" s="24"/>
      <c r="ATG1723" s="24"/>
      <c r="ATH1723" s="24"/>
      <c r="ATI1723" s="24"/>
      <c r="ATJ1723" s="24"/>
      <c r="ATK1723" s="24"/>
      <c r="ATL1723" s="24"/>
      <c r="ATM1723" s="24"/>
      <c r="ATN1723" s="24"/>
      <c r="ATO1723" s="24"/>
      <c r="ATP1723" s="24"/>
      <c r="ATQ1723" s="24"/>
      <c r="ATR1723" s="24"/>
      <c r="ATV1723" s="3"/>
      <c r="ATW1723" s="31"/>
      <c r="ATX1723" s="5"/>
      <c r="ATY1723" s="9"/>
      <c r="AUB1723" s="2"/>
      <c r="AUE1723" s="24"/>
      <c r="AUF1723" s="24"/>
      <c r="AUG1723" s="31"/>
      <c r="AUH1723" s="24"/>
      <c r="AUI1723" s="24"/>
      <c r="AUJ1723" s="24"/>
      <c r="AUK1723" s="24"/>
      <c r="AUL1723" s="24"/>
      <c r="AUM1723" s="24"/>
      <c r="AUN1723" s="24"/>
      <c r="AUO1723" s="24"/>
      <c r="AUP1723" s="24"/>
      <c r="AUQ1723" s="24"/>
      <c r="AUR1723" s="24"/>
      <c r="AUS1723" s="24"/>
      <c r="AUT1723" s="24"/>
      <c r="AUU1723" s="24"/>
      <c r="AUV1723" s="24"/>
      <c r="AUZ1723" s="3"/>
      <c r="AVA1723" s="31"/>
      <c r="AVB1723" s="5"/>
      <c r="AVC1723" s="9"/>
      <c r="AVF1723" s="2"/>
      <c r="AVI1723" s="24"/>
      <c r="AVJ1723" s="24"/>
      <c r="AVK1723" s="31"/>
      <c r="AVL1723" s="24"/>
      <c r="AVM1723" s="24"/>
      <c r="AVN1723" s="24"/>
      <c r="AVO1723" s="24"/>
      <c r="AVP1723" s="24"/>
      <c r="AVQ1723" s="24"/>
      <c r="AVR1723" s="24"/>
      <c r="AVS1723" s="24"/>
      <c r="AVT1723" s="24"/>
      <c r="AVU1723" s="24"/>
      <c r="AVV1723" s="24"/>
      <c r="AVW1723" s="24"/>
      <c r="AVX1723" s="24"/>
      <c r="AVY1723" s="24"/>
      <c r="AVZ1723" s="24"/>
      <c r="AWD1723" s="3"/>
      <c r="AWE1723" s="31"/>
      <c r="AWF1723" s="5"/>
      <c r="AWG1723" s="9"/>
      <c r="AWJ1723" s="2"/>
      <c r="AWM1723" s="24"/>
      <c r="AWN1723" s="24"/>
      <c r="AWO1723" s="31"/>
      <c r="AWP1723" s="24"/>
      <c r="AWQ1723" s="24"/>
      <c r="AWR1723" s="24"/>
      <c r="AWS1723" s="24"/>
      <c r="AWT1723" s="24"/>
      <c r="AWU1723" s="24"/>
      <c r="AWV1723" s="24"/>
      <c r="AWW1723" s="24"/>
      <c r="AWX1723" s="24"/>
      <c r="AWY1723" s="24"/>
      <c r="AWZ1723" s="24"/>
      <c r="AXA1723" s="24"/>
      <c r="AXB1723" s="24"/>
      <c r="AXC1723" s="24"/>
      <c r="AXD1723" s="24"/>
      <c r="AXH1723" s="3"/>
      <c r="AXI1723" s="31"/>
      <c r="AXJ1723" s="5"/>
      <c r="AXK1723" s="9"/>
      <c r="AXN1723" s="2"/>
      <c r="AXQ1723" s="24"/>
      <c r="AXR1723" s="24"/>
      <c r="AXS1723" s="31"/>
      <c r="AXT1723" s="24"/>
      <c r="AXU1723" s="24"/>
      <c r="AXV1723" s="24"/>
      <c r="AXW1723" s="24"/>
      <c r="AXX1723" s="24"/>
      <c r="AXY1723" s="24"/>
      <c r="AXZ1723" s="24"/>
      <c r="AYA1723" s="24"/>
      <c r="AYB1723" s="24"/>
      <c r="AYC1723" s="24"/>
      <c r="AYD1723" s="24"/>
      <c r="AYE1723" s="24"/>
      <c r="AYF1723" s="24"/>
      <c r="AYG1723" s="24"/>
      <c r="AYH1723" s="24"/>
      <c r="AYL1723" s="3"/>
      <c r="AYM1723" s="31"/>
      <c r="AYN1723" s="5"/>
      <c r="AYO1723" s="9"/>
      <c r="AYR1723" s="2"/>
      <c r="AYU1723" s="24"/>
      <c r="AYV1723" s="24"/>
      <c r="AYW1723" s="31"/>
      <c r="AYX1723" s="24"/>
      <c r="AYY1723" s="24"/>
      <c r="AYZ1723" s="24"/>
      <c r="AZA1723" s="24"/>
      <c r="AZB1723" s="24"/>
      <c r="AZC1723" s="24"/>
      <c r="AZD1723" s="24"/>
      <c r="AZE1723" s="24"/>
      <c r="AZF1723" s="24"/>
      <c r="AZG1723" s="24"/>
      <c r="AZH1723" s="24"/>
      <c r="AZI1723" s="24"/>
      <c r="AZJ1723" s="24"/>
      <c r="AZK1723" s="24"/>
      <c r="AZL1723" s="24"/>
      <c r="AZP1723" s="3"/>
      <c r="AZQ1723" s="31"/>
      <c r="AZR1723" s="5"/>
      <c r="AZS1723" s="9"/>
      <c r="AZV1723" s="2"/>
      <c r="AZY1723" s="24"/>
      <c r="AZZ1723" s="24"/>
      <c r="BAA1723" s="31"/>
      <c r="BAB1723" s="24"/>
      <c r="BAC1723" s="24"/>
      <c r="BAD1723" s="24"/>
      <c r="BAE1723" s="24"/>
      <c r="BAF1723" s="24"/>
      <c r="BAG1723" s="24"/>
      <c r="BAH1723" s="24"/>
      <c r="BAI1723" s="24"/>
      <c r="BAJ1723" s="24"/>
      <c r="BAK1723" s="24"/>
      <c r="BAL1723" s="24"/>
      <c r="BAM1723" s="24"/>
      <c r="BAN1723" s="24"/>
      <c r="BAO1723" s="24"/>
      <c r="BAP1723" s="24"/>
      <c r="BAT1723" s="3"/>
      <c r="BAU1723" s="31"/>
      <c r="BAV1723" s="5"/>
      <c r="BAW1723" s="9"/>
      <c r="BAZ1723" s="2"/>
      <c r="BBC1723" s="24"/>
      <c r="BBD1723" s="24"/>
      <c r="BBE1723" s="31"/>
      <c r="BBF1723" s="24"/>
      <c r="BBG1723" s="24"/>
      <c r="BBH1723" s="24"/>
      <c r="BBI1723" s="24"/>
      <c r="BBJ1723" s="24"/>
      <c r="BBK1723" s="24"/>
      <c r="BBL1723" s="24"/>
      <c r="BBM1723" s="24"/>
      <c r="BBN1723" s="24"/>
      <c r="BBO1723" s="24"/>
      <c r="BBP1723" s="24"/>
      <c r="BBQ1723" s="24"/>
      <c r="BBR1723" s="24"/>
      <c r="BBS1723" s="24"/>
      <c r="BBT1723" s="24"/>
      <c r="BBX1723" s="3"/>
      <c r="BBY1723" s="31"/>
      <c r="BBZ1723" s="5"/>
      <c r="BCA1723" s="9"/>
      <c r="BCD1723" s="2"/>
      <c r="BCG1723" s="24"/>
      <c r="BCH1723" s="24"/>
      <c r="BCI1723" s="31"/>
      <c r="BCJ1723" s="24"/>
      <c r="BCK1723" s="24"/>
      <c r="BCL1723" s="24"/>
      <c r="BCM1723" s="24"/>
      <c r="BCN1723" s="24"/>
      <c r="BCO1723" s="24"/>
      <c r="BCP1723" s="24"/>
      <c r="BCQ1723" s="24"/>
      <c r="BCR1723" s="24"/>
      <c r="BCS1723" s="24"/>
      <c r="BCT1723" s="24"/>
      <c r="BCU1723" s="24"/>
      <c r="BCV1723" s="24"/>
      <c r="BCW1723" s="24"/>
      <c r="BCX1723" s="24"/>
      <c r="BDB1723" s="3"/>
      <c r="BDC1723" s="31"/>
      <c r="BDD1723" s="5"/>
      <c r="BDE1723" s="9"/>
      <c r="BDH1723" s="2"/>
      <c r="BDK1723" s="24"/>
      <c r="BDL1723" s="24"/>
      <c r="BDM1723" s="31"/>
      <c r="BDN1723" s="24"/>
      <c r="BDO1723" s="24"/>
      <c r="BDP1723" s="24"/>
      <c r="BDQ1723" s="24"/>
      <c r="BDR1723" s="24"/>
      <c r="BDS1723" s="24"/>
      <c r="BDT1723" s="24"/>
      <c r="BDU1723" s="24"/>
      <c r="BDV1723" s="24"/>
      <c r="BDW1723" s="24"/>
      <c r="BDX1723" s="24"/>
      <c r="BDY1723" s="24"/>
      <c r="BDZ1723" s="24"/>
      <c r="BEA1723" s="24"/>
      <c r="BEB1723" s="24"/>
      <c r="BEF1723" s="3"/>
      <c r="BEG1723" s="31"/>
      <c r="BEH1723" s="5"/>
      <c r="BEI1723" s="9"/>
      <c r="BEL1723" s="2"/>
      <c r="BEO1723" s="24"/>
      <c r="BEP1723" s="24"/>
      <c r="BEQ1723" s="31"/>
      <c r="BER1723" s="24"/>
      <c r="BES1723" s="24"/>
      <c r="BET1723" s="24"/>
      <c r="BEU1723" s="24"/>
      <c r="BEV1723" s="24"/>
      <c r="BEW1723" s="24"/>
      <c r="BEX1723" s="24"/>
      <c r="BEY1723" s="24"/>
      <c r="BEZ1723" s="24"/>
      <c r="BFA1723" s="24"/>
      <c r="BFB1723" s="24"/>
      <c r="BFC1723" s="24"/>
      <c r="BFD1723" s="24"/>
      <c r="BFE1723" s="24"/>
      <c r="BFF1723" s="24"/>
      <c r="BFJ1723" s="3"/>
      <c r="BFK1723" s="31"/>
      <c r="BFL1723" s="5"/>
      <c r="BFM1723" s="9"/>
      <c r="BFP1723" s="2"/>
      <c r="BFS1723" s="24"/>
      <c r="BFT1723" s="24"/>
      <c r="BFU1723" s="31"/>
      <c r="BFV1723" s="24"/>
      <c r="BFW1723" s="24"/>
      <c r="BFX1723" s="24"/>
      <c r="BFY1723" s="24"/>
      <c r="BFZ1723" s="24"/>
      <c r="BGA1723" s="24"/>
      <c r="BGB1723" s="24"/>
      <c r="BGC1723" s="24"/>
      <c r="BGD1723" s="24"/>
      <c r="BGE1723" s="24"/>
      <c r="BGF1723" s="24"/>
      <c r="BGG1723" s="24"/>
      <c r="BGH1723" s="24"/>
      <c r="BGI1723" s="24"/>
      <c r="BGJ1723" s="24"/>
      <c r="BGN1723" s="3"/>
      <c r="BGO1723" s="31"/>
      <c r="BGP1723" s="5"/>
      <c r="BGQ1723" s="9"/>
      <c r="BGT1723" s="2"/>
      <c r="BGW1723" s="24"/>
      <c r="BGX1723" s="24"/>
      <c r="BGY1723" s="31"/>
      <c r="BGZ1723" s="24"/>
      <c r="BHA1723" s="24"/>
      <c r="BHB1723" s="24"/>
      <c r="BHC1723" s="24"/>
      <c r="BHD1723" s="24"/>
      <c r="BHE1723" s="24"/>
      <c r="BHF1723" s="24"/>
      <c r="BHG1723" s="24"/>
      <c r="BHH1723" s="24"/>
      <c r="BHI1723" s="24"/>
      <c r="BHJ1723" s="24"/>
      <c r="BHK1723" s="24"/>
      <c r="BHL1723" s="24"/>
      <c r="BHM1723" s="24"/>
      <c r="BHN1723" s="24"/>
      <c r="BHR1723" s="3"/>
      <c r="BHS1723" s="31"/>
      <c r="BHT1723" s="5"/>
      <c r="BHU1723" s="9"/>
      <c r="BHX1723" s="2"/>
      <c r="BIA1723" s="24"/>
      <c r="BIB1723" s="24"/>
      <c r="BIC1723" s="31"/>
      <c r="BID1723" s="24"/>
      <c r="BIE1723" s="24"/>
      <c r="BIF1723" s="24"/>
      <c r="BIG1723" s="24"/>
      <c r="BIH1723" s="24"/>
      <c r="BII1723" s="24"/>
      <c r="BIJ1723" s="24"/>
      <c r="BIK1723" s="24"/>
      <c r="BIL1723" s="24"/>
      <c r="BIM1723" s="24"/>
      <c r="BIN1723" s="24"/>
      <c r="BIO1723" s="24"/>
      <c r="BIP1723" s="24"/>
      <c r="BIQ1723" s="24"/>
      <c r="BIR1723" s="24"/>
      <c r="BIV1723" s="3"/>
      <c r="BIW1723" s="31"/>
      <c r="BIX1723" s="5"/>
      <c r="BIY1723" s="9"/>
      <c r="BJB1723" s="2"/>
      <c r="BJE1723" s="24"/>
      <c r="BJF1723" s="24"/>
      <c r="BJG1723" s="31"/>
      <c r="BJH1723" s="24"/>
      <c r="BJI1723" s="24"/>
      <c r="BJJ1723" s="24"/>
      <c r="BJK1723" s="24"/>
      <c r="BJL1723" s="24"/>
      <c r="BJM1723" s="24"/>
      <c r="BJN1723" s="24"/>
      <c r="BJO1723" s="24"/>
      <c r="BJP1723" s="24"/>
      <c r="BJQ1723" s="24"/>
      <c r="BJR1723" s="24"/>
      <c r="BJS1723" s="24"/>
      <c r="BJT1723" s="24"/>
      <c r="BJU1723" s="24"/>
      <c r="BJV1723" s="24"/>
      <c r="BJZ1723" s="3"/>
      <c r="BKA1723" s="31"/>
      <c r="BKB1723" s="5"/>
      <c r="BKC1723" s="9"/>
      <c r="BKF1723" s="2"/>
      <c r="BKI1723" s="24"/>
      <c r="BKJ1723" s="24"/>
      <c r="BKK1723" s="31"/>
      <c r="BKL1723" s="24"/>
      <c r="BKM1723" s="24"/>
      <c r="BKN1723" s="24"/>
      <c r="BKO1723" s="24"/>
      <c r="BKP1723" s="24"/>
      <c r="BKQ1723" s="24"/>
      <c r="BKR1723" s="24"/>
      <c r="BKS1723" s="24"/>
      <c r="BKT1723" s="24"/>
      <c r="BKU1723" s="24"/>
      <c r="BKV1723" s="24"/>
      <c r="BKW1723" s="24"/>
      <c r="BKX1723" s="24"/>
      <c r="BKY1723" s="24"/>
      <c r="BKZ1723" s="24"/>
      <c r="BLD1723" s="3"/>
      <c r="BLE1723" s="31"/>
      <c r="BLF1723" s="5"/>
      <c r="BLG1723" s="9"/>
      <c r="BLJ1723" s="2"/>
      <c r="BLM1723" s="24"/>
      <c r="BLN1723" s="24"/>
      <c r="BLO1723" s="31"/>
      <c r="BLP1723" s="24"/>
      <c r="BLQ1723" s="24"/>
      <c r="BLR1723" s="24"/>
      <c r="BLS1723" s="24"/>
      <c r="BLT1723" s="24"/>
      <c r="BLU1723" s="24"/>
      <c r="BLV1723" s="24"/>
      <c r="BLW1723" s="24"/>
      <c r="BLX1723" s="24"/>
      <c r="BLY1723" s="24"/>
      <c r="BLZ1723" s="24"/>
      <c r="BMA1723" s="24"/>
      <c r="BMB1723" s="24"/>
      <c r="BMC1723" s="24"/>
      <c r="BMD1723" s="24"/>
      <c r="BMH1723" s="3"/>
      <c r="BMI1723" s="31"/>
      <c r="BMJ1723" s="5"/>
      <c r="BMK1723" s="9"/>
      <c r="BMN1723" s="2"/>
      <c r="BMQ1723" s="24"/>
      <c r="BMR1723" s="24"/>
      <c r="BMS1723" s="31"/>
      <c r="BMT1723" s="24"/>
      <c r="BMU1723" s="24"/>
      <c r="BMV1723" s="24"/>
      <c r="BMW1723" s="24"/>
      <c r="BMX1723" s="24"/>
      <c r="BMY1723" s="24"/>
      <c r="BMZ1723" s="24"/>
      <c r="BNA1723" s="24"/>
      <c r="BNB1723" s="24"/>
      <c r="BNC1723" s="24"/>
      <c r="BND1723" s="24"/>
      <c r="BNE1723" s="24"/>
      <c r="BNF1723" s="24"/>
      <c r="BNG1723" s="24"/>
      <c r="BNH1723" s="24"/>
      <c r="BNL1723" s="3"/>
      <c r="BNM1723" s="31"/>
      <c r="BNN1723" s="5"/>
      <c r="BNO1723" s="9"/>
      <c r="BNR1723" s="2"/>
      <c r="BNU1723" s="24"/>
      <c r="BNV1723" s="24"/>
      <c r="BNW1723" s="31"/>
      <c r="BNX1723" s="24"/>
      <c r="BNY1723" s="24"/>
      <c r="BNZ1723" s="24"/>
      <c r="BOA1723" s="24"/>
      <c r="BOB1723" s="24"/>
      <c r="BOC1723" s="24"/>
      <c r="BOD1723" s="24"/>
      <c r="BOE1723" s="24"/>
      <c r="BOF1723" s="24"/>
      <c r="BOG1723" s="24"/>
      <c r="BOH1723" s="24"/>
      <c r="BOI1723" s="24"/>
      <c r="BOJ1723" s="24"/>
      <c r="BOK1723" s="24"/>
      <c r="BOL1723" s="24"/>
      <c r="BOP1723" s="3"/>
      <c r="BOQ1723" s="31"/>
      <c r="BOR1723" s="5"/>
      <c r="BOS1723" s="9"/>
      <c r="BOV1723" s="2"/>
      <c r="BOY1723" s="24"/>
      <c r="BOZ1723" s="24"/>
      <c r="BPA1723" s="31"/>
      <c r="BPB1723" s="24"/>
      <c r="BPC1723" s="24"/>
      <c r="BPD1723" s="24"/>
      <c r="BPE1723" s="24"/>
      <c r="BPF1723" s="24"/>
      <c r="BPG1723" s="24"/>
      <c r="BPH1723" s="24"/>
      <c r="BPI1723" s="24"/>
      <c r="BPJ1723" s="24"/>
      <c r="BPK1723" s="24"/>
      <c r="BPL1723" s="24"/>
      <c r="BPM1723" s="24"/>
      <c r="BPN1723" s="24"/>
      <c r="BPO1723" s="24"/>
      <c r="BPP1723" s="24"/>
      <c r="BPT1723" s="3"/>
      <c r="BPU1723" s="31"/>
      <c r="BPV1723" s="5"/>
      <c r="BPW1723" s="9"/>
      <c r="BPZ1723" s="2"/>
      <c r="BQC1723" s="24"/>
      <c r="BQD1723" s="24"/>
      <c r="BQE1723" s="31"/>
      <c r="BQF1723" s="24"/>
      <c r="BQG1723" s="24"/>
      <c r="BQH1723" s="24"/>
      <c r="BQI1723" s="24"/>
      <c r="BQJ1723" s="24"/>
      <c r="BQK1723" s="24"/>
      <c r="BQL1723" s="24"/>
      <c r="BQM1723" s="24"/>
      <c r="BQN1723" s="24"/>
      <c r="BQO1723" s="24"/>
      <c r="BQP1723" s="24"/>
      <c r="BQQ1723" s="24"/>
      <c r="BQR1723" s="24"/>
      <c r="BQS1723" s="24"/>
      <c r="BQT1723" s="24"/>
      <c r="BQX1723" s="3"/>
      <c r="BQY1723" s="31"/>
      <c r="BQZ1723" s="5"/>
      <c r="BRA1723" s="9"/>
      <c r="BRD1723" s="2"/>
      <c r="BRG1723" s="24"/>
      <c r="BRH1723" s="24"/>
      <c r="BRI1723" s="31"/>
      <c r="BRJ1723" s="24"/>
      <c r="BRK1723" s="24"/>
      <c r="BRL1723" s="24"/>
      <c r="BRM1723" s="24"/>
      <c r="BRN1723" s="24"/>
      <c r="BRO1723" s="24"/>
      <c r="BRP1723" s="24"/>
      <c r="BRQ1723" s="24"/>
      <c r="BRR1723" s="24"/>
      <c r="BRS1723" s="24"/>
      <c r="BRT1723" s="24"/>
      <c r="BRU1723" s="24"/>
      <c r="BRV1723" s="24"/>
      <c r="BRW1723" s="24"/>
      <c r="BRX1723" s="24"/>
      <c r="BSB1723" s="3"/>
      <c r="BSC1723" s="31"/>
      <c r="BSD1723" s="5"/>
      <c r="BSE1723" s="9"/>
      <c r="BSH1723" s="2"/>
      <c r="BSK1723" s="24"/>
      <c r="BSL1723" s="24"/>
      <c r="BSM1723" s="31"/>
      <c r="BSN1723" s="24"/>
      <c r="BSO1723" s="24"/>
      <c r="BSP1723" s="24"/>
      <c r="BSQ1723" s="24"/>
      <c r="BSR1723" s="24"/>
      <c r="BSS1723" s="24"/>
      <c r="BST1723" s="24"/>
      <c r="BSU1723" s="24"/>
      <c r="BSV1723" s="24"/>
      <c r="BSW1723" s="24"/>
      <c r="BSX1723" s="24"/>
      <c r="BSY1723" s="24"/>
      <c r="BSZ1723" s="24"/>
      <c r="BTA1723" s="24"/>
      <c r="BTB1723" s="24"/>
      <c r="BTF1723" s="3"/>
      <c r="BTG1723" s="31"/>
      <c r="BTH1723" s="5"/>
      <c r="BTI1723" s="9"/>
      <c r="BTL1723" s="2"/>
      <c r="BTO1723" s="24"/>
      <c r="BTP1723" s="24"/>
      <c r="BTQ1723" s="31"/>
      <c r="BTR1723" s="24"/>
      <c r="BTS1723" s="24"/>
      <c r="BTT1723" s="24"/>
      <c r="BTU1723" s="24"/>
      <c r="BTV1723" s="24"/>
      <c r="BTW1723" s="24"/>
      <c r="BTX1723" s="24"/>
      <c r="BTY1723" s="24"/>
      <c r="BTZ1723" s="24"/>
      <c r="BUA1723" s="24"/>
      <c r="BUB1723" s="24"/>
      <c r="BUC1723" s="24"/>
      <c r="BUD1723" s="24"/>
      <c r="BUE1723" s="24"/>
      <c r="BUF1723" s="24"/>
      <c r="BUJ1723" s="3"/>
      <c r="BUK1723" s="31"/>
      <c r="BUL1723" s="5"/>
      <c r="BUM1723" s="9"/>
      <c r="BUP1723" s="2"/>
      <c r="BUS1723" s="24"/>
      <c r="BUT1723" s="24"/>
      <c r="BUU1723" s="31"/>
      <c r="BUV1723" s="24"/>
      <c r="BUW1723" s="24"/>
      <c r="BUX1723" s="24"/>
      <c r="BUY1723" s="24"/>
      <c r="BUZ1723" s="24"/>
      <c r="BVA1723" s="24"/>
      <c r="BVB1723" s="24"/>
      <c r="BVC1723" s="24"/>
      <c r="BVD1723" s="24"/>
      <c r="BVE1723" s="24"/>
      <c r="BVF1723" s="24"/>
      <c r="BVG1723" s="24"/>
      <c r="BVH1723" s="24"/>
      <c r="BVI1723" s="24"/>
      <c r="BVJ1723" s="24"/>
      <c r="BVN1723" s="3"/>
      <c r="BVO1723" s="31"/>
      <c r="BVP1723" s="5"/>
      <c r="BVQ1723" s="9"/>
      <c r="BVT1723" s="2"/>
      <c r="BVW1723" s="24"/>
      <c r="BVX1723" s="24"/>
      <c r="BVY1723" s="31"/>
      <c r="BVZ1723" s="24"/>
      <c r="BWA1723" s="24"/>
      <c r="BWB1723" s="24"/>
      <c r="BWC1723" s="24"/>
      <c r="BWD1723" s="24"/>
      <c r="BWE1723" s="24"/>
      <c r="BWF1723" s="24"/>
      <c r="BWG1723" s="24"/>
      <c r="BWH1723" s="24"/>
      <c r="BWI1723" s="24"/>
      <c r="BWJ1723" s="24"/>
      <c r="BWK1723" s="24"/>
      <c r="BWL1723" s="24"/>
      <c r="BWM1723" s="24"/>
      <c r="BWN1723" s="24"/>
      <c r="BWR1723" s="3"/>
      <c r="BWS1723" s="31"/>
      <c r="BWT1723" s="5"/>
      <c r="BWU1723" s="9"/>
      <c r="BWX1723" s="2"/>
      <c r="BXA1723" s="24"/>
      <c r="BXB1723" s="24"/>
      <c r="BXC1723" s="31"/>
      <c r="BXD1723" s="24"/>
      <c r="BXE1723" s="24"/>
      <c r="BXF1723" s="24"/>
      <c r="BXG1723" s="24"/>
      <c r="BXH1723" s="24"/>
      <c r="BXI1723" s="24"/>
      <c r="BXJ1723" s="24"/>
      <c r="BXK1723" s="24"/>
      <c r="BXL1723" s="24"/>
      <c r="BXM1723" s="24"/>
      <c r="BXN1723" s="24"/>
      <c r="BXO1723" s="24"/>
      <c r="BXP1723" s="24"/>
      <c r="BXQ1723" s="24"/>
      <c r="BXR1723" s="24"/>
      <c r="BXV1723" s="3"/>
      <c r="BXW1723" s="31"/>
      <c r="BXX1723" s="5"/>
      <c r="BXY1723" s="9"/>
      <c r="BYB1723" s="2"/>
      <c r="BYE1723" s="24"/>
      <c r="BYF1723" s="24"/>
      <c r="BYG1723" s="31"/>
      <c r="BYH1723" s="24"/>
      <c r="BYI1723" s="24"/>
      <c r="BYJ1723" s="24"/>
      <c r="BYK1723" s="24"/>
      <c r="BYL1723" s="24"/>
      <c r="BYM1723" s="24"/>
      <c r="BYN1723" s="24"/>
      <c r="BYO1723" s="24"/>
      <c r="BYP1723" s="24"/>
      <c r="BYQ1723" s="24"/>
      <c r="BYR1723" s="24"/>
      <c r="BYS1723" s="24"/>
      <c r="BYT1723" s="24"/>
      <c r="BYU1723" s="24"/>
      <c r="BYV1723" s="24"/>
      <c r="BYZ1723" s="3"/>
      <c r="BZA1723" s="31"/>
      <c r="BZB1723" s="5"/>
      <c r="BZC1723" s="9"/>
      <c r="BZF1723" s="2"/>
      <c r="BZI1723" s="24"/>
      <c r="BZJ1723" s="24"/>
      <c r="BZK1723" s="31"/>
      <c r="BZL1723" s="24"/>
      <c r="BZM1723" s="24"/>
      <c r="BZN1723" s="24"/>
      <c r="BZO1723" s="24"/>
      <c r="BZP1723" s="24"/>
      <c r="BZQ1723" s="24"/>
      <c r="BZR1723" s="24"/>
      <c r="BZS1723" s="24"/>
      <c r="BZT1723" s="24"/>
      <c r="BZU1723" s="24"/>
      <c r="BZV1723" s="24"/>
      <c r="BZW1723" s="24"/>
      <c r="BZX1723" s="24"/>
      <c r="BZY1723" s="24"/>
      <c r="BZZ1723" s="24"/>
      <c r="CAD1723" s="3"/>
      <c r="CAE1723" s="31"/>
      <c r="CAF1723" s="5"/>
      <c r="CAG1723" s="9"/>
      <c r="CAJ1723" s="2"/>
      <c r="CAM1723" s="24"/>
      <c r="CAN1723" s="24"/>
      <c r="CAO1723" s="31"/>
      <c r="CAP1723" s="24"/>
      <c r="CAQ1723" s="24"/>
      <c r="CAR1723" s="24"/>
      <c r="CAS1723" s="24"/>
      <c r="CAT1723" s="24"/>
      <c r="CAU1723" s="24"/>
      <c r="CAV1723" s="24"/>
      <c r="CAW1723" s="24"/>
      <c r="CAX1723" s="24"/>
      <c r="CAY1723" s="24"/>
      <c r="CAZ1723" s="24"/>
      <c r="CBA1723" s="24"/>
      <c r="CBB1723" s="24"/>
      <c r="CBC1723" s="24"/>
      <c r="CBD1723" s="24"/>
      <c r="CBH1723" s="3"/>
      <c r="CBI1723" s="31"/>
      <c r="CBJ1723" s="5"/>
      <c r="CBK1723" s="9"/>
      <c r="CBN1723" s="2"/>
      <c r="CBQ1723" s="24"/>
      <c r="CBR1723" s="24"/>
      <c r="CBS1723" s="31"/>
      <c r="CBT1723" s="24"/>
      <c r="CBU1723" s="24"/>
      <c r="CBV1723" s="24"/>
      <c r="CBW1723" s="24"/>
      <c r="CBX1723" s="24"/>
      <c r="CBY1723" s="24"/>
      <c r="CBZ1723" s="24"/>
      <c r="CCA1723" s="24"/>
      <c r="CCB1723" s="24"/>
      <c r="CCC1723" s="24"/>
      <c r="CCD1723" s="24"/>
      <c r="CCE1723" s="24"/>
      <c r="CCF1723" s="24"/>
      <c r="CCG1723" s="24"/>
      <c r="CCH1723" s="24"/>
      <c r="CCL1723" s="3"/>
      <c r="CCM1723" s="31"/>
      <c r="CCN1723" s="5"/>
      <c r="CCO1723" s="9"/>
      <c r="CCR1723" s="2"/>
      <c r="CCU1723" s="24"/>
      <c r="CCV1723" s="24"/>
      <c r="CCW1723" s="31"/>
      <c r="CCX1723" s="24"/>
      <c r="CCY1723" s="24"/>
      <c r="CCZ1723" s="24"/>
      <c r="CDA1723" s="24"/>
      <c r="CDB1723" s="24"/>
      <c r="CDC1723" s="24"/>
      <c r="CDD1723" s="24"/>
      <c r="CDE1723" s="24"/>
      <c r="CDF1723" s="24"/>
      <c r="CDG1723" s="24"/>
      <c r="CDH1723" s="24"/>
      <c r="CDI1723" s="24"/>
      <c r="CDJ1723" s="24"/>
      <c r="CDK1723" s="24"/>
      <c r="CDL1723" s="24"/>
      <c r="CDP1723" s="3"/>
      <c r="CDQ1723" s="31"/>
      <c r="CDR1723" s="5"/>
      <c r="CDS1723" s="9"/>
      <c r="CDV1723" s="2"/>
      <c r="CDY1723" s="24"/>
      <c r="CDZ1723" s="24"/>
      <c r="CEA1723" s="31"/>
      <c r="CEB1723" s="24"/>
      <c r="CEC1723" s="24"/>
      <c r="CED1723" s="24"/>
      <c r="CEE1723" s="24"/>
      <c r="CEF1723" s="24"/>
      <c r="CEG1723" s="24"/>
      <c r="CEH1723" s="24"/>
      <c r="CEI1723" s="24"/>
      <c r="CEJ1723" s="24"/>
      <c r="CEK1723" s="24"/>
      <c r="CEL1723" s="24"/>
      <c r="CEM1723" s="24"/>
      <c r="CEN1723" s="24"/>
      <c r="CEO1723" s="24"/>
      <c r="CEP1723" s="24"/>
      <c r="CET1723" s="3"/>
      <c r="CEU1723" s="31"/>
      <c r="CEV1723" s="5"/>
      <c r="CEW1723" s="9"/>
      <c r="CEZ1723" s="2"/>
      <c r="CFC1723" s="24"/>
      <c r="CFD1723" s="24"/>
      <c r="CFE1723" s="31"/>
      <c r="CFF1723" s="24"/>
      <c r="CFG1723" s="24"/>
      <c r="CFH1723" s="24"/>
      <c r="CFI1723" s="24"/>
      <c r="CFJ1723" s="24"/>
      <c r="CFK1723" s="24"/>
      <c r="CFL1723" s="24"/>
      <c r="CFM1723" s="24"/>
      <c r="CFN1723" s="24"/>
      <c r="CFO1723" s="24"/>
      <c r="CFP1723" s="24"/>
      <c r="CFQ1723" s="24"/>
      <c r="CFR1723" s="24"/>
      <c r="CFS1723" s="24"/>
      <c r="CFT1723" s="24"/>
      <c r="CFX1723" s="3"/>
      <c r="CFY1723" s="31"/>
      <c r="CFZ1723" s="5"/>
      <c r="CGA1723" s="9"/>
      <c r="CGD1723" s="2"/>
      <c r="CGG1723" s="24"/>
      <c r="CGH1723" s="24"/>
      <c r="CGI1723" s="31"/>
      <c r="CGJ1723" s="24"/>
      <c r="CGK1723" s="24"/>
      <c r="CGL1723" s="24"/>
      <c r="CGM1723" s="24"/>
      <c r="CGN1723" s="24"/>
      <c r="CGO1723" s="24"/>
      <c r="CGP1723" s="24"/>
      <c r="CGQ1723" s="24"/>
      <c r="CGR1723" s="24"/>
      <c r="CGS1723" s="24"/>
      <c r="CGT1723" s="24"/>
      <c r="CGU1723" s="24"/>
      <c r="CGV1723" s="24"/>
      <c r="CGW1723" s="24"/>
      <c r="CGX1723" s="24"/>
      <c r="CHB1723" s="3"/>
      <c r="CHC1723" s="31"/>
      <c r="CHD1723" s="5"/>
      <c r="CHE1723" s="9"/>
      <c r="CHH1723" s="2"/>
      <c r="CHK1723" s="24"/>
      <c r="CHL1723" s="24"/>
      <c r="CHM1723" s="31"/>
      <c r="CHN1723" s="24"/>
      <c r="CHO1723" s="24"/>
      <c r="CHP1723" s="24"/>
      <c r="CHQ1723" s="24"/>
      <c r="CHR1723" s="24"/>
      <c r="CHS1723" s="24"/>
      <c r="CHT1723" s="24"/>
      <c r="CHU1723" s="24"/>
      <c r="CHV1723" s="24"/>
      <c r="CHW1723" s="24"/>
      <c r="CHX1723" s="24"/>
      <c r="CHY1723" s="24"/>
      <c r="CHZ1723" s="24"/>
      <c r="CIA1723" s="24"/>
      <c r="CIB1723" s="24"/>
      <c r="CIF1723" s="3"/>
      <c r="CIG1723" s="31"/>
      <c r="CIH1723" s="5"/>
      <c r="CII1723" s="9"/>
      <c r="CIL1723" s="2"/>
      <c r="CIO1723" s="24"/>
      <c r="CIP1723" s="24"/>
      <c r="CIQ1723" s="31"/>
      <c r="CIR1723" s="24"/>
      <c r="CIS1723" s="24"/>
      <c r="CIT1723" s="24"/>
      <c r="CIU1723" s="24"/>
      <c r="CIV1723" s="24"/>
      <c r="CIW1723" s="24"/>
      <c r="CIX1723" s="24"/>
      <c r="CIY1723" s="24"/>
      <c r="CIZ1723" s="24"/>
      <c r="CJA1723" s="24"/>
      <c r="CJB1723" s="24"/>
      <c r="CJC1723" s="24"/>
      <c r="CJD1723" s="24"/>
      <c r="CJE1723" s="24"/>
      <c r="CJF1723" s="24"/>
      <c r="CJJ1723" s="3"/>
      <c r="CJK1723" s="31"/>
      <c r="CJL1723" s="5"/>
      <c r="CJM1723" s="9"/>
      <c r="CJP1723" s="2"/>
      <c r="CJS1723" s="24"/>
      <c r="CJT1723" s="24"/>
      <c r="CJU1723" s="31"/>
      <c r="CJV1723" s="24"/>
      <c r="CJW1723" s="24"/>
      <c r="CJX1723" s="24"/>
      <c r="CJY1723" s="24"/>
      <c r="CJZ1723" s="24"/>
      <c r="CKA1723" s="24"/>
      <c r="CKB1723" s="24"/>
      <c r="CKC1723" s="24"/>
      <c r="CKD1723" s="24"/>
      <c r="CKE1723" s="24"/>
      <c r="CKF1723" s="24"/>
      <c r="CKG1723" s="24"/>
      <c r="CKH1723" s="24"/>
      <c r="CKI1723" s="24"/>
      <c r="CKJ1723" s="24"/>
      <c r="CKN1723" s="3"/>
      <c r="CKO1723" s="31"/>
      <c r="CKP1723" s="5"/>
      <c r="CKQ1723" s="9"/>
      <c r="CKT1723" s="2"/>
      <c r="CKW1723" s="24"/>
      <c r="CKX1723" s="24"/>
      <c r="CKY1723" s="31"/>
      <c r="CKZ1723" s="24"/>
      <c r="CLA1723" s="24"/>
      <c r="CLB1723" s="24"/>
      <c r="CLC1723" s="24"/>
      <c r="CLD1723" s="24"/>
      <c r="CLE1723" s="24"/>
      <c r="CLF1723" s="24"/>
      <c r="CLG1723" s="24"/>
      <c r="CLH1723" s="24"/>
      <c r="CLI1723" s="24"/>
      <c r="CLJ1723" s="24"/>
      <c r="CLK1723" s="24"/>
      <c r="CLL1723" s="24"/>
      <c r="CLM1723" s="24"/>
      <c r="CLN1723" s="24"/>
      <c r="CLR1723" s="3"/>
      <c r="CLS1723" s="31"/>
      <c r="CLT1723" s="5"/>
      <c r="CLU1723" s="9"/>
      <c r="CLX1723" s="2"/>
      <c r="CMA1723" s="24"/>
      <c r="CMB1723" s="24"/>
      <c r="CMC1723" s="31"/>
      <c r="CMD1723" s="24"/>
      <c r="CME1723" s="24"/>
      <c r="CMF1723" s="24"/>
      <c r="CMG1723" s="24"/>
      <c r="CMH1723" s="24"/>
      <c r="CMI1723" s="24"/>
      <c r="CMJ1723" s="24"/>
      <c r="CMK1723" s="24"/>
      <c r="CML1723" s="24"/>
      <c r="CMM1723" s="24"/>
      <c r="CMN1723" s="24"/>
      <c r="CMO1723" s="24"/>
      <c r="CMP1723" s="24"/>
      <c r="CMQ1723" s="24"/>
      <c r="CMR1723" s="24"/>
      <c r="CMV1723" s="3"/>
      <c r="CMW1723" s="31"/>
      <c r="CMX1723" s="5"/>
      <c r="CMY1723" s="9"/>
      <c r="CNB1723" s="2"/>
      <c r="CNE1723" s="24"/>
      <c r="CNF1723" s="24"/>
      <c r="CNG1723" s="31"/>
      <c r="CNH1723" s="24"/>
      <c r="CNI1723" s="24"/>
      <c r="CNJ1723" s="24"/>
      <c r="CNK1723" s="24"/>
      <c r="CNL1723" s="24"/>
      <c r="CNM1723" s="24"/>
      <c r="CNN1723" s="24"/>
      <c r="CNO1723" s="24"/>
      <c r="CNP1723" s="24"/>
      <c r="CNQ1723" s="24"/>
      <c r="CNR1723" s="24"/>
      <c r="CNS1723" s="24"/>
      <c r="CNT1723" s="24"/>
      <c r="CNU1723" s="24"/>
      <c r="CNV1723" s="24"/>
      <c r="CNZ1723" s="3"/>
      <c r="COA1723" s="31"/>
      <c r="COB1723" s="5"/>
      <c r="COC1723" s="9"/>
      <c r="COF1723" s="2"/>
      <c r="COI1723" s="24"/>
      <c r="COJ1723" s="24"/>
      <c r="COK1723" s="31"/>
      <c r="COL1723" s="24"/>
      <c r="COM1723" s="24"/>
      <c r="CON1723" s="24"/>
      <c r="COO1723" s="24"/>
      <c r="COP1723" s="24"/>
      <c r="COQ1723" s="24"/>
      <c r="COR1723" s="24"/>
      <c r="COS1723" s="24"/>
      <c r="COT1723" s="24"/>
      <c r="COU1723" s="24"/>
      <c r="COV1723" s="24"/>
      <c r="COW1723" s="24"/>
      <c r="COX1723" s="24"/>
      <c r="COY1723" s="24"/>
      <c r="COZ1723" s="24"/>
      <c r="CPD1723" s="3"/>
      <c r="CPE1723" s="31"/>
      <c r="CPF1723" s="5"/>
      <c r="CPG1723" s="9"/>
      <c r="CPJ1723" s="2"/>
      <c r="CPM1723" s="24"/>
      <c r="CPN1723" s="24"/>
      <c r="CPO1723" s="31"/>
      <c r="CPP1723" s="24"/>
      <c r="CPQ1723" s="24"/>
      <c r="CPR1723" s="24"/>
      <c r="CPS1723" s="24"/>
      <c r="CPT1723" s="24"/>
      <c r="CPU1723" s="24"/>
      <c r="CPV1723" s="24"/>
      <c r="CPW1723" s="24"/>
      <c r="CPX1723" s="24"/>
      <c r="CPY1723" s="24"/>
      <c r="CPZ1723" s="24"/>
      <c r="CQA1723" s="24"/>
      <c r="CQB1723" s="24"/>
      <c r="CQC1723" s="24"/>
      <c r="CQD1723" s="24"/>
      <c r="CQH1723" s="3"/>
      <c r="CQI1723" s="31"/>
      <c r="CQJ1723" s="5"/>
      <c r="CQK1723" s="9"/>
      <c r="CQN1723" s="2"/>
      <c r="CQQ1723" s="24"/>
      <c r="CQR1723" s="24"/>
      <c r="CQS1723" s="31"/>
      <c r="CQT1723" s="24"/>
      <c r="CQU1723" s="24"/>
      <c r="CQV1723" s="24"/>
      <c r="CQW1723" s="24"/>
      <c r="CQX1723" s="24"/>
      <c r="CQY1723" s="24"/>
      <c r="CQZ1723" s="24"/>
      <c r="CRA1723" s="24"/>
      <c r="CRB1723" s="24"/>
      <c r="CRC1723" s="24"/>
      <c r="CRD1723" s="24"/>
      <c r="CRE1723" s="24"/>
      <c r="CRF1723" s="24"/>
      <c r="CRG1723" s="24"/>
      <c r="CRH1723" s="24"/>
      <c r="CRL1723" s="3"/>
      <c r="CRM1723" s="31"/>
      <c r="CRN1723" s="5"/>
      <c r="CRO1723" s="9"/>
      <c r="CRR1723" s="2"/>
      <c r="CRU1723" s="24"/>
      <c r="CRV1723" s="24"/>
      <c r="CRW1723" s="31"/>
      <c r="CRX1723" s="24"/>
      <c r="CRY1723" s="24"/>
      <c r="CRZ1723" s="24"/>
      <c r="CSA1723" s="24"/>
      <c r="CSB1723" s="24"/>
      <c r="CSC1723" s="24"/>
      <c r="CSD1723" s="24"/>
      <c r="CSE1723" s="24"/>
      <c r="CSF1723" s="24"/>
      <c r="CSG1723" s="24"/>
      <c r="CSH1723" s="24"/>
      <c r="CSI1723" s="24"/>
      <c r="CSJ1723" s="24"/>
      <c r="CSK1723" s="24"/>
      <c r="CSL1723" s="24"/>
      <c r="CSP1723" s="3"/>
      <c r="CSQ1723" s="31"/>
      <c r="CSR1723" s="5"/>
      <c r="CSS1723" s="9"/>
      <c r="CSV1723" s="2"/>
      <c r="CSY1723" s="24"/>
      <c r="CSZ1723" s="24"/>
      <c r="CTA1723" s="31"/>
      <c r="CTB1723" s="24"/>
      <c r="CTC1723" s="24"/>
      <c r="CTD1723" s="24"/>
      <c r="CTE1723" s="24"/>
      <c r="CTF1723" s="24"/>
      <c r="CTG1723" s="24"/>
      <c r="CTH1723" s="24"/>
      <c r="CTI1723" s="24"/>
      <c r="CTJ1723" s="24"/>
      <c r="CTK1723" s="24"/>
      <c r="CTL1723" s="24"/>
      <c r="CTM1723" s="24"/>
      <c r="CTN1723" s="24"/>
      <c r="CTO1723" s="24"/>
      <c r="CTP1723" s="24"/>
      <c r="CTT1723" s="3"/>
      <c r="CTU1723" s="31"/>
      <c r="CTV1723" s="5"/>
      <c r="CTW1723" s="9"/>
      <c r="CTZ1723" s="2"/>
      <c r="CUC1723" s="24"/>
      <c r="CUD1723" s="24"/>
      <c r="CUE1723" s="31"/>
      <c r="CUF1723" s="24"/>
      <c r="CUG1723" s="24"/>
      <c r="CUH1723" s="24"/>
      <c r="CUI1723" s="24"/>
      <c r="CUJ1723" s="24"/>
      <c r="CUK1723" s="24"/>
      <c r="CUL1723" s="24"/>
      <c r="CUM1723" s="24"/>
      <c r="CUN1723" s="24"/>
      <c r="CUO1723" s="24"/>
      <c r="CUP1723" s="24"/>
      <c r="CUQ1723" s="24"/>
      <c r="CUR1723" s="24"/>
      <c r="CUS1723" s="24"/>
      <c r="CUT1723" s="24"/>
      <c r="CUX1723" s="3"/>
      <c r="CUY1723" s="31"/>
      <c r="CUZ1723" s="5"/>
      <c r="CVA1723" s="9"/>
      <c r="CVD1723" s="2"/>
      <c r="CVG1723" s="24"/>
      <c r="CVH1723" s="24"/>
      <c r="CVI1723" s="31"/>
      <c r="CVJ1723" s="24"/>
      <c r="CVK1723" s="24"/>
      <c r="CVL1723" s="24"/>
      <c r="CVM1723" s="24"/>
      <c r="CVN1723" s="24"/>
      <c r="CVO1723" s="24"/>
      <c r="CVP1723" s="24"/>
      <c r="CVQ1723" s="24"/>
      <c r="CVR1723" s="24"/>
      <c r="CVS1723" s="24"/>
      <c r="CVT1723" s="24"/>
      <c r="CVU1723" s="24"/>
      <c r="CVV1723" s="24"/>
      <c r="CVW1723" s="24"/>
      <c r="CVX1723" s="24"/>
      <c r="CWB1723" s="3"/>
      <c r="CWC1723" s="31"/>
      <c r="CWD1723" s="5"/>
      <c r="CWE1723" s="9"/>
      <c r="CWH1723" s="2"/>
      <c r="CWK1723" s="24"/>
      <c r="CWL1723" s="24"/>
      <c r="CWM1723" s="31"/>
      <c r="CWN1723" s="24"/>
      <c r="CWO1723" s="24"/>
      <c r="CWP1723" s="24"/>
      <c r="CWQ1723" s="24"/>
      <c r="CWR1723" s="24"/>
      <c r="CWS1723" s="24"/>
      <c r="CWT1723" s="24"/>
      <c r="CWU1723" s="24"/>
      <c r="CWV1723" s="24"/>
      <c r="CWW1723" s="24"/>
      <c r="CWX1723" s="24"/>
      <c r="CWY1723" s="24"/>
      <c r="CWZ1723" s="24"/>
      <c r="CXA1723" s="24"/>
      <c r="CXB1723" s="24"/>
      <c r="CXF1723" s="3"/>
      <c r="CXG1723" s="31"/>
      <c r="CXH1723" s="5"/>
      <c r="CXI1723" s="9"/>
      <c r="CXL1723" s="2"/>
      <c r="CXO1723" s="24"/>
      <c r="CXP1723" s="24"/>
      <c r="CXQ1723" s="31"/>
      <c r="CXR1723" s="24"/>
      <c r="CXS1723" s="24"/>
      <c r="CXT1723" s="24"/>
      <c r="CXU1723" s="24"/>
      <c r="CXV1723" s="24"/>
      <c r="CXW1723" s="24"/>
      <c r="CXX1723" s="24"/>
      <c r="CXY1723" s="24"/>
      <c r="CXZ1723" s="24"/>
      <c r="CYA1723" s="24"/>
      <c r="CYB1723" s="24"/>
      <c r="CYC1723" s="24"/>
      <c r="CYD1723" s="24"/>
      <c r="CYE1723" s="24"/>
      <c r="CYF1723" s="24"/>
      <c r="CYJ1723" s="3"/>
      <c r="CYK1723" s="31"/>
      <c r="CYL1723" s="5"/>
      <c r="CYM1723" s="9"/>
      <c r="CYP1723" s="2"/>
      <c r="CYS1723" s="24"/>
      <c r="CYT1723" s="24"/>
      <c r="CYU1723" s="31"/>
      <c r="CYV1723" s="24"/>
      <c r="CYW1723" s="24"/>
      <c r="CYX1723" s="24"/>
      <c r="CYY1723" s="24"/>
      <c r="CYZ1723" s="24"/>
      <c r="CZA1723" s="24"/>
      <c r="CZB1723" s="24"/>
      <c r="CZC1723" s="24"/>
      <c r="CZD1723" s="24"/>
      <c r="CZE1723" s="24"/>
      <c r="CZF1723" s="24"/>
      <c r="CZG1723" s="24"/>
      <c r="CZH1723" s="24"/>
      <c r="CZI1723" s="24"/>
      <c r="CZJ1723" s="24"/>
      <c r="CZN1723" s="3"/>
      <c r="CZO1723" s="31"/>
      <c r="CZP1723" s="5"/>
      <c r="CZQ1723" s="9"/>
      <c r="CZT1723" s="2"/>
      <c r="CZW1723" s="24"/>
      <c r="CZX1723" s="24"/>
      <c r="CZY1723" s="31"/>
      <c r="CZZ1723" s="24"/>
      <c r="DAA1723" s="24"/>
      <c r="DAB1723" s="24"/>
      <c r="DAC1723" s="24"/>
      <c r="DAD1723" s="24"/>
      <c r="DAE1723" s="24"/>
      <c r="DAF1723" s="24"/>
      <c r="DAG1723" s="24"/>
      <c r="DAH1723" s="24"/>
      <c r="DAI1723" s="24"/>
      <c r="DAJ1723" s="24"/>
      <c r="DAK1723" s="24"/>
      <c r="DAL1723" s="24"/>
      <c r="DAM1723" s="24"/>
      <c r="DAN1723" s="24"/>
      <c r="DAR1723" s="3"/>
      <c r="DAS1723" s="31"/>
      <c r="DAT1723" s="5"/>
      <c r="DAU1723" s="9"/>
      <c r="DAX1723" s="2"/>
      <c r="DBA1723" s="24"/>
      <c r="DBB1723" s="24"/>
      <c r="DBC1723" s="31"/>
      <c r="DBD1723" s="24"/>
      <c r="DBE1723" s="24"/>
      <c r="DBF1723" s="24"/>
      <c r="DBG1723" s="24"/>
      <c r="DBH1723" s="24"/>
      <c r="DBI1723" s="24"/>
      <c r="DBJ1723" s="24"/>
      <c r="DBK1723" s="24"/>
      <c r="DBL1723" s="24"/>
      <c r="DBM1723" s="24"/>
      <c r="DBN1723" s="24"/>
      <c r="DBO1723" s="24"/>
      <c r="DBP1723" s="24"/>
      <c r="DBQ1723" s="24"/>
      <c r="DBR1723" s="24"/>
      <c r="DBV1723" s="3"/>
      <c r="DBW1723" s="31"/>
      <c r="DBX1723" s="5"/>
      <c r="DBY1723" s="9"/>
      <c r="DCB1723" s="2"/>
      <c r="DCE1723" s="24"/>
      <c r="DCF1723" s="24"/>
      <c r="DCG1723" s="31"/>
      <c r="DCH1723" s="24"/>
      <c r="DCI1723" s="24"/>
      <c r="DCJ1723" s="24"/>
      <c r="DCK1723" s="24"/>
      <c r="DCL1723" s="24"/>
      <c r="DCM1723" s="24"/>
      <c r="DCN1723" s="24"/>
      <c r="DCO1723" s="24"/>
      <c r="DCP1723" s="24"/>
      <c r="DCQ1723" s="24"/>
      <c r="DCR1723" s="24"/>
      <c r="DCS1723" s="24"/>
      <c r="DCT1723" s="24"/>
      <c r="DCU1723" s="24"/>
      <c r="DCV1723" s="24"/>
      <c r="DCZ1723" s="3"/>
      <c r="DDA1723" s="31"/>
      <c r="DDB1723" s="5"/>
      <c r="DDC1723" s="9"/>
      <c r="DDF1723" s="2"/>
      <c r="DDI1723" s="24"/>
      <c r="DDJ1723" s="24"/>
      <c r="DDK1723" s="31"/>
      <c r="DDL1723" s="24"/>
      <c r="DDM1723" s="24"/>
      <c r="DDN1723" s="24"/>
      <c r="DDO1723" s="24"/>
      <c r="DDP1723" s="24"/>
      <c r="DDQ1723" s="24"/>
      <c r="DDR1723" s="24"/>
      <c r="DDS1723" s="24"/>
      <c r="DDT1723" s="24"/>
      <c r="DDU1723" s="24"/>
      <c r="DDV1723" s="24"/>
      <c r="DDW1723" s="24"/>
      <c r="DDX1723" s="24"/>
      <c r="DDY1723" s="24"/>
      <c r="DDZ1723" s="24"/>
      <c r="DED1723" s="3"/>
      <c r="DEE1723" s="31"/>
      <c r="DEF1723" s="5"/>
      <c r="DEG1723" s="9"/>
      <c r="DEJ1723" s="2"/>
      <c r="DEM1723" s="24"/>
      <c r="DEN1723" s="24"/>
      <c r="DEO1723" s="31"/>
      <c r="DEP1723" s="24"/>
      <c r="DEQ1723" s="24"/>
      <c r="DER1723" s="24"/>
      <c r="DES1723" s="24"/>
      <c r="DET1723" s="24"/>
      <c r="DEU1723" s="24"/>
      <c r="DEV1723" s="24"/>
      <c r="DEW1723" s="24"/>
      <c r="DEX1723" s="24"/>
      <c r="DEY1723" s="24"/>
      <c r="DEZ1723" s="24"/>
      <c r="DFA1723" s="24"/>
      <c r="DFB1723" s="24"/>
      <c r="DFC1723" s="24"/>
      <c r="DFD1723" s="24"/>
      <c r="DFH1723" s="3"/>
      <c r="DFI1723" s="31"/>
      <c r="DFJ1723" s="5"/>
      <c r="DFK1723" s="9"/>
      <c r="DFN1723" s="2"/>
      <c r="DFQ1723" s="24"/>
      <c r="DFR1723" s="24"/>
      <c r="DFS1723" s="31"/>
      <c r="DFT1723" s="24"/>
      <c r="DFU1723" s="24"/>
      <c r="DFV1723" s="24"/>
      <c r="DFW1723" s="24"/>
      <c r="DFX1723" s="24"/>
      <c r="DFY1723" s="24"/>
      <c r="DFZ1723" s="24"/>
      <c r="DGA1723" s="24"/>
      <c r="DGB1723" s="24"/>
      <c r="DGC1723" s="24"/>
      <c r="DGD1723" s="24"/>
      <c r="DGE1723" s="24"/>
      <c r="DGF1723" s="24"/>
      <c r="DGG1723" s="24"/>
      <c r="DGH1723" s="24"/>
      <c r="DGL1723" s="3"/>
      <c r="DGM1723" s="31"/>
      <c r="DGN1723" s="5"/>
      <c r="DGO1723" s="9"/>
      <c r="DGR1723" s="2"/>
      <c r="DGU1723" s="24"/>
      <c r="DGV1723" s="24"/>
      <c r="DGW1723" s="31"/>
      <c r="DGX1723" s="24"/>
      <c r="DGY1723" s="24"/>
      <c r="DGZ1723" s="24"/>
      <c r="DHA1723" s="24"/>
      <c r="DHB1723" s="24"/>
      <c r="DHC1723" s="24"/>
      <c r="DHD1723" s="24"/>
      <c r="DHE1723" s="24"/>
      <c r="DHF1723" s="24"/>
      <c r="DHG1723" s="24"/>
      <c r="DHH1723" s="24"/>
      <c r="DHI1723" s="24"/>
      <c r="DHJ1723" s="24"/>
      <c r="DHK1723" s="24"/>
      <c r="DHL1723" s="24"/>
      <c r="DHP1723" s="3"/>
      <c r="DHQ1723" s="31"/>
      <c r="DHR1723" s="5"/>
      <c r="DHS1723" s="9"/>
      <c r="DHV1723" s="2"/>
      <c r="DHY1723" s="24"/>
      <c r="DHZ1723" s="24"/>
      <c r="DIA1723" s="31"/>
      <c r="DIB1723" s="24"/>
      <c r="DIC1723" s="24"/>
      <c r="DID1723" s="24"/>
      <c r="DIE1723" s="24"/>
      <c r="DIF1723" s="24"/>
      <c r="DIG1723" s="24"/>
      <c r="DIH1723" s="24"/>
      <c r="DII1723" s="24"/>
      <c r="DIJ1723" s="24"/>
      <c r="DIK1723" s="24"/>
      <c r="DIL1723" s="24"/>
      <c r="DIM1723" s="24"/>
      <c r="DIN1723" s="24"/>
      <c r="DIO1723" s="24"/>
      <c r="DIP1723" s="24"/>
      <c r="DIT1723" s="3"/>
      <c r="DIU1723" s="31"/>
      <c r="DIV1723" s="5"/>
      <c r="DIW1723" s="9"/>
      <c r="DIZ1723" s="2"/>
      <c r="DJC1723" s="24"/>
      <c r="DJD1723" s="24"/>
      <c r="DJE1723" s="31"/>
      <c r="DJF1723" s="24"/>
      <c r="DJG1723" s="24"/>
      <c r="DJH1723" s="24"/>
      <c r="DJI1723" s="24"/>
      <c r="DJJ1723" s="24"/>
      <c r="DJK1723" s="24"/>
      <c r="DJL1723" s="24"/>
      <c r="DJM1723" s="24"/>
      <c r="DJN1723" s="24"/>
      <c r="DJO1723" s="24"/>
      <c r="DJP1723" s="24"/>
      <c r="DJQ1723" s="24"/>
      <c r="DJR1723" s="24"/>
      <c r="DJS1723" s="24"/>
      <c r="DJT1723" s="24"/>
      <c r="DJX1723" s="3"/>
      <c r="DJY1723" s="31"/>
      <c r="DJZ1723" s="5"/>
      <c r="DKA1723" s="9"/>
      <c r="DKD1723" s="2"/>
      <c r="DKG1723" s="24"/>
      <c r="DKH1723" s="24"/>
      <c r="DKI1723" s="31"/>
      <c r="DKJ1723" s="24"/>
      <c r="DKK1723" s="24"/>
      <c r="DKL1723" s="24"/>
      <c r="DKM1723" s="24"/>
      <c r="DKN1723" s="24"/>
      <c r="DKO1723" s="24"/>
      <c r="DKP1723" s="24"/>
      <c r="DKQ1723" s="24"/>
      <c r="DKR1723" s="24"/>
      <c r="DKS1723" s="24"/>
      <c r="DKT1723" s="24"/>
      <c r="DKU1723" s="24"/>
      <c r="DKV1723" s="24"/>
      <c r="DKW1723" s="24"/>
      <c r="DKX1723" s="24"/>
      <c r="DLB1723" s="3"/>
      <c r="DLC1723" s="31"/>
      <c r="DLD1723" s="5"/>
      <c r="DLE1723" s="9"/>
      <c r="DLH1723" s="2"/>
      <c r="DLK1723" s="24"/>
      <c r="DLL1723" s="24"/>
      <c r="DLM1723" s="31"/>
      <c r="DLN1723" s="24"/>
      <c r="DLO1723" s="24"/>
      <c r="DLP1723" s="24"/>
      <c r="DLQ1723" s="24"/>
      <c r="DLR1723" s="24"/>
      <c r="DLS1723" s="24"/>
      <c r="DLT1723" s="24"/>
      <c r="DLU1723" s="24"/>
      <c r="DLV1723" s="24"/>
      <c r="DLW1723" s="24"/>
      <c r="DLX1723" s="24"/>
      <c r="DLY1723" s="24"/>
      <c r="DLZ1723" s="24"/>
      <c r="DMA1723" s="24"/>
      <c r="DMB1723" s="24"/>
      <c r="DMF1723" s="3"/>
      <c r="DMG1723" s="31"/>
      <c r="DMH1723" s="5"/>
      <c r="DMI1723" s="9"/>
      <c r="DML1723" s="2"/>
      <c r="DMO1723" s="24"/>
      <c r="DMP1723" s="24"/>
      <c r="DMQ1723" s="31"/>
      <c r="DMR1723" s="24"/>
      <c r="DMS1723" s="24"/>
      <c r="DMT1723" s="24"/>
      <c r="DMU1723" s="24"/>
      <c r="DMV1723" s="24"/>
      <c r="DMW1723" s="24"/>
      <c r="DMX1723" s="24"/>
      <c r="DMY1723" s="24"/>
      <c r="DMZ1723" s="24"/>
      <c r="DNA1723" s="24"/>
      <c r="DNB1723" s="24"/>
      <c r="DNC1723" s="24"/>
      <c r="DND1723" s="24"/>
      <c r="DNE1723" s="24"/>
      <c r="DNF1723" s="24"/>
      <c r="DNJ1723" s="3"/>
      <c r="DNK1723" s="31"/>
      <c r="DNL1723" s="5"/>
      <c r="DNM1723" s="9"/>
      <c r="DNP1723" s="2"/>
      <c r="DNS1723" s="24"/>
      <c r="DNT1723" s="24"/>
      <c r="DNU1723" s="31"/>
      <c r="DNV1723" s="24"/>
      <c r="DNW1723" s="24"/>
      <c r="DNX1723" s="24"/>
      <c r="DNY1723" s="24"/>
      <c r="DNZ1723" s="24"/>
      <c r="DOA1723" s="24"/>
      <c r="DOB1723" s="24"/>
      <c r="DOC1723" s="24"/>
      <c r="DOD1723" s="24"/>
      <c r="DOE1723" s="24"/>
      <c r="DOF1723" s="24"/>
      <c r="DOG1723" s="24"/>
      <c r="DOH1723" s="24"/>
      <c r="DOI1723" s="24"/>
      <c r="DOJ1723" s="24"/>
      <c r="DON1723" s="3"/>
      <c r="DOO1723" s="31"/>
      <c r="DOP1723" s="5"/>
      <c r="DOQ1723" s="9"/>
      <c r="DOT1723" s="2"/>
      <c r="DOW1723" s="24"/>
      <c r="DOX1723" s="24"/>
      <c r="DOY1723" s="31"/>
      <c r="DOZ1723" s="24"/>
      <c r="DPA1723" s="24"/>
      <c r="DPB1723" s="24"/>
      <c r="DPC1723" s="24"/>
      <c r="DPD1723" s="24"/>
      <c r="DPE1723" s="24"/>
      <c r="DPF1723" s="24"/>
      <c r="DPG1723" s="24"/>
      <c r="DPH1723" s="24"/>
      <c r="DPI1723" s="24"/>
      <c r="DPJ1723" s="24"/>
      <c r="DPK1723" s="24"/>
      <c r="DPL1723" s="24"/>
      <c r="DPM1723" s="24"/>
      <c r="DPN1723" s="24"/>
      <c r="DPR1723" s="3"/>
      <c r="DPS1723" s="31"/>
      <c r="DPT1723" s="5"/>
      <c r="DPU1723" s="9"/>
      <c r="DPX1723" s="2"/>
      <c r="DQA1723" s="24"/>
      <c r="DQB1723" s="24"/>
      <c r="DQC1723" s="31"/>
      <c r="DQD1723" s="24"/>
      <c r="DQE1723" s="24"/>
      <c r="DQF1723" s="24"/>
      <c r="DQG1723" s="24"/>
      <c r="DQH1723" s="24"/>
      <c r="DQI1723" s="24"/>
      <c r="DQJ1723" s="24"/>
      <c r="DQK1723" s="24"/>
      <c r="DQL1723" s="24"/>
      <c r="DQM1723" s="24"/>
      <c r="DQN1723" s="24"/>
      <c r="DQO1723" s="24"/>
      <c r="DQP1723" s="24"/>
      <c r="DQQ1723" s="24"/>
      <c r="DQR1723" s="24"/>
      <c r="DQV1723" s="3"/>
      <c r="DQW1723" s="31"/>
      <c r="DQX1723" s="5"/>
      <c r="DQY1723" s="9"/>
      <c r="DRB1723" s="2"/>
      <c r="DRE1723" s="24"/>
      <c r="DRF1723" s="24"/>
      <c r="DRG1723" s="31"/>
      <c r="DRH1723" s="24"/>
      <c r="DRI1723" s="24"/>
      <c r="DRJ1723" s="24"/>
      <c r="DRK1723" s="24"/>
      <c r="DRL1723" s="24"/>
      <c r="DRM1723" s="24"/>
      <c r="DRN1723" s="24"/>
      <c r="DRO1723" s="24"/>
      <c r="DRP1723" s="24"/>
      <c r="DRQ1723" s="24"/>
      <c r="DRR1723" s="24"/>
      <c r="DRS1723" s="24"/>
      <c r="DRT1723" s="24"/>
      <c r="DRU1723" s="24"/>
      <c r="DRV1723" s="24"/>
      <c r="DRZ1723" s="3"/>
      <c r="DSA1723" s="31"/>
      <c r="DSB1723" s="5"/>
      <c r="DSC1723" s="9"/>
      <c r="DSF1723" s="2"/>
      <c r="DSI1723" s="24"/>
      <c r="DSJ1723" s="24"/>
      <c r="DSK1723" s="31"/>
      <c r="DSL1723" s="24"/>
      <c r="DSM1723" s="24"/>
      <c r="DSN1723" s="24"/>
      <c r="DSO1723" s="24"/>
      <c r="DSP1723" s="24"/>
      <c r="DSQ1723" s="24"/>
      <c r="DSR1723" s="24"/>
      <c r="DSS1723" s="24"/>
      <c r="DST1723" s="24"/>
      <c r="DSU1723" s="24"/>
      <c r="DSV1723" s="24"/>
      <c r="DSW1723" s="24"/>
      <c r="DSX1723" s="24"/>
      <c r="DSY1723" s="24"/>
      <c r="DSZ1723" s="24"/>
      <c r="DTD1723" s="3"/>
      <c r="DTE1723" s="31"/>
      <c r="DTF1723" s="5"/>
      <c r="DTG1723" s="9"/>
      <c r="DTJ1723" s="2"/>
      <c r="DTM1723" s="24"/>
      <c r="DTN1723" s="24"/>
      <c r="DTO1723" s="31"/>
      <c r="DTP1723" s="24"/>
      <c r="DTQ1723" s="24"/>
      <c r="DTR1723" s="24"/>
      <c r="DTS1723" s="24"/>
      <c r="DTT1723" s="24"/>
      <c r="DTU1723" s="24"/>
      <c r="DTV1723" s="24"/>
      <c r="DTW1723" s="24"/>
      <c r="DTX1723" s="24"/>
      <c r="DTY1723" s="24"/>
      <c r="DTZ1723" s="24"/>
      <c r="DUA1723" s="24"/>
      <c r="DUB1723" s="24"/>
      <c r="DUC1723" s="24"/>
      <c r="DUD1723" s="24"/>
      <c r="DUH1723" s="3"/>
      <c r="DUI1723" s="31"/>
      <c r="DUJ1723" s="5"/>
      <c r="DUK1723" s="9"/>
      <c r="DUN1723" s="2"/>
      <c r="DUQ1723" s="24"/>
      <c r="DUR1723" s="24"/>
      <c r="DUS1723" s="31"/>
      <c r="DUT1723" s="24"/>
      <c r="DUU1723" s="24"/>
      <c r="DUV1723" s="24"/>
      <c r="DUW1723" s="24"/>
      <c r="DUX1723" s="24"/>
      <c r="DUY1723" s="24"/>
      <c r="DUZ1723" s="24"/>
      <c r="DVA1723" s="24"/>
      <c r="DVB1723" s="24"/>
      <c r="DVC1723" s="24"/>
      <c r="DVD1723" s="24"/>
      <c r="DVE1723" s="24"/>
      <c r="DVF1723" s="24"/>
      <c r="DVG1723" s="24"/>
      <c r="DVH1723" s="24"/>
      <c r="DVL1723" s="3"/>
      <c r="DVM1723" s="31"/>
      <c r="DVN1723" s="5"/>
      <c r="DVO1723" s="9"/>
      <c r="DVR1723" s="2"/>
      <c r="DVU1723" s="24"/>
      <c r="DVV1723" s="24"/>
      <c r="DVW1723" s="31"/>
      <c r="DVX1723" s="24"/>
      <c r="DVY1723" s="24"/>
      <c r="DVZ1723" s="24"/>
      <c r="DWA1723" s="24"/>
      <c r="DWB1723" s="24"/>
      <c r="DWC1723" s="24"/>
      <c r="DWD1723" s="24"/>
      <c r="DWE1723" s="24"/>
      <c r="DWF1723" s="24"/>
      <c r="DWG1723" s="24"/>
      <c r="DWH1723" s="24"/>
      <c r="DWI1723" s="24"/>
      <c r="DWJ1723" s="24"/>
      <c r="DWK1723" s="24"/>
      <c r="DWL1723" s="24"/>
      <c r="DWP1723" s="3"/>
      <c r="DWQ1723" s="31"/>
      <c r="DWR1723" s="5"/>
      <c r="DWS1723" s="9"/>
      <c r="DWV1723" s="2"/>
      <c r="DWY1723" s="24"/>
      <c r="DWZ1723" s="24"/>
      <c r="DXA1723" s="31"/>
      <c r="DXB1723" s="24"/>
      <c r="DXC1723" s="24"/>
      <c r="DXD1723" s="24"/>
      <c r="DXE1723" s="24"/>
      <c r="DXF1723" s="24"/>
      <c r="DXG1723" s="24"/>
      <c r="DXH1723" s="24"/>
      <c r="DXI1723" s="24"/>
      <c r="DXJ1723" s="24"/>
      <c r="DXK1723" s="24"/>
      <c r="DXL1723" s="24"/>
      <c r="DXM1723" s="24"/>
      <c r="DXN1723" s="24"/>
      <c r="DXO1723" s="24"/>
      <c r="DXP1723" s="24"/>
      <c r="DXT1723" s="3"/>
      <c r="DXU1723" s="31"/>
      <c r="DXV1723" s="5"/>
      <c r="DXW1723" s="9"/>
      <c r="DXZ1723" s="2"/>
      <c r="DYC1723" s="24"/>
      <c r="DYD1723" s="24"/>
      <c r="DYE1723" s="31"/>
      <c r="DYF1723" s="24"/>
      <c r="DYG1723" s="24"/>
      <c r="DYH1723" s="24"/>
      <c r="DYI1723" s="24"/>
      <c r="DYJ1723" s="24"/>
      <c r="DYK1723" s="24"/>
      <c r="DYL1723" s="24"/>
      <c r="DYM1723" s="24"/>
      <c r="DYN1723" s="24"/>
      <c r="DYO1723" s="24"/>
      <c r="DYP1723" s="24"/>
      <c r="DYQ1723" s="24"/>
      <c r="DYR1723" s="24"/>
      <c r="DYS1723" s="24"/>
      <c r="DYT1723" s="24"/>
      <c r="DYX1723" s="3"/>
      <c r="DYY1723" s="31"/>
      <c r="DYZ1723" s="5"/>
      <c r="DZA1723" s="9"/>
      <c r="DZD1723" s="2"/>
      <c r="DZG1723" s="24"/>
      <c r="DZH1723" s="24"/>
      <c r="DZI1723" s="31"/>
      <c r="DZJ1723" s="24"/>
      <c r="DZK1723" s="24"/>
      <c r="DZL1723" s="24"/>
      <c r="DZM1723" s="24"/>
      <c r="DZN1723" s="24"/>
      <c r="DZO1723" s="24"/>
      <c r="DZP1723" s="24"/>
      <c r="DZQ1723" s="24"/>
      <c r="DZR1723" s="24"/>
      <c r="DZS1723" s="24"/>
      <c r="DZT1723" s="24"/>
      <c r="DZU1723" s="24"/>
      <c r="DZV1723" s="24"/>
      <c r="DZW1723" s="24"/>
      <c r="DZX1723" s="24"/>
      <c r="EAB1723" s="3"/>
      <c r="EAC1723" s="31"/>
      <c r="EAD1723" s="5"/>
      <c r="EAE1723" s="9"/>
      <c r="EAH1723" s="2"/>
      <c r="EAK1723" s="24"/>
      <c r="EAL1723" s="24"/>
      <c r="EAM1723" s="31"/>
      <c r="EAN1723" s="24"/>
      <c r="EAO1723" s="24"/>
      <c r="EAP1723" s="24"/>
      <c r="EAQ1723" s="24"/>
      <c r="EAR1723" s="24"/>
      <c r="EAS1723" s="24"/>
      <c r="EAT1723" s="24"/>
      <c r="EAU1723" s="24"/>
      <c r="EAV1723" s="24"/>
      <c r="EAW1723" s="24"/>
      <c r="EAX1723" s="24"/>
      <c r="EAY1723" s="24"/>
      <c r="EAZ1723" s="24"/>
      <c r="EBA1723" s="24"/>
      <c r="EBB1723" s="24"/>
      <c r="EBF1723" s="3"/>
      <c r="EBG1723" s="31"/>
      <c r="EBH1723" s="5"/>
      <c r="EBI1723" s="9"/>
      <c r="EBL1723" s="2"/>
      <c r="EBO1723" s="24"/>
      <c r="EBP1723" s="24"/>
      <c r="EBQ1723" s="31"/>
      <c r="EBR1723" s="24"/>
      <c r="EBS1723" s="24"/>
      <c r="EBT1723" s="24"/>
      <c r="EBU1723" s="24"/>
      <c r="EBV1723" s="24"/>
      <c r="EBW1723" s="24"/>
      <c r="EBX1723" s="24"/>
      <c r="EBY1723" s="24"/>
      <c r="EBZ1723" s="24"/>
      <c r="ECA1723" s="24"/>
      <c r="ECB1723" s="24"/>
      <c r="ECC1723" s="24"/>
      <c r="ECD1723" s="24"/>
      <c r="ECE1723" s="24"/>
      <c r="ECF1723" s="24"/>
      <c r="ECJ1723" s="3"/>
      <c r="ECK1723" s="31"/>
      <c r="ECL1723" s="5"/>
      <c r="ECM1723" s="9"/>
      <c r="ECP1723" s="2"/>
      <c r="ECS1723" s="24"/>
      <c r="ECT1723" s="24"/>
      <c r="ECU1723" s="31"/>
      <c r="ECV1723" s="24"/>
      <c r="ECW1723" s="24"/>
      <c r="ECX1723" s="24"/>
      <c r="ECY1723" s="24"/>
      <c r="ECZ1723" s="24"/>
      <c r="EDA1723" s="24"/>
      <c r="EDB1723" s="24"/>
      <c r="EDC1723" s="24"/>
      <c r="EDD1723" s="24"/>
      <c r="EDE1723" s="24"/>
      <c r="EDF1723" s="24"/>
      <c r="EDG1723" s="24"/>
      <c r="EDH1723" s="24"/>
      <c r="EDI1723" s="24"/>
      <c r="EDJ1723" s="24"/>
      <c r="EDN1723" s="3"/>
      <c r="EDO1723" s="31"/>
      <c r="EDP1723" s="5"/>
      <c r="EDQ1723" s="9"/>
      <c r="EDT1723" s="2"/>
      <c r="EDW1723" s="24"/>
      <c r="EDX1723" s="24"/>
      <c r="EDY1723" s="31"/>
      <c r="EDZ1723" s="24"/>
      <c r="EEA1723" s="24"/>
      <c r="EEB1723" s="24"/>
      <c r="EEC1723" s="24"/>
      <c r="EED1723" s="24"/>
      <c r="EEE1723" s="24"/>
      <c r="EEF1723" s="24"/>
      <c r="EEG1723" s="24"/>
      <c r="EEH1723" s="24"/>
      <c r="EEI1723" s="24"/>
      <c r="EEJ1723" s="24"/>
      <c r="EEK1723" s="24"/>
      <c r="EEL1723" s="24"/>
      <c r="EEM1723" s="24"/>
      <c r="EEN1723" s="24"/>
      <c r="EER1723" s="3"/>
      <c r="EES1723" s="31"/>
      <c r="EET1723" s="5"/>
      <c r="EEU1723" s="9"/>
      <c r="EEX1723" s="2"/>
      <c r="EFA1723" s="24"/>
      <c r="EFB1723" s="24"/>
      <c r="EFC1723" s="31"/>
      <c r="EFD1723" s="24"/>
      <c r="EFE1723" s="24"/>
      <c r="EFF1723" s="24"/>
      <c r="EFG1723" s="24"/>
      <c r="EFH1723" s="24"/>
      <c r="EFI1723" s="24"/>
      <c r="EFJ1723" s="24"/>
      <c r="EFK1723" s="24"/>
      <c r="EFL1723" s="24"/>
      <c r="EFM1723" s="24"/>
      <c r="EFN1723" s="24"/>
      <c r="EFO1723" s="24"/>
      <c r="EFP1723" s="24"/>
      <c r="EFQ1723" s="24"/>
      <c r="EFR1723" s="24"/>
      <c r="EFV1723" s="3"/>
      <c r="EFW1723" s="31"/>
      <c r="EFX1723" s="5"/>
      <c r="EFY1723" s="9"/>
      <c r="EGB1723" s="2"/>
      <c r="EGE1723" s="24"/>
      <c r="EGF1723" s="24"/>
      <c r="EGG1723" s="31"/>
      <c r="EGH1723" s="24"/>
      <c r="EGI1723" s="24"/>
      <c r="EGJ1723" s="24"/>
      <c r="EGK1723" s="24"/>
      <c r="EGL1723" s="24"/>
      <c r="EGM1723" s="24"/>
      <c r="EGN1723" s="24"/>
      <c r="EGO1723" s="24"/>
      <c r="EGP1723" s="24"/>
      <c r="EGQ1723" s="24"/>
      <c r="EGR1723" s="24"/>
      <c r="EGS1723" s="24"/>
      <c r="EGT1723" s="24"/>
      <c r="EGU1723" s="24"/>
      <c r="EGV1723" s="24"/>
      <c r="EGZ1723" s="3"/>
      <c r="EHA1723" s="31"/>
      <c r="EHB1723" s="5"/>
      <c r="EHC1723" s="9"/>
      <c r="EHF1723" s="2"/>
      <c r="EHI1723" s="24"/>
      <c r="EHJ1723" s="24"/>
      <c r="EHK1723" s="31"/>
      <c r="EHL1723" s="24"/>
      <c r="EHM1723" s="24"/>
      <c r="EHN1723" s="24"/>
      <c r="EHO1723" s="24"/>
      <c r="EHP1723" s="24"/>
      <c r="EHQ1723" s="24"/>
      <c r="EHR1723" s="24"/>
      <c r="EHS1723" s="24"/>
      <c r="EHT1723" s="24"/>
      <c r="EHU1723" s="24"/>
      <c r="EHV1723" s="24"/>
      <c r="EHW1723" s="24"/>
      <c r="EHX1723" s="24"/>
      <c r="EHY1723" s="24"/>
      <c r="EHZ1723" s="24"/>
      <c r="EID1723" s="3"/>
      <c r="EIE1723" s="31"/>
      <c r="EIF1723" s="5"/>
      <c r="EIG1723" s="9"/>
      <c r="EIJ1723" s="2"/>
      <c r="EIM1723" s="24"/>
      <c r="EIN1723" s="24"/>
      <c r="EIO1723" s="31"/>
      <c r="EIP1723" s="24"/>
      <c r="EIQ1723" s="24"/>
      <c r="EIR1723" s="24"/>
      <c r="EIS1723" s="24"/>
      <c r="EIT1723" s="24"/>
      <c r="EIU1723" s="24"/>
      <c r="EIV1723" s="24"/>
      <c r="EIW1723" s="24"/>
      <c r="EIX1723" s="24"/>
      <c r="EIY1723" s="24"/>
      <c r="EIZ1723" s="24"/>
      <c r="EJA1723" s="24"/>
      <c r="EJB1723" s="24"/>
      <c r="EJC1723" s="24"/>
      <c r="EJD1723" s="24"/>
      <c r="EJH1723" s="3"/>
      <c r="EJI1723" s="31"/>
      <c r="EJJ1723" s="5"/>
      <c r="EJK1723" s="9"/>
      <c r="EJN1723" s="2"/>
      <c r="EJQ1723" s="24"/>
      <c r="EJR1723" s="24"/>
      <c r="EJS1723" s="31"/>
      <c r="EJT1723" s="24"/>
      <c r="EJU1723" s="24"/>
      <c r="EJV1723" s="24"/>
      <c r="EJW1723" s="24"/>
      <c r="EJX1723" s="24"/>
      <c r="EJY1723" s="24"/>
      <c r="EJZ1723" s="24"/>
      <c r="EKA1723" s="24"/>
      <c r="EKB1723" s="24"/>
      <c r="EKC1723" s="24"/>
      <c r="EKD1723" s="24"/>
      <c r="EKE1723" s="24"/>
      <c r="EKF1723" s="24"/>
      <c r="EKG1723" s="24"/>
      <c r="EKH1723" s="24"/>
      <c r="EKL1723" s="3"/>
      <c r="EKM1723" s="31"/>
      <c r="EKN1723" s="5"/>
      <c r="EKO1723" s="9"/>
      <c r="EKR1723" s="2"/>
      <c r="EKU1723" s="24"/>
      <c r="EKV1723" s="24"/>
      <c r="EKW1723" s="31"/>
      <c r="EKX1723" s="24"/>
      <c r="EKY1723" s="24"/>
      <c r="EKZ1723" s="24"/>
      <c r="ELA1723" s="24"/>
      <c r="ELB1723" s="24"/>
      <c r="ELC1723" s="24"/>
      <c r="ELD1723" s="24"/>
      <c r="ELE1723" s="24"/>
      <c r="ELF1723" s="24"/>
      <c r="ELG1723" s="24"/>
      <c r="ELH1723" s="24"/>
      <c r="ELI1723" s="24"/>
      <c r="ELJ1723" s="24"/>
      <c r="ELK1723" s="24"/>
      <c r="ELL1723" s="24"/>
      <c r="ELP1723" s="3"/>
      <c r="ELQ1723" s="31"/>
      <c r="ELR1723" s="5"/>
      <c r="ELS1723" s="9"/>
      <c r="ELV1723" s="2"/>
      <c r="ELY1723" s="24"/>
      <c r="ELZ1723" s="24"/>
      <c r="EMA1723" s="31"/>
      <c r="EMB1723" s="24"/>
      <c r="EMC1723" s="24"/>
      <c r="EMD1723" s="24"/>
      <c r="EME1723" s="24"/>
      <c r="EMF1723" s="24"/>
      <c r="EMG1723" s="24"/>
      <c r="EMH1723" s="24"/>
      <c r="EMI1723" s="24"/>
      <c r="EMJ1723" s="24"/>
      <c r="EMK1723" s="24"/>
      <c r="EML1723" s="24"/>
      <c r="EMM1723" s="24"/>
      <c r="EMN1723" s="24"/>
      <c r="EMO1723" s="24"/>
      <c r="EMP1723" s="24"/>
      <c r="EMT1723" s="3"/>
      <c r="EMU1723" s="31"/>
      <c r="EMV1723" s="5"/>
      <c r="EMW1723" s="9"/>
      <c r="EMZ1723" s="2"/>
      <c r="ENC1723" s="24"/>
      <c r="END1723" s="24"/>
      <c r="ENE1723" s="31"/>
      <c r="ENF1723" s="24"/>
      <c r="ENG1723" s="24"/>
      <c r="ENH1723" s="24"/>
      <c r="ENI1723" s="24"/>
      <c r="ENJ1723" s="24"/>
      <c r="ENK1723" s="24"/>
      <c r="ENL1723" s="24"/>
      <c r="ENM1723" s="24"/>
      <c r="ENN1723" s="24"/>
      <c r="ENO1723" s="24"/>
      <c r="ENP1723" s="24"/>
      <c r="ENQ1723" s="24"/>
      <c r="ENR1723" s="24"/>
      <c r="ENS1723" s="24"/>
      <c r="ENT1723" s="24"/>
      <c r="ENX1723" s="3"/>
      <c r="ENY1723" s="31"/>
      <c r="ENZ1723" s="5"/>
      <c r="EOA1723" s="9"/>
      <c r="EOD1723" s="2"/>
      <c r="EOG1723" s="24"/>
      <c r="EOH1723" s="24"/>
      <c r="EOI1723" s="31"/>
      <c r="EOJ1723" s="24"/>
      <c r="EOK1723" s="24"/>
      <c r="EOL1723" s="24"/>
      <c r="EOM1723" s="24"/>
      <c r="EON1723" s="24"/>
      <c r="EOO1723" s="24"/>
      <c r="EOP1723" s="24"/>
      <c r="EOQ1723" s="24"/>
      <c r="EOR1723" s="24"/>
      <c r="EOS1723" s="24"/>
      <c r="EOT1723" s="24"/>
      <c r="EOU1723" s="24"/>
      <c r="EOV1723" s="24"/>
      <c r="EOW1723" s="24"/>
      <c r="EOX1723" s="24"/>
      <c r="EPB1723" s="3"/>
      <c r="EPC1723" s="31"/>
      <c r="EPD1723" s="5"/>
      <c r="EPE1723" s="9"/>
      <c r="EPH1723" s="2"/>
      <c r="EPK1723" s="24"/>
      <c r="EPL1723" s="24"/>
      <c r="EPM1723" s="31"/>
      <c r="EPN1723" s="24"/>
      <c r="EPO1723" s="24"/>
      <c r="EPP1723" s="24"/>
      <c r="EPQ1723" s="24"/>
      <c r="EPR1723" s="24"/>
      <c r="EPS1723" s="24"/>
      <c r="EPT1723" s="24"/>
      <c r="EPU1723" s="24"/>
      <c r="EPV1723" s="24"/>
      <c r="EPW1723" s="24"/>
      <c r="EPX1723" s="24"/>
      <c r="EPY1723" s="24"/>
      <c r="EPZ1723" s="24"/>
      <c r="EQA1723" s="24"/>
      <c r="EQB1723" s="24"/>
      <c r="EQF1723" s="3"/>
      <c r="EQG1723" s="31"/>
      <c r="EQH1723" s="5"/>
      <c r="EQI1723" s="9"/>
      <c r="EQL1723" s="2"/>
      <c r="EQO1723" s="24"/>
      <c r="EQP1723" s="24"/>
      <c r="EQQ1723" s="31"/>
      <c r="EQR1723" s="24"/>
      <c r="EQS1723" s="24"/>
      <c r="EQT1723" s="24"/>
      <c r="EQU1723" s="24"/>
      <c r="EQV1723" s="24"/>
      <c r="EQW1723" s="24"/>
      <c r="EQX1723" s="24"/>
      <c r="EQY1723" s="24"/>
      <c r="EQZ1723" s="24"/>
      <c r="ERA1723" s="24"/>
      <c r="ERB1723" s="24"/>
      <c r="ERC1723" s="24"/>
      <c r="ERD1723" s="24"/>
      <c r="ERE1723" s="24"/>
      <c r="ERF1723" s="24"/>
      <c r="ERJ1723" s="3"/>
      <c r="ERK1723" s="31"/>
      <c r="ERL1723" s="5"/>
      <c r="ERM1723" s="9"/>
      <c r="ERP1723" s="2"/>
      <c r="ERS1723" s="24"/>
      <c r="ERT1723" s="24"/>
      <c r="ERU1723" s="31"/>
      <c r="ERV1723" s="24"/>
      <c r="ERW1723" s="24"/>
      <c r="ERX1723" s="24"/>
      <c r="ERY1723" s="24"/>
      <c r="ERZ1723" s="24"/>
      <c r="ESA1723" s="24"/>
      <c r="ESB1723" s="24"/>
      <c r="ESC1723" s="24"/>
      <c r="ESD1723" s="24"/>
      <c r="ESE1723" s="24"/>
      <c r="ESF1723" s="24"/>
      <c r="ESG1723" s="24"/>
      <c r="ESH1723" s="24"/>
      <c r="ESI1723" s="24"/>
      <c r="ESJ1723" s="24"/>
      <c r="ESN1723" s="3"/>
      <c r="ESO1723" s="31"/>
      <c r="ESP1723" s="5"/>
      <c r="ESQ1723" s="9"/>
      <c r="EST1723" s="2"/>
      <c r="ESW1723" s="24"/>
      <c r="ESX1723" s="24"/>
      <c r="ESY1723" s="31"/>
      <c r="ESZ1723" s="24"/>
      <c r="ETA1723" s="24"/>
      <c r="ETB1723" s="24"/>
      <c r="ETC1723" s="24"/>
      <c r="ETD1723" s="24"/>
      <c r="ETE1723" s="24"/>
      <c r="ETF1723" s="24"/>
      <c r="ETG1723" s="24"/>
      <c r="ETH1723" s="24"/>
      <c r="ETI1723" s="24"/>
      <c r="ETJ1723" s="24"/>
      <c r="ETK1723" s="24"/>
      <c r="ETL1723" s="24"/>
      <c r="ETM1723" s="24"/>
      <c r="ETN1723" s="24"/>
      <c r="ETR1723" s="3"/>
      <c r="ETS1723" s="31"/>
      <c r="ETT1723" s="5"/>
      <c r="ETU1723" s="9"/>
      <c r="ETX1723" s="2"/>
      <c r="EUA1723" s="24"/>
      <c r="EUB1723" s="24"/>
      <c r="EUC1723" s="31"/>
      <c r="EUD1723" s="24"/>
      <c r="EUE1723" s="24"/>
      <c r="EUF1723" s="24"/>
      <c r="EUG1723" s="24"/>
      <c r="EUH1723" s="24"/>
      <c r="EUI1723" s="24"/>
      <c r="EUJ1723" s="24"/>
      <c r="EUK1723" s="24"/>
      <c r="EUL1723" s="24"/>
      <c r="EUM1723" s="24"/>
      <c r="EUN1723" s="24"/>
      <c r="EUO1723" s="24"/>
      <c r="EUP1723" s="24"/>
      <c r="EUQ1723" s="24"/>
      <c r="EUR1723" s="24"/>
      <c r="EUV1723" s="3"/>
      <c r="EUW1723" s="31"/>
      <c r="EUX1723" s="5"/>
      <c r="EUY1723" s="9"/>
      <c r="EVB1723" s="2"/>
      <c r="EVE1723" s="24"/>
      <c r="EVF1723" s="24"/>
      <c r="EVG1723" s="31"/>
      <c r="EVH1723" s="24"/>
      <c r="EVI1723" s="24"/>
      <c r="EVJ1723" s="24"/>
      <c r="EVK1723" s="24"/>
      <c r="EVL1723" s="24"/>
      <c r="EVM1723" s="24"/>
      <c r="EVN1723" s="24"/>
      <c r="EVO1723" s="24"/>
      <c r="EVP1723" s="24"/>
      <c r="EVQ1723" s="24"/>
      <c r="EVR1723" s="24"/>
      <c r="EVS1723" s="24"/>
      <c r="EVT1723" s="24"/>
      <c r="EVU1723" s="24"/>
      <c r="EVV1723" s="24"/>
      <c r="EVZ1723" s="3"/>
      <c r="EWA1723" s="31"/>
      <c r="EWB1723" s="5"/>
      <c r="EWC1723" s="9"/>
      <c r="EWF1723" s="2"/>
      <c r="EWI1723" s="24"/>
      <c r="EWJ1723" s="24"/>
      <c r="EWK1723" s="31"/>
      <c r="EWL1723" s="24"/>
      <c r="EWM1723" s="24"/>
      <c r="EWN1723" s="24"/>
      <c r="EWO1723" s="24"/>
      <c r="EWP1723" s="24"/>
      <c r="EWQ1723" s="24"/>
      <c r="EWR1723" s="24"/>
      <c r="EWS1723" s="24"/>
      <c r="EWT1723" s="24"/>
      <c r="EWU1723" s="24"/>
      <c r="EWV1723" s="24"/>
      <c r="EWW1723" s="24"/>
      <c r="EWX1723" s="24"/>
      <c r="EWY1723" s="24"/>
      <c r="EWZ1723" s="24"/>
      <c r="EXD1723" s="3"/>
      <c r="EXE1723" s="31"/>
      <c r="EXF1723" s="5"/>
      <c r="EXG1723" s="9"/>
      <c r="EXJ1723" s="2"/>
      <c r="EXM1723" s="24"/>
      <c r="EXN1723" s="24"/>
      <c r="EXO1723" s="31"/>
      <c r="EXP1723" s="24"/>
      <c r="EXQ1723" s="24"/>
      <c r="EXR1723" s="24"/>
      <c r="EXS1723" s="24"/>
      <c r="EXT1723" s="24"/>
      <c r="EXU1723" s="24"/>
      <c r="EXV1723" s="24"/>
      <c r="EXW1723" s="24"/>
      <c r="EXX1723" s="24"/>
      <c r="EXY1723" s="24"/>
      <c r="EXZ1723" s="24"/>
      <c r="EYA1723" s="24"/>
      <c r="EYB1723" s="24"/>
      <c r="EYC1723" s="24"/>
      <c r="EYD1723" s="24"/>
      <c r="EYH1723" s="3"/>
      <c r="EYI1723" s="31"/>
      <c r="EYJ1723" s="5"/>
      <c r="EYK1723" s="9"/>
      <c r="EYN1723" s="2"/>
      <c r="EYQ1723" s="24"/>
      <c r="EYR1723" s="24"/>
      <c r="EYS1723" s="31"/>
      <c r="EYT1723" s="24"/>
      <c r="EYU1723" s="24"/>
      <c r="EYV1723" s="24"/>
      <c r="EYW1723" s="24"/>
      <c r="EYX1723" s="24"/>
      <c r="EYY1723" s="24"/>
      <c r="EYZ1723" s="24"/>
      <c r="EZA1723" s="24"/>
      <c r="EZB1723" s="24"/>
      <c r="EZC1723" s="24"/>
      <c r="EZD1723" s="24"/>
      <c r="EZE1723" s="24"/>
      <c r="EZF1723" s="24"/>
      <c r="EZG1723" s="24"/>
      <c r="EZH1723" s="24"/>
      <c r="EZL1723" s="3"/>
      <c r="EZM1723" s="31"/>
      <c r="EZN1723" s="5"/>
      <c r="EZO1723" s="9"/>
      <c r="EZR1723" s="2"/>
      <c r="EZU1723" s="24"/>
      <c r="EZV1723" s="24"/>
      <c r="EZW1723" s="31"/>
      <c r="EZX1723" s="24"/>
      <c r="EZY1723" s="24"/>
      <c r="EZZ1723" s="24"/>
      <c r="FAA1723" s="24"/>
      <c r="FAB1723" s="24"/>
      <c r="FAC1723" s="24"/>
      <c r="FAD1723" s="24"/>
      <c r="FAE1723" s="24"/>
      <c r="FAF1723" s="24"/>
      <c r="FAG1723" s="24"/>
      <c r="FAH1723" s="24"/>
      <c r="FAI1723" s="24"/>
      <c r="FAJ1723" s="24"/>
      <c r="FAK1723" s="24"/>
      <c r="FAL1723" s="24"/>
      <c r="FAP1723" s="3"/>
      <c r="FAQ1723" s="31"/>
      <c r="FAR1723" s="5"/>
      <c r="FAS1723" s="9"/>
      <c r="FAV1723" s="2"/>
      <c r="FAY1723" s="24"/>
      <c r="FAZ1723" s="24"/>
      <c r="FBA1723" s="31"/>
      <c r="FBB1723" s="24"/>
      <c r="FBC1723" s="24"/>
      <c r="FBD1723" s="24"/>
      <c r="FBE1723" s="24"/>
      <c r="FBF1723" s="24"/>
      <c r="FBG1723" s="24"/>
      <c r="FBH1723" s="24"/>
      <c r="FBI1723" s="24"/>
      <c r="FBJ1723" s="24"/>
      <c r="FBK1723" s="24"/>
      <c r="FBL1723" s="24"/>
      <c r="FBM1723" s="24"/>
      <c r="FBN1723" s="24"/>
      <c r="FBO1723" s="24"/>
      <c r="FBP1723" s="24"/>
      <c r="FBT1723" s="3"/>
      <c r="FBU1723" s="31"/>
      <c r="FBV1723" s="5"/>
      <c r="FBW1723" s="9"/>
      <c r="FBZ1723" s="2"/>
      <c r="FCC1723" s="24"/>
      <c r="FCD1723" s="24"/>
      <c r="FCE1723" s="31"/>
      <c r="FCF1723" s="24"/>
      <c r="FCG1723" s="24"/>
      <c r="FCH1723" s="24"/>
      <c r="FCI1723" s="24"/>
      <c r="FCJ1723" s="24"/>
      <c r="FCK1723" s="24"/>
      <c r="FCL1723" s="24"/>
      <c r="FCM1723" s="24"/>
      <c r="FCN1723" s="24"/>
      <c r="FCO1723" s="24"/>
      <c r="FCP1723" s="24"/>
      <c r="FCQ1723" s="24"/>
      <c r="FCR1723" s="24"/>
      <c r="FCS1723" s="24"/>
      <c r="FCT1723" s="24"/>
      <c r="FCX1723" s="3"/>
      <c r="FCY1723" s="31"/>
      <c r="FCZ1723" s="5"/>
      <c r="FDA1723" s="9"/>
      <c r="FDD1723" s="2"/>
      <c r="FDG1723" s="24"/>
      <c r="FDH1723" s="24"/>
      <c r="FDI1723" s="31"/>
      <c r="FDJ1723" s="24"/>
      <c r="FDK1723" s="24"/>
      <c r="FDL1723" s="24"/>
      <c r="FDM1723" s="24"/>
      <c r="FDN1723" s="24"/>
      <c r="FDO1723" s="24"/>
      <c r="FDP1723" s="24"/>
      <c r="FDQ1723" s="24"/>
      <c r="FDR1723" s="24"/>
      <c r="FDS1723" s="24"/>
      <c r="FDT1723" s="24"/>
      <c r="FDU1723" s="24"/>
      <c r="FDV1723" s="24"/>
      <c r="FDW1723" s="24"/>
      <c r="FDX1723" s="24"/>
      <c r="FEB1723" s="3"/>
      <c r="FEC1723" s="31"/>
      <c r="FED1723" s="5"/>
      <c r="FEE1723" s="9"/>
      <c r="FEH1723" s="2"/>
      <c r="FEK1723" s="24"/>
      <c r="FEL1723" s="24"/>
      <c r="FEM1723" s="31"/>
      <c r="FEN1723" s="24"/>
      <c r="FEO1723" s="24"/>
      <c r="FEP1723" s="24"/>
      <c r="FEQ1723" s="24"/>
      <c r="FER1723" s="24"/>
      <c r="FES1723" s="24"/>
      <c r="FET1723" s="24"/>
      <c r="FEU1723" s="24"/>
      <c r="FEV1723" s="24"/>
      <c r="FEW1723" s="24"/>
      <c r="FEX1723" s="24"/>
      <c r="FEY1723" s="24"/>
      <c r="FEZ1723" s="24"/>
      <c r="FFA1723" s="24"/>
      <c r="FFB1723" s="24"/>
      <c r="FFF1723" s="3"/>
      <c r="FFG1723" s="31"/>
      <c r="FFH1723" s="5"/>
      <c r="FFI1723" s="9"/>
      <c r="FFL1723" s="2"/>
      <c r="FFO1723" s="24"/>
      <c r="FFP1723" s="24"/>
      <c r="FFQ1723" s="31"/>
      <c r="FFR1723" s="24"/>
      <c r="FFS1723" s="24"/>
      <c r="FFT1723" s="24"/>
      <c r="FFU1723" s="24"/>
      <c r="FFV1723" s="24"/>
      <c r="FFW1723" s="24"/>
      <c r="FFX1723" s="24"/>
      <c r="FFY1723" s="24"/>
      <c r="FFZ1723" s="24"/>
      <c r="FGA1723" s="24"/>
      <c r="FGB1723" s="24"/>
      <c r="FGC1723" s="24"/>
      <c r="FGD1723" s="24"/>
      <c r="FGE1723" s="24"/>
      <c r="FGF1723" s="24"/>
      <c r="FGJ1723" s="3"/>
      <c r="FGK1723" s="31"/>
      <c r="FGL1723" s="5"/>
      <c r="FGM1723" s="9"/>
      <c r="FGP1723" s="2"/>
      <c r="FGS1723" s="24"/>
      <c r="FGT1723" s="24"/>
      <c r="FGU1723" s="31"/>
      <c r="FGV1723" s="24"/>
      <c r="FGW1723" s="24"/>
      <c r="FGX1723" s="24"/>
      <c r="FGY1723" s="24"/>
      <c r="FGZ1723" s="24"/>
      <c r="FHA1723" s="24"/>
      <c r="FHB1723" s="24"/>
      <c r="FHC1723" s="24"/>
      <c r="FHD1723" s="24"/>
      <c r="FHE1723" s="24"/>
      <c r="FHF1723" s="24"/>
      <c r="FHG1723" s="24"/>
      <c r="FHH1723" s="24"/>
      <c r="FHI1723" s="24"/>
      <c r="FHJ1723" s="24"/>
      <c r="FHN1723" s="3"/>
      <c r="FHO1723" s="31"/>
      <c r="FHP1723" s="5"/>
      <c r="FHQ1723" s="9"/>
      <c r="FHT1723" s="2"/>
      <c r="FHW1723" s="24"/>
      <c r="FHX1723" s="24"/>
      <c r="FHY1723" s="31"/>
      <c r="FHZ1723" s="24"/>
      <c r="FIA1723" s="24"/>
      <c r="FIB1723" s="24"/>
      <c r="FIC1723" s="24"/>
      <c r="FID1723" s="24"/>
      <c r="FIE1723" s="24"/>
      <c r="FIF1723" s="24"/>
      <c r="FIG1723" s="24"/>
      <c r="FIH1723" s="24"/>
      <c r="FII1723" s="24"/>
      <c r="FIJ1723" s="24"/>
      <c r="FIK1723" s="24"/>
      <c r="FIL1723" s="24"/>
      <c r="FIM1723" s="24"/>
      <c r="FIN1723" s="24"/>
      <c r="FIR1723" s="3"/>
      <c r="FIS1723" s="31"/>
      <c r="FIT1723" s="5"/>
      <c r="FIU1723" s="9"/>
      <c r="FIX1723" s="2"/>
      <c r="FJA1723" s="24"/>
      <c r="FJB1723" s="24"/>
      <c r="FJC1723" s="31"/>
      <c r="FJD1723" s="24"/>
      <c r="FJE1723" s="24"/>
      <c r="FJF1723" s="24"/>
      <c r="FJG1723" s="24"/>
      <c r="FJH1723" s="24"/>
      <c r="FJI1723" s="24"/>
      <c r="FJJ1723" s="24"/>
      <c r="FJK1723" s="24"/>
      <c r="FJL1723" s="24"/>
      <c r="FJM1723" s="24"/>
      <c r="FJN1723" s="24"/>
      <c r="FJO1723" s="24"/>
      <c r="FJP1723" s="24"/>
      <c r="FJQ1723" s="24"/>
      <c r="FJR1723" s="24"/>
      <c r="FJV1723" s="3"/>
      <c r="FJW1723" s="31"/>
      <c r="FJX1723" s="5"/>
      <c r="FJY1723" s="9"/>
      <c r="FKB1723" s="2"/>
      <c r="FKE1723" s="24"/>
      <c r="FKF1723" s="24"/>
      <c r="FKG1723" s="31"/>
      <c r="FKH1723" s="24"/>
      <c r="FKI1723" s="24"/>
      <c r="FKJ1723" s="24"/>
      <c r="FKK1723" s="24"/>
      <c r="FKL1723" s="24"/>
      <c r="FKM1723" s="24"/>
      <c r="FKN1723" s="24"/>
      <c r="FKO1723" s="24"/>
      <c r="FKP1723" s="24"/>
      <c r="FKQ1723" s="24"/>
      <c r="FKR1723" s="24"/>
      <c r="FKS1723" s="24"/>
      <c r="FKT1723" s="24"/>
      <c r="FKU1723" s="24"/>
      <c r="FKV1723" s="24"/>
      <c r="FKZ1723" s="3"/>
      <c r="FLA1723" s="31"/>
      <c r="FLB1723" s="5"/>
      <c r="FLC1723" s="9"/>
      <c r="FLF1723" s="2"/>
      <c r="FLI1723" s="24"/>
      <c r="FLJ1723" s="24"/>
      <c r="FLK1723" s="31"/>
      <c r="FLL1723" s="24"/>
      <c r="FLM1723" s="24"/>
      <c r="FLN1723" s="24"/>
      <c r="FLO1723" s="24"/>
      <c r="FLP1723" s="24"/>
      <c r="FLQ1723" s="24"/>
      <c r="FLR1723" s="24"/>
      <c r="FLS1723" s="24"/>
      <c r="FLT1723" s="24"/>
      <c r="FLU1723" s="24"/>
      <c r="FLV1723" s="24"/>
      <c r="FLW1723" s="24"/>
      <c r="FLX1723" s="24"/>
      <c r="FLY1723" s="24"/>
      <c r="FLZ1723" s="24"/>
      <c r="FMD1723" s="3"/>
      <c r="FME1723" s="31"/>
      <c r="FMF1723" s="5"/>
      <c r="FMG1723" s="9"/>
      <c r="FMJ1723" s="2"/>
      <c r="FMM1723" s="24"/>
      <c r="FMN1723" s="24"/>
      <c r="FMO1723" s="31"/>
      <c r="FMP1723" s="24"/>
      <c r="FMQ1723" s="24"/>
      <c r="FMR1723" s="24"/>
      <c r="FMS1723" s="24"/>
      <c r="FMT1723" s="24"/>
      <c r="FMU1723" s="24"/>
      <c r="FMV1723" s="24"/>
      <c r="FMW1723" s="24"/>
      <c r="FMX1723" s="24"/>
      <c r="FMY1723" s="24"/>
      <c r="FMZ1723" s="24"/>
      <c r="FNA1723" s="24"/>
      <c r="FNB1723" s="24"/>
      <c r="FNC1723" s="24"/>
      <c r="FND1723" s="24"/>
      <c r="FNH1723" s="3"/>
      <c r="FNI1723" s="31"/>
      <c r="FNJ1723" s="5"/>
      <c r="FNK1723" s="9"/>
      <c r="FNN1723" s="2"/>
      <c r="FNQ1723" s="24"/>
      <c r="FNR1723" s="24"/>
      <c r="FNS1723" s="31"/>
      <c r="FNT1723" s="24"/>
      <c r="FNU1723" s="24"/>
      <c r="FNV1723" s="24"/>
      <c r="FNW1723" s="24"/>
      <c r="FNX1723" s="24"/>
      <c r="FNY1723" s="24"/>
      <c r="FNZ1723" s="24"/>
      <c r="FOA1723" s="24"/>
      <c r="FOB1723" s="24"/>
      <c r="FOC1723" s="24"/>
      <c r="FOD1723" s="24"/>
      <c r="FOE1723" s="24"/>
      <c r="FOF1723" s="24"/>
      <c r="FOG1723" s="24"/>
      <c r="FOH1723" s="24"/>
      <c r="FOL1723" s="3"/>
      <c r="FOM1723" s="31"/>
      <c r="FON1723" s="5"/>
      <c r="FOO1723" s="9"/>
      <c r="FOR1723" s="2"/>
      <c r="FOU1723" s="24"/>
      <c r="FOV1723" s="24"/>
      <c r="FOW1723" s="31"/>
      <c r="FOX1723" s="24"/>
      <c r="FOY1723" s="24"/>
      <c r="FOZ1723" s="24"/>
      <c r="FPA1723" s="24"/>
      <c r="FPB1723" s="24"/>
      <c r="FPC1723" s="24"/>
      <c r="FPD1723" s="24"/>
      <c r="FPE1723" s="24"/>
      <c r="FPF1723" s="24"/>
      <c r="FPG1723" s="24"/>
      <c r="FPH1723" s="24"/>
      <c r="FPI1723" s="24"/>
      <c r="FPJ1723" s="24"/>
      <c r="FPK1723" s="24"/>
      <c r="FPL1723" s="24"/>
      <c r="FPP1723" s="3"/>
      <c r="FPQ1723" s="31"/>
      <c r="FPR1723" s="5"/>
      <c r="FPS1723" s="9"/>
      <c r="FPV1723" s="2"/>
      <c r="FPY1723" s="24"/>
      <c r="FPZ1723" s="24"/>
      <c r="FQA1723" s="31"/>
      <c r="FQB1723" s="24"/>
      <c r="FQC1723" s="24"/>
      <c r="FQD1723" s="24"/>
      <c r="FQE1723" s="24"/>
      <c r="FQF1723" s="24"/>
      <c r="FQG1723" s="24"/>
      <c r="FQH1723" s="24"/>
      <c r="FQI1723" s="24"/>
      <c r="FQJ1723" s="24"/>
      <c r="FQK1723" s="24"/>
      <c r="FQL1723" s="24"/>
      <c r="FQM1723" s="24"/>
      <c r="FQN1723" s="24"/>
      <c r="FQO1723" s="24"/>
      <c r="FQP1723" s="24"/>
      <c r="FQT1723" s="3"/>
      <c r="FQU1723" s="31"/>
      <c r="FQV1723" s="5"/>
      <c r="FQW1723" s="9"/>
      <c r="FQZ1723" s="2"/>
      <c r="FRC1723" s="24"/>
      <c r="FRD1723" s="24"/>
      <c r="FRE1723" s="31"/>
      <c r="FRF1723" s="24"/>
      <c r="FRG1723" s="24"/>
      <c r="FRH1723" s="24"/>
      <c r="FRI1723" s="24"/>
      <c r="FRJ1723" s="24"/>
      <c r="FRK1723" s="24"/>
      <c r="FRL1723" s="24"/>
      <c r="FRM1723" s="24"/>
      <c r="FRN1723" s="24"/>
      <c r="FRO1723" s="24"/>
      <c r="FRP1723" s="24"/>
      <c r="FRQ1723" s="24"/>
      <c r="FRR1723" s="24"/>
      <c r="FRS1723" s="24"/>
      <c r="FRT1723" s="24"/>
      <c r="FRX1723" s="3"/>
      <c r="FRY1723" s="31"/>
      <c r="FRZ1723" s="5"/>
      <c r="FSA1723" s="9"/>
      <c r="FSD1723" s="2"/>
      <c r="FSG1723" s="24"/>
      <c r="FSH1723" s="24"/>
      <c r="FSI1723" s="31"/>
      <c r="FSJ1723" s="24"/>
      <c r="FSK1723" s="24"/>
      <c r="FSL1723" s="24"/>
      <c r="FSM1723" s="24"/>
      <c r="FSN1723" s="24"/>
      <c r="FSO1723" s="24"/>
      <c r="FSP1723" s="24"/>
      <c r="FSQ1723" s="24"/>
      <c r="FSR1723" s="24"/>
      <c r="FSS1723" s="24"/>
      <c r="FST1723" s="24"/>
      <c r="FSU1723" s="24"/>
      <c r="FSV1723" s="24"/>
      <c r="FSW1723" s="24"/>
      <c r="FSX1723" s="24"/>
      <c r="FTB1723" s="3"/>
      <c r="FTC1723" s="31"/>
      <c r="FTD1723" s="5"/>
      <c r="FTE1723" s="9"/>
      <c r="FTH1723" s="2"/>
      <c r="FTK1723" s="24"/>
      <c r="FTL1723" s="24"/>
      <c r="FTM1723" s="31"/>
      <c r="FTN1723" s="24"/>
      <c r="FTO1723" s="24"/>
      <c r="FTP1723" s="24"/>
      <c r="FTQ1723" s="24"/>
      <c r="FTR1723" s="24"/>
      <c r="FTS1723" s="24"/>
      <c r="FTT1723" s="24"/>
      <c r="FTU1723" s="24"/>
      <c r="FTV1723" s="24"/>
      <c r="FTW1723" s="24"/>
      <c r="FTX1723" s="24"/>
      <c r="FTY1723" s="24"/>
      <c r="FTZ1723" s="24"/>
      <c r="FUA1723" s="24"/>
      <c r="FUB1723" s="24"/>
      <c r="FUF1723" s="3"/>
      <c r="FUG1723" s="31"/>
      <c r="FUH1723" s="5"/>
      <c r="FUI1723" s="9"/>
      <c r="FUL1723" s="2"/>
      <c r="FUO1723" s="24"/>
      <c r="FUP1723" s="24"/>
      <c r="FUQ1723" s="31"/>
      <c r="FUR1723" s="24"/>
      <c r="FUS1723" s="24"/>
      <c r="FUT1723" s="24"/>
      <c r="FUU1723" s="24"/>
      <c r="FUV1723" s="24"/>
      <c r="FUW1723" s="24"/>
      <c r="FUX1723" s="24"/>
      <c r="FUY1723" s="24"/>
      <c r="FUZ1723" s="24"/>
      <c r="FVA1723" s="24"/>
      <c r="FVB1723" s="24"/>
      <c r="FVC1723" s="24"/>
      <c r="FVD1723" s="24"/>
      <c r="FVE1723" s="24"/>
      <c r="FVF1723" s="24"/>
      <c r="FVJ1723" s="3"/>
      <c r="FVK1723" s="31"/>
      <c r="FVL1723" s="5"/>
      <c r="FVM1723" s="9"/>
      <c r="FVP1723" s="2"/>
      <c r="FVS1723" s="24"/>
      <c r="FVT1723" s="24"/>
      <c r="FVU1723" s="31"/>
      <c r="FVV1723" s="24"/>
      <c r="FVW1723" s="24"/>
      <c r="FVX1723" s="24"/>
      <c r="FVY1723" s="24"/>
      <c r="FVZ1723" s="24"/>
      <c r="FWA1723" s="24"/>
      <c r="FWB1723" s="24"/>
      <c r="FWC1723" s="24"/>
      <c r="FWD1723" s="24"/>
      <c r="FWE1723" s="24"/>
      <c r="FWF1723" s="24"/>
      <c r="FWG1723" s="24"/>
      <c r="FWH1723" s="24"/>
      <c r="FWI1723" s="24"/>
      <c r="FWJ1723" s="24"/>
      <c r="FWN1723" s="3"/>
      <c r="FWO1723" s="31"/>
      <c r="FWP1723" s="5"/>
      <c r="FWQ1723" s="9"/>
      <c r="FWT1723" s="2"/>
      <c r="FWW1723" s="24"/>
      <c r="FWX1723" s="24"/>
      <c r="FWY1723" s="31"/>
      <c r="FWZ1723" s="24"/>
      <c r="FXA1723" s="24"/>
      <c r="FXB1723" s="24"/>
      <c r="FXC1723" s="24"/>
      <c r="FXD1723" s="24"/>
      <c r="FXE1723" s="24"/>
      <c r="FXF1723" s="24"/>
      <c r="FXG1723" s="24"/>
      <c r="FXH1723" s="24"/>
      <c r="FXI1723" s="24"/>
      <c r="FXJ1723" s="24"/>
      <c r="FXK1723" s="24"/>
      <c r="FXL1723" s="24"/>
      <c r="FXM1723" s="24"/>
      <c r="FXN1723" s="24"/>
      <c r="FXR1723" s="3"/>
      <c r="FXS1723" s="31"/>
      <c r="FXT1723" s="5"/>
      <c r="FXU1723" s="9"/>
      <c r="FXX1723" s="2"/>
      <c r="FYA1723" s="24"/>
      <c r="FYB1723" s="24"/>
      <c r="FYC1723" s="31"/>
      <c r="FYD1723" s="24"/>
      <c r="FYE1723" s="24"/>
      <c r="FYF1723" s="24"/>
      <c r="FYG1723" s="24"/>
      <c r="FYH1723" s="24"/>
      <c r="FYI1723" s="24"/>
      <c r="FYJ1723" s="24"/>
      <c r="FYK1723" s="24"/>
      <c r="FYL1723" s="24"/>
      <c r="FYM1723" s="24"/>
      <c r="FYN1723" s="24"/>
      <c r="FYO1723" s="24"/>
      <c r="FYP1723" s="24"/>
      <c r="FYQ1723" s="24"/>
      <c r="FYR1723" s="24"/>
      <c r="FYV1723" s="3"/>
      <c r="FYW1723" s="31"/>
      <c r="FYX1723" s="5"/>
      <c r="FYY1723" s="9"/>
      <c r="FZB1723" s="2"/>
      <c r="FZE1723" s="24"/>
      <c r="FZF1723" s="24"/>
      <c r="FZG1723" s="31"/>
      <c r="FZH1723" s="24"/>
      <c r="FZI1723" s="24"/>
      <c r="FZJ1723" s="24"/>
      <c r="FZK1723" s="24"/>
      <c r="FZL1723" s="24"/>
      <c r="FZM1723" s="24"/>
      <c r="FZN1723" s="24"/>
      <c r="FZO1723" s="24"/>
      <c r="FZP1723" s="24"/>
      <c r="FZQ1723" s="24"/>
      <c r="FZR1723" s="24"/>
      <c r="FZS1723" s="24"/>
      <c r="FZT1723" s="24"/>
      <c r="FZU1723" s="24"/>
      <c r="FZV1723" s="24"/>
      <c r="FZZ1723" s="3"/>
      <c r="GAA1723" s="31"/>
      <c r="GAB1723" s="5"/>
      <c r="GAC1723" s="9"/>
      <c r="GAF1723" s="2"/>
      <c r="GAI1723" s="24"/>
      <c r="GAJ1723" s="24"/>
      <c r="GAK1723" s="31"/>
      <c r="GAL1723" s="24"/>
      <c r="GAM1723" s="24"/>
      <c r="GAN1723" s="24"/>
      <c r="GAO1723" s="24"/>
      <c r="GAP1723" s="24"/>
      <c r="GAQ1723" s="24"/>
      <c r="GAR1723" s="24"/>
      <c r="GAS1723" s="24"/>
      <c r="GAT1723" s="24"/>
      <c r="GAU1723" s="24"/>
      <c r="GAV1723" s="24"/>
      <c r="GAW1723" s="24"/>
      <c r="GAX1723" s="24"/>
      <c r="GAY1723" s="24"/>
      <c r="GAZ1723" s="24"/>
      <c r="GBD1723" s="3"/>
      <c r="GBE1723" s="31"/>
      <c r="GBF1723" s="5"/>
      <c r="GBG1723" s="9"/>
      <c r="GBJ1723" s="2"/>
      <c r="GBM1723" s="24"/>
      <c r="GBN1723" s="24"/>
      <c r="GBO1723" s="31"/>
      <c r="GBP1723" s="24"/>
      <c r="GBQ1723" s="24"/>
      <c r="GBR1723" s="24"/>
      <c r="GBS1723" s="24"/>
      <c r="GBT1723" s="24"/>
      <c r="GBU1723" s="24"/>
      <c r="GBV1723" s="24"/>
      <c r="GBW1723" s="24"/>
      <c r="GBX1723" s="24"/>
      <c r="GBY1723" s="24"/>
      <c r="GBZ1723" s="24"/>
      <c r="GCA1723" s="24"/>
      <c r="GCB1723" s="24"/>
      <c r="GCC1723" s="24"/>
      <c r="GCD1723" s="24"/>
      <c r="GCH1723" s="3"/>
      <c r="GCI1723" s="31"/>
      <c r="GCJ1723" s="5"/>
      <c r="GCK1723" s="9"/>
      <c r="GCN1723" s="2"/>
      <c r="GCQ1723" s="24"/>
      <c r="GCR1723" s="24"/>
      <c r="GCS1723" s="31"/>
      <c r="GCT1723" s="24"/>
      <c r="GCU1723" s="24"/>
      <c r="GCV1723" s="24"/>
      <c r="GCW1723" s="24"/>
      <c r="GCX1723" s="24"/>
      <c r="GCY1723" s="24"/>
      <c r="GCZ1723" s="24"/>
      <c r="GDA1723" s="24"/>
      <c r="GDB1723" s="24"/>
      <c r="GDC1723" s="24"/>
      <c r="GDD1723" s="24"/>
      <c r="GDE1723" s="24"/>
      <c r="GDF1723" s="24"/>
      <c r="GDG1723" s="24"/>
      <c r="GDH1723" s="24"/>
      <c r="GDL1723" s="3"/>
      <c r="GDM1723" s="31"/>
      <c r="GDN1723" s="5"/>
      <c r="GDO1723" s="9"/>
      <c r="GDR1723" s="2"/>
      <c r="GDU1723" s="24"/>
      <c r="GDV1723" s="24"/>
      <c r="GDW1723" s="31"/>
      <c r="GDX1723" s="24"/>
      <c r="GDY1723" s="24"/>
      <c r="GDZ1723" s="24"/>
      <c r="GEA1723" s="24"/>
      <c r="GEB1723" s="24"/>
      <c r="GEC1723" s="24"/>
      <c r="GED1723" s="24"/>
      <c r="GEE1723" s="24"/>
      <c r="GEF1723" s="24"/>
      <c r="GEG1723" s="24"/>
      <c r="GEH1723" s="24"/>
      <c r="GEI1723" s="24"/>
      <c r="GEJ1723" s="24"/>
      <c r="GEK1723" s="24"/>
      <c r="GEL1723" s="24"/>
      <c r="GEP1723" s="3"/>
      <c r="GEQ1723" s="31"/>
      <c r="GER1723" s="5"/>
      <c r="GES1723" s="9"/>
      <c r="GEV1723" s="2"/>
      <c r="GEY1723" s="24"/>
      <c r="GEZ1723" s="24"/>
      <c r="GFA1723" s="31"/>
      <c r="GFB1723" s="24"/>
      <c r="GFC1723" s="24"/>
      <c r="GFD1723" s="24"/>
      <c r="GFE1723" s="24"/>
      <c r="GFF1723" s="24"/>
      <c r="GFG1723" s="24"/>
      <c r="GFH1723" s="24"/>
      <c r="GFI1723" s="24"/>
      <c r="GFJ1723" s="24"/>
      <c r="GFK1723" s="24"/>
      <c r="GFL1723" s="24"/>
      <c r="GFM1723" s="24"/>
      <c r="GFN1723" s="24"/>
      <c r="GFO1723" s="24"/>
      <c r="GFP1723" s="24"/>
      <c r="GFT1723" s="3"/>
      <c r="GFU1723" s="31"/>
      <c r="GFV1723" s="5"/>
      <c r="GFW1723" s="9"/>
      <c r="GFZ1723" s="2"/>
      <c r="GGC1723" s="24"/>
      <c r="GGD1723" s="24"/>
      <c r="GGE1723" s="31"/>
      <c r="GGF1723" s="24"/>
      <c r="GGG1723" s="24"/>
      <c r="GGH1723" s="24"/>
      <c r="GGI1723" s="24"/>
      <c r="GGJ1723" s="24"/>
      <c r="GGK1723" s="24"/>
      <c r="GGL1723" s="24"/>
      <c r="GGM1723" s="24"/>
      <c r="GGN1723" s="24"/>
      <c r="GGO1723" s="24"/>
      <c r="GGP1723" s="24"/>
      <c r="GGQ1723" s="24"/>
      <c r="GGR1723" s="24"/>
      <c r="GGS1723" s="24"/>
      <c r="GGT1723" s="24"/>
      <c r="GGX1723" s="3"/>
      <c r="GGY1723" s="31"/>
      <c r="GGZ1723" s="5"/>
      <c r="GHA1723" s="9"/>
      <c r="GHD1723" s="2"/>
      <c r="GHG1723" s="24"/>
      <c r="GHH1723" s="24"/>
      <c r="GHI1723" s="31"/>
      <c r="GHJ1723" s="24"/>
      <c r="GHK1723" s="24"/>
      <c r="GHL1723" s="24"/>
      <c r="GHM1723" s="24"/>
      <c r="GHN1723" s="24"/>
      <c r="GHO1723" s="24"/>
      <c r="GHP1723" s="24"/>
      <c r="GHQ1723" s="24"/>
      <c r="GHR1723" s="24"/>
      <c r="GHS1723" s="24"/>
      <c r="GHT1723" s="24"/>
      <c r="GHU1723" s="24"/>
      <c r="GHV1723" s="24"/>
      <c r="GHW1723" s="24"/>
      <c r="GHX1723" s="24"/>
      <c r="GIB1723" s="3"/>
      <c r="GIC1723" s="31"/>
      <c r="GID1723" s="5"/>
      <c r="GIE1723" s="9"/>
      <c r="GIH1723" s="2"/>
      <c r="GIK1723" s="24"/>
      <c r="GIL1723" s="24"/>
      <c r="GIM1723" s="31"/>
      <c r="GIN1723" s="24"/>
      <c r="GIO1723" s="24"/>
      <c r="GIP1723" s="24"/>
      <c r="GIQ1723" s="24"/>
      <c r="GIR1723" s="24"/>
      <c r="GIS1723" s="24"/>
      <c r="GIT1723" s="24"/>
      <c r="GIU1723" s="24"/>
      <c r="GIV1723" s="24"/>
      <c r="GIW1723" s="24"/>
      <c r="GIX1723" s="24"/>
      <c r="GIY1723" s="24"/>
      <c r="GIZ1723" s="24"/>
      <c r="GJA1723" s="24"/>
      <c r="GJB1723" s="24"/>
      <c r="GJF1723" s="3"/>
      <c r="GJG1723" s="31"/>
      <c r="GJH1723" s="5"/>
      <c r="GJI1723" s="9"/>
      <c r="GJL1723" s="2"/>
      <c r="GJO1723" s="24"/>
      <c r="GJP1723" s="24"/>
      <c r="GJQ1723" s="31"/>
      <c r="GJR1723" s="24"/>
      <c r="GJS1723" s="24"/>
      <c r="GJT1723" s="24"/>
      <c r="GJU1723" s="24"/>
      <c r="GJV1723" s="24"/>
      <c r="GJW1723" s="24"/>
      <c r="GJX1723" s="24"/>
      <c r="GJY1723" s="24"/>
      <c r="GJZ1723" s="24"/>
      <c r="GKA1723" s="24"/>
      <c r="GKB1723" s="24"/>
      <c r="GKC1723" s="24"/>
      <c r="GKD1723" s="24"/>
      <c r="GKE1723" s="24"/>
      <c r="GKF1723" s="24"/>
      <c r="GKJ1723" s="3"/>
      <c r="GKK1723" s="31"/>
      <c r="GKL1723" s="5"/>
      <c r="GKM1723" s="9"/>
      <c r="GKP1723" s="2"/>
      <c r="GKS1723" s="24"/>
      <c r="GKT1723" s="24"/>
      <c r="GKU1723" s="31"/>
      <c r="GKV1723" s="24"/>
      <c r="GKW1723" s="24"/>
      <c r="GKX1723" s="24"/>
      <c r="GKY1723" s="24"/>
      <c r="GKZ1723" s="24"/>
      <c r="GLA1723" s="24"/>
      <c r="GLB1723" s="24"/>
      <c r="GLC1723" s="24"/>
      <c r="GLD1723" s="24"/>
      <c r="GLE1723" s="24"/>
      <c r="GLF1723" s="24"/>
      <c r="GLG1723" s="24"/>
      <c r="GLH1723" s="24"/>
      <c r="GLI1723" s="24"/>
      <c r="GLJ1723" s="24"/>
      <c r="GLN1723" s="3"/>
      <c r="GLO1723" s="31"/>
      <c r="GLP1723" s="5"/>
      <c r="GLQ1723" s="9"/>
      <c r="GLT1723" s="2"/>
      <c r="GLW1723" s="24"/>
      <c r="GLX1723" s="24"/>
      <c r="GLY1723" s="31"/>
      <c r="GLZ1723" s="24"/>
      <c r="GMA1723" s="24"/>
      <c r="GMB1723" s="24"/>
      <c r="GMC1723" s="24"/>
      <c r="GMD1723" s="24"/>
      <c r="GME1723" s="24"/>
      <c r="GMF1723" s="24"/>
      <c r="GMG1723" s="24"/>
      <c r="GMH1723" s="24"/>
      <c r="GMI1723" s="24"/>
      <c r="GMJ1723" s="24"/>
      <c r="GMK1723" s="24"/>
      <c r="GML1723" s="24"/>
      <c r="GMM1723" s="24"/>
      <c r="GMN1723" s="24"/>
      <c r="GMR1723" s="3"/>
      <c r="GMS1723" s="31"/>
      <c r="GMT1723" s="5"/>
      <c r="GMU1723" s="9"/>
      <c r="GMX1723" s="2"/>
      <c r="GNA1723" s="24"/>
      <c r="GNB1723" s="24"/>
      <c r="GNC1723" s="31"/>
      <c r="GND1723" s="24"/>
      <c r="GNE1723" s="24"/>
      <c r="GNF1723" s="24"/>
      <c r="GNG1723" s="24"/>
      <c r="GNH1723" s="24"/>
      <c r="GNI1723" s="24"/>
      <c r="GNJ1723" s="24"/>
      <c r="GNK1723" s="24"/>
      <c r="GNL1723" s="24"/>
      <c r="GNM1723" s="24"/>
      <c r="GNN1723" s="24"/>
      <c r="GNO1723" s="24"/>
      <c r="GNP1723" s="24"/>
      <c r="GNQ1723" s="24"/>
      <c r="GNR1723" s="24"/>
      <c r="GNV1723" s="3"/>
      <c r="GNW1723" s="31"/>
      <c r="GNX1723" s="5"/>
      <c r="GNY1723" s="9"/>
      <c r="GOB1723" s="2"/>
      <c r="GOE1723" s="24"/>
      <c r="GOF1723" s="24"/>
      <c r="GOG1723" s="31"/>
      <c r="GOH1723" s="24"/>
      <c r="GOI1723" s="24"/>
      <c r="GOJ1723" s="24"/>
      <c r="GOK1723" s="24"/>
      <c r="GOL1723" s="24"/>
      <c r="GOM1723" s="24"/>
      <c r="GON1723" s="24"/>
      <c r="GOO1723" s="24"/>
      <c r="GOP1723" s="24"/>
      <c r="GOQ1723" s="24"/>
      <c r="GOR1723" s="24"/>
      <c r="GOS1723" s="24"/>
      <c r="GOT1723" s="24"/>
      <c r="GOU1723" s="24"/>
      <c r="GOV1723" s="24"/>
      <c r="GOZ1723" s="3"/>
      <c r="GPA1723" s="31"/>
      <c r="GPB1723" s="5"/>
      <c r="GPC1723" s="9"/>
      <c r="GPF1723" s="2"/>
      <c r="GPI1723" s="24"/>
      <c r="GPJ1723" s="24"/>
      <c r="GPK1723" s="31"/>
      <c r="GPL1723" s="24"/>
      <c r="GPM1723" s="24"/>
      <c r="GPN1723" s="24"/>
      <c r="GPO1723" s="24"/>
      <c r="GPP1723" s="24"/>
      <c r="GPQ1723" s="24"/>
      <c r="GPR1723" s="24"/>
      <c r="GPS1723" s="24"/>
      <c r="GPT1723" s="24"/>
      <c r="GPU1723" s="24"/>
      <c r="GPV1723" s="24"/>
      <c r="GPW1723" s="24"/>
      <c r="GPX1723" s="24"/>
      <c r="GPY1723" s="24"/>
      <c r="GPZ1723" s="24"/>
      <c r="GQD1723" s="3"/>
      <c r="GQE1723" s="31"/>
      <c r="GQF1723" s="5"/>
      <c r="GQG1723" s="9"/>
      <c r="GQJ1723" s="2"/>
      <c r="GQM1723" s="24"/>
      <c r="GQN1723" s="24"/>
      <c r="GQO1723" s="31"/>
      <c r="GQP1723" s="24"/>
      <c r="GQQ1723" s="24"/>
      <c r="GQR1723" s="24"/>
      <c r="GQS1723" s="24"/>
      <c r="GQT1723" s="24"/>
      <c r="GQU1723" s="24"/>
      <c r="GQV1723" s="24"/>
      <c r="GQW1723" s="24"/>
      <c r="GQX1723" s="24"/>
      <c r="GQY1723" s="24"/>
      <c r="GQZ1723" s="24"/>
      <c r="GRA1723" s="24"/>
      <c r="GRB1723" s="24"/>
      <c r="GRC1723" s="24"/>
      <c r="GRD1723" s="24"/>
      <c r="GRH1723" s="3"/>
      <c r="GRI1723" s="31"/>
      <c r="GRJ1723" s="5"/>
      <c r="GRK1723" s="9"/>
      <c r="GRN1723" s="2"/>
      <c r="GRQ1723" s="24"/>
      <c r="GRR1723" s="24"/>
      <c r="GRS1723" s="31"/>
      <c r="GRT1723" s="24"/>
      <c r="GRU1723" s="24"/>
      <c r="GRV1723" s="24"/>
      <c r="GRW1723" s="24"/>
      <c r="GRX1723" s="24"/>
      <c r="GRY1723" s="24"/>
      <c r="GRZ1723" s="24"/>
      <c r="GSA1723" s="24"/>
      <c r="GSB1723" s="24"/>
      <c r="GSC1723" s="24"/>
      <c r="GSD1723" s="24"/>
      <c r="GSE1723" s="24"/>
      <c r="GSF1723" s="24"/>
      <c r="GSG1723" s="24"/>
      <c r="GSH1723" s="24"/>
      <c r="GSL1723" s="3"/>
      <c r="GSM1723" s="31"/>
      <c r="GSN1723" s="5"/>
      <c r="GSO1723" s="9"/>
      <c r="GSR1723" s="2"/>
      <c r="GSU1723" s="24"/>
      <c r="GSV1723" s="24"/>
      <c r="GSW1723" s="31"/>
      <c r="GSX1723" s="24"/>
      <c r="GSY1723" s="24"/>
      <c r="GSZ1723" s="24"/>
      <c r="GTA1723" s="24"/>
      <c r="GTB1723" s="24"/>
      <c r="GTC1723" s="24"/>
      <c r="GTD1723" s="24"/>
      <c r="GTE1723" s="24"/>
      <c r="GTF1723" s="24"/>
      <c r="GTG1723" s="24"/>
      <c r="GTH1723" s="24"/>
      <c r="GTI1723" s="24"/>
      <c r="GTJ1723" s="24"/>
      <c r="GTK1723" s="24"/>
      <c r="GTL1723" s="24"/>
      <c r="GTP1723" s="3"/>
      <c r="GTQ1723" s="31"/>
      <c r="GTR1723" s="5"/>
      <c r="GTS1723" s="9"/>
      <c r="GTV1723" s="2"/>
      <c r="GTY1723" s="24"/>
      <c r="GTZ1723" s="24"/>
      <c r="GUA1723" s="31"/>
      <c r="GUB1723" s="24"/>
      <c r="GUC1723" s="24"/>
      <c r="GUD1723" s="24"/>
      <c r="GUE1723" s="24"/>
      <c r="GUF1723" s="24"/>
      <c r="GUG1723" s="24"/>
      <c r="GUH1723" s="24"/>
      <c r="GUI1723" s="24"/>
      <c r="GUJ1723" s="24"/>
      <c r="GUK1723" s="24"/>
      <c r="GUL1723" s="24"/>
      <c r="GUM1723" s="24"/>
      <c r="GUN1723" s="24"/>
      <c r="GUO1723" s="24"/>
      <c r="GUP1723" s="24"/>
      <c r="GUT1723" s="3"/>
      <c r="GUU1723" s="31"/>
      <c r="GUV1723" s="5"/>
      <c r="GUW1723" s="9"/>
      <c r="GUZ1723" s="2"/>
      <c r="GVC1723" s="24"/>
      <c r="GVD1723" s="24"/>
      <c r="GVE1723" s="31"/>
      <c r="GVF1723" s="24"/>
      <c r="GVG1723" s="24"/>
      <c r="GVH1723" s="24"/>
      <c r="GVI1723" s="24"/>
      <c r="GVJ1723" s="24"/>
      <c r="GVK1723" s="24"/>
      <c r="GVL1723" s="24"/>
      <c r="GVM1723" s="24"/>
      <c r="GVN1723" s="24"/>
      <c r="GVO1723" s="24"/>
      <c r="GVP1723" s="24"/>
      <c r="GVQ1723" s="24"/>
      <c r="GVR1723" s="24"/>
      <c r="GVS1723" s="24"/>
      <c r="GVT1723" s="24"/>
      <c r="GVX1723" s="3"/>
      <c r="GVY1723" s="31"/>
      <c r="GVZ1723" s="5"/>
      <c r="GWA1723" s="9"/>
      <c r="GWD1723" s="2"/>
      <c r="GWG1723" s="24"/>
      <c r="GWH1723" s="24"/>
      <c r="GWI1723" s="31"/>
      <c r="GWJ1723" s="24"/>
      <c r="GWK1723" s="24"/>
      <c r="GWL1723" s="24"/>
      <c r="GWM1723" s="24"/>
      <c r="GWN1723" s="24"/>
      <c r="GWO1723" s="24"/>
      <c r="GWP1723" s="24"/>
      <c r="GWQ1723" s="24"/>
      <c r="GWR1723" s="24"/>
      <c r="GWS1723" s="24"/>
      <c r="GWT1723" s="24"/>
      <c r="GWU1723" s="24"/>
      <c r="GWV1723" s="24"/>
      <c r="GWW1723" s="24"/>
      <c r="GWX1723" s="24"/>
      <c r="GXB1723" s="3"/>
      <c r="GXC1723" s="31"/>
      <c r="GXD1723" s="5"/>
      <c r="GXE1723" s="9"/>
      <c r="GXH1723" s="2"/>
      <c r="GXK1723" s="24"/>
      <c r="GXL1723" s="24"/>
      <c r="GXM1723" s="31"/>
      <c r="GXN1723" s="24"/>
      <c r="GXO1723" s="24"/>
      <c r="GXP1723" s="24"/>
      <c r="GXQ1723" s="24"/>
      <c r="GXR1723" s="24"/>
      <c r="GXS1723" s="24"/>
      <c r="GXT1723" s="24"/>
      <c r="GXU1723" s="24"/>
      <c r="GXV1723" s="24"/>
      <c r="GXW1723" s="24"/>
      <c r="GXX1723" s="24"/>
      <c r="GXY1723" s="24"/>
      <c r="GXZ1723" s="24"/>
      <c r="GYA1723" s="24"/>
      <c r="GYB1723" s="24"/>
      <c r="GYF1723" s="3"/>
      <c r="GYG1723" s="31"/>
      <c r="GYH1723" s="5"/>
      <c r="GYI1723" s="9"/>
      <c r="GYL1723" s="2"/>
      <c r="GYO1723" s="24"/>
      <c r="GYP1723" s="24"/>
      <c r="GYQ1723" s="31"/>
      <c r="GYR1723" s="24"/>
      <c r="GYS1723" s="24"/>
      <c r="GYT1723" s="24"/>
      <c r="GYU1723" s="24"/>
      <c r="GYV1723" s="24"/>
      <c r="GYW1723" s="24"/>
      <c r="GYX1723" s="24"/>
      <c r="GYY1723" s="24"/>
      <c r="GYZ1723" s="24"/>
      <c r="GZA1723" s="24"/>
      <c r="GZB1723" s="24"/>
      <c r="GZC1723" s="24"/>
      <c r="GZD1723" s="24"/>
      <c r="GZE1723" s="24"/>
      <c r="GZF1723" s="24"/>
      <c r="GZJ1723" s="3"/>
      <c r="GZK1723" s="31"/>
      <c r="GZL1723" s="5"/>
      <c r="GZM1723" s="9"/>
      <c r="GZP1723" s="2"/>
      <c r="GZS1723" s="24"/>
      <c r="GZT1723" s="24"/>
      <c r="GZU1723" s="31"/>
      <c r="GZV1723" s="24"/>
      <c r="GZW1723" s="24"/>
      <c r="GZX1723" s="24"/>
      <c r="GZY1723" s="24"/>
      <c r="GZZ1723" s="24"/>
      <c r="HAA1723" s="24"/>
      <c r="HAB1723" s="24"/>
      <c r="HAC1723" s="24"/>
      <c r="HAD1723" s="24"/>
      <c r="HAE1723" s="24"/>
      <c r="HAF1723" s="24"/>
      <c r="HAG1723" s="24"/>
      <c r="HAH1723" s="24"/>
      <c r="HAI1723" s="24"/>
      <c r="HAJ1723" s="24"/>
      <c r="HAN1723" s="3"/>
      <c r="HAO1723" s="31"/>
      <c r="HAP1723" s="5"/>
      <c r="HAQ1723" s="9"/>
      <c r="HAT1723" s="2"/>
      <c r="HAW1723" s="24"/>
      <c r="HAX1723" s="24"/>
      <c r="HAY1723" s="31"/>
      <c r="HAZ1723" s="24"/>
      <c r="HBA1723" s="24"/>
      <c r="HBB1723" s="24"/>
      <c r="HBC1723" s="24"/>
      <c r="HBD1723" s="24"/>
      <c r="HBE1723" s="24"/>
      <c r="HBF1723" s="24"/>
      <c r="HBG1723" s="24"/>
      <c r="HBH1723" s="24"/>
      <c r="HBI1723" s="24"/>
      <c r="HBJ1723" s="24"/>
      <c r="HBK1723" s="24"/>
      <c r="HBL1723" s="24"/>
      <c r="HBM1723" s="24"/>
      <c r="HBN1723" s="24"/>
      <c r="HBR1723" s="3"/>
      <c r="HBS1723" s="31"/>
      <c r="HBT1723" s="5"/>
      <c r="HBU1723" s="9"/>
      <c r="HBX1723" s="2"/>
      <c r="HCA1723" s="24"/>
      <c r="HCB1723" s="24"/>
      <c r="HCC1723" s="31"/>
      <c r="HCD1723" s="24"/>
      <c r="HCE1723" s="24"/>
      <c r="HCF1723" s="24"/>
      <c r="HCG1723" s="24"/>
      <c r="HCH1723" s="24"/>
      <c r="HCI1723" s="24"/>
      <c r="HCJ1723" s="24"/>
      <c r="HCK1723" s="24"/>
      <c r="HCL1723" s="24"/>
      <c r="HCM1723" s="24"/>
      <c r="HCN1723" s="24"/>
      <c r="HCO1723" s="24"/>
      <c r="HCP1723" s="24"/>
      <c r="HCQ1723" s="24"/>
      <c r="HCR1723" s="24"/>
      <c r="HCV1723" s="3"/>
      <c r="HCW1723" s="31"/>
      <c r="HCX1723" s="5"/>
      <c r="HCY1723" s="9"/>
      <c r="HDB1723" s="2"/>
      <c r="HDE1723" s="24"/>
      <c r="HDF1723" s="24"/>
      <c r="HDG1723" s="31"/>
      <c r="HDH1723" s="24"/>
      <c r="HDI1723" s="24"/>
      <c r="HDJ1723" s="24"/>
      <c r="HDK1723" s="24"/>
      <c r="HDL1723" s="24"/>
      <c r="HDM1723" s="24"/>
      <c r="HDN1723" s="24"/>
      <c r="HDO1723" s="24"/>
      <c r="HDP1723" s="24"/>
      <c r="HDQ1723" s="24"/>
      <c r="HDR1723" s="24"/>
      <c r="HDS1723" s="24"/>
      <c r="HDT1723" s="24"/>
      <c r="HDU1723" s="24"/>
      <c r="HDV1723" s="24"/>
      <c r="HDZ1723" s="3"/>
      <c r="HEA1723" s="31"/>
      <c r="HEB1723" s="5"/>
      <c r="HEC1723" s="9"/>
      <c r="HEF1723" s="2"/>
      <c r="HEI1723" s="24"/>
      <c r="HEJ1723" s="24"/>
      <c r="HEK1723" s="31"/>
      <c r="HEL1723" s="24"/>
      <c r="HEM1723" s="24"/>
      <c r="HEN1723" s="24"/>
      <c r="HEO1723" s="24"/>
      <c r="HEP1723" s="24"/>
      <c r="HEQ1723" s="24"/>
      <c r="HER1723" s="24"/>
      <c r="HES1723" s="24"/>
      <c r="HET1723" s="24"/>
      <c r="HEU1723" s="24"/>
      <c r="HEV1723" s="24"/>
      <c r="HEW1723" s="24"/>
      <c r="HEX1723" s="24"/>
      <c r="HEY1723" s="24"/>
      <c r="HEZ1723" s="24"/>
      <c r="HFD1723" s="3"/>
      <c r="HFE1723" s="31"/>
      <c r="HFF1723" s="5"/>
      <c r="HFG1723" s="9"/>
      <c r="HFJ1723" s="2"/>
      <c r="HFM1723" s="24"/>
      <c r="HFN1723" s="24"/>
      <c r="HFO1723" s="31"/>
      <c r="HFP1723" s="24"/>
      <c r="HFQ1723" s="24"/>
      <c r="HFR1723" s="24"/>
      <c r="HFS1723" s="24"/>
      <c r="HFT1723" s="24"/>
      <c r="HFU1723" s="24"/>
      <c r="HFV1723" s="24"/>
      <c r="HFW1723" s="24"/>
      <c r="HFX1723" s="24"/>
      <c r="HFY1723" s="24"/>
      <c r="HFZ1723" s="24"/>
      <c r="HGA1723" s="24"/>
      <c r="HGB1723" s="24"/>
      <c r="HGC1723" s="24"/>
      <c r="HGD1723" s="24"/>
      <c r="HGH1723" s="3"/>
      <c r="HGI1723" s="31"/>
      <c r="HGJ1723" s="5"/>
      <c r="HGK1723" s="9"/>
      <c r="HGN1723" s="2"/>
      <c r="HGQ1723" s="24"/>
      <c r="HGR1723" s="24"/>
      <c r="HGS1723" s="31"/>
      <c r="HGT1723" s="24"/>
      <c r="HGU1723" s="24"/>
      <c r="HGV1723" s="24"/>
      <c r="HGW1723" s="24"/>
      <c r="HGX1723" s="24"/>
      <c r="HGY1723" s="24"/>
      <c r="HGZ1723" s="24"/>
      <c r="HHA1723" s="24"/>
      <c r="HHB1723" s="24"/>
      <c r="HHC1723" s="24"/>
      <c r="HHD1723" s="24"/>
      <c r="HHE1723" s="24"/>
      <c r="HHF1723" s="24"/>
      <c r="HHG1723" s="24"/>
      <c r="HHH1723" s="24"/>
      <c r="HHL1723" s="3"/>
      <c r="HHM1723" s="31"/>
      <c r="HHN1723" s="5"/>
      <c r="HHO1723" s="9"/>
      <c r="HHR1723" s="2"/>
      <c r="HHU1723" s="24"/>
      <c r="HHV1723" s="24"/>
      <c r="HHW1723" s="31"/>
      <c r="HHX1723" s="24"/>
      <c r="HHY1723" s="24"/>
      <c r="HHZ1723" s="24"/>
      <c r="HIA1723" s="24"/>
      <c r="HIB1723" s="24"/>
      <c r="HIC1723" s="24"/>
      <c r="HID1723" s="24"/>
      <c r="HIE1723" s="24"/>
      <c r="HIF1723" s="24"/>
      <c r="HIG1723" s="24"/>
      <c r="HIH1723" s="24"/>
      <c r="HII1723" s="24"/>
      <c r="HIJ1723" s="24"/>
      <c r="HIK1723" s="24"/>
      <c r="HIL1723" s="24"/>
      <c r="HIP1723" s="3"/>
      <c r="HIQ1723" s="31"/>
      <c r="HIR1723" s="5"/>
      <c r="HIS1723" s="9"/>
      <c r="HIV1723" s="2"/>
      <c r="HIY1723" s="24"/>
      <c r="HIZ1723" s="24"/>
      <c r="HJA1723" s="31"/>
      <c r="HJB1723" s="24"/>
      <c r="HJC1723" s="24"/>
      <c r="HJD1723" s="24"/>
      <c r="HJE1723" s="24"/>
      <c r="HJF1723" s="24"/>
      <c r="HJG1723" s="24"/>
      <c r="HJH1723" s="24"/>
      <c r="HJI1723" s="24"/>
      <c r="HJJ1723" s="24"/>
      <c r="HJK1723" s="24"/>
      <c r="HJL1723" s="24"/>
      <c r="HJM1723" s="24"/>
      <c r="HJN1723" s="24"/>
      <c r="HJO1723" s="24"/>
      <c r="HJP1723" s="24"/>
      <c r="HJT1723" s="3"/>
      <c r="HJU1723" s="31"/>
      <c r="HJV1723" s="5"/>
      <c r="HJW1723" s="9"/>
      <c r="HJZ1723" s="2"/>
      <c r="HKC1723" s="24"/>
      <c r="HKD1723" s="24"/>
      <c r="HKE1723" s="31"/>
      <c r="HKF1723" s="24"/>
      <c r="HKG1723" s="24"/>
      <c r="HKH1723" s="24"/>
      <c r="HKI1723" s="24"/>
      <c r="HKJ1723" s="24"/>
      <c r="HKK1723" s="24"/>
      <c r="HKL1723" s="24"/>
      <c r="HKM1723" s="24"/>
      <c r="HKN1723" s="24"/>
      <c r="HKO1723" s="24"/>
      <c r="HKP1723" s="24"/>
      <c r="HKQ1723" s="24"/>
      <c r="HKR1723" s="24"/>
      <c r="HKS1723" s="24"/>
      <c r="HKT1723" s="24"/>
      <c r="HKX1723" s="3"/>
      <c r="HKY1723" s="31"/>
      <c r="HKZ1723" s="5"/>
      <c r="HLA1723" s="9"/>
      <c r="HLD1723" s="2"/>
      <c r="HLG1723" s="24"/>
      <c r="HLH1723" s="24"/>
      <c r="HLI1723" s="31"/>
      <c r="HLJ1723" s="24"/>
      <c r="HLK1723" s="24"/>
      <c r="HLL1723" s="24"/>
      <c r="HLM1723" s="24"/>
      <c r="HLN1723" s="24"/>
      <c r="HLO1723" s="24"/>
      <c r="HLP1723" s="24"/>
      <c r="HLQ1723" s="24"/>
      <c r="HLR1723" s="24"/>
      <c r="HLS1723" s="24"/>
      <c r="HLT1723" s="24"/>
      <c r="HLU1723" s="24"/>
      <c r="HLV1723" s="24"/>
      <c r="HLW1723" s="24"/>
      <c r="HLX1723" s="24"/>
      <c r="HMB1723" s="3"/>
      <c r="HMC1723" s="31"/>
      <c r="HMD1723" s="5"/>
      <c r="HME1723" s="9"/>
      <c r="HMH1723" s="2"/>
      <c r="HMK1723" s="24"/>
      <c r="HML1723" s="24"/>
      <c r="HMM1723" s="31"/>
      <c r="HMN1723" s="24"/>
      <c r="HMO1723" s="24"/>
      <c r="HMP1723" s="24"/>
      <c r="HMQ1723" s="24"/>
      <c r="HMR1723" s="24"/>
      <c r="HMS1723" s="24"/>
      <c r="HMT1723" s="24"/>
      <c r="HMU1723" s="24"/>
      <c r="HMV1723" s="24"/>
      <c r="HMW1723" s="24"/>
      <c r="HMX1723" s="24"/>
      <c r="HMY1723" s="24"/>
      <c r="HMZ1723" s="24"/>
      <c r="HNA1723" s="24"/>
      <c r="HNB1723" s="24"/>
      <c r="HNF1723" s="3"/>
      <c r="HNG1723" s="31"/>
      <c r="HNH1723" s="5"/>
      <c r="HNI1723" s="9"/>
      <c r="HNL1723" s="2"/>
      <c r="HNO1723" s="24"/>
      <c r="HNP1723" s="24"/>
      <c r="HNQ1723" s="31"/>
      <c r="HNR1723" s="24"/>
      <c r="HNS1723" s="24"/>
      <c r="HNT1723" s="24"/>
      <c r="HNU1723" s="24"/>
      <c r="HNV1723" s="24"/>
      <c r="HNW1723" s="24"/>
      <c r="HNX1723" s="24"/>
      <c r="HNY1723" s="24"/>
      <c r="HNZ1723" s="24"/>
      <c r="HOA1723" s="24"/>
      <c r="HOB1723" s="24"/>
      <c r="HOC1723" s="24"/>
      <c r="HOD1723" s="24"/>
      <c r="HOE1723" s="24"/>
      <c r="HOF1723" s="24"/>
      <c r="HOJ1723" s="3"/>
      <c r="HOK1723" s="31"/>
      <c r="HOL1723" s="5"/>
      <c r="HOM1723" s="9"/>
      <c r="HOP1723" s="2"/>
      <c r="HOS1723" s="24"/>
      <c r="HOT1723" s="24"/>
      <c r="HOU1723" s="31"/>
      <c r="HOV1723" s="24"/>
      <c r="HOW1723" s="24"/>
      <c r="HOX1723" s="24"/>
      <c r="HOY1723" s="24"/>
      <c r="HOZ1723" s="24"/>
      <c r="HPA1723" s="24"/>
      <c r="HPB1723" s="24"/>
      <c r="HPC1723" s="24"/>
      <c r="HPD1723" s="24"/>
      <c r="HPE1723" s="24"/>
      <c r="HPF1723" s="24"/>
      <c r="HPG1723" s="24"/>
      <c r="HPH1723" s="24"/>
      <c r="HPI1723" s="24"/>
      <c r="HPJ1723" s="24"/>
      <c r="HPN1723" s="3"/>
      <c r="HPO1723" s="31"/>
      <c r="HPP1723" s="5"/>
      <c r="HPQ1723" s="9"/>
      <c r="HPT1723" s="2"/>
      <c r="HPW1723" s="24"/>
      <c r="HPX1723" s="24"/>
      <c r="HPY1723" s="31"/>
      <c r="HPZ1723" s="24"/>
      <c r="HQA1723" s="24"/>
      <c r="HQB1723" s="24"/>
      <c r="HQC1723" s="24"/>
      <c r="HQD1723" s="24"/>
      <c r="HQE1723" s="24"/>
      <c r="HQF1723" s="24"/>
      <c r="HQG1723" s="24"/>
      <c r="HQH1723" s="24"/>
      <c r="HQI1723" s="24"/>
      <c r="HQJ1723" s="24"/>
      <c r="HQK1723" s="24"/>
      <c r="HQL1723" s="24"/>
      <c r="HQM1723" s="24"/>
      <c r="HQN1723" s="24"/>
      <c r="HQR1723" s="3"/>
      <c r="HQS1723" s="31"/>
      <c r="HQT1723" s="5"/>
      <c r="HQU1723" s="9"/>
      <c r="HQX1723" s="2"/>
      <c r="HRA1723" s="24"/>
      <c r="HRB1723" s="24"/>
      <c r="HRC1723" s="31"/>
      <c r="HRD1723" s="24"/>
      <c r="HRE1723" s="24"/>
      <c r="HRF1723" s="24"/>
      <c r="HRG1723" s="24"/>
      <c r="HRH1723" s="24"/>
      <c r="HRI1723" s="24"/>
      <c r="HRJ1723" s="24"/>
      <c r="HRK1723" s="24"/>
      <c r="HRL1723" s="24"/>
      <c r="HRM1723" s="24"/>
      <c r="HRN1723" s="24"/>
      <c r="HRO1723" s="24"/>
      <c r="HRP1723" s="24"/>
      <c r="HRQ1723" s="24"/>
      <c r="HRR1723" s="24"/>
      <c r="HRV1723" s="3"/>
      <c r="HRW1723" s="31"/>
      <c r="HRX1723" s="5"/>
      <c r="HRY1723" s="9"/>
      <c r="HSB1723" s="2"/>
      <c r="HSE1723" s="24"/>
      <c r="HSF1723" s="24"/>
      <c r="HSG1723" s="31"/>
      <c r="HSH1723" s="24"/>
      <c r="HSI1723" s="24"/>
      <c r="HSJ1723" s="24"/>
      <c r="HSK1723" s="24"/>
      <c r="HSL1723" s="24"/>
      <c r="HSM1723" s="24"/>
      <c r="HSN1723" s="24"/>
      <c r="HSO1723" s="24"/>
      <c r="HSP1723" s="24"/>
      <c r="HSQ1723" s="24"/>
      <c r="HSR1723" s="24"/>
      <c r="HSS1723" s="24"/>
      <c r="HST1723" s="24"/>
      <c r="HSU1723" s="24"/>
      <c r="HSV1723" s="24"/>
      <c r="HSZ1723" s="3"/>
      <c r="HTA1723" s="31"/>
      <c r="HTB1723" s="5"/>
      <c r="HTC1723" s="9"/>
      <c r="HTF1723" s="2"/>
      <c r="HTI1723" s="24"/>
      <c r="HTJ1723" s="24"/>
      <c r="HTK1723" s="31"/>
      <c r="HTL1723" s="24"/>
      <c r="HTM1723" s="24"/>
      <c r="HTN1723" s="24"/>
      <c r="HTO1723" s="24"/>
      <c r="HTP1723" s="24"/>
      <c r="HTQ1723" s="24"/>
      <c r="HTR1723" s="24"/>
      <c r="HTS1723" s="24"/>
      <c r="HTT1723" s="24"/>
      <c r="HTU1723" s="24"/>
      <c r="HTV1723" s="24"/>
      <c r="HTW1723" s="24"/>
      <c r="HTX1723" s="24"/>
      <c r="HTY1723" s="24"/>
      <c r="HTZ1723" s="24"/>
      <c r="HUD1723" s="3"/>
      <c r="HUE1723" s="31"/>
      <c r="HUF1723" s="5"/>
      <c r="HUG1723" s="9"/>
      <c r="HUJ1723" s="2"/>
      <c r="HUM1723" s="24"/>
      <c r="HUN1723" s="24"/>
      <c r="HUO1723" s="31"/>
      <c r="HUP1723" s="24"/>
      <c r="HUQ1723" s="24"/>
      <c r="HUR1723" s="24"/>
      <c r="HUS1723" s="24"/>
      <c r="HUT1723" s="24"/>
      <c r="HUU1723" s="24"/>
      <c r="HUV1723" s="24"/>
      <c r="HUW1723" s="24"/>
      <c r="HUX1723" s="24"/>
      <c r="HUY1723" s="24"/>
      <c r="HUZ1723" s="24"/>
      <c r="HVA1723" s="24"/>
      <c r="HVB1723" s="24"/>
      <c r="HVC1723" s="24"/>
      <c r="HVD1723" s="24"/>
      <c r="HVH1723" s="3"/>
      <c r="HVI1723" s="31"/>
      <c r="HVJ1723" s="5"/>
      <c r="HVK1723" s="9"/>
      <c r="HVN1723" s="2"/>
      <c r="HVQ1723" s="24"/>
      <c r="HVR1723" s="24"/>
      <c r="HVS1723" s="31"/>
      <c r="HVT1723" s="24"/>
      <c r="HVU1723" s="24"/>
      <c r="HVV1723" s="24"/>
      <c r="HVW1723" s="24"/>
      <c r="HVX1723" s="24"/>
      <c r="HVY1723" s="24"/>
      <c r="HVZ1723" s="24"/>
      <c r="HWA1723" s="24"/>
      <c r="HWB1723" s="24"/>
      <c r="HWC1723" s="24"/>
      <c r="HWD1723" s="24"/>
      <c r="HWE1723" s="24"/>
      <c r="HWF1723" s="24"/>
      <c r="HWG1723" s="24"/>
      <c r="HWH1723" s="24"/>
      <c r="HWL1723" s="3"/>
      <c r="HWM1723" s="31"/>
      <c r="HWN1723" s="5"/>
      <c r="HWO1723" s="9"/>
      <c r="HWR1723" s="2"/>
      <c r="HWU1723" s="24"/>
      <c r="HWV1723" s="24"/>
      <c r="HWW1723" s="31"/>
      <c r="HWX1723" s="24"/>
      <c r="HWY1723" s="24"/>
      <c r="HWZ1723" s="24"/>
      <c r="HXA1723" s="24"/>
      <c r="HXB1723" s="24"/>
      <c r="HXC1723" s="24"/>
      <c r="HXD1723" s="24"/>
      <c r="HXE1723" s="24"/>
      <c r="HXF1723" s="24"/>
      <c r="HXG1723" s="24"/>
      <c r="HXH1723" s="24"/>
      <c r="HXI1723" s="24"/>
      <c r="HXJ1723" s="24"/>
      <c r="HXK1723" s="24"/>
      <c r="HXL1723" s="24"/>
      <c r="HXP1723" s="3"/>
      <c r="HXQ1723" s="31"/>
      <c r="HXR1723" s="5"/>
      <c r="HXS1723" s="9"/>
      <c r="HXV1723" s="2"/>
      <c r="HXY1723" s="24"/>
      <c r="HXZ1723" s="24"/>
      <c r="HYA1723" s="31"/>
      <c r="HYB1723" s="24"/>
      <c r="HYC1723" s="24"/>
      <c r="HYD1723" s="24"/>
      <c r="HYE1723" s="24"/>
      <c r="HYF1723" s="24"/>
      <c r="HYG1723" s="24"/>
      <c r="HYH1723" s="24"/>
      <c r="HYI1723" s="24"/>
      <c r="HYJ1723" s="24"/>
      <c r="HYK1723" s="24"/>
      <c r="HYL1723" s="24"/>
      <c r="HYM1723" s="24"/>
      <c r="HYN1723" s="24"/>
      <c r="HYO1723" s="24"/>
      <c r="HYP1723" s="24"/>
      <c r="HYT1723" s="3"/>
      <c r="HYU1723" s="31"/>
      <c r="HYV1723" s="5"/>
      <c r="HYW1723" s="9"/>
      <c r="HYZ1723" s="2"/>
      <c r="HZC1723" s="24"/>
      <c r="HZD1723" s="24"/>
      <c r="HZE1723" s="31"/>
      <c r="HZF1723" s="24"/>
      <c r="HZG1723" s="24"/>
      <c r="HZH1723" s="24"/>
      <c r="HZI1723" s="24"/>
      <c r="HZJ1723" s="24"/>
      <c r="HZK1723" s="24"/>
      <c r="HZL1723" s="24"/>
      <c r="HZM1723" s="24"/>
      <c r="HZN1723" s="24"/>
      <c r="HZO1723" s="24"/>
      <c r="HZP1723" s="24"/>
      <c r="HZQ1723" s="24"/>
      <c r="HZR1723" s="24"/>
      <c r="HZS1723" s="24"/>
      <c r="HZT1723" s="24"/>
      <c r="HZX1723" s="3"/>
      <c r="HZY1723" s="31"/>
      <c r="HZZ1723" s="5"/>
      <c r="IAA1723" s="9"/>
      <c r="IAD1723" s="2"/>
      <c r="IAG1723" s="24"/>
      <c r="IAH1723" s="24"/>
      <c r="IAI1723" s="31"/>
      <c r="IAJ1723" s="24"/>
      <c r="IAK1723" s="24"/>
      <c r="IAL1723" s="24"/>
      <c r="IAM1723" s="24"/>
      <c r="IAN1723" s="24"/>
      <c r="IAO1723" s="24"/>
      <c r="IAP1723" s="24"/>
      <c r="IAQ1723" s="24"/>
      <c r="IAR1723" s="24"/>
      <c r="IAS1723" s="24"/>
      <c r="IAT1723" s="24"/>
      <c r="IAU1723" s="24"/>
      <c r="IAV1723" s="24"/>
      <c r="IAW1723" s="24"/>
      <c r="IAX1723" s="24"/>
      <c r="IBB1723" s="3"/>
      <c r="IBC1723" s="31"/>
      <c r="IBD1723" s="5"/>
      <c r="IBE1723" s="9"/>
      <c r="IBH1723" s="2"/>
      <c r="IBK1723" s="24"/>
      <c r="IBL1723" s="24"/>
      <c r="IBM1723" s="31"/>
      <c r="IBN1723" s="24"/>
      <c r="IBO1723" s="24"/>
      <c r="IBP1723" s="24"/>
      <c r="IBQ1723" s="24"/>
      <c r="IBR1723" s="24"/>
      <c r="IBS1723" s="24"/>
      <c r="IBT1723" s="24"/>
      <c r="IBU1723" s="24"/>
      <c r="IBV1723" s="24"/>
      <c r="IBW1723" s="24"/>
      <c r="IBX1723" s="24"/>
      <c r="IBY1723" s="24"/>
      <c r="IBZ1723" s="24"/>
      <c r="ICA1723" s="24"/>
      <c r="ICB1723" s="24"/>
      <c r="ICF1723" s="3"/>
      <c r="ICG1723" s="31"/>
      <c r="ICH1723" s="5"/>
      <c r="ICI1723" s="9"/>
      <c r="ICL1723" s="2"/>
      <c r="ICO1723" s="24"/>
      <c r="ICP1723" s="24"/>
      <c r="ICQ1723" s="31"/>
      <c r="ICR1723" s="24"/>
      <c r="ICS1723" s="24"/>
      <c r="ICT1723" s="24"/>
      <c r="ICU1723" s="24"/>
      <c r="ICV1723" s="24"/>
      <c r="ICW1723" s="24"/>
      <c r="ICX1723" s="24"/>
      <c r="ICY1723" s="24"/>
      <c r="ICZ1723" s="24"/>
      <c r="IDA1723" s="24"/>
      <c r="IDB1723" s="24"/>
      <c r="IDC1723" s="24"/>
      <c r="IDD1723" s="24"/>
      <c r="IDE1723" s="24"/>
      <c r="IDF1723" s="24"/>
      <c r="IDJ1723" s="3"/>
      <c r="IDK1723" s="31"/>
      <c r="IDL1723" s="5"/>
      <c r="IDM1723" s="9"/>
      <c r="IDP1723" s="2"/>
      <c r="IDS1723" s="24"/>
      <c r="IDT1723" s="24"/>
      <c r="IDU1723" s="31"/>
      <c r="IDV1723" s="24"/>
      <c r="IDW1723" s="24"/>
      <c r="IDX1723" s="24"/>
      <c r="IDY1723" s="24"/>
      <c r="IDZ1723" s="24"/>
      <c r="IEA1723" s="24"/>
      <c r="IEB1723" s="24"/>
      <c r="IEC1723" s="24"/>
      <c r="IED1723" s="24"/>
      <c r="IEE1723" s="24"/>
      <c r="IEF1723" s="24"/>
      <c r="IEG1723" s="24"/>
      <c r="IEH1723" s="24"/>
      <c r="IEI1723" s="24"/>
      <c r="IEJ1723" s="24"/>
      <c r="IEN1723" s="3"/>
      <c r="IEO1723" s="31"/>
      <c r="IEP1723" s="5"/>
      <c r="IEQ1723" s="9"/>
      <c r="IET1723" s="2"/>
      <c r="IEW1723" s="24"/>
      <c r="IEX1723" s="24"/>
      <c r="IEY1723" s="31"/>
      <c r="IEZ1723" s="24"/>
      <c r="IFA1723" s="24"/>
      <c r="IFB1723" s="24"/>
      <c r="IFC1723" s="24"/>
      <c r="IFD1723" s="24"/>
      <c r="IFE1723" s="24"/>
      <c r="IFF1723" s="24"/>
      <c r="IFG1723" s="24"/>
      <c r="IFH1723" s="24"/>
      <c r="IFI1723" s="24"/>
      <c r="IFJ1723" s="24"/>
      <c r="IFK1723" s="24"/>
      <c r="IFL1723" s="24"/>
      <c r="IFM1723" s="24"/>
      <c r="IFN1723" s="24"/>
      <c r="IFR1723" s="3"/>
      <c r="IFS1723" s="31"/>
      <c r="IFT1723" s="5"/>
      <c r="IFU1723" s="9"/>
      <c r="IFX1723" s="2"/>
      <c r="IGA1723" s="24"/>
      <c r="IGB1723" s="24"/>
      <c r="IGC1723" s="31"/>
      <c r="IGD1723" s="24"/>
      <c r="IGE1723" s="24"/>
      <c r="IGF1723" s="24"/>
      <c r="IGG1723" s="24"/>
      <c r="IGH1723" s="24"/>
      <c r="IGI1723" s="24"/>
      <c r="IGJ1723" s="24"/>
      <c r="IGK1723" s="24"/>
      <c r="IGL1723" s="24"/>
      <c r="IGM1723" s="24"/>
      <c r="IGN1723" s="24"/>
      <c r="IGO1723" s="24"/>
      <c r="IGP1723" s="24"/>
      <c r="IGQ1723" s="24"/>
      <c r="IGR1723" s="24"/>
      <c r="IGV1723" s="3"/>
      <c r="IGW1723" s="31"/>
      <c r="IGX1723" s="5"/>
      <c r="IGY1723" s="9"/>
      <c r="IHB1723" s="2"/>
      <c r="IHE1723" s="24"/>
      <c r="IHF1723" s="24"/>
      <c r="IHG1723" s="31"/>
      <c r="IHH1723" s="24"/>
      <c r="IHI1723" s="24"/>
      <c r="IHJ1723" s="24"/>
      <c r="IHK1723" s="24"/>
      <c r="IHL1723" s="24"/>
      <c r="IHM1723" s="24"/>
      <c r="IHN1723" s="24"/>
      <c r="IHO1723" s="24"/>
      <c r="IHP1723" s="24"/>
      <c r="IHQ1723" s="24"/>
      <c r="IHR1723" s="24"/>
      <c r="IHS1723" s="24"/>
      <c r="IHT1723" s="24"/>
      <c r="IHU1723" s="24"/>
      <c r="IHV1723" s="24"/>
      <c r="IHZ1723" s="3"/>
      <c r="IIA1723" s="31"/>
      <c r="IIB1723" s="5"/>
      <c r="IIC1723" s="9"/>
      <c r="IIF1723" s="2"/>
      <c r="III1723" s="24"/>
      <c r="IIJ1723" s="24"/>
      <c r="IIK1723" s="31"/>
      <c r="IIL1723" s="24"/>
      <c r="IIM1723" s="24"/>
      <c r="IIN1723" s="24"/>
      <c r="IIO1723" s="24"/>
      <c r="IIP1723" s="24"/>
      <c r="IIQ1723" s="24"/>
      <c r="IIR1723" s="24"/>
      <c r="IIS1723" s="24"/>
      <c r="IIT1723" s="24"/>
      <c r="IIU1723" s="24"/>
      <c r="IIV1723" s="24"/>
      <c r="IIW1723" s="24"/>
      <c r="IIX1723" s="24"/>
      <c r="IIY1723" s="24"/>
      <c r="IIZ1723" s="24"/>
      <c r="IJD1723" s="3"/>
      <c r="IJE1723" s="31"/>
      <c r="IJF1723" s="5"/>
      <c r="IJG1723" s="9"/>
      <c r="IJJ1723" s="2"/>
      <c r="IJM1723" s="24"/>
      <c r="IJN1723" s="24"/>
      <c r="IJO1723" s="31"/>
      <c r="IJP1723" s="24"/>
      <c r="IJQ1723" s="24"/>
      <c r="IJR1723" s="24"/>
      <c r="IJS1723" s="24"/>
      <c r="IJT1723" s="24"/>
      <c r="IJU1723" s="24"/>
      <c r="IJV1723" s="24"/>
      <c r="IJW1723" s="24"/>
      <c r="IJX1723" s="24"/>
      <c r="IJY1723" s="24"/>
      <c r="IJZ1723" s="24"/>
      <c r="IKA1723" s="24"/>
      <c r="IKB1723" s="24"/>
      <c r="IKC1723" s="24"/>
      <c r="IKD1723" s="24"/>
      <c r="IKH1723" s="3"/>
      <c r="IKI1723" s="31"/>
      <c r="IKJ1723" s="5"/>
      <c r="IKK1723" s="9"/>
      <c r="IKN1723" s="2"/>
      <c r="IKQ1723" s="24"/>
      <c r="IKR1723" s="24"/>
      <c r="IKS1723" s="31"/>
      <c r="IKT1723" s="24"/>
      <c r="IKU1723" s="24"/>
      <c r="IKV1723" s="24"/>
      <c r="IKW1723" s="24"/>
      <c r="IKX1723" s="24"/>
      <c r="IKY1723" s="24"/>
      <c r="IKZ1723" s="24"/>
      <c r="ILA1723" s="24"/>
      <c r="ILB1723" s="24"/>
      <c r="ILC1723" s="24"/>
      <c r="ILD1723" s="24"/>
      <c r="ILE1723" s="24"/>
      <c r="ILF1723" s="24"/>
      <c r="ILG1723" s="24"/>
      <c r="ILH1723" s="24"/>
      <c r="ILL1723" s="3"/>
      <c r="ILM1723" s="31"/>
      <c r="ILN1723" s="5"/>
      <c r="ILO1723" s="9"/>
      <c r="ILR1723" s="2"/>
      <c r="ILU1723" s="24"/>
      <c r="ILV1723" s="24"/>
      <c r="ILW1723" s="31"/>
      <c r="ILX1723" s="24"/>
      <c r="ILY1723" s="24"/>
      <c r="ILZ1723" s="24"/>
      <c r="IMA1723" s="24"/>
      <c r="IMB1723" s="24"/>
      <c r="IMC1723" s="24"/>
      <c r="IMD1723" s="24"/>
      <c r="IME1723" s="24"/>
      <c r="IMF1723" s="24"/>
      <c r="IMG1723" s="24"/>
      <c r="IMH1723" s="24"/>
      <c r="IMI1723" s="24"/>
      <c r="IMJ1723" s="24"/>
      <c r="IMK1723" s="24"/>
      <c r="IML1723" s="24"/>
      <c r="IMP1723" s="3"/>
      <c r="IMQ1723" s="31"/>
      <c r="IMR1723" s="5"/>
      <c r="IMS1723" s="9"/>
      <c r="IMV1723" s="2"/>
      <c r="IMY1723" s="24"/>
      <c r="IMZ1723" s="24"/>
      <c r="INA1723" s="31"/>
      <c r="INB1723" s="24"/>
      <c r="INC1723" s="24"/>
      <c r="IND1723" s="24"/>
      <c r="INE1723" s="24"/>
      <c r="INF1723" s="24"/>
      <c r="ING1723" s="24"/>
      <c r="INH1723" s="24"/>
      <c r="INI1723" s="24"/>
      <c r="INJ1723" s="24"/>
      <c r="INK1723" s="24"/>
      <c r="INL1723" s="24"/>
      <c r="INM1723" s="24"/>
      <c r="INN1723" s="24"/>
      <c r="INO1723" s="24"/>
      <c r="INP1723" s="24"/>
      <c r="INT1723" s="3"/>
      <c r="INU1723" s="31"/>
      <c r="INV1723" s="5"/>
      <c r="INW1723" s="9"/>
      <c r="INZ1723" s="2"/>
      <c r="IOC1723" s="24"/>
      <c r="IOD1723" s="24"/>
      <c r="IOE1723" s="31"/>
      <c r="IOF1723" s="24"/>
      <c r="IOG1723" s="24"/>
      <c r="IOH1723" s="24"/>
      <c r="IOI1723" s="24"/>
      <c r="IOJ1723" s="24"/>
      <c r="IOK1723" s="24"/>
      <c r="IOL1723" s="24"/>
      <c r="IOM1723" s="24"/>
      <c r="ION1723" s="24"/>
      <c r="IOO1723" s="24"/>
      <c r="IOP1723" s="24"/>
      <c r="IOQ1723" s="24"/>
      <c r="IOR1723" s="24"/>
      <c r="IOS1723" s="24"/>
      <c r="IOT1723" s="24"/>
      <c r="IOX1723" s="3"/>
      <c r="IOY1723" s="31"/>
      <c r="IOZ1723" s="5"/>
      <c r="IPA1723" s="9"/>
      <c r="IPD1723" s="2"/>
      <c r="IPG1723" s="24"/>
      <c r="IPH1723" s="24"/>
      <c r="IPI1723" s="31"/>
      <c r="IPJ1723" s="24"/>
      <c r="IPK1723" s="24"/>
      <c r="IPL1723" s="24"/>
      <c r="IPM1723" s="24"/>
      <c r="IPN1723" s="24"/>
      <c r="IPO1723" s="24"/>
      <c r="IPP1723" s="24"/>
      <c r="IPQ1723" s="24"/>
      <c r="IPR1723" s="24"/>
      <c r="IPS1723" s="24"/>
      <c r="IPT1723" s="24"/>
      <c r="IPU1723" s="24"/>
      <c r="IPV1723" s="24"/>
      <c r="IPW1723" s="24"/>
      <c r="IPX1723" s="24"/>
      <c r="IQB1723" s="3"/>
      <c r="IQC1723" s="31"/>
      <c r="IQD1723" s="5"/>
      <c r="IQE1723" s="9"/>
      <c r="IQH1723" s="2"/>
      <c r="IQK1723" s="24"/>
      <c r="IQL1723" s="24"/>
      <c r="IQM1723" s="31"/>
      <c r="IQN1723" s="24"/>
      <c r="IQO1723" s="24"/>
      <c r="IQP1723" s="24"/>
      <c r="IQQ1723" s="24"/>
      <c r="IQR1723" s="24"/>
      <c r="IQS1723" s="24"/>
      <c r="IQT1723" s="24"/>
      <c r="IQU1723" s="24"/>
      <c r="IQV1723" s="24"/>
      <c r="IQW1723" s="24"/>
      <c r="IQX1723" s="24"/>
      <c r="IQY1723" s="24"/>
      <c r="IQZ1723" s="24"/>
      <c r="IRA1723" s="24"/>
      <c r="IRB1723" s="24"/>
      <c r="IRF1723" s="3"/>
      <c r="IRG1723" s="31"/>
      <c r="IRH1723" s="5"/>
      <c r="IRI1723" s="9"/>
      <c r="IRL1723" s="2"/>
      <c r="IRO1723" s="24"/>
      <c r="IRP1723" s="24"/>
      <c r="IRQ1723" s="31"/>
      <c r="IRR1723" s="24"/>
      <c r="IRS1723" s="24"/>
      <c r="IRT1723" s="24"/>
      <c r="IRU1723" s="24"/>
      <c r="IRV1723" s="24"/>
      <c r="IRW1723" s="24"/>
      <c r="IRX1723" s="24"/>
      <c r="IRY1723" s="24"/>
      <c r="IRZ1723" s="24"/>
      <c r="ISA1723" s="24"/>
      <c r="ISB1723" s="24"/>
      <c r="ISC1723" s="24"/>
      <c r="ISD1723" s="24"/>
      <c r="ISE1723" s="24"/>
      <c r="ISF1723" s="24"/>
      <c r="ISJ1723" s="3"/>
      <c r="ISK1723" s="31"/>
      <c r="ISL1723" s="5"/>
      <c r="ISM1723" s="9"/>
      <c r="ISP1723" s="2"/>
      <c r="ISS1723" s="24"/>
      <c r="IST1723" s="24"/>
      <c r="ISU1723" s="31"/>
      <c r="ISV1723" s="24"/>
      <c r="ISW1723" s="24"/>
      <c r="ISX1723" s="24"/>
      <c r="ISY1723" s="24"/>
      <c r="ISZ1723" s="24"/>
      <c r="ITA1723" s="24"/>
      <c r="ITB1723" s="24"/>
      <c r="ITC1723" s="24"/>
      <c r="ITD1723" s="24"/>
      <c r="ITE1723" s="24"/>
      <c r="ITF1723" s="24"/>
      <c r="ITG1723" s="24"/>
      <c r="ITH1723" s="24"/>
      <c r="ITI1723" s="24"/>
      <c r="ITJ1723" s="24"/>
      <c r="ITN1723" s="3"/>
      <c r="ITO1723" s="31"/>
      <c r="ITP1723" s="5"/>
      <c r="ITQ1723" s="9"/>
      <c r="ITT1723" s="2"/>
      <c r="ITW1723" s="24"/>
      <c r="ITX1723" s="24"/>
      <c r="ITY1723" s="31"/>
      <c r="ITZ1723" s="24"/>
      <c r="IUA1723" s="24"/>
      <c r="IUB1723" s="24"/>
      <c r="IUC1723" s="24"/>
      <c r="IUD1723" s="24"/>
      <c r="IUE1723" s="24"/>
      <c r="IUF1723" s="24"/>
      <c r="IUG1723" s="24"/>
      <c r="IUH1723" s="24"/>
      <c r="IUI1723" s="24"/>
      <c r="IUJ1723" s="24"/>
      <c r="IUK1723" s="24"/>
      <c r="IUL1723" s="24"/>
      <c r="IUM1723" s="24"/>
      <c r="IUN1723" s="24"/>
      <c r="IUR1723" s="3"/>
      <c r="IUS1723" s="31"/>
      <c r="IUT1723" s="5"/>
      <c r="IUU1723" s="9"/>
      <c r="IUX1723" s="2"/>
      <c r="IVA1723" s="24"/>
      <c r="IVB1723" s="24"/>
      <c r="IVC1723" s="31"/>
      <c r="IVD1723" s="24"/>
      <c r="IVE1723" s="24"/>
      <c r="IVF1723" s="24"/>
      <c r="IVG1723" s="24"/>
      <c r="IVH1723" s="24"/>
      <c r="IVI1723" s="24"/>
      <c r="IVJ1723" s="24"/>
      <c r="IVK1723" s="24"/>
      <c r="IVL1723" s="24"/>
      <c r="IVM1723" s="24"/>
      <c r="IVN1723" s="24"/>
      <c r="IVO1723" s="24"/>
      <c r="IVP1723" s="24"/>
      <c r="IVQ1723" s="24"/>
      <c r="IVR1723" s="24"/>
      <c r="IVV1723" s="3"/>
      <c r="IVW1723" s="31"/>
      <c r="IVX1723" s="5"/>
      <c r="IVY1723" s="9"/>
      <c r="IWB1723" s="2"/>
      <c r="IWE1723" s="24"/>
      <c r="IWF1723" s="24"/>
      <c r="IWG1723" s="31"/>
      <c r="IWH1723" s="24"/>
      <c r="IWI1723" s="24"/>
      <c r="IWJ1723" s="24"/>
      <c r="IWK1723" s="24"/>
      <c r="IWL1723" s="24"/>
      <c r="IWM1723" s="24"/>
      <c r="IWN1723" s="24"/>
      <c r="IWO1723" s="24"/>
      <c r="IWP1723" s="24"/>
      <c r="IWQ1723" s="24"/>
      <c r="IWR1723" s="24"/>
      <c r="IWS1723" s="24"/>
      <c r="IWT1723" s="24"/>
      <c r="IWU1723" s="24"/>
      <c r="IWV1723" s="24"/>
      <c r="IWZ1723" s="3"/>
      <c r="IXA1723" s="31"/>
      <c r="IXB1723" s="5"/>
      <c r="IXC1723" s="9"/>
      <c r="IXF1723" s="2"/>
      <c r="IXI1723" s="24"/>
      <c r="IXJ1723" s="24"/>
      <c r="IXK1723" s="31"/>
      <c r="IXL1723" s="24"/>
      <c r="IXM1723" s="24"/>
      <c r="IXN1723" s="24"/>
      <c r="IXO1723" s="24"/>
      <c r="IXP1723" s="24"/>
      <c r="IXQ1723" s="24"/>
      <c r="IXR1723" s="24"/>
      <c r="IXS1723" s="24"/>
      <c r="IXT1723" s="24"/>
      <c r="IXU1723" s="24"/>
      <c r="IXV1723" s="24"/>
      <c r="IXW1723" s="24"/>
      <c r="IXX1723" s="24"/>
      <c r="IXY1723" s="24"/>
      <c r="IXZ1723" s="24"/>
      <c r="IYD1723" s="3"/>
      <c r="IYE1723" s="31"/>
      <c r="IYF1723" s="5"/>
      <c r="IYG1723" s="9"/>
      <c r="IYJ1723" s="2"/>
      <c r="IYM1723" s="24"/>
      <c r="IYN1723" s="24"/>
      <c r="IYO1723" s="31"/>
      <c r="IYP1723" s="24"/>
      <c r="IYQ1723" s="24"/>
      <c r="IYR1723" s="24"/>
      <c r="IYS1723" s="24"/>
      <c r="IYT1723" s="24"/>
      <c r="IYU1723" s="24"/>
      <c r="IYV1723" s="24"/>
      <c r="IYW1723" s="24"/>
      <c r="IYX1723" s="24"/>
      <c r="IYY1723" s="24"/>
      <c r="IYZ1723" s="24"/>
      <c r="IZA1723" s="24"/>
      <c r="IZB1723" s="24"/>
      <c r="IZC1723" s="24"/>
      <c r="IZD1723" s="24"/>
      <c r="IZH1723" s="3"/>
      <c r="IZI1723" s="31"/>
      <c r="IZJ1723" s="5"/>
      <c r="IZK1723" s="9"/>
      <c r="IZN1723" s="2"/>
      <c r="IZQ1723" s="24"/>
      <c r="IZR1723" s="24"/>
      <c r="IZS1723" s="31"/>
      <c r="IZT1723" s="24"/>
      <c r="IZU1723" s="24"/>
      <c r="IZV1723" s="24"/>
      <c r="IZW1723" s="24"/>
      <c r="IZX1723" s="24"/>
      <c r="IZY1723" s="24"/>
      <c r="IZZ1723" s="24"/>
      <c r="JAA1723" s="24"/>
      <c r="JAB1723" s="24"/>
      <c r="JAC1723" s="24"/>
      <c r="JAD1723" s="24"/>
      <c r="JAE1723" s="24"/>
      <c r="JAF1723" s="24"/>
      <c r="JAG1723" s="24"/>
      <c r="JAH1723" s="24"/>
      <c r="JAL1723" s="3"/>
      <c r="JAM1723" s="31"/>
      <c r="JAN1723" s="5"/>
      <c r="JAO1723" s="9"/>
      <c r="JAR1723" s="2"/>
      <c r="JAU1723" s="24"/>
      <c r="JAV1723" s="24"/>
      <c r="JAW1723" s="31"/>
      <c r="JAX1723" s="24"/>
      <c r="JAY1723" s="24"/>
      <c r="JAZ1723" s="24"/>
      <c r="JBA1723" s="24"/>
      <c r="JBB1723" s="24"/>
      <c r="JBC1723" s="24"/>
      <c r="JBD1723" s="24"/>
      <c r="JBE1723" s="24"/>
      <c r="JBF1723" s="24"/>
      <c r="JBG1723" s="24"/>
      <c r="JBH1723" s="24"/>
      <c r="JBI1723" s="24"/>
      <c r="JBJ1723" s="24"/>
      <c r="JBK1723" s="24"/>
      <c r="JBL1723" s="24"/>
      <c r="JBP1723" s="3"/>
      <c r="JBQ1723" s="31"/>
      <c r="JBR1723" s="5"/>
      <c r="JBS1723" s="9"/>
      <c r="JBV1723" s="2"/>
      <c r="JBY1723" s="24"/>
      <c r="JBZ1723" s="24"/>
      <c r="JCA1723" s="31"/>
      <c r="JCB1723" s="24"/>
      <c r="JCC1723" s="24"/>
      <c r="JCD1723" s="24"/>
      <c r="JCE1723" s="24"/>
      <c r="JCF1723" s="24"/>
      <c r="JCG1723" s="24"/>
      <c r="JCH1723" s="24"/>
      <c r="JCI1723" s="24"/>
      <c r="JCJ1723" s="24"/>
      <c r="JCK1723" s="24"/>
      <c r="JCL1723" s="24"/>
      <c r="JCM1723" s="24"/>
      <c r="JCN1723" s="24"/>
      <c r="JCO1723" s="24"/>
      <c r="JCP1723" s="24"/>
      <c r="JCT1723" s="3"/>
      <c r="JCU1723" s="31"/>
      <c r="JCV1723" s="5"/>
      <c r="JCW1723" s="9"/>
      <c r="JCZ1723" s="2"/>
      <c r="JDC1723" s="24"/>
      <c r="JDD1723" s="24"/>
      <c r="JDE1723" s="31"/>
      <c r="JDF1723" s="24"/>
      <c r="JDG1723" s="24"/>
      <c r="JDH1723" s="24"/>
      <c r="JDI1723" s="24"/>
      <c r="JDJ1723" s="24"/>
      <c r="JDK1723" s="24"/>
      <c r="JDL1723" s="24"/>
      <c r="JDM1723" s="24"/>
      <c r="JDN1723" s="24"/>
      <c r="JDO1723" s="24"/>
      <c r="JDP1723" s="24"/>
      <c r="JDQ1723" s="24"/>
      <c r="JDR1723" s="24"/>
      <c r="JDS1723" s="24"/>
      <c r="JDT1723" s="24"/>
      <c r="JDX1723" s="3"/>
      <c r="JDY1723" s="31"/>
      <c r="JDZ1723" s="5"/>
      <c r="JEA1723" s="9"/>
      <c r="JED1723" s="2"/>
      <c r="JEG1723" s="24"/>
      <c r="JEH1723" s="24"/>
      <c r="JEI1723" s="31"/>
      <c r="JEJ1723" s="24"/>
      <c r="JEK1723" s="24"/>
      <c r="JEL1723" s="24"/>
      <c r="JEM1723" s="24"/>
      <c r="JEN1723" s="24"/>
      <c r="JEO1723" s="24"/>
      <c r="JEP1723" s="24"/>
      <c r="JEQ1723" s="24"/>
      <c r="JER1723" s="24"/>
      <c r="JES1723" s="24"/>
      <c r="JET1723" s="24"/>
      <c r="JEU1723" s="24"/>
      <c r="JEV1723" s="24"/>
      <c r="JEW1723" s="24"/>
      <c r="JEX1723" s="24"/>
      <c r="JFB1723" s="3"/>
      <c r="JFC1723" s="31"/>
      <c r="JFD1723" s="5"/>
      <c r="JFE1723" s="9"/>
      <c r="JFH1723" s="2"/>
      <c r="JFK1723" s="24"/>
      <c r="JFL1723" s="24"/>
      <c r="JFM1723" s="31"/>
      <c r="JFN1723" s="24"/>
      <c r="JFO1723" s="24"/>
      <c r="JFP1723" s="24"/>
      <c r="JFQ1723" s="24"/>
      <c r="JFR1723" s="24"/>
      <c r="JFS1723" s="24"/>
      <c r="JFT1723" s="24"/>
      <c r="JFU1723" s="24"/>
      <c r="JFV1723" s="24"/>
      <c r="JFW1723" s="24"/>
      <c r="JFX1723" s="24"/>
      <c r="JFY1723" s="24"/>
      <c r="JFZ1723" s="24"/>
      <c r="JGA1723" s="24"/>
      <c r="JGB1723" s="24"/>
      <c r="JGF1723" s="3"/>
      <c r="JGG1723" s="31"/>
      <c r="JGH1723" s="5"/>
      <c r="JGI1723" s="9"/>
      <c r="JGL1723" s="2"/>
      <c r="JGO1723" s="24"/>
      <c r="JGP1723" s="24"/>
      <c r="JGQ1723" s="31"/>
      <c r="JGR1723" s="24"/>
      <c r="JGS1723" s="24"/>
      <c r="JGT1723" s="24"/>
      <c r="JGU1723" s="24"/>
      <c r="JGV1723" s="24"/>
      <c r="JGW1723" s="24"/>
      <c r="JGX1723" s="24"/>
      <c r="JGY1723" s="24"/>
      <c r="JGZ1723" s="24"/>
      <c r="JHA1723" s="24"/>
      <c r="JHB1723" s="24"/>
      <c r="JHC1723" s="24"/>
      <c r="JHD1723" s="24"/>
      <c r="JHE1723" s="24"/>
      <c r="JHF1723" s="24"/>
      <c r="JHJ1723" s="3"/>
      <c r="JHK1723" s="31"/>
      <c r="JHL1723" s="5"/>
      <c r="JHM1723" s="9"/>
      <c r="JHP1723" s="2"/>
      <c r="JHS1723" s="24"/>
      <c r="JHT1723" s="24"/>
      <c r="JHU1723" s="31"/>
      <c r="JHV1723" s="24"/>
      <c r="JHW1723" s="24"/>
      <c r="JHX1723" s="24"/>
      <c r="JHY1723" s="24"/>
      <c r="JHZ1723" s="24"/>
      <c r="JIA1723" s="24"/>
      <c r="JIB1723" s="24"/>
      <c r="JIC1723" s="24"/>
      <c r="JID1723" s="24"/>
      <c r="JIE1723" s="24"/>
      <c r="JIF1723" s="24"/>
      <c r="JIG1723" s="24"/>
      <c r="JIH1723" s="24"/>
      <c r="JII1723" s="24"/>
      <c r="JIJ1723" s="24"/>
      <c r="JIN1723" s="3"/>
      <c r="JIO1723" s="31"/>
      <c r="JIP1723" s="5"/>
      <c r="JIQ1723" s="9"/>
      <c r="JIT1723" s="2"/>
      <c r="JIW1723" s="24"/>
      <c r="JIX1723" s="24"/>
      <c r="JIY1723" s="31"/>
      <c r="JIZ1723" s="24"/>
      <c r="JJA1723" s="24"/>
      <c r="JJB1723" s="24"/>
      <c r="JJC1723" s="24"/>
      <c r="JJD1723" s="24"/>
      <c r="JJE1723" s="24"/>
      <c r="JJF1723" s="24"/>
      <c r="JJG1723" s="24"/>
      <c r="JJH1723" s="24"/>
      <c r="JJI1723" s="24"/>
      <c r="JJJ1723" s="24"/>
      <c r="JJK1723" s="24"/>
      <c r="JJL1723" s="24"/>
      <c r="JJM1723" s="24"/>
      <c r="JJN1723" s="24"/>
      <c r="JJR1723" s="3"/>
      <c r="JJS1723" s="31"/>
      <c r="JJT1723" s="5"/>
      <c r="JJU1723" s="9"/>
      <c r="JJX1723" s="2"/>
      <c r="JKA1723" s="24"/>
      <c r="JKB1723" s="24"/>
      <c r="JKC1723" s="31"/>
      <c r="JKD1723" s="24"/>
      <c r="JKE1723" s="24"/>
      <c r="JKF1723" s="24"/>
      <c r="JKG1723" s="24"/>
      <c r="JKH1723" s="24"/>
      <c r="JKI1723" s="24"/>
      <c r="JKJ1723" s="24"/>
      <c r="JKK1723" s="24"/>
      <c r="JKL1723" s="24"/>
      <c r="JKM1723" s="24"/>
      <c r="JKN1723" s="24"/>
      <c r="JKO1723" s="24"/>
      <c r="JKP1723" s="24"/>
      <c r="JKQ1723" s="24"/>
      <c r="JKR1723" s="24"/>
      <c r="JKV1723" s="3"/>
      <c r="JKW1723" s="31"/>
      <c r="JKX1723" s="5"/>
      <c r="JKY1723" s="9"/>
      <c r="JLB1723" s="2"/>
      <c r="JLE1723" s="24"/>
      <c r="JLF1723" s="24"/>
      <c r="JLG1723" s="31"/>
      <c r="JLH1723" s="24"/>
      <c r="JLI1723" s="24"/>
      <c r="JLJ1723" s="24"/>
      <c r="JLK1723" s="24"/>
      <c r="JLL1723" s="24"/>
      <c r="JLM1723" s="24"/>
      <c r="JLN1723" s="24"/>
      <c r="JLO1723" s="24"/>
      <c r="JLP1723" s="24"/>
      <c r="JLQ1723" s="24"/>
      <c r="JLR1723" s="24"/>
      <c r="JLS1723" s="24"/>
      <c r="JLT1723" s="24"/>
      <c r="JLU1723" s="24"/>
      <c r="JLV1723" s="24"/>
      <c r="JLZ1723" s="3"/>
      <c r="JMA1723" s="31"/>
      <c r="JMB1723" s="5"/>
      <c r="JMC1723" s="9"/>
      <c r="JMF1723" s="2"/>
      <c r="JMI1723" s="24"/>
      <c r="JMJ1723" s="24"/>
      <c r="JMK1723" s="31"/>
      <c r="JML1723" s="24"/>
      <c r="JMM1723" s="24"/>
      <c r="JMN1723" s="24"/>
      <c r="JMO1723" s="24"/>
      <c r="JMP1723" s="24"/>
      <c r="JMQ1723" s="24"/>
      <c r="JMR1723" s="24"/>
      <c r="JMS1723" s="24"/>
      <c r="JMT1723" s="24"/>
      <c r="JMU1723" s="24"/>
      <c r="JMV1723" s="24"/>
      <c r="JMW1723" s="24"/>
      <c r="JMX1723" s="24"/>
      <c r="JMY1723" s="24"/>
      <c r="JMZ1723" s="24"/>
      <c r="JND1723" s="3"/>
      <c r="JNE1723" s="31"/>
      <c r="JNF1723" s="5"/>
      <c r="JNG1723" s="9"/>
      <c r="JNJ1723" s="2"/>
      <c r="JNM1723" s="24"/>
      <c r="JNN1723" s="24"/>
      <c r="JNO1723" s="31"/>
      <c r="JNP1723" s="24"/>
      <c r="JNQ1723" s="24"/>
      <c r="JNR1723" s="24"/>
      <c r="JNS1723" s="24"/>
      <c r="JNT1723" s="24"/>
      <c r="JNU1723" s="24"/>
      <c r="JNV1723" s="24"/>
      <c r="JNW1723" s="24"/>
      <c r="JNX1723" s="24"/>
      <c r="JNY1723" s="24"/>
      <c r="JNZ1723" s="24"/>
      <c r="JOA1723" s="24"/>
      <c r="JOB1723" s="24"/>
      <c r="JOC1723" s="24"/>
      <c r="JOD1723" s="24"/>
      <c r="JOH1723" s="3"/>
      <c r="JOI1723" s="31"/>
      <c r="JOJ1723" s="5"/>
      <c r="JOK1723" s="9"/>
      <c r="JON1723" s="2"/>
      <c r="JOQ1723" s="24"/>
      <c r="JOR1723" s="24"/>
      <c r="JOS1723" s="31"/>
      <c r="JOT1723" s="24"/>
      <c r="JOU1723" s="24"/>
      <c r="JOV1723" s="24"/>
      <c r="JOW1723" s="24"/>
      <c r="JOX1723" s="24"/>
      <c r="JOY1723" s="24"/>
      <c r="JOZ1723" s="24"/>
      <c r="JPA1723" s="24"/>
      <c r="JPB1723" s="24"/>
      <c r="JPC1723" s="24"/>
      <c r="JPD1723" s="24"/>
      <c r="JPE1723" s="24"/>
      <c r="JPF1723" s="24"/>
      <c r="JPG1723" s="24"/>
      <c r="JPH1723" s="24"/>
      <c r="JPL1723" s="3"/>
      <c r="JPM1723" s="31"/>
      <c r="JPN1723" s="5"/>
      <c r="JPO1723" s="9"/>
      <c r="JPR1723" s="2"/>
      <c r="JPU1723" s="24"/>
      <c r="JPV1723" s="24"/>
      <c r="JPW1723" s="31"/>
      <c r="JPX1723" s="24"/>
      <c r="JPY1723" s="24"/>
      <c r="JPZ1723" s="24"/>
      <c r="JQA1723" s="24"/>
      <c r="JQB1723" s="24"/>
      <c r="JQC1723" s="24"/>
      <c r="JQD1723" s="24"/>
      <c r="JQE1723" s="24"/>
      <c r="JQF1723" s="24"/>
      <c r="JQG1723" s="24"/>
      <c r="JQH1723" s="24"/>
      <c r="JQI1723" s="24"/>
      <c r="JQJ1723" s="24"/>
      <c r="JQK1723" s="24"/>
      <c r="JQL1723" s="24"/>
      <c r="JQP1723" s="3"/>
      <c r="JQQ1723" s="31"/>
      <c r="JQR1723" s="5"/>
      <c r="JQS1723" s="9"/>
      <c r="JQV1723" s="2"/>
      <c r="JQY1723" s="24"/>
      <c r="JQZ1723" s="24"/>
      <c r="JRA1723" s="31"/>
      <c r="JRB1723" s="24"/>
      <c r="JRC1723" s="24"/>
      <c r="JRD1723" s="24"/>
      <c r="JRE1723" s="24"/>
      <c r="JRF1723" s="24"/>
      <c r="JRG1723" s="24"/>
      <c r="JRH1723" s="24"/>
      <c r="JRI1723" s="24"/>
      <c r="JRJ1723" s="24"/>
      <c r="JRK1723" s="24"/>
      <c r="JRL1723" s="24"/>
      <c r="JRM1723" s="24"/>
      <c r="JRN1723" s="24"/>
      <c r="JRO1723" s="24"/>
      <c r="JRP1723" s="24"/>
      <c r="JRT1723" s="3"/>
      <c r="JRU1723" s="31"/>
      <c r="JRV1723" s="5"/>
      <c r="JRW1723" s="9"/>
      <c r="JRZ1723" s="2"/>
      <c r="JSC1723" s="24"/>
      <c r="JSD1723" s="24"/>
      <c r="JSE1723" s="31"/>
      <c r="JSF1723" s="24"/>
      <c r="JSG1723" s="24"/>
      <c r="JSH1723" s="24"/>
      <c r="JSI1723" s="24"/>
      <c r="JSJ1723" s="24"/>
      <c r="JSK1723" s="24"/>
      <c r="JSL1723" s="24"/>
      <c r="JSM1723" s="24"/>
      <c r="JSN1723" s="24"/>
      <c r="JSO1723" s="24"/>
      <c r="JSP1723" s="24"/>
      <c r="JSQ1723" s="24"/>
      <c r="JSR1723" s="24"/>
      <c r="JSS1723" s="24"/>
      <c r="JST1723" s="24"/>
      <c r="JSX1723" s="3"/>
      <c r="JSY1723" s="31"/>
      <c r="JSZ1723" s="5"/>
      <c r="JTA1723" s="9"/>
      <c r="JTD1723" s="2"/>
      <c r="JTG1723" s="24"/>
      <c r="JTH1723" s="24"/>
      <c r="JTI1723" s="31"/>
      <c r="JTJ1723" s="24"/>
      <c r="JTK1723" s="24"/>
      <c r="JTL1723" s="24"/>
      <c r="JTM1723" s="24"/>
      <c r="JTN1723" s="24"/>
      <c r="JTO1723" s="24"/>
      <c r="JTP1723" s="24"/>
      <c r="JTQ1723" s="24"/>
      <c r="JTR1723" s="24"/>
      <c r="JTS1723" s="24"/>
      <c r="JTT1723" s="24"/>
      <c r="JTU1723" s="24"/>
      <c r="JTV1723" s="24"/>
      <c r="JTW1723" s="24"/>
      <c r="JTX1723" s="24"/>
      <c r="JUB1723" s="3"/>
      <c r="JUC1723" s="31"/>
      <c r="JUD1723" s="5"/>
      <c r="JUE1723" s="9"/>
      <c r="JUH1723" s="2"/>
      <c r="JUK1723" s="24"/>
      <c r="JUL1723" s="24"/>
      <c r="JUM1723" s="31"/>
      <c r="JUN1723" s="24"/>
      <c r="JUO1723" s="24"/>
      <c r="JUP1723" s="24"/>
      <c r="JUQ1723" s="24"/>
      <c r="JUR1723" s="24"/>
      <c r="JUS1723" s="24"/>
      <c r="JUT1723" s="24"/>
      <c r="JUU1723" s="24"/>
      <c r="JUV1723" s="24"/>
      <c r="JUW1723" s="24"/>
      <c r="JUX1723" s="24"/>
      <c r="JUY1723" s="24"/>
      <c r="JUZ1723" s="24"/>
      <c r="JVA1723" s="24"/>
      <c r="JVB1723" s="24"/>
      <c r="JVF1723" s="3"/>
      <c r="JVG1723" s="31"/>
      <c r="JVH1723" s="5"/>
      <c r="JVI1723" s="9"/>
      <c r="JVL1723" s="2"/>
      <c r="JVO1723" s="24"/>
      <c r="JVP1723" s="24"/>
      <c r="JVQ1723" s="31"/>
      <c r="JVR1723" s="24"/>
      <c r="JVS1723" s="24"/>
      <c r="JVT1723" s="24"/>
      <c r="JVU1723" s="24"/>
      <c r="JVV1723" s="24"/>
      <c r="JVW1723" s="24"/>
      <c r="JVX1723" s="24"/>
      <c r="JVY1723" s="24"/>
      <c r="JVZ1723" s="24"/>
      <c r="JWA1723" s="24"/>
      <c r="JWB1723" s="24"/>
      <c r="JWC1723" s="24"/>
      <c r="JWD1723" s="24"/>
      <c r="JWE1723" s="24"/>
      <c r="JWF1723" s="24"/>
      <c r="JWJ1723" s="3"/>
      <c r="JWK1723" s="31"/>
      <c r="JWL1723" s="5"/>
      <c r="JWM1723" s="9"/>
      <c r="JWP1723" s="2"/>
      <c r="JWS1723" s="24"/>
      <c r="JWT1723" s="24"/>
      <c r="JWU1723" s="31"/>
      <c r="JWV1723" s="24"/>
      <c r="JWW1723" s="24"/>
      <c r="JWX1723" s="24"/>
      <c r="JWY1723" s="24"/>
      <c r="JWZ1723" s="24"/>
      <c r="JXA1723" s="24"/>
      <c r="JXB1723" s="24"/>
      <c r="JXC1723" s="24"/>
      <c r="JXD1723" s="24"/>
      <c r="JXE1723" s="24"/>
      <c r="JXF1723" s="24"/>
      <c r="JXG1723" s="24"/>
      <c r="JXH1723" s="24"/>
      <c r="JXI1723" s="24"/>
      <c r="JXJ1723" s="24"/>
      <c r="JXN1723" s="3"/>
      <c r="JXO1723" s="31"/>
      <c r="JXP1723" s="5"/>
      <c r="JXQ1723" s="9"/>
      <c r="JXT1723" s="2"/>
      <c r="JXW1723" s="24"/>
      <c r="JXX1723" s="24"/>
      <c r="JXY1723" s="31"/>
      <c r="JXZ1723" s="24"/>
      <c r="JYA1723" s="24"/>
      <c r="JYB1723" s="24"/>
      <c r="JYC1723" s="24"/>
      <c r="JYD1723" s="24"/>
      <c r="JYE1723" s="24"/>
      <c r="JYF1723" s="24"/>
      <c r="JYG1723" s="24"/>
      <c r="JYH1723" s="24"/>
      <c r="JYI1723" s="24"/>
      <c r="JYJ1723" s="24"/>
      <c r="JYK1723" s="24"/>
      <c r="JYL1723" s="24"/>
      <c r="JYM1723" s="24"/>
      <c r="JYN1723" s="24"/>
      <c r="JYR1723" s="3"/>
      <c r="JYS1723" s="31"/>
      <c r="JYT1723" s="5"/>
      <c r="JYU1723" s="9"/>
      <c r="JYX1723" s="2"/>
      <c r="JZA1723" s="24"/>
      <c r="JZB1723" s="24"/>
      <c r="JZC1723" s="31"/>
      <c r="JZD1723" s="24"/>
      <c r="JZE1723" s="24"/>
      <c r="JZF1723" s="24"/>
      <c r="JZG1723" s="24"/>
      <c r="JZH1723" s="24"/>
      <c r="JZI1723" s="24"/>
      <c r="JZJ1723" s="24"/>
      <c r="JZK1723" s="24"/>
      <c r="JZL1723" s="24"/>
      <c r="JZM1723" s="24"/>
      <c r="JZN1723" s="24"/>
      <c r="JZO1723" s="24"/>
      <c r="JZP1723" s="24"/>
      <c r="JZQ1723" s="24"/>
      <c r="JZR1723" s="24"/>
      <c r="JZV1723" s="3"/>
      <c r="JZW1723" s="31"/>
      <c r="JZX1723" s="5"/>
      <c r="JZY1723" s="9"/>
      <c r="KAB1723" s="2"/>
      <c r="KAE1723" s="24"/>
      <c r="KAF1723" s="24"/>
      <c r="KAG1723" s="31"/>
      <c r="KAH1723" s="24"/>
      <c r="KAI1723" s="24"/>
      <c r="KAJ1723" s="24"/>
      <c r="KAK1723" s="24"/>
      <c r="KAL1723" s="24"/>
      <c r="KAM1723" s="24"/>
      <c r="KAN1723" s="24"/>
      <c r="KAO1723" s="24"/>
      <c r="KAP1723" s="24"/>
      <c r="KAQ1723" s="24"/>
      <c r="KAR1723" s="24"/>
      <c r="KAS1723" s="24"/>
      <c r="KAT1723" s="24"/>
      <c r="KAU1723" s="24"/>
      <c r="KAV1723" s="24"/>
      <c r="KAZ1723" s="3"/>
      <c r="KBA1723" s="31"/>
      <c r="KBB1723" s="5"/>
      <c r="KBC1723" s="9"/>
      <c r="KBF1723" s="2"/>
      <c r="KBI1723" s="24"/>
      <c r="KBJ1723" s="24"/>
      <c r="KBK1723" s="31"/>
      <c r="KBL1723" s="24"/>
      <c r="KBM1723" s="24"/>
      <c r="KBN1723" s="24"/>
      <c r="KBO1723" s="24"/>
      <c r="KBP1723" s="24"/>
      <c r="KBQ1723" s="24"/>
      <c r="KBR1723" s="24"/>
      <c r="KBS1723" s="24"/>
      <c r="KBT1723" s="24"/>
      <c r="KBU1723" s="24"/>
      <c r="KBV1723" s="24"/>
      <c r="KBW1723" s="24"/>
      <c r="KBX1723" s="24"/>
      <c r="KBY1723" s="24"/>
      <c r="KBZ1723" s="24"/>
      <c r="KCD1723" s="3"/>
      <c r="KCE1723" s="31"/>
      <c r="KCF1723" s="5"/>
      <c r="KCG1723" s="9"/>
      <c r="KCJ1723" s="2"/>
      <c r="KCM1723" s="24"/>
      <c r="KCN1723" s="24"/>
      <c r="KCO1723" s="31"/>
      <c r="KCP1723" s="24"/>
      <c r="KCQ1723" s="24"/>
      <c r="KCR1723" s="24"/>
      <c r="KCS1723" s="24"/>
      <c r="KCT1723" s="24"/>
      <c r="KCU1723" s="24"/>
      <c r="KCV1723" s="24"/>
      <c r="KCW1723" s="24"/>
      <c r="KCX1723" s="24"/>
      <c r="KCY1723" s="24"/>
      <c r="KCZ1723" s="24"/>
      <c r="KDA1723" s="24"/>
      <c r="KDB1723" s="24"/>
      <c r="KDC1723" s="24"/>
      <c r="KDD1723" s="24"/>
      <c r="KDH1723" s="3"/>
      <c r="KDI1723" s="31"/>
      <c r="KDJ1723" s="5"/>
      <c r="KDK1723" s="9"/>
      <c r="KDN1723" s="2"/>
      <c r="KDQ1723" s="24"/>
      <c r="KDR1723" s="24"/>
      <c r="KDS1723" s="31"/>
      <c r="KDT1723" s="24"/>
      <c r="KDU1723" s="24"/>
      <c r="KDV1723" s="24"/>
      <c r="KDW1723" s="24"/>
      <c r="KDX1723" s="24"/>
      <c r="KDY1723" s="24"/>
      <c r="KDZ1723" s="24"/>
      <c r="KEA1723" s="24"/>
      <c r="KEB1723" s="24"/>
      <c r="KEC1723" s="24"/>
      <c r="KED1723" s="24"/>
      <c r="KEE1723" s="24"/>
      <c r="KEF1723" s="24"/>
      <c r="KEG1723" s="24"/>
      <c r="KEH1723" s="24"/>
      <c r="KEL1723" s="3"/>
      <c r="KEM1723" s="31"/>
      <c r="KEN1723" s="5"/>
      <c r="KEO1723" s="9"/>
      <c r="KER1723" s="2"/>
      <c r="KEU1723" s="24"/>
      <c r="KEV1723" s="24"/>
      <c r="KEW1723" s="31"/>
      <c r="KEX1723" s="24"/>
      <c r="KEY1723" s="24"/>
      <c r="KEZ1723" s="24"/>
      <c r="KFA1723" s="24"/>
      <c r="KFB1723" s="24"/>
      <c r="KFC1723" s="24"/>
      <c r="KFD1723" s="24"/>
      <c r="KFE1723" s="24"/>
      <c r="KFF1723" s="24"/>
      <c r="KFG1723" s="24"/>
      <c r="KFH1723" s="24"/>
      <c r="KFI1723" s="24"/>
      <c r="KFJ1723" s="24"/>
      <c r="KFK1723" s="24"/>
      <c r="KFL1723" s="24"/>
      <c r="KFP1723" s="3"/>
      <c r="KFQ1723" s="31"/>
      <c r="KFR1723" s="5"/>
      <c r="KFS1723" s="9"/>
      <c r="KFV1723" s="2"/>
      <c r="KFY1723" s="24"/>
      <c r="KFZ1723" s="24"/>
      <c r="KGA1723" s="31"/>
      <c r="KGB1723" s="24"/>
      <c r="KGC1723" s="24"/>
      <c r="KGD1723" s="24"/>
      <c r="KGE1723" s="24"/>
      <c r="KGF1723" s="24"/>
      <c r="KGG1723" s="24"/>
      <c r="KGH1723" s="24"/>
      <c r="KGI1723" s="24"/>
      <c r="KGJ1723" s="24"/>
      <c r="KGK1723" s="24"/>
      <c r="KGL1723" s="24"/>
      <c r="KGM1723" s="24"/>
      <c r="KGN1723" s="24"/>
      <c r="KGO1723" s="24"/>
      <c r="KGP1723" s="24"/>
      <c r="KGT1723" s="3"/>
      <c r="KGU1723" s="31"/>
      <c r="KGV1723" s="5"/>
      <c r="KGW1723" s="9"/>
      <c r="KGZ1723" s="2"/>
      <c r="KHC1723" s="24"/>
      <c r="KHD1723" s="24"/>
      <c r="KHE1723" s="31"/>
      <c r="KHF1723" s="24"/>
      <c r="KHG1723" s="24"/>
      <c r="KHH1723" s="24"/>
      <c r="KHI1723" s="24"/>
      <c r="KHJ1723" s="24"/>
      <c r="KHK1723" s="24"/>
      <c r="KHL1723" s="24"/>
      <c r="KHM1723" s="24"/>
      <c r="KHN1723" s="24"/>
      <c r="KHO1723" s="24"/>
      <c r="KHP1723" s="24"/>
      <c r="KHQ1723" s="24"/>
      <c r="KHR1723" s="24"/>
      <c r="KHS1723" s="24"/>
      <c r="KHT1723" s="24"/>
      <c r="KHX1723" s="3"/>
      <c r="KHY1723" s="31"/>
      <c r="KHZ1723" s="5"/>
      <c r="KIA1723" s="9"/>
      <c r="KID1723" s="2"/>
      <c r="KIG1723" s="24"/>
      <c r="KIH1723" s="24"/>
      <c r="KII1723" s="31"/>
      <c r="KIJ1723" s="24"/>
      <c r="KIK1723" s="24"/>
      <c r="KIL1723" s="24"/>
      <c r="KIM1723" s="24"/>
      <c r="KIN1723" s="24"/>
      <c r="KIO1723" s="24"/>
      <c r="KIP1723" s="24"/>
      <c r="KIQ1723" s="24"/>
      <c r="KIR1723" s="24"/>
      <c r="KIS1723" s="24"/>
      <c r="KIT1723" s="24"/>
      <c r="KIU1723" s="24"/>
      <c r="KIV1723" s="24"/>
      <c r="KIW1723" s="24"/>
      <c r="KIX1723" s="24"/>
      <c r="KJB1723" s="3"/>
      <c r="KJC1723" s="31"/>
      <c r="KJD1723" s="5"/>
      <c r="KJE1723" s="9"/>
      <c r="KJH1723" s="2"/>
      <c r="KJK1723" s="24"/>
      <c r="KJL1723" s="24"/>
      <c r="KJM1723" s="31"/>
      <c r="KJN1723" s="24"/>
      <c r="KJO1723" s="24"/>
      <c r="KJP1723" s="24"/>
      <c r="KJQ1723" s="24"/>
      <c r="KJR1723" s="24"/>
      <c r="KJS1723" s="24"/>
      <c r="KJT1723" s="24"/>
      <c r="KJU1723" s="24"/>
      <c r="KJV1723" s="24"/>
      <c r="KJW1723" s="24"/>
      <c r="KJX1723" s="24"/>
      <c r="KJY1723" s="24"/>
      <c r="KJZ1723" s="24"/>
      <c r="KKA1723" s="24"/>
      <c r="KKB1723" s="24"/>
      <c r="KKF1723" s="3"/>
      <c r="KKG1723" s="31"/>
      <c r="KKH1723" s="5"/>
      <c r="KKI1723" s="9"/>
      <c r="KKL1723" s="2"/>
      <c r="KKO1723" s="24"/>
      <c r="KKP1723" s="24"/>
      <c r="KKQ1723" s="31"/>
      <c r="KKR1723" s="24"/>
      <c r="KKS1723" s="24"/>
      <c r="KKT1723" s="24"/>
      <c r="KKU1723" s="24"/>
      <c r="KKV1723" s="24"/>
      <c r="KKW1723" s="24"/>
      <c r="KKX1723" s="24"/>
      <c r="KKY1723" s="24"/>
      <c r="KKZ1723" s="24"/>
      <c r="KLA1723" s="24"/>
      <c r="KLB1723" s="24"/>
      <c r="KLC1723" s="24"/>
      <c r="KLD1723" s="24"/>
      <c r="KLE1723" s="24"/>
      <c r="KLF1723" s="24"/>
      <c r="KLJ1723" s="3"/>
      <c r="KLK1723" s="31"/>
      <c r="KLL1723" s="5"/>
      <c r="KLM1723" s="9"/>
      <c r="KLP1723" s="2"/>
      <c r="KLS1723" s="24"/>
      <c r="KLT1723" s="24"/>
      <c r="KLU1723" s="31"/>
      <c r="KLV1723" s="24"/>
      <c r="KLW1723" s="24"/>
      <c r="KLX1723" s="24"/>
      <c r="KLY1723" s="24"/>
      <c r="KLZ1723" s="24"/>
      <c r="KMA1723" s="24"/>
      <c r="KMB1723" s="24"/>
      <c r="KMC1723" s="24"/>
      <c r="KMD1723" s="24"/>
      <c r="KME1723" s="24"/>
      <c r="KMF1723" s="24"/>
      <c r="KMG1723" s="24"/>
      <c r="KMH1723" s="24"/>
      <c r="KMI1723" s="24"/>
      <c r="KMJ1723" s="24"/>
      <c r="KMN1723" s="3"/>
      <c r="KMO1723" s="31"/>
      <c r="KMP1723" s="5"/>
      <c r="KMQ1723" s="9"/>
      <c r="KMT1723" s="2"/>
      <c r="KMW1723" s="24"/>
      <c r="KMX1723" s="24"/>
      <c r="KMY1723" s="31"/>
      <c r="KMZ1723" s="24"/>
      <c r="KNA1723" s="24"/>
      <c r="KNB1723" s="24"/>
      <c r="KNC1723" s="24"/>
      <c r="KND1723" s="24"/>
      <c r="KNE1723" s="24"/>
      <c r="KNF1723" s="24"/>
      <c r="KNG1723" s="24"/>
      <c r="KNH1723" s="24"/>
      <c r="KNI1723" s="24"/>
      <c r="KNJ1723" s="24"/>
      <c r="KNK1723" s="24"/>
      <c r="KNL1723" s="24"/>
      <c r="KNM1723" s="24"/>
      <c r="KNN1723" s="24"/>
      <c r="KNR1723" s="3"/>
      <c r="KNS1723" s="31"/>
      <c r="KNT1723" s="5"/>
      <c r="KNU1723" s="9"/>
      <c r="KNX1723" s="2"/>
      <c r="KOA1723" s="24"/>
      <c r="KOB1723" s="24"/>
      <c r="KOC1723" s="31"/>
      <c r="KOD1723" s="24"/>
      <c r="KOE1723" s="24"/>
      <c r="KOF1723" s="24"/>
      <c r="KOG1723" s="24"/>
      <c r="KOH1723" s="24"/>
      <c r="KOI1723" s="24"/>
      <c r="KOJ1723" s="24"/>
      <c r="KOK1723" s="24"/>
      <c r="KOL1723" s="24"/>
      <c r="KOM1723" s="24"/>
      <c r="KON1723" s="24"/>
      <c r="KOO1723" s="24"/>
      <c r="KOP1723" s="24"/>
      <c r="KOQ1723" s="24"/>
      <c r="KOR1723" s="24"/>
      <c r="KOV1723" s="3"/>
      <c r="KOW1723" s="31"/>
      <c r="KOX1723" s="5"/>
      <c r="KOY1723" s="9"/>
      <c r="KPB1723" s="2"/>
      <c r="KPE1723" s="24"/>
      <c r="KPF1723" s="24"/>
      <c r="KPG1723" s="31"/>
      <c r="KPH1723" s="24"/>
      <c r="KPI1723" s="24"/>
      <c r="KPJ1723" s="24"/>
      <c r="KPK1723" s="24"/>
      <c r="KPL1723" s="24"/>
      <c r="KPM1723" s="24"/>
      <c r="KPN1723" s="24"/>
      <c r="KPO1723" s="24"/>
      <c r="KPP1723" s="24"/>
      <c r="KPQ1723" s="24"/>
      <c r="KPR1723" s="24"/>
      <c r="KPS1723" s="24"/>
      <c r="KPT1723" s="24"/>
      <c r="KPU1723" s="24"/>
      <c r="KPV1723" s="24"/>
      <c r="KPZ1723" s="3"/>
      <c r="KQA1723" s="31"/>
      <c r="KQB1723" s="5"/>
      <c r="KQC1723" s="9"/>
      <c r="KQF1723" s="2"/>
      <c r="KQI1723" s="24"/>
      <c r="KQJ1723" s="24"/>
      <c r="KQK1723" s="31"/>
      <c r="KQL1723" s="24"/>
      <c r="KQM1723" s="24"/>
      <c r="KQN1723" s="24"/>
      <c r="KQO1723" s="24"/>
      <c r="KQP1723" s="24"/>
      <c r="KQQ1723" s="24"/>
      <c r="KQR1723" s="24"/>
      <c r="KQS1723" s="24"/>
      <c r="KQT1723" s="24"/>
      <c r="KQU1723" s="24"/>
      <c r="KQV1723" s="24"/>
      <c r="KQW1723" s="24"/>
      <c r="KQX1723" s="24"/>
      <c r="KQY1723" s="24"/>
      <c r="KQZ1723" s="24"/>
      <c r="KRD1723" s="3"/>
      <c r="KRE1723" s="31"/>
      <c r="KRF1723" s="5"/>
      <c r="KRG1723" s="9"/>
      <c r="KRJ1723" s="2"/>
      <c r="KRM1723" s="24"/>
      <c r="KRN1723" s="24"/>
      <c r="KRO1723" s="31"/>
      <c r="KRP1723" s="24"/>
      <c r="KRQ1723" s="24"/>
      <c r="KRR1723" s="24"/>
      <c r="KRS1723" s="24"/>
      <c r="KRT1723" s="24"/>
      <c r="KRU1723" s="24"/>
      <c r="KRV1723" s="24"/>
      <c r="KRW1723" s="24"/>
      <c r="KRX1723" s="24"/>
      <c r="KRY1723" s="24"/>
      <c r="KRZ1723" s="24"/>
      <c r="KSA1723" s="24"/>
      <c r="KSB1723" s="24"/>
      <c r="KSC1723" s="24"/>
      <c r="KSD1723" s="24"/>
      <c r="KSH1723" s="3"/>
      <c r="KSI1723" s="31"/>
      <c r="KSJ1723" s="5"/>
      <c r="KSK1723" s="9"/>
      <c r="KSN1723" s="2"/>
      <c r="KSQ1723" s="24"/>
      <c r="KSR1723" s="24"/>
      <c r="KSS1723" s="31"/>
      <c r="KST1723" s="24"/>
      <c r="KSU1723" s="24"/>
      <c r="KSV1723" s="24"/>
      <c r="KSW1723" s="24"/>
      <c r="KSX1723" s="24"/>
      <c r="KSY1723" s="24"/>
      <c r="KSZ1723" s="24"/>
      <c r="KTA1723" s="24"/>
      <c r="KTB1723" s="24"/>
      <c r="KTC1723" s="24"/>
      <c r="KTD1723" s="24"/>
      <c r="KTE1723" s="24"/>
      <c r="KTF1723" s="24"/>
      <c r="KTG1723" s="24"/>
      <c r="KTH1723" s="24"/>
      <c r="KTL1723" s="3"/>
      <c r="KTM1723" s="31"/>
      <c r="KTN1723" s="5"/>
      <c r="KTO1723" s="9"/>
      <c r="KTR1723" s="2"/>
      <c r="KTU1723" s="24"/>
      <c r="KTV1723" s="24"/>
      <c r="KTW1723" s="31"/>
      <c r="KTX1723" s="24"/>
      <c r="KTY1723" s="24"/>
      <c r="KTZ1723" s="24"/>
      <c r="KUA1723" s="24"/>
      <c r="KUB1723" s="24"/>
      <c r="KUC1723" s="24"/>
      <c r="KUD1723" s="24"/>
      <c r="KUE1723" s="24"/>
      <c r="KUF1723" s="24"/>
      <c r="KUG1723" s="24"/>
      <c r="KUH1723" s="24"/>
      <c r="KUI1723" s="24"/>
      <c r="KUJ1723" s="24"/>
      <c r="KUK1723" s="24"/>
      <c r="KUL1723" s="24"/>
      <c r="KUP1723" s="3"/>
      <c r="KUQ1723" s="31"/>
      <c r="KUR1723" s="5"/>
      <c r="KUS1723" s="9"/>
      <c r="KUV1723" s="2"/>
      <c r="KUY1723" s="24"/>
      <c r="KUZ1723" s="24"/>
      <c r="KVA1723" s="31"/>
      <c r="KVB1723" s="24"/>
      <c r="KVC1723" s="24"/>
      <c r="KVD1723" s="24"/>
      <c r="KVE1723" s="24"/>
      <c r="KVF1723" s="24"/>
      <c r="KVG1723" s="24"/>
      <c r="KVH1723" s="24"/>
      <c r="KVI1723" s="24"/>
      <c r="KVJ1723" s="24"/>
      <c r="KVK1723" s="24"/>
      <c r="KVL1723" s="24"/>
      <c r="KVM1723" s="24"/>
      <c r="KVN1723" s="24"/>
      <c r="KVO1723" s="24"/>
      <c r="KVP1723" s="24"/>
      <c r="KVT1723" s="3"/>
      <c r="KVU1723" s="31"/>
      <c r="KVV1723" s="5"/>
      <c r="KVW1723" s="9"/>
      <c r="KVZ1723" s="2"/>
      <c r="KWC1723" s="24"/>
      <c r="KWD1723" s="24"/>
      <c r="KWE1723" s="31"/>
      <c r="KWF1723" s="24"/>
      <c r="KWG1723" s="24"/>
      <c r="KWH1723" s="24"/>
      <c r="KWI1723" s="24"/>
      <c r="KWJ1723" s="24"/>
      <c r="KWK1723" s="24"/>
      <c r="KWL1723" s="24"/>
      <c r="KWM1723" s="24"/>
      <c r="KWN1723" s="24"/>
      <c r="KWO1723" s="24"/>
      <c r="KWP1723" s="24"/>
      <c r="KWQ1723" s="24"/>
      <c r="KWR1723" s="24"/>
      <c r="KWS1723" s="24"/>
      <c r="KWT1723" s="24"/>
      <c r="KWX1723" s="3"/>
      <c r="KWY1723" s="31"/>
      <c r="KWZ1723" s="5"/>
      <c r="KXA1723" s="9"/>
      <c r="KXD1723" s="2"/>
      <c r="KXG1723" s="24"/>
      <c r="KXH1723" s="24"/>
      <c r="KXI1723" s="31"/>
      <c r="KXJ1723" s="24"/>
      <c r="KXK1723" s="24"/>
      <c r="KXL1723" s="24"/>
      <c r="KXM1723" s="24"/>
      <c r="KXN1723" s="24"/>
      <c r="KXO1723" s="24"/>
      <c r="KXP1723" s="24"/>
      <c r="KXQ1723" s="24"/>
      <c r="KXR1723" s="24"/>
      <c r="KXS1723" s="24"/>
      <c r="KXT1723" s="24"/>
      <c r="KXU1723" s="24"/>
      <c r="KXV1723" s="24"/>
      <c r="KXW1723" s="24"/>
      <c r="KXX1723" s="24"/>
      <c r="KYB1723" s="3"/>
      <c r="KYC1723" s="31"/>
      <c r="KYD1723" s="5"/>
      <c r="KYE1723" s="9"/>
      <c r="KYH1723" s="2"/>
      <c r="KYK1723" s="24"/>
      <c r="KYL1723" s="24"/>
      <c r="KYM1723" s="31"/>
      <c r="KYN1723" s="24"/>
      <c r="KYO1723" s="24"/>
      <c r="KYP1723" s="24"/>
      <c r="KYQ1723" s="24"/>
      <c r="KYR1723" s="24"/>
      <c r="KYS1723" s="24"/>
      <c r="KYT1723" s="24"/>
      <c r="KYU1723" s="24"/>
      <c r="KYV1723" s="24"/>
      <c r="KYW1723" s="24"/>
      <c r="KYX1723" s="24"/>
      <c r="KYY1723" s="24"/>
      <c r="KYZ1723" s="24"/>
      <c r="KZA1723" s="24"/>
      <c r="KZB1723" s="24"/>
      <c r="KZF1723" s="3"/>
      <c r="KZG1723" s="31"/>
      <c r="KZH1723" s="5"/>
      <c r="KZI1723" s="9"/>
      <c r="KZL1723" s="2"/>
      <c r="KZO1723" s="24"/>
      <c r="KZP1723" s="24"/>
      <c r="KZQ1723" s="31"/>
      <c r="KZR1723" s="24"/>
      <c r="KZS1723" s="24"/>
      <c r="KZT1723" s="24"/>
      <c r="KZU1723" s="24"/>
      <c r="KZV1723" s="24"/>
      <c r="KZW1723" s="24"/>
      <c r="KZX1723" s="24"/>
      <c r="KZY1723" s="24"/>
      <c r="KZZ1723" s="24"/>
      <c r="LAA1723" s="24"/>
      <c r="LAB1723" s="24"/>
      <c r="LAC1723" s="24"/>
      <c r="LAD1723" s="24"/>
      <c r="LAE1723" s="24"/>
      <c r="LAF1723" s="24"/>
      <c r="LAJ1723" s="3"/>
      <c r="LAK1723" s="31"/>
      <c r="LAL1723" s="5"/>
      <c r="LAM1723" s="9"/>
      <c r="LAP1723" s="2"/>
      <c r="LAS1723" s="24"/>
      <c r="LAT1723" s="24"/>
      <c r="LAU1723" s="31"/>
      <c r="LAV1723" s="24"/>
      <c r="LAW1723" s="24"/>
      <c r="LAX1723" s="24"/>
      <c r="LAY1723" s="24"/>
      <c r="LAZ1723" s="24"/>
      <c r="LBA1723" s="24"/>
      <c r="LBB1723" s="24"/>
      <c r="LBC1723" s="24"/>
      <c r="LBD1723" s="24"/>
      <c r="LBE1723" s="24"/>
      <c r="LBF1723" s="24"/>
      <c r="LBG1723" s="24"/>
      <c r="LBH1723" s="24"/>
      <c r="LBI1723" s="24"/>
      <c r="LBJ1723" s="24"/>
      <c r="LBN1723" s="3"/>
      <c r="LBO1723" s="31"/>
      <c r="LBP1723" s="5"/>
      <c r="LBQ1723" s="9"/>
      <c r="LBT1723" s="2"/>
      <c r="LBW1723" s="24"/>
      <c r="LBX1723" s="24"/>
      <c r="LBY1723" s="31"/>
      <c r="LBZ1723" s="24"/>
      <c r="LCA1723" s="24"/>
      <c r="LCB1723" s="24"/>
      <c r="LCC1723" s="24"/>
      <c r="LCD1723" s="24"/>
      <c r="LCE1723" s="24"/>
      <c r="LCF1723" s="24"/>
      <c r="LCG1723" s="24"/>
      <c r="LCH1723" s="24"/>
      <c r="LCI1723" s="24"/>
      <c r="LCJ1723" s="24"/>
      <c r="LCK1723" s="24"/>
      <c r="LCL1723" s="24"/>
      <c r="LCM1723" s="24"/>
      <c r="LCN1723" s="24"/>
      <c r="LCR1723" s="3"/>
      <c r="LCS1723" s="31"/>
      <c r="LCT1723" s="5"/>
      <c r="LCU1723" s="9"/>
      <c r="LCX1723" s="2"/>
      <c r="LDA1723" s="24"/>
      <c r="LDB1723" s="24"/>
      <c r="LDC1723" s="31"/>
      <c r="LDD1723" s="24"/>
      <c r="LDE1723" s="24"/>
      <c r="LDF1723" s="24"/>
      <c r="LDG1723" s="24"/>
      <c r="LDH1723" s="24"/>
      <c r="LDI1723" s="24"/>
      <c r="LDJ1723" s="24"/>
      <c r="LDK1723" s="24"/>
      <c r="LDL1723" s="24"/>
      <c r="LDM1723" s="24"/>
      <c r="LDN1723" s="24"/>
      <c r="LDO1723" s="24"/>
      <c r="LDP1723" s="24"/>
      <c r="LDQ1723" s="24"/>
      <c r="LDR1723" s="24"/>
      <c r="LDV1723" s="3"/>
      <c r="LDW1723" s="31"/>
      <c r="LDX1723" s="5"/>
      <c r="LDY1723" s="9"/>
      <c r="LEB1723" s="2"/>
      <c r="LEE1723" s="24"/>
      <c r="LEF1723" s="24"/>
      <c r="LEG1723" s="31"/>
      <c r="LEH1723" s="24"/>
      <c r="LEI1723" s="24"/>
      <c r="LEJ1723" s="24"/>
      <c r="LEK1723" s="24"/>
      <c r="LEL1723" s="24"/>
      <c r="LEM1723" s="24"/>
      <c r="LEN1723" s="24"/>
      <c r="LEO1723" s="24"/>
      <c r="LEP1723" s="24"/>
      <c r="LEQ1723" s="24"/>
      <c r="LER1723" s="24"/>
      <c r="LES1723" s="24"/>
      <c r="LET1723" s="24"/>
      <c r="LEU1723" s="24"/>
      <c r="LEV1723" s="24"/>
      <c r="LEZ1723" s="3"/>
      <c r="LFA1723" s="31"/>
      <c r="LFB1723" s="5"/>
      <c r="LFC1723" s="9"/>
      <c r="LFF1723" s="2"/>
      <c r="LFI1723" s="24"/>
      <c r="LFJ1723" s="24"/>
      <c r="LFK1723" s="31"/>
      <c r="LFL1723" s="24"/>
      <c r="LFM1723" s="24"/>
      <c r="LFN1723" s="24"/>
      <c r="LFO1723" s="24"/>
      <c r="LFP1723" s="24"/>
      <c r="LFQ1723" s="24"/>
      <c r="LFR1723" s="24"/>
      <c r="LFS1723" s="24"/>
      <c r="LFT1723" s="24"/>
      <c r="LFU1723" s="24"/>
      <c r="LFV1723" s="24"/>
      <c r="LFW1723" s="24"/>
      <c r="LFX1723" s="24"/>
      <c r="LFY1723" s="24"/>
      <c r="LFZ1723" s="24"/>
      <c r="LGD1723" s="3"/>
      <c r="LGE1723" s="31"/>
      <c r="LGF1723" s="5"/>
      <c r="LGG1723" s="9"/>
      <c r="LGJ1723" s="2"/>
      <c r="LGM1723" s="24"/>
      <c r="LGN1723" s="24"/>
      <c r="LGO1723" s="31"/>
      <c r="LGP1723" s="24"/>
      <c r="LGQ1723" s="24"/>
      <c r="LGR1723" s="24"/>
      <c r="LGS1723" s="24"/>
      <c r="LGT1723" s="24"/>
      <c r="LGU1723" s="24"/>
      <c r="LGV1723" s="24"/>
      <c r="LGW1723" s="24"/>
      <c r="LGX1723" s="24"/>
      <c r="LGY1723" s="24"/>
      <c r="LGZ1723" s="24"/>
      <c r="LHA1723" s="24"/>
      <c r="LHB1723" s="24"/>
      <c r="LHC1723" s="24"/>
      <c r="LHD1723" s="24"/>
      <c r="LHH1723" s="3"/>
      <c r="LHI1723" s="31"/>
      <c r="LHJ1723" s="5"/>
      <c r="LHK1723" s="9"/>
      <c r="LHN1723" s="2"/>
      <c r="LHQ1723" s="24"/>
      <c r="LHR1723" s="24"/>
      <c r="LHS1723" s="31"/>
      <c r="LHT1723" s="24"/>
      <c r="LHU1723" s="24"/>
      <c r="LHV1723" s="24"/>
      <c r="LHW1723" s="24"/>
      <c r="LHX1723" s="24"/>
      <c r="LHY1723" s="24"/>
      <c r="LHZ1723" s="24"/>
      <c r="LIA1723" s="24"/>
      <c r="LIB1723" s="24"/>
      <c r="LIC1723" s="24"/>
      <c r="LID1723" s="24"/>
      <c r="LIE1723" s="24"/>
      <c r="LIF1723" s="24"/>
      <c r="LIG1723" s="24"/>
      <c r="LIH1723" s="24"/>
      <c r="LIL1723" s="3"/>
      <c r="LIM1723" s="31"/>
      <c r="LIN1723" s="5"/>
      <c r="LIO1723" s="9"/>
      <c r="LIR1723" s="2"/>
      <c r="LIU1723" s="24"/>
      <c r="LIV1723" s="24"/>
      <c r="LIW1723" s="31"/>
      <c r="LIX1723" s="24"/>
      <c r="LIY1723" s="24"/>
      <c r="LIZ1723" s="24"/>
      <c r="LJA1723" s="24"/>
      <c r="LJB1723" s="24"/>
      <c r="LJC1723" s="24"/>
      <c r="LJD1723" s="24"/>
      <c r="LJE1723" s="24"/>
      <c r="LJF1723" s="24"/>
      <c r="LJG1723" s="24"/>
      <c r="LJH1723" s="24"/>
      <c r="LJI1723" s="24"/>
      <c r="LJJ1723" s="24"/>
      <c r="LJK1723" s="24"/>
      <c r="LJL1723" s="24"/>
      <c r="LJP1723" s="3"/>
      <c r="LJQ1723" s="31"/>
      <c r="LJR1723" s="5"/>
      <c r="LJS1723" s="9"/>
      <c r="LJV1723" s="2"/>
      <c r="LJY1723" s="24"/>
      <c r="LJZ1723" s="24"/>
      <c r="LKA1723" s="31"/>
      <c r="LKB1723" s="24"/>
      <c r="LKC1723" s="24"/>
      <c r="LKD1723" s="24"/>
      <c r="LKE1723" s="24"/>
      <c r="LKF1723" s="24"/>
      <c r="LKG1723" s="24"/>
      <c r="LKH1723" s="24"/>
      <c r="LKI1723" s="24"/>
      <c r="LKJ1723" s="24"/>
      <c r="LKK1723" s="24"/>
      <c r="LKL1723" s="24"/>
      <c r="LKM1723" s="24"/>
      <c r="LKN1723" s="24"/>
      <c r="LKO1723" s="24"/>
      <c r="LKP1723" s="24"/>
      <c r="LKT1723" s="3"/>
      <c r="LKU1723" s="31"/>
      <c r="LKV1723" s="5"/>
      <c r="LKW1723" s="9"/>
      <c r="LKZ1723" s="2"/>
      <c r="LLC1723" s="24"/>
      <c r="LLD1723" s="24"/>
      <c r="LLE1723" s="31"/>
      <c r="LLF1723" s="24"/>
      <c r="LLG1723" s="24"/>
      <c r="LLH1723" s="24"/>
      <c r="LLI1723" s="24"/>
      <c r="LLJ1723" s="24"/>
      <c r="LLK1723" s="24"/>
      <c r="LLL1723" s="24"/>
      <c r="LLM1723" s="24"/>
      <c r="LLN1723" s="24"/>
      <c r="LLO1723" s="24"/>
      <c r="LLP1723" s="24"/>
      <c r="LLQ1723" s="24"/>
      <c r="LLR1723" s="24"/>
      <c r="LLS1723" s="24"/>
      <c r="LLT1723" s="24"/>
      <c r="LLX1723" s="3"/>
      <c r="LLY1723" s="31"/>
      <c r="LLZ1723" s="5"/>
      <c r="LMA1723" s="9"/>
      <c r="LMD1723" s="2"/>
      <c r="LMG1723" s="24"/>
      <c r="LMH1723" s="24"/>
      <c r="LMI1723" s="31"/>
      <c r="LMJ1723" s="24"/>
      <c r="LMK1723" s="24"/>
      <c r="LML1723" s="24"/>
      <c r="LMM1723" s="24"/>
      <c r="LMN1723" s="24"/>
      <c r="LMO1723" s="24"/>
      <c r="LMP1723" s="24"/>
      <c r="LMQ1723" s="24"/>
      <c r="LMR1723" s="24"/>
      <c r="LMS1723" s="24"/>
      <c r="LMT1723" s="24"/>
      <c r="LMU1723" s="24"/>
      <c r="LMV1723" s="24"/>
      <c r="LMW1723" s="24"/>
      <c r="LMX1723" s="24"/>
      <c r="LNB1723" s="3"/>
      <c r="LNC1723" s="31"/>
      <c r="LND1723" s="5"/>
      <c r="LNE1723" s="9"/>
      <c r="LNH1723" s="2"/>
      <c r="LNK1723" s="24"/>
      <c r="LNL1723" s="24"/>
      <c r="LNM1723" s="31"/>
      <c r="LNN1723" s="24"/>
      <c r="LNO1723" s="24"/>
      <c r="LNP1723" s="24"/>
      <c r="LNQ1723" s="24"/>
      <c r="LNR1723" s="24"/>
      <c r="LNS1723" s="24"/>
      <c r="LNT1723" s="24"/>
      <c r="LNU1723" s="24"/>
      <c r="LNV1723" s="24"/>
      <c r="LNW1723" s="24"/>
      <c r="LNX1723" s="24"/>
      <c r="LNY1723" s="24"/>
      <c r="LNZ1723" s="24"/>
      <c r="LOA1723" s="24"/>
      <c r="LOB1723" s="24"/>
      <c r="LOF1723" s="3"/>
      <c r="LOG1723" s="31"/>
      <c r="LOH1723" s="5"/>
      <c r="LOI1723" s="9"/>
      <c r="LOL1723" s="2"/>
      <c r="LOO1723" s="24"/>
      <c r="LOP1723" s="24"/>
      <c r="LOQ1723" s="31"/>
      <c r="LOR1723" s="24"/>
      <c r="LOS1723" s="24"/>
      <c r="LOT1723" s="24"/>
      <c r="LOU1723" s="24"/>
      <c r="LOV1723" s="24"/>
      <c r="LOW1723" s="24"/>
      <c r="LOX1723" s="24"/>
      <c r="LOY1723" s="24"/>
      <c r="LOZ1723" s="24"/>
      <c r="LPA1723" s="24"/>
      <c r="LPB1723" s="24"/>
      <c r="LPC1723" s="24"/>
      <c r="LPD1723" s="24"/>
      <c r="LPE1723" s="24"/>
      <c r="LPF1723" s="24"/>
      <c r="LPJ1723" s="3"/>
      <c r="LPK1723" s="31"/>
      <c r="LPL1723" s="5"/>
      <c r="LPM1723" s="9"/>
      <c r="LPP1723" s="2"/>
      <c r="LPS1723" s="24"/>
      <c r="LPT1723" s="24"/>
      <c r="LPU1723" s="31"/>
      <c r="LPV1723" s="24"/>
      <c r="LPW1723" s="24"/>
      <c r="LPX1723" s="24"/>
      <c r="LPY1723" s="24"/>
      <c r="LPZ1723" s="24"/>
      <c r="LQA1723" s="24"/>
      <c r="LQB1723" s="24"/>
      <c r="LQC1723" s="24"/>
      <c r="LQD1723" s="24"/>
      <c r="LQE1723" s="24"/>
      <c r="LQF1723" s="24"/>
      <c r="LQG1723" s="24"/>
      <c r="LQH1723" s="24"/>
      <c r="LQI1723" s="24"/>
      <c r="LQJ1723" s="24"/>
      <c r="LQN1723" s="3"/>
      <c r="LQO1723" s="31"/>
      <c r="LQP1723" s="5"/>
      <c r="LQQ1723" s="9"/>
      <c r="LQT1723" s="2"/>
      <c r="LQW1723" s="24"/>
      <c r="LQX1723" s="24"/>
      <c r="LQY1723" s="31"/>
      <c r="LQZ1723" s="24"/>
      <c r="LRA1723" s="24"/>
      <c r="LRB1723" s="24"/>
      <c r="LRC1723" s="24"/>
      <c r="LRD1723" s="24"/>
      <c r="LRE1723" s="24"/>
      <c r="LRF1723" s="24"/>
      <c r="LRG1723" s="24"/>
      <c r="LRH1723" s="24"/>
      <c r="LRI1723" s="24"/>
      <c r="LRJ1723" s="24"/>
      <c r="LRK1723" s="24"/>
      <c r="LRL1723" s="24"/>
      <c r="LRM1723" s="24"/>
      <c r="LRN1723" s="24"/>
      <c r="LRR1723" s="3"/>
      <c r="LRS1723" s="31"/>
      <c r="LRT1723" s="5"/>
      <c r="LRU1723" s="9"/>
      <c r="LRX1723" s="2"/>
      <c r="LSA1723" s="24"/>
      <c r="LSB1723" s="24"/>
      <c r="LSC1723" s="31"/>
      <c r="LSD1723" s="24"/>
      <c r="LSE1723" s="24"/>
      <c r="LSF1723" s="24"/>
      <c r="LSG1723" s="24"/>
      <c r="LSH1723" s="24"/>
      <c r="LSI1723" s="24"/>
      <c r="LSJ1723" s="24"/>
      <c r="LSK1723" s="24"/>
      <c r="LSL1723" s="24"/>
      <c r="LSM1723" s="24"/>
      <c r="LSN1723" s="24"/>
      <c r="LSO1723" s="24"/>
      <c r="LSP1723" s="24"/>
      <c r="LSQ1723" s="24"/>
      <c r="LSR1723" s="24"/>
      <c r="LSV1723" s="3"/>
      <c r="LSW1723" s="31"/>
      <c r="LSX1723" s="5"/>
      <c r="LSY1723" s="9"/>
      <c r="LTB1723" s="2"/>
      <c r="LTE1723" s="24"/>
      <c r="LTF1723" s="24"/>
      <c r="LTG1723" s="31"/>
      <c r="LTH1723" s="24"/>
      <c r="LTI1723" s="24"/>
      <c r="LTJ1723" s="24"/>
      <c r="LTK1723" s="24"/>
      <c r="LTL1723" s="24"/>
      <c r="LTM1723" s="24"/>
      <c r="LTN1723" s="24"/>
      <c r="LTO1723" s="24"/>
      <c r="LTP1723" s="24"/>
      <c r="LTQ1723" s="24"/>
      <c r="LTR1723" s="24"/>
      <c r="LTS1723" s="24"/>
      <c r="LTT1723" s="24"/>
      <c r="LTU1723" s="24"/>
      <c r="LTV1723" s="24"/>
      <c r="LTZ1723" s="3"/>
      <c r="LUA1723" s="31"/>
      <c r="LUB1723" s="5"/>
      <c r="LUC1723" s="9"/>
      <c r="LUF1723" s="2"/>
      <c r="LUI1723" s="24"/>
      <c r="LUJ1723" s="24"/>
      <c r="LUK1723" s="31"/>
      <c r="LUL1723" s="24"/>
      <c r="LUM1723" s="24"/>
      <c r="LUN1723" s="24"/>
      <c r="LUO1723" s="24"/>
      <c r="LUP1723" s="24"/>
      <c r="LUQ1723" s="24"/>
      <c r="LUR1723" s="24"/>
      <c r="LUS1723" s="24"/>
      <c r="LUT1723" s="24"/>
      <c r="LUU1723" s="24"/>
      <c r="LUV1723" s="24"/>
      <c r="LUW1723" s="24"/>
      <c r="LUX1723" s="24"/>
      <c r="LUY1723" s="24"/>
      <c r="LUZ1723" s="24"/>
      <c r="LVD1723" s="3"/>
      <c r="LVE1723" s="31"/>
      <c r="LVF1723" s="5"/>
      <c r="LVG1723" s="9"/>
      <c r="LVJ1723" s="2"/>
      <c r="LVM1723" s="24"/>
      <c r="LVN1723" s="24"/>
      <c r="LVO1723" s="31"/>
      <c r="LVP1723" s="24"/>
      <c r="LVQ1723" s="24"/>
      <c r="LVR1723" s="24"/>
      <c r="LVS1723" s="24"/>
      <c r="LVT1723" s="24"/>
      <c r="LVU1723" s="24"/>
      <c r="LVV1723" s="24"/>
      <c r="LVW1723" s="24"/>
      <c r="LVX1723" s="24"/>
      <c r="LVY1723" s="24"/>
      <c r="LVZ1723" s="24"/>
      <c r="LWA1723" s="24"/>
      <c r="LWB1723" s="24"/>
      <c r="LWC1723" s="24"/>
      <c r="LWD1723" s="24"/>
      <c r="LWH1723" s="3"/>
      <c r="LWI1723" s="31"/>
      <c r="LWJ1723" s="5"/>
      <c r="LWK1723" s="9"/>
      <c r="LWN1723" s="2"/>
      <c r="LWQ1723" s="24"/>
      <c r="LWR1723" s="24"/>
      <c r="LWS1723" s="31"/>
      <c r="LWT1723" s="24"/>
      <c r="LWU1723" s="24"/>
      <c r="LWV1723" s="24"/>
      <c r="LWW1723" s="24"/>
      <c r="LWX1723" s="24"/>
      <c r="LWY1723" s="24"/>
      <c r="LWZ1723" s="24"/>
      <c r="LXA1723" s="24"/>
      <c r="LXB1723" s="24"/>
      <c r="LXC1723" s="24"/>
      <c r="LXD1723" s="24"/>
      <c r="LXE1723" s="24"/>
      <c r="LXF1723" s="24"/>
      <c r="LXG1723" s="24"/>
      <c r="LXH1723" s="24"/>
      <c r="LXL1723" s="3"/>
      <c r="LXM1723" s="31"/>
      <c r="LXN1723" s="5"/>
      <c r="LXO1723" s="9"/>
      <c r="LXR1723" s="2"/>
      <c r="LXU1723" s="24"/>
      <c r="LXV1723" s="24"/>
      <c r="LXW1723" s="31"/>
      <c r="LXX1723" s="24"/>
      <c r="LXY1723" s="24"/>
      <c r="LXZ1723" s="24"/>
      <c r="LYA1723" s="24"/>
      <c r="LYB1723" s="24"/>
      <c r="LYC1723" s="24"/>
      <c r="LYD1723" s="24"/>
      <c r="LYE1723" s="24"/>
      <c r="LYF1723" s="24"/>
      <c r="LYG1723" s="24"/>
      <c r="LYH1723" s="24"/>
      <c r="LYI1723" s="24"/>
      <c r="LYJ1723" s="24"/>
      <c r="LYK1723" s="24"/>
      <c r="LYL1723" s="24"/>
      <c r="LYP1723" s="3"/>
      <c r="LYQ1723" s="31"/>
      <c r="LYR1723" s="5"/>
      <c r="LYS1723" s="9"/>
      <c r="LYV1723" s="2"/>
      <c r="LYY1723" s="24"/>
      <c r="LYZ1723" s="24"/>
      <c r="LZA1723" s="31"/>
      <c r="LZB1723" s="24"/>
      <c r="LZC1723" s="24"/>
      <c r="LZD1723" s="24"/>
      <c r="LZE1723" s="24"/>
      <c r="LZF1723" s="24"/>
      <c r="LZG1723" s="24"/>
      <c r="LZH1723" s="24"/>
      <c r="LZI1723" s="24"/>
      <c r="LZJ1723" s="24"/>
      <c r="LZK1723" s="24"/>
      <c r="LZL1723" s="24"/>
      <c r="LZM1723" s="24"/>
      <c r="LZN1723" s="24"/>
      <c r="LZO1723" s="24"/>
      <c r="LZP1723" s="24"/>
      <c r="LZT1723" s="3"/>
      <c r="LZU1723" s="31"/>
      <c r="LZV1723" s="5"/>
      <c r="LZW1723" s="9"/>
      <c r="LZZ1723" s="2"/>
      <c r="MAC1723" s="24"/>
      <c r="MAD1723" s="24"/>
      <c r="MAE1723" s="31"/>
      <c r="MAF1723" s="24"/>
      <c r="MAG1723" s="24"/>
      <c r="MAH1723" s="24"/>
      <c r="MAI1723" s="24"/>
      <c r="MAJ1723" s="24"/>
      <c r="MAK1723" s="24"/>
      <c r="MAL1723" s="24"/>
      <c r="MAM1723" s="24"/>
      <c r="MAN1723" s="24"/>
      <c r="MAO1723" s="24"/>
      <c r="MAP1723" s="24"/>
      <c r="MAQ1723" s="24"/>
      <c r="MAR1723" s="24"/>
      <c r="MAS1723" s="24"/>
      <c r="MAT1723" s="24"/>
      <c r="MAX1723" s="3"/>
      <c r="MAY1723" s="31"/>
      <c r="MAZ1723" s="5"/>
      <c r="MBA1723" s="9"/>
      <c r="MBD1723" s="2"/>
      <c r="MBG1723" s="24"/>
      <c r="MBH1723" s="24"/>
      <c r="MBI1723" s="31"/>
      <c r="MBJ1723" s="24"/>
      <c r="MBK1723" s="24"/>
      <c r="MBL1723" s="24"/>
      <c r="MBM1723" s="24"/>
      <c r="MBN1723" s="24"/>
      <c r="MBO1723" s="24"/>
      <c r="MBP1723" s="24"/>
      <c r="MBQ1723" s="24"/>
      <c r="MBR1723" s="24"/>
      <c r="MBS1723" s="24"/>
      <c r="MBT1723" s="24"/>
      <c r="MBU1723" s="24"/>
      <c r="MBV1723" s="24"/>
      <c r="MBW1723" s="24"/>
      <c r="MBX1723" s="24"/>
      <c r="MCB1723" s="3"/>
      <c r="MCC1723" s="31"/>
      <c r="MCD1723" s="5"/>
      <c r="MCE1723" s="9"/>
      <c r="MCH1723" s="2"/>
      <c r="MCK1723" s="24"/>
      <c r="MCL1723" s="24"/>
      <c r="MCM1723" s="31"/>
      <c r="MCN1723" s="24"/>
      <c r="MCO1723" s="24"/>
      <c r="MCP1723" s="24"/>
      <c r="MCQ1723" s="24"/>
      <c r="MCR1723" s="24"/>
      <c r="MCS1723" s="24"/>
      <c r="MCT1723" s="24"/>
      <c r="MCU1723" s="24"/>
      <c r="MCV1723" s="24"/>
      <c r="MCW1723" s="24"/>
      <c r="MCX1723" s="24"/>
      <c r="MCY1723" s="24"/>
      <c r="MCZ1723" s="24"/>
      <c r="MDA1723" s="24"/>
      <c r="MDB1723" s="24"/>
      <c r="MDF1723" s="3"/>
      <c r="MDG1723" s="31"/>
      <c r="MDH1723" s="5"/>
      <c r="MDI1723" s="9"/>
      <c r="MDL1723" s="2"/>
      <c r="MDO1723" s="24"/>
      <c r="MDP1723" s="24"/>
      <c r="MDQ1723" s="31"/>
      <c r="MDR1723" s="24"/>
      <c r="MDS1723" s="24"/>
      <c r="MDT1723" s="24"/>
      <c r="MDU1723" s="24"/>
      <c r="MDV1723" s="24"/>
      <c r="MDW1723" s="24"/>
      <c r="MDX1723" s="24"/>
      <c r="MDY1723" s="24"/>
      <c r="MDZ1723" s="24"/>
      <c r="MEA1723" s="24"/>
      <c r="MEB1723" s="24"/>
      <c r="MEC1723" s="24"/>
      <c r="MED1723" s="24"/>
      <c r="MEE1723" s="24"/>
      <c r="MEF1723" s="24"/>
      <c r="MEJ1723" s="3"/>
      <c r="MEK1723" s="31"/>
      <c r="MEL1723" s="5"/>
      <c r="MEM1723" s="9"/>
      <c r="MEP1723" s="2"/>
      <c r="MES1723" s="24"/>
      <c r="MET1723" s="24"/>
      <c r="MEU1723" s="31"/>
      <c r="MEV1723" s="24"/>
      <c r="MEW1723" s="24"/>
      <c r="MEX1723" s="24"/>
      <c r="MEY1723" s="24"/>
      <c r="MEZ1723" s="24"/>
      <c r="MFA1723" s="24"/>
      <c r="MFB1723" s="24"/>
      <c r="MFC1723" s="24"/>
      <c r="MFD1723" s="24"/>
      <c r="MFE1723" s="24"/>
      <c r="MFF1723" s="24"/>
      <c r="MFG1723" s="24"/>
      <c r="MFH1723" s="24"/>
      <c r="MFI1723" s="24"/>
      <c r="MFJ1723" s="24"/>
      <c r="MFN1723" s="3"/>
      <c r="MFO1723" s="31"/>
      <c r="MFP1723" s="5"/>
      <c r="MFQ1723" s="9"/>
      <c r="MFT1723" s="2"/>
      <c r="MFW1723" s="24"/>
      <c r="MFX1723" s="24"/>
      <c r="MFY1723" s="31"/>
      <c r="MFZ1723" s="24"/>
      <c r="MGA1723" s="24"/>
      <c r="MGB1723" s="24"/>
      <c r="MGC1723" s="24"/>
      <c r="MGD1723" s="24"/>
      <c r="MGE1723" s="24"/>
      <c r="MGF1723" s="24"/>
      <c r="MGG1723" s="24"/>
      <c r="MGH1723" s="24"/>
      <c r="MGI1723" s="24"/>
      <c r="MGJ1723" s="24"/>
      <c r="MGK1723" s="24"/>
      <c r="MGL1723" s="24"/>
      <c r="MGM1723" s="24"/>
      <c r="MGN1723" s="24"/>
      <c r="MGR1723" s="3"/>
      <c r="MGS1723" s="31"/>
      <c r="MGT1723" s="5"/>
      <c r="MGU1723" s="9"/>
      <c r="MGX1723" s="2"/>
      <c r="MHA1723" s="24"/>
      <c r="MHB1723" s="24"/>
      <c r="MHC1723" s="31"/>
      <c r="MHD1723" s="24"/>
      <c r="MHE1723" s="24"/>
      <c r="MHF1723" s="24"/>
      <c r="MHG1723" s="24"/>
      <c r="MHH1723" s="24"/>
      <c r="MHI1723" s="24"/>
      <c r="MHJ1723" s="24"/>
      <c r="MHK1723" s="24"/>
      <c r="MHL1723" s="24"/>
      <c r="MHM1723" s="24"/>
      <c r="MHN1723" s="24"/>
      <c r="MHO1723" s="24"/>
      <c r="MHP1723" s="24"/>
      <c r="MHQ1723" s="24"/>
      <c r="MHR1723" s="24"/>
      <c r="MHV1723" s="3"/>
      <c r="MHW1723" s="31"/>
      <c r="MHX1723" s="5"/>
      <c r="MHY1723" s="9"/>
      <c r="MIB1723" s="2"/>
      <c r="MIE1723" s="24"/>
      <c r="MIF1723" s="24"/>
      <c r="MIG1723" s="31"/>
      <c r="MIH1723" s="24"/>
      <c r="MII1723" s="24"/>
      <c r="MIJ1723" s="24"/>
      <c r="MIK1723" s="24"/>
      <c r="MIL1723" s="24"/>
      <c r="MIM1723" s="24"/>
      <c r="MIN1723" s="24"/>
      <c r="MIO1723" s="24"/>
      <c r="MIP1723" s="24"/>
      <c r="MIQ1723" s="24"/>
      <c r="MIR1723" s="24"/>
      <c r="MIS1723" s="24"/>
      <c r="MIT1723" s="24"/>
      <c r="MIU1723" s="24"/>
      <c r="MIV1723" s="24"/>
      <c r="MIZ1723" s="3"/>
      <c r="MJA1723" s="31"/>
      <c r="MJB1723" s="5"/>
      <c r="MJC1723" s="9"/>
      <c r="MJF1723" s="2"/>
      <c r="MJI1723" s="24"/>
      <c r="MJJ1723" s="24"/>
      <c r="MJK1723" s="31"/>
      <c r="MJL1723" s="24"/>
      <c r="MJM1723" s="24"/>
      <c r="MJN1723" s="24"/>
      <c r="MJO1723" s="24"/>
      <c r="MJP1723" s="24"/>
      <c r="MJQ1723" s="24"/>
      <c r="MJR1723" s="24"/>
      <c r="MJS1723" s="24"/>
      <c r="MJT1723" s="24"/>
      <c r="MJU1723" s="24"/>
      <c r="MJV1723" s="24"/>
      <c r="MJW1723" s="24"/>
      <c r="MJX1723" s="24"/>
      <c r="MJY1723" s="24"/>
      <c r="MJZ1723" s="24"/>
      <c r="MKD1723" s="3"/>
      <c r="MKE1723" s="31"/>
      <c r="MKF1723" s="5"/>
      <c r="MKG1723" s="9"/>
      <c r="MKJ1723" s="2"/>
      <c r="MKM1723" s="24"/>
      <c r="MKN1723" s="24"/>
      <c r="MKO1723" s="31"/>
      <c r="MKP1723" s="24"/>
      <c r="MKQ1723" s="24"/>
      <c r="MKR1723" s="24"/>
      <c r="MKS1723" s="24"/>
      <c r="MKT1723" s="24"/>
      <c r="MKU1723" s="24"/>
      <c r="MKV1723" s="24"/>
      <c r="MKW1723" s="24"/>
      <c r="MKX1723" s="24"/>
      <c r="MKY1723" s="24"/>
      <c r="MKZ1723" s="24"/>
      <c r="MLA1723" s="24"/>
      <c r="MLB1723" s="24"/>
      <c r="MLC1723" s="24"/>
      <c r="MLD1723" s="24"/>
      <c r="MLH1723" s="3"/>
      <c r="MLI1723" s="31"/>
      <c r="MLJ1723" s="5"/>
      <c r="MLK1723" s="9"/>
      <c r="MLN1723" s="2"/>
      <c r="MLQ1723" s="24"/>
      <c r="MLR1723" s="24"/>
      <c r="MLS1723" s="31"/>
      <c r="MLT1723" s="24"/>
      <c r="MLU1723" s="24"/>
      <c r="MLV1723" s="24"/>
      <c r="MLW1723" s="24"/>
      <c r="MLX1723" s="24"/>
      <c r="MLY1723" s="24"/>
      <c r="MLZ1723" s="24"/>
      <c r="MMA1723" s="24"/>
      <c r="MMB1723" s="24"/>
      <c r="MMC1723" s="24"/>
      <c r="MMD1723" s="24"/>
      <c r="MME1723" s="24"/>
      <c r="MMF1723" s="24"/>
      <c r="MMG1723" s="24"/>
      <c r="MMH1723" s="24"/>
      <c r="MML1723" s="3"/>
      <c r="MMM1723" s="31"/>
      <c r="MMN1723" s="5"/>
      <c r="MMO1723" s="9"/>
      <c r="MMR1723" s="2"/>
      <c r="MMU1723" s="24"/>
      <c r="MMV1723" s="24"/>
      <c r="MMW1723" s="31"/>
      <c r="MMX1723" s="24"/>
      <c r="MMY1723" s="24"/>
      <c r="MMZ1723" s="24"/>
      <c r="MNA1723" s="24"/>
      <c r="MNB1723" s="24"/>
      <c r="MNC1723" s="24"/>
      <c r="MND1723" s="24"/>
      <c r="MNE1723" s="24"/>
      <c r="MNF1723" s="24"/>
      <c r="MNG1723" s="24"/>
      <c r="MNH1723" s="24"/>
      <c r="MNI1723" s="24"/>
      <c r="MNJ1723" s="24"/>
      <c r="MNK1723" s="24"/>
      <c r="MNL1723" s="24"/>
      <c r="MNP1723" s="3"/>
      <c r="MNQ1723" s="31"/>
      <c r="MNR1723" s="5"/>
      <c r="MNS1723" s="9"/>
      <c r="MNV1723" s="2"/>
      <c r="MNY1723" s="24"/>
      <c r="MNZ1723" s="24"/>
      <c r="MOA1723" s="31"/>
      <c r="MOB1723" s="24"/>
      <c r="MOC1723" s="24"/>
      <c r="MOD1723" s="24"/>
      <c r="MOE1723" s="24"/>
      <c r="MOF1723" s="24"/>
      <c r="MOG1723" s="24"/>
      <c r="MOH1723" s="24"/>
      <c r="MOI1723" s="24"/>
      <c r="MOJ1723" s="24"/>
      <c r="MOK1723" s="24"/>
      <c r="MOL1723" s="24"/>
      <c r="MOM1723" s="24"/>
      <c r="MON1723" s="24"/>
      <c r="MOO1723" s="24"/>
      <c r="MOP1723" s="24"/>
      <c r="MOT1723" s="3"/>
      <c r="MOU1723" s="31"/>
      <c r="MOV1723" s="5"/>
      <c r="MOW1723" s="9"/>
      <c r="MOZ1723" s="2"/>
      <c r="MPC1723" s="24"/>
      <c r="MPD1723" s="24"/>
      <c r="MPE1723" s="31"/>
      <c r="MPF1723" s="24"/>
      <c r="MPG1723" s="24"/>
      <c r="MPH1723" s="24"/>
      <c r="MPI1723" s="24"/>
      <c r="MPJ1723" s="24"/>
      <c r="MPK1723" s="24"/>
      <c r="MPL1723" s="24"/>
      <c r="MPM1723" s="24"/>
      <c r="MPN1723" s="24"/>
      <c r="MPO1723" s="24"/>
      <c r="MPP1723" s="24"/>
      <c r="MPQ1723" s="24"/>
      <c r="MPR1723" s="24"/>
      <c r="MPS1723" s="24"/>
      <c r="MPT1723" s="24"/>
      <c r="MPX1723" s="3"/>
      <c r="MPY1723" s="31"/>
      <c r="MPZ1723" s="5"/>
      <c r="MQA1723" s="9"/>
      <c r="MQD1723" s="2"/>
      <c r="MQG1723" s="24"/>
      <c r="MQH1723" s="24"/>
      <c r="MQI1723" s="31"/>
      <c r="MQJ1723" s="24"/>
      <c r="MQK1723" s="24"/>
      <c r="MQL1723" s="24"/>
      <c r="MQM1723" s="24"/>
      <c r="MQN1723" s="24"/>
      <c r="MQO1723" s="24"/>
      <c r="MQP1723" s="24"/>
      <c r="MQQ1723" s="24"/>
      <c r="MQR1723" s="24"/>
      <c r="MQS1723" s="24"/>
      <c r="MQT1723" s="24"/>
      <c r="MQU1723" s="24"/>
      <c r="MQV1723" s="24"/>
      <c r="MQW1723" s="24"/>
      <c r="MQX1723" s="24"/>
      <c r="MRB1723" s="3"/>
      <c r="MRC1723" s="31"/>
      <c r="MRD1723" s="5"/>
      <c r="MRE1723" s="9"/>
      <c r="MRH1723" s="2"/>
      <c r="MRK1723" s="24"/>
      <c r="MRL1723" s="24"/>
      <c r="MRM1723" s="31"/>
      <c r="MRN1723" s="24"/>
      <c r="MRO1723" s="24"/>
      <c r="MRP1723" s="24"/>
      <c r="MRQ1723" s="24"/>
      <c r="MRR1723" s="24"/>
      <c r="MRS1723" s="24"/>
      <c r="MRT1723" s="24"/>
      <c r="MRU1723" s="24"/>
      <c r="MRV1723" s="24"/>
      <c r="MRW1723" s="24"/>
      <c r="MRX1723" s="24"/>
      <c r="MRY1723" s="24"/>
      <c r="MRZ1723" s="24"/>
      <c r="MSA1723" s="24"/>
      <c r="MSB1723" s="24"/>
      <c r="MSF1723" s="3"/>
      <c r="MSG1723" s="31"/>
      <c r="MSH1723" s="5"/>
      <c r="MSI1723" s="9"/>
      <c r="MSL1723" s="2"/>
      <c r="MSO1723" s="24"/>
      <c r="MSP1723" s="24"/>
      <c r="MSQ1723" s="31"/>
      <c r="MSR1723" s="24"/>
      <c r="MSS1723" s="24"/>
      <c r="MST1723" s="24"/>
      <c r="MSU1723" s="24"/>
      <c r="MSV1723" s="24"/>
      <c r="MSW1723" s="24"/>
      <c r="MSX1723" s="24"/>
      <c r="MSY1723" s="24"/>
      <c r="MSZ1723" s="24"/>
      <c r="MTA1723" s="24"/>
      <c r="MTB1723" s="24"/>
      <c r="MTC1723" s="24"/>
      <c r="MTD1723" s="24"/>
      <c r="MTE1723" s="24"/>
      <c r="MTF1723" s="24"/>
      <c r="MTJ1723" s="3"/>
      <c r="MTK1723" s="31"/>
      <c r="MTL1723" s="5"/>
      <c r="MTM1723" s="9"/>
      <c r="MTP1723" s="2"/>
      <c r="MTS1723" s="24"/>
      <c r="MTT1723" s="24"/>
      <c r="MTU1723" s="31"/>
      <c r="MTV1723" s="24"/>
      <c r="MTW1723" s="24"/>
      <c r="MTX1723" s="24"/>
      <c r="MTY1723" s="24"/>
      <c r="MTZ1723" s="24"/>
      <c r="MUA1723" s="24"/>
      <c r="MUB1723" s="24"/>
      <c r="MUC1723" s="24"/>
      <c r="MUD1723" s="24"/>
      <c r="MUE1723" s="24"/>
      <c r="MUF1723" s="24"/>
      <c r="MUG1723" s="24"/>
      <c r="MUH1723" s="24"/>
      <c r="MUI1723" s="24"/>
      <c r="MUJ1723" s="24"/>
      <c r="MUN1723" s="3"/>
      <c r="MUO1723" s="31"/>
      <c r="MUP1723" s="5"/>
      <c r="MUQ1723" s="9"/>
      <c r="MUT1723" s="2"/>
      <c r="MUW1723" s="24"/>
      <c r="MUX1723" s="24"/>
      <c r="MUY1723" s="31"/>
      <c r="MUZ1723" s="24"/>
      <c r="MVA1723" s="24"/>
      <c r="MVB1723" s="24"/>
      <c r="MVC1723" s="24"/>
      <c r="MVD1723" s="24"/>
      <c r="MVE1723" s="24"/>
      <c r="MVF1723" s="24"/>
      <c r="MVG1723" s="24"/>
      <c r="MVH1723" s="24"/>
      <c r="MVI1723" s="24"/>
      <c r="MVJ1723" s="24"/>
      <c r="MVK1723" s="24"/>
      <c r="MVL1723" s="24"/>
      <c r="MVM1723" s="24"/>
      <c r="MVN1723" s="24"/>
      <c r="MVR1723" s="3"/>
      <c r="MVS1723" s="31"/>
      <c r="MVT1723" s="5"/>
      <c r="MVU1723" s="9"/>
      <c r="MVX1723" s="2"/>
      <c r="MWA1723" s="24"/>
      <c r="MWB1723" s="24"/>
      <c r="MWC1723" s="31"/>
      <c r="MWD1723" s="24"/>
      <c r="MWE1723" s="24"/>
      <c r="MWF1723" s="24"/>
      <c r="MWG1723" s="24"/>
      <c r="MWH1723" s="24"/>
      <c r="MWI1723" s="24"/>
      <c r="MWJ1723" s="24"/>
      <c r="MWK1723" s="24"/>
      <c r="MWL1723" s="24"/>
      <c r="MWM1723" s="24"/>
      <c r="MWN1723" s="24"/>
      <c r="MWO1723" s="24"/>
      <c r="MWP1723" s="24"/>
      <c r="MWQ1723" s="24"/>
      <c r="MWR1723" s="24"/>
      <c r="MWV1723" s="3"/>
      <c r="MWW1723" s="31"/>
      <c r="MWX1723" s="5"/>
      <c r="MWY1723" s="9"/>
      <c r="MXB1723" s="2"/>
      <c r="MXE1723" s="24"/>
      <c r="MXF1723" s="24"/>
      <c r="MXG1723" s="31"/>
      <c r="MXH1723" s="24"/>
      <c r="MXI1723" s="24"/>
      <c r="MXJ1723" s="24"/>
      <c r="MXK1723" s="24"/>
      <c r="MXL1723" s="24"/>
      <c r="MXM1723" s="24"/>
      <c r="MXN1723" s="24"/>
      <c r="MXO1723" s="24"/>
      <c r="MXP1723" s="24"/>
      <c r="MXQ1723" s="24"/>
      <c r="MXR1723" s="24"/>
      <c r="MXS1723" s="24"/>
      <c r="MXT1723" s="24"/>
      <c r="MXU1723" s="24"/>
      <c r="MXV1723" s="24"/>
      <c r="MXZ1723" s="3"/>
      <c r="MYA1723" s="31"/>
      <c r="MYB1723" s="5"/>
      <c r="MYC1723" s="9"/>
      <c r="MYF1723" s="2"/>
      <c r="MYI1723" s="24"/>
      <c r="MYJ1723" s="24"/>
      <c r="MYK1723" s="31"/>
      <c r="MYL1723" s="24"/>
      <c r="MYM1723" s="24"/>
      <c r="MYN1723" s="24"/>
      <c r="MYO1723" s="24"/>
      <c r="MYP1723" s="24"/>
      <c r="MYQ1723" s="24"/>
      <c r="MYR1723" s="24"/>
      <c r="MYS1723" s="24"/>
      <c r="MYT1723" s="24"/>
      <c r="MYU1723" s="24"/>
      <c r="MYV1723" s="24"/>
      <c r="MYW1723" s="24"/>
      <c r="MYX1723" s="24"/>
      <c r="MYY1723" s="24"/>
      <c r="MYZ1723" s="24"/>
      <c r="MZD1723" s="3"/>
      <c r="MZE1723" s="31"/>
      <c r="MZF1723" s="5"/>
      <c r="MZG1723" s="9"/>
      <c r="MZJ1723" s="2"/>
      <c r="MZM1723" s="24"/>
      <c r="MZN1723" s="24"/>
      <c r="MZO1723" s="31"/>
      <c r="MZP1723" s="24"/>
      <c r="MZQ1723" s="24"/>
      <c r="MZR1723" s="24"/>
      <c r="MZS1723" s="24"/>
      <c r="MZT1723" s="24"/>
      <c r="MZU1723" s="24"/>
      <c r="MZV1723" s="24"/>
      <c r="MZW1723" s="24"/>
      <c r="MZX1723" s="24"/>
      <c r="MZY1723" s="24"/>
      <c r="MZZ1723" s="24"/>
      <c r="NAA1723" s="24"/>
      <c r="NAB1723" s="24"/>
      <c r="NAC1723" s="24"/>
      <c r="NAD1723" s="24"/>
      <c r="NAH1723" s="3"/>
      <c r="NAI1723" s="31"/>
      <c r="NAJ1723" s="5"/>
      <c r="NAK1723" s="9"/>
      <c r="NAN1723" s="2"/>
      <c r="NAQ1723" s="24"/>
      <c r="NAR1723" s="24"/>
      <c r="NAS1723" s="31"/>
      <c r="NAT1723" s="24"/>
      <c r="NAU1723" s="24"/>
      <c r="NAV1723" s="24"/>
      <c r="NAW1723" s="24"/>
      <c r="NAX1723" s="24"/>
      <c r="NAY1723" s="24"/>
      <c r="NAZ1723" s="24"/>
      <c r="NBA1723" s="24"/>
      <c r="NBB1723" s="24"/>
      <c r="NBC1723" s="24"/>
      <c r="NBD1723" s="24"/>
      <c r="NBE1723" s="24"/>
      <c r="NBF1723" s="24"/>
      <c r="NBG1723" s="24"/>
      <c r="NBH1723" s="24"/>
      <c r="NBL1723" s="3"/>
      <c r="NBM1723" s="31"/>
      <c r="NBN1723" s="5"/>
      <c r="NBO1723" s="9"/>
      <c r="NBR1723" s="2"/>
      <c r="NBU1723" s="24"/>
      <c r="NBV1723" s="24"/>
      <c r="NBW1723" s="31"/>
      <c r="NBX1723" s="24"/>
      <c r="NBY1723" s="24"/>
      <c r="NBZ1723" s="24"/>
      <c r="NCA1723" s="24"/>
      <c r="NCB1723" s="24"/>
      <c r="NCC1723" s="24"/>
      <c r="NCD1723" s="24"/>
      <c r="NCE1723" s="24"/>
      <c r="NCF1723" s="24"/>
      <c r="NCG1723" s="24"/>
      <c r="NCH1723" s="24"/>
      <c r="NCI1723" s="24"/>
      <c r="NCJ1723" s="24"/>
      <c r="NCK1723" s="24"/>
      <c r="NCL1723" s="24"/>
      <c r="NCP1723" s="3"/>
      <c r="NCQ1723" s="31"/>
      <c r="NCR1723" s="5"/>
      <c r="NCS1723" s="9"/>
      <c r="NCV1723" s="2"/>
      <c r="NCY1723" s="24"/>
      <c r="NCZ1723" s="24"/>
      <c r="NDA1723" s="31"/>
      <c r="NDB1723" s="24"/>
      <c r="NDC1723" s="24"/>
      <c r="NDD1723" s="24"/>
      <c r="NDE1723" s="24"/>
      <c r="NDF1723" s="24"/>
      <c r="NDG1723" s="24"/>
      <c r="NDH1723" s="24"/>
      <c r="NDI1723" s="24"/>
      <c r="NDJ1723" s="24"/>
      <c r="NDK1723" s="24"/>
      <c r="NDL1723" s="24"/>
      <c r="NDM1723" s="24"/>
      <c r="NDN1723" s="24"/>
      <c r="NDO1723" s="24"/>
      <c r="NDP1723" s="24"/>
      <c r="NDT1723" s="3"/>
      <c r="NDU1723" s="31"/>
      <c r="NDV1723" s="5"/>
      <c r="NDW1723" s="9"/>
      <c r="NDZ1723" s="2"/>
      <c r="NEC1723" s="24"/>
      <c r="NED1723" s="24"/>
      <c r="NEE1723" s="31"/>
      <c r="NEF1723" s="24"/>
      <c r="NEG1723" s="24"/>
      <c r="NEH1723" s="24"/>
      <c r="NEI1723" s="24"/>
      <c r="NEJ1723" s="24"/>
      <c r="NEK1723" s="24"/>
      <c r="NEL1723" s="24"/>
      <c r="NEM1723" s="24"/>
      <c r="NEN1723" s="24"/>
      <c r="NEO1723" s="24"/>
      <c r="NEP1723" s="24"/>
      <c r="NEQ1723" s="24"/>
      <c r="NER1723" s="24"/>
      <c r="NES1723" s="24"/>
      <c r="NET1723" s="24"/>
      <c r="NEX1723" s="3"/>
      <c r="NEY1723" s="31"/>
      <c r="NEZ1723" s="5"/>
      <c r="NFA1723" s="9"/>
      <c r="NFD1723" s="2"/>
      <c r="NFG1723" s="24"/>
      <c r="NFH1723" s="24"/>
      <c r="NFI1723" s="31"/>
      <c r="NFJ1723" s="24"/>
      <c r="NFK1723" s="24"/>
      <c r="NFL1723" s="24"/>
      <c r="NFM1723" s="24"/>
      <c r="NFN1723" s="24"/>
      <c r="NFO1723" s="24"/>
      <c r="NFP1723" s="24"/>
      <c r="NFQ1723" s="24"/>
      <c r="NFR1723" s="24"/>
      <c r="NFS1723" s="24"/>
      <c r="NFT1723" s="24"/>
      <c r="NFU1723" s="24"/>
      <c r="NFV1723" s="24"/>
      <c r="NFW1723" s="24"/>
      <c r="NFX1723" s="24"/>
      <c r="NGB1723" s="3"/>
      <c r="NGC1723" s="31"/>
      <c r="NGD1723" s="5"/>
      <c r="NGE1723" s="9"/>
      <c r="NGH1723" s="2"/>
      <c r="NGK1723" s="24"/>
      <c r="NGL1723" s="24"/>
      <c r="NGM1723" s="31"/>
      <c r="NGN1723" s="24"/>
      <c r="NGO1723" s="24"/>
      <c r="NGP1723" s="24"/>
      <c r="NGQ1723" s="24"/>
      <c r="NGR1723" s="24"/>
      <c r="NGS1723" s="24"/>
      <c r="NGT1723" s="24"/>
      <c r="NGU1723" s="24"/>
      <c r="NGV1723" s="24"/>
      <c r="NGW1723" s="24"/>
      <c r="NGX1723" s="24"/>
      <c r="NGY1723" s="24"/>
      <c r="NGZ1723" s="24"/>
      <c r="NHA1723" s="24"/>
      <c r="NHB1723" s="24"/>
      <c r="NHF1723" s="3"/>
      <c r="NHG1723" s="31"/>
      <c r="NHH1723" s="5"/>
      <c r="NHI1723" s="9"/>
      <c r="NHL1723" s="2"/>
      <c r="NHO1723" s="24"/>
      <c r="NHP1723" s="24"/>
      <c r="NHQ1723" s="31"/>
      <c r="NHR1723" s="24"/>
      <c r="NHS1723" s="24"/>
      <c r="NHT1723" s="24"/>
      <c r="NHU1723" s="24"/>
      <c r="NHV1723" s="24"/>
      <c r="NHW1723" s="24"/>
      <c r="NHX1723" s="24"/>
      <c r="NHY1723" s="24"/>
      <c r="NHZ1723" s="24"/>
      <c r="NIA1723" s="24"/>
      <c r="NIB1723" s="24"/>
      <c r="NIC1723" s="24"/>
      <c r="NID1723" s="24"/>
      <c r="NIE1723" s="24"/>
      <c r="NIF1723" s="24"/>
      <c r="NIJ1723" s="3"/>
      <c r="NIK1723" s="31"/>
      <c r="NIL1723" s="5"/>
      <c r="NIM1723" s="9"/>
      <c r="NIP1723" s="2"/>
      <c r="NIS1723" s="24"/>
      <c r="NIT1723" s="24"/>
      <c r="NIU1723" s="31"/>
      <c r="NIV1723" s="24"/>
      <c r="NIW1723" s="24"/>
      <c r="NIX1723" s="24"/>
      <c r="NIY1723" s="24"/>
      <c r="NIZ1723" s="24"/>
      <c r="NJA1723" s="24"/>
      <c r="NJB1723" s="24"/>
      <c r="NJC1723" s="24"/>
      <c r="NJD1723" s="24"/>
      <c r="NJE1723" s="24"/>
      <c r="NJF1723" s="24"/>
      <c r="NJG1723" s="24"/>
      <c r="NJH1723" s="24"/>
      <c r="NJI1723" s="24"/>
      <c r="NJJ1723" s="24"/>
      <c r="NJN1723" s="3"/>
      <c r="NJO1723" s="31"/>
      <c r="NJP1723" s="5"/>
      <c r="NJQ1723" s="9"/>
      <c r="NJT1723" s="2"/>
      <c r="NJW1723" s="24"/>
      <c r="NJX1723" s="24"/>
      <c r="NJY1723" s="31"/>
      <c r="NJZ1723" s="24"/>
      <c r="NKA1723" s="24"/>
      <c r="NKB1723" s="24"/>
      <c r="NKC1723" s="24"/>
      <c r="NKD1723" s="24"/>
      <c r="NKE1723" s="24"/>
      <c r="NKF1723" s="24"/>
      <c r="NKG1723" s="24"/>
      <c r="NKH1723" s="24"/>
      <c r="NKI1723" s="24"/>
      <c r="NKJ1723" s="24"/>
      <c r="NKK1723" s="24"/>
      <c r="NKL1723" s="24"/>
      <c r="NKM1723" s="24"/>
      <c r="NKN1723" s="24"/>
      <c r="NKR1723" s="3"/>
      <c r="NKS1723" s="31"/>
      <c r="NKT1723" s="5"/>
      <c r="NKU1723" s="9"/>
      <c r="NKX1723" s="2"/>
      <c r="NLA1723" s="24"/>
      <c r="NLB1723" s="24"/>
      <c r="NLC1723" s="31"/>
      <c r="NLD1723" s="24"/>
      <c r="NLE1723" s="24"/>
      <c r="NLF1723" s="24"/>
      <c r="NLG1723" s="24"/>
      <c r="NLH1723" s="24"/>
      <c r="NLI1723" s="24"/>
      <c r="NLJ1723" s="24"/>
      <c r="NLK1723" s="24"/>
      <c r="NLL1723" s="24"/>
      <c r="NLM1723" s="24"/>
      <c r="NLN1723" s="24"/>
      <c r="NLO1723" s="24"/>
      <c r="NLP1723" s="24"/>
      <c r="NLQ1723" s="24"/>
      <c r="NLR1723" s="24"/>
      <c r="NLV1723" s="3"/>
      <c r="NLW1723" s="31"/>
      <c r="NLX1723" s="5"/>
      <c r="NLY1723" s="9"/>
      <c r="NMB1723" s="2"/>
      <c r="NME1723" s="24"/>
      <c r="NMF1723" s="24"/>
      <c r="NMG1723" s="31"/>
      <c r="NMH1723" s="24"/>
      <c r="NMI1723" s="24"/>
      <c r="NMJ1723" s="24"/>
      <c r="NMK1723" s="24"/>
      <c r="NML1723" s="24"/>
      <c r="NMM1723" s="24"/>
      <c r="NMN1723" s="24"/>
      <c r="NMO1723" s="24"/>
      <c r="NMP1723" s="24"/>
      <c r="NMQ1723" s="24"/>
      <c r="NMR1723" s="24"/>
      <c r="NMS1723" s="24"/>
      <c r="NMT1723" s="24"/>
      <c r="NMU1723" s="24"/>
      <c r="NMV1723" s="24"/>
      <c r="NMZ1723" s="3"/>
      <c r="NNA1723" s="31"/>
      <c r="NNB1723" s="5"/>
      <c r="NNC1723" s="9"/>
      <c r="NNF1723" s="2"/>
      <c r="NNI1723" s="24"/>
      <c r="NNJ1723" s="24"/>
      <c r="NNK1723" s="31"/>
      <c r="NNL1723" s="24"/>
      <c r="NNM1723" s="24"/>
      <c r="NNN1723" s="24"/>
      <c r="NNO1723" s="24"/>
      <c r="NNP1723" s="24"/>
      <c r="NNQ1723" s="24"/>
      <c r="NNR1723" s="24"/>
      <c r="NNS1723" s="24"/>
      <c r="NNT1723" s="24"/>
      <c r="NNU1723" s="24"/>
      <c r="NNV1723" s="24"/>
      <c r="NNW1723" s="24"/>
      <c r="NNX1723" s="24"/>
      <c r="NNY1723" s="24"/>
      <c r="NNZ1723" s="24"/>
      <c r="NOD1723" s="3"/>
      <c r="NOE1723" s="31"/>
      <c r="NOF1723" s="5"/>
      <c r="NOG1723" s="9"/>
      <c r="NOJ1723" s="2"/>
      <c r="NOM1723" s="24"/>
      <c r="NON1723" s="24"/>
      <c r="NOO1723" s="31"/>
      <c r="NOP1723" s="24"/>
      <c r="NOQ1723" s="24"/>
      <c r="NOR1723" s="24"/>
      <c r="NOS1723" s="24"/>
      <c r="NOT1723" s="24"/>
      <c r="NOU1723" s="24"/>
      <c r="NOV1723" s="24"/>
      <c r="NOW1723" s="24"/>
      <c r="NOX1723" s="24"/>
      <c r="NOY1723" s="24"/>
      <c r="NOZ1723" s="24"/>
      <c r="NPA1723" s="24"/>
      <c r="NPB1723" s="24"/>
      <c r="NPC1723" s="24"/>
      <c r="NPD1723" s="24"/>
      <c r="NPH1723" s="3"/>
      <c r="NPI1723" s="31"/>
      <c r="NPJ1723" s="5"/>
      <c r="NPK1723" s="9"/>
      <c r="NPN1723" s="2"/>
      <c r="NPQ1723" s="24"/>
      <c r="NPR1723" s="24"/>
      <c r="NPS1723" s="31"/>
      <c r="NPT1723" s="24"/>
      <c r="NPU1723" s="24"/>
      <c r="NPV1723" s="24"/>
      <c r="NPW1723" s="24"/>
      <c r="NPX1723" s="24"/>
      <c r="NPY1723" s="24"/>
      <c r="NPZ1723" s="24"/>
      <c r="NQA1723" s="24"/>
      <c r="NQB1723" s="24"/>
      <c r="NQC1723" s="24"/>
      <c r="NQD1723" s="24"/>
      <c r="NQE1723" s="24"/>
      <c r="NQF1723" s="24"/>
      <c r="NQG1723" s="24"/>
      <c r="NQH1723" s="24"/>
      <c r="NQL1723" s="3"/>
      <c r="NQM1723" s="31"/>
      <c r="NQN1723" s="5"/>
      <c r="NQO1723" s="9"/>
      <c r="NQR1723" s="2"/>
      <c r="NQU1723" s="24"/>
      <c r="NQV1723" s="24"/>
      <c r="NQW1723" s="31"/>
      <c r="NQX1723" s="24"/>
      <c r="NQY1723" s="24"/>
      <c r="NQZ1723" s="24"/>
      <c r="NRA1723" s="24"/>
      <c r="NRB1723" s="24"/>
      <c r="NRC1723" s="24"/>
      <c r="NRD1723" s="24"/>
      <c r="NRE1723" s="24"/>
      <c r="NRF1723" s="24"/>
      <c r="NRG1723" s="24"/>
      <c r="NRH1723" s="24"/>
      <c r="NRI1723" s="24"/>
      <c r="NRJ1723" s="24"/>
      <c r="NRK1723" s="24"/>
      <c r="NRL1723" s="24"/>
      <c r="NRP1723" s="3"/>
      <c r="NRQ1723" s="31"/>
      <c r="NRR1723" s="5"/>
      <c r="NRS1723" s="9"/>
      <c r="NRV1723" s="2"/>
      <c r="NRY1723" s="24"/>
      <c r="NRZ1723" s="24"/>
      <c r="NSA1723" s="31"/>
      <c r="NSB1723" s="24"/>
      <c r="NSC1723" s="24"/>
      <c r="NSD1723" s="24"/>
      <c r="NSE1723" s="24"/>
      <c r="NSF1723" s="24"/>
      <c r="NSG1723" s="24"/>
      <c r="NSH1723" s="24"/>
      <c r="NSI1723" s="24"/>
      <c r="NSJ1723" s="24"/>
      <c r="NSK1723" s="24"/>
      <c r="NSL1723" s="24"/>
      <c r="NSM1723" s="24"/>
      <c r="NSN1723" s="24"/>
      <c r="NSO1723" s="24"/>
      <c r="NSP1723" s="24"/>
      <c r="NST1723" s="3"/>
      <c r="NSU1723" s="31"/>
      <c r="NSV1723" s="5"/>
      <c r="NSW1723" s="9"/>
      <c r="NSZ1723" s="2"/>
      <c r="NTC1723" s="24"/>
      <c r="NTD1723" s="24"/>
      <c r="NTE1723" s="31"/>
      <c r="NTF1723" s="24"/>
      <c r="NTG1723" s="24"/>
      <c r="NTH1723" s="24"/>
      <c r="NTI1723" s="24"/>
      <c r="NTJ1723" s="24"/>
      <c r="NTK1723" s="24"/>
      <c r="NTL1723" s="24"/>
      <c r="NTM1723" s="24"/>
      <c r="NTN1723" s="24"/>
      <c r="NTO1723" s="24"/>
      <c r="NTP1723" s="24"/>
      <c r="NTQ1723" s="24"/>
      <c r="NTR1723" s="24"/>
      <c r="NTS1723" s="24"/>
      <c r="NTT1723" s="24"/>
      <c r="NTX1723" s="3"/>
      <c r="NTY1723" s="31"/>
      <c r="NTZ1723" s="5"/>
      <c r="NUA1723" s="9"/>
      <c r="NUD1723" s="2"/>
      <c r="NUG1723" s="24"/>
      <c r="NUH1723" s="24"/>
      <c r="NUI1723" s="31"/>
      <c r="NUJ1723" s="24"/>
      <c r="NUK1723" s="24"/>
      <c r="NUL1723" s="24"/>
      <c r="NUM1723" s="24"/>
      <c r="NUN1723" s="24"/>
      <c r="NUO1723" s="24"/>
      <c r="NUP1723" s="24"/>
      <c r="NUQ1723" s="24"/>
      <c r="NUR1723" s="24"/>
      <c r="NUS1723" s="24"/>
      <c r="NUT1723" s="24"/>
      <c r="NUU1723" s="24"/>
      <c r="NUV1723" s="24"/>
      <c r="NUW1723" s="24"/>
      <c r="NUX1723" s="24"/>
      <c r="NVB1723" s="3"/>
      <c r="NVC1723" s="31"/>
      <c r="NVD1723" s="5"/>
      <c r="NVE1723" s="9"/>
      <c r="NVH1723" s="2"/>
      <c r="NVK1723" s="24"/>
      <c r="NVL1723" s="24"/>
      <c r="NVM1723" s="31"/>
      <c r="NVN1723" s="24"/>
      <c r="NVO1723" s="24"/>
      <c r="NVP1723" s="24"/>
      <c r="NVQ1723" s="24"/>
      <c r="NVR1723" s="24"/>
      <c r="NVS1723" s="24"/>
      <c r="NVT1723" s="24"/>
      <c r="NVU1723" s="24"/>
      <c r="NVV1723" s="24"/>
      <c r="NVW1723" s="24"/>
      <c r="NVX1723" s="24"/>
      <c r="NVY1723" s="24"/>
      <c r="NVZ1723" s="24"/>
      <c r="NWA1723" s="24"/>
      <c r="NWB1723" s="24"/>
      <c r="NWF1723" s="3"/>
      <c r="NWG1723" s="31"/>
      <c r="NWH1723" s="5"/>
      <c r="NWI1723" s="9"/>
      <c r="NWL1723" s="2"/>
      <c r="NWO1723" s="24"/>
      <c r="NWP1723" s="24"/>
      <c r="NWQ1723" s="31"/>
      <c r="NWR1723" s="24"/>
      <c r="NWS1723" s="24"/>
      <c r="NWT1723" s="24"/>
      <c r="NWU1723" s="24"/>
      <c r="NWV1723" s="24"/>
      <c r="NWW1723" s="24"/>
      <c r="NWX1723" s="24"/>
      <c r="NWY1723" s="24"/>
      <c r="NWZ1723" s="24"/>
      <c r="NXA1723" s="24"/>
      <c r="NXB1723" s="24"/>
      <c r="NXC1723" s="24"/>
      <c r="NXD1723" s="24"/>
      <c r="NXE1723" s="24"/>
      <c r="NXF1723" s="24"/>
      <c r="NXJ1723" s="3"/>
      <c r="NXK1723" s="31"/>
      <c r="NXL1723" s="5"/>
      <c r="NXM1723" s="9"/>
      <c r="NXP1723" s="2"/>
      <c r="NXS1723" s="24"/>
      <c r="NXT1723" s="24"/>
      <c r="NXU1723" s="31"/>
      <c r="NXV1723" s="24"/>
      <c r="NXW1723" s="24"/>
      <c r="NXX1723" s="24"/>
      <c r="NXY1723" s="24"/>
      <c r="NXZ1723" s="24"/>
      <c r="NYA1723" s="24"/>
      <c r="NYB1723" s="24"/>
      <c r="NYC1723" s="24"/>
      <c r="NYD1723" s="24"/>
      <c r="NYE1723" s="24"/>
      <c r="NYF1723" s="24"/>
      <c r="NYG1723" s="24"/>
      <c r="NYH1723" s="24"/>
      <c r="NYI1723" s="24"/>
      <c r="NYJ1723" s="24"/>
      <c r="NYN1723" s="3"/>
      <c r="NYO1723" s="31"/>
      <c r="NYP1723" s="5"/>
      <c r="NYQ1723" s="9"/>
      <c r="NYT1723" s="2"/>
      <c r="NYW1723" s="24"/>
      <c r="NYX1723" s="24"/>
      <c r="NYY1723" s="31"/>
      <c r="NYZ1723" s="24"/>
      <c r="NZA1723" s="24"/>
      <c r="NZB1723" s="24"/>
      <c r="NZC1723" s="24"/>
      <c r="NZD1723" s="24"/>
      <c r="NZE1723" s="24"/>
      <c r="NZF1723" s="24"/>
      <c r="NZG1723" s="24"/>
      <c r="NZH1723" s="24"/>
      <c r="NZI1723" s="24"/>
      <c r="NZJ1723" s="24"/>
      <c r="NZK1723" s="24"/>
      <c r="NZL1723" s="24"/>
      <c r="NZM1723" s="24"/>
      <c r="NZN1723" s="24"/>
      <c r="NZR1723" s="3"/>
      <c r="NZS1723" s="31"/>
      <c r="NZT1723" s="5"/>
      <c r="NZU1723" s="9"/>
      <c r="NZX1723" s="2"/>
      <c r="OAA1723" s="24"/>
      <c r="OAB1723" s="24"/>
      <c r="OAC1723" s="31"/>
      <c r="OAD1723" s="24"/>
      <c r="OAE1723" s="24"/>
      <c r="OAF1723" s="24"/>
      <c r="OAG1723" s="24"/>
      <c r="OAH1723" s="24"/>
      <c r="OAI1723" s="24"/>
      <c r="OAJ1723" s="24"/>
      <c r="OAK1723" s="24"/>
      <c r="OAL1723" s="24"/>
      <c r="OAM1723" s="24"/>
      <c r="OAN1723" s="24"/>
      <c r="OAO1723" s="24"/>
      <c r="OAP1723" s="24"/>
      <c r="OAQ1723" s="24"/>
      <c r="OAR1723" s="24"/>
      <c r="OAV1723" s="3"/>
      <c r="OAW1723" s="31"/>
      <c r="OAX1723" s="5"/>
      <c r="OAY1723" s="9"/>
      <c r="OBB1723" s="2"/>
      <c r="OBE1723" s="24"/>
      <c r="OBF1723" s="24"/>
      <c r="OBG1723" s="31"/>
      <c r="OBH1723" s="24"/>
      <c r="OBI1723" s="24"/>
      <c r="OBJ1723" s="24"/>
      <c r="OBK1723" s="24"/>
      <c r="OBL1723" s="24"/>
      <c r="OBM1723" s="24"/>
      <c r="OBN1723" s="24"/>
      <c r="OBO1723" s="24"/>
      <c r="OBP1723" s="24"/>
      <c r="OBQ1723" s="24"/>
      <c r="OBR1723" s="24"/>
      <c r="OBS1723" s="24"/>
      <c r="OBT1723" s="24"/>
      <c r="OBU1723" s="24"/>
      <c r="OBV1723" s="24"/>
      <c r="OBZ1723" s="3"/>
      <c r="OCA1723" s="31"/>
      <c r="OCB1723" s="5"/>
      <c r="OCC1723" s="9"/>
      <c r="OCF1723" s="2"/>
      <c r="OCI1723" s="24"/>
      <c r="OCJ1723" s="24"/>
      <c r="OCK1723" s="31"/>
      <c r="OCL1723" s="24"/>
      <c r="OCM1723" s="24"/>
      <c r="OCN1723" s="24"/>
      <c r="OCO1723" s="24"/>
      <c r="OCP1723" s="24"/>
      <c r="OCQ1723" s="24"/>
      <c r="OCR1723" s="24"/>
      <c r="OCS1723" s="24"/>
      <c r="OCT1723" s="24"/>
      <c r="OCU1723" s="24"/>
      <c r="OCV1723" s="24"/>
      <c r="OCW1723" s="24"/>
      <c r="OCX1723" s="24"/>
      <c r="OCY1723" s="24"/>
      <c r="OCZ1723" s="24"/>
      <c r="ODD1723" s="3"/>
      <c r="ODE1723" s="31"/>
      <c r="ODF1723" s="5"/>
      <c r="ODG1723" s="9"/>
      <c r="ODJ1723" s="2"/>
      <c r="ODM1723" s="24"/>
      <c r="ODN1723" s="24"/>
      <c r="ODO1723" s="31"/>
      <c r="ODP1723" s="24"/>
      <c r="ODQ1723" s="24"/>
      <c r="ODR1723" s="24"/>
      <c r="ODS1723" s="24"/>
      <c r="ODT1723" s="24"/>
      <c r="ODU1723" s="24"/>
      <c r="ODV1723" s="24"/>
      <c r="ODW1723" s="24"/>
      <c r="ODX1723" s="24"/>
      <c r="ODY1723" s="24"/>
      <c r="ODZ1723" s="24"/>
      <c r="OEA1723" s="24"/>
      <c r="OEB1723" s="24"/>
      <c r="OEC1723" s="24"/>
      <c r="OED1723" s="24"/>
      <c r="OEH1723" s="3"/>
      <c r="OEI1723" s="31"/>
      <c r="OEJ1723" s="5"/>
      <c r="OEK1723" s="9"/>
      <c r="OEN1723" s="2"/>
      <c r="OEQ1723" s="24"/>
      <c r="OER1723" s="24"/>
      <c r="OES1723" s="31"/>
      <c r="OET1723" s="24"/>
      <c r="OEU1723" s="24"/>
      <c r="OEV1723" s="24"/>
      <c r="OEW1723" s="24"/>
      <c r="OEX1723" s="24"/>
      <c r="OEY1723" s="24"/>
      <c r="OEZ1723" s="24"/>
      <c r="OFA1723" s="24"/>
      <c r="OFB1723" s="24"/>
      <c r="OFC1723" s="24"/>
      <c r="OFD1723" s="24"/>
      <c r="OFE1723" s="24"/>
      <c r="OFF1723" s="24"/>
      <c r="OFG1723" s="24"/>
      <c r="OFH1723" s="24"/>
      <c r="OFL1723" s="3"/>
      <c r="OFM1723" s="31"/>
      <c r="OFN1723" s="5"/>
      <c r="OFO1723" s="9"/>
      <c r="OFR1723" s="2"/>
      <c r="OFU1723" s="24"/>
      <c r="OFV1723" s="24"/>
      <c r="OFW1723" s="31"/>
      <c r="OFX1723" s="24"/>
      <c r="OFY1723" s="24"/>
      <c r="OFZ1723" s="24"/>
      <c r="OGA1723" s="24"/>
      <c r="OGB1723" s="24"/>
      <c r="OGC1723" s="24"/>
      <c r="OGD1723" s="24"/>
      <c r="OGE1723" s="24"/>
      <c r="OGF1723" s="24"/>
      <c r="OGG1723" s="24"/>
      <c r="OGH1723" s="24"/>
      <c r="OGI1723" s="24"/>
      <c r="OGJ1723" s="24"/>
      <c r="OGK1723" s="24"/>
      <c r="OGL1723" s="24"/>
      <c r="OGP1723" s="3"/>
      <c r="OGQ1723" s="31"/>
      <c r="OGR1723" s="5"/>
      <c r="OGS1723" s="9"/>
      <c r="OGV1723" s="2"/>
      <c r="OGY1723" s="24"/>
      <c r="OGZ1723" s="24"/>
      <c r="OHA1723" s="31"/>
      <c r="OHB1723" s="24"/>
      <c r="OHC1723" s="24"/>
      <c r="OHD1723" s="24"/>
      <c r="OHE1723" s="24"/>
      <c r="OHF1723" s="24"/>
      <c r="OHG1723" s="24"/>
      <c r="OHH1723" s="24"/>
      <c r="OHI1723" s="24"/>
      <c r="OHJ1723" s="24"/>
      <c r="OHK1723" s="24"/>
      <c r="OHL1723" s="24"/>
      <c r="OHM1723" s="24"/>
      <c r="OHN1723" s="24"/>
      <c r="OHO1723" s="24"/>
      <c r="OHP1723" s="24"/>
      <c r="OHT1723" s="3"/>
      <c r="OHU1723" s="31"/>
      <c r="OHV1723" s="5"/>
      <c r="OHW1723" s="9"/>
      <c r="OHZ1723" s="2"/>
      <c r="OIC1723" s="24"/>
      <c r="OID1723" s="24"/>
      <c r="OIE1723" s="31"/>
      <c r="OIF1723" s="24"/>
      <c r="OIG1723" s="24"/>
      <c r="OIH1723" s="24"/>
      <c r="OII1723" s="24"/>
      <c r="OIJ1723" s="24"/>
      <c r="OIK1723" s="24"/>
      <c r="OIL1723" s="24"/>
      <c r="OIM1723" s="24"/>
      <c r="OIN1723" s="24"/>
      <c r="OIO1723" s="24"/>
      <c r="OIP1723" s="24"/>
      <c r="OIQ1723" s="24"/>
      <c r="OIR1723" s="24"/>
      <c r="OIS1723" s="24"/>
      <c r="OIT1723" s="24"/>
      <c r="OIX1723" s="3"/>
      <c r="OIY1723" s="31"/>
      <c r="OIZ1723" s="5"/>
      <c r="OJA1723" s="9"/>
      <c r="OJD1723" s="2"/>
      <c r="OJG1723" s="24"/>
      <c r="OJH1723" s="24"/>
      <c r="OJI1723" s="31"/>
      <c r="OJJ1723" s="24"/>
      <c r="OJK1723" s="24"/>
      <c r="OJL1723" s="24"/>
      <c r="OJM1723" s="24"/>
      <c r="OJN1723" s="24"/>
      <c r="OJO1723" s="24"/>
      <c r="OJP1723" s="24"/>
      <c r="OJQ1723" s="24"/>
      <c r="OJR1723" s="24"/>
      <c r="OJS1723" s="24"/>
      <c r="OJT1723" s="24"/>
      <c r="OJU1723" s="24"/>
      <c r="OJV1723" s="24"/>
      <c r="OJW1723" s="24"/>
      <c r="OJX1723" s="24"/>
      <c r="OKB1723" s="3"/>
      <c r="OKC1723" s="31"/>
      <c r="OKD1723" s="5"/>
      <c r="OKE1723" s="9"/>
      <c r="OKH1723" s="2"/>
      <c r="OKK1723" s="24"/>
      <c r="OKL1723" s="24"/>
      <c r="OKM1723" s="31"/>
      <c r="OKN1723" s="24"/>
      <c r="OKO1723" s="24"/>
      <c r="OKP1723" s="24"/>
      <c r="OKQ1723" s="24"/>
      <c r="OKR1723" s="24"/>
      <c r="OKS1723" s="24"/>
      <c r="OKT1723" s="24"/>
      <c r="OKU1723" s="24"/>
      <c r="OKV1723" s="24"/>
      <c r="OKW1723" s="24"/>
      <c r="OKX1723" s="24"/>
      <c r="OKY1723" s="24"/>
      <c r="OKZ1723" s="24"/>
      <c r="OLA1723" s="24"/>
      <c r="OLB1723" s="24"/>
      <c r="OLF1723" s="3"/>
      <c r="OLG1723" s="31"/>
      <c r="OLH1723" s="5"/>
      <c r="OLI1723" s="9"/>
      <c r="OLL1723" s="2"/>
      <c r="OLO1723" s="24"/>
      <c r="OLP1723" s="24"/>
      <c r="OLQ1723" s="31"/>
      <c r="OLR1723" s="24"/>
      <c r="OLS1723" s="24"/>
      <c r="OLT1723" s="24"/>
      <c r="OLU1723" s="24"/>
      <c r="OLV1723" s="24"/>
      <c r="OLW1723" s="24"/>
      <c r="OLX1723" s="24"/>
      <c r="OLY1723" s="24"/>
      <c r="OLZ1723" s="24"/>
      <c r="OMA1723" s="24"/>
      <c r="OMB1723" s="24"/>
      <c r="OMC1723" s="24"/>
      <c r="OMD1723" s="24"/>
      <c r="OME1723" s="24"/>
      <c r="OMF1723" s="24"/>
      <c r="OMJ1723" s="3"/>
      <c r="OMK1723" s="31"/>
      <c r="OML1723" s="5"/>
      <c r="OMM1723" s="9"/>
      <c r="OMP1723" s="2"/>
      <c r="OMS1723" s="24"/>
      <c r="OMT1723" s="24"/>
      <c r="OMU1723" s="31"/>
      <c r="OMV1723" s="24"/>
      <c r="OMW1723" s="24"/>
      <c r="OMX1723" s="24"/>
      <c r="OMY1723" s="24"/>
      <c r="OMZ1723" s="24"/>
      <c r="ONA1723" s="24"/>
      <c r="ONB1723" s="24"/>
      <c r="ONC1723" s="24"/>
      <c r="OND1723" s="24"/>
      <c r="ONE1723" s="24"/>
      <c r="ONF1723" s="24"/>
      <c r="ONG1723" s="24"/>
      <c r="ONH1723" s="24"/>
      <c r="ONI1723" s="24"/>
      <c r="ONJ1723" s="24"/>
      <c r="ONN1723" s="3"/>
      <c r="ONO1723" s="31"/>
      <c r="ONP1723" s="5"/>
      <c r="ONQ1723" s="9"/>
      <c r="ONT1723" s="2"/>
      <c r="ONW1723" s="24"/>
      <c r="ONX1723" s="24"/>
      <c r="ONY1723" s="31"/>
      <c r="ONZ1723" s="24"/>
      <c r="OOA1723" s="24"/>
      <c r="OOB1723" s="24"/>
      <c r="OOC1723" s="24"/>
      <c r="OOD1723" s="24"/>
      <c r="OOE1723" s="24"/>
      <c r="OOF1723" s="24"/>
      <c r="OOG1723" s="24"/>
      <c r="OOH1723" s="24"/>
      <c r="OOI1723" s="24"/>
      <c r="OOJ1723" s="24"/>
      <c r="OOK1723" s="24"/>
      <c r="OOL1723" s="24"/>
      <c r="OOM1723" s="24"/>
      <c r="OON1723" s="24"/>
      <c r="OOR1723" s="3"/>
      <c r="OOS1723" s="31"/>
      <c r="OOT1723" s="5"/>
      <c r="OOU1723" s="9"/>
      <c r="OOX1723" s="2"/>
      <c r="OPA1723" s="24"/>
      <c r="OPB1723" s="24"/>
      <c r="OPC1723" s="31"/>
      <c r="OPD1723" s="24"/>
      <c r="OPE1723" s="24"/>
      <c r="OPF1723" s="24"/>
      <c r="OPG1723" s="24"/>
      <c r="OPH1723" s="24"/>
      <c r="OPI1723" s="24"/>
      <c r="OPJ1723" s="24"/>
      <c r="OPK1723" s="24"/>
      <c r="OPL1723" s="24"/>
      <c r="OPM1723" s="24"/>
      <c r="OPN1723" s="24"/>
      <c r="OPO1723" s="24"/>
      <c r="OPP1723" s="24"/>
      <c r="OPQ1723" s="24"/>
      <c r="OPR1723" s="24"/>
      <c r="OPV1723" s="3"/>
      <c r="OPW1723" s="31"/>
      <c r="OPX1723" s="5"/>
      <c r="OPY1723" s="9"/>
      <c r="OQB1723" s="2"/>
      <c r="OQE1723" s="24"/>
      <c r="OQF1723" s="24"/>
      <c r="OQG1723" s="31"/>
      <c r="OQH1723" s="24"/>
      <c r="OQI1723" s="24"/>
      <c r="OQJ1723" s="24"/>
      <c r="OQK1723" s="24"/>
      <c r="OQL1723" s="24"/>
      <c r="OQM1723" s="24"/>
      <c r="OQN1723" s="24"/>
      <c r="OQO1723" s="24"/>
      <c r="OQP1723" s="24"/>
      <c r="OQQ1723" s="24"/>
      <c r="OQR1723" s="24"/>
      <c r="OQS1723" s="24"/>
      <c r="OQT1723" s="24"/>
      <c r="OQU1723" s="24"/>
      <c r="OQV1723" s="24"/>
      <c r="OQZ1723" s="3"/>
      <c r="ORA1723" s="31"/>
      <c r="ORB1723" s="5"/>
      <c r="ORC1723" s="9"/>
      <c r="ORF1723" s="2"/>
      <c r="ORI1723" s="24"/>
      <c r="ORJ1723" s="24"/>
      <c r="ORK1723" s="31"/>
      <c r="ORL1723" s="24"/>
      <c r="ORM1723" s="24"/>
      <c r="ORN1723" s="24"/>
      <c r="ORO1723" s="24"/>
      <c r="ORP1723" s="24"/>
      <c r="ORQ1723" s="24"/>
      <c r="ORR1723" s="24"/>
      <c r="ORS1723" s="24"/>
      <c r="ORT1723" s="24"/>
      <c r="ORU1723" s="24"/>
      <c r="ORV1723" s="24"/>
      <c r="ORW1723" s="24"/>
      <c r="ORX1723" s="24"/>
      <c r="ORY1723" s="24"/>
      <c r="ORZ1723" s="24"/>
      <c r="OSD1723" s="3"/>
      <c r="OSE1723" s="31"/>
      <c r="OSF1723" s="5"/>
      <c r="OSG1723" s="9"/>
      <c r="OSJ1723" s="2"/>
      <c r="OSM1723" s="24"/>
      <c r="OSN1723" s="24"/>
      <c r="OSO1723" s="31"/>
      <c r="OSP1723" s="24"/>
      <c r="OSQ1723" s="24"/>
      <c r="OSR1723" s="24"/>
      <c r="OSS1723" s="24"/>
      <c r="OST1723" s="24"/>
      <c r="OSU1723" s="24"/>
      <c r="OSV1723" s="24"/>
      <c r="OSW1723" s="24"/>
      <c r="OSX1723" s="24"/>
      <c r="OSY1723" s="24"/>
      <c r="OSZ1723" s="24"/>
      <c r="OTA1723" s="24"/>
      <c r="OTB1723" s="24"/>
      <c r="OTC1723" s="24"/>
      <c r="OTD1723" s="24"/>
      <c r="OTH1723" s="3"/>
      <c r="OTI1723" s="31"/>
      <c r="OTJ1723" s="5"/>
      <c r="OTK1723" s="9"/>
      <c r="OTN1723" s="2"/>
      <c r="OTQ1723" s="24"/>
      <c r="OTR1723" s="24"/>
      <c r="OTS1723" s="31"/>
      <c r="OTT1723" s="24"/>
      <c r="OTU1723" s="24"/>
      <c r="OTV1723" s="24"/>
      <c r="OTW1723" s="24"/>
      <c r="OTX1723" s="24"/>
      <c r="OTY1723" s="24"/>
      <c r="OTZ1723" s="24"/>
      <c r="OUA1723" s="24"/>
      <c r="OUB1723" s="24"/>
      <c r="OUC1723" s="24"/>
      <c r="OUD1723" s="24"/>
      <c r="OUE1723" s="24"/>
      <c r="OUF1723" s="24"/>
      <c r="OUG1723" s="24"/>
      <c r="OUH1723" s="24"/>
      <c r="OUL1723" s="3"/>
      <c r="OUM1723" s="31"/>
      <c r="OUN1723" s="5"/>
      <c r="OUO1723" s="9"/>
      <c r="OUR1723" s="2"/>
      <c r="OUU1723" s="24"/>
      <c r="OUV1723" s="24"/>
      <c r="OUW1723" s="31"/>
      <c r="OUX1723" s="24"/>
      <c r="OUY1723" s="24"/>
      <c r="OUZ1723" s="24"/>
      <c r="OVA1723" s="24"/>
      <c r="OVB1723" s="24"/>
      <c r="OVC1723" s="24"/>
      <c r="OVD1723" s="24"/>
      <c r="OVE1723" s="24"/>
      <c r="OVF1723" s="24"/>
      <c r="OVG1723" s="24"/>
      <c r="OVH1723" s="24"/>
      <c r="OVI1723" s="24"/>
      <c r="OVJ1723" s="24"/>
      <c r="OVK1723" s="24"/>
      <c r="OVL1723" s="24"/>
      <c r="OVP1723" s="3"/>
      <c r="OVQ1723" s="31"/>
      <c r="OVR1723" s="5"/>
      <c r="OVS1723" s="9"/>
      <c r="OVV1723" s="2"/>
      <c r="OVY1723" s="24"/>
      <c r="OVZ1723" s="24"/>
      <c r="OWA1723" s="31"/>
      <c r="OWB1723" s="24"/>
      <c r="OWC1723" s="24"/>
      <c r="OWD1723" s="24"/>
      <c r="OWE1723" s="24"/>
      <c r="OWF1723" s="24"/>
      <c r="OWG1723" s="24"/>
      <c r="OWH1723" s="24"/>
      <c r="OWI1723" s="24"/>
      <c r="OWJ1723" s="24"/>
      <c r="OWK1723" s="24"/>
      <c r="OWL1723" s="24"/>
      <c r="OWM1723" s="24"/>
      <c r="OWN1723" s="24"/>
      <c r="OWO1723" s="24"/>
      <c r="OWP1723" s="24"/>
      <c r="OWT1723" s="3"/>
      <c r="OWU1723" s="31"/>
      <c r="OWV1723" s="5"/>
      <c r="OWW1723" s="9"/>
      <c r="OWZ1723" s="2"/>
      <c r="OXC1723" s="24"/>
      <c r="OXD1723" s="24"/>
      <c r="OXE1723" s="31"/>
      <c r="OXF1723" s="24"/>
      <c r="OXG1723" s="24"/>
      <c r="OXH1723" s="24"/>
      <c r="OXI1723" s="24"/>
      <c r="OXJ1723" s="24"/>
      <c r="OXK1723" s="24"/>
      <c r="OXL1723" s="24"/>
      <c r="OXM1723" s="24"/>
      <c r="OXN1723" s="24"/>
      <c r="OXO1723" s="24"/>
      <c r="OXP1723" s="24"/>
      <c r="OXQ1723" s="24"/>
      <c r="OXR1723" s="24"/>
      <c r="OXS1723" s="24"/>
      <c r="OXT1723" s="24"/>
      <c r="OXX1723" s="3"/>
      <c r="OXY1723" s="31"/>
      <c r="OXZ1723" s="5"/>
      <c r="OYA1723" s="9"/>
      <c r="OYD1723" s="2"/>
      <c r="OYG1723" s="24"/>
      <c r="OYH1723" s="24"/>
      <c r="OYI1723" s="31"/>
      <c r="OYJ1723" s="24"/>
      <c r="OYK1723" s="24"/>
      <c r="OYL1723" s="24"/>
      <c r="OYM1723" s="24"/>
      <c r="OYN1723" s="24"/>
      <c r="OYO1723" s="24"/>
      <c r="OYP1723" s="24"/>
      <c r="OYQ1723" s="24"/>
      <c r="OYR1723" s="24"/>
      <c r="OYS1723" s="24"/>
      <c r="OYT1723" s="24"/>
      <c r="OYU1723" s="24"/>
      <c r="OYV1723" s="24"/>
      <c r="OYW1723" s="24"/>
      <c r="OYX1723" s="24"/>
      <c r="OZB1723" s="3"/>
      <c r="OZC1723" s="31"/>
      <c r="OZD1723" s="5"/>
      <c r="OZE1723" s="9"/>
      <c r="OZH1723" s="2"/>
      <c r="OZK1723" s="24"/>
      <c r="OZL1723" s="24"/>
      <c r="OZM1723" s="31"/>
      <c r="OZN1723" s="24"/>
      <c r="OZO1723" s="24"/>
      <c r="OZP1723" s="24"/>
      <c r="OZQ1723" s="24"/>
      <c r="OZR1723" s="24"/>
      <c r="OZS1723" s="24"/>
      <c r="OZT1723" s="24"/>
      <c r="OZU1723" s="24"/>
      <c r="OZV1723" s="24"/>
      <c r="OZW1723" s="24"/>
      <c r="OZX1723" s="24"/>
      <c r="OZY1723" s="24"/>
      <c r="OZZ1723" s="24"/>
      <c r="PAA1723" s="24"/>
      <c r="PAB1723" s="24"/>
      <c r="PAF1723" s="3"/>
      <c r="PAG1723" s="31"/>
      <c r="PAH1723" s="5"/>
      <c r="PAI1723" s="9"/>
      <c r="PAL1723" s="2"/>
      <c r="PAO1723" s="24"/>
      <c r="PAP1723" s="24"/>
      <c r="PAQ1723" s="31"/>
      <c r="PAR1723" s="24"/>
      <c r="PAS1723" s="24"/>
      <c r="PAT1723" s="24"/>
      <c r="PAU1723" s="24"/>
      <c r="PAV1723" s="24"/>
      <c r="PAW1723" s="24"/>
      <c r="PAX1723" s="24"/>
      <c r="PAY1723" s="24"/>
      <c r="PAZ1723" s="24"/>
      <c r="PBA1723" s="24"/>
      <c r="PBB1723" s="24"/>
      <c r="PBC1723" s="24"/>
      <c r="PBD1723" s="24"/>
      <c r="PBE1723" s="24"/>
      <c r="PBF1723" s="24"/>
      <c r="PBJ1723" s="3"/>
      <c r="PBK1723" s="31"/>
      <c r="PBL1723" s="5"/>
      <c r="PBM1723" s="9"/>
      <c r="PBP1723" s="2"/>
      <c r="PBS1723" s="24"/>
      <c r="PBT1723" s="24"/>
      <c r="PBU1723" s="31"/>
      <c r="PBV1723" s="24"/>
      <c r="PBW1723" s="24"/>
      <c r="PBX1723" s="24"/>
      <c r="PBY1723" s="24"/>
      <c r="PBZ1723" s="24"/>
      <c r="PCA1723" s="24"/>
      <c r="PCB1723" s="24"/>
      <c r="PCC1723" s="24"/>
      <c r="PCD1723" s="24"/>
      <c r="PCE1723" s="24"/>
      <c r="PCF1723" s="24"/>
      <c r="PCG1723" s="24"/>
      <c r="PCH1723" s="24"/>
      <c r="PCI1723" s="24"/>
      <c r="PCJ1723" s="24"/>
      <c r="PCN1723" s="3"/>
      <c r="PCO1723" s="31"/>
      <c r="PCP1723" s="5"/>
      <c r="PCQ1723" s="9"/>
      <c r="PCT1723" s="2"/>
      <c r="PCW1723" s="24"/>
      <c r="PCX1723" s="24"/>
      <c r="PCY1723" s="31"/>
      <c r="PCZ1723" s="24"/>
      <c r="PDA1723" s="24"/>
      <c r="PDB1723" s="24"/>
      <c r="PDC1723" s="24"/>
      <c r="PDD1723" s="24"/>
      <c r="PDE1723" s="24"/>
      <c r="PDF1723" s="24"/>
      <c r="PDG1723" s="24"/>
      <c r="PDH1723" s="24"/>
      <c r="PDI1723" s="24"/>
      <c r="PDJ1723" s="24"/>
      <c r="PDK1723" s="24"/>
      <c r="PDL1723" s="24"/>
      <c r="PDM1723" s="24"/>
      <c r="PDN1723" s="24"/>
      <c r="PDR1723" s="3"/>
      <c r="PDS1723" s="31"/>
      <c r="PDT1723" s="5"/>
      <c r="PDU1723" s="9"/>
      <c r="PDX1723" s="2"/>
      <c r="PEA1723" s="24"/>
      <c r="PEB1723" s="24"/>
      <c r="PEC1723" s="31"/>
      <c r="PED1723" s="24"/>
      <c r="PEE1723" s="24"/>
      <c r="PEF1723" s="24"/>
      <c r="PEG1723" s="24"/>
      <c r="PEH1723" s="24"/>
      <c r="PEI1723" s="24"/>
      <c r="PEJ1723" s="24"/>
      <c r="PEK1723" s="24"/>
      <c r="PEL1723" s="24"/>
      <c r="PEM1723" s="24"/>
      <c r="PEN1723" s="24"/>
      <c r="PEO1723" s="24"/>
      <c r="PEP1723" s="24"/>
      <c r="PEQ1723" s="24"/>
      <c r="PER1723" s="24"/>
      <c r="PEV1723" s="3"/>
      <c r="PEW1723" s="31"/>
      <c r="PEX1723" s="5"/>
      <c r="PEY1723" s="9"/>
      <c r="PFB1723" s="2"/>
      <c r="PFE1723" s="24"/>
      <c r="PFF1723" s="24"/>
      <c r="PFG1723" s="31"/>
      <c r="PFH1723" s="24"/>
      <c r="PFI1723" s="24"/>
      <c r="PFJ1723" s="24"/>
      <c r="PFK1723" s="24"/>
      <c r="PFL1723" s="24"/>
      <c r="PFM1723" s="24"/>
      <c r="PFN1723" s="24"/>
      <c r="PFO1723" s="24"/>
      <c r="PFP1723" s="24"/>
      <c r="PFQ1723" s="24"/>
      <c r="PFR1723" s="24"/>
      <c r="PFS1723" s="24"/>
      <c r="PFT1723" s="24"/>
      <c r="PFU1723" s="24"/>
      <c r="PFV1723" s="24"/>
      <c r="PFZ1723" s="3"/>
      <c r="PGA1723" s="31"/>
      <c r="PGB1723" s="5"/>
      <c r="PGC1723" s="9"/>
      <c r="PGF1723" s="2"/>
      <c r="PGI1723" s="24"/>
      <c r="PGJ1723" s="24"/>
      <c r="PGK1723" s="31"/>
      <c r="PGL1723" s="24"/>
      <c r="PGM1723" s="24"/>
      <c r="PGN1723" s="24"/>
      <c r="PGO1723" s="24"/>
      <c r="PGP1723" s="24"/>
      <c r="PGQ1723" s="24"/>
      <c r="PGR1723" s="24"/>
      <c r="PGS1723" s="24"/>
      <c r="PGT1723" s="24"/>
      <c r="PGU1723" s="24"/>
      <c r="PGV1723" s="24"/>
      <c r="PGW1723" s="24"/>
      <c r="PGX1723" s="24"/>
      <c r="PGY1723" s="24"/>
      <c r="PGZ1723" s="24"/>
      <c r="PHD1723" s="3"/>
      <c r="PHE1723" s="31"/>
      <c r="PHF1723" s="5"/>
      <c r="PHG1723" s="9"/>
      <c r="PHJ1723" s="2"/>
      <c r="PHM1723" s="24"/>
      <c r="PHN1723" s="24"/>
      <c r="PHO1723" s="31"/>
      <c r="PHP1723" s="24"/>
      <c r="PHQ1723" s="24"/>
      <c r="PHR1723" s="24"/>
      <c r="PHS1723" s="24"/>
      <c r="PHT1723" s="24"/>
      <c r="PHU1723" s="24"/>
      <c r="PHV1723" s="24"/>
      <c r="PHW1723" s="24"/>
      <c r="PHX1723" s="24"/>
      <c r="PHY1723" s="24"/>
      <c r="PHZ1723" s="24"/>
      <c r="PIA1723" s="24"/>
      <c r="PIB1723" s="24"/>
      <c r="PIC1723" s="24"/>
      <c r="PID1723" s="24"/>
      <c r="PIH1723" s="3"/>
      <c r="PII1723" s="31"/>
      <c r="PIJ1723" s="5"/>
      <c r="PIK1723" s="9"/>
      <c r="PIN1723" s="2"/>
      <c r="PIQ1723" s="24"/>
      <c r="PIR1723" s="24"/>
      <c r="PIS1723" s="31"/>
      <c r="PIT1723" s="24"/>
      <c r="PIU1723" s="24"/>
      <c r="PIV1723" s="24"/>
      <c r="PIW1723" s="24"/>
      <c r="PIX1723" s="24"/>
      <c r="PIY1723" s="24"/>
      <c r="PIZ1723" s="24"/>
      <c r="PJA1723" s="24"/>
      <c r="PJB1723" s="24"/>
      <c r="PJC1723" s="24"/>
      <c r="PJD1723" s="24"/>
      <c r="PJE1723" s="24"/>
      <c r="PJF1723" s="24"/>
      <c r="PJG1723" s="24"/>
      <c r="PJH1723" s="24"/>
      <c r="PJL1723" s="3"/>
      <c r="PJM1723" s="31"/>
      <c r="PJN1723" s="5"/>
      <c r="PJO1723" s="9"/>
      <c r="PJR1723" s="2"/>
      <c r="PJU1723" s="24"/>
      <c r="PJV1723" s="24"/>
      <c r="PJW1723" s="31"/>
      <c r="PJX1723" s="24"/>
      <c r="PJY1723" s="24"/>
      <c r="PJZ1723" s="24"/>
      <c r="PKA1723" s="24"/>
      <c r="PKB1723" s="24"/>
      <c r="PKC1723" s="24"/>
      <c r="PKD1723" s="24"/>
      <c r="PKE1723" s="24"/>
      <c r="PKF1723" s="24"/>
      <c r="PKG1723" s="24"/>
      <c r="PKH1723" s="24"/>
      <c r="PKI1723" s="24"/>
      <c r="PKJ1723" s="24"/>
      <c r="PKK1723" s="24"/>
      <c r="PKL1723" s="24"/>
      <c r="PKP1723" s="3"/>
      <c r="PKQ1723" s="31"/>
      <c r="PKR1723" s="5"/>
      <c r="PKS1723" s="9"/>
      <c r="PKV1723" s="2"/>
      <c r="PKY1723" s="24"/>
      <c r="PKZ1723" s="24"/>
      <c r="PLA1723" s="31"/>
      <c r="PLB1723" s="24"/>
      <c r="PLC1723" s="24"/>
      <c r="PLD1723" s="24"/>
      <c r="PLE1723" s="24"/>
      <c r="PLF1723" s="24"/>
      <c r="PLG1723" s="24"/>
      <c r="PLH1723" s="24"/>
      <c r="PLI1723" s="24"/>
      <c r="PLJ1723" s="24"/>
      <c r="PLK1723" s="24"/>
      <c r="PLL1723" s="24"/>
      <c r="PLM1723" s="24"/>
      <c r="PLN1723" s="24"/>
      <c r="PLO1723" s="24"/>
      <c r="PLP1723" s="24"/>
      <c r="PLT1723" s="3"/>
      <c r="PLU1723" s="31"/>
      <c r="PLV1723" s="5"/>
      <c r="PLW1723" s="9"/>
      <c r="PLZ1723" s="2"/>
      <c r="PMC1723" s="24"/>
      <c r="PMD1723" s="24"/>
      <c r="PME1723" s="31"/>
      <c r="PMF1723" s="24"/>
      <c r="PMG1723" s="24"/>
      <c r="PMH1723" s="24"/>
      <c r="PMI1723" s="24"/>
      <c r="PMJ1723" s="24"/>
      <c r="PMK1723" s="24"/>
      <c r="PML1723" s="24"/>
      <c r="PMM1723" s="24"/>
      <c r="PMN1723" s="24"/>
      <c r="PMO1723" s="24"/>
      <c r="PMP1723" s="24"/>
      <c r="PMQ1723" s="24"/>
      <c r="PMR1723" s="24"/>
      <c r="PMS1723" s="24"/>
      <c r="PMT1723" s="24"/>
      <c r="PMX1723" s="3"/>
      <c r="PMY1723" s="31"/>
      <c r="PMZ1723" s="5"/>
      <c r="PNA1723" s="9"/>
      <c r="PND1723" s="2"/>
      <c r="PNG1723" s="24"/>
      <c r="PNH1723" s="24"/>
      <c r="PNI1723" s="31"/>
      <c r="PNJ1723" s="24"/>
      <c r="PNK1723" s="24"/>
      <c r="PNL1723" s="24"/>
      <c r="PNM1723" s="24"/>
      <c r="PNN1723" s="24"/>
      <c r="PNO1723" s="24"/>
      <c r="PNP1723" s="24"/>
      <c r="PNQ1723" s="24"/>
      <c r="PNR1723" s="24"/>
      <c r="PNS1723" s="24"/>
      <c r="PNT1723" s="24"/>
      <c r="PNU1723" s="24"/>
      <c r="PNV1723" s="24"/>
      <c r="PNW1723" s="24"/>
      <c r="PNX1723" s="24"/>
      <c r="POB1723" s="3"/>
      <c r="POC1723" s="31"/>
      <c r="POD1723" s="5"/>
      <c r="POE1723" s="9"/>
      <c r="POH1723" s="2"/>
      <c r="POK1723" s="24"/>
      <c r="POL1723" s="24"/>
      <c r="POM1723" s="31"/>
      <c r="PON1723" s="24"/>
      <c r="POO1723" s="24"/>
      <c r="POP1723" s="24"/>
      <c r="POQ1723" s="24"/>
      <c r="POR1723" s="24"/>
      <c r="POS1723" s="24"/>
      <c r="POT1723" s="24"/>
      <c r="POU1723" s="24"/>
      <c r="POV1723" s="24"/>
      <c r="POW1723" s="24"/>
      <c r="POX1723" s="24"/>
      <c r="POY1723" s="24"/>
      <c r="POZ1723" s="24"/>
      <c r="PPA1723" s="24"/>
      <c r="PPB1723" s="24"/>
      <c r="PPF1723" s="3"/>
      <c r="PPG1723" s="31"/>
      <c r="PPH1723" s="5"/>
      <c r="PPI1723" s="9"/>
      <c r="PPL1723" s="2"/>
      <c r="PPO1723" s="24"/>
      <c r="PPP1723" s="24"/>
      <c r="PPQ1723" s="31"/>
      <c r="PPR1723" s="24"/>
      <c r="PPS1723" s="24"/>
      <c r="PPT1723" s="24"/>
      <c r="PPU1723" s="24"/>
      <c r="PPV1723" s="24"/>
      <c r="PPW1723" s="24"/>
      <c r="PPX1723" s="24"/>
      <c r="PPY1723" s="24"/>
      <c r="PPZ1723" s="24"/>
      <c r="PQA1723" s="24"/>
      <c r="PQB1723" s="24"/>
      <c r="PQC1723" s="24"/>
      <c r="PQD1723" s="24"/>
      <c r="PQE1723" s="24"/>
      <c r="PQF1723" s="24"/>
      <c r="PQJ1723" s="3"/>
      <c r="PQK1723" s="31"/>
      <c r="PQL1723" s="5"/>
      <c r="PQM1723" s="9"/>
      <c r="PQP1723" s="2"/>
      <c r="PQS1723" s="24"/>
      <c r="PQT1723" s="24"/>
      <c r="PQU1723" s="31"/>
      <c r="PQV1723" s="24"/>
      <c r="PQW1723" s="24"/>
      <c r="PQX1723" s="24"/>
      <c r="PQY1723" s="24"/>
      <c r="PQZ1723" s="24"/>
      <c r="PRA1723" s="24"/>
      <c r="PRB1723" s="24"/>
      <c r="PRC1723" s="24"/>
      <c r="PRD1723" s="24"/>
      <c r="PRE1723" s="24"/>
      <c r="PRF1723" s="24"/>
      <c r="PRG1723" s="24"/>
      <c r="PRH1723" s="24"/>
      <c r="PRI1723" s="24"/>
      <c r="PRJ1723" s="24"/>
      <c r="PRN1723" s="3"/>
      <c r="PRO1723" s="31"/>
      <c r="PRP1723" s="5"/>
      <c r="PRQ1723" s="9"/>
      <c r="PRT1723" s="2"/>
      <c r="PRW1723" s="24"/>
      <c r="PRX1723" s="24"/>
      <c r="PRY1723" s="31"/>
      <c r="PRZ1723" s="24"/>
      <c r="PSA1723" s="24"/>
      <c r="PSB1723" s="24"/>
      <c r="PSC1723" s="24"/>
      <c r="PSD1723" s="24"/>
      <c r="PSE1723" s="24"/>
      <c r="PSF1723" s="24"/>
      <c r="PSG1723" s="24"/>
      <c r="PSH1723" s="24"/>
      <c r="PSI1723" s="24"/>
      <c r="PSJ1723" s="24"/>
      <c r="PSK1723" s="24"/>
      <c r="PSL1723" s="24"/>
      <c r="PSM1723" s="24"/>
      <c r="PSN1723" s="24"/>
      <c r="PSR1723" s="3"/>
      <c r="PSS1723" s="31"/>
      <c r="PST1723" s="5"/>
      <c r="PSU1723" s="9"/>
      <c r="PSX1723" s="2"/>
      <c r="PTA1723" s="24"/>
      <c r="PTB1723" s="24"/>
      <c r="PTC1723" s="31"/>
      <c r="PTD1723" s="24"/>
      <c r="PTE1723" s="24"/>
      <c r="PTF1723" s="24"/>
      <c r="PTG1723" s="24"/>
      <c r="PTH1723" s="24"/>
      <c r="PTI1723" s="24"/>
      <c r="PTJ1723" s="24"/>
      <c r="PTK1723" s="24"/>
      <c r="PTL1723" s="24"/>
      <c r="PTM1723" s="24"/>
      <c r="PTN1723" s="24"/>
      <c r="PTO1723" s="24"/>
      <c r="PTP1723" s="24"/>
      <c r="PTQ1723" s="24"/>
      <c r="PTR1723" s="24"/>
      <c r="PTV1723" s="3"/>
      <c r="PTW1723" s="31"/>
      <c r="PTX1723" s="5"/>
      <c r="PTY1723" s="9"/>
      <c r="PUB1723" s="2"/>
      <c r="PUE1723" s="24"/>
      <c r="PUF1723" s="24"/>
      <c r="PUG1723" s="31"/>
      <c r="PUH1723" s="24"/>
      <c r="PUI1723" s="24"/>
      <c r="PUJ1723" s="24"/>
      <c r="PUK1723" s="24"/>
      <c r="PUL1723" s="24"/>
      <c r="PUM1723" s="24"/>
      <c r="PUN1723" s="24"/>
      <c r="PUO1723" s="24"/>
      <c r="PUP1723" s="24"/>
      <c r="PUQ1723" s="24"/>
      <c r="PUR1723" s="24"/>
      <c r="PUS1723" s="24"/>
      <c r="PUT1723" s="24"/>
      <c r="PUU1723" s="24"/>
      <c r="PUV1723" s="24"/>
      <c r="PUZ1723" s="3"/>
      <c r="PVA1723" s="31"/>
      <c r="PVB1723" s="5"/>
      <c r="PVC1723" s="9"/>
      <c r="PVF1723" s="2"/>
      <c r="PVI1723" s="24"/>
      <c r="PVJ1723" s="24"/>
      <c r="PVK1723" s="31"/>
      <c r="PVL1723" s="24"/>
      <c r="PVM1723" s="24"/>
      <c r="PVN1723" s="24"/>
      <c r="PVO1723" s="24"/>
      <c r="PVP1723" s="24"/>
      <c r="PVQ1723" s="24"/>
      <c r="PVR1723" s="24"/>
      <c r="PVS1723" s="24"/>
      <c r="PVT1723" s="24"/>
      <c r="PVU1723" s="24"/>
      <c r="PVV1723" s="24"/>
      <c r="PVW1723" s="24"/>
      <c r="PVX1723" s="24"/>
      <c r="PVY1723" s="24"/>
      <c r="PVZ1723" s="24"/>
      <c r="PWD1723" s="3"/>
      <c r="PWE1723" s="31"/>
      <c r="PWF1723" s="5"/>
      <c r="PWG1723" s="9"/>
      <c r="PWJ1723" s="2"/>
      <c r="PWM1723" s="24"/>
      <c r="PWN1723" s="24"/>
      <c r="PWO1723" s="31"/>
      <c r="PWP1723" s="24"/>
      <c r="PWQ1723" s="24"/>
      <c r="PWR1723" s="24"/>
      <c r="PWS1723" s="24"/>
      <c r="PWT1723" s="24"/>
      <c r="PWU1723" s="24"/>
      <c r="PWV1723" s="24"/>
      <c r="PWW1723" s="24"/>
      <c r="PWX1723" s="24"/>
      <c r="PWY1723" s="24"/>
      <c r="PWZ1723" s="24"/>
      <c r="PXA1723" s="24"/>
      <c r="PXB1723" s="24"/>
      <c r="PXC1723" s="24"/>
      <c r="PXD1723" s="24"/>
      <c r="PXH1723" s="3"/>
      <c r="PXI1723" s="31"/>
      <c r="PXJ1723" s="5"/>
      <c r="PXK1723" s="9"/>
      <c r="PXN1723" s="2"/>
      <c r="PXQ1723" s="24"/>
      <c r="PXR1723" s="24"/>
      <c r="PXS1723" s="31"/>
      <c r="PXT1723" s="24"/>
      <c r="PXU1723" s="24"/>
      <c r="PXV1723" s="24"/>
      <c r="PXW1723" s="24"/>
      <c r="PXX1723" s="24"/>
      <c r="PXY1723" s="24"/>
      <c r="PXZ1723" s="24"/>
      <c r="PYA1723" s="24"/>
      <c r="PYB1723" s="24"/>
      <c r="PYC1723" s="24"/>
      <c r="PYD1723" s="24"/>
      <c r="PYE1723" s="24"/>
      <c r="PYF1723" s="24"/>
      <c r="PYG1723" s="24"/>
      <c r="PYH1723" s="24"/>
      <c r="PYL1723" s="3"/>
      <c r="PYM1723" s="31"/>
      <c r="PYN1723" s="5"/>
      <c r="PYO1723" s="9"/>
      <c r="PYR1723" s="2"/>
      <c r="PYU1723" s="24"/>
      <c r="PYV1723" s="24"/>
      <c r="PYW1723" s="31"/>
      <c r="PYX1723" s="24"/>
      <c r="PYY1723" s="24"/>
      <c r="PYZ1723" s="24"/>
      <c r="PZA1723" s="24"/>
      <c r="PZB1723" s="24"/>
      <c r="PZC1723" s="24"/>
      <c r="PZD1723" s="24"/>
      <c r="PZE1723" s="24"/>
      <c r="PZF1723" s="24"/>
      <c r="PZG1723" s="24"/>
      <c r="PZH1723" s="24"/>
      <c r="PZI1723" s="24"/>
      <c r="PZJ1723" s="24"/>
      <c r="PZK1723" s="24"/>
      <c r="PZL1723" s="24"/>
      <c r="PZP1723" s="3"/>
      <c r="PZQ1723" s="31"/>
      <c r="PZR1723" s="5"/>
      <c r="PZS1723" s="9"/>
      <c r="PZV1723" s="2"/>
      <c r="PZY1723" s="24"/>
      <c r="PZZ1723" s="24"/>
      <c r="QAA1723" s="31"/>
      <c r="QAB1723" s="24"/>
      <c r="QAC1723" s="24"/>
      <c r="QAD1723" s="24"/>
      <c r="QAE1723" s="24"/>
      <c r="QAF1723" s="24"/>
      <c r="QAG1723" s="24"/>
      <c r="QAH1723" s="24"/>
      <c r="QAI1723" s="24"/>
      <c r="QAJ1723" s="24"/>
      <c r="QAK1723" s="24"/>
      <c r="QAL1723" s="24"/>
      <c r="QAM1723" s="24"/>
      <c r="QAN1723" s="24"/>
      <c r="QAO1723" s="24"/>
      <c r="QAP1723" s="24"/>
      <c r="QAT1723" s="3"/>
      <c r="QAU1723" s="31"/>
      <c r="QAV1723" s="5"/>
      <c r="QAW1723" s="9"/>
      <c r="QAZ1723" s="2"/>
      <c r="QBC1723" s="24"/>
      <c r="QBD1723" s="24"/>
      <c r="QBE1723" s="31"/>
      <c r="QBF1723" s="24"/>
      <c r="QBG1723" s="24"/>
      <c r="QBH1723" s="24"/>
      <c r="QBI1723" s="24"/>
      <c r="QBJ1723" s="24"/>
      <c r="QBK1723" s="24"/>
      <c r="QBL1723" s="24"/>
      <c r="QBM1723" s="24"/>
      <c r="QBN1723" s="24"/>
      <c r="QBO1723" s="24"/>
      <c r="QBP1723" s="24"/>
      <c r="QBQ1723" s="24"/>
      <c r="QBR1723" s="24"/>
      <c r="QBS1723" s="24"/>
      <c r="QBT1723" s="24"/>
      <c r="QBX1723" s="3"/>
      <c r="QBY1723" s="31"/>
      <c r="QBZ1723" s="5"/>
      <c r="QCA1723" s="9"/>
      <c r="QCD1723" s="2"/>
      <c r="QCG1723" s="24"/>
      <c r="QCH1723" s="24"/>
      <c r="QCI1723" s="31"/>
      <c r="QCJ1723" s="24"/>
      <c r="QCK1723" s="24"/>
      <c r="QCL1723" s="24"/>
      <c r="QCM1723" s="24"/>
      <c r="QCN1723" s="24"/>
      <c r="QCO1723" s="24"/>
      <c r="QCP1723" s="24"/>
      <c r="QCQ1723" s="24"/>
      <c r="QCR1723" s="24"/>
      <c r="QCS1723" s="24"/>
      <c r="QCT1723" s="24"/>
      <c r="QCU1723" s="24"/>
      <c r="QCV1723" s="24"/>
      <c r="QCW1723" s="24"/>
      <c r="QCX1723" s="24"/>
      <c r="QDB1723" s="3"/>
      <c r="QDC1723" s="31"/>
      <c r="QDD1723" s="5"/>
      <c r="QDE1723" s="9"/>
      <c r="QDH1723" s="2"/>
      <c r="QDK1723" s="24"/>
      <c r="QDL1723" s="24"/>
      <c r="QDM1723" s="31"/>
      <c r="QDN1723" s="24"/>
      <c r="QDO1723" s="24"/>
      <c r="QDP1723" s="24"/>
      <c r="QDQ1723" s="24"/>
      <c r="QDR1723" s="24"/>
      <c r="QDS1723" s="24"/>
      <c r="QDT1723" s="24"/>
      <c r="QDU1723" s="24"/>
      <c r="QDV1723" s="24"/>
      <c r="QDW1723" s="24"/>
      <c r="QDX1723" s="24"/>
      <c r="QDY1723" s="24"/>
      <c r="QDZ1723" s="24"/>
      <c r="QEA1723" s="24"/>
      <c r="QEB1723" s="24"/>
      <c r="QEF1723" s="3"/>
      <c r="QEG1723" s="31"/>
      <c r="QEH1723" s="5"/>
      <c r="QEI1723" s="9"/>
      <c r="QEL1723" s="2"/>
      <c r="QEO1723" s="24"/>
      <c r="QEP1723" s="24"/>
      <c r="QEQ1723" s="31"/>
      <c r="QER1723" s="24"/>
      <c r="QES1723" s="24"/>
      <c r="QET1723" s="24"/>
      <c r="QEU1723" s="24"/>
      <c r="QEV1723" s="24"/>
      <c r="QEW1723" s="24"/>
      <c r="QEX1723" s="24"/>
      <c r="QEY1723" s="24"/>
      <c r="QEZ1723" s="24"/>
      <c r="QFA1723" s="24"/>
      <c r="QFB1723" s="24"/>
      <c r="QFC1723" s="24"/>
      <c r="QFD1723" s="24"/>
      <c r="QFE1723" s="24"/>
      <c r="QFF1723" s="24"/>
      <c r="QFJ1723" s="3"/>
      <c r="QFK1723" s="31"/>
      <c r="QFL1723" s="5"/>
      <c r="QFM1723" s="9"/>
      <c r="QFP1723" s="2"/>
      <c r="QFS1723" s="24"/>
      <c r="QFT1723" s="24"/>
      <c r="QFU1723" s="31"/>
      <c r="QFV1723" s="24"/>
      <c r="QFW1723" s="24"/>
      <c r="QFX1723" s="24"/>
      <c r="QFY1723" s="24"/>
      <c r="QFZ1723" s="24"/>
      <c r="QGA1723" s="24"/>
      <c r="QGB1723" s="24"/>
      <c r="QGC1723" s="24"/>
      <c r="QGD1723" s="24"/>
      <c r="QGE1723" s="24"/>
      <c r="QGF1723" s="24"/>
      <c r="QGG1723" s="24"/>
      <c r="QGH1723" s="24"/>
      <c r="QGI1723" s="24"/>
      <c r="QGJ1723" s="24"/>
      <c r="QGN1723" s="3"/>
      <c r="QGO1723" s="31"/>
      <c r="QGP1723" s="5"/>
      <c r="QGQ1723" s="9"/>
      <c r="QGT1723" s="2"/>
      <c r="QGW1723" s="24"/>
      <c r="QGX1723" s="24"/>
      <c r="QGY1723" s="31"/>
      <c r="QGZ1723" s="24"/>
      <c r="QHA1723" s="24"/>
      <c r="QHB1723" s="24"/>
      <c r="QHC1723" s="24"/>
      <c r="QHD1723" s="24"/>
      <c r="QHE1723" s="24"/>
      <c r="QHF1723" s="24"/>
      <c r="QHG1723" s="24"/>
      <c r="QHH1723" s="24"/>
      <c r="QHI1723" s="24"/>
      <c r="QHJ1723" s="24"/>
      <c r="QHK1723" s="24"/>
      <c r="QHL1723" s="24"/>
      <c r="QHM1723" s="24"/>
      <c r="QHN1723" s="24"/>
      <c r="QHR1723" s="3"/>
      <c r="QHS1723" s="31"/>
      <c r="QHT1723" s="5"/>
      <c r="QHU1723" s="9"/>
      <c r="QHX1723" s="2"/>
      <c r="QIA1723" s="24"/>
      <c r="QIB1723" s="24"/>
      <c r="QIC1723" s="31"/>
      <c r="QID1723" s="24"/>
      <c r="QIE1723" s="24"/>
      <c r="QIF1723" s="24"/>
      <c r="QIG1723" s="24"/>
      <c r="QIH1723" s="24"/>
      <c r="QII1723" s="24"/>
      <c r="QIJ1723" s="24"/>
      <c r="QIK1723" s="24"/>
      <c r="QIL1723" s="24"/>
      <c r="QIM1723" s="24"/>
      <c r="QIN1723" s="24"/>
      <c r="QIO1723" s="24"/>
      <c r="QIP1723" s="24"/>
      <c r="QIQ1723" s="24"/>
      <c r="QIR1723" s="24"/>
      <c r="QIV1723" s="3"/>
      <c r="QIW1723" s="31"/>
      <c r="QIX1723" s="5"/>
      <c r="QIY1723" s="9"/>
      <c r="QJB1723" s="2"/>
      <c r="QJE1723" s="24"/>
      <c r="QJF1723" s="24"/>
      <c r="QJG1723" s="31"/>
      <c r="QJH1723" s="24"/>
      <c r="QJI1723" s="24"/>
      <c r="QJJ1723" s="24"/>
      <c r="QJK1723" s="24"/>
      <c r="QJL1723" s="24"/>
      <c r="QJM1723" s="24"/>
      <c r="QJN1723" s="24"/>
      <c r="QJO1723" s="24"/>
      <c r="QJP1723" s="24"/>
      <c r="QJQ1723" s="24"/>
      <c r="QJR1723" s="24"/>
      <c r="QJS1723" s="24"/>
      <c r="QJT1723" s="24"/>
      <c r="QJU1723" s="24"/>
      <c r="QJV1723" s="24"/>
      <c r="QJZ1723" s="3"/>
      <c r="QKA1723" s="31"/>
      <c r="QKB1723" s="5"/>
      <c r="QKC1723" s="9"/>
      <c r="QKF1723" s="2"/>
      <c r="QKI1723" s="24"/>
      <c r="QKJ1723" s="24"/>
      <c r="QKK1723" s="31"/>
      <c r="QKL1723" s="24"/>
      <c r="QKM1723" s="24"/>
      <c r="QKN1723" s="24"/>
      <c r="QKO1723" s="24"/>
      <c r="QKP1723" s="24"/>
      <c r="QKQ1723" s="24"/>
      <c r="QKR1723" s="24"/>
      <c r="QKS1723" s="24"/>
      <c r="QKT1723" s="24"/>
      <c r="QKU1723" s="24"/>
      <c r="QKV1723" s="24"/>
      <c r="QKW1723" s="24"/>
      <c r="QKX1723" s="24"/>
      <c r="QKY1723" s="24"/>
      <c r="QKZ1723" s="24"/>
      <c r="QLD1723" s="3"/>
      <c r="QLE1723" s="31"/>
      <c r="QLF1723" s="5"/>
      <c r="QLG1723" s="9"/>
      <c r="QLJ1723" s="2"/>
      <c r="QLM1723" s="24"/>
      <c r="QLN1723" s="24"/>
      <c r="QLO1723" s="31"/>
      <c r="QLP1723" s="24"/>
      <c r="QLQ1723" s="24"/>
      <c r="QLR1723" s="24"/>
      <c r="QLS1723" s="24"/>
      <c r="QLT1723" s="24"/>
      <c r="QLU1723" s="24"/>
      <c r="QLV1723" s="24"/>
      <c r="QLW1723" s="24"/>
      <c r="QLX1723" s="24"/>
      <c r="QLY1723" s="24"/>
      <c r="QLZ1723" s="24"/>
      <c r="QMA1723" s="24"/>
      <c r="QMB1723" s="24"/>
      <c r="QMC1723" s="24"/>
      <c r="QMD1723" s="24"/>
      <c r="QMH1723" s="3"/>
      <c r="QMI1723" s="31"/>
      <c r="QMJ1723" s="5"/>
      <c r="QMK1723" s="9"/>
      <c r="QMN1723" s="2"/>
      <c r="QMQ1723" s="24"/>
      <c r="QMR1723" s="24"/>
      <c r="QMS1723" s="31"/>
      <c r="QMT1723" s="24"/>
      <c r="QMU1723" s="24"/>
      <c r="QMV1723" s="24"/>
      <c r="QMW1723" s="24"/>
      <c r="QMX1723" s="24"/>
      <c r="QMY1723" s="24"/>
      <c r="QMZ1723" s="24"/>
      <c r="QNA1723" s="24"/>
      <c r="QNB1723" s="24"/>
      <c r="QNC1723" s="24"/>
      <c r="QND1723" s="24"/>
      <c r="QNE1723" s="24"/>
      <c r="QNF1723" s="24"/>
      <c r="QNG1723" s="24"/>
      <c r="QNH1723" s="24"/>
      <c r="QNL1723" s="3"/>
      <c r="QNM1723" s="31"/>
      <c r="QNN1723" s="5"/>
      <c r="QNO1723" s="9"/>
      <c r="QNR1723" s="2"/>
      <c r="QNU1723" s="24"/>
      <c r="QNV1723" s="24"/>
      <c r="QNW1723" s="31"/>
      <c r="QNX1723" s="24"/>
      <c r="QNY1723" s="24"/>
      <c r="QNZ1723" s="24"/>
      <c r="QOA1723" s="24"/>
      <c r="QOB1723" s="24"/>
      <c r="QOC1723" s="24"/>
      <c r="QOD1723" s="24"/>
      <c r="QOE1723" s="24"/>
      <c r="QOF1723" s="24"/>
      <c r="QOG1723" s="24"/>
      <c r="QOH1723" s="24"/>
      <c r="QOI1723" s="24"/>
      <c r="QOJ1723" s="24"/>
      <c r="QOK1723" s="24"/>
      <c r="QOL1723" s="24"/>
      <c r="QOP1723" s="3"/>
      <c r="QOQ1723" s="31"/>
      <c r="QOR1723" s="5"/>
      <c r="QOS1723" s="9"/>
      <c r="QOV1723" s="2"/>
      <c r="QOY1723" s="24"/>
      <c r="QOZ1723" s="24"/>
      <c r="QPA1723" s="31"/>
      <c r="QPB1723" s="24"/>
      <c r="QPC1723" s="24"/>
      <c r="QPD1723" s="24"/>
      <c r="QPE1723" s="24"/>
      <c r="QPF1723" s="24"/>
      <c r="QPG1723" s="24"/>
      <c r="QPH1723" s="24"/>
      <c r="QPI1723" s="24"/>
      <c r="QPJ1723" s="24"/>
      <c r="QPK1723" s="24"/>
      <c r="QPL1723" s="24"/>
      <c r="QPM1723" s="24"/>
      <c r="QPN1723" s="24"/>
      <c r="QPO1723" s="24"/>
      <c r="QPP1723" s="24"/>
      <c r="QPT1723" s="3"/>
      <c r="QPU1723" s="31"/>
      <c r="QPV1723" s="5"/>
      <c r="QPW1723" s="9"/>
      <c r="QPZ1723" s="2"/>
      <c r="QQC1723" s="24"/>
      <c r="QQD1723" s="24"/>
      <c r="QQE1723" s="31"/>
      <c r="QQF1723" s="24"/>
      <c r="QQG1723" s="24"/>
      <c r="QQH1723" s="24"/>
      <c r="QQI1723" s="24"/>
      <c r="QQJ1723" s="24"/>
      <c r="QQK1723" s="24"/>
      <c r="QQL1723" s="24"/>
      <c r="QQM1723" s="24"/>
      <c r="QQN1723" s="24"/>
      <c r="QQO1723" s="24"/>
      <c r="QQP1723" s="24"/>
      <c r="QQQ1723" s="24"/>
      <c r="QQR1723" s="24"/>
      <c r="QQS1723" s="24"/>
      <c r="QQT1723" s="24"/>
      <c r="QQX1723" s="3"/>
      <c r="QQY1723" s="31"/>
      <c r="QQZ1723" s="5"/>
      <c r="QRA1723" s="9"/>
      <c r="QRD1723" s="2"/>
      <c r="QRG1723" s="24"/>
      <c r="QRH1723" s="24"/>
      <c r="QRI1723" s="31"/>
      <c r="QRJ1723" s="24"/>
      <c r="QRK1723" s="24"/>
      <c r="QRL1723" s="24"/>
      <c r="QRM1723" s="24"/>
      <c r="QRN1723" s="24"/>
      <c r="QRO1723" s="24"/>
      <c r="QRP1723" s="24"/>
      <c r="QRQ1723" s="24"/>
      <c r="QRR1723" s="24"/>
      <c r="QRS1723" s="24"/>
      <c r="QRT1723" s="24"/>
      <c r="QRU1723" s="24"/>
      <c r="QRV1723" s="24"/>
      <c r="QRW1723" s="24"/>
      <c r="QRX1723" s="24"/>
      <c r="QSB1723" s="3"/>
      <c r="QSC1723" s="31"/>
      <c r="QSD1723" s="5"/>
      <c r="QSE1723" s="9"/>
      <c r="QSH1723" s="2"/>
      <c r="QSK1723" s="24"/>
      <c r="QSL1723" s="24"/>
      <c r="QSM1723" s="31"/>
      <c r="QSN1723" s="24"/>
      <c r="QSO1723" s="24"/>
      <c r="QSP1723" s="24"/>
      <c r="QSQ1723" s="24"/>
      <c r="QSR1723" s="24"/>
      <c r="QSS1723" s="24"/>
      <c r="QST1723" s="24"/>
      <c r="QSU1723" s="24"/>
      <c r="QSV1723" s="24"/>
      <c r="QSW1723" s="24"/>
      <c r="QSX1723" s="24"/>
      <c r="QSY1723" s="24"/>
      <c r="QSZ1723" s="24"/>
      <c r="QTA1723" s="24"/>
      <c r="QTB1723" s="24"/>
      <c r="QTF1723" s="3"/>
      <c r="QTG1723" s="31"/>
      <c r="QTH1723" s="5"/>
      <c r="QTI1723" s="9"/>
      <c r="QTL1723" s="2"/>
      <c r="QTO1723" s="24"/>
      <c r="QTP1723" s="24"/>
      <c r="QTQ1723" s="31"/>
      <c r="QTR1723" s="24"/>
      <c r="QTS1723" s="24"/>
      <c r="QTT1723" s="24"/>
      <c r="QTU1723" s="24"/>
      <c r="QTV1723" s="24"/>
      <c r="QTW1723" s="24"/>
      <c r="QTX1723" s="24"/>
      <c r="QTY1723" s="24"/>
      <c r="QTZ1723" s="24"/>
      <c r="QUA1723" s="24"/>
      <c r="QUB1723" s="24"/>
      <c r="QUC1723" s="24"/>
      <c r="QUD1723" s="24"/>
      <c r="QUE1723" s="24"/>
      <c r="QUF1723" s="24"/>
      <c r="QUJ1723" s="3"/>
      <c r="QUK1723" s="31"/>
      <c r="QUL1723" s="5"/>
      <c r="QUM1723" s="9"/>
      <c r="QUP1723" s="2"/>
      <c r="QUS1723" s="24"/>
      <c r="QUT1723" s="24"/>
      <c r="QUU1723" s="31"/>
      <c r="QUV1723" s="24"/>
      <c r="QUW1723" s="24"/>
      <c r="QUX1723" s="24"/>
      <c r="QUY1723" s="24"/>
      <c r="QUZ1723" s="24"/>
      <c r="QVA1723" s="24"/>
      <c r="QVB1723" s="24"/>
      <c r="QVC1723" s="24"/>
      <c r="QVD1723" s="24"/>
      <c r="QVE1723" s="24"/>
      <c r="QVF1723" s="24"/>
      <c r="QVG1723" s="24"/>
      <c r="QVH1723" s="24"/>
      <c r="QVI1723" s="24"/>
      <c r="QVJ1723" s="24"/>
      <c r="QVN1723" s="3"/>
      <c r="QVO1723" s="31"/>
      <c r="QVP1723" s="5"/>
      <c r="QVQ1723" s="9"/>
      <c r="QVT1723" s="2"/>
      <c r="QVW1723" s="24"/>
      <c r="QVX1723" s="24"/>
      <c r="QVY1723" s="31"/>
      <c r="QVZ1723" s="24"/>
      <c r="QWA1723" s="24"/>
      <c r="QWB1723" s="24"/>
      <c r="QWC1723" s="24"/>
      <c r="QWD1723" s="24"/>
      <c r="QWE1723" s="24"/>
      <c r="QWF1723" s="24"/>
      <c r="QWG1723" s="24"/>
      <c r="QWH1723" s="24"/>
      <c r="QWI1723" s="24"/>
      <c r="QWJ1723" s="24"/>
      <c r="QWK1723" s="24"/>
      <c r="QWL1723" s="24"/>
      <c r="QWM1723" s="24"/>
      <c r="QWN1723" s="24"/>
      <c r="QWR1723" s="3"/>
      <c r="QWS1723" s="31"/>
      <c r="QWT1723" s="5"/>
      <c r="QWU1723" s="9"/>
      <c r="QWX1723" s="2"/>
      <c r="QXA1723" s="24"/>
      <c r="QXB1723" s="24"/>
      <c r="QXC1723" s="31"/>
      <c r="QXD1723" s="24"/>
      <c r="QXE1723" s="24"/>
      <c r="QXF1723" s="24"/>
      <c r="QXG1723" s="24"/>
      <c r="QXH1723" s="24"/>
      <c r="QXI1723" s="24"/>
      <c r="QXJ1723" s="24"/>
      <c r="QXK1723" s="24"/>
      <c r="QXL1723" s="24"/>
      <c r="QXM1723" s="24"/>
      <c r="QXN1723" s="24"/>
      <c r="QXO1723" s="24"/>
      <c r="QXP1723" s="24"/>
      <c r="QXQ1723" s="24"/>
      <c r="QXR1723" s="24"/>
      <c r="QXV1723" s="3"/>
      <c r="QXW1723" s="31"/>
      <c r="QXX1723" s="5"/>
      <c r="QXY1723" s="9"/>
      <c r="QYB1723" s="2"/>
      <c r="QYE1723" s="24"/>
      <c r="QYF1723" s="24"/>
      <c r="QYG1723" s="31"/>
      <c r="QYH1723" s="24"/>
      <c r="QYI1723" s="24"/>
      <c r="QYJ1723" s="24"/>
      <c r="QYK1723" s="24"/>
      <c r="QYL1723" s="24"/>
      <c r="QYM1723" s="24"/>
      <c r="QYN1723" s="24"/>
      <c r="QYO1723" s="24"/>
      <c r="QYP1723" s="24"/>
      <c r="QYQ1723" s="24"/>
      <c r="QYR1723" s="24"/>
      <c r="QYS1723" s="24"/>
      <c r="QYT1723" s="24"/>
      <c r="QYU1723" s="24"/>
      <c r="QYV1723" s="24"/>
      <c r="QYZ1723" s="3"/>
      <c r="QZA1723" s="31"/>
      <c r="QZB1723" s="5"/>
      <c r="QZC1723" s="9"/>
      <c r="QZF1723" s="2"/>
      <c r="QZI1723" s="24"/>
      <c r="QZJ1723" s="24"/>
      <c r="QZK1723" s="31"/>
      <c r="QZL1723" s="24"/>
      <c r="QZM1723" s="24"/>
      <c r="QZN1723" s="24"/>
      <c r="QZO1723" s="24"/>
      <c r="QZP1723" s="24"/>
      <c r="QZQ1723" s="24"/>
      <c r="QZR1723" s="24"/>
      <c r="QZS1723" s="24"/>
      <c r="QZT1723" s="24"/>
      <c r="QZU1723" s="24"/>
      <c r="QZV1723" s="24"/>
      <c r="QZW1723" s="24"/>
      <c r="QZX1723" s="24"/>
      <c r="QZY1723" s="24"/>
      <c r="QZZ1723" s="24"/>
      <c r="RAD1723" s="3"/>
      <c r="RAE1723" s="31"/>
      <c r="RAF1723" s="5"/>
      <c r="RAG1723" s="9"/>
      <c r="RAJ1723" s="2"/>
      <c r="RAM1723" s="24"/>
      <c r="RAN1723" s="24"/>
      <c r="RAO1723" s="31"/>
      <c r="RAP1723" s="24"/>
      <c r="RAQ1723" s="24"/>
      <c r="RAR1723" s="24"/>
      <c r="RAS1723" s="24"/>
      <c r="RAT1723" s="24"/>
      <c r="RAU1723" s="24"/>
      <c r="RAV1723" s="24"/>
      <c r="RAW1723" s="24"/>
      <c r="RAX1723" s="24"/>
      <c r="RAY1723" s="24"/>
      <c r="RAZ1723" s="24"/>
      <c r="RBA1723" s="24"/>
      <c r="RBB1723" s="24"/>
      <c r="RBC1723" s="24"/>
      <c r="RBD1723" s="24"/>
      <c r="RBH1723" s="3"/>
      <c r="RBI1723" s="31"/>
      <c r="RBJ1723" s="5"/>
      <c r="RBK1723" s="9"/>
      <c r="RBN1723" s="2"/>
      <c r="RBQ1723" s="24"/>
      <c r="RBR1723" s="24"/>
      <c r="RBS1723" s="31"/>
      <c r="RBT1723" s="24"/>
      <c r="RBU1723" s="24"/>
      <c r="RBV1723" s="24"/>
      <c r="RBW1723" s="24"/>
      <c r="RBX1723" s="24"/>
      <c r="RBY1723" s="24"/>
      <c r="RBZ1723" s="24"/>
      <c r="RCA1723" s="24"/>
      <c r="RCB1723" s="24"/>
      <c r="RCC1723" s="24"/>
      <c r="RCD1723" s="24"/>
      <c r="RCE1723" s="24"/>
      <c r="RCF1723" s="24"/>
      <c r="RCG1723" s="24"/>
      <c r="RCH1723" s="24"/>
      <c r="RCL1723" s="3"/>
      <c r="RCM1723" s="31"/>
      <c r="RCN1723" s="5"/>
      <c r="RCO1723" s="9"/>
      <c r="RCR1723" s="2"/>
      <c r="RCU1723" s="24"/>
      <c r="RCV1723" s="24"/>
      <c r="RCW1723" s="31"/>
      <c r="RCX1723" s="24"/>
      <c r="RCY1723" s="24"/>
      <c r="RCZ1723" s="24"/>
      <c r="RDA1723" s="24"/>
      <c r="RDB1723" s="24"/>
      <c r="RDC1723" s="24"/>
      <c r="RDD1723" s="24"/>
      <c r="RDE1723" s="24"/>
      <c r="RDF1723" s="24"/>
      <c r="RDG1723" s="24"/>
      <c r="RDH1723" s="24"/>
      <c r="RDI1723" s="24"/>
      <c r="RDJ1723" s="24"/>
      <c r="RDK1723" s="24"/>
      <c r="RDL1723" s="24"/>
      <c r="RDP1723" s="3"/>
      <c r="RDQ1723" s="31"/>
      <c r="RDR1723" s="5"/>
      <c r="RDS1723" s="9"/>
      <c r="RDV1723" s="2"/>
      <c r="RDY1723" s="24"/>
      <c r="RDZ1723" s="24"/>
      <c r="REA1723" s="31"/>
      <c r="REB1723" s="24"/>
      <c r="REC1723" s="24"/>
      <c r="RED1723" s="24"/>
      <c r="REE1723" s="24"/>
      <c r="REF1723" s="24"/>
      <c r="REG1723" s="24"/>
      <c r="REH1723" s="24"/>
      <c r="REI1723" s="24"/>
      <c r="REJ1723" s="24"/>
      <c r="REK1723" s="24"/>
      <c r="REL1723" s="24"/>
      <c r="REM1723" s="24"/>
      <c r="REN1723" s="24"/>
      <c r="REO1723" s="24"/>
      <c r="REP1723" s="24"/>
      <c r="RET1723" s="3"/>
      <c r="REU1723" s="31"/>
      <c r="REV1723" s="5"/>
      <c r="REW1723" s="9"/>
      <c r="REZ1723" s="2"/>
      <c r="RFC1723" s="24"/>
      <c r="RFD1723" s="24"/>
      <c r="RFE1723" s="31"/>
      <c r="RFF1723" s="24"/>
      <c r="RFG1723" s="24"/>
      <c r="RFH1723" s="24"/>
      <c r="RFI1723" s="24"/>
      <c r="RFJ1723" s="24"/>
      <c r="RFK1723" s="24"/>
      <c r="RFL1723" s="24"/>
      <c r="RFM1723" s="24"/>
      <c r="RFN1723" s="24"/>
      <c r="RFO1723" s="24"/>
      <c r="RFP1723" s="24"/>
      <c r="RFQ1723" s="24"/>
      <c r="RFR1723" s="24"/>
      <c r="RFS1723" s="24"/>
      <c r="RFT1723" s="24"/>
      <c r="RFX1723" s="3"/>
      <c r="RFY1723" s="31"/>
      <c r="RFZ1723" s="5"/>
      <c r="RGA1723" s="9"/>
      <c r="RGD1723" s="2"/>
      <c r="RGG1723" s="24"/>
      <c r="RGH1723" s="24"/>
      <c r="RGI1723" s="31"/>
      <c r="RGJ1723" s="24"/>
      <c r="RGK1723" s="24"/>
      <c r="RGL1723" s="24"/>
      <c r="RGM1723" s="24"/>
      <c r="RGN1723" s="24"/>
      <c r="RGO1723" s="24"/>
      <c r="RGP1723" s="24"/>
      <c r="RGQ1723" s="24"/>
      <c r="RGR1723" s="24"/>
      <c r="RGS1723" s="24"/>
      <c r="RGT1723" s="24"/>
      <c r="RGU1723" s="24"/>
      <c r="RGV1723" s="24"/>
      <c r="RGW1723" s="24"/>
      <c r="RGX1723" s="24"/>
      <c r="RHB1723" s="3"/>
      <c r="RHC1723" s="31"/>
      <c r="RHD1723" s="5"/>
      <c r="RHE1723" s="9"/>
      <c r="RHH1723" s="2"/>
      <c r="RHK1723" s="24"/>
      <c r="RHL1723" s="24"/>
      <c r="RHM1723" s="31"/>
      <c r="RHN1723" s="24"/>
      <c r="RHO1723" s="24"/>
      <c r="RHP1723" s="24"/>
      <c r="RHQ1723" s="24"/>
      <c r="RHR1723" s="24"/>
      <c r="RHS1723" s="24"/>
      <c r="RHT1723" s="24"/>
      <c r="RHU1723" s="24"/>
      <c r="RHV1723" s="24"/>
      <c r="RHW1723" s="24"/>
      <c r="RHX1723" s="24"/>
      <c r="RHY1723" s="24"/>
      <c r="RHZ1723" s="24"/>
      <c r="RIA1723" s="24"/>
      <c r="RIB1723" s="24"/>
      <c r="RIF1723" s="3"/>
      <c r="RIG1723" s="31"/>
      <c r="RIH1723" s="5"/>
      <c r="RII1723" s="9"/>
      <c r="RIL1723" s="2"/>
      <c r="RIO1723" s="24"/>
      <c r="RIP1723" s="24"/>
      <c r="RIQ1723" s="31"/>
      <c r="RIR1723" s="24"/>
      <c r="RIS1723" s="24"/>
      <c r="RIT1723" s="24"/>
      <c r="RIU1723" s="24"/>
      <c r="RIV1723" s="24"/>
      <c r="RIW1723" s="24"/>
      <c r="RIX1723" s="24"/>
      <c r="RIY1723" s="24"/>
      <c r="RIZ1723" s="24"/>
      <c r="RJA1723" s="24"/>
      <c r="RJB1723" s="24"/>
      <c r="RJC1723" s="24"/>
      <c r="RJD1723" s="24"/>
      <c r="RJE1723" s="24"/>
      <c r="RJF1723" s="24"/>
      <c r="RJJ1723" s="3"/>
      <c r="RJK1723" s="31"/>
      <c r="RJL1723" s="5"/>
      <c r="RJM1723" s="9"/>
      <c r="RJP1723" s="2"/>
      <c r="RJS1723" s="24"/>
      <c r="RJT1723" s="24"/>
      <c r="RJU1723" s="31"/>
      <c r="RJV1723" s="24"/>
      <c r="RJW1723" s="24"/>
      <c r="RJX1723" s="24"/>
      <c r="RJY1723" s="24"/>
      <c r="RJZ1723" s="24"/>
      <c r="RKA1723" s="24"/>
      <c r="RKB1723" s="24"/>
      <c r="RKC1723" s="24"/>
      <c r="RKD1723" s="24"/>
      <c r="RKE1723" s="24"/>
      <c r="RKF1723" s="24"/>
      <c r="RKG1723" s="24"/>
      <c r="RKH1723" s="24"/>
      <c r="RKI1723" s="24"/>
      <c r="RKJ1723" s="24"/>
      <c r="RKN1723" s="3"/>
      <c r="RKO1723" s="31"/>
      <c r="RKP1723" s="5"/>
      <c r="RKQ1723" s="9"/>
      <c r="RKT1723" s="2"/>
      <c r="RKW1723" s="24"/>
      <c r="RKX1723" s="24"/>
      <c r="RKY1723" s="31"/>
      <c r="RKZ1723" s="24"/>
      <c r="RLA1723" s="24"/>
      <c r="RLB1723" s="24"/>
      <c r="RLC1723" s="24"/>
      <c r="RLD1723" s="24"/>
      <c r="RLE1723" s="24"/>
      <c r="RLF1723" s="24"/>
      <c r="RLG1723" s="24"/>
      <c r="RLH1723" s="24"/>
      <c r="RLI1723" s="24"/>
      <c r="RLJ1723" s="24"/>
      <c r="RLK1723" s="24"/>
      <c r="RLL1723" s="24"/>
      <c r="RLM1723" s="24"/>
      <c r="RLN1723" s="24"/>
      <c r="RLR1723" s="3"/>
      <c r="RLS1723" s="31"/>
      <c r="RLT1723" s="5"/>
      <c r="RLU1723" s="9"/>
      <c r="RLX1723" s="2"/>
      <c r="RMA1723" s="24"/>
      <c r="RMB1723" s="24"/>
      <c r="RMC1723" s="31"/>
      <c r="RMD1723" s="24"/>
      <c r="RME1723" s="24"/>
      <c r="RMF1723" s="24"/>
      <c r="RMG1723" s="24"/>
      <c r="RMH1723" s="24"/>
      <c r="RMI1723" s="24"/>
      <c r="RMJ1723" s="24"/>
      <c r="RMK1723" s="24"/>
      <c r="RML1723" s="24"/>
      <c r="RMM1723" s="24"/>
      <c r="RMN1723" s="24"/>
      <c r="RMO1723" s="24"/>
      <c r="RMP1723" s="24"/>
      <c r="RMQ1723" s="24"/>
      <c r="RMR1723" s="24"/>
      <c r="RMV1723" s="3"/>
      <c r="RMW1723" s="31"/>
      <c r="RMX1723" s="5"/>
      <c r="RMY1723" s="9"/>
      <c r="RNB1723" s="2"/>
      <c r="RNE1723" s="24"/>
      <c r="RNF1723" s="24"/>
      <c r="RNG1723" s="31"/>
      <c r="RNH1723" s="24"/>
      <c r="RNI1723" s="24"/>
      <c r="RNJ1723" s="24"/>
      <c r="RNK1723" s="24"/>
      <c r="RNL1723" s="24"/>
      <c r="RNM1723" s="24"/>
      <c r="RNN1723" s="24"/>
      <c r="RNO1723" s="24"/>
      <c r="RNP1723" s="24"/>
      <c r="RNQ1723" s="24"/>
      <c r="RNR1723" s="24"/>
      <c r="RNS1723" s="24"/>
      <c r="RNT1723" s="24"/>
      <c r="RNU1723" s="24"/>
      <c r="RNV1723" s="24"/>
      <c r="RNZ1723" s="3"/>
      <c r="ROA1723" s="31"/>
      <c r="ROB1723" s="5"/>
      <c r="ROC1723" s="9"/>
      <c r="ROF1723" s="2"/>
      <c r="ROI1723" s="24"/>
      <c r="ROJ1723" s="24"/>
      <c r="ROK1723" s="31"/>
      <c r="ROL1723" s="24"/>
      <c r="ROM1723" s="24"/>
      <c r="RON1723" s="24"/>
      <c r="ROO1723" s="24"/>
      <c r="ROP1723" s="24"/>
      <c r="ROQ1723" s="24"/>
      <c r="ROR1723" s="24"/>
      <c r="ROS1723" s="24"/>
      <c r="ROT1723" s="24"/>
      <c r="ROU1723" s="24"/>
      <c r="ROV1723" s="24"/>
      <c r="ROW1723" s="24"/>
      <c r="ROX1723" s="24"/>
      <c r="ROY1723" s="24"/>
      <c r="ROZ1723" s="24"/>
      <c r="RPD1723" s="3"/>
      <c r="RPE1723" s="31"/>
      <c r="RPF1723" s="5"/>
      <c r="RPG1723" s="9"/>
      <c r="RPJ1723" s="2"/>
      <c r="RPM1723" s="24"/>
      <c r="RPN1723" s="24"/>
      <c r="RPO1723" s="31"/>
      <c r="RPP1723" s="24"/>
      <c r="RPQ1723" s="24"/>
      <c r="RPR1723" s="24"/>
      <c r="RPS1723" s="24"/>
      <c r="RPT1723" s="24"/>
      <c r="RPU1723" s="24"/>
      <c r="RPV1723" s="24"/>
      <c r="RPW1723" s="24"/>
      <c r="RPX1723" s="24"/>
      <c r="RPY1723" s="24"/>
      <c r="RPZ1723" s="24"/>
      <c r="RQA1723" s="24"/>
      <c r="RQB1723" s="24"/>
      <c r="RQC1723" s="24"/>
      <c r="RQD1723" s="24"/>
      <c r="RQH1723" s="3"/>
      <c r="RQI1723" s="31"/>
      <c r="RQJ1723" s="5"/>
      <c r="RQK1723" s="9"/>
      <c r="RQN1723" s="2"/>
      <c r="RQQ1723" s="24"/>
      <c r="RQR1723" s="24"/>
      <c r="RQS1723" s="31"/>
      <c r="RQT1723" s="24"/>
      <c r="RQU1723" s="24"/>
      <c r="RQV1723" s="24"/>
      <c r="RQW1723" s="24"/>
      <c r="RQX1723" s="24"/>
      <c r="RQY1723" s="24"/>
      <c r="RQZ1723" s="24"/>
      <c r="RRA1723" s="24"/>
      <c r="RRB1723" s="24"/>
      <c r="RRC1723" s="24"/>
      <c r="RRD1723" s="24"/>
      <c r="RRE1723" s="24"/>
      <c r="RRF1723" s="24"/>
      <c r="RRG1723" s="24"/>
      <c r="RRH1723" s="24"/>
      <c r="RRL1723" s="3"/>
      <c r="RRM1723" s="31"/>
      <c r="RRN1723" s="5"/>
      <c r="RRO1723" s="9"/>
      <c r="RRR1723" s="2"/>
      <c r="RRU1723" s="24"/>
      <c r="RRV1723" s="24"/>
      <c r="RRW1723" s="31"/>
      <c r="RRX1723" s="24"/>
      <c r="RRY1723" s="24"/>
      <c r="RRZ1723" s="24"/>
      <c r="RSA1723" s="24"/>
      <c r="RSB1723" s="24"/>
      <c r="RSC1723" s="24"/>
      <c r="RSD1723" s="24"/>
      <c r="RSE1723" s="24"/>
      <c r="RSF1723" s="24"/>
      <c r="RSG1723" s="24"/>
      <c r="RSH1723" s="24"/>
      <c r="RSI1723" s="24"/>
      <c r="RSJ1723" s="24"/>
      <c r="RSK1723" s="24"/>
      <c r="RSL1723" s="24"/>
      <c r="RSP1723" s="3"/>
      <c r="RSQ1723" s="31"/>
      <c r="RSR1723" s="5"/>
      <c r="RSS1723" s="9"/>
      <c r="RSV1723" s="2"/>
      <c r="RSY1723" s="24"/>
      <c r="RSZ1723" s="24"/>
      <c r="RTA1723" s="31"/>
      <c r="RTB1723" s="24"/>
      <c r="RTC1723" s="24"/>
      <c r="RTD1723" s="24"/>
      <c r="RTE1723" s="24"/>
      <c r="RTF1723" s="24"/>
      <c r="RTG1723" s="24"/>
      <c r="RTH1723" s="24"/>
      <c r="RTI1723" s="24"/>
      <c r="RTJ1723" s="24"/>
      <c r="RTK1723" s="24"/>
      <c r="RTL1723" s="24"/>
      <c r="RTM1723" s="24"/>
      <c r="RTN1723" s="24"/>
      <c r="RTO1723" s="24"/>
      <c r="RTP1723" s="24"/>
      <c r="RTT1723" s="3"/>
      <c r="RTU1723" s="31"/>
      <c r="RTV1723" s="5"/>
      <c r="RTW1723" s="9"/>
      <c r="RTZ1723" s="2"/>
      <c r="RUC1723" s="24"/>
      <c r="RUD1723" s="24"/>
      <c r="RUE1723" s="31"/>
      <c r="RUF1723" s="24"/>
      <c r="RUG1723" s="24"/>
      <c r="RUH1723" s="24"/>
      <c r="RUI1723" s="24"/>
      <c r="RUJ1723" s="24"/>
      <c r="RUK1723" s="24"/>
      <c r="RUL1723" s="24"/>
      <c r="RUM1723" s="24"/>
      <c r="RUN1723" s="24"/>
      <c r="RUO1723" s="24"/>
      <c r="RUP1723" s="24"/>
      <c r="RUQ1723" s="24"/>
      <c r="RUR1723" s="24"/>
      <c r="RUS1723" s="24"/>
      <c r="RUT1723" s="24"/>
      <c r="RUX1723" s="3"/>
      <c r="RUY1723" s="31"/>
      <c r="RUZ1723" s="5"/>
      <c r="RVA1723" s="9"/>
      <c r="RVD1723" s="2"/>
      <c r="RVG1723" s="24"/>
      <c r="RVH1723" s="24"/>
      <c r="RVI1723" s="31"/>
      <c r="RVJ1723" s="24"/>
      <c r="RVK1723" s="24"/>
      <c r="RVL1723" s="24"/>
      <c r="RVM1723" s="24"/>
      <c r="RVN1723" s="24"/>
      <c r="RVO1723" s="24"/>
      <c r="RVP1723" s="24"/>
      <c r="RVQ1723" s="24"/>
      <c r="RVR1723" s="24"/>
      <c r="RVS1723" s="24"/>
      <c r="RVT1723" s="24"/>
      <c r="RVU1723" s="24"/>
      <c r="RVV1723" s="24"/>
      <c r="RVW1723" s="24"/>
      <c r="RVX1723" s="24"/>
      <c r="RWB1723" s="3"/>
      <c r="RWC1723" s="31"/>
      <c r="RWD1723" s="5"/>
      <c r="RWE1723" s="9"/>
      <c r="RWH1723" s="2"/>
      <c r="RWK1723" s="24"/>
      <c r="RWL1723" s="24"/>
      <c r="RWM1723" s="31"/>
      <c r="RWN1723" s="24"/>
      <c r="RWO1723" s="24"/>
      <c r="RWP1723" s="24"/>
      <c r="RWQ1723" s="24"/>
      <c r="RWR1723" s="24"/>
      <c r="RWS1723" s="24"/>
      <c r="RWT1723" s="24"/>
      <c r="RWU1723" s="24"/>
      <c r="RWV1723" s="24"/>
      <c r="RWW1723" s="24"/>
      <c r="RWX1723" s="24"/>
      <c r="RWY1723" s="24"/>
      <c r="RWZ1723" s="24"/>
      <c r="RXA1723" s="24"/>
      <c r="RXB1723" s="24"/>
      <c r="RXF1723" s="3"/>
      <c r="RXG1723" s="31"/>
      <c r="RXH1723" s="5"/>
      <c r="RXI1723" s="9"/>
      <c r="RXL1723" s="2"/>
      <c r="RXO1723" s="24"/>
      <c r="RXP1723" s="24"/>
      <c r="RXQ1723" s="31"/>
      <c r="RXR1723" s="24"/>
      <c r="RXS1723" s="24"/>
      <c r="RXT1723" s="24"/>
      <c r="RXU1723" s="24"/>
      <c r="RXV1723" s="24"/>
      <c r="RXW1723" s="24"/>
      <c r="RXX1723" s="24"/>
      <c r="RXY1723" s="24"/>
      <c r="RXZ1723" s="24"/>
      <c r="RYA1723" s="24"/>
      <c r="RYB1723" s="24"/>
      <c r="RYC1723" s="24"/>
      <c r="RYD1723" s="24"/>
      <c r="RYE1723" s="24"/>
      <c r="RYF1723" s="24"/>
      <c r="RYJ1723" s="3"/>
      <c r="RYK1723" s="31"/>
      <c r="RYL1723" s="5"/>
      <c r="RYM1723" s="9"/>
      <c r="RYP1723" s="2"/>
      <c r="RYS1723" s="24"/>
      <c r="RYT1723" s="24"/>
      <c r="RYU1723" s="31"/>
      <c r="RYV1723" s="24"/>
      <c r="RYW1723" s="24"/>
      <c r="RYX1723" s="24"/>
      <c r="RYY1723" s="24"/>
      <c r="RYZ1723" s="24"/>
      <c r="RZA1723" s="24"/>
      <c r="RZB1723" s="24"/>
      <c r="RZC1723" s="24"/>
      <c r="RZD1723" s="24"/>
      <c r="RZE1723" s="24"/>
      <c r="RZF1723" s="24"/>
      <c r="RZG1723" s="24"/>
      <c r="RZH1723" s="24"/>
      <c r="RZI1723" s="24"/>
      <c r="RZJ1723" s="24"/>
      <c r="RZN1723" s="3"/>
      <c r="RZO1723" s="31"/>
      <c r="RZP1723" s="5"/>
      <c r="RZQ1723" s="9"/>
      <c r="RZT1723" s="2"/>
      <c r="RZW1723" s="24"/>
      <c r="RZX1723" s="24"/>
      <c r="RZY1723" s="31"/>
      <c r="RZZ1723" s="24"/>
      <c r="SAA1723" s="24"/>
      <c r="SAB1723" s="24"/>
      <c r="SAC1723" s="24"/>
      <c r="SAD1723" s="24"/>
      <c r="SAE1723" s="24"/>
      <c r="SAF1723" s="24"/>
      <c r="SAG1723" s="24"/>
      <c r="SAH1723" s="24"/>
      <c r="SAI1723" s="24"/>
      <c r="SAJ1723" s="24"/>
      <c r="SAK1723" s="24"/>
      <c r="SAL1723" s="24"/>
      <c r="SAM1723" s="24"/>
      <c r="SAN1723" s="24"/>
      <c r="SAR1723" s="3"/>
      <c r="SAS1723" s="31"/>
      <c r="SAT1723" s="5"/>
      <c r="SAU1723" s="9"/>
      <c r="SAX1723" s="2"/>
      <c r="SBA1723" s="24"/>
      <c r="SBB1723" s="24"/>
      <c r="SBC1723" s="31"/>
      <c r="SBD1723" s="24"/>
      <c r="SBE1723" s="24"/>
      <c r="SBF1723" s="24"/>
      <c r="SBG1723" s="24"/>
      <c r="SBH1723" s="24"/>
      <c r="SBI1723" s="24"/>
      <c r="SBJ1723" s="24"/>
      <c r="SBK1723" s="24"/>
      <c r="SBL1723" s="24"/>
      <c r="SBM1723" s="24"/>
      <c r="SBN1723" s="24"/>
      <c r="SBO1723" s="24"/>
      <c r="SBP1723" s="24"/>
      <c r="SBQ1723" s="24"/>
      <c r="SBR1723" s="24"/>
      <c r="SBV1723" s="3"/>
      <c r="SBW1723" s="31"/>
      <c r="SBX1723" s="5"/>
      <c r="SBY1723" s="9"/>
      <c r="SCB1723" s="2"/>
      <c r="SCE1723" s="24"/>
      <c r="SCF1723" s="24"/>
      <c r="SCG1723" s="31"/>
      <c r="SCH1723" s="24"/>
      <c r="SCI1723" s="24"/>
      <c r="SCJ1723" s="24"/>
      <c r="SCK1723" s="24"/>
      <c r="SCL1723" s="24"/>
      <c r="SCM1723" s="24"/>
      <c r="SCN1723" s="24"/>
      <c r="SCO1723" s="24"/>
      <c r="SCP1723" s="24"/>
      <c r="SCQ1723" s="24"/>
      <c r="SCR1723" s="24"/>
      <c r="SCS1723" s="24"/>
      <c r="SCT1723" s="24"/>
      <c r="SCU1723" s="24"/>
      <c r="SCV1723" s="24"/>
      <c r="SCZ1723" s="3"/>
      <c r="SDA1723" s="31"/>
      <c r="SDB1723" s="5"/>
      <c r="SDC1723" s="9"/>
      <c r="SDF1723" s="2"/>
      <c r="SDI1723" s="24"/>
      <c r="SDJ1723" s="24"/>
      <c r="SDK1723" s="31"/>
      <c r="SDL1723" s="24"/>
      <c r="SDM1723" s="24"/>
      <c r="SDN1723" s="24"/>
      <c r="SDO1723" s="24"/>
      <c r="SDP1723" s="24"/>
      <c r="SDQ1723" s="24"/>
      <c r="SDR1723" s="24"/>
      <c r="SDS1723" s="24"/>
      <c r="SDT1723" s="24"/>
      <c r="SDU1723" s="24"/>
      <c r="SDV1723" s="24"/>
      <c r="SDW1723" s="24"/>
      <c r="SDX1723" s="24"/>
      <c r="SDY1723" s="24"/>
      <c r="SDZ1723" s="24"/>
      <c r="SED1723" s="3"/>
      <c r="SEE1723" s="31"/>
      <c r="SEF1723" s="5"/>
      <c r="SEG1723" s="9"/>
      <c r="SEJ1723" s="2"/>
      <c r="SEM1723" s="24"/>
      <c r="SEN1723" s="24"/>
      <c r="SEO1723" s="31"/>
      <c r="SEP1723" s="24"/>
      <c r="SEQ1723" s="24"/>
      <c r="SER1723" s="24"/>
      <c r="SES1723" s="24"/>
      <c r="SET1723" s="24"/>
      <c r="SEU1723" s="24"/>
      <c r="SEV1723" s="24"/>
      <c r="SEW1723" s="24"/>
      <c r="SEX1723" s="24"/>
      <c r="SEY1723" s="24"/>
      <c r="SEZ1723" s="24"/>
      <c r="SFA1723" s="24"/>
      <c r="SFB1723" s="24"/>
      <c r="SFC1723" s="24"/>
      <c r="SFD1723" s="24"/>
      <c r="SFH1723" s="3"/>
      <c r="SFI1723" s="31"/>
      <c r="SFJ1723" s="5"/>
      <c r="SFK1723" s="9"/>
      <c r="SFN1723" s="2"/>
      <c r="SFQ1723" s="24"/>
      <c r="SFR1723" s="24"/>
      <c r="SFS1723" s="31"/>
      <c r="SFT1723" s="24"/>
      <c r="SFU1723" s="24"/>
      <c r="SFV1723" s="24"/>
      <c r="SFW1723" s="24"/>
      <c r="SFX1723" s="24"/>
      <c r="SFY1723" s="24"/>
      <c r="SFZ1723" s="24"/>
      <c r="SGA1723" s="24"/>
      <c r="SGB1723" s="24"/>
      <c r="SGC1723" s="24"/>
      <c r="SGD1723" s="24"/>
      <c r="SGE1723" s="24"/>
      <c r="SGF1723" s="24"/>
      <c r="SGG1723" s="24"/>
      <c r="SGH1723" s="24"/>
      <c r="SGL1723" s="3"/>
      <c r="SGM1723" s="31"/>
      <c r="SGN1723" s="5"/>
      <c r="SGO1723" s="9"/>
      <c r="SGR1723" s="2"/>
      <c r="SGU1723" s="24"/>
      <c r="SGV1723" s="24"/>
      <c r="SGW1723" s="31"/>
      <c r="SGX1723" s="24"/>
      <c r="SGY1723" s="24"/>
      <c r="SGZ1723" s="24"/>
      <c r="SHA1723" s="24"/>
      <c r="SHB1723" s="24"/>
      <c r="SHC1723" s="24"/>
      <c r="SHD1723" s="24"/>
      <c r="SHE1723" s="24"/>
      <c r="SHF1723" s="24"/>
      <c r="SHG1723" s="24"/>
      <c r="SHH1723" s="24"/>
      <c r="SHI1723" s="24"/>
      <c r="SHJ1723" s="24"/>
      <c r="SHK1723" s="24"/>
      <c r="SHL1723" s="24"/>
      <c r="SHP1723" s="3"/>
      <c r="SHQ1723" s="31"/>
      <c r="SHR1723" s="5"/>
      <c r="SHS1723" s="9"/>
      <c r="SHV1723" s="2"/>
      <c r="SHY1723" s="24"/>
      <c r="SHZ1723" s="24"/>
      <c r="SIA1723" s="31"/>
      <c r="SIB1723" s="24"/>
      <c r="SIC1723" s="24"/>
      <c r="SID1723" s="24"/>
      <c r="SIE1723" s="24"/>
      <c r="SIF1723" s="24"/>
      <c r="SIG1723" s="24"/>
      <c r="SIH1723" s="24"/>
      <c r="SII1723" s="24"/>
      <c r="SIJ1723" s="24"/>
      <c r="SIK1723" s="24"/>
      <c r="SIL1723" s="24"/>
      <c r="SIM1723" s="24"/>
      <c r="SIN1723" s="24"/>
      <c r="SIO1723" s="24"/>
      <c r="SIP1723" s="24"/>
      <c r="SIT1723" s="3"/>
      <c r="SIU1723" s="31"/>
      <c r="SIV1723" s="5"/>
      <c r="SIW1723" s="9"/>
      <c r="SIZ1723" s="2"/>
      <c r="SJC1723" s="24"/>
      <c r="SJD1723" s="24"/>
      <c r="SJE1723" s="31"/>
      <c r="SJF1723" s="24"/>
      <c r="SJG1723" s="24"/>
      <c r="SJH1723" s="24"/>
      <c r="SJI1723" s="24"/>
      <c r="SJJ1723" s="24"/>
      <c r="SJK1723" s="24"/>
      <c r="SJL1723" s="24"/>
      <c r="SJM1723" s="24"/>
      <c r="SJN1723" s="24"/>
      <c r="SJO1723" s="24"/>
      <c r="SJP1723" s="24"/>
      <c r="SJQ1723" s="24"/>
      <c r="SJR1723" s="24"/>
      <c r="SJS1723" s="24"/>
      <c r="SJT1723" s="24"/>
      <c r="SJX1723" s="3"/>
      <c r="SJY1723" s="31"/>
      <c r="SJZ1723" s="5"/>
      <c r="SKA1723" s="9"/>
      <c r="SKD1723" s="2"/>
      <c r="SKG1723" s="24"/>
      <c r="SKH1723" s="24"/>
      <c r="SKI1723" s="31"/>
      <c r="SKJ1723" s="24"/>
      <c r="SKK1723" s="24"/>
      <c r="SKL1723" s="24"/>
      <c r="SKM1723" s="24"/>
      <c r="SKN1723" s="24"/>
      <c r="SKO1723" s="24"/>
      <c r="SKP1723" s="24"/>
      <c r="SKQ1723" s="24"/>
      <c r="SKR1723" s="24"/>
      <c r="SKS1723" s="24"/>
      <c r="SKT1723" s="24"/>
      <c r="SKU1723" s="24"/>
      <c r="SKV1723" s="24"/>
      <c r="SKW1723" s="24"/>
      <c r="SKX1723" s="24"/>
      <c r="SLB1723" s="3"/>
      <c r="SLC1723" s="31"/>
      <c r="SLD1723" s="5"/>
      <c r="SLE1723" s="9"/>
      <c r="SLH1723" s="2"/>
      <c r="SLK1723" s="24"/>
      <c r="SLL1723" s="24"/>
      <c r="SLM1723" s="31"/>
      <c r="SLN1723" s="24"/>
      <c r="SLO1723" s="24"/>
      <c r="SLP1723" s="24"/>
      <c r="SLQ1723" s="24"/>
      <c r="SLR1723" s="24"/>
      <c r="SLS1723" s="24"/>
      <c r="SLT1723" s="24"/>
      <c r="SLU1723" s="24"/>
      <c r="SLV1723" s="24"/>
      <c r="SLW1723" s="24"/>
      <c r="SLX1723" s="24"/>
      <c r="SLY1723" s="24"/>
      <c r="SLZ1723" s="24"/>
      <c r="SMA1723" s="24"/>
      <c r="SMB1723" s="24"/>
      <c r="SMF1723" s="3"/>
      <c r="SMG1723" s="31"/>
      <c r="SMH1723" s="5"/>
      <c r="SMI1723" s="9"/>
      <c r="SML1723" s="2"/>
      <c r="SMO1723" s="24"/>
      <c r="SMP1723" s="24"/>
      <c r="SMQ1723" s="31"/>
      <c r="SMR1723" s="24"/>
      <c r="SMS1723" s="24"/>
      <c r="SMT1723" s="24"/>
      <c r="SMU1723" s="24"/>
      <c r="SMV1723" s="24"/>
      <c r="SMW1723" s="24"/>
      <c r="SMX1723" s="24"/>
      <c r="SMY1723" s="24"/>
      <c r="SMZ1723" s="24"/>
      <c r="SNA1723" s="24"/>
      <c r="SNB1723" s="24"/>
      <c r="SNC1723" s="24"/>
      <c r="SND1723" s="24"/>
      <c r="SNE1723" s="24"/>
      <c r="SNF1723" s="24"/>
      <c r="SNJ1723" s="3"/>
      <c r="SNK1723" s="31"/>
      <c r="SNL1723" s="5"/>
      <c r="SNM1723" s="9"/>
      <c r="SNP1723" s="2"/>
      <c r="SNS1723" s="24"/>
      <c r="SNT1723" s="24"/>
      <c r="SNU1723" s="31"/>
      <c r="SNV1723" s="24"/>
      <c r="SNW1723" s="24"/>
      <c r="SNX1723" s="24"/>
      <c r="SNY1723" s="24"/>
      <c r="SNZ1723" s="24"/>
      <c r="SOA1723" s="24"/>
      <c r="SOB1723" s="24"/>
      <c r="SOC1723" s="24"/>
      <c r="SOD1723" s="24"/>
      <c r="SOE1723" s="24"/>
      <c r="SOF1723" s="24"/>
      <c r="SOG1723" s="24"/>
      <c r="SOH1723" s="24"/>
      <c r="SOI1723" s="24"/>
      <c r="SOJ1723" s="24"/>
      <c r="SON1723" s="3"/>
      <c r="SOO1723" s="31"/>
      <c r="SOP1723" s="5"/>
      <c r="SOQ1723" s="9"/>
      <c r="SOT1723" s="2"/>
      <c r="SOW1723" s="24"/>
      <c r="SOX1723" s="24"/>
      <c r="SOY1723" s="31"/>
      <c r="SOZ1723" s="24"/>
      <c r="SPA1723" s="24"/>
      <c r="SPB1723" s="24"/>
      <c r="SPC1723" s="24"/>
      <c r="SPD1723" s="24"/>
      <c r="SPE1723" s="24"/>
      <c r="SPF1723" s="24"/>
      <c r="SPG1723" s="24"/>
      <c r="SPH1723" s="24"/>
      <c r="SPI1723" s="24"/>
      <c r="SPJ1723" s="24"/>
      <c r="SPK1723" s="24"/>
      <c r="SPL1723" s="24"/>
      <c r="SPM1723" s="24"/>
      <c r="SPN1723" s="24"/>
      <c r="SPR1723" s="3"/>
      <c r="SPS1723" s="31"/>
      <c r="SPT1723" s="5"/>
      <c r="SPU1723" s="9"/>
      <c r="SPX1723" s="2"/>
      <c r="SQA1723" s="24"/>
      <c r="SQB1723" s="24"/>
      <c r="SQC1723" s="31"/>
      <c r="SQD1723" s="24"/>
      <c r="SQE1723" s="24"/>
      <c r="SQF1723" s="24"/>
      <c r="SQG1723" s="24"/>
      <c r="SQH1723" s="24"/>
      <c r="SQI1723" s="24"/>
      <c r="SQJ1723" s="24"/>
      <c r="SQK1723" s="24"/>
      <c r="SQL1723" s="24"/>
      <c r="SQM1723" s="24"/>
      <c r="SQN1723" s="24"/>
      <c r="SQO1723" s="24"/>
      <c r="SQP1723" s="24"/>
      <c r="SQQ1723" s="24"/>
      <c r="SQR1723" s="24"/>
      <c r="SQV1723" s="3"/>
      <c r="SQW1723" s="31"/>
      <c r="SQX1723" s="5"/>
      <c r="SQY1723" s="9"/>
      <c r="SRB1723" s="2"/>
      <c r="SRE1723" s="24"/>
      <c r="SRF1723" s="24"/>
      <c r="SRG1723" s="31"/>
      <c r="SRH1723" s="24"/>
      <c r="SRI1723" s="24"/>
      <c r="SRJ1723" s="24"/>
      <c r="SRK1723" s="24"/>
      <c r="SRL1723" s="24"/>
      <c r="SRM1723" s="24"/>
      <c r="SRN1723" s="24"/>
      <c r="SRO1723" s="24"/>
      <c r="SRP1723" s="24"/>
      <c r="SRQ1723" s="24"/>
      <c r="SRR1723" s="24"/>
      <c r="SRS1723" s="24"/>
      <c r="SRT1723" s="24"/>
      <c r="SRU1723" s="24"/>
      <c r="SRV1723" s="24"/>
      <c r="SRZ1723" s="3"/>
      <c r="SSA1723" s="31"/>
      <c r="SSB1723" s="5"/>
      <c r="SSC1723" s="9"/>
      <c r="SSF1723" s="2"/>
      <c r="SSI1723" s="24"/>
      <c r="SSJ1723" s="24"/>
      <c r="SSK1723" s="31"/>
      <c r="SSL1723" s="24"/>
      <c r="SSM1723" s="24"/>
      <c r="SSN1723" s="24"/>
      <c r="SSO1723" s="24"/>
      <c r="SSP1723" s="24"/>
      <c r="SSQ1723" s="24"/>
      <c r="SSR1723" s="24"/>
      <c r="SSS1723" s="24"/>
      <c r="SST1723" s="24"/>
      <c r="SSU1723" s="24"/>
      <c r="SSV1723" s="24"/>
      <c r="SSW1723" s="24"/>
      <c r="SSX1723" s="24"/>
      <c r="SSY1723" s="24"/>
      <c r="SSZ1723" s="24"/>
      <c r="STD1723" s="3"/>
      <c r="STE1723" s="31"/>
      <c r="STF1723" s="5"/>
      <c r="STG1723" s="9"/>
      <c r="STJ1723" s="2"/>
      <c r="STM1723" s="24"/>
      <c r="STN1723" s="24"/>
      <c r="STO1723" s="31"/>
      <c r="STP1723" s="24"/>
      <c r="STQ1723" s="24"/>
      <c r="STR1723" s="24"/>
      <c r="STS1723" s="24"/>
      <c r="STT1723" s="24"/>
      <c r="STU1723" s="24"/>
      <c r="STV1723" s="24"/>
      <c r="STW1723" s="24"/>
      <c r="STX1723" s="24"/>
      <c r="STY1723" s="24"/>
      <c r="STZ1723" s="24"/>
      <c r="SUA1723" s="24"/>
      <c r="SUB1723" s="24"/>
      <c r="SUC1723" s="24"/>
      <c r="SUD1723" s="24"/>
      <c r="SUH1723" s="3"/>
      <c r="SUI1723" s="31"/>
      <c r="SUJ1723" s="5"/>
      <c r="SUK1723" s="9"/>
      <c r="SUN1723" s="2"/>
      <c r="SUQ1723" s="24"/>
      <c r="SUR1723" s="24"/>
      <c r="SUS1723" s="31"/>
      <c r="SUT1723" s="24"/>
      <c r="SUU1723" s="24"/>
      <c r="SUV1723" s="24"/>
      <c r="SUW1723" s="24"/>
      <c r="SUX1723" s="24"/>
      <c r="SUY1723" s="24"/>
      <c r="SUZ1723" s="24"/>
      <c r="SVA1723" s="24"/>
      <c r="SVB1723" s="24"/>
      <c r="SVC1723" s="24"/>
      <c r="SVD1723" s="24"/>
      <c r="SVE1723" s="24"/>
      <c r="SVF1723" s="24"/>
      <c r="SVG1723" s="24"/>
      <c r="SVH1723" s="24"/>
      <c r="SVL1723" s="3"/>
      <c r="SVM1723" s="31"/>
      <c r="SVN1723" s="5"/>
      <c r="SVO1723" s="9"/>
      <c r="SVR1723" s="2"/>
      <c r="SVU1723" s="24"/>
      <c r="SVV1723" s="24"/>
      <c r="SVW1723" s="31"/>
      <c r="SVX1723" s="24"/>
      <c r="SVY1723" s="24"/>
      <c r="SVZ1723" s="24"/>
      <c r="SWA1723" s="24"/>
      <c r="SWB1723" s="24"/>
      <c r="SWC1723" s="24"/>
      <c r="SWD1723" s="24"/>
      <c r="SWE1723" s="24"/>
      <c r="SWF1723" s="24"/>
      <c r="SWG1723" s="24"/>
      <c r="SWH1723" s="24"/>
      <c r="SWI1723" s="24"/>
      <c r="SWJ1723" s="24"/>
      <c r="SWK1723" s="24"/>
      <c r="SWL1723" s="24"/>
      <c r="SWP1723" s="3"/>
      <c r="SWQ1723" s="31"/>
      <c r="SWR1723" s="5"/>
      <c r="SWS1723" s="9"/>
      <c r="SWV1723" s="2"/>
      <c r="SWY1723" s="24"/>
      <c r="SWZ1723" s="24"/>
      <c r="SXA1723" s="31"/>
      <c r="SXB1723" s="24"/>
      <c r="SXC1723" s="24"/>
      <c r="SXD1723" s="24"/>
      <c r="SXE1723" s="24"/>
      <c r="SXF1723" s="24"/>
      <c r="SXG1723" s="24"/>
      <c r="SXH1723" s="24"/>
      <c r="SXI1723" s="24"/>
      <c r="SXJ1723" s="24"/>
      <c r="SXK1723" s="24"/>
      <c r="SXL1723" s="24"/>
      <c r="SXM1723" s="24"/>
      <c r="SXN1723" s="24"/>
      <c r="SXO1723" s="24"/>
      <c r="SXP1723" s="24"/>
      <c r="SXT1723" s="3"/>
      <c r="SXU1723" s="31"/>
      <c r="SXV1723" s="5"/>
      <c r="SXW1723" s="9"/>
      <c r="SXZ1723" s="2"/>
      <c r="SYC1723" s="24"/>
      <c r="SYD1723" s="24"/>
      <c r="SYE1723" s="31"/>
      <c r="SYF1723" s="24"/>
      <c r="SYG1723" s="24"/>
      <c r="SYH1723" s="24"/>
      <c r="SYI1723" s="24"/>
      <c r="SYJ1723" s="24"/>
      <c r="SYK1723" s="24"/>
      <c r="SYL1723" s="24"/>
      <c r="SYM1723" s="24"/>
      <c r="SYN1723" s="24"/>
      <c r="SYO1723" s="24"/>
      <c r="SYP1723" s="24"/>
      <c r="SYQ1723" s="24"/>
      <c r="SYR1723" s="24"/>
      <c r="SYS1723" s="24"/>
      <c r="SYT1723" s="24"/>
      <c r="SYX1723" s="3"/>
      <c r="SYY1723" s="31"/>
      <c r="SYZ1723" s="5"/>
      <c r="SZA1723" s="9"/>
      <c r="SZD1723" s="2"/>
      <c r="SZG1723" s="24"/>
      <c r="SZH1723" s="24"/>
      <c r="SZI1723" s="31"/>
      <c r="SZJ1723" s="24"/>
      <c r="SZK1723" s="24"/>
      <c r="SZL1723" s="24"/>
      <c r="SZM1723" s="24"/>
      <c r="SZN1723" s="24"/>
      <c r="SZO1723" s="24"/>
      <c r="SZP1723" s="24"/>
      <c r="SZQ1723" s="24"/>
      <c r="SZR1723" s="24"/>
      <c r="SZS1723" s="24"/>
      <c r="SZT1723" s="24"/>
      <c r="SZU1723" s="24"/>
      <c r="SZV1723" s="24"/>
      <c r="SZW1723" s="24"/>
      <c r="SZX1723" s="24"/>
      <c r="TAB1723" s="3"/>
      <c r="TAC1723" s="31"/>
      <c r="TAD1723" s="5"/>
      <c r="TAE1723" s="9"/>
      <c r="TAH1723" s="2"/>
      <c r="TAK1723" s="24"/>
      <c r="TAL1723" s="24"/>
      <c r="TAM1723" s="31"/>
      <c r="TAN1723" s="24"/>
      <c r="TAO1723" s="24"/>
      <c r="TAP1723" s="24"/>
      <c r="TAQ1723" s="24"/>
      <c r="TAR1723" s="24"/>
      <c r="TAS1723" s="24"/>
      <c r="TAT1723" s="24"/>
      <c r="TAU1723" s="24"/>
      <c r="TAV1723" s="24"/>
      <c r="TAW1723" s="24"/>
      <c r="TAX1723" s="24"/>
      <c r="TAY1723" s="24"/>
      <c r="TAZ1723" s="24"/>
      <c r="TBA1723" s="24"/>
      <c r="TBB1723" s="24"/>
      <c r="TBF1723" s="3"/>
      <c r="TBG1723" s="31"/>
      <c r="TBH1723" s="5"/>
      <c r="TBI1723" s="9"/>
      <c r="TBL1723" s="2"/>
      <c r="TBO1723" s="24"/>
      <c r="TBP1723" s="24"/>
      <c r="TBQ1723" s="31"/>
      <c r="TBR1723" s="24"/>
      <c r="TBS1723" s="24"/>
      <c r="TBT1723" s="24"/>
      <c r="TBU1723" s="24"/>
      <c r="TBV1723" s="24"/>
      <c r="TBW1723" s="24"/>
      <c r="TBX1723" s="24"/>
      <c r="TBY1723" s="24"/>
      <c r="TBZ1723" s="24"/>
      <c r="TCA1723" s="24"/>
      <c r="TCB1723" s="24"/>
      <c r="TCC1723" s="24"/>
      <c r="TCD1723" s="24"/>
      <c r="TCE1723" s="24"/>
      <c r="TCF1723" s="24"/>
      <c r="TCJ1723" s="3"/>
      <c r="TCK1723" s="31"/>
      <c r="TCL1723" s="5"/>
      <c r="TCM1723" s="9"/>
      <c r="TCP1723" s="2"/>
      <c r="TCS1723" s="24"/>
      <c r="TCT1723" s="24"/>
      <c r="TCU1723" s="31"/>
      <c r="TCV1723" s="24"/>
      <c r="TCW1723" s="24"/>
      <c r="TCX1723" s="24"/>
      <c r="TCY1723" s="24"/>
      <c r="TCZ1723" s="24"/>
      <c r="TDA1723" s="24"/>
      <c r="TDB1723" s="24"/>
      <c r="TDC1723" s="24"/>
      <c r="TDD1723" s="24"/>
      <c r="TDE1723" s="24"/>
      <c r="TDF1723" s="24"/>
      <c r="TDG1723" s="24"/>
      <c r="TDH1723" s="24"/>
      <c r="TDI1723" s="24"/>
      <c r="TDJ1723" s="24"/>
      <c r="TDN1723" s="3"/>
      <c r="TDO1723" s="31"/>
      <c r="TDP1723" s="5"/>
      <c r="TDQ1723" s="9"/>
      <c r="TDT1723" s="2"/>
      <c r="TDW1723" s="24"/>
      <c r="TDX1723" s="24"/>
      <c r="TDY1723" s="31"/>
      <c r="TDZ1723" s="24"/>
      <c r="TEA1723" s="24"/>
      <c r="TEB1723" s="24"/>
      <c r="TEC1723" s="24"/>
      <c r="TED1723" s="24"/>
      <c r="TEE1723" s="24"/>
      <c r="TEF1723" s="24"/>
      <c r="TEG1723" s="24"/>
      <c r="TEH1723" s="24"/>
      <c r="TEI1723" s="24"/>
      <c r="TEJ1723" s="24"/>
      <c r="TEK1723" s="24"/>
      <c r="TEL1723" s="24"/>
      <c r="TEM1723" s="24"/>
      <c r="TEN1723" s="24"/>
      <c r="TER1723" s="3"/>
      <c r="TES1723" s="31"/>
      <c r="TET1723" s="5"/>
      <c r="TEU1723" s="9"/>
      <c r="TEX1723" s="2"/>
      <c r="TFA1723" s="24"/>
      <c r="TFB1723" s="24"/>
      <c r="TFC1723" s="31"/>
      <c r="TFD1723" s="24"/>
      <c r="TFE1723" s="24"/>
      <c r="TFF1723" s="24"/>
      <c r="TFG1723" s="24"/>
      <c r="TFH1723" s="24"/>
      <c r="TFI1723" s="24"/>
      <c r="TFJ1723" s="24"/>
      <c r="TFK1723" s="24"/>
      <c r="TFL1723" s="24"/>
      <c r="TFM1723" s="24"/>
      <c r="TFN1723" s="24"/>
      <c r="TFO1723" s="24"/>
      <c r="TFP1723" s="24"/>
      <c r="TFQ1723" s="24"/>
      <c r="TFR1723" s="24"/>
      <c r="TFV1723" s="3"/>
      <c r="TFW1723" s="31"/>
      <c r="TFX1723" s="5"/>
      <c r="TFY1723" s="9"/>
      <c r="TGB1723" s="2"/>
      <c r="TGE1723" s="24"/>
      <c r="TGF1723" s="24"/>
      <c r="TGG1723" s="31"/>
      <c r="TGH1723" s="24"/>
      <c r="TGI1723" s="24"/>
      <c r="TGJ1723" s="24"/>
      <c r="TGK1723" s="24"/>
      <c r="TGL1723" s="24"/>
      <c r="TGM1723" s="24"/>
      <c r="TGN1723" s="24"/>
      <c r="TGO1723" s="24"/>
      <c r="TGP1723" s="24"/>
      <c r="TGQ1723" s="24"/>
      <c r="TGR1723" s="24"/>
      <c r="TGS1723" s="24"/>
      <c r="TGT1723" s="24"/>
      <c r="TGU1723" s="24"/>
      <c r="TGV1723" s="24"/>
      <c r="TGZ1723" s="3"/>
      <c r="THA1723" s="31"/>
      <c r="THB1723" s="5"/>
      <c r="THC1723" s="9"/>
      <c r="THF1723" s="2"/>
      <c r="THI1723" s="24"/>
      <c r="THJ1723" s="24"/>
      <c r="THK1723" s="31"/>
      <c r="THL1723" s="24"/>
      <c r="THM1723" s="24"/>
      <c r="THN1723" s="24"/>
      <c r="THO1723" s="24"/>
      <c r="THP1723" s="24"/>
      <c r="THQ1723" s="24"/>
      <c r="THR1723" s="24"/>
      <c r="THS1723" s="24"/>
      <c r="THT1723" s="24"/>
      <c r="THU1723" s="24"/>
      <c r="THV1723" s="24"/>
      <c r="THW1723" s="24"/>
      <c r="THX1723" s="24"/>
      <c r="THY1723" s="24"/>
      <c r="THZ1723" s="24"/>
      <c r="TID1723" s="3"/>
      <c r="TIE1723" s="31"/>
      <c r="TIF1723" s="5"/>
      <c r="TIG1723" s="9"/>
      <c r="TIJ1723" s="2"/>
      <c r="TIM1723" s="24"/>
      <c r="TIN1723" s="24"/>
      <c r="TIO1723" s="31"/>
      <c r="TIP1723" s="24"/>
      <c r="TIQ1723" s="24"/>
      <c r="TIR1723" s="24"/>
      <c r="TIS1723" s="24"/>
      <c r="TIT1723" s="24"/>
      <c r="TIU1723" s="24"/>
      <c r="TIV1723" s="24"/>
      <c r="TIW1723" s="24"/>
      <c r="TIX1723" s="24"/>
      <c r="TIY1723" s="24"/>
      <c r="TIZ1723" s="24"/>
      <c r="TJA1723" s="24"/>
      <c r="TJB1723" s="24"/>
      <c r="TJC1723" s="24"/>
      <c r="TJD1723" s="24"/>
      <c r="TJH1723" s="3"/>
      <c r="TJI1723" s="31"/>
      <c r="TJJ1723" s="5"/>
      <c r="TJK1723" s="9"/>
      <c r="TJN1723" s="2"/>
      <c r="TJQ1723" s="24"/>
      <c r="TJR1723" s="24"/>
      <c r="TJS1723" s="31"/>
      <c r="TJT1723" s="24"/>
      <c r="TJU1723" s="24"/>
      <c r="TJV1723" s="24"/>
      <c r="TJW1723" s="24"/>
      <c r="TJX1723" s="24"/>
      <c r="TJY1723" s="24"/>
      <c r="TJZ1723" s="24"/>
      <c r="TKA1723" s="24"/>
      <c r="TKB1723" s="24"/>
      <c r="TKC1723" s="24"/>
      <c r="TKD1723" s="24"/>
      <c r="TKE1723" s="24"/>
      <c r="TKF1723" s="24"/>
      <c r="TKG1723" s="24"/>
      <c r="TKH1723" s="24"/>
      <c r="TKL1723" s="3"/>
      <c r="TKM1723" s="31"/>
      <c r="TKN1723" s="5"/>
      <c r="TKO1723" s="9"/>
      <c r="TKR1723" s="2"/>
      <c r="TKU1723" s="24"/>
      <c r="TKV1723" s="24"/>
      <c r="TKW1723" s="31"/>
      <c r="TKX1723" s="24"/>
      <c r="TKY1723" s="24"/>
      <c r="TKZ1723" s="24"/>
      <c r="TLA1723" s="24"/>
      <c r="TLB1723" s="24"/>
      <c r="TLC1723" s="24"/>
      <c r="TLD1723" s="24"/>
      <c r="TLE1723" s="24"/>
      <c r="TLF1723" s="24"/>
      <c r="TLG1723" s="24"/>
      <c r="TLH1723" s="24"/>
      <c r="TLI1723" s="24"/>
      <c r="TLJ1723" s="24"/>
      <c r="TLK1723" s="24"/>
      <c r="TLL1723" s="24"/>
      <c r="TLP1723" s="3"/>
      <c r="TLQ1723" s="31"/>
      <c r="TLR1723" s="5"/>
      <c r="TLS1723" s="9"/>
      <c r="TLV1723" s="2"/>
      <c r="TLY1723" s="24"/>
      <c r="TLZ1723" s="24"/>
      <c r="TMA1723" s="31"/>
      <c r="TMB1723" s="24"/>
      <c r="TMC1723" s="24"/>
      <c r="TMD1723" s="24"/>
      <c r="TME1723" s="24"/>
      <c r="TMF1723" s="24"/>
      <c r="TMG1723" s="24"/>
      <c r="TMH1723" s="24"/>
      <c r="TMI1723" s="24"/>
      <c r="TMJ1723" s="24"/>
      <c r="TMK1723" s="24"/>
      <c r="TML1723" s="24"/>
      <c r="TMM1723" s="24"/>
      <c r="TMN1723" s="24"/>
      <c r="TMO1723" s="24"/>
      <c r="TMP1723" s="24"/>
      <c r="TMT1723" s="3"/>
      <c r="TMU1723" s="31"/>
      <c r="TMV1723" s="5"/>
      <c r="TMW1723" s="9"/>
      <c r="TMZ1723" s="2"/>
      <c r="TNC1723" s="24"/>
      <c r="TND1723" s="24"/>
      <c r="TNE1723" s="31"/>
      <c r="TNF1723" s="24"/>
      <c r="TNG1723" s="24"/>
      <c r="TNH1723" s="24"/>
      <c r="TNI1723" s="24"/>
      <c r="TNJ1723" s="24"/>
      <c r="TNK1723" s="24"/>
      <c r="TNL1723" s="24"/>
      <c r="TNM1723" s="24"/>
      <c r="TNN1723" s="24"/>
      <c r="TNO1723" s="24"/>
      <c r="TNP1723" s="24"/>
      <c r="TNQ1723" s="24"/>
      <c r="TNR1723" s="24"/>
      <c r="TNS1723" s="24"/>
      <c r="TNT1723" s="24"/>
      <c r="TNX1723" s="3"/>
      <c r="TNY1723" s="31"/>
      <c r="TNZ1723" s="5"/>
      <c r="TOA1723" s="9"/>
      <c r="TOD1723" s="2"/>
      <c r="TOG1723" s="24"/>
      <c r="TOH1723" s="24"/>
      <c r="TOI1723" s="31"/>
      <c r="TOJ1723" s="24"/>
      <c r="TOK1723" s="24"/>
      <c r="TOL1723" s="24"/>
      <c r="TOM1723" s="24"/>
      <c r="TON1723" s="24"/>
      <c r="TOO1723" s="24"/>
      <c r="TOP1723" s="24"/>
      <c r="TOQ1723" s="24"/>
      <c r="TOR1723" s="24"/>
      <c r="TOS1723" s="24"/>
      <c r="TOT1723" s="24"/>
      <c r="TOU1723" s="24"/>
      <c r="TOV1723" s="24"/>
      <c r="TOW1723" s="24"/>
      <c r="TOX1723" s="24"/>
      <c r="TPB1723" s="3"/>
      <c r="TPC1723" s="31"/>
      <c r="TPD1723" s="5"/>
      <c r="TPE1723" s="9"/>
      <c r="TPH1723" s="2"/>
      <c r="TPK1723" s="24"/>
      <c r="TPL1723" s="24"/>
      <c r="TPM1723" s="31"/>
      <c r="TPN1723" s="24"/>
      <c r="TPO1723" s="24"/>
      <c r="TPP1723" s="24"/>
      <c r="TPQ1723" s="24"/>
      <c r="TPR1723" s="24"/>
      <c r="TPS1723" s="24"/>
      <c r="TPT1723" s="24"/>
      <c r="TPU1723" s="24"/>
      <c r="TPV1723" s="24"/>
      <c r="TPW1723" s="24"/>
      <c r="TPX1723" s="24"/>
      <c r="TPY1723" s="24"/>
      <c r="TPZ1723" s="24"/>
      <c r="TQA1723" s="24"/>
      <c r="TQB1723" s="24"/>
      <c r="TQF1723" s="3"/>
      <c r="TQG1723" s="31"/>
      <c r="TQH1723" s="5"/>
      <c r="TQI1723" s="9"/>
      <c r="TQL1723" s="2"/>
      <c r="TQO1723" s="24"/>
      <c r="TQP1723" s="24"/>
      <c r="TQQ1723" s="31"/>
      <c r="TQR1723" s="24"/>
      <c r="TQS1723" s="24"/>
      <c r="TQT1723" s="24"/>
      <c r="TQU1723" s="24"/>
      <c r="TQV1723" s="24"/>
      <c r="TQW1723" s="24"/>
      <c r="TQX1723" s="24"/>
      <c r="TQY1723" s="24"/>
      <c r="TQZ1723" s="24"/>
      <c r="TRA1723" s="24"/>
      <c r="TRB1723" s="24"/>
      <c r="TRC1723" s="24"/>
      <c r="TRD1723" s="24"/>
      <c r="TRE1723" s="24"/>
      <c r="TRF1723" s="24"/>
      <c r="TRJ1723" s="3"/>
      <c r="TRK1723" s="31"/>
      <c r="TRL1723" s="5"/>
      <c r="TRM1723" s="9"/>
      <c r="TRP1723" s="2"/>
      <c r="TRS1723" s="24"/>
      <c r="TRT1723" s="24"/>
      <c r="TRU1723" s="31"/>
      <c r="TRV1723" s="24"/>
      <c r="TRW1723" s="24"/>
      <c r="TRX1723" s="24"/>
      <c r="TRY1723" s="24"/>
      <c r="TRZ1723" s="24"/>
      <c r="TSA1723" s="24"/>
      <c r="TSB1723" s="24"/>
      <c r="TSC1723" s="24"/>
      <c r="TSD1723" s="24"/>
      <c r="TSE1723" s="24"/>
      <c r="TSF1723" s="24"/>
      <c r="TSG1723" s="24"/>
      <c r="TSH1723" s="24"/>
      <c r="TSI1723" s="24"/>
      <c r="TSJ1723" s="24"/>
      <c r="TSN1723" s="3"/>
      <c r="TSO1723" s="31"/>
      <c r="TSP1723" s="5"/>
      <c r="TSQ1723" s="9"/>
      <c r="TST1723" s="2"/>
      <c r="TSW1723" s="24"/>
      <c r="TSX1723" s="24"/>
      <c r="TSY1723" s="31"/>
      <c r="TSZ1723" s="24"/>
      <c r="TTA1723" s="24"/>
      <c r="TTB1723" s="24"/>
      <c r="TTC1723" s="24"/>
      <c r="TTD1723" s="24"/>
      <c r="TTE1723" s="24"/>
      <c r="TTF1723" s="24"/>
      <c r="TTG1723" s="24"/>
      <c r="TTH1723" s="24"/>
      <c r="TTI1723" s="24"/>
      <c r="TTJ1723" s="24"/>
      <c r="TTK1723" s="24"/>
      <c r="TTL1723" s="24"/>
      <c r="TTM1723" s="24"/>
      <c r="TTN1723" s="24"/>
      <c r="TTR1723" s="3"/>
      <c r="TTS1723" s="31"/>
      <c r="TTT1723" s="5"/>
      <c r="TTU1723" s="9"/>
      <c r="TTX1723" s="2"/>
      <c r="TUA1723" s="24"/>
      <c r="TUB1723" s="24"/>
      <c r="TUC1723" s="31"/>
      <c r="TUD1723" s="24"/>
      <c r="TUE1723" s="24"/>
      <c r="TUF1723" s="24"/>
      <c r="TUG1723" s="24"/>
      <c r="TUH1723" s="24"/>
      <c r="TUI1723" s="24"/>
      <c r="TUJ1723" s="24"/>
      <c r="TUK1723" s="24"/>
      <c r="TUL1723" s="24"/>
      <c r="TUM1723" s="24"/>
      <c r="TUN1723" s="24"/>
      <c r="TUO1723" s="24"/>
      <c r="TUP1723" s="24"/>
      <c r="TUQ1723" s="24"/>
      <c r="TUR1723" s="24"/>
      <c r="TUV1723" s="3"/>
      <c r="TUW1723" s="31"/>
      <c r="TUX1723" s="5"/>
      <c r="TUY1723" s="9"/>
      <c r="TVB1723" s="2"/>
      <c r="TVE1723" s="24"/>
      <c r="TVF1723" s="24"/>
      <c r="TVG1723" s="31"/>
      <c r="TVH1723" s="24"/>
      <c r="TVI1723" s="24"/>
      <c r="TVJ1723" s="24"/>
      <c r="TVK1723" s="24"/>
      <c r="TVL1723" s="24"/>
      <c r="TVM1723" s="24"/>
      <c r="TVN1723" s="24"/>
      <c r="TVO1723" s="24"/>
      <c r="TVP1723" s="24"/>
      <c r="TVQ1723" s="24"/>
      <c r="TVR1723" s="24"/>
      <c r="TVS1723" s="24"/>
      <c r="TVT1723" s="24"/>
      <c r="TVU1723" s="24"/>
      <c r="TVV1723" s="24"/>
      <c r="TVZ1723" s="3"/>
      <c r="TWA1723" s="31"/>
      <c r="TWB1723" s="5"/>
      <c r="TWC1723" s="9"/>
      <c r="TWF1723" s="2"/>
      <c r="TWI1723" s="24"/>
      <c r="TWJ1723" s="24"/>
      <c r="TWK1723" s="31"/>
      <c r="TWL1723" s="24"/>
      <c r="TWM1723" s="24"/>
      <c r="TWN1723" s="24"/>
      <c r="TWO1723" s="24"/>
      <c r="TWP1723" s="24"/>
      <c r="TWQ1723" s="24"/>
      <c r="TWR1723" s="24"/>
      <c r="TWS1723" s="24"/>
      <c r="TWT1723" s="24"/>
      <c r="TWU1723" s="24"/>
      <c r="TWV1723" s="24"/>
      <c r="TWW1723" s="24"/>
      <c r="TWX1723" s="24"/>
      <c r="TWY1723" s="24"/>
      <c r="TWZ1723" s="24"/>
      <c r="TXD1723" s="3"/>
      <c r="TXE1723" s="31"/>
      <c r="TXF1723" s="5"/>
      <c r="TXG1723" s="9"/>
      <c r="TXJ1723" s="2"/>
      <c r="TXM1723" s="24"/>
      <c r="TXN1723" s="24"/>
      <c r="TXO1723" s="31"/>
      <c r="TXP1723" s="24"/>
      <c r="TXQ1723" s="24"/>
      <c r="TXR1723" s="24"/>
      <c r="TXS1723" s="24"/>
      <c r="TXT1723" s="24"/>
      <c r="TXU1723" s="24"/>
      <c r="TXV1723" s="24"/>
      <c r="TXW1723" s="24"/>
      <c r="TXX1723" s="24"/>
      <c r="TXY1723" s="24"/>
      <c r="TXZ1723" s="24"/>
      <c r="TYA1723" s="24"/>
      <c r="TYB1723" s="24"/>
      <c r="TYC1723" s="24"/>
      <c r="TYD1723" s="24"/>
      <c r="TYH1723" s="3"/>
      <c r="TYI1723" s="31"/>
      <c r="TYJ1723" s="5"/>
      <c r="TYK1723" s="9"/>
      <c r="TYN1723" s="2"/>
      <c r="TYQ1723" s="24"/>
      <c r="TYR1723" s="24"/>
      <c r="TYS1723" s="31"/>
      <c r="TYT1723" s="24"/>
      <c r="TYU1723" s="24"/>
      <c r="TYV1723" s="24"/>
      <c r="TYW1723" s="24"/>
      <c r="TYX1723" s="24"/>
      <c r="TYY1723" s="24"/>
      <c r="TYZ1723" s="24"/>
      <c r="TZA1723" s="24"/>
      <c r="TZB1723" s="24"/>
      <c r="TZC1723" s="24"/>
      <c r="TZD1723" s="24"/>
      <c r="TZE1723" s="24"/>
      <c r="TZF1723" s="24"/>
      <c r="TZG1723" s="24"/>
      <c r="TZH1723" s="24"/>
      <c r="TZL1723" s="3"/>
      <c r="TZM1723" s="31"/>
      <c r="TZN1723" s="5"/>
      <c r="TZO1723" s="9"/>
      <c r="TZR1723" s="2"/>
      <c r="TZU1723" s="24"/>
      <c r="TZV1723" s="24"/>
      <c r="TZW1723" s="31"/>
      <c r="TZX1723" s="24"/>
      <c r="TZY1723" s="24"/>
      <c r="TZZ1723" s="24"/>
      <c r="UAA1723" s="24"/>
      <c r="UAB1723" s="24"/>
      <c r="UAC1723" s="24"/>
      <c r="UAD1723" s="24"/>
      <c r="UAE1723" s="24"/>
      <c r="UAF1723" s="24"/>
      <c r="UAG1723" s="24"/>
      <c r="UAH1723" s="24"/>
      <c r="UAI1723" s="24"/>
      <c r="UAJ1723" s="24"/>
      <c r="UAK1723" s="24"/>
      <c r="UAL1723" s="24"/>
      <c r="UAP1723" s="3"/>
      <c r="UAQ1723" s="31"/>
      <c r="UAR1723" s="5"/>
      <c r="UAS1723" s="9"/>
      <c r="UAV1723" s="2"/>
      <c r="UAY1723" s="24"/>
      <c r="UAZ1723" s="24"/>
      <c r="UBA1723" s="31"/>
      <c r="UBB1723" s="24"/>
      <c r="UBC1723" s="24"/>
      <c r="UBD1723" s="24"/>
      <c r="UBE1723" s="24"/>
      <c r="UBF1723" s="24"/>
      <c r="UBG1723" s="24"/>
      <c r="UBH1723" s="24"/>
      <c r="UBI1723" s="24"/>
      <c r="UBJ1723" s="24"/>
      <c r="UBK1723" s="24"/>
      <c r="UBL1723" s="24"/>
      <c r="UBM1723" s="24"/>
      <c r="UBN1723" s="24"/>
      <c r="UBO1723" s="24"/>
      <c r="UBP1723" s="24"/>
      <c r="UBT1723" s="3"/>
      <c r="UBU1723" s="31"/>
      <c r="UBV1723" s="5"/>
      <c r="UBW1723" s="9"/>
      <c r="UBZ1723" s="2"/>
      <c r="UCC1723" s="24"/>
      <c r="UCD1723" s="24"/>
      <c r="UCE1723" s="31"/>
      <c r="UCF1723" s="24"/>
      <c r="UCG1723" s="24"/>
      <c r="UCH1723" s="24"/>
      <c r="UCI1723" s="24"/>
      <c r="UCJ1723" s="24"/>
      <c r="UCK1723" s="24"/>
      <c r="UCL1723" s="24"/>
      <c r="UCM1723" s="24"/>
      <c r="UCN1723" s="24"/>
      <c r="UCO1723" s="24"/>
      <c r="UCP1723" s="24"/>
      <c r="UCQ1723" s="24"/>
      <c r="UCR1723" s="24"/>
      <c r="UCS1723" s="24"/>
      <c r="UCT1723" s="24"/>
      <c r="UCX1723" s="3"/>
      <c r="UCY1723" s="31"/>
      <c r="UCZ1723" s="5"/>
      <c r="UDA1723" s="9"/>
      <c r="UDD1723" s="2"/>
      <c r="UDG1723" s="24"/>
      <c r="UDH1723" s="24"/>
      <c r="UDI1723" s="31"/>
      <c r="UDJ1723" s="24"/>
      <c r="UDK1723" s="24"/>
      <c r="UDL1723" s="24"/>
      <c r="UDM1723" s="24"/>
      <c r="UDN1723" s="24"/>
      <c r="UDO1723" s="24"/>
      <c r="UDP1723" s="24"/>
      <c r="UDQ1723" s="24"/>
      <c r="UDR1723" s="24"/>
      <c r="UDS1723" s="24"/>
      <c r="UDT1723" s="24"/>
      <c r="UDU1723" s="24"/>
      <c r="UDV1723" s="24"/>
      <c r="UDW1723" s="24"/>
      <c r="UDX1723" s="24"/>
      <c r="UEB1723" s="3"/>
      <c r="UEC1723" s="31"/>
      <c r="UED1723" s="5"/>
      <c r="UEE1723" s="9"/>
      <c r="UEH1723" s="2"/>
      <c r="UEK1723" s="24"/>
      <c r="UEL1723" s="24"/>
      <c r="UEM1723" s="31"/>
      <c r="UEN1723" s="24"/>
      <c r="UEO1723" s="24"/>
      <c r="UEP1723" s="24"/>
      <c r="UEQ1723" s="24"/>
      <c r="UER1723" s="24"/>
      <c r="UES1723" s="24"/>
      <c r="UET1723" s="24"/>
      <c r="UEU1723" s="24"/>
      <c r="UEV1723" s="24"/>
      <c r="UEW1723" s="24"/>
      <c r="UEX1723" s="24"/>
      <c r="UEY1723" s="24"/>
      <c r="UEZ1723" s="24"/>
      <c r="UFA1723" s="24"/>
      <c r="UFB1723" s="24"/>
      <c r="UFF1723" s="3"/>
      <c r="UFG1723" s="31"/>
      <c r="UFH1723" s="5"/>
      <c r="UFI1723" s="9"/>
      <c r="UFL1723" s="2"/>
      <c r="UFO1723" s="24"/>
      <c r="UFP1723" s="24"/>
      <c r="UFQ1723" s="31"/>
      <c r="UFR1723" s="24"/>
      <c r="UFS1723" s="24"/>
      <c r="UFT1723" s="24"/>
      <c r="UFU1723" s="24"/>
      <c r="UFV1723" s="24"/>
      <c r="UFW1723" s="24"/>
      <c r="UFX1723" s="24"/>
      <c r="UFY1723" s="24"/>
      <c r="UFZ1723" s="24"/>
      <c r="UGA1723" s="24"/>
      <c r="UGB1723" s="24"/>
      <c r="UGC1723" s="24"/>
      <c r="UGD1723" s="24"/>
      <c r="UGE1723" s="24"/>
      <c r="UGF1723" s="24"/>
      <c r="UGJ1723" s="3"/>
      <c r="UGK1723" s="31"/>
      <c r="UGL1723" s="5"/>
      <c r="UGM1723" s="9"/>
      <c r="UGP1723" s="2"/>
      <c r="UGS1723" s="24"/>
      <c r="UGT1723" s="24"/>
      <c r="UGU1723" s="31"/>
      <c r="UGV1723" s="24"/>
      <c r="UGW1723" s="24"/>
      <c r="UGX1723" s="24"/>
      <c r="UGY1723" s="24"/>
      <c r="UGZ1723" s="24"/>
      <c r="UHA1723" s="24"/>
      <c r="UHB1723" s="24"/>
      <c r="UHC1723" s="24"/>
      <c r="UHD1723" s="24"/>
      <c r="UHE1723" s="24"/>
      <c r="UHF1723" s="24"/>
      <c r="UHG1723" s="24"/>
      <c r="UHH1723" s="24"/>
      <c r="UHI1723" s="24"/>
      <c r="UHJ1723" s="24"/>
      <c r="UHN1723" s="3"/>
      <c r="UHO1723" s="31"/>
      <c r="UHP1723" s="5"/>
      <c r="UHQ1723" s="9"/>
      <c r="UHT1723" s="2"/>
      <c r="UHW1723" s="24"/>
      <c r="UHX1723" s="24"/>
      <c r="UHY1723" s="31"/>
      <c r="UHZ1723" s="24"/>
      <c r="UIA1723" s="24"/>
      <c r="UIB1723" s="24"/>
      <c r="UIC1723" s="24"/>
      <c r="UID1723" s="24"/>
      <c r="UIE1723" s="24"/>
      <c r="UIF1723" s="24"/>
      <c r="UIG1723" s="24"/>
      <c r="UIH1723" s="24"/>
      <c r="UII1723" s="24"/>
      <c r="UIJ1723" s="24"/>
      <c r="UIK1723" s="24"/>
      <c r="UIL1723" s="24"/>
      <c r="UIM1723" s="24"/>
      <c r="UIN1723" s="24"/>
      <c r="UIR1723" s="3"/>
      <c r="UIS1723" s="31"/>
      <c r="UIT1723" s="5"/>
      <c r="UIU1723" s="9"/>
      <c r="UIX1723" s="2"/>
      <c r="UJA1723" s="24"/>
      <c r="UJB1723" s="24"/>
      <c r="UJC1723" s="31"/>
      <c r="UJD1723" s="24"/>
      <c r="UJE1723" s="24"/>
      <c r="UJF1723" s="24"/>
      <c r="UJG1723" s="24"/>
      <c r="UJH1723" s="24"/>
      <c r="UJI1723" s="24"/>
      <c r="UJJ1723" s="24"/>
      <c r="UJK1723" s="24"/>
      <c r="UJL1723" s="24"/>
      <c r="UJM1723" s="24"/>
      <c r="UJN1723" s="24"/>
      <c r="UJO1723" s="24"/>
      <c r="UJP1723" s="24"/>
      <c r="UJQ1723" s="24"/>
      <c r="UJR1723" s="24"/>
      <c r="UJV1723" s="3"/>
      <c r="UJW1723" s="31"/>
      <c r="UJX1723" s="5"/>
      <c r="UJY1723" s="9"/>
      <c r="UKB1723" s="2"/>
      <c r="UKE1723" s="24"/>
      <c r="UKF1723" s="24"/>
      <c r="UKG1723" s="31"/>
      <c r="UKH1723" s="24"/>
      <c r="UKI1723" s="24"/>
      <c r="UKJ1723" s="24"/>
      <c r="UKK1723" s="24"/>
      <c r="UKL1723" s="24"/>
      <c r="UKM1723" s="24"/>
      <c r="UKN1723" s="24"/>
      <c r="UKO1723" s="24"/>
      <c r="UKP1723" s="24"/>
      <c r="UKQ1723" s="24"/>
      <c r="UKR1723" s="24"/>
      <c r="UKS1723" s="24"/>
      <c r="UKT1723" s="24"/>
      <c r="UKU1723" s="24"/>
      <c r="UKV1723" s="24"/>
      <c r="UKZ1723" s="3"/>
      <c r="ULA1723" s="31"/>
      <c r="ULB1723" s="5"/>
      <c r="ULC1723" s="9"/>
      <c r="ULF1723" s="2"/>
      <c r="ULI1723" s="24"/>
      <c r="ULJ1723" s="24"/>
      <c r="ULK1723" s="31"/>
      <c r="ULL1723" s="24"/>
      <c r="ULM1723" s="24"/>
      <c r="ULN1723" s="24"/>
      <c r="ULO1723" s="24"/>
      <c r="ULP1723" s="24"/>
      <c r="ULQ1723" s="24"/>
      <c r="ULR1723" s="24"/>
      <c r="ULS1723" s="24"/>
      <c r="ULT1723" s="24"/>
      <c r="ULU1723" s="24"/>
      <c r="ULV1723" s="24"/>
      <c r="ULW1723" s="24"/>
      <c r="ULX1723" s="24"/>
      <c r="ULY1723" s="24"/>
      <c r="ULZ1723" s="24"/>
      <c r="UMD1723" s="3"/>
      <c r="UME1723" s="31"/>
      <c r="UMF1723" s="5"/>
      <c r="UMG1723" s="9"/>
      <c r="UMJ1723" s="2"/>
      <c r="UMM1723" s="24"/>
      <c r="UMN1723" s="24"/>
      <c r="UMO1723" s="31"/>
      <c r="UMP1723" s="24"/>
      <c r="UMQ1723" s="24"/>
      <c r="UMR1723" s="24"/>
      <c r="UMS1723" s="24"/>
      <c r="UMT1723" s="24"/>
      <c r="UMU1723" s="24"/>
      <c r="UMV1723" s="24"/>
      <c r="UMW1723" s="24"/>
      <c r="UMX1723" s="24"/>
      <c r="UMY1723" s="24"/>
      <c r="UMZ1723" s="24"/>
      <c r="UNA1723" s="24"/>
      <c r="UNB1723" s="24"/>
      <c r="UNC1723" s="24"/>
      <c r="UND1723" s="24"/>
      <c r="UNH1723" s="3"/>
      <c r="UNI1723" s="31"/>
      <c r="UNJ1723" s="5"/>
      <c r="UNK1723" s="9"/>
      <c r="UNN1723" s="2"/>
      <c r="UNQ1723" s="24"/>
      <c r="UNR1723" s="24"/>
      <c r="UNS1723" s="31"/>
      <c r="UNT1723" s="24"/>
      <c r="UNU1723" s="24"/>
      <c r="UNV1723" s="24"/>
      <c r="UNW1723" s="24"/>
      <c r="UNX1723" s="24"/>
      <c r="UNY1723" s="24"/>
      <c r="UNZ1723" s="24"/>
      <c r="UOA1723" s="24"/>
      <c r="UOB1723" s="24"/>
      <c r="UOC1723" s="24"/>
      <c r="UOD1723" s="24"/>
      <c r="UOE1723" s="24"/>
      <c r="UOF1723" s="24"/>
      <c r="UOG1723" s="24"/>
      <c r="UOH1723" s="24"/>
      <c r="UOL1723" s="3"/>
      <c r="UOM1723" s="31"/>
      <c r="UON1723" s="5"/>
      <c r="UOO1723" s="9"/>
      <c r="UOR1723" s="2"/>
      <c r="UOU1723" s="24"/>
      <c r="UOV1723" s="24"/>
      <c r="UOW1723" s="31"/>
      <c r="UOX1723" s="24"/>
      <c r="UOY1723" s="24"/>
      <c r="UOZ1723" s="24"/>
      <c r="UPA1723" s="24"/>
      <c r="UPB1723" s="24"/>
      <c r="UPC1723" s="24"/>
      <c r="UPD1723" s="24"/>
      <c r="UPE1723" s="24"/>
      <c r="UPF1723" s="24"/>
      <c r="UPG1723" s="24"/>
      <c r="UPH1723" s="24"/>
      <c r="UPI1723" s="24"/>
      <c r="UPJ1723" s="24"/>
      <c r="UPK1723" s="24"/>
      <c r="UPL1723" s="24"/>
      <c r="UPP1723" s="3"/>
      <c r="UPQ1723" s="31"/>
      <c r="UPR1723" s="5"/>
      <c r="UPS1723" s="9"/>
      <c r="UPV1723" s="2"/>
      <c r="UPY1723" s="24"/>
      <c r="UPZ1723" s="24"/>
      <c r="UQA1723" s="31"/>
      <c r="UQB1723" s="24"/>
      <c r="UQC1723" s="24"/>
      <c r="UQD1723" s="24"/>
      <c r="UQE1723" s="24"/>
      <c r="UQF1723" s="24"/>
      <c r="UQG1723" s="24"/>
      <c r="UQH1723" s="24"/>
      <c r="UQI1723" s="24"/>
      <c r="UQJ1723" s="24"/>
      <c r="UQK1723" s="24"/>
      <c r="UQL1723" s="24"/>
      <c r="UQM1723" s="24"/>
      <c r="UQN1723" s="24"/>
      <c r="UQO1723" s="24"/>
      <c r="UQP1723" s="24"/>
      <c r="UQT1723" s="3"/>
      <c r="UQU1723" s="31"/>
      <c r="UQV1723" s="5"/>
      <c r="UQW1723" s="9"/>
      <c r="UQZ1723" s="2"/>
      <c r="URC1723" s="24"/>
      <c r="URD1723" s="24"/>
      <c r="URE1723" s="31"/>
      <c r="URF1723" s="24"/>
      <c r="URG1723" s="24"/>
      <c r="URH1723" s="24"/>
      <c r="URI1723" s="24"/>
      <c r="URJ1723" s="24"/>
      <c r="URK1723" s="24"/>
      <c r="URL1723" s="24"/>
      <c r="URM1723" s="24"/>
      <c r="URN1723" s="24"/>
      <c r="URO1723" s="24"/>
      <c r="URP1723" s="24"/>
      <c r="URQ1723" s="24"/>
      <c r="URR1723" s="24"/>
      <c r="URS1723" s="24"/>
      <c r="URT1723" s="24"/>
      <c r="URX1723" s="3"/>
      <c r="URY1723" s="31"/>
      <c r="URZ1723" s="5"/>
      <c r="USA1723" s="9"/>
      <c r="USD1723" s="2"/>
      <c r="USG1723" s="24"/>
      <c r="USH1723" s="24"/>
      <c r="USI1723" s="31"/>
      <c r="USJ1723" s="24"/>
      <c r="USK1723" s="24"/>
      <c r="USL1723" s="24"/>
      <c r="USM1723" s="24"/>
      <c r="USN1723" s="24"/>
      <c r="USO1723" s="24"/>
      <c r="USP1723" s="24"/>
      <c r="USQ1723" s="24"/>
      <c r="USR1723" s="24"/>
      <c r="USS1723" s="24"/>
      <c r="UST1723" s="24"/>
      <c r="USU1723" s="24"/>
      <c r="USV1723" s="24"/>
      <c r="USW1723" s="24"/>
      <c r="USX1723" s="24"/>
      <c r="UTB1723" s="3"/>
      <c r="UTC1723" s="31"/>
      <c r="UTD1723" s="5"/>
      <c r="UTE1723" s="9"/>
      <c r="UTH1723" s="2"/>
      <c r="UTK1723" s="24"/>
      <c r="UTL1723" s="24"/>
      <c r="UTM1723" s="31"/>
      <c r="UTN1723" s="24"/>
      <c r="UTO1723" s="24"/>
      <c r="UTP1723" s="24"/>
      <c r="UTQ1723" s="24"/>
      <c r="UTR1723" s="24"/>
      <c r="UTS1723" s="24"/>
      <c r="UTT1723" s="24"/>
      <c r="UTU1723" s="24"/>
      <c r="UTV1723" s="24"/>
      <c r="UTW1723" s="24"/>
      <c r="UTX1723" s="24"/>
      <c r="UTY1723" s="24"/>
      <c r="UTZ1723" s="24"/>
      <c r="UUA1723" s="24"/>
      <c r="UUB1723" s="24"/>
      <c r="UUF1723" s="3"/>
      <c r="UUG1723" s="31"/>
      <c r="UUH1723" s="5"/>
      <c r="UUI1723" s="9"/>
      <c r="UUL1723" s="2"/>
      <c r="UUO1723" s="24"/>
      <c r="UUP1723" s="24"/>
      <c r="UUQ1723" s="31"/>
      <c r="UUR1723" s="24"/>
      <c r="UUS1723" s="24"/>
      <c r="UUT1723" s="24"/>
      <c r="UUU1723" s="24"/>
      <c r="UUV1723" s="24"/>
      <c r="UUW1723" s="24"/>
      <c r="UUX1723" s="24"/>
      <c r="UUY1723" s="24"/>
      <c r="UUZ1723" s="24"/>
      <c r="UVA1723" s="24"/>
      <c r="UVB1723" s="24"/>
      <c r="UVC1723" s="24"/>
      <c r="UVD1723" s="24"/>
      <c r="UVE1723" s="24"/>
      <c r="UVF1723" s="24"/>
      <c r="UVJ1723" s="3"/>
      <c r="UVK1723" s="31"/>
      <c r="UVL1723" s="5"/>
      <c r="UVM1723" s="9"/>
      <c r="UVP1723" s="2"/>
      <c r="UVS1723" s="24"/>
      <c r="UVT1723" s="24"/>
      <c r="UVU1723" s="31"/>
      <c r="UVV1723" s="24"/>
      <c r="UVW1723" s="24"/>
      <c r="UVX1723" s="24"/>
      <c r="UVY1723" s="24"/>
      <c r="UVZ1723" s="24"/>
      <c r="UWA1723" s="24"/>
      <c r="UWB1723" s="24"/>
      <c r="UWC1723" s="24"/>
      <c r="UWD1723" s="24"/>
      <c r="UWE1723" s="24"/>
      <c r="UWF1723" s="24"/>
      <c r="UWG1723" s="24"/>
      <c r="UWH1723" s="24"/>
      <c r="UWI1723" s="24"/>
      <c r="UWJ1723" s="24"/>
      <c r="UWN1723" s="3"/>
      <c r="UWO1723" s="31"/>
      <c r="UWP1723" s="5"/>
      <c r="UWQ1723" s="9"/>
      <c r="UWT1723" s="2"/>
      <c r="UWW1723" s="24"/>
      <c r="UWX1723" s="24"/>
      <c r="UWY1723" s="31"/>
      <c r="UWZ1723" s="24"/>
      <c r="UXA1723" s="24"/>
      <c r="UXB1723" s="24"/>
      <c r="UXC1723" s="24"/>
      <c r="UXD1723" s="24"/>
      <c r="UXE1723" s="24"/>
      <c r="UXF1723" s="24"/>
      <c r="UXG1723" s="24"/>
      <c r="UXH1723" s="24"/>
      <c r="UXI1723" s="24"/>
      <c r="UXJ1723" s="24"/>
      <c r="UXK1723" s="24"/>
      <c r="UXL1723" s="24"/>
      <c r="UXM1723" s="24"/>
      <c r="UXN1723" s="24"/>
      <c r="UXR1723" s="3"/>
      <c r="UXS1723" s="31"/>
      <c r="UXT1723" s="5"/>
      <c r="UXU1723" s="9"/>
      <c r="UXX1723" s="2"/>
      <c r="UYA1723" s="24"/>
      <c r="UYB1723" s="24"/>
      <c r="UYC1723" s="31"/>
      <c r="UYD1723" s="24"/>
      <c r="UYE1723" s="24"/>
      <c r="UYF1723" s="24"/>
      <c r="UYG1723" s="24"/>
      <c r="UYH1723" s="24"/>
      <c r="UYI1723" s="24"/>
      <c r="UYJ1723" s="24"/>
      <c r="UYK1723" s="24"/>
      <c r="UYL1723" s="24"/>
      <c r="UYM1723" s="24"/>
      <c r="UYN1723" s="24"/>
      <c r="UYO1723" s="24"/>
      <c r="UYP1723" s="24"/>
      <c r="UYQ1723" s="24"/>
      <c r="UYR1723" s="24"/>
      <c r="UYV1723" s="3"/>
      <c r="UYW1723" s="31"/>
      <c r="UYX1723" s="5"/>
      <c r="UYY1723" s="9"/>
      <c r="UZB1723" s="2"/>
      <c r="UZE1723" s="24"/>
      <c r="UZF1723" s="24"/>
      <c r="UZG1723" s="31"/>
      <c r="UZH1723" s="24"/>
      <c r="UZI1723" s="24"/>
      <c r="UZJ1723" s="24"/>
      <c r="UZK1723" s="24"/>
      <c r="UZL1723" s="24"/>
      <c r="UZM1723" s="24"/>
      <c r="UZN1723" s="24"/>
      <c r="UZO1723" s="24"/>
      <c r="UZP1723" s="24"/>
      <c r="UZQ1723" s="24"/>
      <c r="UZR1723" s="24"/>
      <c r="UZS1723" s="24"/>
      <c r="UZT1723" s="24"/>
      <c r="UZU1723" s="24"/>
      <c r="UZV1723" s="24"/>
      <c r="UZZ1723" s="3"/>
      <c r="VAA1723" s="31"/>
      <c r="VAB1723" s="5"/>
      <c r="VAC1723" s="9"/>
      <c r="VAF1723" s="2"/>
      <c r="VAI1723" s="24"/>
      <c r="VAJ1723" s="24"/>
      <c r="VAK1723" s="31"/>
      <c r="VAL1723" s="24"/>
      <c r="VAM1723" s="24"/>
      <c r="VAN1723" s="24"/>
      <c r="VAO1723" s="24"/>
      <c r="VAP1723" s="24"/>
      <c r="VAQ1723" s="24"/>
      <c r="VAR1723" s="24"/>
      <c r="VAS1723" s="24"/>
      <c r="VAT1723" s="24"/>
      <c r="VAU1723" s="24"/>
      <c r="VAV1723" s="24"/>
      <c r="VAW1723" s="24"/>
      <c r="VAX1723" s="24"/>
      <c r="VAY1723" s="24"/>
      <c r="VAZ1723" s="24"/>
      <c r="VBD1723" s="3"/>
      <c r="VBE1723" s="31"/>
      <c r="VBF1723" s="5"/>
      <c r="VBG1723" s="9"/>
      <c r="VBJ1723" s="2"/>
      <c r="VBM1723" s="24"/>
      <c r="VBN1723" s="24"/>
      <c r="VBO1723" s="31"/>
      <c r="VBP1723" s="24"/>
      <c r="VBQ1723" s="24"/>
      <c r="VBR1723" s="24"/>
      <c r="VBS1723" s="24"/>
      <c r="VBT1723" s="24"/>
      <c r="VBU1723" s="24"/>
      <c r="VBV1723" s="24"/>
      <c r="VBW1723" s="24"/>
      <c r="VBX1723" s="24"/>
      <c r="VBY1723" s="24"/>
      <c r="VBZ1723" s="24"/>
      <c r="VCA1723" s="24"/>
      <c r="VCB1723" s="24"/>
      <c r="VCC1723" s="24"/>
      <c r="VCD1723" s="24"/>
      <c r="VCH1723" s="3"/>
      <c r="VCI1723" s="31"/>
      <c r="VCJ1723" s="5"/>
      <c r="VCK1723" s="9"/>
      <c r="VCN1723" s="2"/>
      <c r="VCQ1723" s="24"/>
      <c r="VCR1723" s="24"/>
      <c r="VCS1723" s="31"/>
      <c r="VCT1723" s="24"/>
      <c r="VCU1723" s="24"/>
      <c r="VCV1723" s="24"/>
      <c r="VCW1723" s="24"/>
      <c r="VCX1723" s="24"/>
      <c r="VCY1723" s="24"/>
      <c r="VCZ1723" s="24"/>
      <c r="VDA1723" s="24"/>
      <c r="VDB1723" s="24"/>
      <c r="VDC1723" s="24"/>
      <c r="VDD1723" s="24"/>
      <c r="VDE1723" s="24"/>
      <c r="VDF1723" s="24"/>
      <c r="VDG1723" s="24"/>
      <c r="VDH1723" s="24"/>
      <c r="VDL1723" s="3"/>
      <c r="VDM1723" s="31"/>
      <c r="VDN1723" s="5"/>
      <c r="VDO1723" s="9"/>
      <c r="VDR1723" s="2"/>
      <c r="VDU1723" s="24"/>
      <c r="VDV1723" s="24"/>
      <c r="VDW1723" s="31"/>
      <c r="VDX1723" s="24"/>
      <c r="VDY1723" s="24"/>
      <c r="VDZ1723" s="24"/>
      <c r="VEA1723" s="24"/>
      <c r="VEB1723" s="24"/>
      <c r="VEC1723" s="24"/>
      <c r="VED1723" s="24"/>
      <c r="VEE1723" s="24"/>
      <c r="VEF1723" s="24"/>
      <c r="VEG1723" s="24"/>
      <c r="VEH1723" s="24"/>
      <c r="VEI1723" s="24"/>
      <c r="VEJ1723" s="24"/>
      <c r="VEK1723" s="24"/>
      <c r="VEL1723" s="24"/>
      <c r="VEP1723" s="3"/>
      <c r="VEQ1723" s="31"/>
      <c r="VER1723" s="5"/>
      <c r="VES1723" s="9"/>
      <c r="VEV1723" s="2"/>
      <c r="VEY1723" s="24"/>
      <c r="VEZ1723" s="24"/>
      <c r="VFA1723" s="31"/>
      <c r="VFB1723" s="24"/>
      <c r="VFC1723" s="24"/>
      <c r="VFD1723" s="24"/>
      <c r="VFE1723" s="24"/>
      <c r="VFF1723" s="24"/>
      <c r="VFG1723" s="24"/>
      <c r="VFH1723" s="24"/>
      <c r="VFI1723" s="24"/>
      <c r="VFJ1723" s="24"/>
      <c r="VFK1723" s="24"/>
      <c r="VFL1723" s="24"/>
      <c r="VFM1723" s="24"/>
      <c r="VFN1723" s="24"/>
      <c r="VFO1723" s="24"/>
      <c r="VFP1723" s="24"/>
      <c r="VFT1723" s="3"/>
      <c r="VFU1723" s="31"/>
      <c r="VFV1723" s="5"/>
      <c r="VFW1723" s="9"/>
      <c r="VFZ1723" s="2"/>
      <c r="VGC1723" s="24"/>
      <c r="VGD1723" s="24"/>
      <c r="VGE1723" s="31"/>
      <c r="VGF1723" s="24"/>
      <c r="VGG1723" s="24"/>
      <c r="VGH1723" s="24"/>
      <c r="VGI1723" s="24"/>
      <c r="VGJ1723" s="24"/>
      <c r="VGK1723" s="24"/>
      <c r="VGL1723" s="24"/>
      <c r="VGM1723" s="24"/>
      <c r="VGN1723" s="24"/>
      <c r="VGO1723" s="24"/>
      <c r="VGP1723" s="24"/>
      <c r="VGQ1723" s="24"/>
      <c r="VGR1723" s="24"/>
      <c r="VGS1723" s="24"/>
      <c r="VGT1723" s="24"/>
      <c r="VGX1723" s="3"/>
      <c r="VGY1723" s="31"/>
      <c r="VGZ1723" s="5"/>
      <c r="VHA1723" s="9"/>
      <c r="VHD1723" s="2"/>
      <c r="VHG1723" s="24"/>
      <c r="VHH1723" s="24"/>
      <c r="VHI1723" s="31"/>
      <c r="VHJ1723" s="24"/>
      <c r="VHK1723" s="24"/>
      <c r="VHL1723" s="24"/>
      <c r="VHM1723" s="24"/>
      <c r="VHN1723" s="24"/>
      <c r="VHO1723" s="24"/>
      <c r="VHP1723" s="24"/>
      <c r="VHQ1723" s="24"/>
      <c r="VHR1723" s="24"/>
      <c r="VHS1723" s="24"/>
      <c r="VHT1723" s="24"/>
      <c r="VHU1723" s="24"/>
      <c r="VHV1723" s="24"/>
      <c r="VHW1723" s="24"/>
      <c r="VHX1723" s="24"/>
      <c r="VIB1723" s="3"/>
      <c r="VIC1723" s="31"/>
      <c r="VID1723" s="5"/>
      <c r="VIE1723" s="9"/>
      <c r="VIH1723" s="2"/>
      <c r="VIK1723" s="24"/>
      <c r="VIL1723" s="24"/>
      <c r="VIM1723" s="31"/>
      <c r="VIN1723" s="24"/>
      <c r="VIO1723" s="24"/>
      <c r="VIP1723" s="24"/>
      <c r="VIQ1723" s="24"/>
      <c r="VIR1723" s="24"/>
      <c r="VIS1723" s="24"/>
      <c r="VIT1723" s="24"/>
      <c r="VIU1723" s="24"/>
      <c r="VIV1723" s="24"/>
      <c r="VIW1723" s="24"/>
      <c r="VIX1723" s="24"/>
      <c r="VIY1723" s="24"/>
      <c r="VIZ1723" s="24"/>
      <c r="VJA1723" s="24"/>
      <c r="VJB1723" s="24"/>
      <c r="VJF1723" s="3"/>
      <c r="VJG1723" s="31"/>
      <c r="VJH1723" s="5"/>
      <c r="VJI1723" s="9"/>
      <c r="VJL1723" s="2"/>
      <c r="VJO1723" s="24"/>
      <c r="VJP1723" s="24"/>
      <c r="VJQ1723" s="31"/>
      <c r="VJR1723" s="24"/>
      <c r="VJS1723" s="24"/>
      <c r="VJT1723" s="24"/>
      <c r="VJU1723" s="24"/>
      <c r="VJV1723" s="24"/>
      <c r="VJW1723" s="24"/>
      <c r="VJX1723" s="24"/>
      <c r="VJY1723" s="24"/>
      <c r="VJZ1723" s="24"/>
      <c r="VKA1723" s="24"/>
      <c r="VKB1723" s="24"/>
      <c r="VKC1723" s="24"/>
      <c r="VKD1723" s="24"/>
      <c r="VKE1723" s="24"/>
      <c r="VKF1723" s="24"/>
      <c r="VKJ1723" s="3"/>
      <c r="VKK1723" s="31"/>
      <c r="VKL1723" s="5"/>
      <c r="VKM1723" s="9"/>
      <c r="VKP1723" s="2"/>
      <c r="VKS1723" s="24"/>
      <c r="VKT1723" s="24"/>
      <c r="VKU1723" s="31"/>
      <c r="VKV1723" s="24"/>
      <c r="VKW1723" s="24"/>
      <c r="VKX1723" s="24"/>
      <c r="VKY1723" s="24"/>
      <c r="VKZ1723" s="24"/>
      <c r="VLA1723" s="24"/>
      <c r="VLB1723" s="24"/>
      <c r="VLC1723" s="24"/>
      <c r="VLD1723" s="24"/>
      <c r="VLE1723" s="24"/>
      <c r="VLF1723" s="24"/>
      <c r="VLG1723" s="24"/>
      <c r="VLH1723" s="24"/>
      <c r="VLI1723" s="24"/>
      <c r="VLJ1723" s="24"/>
      <c r="VLN1723" s="3"/>
      <c r="VLO1723" s="31"/>
      <c r="VLP1723" s="5"/>
      <c r="VLQ1723" s="9"/>
      <c r="VLT1723" s="2"/>
      <c r="VLW1723" s="24"/>
      <c r="VLX1723" s="24"/>
      <c r="VLY1723" s="31"/>
      <c r="VLZ1723" s="24"/>
      <c r="VMA1723" s="24"/>
      <c r="VMB1723" s="24"/>
      <c r="VMC1723" s="24"/>
      <c r="VMD1723" s="24"/>
      <c r="VME1723" s="24"/>
      <c r="VMF1723" s="24"/>
      <c r="VMG1723" s="24"/>
      <c r="VMH1723" s="24"/>
      <c r="VMI1723" s="24"/>
      <c r="VMJ1723" s="24"/>
      <c r="VMK1723" s="24"/>
      <c r="VML1723" s="24"/>
      <c r="VMM1723" s="24"/>
      <c r="VMN1723" s="24"/>
      <c r="VMR1723" s="3"/>
      <c r="VMS1723" s="31"/>
      <c r="VMT1723" s="5"/>
      <c r="VMU1723" s="9"/>
      <c r="VMX1723" s="2"/>
      <c r="VNA1723" s="24"/>
      <c r="VNB1723" s="24"/>
      <c r="VNC1723" s="31"/>
      <c r="VND1723" s="24"/>
      <c r="VNE1723" s="24"/>
      <c r="VNF1723" s="24"/>
      <c r="VNG1723" s="24"/>
      <c r="VNH1723" s="24"/>
      <c r="VNI1723" s="24"/>
      <c r="VNJ1723" s="24"/>
      <c r="VNK1723" s="24"/>
      <c r="VNL1723" s="24"/>
      <c r="VNM1723" s="24"/>
      <c r="VNN1723" s="24"/>
      <c r="VNO1723" s="24"/>
      <c r="VNP1723" s="24"/>
      <c r="VNQ1723" s="24"/>
      <c r="VNR1723" s="24"/>
      <c r="VNV1723" s="3"/>
      <c r="VNW1723" s="31"/>
      <c r="VNX1723" s="5"/>
      <c r="VNY1723" s="9"/>
      <c r="VOB1723" s="2"/>
      <c r="VOE1723" s="24"/>
      <c r="VOF1723" s="24"/>
      <c r="VOG1723" s="31"/>
      <c r="VOH1723" s="24"/>
      <c r="VOI1723" s="24"/>
      <c r="VOJ1723" s="24"/>
      <c r="VOK1723" s="24"/>
      <c r="VOL1723" s="24"/>
      <c r="VOM1723" s="24"/>
      <c r="VON1723" s="24"/>
      <c r="VOO1723" s="24"/>
      <c r="VOP1723" s="24"/>
      <c r="VOQ1723" s="24"/>
      <c r="VOR1723" s="24"/>
      <c r="VOS1723" s="24"/>
      <c r="VOT1723" s="24"/>
      <c r="VOU1723" s="24"/>
      <c r="VOV1723" s="24"/>
      <c r="VOZ1723" s="3"/>
      <c r="VPA1723" s="31"/>
      <c r="VPB1723" s="5"/>
      <c r="VPC1723" s="9"/>
      <c r="VPF1723" s="2"/>
      <c r="VPI1723" s="24"/>
      <c r="VPJ1723" s="24"/>
      <c r="VPK1723" s="31"/>
      <c r="VPL1723" s="24"/>
      <c r="VPM1723" s="24"/>
      <c r="VPN1723" s="24"/>
      <c r="VPO1723" s="24"/>
      <c r="VPP1723" s="24"/>
      <c r="VPQ1723" s="24"/>
      <c r="VPR1723" s="24"/>
      <c r="VPS1723" s="24"/>
      <c r="VPT1723" s="24"/>
      <c r="VPU1723" s="24"/>
      <c r="VPV1723" s="24"/>
      <c r="VPW1723" s="24"/>
      <c r="VPX1723" s="24"/>
      <c r="VPY1723" s="24"/>
      <c r="VPZ1723" s="24"/>
      <c r="VQD1723" s="3"/>
      <c r="VQE1723" s="31"/>
      <c r="VQF1723" s="5"/>
      <c r="VQG1723" s="9"/>
      <c r="VQJ1723" s="2"/>
      <c r="VQM1723" s="24"/>
      <c r="VQN1723" s="24"/>
      <c r="VQO1723" s="31"/>
      <c r="VQP1723" s="24"/>
      <c r="VQQ1723" s="24"/>
      <c r="VQR1723" s="24"/>
      <c r="VQS1723" s="24"/>
      <c r="VQT1723" s="24"/>
      <c r="VQU1723" s="24"/>
      <c r="VQV1723" s="24"/>
      <c r="VQW1723" s="24"/>
      <c r="VQX1723" s="24"/>
      <c r="VQY1723" s="24"/>
      <c r="VQZ1723" s="24"/>
      <c r="VRA1723" s="24"/>
      <c r="VRB1723" s="24"/>
      <c r="VRC1723" s="24"/>
      <c r="VRD1723" s="24"/>
      <c r="VRH1723" s="3"/>
      <c r="VRI1723" s="31"/>
      <c r="VRJ1723" s="5"/>
      <c r="VRK1723" s="9"/>
      <c r="VRN1723" s="2"/>
      <c r="VRQ1723" s="24"/>
      <c r="VRR1723" s="24"/>
      <c r="VRS1723" s="31"/>
      <c r="VRT1723" s="24"/>
      <c r="VRU1723" s="24"/>
      <c r="VRV1723" s="24"/>
      <c r="VRW1723" s="24"/>
      <c r="VRX1723" s="24"/>
      <c r="VRY1723" s="24"/>
      <c r="VRZ1723" s="24"/>
      <c r="VSA1723" s="24"/>
      <c r="VSB1723" s="24"/>
      <c r="VSC1723" s="24"/>
      <c r="VSD1723" s="24"/>
      <c r="VSE1723" s="24"/>
      <c r="VSF1723" s="24"/>
      <c r="VSG1723" s="24"/>
      <c r="VSH1723" s="24"/>
      <c r="VSL1723" s="3"/>
      <c r="VSM1723" s="31"/>
      <c r="VSN1723" s="5"/>
      <c r="VSO1723" s="9"/>
      <c r="VSR1723" s="2"/>
      <c r="VSU1723" s="24"/>
      <c r="VSV1723" s="24"/>
      <c r="VSW1723" s="31"/>
      <c r="VSX1723" s="24"/>
      <c r="VSY1723" s="24"/>
      <c r="VSZ1723" s="24"/>
      <c r="VTA1723" s="24"/>
      <c r="VTB1723" s="24"/>
      <c r="VTC1723" s="24"/>
      <c r="VTD1723" s="24"/>
      <c r="VTE1723" s="24"/>
      <c r="VTF1723" s="24"/>
      <c r="VTG1723" s="24"/>
      <c r="VTH1723" s="24"/>
      <c r="VTI1723" s="24"/>
      <c r="VTJ1723" s="24"/>
      <c r="VTK1723" s="24"/>
      <c r="VTL1723" s="24"/>
      <c r="VTP1723" s="3"/>
      <c r="VTQ1723" s="31"/>
      <c r="VTR1723" s="5"/>
      <c r="VTS1723" s="9"/>
      <c r="VTV1723" s="2"/>
      <c r="VTY1723" s="24"/>
      <c r="VTZ1723" s="24"/>
      <c r="VUA1723" s="31"/>
      <c r="VUB1723" s="24"/>
      <c r="VUC1723" s="24"/>
      <c r="VUD1723" s="24"/>
      <c r="VUE1723" s="24"/>
      <c r="VUF1723" s="24"/>
      <c r="VUG1723" s="24"/>
      <c r="VUH1723" s="24"/>
      <c r="VUI1723" s="24"/>
      <c r="VUJ1723" s="24"/>
      <c r="VUK1723" s="24"/>
      <c r="VUL1723" s="24"/>
      <c r="VUM1723" s="24"/>
      <c r="VUN1723" s="24"/>
      <c r="VUO1723" s="24"/>
      <c r="VUP1723" s="24"/>
      <c r="VUT1723" s="3"/>
      <c r="VUU1723" s="31"/>
      <c r="VUV1723" s="5"/>
      <c r="VUW1723" s="9"/>
      <c r="VUZ1723" s="2"/>
      <c r="VVC1723" s="24"/>
      <c r="VVD1723" s="24"/>
      <c r="VVE1723" s="31"/>
      <c r="VVF1723" s="24"/>
      <c r="VVG1723" s="24"/>
      <c r="VVH1723" s="24"/>
      <c r="VVI1723" s="24"/>
      <c r="VVJ1723" s="24"/>
      <c r="VVK1723" s="24"/>
      <c r="VVL1723" s="24"/>
      <c r="VVM1723" s="24"/>
      <c r="VVN1723" s="24"/>
      <c r="VVO1723" s="24"/>
      <c r="VVP1723" s="24"/>
      <c r="VVQ1723" s="24"/>
      <c r="VVR1723" s="24"/>
      <c r="VVS1723" s="24"/>
      <c r="VVT1723" s="24"/>
      <c r="VVX1723" s="3"/>
      <c r="VVY1723" s="31"/>
      <c r="VVZ1723" s="5"/>
      <c r="VWA1723" s="9"/>
      <c r="VWD1723" s="2"/>
      <c r="VWG1723" s="24"/>
      <c r="VWH1723" s="24"/>
      <c r="VWI1723" s="31"/>
      <c r="VWJ1723" s="24"/>
      <c r="VWK1723" s="24"/>
      <c r="VWL1723" s="24"/>
      <c r="VWM1723" s="24"/>
      <c r="VWN1723" s="24"/>
      <c r="VWO1723" s="24"/>
      <c r="VWP1723" s="24"/>
      <c r="VWQ1723" s="24"/>
      <c r="VWR1723" s="24"/>
      <c r="VWS1723" s="24"/>
      <c r="VWT1723" s="24"/>
      <c r="VWU1723" s="24"/>
      <c r="VWV1723" s="24"/>
      <c r="VWW1723" s="24"/>
      <c r="VWX1723" s="24"/>
      <c r="VXB1723" s="3"/>
      <c r="VXC1723" s="31"/>
      <c r="VXD1723" s="5"/>
      <c r="VXE1723" s="9"/>
      <c r="VXH1723" s="2"/>
      <c r="VXK1723" s="24"/>
      <c r="VXL1723" s="24"/>
      <c r="VXM1723" s="31"/>
      <c r="VXN1723" s="24"/>
      <c r="VXO1723" s="24"/>
      <c r="VXP1723" s="24"/>
      <c r="VXQ1723" s="24"/>
      <c r="VXR1723" s="24"/>
      <c r="VXS1723" s="24"/>
      <c r="VXT1723" s="24"/>
      <c r="VXU1723" s="24"/>
      <c r="VXV1723" s="24"/>
      <c r="VXW1723" s="24"/>
      <c r="VXX1723" s="24"/>
      <c r="VXY1723" s="24"/>
      <c r="VXZ1723" s="24"/>
      <c r="VYA1723" s="24"/>
      <c r="VYB1723" s="24"/>
      <c r="VYF1723" s="3"/>
      <c r="VYG1723" s="31"/>
      <c r="VYH1723" s="5"/>
      <c r="VYI1723" s="9"/>
      <c r="VYL1723" s="2"/>
      <c r="VYO1723" s="24"/>
      <c r="VYP1723" s="24"/>
      <c r="VYQ1723" s="31"/>
      <c r="VYR1723" s="24"/>
      <c r="VYS1723" s="24"/>
      <c r="VYT1723" s="24"/>
      <c r="VYU1723" s="24"/>
      <c r="VYV1723" s="24"/>
      <c r="VYW1723" s="24"/>
      <c r="VYX1723" s="24"/>
      <c r="VYY1723" s="24"/>
      <c r="VYZ1723" s="24"/>
      <c r="VZA1723" s="24"/>
      <c r="VZB1723" s="24"/>
      <c r="VZC1723" s="24"/>
      <c r="VZD1723" s="24"/>
      <c r="VZE1723" s="24"/>
      <c r="VZF1723" s="24"/>
      <c r="VZJ1723" s="3"/>
      <c r="VZK1723" s="31"/>
      <c r="VZL1723" s="5"/>
      <c r="VZM1723" s="9"/>
      <c r="VZP1723" s="2"/>
      <c r="VZS1723" s="24"/>
      <c r="VZT1723" s="24"/>
      <c r="VZU1723" s="31"/>
      <c r="VZV1723" s="24"/>
      <c r="VZW1723" s="24"/>
      <c r="VZX1723" s="24"/>
      <c r="VZY1723" s="24"/>
      <c r="VZZ1723" s="24"/>
      <c r="WAA1723" s="24"/>
      <c r="WAB1723" s="24"/>
      <c r="WAC1723" s="24"/>
      <c r="WAD1723" s="24"/>
      <c r="WAE1723" s="24"/>
      <c r="WAF1723" s="24"/>
      <c r="WAG1723" s="24"/>
      <c r="WAH1723" s="24"/>
      <c r="WAI1723" s="24"/>
      <c r="WAJ1723" s="24"/>
      <c r="WAN1723" s="3"/>
      <c r="WAO1723" s="31"/>
      <c r="WAP1723" s="5"/>
      <c r="WAQ1723" s="9"/>
      <c r="WAT1723" s="2"/>
      <c r="WAW1723" s="24"/>
      <c r="WAX1723" s="24"/>
      <c r="WAY1723" s="31"/>
      <c r="WAZ1723" s="24"/>
      <c r="WBA1723" s="24"/>
      <c r="WBB1723" s="24"/>
      <c r="WBC1723" s="24"/>
      <c r="WBD1723" s="24"/>
      <c r="WBE1723" s="24"/>
      <c r="WBF1723" s="24"/>
      <c r="WBG1723" s="24"/>
      <c r="WBH1723" s="24"/>
      <c r="WBI1723" s="24"/>
      <c r="WBJ1723" s="24"/>
      <c r="WBK1723" s="24"/>
      <c r="WBL1723" s="24"/>
      <c r="WBM1723" s="24"/>
      <c r="WBN1723" s="24"/>
      <c r="WBR1723" s="3"/>
      <c r="WBS1723" s="31"/>
      <c r="WBT1723" s="5"/>
      <c r="WBU1723" s="9"/>
      <c r="WBX1723" s="2"/>
      <c r="WCA1723" s="24"/>
      <c r="WCB1723" s="24"/>
      <c r="WCC1723" s="31"/>
      <c r="WCD1723" s="24"/>
      <c r="WCE1723" s="24"/>
      <c r="WCF1723" s="24"/>
      <c r="WCG1723" s="24"/>
      <c r="WCH1723" s="24"/>
      <c r="WCI1723" s="24"/>
      <c r="WCJ1723" s="24"/>
      <c r="WCK1723" s="24"/>
      <c r="WCL1723" s="24"/>
      <c r="WCM1723" s="24"/>
      <c r="WCN1723" s="24"/>
      <c r="WCO1723" s="24"/>
      <c r="WCP1723" s="24"/>
      <c r="WCQ1723" s="24"/>
      <c r="WCR1723" s="24"/>
      <c r="WCV1723" s="3"/>
      <c r="WCW1723" s="31"/>
      <c r="WCX1723" s="5"/>
      <c r="WCY1723" s="9"/>
      <c r="WDB1723" s="2"/>
      <c r="WDE1723" s="24"/>
      <c r="WDF1723" s="24"/>
      <c r="WDG1723" s="31"/>
      <c r="WDH1723" s="24"/>
      <c r="WDI1723" s="24"/>
      <c r="WDJ1723" s="24"/>
      <c r="WDK1723" s="24"/>
      <c r="WDL1723" s="24"/>
      <c r="WDM1723" s="24"/>
      <c r="WDN1723" s="24"/>
      <c r="WDO1723" s="24"/>
      <c r="WDP1723" s="24"/>
      <c r="WDQ1723" s="24"/>
      <c r="WDR1723" s="24"/>
      <c r="WDS1723" s="24"/>
      <c r="WDT1723" s="24"/>
      <c r="WDU1723" s="24"/>
      <c r="WDV1723" s="24"/>
      <c r="WDZ1723" s="3"/>
      <c r="WEA1723" s="31"/>
      <c r="WEB1723" s="5"/>
      <c r="WEC1723" s="9"/>
      <c r="WEF1723" s="2"/>
      <c r="WEI1723" s="24"/>
      <c r="WEJ1723" s="24"/>
      <c r="WEK1723" s="31"/>
      <c r="WEL1723" s="24"/>
      <c r="WEM1723" s="24"/>
      <c r="WEN1723" s="24"/>
      <c r="WEO1723" s="24"/>
      <c r="WEP1723" s="24"/>
      <c r="WEQ1723" s="24"/>
      <c r="WER1723" s="24"/>
      <c r="WES1723" s="24"/>
      <c r="WET1723" s="24"/>
      <c r="WEU1723" s="24"/>
      <c r="WEV1723" s="24"/>
      <c r="WEW1723" s="24"/>
      <c r="WEX1723" s="24"/>
      <c r="WEY1723" s="24"/>
      <c r="WEZ1723" s="24"/>
      <c r="WFD1723" s="3"/>
      <c r="WFE1723" s="31"/>
      <c r="WFF1723" s="5"/>
      <c r="WFG1723" s="9"/>
      <c r="WFJ1723" s="2"/>
      <c r="WFM1723" s="24"/>
      <c r="WFN1723" s="24"/>
      <c r="WFO1723" s="31"/>
      <c r="WFP1723" s="24"/>
      <c r="WFQ1723" s="24"/>
      <c r="WFR1723" s="24"/>
      <c r="WFS1723" s="24"/>
      <c r="WFT1723" s="24"/>
      <c r="WFU1723" s="24"/>
      <c r="WFV1723" s="24"/>
      <c r="WFW1723" s="24"/>
      <c r="WFX1723" s="24"/>
      <c r="WFY1723" s="24"/>
      <c r="WFZ1723" s="24"/>
      <c r="WGA1723" s="24"/>
      <c r="WGB1723" s="24"/>
      <c r="WGC1723" s="24"/>
      <c r="WGD1723" s="24"/>
      <c r="WGH1723" s="3"/>
      <c r="WGI1723" s="31"/>
      <c r="WGJ1723" s="5"/>
      <c r="WGK1723" s="9"/>
      <c r="WGN1723" s="2"/>
      <c r="WGQ1723" s="24"/>
      <c r="WGR1723" s="24"/>
      <c r="WGS1723" s="31"/>
      <c r="WGT1723" s="24"/>
      <c r="WGU1723" s="24"/>
      <c r="WGV1723" s="24"/>
      <c r="WGW1723" s="24"/>
      <c r="WGX1723" s="24"/>
      <c r="WGY1723" s="24"/>
      <c r="WGZ1723" s="24"/>
      <c r="WHA1723" s="24"/>
      <c r="WHB1723" s="24"/>
      <c r="WHC1723" s="24"/>
      <c r="WHD1723" s="24"/>
      <c r="WHE1723" s="24"/>
      <c r="WHF1723" s="24"/>
      <c r="WHG1723" s="24"/>
      <c r="WHH1723" s="24"/>
      <c r="WHL1723" s="3"/>
      <c r="WHM1723" s="31"/>
      <c r="WHN1723" s="5"/>
      <c r="WHO1723" s="9"/>
      <c r="WHR1723" s="2"/>
      <c r="WHU1723" s="24"/>
      <c r="WHV1723" s="24"/>
      <c r="WHW1723" s="31"/>
      <c r="WHX1723" s="24"/>
      <c r="WHY1723" s="24"/>
      <c r="WHZ1723" s="24"/>
      <c r="WIA1723" s="24"/>
      <c r="WIB1723" s="24"/>
      <c r="WIC1723" s="24"/>
      <c r="WID1723" s="24"/>
      <c r="WIE1723" s="24"/>
      <c r="WIF1723" s="24"/>
      <c r="WIG1723" s="24"/>
      <c r="WIH1723" s="24"/>
      <c r="WII1723" s="24"/>
      <c r="WIJ1723" s="24"/>
      <c r="WIK1723" s="24"/>
      <c r="WIL1723" s="24"/>
      <c r="WIP1723" s="3"/>
      <c r="WIQ1723" s="31"/>
      <c r="WIR1723" s="5"/>
      <c r="WIS1723" s="9"/>
      <c r="WIV1723" s="2"/>
      <c r="WIY1723" s="24"/>
      <c r="WIZ1723" s="24"/>
      <c r="WJA1723" s="31"/>
      <c r="WJB1723" s="24"/>
      <c r="WJC1723" s="24"/>
      <c r="WJD1723" s="24"/>
      <c r="WJE1723" s="24"/>
      <c r="WJF1723" s="24"/>
      <c r="WJG1723" s="24"/>
      <c r="WJH1723" s="24"/>
      <c r="WJI1723" s="24"/>
      <c r="WJJ1723" s="24"/>
      <c r="WJK1723" s="24"/>
      <c r="WJL1723" s="24"/>
      <c r="WJM1723" s="24"/>
      <c r="WJN1723" s="24"/>
      <c r="WJO1723" s="24"/>
      <c r="WJP1723" s="24"/>
      <c r="WJT1723" s="3"/>
      <c r="WJU1723" s="31"/>
      <c r="WJV1723" s="5"/>
      <c r="WJW1723" s="9"/>
      <c r="WJZ1723" s="2"/>
      <c r="WKC1723" s="24"/>
      <c r="WKD1723" s="24"/>
      <c r="WKE1723" s="31"/>
      <c r="WKF1723" s="24"/>
      <c r="WKG1723" s="24"/>
      <c r="WKH1723" s="24"/>
      <c r="WKI1723" s="24"/>
      <c r="WKJ1723" s="24"/>
      <c r="WKK1723" s="24"/>
      <c r="WKL1723" s="24"/>
      <c r="WKM1723" s="24"/>
      <c r="WKN1723" s="24"/>
      <c r="WKO1723" s="24"/>
      <c r="WKP1723" s="24"/>
      <c r="WKQ1723" s="24"/>
      <c r="WKR1723" s="24"/>
      <c r="WKS1723" s="24"/>
      <c r="WKT1723" s="24"/>
      <c r="WKX1723" s="3"/>
      <c r="WKY1723" s="31"/>
      <c r="WKZ1723" s="5"/>
      <c r="WLA1723" s="9"/>
      <c r="WLD1723" s="2"/>
      <c r="WLG1723" s="24"/>
      <c r="WLH1723" s="24"/>
      <c r="WLI1723" s="31"/>
      <c r="WLJ1723" s="24"/>
      <c r="WLK1723" s="24"/>
      <c r="WLL1723" s="24"/>
      <c r="WLM1723" s="24"/>
      <c r="WLN1723" s="24"/>
      <c r="WLO1723" s="24"/>
      <c r="WLP1723" s="24"/>
      <c r="WLQ1723" s="24"/>
      <c r="WLR1723" s="24"/>
      <c r="WLS1723" s="24"/>
      <c r="WLT1723" s="24"/>
      <c r="WLU1723" s="24"/>
      <c r="WLV1723" s="24"/>
      <c r="WLW1723" s="24"/>
      <c r="WLX1723" s="24"/>
      <c r="WMB1723" s="3"/>
      <c r="WMC1723" s="31"/>
      <c r="WMD1723" s="5"/>
      <c r="WME1723" s="9"/>
      <c r="WMH1723" s="2"/>
      <c r="WMK1723" s="24"/>
      <c r="WML1723" s="24"/>
      <c r="WMM1723" s="31"/>
      <c r="WMN1723" s="24"/>
      <c r="WMO1723" s="24"/>
      <c r="WMP1723" s="24"/>
      <c r="WMQ1723" s="24"/>
      <c r="WMR1723" s="24"/>
      <c r="WMS1723" s="24"/>
      <c r="WMT1723" s="24"/>
      <c r="WMU1723" s="24"/>
      <c r="WMV1723" s="24"/>
      <c r="WMW1723" s="24"/>
      <c r="WMX1723" s="24"/>
      <c r="WMY1723" s="24"/>
      <c r="WMZ1723" s="24"/>
      <c r="WNA1723" s="24"/>
      <c r="WNB1723" s="24"/>
      <c r="WNF1723" s="3"/>
      <c r="WNG1723" s="31"/>
      <c r="WNH1723" s="5"/>
      <c r="WNI1723" s="9"/>
      <c r="WNL1723" s="2"/>
      <c r="WNO1723" s="24"/>
      <c r="WNP1723" s="24"/>
      <c r="WNQ1723" s="31"/>
      <c r="WNR1723" s="24"/>
      <c r="WNS1723" s="24"/>
      <c r="WNT1723" s="24"/>
      <c r="WNU1723" s="24"/>
      <c r="WNV1723" s="24"/>
      <c r="WNW1723" s="24"/>
      <c r="WNX1723" s="24"/>
      <c r="WNY1723" s="24"/>
      <c r="WNZ1723" s="24"/>
      <c r="WOA1723" s="24"/>
      <c r="WOB1723" s="24"/>
      <c r="WOC1723" s="24"/>
      <c r="WOD1723" s="24"/>
      <c r="WOE1723" s="24"/>
      <c r="WOF1723" s="24"/>
      <c r="WOJ1723" s="3"/>
      <c r="WOK1723" s="31"/>
      <c r="WOL1723" s="5"/>
      <c r="WOM1723" s="9"/>
      <c r="WOP1723" s="2"/>
      <c r="WOS1723" s="24"/>
      <c r="WOT1723" s="24"/>
      <c r="WOU1723" s="31"/>
      <c r="WOV1723" s="24"/>
      <c r="WOW1723" s="24"/>
      <c r="WOX1723" s="24"/>
      <c r="WOY1723" s="24"/>
      <c r="WOZ1723" s="24"/>
      <c r="WPA1723" s="24"/>
      <c r="WPB1723" s="24"/>
      <c r="WPC1723" s="24"/>
      <c r="WPD1723" s="24"/>
      <c r="WPE1723" s="24"/>
      <c r="WPF1723" s="24"/>
      <c r="WPG1723" s="24"/>
      <c r="WPH1723" s="24"/>
      <c r="WPI1723" s="24"/>
      <c r="WPJ1723" s="24"/>
      <c r="WPN1723" s="3"/>
      <c r="WPO1723" s="31"/>
      <c r="WPP1723" s="5"/>
      <c r="WPQ1723" s="9"/>
      <c r="WPT1723" s="2"/>
      <c r="WPW1723" s="24"/>
      <c r="WPX1723" s="24"/>
      <c r="WPY1723" s="31"/>
      <c r="WPZ1723" s="24"/>
      <c r="WQA1723" s="24"/>
      <c r="WQB1723" s="24"/>
      <c r="WQC1723" s="24"/>
      <c r="WQD1723" s="24"/>
      <c r="WQE1723" s="24"/>
      <c r="WQF1723" s="24"/>
      <c r="WQG1723" s="24"/>
      <c r="WQH1723" s="24"/>
      <c r="WQI1723" s="24"/>
      <c r="WQJ1723" s="24"/>
      <c r="WQK1723" s="24"/>
      <c r="WQL1723" s="24"/>
      <c r="WQM1723" s="24"/>
      <c r="WQN1723" s="24"/>
      <c r="WQR1723" s="3"/>
      <c r="WQS1723" s="31"/>
      <c r="WQT1723" s="5"/>
      <c r="WQU1723" s="9"/>
      <c r="WQX1723" s="2"/>
      <c r="WRA1723" s="24"/>
      <c r="WRB1723" s="24"/>
      <c r="WRC1723" s="31"/>
      <c r="WRD1723" s="24"/>
      <c r="WRE1723" s="24"/>
      <c r="WRF1723" s="24"/>
      <c r="WRG1723" s="24"/>
      <c r="WRH1723" s="24"/>
      <c r="WRI1723" s="24"/>
      <c r="WRJ1723" s="24"/>
      <c r="WRK1723" s="24"/>
      <c r="WRL1723" s="24"/>
      <c r="WRM1723" s="24"/>
      <c r="WRN1723" s="24"/>
      <c r="WRO1723" s="24"/>
      <c r="WRP1723" s="24"/>
      <c r="WRQ1723" s="24"/>
      <c r="WRR1723" s="24"/>
      <c r="WRV1723" s="3"/>
      <c r="WRW1723" s="31"/>
      <c r="WRX1723" s="5"/>
      <c r="WRY1723" s="9"/>
      <c r="WSB1723" s="2"/>
      <c r="WSE1723" s="24"/>
      <c r="WSF1723" s="24"/>
      <c r="WSG1723" s="31"/>
      <c r="WSH1723" s="24"/>
      <c r="WSI1723" s="24"/>
      <c r="WSJ1723" s="24"/>
      <c r="WSK1723" s="24"/>
      <c r="WSL1723" s="24"/>
      <c r="WSM1723" s="24"/>
      <c r="WSN1723" s="24"/>
      <c r="WSO1723" s="24"/>
      <c r="WSP1723" s="24"/>
      <c r="WSQ1723" s="24"/>
      <c r="WSR1723" s="24"/>
      <c r="WSS1723" s="24"/>
      <c r="WST1723" s="24"/>
      <c r="WSU1723" s="24"/>
      <c r="WSV1723" s="24"/>
      <c r="WSZ1723" s="3"/>
      <c r="WTA1723" s="31"/>
      <c r="WTB1723" s="5"/>
      <c r="WTC1723" s="9"/>
      <c r="WTF1723" s="2"/>
      <c r="WTI1723" s="24"/>
      <c r="WTJ1723" s="24"/>
      <c r="WTK1723" s="31"/>
      <c r="WTL1723" s="24"/>
      <c r="WTM1723" s="24"/>
      <c r="WTN1723" s="24"/>
      <c r="WTO1723" s="24"/>
      <c r="WTP1723" s="24"/>
      <c r="WTQ1723" s="24"/>
      <c r="WTR1723" s="24"/>
      <c r="WTS1723" s="24"/>
      <c r="WTT1723" s="24"/>
      <c r="WTU1723" s="24"/>
      <c r="WTV1723" s="24"/>
      <c r="WTW1723" s="24"/>
      <c r="WTX1723" s="24"/>
      <c r="WTY1723" s="24"/>
      <c r="WTZ1723" s="24"/>
      <c r="WUD1723" s="3"/>
      <c r="WUE1723" s="31"/>
      <c r="WUF1723" s="5"/>
      <c r="WUG1723" s="9"/>
      <c r="WUJ1723" s="2"/>
      <c r="WUM1723" s="24"/>
      <c r="WUN1723" s="24"/>
      <c r="WUO1723" s="31"/>
      <c r="WUP1723" s="24"/>
      <c r="WUQ1723" s="24"/>
      <c r="WUR1723" s="24"/>
      <c r="WUS1723" s="24"/>
      <c r="WUT1723" s="24"/>
      <c r="WUU1723" s="24"/>
      <c r="WUV1723" s="24"/>
      <c r="WUW1723" s="24"/>
      <c r="WUX1723" s="24"/>
      <c r="WUY1723" s="24"/>
      <c r="WUZ1723" s="24"/>
      <c r="WVA1723" s="24"/>
      <c r="WVB1723" s="24"/>
      <c r="WVC1723" s="24"/>
      <c r="WVD1723" s="24"/>
      <c r="WVH1723" s="3"/>
      <c r="WVI1723" s="31"/>
      <c r="WVJ1723" s="5"/>
      <c r="WVK1723" s="9"/>
      <c r="WVN1723" s="2"/>
      <c r="WVQ1723" s="24"/>
      <c r="WVR1723" s="24"/>
      <c r="WVS1723" s="31"/>
      <c r="WVT1723" s="24"/>
      <c r="WVU1723" s="24"/>
      <c r="WVV1723" s="24"/>
      <c r="WVW1723" s="24"/>
      <c r="WVX1723" s="24"/>
      <c r="WVY1723" s="24"/>
      <c r="WVZ1723" s="24"/>
      <c r="WWA1723" s="24"/>
      <c r="WWB1723" s="24"/>
      <c r="WWC1723" s="24"/>
      <c r="WWD1723" s="24"/>
      <c r="WWE1723" s="24"/>
      <c r="WWF1723" s="24"/>
      <c r="WWG1723" s="24"/>
      <c r="WWH1723" s="24"/>
      <c r="WWL1723" s="3"/>
      <c r="WWM1723" s="31"/>
      <c r="WWN1723" s="5"/>
      <c r="WWO1723" s="9"/>
      <c r="WWR1723" s="2"/>
      <c r="WWU1723" s="24"/>
      <c r="WWV1723" s="24"/>
      <c r="WWW1723" s="31"/>
      <c r="WWX1723" s="24"/>
      <c r="WWY1723" s="24"/>
      <c r="WWZ1723" s="24"/>
      <c r="WXA1723" s="24"/>
      <c r="WXB1723" s="24"/>
      <c r="WXC1723" s="24"/>
      <c r="WXD1723" s="24"/>
      <c r="WXE1723" s="24"/>
      <c r="WXF1723" s="24"/>
      <c r="WXG1723" s="24"/>
      <c r="WXH1723" s="24"/>
      <c r="WXI1723" s="24"/>
      <c r="WXJ1723" s="24"/>
      <c r="WXK1723" s="24"/>
      <c r="WXL1723" s="24"/>
      <c r="WXP1723" s="3"/>
      <c r="WXQ1723" s="31"/>
      <c r="WXR1723" s="5"/>
      <c r="WXS1723" s="9"/>
      <c r="WXV1723" s="2"/>
      <c r="WXY1723" s="24"/>
      <c r="WXZ1723" s="24"/>
      <c r="WYA1723" s="31"/>
      <c r="WYB1723" s="24"/>
      <c r="WYC1723" s="24"/>
      <c r="WYD1723" s="24"/>
      <c r="WYE1723" s="24"/>
      <c r="WYF1723" s="24"/>
      <c r="WYG1723" s="24"/>
      <c r="WYH1723" s="24"/>
      <c r="WYI1723" s="24"/>
      <c r="WYJ1723" s="24"/>
      <c r="WYK1723" s="24"/>
      <c r="WYL1723" s="24"/>
      <c r="WYM1723" s="24"/>
      <c r="WYN1723" s="24"/>
      <c r="WYO1723" s="24"/>
      <c r="WYP1723" s="24"/>
      <c r="WYT1723" s="3"/>
      <c r="WYU1723" s="31"/>
      <c r="WYV1723" s="5"/>
      <c r="WYW1723" s="9"/>
      <c r="WYZ1723" s="2"/>
      <c r="WZC1723" s="24"/>
      <c r="WZD1723" s="24"/>
      <c r="WZE1723" s="31"/>
      <c r="WZF1723" s="24"/>
      <c r="WZG1723" s="24"/>
      <c r="WZH1723" s="24"/>
      <c r="WZI1723" s="24"/>
      <c r="WZJ1723" s="24"/>
      <c r="WZK1723" s="24"/>
      <c r="WZL1723" s="24"/>
      <c r="WZM1723" s="24"/>
      <c r="WZN1723" s="24"/>
      <c r="WZO1723" s="24"/>
      <c r="WZP1723" s="24"/>
      <c r="WZQ1723" s="24"/>
      <c r="WZR1723" s="24"/>
      <c r="WZS1723" s="24"/>
      <c r="WZT1723" s="24"/>
      <c r="WZX1723" s="3"/>
      <c r="WZY1723" s="31"/>
      <c r="WZZ1723" s="5"/>
      <c r="XAA1723" s="9"/>
      <c r="XAD1723" s="2"/>
      <c r="XAG1723" s="24"/>
      <c r="XAH1723" s="24"/>
      <c r="XAI1723" s="31"/>
      <c r="XAJ1723" s="24"/>
      <c r="XAK1723" s="24"/>
      <c r="XAL1723" s="24"/>
      <c r="XAM1723" s="24"/>
      <c r="XAN1723" s="24"/>
      <c r="XAO1723" s="24"/>
      <c r="XAP1723" s="24"/>
      <c r="XAQ1723" s="24"/>
      <c r="XAR1723" s="24"/>
      <c r="XAS1723" s="24"/>
      <c r="XAT1723" s="24"/>
      <c r="XAU1723" s="24"/>
      <c r="XAV1723" s="24"/>
      <c r="XAW1723" s="24"/>
      <c r="XAX1723" s="24"/>
      <c r="XBB1723" s="3"/>
      <c r="XBC1723" s="31"/>
      <c r="XBD1723" s="5"/>
      <c r="XBE1723" s="9"/>
      <c r="XBH1723" s="2"/>
      <c r="XBK1723" s="24"/>
      <c r="XBL1723" s="24"/>
      <c r="XBM1723" s="31"/>
      <c r="XBN1723" s="24"/>
      <c r="XBO1723" s="24"/>
      <c r="XBP1723" s="24"/>
      <c r="XBQ1723" s="24"/>
      <c r="XBR1723" s="24"/>
      <c r="XBS1723" s="24"/>
      <c r="XBT1723" s="24"/>
      <c r="XBU1723" s="24"/>
      <c r="XBV1723" s="24"/>
      <c r="XBW1723" s="24"/>
      <c r="XBX1723" s="24"/>
      <c r="XBY1723" s="24"/>
      <c r="XBZ1723" s="24"/>
      <c r="XCA1723" s="24"/>
      <c r="XCB1723" s="24"/>
      <c r="XCF1723" s="3"/>
      <c r="XCG1723" s="31"/>
      <c r="XCH1723" s="5"/>
      <c r="XCI1723" s="9"/>
      <c r="XCL1723" s="2"/>
      <c r="XCO1723" s="24"/>
      <c r="XCP1723" s="24"/>
      <c r="XCQ1723" s="31"/>
      <c r="XCR1723" s="24"/>
      <c r="XCS1723" s="24"/>
      <c r="XCT1723" s="24"/>
      <c r="XCU1723" s="24"/>
      <c r="XCV1723" s="24"/>
      <c r="XCW1723" s="24"/>
      <c r="XCX1723" s="24"/>
      <c r="XCY1723" s="24"/>
      <c r="XCZ1723" s="24"/>
      <c r="XDA1723" s="24"/>
      <c r="XDB1723" s="24"/>
      <c r="XDC1723" s="24"/>
      <c r="XDD1723" s="24"/>
      <c r="XDE1723" s="24"/>
      <c r="XDF1723" s="24"/>
      <c r="XDJ1723" s="3"/>
      <c r="XDK1723" s="31"/>
      <c r="XDL1723" s="5"/>
      <c r="XDM1723" s="9"/>
      <c r="XDP1723" s="2"/>
      <c r="XDS1723" s="24"/>
      <c r="XDT1723" s="24"/>
      <c r="XDU1723" s="31"/>
      <c r="XDV1723" s="24"/>
      <c r="XDW1723" s="24"/>
      <c r="XDX1723" s="24"/>
      <c r="XDY1723" s="24"/>
      <c r="XDZ1723" s="24"/>
      <c r="XEA1723" s="24"/>
      <c r="XEB1723" s="24"/>
      <c r="XEC1723" s="24"/>
      <c r="XED1723" s="24"/>
      <c r="XEE1723" s="24"/>
      <c r="XEF1723" s="24"/>
      <c r="XEG1723" s="24"/>
      <c r="XEH1723" s="24"/>
      <c r="XEI1723" s="24"/>
      <c r="XEJ1723" s="24"/>
      <c r="XEN1723" s="3"/>
      <c r="XEO1723" s="31"/>
      <c r="XEP1723" s="5"/>
      <c r="XEQ1723" s="9"/>
    </row>
    <row r="1724" spans="1:4094 4098:6144 6147:11264 11268:13311 13314:14334 14337:16371" ht="15" hidden="1" customHeight="1" outlineLevel="1" x14ac:dyDescent="0.2">
      <c r="A1724" s="3">
        <v>43861</v>
      </c>
      <c r="B1724" s="19">
        <v>58373.99</v>
      </c>
      <c r="C1724" s="5" t="s">
        <v>1207</v>
      </c>
      <c r="D1724" s="9" t="s">
        <v>1135</v>
      </c>
      <c r="E1724"/>
      <c r="F1724" s="19">
        <v>58373.99</v>
      </c>
      <c r="Z1724" s="20">
        <f t="shared" ref="Z1724:Z1744" si="87">SUM(E1724:Y1724)</f>
        <v>58373.99</v>
      </c>
      <c r="AA1724" s="20" t="str">
        <f t="shared" si="85"/>
        <v>4386158373,99</v>
      </c>
      <c r="AB1724" t="s">
        <v>2206</v>
      </c>
      <c r="AC1724" t="s">
        <v>2244</v>
      </c>
      <c r="AD1724" t="s">
        <v>2209</v>
      </c>
    </row>
    <row r="1725" spans="1:4094 4098:6144 6147:11264 11268:13311 13314:14334 14337:16371" ht="15" hidden="1" customHeight="1" outlineLevel="1" x14ac:dyDescent="0.2">
      <c r="A1725" s="3">
        <v>43861</v>
      </c>
      <c r="B1725" s="19">
        <v>35250</v>
      </c>
      <c r="C1725" s="5" t="s">
        <v>906</v>
      </c>
      <c r="D1725" s="9" t="s">
        <v>1196</v>
      </c>
      <c r="E1725"/>
      <c r="G1725" s="4">
        <v>35250</v>
      </c>
      <c r="Z1725" s="20">
        <f t="shared" si="87"/>
        <v>35250</v>
      </c>
      <c r="AA1725" s="20" t="str">
        <f t="shared" si="85"/>
        <v>4386135250</v>
      </c>
      <c r="AB1725" t="s">
        <v>2209</v>
      </c>
      <c r="AC1725" t="s">
        <v>2244</v>
      </c>
      <c r="AD1725" t="s">
        <v>2209</v>
      </c>
    </row>
    <row r="1726" spans="1:4094 4098:6144 6147:11264 11268:13311 13314:14334 14337:16371" ht="15" hidden="1" customHeight="1" outlineLevel="1" x14ac:dyDescent="0.2">
      <c r="A1726" s="3">
        <v>43861</v>
      </c>
      <c r="B1726" s="19">
        <v>34494</v>
      </c>
      <c r="C1726" s="5" t="s">
        <v>1207</v>
      </c>
      <c r="D1726" s="9" t="s">
        <v>1139</v>
      </c>
      <c r="E1726"/>
      <c r="F1726" s="19">
        <v>34494</v>
      </c>
      <c r="G1726" s="4"/>
      <c r="Z1726" s="20">
        <f t="shared" si="87"/>
        <v>34494</v>
      </c>
      <c r="AA1726" s="20" t="str">
        <f t="shared" si="85"/>
        <v>4386134494</v>
      </c>
      <c r="AB1726" t="s">
        <v>2205</v>
      </c>
      <c r="AC1726" t="s">
        <v>2244</v>
      </c>
      <c r="AD1726" t="s">
        <v>2209</v>
      </c>
    </row>
    <row r="1727" spans="1:4094 4098:6144 6147:11264 11268:13311 13314:14334 14337:16371" ht="15" hidden="1" customHeight="1" outlineLevel="1" x14ac:dyDescent="0.2">
      <c r="A1727" s="3">
        <v>43861</v>
      </c>
      <c r="B1727" s="19">
        <v>49464.23</v>
      </c>
      <c r="C1727" s="5" t="s">
        <v>7</v>
      </c>
      <c r="D1727" s="9" t="s">
        <v>2105</v>
      </c>
      <c r="E1727"/>
      <c r="G1727" s="4">
        <v>49464.23</v>
      </c>
      <c r="Z1727" s="20">
        <f t="shared" si="87"/>
        <v>49464.23</v>
      </c>
      <c r="AA1727" s="20" t="str">
        <f t="shared" si="85"/>
        <v>4386149464,23</v>
      </c>
      <c r="AB1727" t="s">
        <v>2209</v>
      </c>
      <c r="AC1727" t="s">
        <v>2244</v>
      </c>
      <c r="AD1727" t="s">
        <v>2209</v>
      </c>
    </row>
    <row r="1728" spans="1:4094 4098:6144 6147:11264 11268:13311 13314:14334 14337:16371" ht="15" hidden="1" customHeight="1" outlineLevel="1" x14ac:dyDescent="0.2">
      <c r="A1728" s="3">
        <v>43861</v>
      </c>
      <c r="B1728" s="19">
        <v>530.66999999999996</v>
      </c>
      <c r="C1728" s="5" t="s">
        <v>1222</v>
      </c>
      <c r="D1728" s="9" t="s">
        <v>2104</v>
      </c>
      <c r="E1728"/>
      <c r="F1728" s="19">
        <v>530.66999999999996</v>
      </c>
      <c r="Z1728" s="20">
        <f t="shared" si="87"/>
        <v>530.66999999999996</v>
      </c>
      <c r="AA1728" s="20" t="str">
        <f t="shared" si="85"/>
        <v>43861530,67</v>
      </c>
      <c r="AB1728" t="s">
        <v>2206</v>
      </c>
      <c r="AC1728" t="s">
        <v>2244</v>
      </c>
      <c r="AD1728" t="s">
        <v>2209</v>
      </c>
    </row>
    <row r="1729" spans="1:30" ht="15" hidden="1" customHeight="1" outlineLevel="1" x14ac:dyDescent="0.2">
      <c r="A1729" s="3">
        <v>43861</v>
      </c>
      <c r="B1729" s="19">
        <v>13532.15</v>
      </c>
      <c r="C1729" s="5" t="s">
        <v>1207</v>
      </c>
      <c r="D1729" s="9" t="s">
        <v>1138</v>
      </c>
      <c r="E1729"/>
      <c r="F1729" s="19">
        <v>13532.15</v>
      </c>
      <c r="Z1729" s="20">
        <f t="shared" si="87"/>
        <v>13532.15</v>
      </c>
      <c r="AA1729" s="20" t="str">
        <f t="shared" si="85"/>
        <v>4386113532,15</v>
      </c>
      <c r="AB1729" t="s">
        <v>2206</v>
      </c>
      <c r="AC1729" t="s">
        <v>2244</v>
      </c>
      <c r="AD1729" t="s">
        <v>2209</v>
      </c>
    </row>
    <row r="1730" spans="1:30" ht="15" hidden="1" customHeight="1" outlineLevel="1" x14ac:dyDescent="0.2">
      <c r="A1730" s="3">
        <v>43861</v>
      </c>
      <c r="B1730" s="19">
        <v>475</v>
      </c>
      <c r="C1730" s="5" t="s">
        <v>7</v>
      </c>
      <c r="D1730" s="9" t="s">
        <v>1326</v>
      </c>
      <c r="E1730" s="19">
        <v>475</v>
      </c>
      <c r="Z1730" s="20">
        <f t="shared" si="87"/>
        <v>475</v>
      </c>
      <c r="AA1730" s="20" t="str">
        <f t="shared" ref="AA1730:AA1762" si="88">A1730&amp;B1730</f>
        <v>43861475</v>
      </c>
      <c r="AB1730" t="s">
        <v>2204</v>
      </c>
      <c r="AC1730" t="s">
        <v>2245</v>
      </c>
      <c r="AD1730" t="s">
        <v>2262</v>
      </c>
    </row>
    <row r="1731" spans="1:30" ht="15" hidden="1" customHeight="1" outlineLevel="1" x14ac:dyDescent="0.2">
      <c r="A1731" s="3">
        <v>43861</v>
      </c>
      <c r="B1731" s="19">
        <v>7694.75</v>
      </c>
      <c r="C1731" s="5" t="s">
        <v>1207</v>
      </c>
      <c r="D1731" s="9" t="s">
        <v>1992</v>
      </c>
      <c r="E1731"/>
      <c r="F1731" s="19">
        <v>7694.75</v>
      </c>
      <c r="Z1731" s="20">
        <f t="shared" si="87"/>
        <v>7694.75</v>
      </c>
      <c r="AA1731" s="20" t="str">
        <f t="shared" si="88"/>
        <v>438617694,75</v>
      </c>
      <c r="AB1731" t="s">
        <v>2206</v>
      </c>
      <c r="AC1731" t="s">
        <v>2244</v>
      </c>
      <c r="AD1731" t="s">
        <v>2209</v>
      </c>
    </row>
    <row r="1732" spans="1:30" ht="15" hidden="1" customHeight="1" outlineLevel="1" x14ac:dyDescent="0.2">
      <c r="A1732" s="3">
        <v>43861</v>
      </c>
      <c r="B1732" s="19">
        <v>197.86</v>
      </c>
      <c r="C1732" s="5" t="s">
        <v>7</v>
      </c>
      <c r="D1732" s="9" t="s">
        <v>1197</v>
      </c>
      <c r="E1732" s="19">
        <v>197.86</v>
      </c>
      <c r="F1732" s="19"/>
      <c r="Z1732" s="20">
        <f t="shared" si="87"/>
        <v>197.86</v>
      </c>
      <c r="AA1732" s="20" t="str">
        <f t="shared" si="88"/>
        <v>43861197,86</v>
      </c>
      <c r="AB1732" t="s">
        <v>2204</v>
      </c>
      <c r="AC1732" t="s">
        <v>2245</v>
      </c>
      <c r="AD1732" t="s">
        <v>2262</v>
      </c>
    </row>
    <row r="1733" spans="1:30" ht="15" hidden="1" customHeight="1" outlineLevel="1" x14ac:dyDescent="0.2">
      <c r="A1733" s="3">
        <v>43861</v>
      </c>
      <c r="B1733" s="19">
        <v>8000</v>
      </c>
      <c r="C1733" s="5" t="s">
        <v>458</v>
      </c>
      <c r="D1733" s="9" t="s">
        <v>2103</v>
      </c>
      <c r="E1733"/>
      <c r="J1733" s="19">
        <v>8000</v>
      </c>
      <c r="Z1733" s="20">
        <f t="shared" si="87"/>
        <v>8000</v>
      </c>
      <c r="AA1733" s="20" t="str">
        <f t="shared" si="88"/>
        <v>438618000</v>
      </c>
      <c r="AB1733" t="s">
        <v>2220</v>
      </c>
      <c r="AC1733" t="s">
        <v>2245</v>
      </c>
      <c r="AD1733" t="s">
        <v>2272</v>
      </c>
    </row>
    <row r="1734" spans="1:30" ht="15" hidden="1" customHeight="1" outlineLevel="1" x14ac:dyDescent="0.2">
      <c r="A1734" s="3">
        <v>43860</v>
      </c>
      <c r="B1734" s="19">
        <v>67000</v>
      </c>
      <c r="C1734" s="5" t="s">
        <v>1219</v>
      </c>
      <c r="D1734" s="9" t="s">
        <v>2102</v>
      </c>
      <c r="E1734"/>
      <c r="M1734" s="19">
        <v>67000</v>
      </c>
      <c r="Z1734" s="20">
        <f t="shared" si="87"/>
        <v>67000</v>
      </c>
      <c r="AA1734" s="20" t="str">
        <f t="shared" si="88"/>
        <v>4386067000</v>
      </c>
      <c r="AB1734" t="s">
        <v>2202</v>
      </c>
      <c r="AC1734" t="s">
        <v>2248</v>
      </c>
      <c r="AD1734" t="s">
        <v>2268</v>
      </c>
    </row>
    <row r="1735" spans="1:30" ht="15" hidden="1" customHeight="1" outlineLevel="1" x14ac:dyDescent="0.2">
      <c r="A1735" s="3">
        <v>43860</v>
      </c>
      <c r="B1735" s="19">
        <v>70000</v>
      </c>
      <c r="C1735" s="5" t="s">
        <v>306</v>
      </c>
      <c r="D1735" s="9" t="s">
        <v>2101</v>
      </c>
      <c r="E1735"/>
      <c r="O1735" s="19">
        <v>70000</v>
      </c>
      <c r="Z1735" s="20">
        <f t="shared" si="87"/>
        <v>70000</v>
      </c>
      <c r="AA1735" s="20" t="str">
        <f t="shared" si="88"/>
        <v>4386070000</v>
      </c>
      <c r="AB1735" t="s">
        <v>2213</v>
      </c>
      <c r="AC1735" t="s">
        <v>2248</v>
      </c>
      <c r="AD1735" t="s">
        <v>2213</v>
      </c>
    </row>
    <row r="1736" spans="1:30" ht="15" hidden="1" customHeight="1" outlineLevel="1" x14ac:dyDescent="0.2">
      <c r="A1736" s="3">
        <v>43860</v>
      </c>
      <c r="B1736" s="19">
        <v>6460</v>
      </c>
      <c r="C1736" s="5" t="s">
        <v>5</v>
      </c>
      <c r="D1736" s="9" t="s">
        <v>2100</v>
      </c>
      <c r="E1736"/>
      <c r="K1736" s="19">
        <v>6460</v>
      </c>
      <c r="Z1736" s="20">
        <f t="shared" si="87"/>
        <v>6460</v>
      </c>
      <c r="AA1736" s="20" t="str">
        <f t="shared" si="88"/>
        <v>438606460</v>
      </c>
      <c r="AB1736" t="s">
        <v>2240</v>
      </c>
      <c r="AC1736" t="s">
        <v>2248</v>
      </c>
      <c r="AD1736" t="s">
        <v>2267</v>
      </c>
    </row>
    <row r="1737" spans="1:30" ht="15" hidden="1" customHeight="1" outlineLevel="1" x14ac:dyDescent="0.2">
      <c r="A1737" s="3">
        <v>43860</v>
      </c>
      <c r="B1737" s="19">
        <v>133000</v>
      </c>
      <c r="C1737" s="5" t="s">
        <v>1219</v>
      </c>
      <c r="D1737" s="9" t="s">
        <v>2099</v>
      </c>
      <c r="E1737"/>
      <c r="M1737" s="19">
        <v>133000</v>
      </c>
      <c r="Z1737" s="20">
        <f t="shared" si="87"/>
        <v>133000</v>
      </c>
      <c r="AA1737" s="20" t="str">
        <f t="shared" si="88"/>
        <v>43860133000</v>
      </c>
      <c r="AB1737" t="s">
        <v>2202</v>
      </c>
      <c r="AC1737" t="s">
        <v>2248</v>
      </c>
      <c r="AD1737" t="s">
        <v>2268</v>
      </c>
    </row>
    <row r="1738" spans="1:30" ht="15" hidden="1" customHeight="1" outlineLevel="1" x14ac:dyDescent="0.2">
      <c r="A1738" s="3">
        <v>43860</v>
      </c>
      <c r="B1738" s="19">
        <v>9432.24</v>
      </c>
      <c r="C1738" s="5" t="s">
        <v>112</v>
      </c>
      <c r="D1738" s="9" t="s">
        <v>2098</v>
      </c>
      <c r="E1738"/>
      <c r="N1738" s="19">
        <v>9432.24</v>
      </c>
      <c r="Z1738" s="20">
        <f t="shared" si="87"/>
        <v>9432.24</v>
      </c>
      <c r="AA1738" s="20" t="str">
        <f t="shared" si="88"/>
        <v>438609432,24</v>
      </c>
      <c r="AB1738" t="s">
        <v>2233</v>
      </c>
      <c r="AC1738" t="s">
        <v>2248</v>
      </c>
      <c r="AD1738" t="s">
        <v>2269</v>
      </c>
    </row>
    <row r="1739" spans="1:30" ht="15" hidden="1" customHeight="1" outlineLevel="1" x14ac:dyDescent="0.2">
      <c r="A1739" s="3">
        <v>43860</v>
      </c>
      <c r="B1739" s="19">
        <v>170</v>
      </c>
      <c r="C1739" s="5" t="s">
        <v>1207</v>
      </c>
      <c r="D1739" s="9" t="s">
        <v>2097</v>
      </c>
      <c r="E1739"/>
      <c r="F1739" s="19">
        <v>170</v>
      </c>
      <c r="Z1739" s="20">
        <f t="shared" si="87"/>
        <v>170</v>
      </c>
      <c r="AA1739" s="20" t="str">
        <f t="shared" si="88"/>
        <v>43860170</v>
      </c>
      <c r="AB1739" t="s">
        <v>2206</v>
      </c>
      <c r="AC1739" t="s">
        <v>2244</v>
      </c>
      <c r="AD1739" t="s">
        <v>2209</v>
      </c>
    </row>
    <row r="1740" spans="1:30" ht="15" hidden="1" customHeight="1" outlineLevel="1" x14ac:dyDescent="0.2">
      <c r="A1740" s="3">
        <v>43857</v>
      </c>
      <c r="B1740" s="19">
        <v>96.67</v>
      </c>
      <c r="C1740" s="5" t="s">
        <v>1207</v>
      </c>
      <c r="D1740" s="9" t="s">
        <v>2096</v>
      </c>
      <c r="E1740"/>
      <c r="F1740" s="19">
        <v>96.67</v>
      </c>
      <c r="Z1740" s="20">
        <f t="shared" si="87"/>
        <v>96.67</v>
      </c>
      <c r="AA1740" s="20" t="str">
        <f t="shared" si="88"/>
        <v>4385796,67</v>
      </c>
      <c r="AB1740" t="s">
        <v>2206</v>
      </c>
      <c r="AC1740" t="s">
        <v>2244</v>
      </c>
      <c r="AD1740" t="s">
        <v>2209</v>
      </c>
    </row>
    <row r="1741" spans="1:30" ht="15" hidden="1" customHeight="1" outlineLevel="1" x14ac:dyDescent="0.2">
      <c r="A1741" s="3">
        <v>43857</v>
      </c>
      <c r="B1741" s="19">
        <v>7000</v>
      </c>
      <c r="C1741" s="5" t="s">
        <v>1211</v>
      </c>
      <c r="D1741" s="9" t="s">
        <v>2094</v>
      </c>
      <c r="E1741"/>
      <c r="K1741" s="19">
        <v>7000</v>
      </c>
      <c r="Z1741" s="20">
        <f t="shared" si="87"/>
        <v>7000</v>
      </c>
      <c r="AA1741" s="20" t="str">
        <f t="shared" si="88"/>
        <v>438577000</v>
      </c>
      <c r="AB1741" t="s">
        <v>2240</v>
      </c>
      <c r="AC1741" t="s">
        <v>2248</v>
      </c>
      <c r="AD1741" t="s">
        <v>2267</v>
      </c>
    </row>
    <row r="1742" spans="1:30" ht="15" hidden="1" customHeight="1" outlineLevel="1" x14ac:dyDescent="0.2">
      <c r="A1742" s="3">
        <v>43857</v>
      </c>
      <c r="B1742" s="19">
        <v>733.33</v>
      </c>
      <c r="C1742" s="5" t="s">
        <v>1207</v>
      </c>
      <c r="D1742" s="9" t="s">
        <v>2095</v>
      </c>
      <c r="E1742"/>
      <c r="F1742" s="19">
        <v>733.33</v>
      </c>
      <c r="Z1742" s="20">
        <f t="shared" si="87"/>
        <v>733.33</v>
      </c>
      <c r="AA1742" s="20" t="str">
        <f t="shared" si="88"/>
        <v>43857733,33</v>
      </c>
      <c r="AB1742" t="s">
        <v>2206</v>
      </c>
      <c r="AC1742" t="s">
        <v>2244</v>
      </c>
      <c r="AD1742" t="s">
        <v>2209</v>
      </c>
    </row>
    <row r="1743" spans="1:30" ht="15" hidden="1" customHeight="1" outlineLevel="1" x14ac:dyDescent="0.2">
      <c r="A1743" s="3">
        <v>43853</v>
      </c>
      <c r="B1743" s="19">
        <v>100000</v>
      </c>
      <c r="C1743" s="5" t="s">
        <v>28</v>
      </c>
      <c r="D1743" s="9" t="s">
        <v>2089</v>
      </c>
      <c r="E1743"/>
      <c r="U1743" s="19"/>
      <c r="V1743" s="19">
        <v>100000</v>
      </c>
      <c r="Z1743" s="20">
        <f t="shared" si="87"/>
        <v>100000</v>
      </c>
      <c r="AA1743" s="20" t="str">
        <f t="shared" si="88"/>
        <v>43853100000</v>
      </c>
      <c r="AB1743" t="s">
        <v>2236</v>
      </c>
      <c r="AC1743" t="s">
        <v>2248</v>
      </c>
      <c r="AD1743" t="s">
        <v>2236</v>
      </c>
    </row>
    <row r="1744" spans="1:30" ht="15" hidden="1" customHeight="1" outlineLevel="1" x14ac:dyDescent="0.2">
      <c r="A1744" s="3">
        <v>43851</v>
      </c>
      <c r="B1744" s="19">
        <v>226828.75</v>
      </c>
      <c r="C1744" s="5" t="s">
        <v>28</v>
      </c>
      <c r="D1744" s="9" t="s">
        <v>2089</v>
      </c>
      <c r="E1744"/>
      <c r="V1744" s="19">
        <v>226828.75</v>
      </c>
      <c r="Z1744" s="20">
        <f t="shared" si="87"/>
        <v>226828.75</v>
      </c>
      <c r="AA1744" s="20" t="str">
        <f t="shared" si="88"/>
        <v>43851226828,75</v>
      </c>
      <c r="AB1744" t="s">
        <v>2236</v>
      </c>
      <c r="AC1744" t="s">
        <v>2248</v>
      </c>
      <c r="AD1744" t="s">
        <v>2236</v>
      </c>
    </row>
    <row r="1745" spans="1:30" ht="15" hidden="1" customHeight="1" outlineLevel="1" x14ac:dyDescent="0.2">
      <c r="A1745" s="3">
        <v>43850</v>
      </c>
      <c r="B1745" s="19">
        <v>7000</v>
      </c>
      <c r="C1745" s="5" t="s">
        <v>1211</v>
      </c>
      <c r="D1745" s="9" t="s">
        <v>2093</v>
      </c>
      <c r="E1745"/>
      <c r="K1745" s="19">
        <v>7000</v>
      </c>
      <c r="Z1745" s="20">
        <f t="shared" ref="Z1745:Z1762" si="89">SUM(E1745:Y1745)</f>
        <v>7000</v>
      </c>
      <c r="AA1745" s="20" t="str">
        <f t="shared" si="88"/>
        <v>438507000</v>
      </c>
      <c r="AB1745" t="s">
        <v>2240</v>
      </c>
      <c r="AC1745" t="s">
        <v>2248</v>
      </c>
      <c r="AD1745" t="s">
        <v>2267</v>
      </c>
    </row>
    <row r="1746" spans="1:30" ht="15" hidden="1" customHeight="1" outlineLevel="1" x14ac:dyDescent="0.2">
      <c r="A1746" s="3">
        <v>43850</v>
      </c>
      <c r="B1746" s="19">
        <v>1453</v>
      </c>
      <c r="C1746" s="5" t="s">
        <v>1207</v>
      </c>
      <c r="D1746" s="9" t="s">
        <v>1198</v>
      </c>
      <c r="E1746"/>
      <c r="S1746" s="19">
        <v>1453</v>
      </c>
      <c r="Z1746" s="20">
        <f t="shared" si="89"/>
        <v>1453</v>
      </c>
      <c r="AA1746" s="20" t="str">
        <f t="shared" si="88"/>
        <v>438501453</v>
      </c>
      <c r="AB1746" t="s">
        <v>2211</v>
      </c>
      <c r="AC1746" t="s">
        <v>2245</v>
      </c>
      <c r="AD1746" t="s">
        <v>2263</v>
      </c>
    </row>
    <row r="1747" spans="1:30" ht="15" hidden="1" customHeight="1" outlineLevel="1" x14ac:dyDescent="0.2">
      <c r="A1747" s="3">
        <v>43847</v>
      </c>
      <c r="B1747" s="19">
        <v>61716.56</v>
      </c>
      <c r="C1747" s="5" t="s">
        <v>7</v>
      </c>
      <c r="D1747" s="9" t="s">
        <v>2092</v>
      </c>
      <c r="E1747"/>
      <c r="G1747" s="4">
        <v>61716.56</v>
      </c>
      <c r="Z1747" s="20">
        <f t="shared" si="89"/>
        <v>61716.56</v>
      </c>
      <c r="AA1747" s="20" t="str">
        <f t="shared" si="88"/>
        <v>4384761716,56</v>
      </c>
      <c r="AB1747" t="s">
        <v>2209</v>
      </c>
      <c r="AC1747" t="s">
        <v>2244</v>
      </c>
      <c r="AD1747" t="s">
        <v>2209</v>
      </c>
    </row>
    <row r="1748" spans="1:30" ht="15" hidden="1" customHeight="1" outlineLevel="1" x14ac:dyDescent="0.2">
      <c r="A1748" s="3">
        <v>43847</v>
      </c>
      <c r="B1748" s="19">
        <v>246.87</v>
      </c>
      <c r="C1748" s="5" t="s">
        <v>7</v>
      </c>
      <c r="D1748" s="9" t="s">
        <v>1199</v>
      </c>
      <c r="E1748" s="19">
        <v>246.87</v>
      </c>
      <c r="Z1748" s="20">
        <f t="shared" si="89"/>
        <v>246.87</v>
      </c>
      <c r="AA1748" s="20" t="str">
        <f t="shared" si="88"/>
        <v>43847246,87</v>
      </c>
      <c r="AB1748" t="s">
        <v>2204</v>
      </c>
      <c r="AC1748" t="s">
        <v>2245</v>
      </c>
      <c r="AD1748" t="s">
        <v>2262</v>
      </c>
    </row>
    <row r="1749" spans="1:30" ht="15" hidden="1" customHeight="1" outlineLevel="1" x14ac:dyDescent="0.2">
      <c r="A1749" s="3">
        <v>43847</v>
      </c>
      <c r="B1749" s="19">
        <v>6858.18</v>
      </c>
      <c r="C1749" s="5" t="s">
        <v>498</v>
      </c>
      <c r="D1749" s="9" t="s">
        <v>2091</v>
      </c>
      <c r="E1749"/>
      <c r="F1749" s="19">
        <v>6858.18</v>
      </c>
      <c r="Z1749" s="20">
        <f t="shared" si="89"/>
        <v>6858.18</v>
      </c>
      <c r="AA1749" s="20" t="str">
        <f t="shared" si="88"/>
        <v>438476858,18</v>
      </c>
      <c r="AB1749" t="s">
        <v>2221</v>
      </c>
      <c r="AC1749" t="s">
        <v>2248</v>
      </c>
      <c r="AD1749" t="s">
        <v>2267</v>
      </c>
    </row>
    <row r="1750" spans="1:30" ht="15" hidden="1" customHeight="1" outlineLevel="1" x14ac:dyDescent="0.2">
      <c r="A1750" s="3">
        <v>43847</v>
      </c>
      <c r="B1750" s="19">
        <v>5916</v>
      </c>
      <c r="C1750" s="5" t="s">
        <v>8</v>
      </c>
      <c r="D1750" s="9" t="s">
        <v>2090</v>
      </c>
      <c r="E1750"/>
      <c r="S1750" s="19">
        <v>5916</v>
      </c>
      <c r="Z1750" s="20">
        <f t="shared" si="89"/>
        <v>5916</v>
      </c>
      <c r="AA1750" s="20" t="str">
        <f t="shared" si="88"/>
        <v>438475916</v>
      </c>
      <c r="AB1750" t="s">
        <v>2283</v>
      </c>
      <c r="AC1750" t="s">
        <v>2276</v>
      </c>
      <c r="AD1750" t="s">
        <v>2276</v>
      </c>
    </row>
    <row r="1751" spans="1:30" ht="15" hidden="1" customHeight="1" outlineLevel="1" x14ac:dyDescent="0.2">
      <c r="A1751" s="3">
        <v>43847</v>
      </c>
      <c r="B1751" s="19">
        <v>300000</v>
      </c>
      <c r="C1751" s="5" t="s">
        <v>28</v>
      </c>
      <c r="D1751" s="9" t="s">
        <v>2089</v>
      </c>
      <c r="E1751"/>
      <c r="V1751" s="19">
        <v>300000</v>
      </c>
      <c r="Z1751" s="20">
        <f t="shared" si="89"/>
        <v>300000</v>
      </c>
      <c r="AA1751" s="20" t="str">
        <f t="shared" si="88"/>
        <v>43847300000</v>
      </c>
      <c r="AB1751" t="s">
        <v>2236</v>
      </c>
      <c r="AC1751" t="s">
        <v>2248</v>
      </c>
      <c r="AD1751" t="s">
        <v>2236</v>
      </c>
    </row>
    <row r="1752" spans="1:30" ht="15" hidden="1" customHeight="1" outlineLevel="1" x14ac:dyDescent="0.2">
      <c r="A1752" s="3">
        <v>43845</v>
      </c>
      <c r="B1752" s="19">
        <v>5000</v>
      </c>
      <c r="C1752" s="5" t="s">
        <v>47</v>
      </c>
      <c r="D1752" s="9" t="s">
        <v>2088</v>
      </c>
      <c r="E1752"/>
      <c r="P1752" s="19">
        <v>5000</v>
      </c>
      <c r="Z1752" s="20">
        <f t="shared" si="89"/>
        <v>5000</v>
      </c>
      <c r="AA1752" s="20" t="str">
        <f t="shared" si="88"/>
        <v>438455000</v>
      </c>
      <c r="AB1752" t="s">
        <v>2224</v>
      </c>
      <c r="AC1752" t="s">
        <v>2248</v>
      </c>
      <c r="AD1752" t="s">
        <v>2427</v>
      </c>
    </row>
    <row r="1753" spans="1:30" ht="15" hidden="1" customHeight="1" outlineLevel="1" x14ac:dyDescent="0.2">
      <c r="A1753" s="3">
        <v>43845</v>
      </c>
      <c r="B1753" s="19">
        <v>55000</v>
      </c>
      <c r="C1753" s="5" t="s">
        <v>7</v>
      </c>
      <c r="D1753" s="9" t="s">
        <v>2087</v>
      </c>
      <c r="E1753"/>
      <c r="G1753" s="4">
        <v>55000</v>
      </c>
      <c r="Z1753" s="20">
        <f t="shared" si="89"/>
        <v>55000</v>
      </c>
      <c r="AA1753" s="20" t="str">
        <f t="shared" si="88"/>
        <v>4384555000</v>
      </c>
      <c r="AB1753" t="s">
        <v>2209</v>
      </c>
      <c r="AC1753" t="s">
        <v>2244</v>
      </c>
      <c r="AD1753" t="s">
        <v>2209</v>
      </c>
    </row>
    <row r="1754" spans="1:30" ht="15" hidden="1" customHeight="1" outlineLevel="1" x14ac:dyDescent="0.2">
      <c r="A1754" s="3">
        <v>43845</v>
      </c>
      <c r="B1754" s="19">
        <v>17025</v>
      </c>
      <c r="C1754" s="5" t="s">
        <v>8</v>
      </c>
      <c r="D1754" s="9" t="s">
        <v>2086</v>
      </c>
      <c r="E1754"/>
      <c r="S1754" s="19">
        <v>17025</v>
      </c>
      <c r="Z1754" s="20">
        <f t="shared" si="89"/>
        <v>17025</v>
      </c>
      <c r="AA1754" s="20" t="str">
        <f t="shared" si="88"/>
        <v>4384517025</v>
      </c>
      <c r="AB1754" t="s">
        <v>2284</v>
      </c>
      <c r="AC1754" t="s">
        <v>2248</v>
      </c>
      <c r="AD1754" t="s">
        <v>2271</v>
      </c>
    </row>
    <row r="1755" spans="1:30" ht="15" hidden="1" customHeight="1" outlineLevel="1" x14ac:dyDescent="0.2">
      <c r="A1755" s="3">
        <v>43845</v>
      </c>
      <c r="B1755" s="19">
        <v>30000</v>
      </c>
      <c r="C1755" s="5" t="s">
        <v>906</v>
      </c>
      <c r="D1755" s="9" t="s">
        <v>1200</v>
      </c>
      <c r="E1755"/>
      <c r="G1755" s="4">
        <v>30000</v>
      </c>
      <c r="Z1755" s="20">
        <f t="shared" si="89"/>
        <v>30000</v>
      </c>
      <c r="AA1755" s="20" t="str">
        <f t="shared" si="88"/>
        <v>4384530000</v>
      </c>
      <c r="AB1755" t="s">
        <v>2209</v>
      </c>
      <c r="AC1755" t="s">
        <v>2244</v>
      </c>
      <c r="AD1755" t="s">
        <v>2209</v>
      </c>
    </row>
    <row r="1756" spans="1:30" ht="15" hidden="1" customHeight="1" outlineLevel="1" x14ac:dyDescent="0.2">
      <c r="A1756" s="3">
        <v>43845</v>
      </c>
      <c r="B1756" s="19">
        <v>220</v>
      </c>
      <c r="C1756" s="5" t="s">
        <v>7</v>
      </c>
      <c r="D1756" s="9" t="s">
        <v>1201</v>
      </c>
      <c r="E1756" s="19">
        <v>220</v>
      </c>
      <c r="Z1756" s="20">
        <f t="shared" si="89"/>
        <v>220</v>
      </c>
      <c r="AA1756" s="20" t="str">
        <f t="shared" si="88"/>
        <v>43845220</v>
      </c>
      <c r="AB1756" t="s">
        <v>2204</v>
      </c>
      <c r="AC1756" t="s">
        <v>2245</v>
      </c>
      <c r="AD1756" t="s">
        <v>2262</v>
      </c>
    </row>
    <row r="1757" spans="1:30" ht="15" hidden="1" customHeight="1" outlineLevel="1" x14ac:dyDescent="0.2">
      <c r="A1757" s="3">
        <v>43844</v>
      </c>
      <c r="B1757" s="19">
        <v>9222</v>
      </c>
      <c r="C1757" s="5" t="s">
        <v>1207</v>
      </c>
      <c r="D1757" s="9" t="s">
        <v>1139</v>
      </c>
      <c r="E1757"/>
      <c r="F1757" s="19">
        <v>9222</v>
      </c>
      <c r="Z1757" s="20">
        <f t="shared" si="89"/>
        <v>9222</v>
      </c>
      <c r="AA1757" s="20" t="str">
        <f t="shared" si="88"/>
        <v>438449222</v>
      </c>
      <c r="AB1757" t="s">
        <v>2205</v>
      </c>
      <c r="AC1757" t="s">
        <v>2244</v>
      </c>
      <c r="AD1757" t="s">
        <v>2209</v>
      </c>
    </row>
    <row r="1758" spans="1:30" ht="15" hidden="1" customHeight="1" outlineLevel="1" x14ac:dyDescent="0.2">
      <c r="A1758" s="3">
        <v>43844</v>
      </c>
      <c r="B1758" s="19">
        <v>84000</v>
      </c>
      <c r="C1758" s="5" t="s">
        <v>358</v>
      </c>
      <c r="D1758" s="9" t="s">
        <v>2085</v>
      </c>
      <c r="E1758"/>
      <c r="U1758" s="19">
        <v>84000</v>
      </c>
      <c r="Z1758" s="20">
        <f t="shared" si="89"/>
        <v>84000</v>
      </c>
      <c r="AA1758" s="20" t="str">
        <f t="shared" si="88"/>
        <v>4384484000</v>
      </c>
      <c r="AB1758" t="s">
        <v>2203</v>
      </c>
      <c r="AC1758" t="s">
        <v>2248</v>
      </c>
      <c r="AD1758" t="s">
        <v>2273</v>
      </c>
    </row>
    <row r="1759" spans="1:30" ht="15" hidden="1" customHeight="1" outlineLevel="1" x14ac:dyDescent="0.2">
      <c r="A1759" s="3">
        <v>43839</v>
      </c>
      <c r="B1759" s="19">
        <v>67000</v>
      </c>
      <c r="C1759" s="5" t="s">
        <v>1219</v>
      </c>
      <c r="D1759" s="9" t="s">
        <v>2084</v>
      </c>
      <c r="E1759"/>
      <c r="M1759" s="19">
        <v>67000</v>
      </c>
      <c r="Z1759" s="20">
        <f t="shared" si="89"/>
        <v>67000</v>
      </c>
      <c r="AA1759" s="20" t="str">
        <f t="shared" si="88"/>
        <v>4383967000</v>
      </c>
      <c r="AB1759" t="s">
        <v>2202</v>
      </c>
      <c r="AC1759" t="s">
        <v>2248</v>
      </c>
      <c r="AD1759" t="s">
        <v>2268</v>
      </c>
    </row>
    <row r="1760" spans="1:30" ht="15" hidden="1" customHeight="1" outlineLevel="1" x14ac:dyDescent="0.2">
      <c r="A1760" s="3">
        <v>43839</v>
      </c>
      <c r="B1760" s="19">
        <v>320000</v>
      </c>
      <c r="C1760" s="5" t="s">
        <v>32</v>
      </c>
      <c r="D1760" s="9" t="s">
        <v>2083</v>
      </c>
      <c r="E1760"/>
      <c r="N1760" s="19">
        <v>320000</v>
      </c>
      <c r="Z1760" s="20">
        <f t="shared" si="89"/>
        <v>320000</v>
      </c>
      <c r="AA1760" s="20" t="str">
        <f t="shared" si="88"/>
        <v>43839320000</v>
      </c>
      <c r="AB1760" t="s">
        <v>2222</v>
      </c>
      <c r="AC1760" t="s">
        <v>2248</v>
      </c>
      <c r="AD1760" t="s">
        <v>2269</v>
      </c>
    </row>
    <row r="1761" spans="1:4094 4098:6144 6147:11264 11268:13311 13314:14334 14337:16371" ht="15" hidden="1" customHeight="1" outlineLevel="1" x14ac:dyDescent="0.2">
      <c r="A1761" s="3">
        <v>43839</v>
      </c>
      <c r="B1761" s="19">
        <v>2.35</v>
      </c>
      <c r="C1761" s="5" t="s">
        <v>1207</v>
      </c>
      <c r="D1761" s="9" t="s">
        <v>2082</v>
      </c>
      <c r="E1761" s="19">
        <v>2.35</v>
      </c>
      <c r="Z1761" s="20">
        <f t="shared" si="89"/>
        <v>2.35</v>
      </c>
      <c r="AA1761" s="20" t="str">
        <f t="shared" si="88"/>
        <v>438392,35</v>
      </c>
      <c r="AB1761" t="s">
        <v>2210</v>
      </c>
      <c r="AC1761" t="s">
        <v>2247</v>
      </c>
      <c r="AD1761" t="s">
        <v>2263</v>
      </c>
    </row>
    <row r="1762" spans="1:4094 4098:6144 6147:11264 11268:13311 13314:14334 14337:16371" ht="15" hidden="1" customHeight="1" outlineLevel="1" x14ac:dyDescent="0.2">
      <c r="A1762" s="3">
        <v>43839</v>
      </c>
      <c r="B1762" s="19">
        <v>10.14</v>
      </c>
      <c r="C1762" s="5" t="s">
        <v>1207</v>
      </c>
      <c r="D1762" s="9" t="s">
        <v>2082</v>
      </c>
      <c r="E1762"/>
      <c r="W1762" s="19">
        <v>10.14</v>
      </c>
      <c r="Z1762" s="20">
        <f t="shared" si="89"/>
        <v>10.14</v>
      </c>
      <c r="AA1762" s="20" t="str">
        <f t="shared" si="88"/>
        <v>4383910,14</v>
      </c>
      <c r="AB1762" t="s">
        <v>2210</v>
      </c>
      <c r="AC1762" t="s">
        <v>2247</v>
      </c>
      <c r="AD1762" t="s">
        <v>2263</v>
      </c>
    </row>
    <row r="1763" spans="1:4094 4098:6144 6147:11264 11268:13311 13314:14334 14337:16371" ht="15" customHeight="1" collapsed="1" x14ac:dyDescent="0.2">
      <c r="A1763" s="74"/>
      <c r="B1763" s="75">
        <f>SUM(B1724:B1762)</f>
        <v>1799403.74</v>
      </c>
      <c r="C1763" s="76"/>
      <c r="D1763" s="77"/>
      <c r="E1763" s="78"/>
      <c r="F1763" s="78"/>
      <c r="G1763" s="79"/>
      <c r="H1763" s="78"/>
      <c r="I1763" s="78"/>
      <c r="J1763" s="80"/>
      <c r="K1763" s="80"/>
      <c r="L1763" s="75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78"/>
      <c r="AC1763" s="78"/>
      <c r="AD1763" s="78"/>
      <c r="AE1763" s="3"/>
      <c r="AF1763" s="31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V1763" s="3"/>
      <c r="AW1763" s="31"/>
      <c r="AX1763" s="5"/>
      <c r="AY1763" s="9"/>
      <c r="BB1763" s="2"/>
      <c r="BE1763" s="24"/>
      <c r="BF1763" s="24"/>
      <c r="BG1763" s="31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Z1763" s="3"/>
      <c r="CA1763" s="31"/>
      <c r="CB1763" s="5"/>
      <c r="CC1763" s="9"/>
      <c r="CF1763" s="2"/>
      <c r="CI1763" s="24"/>
      <c r="CJ1763" s="24"/>
      <c r="CK1763" s="31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D1763" s="3"/>
      <c r="DE1763" s="31"/>
      <c r="DF1763" s="5"/>
      <c r="DG1763" s="9"/>
      <c r="DJ1763" s="2"/>
      <c r="DM1763" s="24"/>
      <c r="DN1763" s="24"/>
      <c r="DO1763" s="31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H1763" s="3"/>
      <c r="EI1763" s="31"/>
      <c r="EJ1763" s="5"/>
      <c r="EK1763" s="9"/>
      <c r="EN1763" s="2"/>
      <c r="EQ1763" s="24"/>
      <c r="ER1763" s="24"/>
      <c r="ES1763" s="31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L1763" s="3"/>
      <c r="FM1763" s="31"/>
      <c r="FN1763" s="5"/>
      <c r="FO1763" s="9"/>
      <c r="FR1763" s="2"/>
      <c r="FU1763" s="24"/>
      <c r="FV1763" s="24"/>
      <c r="FW1763" s="31"/>
      <c r="FX1763" s="24"/>
      <c r="FY1763" s="24"/>
      <c r="FZ1763" s="24"/>
      <c r="GA1763" s="24"/>
      <c r="GB1763" s="24"/>
      <c r="GC1763" s="24"/>
      <c r="GD1763" s="24"/>
      <c r="GE1763" s="24"/>
      <c r="GF1763" s="24"/>
      <c r="GG1763" s="24"/>
      <c r="GH1763" s="24"/>
      <c r="GI1763" s="24"/>
      <c r="GJ1763" s="24"/>
      <c r="GK1763" s="24"/>
      <c r="GL1763" s="24"/>
      <c r="GP1763" s="3"/>
      <c r="GQ1763" s="31"/>
      <c r="GR1763" s="5"/>
      <c r="GS1763" s="9"/>
      <c r="GV1763" s="2"/>
      <c r="GY1763" s="24"/>
      <c r="GZ1763" s="24"/>
      <c r="HA1763" s="31"/>
      <c r="HB1763" s="24"/>
      <c r="HC1763" s="24"/>
      <c r="HD1763" s="24"/>
      <c r="HE1763" s="24"/>
      <c r="HF1763" s="24"/>
      <c r="HG1763" s="24"/>
      <c r="HH1763" s="24"/>
      <c r="HI1763" s="24"/>
      <c r="HJ1763" s="24"/>
      <c r="HK1763" s="24"/>
      <c r="HL1763" s="24"/>
      <c r="HM1763" s="24"/>
      <c r="HN1763" s="24"/>
      <c r="HO1763" s="24"/>
      <c r="HP1763" s="24"/>
      <c r="HT1763" s="3"/>
      <c r="HU1763" s="31"/>
      <c r="HV1763" s="5"/>
      <c r="HW1763" s="9"/>
      <c r="HZ1763" s="2"/>
      <c r="IC1763" s="24"/>
      <c r="ID1763" s="24"/>
      <c r="IE1763" s="31"/>
      <c r="IF1763" s="24"/>
      <c r="IG1763" s="24"/>
      <c r="IH1763" s="24"/>
      <c r="II1763" s="24"/>
      <c r="IJ1763" s="24"/>
      <c r="IK1763" s="24"/>
      <c r="IL1763" s="24"/>
      <c r="IM1763" s="24"/>
      <c r="IN1763" s="24"/>
      <c r="IO1763" s="24"/>
      <c r="IP1763" s="24"/>
      <c r="IQ1763" s="24"/>
      <c r="IR1763" s="24"/>
      <c r="IS1763" s="24"/>
      <c r="IT1763" s="24"/>
      <c r="IX1763" s="3"/>
      <c r="IY1763" s="31"/>
      <c r="IZ1763" s="5"/>
      <c r="JA1763" s="9"/>
      <c r="JD1763" s="2"/>
      <c r="JG1763" s="24"/>
      <c r="JH1763" s="24"/>
      <c r="JI1763" s="31"/>
      <c r="JJ1763" s="24"/>
      <c r="JK1763" s="24"/>
      <c r="JL1763" s="24"/>
      <c r="JM1763" s="24"/>
      <c r="JN1763" s="24"/>
      <c r="JO1763" s="24"/>
      <c r="JP1763" s="24"/>
      <c r="JQ1763" s="24"/>
      <c r="JR1763" s="24"/>
      <c r="JS1763" s="24"/>
      <c r="JT1763" s="24"/>
      <c r="JU1763" s="24"/>
      <c r="JV1763" s="24"/>
      <c r="JW1763" s="24"/>
      <c r="JX1763" s="24"/>
      <c r="KB1763" s="3"/>
      <c r="KC1763" s="31"/>
      <c r="KD1763" s="5"/>
      <c r="KE1763" s="9"/>
      <c r="KH1763" s="2"/>
      <c r="KK1763" s="24"/>
      <c r="KL1763" s="24"/>
      <c r="KM1763" s="31"/>
      <c r="KN1763" s="24"/>
      <c r="KO1763" s="24"/>
      <c r="KP1763" s="24"/>
      <c r="KQ1763" s="24"/>
      <c r="KR1763" s="24"/>
      <c r="KS1763" s="24"/>
      <c r="KT1763" s="24"/>
      <c r="KU1763" s="24"/>
      <c r="KV1763" s="24"/>
      <c r="KW1763" s="24"/>
      <c r="KX1763" s="24"/>
      <c r="KY1763" s="24"/>
      <c r="KZ1763" s="24"/>
      <c r="LA1763" s="24"/>
      <c r="LB1763" s="24"/>
      <c r="LF1763" s="3"/>
      <c r="LG1763" s="31"/>
      <c r="LH1763" s="5"/>
      <c r="LI1763" s="9"/>
      <c r="LL1763" s="2"/>
      <c r="LO1763" s="24"/>
      <c r="LP1763" s="24"/>
      <c r="LQ1763" s="31"/>
      <c r="LR1763" s="24"/>
      <c r="LS1763" s="24"/>
      <c r="LT1763" s="24"/>
      <c r="LU1763" s="24"/>
      <c r="LV1763" s="24"/>
      <c r="LW1763" s="24"/>
      <c r="LX1763" s="24"/>
      <c r="LY1763" s="24"/>
      <c r="LZ1763" s="24"/>
      <c r="MA1763" s="24"/>
      <c r="MB1763" s="24"/>
      <c r="MC1763" s="24"/>
      <c r="MD1763" s="24"/>
      <c r="ME1763" s="24"/>
      <c r="MF1763" s="24"/>
      <c r="MJ1763" s="3"/>
      <c r="MK1763" s="31"/>
      <c r="ML1763" s="5"/>
      <c r="MM1763" s="9"/>
      <c r="MP1763" s="2"/>
      <c r="MS1763" s="24"/>
      <c r="MT1763" s="24"/>
      <c r="MU1763" s="31"/>
      <c r="MV1763" s="24"/>
      <c r="MW1763" s="24"/>
      <c r="MX1763" s="24"/>
      <c r="MY1763" s="24"/>
      <c r="MZ1763" s="24"/>
      <c r="NA1763" s="24"/>
      <c r="NB1763" s="24"/>
      <c r="NC1763" s="24"/>
      <c r="ND1763" s="24"/>
      <c r="NE1763" s="24"/>
      <c r="NF1763" s="24"/>
      <c r="NG1763" s="24"/>
      <c r="NH1763" s="24"/>
      <c r="NI1763" s="24"/>
      <c r="NJ1763" s="24"/>
      <c r="NN1763" s="3"/>
      <c r="NO1763" s="31"/>
      <c r="NP1763" s="5"/>
      <c r="NQ1763" s="9"/>
      <c r="NT1763" s="2"/>
      <c r="NW1763" s="24"/>
      <c r="NX1763" s="24"/>
      <c r="NY1763" s="31"/>
      <c r="NZ1763" s="24"/>
      <c r="OA1763" s="24"/>
      <c r="OB1763" s="24"/>
      <c r="OC1763" s="24"/>
      <c r="OD1763" s="24"/>
      <c r="OE1763" s="24"/>
      <c r="OF1763" s="24"/>
      <c r="OG1763" s="24"/>
      <c r="OH1763" s="24"/>
      <c r="OI1763" s="24"/>
      <c r="OJ1763" s="24"/>
      <c r="OK1763" s="24"/>
      <c r="OL1763" s="24"/>
      <c r="OM1763" s="24"/>
      <c r="ON1763" s="24"/>
      <c r="OR1763" s="3"/>
      <c r="OS1763" s="31"/>
      <c r="OT1763" s="5"/>
      <c r="OU1763" s="9"/>
      <c r="OX1763" s="2"/>
      <c r="PA1763" s="24"/>
      <c r="PB1763" s="24"/>
      <c r="PC1763" s="31"/>
      <c r="PD1763" s="24"/>
      <c r="PE1763" s="24"/>
      <c r="PF1763" s="24"/>
      <c r="PG1763" s="24"/>
      <c r="PH1763" s="24"/>
      <c r="PI1763" s="24"/>
      <c r="PJ1763" s="24"/>
      <c r="PK1763" s="24"/>
      <c r="PL1763" s="24"/>
      <c r="PM1763" s="24"/>
      <c r="PN1763" s="24"/>
      <c r="PO1763" s="24"/>
      <c r="PP1763" s="24"/>
      <c r="PQ1763" s="24"/>
      <c r="PR1763" s="24"/>
      <c r="PV1763" s="3"/>
      <c r="PW1763" s="31"/>
      <c r="PX1763" s="5"/>
      <c r="PY1763" s="9"/>
      <c r="QB1763" s="2"/>
      <c r="QE1763" s="24"/>
      <c r="QF1763" s="24"/>
      <c r="QG1763" s="31"/>
      <c r="QH1763" s="24"/>
      <c r="QI1763" s="24"/>
      <c r="QJ1763" s="24"/>
      <c r="QK1763" s="24"/>
      <c r="QL1763" s="24"/>
      <c r="QM1763" s="24"/>
      <c r="QN1763" s="24"/>
      <c r="QO1763" s="24"/>
      <c r="QP1763" s="24"/>
      <c r="QQ1763" s="24"/>
      <c r="QR1763" s="24"/>
      <c r="QS1763" s="24"/>
      <c r="QT1763" s="24"/>
      <c r="QU1763" s="24"/>
      <c r="QV1763" s="24"/>
      <c r="QZ1763" s="3"/>
      <c r="RA1763" s="31"/>
      <c r="RB1763" s="5"/>
      <c r="RC1763" s="9"/>
      <c r="RF1763" s="2"/>
      <c r="RI1763" s="24"/>
      <c r="RJ1763" s="24"/>
      <c r="RK1763" s="31"/>
      <c r="RL1763" s="24"/>
      <c r="RM1763" s="24"/>
      <c r="RN1763" s="24"/>
      <c r="RO1763" s="24"/>
      <c r="RP1763" s="24"/>
      <c r="RQ1763" s="24"/>
      <c r="RR1763" s="24"/>
      <c r="RS1763" s="24"/>
      <c r="RT1763" s="24"/>
      <c r="RU1763" s="24"/>
      <c r="RV1763" s="24"/>
      <c r="RW1763" s="24"/>
      <c r="RX1763" s="24"/>
      <c r="RY1763" s="24"/>
      <c r="RZ1763" s="24"/>
      <c r="SD1763" s="3"/>
      <c r="SE1763" s="31"/>
      <c r="SF1763" s="5"/>
      <c r="SG1763" s="9"/>
      <c r="SJ1763" s="2"/>
      <c r="SM1763" s="24"/>
      <c r="SN1763" s="24"/>
      <c r="SO1763" s="31"/>
      <c r="SP1763" s="24"/>
      <c r="SQ1763" s="24"/>
      <c r="SR1763" s="24"/>
      <c r="SS1763" s="24"/>
      <c r="ST1763" s="24"/>
      <c r="SU1763" s="24"/>
      <c r="SV1763" s="24"/>
      <c r="SW1763" s="24"/>
      <c r="SX1763" s="24"/>
      <c r="SY1763" s="24"/>
      <c r="SZ1763" s="24"/>
      <c r="TA1763" s="24"/>
      <c r="TB1763" s="24"/>
      <c r="TC1763" s="24"/>
      <c r="TD1763" s="24"/>
      <c r="TH1763" s="3"/>
      <c r="TI1763" s="31"/>
      <c r="TJ1763" s="5"/>
      <c r="TK1763" s="9"/>
      <c r="TN1763" s="2"/>
      <c r="TQ1763" s="24"/>
      <c r="TR1763" s="24"/>
      <c r="TS1763" s="31"/>
      <c r="TT1763" s="24"/>
      <c r="TU1763" s="24"/>
      <c r="TV1763" s="24"/>
      <c r="TW1763" s="24"/>
      <c r="TX1763" s="24"/>
      <c r="TY1763" s="24"/>
      <c r="TZ1763" s="24"/>
      <c r="UA1763" s="24"/>
      <c r="UB1763" s="24"/>
      <c r="UC1763" s="24"/>
      <c r="UD1763" s="24"/>
      <c r="UE1763" s="24"/>
      <c r="UF1763" s="24"/>
      <c r="UG1763" s="24"/>
      <c r="UH1763" s="24"/>
      <c r="UL1763" s="3"/>
      <c r="UM1763" s="31"/>
      <c r="UN1763" s="5"/>
      <c r="UO1763" s="9"/>
      <c r="UR1763" s="2"/>
      <c r="UU1763" s="24"/>
      <c r="UV1763" s="24"/>
      <c r="UW1763" s="31"/>
      <c r="UX1763" s="24"/>
      <c r="UY1763" s="24"/>
      <c r="UZ1763" s="24"/>
      <c r="VA1763" s="24"/>
      <c r="VB1763" s="24"/>
      <c r="VC1763" s="24"/>
      <c r="VD1763" s="24"/>
      <c r="VE1763" s="24"/>
      <c r="VF1763" s="24"/>
      <c r="VG1763" s="24"/>
      <c r="VH1763" s="24"/>
      <c r="VI1763" s="24"/>
      <c r="VJ1763" s="24"/>
      <c r="VK1763" s="24"/>
      <c r="VL1763" s="24"/>
      <c r="VP1763" s="3"/>
      <c r="VQ1763" s="31"/>
      <c r="VR1763" s="5"/>
      <c r="VS1763" s="9"/>
      <c r="VV1763" s="2"/>
      <c r="VY1763" s="24"/>
      <c r="VZ1763" s="24"/>
      <c r="WA1763" s="31"/>
      <c r="WB1763" s="24"/>
      <c r="WC1763" s="24"/>
      <c r="WD1763" s="24"/>
      <c r="WE1763" s="24"/>
      <c r="WF1763" s="24"/>
      <c r="WG1763" s="24"/>
      <c r="WH1763" s="24"/>
      <c r="WI1763" s="24"/>
      <c r="WJ1763" s="24"/>
      <c r="WK1763" s="24"/>
      <c r="WL1763" s="24"/>
      <c r="WM1763" s="24"/>
      <c r="WN1763" s="24"/>
      <c r="WO1763" s="24"/>
      <c r="WP1763" s="24"/>
      <c r="WT1763" s="3"/>
      <c r="WU1763" s="31"/>
      <c r="WV1763" s="5"/>
      <c r="WW1763" s="9"/>
      <c r="WZ1763" s="2"/>
      <c r="XC1763" s="24"/>
      <c r="XD1763" s="24"/>
      <c r="XE1763" s="31"/>
      <c r="XF1763" s="24"/>
      <c r="XG1763" s="24"/>
      <c r="XH1763" s="24"/>
      <c r="XI1763" s="24"/>
      <c r="XJ1763" s="24"/>
      <c r="XK1763" s="24"/>
      <c r="XL1763" s="24"/>
      <c r="XM1763" s="24"/>
      <c r="XN1763" s="24"/>
      <c r="XO1763" s="24"/>
      <c r="XP1763" s="24"/>
      <c r="XQ1763" s="24"/>
      <c r="XR1763" s="24"/>
      <c r="XS1763" s="24"/>
      <c r="XT1763" s="24"/>
      <c r="XX1763" s="3"/>
      <c r="XY1763" s="31"/>
      <c r="XZ1763" s="5"/>
      <c r="YA1763" s="9"/>
      <c r="YD1763" s="2"/>
      <c r="YG1763" s="24"/>
      <c r="YH1763" s="24"/>
      <c r="YI1763" s="31"/>
      <c r="YJ1763" s="24"/>
      <c r="YK1763" s="24"/>
      <c r="YL1763" s="24"/>
      <c r="YM1763" s="24"/>
      <c r="YN1763" s="24"/>
      <c r="YO1763" s="24"/>
      <c r="YP1763" s="24"/>
      <c r="YQ1763" s="24"/>
      <c r="YR1763" s="24"/>
      <c r="YS1763" s="24"/>
      <c r="YT1763" s="24"/>
      <c r="YU1763" s="24"/>
      <c r="YV1763" s="24"/>
      <c r="YW1763" s="24"/>
      <c r="YX1763" s="24"/>
      <c r="ZB1763" s="3"/>
      <c r="ZC1763" s="31"/>
      <c r="ZD1763" s="5"/>
      <c r="ZE1763" s="9"/>
      <c r="ZH1763" s="2"/>
      <c r="ZK1763" s="24"/>
      <c r="ZL1763" s="24"/>
      <c r="ZM1763" s="31"/>
      <c r="ZN1763" s="24"/>
      <c r="ZO1763" s="24"/>
      <c r="ZP1763" s="24"/>
      <c r="ZQ1763" s="24"/>
      <c r="ZR1763" s="24"/>
      <c r="ZS1763" s="24"/>
      <c r="ZT1763" s="24"/>
      <c r="ZU1763" s="24"/>
      <c r="ZV1763" s="24"/>
      <c r="ZW1763" s="24"/>
      <c r="ZX1763" s="24"/>
      <c r="ZY1763" s="24"/>
      <c r="ZZ1763" s="24"/>
      <c r="AAA1763" s="24"/>
      <c r="AAB1763" s="24"/>
      <c r="AAF1763" s="3"/>
      <c r="AAG1763" s="31"/>
      <c r="AAH1763" s="5"/>
      <c r="AAI1763" s="9"/>
      <c r="AAL1763" s="2"/>
      <c r="AAO1763" s="24"/>
      <c r="AAP1763" s="24"/>
      <c r="AAQ1763" s="31"/>
      <c r="AAR1763" s="24"/>
      <c r="AAS1763" s="24"/>
      <c r="AAT1763" s="24"/>
      <c r="AAU1763" s="24"/>
      <c r="AAV1763" s="24"/>
      <c r="AAW1763" s="24"/>
      <c r="AAX1763" s="24"/>
      <c r="AAY1763" s="24"/>
      <c r="AAZ1763" s="24"/>
      <c r="ABA1763" s="24"/>
      <c r="ABB1763" s="24"/>
      <c r="ABC1763" s="24"/>
      <c r="ABD1763" s="24"/>
      <c r="ABE1763" s="24"/>
      <c r="ABF1763" s="24"/>
      <c r="ABJ1763" s="3"/>
      <c r="ABK1763" s="31"/>
      <c r="ABL1763" s="5"/>
      <c r="ABM1763" s="9"/>
      <c r="ABP1763" s="2"/>
      <c r="ABS1763" s="24"/>
      <c r="ABT1763" s="24"/>
      <c r="ABU1763" s="31"/>
      <c r="ABV1763" s="24"/>
      <c r="ABW1763" s="24"/>
      <c r="ABX1763" s="24"/>
      <c r="ABY1763" s="24"/>
      <c r="ABZ1763" s="24"/>
      <c r="ACA1763" s="24"/>
      <c r="ACB1763" s="24"/>
      <c r="ACC1763" s="24"/>
      <c r="ACD1763" s="24"/>
      <c r="ACE1763" s="24"/>
      <c r="ACF1763" s="24"/>
      <c r="ACG1763" s="24"/>
      <c r="ACH1763" s="24"/>
      <c r="ACI1763" s="24"/>
      <c r="ACJ1763" s="24"/>
      <c r="ACN1763" s="3"/>
      <c r="ACO1763" s="31"/>
      <c r="ACP1763" s="5"/>
      <c r="ACQ1763" s="9"/>
      <c r="ACT1763" s="2"/>
      <c r="ACW1763" s="24"/>
      <c r="ACX1763" s="24"/>
      <c r="ACY1763" s="31"/>
      <c r="ACZ1763" s="24"/>
      <c r="ADA1763" s="24"/>
      <c r="ADB1763" s="24"/>
      <c r="ADC1763" s="24"/>
      <c r="ADD1763" s="24"/>
      <c r="ADE1763" s="24"/>
      <c r="ADF1763" s="24"/>
      <c r="ADG1763" s="24"/>
      <c r="ADH1763" s="24"/>
      <c r="ADI1763" s="24"/>
      <c r="ADJ1763" s="24"/>
      <c r="ADK1763" s="24"/>
      <c r="ADL1763" s="24"/>
      <c r="ADM1763" s="24"/>
      <c r="ADN1763" s="24"/>
      <c r="ADR1763" s="3"/>
      <c r="ADS1763" s="31"/>
      <c r="ADT1763" s="5"/>
      <c r="ADU1763" s="9"/>
      <c r="ADX1763" s="2"/>
      <c r="AEA1763" s="24"/>
      <c r="AEB1763" s="24"/>
      <c r="AEC1763" s="31"/>
      <c r="AED1763" s="24"/>
      <c r="AEE1763" s="24"/>
      <c r="AEF1763" s="24"/>
      <c r="AEG1763" s="24"/>
      <c r="AEH1763" s="24"/>
      <c r="AEI1763" s="24"/>
      <c r="AEJ1763" s="24"/>
      <c r="AEK1763" s="24"/>
      <c r="AEL1763" s="24"/>
      <c r="AEM1763" s="24"/>
      <c r="AEN1763" s="24"/>
      <c r="AEO1763" s="24"/>
      <c r="AEP1763" s="24"/>
      <c r="AEQ1763" s="24"/>
      <c r="AER1763" s="24"/>
      <c r="AEV1763" s="3"/>
      <c r="AEW1763" s="31"/>
      <c r="AEX1763" s="5"/>
      <c r="AEY1763" s="9"/>
      <c r="AFB1763" s="2"/>
      <c r="AFE1763" s="24"/>
      <c r="AFF1763" s="24"/>
      <c r="AFG1763" s="31"/>
      <c r="AFH1763" s="24"/>
      <c r="AFI1763" s="24"/>
      <c r="AFJ1763" s="24"/>
      <c r="AFK1763" s="24"/>
      <c r="AFL1763" s="24"/>
      <c r="AFM1763" s="24"/>
      <c r="AFN1763" s="24"/>
      <c r="AFO1763" s="24"/>
      <c r="AFP1763" s="24"/>
      <c r="AFQ1763" s="24"/>
      <c r="AFR1763" s="24"/>
      <c r="AFS1763" s="24"/>
      <c r="AFT1763" s="24"/>
      <c r="AFU1763" s="24"/>
      <c r="AFV1763" s="24"/>
      <c r="AFZ1763" s="3"/>
      <c r="AGA1763" s="31"/>
      <c r="AGB1763" s="5"/>
      <c r="AGC1763" s="9"/>
      <c r="AGF1763" s="2"/>
      <c r="AGI1763" s="24"/>
      <c r="AGJ1763" s="24"/>
      <c r="AGK1763" s="31"/>
      <c r="AGL1763" s="24"/>
      <c r="AGM1763" s="24"/>
      <c r="AGN1763" s="24"/>
      <c r="AGO1763" s="24"/>
      <c r="AGP1763" s="24"/>
      <c r="AGQ1763" s="24"/>
      <c r="AGR1763" s="24"/>
      <c r="AGS1763" s="24"/>
      <c r="AGT1763" s="24"/>
      <c r="AGU1763" s="24"/>
      <c r="AGV1763" s="24"/>
      <c r="AGW1763" s="24"/>
      <c r="AGX1763" s="24"/>
      <c r="AGY1763" s="24"/>
      <c r="AGZ1763" s="24"/>
      <c r="AHD1763" s="3"/>
      <c r="AHE1763" s="31"/>
      <c r="AHF1763" s="5"/>
      <c r="AHG1763" s="9"/>
      <c r="AHJ1763" s="2"/>
      <c r="AHM1763" s="24"/>
      <c r="AHN1763" s="24"/>
      <c r="AHO1763" s="31"/>
      <c r="AHP1763" s="24"/>
      <c r="AHQ1763" s="24"/>
      <c r="AHR1763" s="24"/>
      <c r="AHS1763" s="24"/>
      <c r="AHT1763" s="24"/>
      <c r="AHU1763" s="24"/>
      <c r="AHV1763" s="24"/>
      <c r="AHW1763" s="24"/>
      <c r="AHX1763" s="24"/>
      <c r="AHY1763" s="24"/>
      <c r="AHZ1763" s="24"/>
      <c r="AIA1763" s="24"/>
      <c r="AIB1763" s="24"/>
      <c r="AIC1763" s="24"/>
      <c r="AID1763" s="24"/>
      <c r="AIH1763" s="3"/>
      <c r="AII1763" s="31"/>
      <c r="AIJ1763" s="5"/>
      <c r="AIK1763" s="9"/>
      <c r="AIN1763" s="2"/>
      <c r="AIQ1763" s="24"/>
      <c r="AIR1763" s="24"/>
      <c r="AIS1763" s="31"/>
      <c r="AIT1763" s="24"/>
      <c r="AIU1763" s="24"/>
      <c r="AIV1763" s="24"/>
      <c r="AIW1763" s="24"/>
      <c r="AIX1763" s="24"/>
      <c r="AIY1763" s="24"/>
      <c r="AIZ1763" s="24"/>
      <c r="AJA1763" s="24"/>
      <c r="AJB1763" s="24"/>
      <c r="AJC1763" s="24"/>
      <c r="AJD1763" s="24"/>
      <c r="AJE1763" s="24"/>
      <c r="AJF1763" s="24"/>
      <c r="AJG1763" s="24"/>
      <c r="AJH1763" s="24"/>
      <c r="AJL1763" s="3"/>
      <c r="AJM1763" s="31"/>
      <c r="AJN1763" s="5"/>
      <c r="AJO1763" s="9"/>
      <c r="AJR1763" s="2"/>
      <c r="AJU1763" s="24"/>
      <c r="AJV1763" s="24"/>
      <c r="AJW1763" s="31"/>
      <c r="AJX1763" s="24"/>
      <c r="AJY1763" s="24"/>
      <c r="AJZ1763" s="24"/>
      <c r="AKA1763" s="24"/>
      <c r="AKB1763" s="24"/>
      <c r="AKC1763" s="24"/>
      <c r="AKD1763" s="24"/>
      <c r="AKE1763" s="24"/>
      <c r="AKF1763" s="24"/>
      <c r="AKG1763" s="24"/>
      <c r="AKH1763" s="24"/>
      <c r="AKI1763" s="24"/>
      <c r="AKJ1763" s="24"/>
      <c r="AKK1763" s="24"/>
      <c r="AKL1763" s="24"/>
      <c r="AKP1763" s="3"/>
      <c r="AKQ1763" s="31"/>
      <c r="AKR1763" s="5"/>
      <c r="AKS1763" s="9"/>
      <c r="AKV1763" s="2"/>
      <c r="AKY1763" s="24"/>
      <c r="AKZ1763" s="24"/>
      <c r="ALA1763" s="31"/>
      <c r="ALB1763" s="24"/>
      <c r="ALC1763" s="24"/>
      <c r="ALD1763" s="24"/>
      <c r="ALE1763" s="24"/>
      <c r="ALF1763" s="24"/>
      <c r="ALG1763" s="24"/>
      <c r="ALH1763" s="24"/>
      <c r="ALI1763" s="24"/>
      <c r="ALJ1763" s="24"/>
      <c r="ALK1763" s="24"/>
      <c r="ALL1763" s="24"/>
      <c r="ALM1763" s="24"/>
      <c r="ALN1763" s="24"/>
      <c r="ALO1763" s="24"/>
      <c r="ALP1763" s="24"/>
      <c r="ALT1763" s="3"/>
      <c r="ALU1763" s="31"/>
      <c r="ALV1763" s="5"/>
      <c r="ALW1763" s="9"/>
      <c r="ALZ1763" s="2"/>
      <c r="AMC1763" s="24"/>
      <c r="AMD1763" s="24"/>
      <c r="AME1763" s="31"/>
      <c r="AMF1763" s="24"/>
      <c r="AMG1763" s="24"/>
      <c r="AMH1763" s="24"/>
      <c r="AMI1763" s="24"/>
      <c r="AMJ1763" s="24"/>
      <c r="AMK1763" s="24"/>
      <c r="AML1763" s="24"/>
      <c r="AMM1763" s="24"/>
      <c r="AMN1763" s="24"/>
      <c r="AMO1763" s="24"/>
      <c r="AMP1763" s="24"/>
      <c r="AMQ1763" s="24"/>
      <c r="AMR1763" s="24"/>
      <c r="AMS1763" s="24"/>
      <c r="AMT1763" s="24"/>
      <c r="AMX1763" s="3"/>
      <c r="AMY1763" s="31"/>
      <c r="AMZ1763" s="5"/>
      <c r="ANA1763" s="9"/>
      <c r="AND1763" s="2"/>
      <c r="ANG1763" s="24"/>
      <c r="ANH1763" s="24"/>
      <c r="ANI1763" s="31"/>
      <c r="ANJ1763" s="24"/>
      <c r="ANK1763" s="24"/>
      <c r="ANL1763" s="24"/>
      <c r="ANM1763" s="24"/>
      <c r="ANN1763" s="24"/>
      <c r="ANO1763" s="24"/>
      <c r="ANP1763" s="24"/>
      <c r="ANQ1763" s="24"/>
      <c r="ANR1763" s="24"/>
      <c r="ANS1763" s="24"/>
      <c r="ANT1763" s="24"/>
      <c r="ANU1763" s="24"/>
      <c r="ANV1763" s="24"/>
      <c r="ANW1763" s="24"/>
      <c r="ANX1763" s="24"/>
      <c r="AOB1763" s="3"/>
      <c r="AOC1763" s="31"/>
      <c r="AOD1763" s="5"/>
      <c r="AOE1763" s="9"/>
      <c r="AOH1763" s="2"/>
      <c r="AOK1763" s="24"/>
      <c r="AOL1763" s="24"/>
      <c r="AOM1763" s="31"/>
      <c r="AON1763" s="24"/>
      <c r="AOO1763" s="24"/>
      <c r="AOP1763" s="24"/>
      <c r="AOQ1763" s="24"/>
      <c r="AOR1763" s="24"/>
      <c r="AOS1763" s="24"/>
      <c r="AOT1763" s="24"/>
      <c r="AOU1763" s="24"/>
      <c r="AOV1763" s="24"/>
      <c r="AOW1763" s="24"/>
      <c r="AOX1763" s="24"/>
      <c r="AOY1763" s="24"/>
      <c r="AOZ1763" s="24"/>
      <c r="APA1763" s="24"/>
      <c r="APB1763" s="24"/>
      <c r="APF1763" s="3"/>
      <c r="APG1763" s="31"/>
      <c r="APH1763" s="5"/>
      <c r="API1763" s="9"/>
      <c r="APL1763" s="2"/>
      <c r="APO1763" s="24"/>
      <c r="APP1763" s="24"/>
      <c r="APQ1763" s="31"/>
      <c r="APR1763" s="24"/>
      <c r="APS1763" s="24"/>
      <c r="APT1763" s="24"/>
      <c r="APU1763" s="24"/>
      <c r="APV1763" s="24"/>
      <c r="APW1763" s="24"/>
      <c r="APX1763" s="24"/>
      <c r="APY1763" s="24"/>
      <c r="APZ1763" s="24"/>
      <c r="AQA1763" s="24"/>
      <c r="AQB1763" s="24"/>
      <c r="AQC1763" s="24"/>
      <c r="AQD1763" s="24"/>
      <c r="AQE1763" s="24"/>
      <c r="AQF1763" s="24"/>
      <c r="AQJ1763" s="3"/>
      <c r="AQK1763" s="31"/>
      <c r="AQL1763" s="5"/>
      <c r="AQM1763" s="9"/>
      <c r="AQP1763" s="2"/>
      <c r="AQS1763" s="24"/>
      <c r="AQT1763" s="24"/>
      <c r="AQU1763" s="31"/>
      <c r="AQV1763" s="24"/>
      <c r="AQW1763" s="24"/>
      <c r="AQX1763" s="24"/>
      <c r="AQY1763" s="24"/>
      <c r="AQZ1763" s="24"/>
      <c r="ARA1763" s="24"/>
      <c r="ARB1763" s="24"/>
      <c r="ARC1763" s="24"/>
      <c r="ARD1763" s="24"/>
      <c r="ARE1763" s="24"/>
      <c r="ARF1763" s="24"/>
      <c r="ARG1763" s="24"/>
      <c r="ARH1763" s="24"/>
      <c r="ARI1763" s="24"/>
      <c r="ARJ1763" s="24"/>
      <c r="ARN1763" s="3"/>
      <c r="ARO1763" s="31"/>
      <c r="ARP1763" s="5"/>
      <c r="ARQ1763" s="9"/>
      <c r="ART1763" s="2"/>
      <c r="ARW1763" s="24"/>
      <c r="ARX1763" s="24"/>
      <c r="ARY1763" s="31"/>
      <c r="ARZ1763" s="24"/>
      <c r="ASA1763" s="24"/>
      <c r="ASB1763" s="24"/>
      <c r="ASC1763" s="24"/>
      <c r="ASD1763" s="24"/>
      <c r="ASE1763" s="24"/>
      <c r="ASF1763" s="24"/>
      <c r="ASG1763" s="24"/>
      <c r="ASH1763" s="24"/>
      <c r="ASI1763" s="24"/>
      <c r="ASJ1763" s="24"/>
      <c r="ASK1763" s="24"/>
      <c r="ASL1763" s="24"/>
      <c r="ASM1763" s="24"/>
      <c r="ASN1763" s="24"/>
      <c r="ASR1763" s="3"/>
      <c r="ASS1763" s="31"/>
      <c r="AST1763" s="5"/>
      <c r="ASU1763" s="9"/>
      <c r="ASX1763" s="2"/>
      <c r="ATA1763" s="24"/>
      <c r="ATB1763" s="24"/>
      <c r="ATC1763" s="31"/>
      <c r="ATD1763" s="24"/>
      <c r="ATE1763" s="24"/>
      <c r="ATF1763" s="24"/>
      <c r="ATG1763" s="24"/>
      <c r="ATH1763" s="24"/>
      <c r="ATI1763" s="24"/>
      <c r="ATJ1763" s="24"/>
      <c r="ATK1763" s="24"/>
      <c r="ATL1763" s="24"/>
      <c r="ATM1763" s="24"/>
      <c r="ATN1763" s="24"/>
      <c r="ATO1763" s="24"/>
      <c r="ATP1763" s="24"/>
      <c r="ATQ1763" s="24"/>
      <c r="ATR1763" s="24"/>
      <c r="ATV1763" s="3"/>
      <c r="ATW1763" s="31"/>
      <c r="ATX1763" s="5"/>
      <c r="ATY1763" s="9"/>
      <c r="AUB1763" s="2"/>
      <c r="AUE1763" s="24"/>
      <c r="AUF1763" s="24"/>
      <c r="AUG1763" s="31"/>
      <c r="AUH1763" s="24"/>
      <c r="AUI1763" s="24"/>
      <c r="AUJ1763" s="24"/>
      <c r="AUK1763" s="24"/>
      <c r="AUL1763" s="24"/>
      <c r="AUM1763" s="24"/>
      <c r="AUN1763" s="24"/>
      <c r="AUO1763" s="24"/>
      <c r="AUP1763" s="24"/>
      <c r="AUQ1763" s="24"/>
      <c r="AUR1763" s="24"/>
      <c r="AUS1763" s="24"/>
      <c r="AUT1763" s="24"/>
      <c r="AUU1763" s="24"/>
      <c r="AUV1763" s="24"/>
      <c r="AUZ1763" s="3"/>
      <c r="AVA1763" s="31"/>
      <c r="AVB1763" s="5"/>
      <c r="AVC1763" s="9"/>
      <c r="AVF1763" s="2"/>
      <c r="AVI1763" s="24"/>
      <c r="AVJ1763" s="24"/>
      <c r="AVK1763" s="31"/>
      <c r="AVL1763" s="24"/>
      <c r="AVM1763" s="24"/>
      <c r="AVN1763" s="24"/>
      <c r="AVO1763" s="24"/>
      <c r="AVP1763" s="24"/>
      <c r="AVQ1763" s="24"/>
      <c r="AVR1763" s="24"/>
      <c r="AVS1763" s="24"/>
      <c r="AVT1763" s="24"/>
      <c r="AVU1763" s="24"/>
      <c r="AVV1763" s="24"/>
      <c r="AVW1763" s="24"/>
      <c r="AVX1763" s="24"/>
      <c r="AVY1763" s="24"/>
      <c r="AVZ1763" s="24"/>
      <c r="AWD1763" s="3"/>
      <c r="AWE1763" s="31"/>
      <c r="AWF1763" s="5"/>
      <c r="AWG1763" s="9"/>
      <c r="AWJ1763" s="2"/>
      <c r="AWM1763" s="24"/>
      <c r="AWN1763" s="24"/>
      <c r="AWO1763" s="31"/>
      <c r="AWP1763" s="24"/>
      <c r="AWQ1763" s="24"/>
      <c r="AWR1763" s="24"/>
      <c r="AWS1763" s="24"/>
      <c r="AWT1763" s="24"/>
      <c r="AWU1763" s="24"/>
      <c r="AWV1763" s="24"/>
      <c r="AWW1763" s="24"/>
      <c r="AWX1763" s="24"/>
      <c r="AWY1763" s="24"/>
      <c r="AWZ1763" s="24"/>
      <c r="AXA1763" s="24"/>
      <c r="AXB1763" s="24"/>
      <c r="AXC1763" s="24"/>
      <c r="AXD1763" s="24"/>
      <c r="AXH1763" s="3"/>
      <c r="AXI1763" s="31"/>
      <c r="AXJ1763" s="5"/>
      <c r="AXK1763" s="9"/>
      <c r="AXN1763" s="2"/>
      <c r="AXQ1763" s="24"/>
      <c r="AXR1763" s="24"/>
      <c r="AXS1763" s="31"/>
      <c r="AXT1763" s="24"/>
      <c r="AXU1763" s="24"/>
      <c r="AXV1763" s="24"/>
      <c r="AXW1763" s="24"/>
      <c r="AXX1763" s="24"/>
      <c r="AXY1763" s="24"/>
      <c r="AXZ1763" s="24"/>
      <c r="AYA1763" s="24"/>
      <c r="AYB1763" s="24"/>
      <c r="AYC1763" s="24"/>
      <c r="AYD1763" s="24"/>
      <c r="AYE1763" s="24"/>
      <c r="AYF1763" s="24"/>
      <c r="AYG1763" s="24"/>
      <c r="AYH1763" s="24"/>
      <c r="AYL1763" s="3"/>
      <c r="AYM1763" s="31"/>
      <c r="AYN1763" s="5"/>
      <c r="AYO1763" s="9"/>
      <c r="AYR1763" s="2"/>
      <c r="AYU1763" s="24"/>
      <c r="AYV1763" s="24"/>
      <c r="AYW1763" s="31"/>
      <c r="AYX1763" s="24"/>
      <c r="AYY1763" s="24"/>
      <c r="AYZ1763" s="24"/>
      <c r="AZA1763" s="24"/>
      <c r="AZB1763" s="24"/>
      <c r="AZC1763" s="24"/>
      <c r="AZD1763" s="24"/>
      <c r="AZE1763" s="24"/>
      <c r="AZF1763" s="24"/>
      <c r="AZG1763" s="24"/>
      <c r="AZH1763" s="24"/>
      <c r="AZI1763" s="24"/>
      <c r="AZJ1763" s="24"/>
      <c r="AZK1763" s="24"/>
      <c r="AZL1763" s="24"/>
      <c r="AZP1763" s="3"/>
      <c r="AZQ1763" s="31"/>
      <c r="AZR1763" s="5"/>
      <c r="AZS1763" s="9"/>
      <c r="AZV1763" s="2"/>
      <c r="AZY1763" s="24"/>
      <c r="AZZ1763" s="24"/>
      <c r="BAA1763" s="31"/>
      <c r="BAB1763" s="24"/>
      <c r="BAC1763" s="24"/>
      <c r="BAD1763" s="24"/>
      <c r="BAE1763" s="24"/>
      <c r="BAF1763" s="24"/>
      <c r="BAG1763" s="24"/>
      <c r="BAH1763" s="24"/>
      <c r="BAI1763" s="24"/>
      <c r="BAJ1763" s="24"/>
      <c r="BAK1763" s="24"/>
      <c r="BAL1763" s="24"/>
      <c r="BAM1763" s="24"/>
      <c r="BAN1763" s="24"/>
      <c r="BAO1763" s="24"/>
      <c r="BAP1763" s="24"/>
      <c r="BAT1763" s="3"/>
      <c r="BAU1763" s="31"/>
      <c r="BAV1763" s="5"/>
      <c r="BAW1763" s="9"/>
      <c r="BAZ1763" s="2"/>
      <c r="BBC1763" s="24"/>
      <c r="BBD1763" s="24"/>
      <c r="BBE1763" s="31"/>
      <c r="BBF1763" s="24"/>
      <c r="BBG1763" s="24"/>
      <c r="BBH1763" s="24"/>
      <c r="BBI1763" s="24"/>
      <c r="BBJ1763" s="24"/>
      <c r="BBK1763" s="24"/>
      <c r="BBL1763" s="24"/>
      <c r="BBM1763" s="24"/>
      <c r="BBN1763" s="24"/>
      <c r="BBO1763" s="24"/>
      <c r="BBP1763" s="24"/>
      <c r="BBQ1763" s="24"/>
      <c r="BBR1763" s="24"/>
      <c r="BBS1763" s="24"/>
      <c r="BBT1763" s="24"/>
      <c r="BBX1763" s="3"/>
      <c r="BBY1763" s="31"/>
      <c r="BBZ1763" s="5"/>
      <c r="BCA1763" s="9"/>
      <c r="BCD1763" s="2"/>
      <c r="BCG1763" s="24"/>
      <c r="BCH1763" s="24"/>
      <c r="BCI1763" s="31"/>
      <c r="BCJ1763" s="24"/>
      <c r="BCK1763" s="24"/>
      <c r="BCL1763" s="24"/>
      <c r="BCM1763" s="24"/>
      <c r="BCN1763" s="24"/>
      <c r="BCO1763" s="24"/>
      <c r="BCP1763" s="24"/>
      <c r="BCQ1763" s="24"/>
      <c r="BCR1763" s="24"/>
      <c r="BCS1763" s="24"/>
      <c r="BCT1763" s="24"/>
      <c r="BCU1763" s="24"/>
      <c r="BCV1763" s="24"/>
      <c r="BCW1763" s="24"/>
      <c r="BCX1763" s="24"/>
      <c r="BDB1763" s="3"/>
      <c r="BDC1763" s="31"/>
      <c r="BDD1763" s="5"/>
      <c r="BDE1763" s="9"/>
      <c r="BDH1763" s="2"/>
      <c r="BDK1763" s="24"/>
      <c r="BDL1763" s="24"/>
      <c r="BDM1763" s="31"/>
      <c r="BDN1763" s="24"/>
      <c r="BDO1763" s="24"/>
      <c r="BDP1763" s="24"/>
      <c r="BDQ1763" s="24"/>
      <c r="BDR1763" s="24"/>
      <c r="BDS1763" s="24"/>
      <c r="BDT1763" s="24"/>
      <c r="BDU1763" s="24"/>
      <c r="BDV1763" s="24"/>
      <c r="BDW1763" s="24"/>
      <c r="BDX1763" s="24"/>
      <c r="BDY1763" s="24"/>
      <c r="BDZ1763" s="24"/>
      <c r="BEA1763" s="24"/>
      <c r="BEB1763" s="24"/>
      <c r="BEF1763" s="3"/>
      <c r="BEG1763" s="31"/>
      <c r="BEH1763" s="5"/>
      <c r="BEI1763" s="9"/>
      <c r="BEL1763" s="2"/>
      <c r="BEO1763" s="24"/>
      <c r="BEP1763" s="24"/>
      <c r="BEQ1763" s="31"/>
      <c r="BER1763" s="24"/>
      <c r="BES1763" s="24"/>
      <c r="BET1763" s="24"/>
      <c r="BEU1763" s="24"/>
      <c r="BEV1763" s="24"/>
      <c r="BEW1763" s="24"/>
      <c r="BEX1763" s="24"/>
      <c r="BEY1763" s="24"/>
      <c r="BEZ1763" s="24"/>
      <c r="BFA1763" s="24"/>
      <c r="BFB1763" s="24"/>
      <c r="BFC1763" s="24"/>
      <c r="BFD1763" s="24"/>
      <c r="BFE1763" s="24"/>
      <c r="BFF1763" s="24"/>
      <c r="BFJ1763" s="3"/>
      <c r="BFK1763" s="31"/>
      <c r="BFL1763" s="5"/>
      <c r="BFM1763" s="9"/>
      <c r="BFP1763" s="2"/>
      <c r="BFS1763" s="24"/>
      <c r="BFT1763" s="24"/>
      <c r="BFU1763" s="31"/>
      <c r="BFV1763" s="24"/>
      <c r="BFW1763" s="24"/>
      <c r="BFX1763" s="24"/>
      <c r="BFY1763" s="24"/>
      <c r="BFZ1763" s="24"/>
      <c r="BGA1763" s="24"/>
      <c r="BGB1763" s="24"/>
      <c r="BGC1763" s="24"/>
      <c r="BGD1763" s="24"/>
      <c r="BGE1763" s="24"/>
      <c r="BGF1763" s="24"/>
      <c r="BGG1763" s="24"/>
      <c r="BGH1763" s="24"/>
      <c r="BGI1763" s="24"/>
      <c r="BGJ1763" s="24"/>
      <c r="BGN1763" s="3"/>
      <c r="BGO1763" s="31"/>
      <c r="BGP1763" s="5"/>
      <c r="BGQ1763" s="9"/>
      <c r="BGT1763" s="2"/>
      <c r="BGW1763" s="24"/>
      <c r="BGX1763" s="24"/>
      <c r="BGY1763" s="31"/>
      <c r="BGZ1763" s="24"/>
      <c r="BHA1763" s="24"/>
      <c r="BHB1763" s="24"/>
      <c r="BHC1763" s="24"/>
      <c r="BHD1763" s="24"/>
      <c r="BHE1763" s="24"/>
      <c r="BHF1763" s="24"/>
      <c r="BHG1763" s="24"/>
      <c r="BHH1763" s="24"/>
      <c r="BHI1763" s="24"/>
      <c r="BHJ1763" s="24"/>
      <c r="BHK1763" s="24"/>
      <c r="BHL1763" s="24"/>
      <c r="BHM1763" s="24"/>
      <c r="BHN1763" s="24"/>
      <c r="BHR1763" s="3"/>
      <c r="BHS1763" s="31"/>
      <c r="BHT1763" s="5"/>
      <c r="BHU1763" s="9"/>
      <c r="BHX1763" s="2"/>
      <c r="BIA1763" s="24"/>
      <c r="BIB1763" s="24"/>
      <c r="BIC1763" s="31"/>
      <c r="BID1763" s="24"/>
      <c r="BIE1763" s="24"/>
      <c r="BIF1763" s="24"/>
      <c r="BIG1763" s="24"/>
      <c r="BIH1763" s="24"/>
      <c r="BII1763" s="24"/>
      <c r="BIJ1763" s="24"/>
      <c r="BIK1763" s="24"/>
      <c r="BIL1763" s="24"/>
      <c r="BIM1763" s="24"/>
      <c r="BIN1763" s="24"/>
      <c r="BIO1763" s="24"/>
      <c r="BIP1763" s="24"/>
      <c r="BIQ1763" s="24"/>
      <c r="BIR1763" s="24"/>
      <c r="BIV1763" s="3"/>
      <c r="BIW1763" s="31"/>
      <c r="BIX1763" s="5"/>
      <c r="BIY1763" s="9"/>
      <c r="BJB1763" s="2"/>
      <c r="BJE1763" s="24"/>
      <c r="BJF1763" s="24"/>
      <c r="BJG1763" s="31"/>
      <c r="BJH1763" s="24"/>
      <c r="BJI1763" s="24"/>
      <c r="BJJ1763" s="24"/>
      <c r="BJK1763" s="24"/>
      <c r="BJL1763" s="24"/>
      <c r="BJM1763" s="24"/>
      <c r="BJN1763" s="24"/>
      <c r="BJO1763" s="24"/>
      <c r="BJP1763" s="24"/>
      <c r="BJQ1763" s="24"/>
      <c r="BJR1763" s="24"/>
      <c r="BJS1763" s="24"/>
      <c r="BJT1763" s="24"/>
      <c r="BJU1763" s="24"/>
      <c r="BJV1763" s="24"/>
      <c r="BJZ1763" s="3"/>
      <c r="BKA1763" s="31"/>
      <c r="BKB1763" s="5"/>
      <c r="BKC1763" s="9"/>
      <c r="BKF1763" s="2"/>
      <c r="BKI1763" s="24"/>
      <c r="BKJ1763" s="24"/>
      <c r="BKK1763" s="31"/>
      <c r="BKL1763" s="24"/>
      <c r="BKM1763" s="24"/>
      <c r="BKN1763" s="24"/>
      <c r="BKO1763" s="24"/>
      <c r="BKP1763" s="24"/>
      <c r="BKQ1763" s="24"/>
      <c r="BKR1763" s="24"/>
      <c r="BKS1763" s="24"/>
      <c r="BKT1763" s="24"/>
      <c r="BKU1763" s="24"/>
      <c r="BKV1763" s="24"/>
      <c r="BKW1763" s="24"/>
      <c r="BKX1763" s="24"/>
      <c r="BKY1763" s="24"/>
      <c r="BKZ1763" s="24"/>
      <c r="BLD1763" s="3"/>
      <c r="BLE1763" s="31"/>
      <c r="BLF1763" s="5"/>
      <c r="BLG1763" s="9"/>
      <c r="BLJ1763" s="2"/>
      <c r="BLM1763" s="24"/>
      <c r="BLN1763" s="24"/>
      <c r="BLO1763" s="31"/>
      <c r="BLP1763" s="24"/>
      <c r="BLQ1763" s="24"/>
      <c r="BLR1763" s="24"/>
      <c r="BLS1763" s="24"/>
      <c r="BLT1763" s="24"/>
      <c r="BLU1763" s="24"/>
      <c r="BLV1763" s="24"/>
      <c r="BLW1763" s="24"/>
      <c r="BLX1763" s="24"/>
      <c r="BLY1763" s="24"/>
      <c r="BLZ1763" s="24"/>
      <c r="BMA1763" s="24"/>
      <c r="BMB1763" s="24"/>
      <c r="BMC1763" s="24"/>
      <c r="BMD1763" s="24"/>
      <c r="BMH1763" s="3"/>
      <c r="BMI1763" s="31"/>
      <c r="BMJ1763" s="5"/>
      <c r="BMK1763" s="9"/>
      <c r="BMN1763" s="2"/>
      <c r="BMQ1763" s="24"/>
      <c r="BMR1763" s="24"/>
      <c r="BMS1763" s="31"/>
      <c r="BMT1763" s="24"/>
      <c r="BMU1763" s="24"/>
      <c r="BMV1763" s="24"/>
      <c r="BMW1763" s="24"/>
      <c r="BMX1763" s="24"/>
      <c r="BMY1763" s="24"/>
      <c r="BMZ1763" s="24"/>
      <c r="BNA1763" s="24"/>
      <c r="BNB1763" s="24"/>
      <c r="BNC1763" s="24"/>
      <c r="BND1763" s="24"/>
      <c r="BNE1763" s="24"/>
      <c r="BNF1763" s="24"/>
      <c r="BNG1763" s="24"/>
      <c r="BNH1763" s="24"/>
      <c r="BNL1763" s="3"/>
      <c r="BNM1763" s="31"/>
      <c r="BNN1763" s="5"/>
      <c r="BNO1763" s="9"/>
      <c r="BNR1763" s="2"/>
      <c r="BNU1763" s="24"/>
      <c r="BNV1763" s="24"/>
      <c r="BNW1763" s="31"/>
      <c r="BNX1763" s="24"/>
      <c r="BNY1763" s="24"/>
      <c r="BNZ1763" s="24"/>
      <c r="BOA1763" s="24"/>
      <c r="BOB1763" s="24"/>
      <c r="BOC1763" s="24"/>
      <c r="BOD1763" s="24"/>
      <c r="BOE1763" s="24"/>
      <c r="BOF1763" s="24"/>
      <c r="BOG1763" s="24"/>
      <c r="BOH1763" s="24"/>
      <c r="BOI1763" s="24"/>
      <c r="BOJ1763" s="24"/>
      <c r="BOK1763" s="24"/>
      <c r="BOL1763" s="24"/>
      <c r="BOP1763" s="3"/>
      <c r="BOQ1763" s="31"/>
      <c r="BOR1763" s="5"/>
      <c r="BOS1763" s="9"/>
      <c r="BOV1763" s="2"/>
      <c r="BOY1763" s="24"/>
      <c r="BOZ1763" s="24"/>
      <c r="BPA1763" s="31"/>
      <c r="BPB1763" s="24"/>
      <c r="BPC1763" s="24"/>
      <c r="BPD1763" s="24"/>
      <c r="BPE1763" s="24"/>
      <c r="BPF1763" s="24"/>
      <c r="BPG1763" s="24"/>
      <c r="BPH1763" s="24"/>
      <c r="BPI1763" s="24"/>
      <c r="BPJ1763" s="24"/>
      <c r="BPK1763" s="24"/>
      <c r="BPL1763" s="24"/>
      <c r="BPM1763" s="24"/>
      <c r="BPN1763" s="24"/>
      <c r="BPO1763" s="24"/>
      <c r="BPP1763" s="24"/>
      <c r="BPT1763" s="3"/>
      <c r="BPU1763" s="31"/>
      <c r="BPV1763" s="5"/>
      <c r="BPW1763" s="9"/>
      <c r="BPZ1763" s="2"/>
      <c r="BQC1763" s="24"/>
      <c r="BQD1763" s="24"/>
      <c r="BQE1763" s="31"/>
      <c r="BQF1763" s="24"/>
      <c r="BQG1763" s="24"/>
      <c r="BQH1763" s="24"/>
      <c r="BQI1763" s="24"/>
      <c r="BQJ1763" s="24"/>
      <c r="BQK1763" s="24"/>
      <c r="BQL1763" s="24"/>
      <c r="BQM1763" s="24"/>
      <c r="BQN1763" s="24"/>
      <c r="BQO1763" s="24"/>
      <c r="BQP1763" s="24"/>
      <c r="BQQ1763" s="24"/>
      <c r="BQR1763" s="24"/>
      <c r="BQS1763" s="24"/>
      <c r="BQT1763" s="24"/>
      <c r="BQX1763" s="3"/>
      <c r="BQY1763" s="31"/>
      <c r="BQZ1763" s="5"/>
      <c r="BRA1763" s="9"/>
      <c r="BRD1763" s="2"/>
      <c r="BRG1763" s="24"/>
      <c r="BRH1763" s="24"/>
      <c r="BRI1763" s="31"/>
      <c r="BRJ1763" s="24"/>
      <c r="BRK1763" s="24"/>
      <c r="BRL1763" s="24"/>
      <c r="BRM1763" s="24"/>
      <c r="BRN1763" s="24"/>
      <c r="BRO1763" s="24"/>
      <c r="BRP1763" s="24"/>
      <c r="BRQ1763" s="24"/>
      <c r="BRR1763" s="24"/>
      <c r="BRS1763" s="24"/>
      <c r="BRT1763" s="24"/>
      <c r="BRU1763" s="24"/>
      <c r="BRV1763" s="24"/>
      <c r="BRW1763" s="24"/>
      <c r="BRX1763" s="24"/>
      <c r="BSB1763" s="3"/>
      <c r="BSC1763" s="31"/>
      <c r="BSD1763" s="5"/>
      <c r="BSE1763" s="9"/>
      <c r="BSH1763" s="2"/>
      <c r="BSK1763" s="24"/>
      <c r="BSL1763" s="24"/>
      <c r="BSM1763" s="31"/>
      <c r="BSN1763" s="24"/>
      <c r="BSO1763" s="24"/>
      <c r="BSP1763" s="24"/>
      <c r="BSQ1763" s="24"/>
      <c r="BSR1763" s="24"/>
      <c r="BSS1763" s="24"/>
      <c r="BST1763" s="24"/>
      <c r="BSU1763" s="24"/>
      <c r="BSV1763" s="24"/>
      <c r="BSW1763" s="24"/>
      <c r="BSX1763" s="24"/>
      <c r="BSY1763" s="24"/>
      <c r="BSZ1763" s="24"/>
      <c r="BTA1763" s="24"/>
      <c r="BTB1763" s="24"/>
      <c r="BTF1763" s="3"/>
      <c r="BTG1763" s="31"/>
      <c r="BTH1763" s="5"/>
      <c r="BTI1763" s="9"/>
      <c r="BTL1763" s="2"/>
      <c r="BTO1763" s="24"/>
      <c r="BTP1763" s="24"/>
      <c r="BTQ1763" s="31"/>
      <c r="BTR1763" s="24"/>
      <c r="BTS1763" s="24"/>
      <c r="BTT1763" s="24"/>
      <c r="BTU1763" s="24"/>
      <c r="BTV1763" s="24"/>
      <c r="BTW1763" s="24"/>
      <c r="BTX1763" s="24"/>
      <c r="BTY1763" s="24"/>
      <c r="BTZ1763" s="24"/>
      <c r="BUA1763" s="24"/>
      <c r="BUB1763" s="24"/>
      <c r="BUC1763" s="24"/>
      <c r="BUD1763" s="24"/>
      <c r="BUE1763" s="24"/>
      <c r="BUF1763" s="24"/>
      <c r="BUJ1763" s="3"/>
      <c r="BUK1763" s="31"/>
      <c r="BUL1763" s="5"/>
      <c r="BUM1763" s="9"/>
      <c r="BUP1763" s="2"/>
      <c r="BUS1763" s="24"/>
      <c r="BUT1763" s="24"/>
      <c r="BUU1763" s="31"/>
      <c r="BUV1763" s="24"/>
      <c r="BUW1763" s="24"/>
      <c r="BUX1763" s="24"/>
      <c r="BUY1763" s="24"/>
      <c r="BUZ1763" s="24"/>
      <c r="BVA1763" s="24"/>
      <c r="BVB1763" s="24"/>
      <c r="BVC1763" s="24"/>
      <c r="BVD1763" s="24"/>
      <c r="BVE1763" s="24"/>
      <c r="BVF1763" s="24"/>
      <c r="BVG1763" s="24"/>
      <c r="BVH1763" s="24"/>
      <c r="BVI1763" s="24"/>
      <c r="BVJ1763" s="24"/>
      <c r="BVN1763" s="3"/>
      <c r="BVO1763" s="31"/>
      <c r="BVP1763" s="5"/>
      <c r="BVQ1763" s="9"/>
      <c r="BVT1763" s="2"/>
      <c r="BVW1763" s="24"/>
      <c r="BVX1763" s="24"/>
      <c r="BVY1763" s="31"/>
      <c r="BVZ1763" s="24"/>
      <c r="BWA1763" s="24"/>
      <c r="BWB1763" s="24"/>
      <c r="BWC1763" s="24"/>
      <c r="BWD1763" s="24"/>
      <c r="BWE1763" s="24"/>
      <c r="BWF1763" s="24"/>
      <c r="BWG1763" s="24"/>
      <c r="BWH1763" s="24"/>
      <c r="BWI1763" s="24"/>
      <c r="BWJ1763" s="24"/>
      <c r="BWK1763" s="24"/>
      <c r="BWL1763" s="24"/>
      <c r="BWM1763" s="24"/>
      <c r="BWN1763" s="24"/>
      <c r="BWR1763" s="3"/>
      <c r="BWS1763" s="31"/>
      <c r="BWT1763" s="5"/>
      <c r="BWU1763" s="9"/>
      <c r="BWX1763" s="2"/>
      <c r="BXA1763" s="24"/>
      <c r="BXB1763" s="24"/>
      <c r="BXC1763" s="31"/>
      <c r="BXD1763" s="24"/>
      <c r="BXE1763" s="24"/>
      <c r="BXF1763" s="24"/>
      <c r="BXG1763" s="24"/>
      <c r="BXH1763" s="24"/>
      <c r="BXI1763" s="24"/>
      <c r="BXJ1763" s="24"/>
      <c r="BXK1763" s="24"/>
      <c r="BXL1763" s="24"/>
      <c r="BXM1763" s="24"/>
      <c r="BXN1763" s="24"/>
      <c r="BXO1763" s="24"/>
      <c r="BXP1763" s="24"/>
      <c r="BXQ1763" s="24"/>
      <c r="BXR1763" s="24"/>
      <c r="BXV1763" s="3"/>
      <c r="BXW1763" s="31"/>
      <c r="BXX1763" s="5"/>
      <c r="BXY1763" s="9"/>
      <c r="BYB1763" s="2"/>
      <c r="BYE1763" s="24"/>
      <c r="BYF1763" s="24"/>
      <c r="BYG1763" s="31"/>
      <c r="BYH1763" s="24"/>
      <c r="BYI1763" s="24"/>
      <c r="BYJ1763" s="24"/>
      <c r="BYK1763" s="24"/>
      <c r="BYL1763" s="24"/>
      <c r="BYM1763" s="24"/>
      <c r="BYN1763" s="24"/>
      <c r="BYO1763" s="24"/>
      <c r="BYP1763" s="24"/>
      <c r="BYQ1763" s="24"/>
      <c r="BYR1763" s="24"/>
      <c r="BYS1763" s="24"/>
      <c r="BYT1763" s="24"/>
      <c r="BYU1763" s="24"/>
      <c r="BYV1763" s="24"/>
      <c r="BYZ1763" s="3"/>
      <c r="BZA1763" s="31"/>
      <c r="BZB1763" s="5"/>
      <c r="BZC1763" s="9"/>
      <c r="BZF1763" s="2"/>
      <c r="BZI1763" s="24"/>
      <c r="BZJ1763" s="24"/>
      <c r="BZK1763" s="31"/>
      <c r="BZL1763" s="24"/>
      <c r="BZM1763" s="24"/>
      <c r="BZN1763" s="24"/>
      <c r="BZO1763" s="24"/>
      <c r="BZP1763" s="24"/>
      <c r="BZQ1763" s="24"/>
      <c r="BZR1763" s="24"/>
      <c r="BZS1763" s="24"/>
      <c r="BZT1763" s="24"/>
      <c r="BZU1763" s="24"/>
      <c r="BZV1763" s="24"/>
      <c r="BZW1763" s="24"/>
      <c r="BZX1763" s="24"/>
      <c r="BZY1763" s="24"/>
      <c r="BZZ1763" s="24"/>
      <c r="CAD1763" s="3"/>
      <c r="CAE1763" s="31"/>
      <c r="CAF1763" s="5"/>
      <c r="CAG1763" s="9"/>
      <c r="CAJ1763" s="2"/>
      <c r="CAM1763" s="24"/>
      <c r="CAN1763" s="24"/>
      <c r="CAO1763" s="31"/>
      <c r="CAP1763" s="24"/>
      <c r="CAQ1763" s="24"/>
      <c r="CAR1763" s="24"/>
      <c r="CAS1763" s="24"/>
      <c r="CAT1763" s="24"/>
      <c r="CAU1763" s="24"/>
      <c r="CAV1763" s="24"/>
      <c r="CAW1763" s="24"/>
      <c r="CAX1763" s="24"/>
      <c r="CAY1763" s="24"/>
      <c r="CAZ1763" s="24"/>
      <c r="CBA1763" s="24"/>
      <c r="CBB1763" s="24"/>
      <c r="CBC1763" s="24"/>
      <c r="CBD1763" s="24"/>
      <c r="CBH1763" s="3"/>
      <c r="CBI1763" s="31"/>
      <c r="CBJ1763" s="5"/>
      <c r="CBK1763" s="9"/>
      <c r="CBN1763" s="2"/>
      <c r="CBQ1763" s="24"/>
      <c r="CBR1763" s="24"/>
      <c r="CBS1763" s="31"/>
      <c r="CBT1763" s="24"/>
      <c r="CBU1763" s="24"/>
      <c r="CBV1763" s="24"/>
      <c r="CBW1763" s="24"/>
      <c r="CBX1763" s="24"/>
      <c r="CBY1763" s="24"/>
      <c r="CBZ1763" s="24"/>
      <c r="CCA1763" s="24"/>
      <c r="CCB1763" s="24"/>
      <c r="CCC1763" s="24"/>
      <c r="CCD1763" s="24"/>
      <c r="CCE1763" s="24"/>
      <c r="CCF1763" s="24"/>
      <c r="CCG1763" s="24"/>
      <c r="CCH1763" s="24"/>
      <c r="CCL1763" s="3"/>
      <c r="CCM1763" s="31"/>
      <c r="CCN1763" s="5"/>
      <c r="CCO1763" s="9"/>
      <c r="CCR1763" s="2"/>
      <c r="CCU1763" s="24"/>
      <c r="CCV1763" s="24"/>
      <c r="CCW1763" s="31"/>
      <c r="CCX1763" s="24"/>
      <c r="CCY1763" s="24"/>
      <c r="CCZ1763" s="24"/>
      <c r="CDA1763" s="24"/>
      <c r="CDB1763" s="24"/>
      <c r="CDC1763" s="24"/>
      <c r="CDD1763" s="24"/>
      <c r="CDE1763" s="24"/>
      <c r="CDF1763" s="24"/>
      <c r="CDG1763" s="24"/>
      <c r="CDH1763" s="24"/>
      <c r="CDI1763" s="24"/>
      <c r="CDJ1763" s="24"/>
      <c r="CDK1763" s="24"/>
      <c r="CDL1763" s="24"/>
      <c r="CDP1763" s="3"/>
      <c r="CDQ1763" s="31"/>
      <c r="CDR1763" s="5"/>
      <c r="CDS1763" s="9"/>
      <c r="CDV1763" s="2"/>
      <c r="CDY1763" s="24"/>
      <c r="CDZ1763" s="24"/>
      <c r="CEA1763" s="31"/>
      <c r="CEB1763" s="24"/>
      <c r="CEC1763" s="24"/>
      <c r="CED1763" s="24"/>
      <c r="CEE1763" s="24"/>
      <c r="CEF1763" s="24"/>
      <c r="CEG1763" s="24"/>
      <c r="CEH1763" s="24"/>
      <c r="CEI1763" s="24"/>
      <c r="CEJ1763" s="24"/>
      <c r="CEK1763" s="24"/>
      <c r="CEL1763" s="24"/>
      <c r="CEM1763" s="24"/>
      <c r="CEN1763" s="24"/>
      <c r="CEO1763" s="24"/>
      <c r="CEP1763" s="24"/>
      <c r="CET1763" s="3"/>
      <c r="CEU1763" s="31"/>
      <c r="CEV1763" s="5"/>
      <c r="CEW1763" s="9"/>
      <c r="CEZ1763" s="2"/>
      <c r="CFC1763" s="24"/>
      <c r="CFD1763" s="24"/>
      <c r="CFE1763" s="31"/>
      <c r="CFF1763" s="24"/>
      <c r="CFG1763" s="24"/>
      <c r="CFH1763" s="24"/>
      <c r="CFI1763" s="24"/>
      <c r="CFJ1763" s="24"/>
      <c r="CFK1763" s="24"/>
      <c r="CFL1763" s="24"/>
      <c r="CFM1763" s="24"/>
      <c r="CFN1763" s="24"/>
      <c r="CFO1763" s="24"/>
      <c r="CFP1763" s="24"/>
      <c r="CFQ1763" s="24"/>
      <c r="CFR1763" s="24"/>
      <c r="CFS1763" s="24"/>
      <c r="CFT1763" s="24"/>
      <c r="CFX1763" s="3"/>
      <c r="CFY1763" s="31"/>
      <c r="CFZ1763" s="5"/>
      <c r="CGA1763" s="9"/>
      <c r="CGD1763" s="2"/>
      <c r="CGG1763" s="24"/>
      <c r="CGH1763" s="24"/>
      <c r="CGI1763" s="31"/>
      <c r="CGJ1763" s="24"/>
      <c r="CGK1763" s="24"/>
      <c r="CGL1763" s="24"/>
      <c r="CGM1763" s="24"/>
      <c r="CGN1763" s="24"/>
      <c r="CGO1763" s="24"/>
      <c r="CGP1763" s="24"/>
      <c r="CGQ1763" s="24"/>
      <c r="CGR1763" s="24"/>
      <c r="CGS1763" s="24"/>
      <c r="CGT1763" s="24"/>
      <c r="CGU1763" s="24"/>
      <c r="CGV1763" s="24"/>
      <c r="CGW1763" s="24"/>
      <c r="CGX1763" s="24"/>
      <c r="CHB1763" s="3"/>
      <c r="CHC1763" s="31"/>
      <c r="CHD1763" s="5"/>
      <c r="CHE1763" s="9"/>
      <c r="CHH1763" s="2"/>
      <c r="CHK1763" s="24"/>
      <c r="CHL1763" s="24"/>
      <c r="CHM1763" s="31"/>
      <c r="CHN1763" s="24"/>
      <c r="CHO1763" s="24"/>
      <c r="CHP1763" s="24"/>
      <c r="CHQ1763" s="24"/>
      <c r="CHR1763" s="24"/>
      <c r="CHS1763" s="24"/>
      <c r="CHT1763" s="24"/>
      <c r="CHU1763" s="24"/>
      <c r="CHV1763" s="24"/>
      <c r="CHW1763" s="24"/>
      <c r="CHX1763" s="24"/>
      <c r="CHY1763" s="24"/>
      <c r="CHZ1763" s="24"/>
      <c r="CIA1763" s="24"/>
      <c r="CIB1763" s="24"/>
      <c r="CIF1763" s="3"/>
      <c r="CIG1763" s="31"/>
      <c r="CIH1763" s="5"/>
      <c r="CII1763" s="9"/>
      <c r="CIL1763" s="2"/>
      <c r="CIO1763" s="24"/>
      <c r="CIP1763" s="24"/>
      <c r="CIQ1763" s="31"/>
      <c r="CIR1763" s="24"/>
      <c r="CIS1763" s="24"/>
      <c r="CIT1763" s="24"/>
      <c r="CIU1763" s="24"/>
      <c r="CIV1763" s="24"/>
      <c r="CIW1763" s="24"/>
      <c r="CIX1763" s="24"/>
      <c r="CIY1763" s="24"/>
      <c r="CIZ1763" s="24"/>
      <c r="CJA1763" s="24"/>
      <c r="CJB1763" s="24"/>
      <c r="CJC1763" s="24"/>
      <c r="CJD1763" s="24"/>
      <c r="CJE1763" s="24"/>
      <c r="CJF1763" s="24"/>
      <c r="CJJ1763" s="3"/>
      <c r="CJK1763" s="31"/>
      <c r="CJL1763" s="5"/>
      <c r="CJM1763" s="9"/>
      <c r="CJP1763" s="2"/>
      <c r="CJS1763" s="24"/>
      <c r="CJT1763" s="24"/>
      <c r="CJU1763" s="31"/>
      <c r="CJV1763" s="24"/>
      <c r="CJW1763" s="24"/>
      <c r="CJX1763" s="24"/>
      <c r="CJY1763" s="24"/>
      <c r="CJZ1763" s="24"/>
      <c r="CKA1763" s="24"/>
      <c r="CKB1763" s="24"/>
      <c r="CKC1763" s="24"/>
      <c r="CKD1763" s="24"/>
      <c r="CKE1763" s="24"/>
      <c r="CKF1763" s="24"/>
      <c r="CKG1763" s="24"/>
      <c r="CKH1763" s="24"/>
      <c r="CKI1763" s="24"/>
      <c r="CKJ1763" s="24"/>
      <c r="CKN1763" s="3"/>
      <c r="CKO1763" s="31"/>
      <c r="CKP1763" s="5"/>
      <c r="CKQ1763" s="9"/>
      <c r="CKT1763" s="2"/>
      <c r="CKW1763" s="24"/>
      <c r="CKX1763" s="24"/>
      <c r="CKY1763" s="31"/>
      <c r="CKZ1763" s="24"/>
      <c r="CLA1763" s="24"/>
      <c r="CLB1763" s="24"/>
      <c r="CLC1763" s="24"/>
      <c r="CLD1763" s="24"/>
      <c r="CLE1763" s="24"/>
      <c r="CLF1763" s="24"/>
      <c r="CLG1763" s="24"/>
      <c r="CLH1763" s="24"/>
      <c r="CLI1763" s="24"/>
      <c r="CLJ1763" s="24"/>
      <c r="CLK1763" s="24"/>
      <c r="CLL1763" s="24"/>
      <c r="CLM1763" s="24"/>
      <c r="CLN1763" s="24"/>
      <c r="CLR1763" s="3"/>
      <c r="CLS1763" s="31"/>
      <c r="CLT1763" s="5"/>
      <c r="CLU1763" s="9"/>
      <c r="CLX1763" s="2"/>
      <c r="CMA1763" s="24"/>
      <c r="CMB1763" s="24"/>
      <c r="CMC1763" s="31"/>
      <c r="CMD1763" s="24"/>
      <c r="CME1763" s="24"/>
      <c r="CMF1763" s="24"/>
      <c r="CMG1763" s="24"/>
      <c r="CMH1763" s="24"/>
      <c r="CMI1763" s="24"/>
      <c r="CMJ1763" s="24"/>
      <c r="CMK1763" s="24"/>
      <c r="CML1763" s="24"/>
      <c r="CMM1763" s="24"/>
      <c r="CMN1763" s="24"/>
      <c r="CMO1763" s="24"/>
      <c r="CMP1763" s="24"/>
      <c r="CMQ1763" s="24"/>
      <c r="CMR1763" s="24"/>
      <c r="CMV1763" s="3"/>
      <c r="CMW1763" s="31"/>
      <c r="CMX1763" s="5"/>
      <c r="CMY1763" s="9"/>
      <c r="CNB1763" s="2"/>
      <c r="CNE1763" s="24"/>
      <c r="CNF1763" s="24"/>
      <c r="CNG1763" s="31"/>
      <c r="CNH1763" s="24"/>
      <c r="CNI1763" s="24"/>
      <c r="CNJ1763" s="24"/>
      <c r="CNK1763" s="24"/>
      <c r="CNL1763" s="24"/>
      <c r="CNM1763" s="24"/>
      <c r="CNN1763" s="24"/>
      <c r="CNO1763" s="24"/>
      <c r="CNP1763" s="24"/>
      <c r="CNQ1763" s="24"/>
      <c r="CNR1763" s="24"/>
      <c r="CNS1763" s="24"/>
      <c r="CNT1763" s="24"/>
      <c r="CNU1763" s="24"/>
      <c r="CNV1763" s="24"/>
      <c r="CNZ1763" s="3"/>
      <c r="COA1763" s="31"/>
      <c r="COB1763" s="5"/>
      <c r="COC1763" s="9"/>
      <c r="COF1763" s="2"/>
      <c r="COI1763" s="24"/>
      <c r="COJ1763" s="24"/>
      <c r="COK1763" s="31"/>
      <c r="COL1763" s="24"/>
      <c r="COM1763" s="24"/>
      <c r="CON1763" s="24"/>
      <c r="COO1763" s="24"/>
      <c r="COP1763" s="24"/>
      <c r="COQ1763" s="24"/>
      <c r="COR1763" s="24"/>
      <c r="COS1763" s="24"/>
      <c r="COT1763" s="24"/>
      <c r="COU1763" s="24"/>
      <c r="COV1763" s="24"/>
      <c r="COW1763" s="24"/>
      <c r="COX1763" s="24"/>
      <c r="COY1763" s="24"/>
      <c r="COZ1763" s="24"/>
      <c r="CPD1763" s="3"/>
      <c r="CPE1763" s="31"/>
      <c r="CPF1763" s="5"/>
      <c r="CPG1763" s="9"/>
      <c r="CPJ1763" s="2"/>
      <c r="CPM1763" s="24"/>
      <c r="CPN1763" s="24"/>
      <c r="CPO1763" s="31"/>
      <c r="CPP1763" s="24"/>
      <c r="CPQ1763" s="24"/>
      <c r="CPR1763" s="24"/>
      <c r="CPS1763" s="24"/>
      <c r="CPT1763" s="24"/>
      <c r="CPU1763" s="24"/>
      <c r="CPV1763" s="24"/>
      <c r="CPW1763" s="24"/>
      <c r="CPX1763" s="24"/>
      <c r="CPY1763" s="24"/>
      <c r="CPZ1763" s="24"/>
      <c r="CQA1763" s="24"/>
      <c r="CQB1763" s="24"/>
      <c r="CQC1763" s="24"/>
      <c r="CQD1763" s="24"/>
      <c r="CQH1763" s="3"/>
      <c r="CQI1763" s="31"/>
      <c r="CQJ1763" s="5"/>
      <c r="CQK1763" s="9"/>
      <c r="CQN1763" s="2"/>
      <c r="CQQ1763" s="24"/>
      <c r="CQR1763" s="24"/>
      <c r="CQS1763" s="31"/>
      <c r="CQT1763" s="24"/>
      <c r="CQU1763" s="24"/>
      <c r="CQV1763" s="24"/>
      <c r="CQW1763" s="24"/>
      <c r="CQX1763" s="24"/>
      <c r="CQY1763" s="24"/>
      <c r="CQZ1763" s="24"/>
      <c r="CRA1763" s="24"/>
      <c r="CRB1763" s="24"/>
      <c r="CRC1763" s="24"/>
      <c r="CRD1763" s="24"/>
      <c r="CRE1763" s="24"/>
      <c r="CRF1763" s="24"/>
      <c r="CRG1763" s="24"/>
      <c r="CRH1763" s="24"/>
      <c r="CRL1763" s="3"/>
      <c r="CRM1763" s="31"/>
      <c r="CRN1763" s="5"/>
      <c r="CRO1763" s="9"/>
      <c r="CRR1763" s="2"/>
      <c r="CRU1763" s="24"/>
      <c r="CRV1763" s="24"/>
      <c r="CRW1763" s="31"/>
      <c r="CRX1763" s="24"/>
      <c r="CRY1763" s="24"/>
      <c r="CRZ1763" s="24"/>
      <c r="CSA1763" s="24"/>
      <c r="CSB1763" s="24"/>
      <c r="CSC1763" s="24"/>
      <c r="CSD1763" s="24"/>
      <c r="CSE1763" s="24"/>
      <c r="CSF1763" s="24"/>
      <c r="CSG1763" s="24"/>
      <c r="CSH1763" s="24"/>
      <c r="CSI1763" s="24"/>
      <c r="CSJ1763" s="24"/>
      <c r="CSK1763" s="24"/>
      <c r="CSL1763" s="24"/>
      <c r="CSP1763" s="3"/>
      <c r="CSQ1763" s="31"/>
      <c r="CSR1763" s="5"/>
      <c r="CSS1763" s="9"/>
      <c r="CSV1763" s="2"/>
      <c r="CSY1763" s="24"/>
      <c r="CSZ1763" s="24"/>
      <c r="CTA1763" s="31"/>
      <c r="CTB1763" s="24"/>
      <c r="CTC1763" s="24"/>
      <c r="CTD1763" s="24"/>
      <c r="CTE1763" s="24"/>
      <c r="CTF1763" s="24"/>
      <c r="CTG1763" s="24"/>
      <c r="CTH1763" s="24"/>
      <c r="CTI1763" s="24"/>
      <c r="CTJ1763" s="24"/>
      <c r="CTK1763" s="24"/>
      <c r="CTL1763" s="24"/>
      <c r="CTM1763" s="24"/>
      <c r="CTN1763" s="24"/>
      <c r="CTO1763" s="24"/>
      <c r="CTP1763" s="24"/>
      <c r="CTT1763" s="3"/>
      <c r="CTU1763" s="31"/>
      <c r="CTV1763" s="5"/>
      <c r="CTW1763" s="9"/>
      <c r="CTZ1763" s="2"/>
      <c r="CUC1763" s="24"/>
      <c r="CUD1763" s="24"/>
      <c r="CUE1763" s="31"/>
      <c r="CUF1763" s="24"/>
      <c r="CUG1763" s="24"/>
      <c r="CUH1763" s="24"/>
      <c r="CUI1763" s="24"/>
      <c r="CUJ1763" s="24"/>
      <c r="CUK1763" s="24"/>
      <c r="CUL1763" s="24"/>
      <c r="CUM1763" s="24"/>
      <c r="CUN1763" s="24"/>
      <c r="CUO1763" s="24"/>
      <c r="CUP1763" s="24"/>
      <c r="CUQ1763" s="24"/>
      <c r="CUR1763" s="24"/>
      <c r="CUS1763" s="24"/>
      <c r="CUT1763" s="24"/>
      <c r="CUX1763" s="3"/>
      <c r="CUY1763" s="31"/>
      <c r="CUZ1763" s="5"/>
      <c r="CVA1763" s="9"/>
      <c r="CVD1763" s="2"/>
      <c r="CVG1763" s="24"/>
      <c r="CVH1763" s="24"/>
      <c r="CVI1763" s="31"/>
      <c r="CVJ1763" s="24"/>
      <c r="CVK1763" s="24"/>
      <c r="CVL1763" s="24"/>
      <c r="CVM1763" s="24"/>
      <c r="CVN1763" s="24"/>
      <c r="CVO1763" s="24"/>
      <c r="CVP1763" s="24"/>
      <c r="CVQ1763" s="24"/>
      <c r="CVR1763" s="24"/>
      <c r="CVS1763" s="24"/>
      <c r="CVT1763" s="24"/>
      <c r="CVU1763" s="24"/>
      <c r="CVV1763" s="24"/>
      <c r="CVW1763" s="24"/>
      <c r="CVX1763" s="24"/>
      <c r="CWB1763" s="3"/>
      <c r="CWC1763" s="31"/>
      <c r="CWD1763" s="5"/>
      <c r="CWE1763" s="9"/>
      <c r="CWH1763" s="2"/>
      <c r="CWK1763" s="24"/>
      <c r="CWL1763" s="24"/>
      <c r="CWM1763" s="31"/>
      <c r="CWN1763" s="24"/>
      <c r="CWO1763" s="24"/>
      <c r="CWP1763" s="24"/>
      <c r="CWQ1763" s="24"/>
      <c r="CWR1763" s="24"/>
      <c r="CWS1763" s="24"/>
      <c r="CWT1763" s="24"/>
      <c r="CWU1763" s="24"/>
      <c r="CWV1763" s="24"/>
      <c r="CWW1763" s="24"/>
      <c r="CWX1763" s="24"/>
      <c r="CWY1763" s="24"/>
      <c r="CWZ1763" s="24"/>
      <c r="CXA1763" s="24"/>
      <c r="CXB1763" s="24"/>
      <c r="CXF1763" s="3"/>
      <c r="CXG1763" s="31"/>
      <c r="CXH1763" s="5"/>
      <c r="CXI1763" s="9"/>
      <c r="CXL1763" s="2"/>
      <c r="CXO1763" s="24"/>
      <c r="CXP1763" s="24"/>
      <c r="CXQ1763" s="31"/>
      <c r="CXR1763" s="24"/>
      <c r="CXS1763" s="24"/>
      <c r="CXT1763" s="24"/>
      <c r="CXU1763" s="24"/>
      <c r="CXV1763" s="24"/>
      <c r="CXW1763" s="24"/>
      <c r="CXX1763" s="24"/>
      <c r="CXY1763" s="24"/>
      <c r="CXZ1763" s="24"/>
      <c r="CYA1763" s="24"/>
      <c r="CYB1763" s="24"/>
      <c r="CYC1763" s="24"/>
      <c r="CYD1763" s="24"/>
      <c r="CYE1763" s="24"/>
      <c r="CYF1763" s="24"/>
      <c r="CYJ1763" s="3"/>
      <c r="CYK1763" s="31"/>
      <c r="CYL1763" s="5"/>
      <c r="CYM1763" s="9"/>
      <c r="CYP1763" s="2"/>
      <c r="CYS1763" s="24"/>
      <c r="CYT1763" s="24"/>
      <c r="CYU1763" s="31"/>
      <c r="CYV1763" s="24"/>
      <c r="CYW1763" s="24"/>
      <c r="CYX1763" s="24"/>
      <c r="CYY1763" s="24"/>
      <c r="CYZ1763" s="24"/>
      <c r="CZA1763" s="24"/>
      <c r="CZB1763" s="24"/>
      <c r="CZC1763" s="24"/>
      <c r="CZD1763" s="24"/>
      <c r="CZE1763" s="24"/>
      <c r="CZF1763" s="24"/>
      <c r="CZG1763" s="24"/>
      <c r="CZH1763" s="24"/>
      <c r="CZI1763" s="24"/>
      <c r="CZJ1763" s="24"/>
      <c r="CZN1763" s="3"/>
      <c r="CZO1763" s="31"/>
      <c r="CZP1763" s="5"/>
      <c r="CZQ1763" s="9"/>
      <c r="CZT1763" s="2"/>
      <c r="CZW1763" s="24"/>
      <c r="CZX1763" s="24"/>
      <c r="CZY1763" s="31"/>
      <c r="CZZ1763" s="24"/>
      <c r="DAA1763" s="24"/>
      <c r="DAB1763" s="24"/>
      <c r="DAC1763" s="24"/>
      <c r="DAD1763" s="24"/>
      <c r="DAE1763" s="24"/>
      <c r="DAF1763" s="24"/>
      <c r="DAG1763" s="24"/>
      <c r="DAH1763" s="24"/>
      <c r="DAI1763" s="24"/>
      <c r="DAJ1763" s="24"/>
      <c r="DAK1763" s="24"/>
      <c r="DAL1763" s="24"/>
      <c r="DAM1763" s="24"/>
      <c r="DAN1763" s="24"/>
      <c r="DAR1763" s="3"/>
      <c r="DAS1763" s="31"/>
      <c r="DAT1763" s="5"/>
      <c r="DAU1763" s="9"/>
      <c r="DAX1763" s="2"/>
      <c r="DBA1763" s="24"/>
      <c r="DBB1763" s="24"/>
      <c r="DBC1763" s="31"/>
      <c r="DBD1763" s="24"/>
      <c r="DBE1763" s="24"/>
      <c r="DBF1763" s="24"/>
      <c r="DBG1763" s="24"/>
      <c r="DBH1763" s="24"/>
      <c r="DBI1763" s="24"/>
      <c r="DBJ1763" s="24"/>
      <c r="DBK1763" s="24"/>
      <c r="DBL1763" s="24"/>
      <c r="DBM1763" s="24"/>
      <c r="DBN1763" s="24"/>
      <c r="DBO1763" s="24"/>
      <c r="DBP1763" s="24"/>
      <c r="DBQ1763" s="24"/>
      <c r="DBR1763" s="24"/>
      <c r="DBV1763" s="3"/>
      <c r="DBW1763" s="31"/>
      <c r="DBX1763" s="5"/>
      <c r="DBY1763" s="9"/>
      <c r="DCB1763" s="2"/>
      <c r="DCE1763" s="24"/>
      <c r="DCF1763" s="24"/>
      <c r="DCG1763" s="31"/>
      <c r="DCH1763" s="24"/>
      <c r="DCI1763" s="24"/>
      <c r="DCJ1763" s="24"/>
      <c r="DCK1763" s="24"/>
      <c r="DCL1763" s="24"/>
      <c r="DCM1763" s="24"/>
      <c r="DCN1763" s="24"/>
      <c r="DCO1763" s="24"/>
      <c r="DCP1763" s="24"/>
      <c r="DCQ1763" s="24"/>
      <c r="DCR1763" s="24"/>
      <c r="DCS1763" s="24"/>
      <c r="DCT1763" s="24"/>
      <c r="DCU1763" s="24"/>
      <c r="DCV1763" s="24"/>
      <c r="DCZ1763" s="3"/>
      <c r="DDA1763" s="31"/>
      <c r="DDB1763" s="5"/>
      <c r="DDC1763" s="9"/>
      <c r="DDF1763" s="2"/>
      <c r="DDI1763" s="24"/>
      <c r="DDJ1763" s="24"/>
      <c r="DDK1763" s="31"/>
      <c r="DDL1763" s="24"/>
      <c r="DDM1763" s="24"/>
      <c r="DDN1763" s="24"/>
      <c r="DDO1763" s="24"/>
      <c r="DDP1763" s="24"/>
      <c r="DDQ1763" s="24"/>
      <c r="DDR1763" s="24"/>
      <c r="DDS1763" s="24"/>
      <c r="DDT1763" s="24"/>
      <c r="DDU1763" s="24"/>
      <c r="DDV1763" s="24"/>
      <c r="DDW1763" s="24"/>
      <c r="DDX1763" s="24"/>
      <c r="DDY1763" s="24"/>
      <c r="DDZ1763" s="24"/>
      <c r="DED1763" s="3"/>
      <c r="DEE1763" s="31"/>
      <c r="DEF1763" s="5"/>
      <c r="DEG1763" s="9"/>
      <c r="DEJ1763" s="2"/>
      <c r="DEM1763" s="24"/>
      <c r="DEN1763" s="24"/>
      <c r="DEO1763" s="31"/>
      <c r="DEP1763" s="24"/>
      <c r="DEQ1763" s="24"/>
      <c r="DER1763" s="24"/>
      <c r="DES1763" s="24"/>
      <c r="DET1763" s="24"/>
      <c r="DEU1763" s="24"/>
      <c r="DEV1763" s="24"/>
      <c r="DEW1763" s="24"/>
      <c r="DEX1763" s="24"/>
      <c r="DEY1763" s="24"/>
      <c r="DEZ1763" s="24"/>
      <c r="DFA1763" s="24"/>
      <c r="DFB1763" s="24"/>
      <c r="DFC1763" s="24"/>
      <c r="DFD1763" s="24"/>
      <c r="DFH1763" s="3"/>
      <c r="DFI1763" s="31"/>
      <c r="DFJ1763" s="5"/>
      <c r="DFK1763" s="9"/>
      <c r="DFN1763" s="2"/>
      <c r="DFQ1763" s="24"/>
      <c r="DFR1763" s="24"/>
      <c r="DFS1763" s="31"/>
      <c r="DFT1763" s="24"/>
      <c r="DFU1763" s="24"/>
      <c r="DFV1763" s="24"/>
      <c r="DFW1763" s="24"/>
      <c r="DFX1763" s="24"/>
      <c r="DFY1763" s="24"/>
      <c r="DFZ1763" s="24"/>
      <c r="DGA1763" s="24"/>
      <c r="DGB1763" s="24"/>
      <c r="DGC1763" s="24"/>
      <c r="DGD1763" s="24"/>
      <c r="DGE1763" s="24"/>
      <c r="DGF1763" s="24"/>
      <c r="DGG1763" s="24"/>
      <c r="DGH1763" s="24"/>
      <c r="DGL1763" s="3"/>
      <c r="DGM1763" s="31"/>
      <c r="DGN1763" s="5"/>
      <c r="DGO1763" s="9"/>
      <c r="DGR1763" s="2"/>
      <c r="DGU1763" s="24"/>
      <c r="DGV1763" s="24"/>
      <c r="DGW1763" s="31"/>
      <c r="DGX1763" s="24"/>
      <c r="DGY1763" s="24"/>
      <c r="DGZ1763" s="24"/>
      <c r="DHA1763" s="24"/>
      <c r="DHB1763" s="24"/>
      <c r="DHC1763" s="24"/>
      <c r="DHD1763" s="24"/>
      <c r="DHE1763" s="24"/>
      <c r="DHF1763" s="24"/>
      <c r="DHG1763" s="24"/>
      <c r="DHH1763" s="24"/>
      <c r="DHI1763" s="24"/>
      <c r="DHJ1763" s="24"/>
      <c r="DHK1763" s="24"/>
      <c r="DHL1763" s="24"/>
      <c r="DHP1763" s="3"/>
      <c r="DHQ1763" s="31"/>
      <c r="DHR1763" s="5"/>
      <c r="DHS1763" s="9"/>
      <c r="DHV1763" s="2"/>
      <c r="DHY1763" s="24"/>
      <c r="DHZ1763" s="24"/>
      <c r="DIA1763" s="31"/>
      <c r="DIB1763" s="24"/>
      <c r="DIC1763" s="24"/>
      <c r="DID1763" s="24"/>
      <c r="DIE1763" s="24"/>
      <c r="DIF1763" s="24"/>
      <c r="DIG1763" s="24"/>
      <c r="DIH1763" s="24"/>
      <c r="DII1763" s="24"/>
      <c r="DIJ1763" s="24"/>
      <c r="DIK1763" s="24"/>
      <c r="DIL1763" s="24"/>
      <c r="DIM1763" s="24"/>
      <c r="DIN1763" s="24"/>
      <c r="DIO1763" s="24"/>
      <c r="DIP1763" s="24"/>
      <c r="DIT1763" s="3"/>
      <c r="DIU1763" s="31"/>
      <c r="DIV1763" s="5"/>
      <c r="DIW1763" s="9"/>
      <c r="DIZ1763" s="2"/>
      <c r="DJC1763" s="24"/>
      <c r="DJD1763" s="24"/>
      <c r="DJE1763" s="31"/>
      <c r="DJF1763" s="24"/>
      <c r="DJG1763" s="24"/>
      <c r="DJH1763" s="24"/>
      <c r="DJI1763" s="24"/>
      <c r="DJJ1763" s="24"/>
      <c r="DJK1763" s="24"/>
      <c r="DJL1763" s="24"/>
      <c r="DJM1763" s="24"/>
      <c r="DJN1763" s="24"/>
      <c r="DJO1763" s="24"/>
      <c r="DJP1763" s="24"/>
      <c r="DJQ1763" s="24"/>
      <c r="DJR1763" s="24"/>
      <c r="DJS1763" s="24"/>
      <c r="DJT1763" s="24"/>
      <c r="DJX1763" s="3"/>
      <c r="DJY1763" s="31"/>
      <c r="DJZ1763" s="5"/>
      <c r="DKA1763" s="9"/>
      <c r="DKD1763" s="2"/>
      <c r="DKG1763" s="24"/>
      <c r="DKH1763" s="24"/>
      <c r="DKI1763" s="31"/>
      <c r="DKJ1763" s="24"/>
      <c r="DKK1763" s="24"/>
      <c r="DKL1763" s="24"/>
      <c r="DKM1763" s="24"/>
      <c r="DKN1763" s="24"/>
      <c r="DKO1763" s="24"/>
      <c r="DKP1763" s="24"/>
      <c r="DKQ1763" s="24"/>
      <c r="DKR1763" s="24"/>
      <c r="DKS1763" s="24"/>
      <c r="DKT1763" s="24"/>
      <c r="DKU1763" s="24"/>
      <c r="DKV1763" s="24"/>
      <c r="DKW1763" s="24"/>
      <c r="DKX1763" s="24"/>
      <c r="DLB1763" s="3"/>
      <c r="DLC1763" s="31"/>
      <c r="DLD1763" s="5"/>
      <c r="DLE1763" s="9"/>
      <c r="DLH1763" s="2"/>
      <c r="DLK1763" s="24"/>
      <c r="DLL1763" s="24"/>
      <c r="DLM1763" s="31"/>
      <c r="DLN1763" s="24"/>
      <c r="DLO1763" s="24"/>
      <c r="DLP1763" s="24"/>
      <c r="DLQ1763" s="24"/>
      <c r="DLR1763" s="24"/>
      <c r="DLS1763" s="24"/>
      <c r="DLT1763" s="24"/>
      <c r="DLU1763" s="24"/>
      <c r="DLV1763" s="24"/>
      <c r="DLW1763" s="24"/>
      <c r="DLX1763" s="24"/>
      <c r="DLY1763" s="24"/>
      <c r="DLZ1763" s="24"/>
      <c r="DMA1763" s="24"/>
      <c r="DMB1763" s="24"/>
      <c r="DMF1763" s="3"/>
      <c r="DMG1763" s="31"/>
      <c r="DMH1763" s="5"/>
      <c r="DMI1763" s="9"/>
      <c r="DML1763" s="2"/>
      <c r="DMO1763" s="24"/>
      <c r="DMP1763" s="24"/>
      <c r="DMQ1763" s="31"/>
      <c r="DMR1763" s="24"/>
      <c r="DMS1763" s="24"/>
      <c r="DMT1763" s="24"/>
      <c r="DMU1763" s="24"/>
      <c r="DMV1763" s="24"/>
      <c r="DMW1763" s="24"/>
      <c r="DMX1763" s="24"/>
      <c r="DMY1763" s="24"/>
      <c r="DMZ1763" s="24"/>
      <c r="DNA1763" s="24"/>
      <c r="DNB1763" s="24"/>
      <c r="DNC1763" s="24"/>
      <c r="DND1763" s="24"/>
      <c r="DNE1763" s="24"/>
      <c r="DNF1763" s="24"/>
      <c r="DNJ1763" s="3"/>
      <c r="DNK1763" s="31"/>
      <c r="DNL1763" s="5"/>
      <c r="DNM1763" s="9"/>
      <c r="DNP1763" s="2"/>
      <c r="DNS1763" s="24"/>
      <c r="DNT1763" s="24"/>
      <c r="DNU1763" s="31"/>
      <c r="DNV1763" s="24"/>
      <c r="DNW1763" s="24"/>
      <c r="DNX1763" s="24"/>
      <c r="DNY1763" s="24"/>
      <c r="DNZ1763" s="24"/>
      <c r="DOA1763" s="24"/>
      <c r="DOB1763" s="24"/>
      <c r="DOC1763" s="24"/>
      <c r="DOD1763" s="24"/>
      <c r="DOE1763" s="24"/>
      <c r="DOF1763" s="24"/>
      <c r="DOG1763" s="24"/>
      <c r="DOH1763" s="24"/>
      <c r="DOI1763" s="24"/>
      <c r="DOJ1763" s="24"/>
      <c r="DON1763" s="3"/>
      <c r="DOO1763" s="31"/>
      <c r="DOP1763" s="5"/>
      <c r="DOQ1763" s="9"/>
      <c r="DOT1763" s="2"/>
      <c r="DOW1763" s="24"/>
      <c r="DOX1763" s="24"/>
      <c r="DOY1763" s="31"/>
      <c r="DOZ1763" s="24"/>
      <c r="DPA1763" s="24"/>
      <c r="DPB1763" s="24"/>
      <c r="DPC1763" s="24"/>
      <c r="DPD1763" s="24"/>
      <c r="DPE1763" s="24"/>
      <c r="DPF1763" s="24"/>
      <c r="DPG1763" s="24"/>
      <c r="DPH1763" s="24"/>
      <c r="DPI1763" s="24"/>
      <c r="DPJ1763" s="24"/>
      <c r="DPK1763" s="24"/>
      <c r="DPL1763" s="24"/>
      <c r="DPM1763" s="24"/>
      <c r="DPN1763" s="24"/>
      <c r="DPR1763" s="3"/>
      <c r="DPS1763" s="31"/>
      <c r="DPT1763" s="5"/>
      <c r="DPU1763" s="9"/>
      <c r="DPX1763" s="2"/>
      <c r="DQA1763" s="24"/>
      <c r="DQB1763" s="24"/>
      <c r="DQC1763" s="31"/>
      <c r="DQD1763" s="24"/>
      <c r="DQE1763" s="24"/>
      <c r="DQF1763" s="24"/>
      <c r="DQG1763" s="24"/>
      <c r="DQH1763" s="24"/>
      <c r="DQI1763" s="24"/>
      <c r="DQJ1763" s="24"/>
      <c r="DQK1763" s="24"/>
      <c r="DQL1763" s="24"/>
      <c r="DQM1763" s="24"/>
      <c r="DQN1763" s="24"/>
      <c r="DQO1763" s="24"/>
      <c r="DQP1763" s="24"/>
      <c r="DQQ1763" s="24"/>
      <c r="DQR1763" s="24"/>
      <c r="DQV1763" s="3"/>
      <c r="DQW1763" s="31"/>
      <c r="DQX1763" s="5"/>
      <c r="DQY1763" s="9"/>
      <c r="DRB1763" s="2"/>
      <c r="DRE1763" s="24"/>
      <c r="DRF1763" s="24"/>
      <c r="DRG1763" s="31"/>
      <c r="DRH1763" s="24"/>
      <c r="DRI1763" s="24"/>
      <c r="DRJ1763" s="24"/>
      <c r="DRK1763" s="24"/>
      <c r="DRL1763" s="24"/>
      <c r="DRM1763" s="24"/>
      <c r="DRN1763" s="24"/>
      <c r="DRO1763" s="24"/>
      <c r="DRP1763" s="24"/>
      <c r="DRQ1763" s="24"/>
      <c r="DRR1763" s="24"/>
      <c r="DRS1763" s="24"/>
      <c r="DRT1763" s="24"/>
      <c r="DRU1763" s="24"/>
      <c r="DRV1763" s="24"/>
      <c r="DRZ1763" s="3"/>
      <c r="DSA1763" s="31"/>
      <c r="DSB1763" s="5"/>
      <c r="DSC1763" s="9"/>
      <c r="DSF1763" s="2"/>
      <c r="DSI1763" s="24"/>
      <c r="DSJ1763" s="24"/>
      <c r="DSK1763" s="31"/>
      <c r="DSL1763" s="24"/>
      <c r="DSM1763" s="24"/>
      <c r="DSN1763" s="24"/>
      <c r="DSO1763" s="24"/>
      <c r="DSP1763" s="24"/>
      <c r="DSQ1763" s="24"/>
      <c r="DSR1763" s="24"/>
      <c r="DSS1763" s="24"/>
      <c r="DST1763" s="24"/>
      <c r="DSU1763" s="24"/>
      <c r="DSV1763" s="24"/>
      <c r="DSW1763" s="24"/>
      <c r="DSX1763" s="24"/>
      <c r="DSY1763" s="24"/>
      <c r="DSZ1763" s="24"/>
      <c r="DTD1763" s="3"/>
      <c r="DTE1763" s="31"/>
      <c r="DTF1763" s="5"/>
      <c r="DTG1763" s="9"/>
      <c r="DTJ1763" s="2"/>
      <c r="DTM1763" s="24"/>
      <c r="DTN1763" s="24"/>
      <c r="DTO1763" s="31"/>
      <c r="DTP1763" s="24"/>
      <c r="DTQ1763" s="24"/>
      <c r="DTR1763" s="24"/>
      <c r="DTS1763" s="24"/>
      <c r="DTT1763" s="24"/>
      <c r="DTU1763" s="24"/>
      <c r="DTV1763" s="24"/>
      <c r="DTW1763" s="24"/>
      <c r="DTX1763" s="24"/>
      <c r="DTY1763" s="24"/>
      <c r="DTZ1763" s="24"/>
      <c r="DUA1763" s="24"/>
      <c r="DUB1763" s="24"/>
      <c r="DUC1763" s="24"/>
      <c r="DUD1763" s="24"/>
      <c r="DUH1763" s="3"/>
      <c r="DUI1763" s="31"/>
      <c r="DUJ1763" s="5"/>
      <c r="DUK1763" s="9"/>
      <c r="DUN1763" s="2"/>
      <c r="DUQ1763" s="24"/>
      <c r="DUR1763" s="24"/>
      <c r="DUS1763" s="31"/>
      <c r="DUT1763" s="24"/>
      <c r="DUU1763" s="24"/>
      <c r="DUV1763" s="24"/>
      <c r="DUW1763" s="24"/>
      <c r="DUX1763" s="24"/>
      <c r="DUY1763" s="24"/>
      <c r="DUZ1763" s="24"/>
      <c r="DVA1763" s="24"/>
      <c r="DVB1763" s="24"/>
      <c r="DVC1763" s="24"/>
      <c r="DVD1763" s="24"/>
      <c r="DVE1763" s="24"/>
      <c r="DVF1763" s="24"/>
      <c r="DVG1763" s="24"/>
      <c r="DVH1763" s="24"/>
      <c r="DVL1763" s="3"/>
      <c r="DVM1763" s="31"/>
      <c r="DVN1763" s="5"/>
      <c r="DVO1763" s="9"/>
      <c r="DVR1763" s="2"/>
      <c r="DVU1763" s="24"/>
      <c r="DVV1763" s="24"/>
      <c r="DVW1763" s="31"/>
      <c r="DVX1763" s="24"/>
      <c r="DVY1763" s="24"/>
      <c r="DVZ1763" s="24"/>
      <c r="DWA1763" s="24"/>
      <c r="DWB1763" s="24"/>
      <c r="DWC1763" s="24"/>
      <c r="DWD1763" s="24"/>
      <c r="DWE1763" s="24"/>
      <c r="DWF1763" s="24"/>
      <c r="DWG1763" s="24"/>
      <c r="DWH1763" s="24"/>
      <c r="DWI1763" s="24"/>
      <c r="DWJ1763" s="24"/>
      <c r="DWK1763" s="24"/>
      <c r="DWL1763" s="24"/>
      <c r="DWP1763" s="3"/>
      <c r="DWQ1763" s="31"/>
      <c r="DWR1763" s="5"/>
      <c r="DWS1763" s="9"/>
      <c r="DWV1763" s="2"/>
      <c r="DWY1763" s="24"/>
      <c r="DWZ1763" s="24"/>
      <c r="DXA1763" s="31"/>
      <c r="DXB1763" s="24"/>
      <c r="DXC1763" s="24"/>
      <c r="DXD1763" s="24"/>
      <c r="DXE1763" s="24"/>
      <c r="DXF1763" s="24"/>
      <c r="DXG1763" s="24"/>
      <c r="DXH1763" s="24"/>
      <c r="DXI1763" s="24"/>
      <c r="DXJ1763" s="24"/>
      <c r="DXK1763" s="24"/>
      <c r="DXL1763" s="24"/>
      <c r="DXM1763" s="24"/>
      <c r="DXN1763" s="24"/>
      <c r="DXO1763" s="24"/>
      <c r="DXP1763" s="24"/>
      <c r="DXT1763" s="3"/>
      <c r="DXU1763" s="31"/>
      <c r="DXV1763" s="5"/>
      <c r="DXW1763" s="9"/>
      <c r="DXZ1763" s="2"/>
      <c r="DYC1763" s="24"/>
      <c r="DYD1763" s="24"/>
      <c r="DYE1763" s="31"/>
      <c r="DYF1763" s="24"/>
      <c r="DYG1763" s="24"/>
      <c r="DYH1763" s="24"/>
      <c r="DYI1763" s="24"/>
      <c r="DYJ1763" s="24"/>
      <c r="DYK1763" s="24"/>
      <c r="DYL1763" s="24"/>
      <c r="DYM1763" s="24"/>
      <c r="DYN1763" s="24"/>
      <c r="DYO1763" s="24"/>
      <c r="DYP1763" s="24"/>
      <c r="DYQ1763" s="24"/>
      <c r="DYR1763" s="24"/>
      <c r="DYS1763" s="24"/>
      <c r="DYT1763" s="24"/>
      <c r="DYX1763" s="3"/>
      <c r="DYY1763" s="31"/>
      <c r="DYZ1763" s="5"/>
      <c r="DZA1763" s="9"/>
      <c r="DZD1763" s="2"/>
      <c r="DZG1763" s="24"/>
      <c r="DZH1763" s="24"/>
      <c r="DZI1763" s="31"/>
      <c r="DZJ1763" s="24"/>
      <c r="DZK1763" s="24"/>
      <c r="DZL1763" s="24"/>
      <c r="DZM1763" s="24"/>
      <c r="DZN1763" s="24"/>
      <c r="DZO1763" s="24"/>
      <c r="DZP1763" s="24"/>
      <c r="DZQ1763" s="24"/>
      <c r="DZR1763" s="24"/>
      <c r="DZS1763" s="24"/>
      <c r="DZT1763" s="24"/>
      <c r="DZU1763" s="24"/>
      <c r="DZV1763" s="24"/>
      <c r="DZW1763" s="24"/>
      <c r="DZX1763" s="24"/>
      <c r="EAB1763" s="3"/>
      <c r="EAC1763" s="31"/>
      <c r="EAD1763" s="5"/>
      <c r="EAE1763" s="9"/>
      <c r="EAH1763" s="2"/>
      <c r="EAK1763" s="24"/>
      <c r="EAL1763" s="24"/>
      <c r="EAM1763" s="31"/>
      <c r="EAN1763" s="24"/>
      <c r="EAO1763" s="24"/>
      <c r="EAP1763" s="24"/>
      <c r="EAQ1763" s="24"/>
      <c r="EAR1763" s="24"/>
      <c r="EAS1763" s="24"/>
      <c r="EAT1763" s="24"/>
      <c r="EAU1763" s="24"/>
      <c r="EAV1763" s="24"/>
      <c r="EAW1763" s="24"/>
      <c r="EAX1763" s="24"/>
      <c r="EAY1763" s="24"/>
      <c r="EAZ1763" s="24"/>
      <c r="EBA1763" s="24"/>
      <c r="EBB1763" s="24"/>
      <c r="EBF1763" s="3"/>
      <c r="EBG1763" s="31"/>
      <c r="EBH1763" s="5"/>
      <c r="EBI1763" s="9"/>
      <c r="EBL1763" s="2"/>
      <c r="EBO1763" s="24"/>
      <c r="EBP1763" s="24"/>
      <c r="EBQ1763" s="31"/>
      <c r="EBR1763" s="24"/>
      <c r="EBS1763" s="24"/>
      <c r="EBT1763" s="24"/>
      <c r="EBU1763" s="24"/>
      <c r="EBV1763" s="24"/>
      <c r="EBW1763" s="24"/>
      <c r="EBX1763" s="24"/>
      <c r="EBY1763" s="24"/>
      <c r="EBZ1763" s="24"/>
      <c r="ECA1763" s="24"/>
      <c r="ECB1763" s="24"/>
      <c r="ECC1763" s="24"/>
      <c r="ECD1763" s="24"/>
      <c r="ECE1763" s="24"/>
      <c r="ECF1763" s="24"/>
      <c r="ECJ1763" s="3"/>
      <c r="ECK1763" s="31"/>
      <c r="ECL1763" s="5"/>
      <c r="ECM1763" s="9"/>
      <c r="ECP1763" s="2"/>
      <c r="ECS1763" s="24"/>
      <c r="ECT1763" s="24"/>
      <c r="ECU1763" s="31"/>
      <c r="ECV1763" s="24"/>
      <c r="ECW1763" s="24"/>
      <c r="ECX1763" s="24"/>
      <c r="ECY1763" s="24"/>
      <c r="ECZ1763" s="24"/>
      <c r="EDA1763" s="24"/>
      <c r="EDB1763" s="24"/>
      <c r="EDC1763" s="24"/>
      <c r="EDD1763" s="24"/>
      <c r="EDE1763" s="24"/>
      <c r="EDF1763" s="24"/>
      <c r="EDG1763" s="24"/>
      <c r="EDH1763" s="24"/>
      <c r="EDI1763" s="24"/>
      <c r="EDJ1763" s="24"/>
      <c r="EDN1763" s="3"/>
      <c r="EDO1763" s="31"/>
      <c r="EDP1763" s="5"/>
      <c r="EDQ1763" s="9"/>
      <c r="EDT1763" s="2"/>
      <c r="EDW1763" s="24"/>
      <c r="EDX1763" s="24"/>
      <c r="EDY1763" s="31"/>
      <c r="EDZ1763" s="24"/>
      <c r="EEA1763" s="24"/>
      <c r="EEB1763" s="24"/>
      <c r="EEC1763" s="24"/>
      <c r="EED1763" s="24"/>
      <c r="EEE1763" s="24"/>
      <c r="EEF1763" s="24"/>
      <c r="EEG1763" s="24"/>
      <c r="EEH1763" s="24"/>
      <c r="EEI1763" s="24"/>
      <c r="EEJ1763" s="24"/>
      <c r="EEK1763" s="24"/>
      <c r="EEL1763" s="24"/>
      <c r="EEM1763" s="24"/>
      <c r="EEN1763" s="24"/>
      <c r="EER1763" s="3"/>
      <c r="EES1763" s="31"/>
      <c r="EET1763" s="5"/>
      <c r="EEU1763" s="9"/>
      <c r="EEX1763" s="2"/>
      <c r="EFA1763" s="24"/>
      <c r="EFB1763" s="24"/>
      <c r="EFC1763" s="31"/>
      <c r="EFD1763" s="24"/>
      <c r="EFE1763" s="24"/>
      <c r="EFF1763" s="24"/>
      <c r="EFG1763" s="24"/>
      <c r="EFH1763" s="24"/>
      <c r="EFI1763" s="24"/>
      <c r="EFJ1763" s="24"/>
      <c r="EFK1763" s="24"/>
      <c r="EFL1763" s="24"/>
      <c r="EFM1763" s="24"/>
      <c r="EFN1763" s="24"/>
      <c r="EFO1763" s="24"/>
      <c r="EFP1763" s="24"/>
      <c r="EFQ1763" s="24"/>
      <c r="EFR1763" s="24"/>
      <c r="EFV1763" s="3"/>
      <c r="EFW1763" s="31"/>
      <c r="EFX1763" s="5"/>
      <c r="EFY1763" s="9"/>
      <c r="EGB1763" s="2"/>
      <c r="EGE1763" s="24"/>
      <c r="EGF1763" s="24"/>
      <c r="EGG1763" s="31"/>
      <c r="EGH1763" s="24"/>
      <c r="EGI1763" s="24"/>
      <c r="EGJ1763" s="24"/>
      <c r="EGK1763" s="24"/>
      <c r="EGL1763" s="24"/>
      <c r="EGM1763" s="24"/>
      <c r="EGN1763" s="24"/>
      <c r="EGO1763" s="24"/>
      <c r="EGP1763" s="24"/>
      <c r="EGQ1763" s="24"/>
      <c r="EGR1763" s="24"/>
      <c r="EGS1763" s="24"/>
      <c r="EGT1763" s="24"/>
      <c r="EGU1763" s="24"/>
      <c r="EGV1763" s="24"/>
      <c r="EGZ1763" s="3"/>
      <c r="EHA1763" s="31"/>
      <c r="EHB1763" s="5"/>
      <c r="EHC1763" s="9"/>
      <c r="EHF1763" s="2"/>
      <c r="EHI1763" s="24"/>
      <c r="EHJ1763" s="24"/>
      <c r="EHK1763" s="31"/>
      <c r="EHL1763" s="24"/>
      <c r="EHM1763" s="24"/>
      <c r="EHN1763" s="24"/>
      <c r="EHO1763" s="24"/>
      <c r="EHP1763" s="24"/>
      <c r="EHQ1763" s="24"/>
      <c r="EHR1763" s="24"/>
      <c r="EHS1763" s="24"/>
      <c r="EHT1763" s="24"/>
      <c r="EHU1763" s="24"/>
      <c r="EHV1763" s="24"/>
      <c r="EHW1763" s="24"/>
      <c r="EHX1763" s="24"/>
      <c r="EHY1763" s="24"/>
      <c r="EHZ1763" s="24"/>
      <c r="EID1763" s="3"/>
      <c r="EIE1763" s="31"/>
      <c r="EIF1763" s="5"/>
      <c r="EIG1763" s="9"/>
      <c r="EIJ1763" s="2"/>
      <c r="EIM1763" s="24"/>
      <c r="EIN1763" s="24"/>
      <c r="EIO1763" s="31"/>
      <c r="EIP1763" s="24"/>
      <c r="EIQ1763" s="24"/>
      <c r="EIR1763" s="24"/>
      <c r="EIS1763" s="24"/>
      <c r="EIT1763" s="24"/>
      <c r="EIU1763" s="24"/>
      <c r="EIV1763" s="24"/>
      <c r="EIW1763" s="24"/>
      <c r="EIX1763" s="24"/>
      <c r="EIY1763" s="24"/>
      <c r="EIZ1763" s="24"/>
      <c r="EJA1763" s="24"/>
      <c r="EJB1763" s="24"/>
      <c r="EJC1763" s="24"/>
      <c r="EJD1763" s="24"/>
      <c r="EJH1763" s="3"/>
      <c r="EJI1763" s="31"/>
      <c r="EJJ1763" s="5"/>
      <c r="EJK1763" s="9"/>
      <c r="EJN1763" s="2"/>
      <c r="EJQ1763" s="24"/>
      <c r="EJR1763" s="24"/>
      <c r="EJS1763" s="31"/>
      <c r="EJT1763" s="24"/>
      <c r="EJU1763" s="24"/>
      <c r="EJV1763" s="24"/>
      <c r="EJW1763" s="24"/>
      <c r="EJX1763" s="24"/>
      <c r="EJY1763" s="24"/>
      <c r="EJZ1763" s="24"/>
      <c r="EKA1763" s="24"/>
      <c r="EKB1763" s="24"/>
      <c r="EKC1763" s="24"/>
      <c r="EKD1763" s="24"/>
      <c r="EKE1763" s="24"/>
      <c r="EKF1763" s="24"/>
      <c r="EKG1763" s="24"/>
      <c r="EKH1763" s="24"/>
      <c r="EKL1763" s="3"/>
      <c r="EKM1763" s="31"/>
      <c r="EKN1763" s="5"/>
      <c r="EKO1763" s="9"/>
      <c r="EKR1763" s="2"/>
      <c r="EKU1763" s="24"/>
      <c r="EKV1763" s="24"/>
      <c r="EKW1763" s="31"/>
      <c r="EKX1763" s="24"/>
      <c r="EKY1763" s="24"/>
      <c r="EKZ1763" s="24"/>
      <c r="ELA1763" s="24"/>
      <c r="ELB1763" s="24"/>
      <c r="ELC1763" s="24"/>
      <c r="ELD1763" s="24"/>
      <c r="ELE1763" s="24"/>
      <c r="ELF1763" s="24"/>
      <c r="ELG1763" s="24"/>
      <c r="ELH1763" s="24"/>
      <c r="ELI1763" s="24"/>
      <c r="ELJ1763" s="24"/>
      <c r="ELK1763" s="24"/>
      <c r="ELL1763" s="24"/>
      <c r="ELP1763" s="3"/>
      <c r="ELQ1763" s="31"/>
      <c r="ELR1763" s="5"/>
      <c r="ELS1763" s="9"/>
      <c r="ELV1763" s="2"/>
      <c r="ELY1763" s="24"/>
      <c r="ELZ1763" s="24"/>
      <c r="EMA1763" s="31"/>
      <c r="EMB1763" s="24"/>
      <c r="EMC1763" s="24"/>
      <c r="EMD1763" s="24"/>
      <c r="EME1763" s="24"/>
      <c r="EMF1763" s="24"/>
      <c r="EMG1763" s="24"/>
      <c r="EMH1763" s="24"/>
      <c r="EMI1763" s="24"/>
      <c r="EMJ1763" s="24"/>
      <c r="EMK1763" s="24"/>
      <c r="EML1763" s="24"/>
      <c r="EMM1763" s="24"/>
      <c r="EMN1763" s="24"/>
      <c r="EMO1763" s="24"/>
      <c r="EMP1763" s="24"/>
      <c r="EMT1763" s="3"/>
      <c r="EMU1763" s="31"/>
      <c r="EMV1763" s="5"/>
      <c r="EMW1763" s="9"/>
      <c r="EMZ1763" s="2"/>
      <c r="ENC1763" s="24"/>
      <c r="END1763" s="24"/>
      <c r="ENE1763" s="31"/>
      <c r="ENF1763" s="24"/>
      <c r="ENG1763" s="24"/>
      <c r="ENH1763" s="24"/>
      <c r="ENI1763" s="24"/>
      <c r="ENJ1763" s="24"/>
      <c r="ENK1763" s="24"/>
      <c r="ENL1763" s="24"/>
      <c r="ENM1763" s="24"/>
      <c r="ENN1763" s="24"/>
      <c r="ENO1763" s="24"/>
      <c r="ENP1763" s="24"/>
      <c r="ENQ1763" s="24"/>
      <c r="ENR1763" s="24"/>
      <c r="ENS1763" s="24"/>
      <c r="ENT1763" s="24"/>
      <c r="ENX1763" s="3"/>
      <c r="ENY1763" s="31"/>
      <c r="ENZ1763" s="5"/>
      <c r="EOA1763" s="9"/>
      <c r="EOD1763" s="2"/>
      <c r="EOG1763" s="24"/>
      <c r="EOH1763" s="24"/>
      <c r="EOI1763" s="31"/>
      <c r="EOJ1763" s="24"/>
      <c r="EOK1763" s="24"/>
      <c r="EOL1763" s="24"/>
      <c r="EOM1763" s="24"/>
      <c r="EON1763" s="24"/>
      <c r="EOO1763" s="24"/>
      <c r="EOP1763" s="24"/>
      <c r="EOQ1763" s="24"/>
      <c r="EOR1763" s="24"/>
      <c r="EOS1763" s="24"/>
      <c r="EOT1763" s="24"/>
      <c r="EOU1763" s="24"/>
      <c r="EOV1763" s="24"/>
      <c r="EOW1763" s="24"/>
      <c r="EOX1763" s="24"/>
      <c r="EPB1763" s="3"/>
      <c r="EPC1763" s="31"/>
      <c r="EPD1763" s="5"/>
      <c r="EPE1763" s="9"/>
      <c r="EPH1763" s="2"/>
      <c r="EPK1763" s="24"/>
      <c r="EPL1763" s="24"/>
      <c r="EPM1763" s="31"/>
      <c r="EPN1763" s="24"/>
      <c r="EPO1763" s="24"/>
      <c r="EPP1763" s="24"/>
      <c r="EPQ1763" s="24"/>
      <c r="EPR1763" s="24"/>
      <c r="EPS1763" s="24"/>
      <c r="EPT1763" s="24"/>
      <c r="EPU1763" s="24"/>
      <c r="EPV1763" s="24"/>
      <c r="EPW1763" s="24"/>
      <c r="EPX1763" s="24"/>
      <c r="EPY1763" s="24"/>
      <c r="EPZ1763" s="24"/>
      <c r="EQA1763" s="24"/>
      <c r="EQB1763" s="24"/>
      <c r="EQF1763" s="3"/>
      <c r="EQG1763" s="31"/>
      <c r="EQH1763" s="5"/>
      <c r="EQI1763" s="9"/>
      <c r="EQL1763" s="2"/>
      <c r="EQO1763" s="24"/>
      <c r="EQP1763" s="24"/>
      <c r="EQQ1763" s="31"/>
      <c r="EQR1763" s="24"/>
      <c r="EQS1763" s="24"/>
      <c r="EQT1763" s="24"/>
      <c r="EQU1763" s="24"/>
      <c r="EQV1763" s="24"/>
      <c r="EQW1763" s="24"/>
      <c r="EQX1763" s="24"/>
      <c r="EQY1763" s="24"/>
      <c r="EQZ1763" s="24"/>
      <c r="ERA1763" s="24"/>
      <c r="ERB1763" s="24"/>
      <c r="ERC1763" s="24"/>
      <c r="ERD1763" s="24"/>
      <c r="ERE1763" s="24"/>
      <c r="ERF1763" s="24"/>
      <c r="ERJ1763" s="3"/>
      <c r="ERK1763" s="31"/>
      <c r="ERL1763" s="5"/>
      <c r="ERM1763" s="9"/>
      <c r="ERP1763" s="2"/>
      <c r="ERS1763" s="24"/>
      <c r="ERT1763" s="24"/>
      <c r="ERU1763" s="31"/>
      <c r="ERV1763" s="24"/>
      <c r="ERW1763" s="24"/>
      <c r="ERX1763" s="24"/>
      <c r="ERY1763" s="24"/>
      <c r="ERZ1763" s="24"/>
      <c r="ESA1763" s="24"/>
      <c r="ESB1763" s="24"/>
      <c r="ESC1763" s="24"/>
      <c r="ESD1763" s="24"/>
      <c r="ESE1763" s="24"/>
      <c r="ESF1763" s="24"/>
      <c r="ESG1763" s="24"/>
      <c r="ESH1763" s="24"/>
      <c r="ESI1763" s="24"/>
      <c r="ESJ1763" s="24"/>
      <c r="ESN1763" s="3"/>
      <c r="ESO1763" s="31"/>
      <c r="ESP1763" s="5"/>
      <c r="ESQ1763" s="9"/>
      <c r="EST1763" s="2"/>
      <c r="ESW1763" s="24"/>
      <c r="ESX1763" s="24"/>
      <c r="ESY1763" s="31"/>
      <c r="ESZ1763" s="24"/>
      <c r="ETA1763" s="24"/>
      <c r="ETB1763" s="24"/>
      <c r="ETC1763" s="24"/>
      <c r="ETD1763" s="24"/>
      <c r="ETE1763" s="24"/>
      <c r="ETF1763" s="24"/>
      <c r="ETG1763" s="24"/>
      <c r="ETH1763" s="24"/>
      <c r="ETI1763" s="24"/>
      <c r="ETJ1763" s="24"/>
      <c r="ETK1763" s="24"/>
      <c r="ETL1763" s="24"/>
      <c r="ETM1763" s="24"/>
      <c r="ETN1763" s="24"/>
      <c r="ETR1763" s="3"/>
      <c r="ETS1763" s="31"/>
      <c r="ETT1763" s="5"/>
      <c r="ETU1763" s="9"/>
      <c r="ETX1763" s="2"/>
      <c r="EUA1763" s="24"/>
      <c r="EUB1763" s="24"/>
      <c r="EUC1763" s="31"/>
      <c r="EUD1763" s="24"/>
      <c r="EUE1763" s="24"/>
      <c r="EUF1763" s="24"/>
      <c r="EUG1763" s="24"/>
      <c r="EUH1763" s="24"/>
      <c r="EUI1763" s="24"/>
      <c r="EUJ1763" s="24"/>
      <c r="EUK1763" s="24"/>
      <c r="EUL1763" s="24"/>
      <c r="EUM1763" s="24"/>
      <c r="EUN1763" s="24"/>
      <c r="EUO1763" s="24"/>
      <c r="EUP1763" s="24"/>
      <c r="EUQ1763" s="24"/>
      <c r="EUR1763" s="24"/>
      <c r="EUV1763" s="3"/>
      <c r="EUW1763" s="31"/>
      <c r="EUX1763" s="5"/>
      <c r="EUY1763" s="9"/>
      <c r="EVB1763" s="2"/>
      <c r="EVE1763" s="24"/>
      <c r="EVF1763" s="24"/>
      <c r="EVG1763" s="31"/>
      <c r="EVH1763" s="24"/>
      <c r="EVI1763" s="24"/>
      <c r="EVJ1763" s="24"/>
      <c r="EVK1763" s="24"/>
      <c r="EVL1763" s="24"/>
      <c r="EVM1763" s="24"/>
      <c r="EVN1763" s="24"/>
      <c r="EVO1763" s="24"/>
      <c r="EVP1763" s="24"/>
      <c r="EVQ1763" s="24"/>
      <c r="EVR1763" s="24"/>
      <c r="EVS1763" s="24"/>
      <c r="EVT1763" s="24"/>
      <c r="EVU1763" s="24"/>
      <c r="EVV1763" s="24"/>
      <c r="EVZ1763" s="3"/>
      <c r="EWA1763" s="31"/>
      <c r="EWB1763" s="5"/>
      <c r="EWC1763" s="9"/>
      <c r="EWF1763" s="2"/>
      <c r="EWI1763" s="24"/>
      <c r="EWJ1763" s="24"/>
      <c r="EWK1763" s="31"/>
      <c r="EWL1763" s="24"/>
      <c r="EWM1763" s="24"/>
      <c r="EWN1763" s="24"/>
      <c r="EWO1763" s="24"/>
      <c r="EWP1763" s="24"/>
      <c r="EWQ1763" s="24"/>
      <c r="EWR1763" s="24"/>
      <c r="EWS1763" s="24"/>
      <c r="EWT1763" s="24"/>
      <c r="EWU1763" s="24"/>
      <c r="EWV1763" s="24"/>
      <c r="EWW1763" s="24"/>
      <c r="EWX1763" s="24"/>
      <c r="EWY1763" s="24"/>
      <c r="EWZ1763" s="24"/>
      <c r="EXD1763" s="3"/>
      <c r="EXE1763" s="31"/>
      <c r="EXF1763" s="5"/>
      <c r="EXG1763" s="9"/>
      <c r="EXJ1763" s="2"/>
      <c r="EXM1763" s="24"/>
      <c r="EXN1763" s="24"/>
      <c r="EXO1763" s="31"/>
      <c r="EXP1763" s="24"/>
      <c r="EXQ1763" s="24"/>
      <c r="EXR1763" s="24"/>
      <c r="EXS1763" s="24"/>
      <c r="EXT1763" s="24"/>
      <c r="EXU1763" s="24"/>
      <c r="EXV1763" s="24"/>
      <c r="EXW1763" s="24"/>
      <c r="EXX1763" s="24"/>
      <c r="EXY1763" s="24"/>
      <c r="EXZ1763" s="24"/>
      <c r="EYA1763" s="24"/>
      <c r="EYB1763" s="24"/>
      <c r="EYC1763" s="24"/>
      <c r="EYD1763" s="24"/>
      <c r="EYH1763" s="3"/>
      <c r="EYI1763" s="31"/>
      <c r="EYJ1763" s="5"/>
      <c r="EYK1763" s="9"/>
      <c r="EYN1763" s="2"/>
      <c r="EYQ1763" s="24"/>
      <c r="EYR1763" s="24"/>
      <c r="EYS1763" s="31"/>
      <c r="EYT1763" s="24"/>
      <c r="EYU1763" s="24"/>
      <c r="EYV1763" s="24"/>
      <c r="EYW1763" s="24"/>
      <c r="EYX1763" s="24"/>
      <c r="EYY1763" s="24"/>
      <c r="EYZ1763" s="24"/>
      <c r="EZA1763" s="24"/>
      <c r="EZB1763" s="24"/>
      <c r="EZC1763" s="24"/>
      <c r="EZD1763" s="24"/>
      <c r="EZE1763" s="24"/>
      <c r="EZF1763" s="24"/>
      <c r="EZG1763" s="24"/>
      <c r="EZH1763" s="24"/>
      <c r="EZL1763" s="3"/>
      <c r="EZM1763" s="31"/>
      <c r="EZN1763" s="5"/>
      <c r="EZO1763" s="9"/>
      <c r="EZR1763" s="2"/>
      <c r="EZU1763" s="24"/>
      <c r="EZV1763" s="24"/>
      <c r="EZW1763" s="31"/>
      <c r="EZX1763" s="24"/>
      <c r="EZY1763" s="24"/>
      <c r="EZZ1763" s="24"/>
      <c r="FAA1763" s="24"/>
      <c r="FAB1763" s="24"/>
      <c r="FAC1763" s="24"/>
      <c r="FAD1763" s="24"/>
      <c r="FAE1763" s="24"/>
      <c r="FAF1763" s="24"/>
      <c r="FAG1763" s="24"/>
      <c r="FAH1763" s="24"/>
      <c r="FAI1763" s="24"/>
      <c r="FAJ1763" s="24"/>
      <c r="FAK1763" s="24"/>
      <c r="FAL1763" s="24"/>
      <c r="FAP1763" s="3"/>
      <c r="FAQ1763" s="31"/>
      <c r="FAR1763" s="5"/>
      <c r="FAS1763" s="9"/>
      <c r="FAV1763" s="2"/>
      <c r="FAY1763" s="24"/>
      <c r="FAZ1763" s="24"/>
      <c r="FBA1763" s="31"/>
      <c r="FBB1763" s="24"/>
      <c r="FBC1763" s="24"/>
      <c r="FBD1763" s="24"/>
      <c r="FBE1763" s="24"/>
      <c r="FBF1763" s="24"/>
      <c r="FBG1763" s="24"/>
      <c r="FBH1763" s="24"/>
      <c r="FBI1763" s="24"/>
      <c r="FBJ1763" s="24"/>
      <c r="FBK1763" s="24"/>
      <c r="FBL1763" s="24"/>
      <c r="FBM1763" s="24"/>
      <c r="FBN1763" s="24"/>
      <c r="FBO1763" s="24"/>
      <c r="FBP1763" s="24"/>
      <c r="FBT1763" s="3"/>
      <c r="FBU1763" s="31"/>
      <c r="FBV1763" s="5"/>
      <c r="FBW1763" s="9"/>
      <c r="FBZ1763" s="2"/>
      <c r="FCC1763" s="24"/>
      <c r="FCD1763" s="24"/>
      <c r="FCE1763" s="31"/>
      <c r="FCF1763" s="24"/>
      <c r="FCG1763" s="24"/>
      <c r="FCH1763" s="24"/>
      <c r="FCI1763" s="24"/>
      <c r="FCJ1763" s="24"/>
      <c r="FCK1763" s="24"/>
      <c r="FCL1763" s="24"/>
      <c r="FCM1763" s="24"/>
      <c r="FCN1763" s="24"/>
      <c r="FCO1763" s="24"/>
      <c r="FCP1763" s="24"/>
      <c r="FCQ1763" s="24"/>
      <c r="FCR1763" s="24"/>
      <c r="FCS1763" s="24"/>
      <c r="FCT1763" s="24"/>
      <c r="FCX1763" s="3"/>
      <c r="FCY1763" s="31"/>
      <c r="FCZ1763" s="5"/>
      <c r="FDA1763" s="9"/>
      <c r="FDD1763" s="2"/>
      <c r="FDG1763" s="24"/>
      <c r="FDH1763" s="24"/>
      <c r="FDI1763" s="31"/>
      <c r="FDJ1763" s="24"/>
      <c r="FDK1763" s="24"/>
      <c r="FDL1763" s="24"/>
      <c r="FDM1763" s="24"/>
      <c r="FDN1763" s="24"/>
      <c r="FDO1763" s="24"/>
      <c r="FDP1763" s="24"/>
      <c r="FDQ1763" s="24"/>
      <c r="FDR1763" s="24"/>
      <c r="FDS1763" s="24"/>
      <c r="FDT1763" s="24"/>
      <c r="FDU1763" s="24"/>
      <c r="FDV1763" s="24"/>
      <c r="FDW1763" s="24"/>
      <c r="FDX1763" s="24"/>
      <c r="FEB1763" s="3"/>
      <c r="FEC1763" s="31"/>
      <c r="FED1763" s="5"/>
      <c r="FEE1763" s="9"/>
      <c r="FEH1763" s="2"/>
      <c r="FEK1763" s="24"/>
      <c r="FEL1763" s="24"/>
      <c r="FEM1763" s="31"/>
      <c r="FEN1763" s="24"/>
      <c r="FEO1763" s="24"/>
      <c r="FEP1763" s="24"/>
      <c r="FEQ1763" s="24"/>
      <c r="FER1763" s="24"/>
      <c r="FES1763" s="24"/>
      <c r="FET1763" s="24"/>
      <c r="FEU1763" s="24"/>
      <c r="FEV1763" s="24"/>
      <c r="FEW1763" s="24"/>
      <c r="FEX1763" s="24"/>
      <c r="FEY1763" s="24"/>
      <c r="FEZ1763" s="24"/>
      <c r="FFA1763" s="24"/>
      <c r="FFB1763" s="24"/>
      <c r="FFF1763" s="3"/>
      <c r="FFG1763" s="31"/>
      <c r="FFH1763" s="5"/>
      <c r="FFI1763" s="9"/>
      <c r="FFL1763" s="2"/>
      <c r="FFO1763" s="24"/>
      <c r="FFP1763" s="24"/>
      <c r="FFQ1763" s="31"/>
      <c r="FFR1763" s="24"/>
      <c r="FFS1763" s="24"/>
      <c r="FFT1763" s="24"/>
      <c r="FFU1763" s="24"/>
      <c r="FFV1763" s="24"/>
      <c r="FFW1763" s="24"/>
      <c r="FFX1763" s="24"/>
      <c r="FFY1763" s="24"/>
      <c r="FFZ1763" s="24"/>
      <c r="FGA1763" s="24"/>
      <c r="FGB1763" s="24"/>
      <c r="FGC1763" s="24"/>
      <c r="FGD1763" s="24"/>
      <c r="FGE1763" s="24"/>
      <c r="FGF1763" s="24"/>
      <c r="FGJ1763" s="3"/>
      <c r="FGK1763" s="31"/>
      <c r="FGL1763" s="5"/>
      <c r="FGM1763" s="9"/>
      <c r="FGP1763" s="2"/>
      <c r="FGS1763" s="24"/>
      <c r="FGT1763" s="24"/>
      <c r="FGU1763" s="31"/>
      <c r="FGV1763" s="24"/>
      <c r="FGW1763" s="24"/>
      <c r="FGX1763" s="24"/>
      <c r="FGY1763" s="24"/>
      <c r="FGZ1763" s="24"/>
      <c r="FHA1763" s="24"/>
      <c r="FHB1763" s="24"/>
      <c r="FHC1763" s="24"/>
      <c r="FHD1763" s="24"/>
      <c r="FHE1763" s="24"/>
      <c r="FHF1763" s="24"/>
      <c r="FHG1763" s="24"/>
      <c r="FHH1763" s="24"/>
      <c r="FHI1763" s="24"/>
      <c r="FHJ1763" s="24"/>
      <c r="FHN1763" s="3"/>
      <c r="FHO1763" s="31"/>
      <c r="FHP1763" s="5"/>
      <c r="FHQ1763" s="9"/>
      <c r="FHT1763" s="2"/>
      <c r="FHW1763" s="24"/>
      <c r="FHX1763" s="24"/>
      <c r="FHY1763" s="31"/>
      <c r="FHZ1763" s="24"/>
      <c r="FIA1763" s="24"/>
      <c r="FIB1763" s="24"/>
      <c r="FIC1763" s="24"/>
      <c r="FID1763" s="24"/>
      <c r="FIE1763" s="24"/>
      <c r="FIF1763" s="24"/>
      <c r="FIG1763" s="24"/>
      <c r="FIH1763" s="24"/>
      <c r="FII1763" s="24"/>
      <c r="FIJ1763" s="24"/>
      <c r="FIK1763" s="24"/>
      <c r="FIL1763" s="24"/>
      <c r="FIM1763" s="24"/>
      <c r="FIN1763" s="24"/>
      <c r="FIR1763" s="3"/>
      <c r="FIS1763" s="31"/>
      <c r="FIT1763" s="5"/>
      <c r="FIU1763" s="9"/>
      <c r="FIX1763" s="2"/>
      <c r="FJA1763" s="24"/>
      <c r="FJB1763" s="24"/>
      <c r="FJC1763" s="31"/>
      <c r="FJD1763" s="24"/>
      <c r="FJE1763" s="24"/>
      <c r="FJF1763" s="24"/>
      <c r="FJG1763" s="24"/>
      <c r="FJH1763" s="24"/>
      <c r="FJI1763" s="24"/>
      <c r="FJJ1763" s="24"/>
      <c r="FJK1763" s="24"/>
      <c r="FJL1763" s="24"/>
      <c r="FJM1763" s="24"/>
      <c r="FJN1763" s="24"/>
      <c r="FJO1763" s="24"/>
      <c r="FJP1763" s="24"/>
      <c r="FJQ1763" s="24"/>
      <c r="FJR1763" s="24"/>
      <c r="FJV1763" s="3"/>
      <c r="FJW1763" s="31"/>
      <c r="FJX1763" s="5"/>
      <c r="FJY1763" s="9"/>
      <c r="FKB1763" s="2"/>
      <c r="FKE1763" s="24"/>
      <c r="FKF1763" s="24"/>
      <c r="FKG1763" s="31"/>
      <c r="FKH1763" s="24"/>
      <c r="FKI1763" s="24"/>
      <c r="FKJ1763" s="24"/>
      <c r="FKK1763" s="24"/>
      <c r="FKL1763" s="24"/>
      <c r="FKM1763" s="24"/>
      <c r="FKN1763" s="24"/>
      <c r="FKO1763" s="24"/>
      <c r="FKP1763" s="24"/>
      <c r="FKQ1763" s="24"/>
      <c r="FKR1763" s="24"/>
      <c r="FKS1763" s="24"/>
      <c r="FKT1763" s="24"/>
      <c r="FKU1763" s="24"/>
      <c r="FKV1763" s="24"/>
      <c r="FKZ1763" s="3"/>
      <c r="FLA1763" s="31"/>
      <c r="FLB1763" s="5"/>
      <c r="FLC1763" s="9"/>
      <c r="FLF1763" s="2"/>
      <c r="FLI1763" s="24"/>
      <c r="FLJ1763" s="24"/>
      <c r="FLK1763" s="31"/>
      <c r="FLL1763" s="24"/>
      <c r="FLM1763" s="24"/>
      <c r="FLN1763" s="24"/>
      <c r="FLO1763" s="24"/>
      <c r="FLP1763" s="24"/>
      <c r="FLQ1763" s="24"/>
      <c r="FLR1763" s="24"/>
      <c r="FLS1763" s="24"/>
      <c r="FLT1763" s="24"/>
      <c r="FLU1763" s="24"/>
      <c r="FLV1763" s="24"/>
      <c r="FLW1763" s="24"/>
      <c r="FLX1763" s="24"/>
      <c r="FLY1763" s="24"/>
      <c r="FLZ1763" s="24"/>
      <c r="FMD1763" s="3"/>
      <c r="FME1763" s="31"/>
      <c r="FMF1763" s="5"/>
      <c r="FMG1763" s="9"/>
      <c r="FMJ1763" s="2"/>
      <c r="FMM1763" s="24"/>
      <c r="FMN1763" s="24"/>
      <c r="FMO1763" s="31"/>
      <c r="FMP1763" s="24"/>
      <c r="FMQ1763" s="24"/>
      <c r="FMR1763" s="24"/>
      <c r="FMS1763" s="24"/>
      <c r="FMT1763" s="24"/>
      <c r="FMU1763" s="24"/>
      <c r="FMV1763" s="24"/>
      <c r="FMW1763" s="24"/>
      <c r="FMX1763" s="24"/>
      <c r="FMY1763" s="24"/>
      <c r="FMZ1763" s="24"/>
      <c r="FNA1763" s="24"/>
      <c r="FNB1763" s="24"/>
      <c r="FNC1763" s="24"/>
      <c r="FND1763" s="24"/>
      <c r="FNH1763" s="3"/>
      <c r="FNI1763" s="31"/>
      <c r="FNJ1763" s="5"/>
      <c r="FNK1763" s="9"/>
      <c r="FNN1763" s="2"/>
      <c r="FNQ1763" s="24"/>
      <c r="FNR1763" s="24"/>
      <c r="FNS1763" s="31"/>
      <c r="FNT1763" s="24"/>
      <c r="FNU1763" s="24"/>
      <c r="FNV1763" s="24"/>
      <c r="FNW1763" s="24"/>
      <c r="FNX1763" s="24"/>
      <c r="FNY1763" s="24"/>
      <c r="FNZ1763" s="24"/>
      <c r="FOA1763" s="24"/>
      <c r="FOB1763" s="24"/>
      <c r="FOC1763" s="24"/>
      <c r="FOD1763" s="24"/>
      <c r="FOE1763" s="24"/>
      <c r="FOF1763" s="24"/>
      <c r="FOG1763" s="24"/>
      <c r="FOH1763" s="24"/>
      <c r="FOL1763" s="3"/>
      <c r="FOM1763" s="31"/>
      <c r="FON1763" s="5"/>
      <c r="FOO1763" s="9"/>
      <c r="FOR1763" s="2"/>
      <c r="FOU1763" s="24"/>
      <c r="FOV1763" s="24"/>
      <c r="FOW1763" s="31"/>
      <c r="FOX1763" s="24"/>
      <c r="FOY1763" s="24"/>
      <c r="FOZ1763" s="24"/>
      <c r="FPA1763" s="24"/>
      <c r="FPB1763" s="24"/>
      <c r="FPC1763" s="24"/>
      <c r="FPD1763" s="24"/>
      <c r="FPE1763" s="24"/>
      <c r="FPF1763" s="24"/>
      <c r="FPG1763" s="24"/>
      <c r="FPH1763" s="24"/>
      <c r="FPI1763" s="24"/>
      <c r="FPJ1763" s="24"/>
      <c r="FPK1763" s="24"/>
      <c r="FPL1763" s="24"/>
      <c r="FPP1763" s="3"/>
      <c r="FPQ1763" s="31"/>
      <c r="FPR1763" s="5"/>
      <c r="FPS1763" s="9"/>
      <c r="FPV1763" s="2"/>
      <c r="FPY1763" s="24"/>
      <c r="FPZ1763" s="24"/>
      <c r="FQA1763" s="31"/>
      <c r="FQB1763" s="24"/>
      <c r="FQC1763" s="24"/>
      <c r="FQD1763" s="24"/>
      <c r="FQE1763" s="24"/>
      <c r="FQF1763" s="24"/>
      <c r="FQG1763" s="24"/>
      <c r="FQH1763" s="24"/>
      <c r="FQI1763" s="24"/>
      <c r="FQJ1763" s="24"/>
      <c r="FQK1763" s="24"/>
      <c r="FQL1763" s="24"/>
      <c r="FQM1763" s="24"/>
      <c r="FQN1763" s="24"/>
      <c r="FQO1763" s="24"/>
      <c r="FQP1763" s="24"/>
      <c r="FQT1763" s="3"/>
      <c r="FQU1763" s="31"/>
      <c r="FQV1763" s="5"/>
      <c r="FQW1763" s="9"/>
      <c r="FQZ1763" s="2"/>
      <c r="FRC1763" s="24"/>
      <c r="FRD1763" s="24"/>
      <c r="FRE1763" s="31"/>
      <c r="FRF1763" s="24"/>
      <c r="FRG1763" s="24"/>
      <c r="FRH1763" s="24"/>
      <c r="FRI1763" s="24"/>
      <c r="FRJ1763" s="24"/>
      <c r="FRK1763" s="24"/>
      <c r="FRL1763" s="24"/>
      <c r="FRM1763" s="24"/>
      <c r="FRN1763" s="24"/>
      <c r="FRO1763" s="24"/>
      <c r="FRP1763" s="24"/>
      <c r="FRQ1763" s="24"/>
      <c r="FRR1763" s="24"/>
      <c r="FRS1763" s="24"/>
      <c r="FRT1763" s="24"/>
      <c r="FRX1763" s="3"/>
      <c r="FRY1763" s="31"/>
      <c r="FRZ1763" s="5"/>
      <c r="FSA1763" s="9"/>
      <c r="FSD1763" s="2"/>
      <c r="FSG1763" s="24"/>
      <c r="FSH1763" s="24"/>
      <c r="FSI1763" s="31"/>
      <c r="FSJ1763" s="24"/>
      <c r="FSK1763" s="24"/>
      <c r="FSL1763" s="24"/>
      <c r="FSM1763" s="24"/>
      <c r="FSN1763" s="24"/>
      <c r="FSO1763" s="24"/>
      <c r="FSP1763" s="24"/>
      <c r="FSQ1763" s="24"/>
      <c r="FSR1763" s="24"/>
      <c r="FSS1763" s="24"/>
      <c r="FST1763" s="24"/>
      <c r="FSU1763" s="24"/>
      <c r="FSV1763" s="24"/>
      <c r="FSW1763" s="24"/>
      <c r="FSX1763" s="24"/>
      <c r="FTB1763" s="3"/>
      <c r="FTC1763" s="31"/>
      <c r="FTD1763" s="5"/>
      <c r="FTE1763" s="9"/>
      <c r="FTH1763" s="2"/>
      <c r="FTK1763" s="24"/>
      <c r="FTL1763" s="24"/>
      <c r="FTM1763" s="31"/>
      <c r="FTN1763" s="24"/>
      <c r="FTO1763" s="24"/>
      <c r="FTP1763" s="24"/>
      <c r="FTQ1763" s="24"/>
      <c r="FTR1763" s="24"/>
      <c r="FTS1763" s="24"/>
      <c r="FTT1763" s="24"/>
      <c r="FTU1763" s="24"/>
      <c r="FTV1763" s="24"/>
      <c r="FTW1763" s="24"/>
      <c r="FTX1763" s="24"/>
      <c r="FTY1763" s="24"/>
      <c r="FTZ1763" s="24"/>
      <c r="FUA1763" s="24"/>
      <c r="FUB1763" s="24"/>
      <c r="FUF1763" s="3"/>
      <c r="FUG1763" s="31"/>
      <c r="FUH1763" s="5"/>
      <c r="FUI1763" s="9"/>
      <c r="FUL1763" s="2"/>
      <c r="FUO1763" s="24"/>
      <c r="FUP1763" s="24"/>
      <c r="FUQ1763" s="31"/>
      <c r="FUR1763" s="24"/>
      <c r="FUS1763" s="24"/>
      <c r="FUT1763" s="24"/>
      <c r="FUU1763" s="24"/>
      <c r="FUV1763" s="24"/>
      <c r="FUW1763" s="24"/>
      <c r="FUX1763" s="24"/>
      <c r="FUY1763" s="24"/>
      <c r="FUZ1763" s="24"/>
      <c r="FVA1763" s="24"/>
      <c r="FVB1763" s="24"/>
      <c r="FVC1763" s="24"/>
      <c r="FVD1763" s="24"/>
      <c r="FVE1763" s="24"/>
      <c r="FVF1763" s="24"/>
      <c r="FVJ1763" s="3"/>
      <c r="FVK1763" s="31"/>
      <c r="FVL1763" s="5"/>
      <c r="FVM1763" s="9"/>
      <c r="FVP1763" s="2"/>
      <c r="FVS1763" s="24"/>
      <c r="FVT1763" s="24"/>
      <c r="FVU1763" s="31"/>
      <c r="FVV1763" s="24"/>
      <c r="FVW1763" s="24"/>
      <c r="FVX1763" s="24"/>
      <c r="FVY1763" s="24"/>
      <c r="FVZ1763" s="24"/>
      <c r="FWA1763" s="24"/>
      <c r="FWB1763" s="24"/>
      <c r="FWC1763" s="24"/>
      <c r="FWD1763" s="24"/>
      <c r="FWE1763" s="24"/>
      <c r="FWF1763" s="24"/>
      <c r="FWG1763" s="24"/>
      <c r="FWH1763" s="24"/>
      <c r="FWI1763" s="24"/>
      <c r="FWJ1763" s="24"/>
      <c r="FWN1763" s="3"/>
      <c r="FWO1763" s="31"/>
      <c r="FWP1763" s="5"/>
      <c r="FWQ1763" s="9"/>
      <c r="FWT1763" s="2"/>
      <c r="FWW1763" s="24"/>
      <c r="FWX1763" s="24"/>
      <c r="FWY1763" s="31"/>
      <c r="FWZ1763" s="24"/>
      <c r="FXA1763" s="24"/>
      <c r="FXB1763" s="24"/>
      <c r="FXC1763" s="24"/>
      <c r="FXD1763" s="24"/>
      <c r="FXE1763" s="24"/>
      <c r="FXF1763" s="24"/>
      <c r="FXG1763" s="24"/>
      <c r="FXH1763" s="24"/>
      <c r="FXI1763" s="24"/>
      <c r="FXJ1763" s="24"/>
      <c r="FXK1763" s="24"/>
      <c r="FXL1763" s="24"/>
      <c r="FXM1763" s="24"/>
      <c r="FXN1763" s="24"/>
      <c r="FXR1763" s="3"/>
      <c r="FXS1763" s="31"/>
      <c r="FXT1763" s="5"/>
      <c r="FXU1763" s="9"/>
      <c r="FXX1763" s="2"/>
      <c r="FYA1763" s="24"/>
      <c r="FYB1763" s="24"/>
      <c r="FYC1763" s="31"/>
      <c r="FYD1763" s="24"/>
      <c r="FYE1763" s="24"/>
      <c r="FYF1763" s="24"/>
      <c r="FYG1763" s="24"/>
      <c r="FYH1763" s="24"/>
      <c r="FYI1763" s="24"/>
      <c r="FYJ1763" s="24"/>
      <c r="FYK1763" s="24"/>
      <c r="FYL1763" s="24"/>
      <c r="FYM1763" s="24"/>
      <c r="FYN1763" s="24"/>
      <c r="FYO1763" s="24"/>
      <c r="FYP1763" s="24"/>
      <c r="FYQ1763" s="24"/>
      <c r="FYR1763" s="24"/>
      <c r="FYV1763" s="3"/>
      <c r="FYW1763" s="31"/>
      <c r="FYX1763" s="5"/>
      <c r="FYY1763" s="9"/>
      <c r="FZB1763" s="2"/>
      <c r="FZE1763" s="24"/>
      <c r="FZF1763" s="24"/>
      <c r="FZG1763" s="31"/>
      <c r="FZH1763" s="24"/>
      <c r="FZI1763" s="24"/>
      <c r="FZJ1763" s="24"/>
      <c r="FZK1763" s="24"/>
      <c r="FZL1763" s="24"/>
      <c r="FZM1763" s="24"/>
      <c r="FZN1763" s="24"/>
      <c r="FZO1763" s="24"/>
      <c r="FZP1763" s="24"/>
      <c r="FZQ1763" s="24"/>
      <c r="FZR1763" s="24"/>
      <c r="FZS1763" s="24"/>
      <c r="FZT1763" s="24"/>
      <c r="FZU1763" s="24"/>
      <c r="FZV1763" s="24"/>
      <c r="FZZ1763" s="3"/>
      <c r="GAA1763" s="31"/>
      <c r="GAB1763" s="5"/>
      <c r="GAC1763" s="9"/>
      <c r="GAF1763" s="2"/>
      <c r="GAI1763" s="24"/>
      <c r="GAJ1763" s="24"/>
      <c r="GAK1763" s="31"/>
      <c r="GAL1763" s="24"/>
      <c r="GAM1763" s="24"/>
      <c r="GAN1763" s="24"/>
      <c r="GAO1763" s="24"/>
      <c r="GAP1763" s="24"/>
      <c r="GAQ1763" s="24"/>
      <c r="GAR1763" s="24"/>
      <c r="GAS1763" s="24"/>
      <c r="GAT1763" s="24"/>
      <c r="GAU1763" s="24"/>
      <c r="GAV1763" s="24"/>
      <c r="GAW1763" s="24"/>
      <c r="GAX1763" s="24"/>
      <c r="GAY1763" s="24"/>
      <c r="GAZ1763" s="24"/>
      <c r="GBD1763" s="3"/>
      <c r="GBE1763" s="31"/>
      <c r="GBF1763" s="5"/>
      <c r="GBG1763" s="9"/>
      <c r="GBJ1763" s="2"/>
      <c r="GBM1763" s="24"/>
      <c r="GBN1763" s="24"/>
      <c r="GBO1763" s="31"/>
      <c r="GBP1763" s="24"/>
      <c r="GBQ1763" s="24"/>
      <c r="GBR1763" s="24"/>
      <c r="GBS1763" s="24"/>
      <c r="GBT1763" s="24"/>
      <c r="GBU1763" s="24"/>
      <c r="GBV1763" s="24"/>
      <c r="GBW1763" s="24"/>
      <c r="GBX1763" s="24"/>
      <c r="GBY1763" s="24"/>
      <c r="GBZ1763" s="24"/>
      <c r="GCA1763" s="24"/>
      <c r="GCB1763" s="24"/>
      <c r="GCC1763" s="24"/>
      <c r="GCD1763" s="24"/>
      <c r="GCH1763" s="3"/>
      <c r="GCI1763" s="31"/>
      <c r="GCJ1763" s="5"/>
      <c r="GCK1763" s="9"/>
      <c r="GCN1763" s="2"/>
      <c r="GCQ1763" s="24"/>
      <c r="GCR1763" s="24"/>
      <c r="GCS1763" s="31"/>
      <c r="GCT1763" s="24"/>
      <c r="GCU1763" s="24"/>
      <c r="GCV1763" s="24"/>
      <c r="GCW1763" s="24"/>
      <c r="GCX1763" s="24"/>
      <c r="GCY1763" s="24"/>
      <c r="GCZ1763" s="24"/>
      <c r="GDA1763" s="24"/>
      <c r="GDB1763" s="24"/>
      <c r="GDC1763" s="24"/>
      <c r="GDD1763" s="24"/>
      <c r="GDE1763" s="24"/>
      <c r="GDF1763" s="24"/>
      <c r="GDG1763" s="24"/>
      <c r="GDH1763" s="24"/>
      <c r="GDL1763" s="3"/>
      <c r="GDM1763" s="31"/>
      <c r="GDN1763" s="5"/>
      <c r="GDO1763" s="9"/>
      <c r="GDR1763" s="2"/>
      <c r="GDU1763" s="24"/>
      <c r="GDV1763" s="24"/>
      <c r="GDW1763" s="31"/>
      <c r="GDX1763" s="24"/>
      <c r="GDY1763" s="24"/>
      <c r="GDZ1763" s="24"/>
      <c r="GEA1763" s="24"/>
      <c r="GEB1763" s="24"/>
      <c r="GEC1763" s="24"/>
      <c r="GED1763" s="24"/>
      <c r="GEE1763" s="24"/>
      <c r="GEF1763" s="24"/>
      <c r="GEG1763" s="24"/>
      <c r="GEH1763" s="24"/>
      <c r="GEI1763" s="24"/>
      <c r="GEJ1763" s="24"/>
      <c r="GEK1763" s="24"/>
      <c r="GEL1763" s="24"/>
      <c r="GEP1763" s="3"/>
      <c r="GEQ1763" s="31"/>
      <c r="GER1763" s="5"/>
      <c r="GES1763" s="9"/>
      <c r="GEV1763" s="2"/>
      <c r="GEY1763" s="24"/>
      <c r="GEZ1763" s="24"/>
      <c r="GFA1763" s="31"/>
      <c r="GFB1763" s="24"/>
      <c r="GFC1763" s="24"/>
      <c r="GFD1763" s="24"/>
      <c r="GFE1763" s="24"/>
      <c r="GFF1763" s="24"/>
      <c r="GFG1763" s="24"/>
      <c r="GFH1763" s="24"/>
      <c r="GFI1763" s="24"/>
      <c r="GFJ1763" s="24"/>
      <c r="GFK1763" s="24"/>
      <c r="GFL1763" s="24"/>
      <c r="GFM1763" s="24"/>
      <c r="GFN1763" s="24"/>
      <c r="GFO1763" s="24"/>
      <c r="GFP1763" s="24"/>
      <c r="GFT1763" s="3"/>
      <c r="GFU1763" s="31"/>
      <c r="GFV1763" s="5"/>
      <c r="GFW1763" s="9"/>
      <c r="GFZ1763" s="2"/>
      <c r="GGC1763" s="24"/>
      <c r="GGD1763" s="24"/>
      <c r="GGE1763" s="31"/>
      <c r="GGF1763" s="24"/>
      <c r="GGG1763" s="24"/>
      <c r="GGH1763" s="24"/>
      <c r="GGI1763" s="24"/>
      <c r="GGJ1763" s="24"/>
      <c r="GGK1763" s="24"/>
      <c r="GGL1763" s="24"/>
      <c r="GGM1763" s="24"/>
      <c r="GGN1763" s="24"/>
      <c r="GGO1763" s="24"/>
      <c r="GGP1763" s="24"/>
      <c r="GGQ1763" s="24"/>
      <c r="GGR1763" s="24"/>
      <c r="GGS1763" s="24"/>
      <c r="GGT1763" s="24"/>
      <c r="GGX1763" s="3"/>
      <c r="GGY1763" s="31"/>
      <c r="GGZ1763" s="5"/>
      <c r="GHA1763" s="9"/>
      <c r="GHD1763" s="2"/>
      <c r="GHG1763" s="24"/>
      <c r="GHH1763" s="24"/>
      <c r="GHI1763" s="31"/>
      <c r="GHJ1763" s="24"/>
      <c r="GHK1763" s="24"/>
      <c r="GHL1763" s="24"/>
      <c r="GHM1763" s="24"/>
      <c r="GHN1763" s="24"/>
      <c r="GHO1763" s="24"/>
      <c r="GHP1763" s="24"/>
      <c r="GHQ1763" s="24"/>
      <c r="GHR1763" s="24"/>
      <c r="GHS1763" s="24"/>
      <c r="GHT1763" s="24"/>
      <c r="GHU1763" s="24"/>
      <c r="GHV1763" s="24"/>
      <c r="GHW1763" s="24"/>
      <c r="GHX1763" s="24"/>
      <c r="GIB1763" s="3"/>
      <c r="GIC1763" s="31"/>
      <c r="GID1763" s="5"/>
      <c r="GIE1763" s="9"/>
      <c r="GIH1763" s="2"/>
      <c r="GIK1763" s="24"/>
      <c r="GIL1763" s="24"/>
      <c r="GIM1763" s="31"/>
      <c r="GIN1763" s="24"/>
      <c r="GIO1763" s="24"/>
      <c r="GIP1763" s="24"/>
      <c r="GIQ1763" s="24"/>
      <c r="GIR1763" s="24"/>
      <c r="GIS1763" s="24"/>
      <c r="GIT1763" s="24"/>
      <c r="GIU1763" s="24"/>
      <c r="GIV1763" s="24"/>
      <c r="GIW1763" s="24"/>
      <c r="GIX1763" s="24"/>
      <c r="GIY1763" s="24"/>
      <c r="GIZ1763" s="24"/>
      <c r="GJA1763" s="24"/>
      <c r="GJB1763" s="24"/>
      <c r="GJF1763" s="3"/>
      <c r="GJG1763" s="31"/>
      <c r="GJH1763" s="5"/>
      <c r="GJI1763" s="9"/>
      <c r="GJL1763" s="2"/>
      <c r="GJO1763" s="24"/>
      <c r="GJP1763" s="24"/>
      <c r="GJQ1763" s="31"/>
      <c r="GJR1763" s="24"/>
      <c r="GJS1763" s="24"/>
      <c r="GJT1763" s="24"/>
      <c r="GJU1763" s="24"/>
      <c r="GJV1763" s="24"/>
      <c r="GJW1763" s="24"/>
      <c r="GJX1763" s="24"/>
      <c r="GJY1763" s="24"/>
      <c r="GJZ1763" s="24"/>
      <c r="GKA1763" s="24"/>
      <c r="GKB1763" s="24"/>
      <c r="GKC1763" s="24"/>
      <c r="GKD1763" s="24"/>
      <c r="GKE1763" s="24"/>
      <c r="GKF1763" s="24"/>
      <c r="GKJ1763" s="3"/>
      <c r="GKK1763" s="31"/>
      <c r="GKL1763" s="5"/>
      <c r="GKM1763" s="9"/>
      <c r="GKP1763" s="2"/>
      <c r="GKS1763" s="24"/>
      <c r="GKT1763" s="24"/>
      <c r="GKU1763" s="31"/>
      <c r="GKV1763" s="24"/>
      <c r="GKW1763" s="24"/>
      <c r="GKX1763" s="24"/>
      <c r="GKY1763" s="24"/>
      <c r="GKZ1763" s="24"/>
      <c r="GLA1763" s="24"/>
      <c r="GLB1763" s="24"/>
      <c r="GLC1763" s="24"/>
      <c r="GLD1763" s="24"/>
      <c r="GLE1763" s="24"/>
      <c r="GLF1763" s="24"/>
      <c r="GLG1763" s="24"/>
      <c r="GLH1763" s="24"/>
      <c r="GLI1763" s="24"/>
      <c r="GLJ1763" s="24"/>
      <c r="GLN1763" s="3"/>
      <c r="GLO1763" s="31"/>
      <c r="GLP1763" s="5"/>
      <c r="GLQ1763" s="9"/>
      <c r="GLT1763" s="2"/>
      <c r="GLW1763" s="24"/>
      <c r="GLX1763" s="24"/>
      <c r="GLY1763" s="31"/>
      <c r="GLZ1763" s="24"/>
      <c r="GMA1763" s="24"/>
      <c r="GMB1763" s="24"/>
      <c r="GMC1763" s="24"/>
      <c r="GMD1763" s="24"/>
      <c r="GME1763" s="24"/>
      <c r="GMF1763" s="24"/>
      <c r="GMG1763" s="24"/>
      <c r="GMH1763" s="24"/>
      <c r="GMI1763" s="24"/>
      <c r="GMJ1763" s="24"/>
      <c r="GMK1763" s="24"/>
      <c r="GML1763" s="24"/>
      <c r="GMM1763" s="24"/>
      <c r="GMN1763" s="24"/>
      <c r="GMR1763" s="3"/>
      <c r="GMS1763" s="31"/>
      <c r="GMT1763" s="5"/>
      <c r="GMU1763" s="9"/>
      <c r="GMX1763" s="2"/>
      <c r="GNA1763" s="24"/>
      <c r="GNB1763" s="24"/>
      <c r="GNC1763" s="31"/>
      <c r="GND1763" s="24"/>
      <c r="GNE1763" s="24"/>
      <c r="GNF1763" s="24"/>
      <c r="GNG1763" s="24"/>
      <c r="GNH1763" s="24"/>
      <c r="GNI1763" s="24"/>
      <c r="GNJ1763" s="24"/>
      <c r="GNK1763" s="24"/>
      <c r="GNL1763" s="24"/>
      <c r="GNM1763" s="24"/>
      <c r="GNN1763" s="24"/>
      <c r="GNO1763" s="24"/>
      <c r="GNP1763" s="24"/>
      <c r="GNQ1763" s="24"/>
      <c r="GNR1763" s="24"/>
      <c r="GNV1763" s="3"/>
      <c r="GNW1763" s="31"/>
      <c r="GNX1763" s="5"/>
      <c r="GNY1763" s="9"/>
      <c r="GOB1763" s="2"/>
      <c r="GOE1763" s="24"/>
      <c r="GOF1763" s="24"/>
      <c r="GOG1763" s="31"/>
      <c r="GOH1763" s="24"/>
      <c r="GOI1763" s="24"/>
      <c r="GOJ1763" s="24"/>
      <c r="GOK1763" s="24"/>
      <c r="GOL1763" s="24"/>
      <c r="GOM1763" s="24"/>
      <c r="GON1763" s="24"/>
      <c r="GOO1763" s="24"/>
      <c r="GOP1763" s="24"/>
      <c r="GOQ1763" s="24"/>
      <c r="GOR1763" s="24"/>
      <c r="GOS1763" s="24"/>
      <c r="GOT1763" s="24"/>
      <c r="GOU1763" s="24"/>
      <c r="GOV1763" s="24"/>
      <c r="GOZ1763" s="3"/>
      <c r="GPA1763" s="31"/>
      <c r="GPB1763" s="5"/>
      <c r="GPC1763" s="9"/>
      <c r="GPF1763" s="2"/>
      <c r="GPI1763" s="24"/>
      <c r="GPJ1763" s="24"/>
      <c r="GPK1763" s="31"/>
      <c r="GPL1763" s="24"/>
      <c r="GPM1763" s="24"/>
      <c r="GPN1763" s="24"/>
      <c r="GPO1763" s="24"/>
      <c r="GPP1763" s="24"/>
      <c r="GPQ1763" s="24"/>
      <c r="GPR1763" s="24"/>
      <c r="GPS1763" s="24"/>
      <c r="GPT1763" s="24"/>
      <c r="GPU1763" s="24"/>
      <c r="GPV1763" s="24"/>
      <c r="GPW1763" s="24"/>
      <c r="GPX1763" s="24"/>
      <c r="GPY1763" s="24"/>
      <c r="GPZ1763" s="24"/>
      <c r="GQD1763" s="3"/>
      <c r="GQE1763" s="31"/>
      <c r="GQF1763" s="5"/>
      <c r="GQG1763" s="9"/>
      <c r="GQJ1763" s="2"/>
      <c r="GQM1763" s="24"/>
      <c r="GQN1763" s="24"/>
      <c r="GQO1763" s="31"/>
      <c r="GQP1763" s="24"/>
      <c r="GQQ1763" s="24"/>
      <c r="GQR1763" s="24"/>
      <c r="GQS1763" s="24"/>
      <c r="GQT1763" s="24"/>
      <c r="GQU1763" s="24"/>
      <c r="GQV1763" s="24"/>
      <c r="GQW1763" s="24"/>
      <c r="GQX1763" s="24"/>
      <c r="GQY1763" s="24"/>
      <c r="GQZ1763" s="24"/>
      <c r="GRA1763" s="24"/>
      <c r="GRB1763" s="24"/>
      <c r="GRC1763" s="24"/>
      <c r="GRD1763" s="24"/>
      <c r="GRH1763" s="3"/>
      <c r="GRI1763" s="31"/>
      <c r="GRJ1763" s="5"/>
      <c r="GRK1763" s="9"/>
      <c r="GRN1763" s="2"/>
      <c r="GRQ1763" s="24"/>
      <c r="GRR1763" s="24"/>
      <c r="GRS1763" s="31"/>
      <c r="GRT1763" s="24"/>
      <c r="GRU1763" s="24"/>
      <c r="GRV1763" s="24"/>
      <c r="GRW1763" s="24"/>
      <c r="GRX1763" s="24"/>
      <c r="GRY1763" s="24"/>
      <c r="GRZ1763" s="24"/>
      <c r="GSA1763" s="24"/>
      <c r="GSB1763" s="24"/>
      <c r="GSC1763" s="24"/>
      <c r="GSD1763" s="24"/>
      <c r="GSE1763" s="24"/>
      <c r="GSF1763" s="24"/>
      <c r="GSG1763" s="24"/>
      <c r="GSH1763" s="24"/>
      <c r="GSL1763" s="3"/>
      <c r="GSM1763" s="31"/>
      <c r="GSN1763" s="5"/>
      <c r="GSO1763" s="9"/>
      <c r="GSR1763" s="2"/>
      <c r="GSU1763" s="24"/>
      <c r="GSV1763" s="24"/>
      <c r="GSW1763" s="31"/>
      <c r="GSX1763" s="24"/>
      <c r="GSY1763" s="24"/>
      <c r="GSZ1763" s="24"/>
      <c r="GTA1763" s="24"/>
      <c r="GTB1763" s="24"/>
      <c r="GTC1763" s="24"/>
      <c r="GTD1763" s="24"/>
      <c r="GTE1763" s="24"/>
      <c r="GTF1763" s="24"/>
      <c r="GTG1763" s="24"/>
      <c r="GTH1763" s="24"/>
      <c r="GTI1763" s="24"/>
      <c r="GTJ1763" s="24"/>
      <c r="GTK1763" s="24"/>
      <c r="GTL1763" s="24"/>
      <c r="GTP1763" s="3"/>
      <c r="GTQ1763" s="31"/>
      <c r="GTR1763" s="5"/>
      <c r="GTS1763" s="9"/>
      <c r="GTV1763" s="2"/>
      <c r="GTY1763" s="24"/>
      <c r="GTZ1763" s="24"/>
      <c r="GUA1763" s="31"/>
      <c r="GUB1763" s="24"/>
      <c r="GUC1763" s="24"/>
      <c r="GUD1763" s="24"/>
      <c r="GUE1763" s="24"/>
      <c r="GUF1763" s="24"/>
      <c r="GUG1763" s="24"/>
      <c r="GUH1763" s="24"/>
      <c r="GUI1763" s="24"/>
      <c r="GUJ1763" s="24"/>
      <c r="GUK1763" s="24"/>
      <c r="GUL1763" s="24"/>
      <c r="GUM1763" s="24"/>
      <c r="GUN1763" s="24"/>
      <c r="GUO1763" s="24"/>
      <c r="GUP1763" s="24"/>
      <c r="GUT1763" s="3"/>
      <c r="GUU1763" s="31"/>
      <c r="GUV1763" s="5"/>
      <c r="GUW1763" s="9"/>
      <c r="GUZ1763" s="2"/>
      <c r="GVC1763" s="24"/>
      <c r="GVD1763" s="24"/>
      <c r="GVE1763" s="31"/>
      <c r="GVF1763" s="24"/>
      <c r="GVG1763" s="24"/>
      <c r="GVH1763" s="24"/>
      <c r="GVI1763" s="24"/>
      <c r="GVJ1763" s="24"/>
      <c r="GVK1763" s="24"/>
      <c r="GVL1763" s="24"/>
      <c r="GVM1763" s="24"/>
      <c r="GVN1763" s="24"/>
      <c r="GVO1763" s="24"/>
      <c r="GVP1763" s="24"/>
      <c r="GVQ1763" s="24"/>
      <c r="GVR1763" s="24"/>
      <c r="GVS1763" s="24"/>
      <c r="GVT1763" s="24"/>
      <c r="GVX1763" s="3"/>
      <c r="GVY1763" s="31"/>
      <c r="GVZ1763" s="5"/>
      <c r="GWA1763" s="9"/>
      <c r="GWD1763" s="2"/>
      <c r="GWG1763" s="24"/>
      <c r="GWH1763" s="24"/>
      <c r="GWI1763" s="31"/>
      <c r="GWJ1763" s="24"/>
      <c r="GWK1763" s="24"/>
      <c r="GWL1763" s="24"/>
      <c r="GWM1763" s="24"/>
      <c r="GWN1763" s="24"/>
      <c r="GWO1763" s="24"/>
      <c r="GWP1763" s="24"/>
      <c r="GWQ1763" s="24"/>
      <c r="GWR1763" s="24"/>
      <c r="GWS1763" s="24"/>
      <c r="GWT1763" s="24"/>
      <c r="GWU1763" s="24"/>
      <c r="GWV1763" s="24"/>
      <c r="GWW1763" s="24"/>
      <c r="GWX1763" s="24"/>
      <c r="GXB1763" s="3"/>
      <c r="GXC1763" s="31"/>
      <c r="GXD1763" s="5"/>
      <c r="GXE1763" s="9"/>
      <c r="GXH1763" s="2"/>
      <c r="GXK1763" s="24"/>
      <c r="GXL1763" s="24"/>
      <c r="GXM1763" s="31"/>
      <c r="GXN1763" s="24"/>
      <c r="GXO1763" s="24"/>
      <c r="GXP1763" s="24"/>
      <c r="GXQ1763" s="24"/>
      <c r="GXR1763" s="24"/>
      <c r="GXS1763" s="24"/>
      <c r="GXT1763" s="24"/>
      <c r="GXU1763" s="24"/>
      <c r="GXV1763" s="24"/>
      <c r="GXW1763" s="24"/>
      <c r="GXX1763" s="24"/>
      <c r="GXY1763" s="24"/>
      <c r="GXZ1763" s="24"/>
      <c r="GYA1763" s="24"/>
      <c r="GYB1763" s="24"/>
      <c r="GYF1763" s="3"/>
      <c r="GYG1763" s="31"/>
      <c r="GYH1763" s="5"/>
      <c r="GYI1763" s="9"/>
      <c r="GYL1763" s="2"/>
      <c r="GYO1763" s="24"/>
      <c r="GYP1763" s="24"/>
      <c r="GYQ1763" s="31"/>
      <c r="GYR1763" s="24"/>
      <c r="GYS1763" s="24"/>
      <c r="GYT1763" s="24"/>
      <c r="GYU1763" s="24"/>
      <c r="GYV1763" s="24"/>
      <c r="GYW1763" s="24"/>
      <c r="GYX1763" s="24"/>
      <c r="GYY1763" s="24"/>
      <c r="GYZ1763" s="24"/>
      <c r="GZA1763" s="24"/>
      <c r="GZB1763" s="24"/>
      <c r="GZC1763" s="24"/>
      <c r="GZD1763" s="24"/>
      <c r="GZE1763" s="24"/>
      <c r="GZF1763" s="24"/>
      <c r="GZJ1763" s="3"/>
      <c r="GZK1763" s="31"/>
      <c r="GZL1763" s="5"/>
      <c r="GZM1763" s="9"/>
      <c r="GZP1763" s="2"/>
      <c r="GZS1763" s="24"/>
      <c r="GZT1763" s="24"/>
      <c r="GZU1763" s="31"/>
      <c r="GZV1763" s="24"/>
      <c r="GZW1763" s="24"/>
      <c r="GZX1763" s="24"/>
      <c r="GZY1763" s="24"/>
      <c r="GZZ1763" s="24"/>
      <c r="HAA1763" s="24"/>
      <c r="HAB1763" s="24"/>
      <c r="HAC1763" s="24"/>
      <c r="HAD1763" s="24"/>
      <c r="HAE1763" s="24"/>
      <c r="HAF1763" s="24"/>
      <c r="HAG1763" s="24"/>
      <c r="HAH1763" s="24"/>
      <c r="HAI1763" s="24"/>
      <c r="HAJ1763" s="24"/>
      <c r="HAN1763" s="3"/>
      <c r="HAO1763" s="31"/>
      <c r="HAP1763" s="5"/>
      <c r="HAQ1763" s="9"/>
      <c r="HAT1763" s="2"/>
      <c r="HAW1763" s="24"/>
      <c r="HAX1763" s="24"/>
      <c r="HAY1763" s="31"/>
      <c r="HAZ1763" s="24"/>
      <c r="HBA1763" s="24"/>
      <c r="HBB1763" s="24"/>
      <c r="HBC1763" s="24"/>
      <c r="HBD1763" s="24"/>
      <c r="HBE1763" s="24"/>
      <c r="HBF1763" s="24"/>
      <c r="HBG1763" s="24"/>
      <c r="HBH1763" s="24"/>
      <c r="HBI1763" s="24"/>
      <c r="HBJ1763" s="24"/>
      <c r="HBK1763" s="24"/>
      <c r="HBL1763" s="24"/>
      <c r="HBM1763" s="24"/>
      <c r="HBN1763" s="24"/>
      <c r="HBR1763" s="3"/>
      <c r="HBS1763" s="31"/>
      <c r="HBT1763" s="5"/>
      <c r="HBU1763" s="9"/>
      <c r="HBX1763" s="2"/>
      <c r="HCA1763" s="24"/>
      <c r="HCB1763" s="24"/>
      <c r="HCC1763" s="31"/>
      <c r="HCD1763" s="24"/>
      <c r="HCE1763" s="24"/>
      <c r="HCF1763" s="24"/>
      <c r="HCG1763" s="24"/>
      <c r="HCH1763" s="24"/>
      <c r="HCI1763" s="24"/>
      <c r="HCJ1763" s="24"/>
      <c r="HCK1763" s="24"/>
      <c r="HCL1763" s="24"/>
      <c r="HCM1763" s="24"/>
      <c r="HCN1763" s="24"/>
      <c r="HCO1763" s="24"/>
      <c r="HCP1763" s="24"/>
      <c r="HCQ1763" s="24"/>
      <c r="HCR1763" s="24"/>
      <c r="HCV1763" s="3"/>
      <c r="HCW1763" s="31"/>
      <c r="HCX1763" s="5"/>
      <c r="HCY1763" s="9"/>
      <c r="HDB1763" s="2"/>
      <c r="HDE1763" s="24"/>
      <c r="HDF1763" s="24"/>
      <c r="HDG1763" s="31"/>
      <c r="HDH1763" s="24"/>
      <c r="HDI1763" s="24"/>
      <c r="HDJ1763" s="24"/>
      <c r="HDK1763" s="24"/>
      <c r="HDL1763" s="24"/>
      <c r="HDM1763" s="24"/>
      <c r="HDN1763" s="24"/>
      <c r="HDO1763" s="24"/>
      <c r="HDP1763" s="24"/>
      <c r="HDQ1763" s="24"/>
      <c r="HDR1763" s="24"/>
      <c r="HDS1763" s="24"/>
      <c r="HDT1763" s="24"/>
      <c r="HDU1763" s="24"/>
      <c r="HDV1763" s="24"/>
      <c r="HDZ1763" s="3"/>
      <c r="HEA1763" s="31"/>
      <c r="HEB1763" s="5"/>
      <c r="HEC1763" s="9"/>
      <c r="HEF1763" s="2"/>
      <c r="HEI1763" s="24"/>
      <c r="HEJ1763" s="24"/>
      <c r="HEK1763" s="31"/>
      <c r="HEL1763" s="24"/>
      <c r="HEM1763" s="24"/>
      <c r="HEN1763" s="24"/>
      <c r="HEO1763" s="24"/>
      <c r="HEP1763" s="24"/>
      <c r="HEQ1763" s="24"/>
      <c r="HER1763" s="24"/>
      <c r="HES1763" s="24"/>
      <c r="HET1763" s="24"/>
      <c r="HEU1763" s="24"/>
      <c r="HEV1763" s="24"/>
      <c r="HEW1763" s="24"/>
      <c r="HEX1763" s="24"/>
      <c r="HEY1763" s="24"/>
      <c r="HEZ1763" s="24"/>
      <c r="HFD1763" s="3"/>
      <c r="HFE1763" s="31"/>
      <c r="HFF1763" s="5"/>
      <c r="HFG1763" s="9"/>
      <c r="HFJ1763" s="2"/>
      <c r="HFM1763" s="24"/>
      <c r="HFN1763" s="24"/>
      <c r="HFO1763" s="31"/>
      <c r="HFP1763" s="24"/>
      <c r="HFQ1763" s="24"/>
      <c r="HFR1763" s="24"/>
      <c r="HFS1763" s="24"/>
      <c r="HFT1763" s="24"/>
      <c r="HFU1763" s="24"/>
      <c r="HFV1763" s="24"/>
      <c r="HFW1763" s="24"/>
      <c r="HFX1763" s="24"/>
      <c r="HFY1763" s="24"/>
      <c r="HFZ1763" s="24"/>
      <c r="HGA1763" s="24"/>
      <c r="HGB1763" s="24"/>
      <c r="HGC1763" s="24"/>
      <c r="HGD1763" s="24"/>
      <c r="HGH1763" s="3"/>
      <c r="HGI1763" s="31"/>
      <c r="HGJ1763" s="5"/>
      <c r="HGK1763" s="9"/>
      <c r="HGN1763" s="2"/>
      <c r="HGQ1763" s="24"/>
      <c r="HGR1763" s="24"/>
      <c r="HGS1763" s="31"/>
      <c r="HGT1763" s="24"/>
      <c r="HGU1763" s="24"/>
      <c r="HGV1763" s="24"/>
      <c r="HGW1763" s="24"/>
      <c r="HGX1763" s="24"/>
      <c r="HGY1763" s="24"/>
      <c r="HGZ1763" s="24"/>
      <c r="HHA1763" s="24"/>
      <c r="HHB1763" s="24"/>
      <c r="HHC1763" s="24"/>
      <c r="HHD1763" s="24"/>
      <c r="HHE1763" s="24"/>
      <c r="HHF1763" s="24"/>
      <c r="HHG1763" s="24"/>
      <c r="HHH1763" s="24"/>
      <c r="HHL1763" s="3"/>
      <c r="HHM1763" s="31"/>
      <c r="HHN1763" s="5"/>
      <c r="HHO1763" s="9"/>
      <c r="HHR1763" s="2"/>
      <c r="HHU1763" s="24"/>
      <c r="HHV1763" s="24"/>
      <c r="HHW1763" s="31"/>
      <c r="HHX1763" s="24"/>
      <c r="HHY1763" s="24"/>
      <c r="HHZ1763" s="24"/>
      <c r="HIA1763" s="24"/>
      <c r="HIB1763" s="24"/>
      <c r="HIC1763" s="24"/>
      <c r="HID1763" s="24"/>
      <c r="HIE1763" s="24"/>
      <c r="HIF1763" s="24"/>
      <c r="HIG1763" s="24"/>
      <c r="HIH1763" s="24"/>
      <c r="HII1763" s="24"/>
      <c r="HIJ1763" s="24"/>
      <c r="HIK1763" s="24"/>
      <c r="HIL1763" s="24"/>
      <c r="HIP1763" s="3"/>
      <c r="HIQ1763" s="31"/>
      <c r="HIR1763" s="5"/>
      <c r="HIS1763" s="9"/>
      <c r="HIV1763" s="2"/>
      <c r="HIY1763" s="24"/>
      <c r="HIZ1763" s="24"/>
      <c r="HJA1763" s="31"/>
      <c r="HJB1763" s="24"/>
      <c r="HJC1763" s="24"/>
      <c r="HJD1763" s="24"/>
      <c r="HJE1763" s="24"/>
      <c r="HJF1763" s="24"/>
      <c r="HJG1763" s="24"/>
      <c r="HJH1763" s="24"/>
      <c r="HJI1763" s="24"/>
      <c r="HJJ1763" s="24"/>
      <c r="HJK1763" s="24"/>
      <c r="HJL1763" s="24"/>
      <c r="HJM1763" s="24"/>
      <c r="HJN1763" s="24"/>
      <c r="HJO1763" s="24"/>
      <c r="HJP1763" s="24"/>
      <c r="HJT1763" s="3"/>
      <c r="HJU1763" s="31"/>
      <c r="HJV1763" s="5"/>
      <c r="HJW1763" s="9"/>
      <c r="HJZ1763" s="2"/>
      <c r="HKC1763" s="24"/>
      <c r="HKD1763" s="24"/>
      <c r="HKE1763" s="31"/>
      <c r="HKF1763" s="24"/>
      <c r="HKG1763" s="24"/>
      <c r="HKH1763" s="24"/>
      <c r="HKI1763" s="24"/>
      <c r="HKJ1763" s="24"/>
      <c r="HKK1763" s="24"/>
      <c r="HKL1763" s="24"/>
      <c r="HKM1763" s="24"/>
      <c r="HKN1763" s="24"/>
      <c r="HKO1763" s="24"/>
      <c r="HKP1763" s="24"/>
      <c r="HKQ1763" s="24"/>
      <c r="HKR1763" s="24"/>
      <c r="HKS1763" s="24"/>
      <c r="HKT1763" s="24"/>
      <c r="HKX1763" s="3"/>
      <c r="HKY1763" s="31"/>
      <c r="HKZ1763" s="5"/>
      <c r="HLA1763" s="9"/>
      <c r="HLD1763" s="2"/>
      <c r="HLG1763" s="24"/>
      <c r="HLH1763" s="24"/>
      <c r="HLI1763" s="31"/>
      <c r="HLJ1763" s="24"/>
      <c r="HLK1763" s="24"/>
      <c r="HLL1763" s="24"/>
      <c r="HLM1763" s="24"/>
      <c r="HLN1763" s="24"/>
      <c r="HLO1763" s="24"/>
      <c r="HLP1763" s="24"/>
      <c r="HLQ1763" s="24"/>
      <c r="HLR1763" s="24"/>
      <c r="HLS1763" s="24"/>
      <c r="HLT1763" s="24"/>
      <c r="HLU1763" s="24"/>
      <c r="HLV1763" s="24"/>
      <c r="HLW1763" s="24"/>
      <c r="HLX1763" s="24"/>
      <c r="HMB1763" s="3"/>
      <c r="HMC1763" s="31"/>
      <c r="HMD1763" s="5"/>
      <c r="HME1763" s="9"/>
      <c r="HMH1763" s="2"/>
      <c r="HMK1763" s="24"/>
      <c r="HML1763" s="24"/>
      <c r="HMM1763" s="31"/>
      <c r="HMN1763" s="24"/>
      <c r="HMO1763" s="24"/>
      <c r="HMP1763" s="24"/>
      <c r="HMQ1763" s="24"/>
      <c r="HMR1763" s="24"/>
      <c r="HMS1763" s="24"/>
      <c r="HMT1763" s="24"/>
      <c r="HMU1763" s="24"/>
      <c r="HMV1763" s="24"/>
      <c r="HMW1763" s="24"/>
      <c r="HMX1763" s="24"/>
      <c r="HMY1763" s="24"/>
      <c r="HMZ1763" s="24"/>
      <c r="HNA1763" s="24"/>
      <c r="HNB1763" s="24"/>
      <c r="HNF1763" s="3"/>
      <c r="HNG1763" s="31"/>
      <c r="HNH1763" s="5"/>
      <c r="HNI1763" s="9"/>
      <c r="HNL1763" s="2"/>
      <c r="HNO1763" s="24"/>
      <c r="HNP1763" s="24"/>
      <c r="HNQ1763" s="31"/>
      <c r="HNR1763" s="24"/>
      <c r="HNS1763" s="24"/>
      <c r="HNT1763" s="24"/>
      <c r="HNU1763" s="24"/>
      <c r="HNV1763" s="24"/>
      <c r="HNW1763" s="24"/>
      <c r="HNX1763" s="24"/>
      <c r="HNY1763" s="24"/>
      <c r="HNZ1763" s="24"/>
      <c r="HOA1763" s="24"/>
      <c r="HOB1763" s="24"/>
      <c r="HOC1763" s="24"/>
      <c r="HOD1763" s="24"/>
      <c r="HOE1763" s="24"/>
      <c r="HOF1763" s="24"/>
      <c r="HOJ1763" s="3"/>
      <c r="HOK1763" s="31"/>
      <c r="HOL1763" s="5"/>
      <c r="HOM1763" s="9"/>
      <c r="HOP1763" s="2"/>
      <c r="HOS1763" s="24"/>
      <c r="HOT1763" s="24"/>
      <c r="HOU1763" s="31"/>
      <c r="HOV1763" s="24"/>
      <c r="HOW1763" s="24"/>
      <c r="HOX1763" s="24"/>
      <c r="HOY1763" s="24"/>
      <c r="HOZ1763" s="24"/>
      <c r="HPA1763" s="24"/>
      <c r="HPB1763" s="24"/>
      <c r="HPC1763" s="24"/>
      <c r="HPD1763" s="24"/>
      <c r="HPE1763" s="24"/>
      <c r="HPF1763" s="24"/>
      <c r="HPG1763" s="24"/>
      <c r="HPH1763" s="24"/>
      <c r="HPI1763" s="24"/>
      <c r="HPJ1763" s="24"/>
      <c r="HPN1763" s="3"/>
      <c r="HPO1763" s="31"/>
      <c r="HPP1763" s="5"/>
      <c r="HPQ1763" s="9"/>
      <c r="HPT1763" s="2"/>
      <c r="HPW1763" s="24"/>
      <c r="HPX1763" s="24"/>
      <c r="HPY1763" s="31"/>
      <c r="HPZ1763" s="24"/>
      <c r="HQA1763" s="24"/>
      <c r="HQB1763" s="24"/>
      <c r="HQC1763" s="24"/>
      <c r="HQD1763" s="24"/>
      <c r="HQE1763" s="24"/>
      <c r="HQF1763" s="24"/>
      <c r="HQG1763" s="24"/>
      <c r="HQH1763" s="24"/>
      <c r="HQI1763" s="24"/>
      <c r="HQJ1763" s="24"/>
      <c r="HQK1763" s="24"/>
      <c r="HQL1763" s="24"/>
      <c r="HQM1763" s="24"/>
      <c r="HQN1763" s="24"/>
      <c r="HQR1763" s="3"/>
      <c r="HQS1763" s="31"/>
      <c r="HQT1763" s="5"/>
      <c r="HQU1763" s="9"/>
      <c r="HQX1763" s="2"/>
      <c r="HRA1763" s="24"/>
      <c r="HRB1763" s="24"/>
      <c r="HRC1763" s="31"/>
      <c r="HRD1763" s="24"/>
      <c r="HRE1763" s="24"/>
      <c r="HRF1763" s="24"/>
      <c r="HRG1763" s="24"/>
      <c r="HRH1763" s="24"/>
      <c r="HRI1763" s="24"/>
      <c r="HRJ1763" s="24"/>
      <c r="HRK1763" s="24"/>
      <c r="HRL1763" s="24"/>
      <c r="HRM1763" s="24"/>
      <c r="HRN1763" s="24"/>
      <c r="HRO1763" s="24"/>
      <c r="HRP1763" s="24"/>
      <c r="HRQ1763" s="24"/>
      <c r="HRR1763" s="24"/>
      <c r="HRV1763" s="3"/>
      <c r="HRW1763" s="31"/>
      <c r="HRX1763" s="5"/>
      <c r="HRY1763" s="9"/>
      <c r="HSB1763" s="2"/>
      <c r="HSE1763" s="24"/>
      <c r="HSF1763" s="24"/>
      <c r="HSG1763" s="31"/>
      <c r="HSH1763" s="24"/>
      <c r="HSI1763" s="24"/>
      <c r="HSJ1763" s="24"/>
      <c r="HSK1763" s="24"/>
      <c r="HSL1763" s="24"/>
      <c r="HSM1763" s="24"/>
      <c r="HSN1763" s="24"/>
      <c r="HSO1763" s="24"/>
      <c r="HSP1763" s="24"/>
      <c r="HSQ1763" s="24"/>
      <c r="HSR1763" s="24"/>
      <c r="HSS1763" s="24"/>
      <c r="HST1763" s="24"/>
      <c r="HSU1763" s="24"/>
      <c r="HSV1763" s="24"/>
      <c r="HSZ1763" s="3"/>
      <c r="HTA1763" s="31"/>
      <c r="HTB1763" s="5"/>
      <c r="HTC1763" s="9"/>
      <c r="HTF1763" s="2"/>
      <c r="HTI1763" s="24"/>
      <c r="HTJ1763" s="24"/>
      <c r="HTK1763" s="31"/>
      <c r="HTL1763" s="24"/>
      <c r="HTM1763" s="24"/>
      <c r="HTN1763" s="24"/>
      <c r="HTO1763" s="24"/>
      <c r="HTP1763" s="24"/>
      <c r="HTQ1763" s="24"/>
      <c r="HTR1763" s="24"/>
      <c r="HTS1763" s="24"/>
      <c r="HTT1763" s="24"/>
      <c r="HTU1763" s="24"/>
      <c r="HTV1763" s="24"/>
      <c r="HTW1763" s="24"/>
      <c r="HTX1763" s="24"/>
      <c r="HTY1763" s="24"/>
      <c r="HTZ1763" s="24"/>
      <c r="HUD1763" s="3"/>
      <c r="HUE1763" s="31"/>
      <c r="HUF1763" s="5"/>
      <c r="HUG1763" s="9"/>
      <c r="HUJ1763" s="2"/>
      <c r="HUM1763" s="24"/>
      <c r="HUN1763" s="24"/>
      <c r="HUO1763" s="31"/>
      <c r="HUP1763" s="24"/>
      <c r="HUQ1763" s="24"/>
      <c r="HUR1763" s="24"/>
      <c r="HUS1763" s="24"/>
      <c r="HUT1763" s="24"/>
      <c r="HUU1763" s="24"/>
      <c r="HUV1763" s="24"/>
      <c r="HUW1763" s="24"/>
      <c r="HUX1763" s="24"/>
      <c r="HUY1763" s="24"/>
      <c r="HUZ1763" s="24"/>
      <c r="HVA1763" s="24"/>
      <c r="HVB1763" s="24"/>
      <c r="HVC1763" s="24"/>
      <c r="HVD1763" s="24"/>
      <c r="HVH1763" s="3"/>
      <c r="HVI1763" s="31"/>
      <c r="HVJ1763" s="5"/>
      <c r="HVK1763" s="9"/>
      <c r="HVN1763" s="2"/>
      <c r="HVQ1763" s="24"/>
      <c r="HVR1763" s="24"/>
      <c r="HVS1763" s="31"/>
      <c r="HVT1763" s="24"/>
      <c r="HVU1763" s="24"/>
      <c r="HVV1763" s="24"/>
      <c r="HVW1763" s="24"/>
      <c r="HVX1763" s="24"/>
      <c r="HVY1763" s="24"/>
      <c r="HVZ1763" s="24"/>
      <c r="HWA1763" s="24"/>
      <c r="HWB1763" s="24"/>
      <c r="HWC1763" s="24"/>
      <c r="HWD1763" s="24"/>
      <c r="HWE1763" s="24"/>
      <c r="HWF1763" s="24"/>
      <c r="HWG1763" s="24"/>
      <c r="HWH1763" s="24"/>
      <c r="HWL1763" s="3"/>
      <c r="HWM1763" s="31"/>
      <c r="HWN1763" s="5"/>
      <c r="HWO1763" s="9"/>
      <c r="HWR1763" s="2"/>
      <c r="HWU1763" s="24"/>
      <c r="HWV1763" s="24"/>
      <c r="HWW1763" s="31"/>
      <c r="HWX1763" s="24"/>
      <c r="HWY1763" s="24"/>
      <c r="HWZ1763" s="24"/>
      <c r="HXA1763" s="24"/>
      <c r="HXB1763" s="24"/>
      <c r="HXC1763" s="24"/>
      <c r="HXD1763" s="24"/>
      <c r="HXE1763" s="24"/>
      <c r="HXF1763" s="24"/>
      <c r="HXG1763" s="24"/>
      <c r="HXH1763" s="24"/>
      <c r="HXI1763" s="24"/>
      <c r="HXJ1763" s="24"/>
      <c r="HXK1763" s="24"/>
      <c r="HXL1763" s="24"/>
      <c r="HXP1763" s="3"/>
      <c r="HXQ1763" s="31"/>
      <c r="HXR1763" s="5"/>
      <c r="HXS1763" s="9"/>
      <c r="HXV1763" s="2"/>
      <c r="HXY1763" s="24"/>
      <c r="HXZ1763" s="24"/>
      <c r="HYA1763" s="31"/>
      <c r="HYB1763" s="24"/>
      <c r="HYC1763" s="24"/>
      <c r="HYD1763" s="24"/>
      <c r="HYE1763" s="24"/>
      <c r="HYF1763" s="24"/>
      <c r="HYG1763" s="24"/>
      <c r="HYH1763" s="24"/>
      <c r="HYI1763" s="24"/>
      <c r="HYJ1763" s="24"/>
      <c r="HYK1763" s="24"/>
      <c r="HYL1763" s="24"/>
      <c r="HYM1763" s="24"/>
      <c r="HYN1763" s="24"/>
      <c r="HYO1763" s="24"/>
      <c r="HYP1763" s="24"/>
      <c r="HYT1763" s="3"/>
      <c r="HYU1763" s="31"/>
      <c r="HYV1763" s="5"/>
      <c r="HYW1763" s="9"/>
      <c r="HYZ1763" s="2"/>
      <c r="HZC1763" s="24"/>
      <c r="HZD1763" s="24"/>
      <c r="HZE1763" s="31"/>
      <c r="HZF1763" s="24"/>
      <c r="HZG1763" s="24"/>
      <c r="HZH1763" s="24"/>
      <c r="HZI1763" s="24"/>
      <c r="HZJ1763" s="24"/>
      <c r="HZK1763" s="24"/>
      <c r="HZL1763" s="24"/>
      <c r="HZM1763" s="24"/>
      <c r="HZN1763" s="24"/>
      <c r="HZO1763" s="24"/>
      <c r="HZP1763" s="24"/>
      <c r="HZQ1763" s="24"/>
      <c r="HZR1763" s="24"/>
      <c r="HZS1763" s="24"/>
      <c r="HZT1763" s="24"/>
      <c r="HZX1763" s="3"/>
      <c r="HZY1763" s="31"/>
      <c r="HZZ1763" s="5"/>
      <c r="IAA1763" s="9"/>
      <c r="IAD1763" s="2"/>
      <c r="IAG1763" s="24"/>
      <c r="IAH1763" s="24"/>
      <c r="IAI1763" s="31"/>
      <c r="IAJ1763" s="24"/>
      <c r="IAK1763" s="24"/>
      <c r="IAL1763" s="24"/>
      <c r="IAM1763" s="24"/>
      <c r="IAN1763" s="24"/>
      <c r="IAO1763" s="24"/>
      <c r="IAP1763" s="24"/>
      <c r="IAQ1763" s="24"/>
      <c r="IAR1763" s="24"/>
      <c r="IAS1763" s="24"/>
      <c r="IAT1763" s="24"/>
      <c r="IAU1763" s="24"/>
      <c r="IAV1763" s="24"/>
      <c r="IAW1763" s="24"/>
      <c r="IAX1763" s="24"/>
      <c r="IBB1763" s="3"/>
      <c r="IBC1763" s="31"/>
      <c r="IBD1763" s="5"/>
      <c r="IBE1763" s="9"/>
      <c r="IBH1763" s="2"/>
      <c r="IBK1763" s="24"/>
      <c r="IBL1763" s="24"/>
      <c r="IBM1763" s="31"/>
      <c r="IBN1763" s="24"/>
      <c r="IBO1763" s="24"/>
      <c r="IBP1763" s="24"/>
      <c r="IBQ1763" s="24"/>
      <c r="IBR1763" s="24"/>
      <c r="IBS1763" s="24"/>
      <c r="IBT1763" s="24"/>
      <c r="IBU1763" s="24"/>
      <c r="IBV1763" s="24"/>
      <c r="IBW1763" s="24"/>
      <c r="IBX1763" s="24"/>
      <c r="IBY1763" s="24"/>
      <c r="IBZ1763" s="24"/>
      <c r="ICA1763" s="24"/>
      <c r="ICB1763" s="24"/>
      <c r="ICF1763" s="3"/>
      <c r="ICG1763" s="31"/>
      <c r="ICH1763" s="5"/>
      <c r="ICI1763" s="9"/>
      <c r="ICL1763" s="2"/>
      <c r="ICO1763" s="24"/>
      <c r="ICP1763" s="24"/>
      <c r="ICQ1763" s="31"/>
      <c r="ICR1763" s="24"/>
      <c r="ICS1763" s="24"/>
      <c r="ICT1763" s="24"/>
      <c r="ICU1763" s="24"/>
      <c r="ICV1763" s="24"/>
      <c r="ICW1763" s="24"/>
      <c r="ICX1763" s="24"/>
      <c r="ICY1763" s="24"/>
      <c r="ICZ1763" s="24"/>
      <c r="IDA1763" s="24"/>
      <c r="IDB1763" s="24"/>
      <c r="IDC1763" s="24"/>
      <c r="IDD1763" s="24"/>
      <c r="IDE1763" s="24"/>
      <c r="IDF1763" s="24"/>
      <c r="IDJ1763" s="3"/>
      <c r="IDK1763" s="31"/>
      <c r="IDL1763" s="5"/>
      <c r="IDM1763" s="9"/>
      <c r="IDP1763" s="2"/>
      <c r="IDS1763" s="24"/>
      <c r="IDT1763" s="24"/>
      <c r="IDU1763" s="31"/>
      <c r="IDV1763" s="24"/>
      <c r="IDW1763" s="24"/>
      <c r="IDX1763" s="24"/>
      <c r="IDY1763" s="24"/>
      <c r="IDZ1763" s="24"/>
      <c r="IEA1763" s="24"/>
      <c r="IEB1763" s="24"/>
      <c r="IEC1763" s="24"/>
      <c r="IED1763" s="24"/>
      <c r="IEE1763" s="24"/>
      <c r="IEF1763" s="24"/>
      <c r="IEG1763" s="24"/>
      <c r="IEH1763" s="24"/>
      <c r="IEI1763" s="24"/>
      <c r="IEJ1763" s="24"/>
      <c r="IEN1763" s="3"/>
      <c r="IEO1763" s="31"/>
      <c r="IEP1763" s="5"/>
      <c r="IEQ1763" s="9"/>
      <c r="IET1763" s="2"/>
      <c r="IEW1763" s="24"/>
      <c r="IEX1763" s="24"/>
      <c r="IEY1763" s="31"/>
      <c r="IEZ1763" s="24"/>
      <c r="IFA1763" s="24"/>
      <c r="IFB1763" s="24"/>
      <c r="IFC1763" s="24"/>
      <c r="IFD1763" s="24"/>
      <c r="IFE1763" s="24"/>
      <c r="IFF1763" s="24"/>
      <c r="IFG1763" s="24"/>
      <c r="IFH1763" s="24"/>
      <c r="IFI1763" s="24"/>
      <c r="IFJ1763" s="24"/>
      <c r="IFK1763" s="24"/>
      <c r="IFL1763" s="24"/>
      <c r="IFM1763" s="24"/>
      <c r="IFN1763" s="24"/>
      <c r="IFR1763" s="3"/>
      <c r="IFS1763" s="31"/>
      <c r="IFT1763" s="5"/>
      <c r="IFU1763" s="9"/>
      <c r="IFX1763" s="2"/>
      <c r="IGA1763" s="24"/>
      <c r="IGB1763" s="24"/>
      <c r="IGC1763" s="31"/>
      <c r="IGD1763" s="24"/>
      <c r="IGE1763" s="24"/>
      <c r="IGF1763" s="24"/>
      <c r="IGG1763" s="24"/>
      <c r="IGH1763" s="24"/>
      <c r="IGI1763" s="24"/>
      <c r="IGJ1763" s="24"/>
      <c r="IGK1763" s="24"/>
      <c r="IGL1763" s="24"/>
      <c r="IGM1763" s="24"/>
      <c r="IGN1763" s="24"/>
      <c r="IGO1763" s="24"/>
      <c r="IGP1763" s="24"/>
      <c r="IGQ1763" s="24"/>
      <c r="IGR1763" s="24"/>
      <c r="IGV1763" s="3"/>
      <c r="IGW1763" s="31"/>
      <c r="IGX1763" s="5"/>
      <c r="IGY1763" s="9"/>
      <c r="IHB1763" s="2"/>
      <c r="IHE1763" s="24"/>
      <c r="IHF1763" s="24"/>
      <c r="IHG1763" s="31"/>
      <c r="IHH1763" s="24"/>
      <c r="IHI1763" s="24"/>
      <c r="IHJ1763" s="24"/>
      <c r="IHK1763" s="24"/>
      <c r="IHL1763" s="24"/>
      <c r="IHM1763" s="24"/>
      <c r="IHN1763" s="24"/>
      <c r="IHO1763" s="24"/>
      <c r="IHP1763" s="24"/>
      <c r="IHQ1763" s="24"/>
      <c r="IHR1763" s="24"/>
      <c r="IHS1763" s="24"/>
      <c r="IHT1763" s="24"/>
      <c r="IHU1763" s="24"/>
      <c r="IHV1763" s="24"/>
      <c r="IHZ1763" s="3"/>
      <c r="IIA1763" s="31"/>
      <c r="IIB1763" s="5"/>
      <c r="IIC1763" s="9"/>
      <c r="IIF1763" s="2"/>
      <c r="III1763" s="24"/>
      <c r="IIJ1763" s="24"/>
      <c r="IIK1763" s="31"/>
      <c r="IIL1763" s="24"/>
      <c r="IIM1763" s="24"/>
      <c r="IIN1763" s="24"/>
      <c r="IIO1763" s="24"/>
      <c r="IIP1763" s="24"/>
      <c r="IIQ1763" s="24"/>
      <c r="IIR1763" s="24"/>
      <c r="IIS1763" s="24"/>
      <c r="IIT1763" s="24"/>
      <c r="IIU1763" s="24"/>
      <c r="IIV1763" s="24"/>
      <c r="IIW1763" s="24"/>
      <c r="IIX1763" s="24"/>
      <c r="IIY1763" s="24"/>
      <c r="IIZ1763" s="24"/>
      <c r="IJD1763" s="3"/>
      <c r="IJE1763" s="31"/>
      <c r="IJF1763" s="5"/>
      <c r="IJG1763" s="9"/>
      <c r="IJJ1763" s="2"/>
      <c r="IJM1763" s="24"/>
      <c r="IJN1763" s="24"/>
      <c r="IJO1763" s="31"/>
      <c r="IJP1763" s="24"/>
      <c r="IJQ1763" s="24"/>
      <c r="IJR1763" s="24"/>
      <c r="IJS1763" s="24"/>
      <c r="IJT1763" s="24"/>
      <c r="IJU1763" s="24"/>
      <c r="IJV1763" s="24"/>
      <c r="IJW1763" s="24"/>
      <c r="IJX1763" s="24"/>
      <c r="IJY1763" s="24"/>
      <c r="IJZ1763" s="24"/>
      <c r="IKA1763" s="24"/>
      <c r="IKB1763" s="24"/>
      <c r="IKC1763" s="24"/>
      <c r="IKD1763" s="24"/>
      <c r="IKH1763" s="3"/>
      <c r="IKI1763" s="31"/>
      <c r="IKJ1763" s="5"/>
      <c r="IKK1763" s="9"/>
      <c r="IKN1763" s="2"/>
      <c r="IKQ1763" s="24"/>
      <c r="IKR1763" s="24"/>
      <c r="IKS1763" s="31"/>
      <c r="IKT1763" s="24"/>
      <c r="IKU1763" s="24"/>
      <c r="IKV1763" s="24"/>
      <c r="IKW1763" s="24"/>
      <c r="IKX1763" s="24"/>
      <c r="IKY1763" s="24"/>
      <c r="IKZ1763" s="24"/>
      <c r="ILA1763" s="24"/>
      <c r="ILB1763" s="24"/>
      <c r="ILC1763" s="24"/>
      <c r="ILD1763" s="24"/>
      <c r="ILE1763" s="24"/>
      <c r="ILF1763" s="24"/>
      <c r="ILG1763" s="24"/>
      <c r="ILH1763" s="24"/>
      <c r="ILL1763" s="3"/>
      <c r="ILM1763" s="31"/>
      <c r="ILN1763" s="5"/>
      <c r="ILO1763" s="9"/>
      <c r="ILR1763" s="2"/>
      <c r="ILU1763" s="24"/>
      <c r="ILV1763" s="24"/>
      <c r="ILW1763" s="31"/>
      <c r="ILX1763" s="24"/>
      <c r="ILY1763" s="24"/>
      <c r="ILZ1763" s="24"/>
      <c r="IMA1763" s="24"/>
      <c r="IMB1763" s="24"/>
      <c r="IMC1763" s="24"/>
      <c r="IMD1763" s="24"/>
      <c r="IME1763" s="24"/>
      <c r="IMF1763" s="24"/>
      <c r="IMG1763" s="24"/>
      <c r="IMH1763" s="24"/>
      <c r="IMI1763" s="24"/>
      <c r="IMJ1763" s="24"/>
      <c r="IMK1763" s="24"/>
      <c r="IML1763" s="24"/>
      <c r="IMP1763" s="3"/>
      <c r="IMQ1763" s="31"/>
      <c r="IMR1763" s="5"/>
      <c r="IMS1763" s="9"/>
      <c r="IMV1763" s="2"/>
      <c r="IMY1763" s="24"/>
      <c r="IMZ1763" s="24"/>
      <c r="INA1763" s="31"/>
      <c r="INB1763" s="24"/>
      <c r="INC1763" s="24"/>
      <c r="IND1763" s="24"/>
      <c r="INE1763" s="24"/>
      <c r="INF1763" s="24"/>
      <c r="ING1763" s="24"/>
      <c r="INH1763" s="24"/>
      <c r="INI1763" s="24"/>
      <c r="INJ1763" s="24"/>
      <c r="INK1763" s="24"/>
      <c r="INL1763" s="24"/>
      <c r="INM1763" s="24"/>
      <c r="INN1763" s="24"/>
      <c r="INO1763" s="24"/>
      <c r="INP1763" s="24"/>
      <c r="INT1763" s="3"/>
      <c r="INU1763" s="31"/>
      <c r="INV1763" s="5"/>
      <c r="INW1763" s="9"/>
      <c r="INZ1763" s="2"/>
      <c r="IOC1763" s="24"/>
      <c r="IOD1763" s="24"/>
      <c r="IOE1763" s="31"/>
      <c r="IOF1763" s="24"/>
      <c r="IOG1763" s="24"/>
      <c r="IOH1763" s="24"/>
      <c r="IOI1763" s="24"/>
      <c r="IOJ1763" s="24"/>
      <c r="IOK1763" s="24"/>
      <c r="IOL1763" s="24"/>
      <c r="IOM1763" s="24"/>
      <c r="ION1763" s="24"/>
      <c r="IOO1763" s="24"/>
      <c r="IOP1763" s="24"/>
      <c r="IOQ1763" s="24"/>
      <c r="IOR1763" s="24"/>
      <c r="IOS1763" s="24"/>
      <c r="IOT1763" s="24"/>
      <c r="IOX1763" s="3"/>
      <c r="IOY1763" s="31"/>
      <c r="IOZ1763" s="5"/>
      <c r="IPA1763" s="9"/>
      <c r="IPD1763" s="2"/>
      <c r="IPG1763" s="24"/>
      <c r="IPH1763" s="24"/>
      <c r="IPI1763" s="31"/>
      <c r="IPJ1763" s="24"/>
      <c r="IPK1763" s="24"/>
      <c r="IPL1763" s="24"/>
      <c r="IPM1763" s="24"/>
      <c r="IPN1763" s="24"/>
      <c r="IPO1763" s="24"/>
      <c r="IPP1763" s="24"/>
      <c r="IPQ1763" s="24"/>
      <c r="IPR1763" s="24"/>
      <c r="IPS1763" s="24"/>
      <c r="IPT1763" s="24"/>
      <c r="IPU1763" s="24"/>
      <c r="IPV1763" s="24"/>
      <c r="IPW1763" s="24"/>
      <c r="IPX1763" s="24"/>
      <c r="IQB1763" s="3"/>
      <c r="IQC1763" s="31"/>
      <c r="IQD1763" s="5"/>
      <c r="IQE1763" s="9"/>
      <c r="IQH1763" s="2"/>
      <c r="IQK1763" s="24"/>
      <c r="IQL1763" s="24"/>
      <c r="IQM1763" s="31"/>
      <c r="IQN1763" s="24"/>
      <c r="IQO1763" s="24"/>
      <c r="IQP1763" s="24"/>
      <c r="IQQ1763" s="24"/>
      <c r="IQR1763" s="24"/>
      <c r="IQS1763" s="24"/>
      <c r="IQT1763" s="24"/>
      <c r="IQU1763" s="24"/>
      <c r="IQV1763" s="24"/>
      <c r="IQW1763" s="24"/>
      <c r="IQX1763" s="24"/>
      <c r="IQY1763" s="24"/>
      <c r="IQZ1763" s="24"/>
      <c r="IRA1763" s="24"/>
      <c r="IRB1763" s="24"/>
      <c r="IRF1763" s="3"/>
      <c r="IRG1763" s="31"/>
      <c r="IRH1763" s="5"/>
      <c r="IRI1763" s="9"/>
      <c r="IRL1763" s="2"/>
      <c r="IRO1763" s="24"/>
      <c r="IRP1763" s="24"/>
      <c r="IRQ1763" s="31"/>
      <c r="IRR1763" s="24"/>
      <c r="IRS1763" s="24"/>
      <c r="IRT1763" s="24"/>
      <c r="IRU1763" s="24"/>
      <c r="IRV1763" s="24"/>
      <c r="IRW1763" s="24"/>
      <c r="IRX1763" s="24"/>
      <c r="IRY1763" s="24"/>
      <c r="IRZ1763" s="24"/>
      <c r="ISA1763" s="24"/>
      <c r="ISB1763" s="24"/>
      <c r="ISC1763" s="24"/>
      <c r="ISD1763" s="24"/>
      <c r="ISE1763" s="24"/>
      <c r="ISF1763" s="24"/>
      <c r="ISJ1763" s="3"/>
      <c r="ISK1763" s="31"/>
      <c r="ISL1763" s="5"/>
      <c r="ISM1763" s="9"/>
      <c r="ISP1763" s="2"/>
      <c r="ISS1763" s="24"/>
      <c r="IST1763" s="24"/>
      <c r="ISU1763" s="31"/>
      <c r="ISV1763" s="24"/>
      <c r="ISW1763" s="24"/>
      <c r="ISX1763" s="24"/>
      <c r="ISY1763" s="24"/>
      <c r="ISZ1763" s="24"/>
      <c r="ITA1763" s="24"/>
      <c r="ITB1763" s="24"/>
      <c r="ITC1763" s="24"/>
      <c r="ITD1763" s="24"/>
      <c r="ITE1763" s="24"/>
      <c r="ITF1763" s="24"/>
      <c r="ITG1763" s="24"/>
      <c r="ITH1763" s="24"/>
      <c r="ITI1763" s="24"/>
      <c r="ITJ1763" s="24"/>
      <c r="ITN1763" s="3"/>
      <c r="ITO1763" s="31"/>
      <c r="ITP1763" s="5"/>
      <c r="ITQ1763" s="9"/>
      <c r="ITT1763" s="2"/>
      <c r="ITW1763" s="24"/>
      <c r="ITX1763" s="24"/>
      <c r="ITY1763" s="31"/>
      <c r="ITZ1763" s="24"/>
      <c r="IUA1763" s="24"/>
      <c r="IUB1763" s="24"/>
      <c r="IUC1763" s="24"/>
      <c r="IUD1763" s="24"/>
      <c r="IUE1763" s="24"/>
      <c r="IUF1763" s="24"/>
      <c r="IUG1763" s="24"/>
      <c r="IUH1763" s="24"/>
      <c r="IUI1763" s="24"/>
      <c r="IUJ1763" s="24"/>
      <c r="IUK1763" s="24"/>
      <c r="IUL1763" s="24"/>
      <c r="IUM1763" s="24"/>
      <c r="IUN1763" s="24"/>
      <c r="IUR1763" s="3"/>
      <c r="IUS1763" s="31"/>
      <c r="IUT1763" s="5"/>
      <c r="IUU1763" s="9"/>
      <c r="IUX1763" s="2"/>
      <c r="IVA1763" s="24"/>
      <c r="IVB1763" s="24"/>
      <c r="IVC1763" s="31"/>
      <c r="IVD1763" s="24"/>
      <c r="IVE1763" s="24"/>
      <c r="IVF1763" s="24"/>
      <c r="IVG1763" s="24"/>
      <c r="IVH1763" s="24"/>
      <c r="IVI1763" s="24"/>
      <c r="IVJ1763" s="24"/>
      <c r="IVK1763" s="24"/>
      <c r="IVL1763" s="24"/>
      <c r="IVM1763" s="24"/>
      <c r="IVN1763" s="24"/>
      <c r="IVO1763" s="24"/>
      <c r="IVP1763" s="24"/>
      <c r="IVQ1763" s="24"/>
      <c r="IVR1763" s="24"/>
      <c r="IVV1763" s="3"/>
      <c r="IVW1763" s="31"/>
      <c r="IVX1763" s="5"/>
      <c r="IVY1763" s="9"/>
      <c r="IWB1763" s="2"/>
      <c r="IWE1763" s="24"/>
      <c r="IWF1763" s="24"/>
      <c r="IWG1763" s="31"/>
      <c r="IWH1763" s="24"/>
      <c r="IWI1763" s="24"/>
      <c r="IWJ1763" s="24"/>
      <c r="IWK1763" s="24"/>
      <c r="IWL1763" s="24"/>
      <c r="IWM1763" s="24"/>
      <c r="IWN1763" s="24"/>
      <c r="IWO1763" s="24"/>
      <c r="IWP1763" s="24"/>
      <c r="IWQ1763" s="24"/>
      <c r="IWR1763" s="24"/>
      <c r="IWS1763" s="24"/>
      <c r="IWT1763" s="24"/>
      <c r="IWU1763" s="24"/>
      <c r="IWV1763" s="24"/>
      <c r="IWZ1763" s="3"/>
      <c r="IXA1763" s="31"/>
      <c r="IXB1763" s="5"/>
      <c r="IXC1763" s="9"/>
      <c r="IXF1763" s="2"/>
      <c r="IXI1763" s="24"/>
      <c r="IXJ1763" s="24"/>
      <c r="IXK1763" s="31"/>
      <c r="IXL1763" s="24"/>
      <c r="IXM1763" s="24"/>
      <c r="IXN1763" s="24"/>
      <c r="IXO1763" s="24"/>
      <c r="IXP1763" s="24"/>
      <c r="IXQ1763" s="24"/>
      <c r="IXR1763" s="24"/>
      <c r="IXS1763" s="24"/>
      <c r="IXT1763" s="24"/>
      <c r="IXU1763" s="24"/>
      <c r="IXV1763" s="24"/>
      <c r="IXW1763" s="24"/>
      <c r="IXX1763" s="24"/>
      <c r="IXY1763" s="24"/>
      <c r="IXZ1763" s="24"/>
      <c r="IYD1763" s="3"/>
      <c r="IYE1763" s="31"/>
      <c r="IYF1763" s="5"/>
      <c r="IYG1763" s="9"/>
      <c r="IYJ1763" s="2"/>
      <c r="IYM1763" s="24"/>
      <c r="IYN1763" s="24"/>
      <c r="IYO1763" s="31"/>
      <c r="IYP1763" s="24"/>
      <c r="IYQ1763" s="24"/>
      <c r="IYR1763" s="24"/>
      <c r="IYS1763" s="24"/>
      <c r="IYT1763" s="24"/>
      <c r="IYU1763" s="24"/>
      <c r="IYV1763" s="24"/>
      <c r="IYW1763" s="24"/>
      <c r="IYX1763" s="24"/>
      <c r="IYY1763" s="24"/>
      <c r="IYZ1763" s="24"/>
      <c r="IZA1763" s="24"/>
      <c r="IZB1763" s="24"/>
      <c r="IZC1763" s="24"/>
      <c r="IZD1763" s="24"/>
      <c r="IZH1763" s="3"/>
      <c r="IZI1763" s="31"/>
      <c r="IZJ1763" s="5"/>
      <c r="IZK1763" s="9"/>
      <c r="IZN1763" s="2"/>
      <c r="IZQ1763" s="24"/>
      <c r="IZR1763" s="24"/>
      <c r="IZS1763" s="31"/>
      <c r="IZT1763" s="24"/>
      <c r="IZU1763" s="24"/>
      <c r="IZV1763" s="24"/>
      <c r="IZW1763" s="24"/>
      <c r="IZX1763" s="24"/>
      <c r="IZY1763" s="24"/>
      <c r="IZZ1763" s="24"/>
      <c r="JAA1763" s="24"/>
      <c r="JAB1763" s="24"/>
      <c r="JAC1763" s="24"/>
      <c r="JAD1763" s="24"/>
      <c r="JAE1763" s="24"/>
      <c r="JAF1763" s="24"/>
      <c r="JAG1763" s="24"/>
      <c r="JAH1763" s="24"/>
      <c r="JAL1763" s="3"/>
      <c r="JAM1763" s="31"/>
      <c r="JAN1763" s="5"/>
      <c r="JAO1763" s="9"/>
      <c r="JAR1763" s="2"/>
      <c r="JAU1763" s="24"/>
      <c r="JAV1763" s="24"/>
      <c r="JAW1763" s="31"/>
      <c r="JAX1763" s="24"/>
      <c r="JAY1763" s="24"/>
      <c r="JAZ1763" s="24"/>
      <c r="JBA1763" s="24"/>
      <c r="JBB1763" s="24"/>
      <c r="JBC1763" s="24"/>
      <c r="JBD1763" s="24"/>
      <c r="JBE1763" s="24"/>
      <c r="JBF1763" s="24"/>
      <c r="JBG1763" s="24"/>
      <c r="JBH1763" s="24"/>
      <c r="JBI1763" s="24"/>
      <c r="JBJ1763" s="24"/>
      <c r="JBK1763" s="24"/>
      <c r="JBL1763" s="24"/>
      <c r="JBP1763" s="3"/>
      <c r="JBQ1763" s="31"/>
      <c r="JBR1763" s="5"/>
      <c r="JBS1763" s="9"/>
      <c r="JBV1763" s="2"/>
      <c r="JBY1763" s="24"/>
      <c r="JBZ1763" s="24"/>
      <c r="JCA1763" s="31"/>
      <c r="JCB1763" s="24"/>
      <c r="JCC1763" s="24"/>
      <c r="JCD1763" s="24"/>
      <c r="JCE1763" s="24"/>
      <c r="JCF1763" s="24"/>
      <c r="JCG1763" s="24"/>
      <c r="JCH1763" s="24"/>
      <c r="JCI1763" s="24"/>
      <c r="JCJ1763" s="24"/>
      <c r="JCK1763" s="24"/>
      <c r="JCL1763" s="24"/>
      <c r="JCM1763" s="24"/>
      <c r="JCN1763" s="24"/>
      <c r="JCO1763" s="24"/>
      <c r="JCP1763" s="24"/>
      <c r="JCT1763" s="3"/>
      <c r="JCU1763" s="31"/>
      <c r="JCV1763" s="5"/>
      <c r="JCW1763" s="9"/>
      <c r="JCZ1763" s="2"/>
      <c r="JDC1763" s="24"/>
      <c r="JDD1763" s="24"/>
      <c r="JDE1763" s="31"/>
      <c r="JDF1763" s="24"/>
      <c r="JDG1763" s="24"/>
      <c r="JDH1763" s="24"/>
      <c r="JDI1763" s="24"/>
      <c r="JDJ1763" s="24"/>
      <c r="JDK1763" s="24"/>
      <c r="JDL1763" s="24"/>
      <c r="JDM1763" s="24"/>
      <c r="JDN1763" s="24"/>
      <c r="JDO1763" s="24"/>
      <c r="JDP1763" s="24"/>
      <c r="JDQ1763" s="24"/>
      <c r="JDR1763" s="24"/>
      <c r="JDS1763" s="24"/>
      <c r="JDT1763" s="24"/>
      <c r="JDX1763" s="3"/>
      <c r="JDY1763" s="31"/>
      <c r="JDZ1763" s="5"/>
      <c r="JEA1763" s="9"/>
      <c r="JED1763" s="2"/>
      <c r="JEG1763" s="24"/>
      <c r="JEH1763" s="24"/>
      <c r="JEI1763" s="31"/>
      <c r="JEJ1763" s="24"/>
      <c r="JEK1763" s="24"/>
      <c r="JEL1763" s="24"/>
      <c r="JEM1763" s="24"/>
      <c r="JEN1763" s="24"/>
      <c r="JEO1763" s="24"/>
      <c r="JEP1763" s="24"/>
      <c r="JEQ1763" s="24"/>
      <c r="JER1763" s="24"/>
      <c r="JES1763" s="24"/>
      <c r="JET1763" s="24"/>
      <c r="JEU1763" s="24"/>
      <c r="JEV1763" s="24"/>
      <c r="JEW1763" s="24"/>
      <c r="JEX1763" s="24"/>
      <c r="JFB1763" s="3"/>
      <c r="JFC1763" s="31"/>
      <c r="JFD1763" s="5"/>
      <c r="JFE1763" s="9"/>
      <c r="JFH1763" s="2"/>
      <c r="JFK1763" s="24"/>
      <c r="JFL1763" s="24"/>
      <c r="JFM1763" s="31"/>
      <c r="JFN1763" s="24"/>
      <c r="JFO1763" s="24"/>
      <c r="JFP1763" s="24"/>
      <c r="JFQ1763" s="24"/>
      <c r="JFR1763" s="24"/>
      <c r="JFS1763" s="24"/>
      <c r="JFT1763" s="24"/>
      <c r="JFU1763" s="24"/>
      <c r="JFV1763" s="24"/>
      <c r="JFW1763" s="24"/>
      <c r="JFX1763" s="24"/>
      <c r="JFY1763" s="24"/>
      <c r="JFZ1763" s="24"/>
      <c r="JGA1763" s="24"/>
      <c r="JGB1763" s="24"/>
      <c r="JGF1763" s="3"/>
      <c r="JGG1763" s="31"/>
      <c r="JGH1763" s="5"/>
      <c r="JGI1763" s="9"/>
      <c r="JGL1763" s="2"/>
      <c r="JGO1763" s="24"/>
      <c r="JGP1763" s="24"/>
      <c r="JGQ1763" s="31"/>
      <c r="JGR1763" s="24"/>
      <c r="JGS1763" s="24"/>
      <c r="JGT1763" s="24"/>
      <c r="JGU1763" s="24"/>
      <c r="JGV1763" s="24"/>
      <c r="JGW1763" s="24"/>
      <c r="JGX1763" s="24"/>
      <c r="JGY1763" s="24"/>
      <c r="JGZ1763" s="24"/>
      <c r="JHA1763" s="24"/>
      <c r="JHB1763" s="24"/>
      <c r="JHC1763" s="24"/>
      <c r="JHD1763" s="24"/>
      <c r="JHE1763" s="24"/>
      <c r="JHF1763" s="24"/>
      <c r="JHJ1763" s="3"/>
      <c r="JHK1763" s="31"/>
      <c r="JHL1763" s="5"/>
      <c r="JHM1763" s="9"/>
      <c r="JHP1763" s="2"/>
      <c r="JHS1763" s="24"/>
      <c r="JHT1763" s="24"/>
      <c r="JHU1763" s="31"/>
      <c r="JHV1763" s="24"/>
      <c r="JHW1763" s="24"/>
      <c r="JHX1763" s="24"/>
      <c r="JHY1763" s="24"/>
      <c r="JHZ1763" s="24"/>
      <c r="JIA1763" s="24"/>
      <c r="JIB1763" s="24"/>
      <c r="JIC1763" s="24"/>
      <c r="JID1763" s="24"/>
      <c r="JIE1763" s="24"/>
      <c r="JIF1763" s="24"/>
      <c r="JIG1763" s="24"/>
      <c r="JIH1763" s="24"/>
      <c r="JII1763" s="24"/>
      <c r="JIJ1763" s="24"/>
      <c r="JIN1763" s="3"/>
      <c r="JIO1763" s="31"/>
      <c r="JIP1763" s="5"/>
      <c r="JIQ1763" s="9"/>
      <c r="JIT1763" s="2"/>
      <c r="JIW1763" s="24"/>
      <c r="JIX1763" s="24"/>
      <c r="JIY1763" s="31"/>
      <c r="JIZ1763" s="24"/>
      <c r="JJA1763" s="24"/>
      <c r="JJB1763" s="24"/>
      <c r="JJC1763" s="24"/>
      <c r="JJD1763" s="24"/>
      <c r="JJE1763" s="24"/>
      <c r="JJF1763" s="24"/>
      <c r="JJG1763" s="24"/>
      <c r="JJH1763" s="24"/>
      <c r="JJI1763" s="24"/>
      <c r="JJJ1763" s="24"/>
      <c r="JJK1763" s="24"/>
      <c r="JJL1763" s="24"/>
      <c r="JJM1763" s="24"/>
      <c r="JJN1763" s="24"/>
      <c r="JJR1763" s="3"/>
      <c r="JJS1763" s="31"/>
      <c r="JJT1763" s="5"/>
      <c r="JJU1763" s="9"/>
      <c r="JJX1763" s="2"/>
      <c r="JKA1763" s="24"/>
      <c r="JKB1763" s="24"/>
      <c r="JKC1763" s="31"/>
      <c r="JKD1763" s="24"/>
      <c r="JKE1763" s="24"/>
      <c r="JKF1763" s="24"/>
      <c r="JKG1763" s="24"/>
      <c r="JKH1763" s="24"/>
      <c r="JKI1763" s="24"/>
      <c r="JKJ1763" s="24"/>
      <c r="JKK1763" s="24"/>
      <c r="JKL1763" s="24"/>
      <c r="JKM1763" s="24"/>
      <c r="JKN1763" s="24"/>
      <c r="JKO1763" s="24"/>
      <c r="JKP1763" s="24"/>
      <c r="JKQ1763" s="24"/>
      <c r="JKR1763" s="24"/>
      <c r="JKV1763" s="3"/>
      <c r="JKW1763" s="31"/>
      <c r="JKX1763" s="5"/>
      <c r="JKY1763" s="9"/>
      <c r="JLB1763" s="2"/>
      <c r="JLE1763" s="24"/>
      <c r="JLF1763" s="24"/>
      <c r="JLG1763" s="31"/>
      <c r="JLH1763" s="24"/>
      <c r="JLI1763" s="24"/>
      <c r="JLJ1763" s="24"/>
      <c r="JLK1763" s="24"/>
      <c r="JLL1763" s="24"/>
      <c r="JLM1763" s="24"/>
      <c r="JLN1763" s="24"/>
      <c r="JLO1763" s="24"/>
      <c r="JLP1763" s="24"/>
      <c r="JLQ1763" s="24"/>
      <c r="JLR1763" s="24"/>
      <c r="JLS1763" s="24"/>
      <c r="JLT1763" s="24"/>
      <c r="JLU1763" s="24"/>
      <c r="JLV1763" s="24"/>
      <c r="JLZ1763" s="3"/>
      <c r="JMA1763" s="31"/>
      <c r="JMB1763" s="5"/>
      <c r="JMC1763" s="9"/>
      <c r="JMF1763" s="2"/>
      <c r="JMI1763" s="24"/>
      <c r="JMJ1763" s="24"/>
      <c r="JMK1763" s="31"/>
      <c r="JML1763" s="24"/>
      <c r="JMM1763" s="24"/>
      <c r="JMN1763" s="24"/>
      <c r="JMO1763" s="24"/>
      <c r="JMP1763" s="24"/>
      <c r="JMQ1763" s="24"/>
      <c r="JMR1763" s="24"/>
      <c r="JMS1763" s="24"/>
      <c r="JMT1763" s="24"/>
      <c r="JMU1763" s="24"/>
      <c r="JMV1763" s="24"/>
      <c r="JMW1763" s="24"/>
      <c r="JMX1763" s="24"/>
      <c r="JMY1763" s="24"/>
      <c r="JMZ1763" s="24"/>
      <c r="JND1763" s="3"/>
      <c r="JNE1763" s="31"/>
      <c r="JNF1763" s="5"/>
      <c r="JNG1763" s="9"/>
      <c r="JNJ1763" s="2"/>
      <c r="JNM1763" s="24"/>
      <c r="JNN1763" s="24"/>
      <c r="JNO1763" s="31"/>
      <c r="JNP1763" s="24"/>
      <c r="JNQ1763" s="24"/>
      <c r="JNR1763" s="24"/>
      <c r="JNS1763" s="24"/>
      <c r="JNT1763" s="24"/>
      <c r="JNU1763" s="24"/>
      <c r="JNV1763" s="24"/>
      <c r="JNW1763" s="24"/>
      <c r="JNX1763" s="24"/>
      <c r="JNY1763" s="24"/>
      <c r="JNZ1763" s="24"/>
      <c r="JOA1763" s="24"/>
      <c r="JOB1763" s="24"/>
      <c r="JOC1763" s="24"/>
      <c r="JOD1763" s="24"/>
      <c r="JOH1763" s="3"/>
      <c r="JOI1763" s="31"/>
      <c r="JOJ1763" s="5"/>
      <c r="JOK1763" s="9"/>
      <c r="JON1763" s="2"/>
      <c r="JOQ1763" s="24"/>
      <c r="JOR1763" s="24"/>
      <c r="JOS1763" s="31"/>
      <c r="JOT1763" s="24"/>
      <c r="JOU1763" s="24"/>
      <c r="JOV1763" s="24"/>
      <c r="JOW1763" s="24"/>
      <c r="JOX1763" s="24"/>
      <c r="JOY1763" s="24"/>
      <c r="JOZ1763" s="24"/>
      <c r="JPA1763" s="24"/>
      <c r="JPB1763" s="24"/>
      <c r="JPC1763" s="24"/>
      <c r="JPD1763" s="24"/>
      <c r="JPE1763" s="24"/>
      <c r="JPF1763" s="24"/>
      <c r="JPG1763" s="24"/>
      <c r="JPH1763" s="24"/>
      <c r="JPL1763" s="3"/>
      <c r="JPM1763" s="31"/>
      <c r="JPN1763" s="5"/>
      <c r="JPO1763" s="9"/>
      <c r="JPR1763" s="2"/>
      <c r="JPU1763" s="24"/>
      <c r="JPV1763" s="24"/>
      <c r="JPW1763" s="31"/>
      <c r="JPX1763" s="24"/>
      <c r="JPY1763" s="24"/>
      <c r="JPZ1763" s="24"/>
      <c r="JQA1763" s="24"/>
      <c r="JQB1763" s="24"/>
      <c r="JQC1763" s="24"/>
      <c r="JQD1763" s="24"/>
      <c r="JQE1763" s="24"/>
      <c r="JQF1763" s="24"/>
      <c r="JQG1763" s="24"/>
      <c r="JQH1763" s="24"/>
      <c r="JQI1763" s="24"/>
      <c r="JQJ1763" s="24"/>
      <c r="JQK1763" s="24"/>
      <c r="JQL1763" s="24"/>
      <c r="JQP1763" s="3"/>
      <c r="JQQ1763" s="31"/>
      <c r="JQR1763" s="5"/>
      <c r="JQS1763" s="9"/>
      <c r="JQV1763" s="2"/>
      <c r="JQY1763" s="24"/>
      <c r="JQZ1763" s="24"/>
      <c r="JRA1763" s="31"/>
      <c r="JRB1763" s="24"/>
      <c r="JRC1763" s="24"/>
      <c r="JRD1763" s="24"/>
      <c r="JRE1763" s="24"/>
      <c r="JRF1763" s="24"/>
      <c r="JRG1763" s="24"/>
      <c r="JRH1763" s="24"/>
      <c r="JRI1763" s="24"/>
      <c r="JRJ1763" s="24"/>
      <c r="JRK1763" s="24"/>
      <c r="JRL1763" s="24"/>
      <c r="JRM1763" s="24"/>
      <c r="JRN1763" s="24"/>
      <c r="JRO1763" s="24"/>
      <c r="JRP1763" s="24"/>
      <c r="JRT1763" s="3"/>
      <c r="JRU1763" s="31"/>
      <c r="JRV1763" s="5"/>
      <c r="JRW1763" s="9"/>
      <c r="JRZ1763" s="2"/>
      <c r="JSC1763" s="24"/>
      <c r="JSD1763" s="24"/>
      <c r="JSE1763" s="31"/>
      <c r="JSF1763" s="24"/>
      <c r="JSG1763" s="24"/>
      <c r="JSH1763" s="24"/>
      <c r="JSI1763" s="24"/>
      <c r="JSJ1763" s="24"/>
      <c r="JSK1763" s="24"/>
      <c r="JSL1763" s="24"/>
      <c r="JSM1763" s="24"/>
      <c r="JSN1763" s="24"/>
      <c r="JSO1763" s="24"/>
      <c r="JSP1763" s="24"/>
      <c r="JSQ1763" s="24"/>
      <c r="JSR1763" s="24"/>
      <c r="JSS1763" s="24"/>
      <c r="JST1763" s="24"/>
      <c r="JSX1763" s="3"/>
      <c r="JSY1763" s="31"/>
      <c r="JSZ1763" s="5"/>
      <c r="JTA1763" s="9"/>
      <c r="JTD1763" s="2"/>
      <c r="JTG1763" s="24"/>
      <c r="JTH1763" s="24"/>
      <c r="JTI1763" s="31"/>
      <c r="JTJ1763" s="24"/>
      <c r="JTK1763" s="24"/>
      <c r="JTL1763" s="24"/>
      <c r="JTM1763" s="24"/>
      <c r="JTN1763" s="24"/>
      <c r="JTO1763" s="24"/>
      <c r="JTP1763" s="24"/>
      <c r="JTQ1763" s="24"/>
      <c r="JTR1763" s="24"/>
      <c r="JTS1763" s="24"/>
      <c r="JTT1763" s="24"/>
      <c r="JTU1763" s="24"/>
      <c r="JTV1763" s="24"/>
      <c r="JTW1763" s="24"/>
      <c r="JTX1763" s="24"/>
      <c r="JUB1763" s="3"/>
      <c r="JUC1763" s="31"/>
      <c r="JUD1763" s="5"/>
      <c r="JUE1763" s="9"/>
      <c r="JUH1763" s="2"/>
      <c r="JUK1763" s="24"/>
      <c r="JUL1763" s="24"/>
      <c r="JUM1763" s="31"/>
      <c r="JUN1763" s="24"/>
      <c r="JUO1763" s="24"/>
      <c r="JUP1763" s="24"/>
      <c r="JUQ1763" s="24"/>
      <c r="JUR1763" s="24"/>
      <c r="JUS1763" s="24"/>
      <c r="JUT1763" s="24"/>
      <c r="JUU1763" s="24"/>
      <c r="JUV1763" s="24"/>
      <c r="JUW1763" s="24"/>
      <c r="JUX1763" s="24"/>
      <c r="JUY1763" s="24"/>
      <c r="JUZ1763" s="24"/>
      <c r="JVA1763" s="24"/>
      <c r="JVB1763" s="24"/>
      <c r="JVF1763" s="3"/>
      <c r="JVG1763" s="31"/>
      <c r="JVH1763" s="5"/>
      <c r="JVI1763" s="9"/>
      <c r="JVL1763" s="2"/>
      <c r="JVO1763" s="24"/>
      <c r="JVP1763" s="24"/>
      <c r="JVQ1763" s="31"/>
      <c r="JVR1763" s="24"/>
      <c r="JVS1763" s="24"/>
      <c r="JVT1763" s="24"/>
      <c r="JVU1763" s="24"/>
      <c r="JVV1763" s="24"/>
      <c r="JVW1763" s="24"/>
      <c r="JVX1763" s="24"/>
      <c r="JVY1763" s="24"/>
      <c r="JVZ1763" s="24"/>
      <c r="JWA1763" s="24"/>
      <c r="JWB1763" s="24"/>
      <c r="JWC1763" s="24"/>
      <c r="JWD1763" s="24"/>
      <c r="JWE1763" s="24"/>
      <c r="JWF1763" s="24"/>
      <c r="JWJ1763" s="3"/>
      <c r="JWK1763" s="31"/>
      <c r="JWL1763" s="5"/>
      <c r="JWM1763" s="9"/>
      <c r="JWP1763" s="2"/>
      <c r="JWS1763" s="24"/>
      <c r="JWT1763" s="24"/>
      <c r="JWU1763" s="31"/>
      <c r="JWV1763" s="24"/>
      <c r="JWW1763" s="24"/>
      <c r="JWX1763" s="24"/>
      <c r="JWY1763" s="24"/>
      <c r="JWZ1763" s="24"/>
      <c r="JXA1763" s="24"/>
      <c r="JXB1763" s="24"/>
      <c r="JXC1763" s="24"/>
      <c r="JXD1763" s="24"/>
      <c r="JXE1763" s="24"/>
      <c r="JXF1763" s="24"/>
      <c r="JXG1763" s="24"/>
      <c r="JXH1763" s="24"/>
      <c r="JXI1763" s="24"/>
      <c r="JXJ1763" s="24"/>
      <c r="JXN1763" s="3"/>
      <c r="JXO1763" s="31"/>
      <c r="JXP1763" s="5"/>
      <c r="JXQ1763" s="9"/>
      <c r="JXT1763" s="2"/>
      <c r="JXW1763" s="24"/>
      <c r="JXX1763" s="24"/>
      <c r="JXY1763" s="31"/>
      <c r="JXZ1763" s="24"/>
      <c r="JYA1763" s="24"/>
      <c r="JYB1763" s="24"/>
      <c r="JYC1763" s="24"/>
      <c r="JYD1763" s="24"/>
      <c r="JYE1763" s="24"/>
      <c r="JYF1763" s="24"/>
      <c r="JYG1763" s="24"/>
      <c r="JYH1763" s="24"/>
      <c r="JYI1763" s="24"/>
      <c r="JYJ1763" s="24"/>
      <c r="JYK1763" s="24"/>
      <c r="JYL1763" s="24"/>
      <c r="JYM1763" s="24"/>
      <c r="JYN1763" s="24"/>
      <c r="JYR1763" s="3"/>
      <c r="JYS1763" s="31"/>
      <c r="JYT1763" s="5"/>
      <c r="JYU1763" s="9"/>
      <c r="JYX1763" s="2"/>
      <c r="JZA1763" s="24"/>
      <c r="JZB1763" s="24"/>
      <c r="JZC1763" s="31"/>
      <c r="JZD1763" s="24"/>
      <c r="JZE1763" s="24"/>
      <c r="JZF1763" s="24"/>
      <c r="JZG1763" s="24"/>
      <c r="JZH1763" s="24"/>
      <c r="JZI1763" s="24"/>
      <c r="JZJ1763" s="24"/>
      <c r="JZK1763" s="24"/>
      <c r="JZL1763" s="24"/>
      <c r="JZM1763" s="24"/>
      <c r="JZN1763" s="24"/>
      <c r="JZO1763" s="24"/>
      <c r="JZP1763" s="24"/>
      <c r="JZQ1763" s="24"/>
      <c r="JZR1763" s="24"/>
      <c r="JZV1763" s="3"/>
      <c r="JZW1763" s="31"/>
      <c r="JZX1763" s="5"/>
      <c r="JZY1763" s="9"/>
      <c r="KAB1763" s="2"/>
      <c r="KAE1763" s="24"/>
      <c r="KAF1763" s="24"/>
      <c r="KAG1763" s="31"/>
      <c r="KAH1763" s="24"/>
      <c r="KAI1763" s="24"/>
      <c r="KAJ1763" s="24"/>
      <c r="KAK1763" s="24"/>
      <c r="KAL1763" s="24"/>
      <c r="KAM1763" s="24"/>
      <c r="KAN1763" s="24"/>
      <c r="KAO1763" s="24"/>
      <c r="KAP1763" s="24"/>
      <c r="KAQ1763" s="24"/>
      <c r="KAR1763" s="24"/>
      <c r="KAS1763" s="24"/>
      <c r="KAT1763" s="24"/>
      <c r="KAU1763" s="24"/>
      <c r="KAV1763" s="24"/>
      <c r="KAZ1763" s="3"/>
      <c r="KBA1763" s="31"/>
      <c r="KBB1763" s="5"/>
      <c r="KBC1763" s="9"/>
      <c r="KBF1763" s="2"/>
      <c r="KBI1763" s="24"/>
      <c r="KBJ1763" s="24"/>
      <c r="KBK1763" s="31"/>
      <c r="KBL1763" s="24"/>
      <c r="KBM1763" s="24"/>
      <c r="KBN1763" s="24"/>
      <c r="KBO1763" s="24"/>
      <c r="KBP1763" s="24"/>
      <c r="KBQ1763" s="24"/>
      <c r="KBR1763" s="24"/>
      <c r="KBS1763" s="24"/>
      <c r="KBT1763" s="24"/>
      <c r="KBU1763" s="24"/>
      <c r="KBV1763" s="24"/>
      <c r="KBW1763" s="24"/>
      <c r="KBX1763" s="24"/>
      <c r="KBY1763" s="24"/>
      <c r="KBZ1763" s="24"/>
      <c r="KCD1763" s="3"/>
      <c r="KCE1763" s="31"/>
      <c r="KCF1763" s="5"/>
      <c r="KCG1763" s="9"/>
      <c r="KCJ1763" s="2"/>
      <c r="KCM1763" s="24"/>
      <c r="KCN1763" s="24"/>
      <c r="KCO1763" s="31"/>
      <c r="KCP1763" s="24"/>
      <c r="KCQ1763" s="24"/>
      <c r="KCR1763" s="24"/>
      <c r="KCS1763" s="24"/>
      <c r="KCT1763" s="24"/>
      <c r="KCU1763" s="24"/>
      <c r="KCV1763" s="24"/>
      <c r="KCW1763" s="24"/>
      <c r="KCX1763" s="24"/>
      <c r="KCY1763" s="24"/>
      <c r="KCZ1763" s="24"/>
      <c r="KDA1763" s="24"/>
      <c r="KDB1763" s="24"/>
      <c r="KDC1763" s="24"/>
      <c r="KDD1763" s="24"/>
      <c r="KDH1763" s="3"/>
      <c r="KDI1763" s="31"/>
      <c r="KDJ1763" s="5"/>
      <c r="KDK1763" s="9"/>
      <c r="KDN1763" s="2"/>
      <c r="KDQ1763" s="24"/>
      <c r="KDR1763" s="24"/>
      <c r="KDS1763" s="31"/>
      <c r="KDT1763" s="24"/>
      <c r="KDU1763" s="24"/>
      <c r="KDV1763" s="24"/>
      <c r="KDW1763" s="24"/>
      <c r="KDX1763" s="24"/>
      <c r="KDY1763" s="24"/>
      <c r="KDZ1763" s="24"/>
      <c r="KEA1763" s="24"/>
      <c r="KEB1763" s="24"/>
      <c r="KEC1763" s="24"/>
      <c r="KED1763" s="24"/>
      <c r="KEE1763" s="24"/>
      <c r="KEF1763" s="24"/>
      <c r="KEG1763" s="24"/>
      <c r="KEH1763" s="24"/>
      <c r="KEL1763" s="3"/>
      <c r="KEM1763" s="31"/>
      <c r="KEN1763" s="5"/>
      <c r="KEO1763" s="9"/>
      <c r="KER1763" s="2"/>
      <c r="KEU1763" s="24"/>
      <c r="KEV1763" s="24"/>
      <c r="KEW1763" s="31"/>
      <c r="KEX1763" s="24"/>
      <c r="KEY1763" s="24"/>
      <c r="KEZ1763" s="24"/>
      <c r="KFA1763" s="24"/>
      <c r="KFB1763" s="24"/>
      <c r="KFC1763" s="24"/>
      <c r="KFD1763" s="24"/>
      <c r="KFE1763" s="24"/>
      <c r="KFF1763" s="24"/>
      <c r="KFG1763" s="24"/>
      <c r="KFH1763" s="24"/>
      <c r="KFI1763" s="24"/>
      <c r="KFJ1763" s="24"/>
      <c r="KFK1763" s="24"/>
      <c r="KFL1763" s="24"/>
      <c r="KFP1763" s="3"/>
      <c r="KFQ1763" s="31"/>
      <c r="KFR1763" s="5"/>
      <c r="KFS1763" s="9"/>
      <c r="KFV1763" s="2"/>
      <c r="KFY1763" s="24"/>
      <c r="KFZ1763" s="24"/>
      <c r="KGA1763" s="31"/>
      <c r="KGB1763" s="24"/>
      <c r="KGC1763" s="24"/>
      <c r="KGD1763" s="24"/>
      <c r="KGE1763" s="24"/>
      <c r="KGF1763" s="24"/>
      <c r="KGG1763" s="24"/>
      <c r="KGH1763" s="24"/>
      <c r="KGI1763" s="24"/>
      <c r="KGJ1763" s="24"/>
      <c r="KGK1763" s="24"/>
      <c r="KGL1763" s="24"/>
      <c r="KGM1763" s="24"/>
      <c r="KGN1763" s="24"/>
      <c r="KGO1763" s="24"/>
      <c r="KGP1763" s="24"/>
      <c r="KGT1763" s="3"/>
      <c r="KGU1763" s="31"/>
      <c r="KGV1763" s="5"/>
      <c r="KGW1763" s="9"/>
      <c r="KGZ1763" s="2"/>
      <c r="KHC1763" s="24"/>
      <c r="KHD1763" s="24"/>
      <c r="KHE1763" s="31"/>
      <c r="KHF1763" s="24"/>
      <c r="KHG1763" s="24"/>
      <c r="KHH1763" s="24"/>
      <c r="KHI1763" s="24"/>
      <c r="KHJ1763" s="24"/>
      <c r="KHK1763" s="24"/>
      <c r="KHL1763" s="24"/>
      <c r="KHM1763" s="24"/>
      <c r="KHN1763" s="24"/>
      <c r="KHO1763" s="24"/>
      <c r="KHP1763" s="24"/>
      <c r="KHQ1763" s="24"/>
      <c r="KHR1763" s="24"/>
      <c r="KHS1763" s="24"/>
      <c r="KHT1763" s="24"/>
      <c r="KHX1763" s="3"/>
      <c r="KHY1763" s="31"/>
      <c r="KHZ1763" s="5"/>
      <c r="KIA1763" s="9"/>
      <c r="KID1763" s="2"/>
      <c r="KIG1763" s="24"/>
      <c r="KIH1763" s="24"/>
      <c r="KII1763" s="31"/>
      <c r="KIJ1763" s="24"/>
      <c r="KIK1763" s="24"/>
      <c r="KIL1763" s="24"/>
      <c r="KIM1763" s="24"/>
      <c r="KIN1763" s="24"/>
      <c r="KIO1763" s="24"/>
      <c r="KIP1763" s="24"/>
      <c r="KIQ1763" s="24"/>
      <c r="KIR1763" s="24"/>
      <c r="KIS1763" s="24"/>
      <c r="KIT1763" s="24"/>
      <c r="KIU1763" s="24"/>
      <c r="KIV1763" s="24"/>
      <c r="KIW1763" s="24"/>
      <c r="KIX1763" s="24"/>
      <c r="KJB1763" s="3"/>
      <c r="KJC1763" s="31"/>
      <c r="KJD1763" s="5"/>
      <c r="KJE1763" s="9"/>
      <c r="KJH1763" s="2"/>
      <c r="KJK1763" s="24"/>
      <c r="KJL1763" s="24"/>
      <c r="KJM1763" s="31"/>
      <c r="KJN1763" s="24"/>
      <c r="KJO1763" s="24"/>
      <c r="KJP1763" s="24"/>
      <c r="KJQ1763" s="24"/>
      <c r="KJR1763" s="24"/>
      <c r="KJS1763" s="24"/>
      <c r="KJT1763" s="24"/>
      <c r="KJU1763" s="24"/>
      <c r="KJV1763" s="24"/>
      <c r="KJW1763" s="24"/>
      <c r="KJX1763" s="24"/>
      <c r="KJY1763" s="24"/>
      <c r="KJZ1763" s="24"/>
      <c r="KKA1763" s="24"/>
      <c r="KKB1763" s="24"/>
      <c r="KKF1763" s="3"/>
      <c r="KKG1763" s="31"/>
      <c r="KKH1763" s="5"/>
      <c r="KKI1763" s="9"/>
      <c r="KKL1763" s="2"/>
      <c r="KKO1763" s="24"/>
      <c r="KKP1763" s="24"/>
      <c r="KKQ1763" s="31"/>
      <c r="KKR1763" s="24"/>
      <c r="KKS1763" s="24"/>
      <c r="KKT1763" s="24"/>
      <c r="KKU1763" s="24"/>
      <c r="KKV1763" s="24"/>
      <c r="KKW1763" s="24"/>
      <c r="KKX1763" s="24"/>
      <c r="KKY1763" s="24"/>
      <c r="KKZ1763" s="24"/>
      <c r="KLA1763" s="24"/>
      <c r="KLB1763" s="24"/>
      <c r="KLC1763" s="24"/>
      <c r="KLD1763" s="24"/>
      <c r="KLE1763" s="24"/>
      <c r="KLF1763" s="24"/>
      <c r="KLJ1763" s="3"/>
      <c r="KLK1763" s="31"/>
      <c r="KLL1763" s="5"/>
      <c r="KLM1763" s="9"/>
      <c r="KLP1763" s="2"/>
      <c r="KLS1763" s="24"/>
      <c r="KLT1763" s="24"/>
      <c r="KLU1763" s="31"/>
      <c r="KLV1763" s="24"/>
      <c r="KLW1763" s="24"/>
      <c r="KLX1763" s="24"/>
      <c r="KLY1763" s="24"/>
      <c r="KLZ1763" s="24"/>
      <c r="KMA1763" s="24"/>
      <c r="KMB1763" s="24"/>
      <c r="KMC1763" s="24"/>
      <c r="KMD1763" s="24"/>
      <c r="KME1763" s="24"/>
      <c r="KMF1763" s="24"/>
      <c r="KMG1763" s="24"/>
      <c r="KMH1763" s="24"/>
      <c r="KMI1763" s="24"/>
      <c r="KMJ1763" s="24"/>
      <c r="KMN1763" s="3"/>
      <c r="KMO1763" s="31"/>
      <c r="KMP1763" s="5"/>
      <c r="KMQ1763" s="9"/>
      <c r="KMT1763" s="2"/>
      <c r="KMW1763" s="24"/>
      <c r="KMX1763" s="24"/>
      <c r="KMY1763" s="31"/>
      <c r="KMZ1763" s="24"/>
      <c r="KNA1763" s="24"/>
      <c r="KNB1763" s="24"/>
      <c r="KNC1763" s="24"/>
      <c r="KND1763" s="24"/>
      <c r="KNE1763" s="24"/>
      <c r="KNF1763" s="24"/>
      <c r="KNG1763" s="24"/>
      <c r="KNH1763" s="24"/>
      <c r="KNI1763" s="24"/>
      <c r="KNJ1763" s="24"/>
      <c r="KNK1763" s="24"/>
      <c r="KNL1763" s="24"/>
      <c r="KNM1763" s="24"/>
      <c r="KNN1763" s="24"/>
      <c r="KNR1763" s="3"/>
      <c r="KNS1763" s="31"/>
      <c r="KNT1763" s="5"/>
      <c r="KNU1763" s="9"/>
      <c r="KNX1763" s="2"/>
      <c r="KOA1763" s="24"/>
      <c r="KOB1763" s="24"/>
      <c r="KOC1763" s="31"/>
      <c r="KOD1763" s="24"/>
      <c r="KOE1763" s="24"/>
      <c r="KOF1763" s="24"/>
      <c r="KOG1763" s="24"/>
      <c r="KOH1763" s="24"/>
      <c r="KOI1763" s="24"/>
      <c r="KOJ1763" s="24"/>
      <c r="KOK1763" s="24"/>
      <c r="KOL1763" s="24"/>
      <c r="KOM1763" s="24"/>
      <c r="KON1763" s="24"/>
      <c r="KOO1763" s="24"/>
      <c r="KOP1763" s="24"/>
      <c r="KOQ1763" s="24"/>
      <c r="KOR1763" s="24"/>
      <c r="KOV1763" s="3"/>
      <c r="KOW1763" s="31"/>
      <c r="KOX1763" s="5"/>
      <c r="KOY1763" s="9"/>
      <c r="KPB1763" s="2"/>
      <c r="KPE1763" s="24"/>
      <c r="KPF1763" s="24"/>
      <c r="KPG1763" s="31"/>
      <c r="KPH1763" s="24"/>
      <c r="KPI1763" s="24"/>
      <c r="KPJ1763" s="24"/>
      <c r="KPK1763" s="24"/>
      <c r="KPL1763" s="24"/>
      <c r="KPM1763" s="24"/>
      <c r="KPN1763" s="24"/>
      <c r="KPO1763" s="24"/>
      <c r="KPP1763" s="24"/>
      <c r="KPQ1763" s="24"/>
      <c r="KPR1763" s="24"/>
      <c r="KPS1763" s="24"/>
      <c r="KPT1763" s="24"/>
      <c r="KPU1763" s="24"/>
      <c r="KPV1763" s="24"/>
      <c r="KPZ1763" s="3"/>
      <c r="KQA1763" s="31"/>
      <c r="KQB1763" s="5"/>
      <c r="KQC1763" s="9"/>
      <c r="KQF1763" s="2"/>
      <c r="KQI1763" s="24"/>
      <c r="KQJ1763" s="24"/>
      <c r="KQK1763" s="31"/>
      <c r="KQL1763" s="24"/>
      <c r="KQM1763" s="24"/>
      <c r="KQN1763" s="24"/>
      <c r="KQO1763" s="24"/>
      <c r="KQP1763" s="24"/>
      <c r="KQQ1763" s="24"/>
      <c r="KQR1763" s="24"/>
      <c r="KQS1763" s="24"/>
      <c r="KQT1763" s="24"/>
      <c r="KQU1763" s="24"/>
      <c r="KQV1763" s="24"/>
      <c r="KQW1763" s="24"/>
      <c r="KQX1763" s="24"/>
      <c r="KQY1763" s="24"/>
      <c r="KQZ1763" s="24"/>
      <c r="KRD1763" s="3"/>
      <c r="KRE1763" s="31"/>
      <c r="KRF1763" s="5"/>
      <c r="KRG1763" s="9"/>
      <c r="KRJ1763" s="2"/>
      <c r="KRM1763" s="24"/>
      <c r="KRN1763" s="24"/>
      <c r="KRO1763" s="31"/>
      <c r="KRP1763" s="24"/>
      <c r="KRQ1763" s="24"/>
      <c r="KRR1763" s="24"/>
      <c r="KRS1763" s="24"/>
      <c r="KRT1763" s="24"/>
      <c r="KRU1763" s="24"/>
      <c r="KRV1763" s="24"/>
      <c r="KRW1763" s="24"/>
      <c r="KRX1763" s="24"/>
      <c r="KRY1763" s="24"/>
      <c r="KRZ1763" s="24"/>
      <c r="KSA1763" s="24"/>
      <c r="KSB1763" s="24"/>
      <c r="KSC1763" s="24"/>
      <c r="KSD1763" s="24"/>
      <c r="KSH1763" s="3"/>
      <c r="KSI1763" s="31"/>
      <c r="KSJ1763" s="5"/>
      <c r="KSK1763" s="9"/>
      <c r="KSN1763" s="2"/>
      <c r="KSQ1763" s="24"/>
      <c r="KSR1763" s="24"/>
      <c r="KSS1763" s="31"/>
      <c r="KST1763" s="24"/>
      <c r="KSU1763" s="24"/>
      <c r="KSV1763" s="24"/>
      <c r="KSW1763" s="24"/>
      <c r="KSX1763" s="24"/>
      <c r="KSY1763" s="24"/>
      <c r="KSZ1763" s="24"/>
      <c r="KTA1763" s="24"/>
      <c r="KTB1763" s="24"/>
      <c r="KTC1763" s="24"/>
      <c r="KTD1763" s="24"/>
      <c r="KTE1763" s="24"/>
      <c r="KTF1763" s="24"/>
      <c r="KTG1763" s="24"/>
      <c r="KTH1763" s="24"/>
      <c r="KTL1763" s="3"/>
      <c r="KTM1763" s="31"/>
      <c r="KTN1763" s="5"/>
      <c r="KTO1763" s="9"/>
      <c r="KTR1763" s="2"/>
      <c r="KTU1763" s="24"/>
      <c r="KTV1763" s="24"/>
      <c r="KTW1763" s="31"/>
      <c r="KTX1763" s="24"/>
      <c r="KTY1763" s="24"/>
      <c r="KTZ1763" s="24"/>
      <c r="KUA1763" s="24"/>
      <c r="KUB1763" s="24"/>
      <c r="KUC1763" s="24"/>
      <c r="KUD1763" s="24"/>
      <c r="KUE1763" s="24"/>
      <c r="KUF1763" s="24"/>
      <c r="KUG1763" s="24"/>
      <c r="KUH1763" s="24"/>
      <c r="KUI1763" s="24"/>
      <c r="KUJ1763" s="24"/>
      <c r="KUK1763" s="24"/>
      <c r="KUL1763" s="24"/>
      <c r="KUP1763" s="3"/>
      <c r="KUQ1763" s="31"/>
      <c r="KUR1763" s="5"/>
      <c r="KUS1763" s="9"/>
      <c r="KUV1763" s="2"/>
      <c r="KUY1763" s="24"/>
      <c r="KUZ1763" s="24"/>
      <c r="KVA1763" s="31"/>
      <c r="KVB1763" s="24"/>
      <c r="KVC1763" s="24"/>
      <c r="KVD1763" s="24"/>
      <c r="KVE1763" s="24"/>
      <c r="KVF1763" s="24"/>
      <c r="KVG1763" s="24"/>
      <c r="KVH1763" s="24"/>
      <c r="KVI1763" s="24"/>
      <c r="KVJ1763" s="24"/>
      <c r="KVK1763" s="24"/>
      <c r="KVL1763" s="24"/>
      <c r="KVM1763" s="24"/>
      <c r="KVN1763" s="24"/>
      <c r="KVO1763" s="24"/>
      <c r="KVP1763" s="24"/>
      <c r="KVT1763" s="3"/>
      <c r="KVU1763" s="31"/>
      <c r="KVV1763" s="5"/>
      <c r="KVW1763" s="9"/>
      <c r="KVZ1763" s="2"/>
      <c r="KWC1763" s="24"/>
      <c r="KWD1763" s="24"/>
      <c r="KWE1763" s="31"/>
      <c r="KWF1763" s="24"/>
      <c r="KWG1763" s="24"/>
      <c r="KWH1763" s="24"/>
      <c r="KWI1763" s="24"/>
      <c r="KWJ1763" s="24"/>
      <c r="KWK1763" s="24"/>
      <c r="KWL1763" s="24"/>
      <c r="KWM1763" s="24"/>
      <c r="KWN1763" s="24"/>
      <c r="KWO1763" s="24"/>
      <c r="KWP1763" s="24"/>
      <c r="KWQ1763" s="24"/>
      <c r="KWR1763" s="24"/>
      <c r="KWS1763" s="24"/>
      <c r="KWT1763" s="24"/>
      <c r="KWX1763" s="3"/>
      <c r="KWY1763" s="31"/>
      <c r="KWZ1763" s="5"/>
      <c r="KXA1763" s="9"/>
      <c r="KXD1763" s="2"/>
      <c r="KXG1763" s="24"/>
      <c r="KXH1763" s="24"/>
      <c r="KXI1763" s="31"/>
      <c r="KXJ1763" s="24"/>
      <c r="KXK1763" s="24"/>
      <c r="KXL1763" s="24"/>
      <c r="KXM1763" s="24"/>
      <c r="KXN1763" s="24"/>
      <c r="KXO1763" s="24"/>
      <c r="KXP1763" s="24"/>
      <c r="KXQ1763" s="24"/>
      <c r="KXR1763" s="24"/>
      <c r="KXS1763" s="24"/>
      <c r="KXT1763" s="24"/>
      <c r="KXU1763" s="24"/>
      <c r="KXV1763" s="24"/>
      <c r="KXW1763" s="24"/>
      <c r="KXX1763" s="24"/>
      <c r="KYB1763" s="3"/>
      <c r="KYC1763" s="31"/>
      <c r="KYD1763" s="5"/>
      <c r="KYE1763" s="9"/>
      <c r="KYH1763" s="2"/>
      <c r="KYK1763" s="24"/>
      <c r="KYL1763" s="24"/>
      <c r="KYM1763" s="31"/>
      <c r="KYN1763" s="24"/>
      <c r="KYO1763" s="24"/>
      <c r="KYP1763" s="24"/>
      <c r="KYQ1763" s="24"/>
      <c r="KYR1763" s="24"/>
      <c r="KYS1763" s="24"/>
      <c r="KYT1763" s="24"/>
      <c r="KYU1763" s="24"/>
      <c r="KYV1763" s="24"/>
      <c r="KYW1763" s="24"/>
      <c r="KYX1763" s="24"/>
      <c r="KYY1763" s="24"/>
      <c r="KYZ1763" s="24"/>
      <c r="KZA1763" s="24"/>
      <c r="KZB1763" s="24"/>
      <c r="KZF1763" s="3"/>
      <c r="KZG1763" s="31"/>
      <c r="KZH1763" s="5"/>
      <c r="KZI1763" s="9"/>
      <c r="KZL1763" s="2"/>
      <c r="KZO1763" s="24"/>
      <c r="KZP1763" s="24"/>
      <c r="KZQ1763" s="31"/>
      <c r="KZR1763" s="24"/>
      <c r="KZS1763" s="24"/>
      <c r="KZT1763" s="24"/>
      <c r="KZU1763" s="24"/>
      <c r="KZV1763" s="24"/>
      <c r="KZW1763" s="24"/>
      <c r="KZX1763" s="24"/>
      <c r="KZY1763" s="24"/>
      <c r="KZZ1763" s="24"/>
      <c r="LAA1763" s="24"/>
      <c r="LAB1763" s="24"/>
      <c r="LAC1763" s="24"/>
      <c r="LAD1763" s="24"/>
      <c r="LAE1763" s="24"/>
      <c r="LAF1763" s="24"/>
      <c r="LAJ1763" s="3"/>
      <c r="LAK1763" s="31"/>
      <c r="LAL1763" s="5"/>
      <c r="LAM1763" s="9"/>
      <c r="LAP1763" s="2"/>
      <c r="LAS1763" s="24"/>
      <c r="LAT1763" s="24"/>
      <c r="LAU1763" s="31"/>
      <c r="LAV1763" s="24"/>
      <c r="LAW1763" s="24"/>
      <c r="LAX1763" s="24"/>
      <c r="LAY1763" s="24"/>
      <c r="LAZ1763" s="24"/>
      <c r="LBA1763" s="24"/>
      <c r="LBB1763" s="24"/>
      <c r="LBC1763" s="24"/>
      <c r="LBD1763" s="24"/>
      <c r="LBE1763" s="24"/>
      <c r="LBF1763" s="24"/>
      <c r="LBG1763" s="24"/>
      <c r="LBH1763" s="24"/>
      <c r="LBI1763" s="24"/>
      <c r="LBJ1763" s="24"/>
      <c r="LBN1763" s="3"/>
      <c r="LBO1763" s="31"/>
      <c r="LBP1763" s="5"/>
      <c r="LBQ1763" s="9"/>
      <c r="LBT1763" s="2"/>
      <c r="LBW1763" s="24"/>
      <c r="LBX1763" s="24"/>
      <c r="LBY1763" s="31"/>
      <c r="LBZ1763" s="24"/>
      <c r="LCA1763" s="24"/>
      <c r="LCB1763" s="24"/>
      <c r="LCC1763" s="24"/>
      <c r="LCD1763" s="24"/>
      <c r="LCE1763" s="24"/>
      <c r="LCF1763" s="24"/>
      <c r="LCG1763" s="24"/>
      <c r="LCH1763" s="24"/>
      <c r="LCI1763" s="24"/>
      <c r="LCJ1763" s="24"/>
      <c r="LCK1763" s="24"/>
      <c r="LCL1763" s="24"/>
      <c r="LCM1763" s="24"/>
      <c r="LCN1763" s="24"/>
      <c r="LCR1763" s="3"/>
      <c r="LCS1763" s="31"/>
      <c r="LCT1763" s="5"/>
      <c r="LCU1763" s="9"/>
      <c r="LCX1763" s="2"/>
      <c r="LDA1763" s="24"/>
      <c r="LDB1763" s="24"/>
      <c r="LDC1763" s="31"/>
      <c r="LDD1763" s="24"/>
      <c r="LDE1763" s="24"/>
      <c r="LDF1763" s="24"/>
      <c r="LDG1763" s="24"/>
      <c r="LDH1763" s="24"/>
      <c r="LDI1763" s="24"/>
      <c r="LDJ1763" s="24"/>
      <c r="LDK1763" s="24"/>
      <c r="LDL1763" s="24"/>
      <c r="LDM1763" s="24"/>
      <c r="LDN1763" s="24"/>
      <c r="LDO1763" s="24"/>
      <c r="LDP1763" s="24"/>
      <c r="LDQ1763" s="24"/>
      <c r="LDR1763" s="24"/>
      <c r="LDV1763" s="3"/>
      <c r="LDW1763" s="31"/>
      <c r="LDX1763" s="5"/>
      <c r="LDY1763" s="9"/>
      <c r="LEB1763" s="2"/>
      <c r="LEE1763" s="24"/>
      <c r="LEF1763" s="24"/>
      <c r="LEG1763" s="31"/>
      <c r="LEH1763" s="24"/>
      <c r="LEI1763" s="24"/>
      <c r="LEJ1763" s="24"/>
      <c r="LEK1763" s="24"/>
      <c r="LEL1763" s="24"/>
      <c r="LEM1763" s="24"/>
      <c r="LEN1763" s="24"/>
      <c r="LEO1763" s="24"/>
      <c r="LEP1763" s="24"/>
      <c r="LEQ1763" s="24"/>
      <c r="LER1763" s="24"/>
      <c r="LES1763" s="24"/>
      <c r="LET1763" s="24"/>
      <c r="LEU1763" s="24"/>
      <c r="LEV1763" s="24"/>
      <c r="LEZ1763" s="3"/>
      <c r="LFA1763" s="31"/>
      <c r="LFB1763" s="5"/>
      <c r="LFC1763" s="9"/>
      <c r="LFF1763" s="2"/>
      <c r="LFI1763" s="24"/>
      <c r="LFJ1763" s="24"/>
      <c r="LFK1763" s="31"/>
      <c r="LFL1763" s="24"/>
      <c r="LFM1763" s="24"/>
      <c r="LFN1763" s="24"/>
      <c r="LFO1763" s="24"/>
      <c r="LFP1763" s="24"/>
      <c r="LFQ1763" s="24"/>
      <c r="LFR1763" s="24"/>
      <c r="LFS1763" s="24"/>
      <c r="LFT1763" s="24"/>
      <c r="LFU1763" s="24"/>
      <c r="LFV1763" s="24"/>
      <c r="LFW1763" s="24"/>
      <c r="LFX1763" s="24"/>
      <c r="LFY1763" s="24"/>
      <c r="LFZ1763" s="24"/>
      <c r="LGD1763" s="3"/>
      <c r="LGE1763" s="31"/>
      <c r="LGF1763" s="5"/>
      <c r="LGG1763" s="9"/>
      <c r="LGJ1763" s="2"/>
      <c r="LGM1763" s="24"/>
      <c r="LGN1763" s="24"/>
      <c r="LGO1763" s="31"/>
      <c r="LGP1763" s="24"/>
      <c r="LGQ1763" s="24"/>
      <c r="LGR1763" s="24"/>
      <c r="LGS1763" s="24"/>
      <c r="LGT1763" s="24"/>
      <c r="LGU1763" s="24"/>
      <c r="LGV1763" s="24"/>
      <c r="LGW1763" s="24"/>
      <c r="LGX1763" s="24"/>
      <c r="LGY1763" s="24"/>
      <c r="LGZ1763" s="24"/>
      <c r="LHA1763" s="24"/>
      <c r="LHB1763" s="24"/>
      <c r="LHC1763" s="24"/>
      <c r="LHD1763" s="24"/>
      <c r="LHH1763" s="3"/>
      <c r="LHI1763" s="31"/>
      <c r="LHJ1763" s="5"/>
      <c r="LHK1763" s="9"/>
      <c r="LHN1763" s="2"/>
      <c r="LHQ1763" s="24"/>
      <c r="LHR1763" s="24"/>
      <c r="LHS1763" s="31"/>
      <c r="LHT1763" s="24"/>
      <c r="LHU1763" s="24"/>
      <c r="LHV1763" s="24"/>
      <c r="LHW1763" s="24"/>
      <c r="LHX1763" s="24"/>
      <c r="LHY1763" s="24"/>
      <c r="LHZ1763" s="24"/>
      <c r="LIA1763" s="24"/>
      <c r="LIB1763" s="24"/>
      <c r="LIC1763" s="24"/>
      <c r="LID1763" s="24"/>
      <c r="LIE1763" s="24"/>
      <c r="LIF1763" s="24"/>
      <c r="LIG1763" s="24"/>
      <c r="LIH1763" s="24"/>
      <c r="LIL1763" s="3"/>
      <c r="LIM1763" s="31"/>
      <c r="LIN1763" s="5"/>
      <c r="LIO1763" s="9"/>
      <c r="LIR1763" s="2"/>
      <c r="LIU1763" s="24"/>
      <c r="LIV1763" s="24"/>
      <c r="LIW1763" s="31"/>
      <c r="LIX1763" s="24"/>
      <c r="LIY1763" s="24"/>
      <c r="LIZ1763" s="24"/>
      <c r="LJA1763" s="24"/>
      <c r="LJB1763" s="24"/>
      <c r="LJC1763" s="24"/>
      <c r="LJD1763" s="24"/>
      <c r="LJE1763" s="24"/>
      <c r="LJF1763" s="24"/>
      <c r="LJG1763" s="24"/>
      <c r="LJH1763" s="24"/>
      <c r="LJI1763" s="24"/>
      <c r="LJJ1763" s="24"/>
      <c r="LJK1763" s="24"/>
      <c r="LJL1763" s="24"/>
      <c r="LJP1763" s="3"/>
      <c r="LJQ1763" s="31"/>
      <c r="LJR1763" s="5"/>
      <c r="LJS1763" s="9"/>
      <c r="LJV1763" s="2"/>
      <c r="LJY1763" s="24"/>
      <c r="LJZ1763" s="24"/>
      <c r="LKA1763" s="31"/>
      <c r="LKB1763" s="24"/>
      <c r="LKC1763" s="24"/>
      <c r="LKD1763" s="24"/>
      <c r="LKE1763" s="24"/>
      <c r="LKF1763" s="24"/>
      <c r="LKG1763" s="24"/>
      <c r="LKH1763" s="24"/>
      <c r="LKI1763" s="24"/>
      <c r="LKJ1763" s="24"/>
      <c r="LKK1763" s="24"/>
      <c r="LKL1763" s="24"/>
      <c r="LKM1763" s="24"/>
      <c r="LKN1763" s="24"/>
      <c r="LKO1763" s="24"/>
      <c r="LKP1763" s="24"/>
      <c r="LKT1763" s="3"/>
      <c r="LKU1763" s="31"/>
      <c r="LKV1763" s="5"/>
      <c r="LKW1763" s="9"/>
      <c r="LKZ1763" s="2"/>
      <c r="LLC1763" s="24"/>
      <c r="LLD1763" s="24"/>
      <c r="LLE1763" s="31"/>
      <c r="LLF1763" s="24"/>
      <c r="LLG1763" s="24"/>
      <c r="LLH1763" s="24"/>
      <c r="LLI1763" s="24"/>
      <c r="LLJ1763" s="24"/>
      <c r="LLK1763" s="24"/>
      <c r="LLL1763" s="24"/>
      <c r="LLM1763" s="24"/>
      <c r="LLN1763" s="24"/>
      <c r="LLO1763" s="24"/>
      <c r="LLP1763" s="24"/>
      <c r="LLQ1763" s="24"/>
      <c r="LLR1763" s="24"/>
      <c r="LLS1763" s="24"/>
      <c r="LLT1763" s="24"/>
      <c r="LLX1763" s="3"/>
      <c r="LLY1763" s="31"/>
      <c r="LLZ1763" s="5"/>
      <c r="LMA1763" s="9"/>
      <c r="LMD1763" s="2"/>
      <c r="LMG1763" s="24"/>
      <c r="LMH1763" s="24"/>
      <c r="LMI1763" s="31"/>
      <c r="LMJ1763" s="24"/>
      <c r="LMK1763" s="24"/>
      <c r="LML1763" s="24"/>
      <c r="LMM1763" s="24"/>
      <c r="LMN1763" s="24"/>
      <c r="LMO1763" s="24"/>
      <c r="LMP1763" s="24"/>
      <c r="LMQ1763" s="24"/>
      <c r="LMR1763" s="24"/>
      <c r="LMS1763" s="24"/>
      <c r="LMT1763" s="24"/>
      <c r="LMU1763" s="24"/>
      <c r="LMV1763" s="24"/>
      <c r="LMW1763" s="24"/>
      <c r="LMX1763" s="24"/>
      <c r="LNB1763" s="3"/>
      <c r="LNC1763" s="31"/>
      <c r="LND1763" s="5"/>
      <c r="LNE1763" s="9"/>
      <c r="LNH1763" s="2"/>
      <c r="LNK1763" s="24"/>
      <c r="LNL1763" s="24"/>
      <c r="LNM1763" s="31"/>
      <c r="LNN1763" s="24"/>
      <c r="LNO1763" s="24"/>
      <c r="LNP1763" s="24"/>
      <c r="LNQ1763" s="24"/>
      <c r="LNR1763" s="24"/>
      <c r="LNS1763" s="24"/>
      <c r="LNT1763" s="24"/>
      <c r="LNU1763" s="24"/>
      <c r="LNV1763" s="24"/>
      <c r="LNW1763" s="24"/>
      <c r="LNX1763" s="24"/>
      <c r="LNY1763" s="24"/>
      <c r="LNZ1763" s="24"/>
      <c r="LOA1763" s="24"/>
      <c r="LOB1763" s="24"/>
      <c r="LOF1763" s="3"/>
      <c r="LOG1763" s="31"/>
      <c r="LOH1763" s="5"/>
      <c r="LOI1763" s="9"/>
      <c r="LOL1763" s="2"/>
      <c r="LOO1763" s="24"/>
      <c r="LOP1763" s="24"/>
      <c r="LOQ1763" s="31"/>
      <c r="LOR1763" s="24"/>
      <c r="LOS1763" s="24"/>
      <c r="LOT1763" s="24"/>
      <c r="LOU1763" s="24"/>
      <c r="LOV1763" s="24"/>
      <c r="LOW1763" s="24"/>
      <c r="LOX1763" s="24"/>
      <c r="LOY1763" s="24"/>
      <c r="LOZ1763" s="24"/>
      <c r="LPA1763" s="24"/>
      <c r="LPB1763" s="24"/>
      <c r="LPC1763" s="24"/>
      <c r="LPD1763" s="24"/>
      <c r="LPE1763" s="24"/>
      <c r="LPF1763" s="24"/>
      <c r="LPJ1763" s="3"/>
      <c r="LPK1763" s="31"/>
      <c r="LPL1763" s="5"/>
      <c r="LPM1763" s="9"/>
      <c r="LPP1763" s="2"/>
      <c r="LPS1763" s="24"/>
      <c r="LPT1763" s="24"/>
      <c r="LPU1763" s="31"/>
      <c r="LPV1763" s="24"/>
      <c r="LPW1763" s="24"/>
      <c r="LPX1763" s="24"/>
      <c r="LPY1763" s="24"/>
      <c r="LPZ1763" s="24"/>
      <c r="LQA1763" s="24"/>
      <c r="LQB1763" s="24"/>
      <c r="LQC1763" s="24"/>
      <c r="LQD1763" s="24"/>
      <c r="LQE1763" s="24"/>
      <c r="LQF1763" s="24"/>
      <c r="LQG1763" s="24"/>
      <c r="LQH1763" s="24"/>
      <c r="LQI1763" s="24"/>
      <c r="LQJ1763" s="24"/>
      <c r="LQN1763" s="3"/>
      <c r="LQO1763" s="31"/>
      <c r="LQP1763" s="5"/>
      <c r="LQQ1763" s="9"/>
      <c r="LQT1763" s="2"/>
      <c r="LQW1763" s="24"/>
      <c r="LQX1763" s="24"/>
      <c r="LQY1763" s="31"/>
      <c r="LQZ1763" s="24"/>
      <c r="LRA1763" s="24"/>
      <c r="LRB1763" s="24"/>
      <c r="LRC1763" s="24"/>
      <c r="LRD1763" s="24"/>
      <c r="LRE1763" s="24"/>
      <c r="LRF1763" s="24"/>
      <c r="LRG1763" s="24"/>
      <c r="LRH1763" s="24"/>
      <c r="LRI1763" s="24"/>
      <c r="LRJ1763" s="24"/>
      <c r="LRK1763" s="24"/>
      <c r="LRL1763" s="24"/>
      <c r="LRM1763" s="24"/>
      <c r="LRN1763" s="24"/>
      <c r="LRR1763" s="3"/>
      <c r="LRS1763" s="31"/>
      <c r="LRT1763" s="5"/>
      <c r="LRU1763" s="9"/>
      <c r="LRX1763" s="2"/>
      <c r="LSA1763" s="24"/>
      <c r="LSB1763" s="24"/>
      <c r="LSC1763" s="31"/>
      <c r="LSD1763" s="24"/>
      <c r="LSE1763" s="24"/>
      <c r="LSF1763" s="24"/>
      <c r="LSG1763" s="24"/>
      <c r="LSH1763" s="24"/>
      <c r="LSI1763" s="24"/>
      <c r="LSJ1763" s="24"/>
      <c r="LSK1763" s="24"/>
      <c r="LSL1763" s="24"/>
      <c r="LSM1763" s="24"/>
      <c r="LSN1763" s="24"/>
      <c r="LSO1763" s="24"/>
      <c r="LSP1763" s="24"/>
      <c r="LSQ1763" s="24"/>
      <c r="LSR1763" s="24"/>
      <c r="LSV1763" s="3"/>
      <c r="LSW1763" s="31"/>
      <c r="LSX1763" s="5"/>
      <c r="LSY1763" s="9"/>
      <c r="LTB1763" s="2"/>
      <c r="LTE1763" s="24"/>
      <c r="LTF1763" s="24"/>
      <c r="LTG1763" s="31"/>
      <c r="LTH1763" s="24"/>
      <c r="LTI1763" s="24"/>
      <c r="LTJ1763" s="24"/>
      <c r="LTK1763" s="24"/>
      <c r="LTL1763" s="24"/>
      <c r="LTM1763" s="24"/>
      <c r="LTN1763" s="24"/>
      <c r="LTO1763" s="24"/>
      <c r="LTP1763" s="24"/>
      <c r="LTQ1763" s="24"/>
      <c r="LTR1763" s="24"/>
      <c r="LTS1763" s="24"/>
      <c r="LTT1763" s="24"/>
      <c r="LTU1763" s="24"/>
      <c r="LTV1763" s="24"/>
      <c r="LTZ1763" s="3"/>
      <c r="LUA1763" s="31"/>
      <c r="LUB1763" s="5"/>
      <c r="LUC1763" s="9"/>
      <c r="LUF1763" s="2"/>
      <c r="LUI1763" s="24"/>
      <c r="LUJ1763" s="24"/>
      <c r="LUK1763" s="31"/>
      <c r="LUL1763" s="24"/>
      <c r="LUM1763" s="24"/>
      <c r="LUN1763" s="24"/>
      <c r="LUO1763" s="24"/>
      <c r="LUP1763" s="24"/>
      <c r="LUQ1763" s="24"/>
      <c r="LUR1763" s="24"/>
      <c r="LUS1763" s="24"/>
      <c r="LUT1763" s="24"/>
      <c r="LUU1763" s="24"/>
      <c r="LUV1763" s="24"/>
      <c r="LUW1763" s="24"/>
      <c r="LUX1763" s="24"/>
      <c r="LUY1763" s="24"/>
      <c r="LUZ1763" s="24"/>
      <c r="LVD1763" s="3"/>
      <c r="LVE1763" s="31"/>
      <c r="LVF1763" s="5"/>
      <c r="LVG1763" s="9"/>
      <c r="LVJ1763" s="2"/>
      <c r="LVM1763" s="24"/>
      <c r="LVN1763" s="24"/>
      <c r="LVO1763" s="31"/>
      <c r="LVP1763" s="24"/>
      <c r="LVQ1763" s="24"/>
      <c r="LVR1763" s="24"/>
      <c r="LVS1763" s="24"/>
      <c r="LVT1763" s="24"/>
      <c r="LVU1763" s="24"/>
      <c r="LVV1763" s="24"/>
      <c r="LVW1763" s="24"/>
      <c r="LVX1763" s="24"/>
      <c r="LVY1763" s="24"/>
      <c r="LVZ1763" s="24"/>
      <c r="LWA1763" s="24"/>
      <c r="LWB1763" s="24"/>
      <c r="LWC1763" s="24"/>
      <c r="LWD1763" s="24"/>
      <c r="LWH1763" s="3"/>
      <c r="LWI1763" s="31"/>
      <c r="LWJ1763" s="5"/>
      <c r="LWK1763" s="9"/>
      <c r="LWN1763" s="2"/>
      <c r="LWQ1763" s="24"/>
      <c r="LWR1763" s="24"/>
      <c r="LWS1763" s="31"/>
      <c r="LWT1763" s="24"/>
      <c r="LWU1763" s="24"/>
      <c r="LWV1763" s="24"/>
      <c r="LWW1763" s="24"/>
      <c r="LWX1763" s="24"/>
      <c r="LWY1763" s="24"/>
      <c r="LWZ1763" s="24"/>
      <c r="LXA1763" s="24"/>
      <c r="LXB1763" s="24"/>
      <c r="LXC1763" s="24"/>
      <c r="LXD1763" s="24"/>
      <c r="LXE1763" s="24"/>
      <c r="LXF1763" s="24"/>
      <c r="LXG1763" s="24"/>
      <c r="LXH1763" s="24"/>
      <c r="LXL1763" s="3"/>
      <c r="LXM1763" s="31"/>
      <c r="LXN1763" s="5"/>
      <c r="LXO1763" s="9"/>
      <c r="LXR1763" s="2"/>
      <c r="LXU1763" s="24"/>
      <c r="LXV1763" s="24"/>
      <c r="LXW1763" s="31"/>
      <c r="LXX1763" s="24"/>
      <c r="LXY1763" s="24"/>
      <c r="LXZ1763" s="24"/>
      <c r="LYA1763" s="24"/>
      <c r="LYB1763" s="24"/>
      <c r="LYC1763" s="24"/>
      <c r="LYD1763" s="24"/>
      <c r="LYE1763" s="24"/>
      <c r="LYF1763" s="24"/>
      <c r="LYG1763" s="24"/>
      <c r="LYH1763" s="24"/>
      <c r="LYI1763" s="24"/>
      <c r="LYJ1763" s="24"/>
      <c r="LYK1763" s="24"/>
      <c r="LYL1763" s="24"/>
      <c r="LYP1763" s="3"/>
      <c r="LYQ1763" s="31"/>
      <c r="LYR1763" s="5"/>
      <c r="LYS1763" s="9"/>
      <c r="LYV1763" s="2"/>
      <c r="LYY1763" s="24"/>
      <c r="LYZ1763" s="24"/>
      <c r="LZA1763" s="31"/>
      <c r="LZB1763" s="24"/>
      <c r="LZC1763" s="24"/>
      <c r="LZD1763" s="24"/>
      <c r="LZE1763" s="24"/>
      <c r="LZF1763" s="24"/>
      <c r="LZG1763" s="24"/>
      <c r="LZH1763" s="24"/>
      <c r="LZI1763" s="24"/>
      <c r="LZJ1763" s="24"/>
      <c r="LZK1763" s="24"/>
      <c r="LZL1763" s="24"/>
      <c r="LZM1763" s="24"/>
      <c r="LZN1763" s="24"/>
      <c r="LZO1763" s="24"/>
      <c r="LZP1763" s="24"/>
      <c r="LZT1763" s="3"/>
      <c r="LZU1763" s="31"/>
      <c r="LZV1763" s="5"/>
      <c r="LZW1763" s="9"/>
      <c r="LZZ1763" s="2"/>
      <c r="MAC1763" s="24"/>
      <c r="MAD1763" s="24"/>
      <c r="MAE1763" s="31"/>
      <c r="MAF1763" s="24"/>
      <c r="MAG1763" s="24"/>
      <c r="MAH1763" s="24"/>
      <c r="MAI1763" s="24"/>
      <c r="MAJ1763" s="24"/>
      <c r="MAK1763" s="24"/>
      <c r="MAL1763" s="24"/>
      <c r="MAM1763" s="24"/>
      <c r="MAN1763" s="24"/>
      <c r="MAO1763" s="24"/>
      <c r="MAP1763" s="24"/>
      <c r="MAQ1763" s="24"/>
      <c r="MAR1763" s="24"/>
      <c r="MAS1763" s="24"/>
      <c r="MAT1763" s="24"/>
      <c r="MAX1763" s="3"/>
      <c r="MAY1763" s="31"/>
      <c r="MAZ1763" s="5"/>
      <c r="MBA1763" s="9"/>
      <c r="MBD1763" s="2"/>
      <c r="MBG1763" s="24"/>
      <c r="MBH1763" s="24"/>
      <c r="MBI1763" s="31"/>
      <c r="MBJ1763" s="24"/>
      <c r="MBK1763" s="24"/>
      <c r="MBL1763" s="24"/>
      <c r="MBM1763" s="24"/>
      <c r="MBN1763" s="24"/>
      <c r="MBO1763" s="24"/>
      <c r="MBP1763" s="24"/>
      <c r="MBQ1763" s="24"/>
      <c r="MBR1763" s="24"/>
      <c r="MBS1763" s="24"/>
      <c r="MBT1763" s="24"/>
      <c r="MBU1763" s="24"/>
      <c r="MBV1763" s="24"/>
      <c r="MBW1763" s="24"/>
      <c r="MBX1763" s="24"/>
      <c r="MCB1763" s="3"/>
      <c r="MCC1763" s="31"/>
      <c r="MCD1763" s="5"/>
      <c r="MCE1763" s="9"/>
      <c r="MCH1763" s="2"/>
      <c r="MCK1763" s="24"/>
      <c r="MCL1763" s="24"/>
      <c r="MCM1763" s="31"/>
      <c r="MCN1763" s="24"/>
      <c r="MCO1763" s="24"/>
      <c r="MCP1763" s="24"/>
      <c r="MCQ1763" s="24"/>
      <c r="MCR1763" s="24"/>
      <c r="MCS1763" s="24"/>
      <c r="MCT1763" s="24"/>
      <c r="MCU1763" s="24"/>
      <c r="MCV1763" s="24"/>
      <c r="MCW1763" s="24"/>
      <c r="MCX1763" s="24"/>
      <c r="MCY1763" s="24"/>
      <c r="MCZ1763" s="24"/>
      <c r="MDA1763" s="24"/>
      <c r="MDB1763" s="24"/>
      <c r="MDF1763" s="3"/>
      <c r="MDG1763" s="31"/>
      <c r="MDH1763" s="5"/>
      <c r="MDI1763" s="9"/>
      <c r="MDL1763" s="2"/>
      <c r="MDO1763" s="24"/>
      <c r="MDP1763" s="24"/>
      <c r="MDQ1763" s="31"/>
      <c r="MDR1763" s="24"/>
      <c r="MDS1763" s="24"/>
      <c r="MDT1763" s="24"/>
      <c r="MDU1763" s="24"/>
      <c r="MDV1763" s="24"/>
      <c r="MDW1763" s="24"/>
      <c r="MDX1763" s="24"/>
      <c r="MDY1763" s="24"/>
      <c r="MDZ1763" s="24"/>
      <c r="MEA1763" s="24"/>
      <c r="MEB1763" s="24"/>
      <c r="MEC1763" s="24"/>
      <c r="MED1763" s="24"/>
      <c r="MEE1763" s="24"/>
      <c r="MEF1763" s="24"/>
      <c r="MEJ1763" s="3"/>
      <c r="MEK1763" s="31"/>
      <c r="MEL1763" s="5"/>
      <c r="MEM1763" s="9"/>
      <c r="MEP1763" s="2"/>
      <c r="MES1763" s="24"/>
      <c r="MET1763" s="24"/>
      <c r="MEU1763" s="31"/>
      <c r="MEV1763" s="24"/>
      <c r="MEW1763" s="24"/>
      <c r="MEX1763" s="24"/>
      <c r="MEY1763" s="24"/>
      <c r="MEZ1763" s="24"/>
      <c r="MFA1763" s="24"/>
      <c r="MFB1763" s="24"/>
      <c r="MFC1763" s="24"/>
      <c r="MFD1763" s="24"/>
      <c r="MFE1763" s="24"/>
      <c r="MFF1763" s="24"/>
      <c r="MFG1763" s="24"/>
      <c r="MFH1763" s="24"/>
      <c r="MFI1763" s="24"/>
      <c r="MFJ1763" s="24"/>
      <c r="MFN1763" s="3"/>
      <c r="MFO1763" s="31"/>
      <c r="MFP1763" s="5"/>
      <c r="MFQ1763" s="9"/>
      <c r="MFT1763" s="2"/>
      <c r="MFW1763" s="24"/>
      <c r="MFX1763" s="24"/>
      <c r="MFY1763" s="31"/>
      <c r="MFZ1763" s="24"/>
      <c r="MGA1763" s="24"/>
      <c r="MGB1763" s="24"/>
      <c r="MGC1763" s="24"/>
      <c r="MGD1763" s="24"/>
      <c r="MGE1763" s="24"/>
      <c r="MGF1763" s="24"/>
      <c r="MGG1763" s="24"/>
      <c r="MGH1763" s="24"/>
      <c r="MGI1763" s="24"/>
      <c r="MGJ1763" s="24"/>
      <c r="MGK1763" s="24"/>
      <c r="MGL1763" s="24"/>
      <c r="MGM1763" s="24"/>
      <c r="MGN1763" s="24"/>
      <c r="MGR1763" s="3"/>
      <c r="MGS1763" s="31"/>
      <c r="MGT1763" s="5"/>
      <c r="MGU1763" s="9"/>
      <c r="MGX1763" s="2"/>
      <c r="MHA1763" s="24"/>
      <c r="MHB1763" s="24"/>
      <c r="MHC1763" s="31"/>
      <c r="MHD1763" s="24"/>
      <c r="MHE1763" s="24"/>
      <c r="MHF1763" s="24"/>
      <c r="MHG1763" s="24"/>
      <c r="MHH1763" s="24"/>
      <c r="MHI1763" s="24"/>
      <c r="MHJ1763" s="24"/>
      <c r="MHK1763" s="24"/>
      <c r="MHL1763" s="24"/>
      <c r="MHM1763" s="24"/>
      <c r="MHN1763" s="24"/>
      <c r="MHO1763" s="24"/>
      <c r="MHP1763" s="24"/>
      <c r="MHQ1763" s="24"/>
      <c r="MHR1763" s="24"/>
      <c r="MHV1763" s="3"/>
      <c r="MHW1763" s="31"/>
      <c r="MHX1763" s="5"/>
      <c r="MHY1763" s="9"/>
      <c r="MIB1763" s="2"/>
      <c r="MIE1763" s="24"/>
      <c r="MIF1763" s="24"/>
      <c r="MIG1763" s="31"/>
      <c r="MIH1763" s="24"/>
      <c r="MII1763" s="24"/>
      <c r="MIJ1763" s="24"/>
      <c r="MIK1763" s="24"/>
      <c r="MIL1763" s="24"/>
      <c r="MIM1763" s="24"/>
      <c r="MIN1763" s="24"/>
      <c r="MIO1763" s="24"/>
      <c r="MIP1763" s="24"/>
      <c r="MIQ1763" s="24"/>
      <c r="MIR1763" s="24"/>
      <c r="MIS1763" s="24"/>
      <c r="MIT1763" s="24"/>
      <c r="MIU1763" s="24"/>
      <c r="MIV1763" s="24"/>
      <c r="MIZ1763" s="3"/>
      <c r="MJA1763" s="31"/>
      <c r="MJB1763" s="5"/>
      <c r="MJC1763" s="9"/>
      <c r="MJF1763" s="2"/>
      <c r="MJI1763" s="24"/>
      <c r="MJJ1763" s="24"/>
      <c r="MJK1763" s="31"/>
      <c r="MJL1763" s="24"/>
      <c r="MJM1763" s="24"/>
      <c r="MJN1763" s="24"/>
      <c r="MJO1763" s="24"/>
      <c r="MJP1763" s="24"/>
      <c r="MJQ1763" s="24"/>
      <c r="MJR1763" s="24"/>
      <c r="MJS1763" s="24"/>
      <c r="MJT1763" s="24"/>
      <c r="MJU1763" s="24"/>
      <c r="MJV1763" s="24"/>
      <c r="MJW1763" s="24"/>
      <c r="MJX1763" s="24"/>
      <c r="MJY1763" s="24"/>
      <c r="MJZ1763" s="24"/>
      <c r="MKD1763" s="3"/>
      <c r="MKE1763" s="31"/>
      <c r="MKF1763" s="5"/>
      <c r="MKG1763" s="9"/>
      <c r="MKJ1763" s="2"/>
      <c r="MKM1763" s="24"/>
      <c r="MKN1763" s="24"/>
      <c r="MKO1763" s="31"/>
      <c r="MKP1763" s="24"/>
      <c r="MKQ1763" s="24"/>
      <c r="MKR1763" s="24"/>
      <c r="MKS1763" s="24"/>
      <c r="MKT1763" s="24"/>
      <c r="MKU1763" s="24"/>
      <c r="MKV1763" s="24"/>
      <c r="MKW1763" s="24"/>
      <c r="MKX1763" s="24"/>
      <c r="MKY1763" s="24"/>
      <c r="MKZ1763" s="24"/>
      <c r="MLA1763" s="24"/>
      <c r="MLB1763" s="24"/>
      <c r="MLC1763" s="24"/>
      <c r="MLD1763" s="24"/>
      <c r="MLH1763" s="3"/>
      <c r="MLI1763" s="31"/>
      <c r="MLJ1763" s="5"/>
      <c r="MLK1763" s="9"/>
      <c r="MLN1763" s="2"/>
      <c r="MLQ1763" s="24"/>
      <c r="MLR1763" s="24"/>
      <c r="MLS1763" s="31"/>
      <c r="MLT1763" s="24"/>
      <c r="MLU1763" s="24"/>
      <c r="MLV1763" s="24"/>
      <c r="MLW1763" s="24"/>
      <c r="MLX1763" s="24"/>
      <c r="MLY1763" s="24"/>
      <c r="MLZ1763" s="24"/>
      <c r="MMA1763" s="24"/>
      <c r="MMB1763" s="24"/>
      <c r="MMC1763" s="24"/>
      <c r="MMD1763" s="24"/>
      <c r="MME1763" s="24"/>
      <c r="MMF1763" s="24"/>
      <c r="MMG1763" s="24"/>
      <c r="MMH1763" s="24"/>
      <c r="MML1763" s="3"/>
      <c r="MMM1763" s="31"/>
      <c r="MMN1763" s="5"/>
      <c r="MMO1763" s="9"/>
      <c r="MMR1763" s="2"/>
      <c r="MMU1763" s="24"/>
      <c r="MMV1763" s="24"/>
      <c r="MMW1763" s="31"/>
      <c r="MMX1763" s="24"/>
      <c r="MMY1763" s="24"/>
      <c r="MMZ1763" s="24"/>
      <c r="MNA1763" s="24"/>
      <c r="MNB1763" s="24"/>
      <c r="MNC1763" s="24"/>
      <c r="MND1763" s="24"/>
      <c r="MNE1763" s="24"/>
      <c r="MNF1763" s="24"/>
      <c r="MNG1763" s="24"/>
      <c r="MNH1763" s="24"/>
      <c r="MNI1763" s="24"/>
      <c r="MNJ1763" s="24"/>
      <c r="MNK1763" s="24"/>
      <c r="MNL1763" s="24"/>
      <c r="MNP1763" s="3"/>
      <c r="MNQ1763" s="31"/>
      <c r="MNR1763" s="5"/>
      <c r="MNS1763" s="9"/>
      <c r="MNV1763" s="2"/>
      <c r="MNY1763" s="24"/>
      <c r="MNZ1763" s="24"/>
      <c r="MOA1763" s="31"/>
      <c r="MOB1763" s="24"/>
      <c r="MOC1763" s="24"/>
      <c r="MOD1763" s="24"/>
      <c r="MOE1763" s="24"/>
      <c r="MOF1763" s="24"/>
      <c r="MOG1763" s="24"/>
      <c r="MOH1763" s="24"/>
      <c r="MOI1763" s="24"/>
      <c r="MOJ1763" s="24"/>
      <c r="MOK1763" s="24"/>
      <c r="MOL1763" s="24"/>
      <c r="MOM1763" s="24"/>
      <c r="MON1763" s="24"/>
      <c r="MOO1763" s="24"/>
      <c r="MOP1763" s="24"/>
      <c r="MOT1763" s="3"/>
      <c r="MOU1763" s="31"/>
      <c r="MOV1763" s="5"/>
      <c r="MOW1763" s="9"/>
      <c r="MOZ1763" s="2"/>
      <c r="MPC1763" s="24"/>
      <c r="MPD1763" s="24"/>
      <c r="MPE1763" s="31"/>
      <c r="MPF1763" s="24"/>
      <c r="MPG1763" s="24"/>
      <c r="MPH1763" s="24"/>
      <c r="MPI1763" s="24"/>
      <c r="MPJ1763" s="24"/>
      <c r="MPK1763" s="24"/>
      <c r="MPL1763" s="24"/>
      <c r="MPM1763" s="24"/>
      <c r="MPN1763" s="24"/>
      <c r="MPO1763" s="24"/>
      <c r="MPP1763" s="24"/>
      <c r="MPQ1763" s="24"/>
      <c r="MPR1763" s="24"/>
      <c r="MPS1763" s="24"/>
      <c r="MPT1763" s="24"/>
      <c r="MPX1763" s="3"/>
      <c r="MPY1763" s="31"/>
      <c r="MPZ1763" s="5"/>
      <c r="MQA1763" s="9"/>
      <c r="MQD1763" s="2"/>
      <c r="MQG1763" s="24"/>
      <c r="MQH1763" s="24"/>
      <c r="MQI1763" s="31"/>
      <c r="MQJ1763" s="24"/>
      <c r="MQK1763" s="24"/>
      <c r="MQL1763" s="24"/>
      <c r="MQM1763" s="24"/>
      <c r="MQN1763" s="24"/>
      <c r="MQO1763" s="24"/>
      <c r="MQP1763" s="24"/>
      <c r="MQQ1763" s="24"/>
      <c r="MQR1763" s="24"/>
      <c r="MQS1763" s="24"/>
      <c r="MQT1763" s="24"/>
      <c r="MQU1763" s="24"/>
      <c r="MQV1763" s="24"/>
      <c r="MQW1763" s="24"/>
      <c r="MQX1763" s="24"/>
      <c r="MRB1763" s="3"/>
      <c r="MRC1763" s="31"/>
      <c r="MRD1763" s="5"/>
      <c r="MRE1763" s="9"/>
      <c r="MRH1763" s="2"/>
      <c r="MRK1763" s="24"/>
      <c r="MRL1763" s="24"/>
      <c r="MRM1763" s="31"/>
      <c r="MRN1763" s="24"/>
      <c r="MRO1763" s="24"/>
      <c r="MRP1763" s="24"/>
      <c r="MRQ1763" s="24"/>
      <c r="MRR1763" s="24"/>
      <c r="MRS1763" s="24"/>
      <c r="MRT1763" s="24"/>
      <c r="MRU1763" s="24"/>
      <c r="MRV1763" s="24"/>
      <c r="MRW1763" s="24"/>
      <c r="MRX1763" s="24"/>
      <c r="MRY1763" s="24"/>
      <c r="MRZ1763" s="24"/>
      <c r="MSA1763" s="24"/>
      <c r="MSB1763" s="24"/>
      <c r="MSF1763" s="3"/>
      <c r="MSG1763" s="31"/>
      <c r="MSH1763" s="5"/>
      <c r="MSI1763" s="9"/>
      <c r="MSL1763" s="2"/>
      <c r="MSO1763" s="24"/>
      <c r="MSP1763" s="24"/>
      <c r="MSQ1763" s="31"/>
      <c r="MSR1763" s="24"/>
      <c r="MSS1763" s="24"/>
      <c r="MST1763" s="24"/>
      <c r="MSU1763" s="24"/>
      <c r="MSV1763" s="24"/>
      <c r="MSW1763" s="24"/>
      <c r="MSX1763" s="24"/>
      <c r="MSY1763" s="24"/>
      <c r="MSZ1763" s="24"/>
      <c r="MTA1763" s="24"/>
      <c r="MTB1763" s="24"/>
      <c r="MTC1763" s="24"/>
      <c r="MTD1763" s="24"/>
      <c r="MTE1763" s="24"/>
      <c r="MTF1763" s="24"/>
      <c r="MTJ1763" s="3"/>
      <c r="MTK1763" s="31"/>
      <c r="MTL1763" s="5"/>
      <c r="MTM1763" s="9"/>
      <c r="MTP1763" s="2"/>
      <c r="MTS1763" s="24"/>
      <c r="MTT1763" s="24"/>
      <c r="MTU1763" s="31"/>
      <c r="MTV1763" s="24"/>
      <c r="MTW1763" s="24"/>
      <c r="MTX1763" s="24"/>
      <c r="MTY1763" s="24"/>
      <c r="MTZ1763" s="24"/>
      <c r="MUA1763" s="24"/>
      <c r="MUB1763" s="24"/>
      <c r="MUC1763" s="24"/>
      <c r="MUD1763" s="24"/>
      <c r="MUE1763" s="24"/>
      <c r="MUF1763" s="24"/>
      <c r="MUG1763" s="24"/>
      <c r="MUH1763" s="24"/>
      <c r="MUI1763" s="24"/>
      <c r="MUJ1763" s="24"/>
      <c r="MUN1763" s="3"/>
      <c r="MUO1763" s="31"/>
      <c r="MUP1763" s="5"/>
      <c r="MUQ1763" s="9"/>
      <c r="MUT1763" s="2"/>
      <c r="MUW1763" s="24"/>
      <c r="MUX1763" s="24"/>
      <c r="MUY1763" s="31"/>
      <c r="MUZ1763" s="24"/>
      <c r="MVA1763" s="24"/>
      <c r="MVB1763" s="24"/>
      <c r="MVC1763" s="24"/>
      <c r="MVD1763" s="24"/>
      <c r="MVE1763" s="24"/>
      <c r="MVF1763" s="24"/>
      <c r="MVG1763" s="24"/>
      <c r="MVH1763" s="24"/>
      <c r="MVI1763" s="24"/>
      <c r="MVJ1763" s="24"/>
      <c r="MVK1763" s="24"/>
      <c r="MVL1763" s="24"/>
      <c r="MVM1763" s="24"/>
      <c r="MVN1763" s="24"/>
      <c r="MVR1763" s="3"/>
      <c r="MVS1763" s="31"/>
      <c r="MVT1763" s="5"/>
      <c r="MVU1763" s="9"/>
      <c r="MVX1763" s="2"/>
      <c r="MWA1763" s="24"/>
      <c r="MWB1763" s="24"/>
      <c r="MWC1763" s="31"/>
      <c r="MWD1763" s="24"/>
      <c r="MWE1763" s="24"/>
      <c r="MWF1763" s="24"/>
      <c r="MWG1763" s="24"/>
      <c r="MWH1763" s="24"/>
      <c r="MWI1763" s="24"/>
      <c r="MWJ1763" s="24"/>
      <c r="MWK1763" s="24"/>
      <c r="MWL1763" s="24"/>
      <c r="MWM1763" s="24"/>
      <c r="MWN1763" s="24"/>
      <c r="MWO1763" s="24"/>
      <c r="MWP1763" s="24"/>
      <c r="MWQ1763" s="24"/>
      <c r="MWR1763" s="24"/>
      <c r="MWV1763" s="3"/>
      <c r="MWW1763" s="31"/>
      <c r="MWX1763" s="5"/>
      <c r="MWY1763" s="9"/>
      <c r="MXB1763" s="2"/>
      <c r="MXE1763" s="24"/>
      <c r="MXF1763" s="24"/>
      <c r="MXG1763" s="31"/>
      <c r="MXH1763" s="24"/>
      <c r="MXI1763" s="24"/>
      <c r="MXJ1763" s="24"/>
      <c r="MXK1763" s="24"/>
      <c r="MXL1763" s="24"/>
      <c r="MXM1763" s="24"/>
      <c r="MXN1763" s="24"/>
      <c r="MXO1763" s="24"/>
      <c r="MXP1763" s="24"/>
      <c r="MXQ1763" s="24"/>
      <c r="MXR1763" s="24"/>
      <c r="MXS1763" s="24"/>
      <c r="MXT1763" s="24"/>
      <c r="MXU1763" s="24"/>
      <c r="MXV1763" s="24"/>
      <c r="MXZ1763" s="3"/>
      <c r="MYA1763" s="31"/>
      <c r="MYB1763" s="5"/>
      <c r="MYC1763" s="9"/>
      <c r="MYF1763" s="2"/>
      <c r="MYI1763" s="24"/>
      <c r="MYJ1763" s="24"/>
      <c r="MYK1763" s="31"/>
      <c r="MYL1763" s="24"/>
      <c r="MYM1763" s="24"/>
      <c r="MYN1763" s="24"/>
      <c r="MYO1763" s="24"/>
      <c r="MYP1763" s="24"/>
      <c r="MYQ1763" s="24"/>
      <c r="MYR1763" s="24"/>
      <c r="MYS1763" s="24"/>
      <c r="MYT1763" s="24"/>
      <c r="MYU1763" s="24"/>
      <c r="MYV1763" s="24"/>
      <c r="MYW1763" s="24"/>
      <c r="MYX1763" s="24"/>
      <c r="MYY1763" s="24"/>
      <c r="MYZ1763" s="24"/>
      <c r="MZD1763" s="3"/>
      <c r="MZE1763" s="31"/>
      <c r="MZF1763" s="5"/>
      <c r="MZG1763" s="9"/>
      <c r="MZJ1763" s="2"/>
      <c r="MZM1763" s="24"/>
      <c r="MZN1763" s="24"/>
      <c r="MZO1763" s="31"/>
      <c r="MZP1763" s="24"/>
      <c r="MZQ1763" s="24"/>
      <c r="MZR1763" s="24"/>
      <c r="MZS1763" s="24"/>
      <c r="MZT1763" s="24"/>
      <c r="MZU1763" s="24"/>
      <c r="MZV1763" s="24"/>
      <c r="MZW1763" s="24"/>
      <c r="MZX1763" s="24"/>
      <c r="MZY1763" s="24"/>
      <c r="MZZ1763" s="24"/>
      <c r="NAA1763" s="24"/>
      <c r="NAB1763" s="24"/>
      <c r="NAC1763" s="24"/>
      <c r="NAD1763" s="24"/>
      <c r="NAH1763" s="3"/>
      <c r="NAI1763" s="31"/>
      <c r="NAJ1763" s="5"/>
      <c r="NAK1763" s="9"/>
      <c r="NAN1763" s="2"/>
      <c r="NAQ1763" s="24"/>
      <c r="NAR1763" s="24"/>
      <c r="NAS1763" s="31"/>
      <c r="NAT1763" s="24"/>
      <c r="NAU1763" s="24"/>
      <c r="NAV1763" s="24"/>
      <c r="NAW1763" s="24"/>
      <c r="NAX1763" s="24"/>
      <c r="NAY1763" s="24"/>
      <c r="NAZ1763" s="24"/>
      <c r="NBA1763" s="24"/>
      <c r="NBB1763" s="24"/>
      <c r="NBC1763" s="24"/>
      <c r="NBD1763" s="24"/>
      <c r="NBE1763" s="24"/>
      <c r="NBF1763" s="24"/>
      <c r="NBG1763" s="24"/>
      <c r="NBH1763" s="24"/>
      <c r="NBL1763" s="3"/>
      <c r="NBM1763" s="31"/>
      <c r="NBN1763" s="5"/>
      <c r="NBO1763" s="9"/>
      <c r="NBR1763" s="2"/>
      <c r="NBU1763" s="24"/>
      <c r="NBV1763" s="24"/>
      <c r="NBW1763" s="31"/>
      <c r="NBX1763" s="24"/>
      <c r="NBY1763" s="24"/>
      <c r="NBZ1763" s="24"/>
      <c r="NCA1763" s="24"/>
      <c r="NCB1763" s="24"/>
      <c r="NCC1763" s="24"/>
      <c r="NCD1763" s="24"/>
      <c r="NCE1763" s="24"/>
      <c r="NCF1763" s="24"/>
      <c r="NCG1763" s="24"/>
      <c r="NCH1763" s="24"/>
      <c r="NCI1763" s="24"/>
      <c r="NCJ1763" s="24"/>
      <c r="NCK1763" s="24"/>
      <c r="NCL1763" s="24"/>
      <c r="NCP1763" s="3"/>
      <c r="NCQ1763" s="31"/>
      <c r="NCR1763" s="5"/>
      <c r="NCS1763" s="9"/>
      <c r="NCV1763" s="2"/>
      <c r="NCY1763" s="24"/>
      <c r="NCZ1763" s="24"/>
      <c r="NDA1763" s="31"/>
      <c r="NDB1763" s="24"/>
      <c r="NDC1763" s="24"/>
      <c r="NDD1763" s="24"/>
      <c r="NDE1763" s="24"/>
      <c r="NDF1763" s="24"/>
      <c r="NDG1763" s="24"/>
      <c r="NDH1763" s="24"/>
      <c r="NDI1763" s="24"/>
      <c r="NDJ1763" s="24"/>
      <c r="NDK1763" s="24"/>
      <c r="NDL1763" s="24"/>
      <c r="NDM1763" s="24"/>
      <c r="NDN1763" s="24"/>
      <c r="NDO1763" s="24"/>
      <c r="NDP1763" s="24"/>
      <c r="NDT1763" s="3"/>
      <c r="NDU1763" s="31"/>
      <c r="NDV1763" s="5"/>
      <c r="NDW1763" s="9"/>
      <c r="NDZ1763" s="2"/>
      <c r="NEC1763" s="24"/>
      <c r="NED1763" s="24"/>
      <c r="NEE1763" s="31"/>
      <c r="NEF1763" s="24"/>
      <c r="NEG1763" s="24"/>
      <c r="NEH1763" s="24"/>
      <c r="NEI1763" s="24"/>
      <c r="NEJ1763" s="24"/>
      <c r="NEK1763" s="24"/>
      <c r="NEL1763" s="24"/>
      <c r="NEM1763" s="24"/>
      <c r="NEN1763" s="24"/>
      <c r="NEO1763" s="24"/>
      <c r="NEP1763" s="24"/>
      <c r="NEQ1763" s="24"/>
      <c r="NER1763" s="24"/>
      <c r="NES1763" s="24"/>
      <c r="NET1763" s="24"/>
      <c r="NEX1763" s="3"/>
      <c r="NEY1763" s="31"/>
      <c r="NEZ1763" s="5"/>
      <c r="NFA1763" s="9"/>
      <c r="NFD1763" s="2"/>
      <c r="NFG1763" s="24"/>
      <c r="NFH1763" s="24"/>
      <c r="NFI1763" s="31"/>
      <c r="NFJ1763" s="24"/>
      <c r="NFK1763" s="24"/>
      <c r="NFL1763" s="24"/>
      <c r="NFM1763" s="24"/>
      <c r="NFN1763" s="24"/>
      <c r="NFO1763" s="24"/>
      <c r="NFP1763" s="24"/>
      <c r="NFQ1763" s="24"/>
      <c r="NFR1763" s="24"/>
      <c r="NFS1763" s="24"/>
      <c r="NFT1763" s="24"/>
      <c r="NFU1763" s="24"/>
      <c r="NFV1763" s="24"/>
      <c r="NFW1763" s="24"/>
      <c r="NFX1763" s="24"/>
      <c r="NGB1763" s="3"/>
      <c r="NGC1763" s="31"/>
      <c r="NGD1763" s="5"/>
      <c r="NGE1763" s="9"/>
      <c r="NGH1763" s="2"/>
      <c r="NGK1763" s="24"/>
      <c r="NGL1763" s="24"/>
      <c r="NGM1763" s="31"/>
      <c r="NGN1763" s="24"/>
      <c r="NGO1763" s="24"/>
      <c r="NGP1763" s="24"/>
      <c r="NGQ1763" s="24"/>
      <c r="NGR1763" s="24"/>
      <c r="NGS1763" s="24"/>
      <c r="NGT1763" s="24"/>
      <c r="NGU1763" s="24"/>
      <c r="NGV1763" s="24"/>
      <c r="NGW1763" s="24"/>
      <c r="NGX1763" s="24"/>
      <c r="NGY1763" s="24"/>
      <c r="NGZ1763" s="24"/>
      <c r="NHA1763" s="24"/>
      <c r="NHB1763" s="24"/>
      <c r="NHF1763" s="3"/>
      <c r="NHG1763" s="31"/>
      <c r="NHH1763" s="5"/>
      <c r="NHI1763" s="9"/>
      <c r="NHL1763" s="2"/>
      <c r="NHO1763" s="24"/>
      <c r="NHP1763" s="24"/>
      <c r="NHQ1763" s="31"/>
      <c r="NHR1763" s="24"/>
      <c r="NHS1763" s="24"/>
      <c r="NHT1763" s="24"/>
      <c r="NHU1763" s="24"/>
      <c r="NHV1763" s="24"/>
      <c r="NHW1763" s="24"/>
      <c r="NHX1763" s="24"/>
      <c r="NHY1763" s="24"/>
      <c r="NHZ1763" s="24"/>
      <c r="NIA1763" s="24"/>
      <c r="NIB1763" s="24"/>
      <c r="NIC1763" s="24"/>
      <c r="NID1763" s="24"/>
      <c r="NIE1763" s="24"/>
      <c r="NIF1763" s="24"/>
      <c r="NIJ1763" s="3"/>
      <c r="NIK1763" s="31"/>
      <c r="NIL1763" s="5"/>
      <c r="NIM1763" s="9"/>
      <c r="NIP1763" s="2"/>
      <c r="NIS1763" s="24"/>
      <c r="NIT1763" s="24"/>
      <c r="NIU1763" s="31"/>
      <c r="NIV1763" s="24"/>
      <c r="NIW1763" s="24"/>
      <c r="NIX1763" s="24"/>
      <c r="NIY1763" s="24"/>
      <c r="NIZ1763" s="24"/>
      <c r="NJA1763" s="24"/>
      <c r="NJB1763" s="24"/>
      <c r="NJC1763" s="24"/>
      <c r="NJD1763" s="24"/>
      <c r="NJE1763" s="24"/>
      <c r="NJF1763" s="24"/>
      <c r="NJG1763" s="24"/>
      <c r="NJH1763" s="24"/>
      <c r="NJI1763" s="24"/>
      <c r="NJJ1763" s="24"/>
      <c r="NJN1763" s="3"/>
      <c r="NJO1763" s="31"/>
      <c r="NJP1763" s="5"/>
      <c r="NJQ1763" s="9"/>
      <c r="NJT1763" s="2"/>
      <c r="NJW1763" s="24"/>
      <c r="NJX1763" s="24"/>
      <c r="NJY1763" s="31"/>
      <c r="NJZ1763" s="24"/>
      <c r="NKA1763" s="24"/>
      <c r="NKB1763" s="24"/>
      <c r="NKC1763" s="24"/>
      <c r="NKD1763" s="24"/>
      <c r="NKE1763" s="24"/>
      <c r="NKF1763" s="24"/>
      <c r="NKG1763" s="24"/>
      <c r="NKH1763" s="24"/>
      <c r="NKI1763" s="24"/>
      <c r="NKJ1763" s="24"/>
      <c r="NKK1763" s="24"/>
      <c r="NKL1763" s="24"/>
      <c r="NKM1763" s="24"/>
      <c r="NKN1763" s="24"/>
      <c r="NKR1763" s="3"/>
      <c r="NKS1763" s="31"/>
      <c r="NKT1763" s="5"/>
      <c r="NKU1763" s="9"/>
      <c r="NKX1763" s="2"/>
      <c r="NLA1763" s="24"/>
      <c r="NLB1763" s="24"/>
      <c r="NLC1763" s="31"/>
      <c r="NLD1763" s="24"/>
      <c r="NLE1763" s="24"/>
      <c r="NLF1763" s="24"/>
      <c r="NLG1763" s="24"/>
      <c r="NLH1763" s="24"/>
      <c r="NLI1763" s="24"/>
      <c r="NLJ1763" s="24"/>
      <c r="NLK1763" s="24"/>
      <c r="NLL1763" s="24"/>
      <c r="NLM1763" s="24"/>
      <c r="NLN1763" s="24"/>
      <c r="NLO1763" s="24"/>
      <c r="NLP1763" s="24"/>
      <c r="NLQ1763" s="24"/>
      <c r="NLR1763" s="24"/>
      <c r="NLV1763" s="3"/>
      <c r="NLW1763" s="31"/>
      <c r="NLX1763" s="5"/>
      <c r="NLY1763" s="9"/>
      <c r="NMB1763" s="2"/>
      <c r="NME1763" s="24"/>
      <c r="NMF1763" s="24"/>
      <c r="NMG1763" s="31"/>
      <c r="NMH1763" s="24"/>
      <c r="NMI1763" s="24"/>
      <c r="NMJ1763" s="24"/>
      <c r="NMK1763" s="24"/>
      <c r="NML1763" s="24"/>
      <c r="NMM1763" s="24"/>
      <c r="NMN1763" s="24"/>
      <c r="NMO1763" s="24"/>
      <c r="NMP1763" s="24"/>
      <c r="NMQ1763" s="24"/>
      <c r="NMR1763" s="24"/>
      <c r="NMS1763" s="24"/>
      <c r="NMT1763" s="24"/>
      <c r="NMU1763" s="24"/>
      <c r="NMV1763" s="24"/>
      <c r="NMZ1763" s="3"/>
      <c r="NNA1763" s="31"/>
      <c r="NNB1763" s="5"/>
      <c r="NNC1763" s="9"/>
      <c r="NNF1763" s="2"/>
      <c r="NNI1763" s="24"/>
      <c r="NNJ1763" s="24"/>
      <c r="NNK1763" s="31"/>
      <c r="NNL1763" s="24"/>
      <c r="NNM1763" s="24"/>
      <c r="NNN1763" s="24"/>
      <c r="NNO1763" s="24"/>
      <c r="NNP1763" s="24"/>
      <c r="NNQ1763" s="24"/>
      <c r="NNR1763" s="24"/>
      <c r="NNS1763" s="24"/>
      <c r="NNT1763" s="24"/>
      <c r="NNU1763" s="24"/>
      <c r="NNV1763" s="24"/>
      <c r="NNW1763" s="24"/>
      <c r="NNX1763" s="24"/>
      <c r="NNY1763" s="24"/>
      <c r="NNZ1763" s="24"/>
      <c r="NOD1763" s="3"/>
      <c r="NOE1763" s="31"/>
      <c r="NOF1763" s="5"/>
      <c r="NOG1763" s="9"/>
      <c r="NOJ1763" s="2"/>
      <c r="NOM1763" s="24"/>
      <c r="NON1763" s="24"/>
      <c r="NOO1763" s="31"/>
      <c r="NOP1763" s="24"/>
      <c r="NOQ1763" s="24"/>
      <c r="NOR1763" s="24"/>
      <c r="NOS1763" s="24"/>
      <c r="NOT1763" s="24"/>
      <c r="NOU1763" s="24"/>
      <c r="NOV1763" s="24"/>
      <c r="NOW1763" s="24"/>
      <c r="NOX1763" s="24"/>
      <c r="NOY1763" s="24"/>
      <c r="NOZ1763" s="24"/>
      <c r="NPA1763" s="24"/>
      <c r="NPB1763" s="24"/>
      <c r="NPC1763" s="24"/>
      <c r="NPD1763" s="24"/>
      <c r="NPH1763" s="3"/>
      <c r="NPI1763" s="31"/>
      <c r="NPJ1763" s="5"/>
      <c r="NPK1763" s="9"/>
      <c r="NPN1763" s="2"/>
      <c r="NPQ1763" s="24"/>
      <c r="NPR1763" s="24"/>
      <c r="NPS1763" s="31"/>
      <c r="NPT1763" s="24"/>
      <c r="NPU1763" s="24"/>
      <c r="NPV1763" s="24"/>
      <c r="NPW1763" s="24"/>
      <c r="NPX1763" s="24"/>
      <c r="NPY1763" s="24"/>
      <c r="NPZ1763" s="24"/>
      <c r="NQA1763" s="24"/>
      <c r="NQB1763" s="24"/>
      <c r="NQC1763" s="24"/>
      <c r="NQD1763" s="24"/>
      <c r="NQE1763" s="24"/>
      <c r="NQF1763" s="24"/>
      <c r="NQG1763" s="24"/>
      <c r="NQH1763" s="24"/>
      <c r="NQL1763" s="3"/>
      <c r="NQM1763" s="31"/>
      <c r="NQN1763" s="5"/>
      <c r="NQO1763" s="9"/>
      <c r="NQR1763" s="2"/>
      <c r="NQU1763" s="24"/>
      <c r="NQV1763" s="24"/>
      <c r="NQW1763" s="31"/>
      <c r="NQX1763" s="24"/>
      <c r="NQY1763" s="24"/>
      <c r="NQZ1763" s="24"/>
      <c r="NRA1763" s="24"/>
      <c r="NRB1763" s="24"/>
      <c r="NRC1763" s="24"/>
      <c r="NRD1763" s="24"/>
      <c r="NRE1763" s="24"/>
      <c r="NRF1763" s="24"/>
      <c r="NRG1763" s="24"/>
      <c r="NRH1763" s="24"/>
      <c r="NRI1763" s="24"/>
      <c r="NRJ1763" s="24"/>
      <c r="NRK1763" s="24"/>
      <c r="NRL1763" s="24"/>
      <c r="NRP1763" s="3"/>
      <c r="NRQ1763" s="31"/>
      <c r="NRR1763" s="5"/>
      <c r="NRS1763" s="9"/>
      <c r="NRV1763" s="2"/>
      <c r="NRY1763" s="24"/>
      <c r="NRZ1763" s="24"/>
      <c r="NSA1763" s="31"/>
      <c r="NSB1763" s="24"/>
      <c r="NSC1763" s="24"/>
      <c r="NSD1763" s="24"/>
      <c r="NSE1763" s="24"/>
      <c r="NSF1763" s="24"/>
      <c r="NSG1763" s="24"/>
      <c r="NSH1763" s="24"/>
      <c r="NSI1763" s="24"/>
      <c r="NSJ1763" s="24"/>
      <c r="NSK1763" s="24"/>
      <c r="NSL1763" s="24"/>
      <c r="NSM1763" s="24"/>
      <c r="NSN1763" s="24"/>
      <c r="NSO1763" s="24"/>
      <c r="NSP1763" s="24"/>
      <c r="NST1763" s="3"/>
      <c r="NSU1763" s="31"/>
      <c r="NSV1763" s="5"/>
      <c r="NSW1763" s="9"/>
      <c r="NSZ1763" s="2"/>
      <c r="NTC1763" s="24"/>
      <c r="NTD1763" s="24"/>
      <c r="NTE1763" s="31"/>
      <c r="NTF1763" s="24"/>
      <c r="NTG1763" s="24"/>
      <c r="NTH1763" s="24"/>
      <c r="NTI1763" s="24"/>
      <c r="NTJ1763" s="24"/>
      <c r="NTK1763" s="24"/>
      <c r="NTL1763" s="24"/>
      <c r="NTM1763" s="24"/>
      <c r="NTN1763" s="24"/>
      <c r="NTO1763" s="24"/>
      <c r="NTP1763" s="24"/>
      <c r="NTQ1763" s="24"/>
      <c r="NTR1763" s="24"/>
      <c r="NTS1763" s="24"/>
      <c r="NTT1763" s="24"/>
      <c r="NTX1763" s="3"/>
      <c r="NTY1763" s="31"/>
      <c r="NTZ1763" s="5"/>
      <c r="NUA1763" s="9"/>
      <c r="NUD1763" s="2"/>
      <c r="NUG1763" s="24"/>
      <c r="NUH1763" s="24"/>
      <c r="NUI1763" s="31"/>
      <c r="NUJ1763" s="24"/>
      <c r="NUK1763" s="24"/>
      <c r="NUL1763" s="24"/>
      <c r="NUM1763" s="24"/>
      <c r="NUN1763" s="24"/>
      <c r="NUO1763" s="24"/>
      <c r="NUP1763" s="24"/>
      <c r="NUQ1763" s="24"/>
      <c r="NUR1763" s="24"/>
      <c r="NUS1763" s="24"/>
      <c r="NUT1763" s="24"/>
      <c r="NUU1763" s="24"/>
      <c r="NUV1763" s="24"/>
      <c r="NUW1763" s="24"/>
      <c r="NUX1763" s="24"/>
      <c r="NVB1763" s="3"/>
      <c r="NVC1763" s="31"/>
      <c r="NVD1763" s="5"/>
      <c r="NVE1763" s="9"/>
      <c r="NVH1763" s="2"/>
      <c r="NVK1763" s="24"/>
      <c r="NVL1763" s="24"/>
      <c r="NVM1763" s="31"/>
      <c r="NVN1763" s="24"/>
      <c r="NVO1763" s="24"/>
      <c r="NVP1763" s="24"/>
      <c r="NVQ1763" s="24"/>
      <c r="NVR1763" s="24"/>
      <c r="NVS1763" s="24"/>
      <c r="NVT1763" s="24"/>
      <c r="NVU1763" s="24"/>
      <c r="NVV1763" s="24"/>
      <c r="NVW1763" s="24"/>
      <c r="NVX1763" s="24"/>
      <c r="NVY1763" s="24"/>
      <c r="NVZ1763" s="24"/>
      <c r="NWA1763" s="24"/>
      <c r="NWB1763" s="24"/>
      <c r="NWF1763" s="3"/>
      <c r="NWG1763" s="31"/>
      <c r="NWH1763" s="5"/>
      <c r="NWI1763" s="9"/>
      <c r="NWL1763" s="2"/>
      <c r="NWO1763" s="24"/>
      <c r="NWP1763" s="24"/>
      <c r="NWQ1763" s="31"/>
      <c r="NWR1763" s="24"/>
      <c r="NWS1763" s="24"/>
      <c r="NWT1763" s="24"/>
      <c r="NWU1763" s="24"/>
      <c r="NWV1763" s="24"/>
      <c r="NWW1763" s="24"/>
      <c r="NWX1763" s="24"/>
      <c r="NWY1763" s="24"/>
      <c r="NWZ1763" s="24"/>
      <c r="NXA1763" s="24"/>
      <c r="NXB1763" s="24"/>
      <c r="NXC1763" s="24"/>
      <c r="NXD1763" s="24"/>
      <c r="NXE1763" s="24"/>
      <c r="NXF1763" s="24"/>
      <c r="NXJ1763" s="3"/>
      <c r="NXK1763" s="31"/>
      <c r="NXL1763" s="5"/>
      <c r="NXM1763" s="9"/>
      <c r="NXP1763" s="2"/>
      <c r="NXS1763" s="24"/>
      <c r="NXT1763" s="24"/>
      <c r="NXU1763" s="31"/>
      <c r="NXV1763" s="24"/>
      <c r="NXW1763" s="24"/>
      <c r="NXX1763" s="24"/>
      <c r="NXY1763" s="24"/>
      <c r="NXZ1763" s="24"/>
      <c r="NYA1763" s="24"/>
      <c r="NYB1763" s="24"/>
      <c r="NYC1763" s="24"/>
      <c r="NYD1763" s="24"/>
      <c r="NYE1763" s="24"/>
      <c r="NYF1763" s="24"/>
      <c r="NYG1763" s="24"/>
      <c r="NYH1763" s="24"/>
      <c r="NYI1763" s="24"/>
      <c r="NYJ1763" s="24"/>
      <c r="NYN1763" s="3"/>
      <c r="NYO1763" s="31"/>
      <c r="NYP1763" s="5"/>
      <c r="NYQ1763" s="9"/>
      <c r="NYT1763" s="2"/>
      <c r="NYW1763" s="24"/>
      <c r="NYX1763" s="24"/>
      <c r="NYY1763" s="31"/>
      <c r="NYZ1763" s="24"/>
      <c r="NZA1763" s="24"/>
      <c r="NZB1763" s="24"/>
      <c r="NZC1763" s="24"/>
      <c r="NZD1763" s="24"/>
      <c r="NZE1763" s="24"/>
      <c r="NZF1763" s="24"/>
      <c r="NZG1763" s="24"/>
      <c r="NZH1763" s="24"/>
      <c r="NZI1763" s="24"/>
      <c r="NZJ1763" s="24"/>
      <c r="NZK1763" s="24"/>
      <c r="NZL1763" s="24"/>
      <c r="NZM1763" s="24"/>
      <c r="NZN1763" s="24"/>
      <c r="NZR1763" s="3"/>
      <c r="NZS1763" s="31"/>
      <c r="NZT1763" s="5"/>
      <c r="NZU1763" s="9"/>
      <c r="NZX1763" s="2"/>
      <c r="OAA1763" s="24"/>
      <c r="OAB1763" s="24"/>
      <c r="OAC1763" s="31"/>
      <c r="OAD1763" s="24"/>
      <c r="OAE1763" s="24"/>
      <c r="OAF1763" s="24"/>
      <c r="OAG1763" s="24"/>
      <c r="OAH1763" s="24"/>
      <c r="OAI1763" s="24"/>
      <c r="OAJ1763" s="24"/>
      <c r="OAK1763" s="24"/>
      <c r="OAL1763" s="24"/>
      <c r="OAM1763" s="24"/>
      <c r="OAN1763" s="24"/>
      <c r="OAO1763" s="24"/>
      <c r="OAP1763" s="24"/>
      <c r="OAQ1763" s="24"/>
      <c r="OAR1763" s="24"/>
      <c r="OAV1763" s="3"/>
      <c r="OAW1763" s="31"/>
      <c r="OAX1763" s="5"/>
      <c r="OAY1763" s="9"/>
      <c r="OBB1763" s="2"/>
      <c r="OBE1763" s="24"/>
      <c r="OBF1763" s="24"/>
      <c r="OBG1763" s="31"/>
      <c r="OBH1763" s="24"/>
      <c r="OBI1763" s="24"/>
      <c r="OBJ1763" s="24"/>
      <c r="OBK1763" s="24"/>
      <c r="OBL1763" s="24"/>
      <c r="OBM1763" s="24"/>
      <c r="OBN1763" s="24"/>
      <c r="OBO1763" s="24"/>
      <c r="OBP1763" s="24"/>
      <c r="OBQ1763" s="24"/>
      <c r="OBR1763" s="24"/>
      <c r="OBS1763" s="24"/>
      <c r="OBT1763" s="24"/>
      <c r="OBU1763" s="24"/>
      <c r="OBV1763" s="24"/>
      <c r="OBZ1763" s="3"/>
      <c r="OCA1763" s="31"/>
      <c r="OCB1763" s="5"/>
      <c r="OCC1763" s="9"/>
      <c r="OCF1763" s="2"/>
      <c r="OCI1763" s="24"/>
      <c r="OCJ1763" s="24"/>
      <c r="OCK1763" s="31"/>
      <c r="OCL1763" s="24"/>
      <c r="OCM1763" s="24"/>
      <c r="OCN1763" s="24"/>
      <c r="OCO1763" s="24"/>
      <c r="OCP1763" s="24"/>
      <c r="OCQ1763" s="24"/>
      <c r="OCR1763" s="24"/>
      <c r="OCS1763" s="24"/>
      <c r="OCT1763" s="24"/>
      <c r="OCU1763" s="24"/>
      <c r="OCV1763" s="24"/>
      <c r="OCW1763" s="24"/>
      <c r="OCX1763" s="24"/>
      <c r="OCY1763" s="24"/>
      <c r="OCZ1763" s="24"/>
      <c r="ODD1763" s="3"/>
      <c r="ODE1763" s="31"/>
      <c r="ODF1763" s="5"/>
      <c r="ODG1763" s="9"/>
      <c r="ODJ1763" s="2"/>
      <c r="ODM1763" s="24"/>
      <c r="ODN1763" s="24"/>
      <c r="ODO1763" s="31"/>
      <c r="ODP1763" s="24"/>
      <c r="ODQ1763" s="24"/>
      <c r="ODR1763" s="24"/>
      <c r="ODS1763" s="24"/>
      <c r="ODT1763" s="24"/>
      <c r="ODU1763" s="24"/>
      <c r="ODV1763" s="24"/>
      <c r="ODW1763" s="24"/>
      <c r="ODX1763" s="24"/>
      <c r="ODY1763" s="24"/>
      <c r="ODZ1763" s="24"/>
      <c r="OEA1763" s="24"/>
      <c r="OEB1763" s="24"/>
      <c r="OEC1763" s="24"/>
      <c r="OED1763" s="24"/>
      <c r="OEH1763" s="3"/>
      <c r="OEI1763" s="31"/>
      <c r="OEJ1763" s="5"/>
      <c r="OEK1763" s="9"/>
      <c r="OEN1763" s="2"/>
      <c r="OEQ1763" s="24"/>
      <c r="OER1763" s="24"/>
      <c r="OES1763" s="31"/>
      <c r="OET1763" s="24"/>
      <c r="OEU1763" s="24"/>
      <c r="OEV1763" s="24"/>
      <c r="OEW1763" s="24"/>
      <c r="OEX1763" s="24"/>
      <c r="OEY1763" s="24"/>
      <c r="OEZ1763" s="24"/>
      <c r="OFA1763" s="24"/>
      <c r="OFB1763" s="24"/>
      <c r="OFC1763" s="24"/>
      <c r="OFD1763" s="24"/>
      <c r="OFE1763" s="24"/>
      <c r="OFF1763" s="24"/>
      <c r="OFG1763" s="24"/>
      <c r="OFH1763" s="24"/>
      <c r="OFL1763" s="3"/>
      <c r="OFM1763" s="31"/>
      <c r="OFN1763" s="5"/>
      <c r="OFO1763" s="9"/>
      <c r="OFR1763" s="2"/>
      <c r="OFU1763" s="24"/>
      <c r="OFV1763" s="24"/>
      <c r="OFW1763" s="31"/>
      <c r="OFX1763" s="24"/>
      <c r="OFY1763" s="24"/>
      <c r="OFZ1763" s="24"/>
      <c r="OGA1763" s="24"/>
      <c r="OGB1763" s="24"/>
      <c r="OGC1763" s="24"/>
      <c r="OGD1763" s="24"/>
      <c r="OGE1763" s="24"/>
      <c r="OGF1763" s="24"/>
      <c r="OGG1763" s="24"/>
      <c r="OGH1763" s="24"/>
      <c r="OGI1763" s="24"/>
      <c r="OGJ1763" s="24"/>
      <c r="OGK1763" s="24"/>
      <c r="OGL1763" s="24"/>
      <c r="OGP1763" s="3"/>
      <c r="OGQ1763" s="31"/>
      <c r="OGR1763" s="5"/>
      <c r="OGS1763" s="9"/>
      <c r="OGV1763" s="2"/>
      <c r="OGY1763" s="24"/>
      <c r="OGZ1763" s="24"/>
      <c r="OHA1763" s="31"/>
      <c r="OHB1763" s="24"/>
      <c r="OHC1763" s="24"/>
      <c r="OHD1763" s="24"/>
      <c r="OHE1763" s="24"/>
      <c r="OHF1763" s="24"/>
      <c r="OHG1763" s="24"/>
      <c r="OHH1763" s="24"/>
      <c r="OHI1763" s="24"/>
      <c r="OHJ1763" s="24"/>
      <c r="OHK1763" s="24"/>
      <c r="OHL1763" s="24"/>
      <c r="OHM1763" s="24"/>
      <c r="OHN1763" s="24"/>
      <c r="OHO1763" s="24"/>
      <c r="OHP1763" s="24"/>
      <c r="OHT1763" s="3"/>
      <c r="OHU1763" s="31"/>
      <c r="OHV1763" s="5"/>
      <c r="OHW1763" s="9"/>
      <c r="OHZ1763" s="2"/>
      <c r="OIC1763" s="24"/>
      <c r="OID1763" s="24"/>
      <c r="OIE1763" s="31"/>
      <c r="OIF1763" s="24"/>
      <c r="OIG1763" s="24"/>
      <c r="OIH1763" s="24"/>
      <c r="OII1763" s="24"/>
      <c r="OIJ1763" s="24"/>
      <c r="OIK1763" s="24"/>
      <c r="OIL1763" s="24"/>
      <c r="OIM1763" s="24"/>
      <c r="OIN1763" s="24"/>
      <c r="OIO1763" s="24"/>
      <c r="OIP1763" s="24"/>
      <c r="OIQ1763" s="24"/>
      <c r="OIR1763" s="24"/>
      <c r="OIS1763" s="24"/>
      <c r="OIT1763" s="24"/>
      <c r="OIX1763" s="3"/>
      <c r="OIY1763" s="31"/>
      <c r="OIZ1763" s="5"/>
      <c r="OJA1763" s="9"/>
      <c r="OJD1763" s="2"/>
      <c r="OJG1763" s="24"/>
      <c r="OJH1763" s="24"/>
      <c r="OJI1763" s="31"/>
      <c r="OJJ1763" s="24"/>
      <c r="OJK1763" s="24"/>
      <c r="OJL1763" s="24"/>
      <c r="OJM1763" s="24"/>
      <c r="OJN1763" s="24"/>
      <c r="OJO1763" s="24"/>
      <c r="OJP1763" s="24"/>
      <c r="OJQ1763" s="24"/>
      <c r="OJR1763" s="24"/>
      <c r="OJS1763" s="24"/>
      <c r="OJT1763" s="24"/>
      <c r="OJU1763" s="24"/>
      <c r="OJV1763" s="24"/>
      <c r="OJW1763" s="24"/>
      <c r="OJX1763" s="24"/>
      <c r="OKB1763" s="3"/>
      <c r="OKC1763" s="31"/>
      <c r="OKD1763" s="5"/>
      <c r="OKE1763" s="9"/>
      <c r="OKH1763" s="2"/>
      <c r="OKK1763" s="24"/>
      <c r="OKL1763" s="24"/>
      <c r="OKM1763" s="31"/>
      <c r="OKN1763" s="24"/>
      <c r="OKO1763" s="24"/>
      <c r="OKP1763" s="24"/>
      <c r="OKQ1763" s="24"/>
      <c r="OKR1763" s="24"/>
      <c r="OKS1763" s="24"/>
      <c r="OKT1763" s="24"/>
      <c r="OKU1763" s="24"/>
      <c r="OKV1763" s="24"/>
      <c r="OKW1763" s="24"/>
      <c r="OKX1763" s="24"/>
      <c r="OKY1763" s="24"/>
      <c r="OKZ1763" s="24"/>
      <c r="OLA1763" s="24"/>
      <c r="OLB1763" s="24"/>
      <c r="OLF1763" s="3"/>
      <c r="OLG1763" s="31"/>
      <c r="OLH1763" s="5"/>
      <c r="OLI1763" s="9"/>
      <c r="OLL1763" s="2"/>
      <c r="OLO1763" s="24"/>
      <c r="OLP1763" s="24"/>
      <c r="OLQ1763" s="31"/>
      <c r="OLR1763" s="24"/>
      <c r="OLS1763" s="24"/>
      <c r="OLT1763" s="24"/>
      <c r="OLU1763" s="24"/>
      <c r="OLV1763" s="24"/>
      <c r="OLW1763" s="24"/>
      <c r="OLX1763" s="24"/>
      <c r="OLY1763" s="24"/>
      <c r="OLZ1763" s="24"/>
      <c r="OMA1763" s="24"/>
      <c r="OMB1763" s="24"/>
      <c r="OMC1763" s="24"/>
      <c r="OMD1763" s="24"/>
      <c r="OME1763" s="24"/>
      <c r="OMF1763" s="24"/>
      <c r="OMJ1763" s="3"/>
      <c r="OMK1763" s="31"/>
      <c r="OML1763" s="5"/>
      <c r="OMM1763" s="9"/>
      <c r="OMP1763" s="2"/>
      <c r="OMS1763" s="24"/>
      <c r="OMT1763" s="24"/>
      <c r="OMU1763" s="31"/>
      <c r="OMV1763" s="24"/>
      <c r="OMW1763" s="24"/>
      <c r="OMX1763" s="24"/>
      <c r="OMY1763" s="24"/>
      <c r="OMZ1763" s="24"/>
      <c r="ONA1763" s="24"/>
      <c r="ONB1763" s="24"/>
      <c r="ONC1763" s="24"/>
      <c r="OND1763" s="24"/>
      <c r="ONE1763" s="24"/>
      <c r="ONF1763" s="24"/>
      <c r="ONG1763" s="24"/>
      <c r="ONH1763" s="24"/>
      <c r="ONI1763" s="24"/>
      <c r="ONJ1763" s="24"/>
      <c r="ONN1763" s="3"/>
      <c r="ONO1763" s="31"/>
      <c r="ONP1763" s="5"/>
      <c r="ONQ1763" s="9"/>
      <c r="ONT1763" s="2"/>
      <c r="ONW1763" s="24"/>
      <c r="ONX1763" s="24"/>
      <c r="ONY1763" s="31"/>
      <c r="ONZ1763" s="24"/>
      <c r="OOA1763" s="24"/>
      <c r="OOB1763" s="24"/>
      <c r="OOC1763" s="24"/>
      <c r="OOD1763" s="24"/>
      <c r="OOE1763" s="24"/>
      <c r="OOF1763" s="24"/>
      <c r="OOG1763" s="24"/>
      <c r="OOH1763" s="24"/>
      <c r="OOI1763" s="24"/>
      <c r="OOJ1763" s="24"/>
      <c r="OOK1763" s="24"/>
      <c r="OOL1763" s="24"/>
      <c r="OOM1763" s="24"/>
      <c r="OON1763" s="24"/>
      <c r="OOR1763" s="3"/>
      <c r="OOS1763" s="31"/>
      <c r="OOT1763" s="5"/>
      <c r="OOU1763" s="9"/>
      <c r="OOX1763" s="2"/>
      <c r="OPA1763" s="24"/>
      <c r="OPB1763" s="24"/>
      <c r="OPC1763" s="31"/>
      <c r="OPD1763" s="24"/>
      <c r="OPE1763" s="24"/>
      <c r="OPF1763" s="24"/>
      <c r="OPG1763" s="24"/>
      <c r="OPH1763" s="24"/>
      <c r="OPI1763" s="24"/>
      <c r="OPJ1763" s="24"/>
      <c r="OPK1763" s="24"/>
      <c r="OPL1763" s="24"/>
      <c r="OPM1763" s="24"/>
      <c r="OPN1763" s="24"/>
      <c r="OPO1763" s="24"/>
      <c r="OPP1763" s="24"/>
      <c r="OPQ1763" s="24"/>
      <c r="OPR1763" s="24"/>
      <c r="OPV1763" s="3"/>
      <c r="OPW1763" s="31"/>
      <c r="OPX1763" s="5"/>
      <c r="OPY1763" s="9"/>
      <c r="OQB1763" s="2"/>
      <c r="OQE1763" s="24"/>
      <c r="OQF1763" s="24"/>
      <c r="OQG1763" s="31"/>
      <c r="OQH1763" s="24"/>
      <c r="OQI1763" s="24"/>
      <c r="OQJ1763" s="24"/>
      <c r="OQK1763" s="24"/>
      <c r="OQL1763" s="24"/>
      <c r="OQM1763" s="24"/>
      <c r="OQN1763" s="24"/>
      <c r="OQO1763" s="24"/>
      <c r="OQP1763" s="24"/>
      <c r="OQQ1763" s="24"/>
      <c r="OQR1763" s="24"/>
      <c r="OQS1763" s="24"/>
      <c r="OQT1763" s="24"/>
      <c r="OQU1763" s="24"/>
      <c r="OQV1763" s="24"/>
      <c r="OQZ1763" s="3"/>
      <c r="ORA1763" s="31"/>
      <c r="ORB1763" s="5"/>
      <c r="ORC1763" s="9"/>
      <c r="ORF1763" s="2"/>
      <c r="ORI1763" s="24"/>
      <c r="ORJ1763" s="24"/>
      <c r="ORK1763" s="31"/>
      <c r="ORL1763" s="24"/>
      <c r="ORM1763" s="24"/>
      <c r="ORN1763" s="24"/>
      <c r="ORO1763" s="24"/>
      <c r="ORP1763" s="24"/>
      <c r="ORQ1763" s="24"/>
      <c r="ORR1763" s="24"/>
      <c r="ORS1763" s="24"/>
      <c r="ORT1763" s="24"/>
      <c r="ORU1763" s="24"/>
      <c r="ORV1763" s="24"/>
      <c r="ORW1763" s="24"/>
      <c r="ORX1763" s="24"/>
      <c r="ORY1763" s="24"/>
      <c r="ORZ1763" s="24"/>
      <c r="OSD1763" s="3"/>
      <c r="OSE1763" s="31"/>
      <c r="OSF1763" s="5"/>
      <c r="OSG1763" s="9"/>
      <c r="OSJ1763" s="2"/>
      <c r="OSM1763" s="24"/>
      <c r="OSN1763" s="24"/>
      <c r="OSO1763" s="31"/>
      <c r="OSP1763" s="24"/>
      <c r="OSQ1763" s="24"/>
      <c r="OSR1763" s="24"/>
      <c r="OSS1763" s="24"/>
      <c r="OST1763" s="24"/>
      <c r="OSU1763" s="24"/>
      <c r="OSV1763" s="24"/>
      <c r="OSW1763" s="24"/>
      <c r="OSX1763" s="24"/>
      <c r="OSY1763" s="24"/>
      <c r="OSZ1763" s="24"/>
      <c r="OTA1763" s="24"/>
      <c r="OTB1763" s="24"/>
      <c r="OTC1763" s="24"/>
      <c r="OTD1763" s="24"/>
      <c r="OTH1763" s="3"/>
      <c r="OTI1763" s="31"/>
      <c r="OTJ1763" s="5"/>
      <c r="OTK1763" s="9"/>
      <c r="OTN1763" s="2"/>
      <c r="OTQ1763" s="24"/>
      <c r="OTR1763" s="24"/>
      <c r="OTS1763" s="31"/>
      <c r="OTT1763" s="24"/>
      <c r="OTU1763" s="24"/>
      <c r="OTV1763" s="24"/>
      <c r="OTW1763" s="24"/>
      <c r="OTX1763" s="24"/>
      <c r="OTY1763" s="24"/>
      <c r="OTZ1763" s="24"/>
      <c r="OUA1763" s="24"/>
      <c r="OUB1763" s="24"/>
      <c r="OUC1763" s="24"/>
      <c r="OUD1763" s="24"/>
      <c r="OUE1763" s="24"/>
      <c r="OUF1763" s="24"/>
      <c r="OUG1763" s="24"/>
      <c r="OUH1763" s="24"/>
      <c r="OUL1763" s="3"/>
      <c r="OUM1763" s="31"/>
      <c r="OUN1763" s="5"/>
      <c r="OUO1763" s="9"/>
      <c r="OUR1763" s="2"/>
      <c r="OUU1763" s="24"/>
      <c r="OUV1763" s="24"/>
      <c r="OUW1763" s="31"/>
      <c r="OUX1763" s="24"/>
      <c r="OUY1763" s="24"/>
      <c r="OUZ1763" s="24"/>
      <c r="OVA1763" s="24"/>
      <c r="OVB1763" s="24"/>
      <c r="OVC1763" s="24"/>
      <c r="OVD1763" s="24"/>
      <c r="OVE1763" s="24"/>
      <c r="OVF1763" s="24"/>
      <c r="OVG1763" s="24"/>
      <c r="OVH1763" s="24"/>
      <c r="OVI1763" s="24"/>
      <c r="OVJ1763" s="24"/>
      <c r="OVK1763" s="24"/>
      <c r="OVL1763" s="24"/>
      <c r="OVP1763" s="3"/>
      <c r="OVQ1763" s="31"/>
      <c r="OVR1763" s="5"/>
      <c r="OVS1763" s="9"/>
      <c r="OVV1763" s="2"/>
      <c r="OVY1763" s="24"/>
      <c r="OVZ1763" s="24"/>
      <c r="OWA1763" s="31"/>
      <c r="OWB1763" s="24"/>
      <c r="OWC1763" s="24"/>
      <c r="OWD1763" s="24"/>
      <c r="OWE1763" s="24"/>
      <c r="OWF1763" s="24"/>
      <c r="OWG1763" s="24"/>
      <c r="OWH1763" s="24"/>
      <c r="OWI1763" s="24"/>
      <c r="OWJ1763" s="24"/>
      <c r="OWK1763" s="24"/>
      <c r="OWL1763" s="24"/>
      <c r="OWM1763" s="24"/>
      <c r="OWN1763" s="24"/>
      <c r="OWO1763" s="24"/>
      <c r="OWP1763" s="24"/>
      <c r="OWT1763" s="3"/>
      <c r="OWU1763" s="31"/>
      <c r="OWV1763" s="5"/>
      <c r="OWW1763" s="9"/>
      <c r="OWZ1763" s="2"/>
      <c r="OXC1763" s="24"/>
      <c r="OXD1763" s="24"/>
      <c r="OXE1763" s="31"/>
      <c r="OXF1763" s="24"/>
      <c r="OXG1763" s="24"/>
      <c r="OXH1763" s="24"/>
      <c r="OXI1763" s="24"/>
      <c r="OXJ1763" s="24"/>
      <c r="OXK1763" s="24"/>
      <c r="OXL1763" s="24"/>
      <c r="OXM1763" s="24"/>
      <c r="OXN1763" s="24"/>
      <c r="OXO1763" s="24"/>
      <c r="OXP1763" s="24"/>
      <c r="OXQ1763" s="24"/>
      <c r="OXR1763" s="24"/>
      <c r="OXS1763" s="24"/>
      <c r="OXT1763" s="24"/>
      <c r="OXX1763" s="3"/>
      <c r="OXY1763" s="31"/>
      <c r="OXZ1763" s="5"/>
      <c r="OYA1763" s="9"/>
      <c r="OYD1763" s="2"/>
      <c r="OYG1763" s="24"/>
      <c r="OYH1763" s="24"/>
      <c r="OYI1763" s="31"/>
      <c r="OYJ1763" s="24"/>
      <c r="OYK1763" s="24"/>
      <c r="OYL1763" s="24"/>
      <c r="OYM1763" s="24"/>
      <c r="OYN1763" s="24"/>
      <c r="OYO1763" s="24"/>
      <c r="OYP1763" s="24"/>
      <c r="OYQ1763" s="24"/>
      <c r="OYR1763" s="24"/>
      <c r="OYS1763" s="24"/>
      <c r="OYT1763" s="24"/>
      <c r="OYU1763" s="24"/>
      <c r="OYV1763" s="24"/>
      <c r="OYW1763" s="24"/>
      <c r="OYX1763" s="24"/>
      <c r="OZB1763" s="3"/>
      <c r="OZC1763" s="31"/>
      <c r="OZD1763" s="5"/>
      <c r="OZE1763" s="9"/>
      <c r="OZH1763" s="2"/>
      <c r="OZK1763" s="24"/>
      <c r="OZL1763" s="24"/>
      <c r="OZM1763" s="31"/>
      <c r="OZN1763" s="24"/>
      <c r="OZO1763" s="24"/>
      <c r="OZP1763" s="24"/>
      <c r="OZQ1763" s="24"/>
      <c r="OZR1763" s="24"/>
      <c r="OZS1763" s="24"/>
      <c r="OZT1763" s="24"/>
      <c r="OZU1763" s="24"/>
      <c r="OZV1763" s="24"/>
      <c r="OZW1763" s="24"/>
      <c r="OZX1763" s="24"/>
      <c r="OZY1763" s="24"/>
      <c r="OZZ1763" s="24"/>
      <c r="PAA1763" s="24"/>
      <c r="PAB1763" s="24"/>
      <c r="PAF1763" s="3"/>
      <c r="PAG1763" s="31"/>
      <c r="PAH1763" s="5"/>
      <c r="PAI1763" s="9"/>
      <c r="PAL1763" s="2"/>
      <c r="PAO1763" s="24"/>
      <c r="PAP1763" s="24"/>
      <c r="PAQ1763" s="31"/>
      <c r="PAR1763" s="24"/>
      <c r="PAS1763" s="24"/>
      <c r="PAT1763" s="24"/>
      <c r="PAU1763" s="24"/>
      <c r="PAV1763" s="24"/>
      <c r="PAW1763" s="24"/>
      <c r="PAX1763" s="24"/>
      <c r="PAY1763" s="24"/>
      <c r="PAZ1763" s="24"/>
      <c r="PBA1763" s="24"/>
      <c r="PBB1763" s="24"/>
      <c r="PBC1763" s="24"/>
      <c r="PBD1763" s="24"/>
      <c r="PBE1763" s="24"/>
      <c r="PBF1763" s="24"/>
      <c r="PBJ1763" s="3"/>
      <c r="PBK1763" s="31"/>
      <c r="PBL1763" s="5"/>
      <c r="PBM1763" s="9"/>
      <c r="PBP1763" s="2"/>
      <c r="PBS1763" s="24"/>
      <c r="PBT1763" s="24"/>
      <c r="PBU1763" s="31"/>
      <c r="PBV1763" s="24"/>
      <c r="PBW1763" s="24"/>
      <c r="PBX1763" s="24"/>
      <c r="PBY1763" s="24"/>
      <c r="PBZ1763" s="24"/>
      <c r="PCA1763" s="24"/>
      <c r="PCB1763" s="24"/>
      <c r="PCC1763" s="24"/>
      <c r="PCD1763" s="24"/>
      <c r="PCE1763" s="24"/>
      <c r="PCF1763" s="24"/>
      <c r="PCG1763" s="24"/>
      <c r="PCH1763" s="24"/>
      <c r="PCI1763" s="24"/>
      <c r="PCJ1763" s="24"/>
      <c r="PCN1763" s="3"/>
      <c r="PCO1763" s="31"/>
      <c r="PCP1763" s="5"/>
      <c r="PCQ1763" s="9"/>
      <c r="PCT1763" s="2"/>
      <c r="PCW1763" s="24"/>
      <c r="PCX1763" s="24"/>
      <c r="PCY1763" s="31"/>
      <c r="PCZ1763" s="24"/>
      <c r="PDA1763" s="24"/>
      <c r="PDB1763" s="24"/>
      <c r="PDC1763" s="24"/>
      <c r="PDD1763" s="24"/>
      <c r="PDE1763" s="24"/>
      <c r="PDF1763" s="24"/>
      <c r="PDG1763" s="24"/>
      <c r="PDH1763" s="24"/>
      <c r="PDI1763" s="24"/>
      <c r="PDJ1763" s="24"/>
      <c r="PDK1763" s="24"/>
      <c r="PDL1763" s="24"/>
      <c r="PDM1763" s="24"/>
      <c r="PDN1763" s="24"/>
      <c r="PDR1763" s="3"/>
      <c r="PDS1763" s="31"/>
      <c r="PDT1763" s="5"/>
      <c r="PDU1763" s="9"/>
      <c r="PDX1763" s="2"/>
      <c r="PEA1763" s="24"/>
      <c r="PEB1763" s="24"/>
      <c r="PEC1763" s="31"/>
      <c r="PED1763" s="24"/>
      <c r="PEE1763" s="24"/>
      <c r="PEF1763" s="24"/>
      <c r="PEG1763" s="24"/>
      <c r="PEH1763" s="24"/>
      <c r="PEI1763" s="24"/>
      <c r="PEJ1763" s="24"/>
      <c r="PEK1763" s="24"/>
      <c r="PEL1763" s="24"/>
      <c r="PEM1763" s="24"/>
      <c r="PEN1763" s="24"/>
      <c r="PEO1763" s="24"/>
      <c r="PEP1763" s="24"/>
      <c r="PEQ1763" s="24"/>
      <c r="PER1763" s="24"/>
      <c r="PEV1763" s="3"/>
      <c r="PEW1763" s="31"/>
      <c r="PEX1763" s="5"/>
      <c r="PEY1763" s="9"/>
      <c r="PFB1763" s="2"/>
      <c r="PFE1763" s="24"/>
      <c r="PFF1763" s="24"/>
      <c r="PFG1763" s="31"/>
      <c r="PFH1763" s="24"/>
      <c r="PFI1763" s="24"/>
      <c r="PFJ1763" s="24"/>
      <c r="PFK1763" s="24"/>
      <c r="PFL1763" s="24"/>
      <c r="PFM1763" s="24"/>
      <c r="PFN1763" s="24"/>
      <c r="PFO1763" s="24"/>
      <c r="PFP1763" s="24"/>
      <c r="PFQ1763" s="24"/>
      <c r="PFR1763" s="24"/>
      <c r="PFS1763" s="24"/>
      <c r="PFT1763" s="24"/>
      <c r="PFU1763" s="24"/>
      <c r="PFV1763" s="24"/>
      <c r="PFZ1763" s="3"/>
      <c r="PGA1763" s="31"/>
      <c r="PGB1763" s="5"/>
      <c r="PGC1763" s="9"/>
      <c r="PGF1763" s="2"/>
      <c r="PGI1763" s="24"/>
      <c r="PGJ1763" s="24"/>
      <c r="PGK1763" s="31"/>
      <c r="PGL1763" s="24"/>
      <c r="PGM1763" s="24"/>
      <c r="PGN1763" s="24"/>
      <c r="PGO1763" s="24"/>
      <c r="PGP1763" s="24"/>
      <c r="PGQ1763" s="24"/>
      <c r="PGR1763" s="24"/>
      <c r="PGS1763" s="24"/>
      <c r="PGT1763" s="24"/>
      <c r="PGU1763" s="24"/>
      <c r="PGV1763" s="24"/>
      <c r="PGW1763" s="24"/>
      <c r="PGX1763" s="24"/>
      <c r="PGY1763" s="24"/>
      <c r="PGZ1763" s="24"/>
      <c r="PHD1763" s="3"/>
      <c r="PHE1763" s="31"/>
      <c r="PHF1763" s="5"/>
      <c r="PHG1763" s="9"/>
      <c r="PHJ1763" s="2"/>
      <c r="PHM1763" s="24"/>
      <c r="PHN1763" s="24"/>
      <c r="PHO1763" s="31"/>
      <c r="PHP1763" s="24"/>
      <c r="PHQ1763" s="24"/>
      <c r="PHR1763" s="24"/>
      <c r="PHS1763" s="24"/>
      <c r="PHT1763" s="24"/>
      <c r="PHU1763" s="24"/>
      <c r="PHV1763" s="24"/>
      <c r="PHW1763" s="24"/>
      <c r="PHX1763" s="24"/>
      <c r="PHY1763" s="24"/>
      <c r="PHZ1763" s="24"/>
      <c r="PIA1763" s="24"/>
      <c r="PIB1763" s="24"/>
      <c r="PIC1763" s="24"/>
      <c r="PID1763" s="24"/>
      <c r="PIH1763" s="3"/>
      <c r="PII1763" s="31"/>
      <c r="PIJ1763" s="5"/>
      <c r="PIK1763" s="9"/>
      <c r="PIN1763" s="2"/>
      <c r="PIQ1763" s="24"/>
      <c r="PIR1763" s="24"/>
      <c r="PIS1763" s="31"/>
      <c r="PIT1763" s="24"/>
      <c r="PIU1763" s="24"/>
      <c r="PIV1763" s="24"/>
      <c r="PIW1763" s="24"/>
      <c r="PIX1763" s="24"/>
      <c r="PIY1763" s="24"/>
      <c r="PIZ1763" s="24"/>
      <c r="PJA1763" s="24"/>
      <c r="PJB1763" s="24"/>
      <c r="PJC1763" s="24"/>
      <c r="PJD1763" s="24"/>
      <c r="PJE1763" s="24"/>
      <c r="PJF1763" s="24"/>
      <c r="PJG1763" s="24"/>
      <c r="PJH1763" s="24"/>
      <c r="PJL1763" s="3"/>
      <c r="PJM1763" s="31"/>
      <c r="PJN1763" s="5"/>
      <c r="PJO1763" s="9"/>
      <c r="PJR1763" s="2"/>
      <c r="PJU1763" s="24"/>
      <c r="PJV1763" s="24"/>
      <c r="PJW1763" s="31"/>
      <c r="PJX1763" s="24"/>
      <c r="PJY1763" s="24"/>
      <c r="PJZ1763" s="24"/>
      <c r="PKA1763" s="24"/>
      <c r="PKB1763" s="24"/>
      <c r="PKC1763" s="24"/>
      <c r="PKD1763" s="24"/>
      <c r="PKE1763" s="24"/>
      <c r="PKF1763" s="24"/>
      <c r="PKG1763" s="24"/>
      <c r="PKH1763" s="24"/>
      <c r="PKI1763" s="24"/>
      <c r="PKJ1763" s="24"/>
      <c r="PKK1763" s="24"/>
      <c r="PKL1763" s="24"/>
      <c r="PKP1763" s="3"/>
      <c r="PKQ1763" s="31"/>
      <c r="PKR1763" s="5"/>
      <c r="PKS1763" s="9"/>
      <c r="PKV1763" s="2"/>
      <c r="PKY1763" s="24"/>
      <c r="PKZ1763" s="24"/>
      <c r="PLA1763" s="31"/>
      <c r="PLB1763" s="24"/>
      <c r="PLC1763" s="24"/>
      <c r="PLD1763" s="24"/>
      <c r="PLE1763" s="24"/>
      <c r="PLF1763" s="24"/>
      <c r="PLG1763" s="24"/>
      <c r="PLH1763" s="24"/>
      <c r="PLI1763" s="24"/>
      <c r="PLJ1763" s="24"/>
      <c r="PLK1763" s="24"/>
      <c r="PLL1763" s="24"/>
      <c r="PLM1763" s="24"/>
      <c r="PLN1763" s="24"/>
      <c r="PLO1763" s="24"/>
      <c r="PLP1763" s="24"/>
      <c r="PLT1763" s="3"/>
      <c r="PLU1763" s="31"/>
      <c r="PLV1763" s="5"/>
      <c r="PLW1763" s="9"/>
      <c r="PLZ1763" s="2"/>
      <c r="PMC1763" s="24"/>
      <c r="PMD1763" s="24"/>
      <c r="PME1763" s="31"/>
      <c r="PMF1763" s="24"/>
      <c r="PMG1763" s="24"/>
      <c r="PMH1763" s="24"/>
      <c r="PMI1763" s="24"/>
      <c r="PMJ1763" s="24"/>
      <c r="PMK1763" s="24"/>
      <c r="PML1763" s="24"/>
      <c r="PMM1763" s="24"/>
      <c r="PMN1763" s="24"/>
      <c r="PMO1763" s="24"/>
      <c r="PMP1763" s="24"/>
      <c r="PMQ1763" s="24"/>
      <c r="PMR1763" s="24"/>
      <c r="PMS1763" s="24"/>
      <c r="PMT1763" s="24"/>
      <c r="PMX1763" s="3"/>
      <c r="PMY1763" s="31"/>
      <c r="PMZ1763" s="5"/>
      <c r="PNA1763" s="9"/>
      <c r="PND1763" s="2"/>
      <c r="PNG1763" s="24"/>
      <c r="PNH1763" s="24"/>
      <c r="PNI1763" s="31"/>
      <c r="PNJ1763" s="24"/>
      <c r="PNK1763" s="24"/>
      <c r="PNL1763" s="24"/>
      <c r="PNM1763" s="24"/>
      <c r="PNN1763" s="24"/>
      <c r="PNO1763" s="24"/>
      <c r="PNP1763" s="24"/>
      <c r="PNQ1763" s="24"/>
      <c r="PNR1763" s="24"/>
      <c r="PNS1763" s="24"/>
      <c r="PNT1763" s="24"/>
      <c r="PNU1763" s="24"/>
      <c r="PNV1763" s="24"/>
      <c r="PNW1763" s="24"/>
      <c r="PNX1763" s="24"/>
      <c r="POB1763" s="3"/>
      <c r="POC1763" s="31"/>
      <c r="POD1763" s="5"/>
      <c r="POE1763" s="9"/>
      <c r="POH1763" s="2"/>
      <c r="POK1763" s="24"/>
      <c r="POL1763" s="24"/>
      <c r="POM1763" s="31"/>
      <c r="PON1763" s="24"/>
      <c r="POO1763" s="24"/>
      <c r="POP1763" s="24"/>
      <c r="POQ1763" s="24"/>
      <c r="POR1763" s="24"/>
      <c r="POS1763" s="24"/>
      <c r="POT1763" s="24"/>
      <c r="POU1763" s="24"/>
      <c r="POV1763" s="24"/>
      <c r="POW1763" s="24"/>
      <c r="POX1763" s="24"/>
      <c r="POY1763" s="24"/>
      <c r="POZ1763" s="24"/>
      <c r="PPA1763" s="24"/>
      <c r="PPB1763" s="24"/>
      <c r="PPF1763" s="3"/>
      <c r="PPG1763" s="31"/>
      <c r="PPH1763" s="5"/>
      <c r="PPI1763" s="9"/>
      <c r="PPL1763" s="2"/>
      <c r="PPO1763" s="24"/>
      <c r="PPP1763" s="24"/>
      <c r="PPQ1763" s="31"/>
      <c r="PPR1763" s="24"/>
      <c r="PPS1763" s="24"/>
      <c r="PPT1763" s="24"/>
      <c r="PPU1763" s="24"/>
      <c r="PPV1763" s="24"/>
      <c r="PPW1763" s="24"/>
      <c r="PPX1763" s="24"/>
      <c r="PPY1763" s="24"/>
      <c r="PPZ1763" s="24"/>
      <c r="PQA1763" s="24"/>
      <c r="PQB1763" s="24"/>
      <c r="PQC1763" s="24"/>
      <c r="PQD1763" s="24"/>
      <c r="PQE1763" s="24"/>
      <c r="PQF1763" s="24"/>
      <c r="PQJ1763" s="3"/>
      <c r="PQK1763" s="31"/>
      <c r="PQL1763" s="5"/>
      <c r="PQM1763" s="9"/>
      <c r="PQP1763" s="2"/>
      <c r="PQS1763" s="24"/>
      <c r="PQT1763" s="24"/>
      <c r="PQU1763" s="31"/>
      <c r="PQV1763" s="24"/>
      <c r="PQW1763" s="24"/>
      <c r="PQX1763" s="24"/>
      <c r="PQY1763" s="24"/>
      <c r="PQZ1763" s="24"/>
      <c r="PRA1763" s="24"/>
      <c r="PRB1763" s="24"/>
      <c r="PRC1763" s="24"/>
      <c r="PRD1763" s="24"/>
      <c r="PRE1763" s="24"/>
      <c r="PRF1763" s="24"/>
      <c r="PRG1763" s="24"/>
      <c r="PRH1763" s="24"/>
      <c r="PRI1763" s="24"/>
      <c r="PRJ1763" s="24"/>
      <c r="PRN1763" s="3"/>
      <c r="PRO1763" s="31"/>
      <c r="PRP1763" s="5"/>
      <c r="PRQ1763" s="9"/>
      <c r="PRT1763" s="2"/>
      <c r="PRW1763" s="24"/>
      <c r="PRX1763" s="24"/>
      <c r="PRY1763" s="31"/>
      <c r="PRZ1763" s="24"/>
      <c r="PSA1763" s="24"/>
      <c r="PSB1763" s="24"/>
      <c r="PSC1763" s="24"/>
      <c r="PSD1763" s="24"/>
      <c r="PSE1763" s="24"/>
      <c r="PSF1763" s="24"/>
      <c r="PSG1763" s="24"/>
      <c r="PSH1763" s="24"/>
      <c r="PSI1763" s="24"/>
      <c r="PSJ1763" s="24"/>
      <c r="PSK1763" s="24"/>
      <c r="PSL1763" s="24"/>
      <c r="PSM1763" s="24"/>
      <c r="PSN1763" s="24"/>
      <c r="PSR1763" s="3"/>
      <c r="PSS1763" s="31"/>
      <c r="PST1763" s="5"/>
      <c r="PSU1763" s="9"/>
      <c r="PSX1763" s="2"/>
      <c r="PTA1763" s="24"/>
      <c r="PTB1763" s="24"/>
      <c r="PTC1763" s="31"/>
      <c r="PTD1763" s="24"/>
      <c r="PTE1763" s="24"/>
      <c r="PTF1763" s="24"/>
      <c r="PTG1763" s="24"/>
      <c r="PTH1763" s="24"/>
      <c r="PTI1763" s="24"/>
      <c r="PTJ1763" s="24"/>
      <c r="PTK1763" s="24"/>
      <c r="PTL1763" s="24"/>
      <c r="PTM1763" s="24"/>
      <c r="PTN1763" s="24"/>
      <c r="PTO1763" s="24"/>
      <c r="PTP1763" s="24"/>
      <c r="PTQ1763" s="24"/>
      <c r="PTR1763" s="24"/>
      <c r="PTV1763" s="3"/>
      <c r="PTW1763" s="31"/>
      <c r="PTX1763" s="5"/>
      <c r="PTY1763" s="9"/>
      <c r="PUB1763" s="2"/>
      <c r="PUE1763" s="24"/>
      <c r="PUF1763" s="24"/>
      <c r="PUG1763" s="31"/>
      <c r="PUH1763" s="24"/>
      <c r="PUI1763" s="24"/>
      <c r="PUJ1763" s="24"/>
      <c r="PUK1763" s="24"/>
      <c r="PUL1763" s="24"/>
      <c r="PUM1763" s="24"/>
      <c r="PUN1763" s="24"/>
      <c r="PUO1763" s="24"/>
      <c r="PUP1763" s="24"/>
      <c r="PUQ1763" s="24"/>
      <c r="PUR1763" s="24"/>
      <c r="PUS1763" s="24"/>
      <c r="PUT1763" s="24"/>
      <c r="PUU1763" s="24"/>
      <c r="PUV1763" s="24"/>
      <c r="PUZ1763" s="3"/>
      <c r="PVA1763" s="31"/>
      <c r="PVB1763" s="5"/>
      <c r="PVC1763" s="9"/>
      <c r="PVF1763" s="2"/>
      <c r="PVI1763" s="24"/>
      <c r="PVJ1763" s="24"/>
      <c r="PVK1763" s="31"/>
      <c r="PVL1763" s="24"/>
      <c r="PVM1763" s="24"/>
      <c r="PVN1763" s="24"/>
      <c r="PVO1763" s="24"/>
      <c r="PVP1763" s="24"/>
      <c r="PVQ1763" s="24"/>
      <c r="PVR1763" s="24"/>
      <c r="PVS1763" s="24"/>
      <c r="PVT1763" s="24"/>
      <c r="PVU1763" s="24"/>
      <c r="PVV1763" s="24"/>
      <c r="PVW1763" s="24"/>
      <c r="PVX1763" s="24"/>
      <c r="PVY1763" s="24"/>
      <c r="PVZ1763" s="24"/>
      <c r="PWD1763" s="3"/>
      <c r="PWE1763" s="31"/>
      <c r="PWF1763" s="5"/>
      <c r="PWG1763" s="9"/>
      <c r="PWJ1763" s="2"/>
      <c r="PWM1763" s="24"/>
      <c r="PWN1763" s="24"/>
      <c r="PWO1763" s="31"/>
      <c r="PWP1763" s="24"/>
      <c r="PWQ1763" s="24"/>
      <c r="PWR1763" s="24"/>
      <c r="PWS1763" s="24"/>
      <c r="PWT1763" s="24"/>
      <c r="PWU1763" s="24"/>
      <c r="PWV1763" s="24"/>
      <c r="PWW1763" s="24"/>
      <c r="PWX1763" s="24"/>
      <c r="PWY1763" s="24"/>
      <c r="PWZ1763" s="24"/>
      <c r="PXA1763" s="24"/>
      <c r="PXB1763" s="24"/>
      <c r="PXC1763" s="24"/>
      <c r="PXD1763" s="24"/>
      <c r="PXH1763" s="3"/>
      <c r="PXI1763" s="31"/>
      <c r="PXJ1763" s="5"/>
      <c r="PXK1763" s="9"/>
      <c r="PXN1763" s="2"/>
      <c r="PXQ1763" s="24"/>
      <c r="PXR1763" s="24"/>
      <c r="PXS1763" s="31"/>
      <c r="PXT1763" s="24"/>
      <c r="PXU1763" s="24"/>
      <c r="PXV1763" s="24"/>
      <c r="PXW1763" s="24"/>
      <c r="PXX1763" s="24"/>
      <c r="PXY1763" s="24"/>
      <c r="PXZ1763" s="24"/>
      <c r="PYA1763" s="24"/>
      <c r="PYB1763" s="24"/>
      <c r="PYC1763" s="24"/>
      <c r="PYD1763" s="24"/>
      <c r="PYE1763" s="24"/>
      <c r="PYF1763" s="24"/>
      <c r="PYG1763" s="24"/>
      <c r="PYH1763" s="24"/>
      <c r="PYL1763" s="3"/>
      <c r="PYM1763" s="31"/>
      <c r="PYN1763" s="5"/>
      <c r="PYO1763" s="9"/>
      <c r="PYR1763" s="2"/>
      <c r="PYU1763" s="24"/>
      <c r="PYV1763" s="24"/>
      <c r="PYW1763" s="31"/>
      <c r="PYX1763" s="24"/>
      <c r="PYY1763" s="24"/>
      <c r="PYZ1763" s="24"/>
      <c r="PZA1763" s="24"/>
      <c r="PZB1763" s="24"/>
      <c r="PZC1763" s="24"/>
      <c r="PZD1763" s="24"/>
      <c r="PZE1763" s="24"/>
      <c r="PZF1763" s="24"/>
      <c r="PZG1763" s="24"/>
      <c r="PZH1763" s="24"/>
      <c r="PZI1763" s="24"/>
      <c r="PZJ1763" s="24"/>
      <c r="PZK1763" s="24"/>
      <c r="PZL1763" s="24"/>
      <c r="PZP1763" s="3"/>
      <c r="PZQ1763" s="31"/>
      <c r="PZR1763" s="5"/>
      <c r="PZS1763" s="9"/>
      <c r="PZV1763" s="2"/>
      <c r="PZY1763" s="24"/>
      <c r="PZZ1763" s="24"/>
      <c r="QAA1763" s="31"/>
      <c r="QAB1763" s="24"/>
      <c r="QAC1763" s="24"/>
      <c r="QAD1763" s="24"/>
      <c r="QAE1763" s="24"/>
      <c r="QAF1763" s="24"/>
      <c r="QAG1763" s="24"/>
      <c r="QAH1763" s="24"/>
      <c r="QAI1763" s="24"/>
      <c r="QAJ1763" s="24"/>
      <c r="QAK1763" s="24"/>
      <c r="QAL1763" s="24"/>
      <c r="QAM1763" s="24"/>
      <c r="QAN1763" s="24"/>
      <c r="QAO1763" s="24"/>
      <c r="QAP1763" s="24"/>
      <c r="QAT1763" s="3"/>
      <c r="QAU1763" s="31"/>
      <c r="QAV1763" s="5"/>
      <c r="QAW1763" s="9"/>
      <c r="QAZ1763" s="2"/>
      <c r="QBC1763" s="24"/>
      <c r="QBD1763" s="24"/>
      <c r="QBE1763" s="31"/>
      <c r="QBF1763" s="24"/>
      <c r="QBG1763" s="24"/>
      <c r="QBH1763" s="24"/>
      <c r="QBI1763" s="24"/>
      <c r="QBJ1763" s="24"/>
      <c r="QBK1763" s="24"/>
      <c r="QBL1763" s="24"/>
      <c r="QBM1763" s="24"/>
      <c r="QBN1763" s="24"/>
      <c r="QBO1763" s="24"/>
      <c r="QBP1763" s="24"/>
      <c r="QBQ1763" s="24"/>
      <c r="QBR1763" s="24"/>
      <c r="QBS1763" s="24"/>
      <c r="QBT1763" s="24"/>
      <c r="QBX1763" s="3"/>
      <c r="QBY1763" s="31"/>
      <c r="QBZ1763" s="5"/>
      <c r="QCA1763" s="9"/>
      <c r="QCD1763" s="2"/>
      <c r="QCG1763" s="24"/>
      <c r="QCH1763" s="24"/>
      <c r="QCI1763" s="31"/>
      <c r="QCJ1763" s="24"/>
      <c r="QCK1763" s="24"/>
      <c r="QCL1763" s="24"/>
      <c r="QCM1763" s="24"/>
      <c r="QCN1763" s="24"/>
      <c r="QCO1763" s="24"/>
      <c r="QCP1763" s="24"/>
      <c r="QCQ1763" s="24"/>
      <c r="QCR1763" s="24"/>
      <c r="QCS1763" s="24"/>
      <c r="QCT1763" s="24"/>
      <c r="QCU1763" s="24"/>
      <c r="QCV1763" s="24"/>
      <c r="QCW1763" s="24"/>
      <c r="QCX1763" s="24"/>
      <c r="QDB1763" s="3"/>
      <c r="QDC1763" s="31"/>
      <c r="QDD1763" s="5"/>
      <c r="QDE1763" s="9"/>
      <c r="QDH1763" s="2"/>
      <c r="QDK1763" s="24"/>
      <c r="QDL1763" s="24"/>
      <c r="QDM1763" s="31"/>
      <c r="QDN1763" s="24"/>
      <c r="QDO1763" s="24"/>
      <c r="QDP1763" s="24"/>
      <c r="QDQ1763" s="24"/>
      <c r="QDR1763" s="24"/>
      <c r="QDS1763" s="24"/>
      <c r="QDT1763" s="24"/>
      <c r="QDU1763" s="24"/>
      <c r="QDV1763" s="24"/>
      <c r="QDW1763" s="24"/>
      <c r="QDX1763" s="24"/>
      <c r="QDY1763" s="24"/>
      <c r="QDZ1763" s="24"/>
      <c r="QEA1763" s="24"/>
      <c r="QEB1763" s="24"/>
      <c r="QEF1763" s="3"/>
      <c r="QEG1763" s="31"/>
      <c r="QEH1763" s="5"/>
      <c r="QEI1763" s="9"/>
      <c r="QEL1763" s="2"/>
      <c r="QEO1763" s="24"/>
      <c r="QEP1763" s="24"/>
      <c r="QEQ1763" s="31"/>
      <c r="QER1763" s="24"/>
      <c r="QES1763" s="24"/>
      <c r="QET1763" s="24"/>
      <c r="QEU1763" s="24"/>
      <c r="QEV1763" s="24"/>
      <c r="QEW1763" s="24"/>
      <c r="QEX1763" s="24"/>
      <c r="QEY1763" s="24"/>
      <c r="QEZ1763" s="24"/>
      <c r="QFA1763" s="24"/>
      <c r="QFB1763" s="24"/>
      <c r="QFC1763" s="24"/>
      <c r="QFD1763" s="24"/>
      <c r="QFE1763" s="24"/>
      <c r="QFF1763" s="24"/>
      <c r="QFJ1763" s="3"/>
      <c r="QFK1763" s="31"/>
      <c r="QFL1763" s="5"/>
      <c r="QFM1763" s="9"/>
      <c r="QFP1763" s="2"/>
      <c r="QFS1763" s="24"/>
      <c r="QFT1763" s="24"/>
      <c r="QFU1763" s="31"/>
      <c r="QFV1763" s="24"/>
      <c r="QFW1763" s="24"/>
      <c r="QFX1763" s="24"/>
      <c r="QFY1763" s="24"/>
      <c r="QFZ1763" s="24"/>
      <c r="QGA1763" s="24"/>
      <c r="QGB1763" s="24"/>
      <c r="QGC1763" s="24"/>
      <c r="QGD1763" s="24"/>
      <c r="QGE1763" s="24"/>
      <c r="QGF1763" s="24"/>
      <c r="QGG1763" s="24"/>
      <c r="QGH1763" s="24"/>
      <c r="QGI1763" s="24"/>
      <c r="QGJ1763" s="24"/>
      <c r="QGN1763" s="3"/>
      <c r="QGO1763" s="31"/>
      <c r="QGP1763" s="5"/>
      <c r="QGQ1763" s="9"/>
      <c r="QGT1763" s="2"/>
      <c r="QGW1763" s="24"/>
      <c r="QGX1763" s="24"/>
      <c r="QGY1763" s="31"/>
      <c r="QGZ1763" s="24"/>
      <c r="QHA1763" s="24"/>
      <c r="QHB1763" s="24"/>
      <c r="QHC1763" s="24"/>
      <c r="QHD1763" s="24"/>
      <c r="QHE1763" s="24"/>
      <c r="QHF1763" s="24"/>
      <c r="QHG1763" s="24"/>
      <c r="QHH1763" s="24"/>
      <c r="QHI1763" s="24"/>
      <c r="QHJ1763" s="24"/>
      <c r="QHK1763" s="24"/>
      <c r="QHL1763" s="24"/>
      <c r="QHM1763" s="24"/>
      <c r="QHN1763" s="24"/>
      <c r="QHR1763" s="3"/>
      <c r="QHS1763" s="31"/>
      <c r="QHT1763" s="5"/>
      <c r="QHU1763" s="9"/>
      <c r="QHX1763" s="2"/>
      <c r="QIA1763" s="24"/>
      <c r="QIB1763" s="24"/>
      <c r="QIC1763" s="31"/>
      <c r="QID1763" s="24"/>
      <c r="QIE1763" s="24"/>
      <c r="QIF1763" s="24"/>
      <c r="QIG1763" s="24"/>
      <c r="QIH1763" s="24"/>
      <c r="QII1763" s="24"/>
      <c r="QIJ1763" s="24"/>
      <c r="QIK1763" s="24"/>
      <c r="QIL1763" s="24"/>
      <c r="QIM1763" s="24"/>
      <c r="QIN1763" s="24"/>
      <c r="QIO1763" s="24"/>
      <c r="QIP1763" s="24"/>
      <c r="QIQ1763" s="24"/>
      <c r="QIR1763" s="24"/>
      <c r="QIV1763" s="3"/>
      <c r="QIW1763" s="31"/>
      <c r="QIX1763" s="5"/>
      <c r="QIY1763" s="9"/>
      <c r="QJB1763" s="2"/>
      <c r="QJE1763" s="24"/>
      <c r="QJF1763" s="24"/>
      <c r="QJG1763" s="31"/>
      <c r="QJH1763" s="24"/>
      <c r="QJI1763" s="24"/>
      <c r="QJJ1763" s="24"/>
      <c r="QJK1763" s="24"/>
      <c r="QJL1763" s="24"/>
      <c r="QJM1763" s="24"/>
      <c r="QJN1763" s="24"/>
      <c r="QJO1763" s="24"/>
      <c r="QJP1763" s="24"/>
      <c r="QJQ1763" s="24"/>
      <c r="QJR1763" s="24"/>
      <c r="QJS1763" s="24"/>
      <c r="QJT1763" s="24"/>
      <c r="QJU1763" s="24"/>
      <c r="QJV1763" s="24"/>
      <c r="QJZ1763" s="3"/>
      <c r="QKA1763" s="31"/>
      <c r="QKB1763" s="5"/>
      <c r="QKC1763" s="9"/>
      <c r="QKF1763" s="2"/>
      <c r="QKI1763" s="24"/>
      <c r="QKJ1763" s="24"/>
      <c r="QKK1763" s="31"/>
      <c r="QKL1763" s="24"/>
      <c r="QKM1763" s="24"/>
      <c r="QKN1763" s="24"/>
      <c r="QKO1763" s="24"/>
      <c r="QKP1763" s="24"/>
      <c r="QKQ1763" s="24"/>
      <c r="QKR1763" s="24"/>
      <c r="QKS1763" s="24"/>
      <c r="QKT1763" s="24"/>
      <c r="QKU1763" s="24"/>
      <c r="QKV1763" s="24"/>
      <c r="QKW1763" s="24"/>
      <c r="QKX1763" s="24"/>
      <c r="QKY1763" s="24"/>
      <c r="QKZ1763" s="24"/>
      <c r="QLD1763" s="3"/>
      <c r="QLE1763" s="31"/>
      <c r="QLF1763" s="5"/>
      <c r="QLG1763" s="9"/>
      <c r="QLJ1763" s="2"/>
      <c r="QLM1763" s="24"/>
      <c r="QLN1763" s="24"/>
      <c r="QLO1763" s="31"/>
      <c r="QLP1763" s="24"/>
      <c r="QLQ1763" s="24"/>
      <c r="QLR1763" s="24"/>
      <c r="QLS1763" s="24"/>
      <c r="QLT1763" s="24"/>
      <c r="QLU1763" s="24"/>
      <c r="QLV1763" s="24"/>
      <c r="QLW1763" s="24"/>
      <c r="QLX1763" s="24"/>
      <c r="QLY1763" s="24"/>
      <c r="QLZ1763" s="24"/>
      <c r="QMA1763" s="24"/>
      <c r="QMB1763" s="24"/>
      <c r="QMC1763" s="24"/>
      <c r="QMD1763" s="24"/>
      <c r="QMH1763" s="3"/>
      <c r="QMI1763" s="31"/>
      <c r="QMJ1763" s="5"/>
      <c r="QMK1763" s="9"/>
      <c r="QMN1763" s="2"/>
      <c r="QMQ1763" s="24"/>
      <c r="QMR1763" s="24"/>
      <c r="QMS1763" s="31"/>
      <c r="QMT1763" s="24"/>
      <c r="QMU1763" s="24"/>
      <c r="QMV1763" s="24"/>
      <c r="QMW1763" s="24"/>
      <c r="QMX1763" s="24"/>
      <c r="QMY1763" s="24"/>
      <c r="QMZ1763" s="24"/>
      <c r="QNA1763" s="24"/>
      <c r="QNB1763" s="24"/>
      <c r="QNC1763" s="24"/>
      <c r="QND1763" s="24"/>
      <c r="QNE1763" s="24"/>
      <c r="QNF1763" s="24"/>
      <c r="QNG1763" s="24"/>
      <c r="QNH1763" s="24"/>
      <c r="QNL1763" s="3"/>
      <c r="QNM1763" s="31"/>
      <c r="QNN1763" s="5"/>
      <c r="QNO1763" s="9"/>
      <c r="QNR1763" s="2"/>
      <c r="QNU1763" s="24"/>
      <c r="QNV1763" s="24"/>
      <c r="QNW1763" s="31"/>
      <c r="QNX1763" s="24"/>
      <c r="QNY1763" s="24"/>
      <c r="QNZ1763" s="24"/>
      <c r="QOA1763" s="24"/>
      <c r="QOB1763" s="24"/>
      <c r="QOC1763" s="24"/>
      <c r="QOD1763" s="24"/>
      <c r="QOE1763" s="24"/>
      <c r="QOF1763" s="24"/>
      <c r="QOG1763" s="24"/>
      <c r="QOH1763" s="24"/>
      <c r="QOI1763" s="24"/>
      <c r="QOJ1763" s="24"/>
      <c r="QOK1763" s="24"/>
      <c r="QOL1763" s="24"/>
      <c r="QOP1763" s="3"/>
      <c r="QOQ1763" s="31"/>
      <c r="QOR1763" s="5"/>
      <c r="QOS1763" s="9"/>
      <c r="QOV1763" s="2"/>
      <c r="QOY1763" s="24"/>
      <c r="QOZ1763" s="24"/>
      <c r="QPA1763" s="31"/>
      <c r="QPB1763" s="24"/>
      <c r="QPC1763" s="24"/>
      <c r="QPD1763" s="24"/>
      <c r="QPE1763" s="24"/>
      <c r="QPF1763" s="24"/>
      <c r="QPG1763" s="24"/>
      <c r="QPH1763" s="24"/>
      <c r="QPI1763" s="24"/>
      <c r="QPJ1763" s="24"/>
      <c r="QPK1763" s="24"/>
      <c r="QPL1763" s="24"/>
      <c r="QPM1763" s="24"/>
      <c r="QPN1763" s="24"/>
      <c r="QPO1763" s="24"/>
      <c r="QPP1763" s="24"/>
      <c r="QPT1763" s="3"/>
      <c r="QPU1763" s="31"/>
      <c r="QPV1763" s="5"/>
      <c r="QPW1763" s="9"/>
      <c r="QPZ1763" s="2"/>
      <c r="QQC1763" s="24"/>
      <c r="QQD1763" s="24"/>
      <c r="QQE1763" s="31"/>
      <c r="QQF1763" s="24"/>
      <c r="QQG1763" s="24"/>
      <c r="QQH1763" s="24"/>
      <c r="QQI1763" s="24"/>
      <c r="QQJ1763" s="24"/>
      <c r="QQK1763" s="24"/>
      <c r="QQL1763" s="24"/>
      <c r="QQM1763" s="24"/>
      <c r="QQN1763" s="24"/>
      <c r="QQO1763" s="24"/>
      <c r="QQP1763" s="24"/>
      <c r="QQQ1763" s="24"/>
      <c r="QQR1763" s="24"/>
      <c r="QQS1763" s="24"/>
      <c r="QQT1763" s="24"/>
      <c r="QQX1763" s="3"/>
      <c r="QQY1763" s="31"/>
      <c r="QQZ1763" s="5"/>
      <c r="QRA1763" s="9"/>
      <c r="QRD1763" s="2"/>
      <c r="QRG1763" s="24"/>
      <c r="QRH1763" s="24"/>
      <c r="QRI1763" s="31"/>
      <c r="QRJ1763" s="24"/>
      <c r="QRK1763" s="24"/>
      <c r="QRL1763" s="24"/>
      <c r="QRM1763" s="24"/>
      <c r="QRN1763" s="24"/>
      <c r="QRO1763" s="24"/>
      <c r="QRP1763" s="24"/>
      <c r="QRQ1763" s="24"/>
      <c r="QRR1763" s="24"/>
      <c r="QRS1763" s="24"/>
      <c r="QRT1763" s="24"/>
      <c r="QRU1763" s="24"/>
      <c r="QRV1763" s="24"/>
      <c r="QRW1763" s="24"/>
      <c r="QRX1763" s="24"/>
      <c r="QSB1763" s="3"/>
      <c r="QSC1763" s="31"/>
      <c r="QSD1763" s="5"/>
      <c r="QSE1763" s="9"/>
      <c r="QSH1763" s="2"/>
      <c r="QSK1763" s="24"/>
      <c r="QSL1763" s="24"/>
      <c r="QSM1763" s="31"/>
      <c r="QSN1763" s="24"/>
      <c r="QSO1763" s="24"/>
      <c r="QSP1763" s="24"/>
      <c r="QSQ1763" s="24"/>
      <c r="QSR1763" s="24"/>
      <c r="QSS1763" s="24"/>
      <c r="QST1763" s="24"/>
      <c r="QSU1763" s="24"/>
      <c r="QSV1763" s="24"/>
      <c r="QSW1763" s="24"/>
      <c r="QSX1763" s="24"/>
      <c r="QSY1763" s="24"/>
      <c r="QSZ1763" s="24"/>
      <c r="QTA1763" s="24"/>
      <c r="QTB1763" s="24"/>
      <c r="QTF1763" s="3"/>
      <c r="QTG1763" s="31"/>
      <c r="QTH1763" s="5"/>
      <c r="QTI1763" s="9"/>
      <c r="QTL1763" s="2"/>
      <c r="QTO1763" s="24"/>
      <c r="QTP1763" s="24"/>
      <c r="QTQ1763" s="31"/>
      <c r="QTR1763" s="24"/>
      <c r="QTS1763" s="24"/>
      <c r="QTT1763" s="24"/>
      <c r="QTU1763" s="24"/>
      <c r="QTV1763" s="24"/>
      <c r="QTW1763" s="24"/>
      <c r="QTX1763" s="24"/>
      <c r="QTY1763" s="24"/>
      <c r="QTZ1763" s="24"/>
      <c r="QUA1763" s="24"/>
      <c r="QUB1763" s="24"/>
      <c r="QUC1763" s="24"/>
      <c r="QUD1763" s="24"/>
      <c r="QUE1763" s="24"/>
      <c r="QUF1763" s="24"/>
      <c r="QUJ1763" s="3"/>
      <c r="QUK1763" s="31"/>
      <c r="QUL1763" s="5"/>
      <c r="QUM1763" s="9"/>
      <c r="QUP1763" s="2"/>
      <c r="QUS1763" s="24"/>
      <c r="QUT1763" s="24"/>
      <c r="QUU1763" s="31"/>
      <c r="QUV1763" s="24"/>
      <c r="QUW1763" s="24"/>
      <c r="QUX1763" s="24"/>
      <c r="QUY1763" s="24"/>
      <c r="QUZ1763" s="24"/>
      <c r="QVA1763" s="24"/>
      <c r="QVB1763" s="24"/>
      <c r="QVC1763" s="24"/>
      <c r="QVD1763" s="24"/>
      <c r="QVE1763" s="24"/>
      <c r="QVF1763" s="24"/>
      <c r="QVG1763" s="24"/>
      <c r="QVH1763" s="24"/>
      <c r="QVI1763" s="24"/>
      <c r="QVJ1763" s="24"/>
      <c r="QVN1763" s="3"/>
      <c r="QVO1763" s="31"/>
      <c r="QVP1763" s="5"/>
      <c r="QVQ1763" s="9"/>
      <c r="QVT1763" s="2"/>
      <c r="QVW1763" s="24"/>
      <c r="QVX1763" s="24"/>
      <c r="QVY1763" s="31"/>
      <c r="QVZ1763" s="24"/>
      <c r="QWA1763" s="24"/>
      <c r="QWB1763" s="24"/>
      <c r="QWC1763" s="24"/>
      <c r="QWD1763" s="24"/>
      <c r="QWE1763" s="24"/>
      <c r="QWF1763" s="24"/>
      <c r="QWG1763" s="24"/>
      <c r="QWH1763" s="24"/>
      <c r="QWI1763" s="24"/>
      <c r="QWJ1763" s="24"/>
      <c r="QWK1763" s="24"/>
      <c r="QWL1763" s="24"/>
      <c r="QWM1763" s="24"/>
      <c r="QWN1763" s="24"/>
      <c r="QWR1763" s="3"/>
      <c r="QWS1763" s="31"/>
      <c r="QWT1763" s="5"/>
      <c r="QWU1763" s="9"/>
      <c r="QWX1763" s="2"/>
      <c r="QXA1763" s="24"/>
      <c r="QXB1763" s="24"/>
      <c r="QXC1763" s="31"/>
      <c r="QXD1763" s="24"/>
      <c r="QXE1763" s="24"/>
      <c r="QXF1763" s="24"/>
      <c r="QXG1763" s="24"/>
      <c r="QXH1763" s="24"/>
      <c r="QXI1763" s="24"/>
      <c r="QXJ1763" s="24"/>
      <c r="QXK1763" s="24"/>
      <c r="QXL1763" s="24"/>
      <c r="QXM1763" s="24"/>
      <c r="QXN1763" s="24"/>
      <c r="QXO1763" s="24"/>
      <c r="QXP1763" s="24"/>
      <c r="QXQ1763" s="24"/>
      <c r="QXR1763" s="24"/>
      <c r="QXV1763" s="3"/>
      <c r="QXW1763" s="31"/>
      <c r="QXX1763" s="5"/>
      <c r="QXY1763" s="9"/>
      <c r="QYB1763" s="2"/>
      <c r="QYE1763" s="24"/>
      <c r="QYF1763" s="24"/>
      <c r="QYG1763" s="31"/>
      <c r="QYH1763" s="24"/>
      <c r="QYI1763" s="24"/>
      <c r="QYJ1763" s="24"/>
      <c r="QYK1763" s="24"/>
      <c r="QYL1763" s="24"/>
      <c r="QYM1763" s="24"/>
      <c r="QYN1763" s="24"/>
      <c r="QYO1763" s="24"/>
      <c r="QYP1763" s="24"/>
      <c r="QYQ1763" s="24"/>
      <c r="QYR1763" s="24"/>
      <c r="QYS1763" s="24"/>
      <c r="QYT1763" s="24"/>
      <c r="QYU1763" s="24"/>
      <c r="QYV1763" s="24"/>
      <c r="QYZ1763" s="3"/>
      <c r="QZA1763" s="31"/>
      <c r="QZB1763" s="5"/>
      <c r="QZC1763" s="9"/>
      <c r="QZF1763" s="2"/>
      <c r="QZI1763" s="24"/>
      <c r="QZJ1763" s="24"/>
      <c r="QZK1763" s="31"/>
      <c r="QZL1763" s="24"/>
      <c r="QZM1763" s="24"/>
      <c r="QZN1763" s="24"/>
      <c r="QZO1763" s="24"/>
      <c r="QZP1763" s="24"/>
      <c r="QZQ1763" s="24"/>
      <c r="QZR1763" s="24"/>
      <c r="QZS1763" s="24"/>
      <c r="QZT1763" s="24"/>
      <c r="QZU1763" s="24"/>
      <c r="QZV1763" s="24"/>
      <c r="QZW1763" s="24"/>
      <c r="QZX1763" s="24"/>
      <c r="QZY1763" s="24"/>
      <c r="QZZ1763" s="24"/>
      <c r="RAD1763" s="3"/>
      <c r="RAE1763" s="31"/>
      <c r="RAF1763" s="5"/>
      <c r="RAG1763" s="9"/>
      <c r="RAJ1763" s="2"/>
      <c r="RAM1763" s="24"/>
      <c r="RAN1763" s="24"/>
      <c r="RAO1763" s="31"/>
      <c r="RAP1763" s="24"/>
      <c r="RAQ1763" s="24"/>
      <c r="RAR1763" s="24"/>
      <c r="RAS1763" s="24"/>
      <c r="RAT1763" s="24"/>
      <c r="RAU1763" s="24"/>
      <c r="RAV1763" s="24"/>
      <c r="RAW1763" s="24"/>
      <c r="RAX1763" s="24"/>
      <c r="RAY1763" s="24"/>
      <c r="RAZ1763" s="24"/>
      <c r="RBA1763" s="24"/>
      <c r="RBB1763" s="24"/>
      <c r="RBC1763" s="24"/>
      <c r="RBD1763" s="24"/>
      <c r="RBH1763" s="3"/>
      <c r="RBI1763" s="31"/>
      <c r="RBJ1763" s="5"/>
      <c r="RBK1763" s="9"/>
      <c r="RBN1763" s="2"/>
      <c r="RBQ1763" s="24"/>
      <c r="RBR1763" s="24"/>
      <c r="RBS1763" s="31"/>
      <c r="RBT1763" s="24"/>
      <c r="RBU1763" s="24"/>
      <c r="RBV1763" s="24"/>
      <c r="RBW1763" s="24"/>
      <c r="RBX1763" s="24"/>
      <c r="RBY1763" s="24"/>
      <c r="RBZ1763" s="24"/>
      <c r="RCA1763" s="24"/>
      <c r="RCB1763" s="24"/>
      <c r="RCC1763" s="24"/>
      <c r="RCD1763" s="24"/>
      <c r="RCE1763" s="24"/>
      <c r="RCF1763" s="24"/>
      <c r="RCG1763" s="24"/>
      <c r="RCH1763" s="24"/>
      <c r="RCL1763" s="3"/>
      <c r="RCM1763" s="31"/>
      <c r="RCN1763" s="5"/>
      <c r="RCO1763" s="9"/>
      <c r="RCR1763" s="2"/>
      <c r="RCU1763" s="24"/>
      <c r="RCV1763" s="24"/>
      <c r="RCW1763" s="31"/>
      <c r="RCX1763" s="24"/>
      <c r="RCY1763" s="24"/>
      <c r="RCZ1763" s="24"/>
      <c r="RDA1763" s="24"/>
      <c r="RDB1763" s="24"/>
      <c r="RDC1763" s="24"/>
      <c r="RDD1763" s="24"/>
      <c r="RDE1763" s="24"/>
      <c r="RDF1763" s="24"/>
      <c r="RDG1763" s="24"/>
      <c r="RDH1763" s="24"/>
      <c r="RDI1763" s="24"/>
      <c r="RDJ1763" s="24"/>
      <c r="RDK1763" s="24"/>
      <c r="RDL1763" s="24"/>
      <c r="RDP1763" s="3"/>
      <c r="RDQ1763" s="31"/>
      <c r="RDR1763" s="5"/>
      <c r="RDS1763" s="9"/>
      <c r="RDV1763" s="2"/>
      <c r="RDY1763" s="24"/>
      <c r="RDZ1763" s="24"/>
      <c r="REA1763" s="31"/>
      <c r="REB1763" s="24"/>
      <c r="REC1763" s="24"/>
      <c r="RED1763" s="24"/>
      <c r="REE1763" s="24"/>
      <c r="REF1763" s="24"/>
      <c r="REG1763" s="24"/>
      <c r="REH1763" s="24"/>
      <c r="REI1763" s="24"/>
      <c r="REJ1763" s="24"/>
      <c r="REK1763" s="24"/>
      <c r="REL1763" s="24"/>
      <c r="REM1763" s="24"/>
      <c r="REN1763" s="24"/>
      <c r="REO1763" s="24"/>
      <c r="REP1763" s="24"/>
      <c r="RET1763" s="3"/>
      <c r="REU1763" s="31"/>
      <c r="REV1763" s="5"/>
      <c r="REW1763" s="9"/>
      <c r="REZ1763" s="2"/>
      <c r="RFC1763" s="24"/>
      <c r="RFD1763" s="24"/>
      <c r="RFE1763" s="31"/>
      <c r="RFF1763" s="24"/>
      <c r="RFG1763" s="24"/>
      <c r="RFH1763" s="24"/>
      <c r="RFI1763" s="24"/>
      <c r="RFJ1763" s="24"/>
      <c r="RFK1763" s="24"/>
      <c r="RFL1763" s="24"/>
      <c r="RFM1763" s="24"/>
      <c r="RFN1763" s="24"/>
      <c r="RFO1763" s="24"/>
      <c r="RFP1763" s="24"/>
      <c r="RFQ1763" s="24"/>
      <c r="RFR1763" s="24"/>
      <c r="RFS1763" s="24"/>
      <c r="RFT1763" s="24"/>
      <c r="RFX1763" s="3"/>
      <c r="RFY1763" s="31"/>
      <c r="RFZ1763" s="5"/>
      <c r="RGA1763" s="9"/>
      <c r="RGD1763" s="2"/>
      <c r="RGG1763" s="24"/>
      <c r="RGH1763" s="24"/>
      <c r="RGI1763" s="31"/>
      <c r="RGJ1763" s="24"/>
      <c r="RGK1763" s="24"/>
      <c r="RGL1763" s="24"/>
      <c r="RGM1763" s="24"/>
      <c r="RGN1763" s="24"/>
      <c r="RGO1763" s="24"/>
      <c r="RGP1763" s="24"/>
      <c r="RGQ1763" s="24"/>
      <c r="RGR1763" s="24"/>
      <c r="RGS1763" s="24"/>
      <c r="RGT1763" s="24"/>
      <c r="RGU1763" s="24"/>
      <c r="RGV1763" s="24"/>
      <c r="RGW1763" s="24"/>
      <c r="RGX1763" s="24"/>
      <c r="RHB1763" s="3"/>
      <c r="RHC1763" s="31"/>
      <c r="RHD1763" s="5"/>
      <c r="RHE1763" s="9"/>
      <c r="RHH1763" s="2"/>
      <c r="RHK1763" s="24"/>
      <c r="RHL1763" s="24"/>
      <c r="RHM1763" s="31"/>
      <c r="RHN1763" s="24"/>
      <c r="RHO1763" s="24"/>
      <c r="RHP1763" s="24"/>
      <c r="RHQ1763" s="24"/>
      <c r="RHR1763" s="24"/>
      <c r="RHS1763" s="24"/>
      <c r="RHT1763" s="24"/>
      <c r="RHU1763" s="24"/>
      <c r="RHV1763" s="24"/>
      <c r="RHW1763" s="24"/>
      <c r="RHX1763" s="24"/>
      <c r="RHY1763" s="24"/>
      <c r="RHZ1763" s="24"/>
      <c r="RIA1763" s="24"/>
      <c r="RIB1763" s="24"/>
      <c r="RIF1763" s="3"/>
      <c r="RIG1763" s="31"/>
      <c r="RIH1763" s="5"/>
      <c r="RII1763" s="9"/>
      <c r="RIL1763" s="2"/>
      <c r="RIO1763" s="24"/>
      <c r="RIP1763" s="24"/>
      <c r="RIQ1763" s="31"/>
      <c r="RIR1763" s="24"/>
      <c r="RIS1763" s="24"/>
      <c r="RIT1763" s="24"/>
      <c r="RIU1763" s="24"/>
      <c r="RIV1763" s="24"/>
      <c r="RIW1763" s="24"/>
      <c r="RIX1763" s="24"/>
      <c r="RIY1763" s="24"/>
      <c r="RIZ1763" s="24"/>
      <c r="RJA1763" s="24"/>
      <c r="RJB1763" s="24"/>
      <c r="RJC1763" s="24"/>
      <c r="RJD1763" s="24"/>
      <c r="RJE1763" s="24"/>
      <c r="RJF1763" s="24"/>
      <c r="RJJ1763" s="3"/>
      <c r="RJK1763" s="31"/>
      <c r="RJL1763" s="5"/>
      <c r="RJM1763" s="9"/>
      <c r="RJP1763" s="2"/>
      <c r="RJS1763" s="24"/>
      <c r="RJT1763" s="24"/>
      <c r="RJU1763" s="31"/>
      <c r="RJV1763" s="24"/>
      <c r="RJW1763" s="24"/>
      <c r="RJX1763" s="24"/>
      <c r="RJY1763" s="24"/>
      <c r="RJZ1763" s="24"/>
      <c r="RKA1763" s="24"/>
      <c r="RKB1763" s="24"/>
      <c r="RKC1763" s="24"/>
      <c r="RKD1763" s="24"/>
      <c r="RKE1763" s="24"/>
      <c r="RKF1763" s="24"/>
      <c r="RKG1763" s="24"/>
      <c r="RKH1763" s="24"/>
      <c r="RKI1763" s="24"/>
      <c r="RKJ1763" s="24"/>
      <c r="RKN1763" s="3"/>
      <c r="RKO1763" s="31"/>
      <c r="RKP1763" s="5"/>
      <c r="RKQ1763" s="9"/>
      <c r="RKT1763" s="2"/>
      <c r="RKW1763" s="24"/>
      <c r="RKX1763" s="24"/>
      <c r="RKY1763" s="31"/>
      <c r="RKZ1763" s="24"/>
      <c r="RLA1763" s="24"/>
      <c r="RLB1763" s="24"/>
      <c r="RLC1763" s="24"/>
      <c r="RLD1763" s="24"/>
      <c r="RLE1763" s="24"/>
      <c r="RLF1763" s="24"/>
      <c r="RLG1763" s="24"/>
      <c r="RLH1763" s="24"/>
      <c r="RLI1763" s="24"/>
      <c r="RLJ1763" s="24"/>
      <c r="RLK1763" s="24"/>
      <c r="RLL1763" s="24"/>
      <c r="RLM1763" s="24"/>
      <c r="RLN1763" s="24"/>
      <c r="RLR1763" s="3"/>
      <c r="RLS1763" s="31"/>
      <c r="RLT1763" s="5"/>
      <c r="RLU1763" s="9"/>
      <c r="RLX1763" s="2"/>
      <c r="RMA1763" s="24"/>
      <c r="RMB1763" s="24"/>
      <c r="RMC1763" s="31"/>
      <c r="RMD1763" s="24"/>
      <c r="RME1763" s="24"/>
      <c r="RMF1763" s="24"/>
      <c r="RMG1763" s="24"/>
      <c r="RMH1763" s="24"/>
      <c r="RMI1763" s="24"/>
      <c r="RMJ1763" s="24"/>
      <c r="RMK1763" s="24"/>
      <c r="RML1763" s="24"/>
      <c r="RMM1763" s="24"/>
      <c r="RMN1763" s="24"/>
      <c r="RMO1763" s="24"/>
      <c r="RMP1763" s="24"/>
      <c r="RMQ1763" s="24"/>
      <c r="RMR1763" s="24"/>
      <c r="RMV1763" s="3"/>
      <c r="RMW1763" s="31"/>
      <c r="RMX1763" s="5"/>
      <c r="RMY1763" s="9"/>
      <c r="RNB1763" s="2"/>
      <c r="RNE1763" s="24"/>
      <c r="RNF1763" s="24"/>
      <c r="RNG1763" s="31"/>
      <c r="RNH1763" s="24"/>
      <c r="RNI1763" s="24"/>
      <c r="RNJ1763" s="24"/>
      <c r="RNK1763" s="24"/>
      <c r="RNL1763" s="24"/>
      <c r="RNM1763" s="24"/>
      <c r="RNN1763" s="24"/>
      <c r="RNO1763" s="24"/>
      <c r="RNP1763" s="24"/>
      <c r="RNQ1763" s="24"/>
      <c r="RNR1763" s="24"/>
      <c r="RNS1763" s="24"/>
      <c r="RNT1763" s="24"/>
      <c r="RNU1763" s="24"/>
      <c r="RNV1763" s="24"/>
      <c r="RNZ1763" s="3"/>
      <c r="ROA1763" s="31"/>
      <c r="ROB1763" s="5"/>
      <c r="ROC1763" s="9"/>
      <c r="ROF1763" s="2"/>
      <c r="ROI1763" s="24"/>
      <c r="ROJ1763" s="24"/>
      <c r="ROK1763" s="31"/>
      <c r="ROL1763" s="24"/>
      <c r="ROM1763" s="24"/>
      <c r="RON1763" s="24"/>
      <c r="ROO1763" s="24"/>
      <c r="ROP1763" s="24"/>
      <c r="ROQ1763" s="24"/>
      <c r="ROR1763" s="24"/>
      <c r="ROS1763" s="24"/>
      <c r="ROT1763" s="24"/>
      <c r="ROU1763" s="24"/>
      <c r="ROV1763" s="24"/>
      <c r="ROW1763" s="24"/>
      <c r="ROX1763" s="24"/>
      <c r="ROY1763" s="24"/>
      <c r="ROZ1763" s="24"/>
      <c r="RPD1763" s="3"/>
      <c r="RPE1763" s="31"/>
      <c r="RPF1763" s="5"/>
      <c r="RPG1763" s="9"/>
      <c r="RPJ1763" s="2"/>
      <c r="RPM1763" s="24"/>
      <c r="RPN1763" s="24"/>
      <c r="RPO1763" s="31"/>
      <c r="RPP1763" s="24"/>
      <c r="RPQ1763" s="24"/>
      <c r="RPR1763" s="24"/>
      <c r="RPS1763" s="24"/>
      <c r="RPT1763" s="24"/>
      <c r="RPU1763" s="24"/>
      <c r="RPV1763" s="24"/>
      <c r="RPW1763" s="24"/>
      <c r="RPX1763" s="24"/>
      <c r="RPY1763" s="24"/>
      <c r="RPZ1763" s="24"/>
      <c r="RQA1763" s="24"/>
      <c r="RQB1763" s="24"/>
      <c r="RQC1763" s="24"/>
      <c r="RQD1763" s="24"/>
      <c r="RQH1763" s="3"/>
      <c r="RQI1763" s="31"/>
      <c r="RQJ1763" s="5"/>
      <c r="RQK1763" s="9"/>
      <c r="RQN1763" s="2"/>
      <c r="RQQ1763" s="24"/>
      <c r="RQR1763" s="24"/>
      <c r="RQS1763" s="31"/>
      <c r="RQT1763" s="24"/>
      <c r="RQU1763" s="24"/>
      <c r="RQV1763" s="24"/>
      <c r="RQW1763" s="24"/>
      <c r="RQX1763" s="24"/>
      <c r="RQY1763" s="24"/>
      <c r="RQZ1763" s="24"/>
      <c r="RRA1763" s="24"/>
      <c r="RRB1763" s="24"/>
      <c r="RRC1763" s="24"/>
      <c r="RRD1763" s="24"/>
      <c r="RRE1763" s="24"/>
      <c r="RRF1763" s="24"/>
      <c r="RRG1763" s="24"/>
      <c r="RRH1763" s="24"/>
      <c r="RRL1763" s="3"/>
      <c r="RRM1763" s="31"/>
      <c r="RRN1763" s="5"/>
      <c r="RRO1763" s="9"/>
      <c r="RRR1763" s="2"/>
      <c r="RRU1763" s="24"/>
      <c r="RRV1763" s="24"/>
      <c r="RRW1763" s="31"/>
      <c r="RRX1763" s="24"/>
      <c r="RRY1763" s="24"/>
      <c r="RRZ1763" s="24"/>
      <c r="RSA1763" s="24"/>
      <c r="RSB1763" s="24"/>
      <c r="RSC1763" s="24"/>
      <c r="RSD1763" s="24"/>
      <c r="RSE1763" s="24"/>
      <c r="RSF1763" s="24"/>
      <c r="RSG1763" s="24"/>
      <c r="RSH1763" s="24"/>
      <c r="RSI1763" s="24"/>
      <c r="RSJ1763" s="24"/>
      <c r="RSK1763" s="24"/>
      <c r="RSL1763" s="24"/>
      <c r="RSP1763" s="3"/>
      <c r="RSQ1763" s="31"/>
      <c r="RSR1763" s="5"/>
      <c r="RSS1763" s="9"/>
      <c r="RSV1763" s="2"/>
      <c r="RSY1763" s="24"/>
      <c r="RSZ1763" s="24"/>
      <c r="RTA1763" s="31"/>
      <c r="RTB1763" s="24"/>
      <c r="RTC1763" s="24"/>
      <c r="RTD1763" s="24"/>
      <c r="RTE1763" s="24"/>
      <c r="RTF1763" s="24"/>
      <c r="RTG1763" s="24"/>
      <c r="RTH1763" s="24"/>
      <c r="RTI1763" s="24"/>
      <c r="RTJ1763" s="24"/>
      <c r="RTK1763" s="24"/>
      <c r="RTL1763" s="24"/>
      <c r="RTM1763" s="24"/>
      <c r="RTN1763" s="24"/>
      <c r="RTO1763" s="24"/>
      <c r="RTP1763" s="24"/>
      <c r="RTT1763" s="3"/>
      <c r="RTU1763" s="31"/>
      <c r="RTV1763" s="5"/>
      <c r="RTW1763" s="9"/>
      <c r="RTZ1763" s="2"/>
      <c r="RUC1763" s="24"/>
      <c r="RUD1763" s="24"/>
      <c r="RUE1763" s="31"/>
      <c r="RUF1763" s="24"/>
      <c r="RUG1763" s="24"/>
      <c r="RUH1763" s="24"/>
      <c r="RUI1763" s="24"/>
      <c r="RUJ1763" s="24"/>
      <c r="RUK1763" s="24"/>
      <c r="RUL1763" s="24"/>
      <c r="RUM1763" s="24"/>
      <c r="RUN1763" s="24"/>
      <c r="RUO1763" s="24"/>
      <c r="RUP1763" s="24"/>
      <c r="RUQ1763" s="24"/>
      <c r="RUR1763" s="24"/>
      <c r="RUS1763" s="24"/>
      <c r="RUT1763" s="24"/>
      <c r="RUX1763" s="3"/>
      <c r="RUY1763" s="31"/>
      <c r="RUZ1763" s="5"/>
      <c r="RVA1763" s="9"/>
      <c r="RVD1763" s="2"/>
      <c r="RVG1763" s="24"/>
      <c r="RVH1763" s="24"/>
      <c r="RVI1763" s="31"/>
      <c r="RVJ1763" s="24"/>
      <c r="RVK1763" s="24"/>
      <c r="RVL1763" s="24"/>
      <c r="RVM1763" s="24"/>
      <c r="RVN1763" s="24"/>
      <c r="RVO1763" s="24"/>
      <c r="RVP1763" s="24"/>
      <c r="RVQ1763" s="24"/>
      <c r="RVR1763" s="24"/>
      <c r="RVS1763" s="24"/>
      <c r="RVT1763" s="24"/>
      <c r="RVU1763" s="24"/>
      <c r="RVV1763" s="24"/>
      <c r="RVW1763" s="24"/>
      <c r="RVX1763" s="24"/>
      <c r="RWB1763" s="3"/>
      <c r="RWC1763" s="31"/>
      <c r="RWD1763" s="5"/>
      <c r="RWE1763" s="9"/>
      <c r="RWH1763" s="2"/>
      <c r="RWK1763" s="24"/>
      <c r="RWL1763" s="24"/>
      <c r="RWM1763" s="31"/>
      <c r="RWN1763" s="24"/>
      <c r="RWO1763" s="24"/>
      <c r="RWP1763" s="24"/>
      <c r="RWQ1763" s="24"/>
      <c r="RWR1763" s="24"/>
      <c r="RWS1763" s="24"/>
      <c r="RWT1763" s="24"/>
      <c r="RWU1763" s="24"/>
      <c r="RWV1763" s="24"/>
      <c r="RWW1763" s="24"/>
      <c r="RWX1763" s="24"/>
      <c r="RWY1763" s="24"/>
      <c r="RWZ1763" s="24"/>
      <c r="RXA1763" s="24"/>
      <c r="RXB1763" s="24"/>
      <c r="RXF1763" s="3"/>
      <c r="RXG1763" s="31"/>
      <c r="RXH1763" s="5"/>
      <c r="RXI1763" s="9"/>
      <c r="RXL1763" s="2"/>
      <c r="RXO1763" s="24"/>
      <c r="RXP1763" s="24"/>
      <c r="RXQ1763" s="31"/>
      <c r="RXR1763" s="24"/>
      <c r="RXS1763" s="24"/>
      <c r="RXT1763" s="24"/>
      <c r="RXU1763" s="24"/>
      <c r="RXV1763" s="24"/>
      <c r="RXW1763" s="24"/>
      <c r="RXX1763" s="24"/>
      <c r="RXY1763" s="24"/>
      <c r="RXZ1763" s="24"/>
      <c r="RYA1763" s="24"/>
      <c r="RYB1763" s="24"/>
      <c r="RYC1763" s="24"/>
      <c r="RYD1763" s="24"/>
      <c r="RYE1763" s="24"/>
      <c r="RYF1763" s="24"/>
      <c r="RYJ1763" s="3"/>
      <c r="RYK1763" s="31"/>
      <c r="RYL1763" s="5"/>
      <c r="RYM1763" s="9"/>
      <c r="RYP1763" s="2"/>
      <c r="RYS1763" s="24"/>
      <c r="RYT1763" s="24"/>
      <c r="RYU1763" s="31"/>
      <c r="RYV1763" s="24"/>
      <c r="RYW1763" s="24"/>
      <c r="RYX1763" s="24"/>
      <c r="RYY1763" s="24"/>
      <c r="RYZ1763" s="24"/>
      <c r="RZA1763" s="24"/>
      <c r="RZB1763" s="24"/>
      <c r="RZC1763" s="24"/>
      <c r="RZD1763" s="24"/>
      <c r="RZE1763" s="24"/>
      <c r="RZF1763" s="24"/>
      <c r="RZG1763" s="24"/>
      <c r="RZH1763" s="24"/>
      <c r="RZI1763" s="24"/>
      <c r="RZJ1763" s="24"/>
      <c r="RZN1763" s="3"/>
      <c r="RZO1763" s="31"/>
      <c r="RZP1763" s="5"/>
      <c r="RZQ1763" s="9"/>
      <c r="RZT1763" s="2"/>
      <c r="RZW1763" s="24"/>
      <c r="RZX1763" s="24"/>
      <c r="RZY1763" s="31"/>
      <c r="RZZ1763" s="24"/>
      <c r="SAA1763" s="24"/>
      <c r="SAB1763" s="24"/>
      <c r="SAC1763" s="24"/>
      <c r="SAD1763" s="24"/>
      <c r="SAE1763" s="24"/>
      <c r="SAF1763" s="24"/>
      <c r="SAG1763" s="24"/>
      <c r="SAH1763" s="24"/>
      <c r="SAI1763" s="24"/>
      <c r="SAJ1763" s="24"/>
      <c r="SAK1763" s="24"/>
      <c r="SAL1763" s="24"/>
      <c r="SAM1763" s="24"/>
      <c r="SAN1763" s="24"/>
      <c r="SAR1763" s="3"/>
      <c r="SAS1763" s="31"/>
      <c r="SAT1763" s="5"/>
      <c r="SAU1763" s="9"/>
      <c r="SAX1763" s="2"/>
      <c r="SBA1763" s="24"/>
      <c r="SBB1763" s="24"/>
      <c r="SBC1763" s="31"/>
      <c r="SBD1763" s="24"/>
      <c r="SBE1763" s="24"/>
      <c r="SBF1763" s="24"/>
      <c r="SBG1763" s="24"/>
      <c r="SBH1763" s="24"/>
      <c r="SBI1763" s="24"/>
      <c r="SBJ1763" s="24"/>
      <c r="SBK1763" s="24"/>
      <c r="SBL1763" s="24"/>
      <c r="SBM1763" s="24"/>
      <c r="SBN1763" s="24"/>
      <c r="SBO1763" s="24"/>
      <c r="SBP1763" s="24"/>
      <c r="SBQ1763" s="24"/>
      <c r="SBR1763" s="24"/>
      <c r="SBV1763" s="3"/>
      <c r="SBW1763" s="31"/>
      <c r="SBX1763" s="5"/>
      <c r="SBY1763" s="9"/>
      <c r="SCB1763" s="2"/>
      <c r="SCE1763" s="24"/>
      <c r="SCF1763" s="24"/>
      <c r="SCG1763" s="31"/>
      <c r="SCH1763" s="24"/>
      <c r="SCI1763" s="24"/>
      <c r="SCJ1763" s="24"/>
      <c r="SCK1763" s="24"/>
      <c r="SCL1763" s="24"/>
      <c r="SCM1763" s="24"/>
      <c r="SCN1763" s="24"/>
      <c r="SCO1763" s="24"/>
      <c r="SCP1763" s="24"/>
      <c r="SCQ1763" s="24"/>
      <c r="SCR1763" s="24"/>
      <c r="SCS1763" s="24"/>
      <c r="SCT1763" s="24"/>
      <c r="SCU1763" s="24"/>
      <c r="SCV1763" s="24"/>
      <c r="SCZ1763" s="3"/>
      <c r="SDA1763" s="31"/>
      <c r="SDB1763" s="5"/>
      <c r="SDC1763" s="9"/>
      <c r="SDF1763" s="2"/>
      <c r="SDI1763" s="24"/>
      <c r="SDJ1763" s="24"/>
      <c r="SDK1763" s="31"/>
      <c r="SDL1763" s="24"/>
      <c r="SDM1763" s="24"/>
      <c r="SDN1763" s="24"/>
      <c r="SDO1763" s="24"/>
      <c r="SDP1763" s="24"/>
      <c r="SDQ1763" s="24"/>
      <c r="SDR1763" s="24"/>
      <c r="SDS1763" s="24"/>
      <c r="SDT1763" s="24"/>
      <c r="SDU1763" s="24"/>
      <c r="SDV1763" s="24"/>
      <c r="SDW1763" s="24"/>
      <c r="SDX1763" s="24"/>
      <c r="SDY1763" s="24"/>
      <c r="SDZ1763" s="24"/>
      <c r="SED1763" s="3"/>
      <c r="SEE1763" s="31"/>
      <c r="SEF1763" s="5"/>
      <c r="SEG1763" s="9"/>
      <c r="SEJ1763" s="2"/>
      <c r="SEM1763" s="24"/>
      <c r="SEN1763" s="24"/>
      <c r="SEO1763" s="31"/>
      <c r="SEP1763" s="24"/>
      <c r="SEQ1763" s="24"/>
      <c r="SER1763" s="24"/>
      <c r="SES1763" s="24"/>
      <c r="SET1763" s="24"/>
      <c r="SEU1763" s="24"/>
      <c r="SEV1763" s="24"/>
      <c r="SEW1763" s="24"/>
      <c r="SEX1763" s="24"/>
      <c r="SEY1763" s="24"/>
      <c r="SEZ1763" s="24"/>
      <c r="SFA1763" s="24"/>
      <c r="SFB1763" s="24"/>
      <c r="SFC1763" s="24"/>
      <c r="SFD1763" s="24"/>
      <c r="SFH1763" s="3"/>
      <c r="SFI1763" s="31"/>
      <c r="SFJ1763" s="5"/>
      <c r="SFK1763" s="9"/>
      <c r="SFN1763" s="2"/>
      <c r="SFQ1763" s="24"/>
      <c r="SFR1763" s="24"/>
      <c r="SFS1763" s="31"/>
      <c r="SFT1763" s="24"/>
      <c r="SFU1763" s="24"/>
      <c r="SFV1763" s="24"/>
      <c r="SFW1763" s="24"/>
      <c r="SFX1763" s="24"/>
      <c r="SFY1763" s="24"/>
      <c r="SFZ1763" s="24"/>
      <c r="SGA1763" s="24"/>
      <c r="SGB1763" s="24"/>
      <c r="SGC1763" s="24"/>
      <c r="SGD1763" s="24"/>
      <c r="SGE1763" s="24"/>
      <c r="SGF1763" s="24"/>
      <c r="SGG1763" s="24"/>
      <c r="SGH1763" s="24"/>
      <c r="SGL1763" s="3"/>
      <c r="SGM1763" s="31"/>
      <c r="SGN1763" s="5"/>
      <c r="SGO1763" s="9"/>
      <c r="SGR1763" s="2"/>
      <c r="SGU1763" s="24"/>
      <c r="SGV1763" s="24"/>
      <c r="SGW1763" s="31"/>
      <c r="SGX1763" s="24"/>
      <c r="SGY1763" s="24"/>
      <c r="SGZ1763" s="24"/>
      <c r="SHA1763" s="24"/>
      <c r="SHB1763" s="24"/>
      <c r="SHC1763" s="24"/>
      <c r="SHD1763" s="24"/>
      <c r="SHE1763" s="24"/>
      <c r="SHF1763" s="24"/>
      <c r="SHG1763" s="24"/>
      <c r="SHH1763" s="24"/>
      <c r="SHI1763" s="24"/>
      <c r="SHJ1763" s="24"/>
      <c r="SHK1763" s="24"/>
      <c r="SHL1763" s="24"/>
      <c r="SHP1763" s="3"/>
      <c r="SHQ1763" s="31"/>
      <c r="SHR1763" s="5"/>
      <c r="SHS1763" s="9"/>
      <c r="SHV1763" s="2"/>
      <c r="SHY1763" s="24"/>
      <c r="SHZ1763" s="24"/>
      <c r="SIA1763" s="31"/>
      <c r="SIB1763" s="24"/>
      <c r="SIC1763" s="24"/>
      <c r="SID1763" s="24"/>
      <c r="SIE1763" s="24"/>
      <c r="SIF1763" s="24"/>
      <c r="SIG1763" s="24"/>
      <c r="SIH1763" s="24"/>
      <c r="SII1763" s="24"/>
      <c r="SIJ1763" s="24"/>
      <c r="SIK1763" s="24"/>
      <c r="SIL1763" s="24"/>
      <c r="SIM1763" s="24"/>
      <c r="SIN1763" s="24"/>
      <c r="SIO1763" s="24"/>
      <c r="SIP1763" s="24"/>
      <c r="SIT1763" s="3"/>
      <c r="SIU1763" s="31"/>
      <c r="SIV1763" s="5"/>
      <c r="SIW1763" s="9"/>
      <c r="SIZ1763" s="2"/>
      <c r="SJC1763" s="24"/>
      <c r="SJD1763" s="24"/>
      <c r="SJE1763" s="31"/>
      <c r="SJF1763" s="24"/>
      <c r="SJG1763" s="24"/>
      <c r="SJH1763" s="24"/>
      <c r="SJI1763" s="24"/>
      <c r="SJJ1763" s="24"/>
      <c r="SJK1763" s="24"/>
      <c r="SJL1763" s="24"/>
      <c r="SJM1763" s="24"/>
      <c r="SJN1763" s="24"/>
      <c r="SJO1763" s="24"/>
      <c r="SJP1763" s="24"/>
      <c r="SJQ1763" s="24"/>
      <c r="SJR1763" s="24"/>
      <c r="SJS1763" s="24"/>
      <c r="SJT1763" s="24"/>
      <c r="SJX1763" s="3"/>
      <c r="SJY1763" s="31"/>
      <c r="SJZ1763" s="5"/>
      <c r="SKA1763" s="9"/>
      <c r="SKD1763" s="2"/>
      <c r="SKG1763" s="24"/>
      <c r="SKH1763" s="24"/>
      <c r="SKI1763" s="31"/>
      <c r="SKJ1763" s="24"/>
      <c r="SKK1763" s="24"/>
      <c r="SKL1763" s="24"/>
      <c r="SKM1763" s="24"/>
      <c r="SKN1763" s="24"/>
      <c r="SKO1763" s="24"/>
      <c r="SKP1763" s="24"/>
      <c r="SKQ1763" s="24"/>
      <c r="SKR1763" s="24"/>
      <c r="SKS1763" s="24"/>
      <c r="SKT1763" s="24"/>
      <c r="SKU1763" s="24"/>
      <c r="SKV1763" s="24"/>
      <c r="SKW1763" s="24"/>
      <c r="SKX1763" s="24"/>
      <c r="SLB1763" s="3"/>
      <c r="SLC1763" s="31"/>
      <c r="SLD1763" s="5"/>
      <c r="SLE1763" s="9"/>
      <c r="SLH1763" s="2"/>
      <c r="SLK1763" s="24"/>
      <c r="SLL1763" s="24"/>
      <c r="SLM1763" s="31"/>
      <c r="SLN1763" s="24"/>
      <c r="SLO1763" s="24"/>
      <c r="SLP1763" s="24"/>
      <c r="SLQ1763" s="24"/>
      <c r="SLR1763" s="24"/>
      <c r="SLS1763" s="24"/>
      <c r="SLT1763" s="24"/>
      <c r="SLU1763" s="24"/>
      <c r="SLV1763" s="24"/>
      <c r="SLW1763" s="24"/>
      <c r="SLX1763" s="24"/>
      <c r="SLY1763" s="24"/>
      <c r="SLZ1763" s="24"/>
      <c r="SMA1763" s="24"/>
      <c r="SMB1763" s="24"/>
      <c r="SMF1763" s="3"/>
      <c r="SMG1763" s="31"/>
      <c r="SMH1763" s="5"/>
      <c r="SMI1763" s="9"/>
      <c r="SML1763" s="2"/>
      <c r="SMO1763" s="24"/>
      <c r="SMP1763" s="24"/>
      <c r="SMQ1763" s="31"/>
      <c r="SMR1763" s="24"/>
      <c r="SMS1763" s="24"/>
      <c r="SMT1763" s="24"/>
      <c r="SMU1763" s="24"/>
      <c r="SMV1763" s="24"/>
      <c r="SMW1763" s="24"/>
      <c r="SMX1763" s="24"/>
      <c r="SMY1763" s="24"/>
      <c r="SMZ1763" s="24"/>
      <c r="SNA1763" s="24"/>
      <c r="SNB1763" s="24"/>
      <c r="SNC1763" s="24"/>
      <c r="SND1763" s="24"/>
      <c r="SNE1763" s="24"/>
      <c r="SNF1763" s="24"/>
      <c r="SNJ1763" s="3"/>
      <c r="SNK1763" s="31"/>
      <c r="SNL1763" s="5"/>
      <c r="SNM1763" s="9"/>
      <c r="SNP1763" s="2"/>
      <c r="SNS1763" s="24"/>
      <c r="SNT1763" s="24"/>
      <c r="SNU1763" s="31"/>
      <c r="SNV1763" s="24"/>
      <c r="SNW1763" s="24"/>
      <c r="SNX1763" s="24"/>
      <c r="SNY1763" s="24"/>
      <c r="SNZ1763" s="24"/>
      <c r="SOA1763" s="24"/>
      <c r="SOB1763" s="24"/>
      <c r="SOC1763" s="24"/>
      <c r="SOD1763" s="24"/>
      <c r="SOE1763" s="24"/>
      <c r="SOF1763" s="24"/>
      <c r="SOG1763" s="24"/>
      <c r="SOH1763" s="24"/>
      <c r="SOI1763" s="24"/>
      <c r="SOJ1763" s="24"/>
      <c r="SON1763" s="3"/>
      <c r="SOO1763" s="31"/>
      <c r="SOP1763" s="5"/>
      <c r="SOQ1763" s="9"/>
      <c r="SOT1763" s="2"/>
      <c r="SOW1763" s="24"/>
      <c r="SOX1763" s="24"/>
      <c r="SOY1763" s="31"/>
      <c r="SOZ1763" s="24"/>
      <c r="SPA1763" s="24"/>
      <c r="SPB1763" s="24"/>
      <c r="SPC1763" s="24"/>
      <c r="SPD1763" s="24"/>
      <c r="SPE1763" s="24"/>
      <c r="SPF1763" s="24"/>
      <c r="SPG1763" s="24"/>
      <c r="SPH1763" s="24"/>
      <c r="SPI1763" s="24"/>
      <c r="SPJ1763" s="24"/>
      <c r="SPK1763" s="24"/>
      <c r="SPL1763" s="24"/>
      <c r="SPM1763" s="24"/>
      <c r="SPN1763" s="24"/>
      <c r="SPR1763" s="3"/>
      <c r="SPS1763" s="31"/>
      <c r="SPT1763" s="5"/>
      <c r="SPU1763" s="9"/>
      <c r="SPX1763" s="2"/>
      <c r="SQA1763" s="24"/>
      <c r="SQB1763" s="24"/>
      <c r="SQC1763" s="31"/>
      <c r="SQD1763" s="24"/>
      <c r="SQE1763" s="24"/>
      <c r="SQF1763" s="24"/>
      <c r="SQG1763" s="24"/>
      <c r="SQH1763" s="24"/>
      <c r="SQI1763" s="24"/>
      <c r="SQJ1763" s="24"/>
      <c r="SQK1763" s="24"/>
      <c r="SQL1763" s="24"/>
      <c r="SQM1763" s="24"/>
      <c r="SQN1763" s="24"/>
      <c r="SQO1763" s="24"/>
      <c r="SQP1763" s="24"/>
      <c r="SQQ1763" s="24"/>
      <c r="SQR1763" s="24"/>
      <c r="SQV1763" s="3"/>
      <c r="SQW1763" s="31"/>
      <c r="SQX1763" s="5"/>
      <c r="SQY1763" s="9"/>
      <c r="SRB1763" s="2"/>
      <c r="SRE1763" s="24"/>
      <c r="SRF1763" s="24"/>
      <c r="SRG1763" s="31"/>
      <c r="SRH1763" s="24"/>
      <c r="SRI1763" s="24"/>
      <c r="SRJ1763" s="24"/>
      <c r="SRK1763" s="24"/>
      <c r="SRL1763" s="24"/>
      <c r="SRM1763" s="24"/>
      <c r="SRN1763" s="24"/>
      <c r="SRO1763" s="24"/>
      <c r="SRP1763" s="24"/>
      <c r="SRQ1763" s="24"/>
      <c r="SRR1763" s="24"/>
      <c r="SRS1763" s="24"/>
      <c r="SRT1763" s="24"/>
      <c r="SRU1763" s="24"/>
      <c r="SRV1763" s="24"/>
      <c r="SRZ1763" s="3"/>
      <c r="SSA1763" s="31"/>
      <c r="SSB1763" s="5"/>
      <c r="SSC1763" s="9"/>
      <c r="SSF1763" s="2"/>
      <c r="SSI1763" s="24"/>
      <c r="SSJ1763" s="24"/>
      <c r="SSK1763" s="31"/>
      <c r="SSL1763" s="24"/>
      <c r="SSM1763" s="24"/>
      <c r="SSN1763" s="24"/>
      <c r="SSO1763" s="24"/>
      <c r="SSP1763" s="24"/>
      <c r="SSQ1763" s="24"/>
      <c r="SSR1763" s="24"/>
      <c r="SSS1763" s="24"/>
      <c r="SST1763" s="24"/>
      <c r="SSU1763" s="24"/>
      <c r="SSV1763" s="24"/>
      <c r="SSW1763" s="24"/>
      <c r="SSX1763" s="24"/>
      <c r="SSY1763" s="24"/>
      <c r="SSZ1763" s="24"/>
      <c r="STD1763" s="3"/>
      <c r="STE1763" s="31"/>
      <c r="STF1763" s="5"/>
      <c r="STG1763" s="9"/>
      <c r="STJ1763" s="2"/>
      <c r="STM1763" s="24"/>
      <c r="STN1763" s="24"/>
      <c r="STO1763" s="31"/>
      <c r="STP1763" s="24"/>
      <c r="STQ1763" s="24"/>
      <c r="STR1763" s="24"/>
      <c r="STS1763" s="24"/>
      <c r="STT1763" s="24"/>
      <c r="STU1763" s="24"/>
      <c r="STV1763" s="24"/>
      <c r="STW1763" s="24"/>
      <c r="STX1763" s="24"/>
      <c r="STY1763" s="24"/>
      <c r="STZ1763" s="24"/>
      <c r="SUA1763" s="24"/>
      <c r="SUB1763" s="24"/>
      <c r="SUC1763" s="24"/>
      <c r="SUD1763" s="24"/>
      <c r="SUH1763" s="3"/>
      <c r="SUI1763" s="31"/>
      <c r="SUJ1763" s="5"/>
      <c r="SUK1763" s="9"/>
      <c r="SUN1763" s="2"/>
      <c r="SUQ1763" s="24"/>
      <c r="SUR1763" s="24"/>
      <c r="SUS1763" s="31"/>
      <c r="SUT1763" s="24"/>
      <c r="SUU1763" s="24"/>
      <c r="SUV1763" s="24"/>
      <c r="SUW1763" s="24"/>
      <c r="SUX1763" s="24"/>
      <c r="SUY1763" s="24"/>
      <c r="SUZ1763" s="24"/>
      <c r="SVA1763" s="24"/>
      <c r="SVB1763" s="24"/>
      <c r="SVC1763" s="24"/>
      <c r="SVD1763" s="24"/>
      <c r="SVE1763" s="24"/>
      <c r="SVF1763" s="24"/>
      <c r="SVG1763" s="24"/>
      <c r="SVH1763" s="24"/>
      <c r="SVL1763" s="3"/>
      <c r="SVM1763" s="31"/>
      <c r="SVN1763" s="5"/>
      <c r="SVO1763" s="9"/>
      <c r="SVR1763" s="2"/>
      <c r="SVU1763" s="24"/>
      <c r="SVV1763" s="24"/>
      <c r="SVW1763" s="31"/>
      <c r="SVX1763" s="24"/>
      <c r="SVY1763" s="24"/>
      <c r="SVZ1763" s="24"/>
      <c r="SWA1763" s="24"/>
      <c r="SWB1763" s="24"/>
      <c r="SWC1763" s="24"/>
      <c r="SWD1763" s="24"/>
      <c r="SWE1763" s="24"/>
      <c r="SWF1763" s="24"/>
      <c r="SWG1763" s="24"/>
      <c r="SWH1763" s="24"/>
      <c r="SWI1763" s="24"/>
      <c r="SWJ1763" s="24"/>
      <c r="SWK1763" s="24"/>
      <c r="SWL1763" s="24"/>
      <c r="SWP1763" s="3"/>
      <c r="SWQ1763" s="31"/>
      <c r="SWR1763" s="5"/>
      <c r="SWS1763" s="9"/>
      <c r="SWV1763" s="2"/>
      <c r="SWY1763" s="24"/>
      <c r="SWZ1763" s="24"/>
      <c r="SXA1763" s="31"/>
      <c r="SXB1763" s="24"/>
      <c r="SXC1763" s="24"/>
      <c r="SXD1763" s="24"/>
      <c r="SXE1763" s="24"/>
      <c r="SXF1763" s="24"/>
      <c r="SXG1763" s="24"/>
      <c r="SXH1763" s="24"/>
      <c r="SXI1763" s="24"/>
      <c r="SXJ1763" s="24"/>
      <c r="SXK1763" s="24"/>
      <c r="SXL1763" s="24"/>
      <c r="SXM1763" s="24"/>
      <c r="SXN1763" s="24"/>
      <c r="SXO1763" s="24"/>
      <c r="SXP1763" s="24"/>
      <c r="SXT1763" s="3"/>
      <c r="SXU1763" s="31"/>
      <c r="SXV1763" s="5"/>
      <c r="SXW1763" s="9"/>
      <c r="SXZ1763" s="2"/>
      <c r="SYC1763" s="24"/>
      <c r="SYD1763" s="24"/>
      <c r="SYE1763" s="31"/>
      <c r="SYF1763" s="24"/>
      <c r="SYG1763" s="24"/>
      <c r="SYH1763" s="24"/>
      <c r="SYI1763" s="24"/>
      <c r="SYJ1763" s="24"/>
      <c r="SYK1763" s="24"/>
      <c r="SYL1763" s="24"/>
      <c r="SYM1763" s="24"/>
      <c r="SYN1763" s="24"/>
      <c r="SYO1763" s="24"/>
      <c r="SYP1763" s="24"/>
      <c r="SYQ1763" s="24"/>
      <c r="SYR1763" s="24"/>
      <c r="SYS1763" s="24"/>
      <c r="SYT1763" s="24"/>
      <c r="SYX1763" s="3"/>
      <c r="SYY1763" s="31"/>
      <c r="SYZ1763" s="5"/>
      <c r="SZA1763" s="9"/>
      <c r="SZD1763" s="2"/>
      <c r="SZG1763" s="24"/>
      <c r="SZH1763" s="24"/>
      <c r="SZI1763" s="31"/>
      <c r="SZJ1763" s="24"/>
      <c r="SZK1763" s="24"/>
      <c r="SZL1763" s="24"/>
      <c r="SZM1763" s="24"/>
      <c r="SZN1763" s="24"/>
      <c r="SZO1763" s="24"/>
      <c r="SZP1763" s="24"/>
      <c r="SZQ1763" s="24"/>
      <c r="SZR1763" s="24"/>
      <c r="SZS1763" s="24"/>
      <c r="SZT1763" s="24"/>
      <c r="SZU1763" s="24"/>
      <c r="SZV1763" s="24"/>
      <c r="SZW1763" s="24"/>
      <c r="SZX1763" s="24"/>
      <c r="TAB1763" s="3"/>
      <c r="TAC1763" s="31"/>
      <c r="TAD1763" s="5"/>
      <c r="TAE1763" s="9"/>
      <c r="TAH1763" s="2"/>
      <c r="TAK1763" s="24"/>
      <c r="TAL1763" s="24"/>
      <c r="TAM1763" s="31"/>
      <c r="TAN1763" s="24"/>
      <c r="TAO1763" s="24"/>
      <c r="TAP1763" s="24"/>
      <c r="TAQ1763" s="24"/>
      <c r="TAR1763" s="24"/>
      <c r="TAS1763" s="24"/>
      <c r="TAT1763" s="24"/>
      <c r="TAU1763" s="24"/>
      <c r="TAV1763" s="24"/>
      <c r="TAW1763" s="24"/>
      <c r="TAX1763" s="24"/>
      <c r="TAY1763" s="24"/>
      <c r="TAZ1763" s="24"/>
      <c r="TBA1763" s="24"/>
      <c r="TBB1763" s="24"/>
      <c r="TBF1763" s="3"/>
      <c r="TBG1763" s="31"/>
      <c r="TBH1763" s="5"/>
      <c r="TBI1763" s="9"/>
      <c r="TBL1763" s="2"/>
      <c r="TBO1763" s="24"/>
      <c r="TBP1763" s="24"/>
      <c r="TBQ1763" s="31"/>
      <c r="TBR1763" s="24"/>
      <c r="TBS1763" s="24"/>
      <c r="TBT1763" s="24"/>
      <c r="TBU1763" s="24"/>
      <c r="TBV1763" s="24"/>
      <c r="TBW1763" s="24"/>
      <c r="TBX1763" s="24"/>
      <c r="TBY1763" s="24"/>
      <c r="TBZ1763" s="24"/>
      <c r="TCA1763" s="24"/>
      <c r="TCB1763" s="24"/>
      <c r="TCC1763" s="24"/>
      <c r="TCD1763" s="24"/>
      <c r="TCE1763" s="24"/>
      <c r="TCF1763" s="24"/>
      <c r="TCJ1763" s="3"/>
      <c r="TCK1763" s="31"/>
      <c r="TCL1763" s="5"/>
      <c r="TCM1763" s="9"/>
      <c r="TCP1763" s="2"/>
      <c r="TCS1763" s="24"/>
      <c r="TCT1763" s="24"/>
      <c r="TCU1763" s="31"/>
      <c r="TCV1763" s="24"/>
      <c r="TCW1763" s="24"/>
      <c r="TCX1763" s="24"/>
      <c r="TCY1763" s="24"/>
      <c r="TCZ1763" s="24"/>
      <c r="TDA1763" s="24"/>
      <c r="TDB1763" s="24"/>
      <c r="TDC1763" s="24"/>
      <c r="TDD1763" s="24"/>
      <c r="TDE1763" s="24"/>
      <c r="TDF1763" s="24"/>
      <c r="TDG1763" s="24"/>
      <c r="TDH1763" s="24"/>
      <c r="TDI1763" s="24"/>
      <c r="TDJ1763" s="24"/>
      <c r="TDN1763" s="3"/>
      <c r="TDO1763" s="31"/>
      <c r="TDP1763" s="5"/>
      <c r="TDQ1763" s="9"/>
      <c r="TDT1763" s="2"/>
      <c r="TDW1763" s="24"/>
      <c r="TDX1763" s="24"/>
      <c r="TDY1763" s="31"/>
      <c r="TDZ1763" s="24"/>
      <c r="TEA1763" s="24"/>
      <c r="TEB1763" s="24"/>
      <c r="TEC1763" s="24"/>
      <c r="TED1763" s="24"/>
      <c r="TEE1763" s="24"/>
      <c r="TEF1763" s="24"/>
      <c r="TEG1763" s="24"/>
      <c r="TEH1763" s="24"/>
      <c r="TEI1763" s="24"/>
      <c r="TEJ1763" s="24"/>
      <c r="TEK1763" s="24"/>
      <c r="TEL1763" s="24"/>
      <c r="TEM1763" s="24"/>
      <c r="TEN1763" s="24"/>
      <c r="TER1763" s="3"/>
      <c r="TES1763" s="31"/>
      <c r="TET1763" s="5"/>
      <c r="TEU1763" s="9"/>
      <c r="TEX1763" s="2"/>
      <c r="TFA1763" s="24"/>
      <c r="TFB1763" s="24"/>
      <c r="TFC1763" s="31"/>
      <c r="TFD1763" s="24"/>
      <c r="TFE1763" s="24"/>
      <c r="TFF1763" s="24"/>
      <c r="TFG1763" s="24"/>
      <c r="TFH1763" s="24"/>
      <c r="TFI1763" s="24"/>
      <c r="TFJ1763" s="24"/>
      <c r="TFK1763" s="24"/>
      <c r="TFL1763" s="24"/>
      <c r="TFM1763" s="24"/>
      <c r="TFN1763" s="24"/>
      <c r="TFO1763" s="24"/>
      <c r="TFP1763" s="24"/>
      <c r="TFQ1763" s="24"/>
      <c r="TFR1763" s="24"/>
      <c r="TFV1763" s="3"/>
      <c r="TFW1763" s="31"/>
      <c r="TFX1763" s="5"/>
      <c r="TFY1763" s="9"/>
      <c r="TGB1763" s="2"/>
      <c r="TGE1763" s="24"/>
      <c r="TGF1763" s="24"/>
      <c r="TGG1763" s="31"/>
      <c r="TGH1763" s="24"/>
      <c r="TGI1763" s="24"/>
      <c r="TGJ1763" s="24"/>
      <c r="TGK1763" s="24"/>
      <c r="TGL1763" s="24"/>
      <c r="TGM1763" s="24"/>
      <c r="TGN1763" s="24"/>
      <c r="TGO1763" s="24"/>
      <c r="TGP1763" s="24"/>
      <c r="TGQ1763" s="24"/>
      <c r="TGR1763" s="24"/>
      <c r="TGS1763" s="24"/>
      <c r="TGT1763" s="24"/>
      <c r="TGU1763" s="24"/>
      <c r="TGV1763" s="24"/>
      <c r="TGZ1763" s="3"/>
      <c r="THA1763" s="31"/>
      <c r="THB1763" s="5"/>
      <c r="THC1763" s="9"/>
      <c r="THF1763" s="2"/>
      <c r="THI1763" s="24"/>
      <c r="THJ1763" s="24"/>
      <c r="THK1763" s="31"/>
      <c r="THL1763" s="24"/>
      <c r="THM1763" s="24"/>
      <c r="THN1763" s="24"/>
      <c r="THO1763" s="24"/>
      <c r="THP1763" s="24"/>
      <c r="THQ1763" s="24"/>
      <c r="THR1763" s="24"/>
      <c r="THS1763" s="24"/>
      <c r="THT1763" s="24"/>
      <c r="THU1763" s="24"/>
      <c r="THV1763" s="24"/>
      <c r="THW1763" s="24"/>
      <c r="THX1763" s="24"/>
      <c r="THY1763" s="24"/>
      <c r="THZ1763" s="24"/>
      <c r="TID1763" s="3"/>
      <c r="TIE1763" s="31"/>
      <c r="TIF1763" s="5"/>
      <c r="TIG1763" s="9"/>
      <c r="TIJ1763" s="2"/>
      <c r="TIM1763" s="24"/>
      <c r="TIN1763" s="24"/>
      <c r="TIO1763" s="31"/>
      <c r="TIP1763" s="24"/>
      <c r="TIQ1763" s="24"/>
      <c r="TIR1763" s="24"/>
      <c r="TIS1763" s="24"/>
      <c r="TIT1763" s="24"/>
      <c r="TIU1763" s="24"/>
      <c r="TIV1763" s="24"/>
      <c r="TIW1763" s="24"/>
      <c r="TIX1763" s="24"/>
      <c r="TIY1763" s="24"/>
      <c r="TIZ1763" s="24"/>
      <c r="TJA1763" s="24"/>
      <c r="TJB1763" s="24"/>
      <c r="TJC1763" s="24"/>
      <c r="TJD1763" s="24"/>
      <c r="TJH1763" s="3"/>
      <c r="TJI1763" s="31"/>
      <c r="TJJ1763" s="5"/>
      <c r="TJK1763" s="9"/>
      <c r="TJN1763" s="2"/>
      <c r="TJQ1763" s="24"/>
      <c r="TJR1763" s="24"/>
      <c r="TJS1763" s="31"/>
      <c r="TJT1763" s="24"/>
      <c r="TJU1763" s="24"/>
      <c r="TJV1763" s="24"/>
      <c r="TJW1763" s="24"/>
      <c r="TJX1763" s="24"/>
      <c r="TJY1763" s="24"/>
      <c r="TJZ1763" s="24"/>
      <c r="TKA1763" s="24"/>
      <c r="TKB1763" s="24"/>
      <c r="TKC1763" s="24"/>
      <c r="TKD1763" s="24"/>
      <c r="TKE1763" s="24"/>
      <c r="TKF1763" s="24"/>
      <c r="TKG1763" s="24"/>
      <c r="TKH1763" s="24"/>
      <c r="TKL1763" s="3"/>
      <c r="TKM1763" s="31"/>
      <c r="TKN1763" s="5"/>
      <c r="TKO1763" s="9"/>
      <c r="TKR1763" s="2"/>
      <c r="TKU1763" s="24"/>
      <c r="TKV1763" s="24"/>
      <c r="TKW1763" s="31"/>
      <c r="TKX1763" s="24"/>
      <c r="TKY1763" s="24"/>
      <c r="TKZ1763" s="24"/>
      <c r="TLA1763" s="24"/>
      <c r="TLB1763" s="24"/>
      <c r="TLC1763" s="24"/>
      <c r="TLD1763" s="24"/>
      <c r="TLE1763" s="24"/>
      <c r="TLF1763" s="24"/>
      <c r="TLG1763" s="24"/>
      <c r="TLH1763" s="24"/>
      <c r="TLI1763" s="24"/>
      <c r="TLJ1763" s="24"/>
      <c r="TLK1763" s="24"/>
      <c r="TLL1763" s="24"/>
      <c r="TLP1763" s="3"/>
      <c r="TLQ1763" s="31"/>
      <c r="TLR1763" s="5"/>
      <c r="TLS1763" s="9"/>
      <c r="TLV1763" s="2"/>
      <c r="TLY1763" s="24"/>
      <c r="TLZ1763" s="24"/>
      <c r="TMA1763" s="31"/>
      <c r="TMB1763" s="24"/>
      <c r="TMC1763" s="24"/>
      <c r="TMD1763" s="24"/>
      <c r="TME1763" s="24"/>
      <c r="TMF1763" s="24"/>
      <c r="TMG1763" s="24"/>
      <c r="TMH1763" s="24"/>
      <c r="TMI1763" s="24"/>
      <c r="TMJ1763" s="24"/>
      <c r="TMK1763" s="24"/>
      <c r="TML1763" s="24"/>
      <c r="TMM1763" s="24"/>
      <c r="TMN1763" s="24"/>
      <c r="TMO1763" s="24"/>
      <c r="TMP1763" s="24"/>
      <c r="TMT1763" s="3"/>
      <c r="TMU1763" s="31"/>
      <c r="TMV1763" s="5"/>
      <c r="TMW1763" s="9"/>
      <c r="TMZ1763" s="2"/>
      <c r="TNC1763" s="24"/>
      <c r="TND1763" s="24"/>
      <c r="TNE1763" s="31"/>
      <c r="TNF1763" s="24"/>
      <c r="TNG1763" s="24"/>
      <c r="TNH1763" s="24"/>
      <c r="TNI1763" s="24"/>
      <c r="TNJ1763" s="24"/>
      <c r="TNK1763" s="24"/>
      <c r="TNL1763" s="24"/>
      <c r="TNM1763" s="24"/>
      <c r="TNN1763" s="24"/>
      <c r="TNO1763" s="24"/>
      <c r="TNP1763" s="24"/>
      <c r="TNQ1763" s="24"/>
      <c r="TNR1763" s="24"/>
      <c r="TNS1763" s="24"/>
      <c r="TNT1763" s="24"/>
      <c r="TNX1763" s="3"/>
      <c r="TNY1763" s="31"/>
      <c r="TNZ1763" s="5"/>
      <c r="TOA1763" s="9"/>
      <c r="TOD1763" s="2"/>
      <c r="TOG1763" s="24"/>
      <c r="TOH1763" s="24"/>
      <c r="TOI1763" s="31"/>
      <c r="TOJ1763" s="24"/>
      <c r="TOK1763" s="24"/>
      <c r="TOL1763" s="24"/>
      <c r="TOM1763" s="24"/>
      <c r="TON1763" s="24"/>
      <c r="TOO1763" s="24"/>
      <c r="TOP1763" s="24"/>
      <c r="TOQ1763" s="24"/>
      <c r="TOR1763" s="24"/>
      <c r="TOS1763" s="24"/>
      <c r="TOT1763" s="24"/>
      <c r="TOU1763" s="24"/>
      <c r="TOV1763" s="24"/>
      <c r="TOW1763" s="24"/>
      <c r="TOX1763" s="24"/>
      <c r="TPB1763" s="3"/>
      <c r="TPC1763" s="31"/>
      <c r="TPD1763" s="5"/>
      <c r="TPE1763" s="9"/>
      <c r="TPH1763" s="2"/>
      <c r="TPK1763" s="24"/>
      <c r="TPL1763" s="24"/>
      <c r="TPM1763" s="31"/>
      <c r="TPN1763" s="24"/>
      <c r="TPO1763" s="24"/>
      <c r="TPP1763" s="24"/>
      <c r="TPQ1763" s="24"/>
      <c r="TPR1763" s="24"/>
      <c r="TPS1763" s="24"/>
      <c r="TPT1763" s="24"/>
      <c r="TPU1763" s="24"/>
      <c r="TPV1763" s="24"/>
      <c r="TPW1763" s="24"/>
      <c r="TPX1763" s="24"/>
      <c r="TPY1763" s="24"/>
      <c r="TPZ1763" s="24"/>
      <c r="TQA1763" s="24"/>
      <c r="TQB1763" s="24"/>
      <c r="TQF1763" s="3"/>
      <c r="TQG1763" s="31"/>
      <c r="TQH1763" s="5"/>
      <c r="TQI1763" s="9"/>
      <c r="TQL1763" s="2"/>
      <c r="TQO1763" s="24"/>
      <c r="TQP1763" s="24"/>
      <c r="TQQ1763" s="31"/>
      <c r="TQR1763" s="24"/>
      <c r="TQS1763" s="24"/>
      <c r="TQT1763" s="24"/>
      <c r="TQU1763" s="24"/>
      <c r="TQV1763" s="24"/>
      <c r="TQW1763" s="24"/>
      <c r="TQX1763" s="24"/>
      <c r="TQY1763" s="24"/>
      <c r="TQZ1763" s="24"/>
      <c r="TRA1763" s="24"/>
      <c r="TRB1763" s="24"/>
      <c r="TRC1763" s="24"/>
      <c r="TRD1763" s="24"/>
      <c r="TRE1763" s="24"/>
      <c r="TRF1763" s="24"/>
      <c r="TRJ1763" s="3"/>
      <c r="TRK1763" s="31"/>
      <c r="TRL1763" s="5"/>
      <c r="TRM1763" s="9"/>
      <c r="TRP1763" s="2"/>
      <c r="TRS1763" s="24"/>
      <c r="TRT1763" s="24"/>
      <c r="TRU1763" s="31"/>
      <c r="TRV1763" s="24"/>
      <c r="TRW1763" s="24"/>
      <c r="TRX1763" s="24"/>
      <c r="TRY1763" s="24"/>
      <c r="TRZ1763" s="24"/>
      <c r="TSA1763" s="24"/>
      <c r="TSB1763" s="24"/>
      <c r="TSC1763" s="24"/>
      <c r="TSD1763" s="24"/>
      <c r="TSE1763" s="24"/>
      <c r="TSF1763" s="24"/>
      <c r="TSG1763" s="24"/>
      <c r="TSH1763" s="24"/>
      <c r="TSI1763" s="24"/>
      <c r="TSJ1763" s="24"/>
      <c r="TSN1763" s="3"/>
      <c r="TSO1763" s="31"/>
      <c r="TSP1763" s="5"/>
      <c r="TSQ1763" s="9"/>
      <c r="TST1763" s="2"/>
      <c r="TSW1763" s="24"/>
      <c r="TSX1763" s="24"/>
      <c r="TSY1763" s="31"/>
      <c r="TSZ1763" s="24"/>
      <c r="TTA1763" s="24"/>
      <c r="TTB1763" s="24"/>
      <c r="TTC1763" s="24"/>
      <c r="TTD1763" s="24"/>
      <c r="TTE1763" s="24"/>
      <c r="TTF1763" s="24"/>
      <c r="TTG1763" s="24"/>
      <c r="TTH1763" s="24"/>
      <c r="TTI1763" s="24"/>
      <c r="TTJ1763" s="24"/>
      <c r="TTK1763" s="24"/>
      <c r="TTL1763" s="24"/>
      <c r="TTM1763" s="24"/>
      <c r="TTN1763" s="24"/>
      <c r="TTR1763" s="3"/>
      <c r="TTS1763" s="31"/>
      <c r="TTT1763" s="5"/>
      <c r="TTU1763" s="9"/>
      <c r="TTX1763" s="2"/>
      <c r="TUA1763" s="24"/>
      <c r="TUB1763" s="24"/>
      <c r="TUC1763" s="31"/>
      <c r="TUD1763" s="24"/>
      <c r="TUE1763" s="24"/>
      <c r="TUF1763" s="24"/>
      <c r="TUG1763" s="24"/>
      <c r="TUH1763" s="24"/>
      <c r="TUI1763" s="24"/>
      <c r="TUJ1763" s="24"/>
      <c r="TUK1763" s="24"/>
      <c r="TUL1763" s="24"/>
      <c r="TUM1763" s="24"/>
      <c r="TUN1763" s="24"/>
      <c r="TUO1763" s="24"/>
      <c r="TUP1763" s="24"/>
      <c r="TUQ1763" s="24"/>
      <c r="TUR1763" s="24"/>
      <c r="TUV1763" s="3"/>
      <c r="TUW1763" s="31"/>
      <c r="TUX1763" s="5"/>
      <c r="TUY1763" s="9"/>
      <c r="TVB1763" s="2"/>
      <c r="TVE1763" s="24"/>
      <c r="TVF1763" s="24"/>
      <c r="TVG1763" s="31"/>
      <c r="TVH1763" s="24"/>
      <c r="TVI1763" s="24"/>
      <c r="TVJ1763" s="24"/>
      <c r="TVK1763" s="24"/>
      <c r="TVL1763" s="24"/>
      <c r="TVM1763" s="24"/>
      <c r="TVN1763" s="24"/>
      <c r="TVO1763" s="24"/>
      <c r="TVP1763" s="24"/>
      <c r="TVQ1763" s="24"/>
      <c r="TVR1763" s="24"/>
      <c r="TVS1763" s="24"/>
      <c r="TVT1763" s="24"/>
      <c r="TVU1763" s="24"/>
      <c r="TVV1763" s="24"/>
      <c r="TVZ1763" s="3"/>
      <c r="TWA1763" s="31"/>
      <c r="TWB1763" s="5"/>
      <c r="TWC1763" s="9"/>
      <c r="TWF1763" s="2"/>
      <c r="TWI1763" s="24"/>
      <c r="TWJ1763" s="24"/>
      <c r="TWK1763" s="31"/>
      <c r="TWL1763" s="24"/>
      <c r="TWM1763" s="24"/>
      <c r="TWN1763" s="24"/>
      <c r="TWO1763" s="24"/>
      <c r="TWP1763" s="24"/>
      <c r="TWQ1763" s="24"/>
      <c r="TWR1763" s="24"/>
      <c r="TWS1763" s="24"/>
      <c r="TWT1763" s="24"/>
      <c r="TWU1763" s="24"/>
      <c r="TWV1763" s="24"/>
      <c r="TWW1763" s="24"/>
      <c r="TWX1763" s="24"/>
      <c r="TWY1763" s="24"/>
      <c r="TWZ1763" s="24"/>
      <c r="TXD1763" s="3"/>
      <c r="TXE1763" s="31"/>
      <c r="TXF1763" s="5"/>
      <c r="TXG1763" s="9"/>
      <c r="TXJ1763" s="2"/>
      <c r="TXM1763" s="24"/>
      <c r="TXN1763" s="24"/>
      <c r="TXO1763" s="31"/>
      <c r="TXP1763" s="24"/>
      <c r="TXQ1763" s="24"/>
      <c r="TXR1763" s="24"/>
      <c r="TXS1763" s="24"/>
      <c r="TXT1763" s="24"/>
      <c r="TXU1763" s="24"/>
      <c r="TXV1763" s="24"/>
      <c r="TXW1763" s="24"/>
      <c r="TXX1763" s="24"/>
      <c r="TXY1763" s="24"/>
      <c r="TXZ1763" s="24"/>
      <c r="TYA1763" s="24"/>
      <c r="TYB1763" s="24"/>
      <c r="TYC1763" s="24"/>
      <c r="TYD1763" s="24"/>
      <c r="TYH1763" s="3"/>
      <c r="TYI1763" s="31"/>
      <c r="TYJ1763" s="5"/>
      <c r="TYK1763" s="9"/>
      <c r="TYN1763" s="2"/>
      <c r="TYQ1763" s="24"/>
      <c r="TYR1763" s="24"/>
      <c r="TYS1763" s="31"/>
      <c r="TYT1763" s="24"/>
      <c r="TYU1763" s="24"/>
      <c r="TYV1763" s="24"/>
      <c r="TYW1763" s="24"/>
      <c r="TYX1763" s="24"/>
      <c r="TYY1763" s="24"/>
      <c r="TYZ1763" s="24"/>
      <c r="TZA1763" s="24"/>
      <c r="TZB1763" s="24"/>
      <c r="TZC1763" s="24"/>
      <c r="TZD1763" s="24"/>
      <c r="TZE1763" s="24"/>
      <c r="TZF1763" s="24"/>
      <c r="TZG1763" s="24"/>
      <c r="TZH1763" s="24"/>
      <c r="TZL1763" s="3"/>
      <c r="TZM1763" s="31"/>
      <c r="TZN1763" s="5"/>
      <c r="TZO1763" s="9"/>
      <c r="TZR1763" s="2"/>
      <c r="TZU1763" s="24"/>
      <c r="TZV1763" s="24"/>
      <c r="TZW1763" s="31"/>
      <c r="TZX1763" s="24"/>
      <c r="TZY1763" s="24"/>
      <c r="TZZ1763" s="24"/>
      <c r="UAA1763" s="24"/>
      <c r="UAB1763" s="24"/>
      <c r="UAC1763" s="24"/>
      <c r="UAD1763" s="24"/>
      <c r="UAE1763" s="24"/>
      <c r="UAF1763" s="24"/>
      <c r="UAG1763" s="24"/>
      <c r="UAH1763" s="24"/>
      <c r="UAI1763" s="24"/>
      <c r="UAJ1763" s="24"/>
      <c r="UAK1763" s="24"/>
      <c r="UAL1763" s="24"/>
      <c r="UAP1763" s="3"/>
      <c r="UAQ1763" s="31"/>
      <c r="UAR1763" s="5"/>
      <c r="UAS1763" s="9"/>
      <c r="UAV1763" s="2"/>
      <c r="UAY1763" s="24"/>
      <c r="UAZ1763" s="24"/>
      <c r="UBA1763" s="31"/>
      <c r="UBB1763" s="24"/>
      <c r="UBC1763" s="24"/>
      <c r="UBD1763" s="24"/>
      <c r="UBE1763" s="24"/>
      <c r="UBF1763" s="24"/>
      <c r="UBG1763" s="24"/>
      <c r="UBH1763" s="24"/>
      <c r="UBI1763" s="24"/>
      <c r="UBJ1763" s="24"/>
      <c r="UBK1763" s="24"/>
      <c r="UBL1763" s="24"/>
      <c r="UBM1763" s="24"/>
      <c r="UBN1763" s="24"/>
      <c r="UBO1763" s="24"/>
      <c r="UBP1763" s="24"/>
      <c r="UBT1763" s="3"/>
      <c r="UBU1763" s="31"/>
      <c r="UBV1763" s="5"/>
      <c r="UBW1763" s="9"/>
      <c r="UBZ1763" s="2"/>
      <c r="UCC1763" s="24"/>
      <c r="UCD1763" s="24"/>
      <c r="UCE1763" s="31"/>
      <c r="UCF1763" s="24"/>
      <c r="UCG1763" s="24"/>
      <c r="UCH1763" s="24"/>
      <c r="UCI1763" s="24"/>
      <c r="UCJ1763" s="24"/>
      <c r="UCK1763" s="24"/>
      <c r="UCL1763" s="24"/>
      <c r="UCM1763" s="24"/>
      <c r="UCN1763" s="24"/>
      <c r="UCO1763" s="24"/>
      <c r="UCP1763" s="24"/>
      <c r="UCQ1763" s="24"/>
      <c r="UCR1763" s="24"/>
      <c r="UCS1763" s="24"/>
      <c r="UCT1763" s="24"/>
      <c r="UCX1763" s="3"/>
      <c r="UCY1763" s="31"/>
      <c r="UCZ1763" s="5"/>
      <c r="UDA1763" s="9"/>
      <c r="UDD1763" s="2"/>
      <c r="UDG1763" s="24"/>
      <c r="UDH1763" s="24"/>
      <c r="UDI1763" s="31"/>
      <c r="UDJ1763" s="24"/>
      <c r="UDK1763" s="24"/>
      <c r="UDL1763" s="24"/>
      <c r="UDM1763" s="24"/>
      <c r="UDN1763" s="24"/>
      <c r="UDO1763" s="24"/>
      <c r="UDP1763" s="24"/>
      <c r="UDQ1763" s="24"/>
      <c r="UDR1763" s="24"/>
      <c r="UDS1763" s="24"/>
      <c r="UDT1763" s="24"/>
      <c r="UDU1763" s="24"/>
      <c r="UDV1763" s="24"/>
      <c r="UDW1763" s="24"/>
      <c r="UDX1763" s="24"/>
      <c r="UEB1763" s="3"/>
      <c r="UEC1763" s="31"/>
      <c r="UED1763" s="5"/>
      <c r="UEE1763" s="9"/>
      <c r="UEH1763" s="2"/>
      <c r="UEK1763" s="24"/>
      <c r="UEL1763" s="24"/>
      <c r="UEM1763" s="31"/>
      <c r="UEN1763" s="24"/>
      <c r="UEO1763" s="24"/>
      <c r="UEP1763" s="24"/>
      <c r="UEQ1763" s="24"/>
      <c r="UER1763" s="24"/>
      <c r="UES1763" s="24"/>
      <c r="UET1763" s="24"/>
      <c r="UEU1763" s="24"/>
      <c r="UEV1763" s="24"/>
      <c r="UEW1763" s="24"/>
      <c r="UEX1763" s="24"/>
      <c r="UEY1763" s="24"/>
      <c r="UEZ1763" s="24"/>
      <c r="UFA1763" s="24"/>
      <c r="UFB1763" s="24"/>
      <c r="UFF1763" s="3"/>
      <c r="UFG1763" s="31"/>
      <c r="UFH1763" s="5"/>
      <c r="UFI1763" s="9"/>
      <c r="UFL1763" s="2"/>
      <c r="UFO1763" s="24"/>
      <c r="UFP1763" s="24"/>
      <c r="UFQ1763" s="31"/>
      <c r="UFR1763" s="24"/>
      <c r="UFS1763" s="24"/>
      <c r="UFT1763" s="24"/>
      <c r="UFU1763" s="24"/>
      <c r="UFV1763" s="24"/>
      <c r="UFW1763" s="24"/>
      <c r="UFX1763" s="24"/>
      <c r="UFY1763" s="24"/>
      <c r="UFZ1763" s="24"/>
      <c r="UGA1763" s="24"/>
      <c r="UGB1763" s="24"/>
      <c r="UGC1763" s="24"/>
      <c r="UGD1763" s="24"/>
      <c r="UGE1763" s="24"/>
      <c r="UGF1763" s="24"/>
      <c r="UGJ1763" s="3"/>
      <c r="UGK1763" s="31"/>
      <c r="UGL1763" s="5"/>
      <c r="UGM1763" s="9"/>
      <c r="UGP1763" s="2"/>
      <c r="UGS1763" s="24"/>
      <c r="UGT1763" s="24"/>
      <c r="UGU1763" s="31"/>
      <c r="UGV1763" s="24"/>
      <c r="UGW1763" s="24"/>
      <c r="UGX1763" s="24"/>
      <c r="UGY1763" s="24"/>
      <c r="UGZ1763" s="24"/>
      <c r="UHA1763" s="24"/>
      <c r="UHB1763" s="24"/>
      <c r="UHC1763" s="24"/>
      <c r="UHD1763" s="24"/>
      <c r="UHE1763" s="24"/>
      <c r="UHF1763" s="24"/>
      <c r="UHG1763" s="24"/>
      <c r="UHH1763" s="24"/>
      <c r="UHI1763" s="24"/>
      <c r="UHJ1763" s="24"/>
      <c r="UHN1763" s="3"/>
      <c r="UHO1763" s="31"/>
      <c r="UHP1763" s="5"/>
      <c r="UHQ1763" s="9"/>
      <c r="UHT1763" s="2"/>
      <c r="UHW1763" s="24"/>
      <c r="UHX1763" s="24"/>
      <c r="UHY1763" s="31"/>
      <c r="UHZ1763" s="24"/>
      <c r="UIA1763" s="24"/>
      <c r="UIB1763" s="24"/>
      <c r="UIC1763" s="24"/>
      <c r="UID1763" s="24"/>
      <c r="UIE1763" s="24"/>
      <c r="UIF1763" s="24"/>
      <c r="UIG1763" s="24"/>
      <c r="UIH1763" s="24"/>
      <c r="UII1763" s="24"/>
      <c r="UIJ1763" s="24"/>
      <c r="UIK1763" s="24"/>
      <c r="UIL1763" s="24"/>
      <c r="UIM1763" s="24"/>
      <c r="UIN1763" s="24"/>
      <c r="UIR1763" s="3"/>
      <c r="UIS1763" s="31"/>
      <c r="UIT1763" s="5"/>
      <c r="UIU1763" s="9"/>
      <c r="UIX1763" s="2"/>
      <c r="UJA1763" s="24"/>
      <c r="UJB1763" s="24"/>
      <c r="UJC1763" s="31"/>
      <c r="UJD1763" s="24"/>
      <c r="UJE1763" s="24"/>
      <c r="UJF1763" s="24"/>
      <c r="UJG1763" s="24"/>
      <c r="UJH1763" s="24"/>
      <c r="UJI1763" s="24"/>
      <c r="UJJ1763" s="24"/>
      <c r="UJK1763" s="24"/>
      <c r="UJL1763" s="24"/>
      <c r="UJM1763" s="24"/>
      <c r="UJN1763" s="24"/>
      <c r="UJO1763" s="24"/>
      <c r="UJP1763" s="24"/>
      <c r="UJQ1763" s="24"/>
      <c r="UJR1763" s="24"/>
      <c r="UJV1763" s="3"/>
      <c r="UJW1763" s="31"/>
      <c r="UJX1763" s="5"/>
      <c r="UJY1763" s="9"/>
      <c r="UKB1763" s="2"/>
      <c r="UKE1763" s="24"/>
      <c r="UKF1763" s="24"/>
      <c r="UKG1763" s="31"/>
      <c r="UKH1763" s="24"/>
      <c r="UKI1763" s="24"/>
      <c r="UKJ1763" s="24"/>
      <c r="UKK1763" s="24"/>
      <c r="UKL1763" s="24"/>
      <c r="UKM1763" s="24"/>
      <c r="UKN1763" s="24"/>
      <c r="UKO1763" s="24"/>
      <c r="UKP1763" s="24"/>
      <c r="UKQ1763" s="24"/>
      <c r="UKR1763" s="24"/>
      <c r="UKS1763" s="24"/>
      <c r="UKT1763" s="24"/>
      <c r="UKU1763" s="24"/>
      <c r="UKV1763" s="24"/>
      <c r="UKZ1763" s="3"/>
      <c r="ULA1763" s="31"/>
      <c r="ULB1763" s="5"/>
      <c r="ULC1763" s="9"/>
      <c r="ULF1763" s="2"/>
      <c r="ULI1763" s="24"/>
      <c r="ULJ1763" s="24"/>
      <c r="ULK1763" s="31"/>
      <c r="ULL1763" s="24"/>
      <c r="ULM1763" s="24"/>
      <c r="ULN1763" s="24"/>
      <c r="ULO1763" s="24"/>
      <c r="ULP1763" s="24"/>
      <c r="ULQ1763" s="24"/>
      <c r="ULR1763" s="24"/>
      <c r="ULS1763" s="24"/>
      <c r="ULT1763" s="24"/>
      <c r="ULU1763" s="24"/>
      <c r="ULV1763" s="24"/>
      <c r="ULW1763" s="24"/>
      <c r="ULX1763" s="24"/>
      <c r="ULY1763" s="24"/>
      <c r="ULZ1763" s="24"/>
      <c r="UMD1763" s="3"/>
      <c r="UME1763" s="31"/>
      <c r="UMF1763" s="5"/>
      <c r="UMG1763" s="9"/>
      <c r="UMJ1763" s="2"/>
      <c r="UMM1763" s="24"/>
      <c r="UMN1763" s="24"/>
      <c r="UMO1763" s="31"/>
      <c r="UMP1763" s="24"/>
      <c r="UMQ1763" s="24"/>
      <c r="UMR1763" s="24"/>
      <c r="UMS1763" s="24"/>
      <c r="UMT1763" s="24"/>
      <c r="UMU1763" s="24"/>
      <c r="UMV1763" s="24"/>
      <c r="UMW1763" s="24"/>
      <c r="UMX1763" s="24"/>
      <c r="UMY1763" s="24"/>
      <c r="UMZ1763" s="24"/>
      <c r="UNA1763" s="24"/>
      <c r="UNB1763" s="24"/>
      <c r="UNC1763" s="24"/>
      <c r="UND1763" s="24"/>
      <c r="UNH1763" s="3"/>
      <c r="UNI1763" s="31"/>
      <c r="UNJ1763" s="5"/>
      <c r="UNK1763" s="9"/>
      <c r="UNN1763" s="2"/>
      <c r="UNQ1763" s="24"/>
      <c r="UNR1763" s="24"/>
      <c r="UNS1763" s="31"/>
      <c r="UNT1763" s="24"/>
      <c r="UNU1763" s="24"/>
      <c r="UNV1763" s="24"/>
      <c r="UNW1763" s="24"/>
      <c r="UNX1763" s="24"/>
      <c r="UNY1763" s="24"/>
      <c r="UNZ1763" s="24"/>
      <c r="UOA1763" s="24"/>
      <c r="UOB1763" s="24"/>
      <c r="UOC1763" s="24"/>
      <c r="UOD1763" s="24"/>
      <c r="UOE1763" s="24"/>
      <c r="UOF1763" s="24"/>
      <c r="UOG1763" s="24"/>
      <c r="UOH1763" s="24"/>
      <c r="UOL1763" s="3"/>
      <c r="UOM1763" s="31"/>
      <c r="UON1763" s="5"/>
      <c r="UOO1763" s="9"/>
      <c r="UOR1763" s="2"/>
      <c r="UOU1763" s="24"/>
      <c r="UOV1763" s="24"/>
      <c r="UOW1763" s="31"/>
      <c r="UOX1763" s="24"/>
      <c r="UOY1763" s="24"/>
      <c r="UOZ1763" s="24"/>
      <c r="UPA1763" s="24"/>
      <c r="UPB1763" s="24"/>
      <c r="UPC1763" s="24"/>
      <c r="UPD1763" s="24"/>
      <c r="UPE1763" s="24"/>
      <c r="UPF1763" s="24"/>
      <c r="UPG1763" s="24"/>
      <c r="UPH1763" s="24"/>
      <c r="UPI1763" s="24"/>
      <c r="UPJ1763" s="24"/>
      <c r="UPK1763" s="24"/>
      <c r="UPL1763" s="24"/>
      <c r="UPP1763" s="3"/>
      <c r="UPQ1763" s="31"/>
      <c r="UPR1763" s="5"/>
      <c r="UPS1763" s="9"/>
      <c r="UPV1763" s="2"/>
      <c r="UPY1763" s="24"/>
      <c r="UPZ1763" s="24"/>
      <c r="UQA1763" s="31"/>
      <c r="UQB1763" s="24"/>
      <c r="UQC1763" s="24"/>
      <c r="UQD1763" s="24"/>
      <c r="UQE1763" s="24"/>
      <c r="UQF1763" s="24"/>
      <c r="UQG1763" s="24"/>
      <c r="UQH1763" s="24"/>
      <c r="UQI1763" s="24"/>
      <c r="UQJ1763" s="24"/>
      <c r="UQK1763" s="24"/>
      <c r="UQL1763" s="24"/>
      <c r="UQM1763" s="24"/>
      <c r="UQN1763" s="24"/>
      <c r="UQO1763" s="24"/>
      <c r="UQP1763" s="24"/>
      <c r="UQT1763" s="3"/>
      <c r="UQU1763" s="31"/>
      <c r="UQV1763" s="5"/>
      <c r="UQW1763" s="9"/>
      <c r="UQZ1763" s="2"/>
      <c r="URC1763" s="24"/>
      <c r="URD1763" s="24"/>
      <c r="URE1763" s="31"/>
      <c r="URF1763" s="24"/>
      <c r="URG1763" s="24"/>
      <c r="URH1763" s="24"/>
      <c r="URI1763" s="24"/>
      <c r="URJ1763" s="24"/>
      <c r="URK1763" s="24"/>
      <c r="URL1763" s="24"/>
      <c r="URM1763" s="24"/>
      <c r="URN1763" s="24"/>
      <c r="URO1763" s="24"/>
      <c r="URP1763" s="24"/>
      <c r="URQ1763" s="24"/>
      <c r="URR1763" s="24"/>
      <c r="URS1763" s="24"/>
      <c r="URT1763" s="24"/>
      <c r="URX1763" s="3"/>
      <c r="URY1763" s="31"/>
      <c r="URZ1763" s="5"/>
      <c r="USA1763" s="9"/>
      <c r="USD1763" s="2"/>
      <c r="USG1763" s="24"/>
      <c r="USH1763" s="24"/>
      <c r="USI1763" s="31"/>
      <c r="USJ1763" s="24"/>
      <c r="USK1763" s="24"/>
      <c r="USL1763" s="24"/>
      <c r="USM1763" s="24"/>
      <c r="USN1763" s="24"/>
      <c r="USO1763" s="24"/>
      <c r="USP1763" s="24"/>
      <c r="USQ1763" s="24"/>
      <c r="USR1763" s="24"/>
      <c r="USS1763" s="24"/>
      <c r="UST1763" s="24"/>
      <c r="USU1763" s="24"/>
      <c r="USV1763" s="24"/>
      <c r="USW1763" s="24"/>
      <c r="USX1763" s="24"/>
      <c r="UTB1763" s="3"/>
      <c r="UTC1763" s="31"/>
      <c r="UTD1763" s="5"/>
      <c r="UTE1763" s="9"/>
      <c r="UTH1763" s="2"/>
      <c r="UTK1763" s="24"/>
      <c r="UTL1763" s="24"/>
      <c r="UTM1763" s="31"/>
      <c r="UTN1763" s="24"/>
      <c r="UTO1763" s="24"/>
      <c r="UTP1763" s="24"/>
      <c r="UTQ1763" s="24"/>
      <c r="UTR1763" s="24"/>
      <c r="UTS1763" s="24"/>
      <c r="UTT1763" s="24"/>
      <c r="UTU1763" s="24"/>
      <c r="UTV1763" s="24"/>
      <c r="UTW1763" s="24"/>
      <c r="UTX1763" s="24"/>
      <c r="UTY1763" s="24"/>
      <c r="UTZ1763" s="24"/>
      <c r="UUA1763" s="24"/>
      <c r="UUB1763" s="24"/>
      <c r="UUF1763" s="3"/>
      <c r="UUG1763" s="31"/>
      <c r="UUH1763" s="5"/>
      <c r="UUI1763" s="9"/>
      <c r="UUL1763" s="2"/>
      <c r="UUO1763" s="24"/>
      <c r="UUP1763" s="24"/>
      <c r="UUQ1763" s="31"/>
      <c r="UUR1763" s="24"/>
      <c r="UUS1763" s="24"/>
      <c r="UUT1763" s="24"/>
      <c r="UUU1763" s="24"/>
      <c r="UUV1763" s="24"/>
      <c r="UUW1763" s="24"/>
      <c r="UUX1763" s="24"/>
      <c r="UUY1763" s="24"/>
      <c r="UUZ1763" s="24"/>
      <c r="UVA1763" s="24"/>
      <c r="UVB1763" s="24"/>
      <c r="UVC1763" s="24"/>
      <c r="UVD1763" s="24"/>
      <c r="UVE1763" s="24"/>
      <c r="UVF1763" s="24"/>
      <c r="UVJ1763" s="3"/>
      <c r="UVK1763" s="31"/>
      <c r="UVL1763" s="5"/>
      <c r="UVM1763" s="9"/>
      <c r="UVP1763" s="2"/>
      <c r="UVS1763" s="24"/>
      <c r="UVT1763" s="24"/>
      <c r="UVU1763" s="31"/>
      <c r="UVV1763" s="24"/>
      <c r="UVW1763" s="24"/>
      <c r="UVX1763" s="24"/>
      <c r="UVY1763" s="24"/>
      <c r="UVZ1763" s="24"/>
      <c r="UWA1763" s="24"/>
      <c r="UWB1763" s="24"/>
      <c r="UWC1763" s="24"/>
      <c r="UWD1763" s="24"/>
      <c r="UWE1763" s="24"/>
      <c r="UWF1763" s="24"/>
      <c r="UWG1763" s="24"/>
      <c r="UWH1763" s="24"/>
      <c r="UWI1763" s="24"/>
      <c r="UWJ1763" s="24"/>
      <c r="UWN1763" s="3"/>
      <c r="UWO1763" s="31"/>
      <c r="UWP1763" s="5"/>
      <c r="UWQ1763" s="9"/>
      <c r="UWT1763" s="2"/>
      <c r="UWW1763" s="24"/>
      <c r="UWX1763" s="24"/>
      <c r="UWY1763" s="31"/>
      <c r="UWZ1763" s="24"/>
      <c r="UXA1763" s="24"/>
      <c r="UXB1763" s="24"/>
      <c r="UXC1763" s="24"/>
      <c r="UXD1763" s="24"/>
      <c r="UXE1763" s="24"/>
      <c r="UXF1763" s="24"/>
      <c r="UXG1763" s="24"/>
      <c r="UXH1763" s="24"/>
      <c r="UXI1763" s="24"/>
      <c r="UXJ1763" s="24"/>
      <c r="UXK1763" s="24"/>
      <c r="UXL1763" s="24"/>
      <c r="UXM1763" s="24"/>
      <c r="UXN1763" s="24"/>
      <c r="UXR1763" s="3"/>
      <c r="UXS1763" s="31"/>
      <c r="UXT1763" s="5"/>
      <c r="UXU1763" s="9"/>
      <c r="UXX1763" s="2"/>
      <c r="UYA1763" s="24"/>
      <c r="UYB1763" s="24"/>
      <c r="UYC1763" s="31"/>
      <c r="UYD1763" s="24"/>
      <c r="UYE1763" s="24"/>
      <c r="UYF1763" s="24"/>
      <c r="UYG1763" s="24"/>
      <c r="UYH1763" s="24"/>
      <c r="UYI1763" s="24"/>
      <c r="UYJ1763" s="24"/>
      <c r="UYK1763" s="24"/>
      <c r="UYL1763" s="24"/>
      <c r="UYM1763" s="24"/>
      <c r="UYN1763" s="24"/>
      <c r="UYO1763" s="24"/>
      <c r="UYP1763" s="24"/>
      <c r="UYQ1763" s="24"/>
      <c r="UYR1763" s="24"/>
      <c r="UYV1763" s="3"/>
      <c r="UYW1763" s="31"/>
      <c r="UYX1763" s="5"/>
      <c r="UYY1763" s="9"/>
      <c r="UZB1763" s="2"/>
      <c r="UZE1763" s="24"/>
      <c r="UZF1763" s="24"/>
      <c r="UZG1763" s="31"/>
      <c r="UZH1763" s="24"/>
      <c r="UZI1763" s="24"/>
      <c r="UZJ1763" s="24"/>
      <c r="UZK1763" s="24"/>
      <c r="UZL1763" s="24"/>
      <c r="UZM1763" s="24"/>
      <c r="UZN1763" s="24"/>
      <c r="UZO1763" s="24"/>
      <c r="UZP1763" s="24"/>
      <c r="UZQ1763" s="24"/>
      <c r="UZR1763" s="24"/>
      <c r="UZS1763" s="24"/>
      <c r="UZT1763" s="24"/>
      <c r="UZU1763" s="24"/>
      <c r="UZV1763" s="24"/>
      <c r="UZZ1763" s="3"/>
      <c r="VAA1763" s="31"/>
      <c r="VAB1763" s="5"/>
      <c r="VAC1763" s="9"/>
      <c r="VAF1763" s="2"/>
      <c r="VAI1763" s="24"/>
      <c r="VAJ1763" s="24"/>
      <c r="VAK1763" s="31"/>
      <c r="VAL1763" s="24"/>
      <c r="VAM1763" s="24"/>
      <c r="VAN1763" s="24"/>
      <c r="VAO1763" s="24"/>
      <c r="VAP1763" s="24"/>
      <c r="VAQ1763" s="24"/>
      <c r="VAR1763" s="24"/>
      <c r="VAS1763" s="24"/>
      <c r="VAT1763" s="24"/>
      <c r="VAU1763" s="24"/>
      <c r="VAV1763" s="24"/>
      <c r="VAW1763" s="24"/>
      <c r="VAX1763" s="24"/>
      <c r="VAY1763" s="24"/>
      <c r="VAZ1763" s="24"/>
      <c r="VBD1763" s="3"/>
      <c r="VBE1763" s="31"/>
      <c r="VBF1763" s="5"/>
      <c r="VBG1763" s="9"/>
      <c r="VBJ1763" s="2"/>
      <c r="VBM1763" s="24"/>
      <c r="VBN1763" s="24"/>
      <c r="VBO1763" s="31"/>
      <c r="VBP1763" s="24"/>
      <c r="VBQ1763" s="24"/>
      <c r="VBR1763" s="24"/>
      <c r="VBS1763" s="24"/>
      <c r="VBT1763" s="24"/>
      <c r="VBU1763" s="24"/>
      <c r="VBV1763" s="24"/>
      <c r="VBW1763" s="24"/>
      <c r="VBX1763" s="24"/>
      <c r="VBY1763" s="24"/>
      <c r="VBZ1763" s="24"/>
      <c r="VCA1763" s="24"/>
      <c r="VCB1763" s="24"/>
      <c r="VCC1763" s="24"/>
      <c r="VCD1763" s="24"/>
      <c r="VCH1763" s="3"/>
      <c r="VCI1763" s="31"/>
      <c r="VCJ1763" s="5"/>
      <c r="VCK1763" s="9"/>
      <c r="VCN1763" s="2"/>
      <c r="VCQ1763" s="24"/>
      <c r="VCR1763" s="24"/>
      <c r="VCS1763" s="31"/>
      <c r="VCT1763" s="24"/>
      <c r="VCU1763" s="24"/>
      <c r="VCV1763" s="24"/>
      <c r="VCW1763" s="24"/>
      <c r="VCX1763" s="24"/>
      <c r="VCY1763" s="24"/>
      <c r="VCZ1763" s="24"/>
      <c r="VDA1763" s="24"/>
      <c r="VDB1763" s="24"/>
      <c r="VDC1763" s="24"/>
      <c r="VDD1763" s="24"/>
      <c r="VDE1763" s="24"/>
      <c r="VDF1763" s="24"/>
      <c r="VDG1763" s="24"/>
      <c r="VDH1763" s="24"/>
      <c r="VDL1763" s="3"/>
      <c r="VDM1763" s="31"/>
      <c r="VDN1763" s="5"/>
      <c r="VDO1763" s="9"/>
      <c r="VDR1763" s="2"/>
      <c r="VDU1763" s="24"/>
      <c r="VDV1763" s="24"/>
      <c r="VDW1763" s="31"/>
      <c r="VDX1763" s="24"/>
      <c r="VDY1763" s="24"/>
      <c r="VDZ1763" s="24"/>
      <c r="VEA1763" s="24"/>
      <c r="VEB1763" s="24"/>
      <c r="VEC1763" s="24"/>
      <c r="VED1763" s="24"/>
      <c r="VEE1763" s="24"/>
      <c r="VEF1763" s="24"/>
      <c r="VEG1763" s="24"/>
      <c r="VEH1763" s="24"/>
      <c r="VEI1763" s="24"/>
      <c r="VEJ1763" s="24"/>
      <c r="VEK1763" s="24"/>
      <c r="VEL1763" s="24"/>
      <c r="VEP1763" s="3"/>
      <c r="VEQ1763" s="31"/>
      <c r="VER1763" s="5"/>
      <c r="VES1763" s="9"/>
      <c r="VEV1763" s="2"/>
      <c r="VEY1763" s="24"/>
      <c r="VEZ1763" s="24"/>
      <c r="VFA1763" s="31"/>
      <c r="VFB1763" s="24"/>
      <c r="VFC1763" s="24"/>
      <c r="VFD1763" s="24"/>
      <c r="VFE1763" s="24"/>
      <c r="VFF1763" s="24"/>
      <c r="VFG1763" s="24"/>
      <c r="VFH1763" s="24"/>
      <c r="VFI1763" s="24"/>
      <c r="VFJ1763" s="24"/>
      <c r="VFK1763" s="24"/>
      <c r="VFL1763" s="24"/>
      <c r="VFM1763" s="24"/>
      <c r="VFN1763" s="24"/>
      <c r="VFO1763" s="24"/>
      <c r="VFP1763" s="24"/>
      <c r="VFT1763" s="3"/>
      <c r="VFU1763" s="31"/>
      <c r="VFV1763" s="5"/>
      <c r="VFW1763" s="9"/>
      <c r="VFZ1763" s="2"/>
      <c r="VGC1763" s="24"/>
      <c r="VGD1763" s="24"/>
      <c r="VGE1763" s="31"/>
      <c r="VGF1763" s="24"/>
      <c r="VGG1763" s="24"/>
      <c r="VGH1763" s="24"/>
      <c r="VGI1763" s="24"/>
      <c r="VGJ1763" s="24"/>
      <c r="VGK1763" s="24"/>
      <c r="VGL1763" s="24"/>
      <c r="VGM1763" s="24"/>
      <c r="VGN1763" s="24"/>
      <c r="VGO1763" s="24"/>
      <c r="VGP1763" s="24"/>
      <c r="VGQ1763" s="24"/>
      <c r="VGR1763" s="24"/>
      <c r="VGS1763" s="24"/>
      <c r="VGT1763" s="24"/>
      <c r="VGX1763" s="3"/>
      <c r="VGY1763" s="31"/>
      <c r="VGZ1763" s="5"/>
      <c r="VHA1763" s="9"/>
      <c r="VHD1763" s="2"/>
      <c r="VHG1763" s="24"/>
      <c r="VHH1763" s="24"/>
      <c r="VHI1763" s="31"/>
      <c r="VHJ1763" s="24"/>
      <c r="VHK1763" s="24"/>
      <c r="VHL1763" s="24"/>
      <c r="VHM1763" s="24"/>
      <c r="VHN1763" s="24"/>
      <c r="VHO1763" s="24"/>
      <c r="VHP1763" s="24"/>
      <c r="VHQ1763" s="24"/>
      <c r="VHR1763" s="24"/>
      <c r="VHS1763" s="24"/>
      <c r="VHT1763" s="24"/>
      <c r="VHU1763" s="24"/>
      <c r="VHV1763" s="24"/>
      <c r="VHW1763" s="24"/>
      <c r="VHX1763" s="24"/>
      <c r="VIB1763" s="3"/>
      <c r="VIC1763" s="31"/>
      <c r="VID1763" s="5"/>
      <c r="VIE1763" s="9"/>
      <c r="VIH1763" s="2"/>
      <c r="VIK1763" s="24"/>
      <c r="VIL1763" s="24"/>
      <c r="VIM1763" s="31"/>
      <c r="VIN1763" s="24"/>
      <c r="VIO1763" s="24"/>
      <c r="VIP1763" s="24"/>
      <c r="VIQ1763" s="24"/>
      <c r="VIR1763" s="24"/>
      <c r="VIS1763" s="24"/>
      <c r="VIT1763" s="24"/>
      <c r="VIU1763" s="24"/>
      <c r="VIV1763" s="24"/>
      <c r="VIW1763" s="24"/>
      <c r="VIX1763" s="24"/>
      <c r="VIY1763" s="24"/>
      <c r="VIZ1763" s="24"/>
      <c r="VJA1763" s="24"/>
      <c r="VJB1763" s="24"/>
      <c r="VJF1763" s="3"/>
      <c r="VJG1763" s="31"/>
      <c r="VJH1763" s="5"/>
      <c r="VJI1763" s="9"/>
      <c r="VJL1763" s="2"/>
      <c r="VJO1763" s="24"/>
      <c r="VJP1763" s="24"/>
      <c r="VJQ1763" s="31"/>
      <c r="VJR1763" s="24"/>
      <c r="VJS1763" s="24"/>
      <c r="VJT1763" s="24"/>
      <c r="VJU1763" s="24"/>
      <c r="VJV1763" s="24"/>
      <c r="VJW1763" s="24"/>
      <c r="VJX1763" s="24"/>
      <c r="VJY1763" s="24"/>
      <c r="VJZ1763" s="24"/>
      <c r="VKA1763" s="24"/>
      <c r="VKB1763" s="24"/>
      <c r="VKC1763" s="24"/>
      <c r="VKD1763" s="24"/>
      <c r="VKE1763" s="24"/>
      <c r="VKF1763" s="24"/>
      <c r="VKJ1763" s="3"/>
      <c r="VKK1763" s="31"/>
      <c r="VKL1763" s="5"/>
      <c r="VKM1763" s="9"/>
      <c r="VKP1763" s="2"/>
      <c r="VKS1763" s="24"/>
      <c r="VKT1763" s="24"/>
      <c r="VKU1763" s="31"/>
      <c r="VKV1763" s="24"/>
      <c r="VKW1763" s="24"/>
      <c r="VKX1763" s="24"/>
      <c r="VKY1763" s="24"/>
      <c r="VKZ1763" s="24"/>
      <c r="VLA1763" s="24"/>
      <c r="VLB1763" s="24"/>
      <c r="VLC1763" s="24"/>
      <c r="VLD1763" s="24"/>
      <c r="VLE1763" s="24"/>
      <c r="VLF1763" s="24"/>
      <c r="VLG1763" s="24"/>
      <c r="VLH1763" s="24"/>
      <c r="VLI1763" s="24"/>
      <c r="VLJ1763" s="24"/>
      <c r="VLN1763" s="3"/>
      <c r="VLO1763" s="31"/>
      <c r="VLP1763" s="5"/>
      <c r="VLQ1763" s="9"/>
      <c r="VLT1763" s="2"/>
      <c r="VLW1763" s="24"/>
      <c r="VLX1763" s="24"/>
      <c r="VLY1763" s="31"/>
      <c r="VLZ1763" s="24"/>
      <c r="VMA1763" s="24"/>
      <c r="VMB1763" s="24"/>
      <c r="VMC1763" s="24"/>
      <c r="VMD1763" s="24"/>
      <c r="VME1763" s="24"/>
      <c r="VMF1763" s="24"/>
      <c r="VMG1763" s="24"/>
      <c r="VMH1763" s="24"/>
      <c r="VMI1763" s="24"/>
      <c r="VMJ1763" s="24"/>
      <c r="VMK1763" s="24"/>
      <c r="VML1763" s="24"/>
      <c r="VMM1763" s="24"/>
      <c r="VMN1763" s="24"/>
      <c r="VMR1763" s="3"/>
      <c r="VMS1763" s="31"/>
      <c r="VMT1763" s="5"/>
      <c r="VMU1763" s="9"/>
      <c r="VMX1763" s="2"/>
      <c r="VNA1763" s="24"/>
      <c r="VNB1763" s="24"/>
      <c r="VNC1763" s="31"/>
      <c r="VND1763" s="24"/>
      <c r="VNE1763" s="24"/>
      <c r="VNF1763" s="24"/>
      <c r="VNG1763" s="24"/>
      <c r="VNH1763" s="24"/>
      <c r="VNI1763" s="24"/>
      <c r="VNJ1763" s="24"/>
      <c r="VNK1763" s="24"/>
      <c r="VNL1763" s="24"/>
      <c r="VNM1763" s="24"/>
      <c r="VNN1763" s="24"/>
      <c r="VNO1763" s="24"/>
      <c r="VNP1763" s="24"/>
      <c r="VNQ1763" s="24"/>
      <c r="VNR1763" s="24"/>
      <c r="VNV1763" s="3"/>
      <c r="VNW1763" s="31"/>
      <c r="VNX1763" s="5"/>
      <c r="VNY1763" s="9"/>
      <c r="VOB1763" s="2"/>
      <c r="VOE1763" s="24"/>
      <c r="VOF1763" s="24"/>
      <c r="VOG1763" s="31"/>
      <c r="VOH1763" s="24"/>
      <c r="VOI1763" s="24"/>
      <c r="VOJ1763" s="24"/>
      <c r="VOK1763" s="24"/>
      <c r="VOL1763" s="24"/>
      <c r="VOM1763" s="24"/>
      <c r="VON1763" s="24"/>
      <c r="VOO1763" s="24"/>
      <c r="VOP1763" s="24"/>
      <c r="VOQ1763" s="24"/>
      <c r="VOR1763" s="24"/>
      <c r="VOS1763" s="24"/>
      <c r="VOT1763" s="24"/>
      <c r="VOU1763" s="24"/>
      <c r="VOV1763" s="24"/>
      <c r="VOZ1763" s="3"/>
      <c r="VPA1763" s="31"/>
      <c r="VPB1763" s="5"/>
      <c r="VPC1763" s="9"/>
      <c r="VPF1763" s="2"/>
      <c r="VPI1763" s="24"/>
      <c r="VPJ1763" s="24"/>
      <c r="VPK1763" s="31"/>
      <c r="VPL1763" s="24"/>
      <c r="VPM1763" s="24"/>
      <c r="VPN1763" s="24"/>
      <c r="VPO1763" s="24"/>
      <c r="VPP1763" s="24"/>
      <c r="VPQ1763" s="24"/>
      <c r="VPR1763" s="24"/>
      <c r="VPS1763" s="24"/>
      <c r="VPT1763" s="24"/>
      <c r="VPU1763" s="24"/>
      <c r="VPV1763" s="24"/>
      <c r="VPW1763" s="24"/>
      <c r="VPX1763" s="24"/>
      <c r="VPY1763" s="24"/>
      <c r="VPZ1763" s="24"/>
      <c r="VQD1763" s="3"/>
      <c r="VQE1763" s="31"/>
      <c r="VQF1763" s="5"/>
      <c r="VQG1763" s="9"/>
      <c r="VQJ1763" s="2"/>
      <c r="VQM1763" s="24"/>
      <c r="VQN1763" s="24"/>
      <c r="VQO1763" s="31"/>
      <c r="VQP1763" s="24"/>
      <c r="VQQ1763" s="24"/>
      <c r="VQR1763" s="24"/>
      <c r="VQS1763" s="24"/>
      <c r="VQT1763" s="24"/>
      <c r="VQU1763" s="24"/>
      <c r="VQV1763" s="24"/>
      <c r="VQW1763" s="24"/>
      <c r="VQX1763" s="24"/>
      <c r="VQY1763" s="24"/>
      <c r="VQZ1763" s="24"/>
      <c r="VRA1763" s="24"/>
      <c r="VRB1763" s="24"/>
      <c r="VRC1763" s="24"/>
      <c r="VRD1763" s="24"/>
      <c r="VRH1763" s="3"/>
      <c r="VRI1763" s="31"/>
      <c r="VRJ1763" s="5"/>
      <c r="VRK1763" s="9"/>
      <c r="VRN1763" s="2"/>
      <c r="VRQ1763" s="24"/>
      <c r="VRR1763" s="24"/>
      <c r="VRS1763" s="31"/>
      <c r="VRT1763" s="24"/>
      <c r="VRU1763" s="24"/>
      <c r="VRV1763" s="24"/>
      <c r="VRW1763" s="24"/>
      <c r="VRX1763" s="24"/>
      <c r="VRY1763" s="24"/>
      <c r="VRZ1763" s="24"/>
      <c r="VSA1763" s="24"/>
      <c r="VSB1763" s="24"/>
      <c r="VSC1763" s="24"/>
      <c r="VSD1763" s="24"/>
      <c r="VSE1763" s="24"/>
      <c r="VSF1763" s="24"/>
      <c r="VSG1763" s="24"/>
      <c r="VSH1763" s="24"/>
      <c r="VSL1763" s="3"/>
      <c r="VSM1763" s="31"/>
      <c r="VSN1763" s="5"/>
      <c r="VSO1763" s="9"/>
      <c r="VSR1763" s="2"/>
      <c r="VSU1763" s="24"/>
      <c r="VSV1763" s="24"/>
      <c r="VSW1763" s="31"/>
      <c r="VSX1763" s="24"/>
      <c r="VSY1763" s="24"/>
      <c r="VSZ1763" s="24"/>
      <c r="VTA1763" s="24"/>
      <c r="VTB1763" s="24"/>
      <c r="VTC1763" s="24"/>
      <c r="VTD1763" s="24"/>
      <c r="VTE1763" s="24"/>
      <c r="VTF1763" s="24"/>
      <c r="VTG1763" s="24"/>
      <c r="VTH1763" s="24"/>
      <c r="VTI1763" s="24"/>
      <c r="VTJ1763" s="24"/>
      <c r="VTK1763" s="24"/>
      <c r="VTL1763" s="24"/>
      <c r="VTP1763" s="3"/>
      <c r="VTQ1763" s="31"/>
      <c r="VTR1763" s="5"/>
      <c r="VTS1763" s="9"/>
      <c r="VTV1763" s="2"/>
      <c r="VTY1763" s="24"/>
      <c r="VTZ1763" s="24"/>
      <c r="VUA1763" s="31"/>
      <c r="VUB1763" s="24"/>
      <c r="VUC1763" s="24"/>
      <c r="VUD1763" s="24"/>
      <c r="VUE1763" s="24"/>
      <c r="VUF1763" s="24"/>
      <c r="VUG1763" s="24"/>
      <c r="VUH1763" s="24"/>
      <c r="VUI1763" s="24"/>
      <c r="VUJ1763" s="24"/>
      <c r="VUK1763" s="24"/>
      <c r="VUL1763" s="24"/>
      <c r="VUM1763" s="24"/>
      <c r="VUN1763" s="24"/>
      <c r="VUO1763" s="24"/>
      <c r="VUP1763" s="24"/>
      <c r="VUT1763" s="3"/>
      <c r="VUU1763" s="31"/>
      <c r="VUV1763" s="5"/>
      <c r="VUW1763" s="9"/>
      <c r="VUZ1763" s="2"/>
      <c r="VVC1763" s="24"/>
      <c r="VVD1763" s="24"/>
      <c r="VVE1763" s="31"/>
      <c r="VVF1763" s="24"/>
      <c r="VVG1763" s="24"/>
      <c r="VVH1763" s="24"/>
      <c r="VVI1763" s="24"/>
      <c r="VVJ1763" s="24"/>
      <c r="VVK1763" s="24"/>
      <c r="VVL1763" s="24"/>
      <c r="VVM1763" s="24"/>
      <c r="VVN1763" s="24"/>
      <c r="VVO1763" s="24"/>
      <c r="VVP1763" s="24"/>
      <c r="VVQ1763" s="24"/>
      <c r="VVR1763" s="24"/>
      <c r="VVS1763" s="24"/>
      <c r="VVT1763" s="24"/>
      <c r="VVX1763" s="3"/>
      <c r="VVY1763" s="31"/>
      <c r="VVZ1763" s="5"/>
      <c r="VWA1763" s="9"/>
      <c r="VWD1763" s="2"/>
      <c r="VWG1763" s="24"/>
      <c r="VWH1763" s="24"/>
      <c r="VWI1763" s="31"/>
      <c r="VWJ1763" s="24"/>
      <c r="VWK1763" s="24"/>
      <c r="VWL1763" s="24"/>
      <c r="VWM1763" s="24"/>
      <c r="VWN1763" s="24"/>
      <c r="VWO1763" s="24"/>
      <c r="VWP1763" s="24"/>
      <c r="VWQ1763" s="24"/>
      <c r="VWR1763" s="24"/>
      <c r="VWS1763" s="24"/>
      <c r="VWT1763" s="24"/>
      <c r="VWU1763" s="24"/>
      <c r="VWV1763" s="24"/>
      <c r="VWW1763" s="24"/>
      <c r="VWX1763" s="24"/>
      <c r="VXB1763" s="3"/>
      <c r="VXC1763" s="31"/>
      <c r="VXD1763" s="5"/>
      <c r="VXE1763" s="9"/>
      <c r="VXH1763" s="2"/>
      <c r="VXK1763" s="24"/>
      <c r="VXL1763" s="24"/>
      <c r="VXM1763" s="31"/>
      <c r="VXN1763" s="24"/>
      <c r="VXO1763" s="24"/>
      <c r="VXP1763" s="24"/>
      <c r="VXQ1763" s="24"/>
      <c r="VXR1763" s="24"/>
      <c r="VXS1763" s="24"/>
      <c r="VXT1763" s="24"/>
      <c r="VXU1763" s="24"/>
      <c r="VXV1763" s="24"/>
      <c r="VXW1763" s="24"/>
      <c r="VXX1763" s="24"/>
      <c r="VXY1763" s="24"/>
      <c r="VXZ1763" s="24"/>
      <c r="VYA1763" s="24"/>
      <c r="VYB1763" s="24"/>
      <c r="VYF1763" s="3"/>
      <c r="VYG1763" s="31"/>
      <c r="VYH1763" s="5"/>
      <c r="VYI1763" s="9"/>
      <c r="VYL1763" s="2"/>
      <c r="VYO1763" s="24"/>
      <c r="VYP1763" s="24"/>
      <c r="VYQ1763" s="31"/>
      <c r="VYR1763" s="24"/>
      <c r="VYS1763" s="24"/>
      <c r="VYT1763" s="24"/>
      <c r="VYU1763" s="24"/>
      <c r="VYV1763" s="24"/>
      <c r="VYW1763" s="24"/>
      <c r="VYX1763" s="24"/>
      <c r="VYY1763" s="24"/>
      <c r="VYZ1763" s="24"/>
      <c r="VZA1763" s="24"/>
      <c r="VZB1763" s="24"/>
      <c r="VZC1763" s="24"/>
      <c r="VZD1763" s="24"/>
      <c r="VZE1763" s="24"/>
      <c r="VZF1763" s="24"/>
      <c r="VZJ1763" s="3"/>
      <c r="VZK1763" s="31"/>
      <c r="VZL1763" s="5"/>
      <c r="VZM1763" s="9"/>
      <c r="VZP1763" s="2"/>
      <c r="VZS1763" s="24"/>
      <c r="VZT1763" s="24"/>
      <c r="VZU1763" s="31"/>
      <c r="VZV1763" s="24"/>
      <c r="VZW1763" s="24"/>
      <c r="VZX1763" s="24"/>
      <c r="VZY1763" s="24"/>
      <c r="VZZ1763" s="24"/>
      <c r="WAA1763" s="24"/>
      <c r="WAB1763" s="24"/>
      <c r="WAC1763" s="24"/>
      <c r="WAD1763" s="24"/>
      <c r="WAE1763" s="24"/>
      <c r="WAF1763" s="24"/>
      <c r="WAG1763" s="24"/>
      <c r="WAH1763" s="24"/>
      <c r="WAI1763" s="24"/>
      <c r="WAJ1763" s="24"/>
      <c r="WAN1763" s="3"/>
      <c r="WAO1763" s="31"/>
      <c r="WAP1763" s="5"/>
      <c r="WAQ1763" s="9"/>
      <c r="WAT1763" s="2"/>
      <c r="WAW1763" s="24"/>
      <c r="WAX1763" s="24"/>
      <c r="WAY1763" s="31"/>
      <c r="WAZ1763" s="24"/>
      <c r="WBA1763" s="24"/>
      <c r="WBB1763" s="24"/>
      <c r="WBC1763" s="24"/>
      <c r="WBD1763" s="24"/>
      <c r="WBE1763" s="24"/>
      <c r="WBF1763" s="24"/>
      <c r="WBG1763" s="24"/>
      <c r="WBH1763" s="24"/>
      <c r="WBI1763" s="24"/>
      <c r="WBJ1763" s="24"/>
      <c r="WBK1763" s="24"/>
      <c r="WBL1763" s="24"/>
      <c r="WBM1763" s="24"/>
      <c r="WBN1763" s="24"/>
      <c r="WBR1763" s="3"/>
      <c r="WBS1763" s="31"/>
      <c r="WBT1763" s="5"/>
      <c r="WBU1763" s="9"/>
      <c r="WBX1763" s="2"/>
      <c r="WCA1763" s="24"/>
      <c r="WCB1763" s="24"/>
      <c r="WCC1763" s="31"/>
      <c r="WCD1763" s="24"/>
      <c r="WCE1763" s="24"/>
      <c r="WCF1763" s="24"/>
      <c r="WCG1763" s="24"/>
      <c r="WCH1763" s="24"/>
      <c r="WCI1763" s="24"/>
      <c r="WCJ1763" s="24"/>
      <c r="WCK1763" s="24"/>
      <c r="WCL1763" s="24"/>
      <c r="WCM1763" s="24"/>
      <c r="WCN1763" s="24"/>
      <c r="WCO1763" s="24"/>
      <c r="WCP1763" s="24"/>
      <c r="WCQ1763" s="24"/>
      <c r="WCR1763" s="24"/>
      <c r="WCV1763" s="3"/>
      <c r="WCW1763" s="31"/>
      <c r="WCX1763" s="5"/>
      <c r="WCY1763" s="9"/>
      <c r="WDB1763" s="2"/>
      <c r="WDE1763" s="24"/>
      <c r="WDF1763" s="24"/>
      <c r="WDG1763" s="31"/>
      <c r="WDH1763" s="24"/>
      <c r="WDI1763" s="24"/>
      <c r="WDJ1763" s="24"/>
      <c r="WDK1763" s="24"/>
      <c r="WDL1763" s="24"/>
      <c r="WDM1763" s="24"/>
      <c r="WDN1763" s="24"/>
      <c r="WDO1763" s="24"/>
      <c r="WDP1763" s="24"/>
      <c r="WDQ1763" s="24"/>
      <c r="WDR1763" s="24"/>
      <c r="WDS1763" s="24"/>
      <c r="WDT1763" s="24"/>
      <c r="WDU1763" s="24"/>
      <c r="WDV1763" s="24"/>
      <c r="WDZ1763" s="3"/>
      <c r="WEA1763" s="31"/>
      <c r="WEB1763" s="5"/>
      <c r="WEC1763" s="9"/>
      <c r="WEF1763" s="2"/>
      <c r="WEI1763" s="24"/>
      <c r="WEJ1763" s="24"/>
      <c r="WEK1763" s="31"/>
      <c r="WEL1763" s="24"/>
      <c r="WEM1763" s="24"/>
      <c r="WEN1763" s="24"/>
      <c r="WEO1763" s="24"/>
      <c r="WEP1763" s="24"/>
      <c r="WEQ1763" s="24"/>
      <c r="WER1763" s="24"/>
      <c r="WES1763" s="24"/>
      <c r="WET1763" s="24"/>
      <c r="WEU1763" s="24"/>
      <c r="WEV1763" s="24"/>
      <c r="WEW1763" s="24"/>
      <c r="WEX1763" s="24"/>
      <c r="WEY1763" s="24"/>
      <c r="WEZ1763" s="24"/>
      <c r="WFD1763" s="3"/>
      <c r="WFE1763" s="31"/>
      <c r="WFF1763" s="5"/>
      <c r="WFG1763" s="9"/>
      <c r="WFJ1763" s="2"/>
      <c r="WFM1763" s="24"/>
      <c r="WFN1763" s="24"/>
      <c r="WFO1763" s="31"/>
      <c r="WFP1763" s="24"/>
      <c r="WFQ1763" s="24"/>
      <c r="WFR1763" s="24"/>
      <c r="WFS1763" s="24"/>
      <c r="WFT1763" s="24"/>
      <c r="WFU1763" s="24"/>
      <c r="WFV1763" s="24"/>
      <c r="WFW1763" s="24"/>
      <c r="WFX1763" s="24"/>
      <c r="WFY1763" s="24"/>
      <c r="WFZ1763" s="24"/>
      <c r="WGA1763" s="24"/>
      <c r="WGB1763" s="24"/>
      <c r="WGC1763" s="24"/>
      <c r="WGD1763" s="24"/>
      <c r="WGH1763" s="3"/>
      <c r="WGI1763" s="31"/>
      <c r="WGJ1763" s="5"/>
      <c r="WGK1763" s="9"/>
      <c r="WGN1763" s="2"/>
      <c r="WGQ1763" s="24"/>
      <c r="WGR1763" s="24"/>
      <c r="WGS1763" s="31"/>
      <c r="WGT1763" s="24"/>
      <c r="WGU1763" s="24"/>
      <c r="WGV1763" s="24"/>
      <c r="WGW1763" s="24"/>
      <c r="WGX1763" s="24"/>
      <c r="WGY1763" s="24"/>
      <c r="WGZ1763" s="24"/>
      <c r="WHA1763" s="24"/>
      <c r="WHB1763" s="24"/>
      <c r="WHC1763" s="24"/>
      <c r="WHD1763" s="24"/>
      <c r="WHE1763" s="24"/>
      <c r="WHF1763" s="24"/>
      <c r="WHG1763" s="24"/>
      <c r="WHH1763" s="24"/>
      <c r="WHL1763" s="3"/>
      <c r="WHM1763" s="31"/>
      <c r="WHN1763" s="5"/>
      <c r="WHO1763" s="9"/>
      <c r="WHR1763" s="2"/>
      <c r="WHU1763" s="24"/>
      <c r="WHV1763" s="24"/>
      <c r="WHW1763" s="31"/>
      <c r="WHX1763" s="24"/>
      <c r="WHY1763" s="24"/>
      <c r="WHZ1763" s="24"/>
      <c r="WIA1763" s="24"/>
      <c r="WIB1763" s="24"/>
      <c r="WIC1763" s="24"/>
      <c r="WID1763" s="24"/>
      <c r="WIE1763" s="24"/>
      <c r="WIF1763" s="24"/>
      <c r="WIG1763" s="24"/>
      <c r="WIH1763" s="24"/>
      <c r="WII1763" s="24"/>
      <c r="WIJ1763" s="24"/>
      <c r="WIK1763" s="24"/>
      <c r="WIL1763" s="24"/>
      <c r="WIP1763" s="3"/>
      <c r="WIQ1763" s="31"/>
      <c r="WIR1763" s="5"/>
      <c r="WIS1763" s="9"/>
      <c r="WIV1763" s="2"/>
      <c r="WIY1763" s="24"/>
      <c r="WIZ1763" s="24"/>
      <c r="WJA1763" s="31"/>
      <c r="WJB1763" s="24"/>
      <c r="WJC1763" s="24"/>
      <c r="WJD1763" s="24"/>
      <c r="WJE1763" s="24"/>
      <c r="WJF1763" s="24"/>
      <c r="WJG1763" s="24"/>
      <c r="WJH1763" s="24"/>
      <c r="WJI1763" s="24"/>
      <c r="WJJ1763" s="24"/>
      <c r="WJK1763" s="24"/>
      <c r="WJL1763" s="24"/>
      <c r="WJM1763" s="24"/>
      <c r="WJN1763" s="24"/>
      <c r="WJO1763" s="24"/>
      <c r="WJP1763" s="24"/>
      <c r="WJT1763" s="3"/>
      <c r="WJU1763" s="31"/>
      <c r="WJV1763" s="5"/>
      <c r="WJW1763" s="9"/>
      <c r="WJZ1763" s="2"/>
      <c r="WKC1763" s="24"/>
      <c r="WKD1763" s="24"/>
      <c r="WKE1763" s="31"/>
      <c r="WKF1763" s="24"/>
      <c r="WKG1763" s="24"/>
      <c r="WKH1763" s="24"/>
      <c r="WKI1763" s="24"/>
      <c r="WKJ1763" s="24"/>
      <c r="WKK1763" s="24"/>
      <c r="WKL1763" s="24"/>
      <c r="WKM1763" s="24"/>
      <c r="WKN1763" s="24"/>
      <c r="WKO1763" s="24"/>
      <c r="WKP1763" s="24"/>
      <c r="WKQ1763" s="24"/>
      <c r="WKR1763" s="24"/>
      <c r="WKS1763" s="24"/>
      <c r="WKT1763" s="24"/>
      <c r="WKX1763" s="3"/>
      <c r="WKY1763" s="31"/>
      <c r="WKZ1763" s="5"/>
      <c r="WLA1763" s="9"/>
      <c r="WLD1763" s="2"/>
      <c r="WLG1763" s="24"/>
      <c r="WLH1763" s="24"/>
      <c r="WLI1763" s="31"/>
      <c r="WLJ1763" s="24"/>
      <c r="WLK1763" s="24"/>
      <c r="WLL1763" s="24"/>
      <c r="WLM1763" s="24"/>
      <c r="WLN1763" s="24"/>
      <c r="WLO1763" s="24"/>
      <c r="WLP1763" s="24"/>
      <c r="WLQ1763" s="24"/>
      <c r="WLR1763" s="24"/>
      <c r="WLS1763" s="24"/>
      <c r="WLT1763" s="24"/>
      <c r="WLU1763" s="24"/>
      <c r="WLV1763" s="24"/>
      <c r="WLW1763" s="24"/>
      <c r="WLX1763" s="24"/>
      <c r="WMB1763" s="3"/>
      <c r="WMC1763" s="31"/>
      <c r="WMD1763" s="5"/>
      <c r="WME1763" s="9"/>
      <c r="WMH1763" s="2"/>
      <c r="WMK1763" s="24"/>
      <c r="WML1763" s="24"/>
      <c r="WMM1763" s="31"/>
      <c r="WMN1763" s="24"/>
      <c r="WMO1763" s="24"/>
      <c r="WMP1763" s="24"/>
      <c r="WMQ1763" s="24"/>
      <c r="WMR1763" s="24"/>
      <c r="WMS1763" s="24"/>
      <c r="WMT1763" s="24"/>
      <c r="WMU1763" s="24"/>
      <c r="WMV1763" s="24"/>
      <c r="WMW1763" s="24"/>
      <c r="WMX1763" s="24"/>
      <c r="WMY1763" s="24"/>
      <c r="WMZ1763" s="24"/>
      <c r="WNA1763" s="24"/>
      <c r="WNB1763" s="24"/>
      <c r="WNF1763" s="3"/>
      <c r="WNG1763" s="31"/>
      <c r="WNH1763" s="5"/>
      <c r="WNI1763" s="9"/>
      <c r="WNL1763" s="2"/>
      <c r="WNO1763" s="24"/>
      <c r="WNP1763" s="24"/>
      <c r="WNQ1763" s="31"/>
      <c r="WNR1763" s="24"/>
      <c r="WNS1763" s="24"/>
      <c r="WNT1763" s="24"/>
      <c r="WNU1763" s="24"/>
      <c r="WNV1763" s="24"/>
      <c r="WNW1763" s="24"/>
      <c r="WNX1763" s="24"/>
      <c r="WNY1763" s="24"/>
      <c r="WNZ1763" s="24"/>
      <c r="WOA1763" s="24"/>
      <c r="WOB1763" s="24"/>
      <c r="WOC1763" s="24"/>
      <c r="WOD1763" s="24"/>
      <c r="WOE1763" s="24"/>
      <c r="WOF1763" s="24"/>
      <c r="WOJ1763" s="3"/>
      <c r="WOK1763" s="31"/>
      <c r="WOL1763" s="5"/>
      <c r="WOM1763" s="9"/>
      <c r="WOP1763" s="2"/>
      <c r="WOS1763" s="24"/>
      <c r="WOT1763" s="24"/>
      <c r="WOU1763" s="31"/>
      <c r="WOV1763" s="24"/>
      <c r="WOW1763" s="24"/>
      <c r="WOX1763" s="24"/>
      <c r="WOY1763" s="24"/>
      <c r="WOZ1763" s="24"/>
      <c r="WPA1763" s="24"/>
      <c r="WPB1763" s="24"/>
      <c r="WPC1763" s="24"/>
      <c r="WPD1763" s="24"/>
      <c r="WPE1763" s="24"/>
      <c r="WPF1763" s="24"/>
      <c r="WPG1763" s="24"/>
      <c r="WPH1763" s="24"/>
      <c r="WPI1763" s="24"/>
      <c r="WPJ1763" s="24"/>
      <c r="WPN1763" s="3"/>
      <c r="WPO1763" s="31"/>
      <c r="WPP1763" s="5"/>
      <c r="WPQ1763" s="9"/>
      <c r="WPT1763" s="2"/>
      <c r="WPW1763" s="24"/>
      <c r="WPX1763" s="24"/>
      <c r="WPY1763" s="31"/>
      <c r="WPZ1763" s="24"/>
      <c r="WQA1763" s="24"/>
      <c r="WQB1763" s="24"/>
      <c r="WQC1763" s="24"/>
      <c r="WQD1763" s="24"/>
      <c r="WQE1763" s="24"/>
      <c r="WQF1763" s="24"/>
      <c r="WQG1763" s="24"/>
      <c r="WQH1763" s="24"/>
      <c r="WQI1763" s="24"/>
      <c r="WQJ1763" s="24"/>
      <c r="WQK1763" s="24"/>
      <c r="WQL1763" s="24"/>
      <c r="WQM1763" s="24"/>
      <c r="WQN1763" s="24"/>
      <c r="WQR1763" s="3"/>
      <c r="WQS1763" s="31"/>
      <c r="WQT1763" s="5"/>
      <c r="WQU1763" s="9"/>
      <c r="WQX1763" s="2"/>
      <c r="WRA1763" s="24"/>
      <c r="WRB1763" s="24"/>
      <c r="WRC1763" s="31"/>
      <c r="WRD1763" s="24"/>
      <c r="WRE1763" s="24"/>
      <c r="WRF1763" s="24"/>
      <c r="WRG1763" s="24"/>
      <c r="WRH1763" s="24"/>
      <c r="WRI1763" s="24"/>
      <c r="WRJ1763" s="24"/>
      <c r="WRK1763" s="24"/>
      <c r="WRL1763" s="24"/>
      <c r="WRM1763" s="24"/>
      <c r="WRN1763" s="24"/>
      <c r="WRO1763" s="24"/>
      <c r="WRP1763" s="24"/>
      <c r="WRQ1763" s="24"/>
      <c r="WRR1763" s="24"/>
      <c r="WRV1763" s="3"/>
      <c r="WRW1763" s="31"/>
      <c r="WRX1763" s="5"/>
      <c r="WRY1763" s="9"/>
      <c r="WSB1763" s="2"/>
      <c r="WSE1763" s="24"/>
      <c r="WSF1763" s="24"/>
      <c r="WSG1763" s="31"/>
      <c r="WSH1763" s="24"/>
      <c r="WSI1763" s="24"/>
      <c r="WSJ1763" s="24"/>
      <c r="WSK1763" s="24"/>
      <c r="WSL1763" s="24"/>
      <c r="WSM1763" s="24"/>
      <c r="WSN1763" s="24"/>
      <c r="WSO1763" s="24"/>
      <c r="WSP1763" s="24"/>
      <c r="WSQ1763" s="24"/>
      <c r="WSR1763" s="24"/>
      <c r="WSS1763" s="24"/>
      <c r="WST1763" s="24"/>
      <c r="WSU1763" s="24"/>
      <c r="WSV1763" s="24"/>
      <c r="WSZ1763" s="3"/>
      <c r="WTA1763" s="31"/>
      <c r="WTB1763" s="5"/>
      <c r="WTC1763" s="9"/>
      <c r="WTF1763" s="2"/>
      <c r="WTI1763" s="24"/>
      <c r="WTJ1763" s="24"/>
      <c r="WTK1763" s="31"/>
      <c r="WTL1763" s="24"/>
      <c r="WTM1763" s="24"/>
      <c r="WTN1763" s="24"/>
      <c r="WTO1763" s="24"/>
      <c r="WTP1763" s="24"/>
      <c r="WTQ1763" s="24"/>
      <c r="WTR1763" s="24"/>
      <c r="WTS1763" s="24"/>
      <c r="WTT1763" s="24"/>
      <c r="WTU1763" s="24"/>
      <c r="WTV1763" s="24"/>
      <c r="WTW1763" s="24"/>
      <c r="WTX1763" s="24"/>
      <c r="WTY1763" s="24"/>
      <c r="WTZ1763" s="24"/>
      <c r="WUD1763" s="3"/>
      <c r="WUE1763" s="31"/>
      <c r="WUF1763" s="5"/>
      <c r="WUG1763" s="9"/>
      <c r="WUJ1763" s="2"/>
      <c r="WUM1763" s="24"/>
      <c r="WUN1763" s="24"/>
      <c r="WUO1763" s="31"/>
      <c r="WUP1763" s="24"/>
      <c r="WUQ1763" s="24"/>
      <c r="WUR1763" s="24"/>
      <c r="WUS1763" s="24"/>
      <c r="WUT1763" s="24"/>
      <c r="WUU1763" s="24"/>
      <c r="WUV1763" s="24"/>
      <c r="WUW1763" s="24"/>
      <c r="WUX1763" s="24"/>
      <c r="WUY1763" s="24"/>
      <c r="WUZ1763" s="24"/>
      <c r="WVA1763" s="24"/>
      <c r="WVB1763" s="24"/>
      <c r="WVC1763" s="24"/>
      <c r="WVD1763" s="24"/>
      <c r="WVH1763" s="3"/>
      <c r="WVI1763" s="31"/>
      <c r="WVJ1763" s="5"/>
      <c r="WVK1763" s="9"/>
      <c r="WVN1763" s="2"/>
      <c r="WVQ1763" s="24"/>
      <c r="WVR1763" s="24"/>
      <c r="WVS1763" s="31"/>
      <c r="WVT1763" s="24"/>
      <c r="WVU1763" s="24"/>
      <c r="WVV1763" s="24"/>
      <c r="WVW1763" s="24"/>
      <c r="WVX1763" s="24"/>
      <c r="WVY1763" s="24"/>
      <c r="WVZ1763" s="24"/>
      <c r="WWA1763" s="24"/>
      <c r="WWB1763" s="24"/>
      <c r="WWC1763" s="24"/>
      <c r="WWD1763" s="24"/>
      <c r="WWE1763" s="24"/>
      <c r="WWF1763" s="24"/>
      <c r="WWG1763" s="24"/>
      <c r="WWH1763" s="24"/>
      <c r="WWL1763" s="3"/>
      <c r="WWM1763" s="31"/>
      <c r="WWN1763" s="5"/>
      <c r="WWO1763" s="9"/>
      <c r="WWR1763" s="2"/>
      <c r="WWU1763" s="24"/>
      <c r="WWV1763" s="24"/>
      <c r="WWW1763" s="31"/>
      <c r="WWX1763" s="24"/>
      <c r="WWY1763" s="24"/>
      <c r="WWZ1763" s="24"/>
      <c r="WXA1763" s="24"/>
      <c r="WXB1763" s="24"/>
      <c r="WXC1763" s="24"/>
      <c r="WXD1763" s="24"/>
      <c r="WXE1763" s="24"/>
      <c r="WXF1763" s="24"/>
      <c r="WXG1763" s="24"/>
      <c r="WXH1763" s="24"/>
      <c r="WXI1763" s="24"/>
      <c r="WXJ1763" s="24"/>
      <c r="WXK1763" s="24"/>
      <c r="WXL1763" s="24"/>
      <c r="WXP1763" s="3"/>
      <c r="WXQ1763" s="31"/>
      <c r="WXR1763" s="5"/>
      <c r="WXS1763" s="9"/>
      <c r="WXV1763" s="2"/>
      <c r="WXY1763" s="24"/>
      <c r="WXZ1763" s="24"/>
      <c r="WYA1763" s="31"/>
      <c r="WYB1763" s="24"/>
      <c r="WYC1763" s="24"/>
      <c r="WYD1763" s="24"/>
      <c r="WYE1763" s="24"/>
      <c r="WYF1763" s="24"/>
      <c r="WYG1763" s="24"/>
      <c r="WYH1763" s="24"/>
      <c r="WYI1763" s="24"/>
      <c r="WYJ1763" s="24"/>
      <c r="WYK1763" s="24"/>
      <c r="WYL1763" s="24"/>
      <c r="WYM1763" s="24"/>
      <c r="WYN1763" s="24"/>
      <c r="WYO1763" s="24"/>
      <c r="WYP1763" s="24"/>
      <c r="WYT1763" s="3"/>
      <c r="WYU1763" s="31"/>
      <c r="WYV1763" s="5"/>
      <c r="WYW1763" s="9"/>
      <c r="WYZ1763" s="2"/>
      <c r="WZC1763" s="24"/>
      <c r="WZD1763" s="24"/>
      <c r="WZE1763" s="31"/>
      <c r="WZF1763" s="24"/>
      <c r="WZG1763" s="24"/>
      <c r="WZH1763" s="24"/>
      <c r="WZI1763" s="24"/>
      <c r="WZJ1763" s="24"/>
      <c r="WZK1763" s="24"/>
      <c r="WZL1763" s="24"/>
      <c r="WZM1763" s="24"/>
      <c r="WZN1763" s="24"/>
      <c r="WZO1763" s="24"/>
      <c r="WZP1763" s="24"/>
      <c r="WZQ1763" s="24"/>
      <c r="WZR1763" s="24"/>
      <c r="WZS1763" s="24"/>
      <c r="WZT1763" s="24"/>
      <c r="WZX1763" s="3"/>
      <c r="WZY1763" s="31"/>
      <c r="WZZ1763" s="5"/>
      <c r="XAA1763" s="9"/>
      <c r="XAD1763" s="2"/>
      <c r="XAG1763" s="24"/>
      <c r="XAH1763" s="24"/>
      <c r="XAI1763" s="31"/>
      <c r="XAJ1763" s="24"/>
      <c r="XAK1763" s="24"/>
      <c r="XAL1763" s="24"/>
      <c r="XAM1763" s="24"/>
      <c r="XAN1763" s="24"/>
      <c r="XAO1763" s="24"/>
      <c r="XAP1763" s="24"/>
      <c r="XAQ1763" s="24"/>
      <c r="XAR1763" s="24"/>
      <c r="XAS1763" s="24"/>
      <c r="XAT1763" s="24"/>
      <c r="XAU1763" s="24"/>
      <c r="XAV1763" s="24"/>
      <c r="XAW1763" s="24"/>
      <c r="XAX1763" s="24"/>
      <c r="XBB1763" s="3"/>
      <c r="XBC1763" s="31"/>
      <c r="XBD1763" s="5"/>
      <c r="XBE1763" s="9"/>
      <c r="XBH1763" s="2"/>
      <c r="XBK1763" s="24"/>
      <c r="XBL1763" s="24"/>
      <c r="XBM1763" s="31"/>
      <c r="XBN1763" s="24"/>
      <c r="XBO1763" s="24"/>
      <c r="XBP1763" s="24"/>
      <c r="XBQ1763" s="24"/>
      <c r="XBR1763" s="24"/>
      <c r="XBS1763" s="24"/>
      <c r="XBT1763" s="24"/>
      <c r="XBU1763" s="24"/>
      <c r="XBV1763" s="24"/>
      <c r="XBW1763" s="24"/>
      <c r="XBX1763" s="24"/>
      <c r="XBY1763" s="24"/>
      <c r="XBZ1763" s="24"/>
      <c r="XCA1763" s="24"/>
      <c r="XCB1763" s="24"/>
      <c r="XCF1763" s="3"/>
      <c r="XCG1763" s="31"/>
      <c r="XCH1763" s="5"/>
      <c r="XCI1763" s="9"/>
      <c r="XCL1763" s="2"/>
      <c r="XCO1763" s="24"/>
      <c r="XCP1763" s="24"/>
      <c r="XCQ1763" s="31"/>
      <c r="XCR1763" s="24"/>
      <c r="XCS1763" s="24"/>
      <c r="XCT1763" s="24"/>
      <c r="XCU1763" s="24"/>
      <c r="XCV1763" s="24"/>
      <c r="XCW1763" s="24"/>
      <c r="XCX1763" s="24"/>
      <c r="XCY1763" s="24"/>
      <c r="XCZ1763" s="24"/>
      <c r="XDA1763" s="24"/>
      <c r="XDB1763" s="24"/>
      <c r="XDC1763" s="24"/>
      <c r="XDD1763" s="24"/>
      <c r="XDE1763" s="24"/>
      <c r="XDF1763" s="24"/>
      <c r="XDJ1763" s="3"/>
      <c r="XDK1763" s="31"/>
      <c r="XDL1763" s="5"/>
      <c r="XDM1763" s="9"/>
      <c r="XDP1763" s="2"/>
      <c r="XDS1763" s="24"/>
      <c r="XDT1763" s="24"/>
      <c r="XDU1763" s="31"/>
      <c r="XDV1763" s="24"/>
      <c r="XDW1763" s="24"/>
      <c r="XDX1763" s="24"/>
      <c r="XDY1763" s="24"/>
      <c r="XDZ1763" s="24"/>
      <c r="XEA1763" s="24"/>
      <c r="XEB1763" s="24"/>
      <c r="XEC1763" s="24"/>
      <c r="XED1763" s="24"/>
      <c r="XEE1763" s="24"/>
      <c r="XEF1763" s="24"/>
      <c r="XEG1763" s="24"/>
      <c r="XEH1763" s="24"/>
      <c r="XEI1763" s="24"/>
      <c r="XEJ1763" s="24"/>
      <c r="XEN1763" s="3"/>
      <c r="XEO1763" s="31"/>
      <c r="XEP1763" s="5"/>
      <c r="XEQ1763" s="9"/>
    </row>
    <row r="1764" spans="1:4094 4098:6144 6147:11264 11268:13311 13314:14334 14337:16371" ht="15" customHeight="1" x14ac:dyDescent="0.2">
      <c r="A1764" s="66" t="s">
        <v>2195</v>
      </c>
      <c r="B1764" s="59">
        <f>B1763+B1723+B1701+B1662+B1622+B1605+B1554+B1486+B1449+B1412+B1359+B1317</f>
        <v>20649568.539999999</v>
      </c>
      <c r="C1764" s="60"/>
      <c r="D1764" s="61"/>
      <c r="E1764" s="62">
        <f>SUM(E1255:E1763)</f>
        <v>32970.080000000002</v>
      </c>
      <c r="F1764" s="62">
        <f t="shared" ref="F1764:Y1764" si="90">SUM(F1255:F1763)</f>
        <v>1101452.7099999997</v>
      </c>
      <c r="G1764" s="62">
        <f t="shared" si="90"/>
        <v>2724427.37</v>
      </c>
      <c r="H1764" s="62">
        <f t="shared" si="90"/>
        <v>0</v>
      </c>
      <c r="I1764" s="62">
        <f t="shared" si="90"/>
        <v>141912.82999999999</v>
      </c>
      <c r="J1764" s="62">
        <f t="shared" si="90"/>
        <v>179316.78</v>
      </c>
      <c r="K1764" s="62">
        <f t="shared" si="90"/>
        <v>285857.48</v>
      </c>
      <c r="L1764" s="62">
        <f t="shared" si="90"/>
        <v>567500</v>
      </c>
      <c r="M1764" s="62">
        <f t="shared" si="90"/>
        <v>771590</v>
      </c>
      <c r="N1764" s="62">
        <f t="shared" si="90"/>
        <v>3952402.4900000012</v>
      </c>
      <c r="O1764" s="62">
        <f t="shared" si="90"/>
        <v>840000</v>
      </c>
      <c r="P1764" s="62">
        <f t="shared" si="90"/>
        <v>60000</v>
      </c>
      <c r="Q1764" s="62">
        <f t="shared" si="90"/>
        <v>0</v>
      </c>
      <c r="R1764" s="62">
        <f t="shared" si="90"/>
        <v>410156.24</v>
      </c>
      <c r="S1764" s="62">
        <f t="shared" si="90"/>
        <v>144325</v>
      </c>
      <c r="T1764" s="62">
        <f t="shared" si="90"/>
        <v>1213815.4999999998</v>
      </c>
      <c r="U1764" s="62">
        <f t="shared" si="90"/>
        <v>1531000</v>
      </c>
      <c r="V1764" s="62">
        <f t="shared" si="90"/>
        <v>6662831.9200000009</v>
      </c>
      <c r="W1764" s="62">
        <f t="shared" si="90"/>
        <v>30010.14</v>
      </c>
      <c r="X1764" s="62">
        <f t="shared" si="90"/>
        <v>0</v>
      </c>
      <c r="Y1764" s="62">
        <f t="shared" si="90"/>
        <v>0</v>
      </c>
      <c r="Z1764" s="62"/>
      <c r="AA1764" s="62"/>
      <c r="AB1764" s="62"/>
      <c r="AC1764" s="62"/>
      <c r="AD1764" s="62"/>
    </row>
    <row r="1765" spans="1:4094 4098:6144 6147:11264 11268:13311 13314:14334 14337:16371" ht="15" hidden="1" customHeight="1" outlineLevel="1" x14ac:dyDescent="0.2">
      <c r="A1765" s="3">
        <v>44928</v>
      </c>
      <c r="B1765" s="31">
        <v>6570.62</v>
      </c>
      <c r="C1765" s="5" t="s">
        <v>7</v>
      </c>
      <c r="D1765" s="9" t="s">
        <v>2299</v>
      </c>
      <c r="E1765" s="24"/>
      <c r="F1765" s="24"/>
      <c r="G1765" s="2"/>
      <c r="I1765" s="2"/>
      <c r="J1765" s="24"/>
      <c r="K1765" s="24"/>
      <c r="L1765" s="24"/>
      <c r="M1765" s="24"/>
      <c r="N1765" s="24"/>
      <c r="O1765" s="24"/>
      <c r="P1765" s="19">
        <f>B1765</f>
        <v>6570.62</v>
      </c>
      <c r="Q1765" s="24"/>
      <c r="R1765" s="24"/>
      <c r="S1765" s="24"/>
      <c r="T1765" s="24"/>
      <c r="U1765" s="24"/>
      <c r="V1765" s="24"/>
      <c r="W1765" s="24"/>
      <c r="X1765" s="24"/>
      <c r="Y1765" s="24"/>
      <c r="Z1765" s="20">
        <f t="shared" ref="Z1765:Z1828" si="91">SUM(E1765:Y1765)</f>
        <v>6570.62</v>
      </c>
      <c r="AA1765" s="24" t="str">
        <f>A1765&amp;B1765</f>
        <v>449286570,62</v>
      </c>
      <c r="AB1765" t="s">
        <v>2426</v>
      </c>
      <c r="AC1765" t="s">
        <v>2248</v>
      </c>
      <c r="AD1765" t="s">
        <v>2427</v>
      </c>
    </row>
    <row r="1766" spans="1:4094 4098:6144 6147:11264 11268:13311 13314:14334 14337:16371" ht="15" hidden="1" customHeight="1" outlineLevel="1" x14ac:dyDescent="0.2">
      <c r="A1766" s="3">
        <v>44936</v>
      </c>
      <c r="B1766" s="31">
        <v>7254.74</v>
      </c>
      <c r="C1766" s="5" t="s">
        <v>25</v>
      </c>
      <c r="D1766" s="9" t="s">
        <v>2300</v>
      </c>
      <c r="E1766" s="24"/>
      <c r="F1766" s="24"/>
      <c r="G1766" s="2"/>
      <c r="I1766" s="2"/>
      <c r="J1766" s="24"/>
      <c r="K1766" s="24">
        <f>B1766</f>
        <v>7254.74</v>
      </c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0">
        <f t="shared" si="91"/>
        <v>7254.74</v>
      </c>
      <c r="AA1766" s="24" t="str">
        <f t="shared" ref="AA1766:AA1830" si="92">A1766&amp;B1766</f>
        <v>449367254,74</v>
      </c>
      <c r="AB1766" t="s">
        <v>2221</v>
      </c>
      <c r="AC1766" t="s">
        <v>2248</v>
      </c>
      <c r="AD1766" t="s">
        <v>2267</v>
      </c>
    </row>
    <row r="1767" spans="1:4094 4098:6144 6147:11264 11268:13311 13314:14334 14337:16371" ht="15" hidden="1" customHeight="1" outlineLevel="1" x14ac:dyDescent="0.2">
      <c r="A1767" s="3">
        <v>44936</v>
      </c>
      <c r="B1767" s="24">
        <v>7980</v>
      </c>
      <c r="C1767" t="s">
        <v>5</v>
      </c>
      <c r="D1767" s="81" t="s">
        <v>2301</v>
      </c>
      <c r="E1767" s="24"/>
      <c r="F1767" s="24"/>
      <c r="J1767" s="24"/>
      <c r="K1767" s="19">
        <f>B1767</f>
        <v>7980</v>
      </c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0">
        <f t="shared" si="91"/>
        <v>7980</v>
      </c>
      <c r="AA1767" s="24" t="str">
        <f t="shared" si="92"/>
        <v>449367980</v>
      </c>
      <c r="AB1767" t="s">
        <v>2240</v>
      </c>
      <c r="AC1767" t="s">
        <v>2248</v>
      </c>
      <c r="AD1767" t="s">
        <v>2267</v>
      </c>
    </row>
    <row r="1768" spans="1:4094 4098:6144 6147:11264 11268:13311 13314:14334 14337:16371" ht="15" hidden="1" customHeight="1" outlineLevel="1" x14ac:dyDescent="0.2">
      <c r="A1768" s="3">
        <v>44936</v>
      </c>
      <c r="B1768" s="24">
        <v>23031</v>
      </c>
      <c r="C1768" t="s">
        <v>2287</v>
      </c>
      <c r="D1768" s="81" t="s">
        <v>2302</v>
      </c>
      <c r="E1768" s="24"/>
      <c r="F1768" s="24"/>
      <c r="J1768" s="24"/>
      <c r="K1768" s="24"/>
      <c r="L1768" s="24"/>
      <c r="M1768" s="24"/>
      <c r="N1768" s="24"/>
      <c r="O1768" s="24"/>
      <c r="P1768" s="24"/>
      <c r="Q1768" s="24"/>
      <c r="R1768" s="24">
        <f>B1768</f>
        <v>23031</v>
      </c>
      <c r="S1768" s="24"/>
      <c r="T1768" s="24"/>
      <c r="U1768" s="24"/>
      <c r="V1768" s="24"/>
      <c r="W1768" s="24"/>
      <c r="X1768" s="24"/>
      <c r="Y1768" s="24"/>
      <c r="Z1768" s="20">
        <f t="shared" si="91"/>
        <v>23031</v>
      </c>
      <c r="AA1768" s="24" t="str">
        <f t="shared" si="92"/>
        <v>4493623031</v>
      </c>
      <c r="AB1768" t="s">
        <v>2227</v>
      </c>
      <c r="AC1768" t="s">
        <v>2276</v>
      </c>
      <c r="AD1768" t="s">
        <v>2276</v>
      </c>
    </row>
    <row r="1769" spans="1:4094 4098:6144 6147:11264 11268:13311 13314:14334 14337:16371" ht="15" hidden="1" customHeight="1" outlineLevel="1" x14ac:dyDescent="0.2">
      <c r="A1769" s="3">
        <v>44936</v>
      </c>
      <c r="B1769" s="24">
        <v>53873.279999999999</v>
      </c>
      <c r="C1769" t="s">
        <v>24</v>
      </c>
      <c r="D1769" s="81" t="s">
        <v>2303</v>
      </c>
      <c r="E1769" s="24"/>
      <c r="F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>
        <f>B1769</f>
        <v>53873.279999999999</v>
      </c>
      <c r="V1769" s="24"/>
      <c r="W1769" s="24"/>
      <c r="X1769" s="24"/>
      <c r="Y1769" s="24"/>
      <c r="Z1769" s="20">
        <f t="shared" si="91"/>
        <v>53873.279999999999</v>
      </c>
      <c r="AA1769" s="24" t="str">
        <f t="shared" si="92"/>
        <v>4493653873,28</v>
      </c>
      <c r="AB1769" t="s">
        <v>2203</v>
      </c>
      <c r="AC1769" t="s">
        <v>2248</v>
      </c>
      <c r="AD1769" t="s">
        <v>2273</v>
      </c>
    </row>
    <row r="1770" spans="1:4094 4098:6144 6147:11264 11268:13311 13314:14334 14337:16371" hidden="1" outlineLevel="1" x14ac:dyDescent="0.2">
      <c r="A1770" s="3">
        <v>44936</v>
      </c>
      <c r="B1770" s="24">
        <v>134403.35</v>
      </c>
      <c r="C1770" t="s">
        <v>23</v>
      </c>
      <c r="D1770" t="s">
        <v>2304</v>
      </c>
      <c r="E1770" s="24"/>
      <c r="F1770" s="24"/>
      <c r="J1770" s="24">
        <f>B1770</f>
        <v>134403.35</v>
      </c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0">
        <f t="shared" si="91"/>
        <v>134403.35</v>
      </c>
      <c r="AA1770" s="24" t="str">
        <f t="shared" si="92"/>
        <v>44936134403,35</v>
      </c>
      <c r="AB1770" t="s">
        <v>2218</v>
      </c>
      <c r="AC1770" t="s">
        <v>2248</v>
      </c>
      <c r="AD1770" t="s">
        <v>2272</v>
      </c>
    </row>
    <row r="1771" spans="1:4094 4098:6144 6147:11264 11268:13311 13314:14334 14337:16371" hidden="1" outlineLevel="1" x14ac:dyDescent="0.2">
      <c r="A1771" s="3">
        <v>44938</v>
      </c>
      <c r="B1771" s="24">
        <v>3065</v>
      </c>
      <c r="C1771" t="s">
        <v>2288</v>
      </c>
      <c r="D1771" t="s">
        <v>2305</v>
      </c>
      <c r="E1771" s="24"/>
      <c r="F1771" s="24"/>
      <c r="H1771" s="85">
        <f>B1771</f>
        <v>3065</v>
      </c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0">
        <f t="shared" si="91"/>
        <v>3065</v>
      </c>
      <c r="AA1771" s="24" t="str">
        <f t="shared" si="92"/>
        <v>449383065</v>
      </c>
      <c r="AB1771" t="s">
        <v>2216</v>
      </c>
      <c r="AC1771" t="s">
        <v>2245</v>
      </c>
      <c r="AD1771" t="s">
        <v>2264</v>
      </c>
    </row>
    <row r="1772" spans="1:4094 4098:6144 6147:11264 11268:13311 13314:14334 14337:16371" hidden="1" outlineLevel="1" x14ac:dyDescent="0.2">
      <c r="A1772" s="3">
        <v>44938</v>
      </c>
      <c r="B1772" s="24">
        <v>11000</v>
      </c>
      <c r="C1772" t="s">
        <v>22</v>
      </c>
      <c r="D1772" t="s">
        <v>2306</v>
      </c>
      <c r="E1772" s="24"/>
      <c r="F1772" s="24"/>
      <c r="J1772" s="24"/>
      <c r="K1772" s="24"/>
      <c r="L1772" s="24"/>
      <c r="M1772" s="24"/>
      <c r="N1772" s="24"/>
      <c r="O1772" s="24"/>
      <c r="P1772" s="24"/>
      <c r="Q1772" s="24"/>
      <c r="R1772" s="24">
        <f>B1772</f>
        <v>11000</v>
      </c>
      <c r="S1772" s="24"/>
      <c r="T1772" s="24"/>
      <c r="U1772" s="24"/>
      <c r="V1772" s="24"/>
      <c r="W1772" s="24"/>
      <c r="X1772" s="24"/>
      <c r="Y1772" s="24"/>
      <c r="Z1772" s="20">
        <f t="shared" si="91"/>
        <v>11000</v>
      </c>
      <c r="AA1772" s="24" t="str">
        <f t="shared" si="92"/>
        <v>4493811000</v>
      </c>
      <c r="AB1772" t="s">
        <v>2227</v>
      </c>
      <c r="AC1772" t="s">
        <v>2276</v>
      </c>
      <c r="AD1772" t="s">
        <v>2276</v>
      </c>
    </row>
    <row r="1773" spans="1:4094 4098:6144 6147:11264 11268:13311 13314:14334 14337:16371" hidden="1" outlineLevel="1" x14ac:dyDescent="0.2">
      <c r="A1773" s="3">
        <v>44942</v>
      </c>
      <c r="B1773" s="24">
        <v>15.6</v>
      </c>
      <c r="C1773" t="s">
        <v>7</v>
      </c>
      <c r="D1773" t="s">
        <v>2307</v>
      </c>
      <c r="E1773" s="24">
        <f>B1773</f>
        <v>15.6</v>
      </c>
      <c r="F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0">
        <f t="shared" si="91"/>
        <v>15.6</v>
      </c>
      <c r="AA1773" s="24" t="str">
        <f t="shared" si="92"/>
        <v>4494215,6</v>
      </c>
      <c r="AB1773" t="s">
        <v>2204</v>
      </c>
      <c r="AC1773" t="s">
        <v>2245</v>
      </c>
      <c r="AD1773" t="s">
        <v>2262</v>
      </c>
    </row>
    <row r="1774" spans="1:4094 4098:6144 6147:11264 11268:13311 13314:14334 14337:16371" hidden="1" outlineLevel="1" x14ac:dyDescent="0.2">
      <c r="A1774" s="3">
        <v>44942</v>
      </c>
      <c r="B1774" s="24">
        <v>3900</v>
      </c>
      <c r="C1774" t="s">
        <v>7</v>
      </c>
      <c r="D1774" t="s">
        <v>2308</v>
      </c>
      <c r="E1774" s="24"/>
      <c r="F1774" s="24"/>
      <c r="G1774" s="85">
        <f>B1774</f>
        <v>3900</v>
      </c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0">
        <f t="shared" si="91"/>
        <v>3900</v>
      </c>
      <c r="AA1774" s="24" t="str">
        <f t="shared" si="92"/>
        <v>449423900</v>
      </c>
      <c r="AB1774" t="s">
        <v>2212</v>
      </c>
      <c r="AC1774" t="s">
        <v>2244</v>
      </c>
      <c r="AD1774" t="s">
        <v>2209</v>
      </c>
    </row>
    <row r="1775" spans="1:4094 4098:6144 6147:11264 11268:13311 13314:14334 14337:16371" hidden="1" outlineLevel="1" x14ac:dyDescent="0.2">
      <c r="A1775" s="3">
        <v>44942</v>
      </c>
      <c r="B1775" s="24">
        <v>94338.87</v>
      </c>
      <c r="C1775" t="s">
        <v>21</v>
      </c>
      <c r="D1775" t="s">
        <v>2309</v>
      </c>
      <c r="E1775" s="24"/>
      <c r="F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>
        <f>B1775</f>
        <v>94338.87</v>
      </c>
      <c r="U1775" s="24"/>
      <c r="V1775" s="24"/>
      <c r="W1775" s="24"/>
      <c r="X1775" s="24"/>
      <c r="Y1775" s="24"/>
      <c r="Z1775" s="20">
        <f t="shared" si="91"/>
        <v>94338.87</v>
      </c>
      <c r="AA1775" s="24" t="str">
        <f t="shared" si="92"/>
        <v>4494294338,87</v>
      </c>
      <c r="AB1775" t="s">
        <v>2235</v>
      </c>
      <c r="AC1775" t="s">
        <v>2248</v>
      </c>
      <c r="AD1775" t="s">
        <v>2235</v>
      </c>
    </row>
    <row r="1776" spans="1:4094 4098:6144 6147:11264 11268:13311 13314:14334 14337:16371" hidden="1" outlineLevel="1" x14ac:dyDescent="0.2">
      <c r="A1776" s="3">
        <v>44943</v>
      </c>
      <c r="B1776" s="24">
        <v>200.1</v>
      </c>
      <c r="C1776" t="s">
        <v>7</v>
      </c>
      <c r="D1776" t="s">
        <v>2310</v>
      </c>
      <c r="E1776" s="24">
        <f>B1776</f>
        <v>200.1</v>
      </c>
      <c r="F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0">
        <f t="shared" si="91"/>
        <v>200.1</v>
      </c>
      <c r="AA1776" s="24" t="str">
        <f t="shared" si="92"/>
        <v>44943200,1</v>
      </c>
      <c r="AB1776" t="s">
        <v>2204</v>
      </c>
      <c r="AC1776" t="s">
        <v>2245</v>
      </c>
      <c r="AD1776" t="s">
        <v>2262</v>
      </c>
    </row>
    <row r="1777" spans="1:30" hidden="1" outlineLevel="1" x14ac:dyDescent="0.2">
      <c r="A1777" s="3">
        <v>44943</v>
      </c>
      <c r="B1777" s="24">
        <v>30450</v>
      </c>
      <c r="C1777" t="s">
        <v>18</v>
      </c>
      <c r="D1777" t="s">
        <v>2311</v>
      </c>
      <c r="E1777" s="24"/>
      <c r="F1777" s="24"/>
      <c r="G1777" s="85">
        <f t="shared" ref="G1777:G1779" si="93">B1777</f>
        <v>30450</v>
      </c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0">
        <f t="shared" si="91"/>
        <v>30450</v>
      </c>
      <c r="AA1777" s="24" t="str">
        <f t="shared" si="92"/>
        <v>4494330450</v>
      </c>
      <c r="AB1777" t="s">
        <v>2209</v>
      </c>
      <c r="AC1777" t="s">
        <v>2244</v>
      </c>
      <c r="AD1777" t="s">
        <v>2209</v>
      </c>
    </row>
    <row r="1778" spans="1:30" hidden="1" outlineLevel="1" x14ac:dyDescent="0.2">
      <c r="A1778" s="3">
        <v>44943</v>
      </c>
      <c r="B1778" s="24">
        <v>43500</v>
      </c>
      <c r="C1778" t="s">
        <v>16</v>
      </c>
      <c r="D1778" t="s">
        <v>2312</v>
      </c>
      <c r="E1778" s="24"/>
      <c r="F1778" s="24"/>
      <c r="G1778" s="85">
        <f t="shared" si="93"/>
        <v>43500</v>
      </c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0">
        <f t="shared" si="91"/>
        <v>43500</v>
      </c>
      <c r="AA1778" s="24" t="str">
        <f t="shared" si="92"/>
        <v>4494343500</v>
      </c>
      <c r="AB1778" t="s">
        <v>2209</v>
      </c>
      <c r="AC1778" t="s">
        <v>2244</v>
      </c>
      <c r="AD1778" t="s">
        <v>2209</v>
      </c>
    </row>
    <row r="1779" spans="1:30" hidden="1" outlineLevel="1" x14ac:dyDescent="0.2">
      <c r="A1779" s="3">
        <v>44943</v>
      </c>
      <c r="B1779" s="24">
        <v>50025</v>
      </c>
      <c r="C1779" t="s">
        <v>7</v>
      </c>
      <c r="D1779" t="s">
        <v>2313</v>
      </c>
      <c r="E1779" s="24"/>
      <c r="F1779" s="24"/>
      <c r="G1779" s="85">
        <f t="shared" si="93"/>
        <v>50025</v>
      </c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0">
        <f t="shared" si="91"/>
        <v>50025</v>
      </c>
      <c r="AA1779" s="24" t="str">
        <f t="shared" si="92"/>
        <v>4494350025</v>
      </c>
      <c r="AB1779" t="s">
        <v>2209</v>
      </c>
      <c r="AC1779" t="s">
        <v>2244</v>
      </c>
      <c r="AD1779" t="s">
        <v>2209</v>
      </c>
    </row>
    <row r="1780" spans="1:30" hidden="1" outlineLevel="1" x14ac:dyDescent="0.2">
      <c r="A1780" s="3">
        <v>44944</v>
      </c>
      <c r="B1780" s="24">
        <v>5970</v>
      </c>
      <c r="C1780" t="s">
        <v>4</v>
      </c>
      <c r="D1780" t="s">
        <v>2314</v>
      </c>
      <c r="E1780" s="24"/>
      <c r="F1780" s="24"/>
      <c r="I1780" s="85">
        <f>B1780</f>
        <v>5970</v>
      </c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0">
        <f t="shared" si="91"/>
        <v>5970</v>
      </c>
      <c r="AA1780" s="24" t="str">
        <f t="shared" si="92"/>
        <v>449445970</v>
      </c>
      <c r="AB1780" t="s">
        <v>2428</v>
      </c>
      <c r="AC1780" t="s">
        <v>2246</v>
      </c>
      <c r="AD1780" t="s">
        <v>2266</v>
      </c>
    </row>
    <row r="1781" spans="1:30" hidden="1" outlineLevel="1" x14ac:dyDescent="0.2">
      <c r="A1781" s="3">
        <v>44944</v>
      </c>
      <c r="B1781" s="24">
        <v>87630.080000000002</v>
      </c>
      <c r="C1781" t="s">
        <v>6</v>
      </c>
      <c r="D1781" t="s">
        <v>2315</v>
      </c>
      <c r="E1781" s="24"/>
      <c r="F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31">
        <f t="shared" ref="Y1781" si="94">B1781</f>
        <v>87630.080000000002</v>
      </c>
      <c r="Z1781" s="20">
        <f t="shared" si="91"/>
        <v>87630.080000000002</v>
      </c>
      <c r="AA1781" s="24" t="str">
        <f t="shared" si="92"/>
        <v>4494487630,08</v>
      </c>
      <c r="AB1781" t="s">
        <v>2431</v>
      </c>
      <c r="AC1781" t="s">
        <v>2429</v>
      </c>
      <c r="AD1781" t="s">
        <v>2432</v>
      </c>
    </row>
    <row r="1782" spans="1:30" hidden="1" outlineLevel="1" x14ac:dyDescent="0.2">
      <c r="A1782" s="3">
        <v>44944</v>
      </c>
      <c r="B1782" s="24">
        <v>88156.05</v>
      </c>
      <c r="C1782" t="s">
        <v>6</v>
      </c>
      <c r="D1782" t="s">
        <v>2316</v>
      </c>
      <c r="E1782" s="24"/>
      <c r="F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31">
        <f>B1782</f>
        <v>88156.05</v>
      </c>
      <c r="Y1782"/>
      <c r="Z1782" s="20">
        <f>SUM(E1782:X1782)</f>
        <v>88156.05</v>
      </c>
      <c r="AA1782" s="24" t="str">
        <f t="shared" si="92"/>
        <v>4494488156,05</v>
      </c>
      <c r="AB1782" t="s">
        <v>2431</v>
      </c>
      <c r="AC1782" t="s">
        <v>2429</v>
      </c>
      <c r="AD1782" t="s">
        <v>2432</v>
      </c>
    </row>
    <row r="1783" spans="1:30" hidden="1" outlineLevel="1" x14ac:dyDescent="0.2">
      <c r="A1783" s="3">
        <v>44944</v>
      </c>
      <c r="B1783" s="24">
        <v>150000</v>
      </c>
      <c r="C1783" t="s">
        <v>20</v>
      </c>
      <c r="D1783" t="s">
        <v>2317</v>
      </c>
      <c r="E1783" s="24"/>
      <c r="F1783" s="24"/>
      <c r="J1783" s="24"/>
      <c r="K1783" s="24"/>
      <c r="L1783" s="24"/>
      <c r="M1783" s="24">
        <f>B1783</f>
        <v>150000</v>
      </c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0">
        <f t="shared" si="91"/>
        <v>150000</v>
      </c>
      <c r="AA1783" s="24" t="str">
        <f t="shared" si="92"/>
        <v>44944150000</v>
      </c>
      <c r="AB1783" t="s">
        <v>2202</v>
      </c>
      <c r="AC1783" t="s">
        <v>2248</v>
      </c>
      <c r="AD1783" t="s">
        <v>2268</v>
      </c>
    </row>
    <row r="1784" spans="1:30" hidden="1" outlineLevel="1" x14ac:dyDescent="0.2">
      <c r="A1784" s="3">
        <v>44946</v>
      </c>
      <c r="B1784" s="24">
        <v>375</v>
      </c>
      <c r="C1784" t="s">
        <v>7</v>
      </c>
      <c r="D1784" t="s">
        <v>2318</v>
      </c>
      <c r="E1784" s="24">
        <f>B1784</f>
        <v>375</v>
      </c>
      <c r="F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0">
        <f t="shared" si="91"/>
        <v>375</v>
      </c>
      <c r="AA1784" s="24" t="str">
        <f t="shared" si="92"/>
        <v>44946375</v>
      </c>
      <c r="AB1784" t="s">
        <v>2204</v>
      </c>
      <c r="AC1784" t="s">
        <v>2245</v>
      </c>
      <c r="AD1784" t="s">
        <v>2262</v>
      </c>
    </row>
    <row r="1785" spans="1:30" hidden="1" outlineLevel="1" x14ac:dyDescent="0.2">
      <c r="A1785" s="3">
        <v>44946</v>
      </c>
      <c r="B1785" s="24">
        <v>25000</v>
      </c>
      <c r="C1785" t="s">
        <v>7</v>
      </c>
      <c r="D1785" t="s">
        <v>2319</v>
      </c>
      <c r="E1785" s="24"/>
      <c r="F1785" s="24"/>
      <c r="I1785" s="85">
        <f>B1785</f>
        <v>25000</v>
      </c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0">
        <f t="shared" si="91"/>
        <v>25000</v>
      </c>
      <c r="AA1785" s="24" t="str">
        <f t="shared" si="92"/>
        <v>4494625000</v>
      </c>
      <c r="AB1785" t="s">
        <v>2238</v>
      </c>
      <c r="AC1785" t="s">
        <v>2246</v>
      </c>
      <c r="AD1785" t="s">
        <v>2266</v>
      </c>
    </row>
    <row r="1786" spans="1:30" hidden="1" outlineLevel="1" x14ac:dyDescent="0.2">
      <c r="A1786" s="3">
        <v>44949</v>
      </c>
      <c r="B1786" s="24">
        <v>10225.200000000001</v>
      </c>
      <c r="C1786" t="s">
        <v>7</v>
      </c>
      <c r="D1786" t="s">
        <v>2320</v>
      </c>
      <c r="E1786" s="24"/>
      <c r="F1786" s="24"/>
      <c r="J1786" s="24"/>
      <c r="K1786" s="24"/>
      <c r="L1786" s="24"/>
      <c r="M1786" s="24"/>
      <c r="N1786" s="24"/>
      <c r="O1786" s="24"/>
      <c r="P1786" s="24"/>
      <c r="Q1786" s="24"/>
      <c r="R1786" s="24">
        <f t="shared" ref="R1786:R1787" si="95">B1786</f>
        <v>10225.200000000001</v>
      </c>
      <c r="S1786" s="24"/>
      <c r="T1786" s="24"/>
      <c r="U1786" s="24"/>
      <c r="V1786" s="24"/>
      <c r="W1786" s="24"/>
      <c r="X1786" s="24"/>
      <c r="Y1786" s="24"/>
      <c r="Z1786" s="20">
        <f t="shared" si="91"/>
        <v>10225.200000000001</v>
      </c>
      <c r="AA1786" s="24" t="str">
        <f t="shared" si="92"/>
        <v>4494910225,2</v>
      </c>
      <c r="AB1786" t="s">
        <v>2227</v>
      </c>
      <c r="AC1786" t="s">
        <v>2276</v>
      </c>
      <c r="AD1786" t="s">
        <v>2276</v>
      </c>
    </row>
    <row r="1787" spans="1:30" hidden="1" outlineLevel="1" x14ac:dyDescent="0.2">
      <c r="A1787" s="3">
        <v>44949</v>
      </c>
      <c r="B1787" s="24">
        <v>25000</v>
      </c>
      <c r="C1787" t="s">
        <v>10</v>
      </c>
      <c r="D1787" t="s">
        <v>19</v>
      </c>
      <c r="E1787" s="24"/>
      <c r="F1787" s="24"/>
      <c r="J1787" s="24"/>
      <c r="K1787" s="24"/>
      <c r="L1787" s="24"/>
      <c r="M1787" s="24"/>
      <c r="N1787" s="24"/>
      <c r="O1787" s="24"/>
      <c r="P1787" s="24"/>
      <c r="Q1787" s="24"/>
      <c r="R1787" s="24">
        <f t="shared" si="95"/>
        <v>25000</v>
      </c>
      <c r="S1787" s="24"/>
      <c r="T1787" s="24"/>
      <c r="U1787" s="24"/>
      <c r="V1787" s="24"/>
      <c r="W1787" s="24"/>
      <c r="X1787" s="24"/>
      <c r="Y1787" s="24"/>
      <c r="Z1787" s="20">
        <f t="shared" si="91"/>
        <v>25000</v>
      </c>
      <c r="AA1787" s="24" t="str">
        <f t="shared" si="92"/>
        <v>4494925000</v>
      </c>
      <c r="AB1787" t="s">
        <v>2281</v>
      </c>
      <c r="AC1787" t="s">
        <v>2276</v>
      </c>
      <c r="AD1787" t="s">
        <v>2276</v>
      </c>
    </row>
    <row r="1788" spans="1:30" hidden="1" outlineLevel="1" x14ac:dyDescent="0.2">
      <c r="A1788" s="3">
        <v>44951</v>
      </c>
      <c r="B1788" s="24">
        <v>530.33000000000004</v>
      </c>
      <c r="C1788" t="s">
        <v>2289</v>
      </c>
      <c r="D1788" t="s">
        <v>2321</v>
      </c>
      <c r="E1788" s="24"/>
      <c r="F1788" s="24">
        <f>B1788</f>
        <v>530.33000000000004</v>
      </c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0">
        <f t="shared" si="91"/>
        <v>530.33000000000004</v>
      </c>
      <c r="AA1788" s="24" t="str">
        <f t="shared" si="92"/>
        <v>44951530,33</v>
      </c>
      <c r="AB1788" t="s">
        <v>2206</v>
      </c>
      <c r="AC1788" t="s">
        <v>2244</v>
      </c>
      <c r="AD1788" t="s">
        <v>2209</v>
      </c>
    </row>
    <row r="1789" spans="1:30" hidden="1" outlineLevel="1" x14ac:dyDescent="0.2">
      <c r="A1789" s="3">
        <v>44951</v>
      </c>
      <c r="B1789" s="24">
        <v>106606.1</v>
      </c>
      <c r="C1789" t="s">
        <v>2290</v>
      </c>
      <c r="D1789" t="s">
        <v>2322</v>
      </c>
      <c r="E1789" s="24"/>
      <c r="F1789" s="24">
        <f>B1789</f>
        <v>106606.1</v>
      </c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0">
        <f t="shared" si="91"/>
        <v>106606.1</v>
      </c>
      <c r="AA1789" s="24" t="str">
        <f t="shared" si="92"/>
        <v>44951106606,1</v>
      </c>
      <c r="AB1789" t="s">
        <v>2206</v>
      </c>
      <c r="AC1789" t="s">
        <v>2244</v>
      </c>
      <c r="AD1789" t="s">
        <v>2209</v>
      </c>
    </row>
    <row r="1790" spans="1:30" hidden="1" outlineLevel="1" x14ac:dyDescent="0.2">
      <c r="A1790" s="3">
        <v>44953</v>
      </c>
      <c r="B1790" s="24">
        <v>255</v>
      </c>
      <c r="C1790" t="s">
        <v>7</v>
      </c>
      <c r="D1790" t="s">
        <v>2323</v>
      </c>
      <c r="E1790" s="24">
        <f>B1790</f>
        <v>255</v>
      </c>
      <c r="F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0">
        <f t="shared" si="91"/>
        <v>255</v>
      </c>
      <c r="AA1790" s="24" t="str">
        <f t="shared" si="92"/>
        <v>44953255</v>
      </c>
      <c r="AB1790" t="s">
        <v>2204</v>
      </c>
      <c r="AC1790" t="s">
        <v>2245</v>
      </c>
      <c r="AD1790" t="s">
        <v>2262</v>
      </c>
    </row>
    <row r="1791" spans="1:30" hidden="1" outlineLevel="1" x14ac:dyDescent="0.2">
      <c r="A1791" s="3">
        <v>44953</v>
      </c>
      <c r="B1791" s="24">
        <v>17000</v>
      </c>
      <c r="C1791" t="s">
        <v>7</v>
      </c>
      <c r="D1791" t="s">
        <v>2324</v>
      </c>
      <c r="E1791" s="24"/>
      <c r="F1791" s="24"/>
      <c r="I1791" s="85">
        <f>B1791</f>
        <v>17000</v>
      </c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0">
        <f t="shared" si="91"/>
        <v>17000</v>
      </c>
      <c r="AA1791" s="24" t="str">
        <f t="shared" si="92"/>
        <v>4495317000</v>
      </c>
      <c r="AB1791" t="s">
        <v>2238</v>
      </c>
      <c r="AC1791" t="s">
        <v>2246</v>
      </c>
      <c r="AD1791" t="s">
        <v>2266</v>
      </c>
    </row>
    <row r="1792" spans="1:30" hidden="1" outlineLevel="1" x14ac:dyDescent="0.2">
      <c r="A1792" s="3">
        <v>44953</v>
      </c>
      <c r="B1792" s="24">
        <v>124889.2</v>
      </c>
      <c r="C1792" t="s">
        <v>2291</v>
      </c>
      <c r="D1792" t="s">
        <v>2325</v>
      </c>
      <c r="E1792" s="24"/>
      <c r="F1792" s="24"/>
      <c r="J1792" s="24"/>
      <c r="K1792" s="24"/>
      <c r="L1792" s="24"/>
      <c r="M1792" s="24"/>
      <c r="N1792" s="24"/>
      <c r="O1792" s="24"/>
      <c r="P1792" s="24"/>
      <c r="Q1792" s="24"/>
      <c r="R1792" s="24">
        <f t="shared" ref="R1792:R1794" si="96">B1792</f>
        <v>124889.2</v>
      </c>
      <c r="S1792" s="24"/>
      <c r="T1792" s="24"/>
      <c r="U1792" s="24"/>
      <c r="V1792" s="24"/>
      <c r="W1792" s="24"/>
      <c r="X1792" s="24"/>
      <c r="Y1792" s="24"/>
      <c r="Z1792" s="20">
        <f t="shared" si="91"/>
        <v>124889.2</v>
      </c>
      <c r="AA1792" s="24" t="str">
        <f t="shared" si="92"/>
        <v>44953124889,2</v>
      </c>
      <c r="AB1792" t="s">
        <v>2282</v>
      </c>
      <c r="AC1792" t="s">
        <v>2276</v>
      </c>
      <c r="AD1792" t="s">
        <v>2276</v>
      </c>
    </row>
    <row r="1793" spans="1:30" hidden="1" outlineLevel="1" x14ac:dyDescent="0.2">
      <c r="A1793" s="3">
        <v>44956</v>
      </c>
      <c r="B1793" s="24">
        <v>9334</v>
      </c>
      <c r="C1793" t="s">
        <v>7</v>
      </c>
      <c r="D1793" t="s">
        <v>2326</v>
      </c>
      <c r="E1793" s="24"/>
      <c r="F1793" s="24"/>
      <c r="J1793" s="24"/>
      <c r="K1793" s="24"/>
      <c r="L1793" s="24"/>
      <c r="M1793" s="24"/>
      <c r="N1793" s="24"/>
      <c r="O1793" s="24"/>
      <c r="P1793" s="24"/>
      <c r="Q1793" s="24"/>
      <c r="R1793" s="24">
        <f t="shared" si="96"/>
        <v>9334</v>
      </c>
      <c r="S1793" s="24"/>
      <c r="T1793" s="24"/>
      <c r="U1793" s="24"/>
      <c r="V1793" s="24"/>
      <c r="W1793" s="24"/>
      <c r="X1793" s="24"/>
      <c r="Y1793" s="24"/>
      <c r="Z1793" s="20">
        <f t="shared" si="91"/>
        <v>9334</v>
      </c>
      <c r="AA1793" s="24" t="str">
        <f t="shared" si="92"/>
        <v>449569334</v>
      </c>
      <c r="AB1793" t="s">
        <v>2227</v>
      </c>
      <c r="AC1793" t="s">
        <v>2276</v>
      </c>
      <c r="AD1793" t="s">
        <v>2276</v>
      </c>
    </row>
    <row r="1794" spans="1:30" hidden="1" outlineLevel="1" x14ac:dyDescent="0.2">
      <c r="A1794" s="3">
        <v>44957</v>
      </c>
      <c r="B1794" s="24">
        <v>225</v>
      </c>
      <c r="C1794" t="s">
        <v>7</v>
      </c>
      <c r="D1794" t="s">
        <v>2327</v>
      </c>
      <c r="E1794" s="24"/>
      <c r="F1794" s="24"/>
      <c r="J1794" s="24"/>
      <c r="K1794" s="24"/>
      <c r="L1794" s="24"/>
      <c r="M1794" s="24"/>
      <c r="N1794" s="24"/>
      <c r="O1794" s="24"/>
      <c r="P1794" s="24"/>
      <c r="Q1794" s="24"/>
      <c r="R1794" s="24">
        <f t="shared" si="96"/>
        <v>225</v>
      </c>
      <c r="S1794" s="24"/>
      <c r="T1794" s="24"/>
      <c r="U1794" s="24"/>
      <c r="V1794" s="24"/>
      <c r="W1794" s="24"/>
      <c r="X1794" s="24"/>
      <c r="Y1794" s="24"/>
      <c r="Z1794" s="20">
        <f t="shared" si="91"/>
        <v>225</v>
      </c>
      <c r="AA1794" s="24" t="str">
        <f t="shared" si="92"/>
        <v>44957225</v>
      </c>
      <c r="AB1794" t="s">
        <v>2227</v>
      </c>
      <c r="AC1794" t="s">
        <v>2276</v>
      </c>
      <c r="AD1794" t="s">
        <v>2276</v>
      </c>
    </row>
    <row r="1795" spans="1:30" hidden="1" outlineLevel="1" x14ac:dyDescent="0.2">
      <c r="A1795" s="3">
        <v>44957</v>
      </c>
      <c r="B1795" s="24">
        <v>300</v>
      </c>
      <c r="C1795" t="s">
        <v>7</v>
      </c>
      <c r="D1795" t="s">
        <v>2328</v>
      </c>
      <c r="E1795" s="24">
        <f t="shared" ref="E1795:E1796" si="97">B1795</f>
        <v>300</v>
      </c>
      <c r="F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0">
        <f t="shared" si="91"/>
        <v>300</v>
      </c>
      <c r="AA1795" s="24" t="str">
        <f t="shared" si="92"/>
        <v>44957300</v>
      </c>
      <c r="AB1795" t="s">
        <v>2204</v>
      </c>
      <c r="AC1795" t="s">
        <v>2245</v>
      </c>
      <c r="AD1795" t="s">
        <v>2262</v>
      </c>
    </row>
    <row r="1796" spans="1:30" hidden="1" outlineLevel="1" x14ac:dyDescent="0.2">
      <c r="A1796" s="3">
        <v>44957</v>
      </c>
      <c r="B1796" s="24">
        <v>344.55</v>
      </c>
      <c r="C1796" t="s">
        <v>7</v>
      </c>
      <c r="D1796" t="s">
        <v>2329</v>
      </c>
      <c r="E1796" s="24">
        <f t="shared" si="97"/>
        <v>344.55</v>
      </c>
      <c r="F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0">
        <f t="shared" si="91"/>
        <v>344.55</v>
      </c>
      <c r="AA1796" s="24" t="str">
        <f t="shared" si="92"/>
        <v>44957344,55</v>
      </c>
      <c r="AB1796" t="s">
        <v>2204</v>
      </c>
      <c r="AC1796" t="s">
        <v>2245</v>
      </c>
      <c r="AD1796" t="s">
        <v>2262</v>
      </c>
    </row>
    <row r="1797" spans="1:30" hidden="1" outlineLevel="1" x14ac:dyDescent="0.2">
      <c r="A1797" s="3">
        <v>44957</v>
      </c>
      <c r="B1797" s="24">
        <v>12334</v>
      </c>
      <c r="C1797" t="s">
        <v>7</v>
      </c>
      <c r="D1797" t="s">
        <v>2330</v>
      </c>
      <c r="E1797" s="24"/>
      <c r="F1797" s="24"/>
      <c r="J1797" s="24"/>
      <c r="K1797" s="24"/>
      <c r="L1797" s="24"/>
      <c r="M1797" s="24"/>
      <c r="N1797" s="24"/>
      <c r="O1797" s="24"/>
      <c r="P1797" s="24"/>
      <c r="Q1797" s="24"/>
      <c r="R1797" s="24">
        <f>B1797</f>
        <v>12334</v>
      </c>
      <c r="S1797" s="24"/>
      <c r="T1797" s="24"/>
      <c r="U1797" s="24"/>
      <c r="V1797" s="24"/>
      <c r="W1797" s="24"/>
      <c r="X1797" s="24"/>
      <c r="Y1797" s="24"/>
      <c r="Z1797" s="20">
        <f t="shared" si="91"/>
        <v>12334</v>
      </c>
      <c r="AA1797" s="24" t="str">
        <f t="shared" si="92"/>
        <v>4495712334</v>
      </c>
      <c r="AB1797" t="s">
        <v>2227</v>
      </c>
      <c r="AC1797" t="s">
        <v>2276</v>
      </c>
      <c r="AD1797" t="s">
        <v>2276</v>
      </c>
    </row>
    <row r="1798" spans="1:30" hidden="1" outlineLevel="1" x14ac:dyDescent="0.2">
      <c r="A1798" s="3">
        <v>44957</v>
      </c>
      <c r="B1798" s="24">
        <v>86136.28</v>
      </c>
      <c r="C1798" t="s">
        <v>7</v>
      </c>
      <c r="D1798" t="s">
        <v>2331</v>
      </c>
      <c r="E1798" s="24"/>
      <c r="F1798" s="24"/>
      <c r="G1798" s="85">
        <f>B1798</f>
        <v>86136.28</v>
      </c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0">
        <f t="shared" si="91"/>
        <v>86136.28</v>
      </c>
      <c r="AA1798" s="24" t="str">
        <f t="shared" si="92"/>
        <v>4495786136,28</v>
      </c>
      <c r="AB1798" t="s">
        <v>2209</v>
      </c>
      <c r="AC1798" t="s">
        <v>2244</v>
      </c>
      <c r="AD1798" t="s">
        <v>2209</v>
      </c>
    </row>
    <row r="1799" spans="1:30" collapsed="1" x14ac:dyDescent="0.2">
      <c r="A1799" s="82"/>
      <c r="B1799" s="83">
        <f>SUM(B1765:B1798)</f>
        <v>1219918.3499999999</v>
      </c>
      <c r="C1799" s="84"/>
      <c r="D1799" s="84"/>
      <c r="E1799" s="83"/>
      <c r="F1799" s="83"/>
      <c r="G1799" s="84"/>
      <c r="H1799" s="84"/>
      <c r="I1799" s="84"/>
      <c r="J1799" s="83"/>
      <c r="K1799" s="83"/>
      <c r="L1799" s="83"/>
      <c r="M1799" s="83"/>
      <c r="N1799" s="83"/>
      <c r="O1799" s="83"/>
      <c r="P1799" s="83"/>
      <c r="Q1799" s="83"/>
      <c r="R1799" s="83"/>
      <c r="S1799" s="83"/>
      <c r="T1799" s="83"/>
      <c r="U1799" s="83"/>
      <c r="V1799" s="83"/>
      <c r="W1799" s="83"/>
      <c r="X1799" s="83"/>
      <c r="Y1799" s="83"/>
      <c r="Z1799" s="83"/>
      <c r="AA1799" s="83"/>
      <c r="AB1799" s="84"/>
      <c r="AC1799" s="84"/>
      <c r="AD1799" s="84"/>
    </row>
    <row r="1800" spans="1:30" hidden="1" outlineLevel="1" x14ac:dyDescent="0.2">
      <c r="A1800" s="3">
        <v>44958</v>
      </c>
      <c r="B1800" s="24">
        <v>213.56</v>
      </c>
      <c r="C1800" t="s">
        <v>7</v>
      </c>
      <c r="D1800" t="s">
        <v>2332</v>
      </c>
      <c r="E1800" s="24">
        <f t="shared" ref="E1800:E1801" si="98">B1800</f>
        <v>213.56</v>
      </c>
      <c r="F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0">
        <f t="shared" si="91"/>
        <v>213.56</v>
      </c>
      <c r="AA1800" s="24" t="str">
        <f t="shared" si="92"/>
        <v>44958213,56</v>
      </c>
      <c r="AB1800" t="s">
        <v>2204</v>
      </c>
      <c r="AC1800" t="s">
        <v>2245</v>
      </c>
      <c r="AD1800" t="s">
        <v>2262</v>
      </c>
    </row>
    <row r="1801" spans="1:30" hidden="1" outlineLevel="1" x14ac:dyDescent="0.2">
      <c r="A1801" s="3">
        <v>44958</v>
      </c>
      <c r="B1801" s="24">
        <v>990</v>
      </c>
      <c r="C1801" t="s">
        <v>7</v>
      </c>
      <c r="D1801" t="s">
        <v>2333</v>
      </c>
      <c r="E1801" s="24">
        <f t="shared" si="98"/>
        <v>990</v>
      </c>
      <c r="F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0">
        <f t="shared" si="91"/>
        <v>990</v>
      </c>
      <c r="AA1801" s="24" t="str">
        <f t="shared" si="92"/>
        <v>44958990</v>
      </c>
      <c r="AB1801" t="s">
        <v>2204</v>
      </c>
      <c r="AC1801" t="s">
        <v>2245</v>
      </c>
      <c r="AD1801" t="s">
        <v>2262</v>
      </c>
    </row>
    <row r="1802" spans="1:30" hidden="1" outlineLevel="1" x14ac:dyDescent="0.2">
      <c r="A1802" s="3">
        <v>44958</v>
      </c>
      <c r="B1802" s="24">
        <v>53389</v>
      </c>
      <c r="C1802" t="s">
        <v>7</v>
      </c>
      <c r="D1802" t="s">
        <v>2334</v>
      </c>
      <c r="E1802" s="24"/>
      <c r="F1802" s="24"/>
      <c r="G1802" s="85">
        <f>B1802</f>
        <v>53389</v>
      </c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0">
        <f t="shared" si="91"/>
        <v>53389</v>
      </c>
      <c r="AA1802" s="24" t="str">
        <f t="shared" si="92"/>
        <v>4495853389</v>
      </c>
      <c r="AB1802" t="s">
        <v>2209</v>
      </c>
      <c r="AC1802" t="s">
        <v>2244</v>
      </c>
      <c r="AD1802" t="s">
        <v>2209</v>
      </c>
    </row>
    <row r="1803" spans="1:30" hidden="1" outlineLevel="1" x14ac:dyDescent="0.2">
      <c r="A1803" s="3">
        <v>44959</v>
      </c>
      <c r="B1803" s="24">
        <v>560.83000000000004</v>
      </c>
      <c r="C1803" t="s">
        <v>2289</v>
      </c>
      <c r="D1803" t="s">
        <v>2335</v>
      </c>
      <c r="E1803" s="24"/>
      <c r="F1803" s="24">
        <f>B1803</f>
        <v>560.83000000000004</v>
      </c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0">
        <f t="shared" si="91"/>
        <v>560.83000000000004</v>
      </c>
      <c r="AA1803" s="24" t="str">
        <f t="shared" si="92"/>
        <v>44959560,83</v>
      </c>
      <c r="AB1803" t="s">
        <v>2206</v>
      </c>
      <c r="AC1803" t="s">
        <v>2244</v>
      </c>
      <c r="AD1803" t="s">
        <v>2209</v>
      </c>
    </row>
    <row r="1804" spans="1:30" hidden="1" outlineLevel="1" x14ac:dyDescent="0.2">
      <c r="A1804" s="3">
        <v>44959</v>
      </c>
      <c r="B1804" s="24">
        <v>13000</v>
      </c>
      <c r="C1804" t="s">
        <v>17</v>
      </c>
      <c r="D1804" t="s">
        <v>2336</v>
      </c>
      <c r="E1804" s="24"/>
      <c r="F1804" s="24"/>
      <c r="J1804" s="24"/>
      <c r="K1804" s="24">
        <f>B1804</f>
        <v>13000</v>
      </c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0">
        <f t="shared" si="91"/>
        <v>13000</v>
      </c>
      <c r="AA1804" s="24" t="str">
        <f t="shared" si="92"/>
        <v>4495913000</v>
      </c>
      <c r="AB1804" t="s">
        <v>2240</v>
      </c>
      <c r="AC1804" t="s">
        <v>2248</v>
      </c>
      <c r="AD1804" t="s">
        <v>2267</v>
      </c>
    </row>
    <row r="1805" spans="1:30" hidden="1" outlineLevel="1" x14ac:dyDescent="0.2">
      <c r="A1805" s="3">
        <v>44959</v>
      </c>
      <c r="B1805" s="24">
        <v>23459.39</v>
      </c>
      <c r="C1805" t="s">
        <v>18</v>
      </c>
      <c r="D1805" t="s">
        <v>2337</v>
      </c>
      <c r="E1805" s="24"/>
      <c r="F1805" s="24"/>
      <c r="G1805" s="85">
        <f t="shared" ref="G1805:G1806" si="99">B1805</f>
        <v>23459.39</v>
      </c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0">
        <f t="shared" si="91"/>
        <v>23459.39</v>
      </c>
      <c r="AA1805" s="24" t="str">
        <f t="shared" si="92"/>
        <v>4495923459,39</v>
      </c>
      <c r="AB1805" t="s">
        <v>2209</v>
      </c>
      <c r="AC1805" t="s">
        <v>2244</v>
      </c>
      <c r="AD1805" t="s">
        <v>2209</v>
      </c>
    </row>
    <row r="1806" spans="1:30" hidden="1" outlineLevel="1" x14ac:dyDescent="0.2">
      <c r="A1806" s="3">
        <v>44959</v>
      </c>
      <c r="B1806" s="24">
        <v>43500</v>
      </c>
      <c r="C1806" t="s">
        <v>16</v>
      </c>
      <c r="D1806" t="s">
        <v>2338</v>
      </c>
      <c r="E1806" s="24"/>
      <c r="F1806" s="24"/>
      <c r="G1806" s="85">
        <f t="shared" si="99"/>
        <v>43500</v>
      </c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0">
        <f t="shared" si="91"/>
        <v>43500</v>
      </c>
      <c r="AA1806" s="24" t="str">
        <f t="shared" si="92"/>
        <v>4495943500</v>
      </c>
      <c r="AB1806" t="s">
        <v>2209</v>
      </c>
      <c r="AC1806" t="s">
        <v>2244</v>
      </c>
      <c r="AD1806" t="s">
        <v>2209</v>
      </c>
    </row>
    <row r="1807" spans="1:30" hidden="1" outlineLevel="1" x14ac:dyDescent="0.2">
      <c r="A1807" s="3">
        <v>44959</v>
      </c>
      <c r="B1807" s="24">
        <v>70000</v>
      </c>
      <c r="C1807" t="s">
        <v>15</v>
      </c>
      <c r="D1807" t="s">
        <v>2339</v>
      </c>
      <c r="E1807" s="24"/>
      <c r="F1807" s="24"/>
      <c r="J1807" s="24"/>
      <c r="K1807" s="24"/>
      <c r="L1807" s="24"/>
      <c r="M1807" s="24"/>
      <c r="N1807" s="24"/>
      <c r="O1807" s="24"/>
      <c r="P1807" s="24"/>
      <c r="Q1807" s="24"/>
      <c r="R1807" s="24">
        <f>B1807</f>
        <v>70000</v>
      </c>
      <c r="S1807" s="24"/>
      <c r="T1807" s="24"/>
      <c r="U1807" s="24"/>
      <c r="V1807" s="24"/>
      <c r="W1807" s="24"/>
      <c r="X1807" s="24"/>
      <c r="Y1807" s="24"/>
      <c r="Z1807" s="20">
        <f t="shared" si="91"/>
        <v>70000</v>
      </c>
      <c r="AA1807" s="24" t="str">
        <f t="shared" si="92"/>
        <v>4495970000</v>
      </c>
      <c r="AB1807" t="s">
        <v>2202</v>
      </c>
      <c r="AC1807" t="s">
        <v>2248</v>
      </c>
      <c r="AD1807" t="s">
        <v>2268</v>
      </c>
    </row>
    <row r="1808" spans="1:30" hidden="1" outlineLevel="1" x14ac:dyDescent="0.2">
      <c r="A1808" s="3">
        <v>44959</v>
      </c>
      <c r="B1808" s="24">
        <v>71808.509999999995</v>
      </c>
      <c r="C1808" t="s">
        <v>2290</v>
      </c>
      <c r="D1808" t="s">
        <v>2322</v>
      </c>
      <c r="E1808" s="24"/>
      <c r="F1808" s="24">
        <f>B1808</f>
        <v>71808.509999999995</v>
      </c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0">
        <f t="shared" si="91"/>
        <v>71808.509999999995</v>
      </c>
      <c r="AA1808" s="24" t="str">
        <f t="shared" si="92"/>
        <v>4495971808,51</v>
      </c>
      <c r="AB1808" t="s">
        <v>2206</v>
      </c>
      <c r="AC1808" t="s">
        <v>2244</v>
      </c>
      <c r="AD1808" t="s">
        <v>2209</v>
      </c>
    </row>
    <row r="1809" spans="1:30" hidden="1" outlineLevel="1" x14ac:dyDescent="0.2">
      <c r="A1809" s="3">
        <v>44960</v>
      </c>
      <c r="B1809" s="24">
        <v>524.72</v>
      </c>
      <c r="C1809" t="s">
        <v>7</v>
      </c>
      <c r="D1809" t="s">
        <v>12</v>
      </c>
      <c r="E1809" s="24">
        <f>B1809</f>
        <v>524.72</v>
      </c>
      <c r="F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0">
        <f t="shared" si="91"/>
        <v>524.72</v>
      </c>
      <c r="AA1809" s="24" t="str">
        <f t="shared" si="92"/>
        <v>44960524,72</v>
      </c>
      <c r="AB1809" t="s">
        <v>2204</v>
      </c>
      <c r="AC1809" t="s">
        <v>2245</v>
      </c>
      <c r="AD1809" t="s">
        <v>2262</v>
      </c>
    </row>
    <row r="1810" spans="1:30" hidden="1" outlineLevel="1" x14ac:dyDescent="0.2">
      <c r="A1810" s="3">
        <v>44960</v>
      </c>
      <c r="B1810" s="24">
        <v>50000</v>
      </c>
      <c r="C1810" t="s">
        <v>14</v>
      </c>
      <c r="D1810" t="s">
        <v>2340</v>
      </c>
      <c r="E1810" s="24"/>
      <c r="F1810" s="24"/>
      <c r="J1810" s="24"/>
      <c r="K1810" s="24"/>
      <c r="L1810" s="24">
        <f>B1810</f>
        <v>50000</v>
      </c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0">
        <f t="shared" si="91"/>
        <v>50000</v>
      </c>
      <c r="AA1810" s="24" t="str">
        <f t="shared" si="92"/>
        <v>4496050000</v>
      </c>
      <c r="AB1810" t="s">
        <v>2201</v>
      </c>
      <c r="AC1810" t="s">
        <v>2248</v>
      </c>
      <c r="AD1810" t="s">
        <v>2265</v>
      </c>
    </row>
    <row r="1811" spans="1:30" hidden="1" outlineLevel="1" x14ac:dyDescent="0.2">
      <c r="A1811" s="3">
        <v>44960</v>
      </c>
      <c r="B1811" s="24">
        <v>85513</v>
      </c>
      <c r="C1811" t="s">
        <v>13</v>
      </c>
      <c r="D1811" t="s">
        <v>2341</v>
      </c>
      <c r="E1811" s="24"/>
      <c r="F1811" s="24"/>
      <c r="J1811" s="24"/>
      <c r="K1811" s="24"/>
      <c r="L1811" s="24"/>
      <c r="M1811" s="24"/>
      <c r="N1811" s="24"/>
      <c r="O1811" s="24"/>
      <c r="P1811" s="24"/>
      <c r="Q1811" s="24"/>
      <c r="R1811" s="24">
        <f>B1811</f>
        <v>85513</v>
      </c>
      <c r="S1811" s="24"/>
      <c r="T1811" s="24"/>
      <c r="U1811" s="24"/>
      <c r="V1811" s="24"/>
      <c r="W1811" s="24"/>
      <c r="X1811" s="24"/>
      <c r="Y1811" s="24"/>
      <c r="Z1811" s="20">
        <f t="shared" si="91"/>
        <v>85513</v>
      </c>
      <c r="AA1811" s="24" t="str">
        <f t="shared" si="92"/>
        <v>4496085513</v>
      </c>
      <c r="AB1811" t="s">
        <v>2242</v>
      </c>
      <c r="AC1811" t="s">
        <v>2276</v>
      </c>
      <c r="AD1811" t="s">
        <v>2276</v>
      </c>
    </row>
    <row r="1812" spans="1:30" hidden="1" outlineLevel="1" x14ac:dyDescent="0.2">
      <c r="A1812" s="3">
        <v>44963</v>
      </c>
      <c r="B1812" s="24">
        <v>1100</v>
      </c>
      <c r="C1812" t="s">
        <v>7</v>
      </c>
      <c r="D1812" t="s">
        <v>12</v>
      </c>
      <c r="E1812" s="24">
        <f>B1812</f>
        <v>1100</v>
      </c>
      <c r="F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0">
        <f t="shared" si="91"/>
        <v>1100</v>
      </c>
      <c r="AA1812" s="24" t="str">
        <f t="shared" si="92"/>
        <v>449631100</v>
      </c>
      <c r="AB1812" t="s">
        <v>2204</v>
      </c>
      <c r="AC1812" t="s">
        <v>2245</v>
      </c>
      <c r="AD1812" t="s">
        <v>2262</v>
      </c>
    </row>
    <row r="1813" spans="1:30" hidden="1" outlineLevel="1" x14ac:dyDescent="0.2">
      <c r="A1813" s="3">
        <v>44963</v>
      </c>
      <c r="B1813" s="24">
        <v>20000</v>
      </c>
      <c r="C1813" t="s">
        <v>9</v>
      </c>
      <c r="D1813" t="s">
        <v>2342</v>
      </c>
      <c r="E1813" s="24"/>
      <c r="F1813" s="24"/>
      <c r="J1813" s="24"/>
      <c r="K1813" s="24"/>
      <c r="L1813" s="24"/>
      <c r="M1813" s="24"/>
      <c r="N1813" s="24"/>
      <c r="O1813" s="24">
        <f>B1813</f>
        <v>20000</v>
      </c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0">
        <f t="shared" si="91"/>
        <v>20000</v>
      </c>
      <c r="AA1813" s="24" t="str">
        <f t="shared" si="92"/>
        <v>4496320000</v>
      </c>
      <c r="AB1813" t="s">
        <v>2213</v>
      </c>
      <c r="AC1813" t="s">
        <v>2248</v>
      </c>
      <c r="AD1813" t="s">
        <v>2213</v>
      </c>
    </row>
    <row r="1814" spans="1:30" hidden="1" outlineLevel="1" x14ac:dyDescent="0.2">
      <c r="A1814" s="3">
        <v>44963</v>
      </c>
      <c r="B1814" s="24">
        <v>40000</v>
      </c>
      <c r="C1814" t="s">
        <v>10</v>
      </c>
      <c r="D1814" t="s">
        <v>11</v>
      </c>
      <c r="E1814" s="24"/>
      <c r="F1814" s="24"/>
      <c r="J1814" s="24"/>
      <c r="K1814" s="24"/>
      <c r="L1814" s="24"/>
      <c r="M1814" s="24"/>
      <c r="N1814" s="24"/>
      <c r="O1814" s="24"/>
      <c r="P1814" s="24"/>
      <c r="Q1814" s="24"/>
      <c r="R1814" s="24">
        <f>B1814</f>
        <v>40000</v>
      </c>
      <c r="S1814" s="24"/>
      <c r="T1814" s="24"/>
      <c r="U1814" s="24"/>
      <c r="V1814" s="24"/>
      <c r="W1814" s="24"/>
      <c r="X1814" s="24"/>
      <c r="Y1814" s="24"/>
      <c r="Z1814" s="20">
        <f t="shared" si="91"/>
        <v>40000</v>
      </c>
      <c r="AA1814" s="24" t="str">
        <f t="shared" si="92"/>
        <v>4496340000</v>
      </c>
      <c r="AB1814" t="s">
        <v>2281</v>
      </c>
      <c r="AC1814" t="s">
        <v>2276</v>
      </c>
      <c r="AD1814" t="s">
        <v>2276</v>
      </c>
    </row>
    <row r="1815" spans="1:30" hidden="1" outlineLevel="1" x14ac:dyDescent="0.2">
      <c r="A1815" s="3">
        <v>44963</v>
      </c>
      <c r="B1815" s="24">
        <v>50000</v>
      </c>
      <c r="C1815" t="s">
        <v>9</v>
      </c>
      <c r="D1815" t="s">
        <v>2343</v>
      </c>
      <c r="E1815" s="24"/>
      <c r="F1815" s="24"/>
      <c r="J1815" s="24"/>
      <c r="K1815" s="24"/>
      <c r="L1815" s="24"/>
      <c r="M1815" s="24"/>
      <c r="N1815" s="24"/>
      <c r="O1815" s="24">
        <f>B1815</f>
        <v>50000</v>
      </c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0">
        <f t="shared" si="91"/>
        <v>50000</v>
      </c>
      <c r="AA1815" s="24" t="str">
        <f t="shared" si="92"/>
        <v>4496350000</v>
      </c>
      <c r="AB1815" t="s">
        <v>2213</v>
      </c>
      <c r="AC1815" t="s">
        <v>2248</v>
      </c>
      <c r="AD1815" t="s">
        <v>2213</v>
      </c>
    </row>
    <row r="1816" spans="1:30" hidden="1" outlineLevel="1" x14ac:dyDescent="0.2">
      <c r="A1816" s="3">
        <v>44964</v>
      </c>
      <c r="B1816" s="24">
        <v>150</v>
      </c>
      <c r="C1816" t="s">
        <v>7</v>
      </c>
      <c r="D1816" t="s">
        <v>2344</v>
      </c>
      <c r="E1816" s="24">
        <f>B1816</f>
        <v>150</v>
      </c>
      <c r="F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0">
        <f t="shared" si="91"/>
        <v>150</v>
      </c>
      <c r="AA1816" s="24" t="str">
        <f t="shared" si="92"/>
        <v>44964150</v>
      </c>
      <c r="AB1816" t="s">
        <v>2204</v>
      </c>
      <c r="AC1816" t="s">
        <v>2245</v>
      </c>
      <c r="AD1816" t="s">
        <v>2262</v>
      </c>
    </row>
    <row r="1817" spans="1:30" hidden="1" outlineLevel="1" x14ac:dyDescent="0.2">
      <c r="A1817" s="3">
        <v>44964</v>
      </c>
      <c r="B1817" s="24">
        <v>10000</v>
      </c>
      <c r="C1817" t="s">
        <v>7</v>
      </c>
      <c r="D1817" t="s">
        <v>2345</v>
      </c>
      <c r="E1817" s="24"/>
      <c r="F1817" s="24"/>
      <c r="I1817" s="85">
        <f>B1817</f>
        <v>10000</v>
      </c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0">
        <f t="shared" si="91"/>
        <v>10000</v>
      </c>
      <c r="AA1817" s="24" t="str">
        <f t="shared" si="92"/>
        <v>4496410000</v>
      </c>
      <c r="AB1817" t="s">
        <v>2238</v>
      </c>
      <c r="AC1817" t="s">
        <v>2246</v>
      </c>
      <c r="AD1817" t="s">
        <v>2266</v>
      </c>
    </row>
    <row r="1818" spans="1:30" hidden="1" outlineLevel="1" x14ac:dyDescent="0.2">
      <c r="A1818" s="3">
        <v>44964</v>
      </c>
      <c r="B1818" s="24">
        <v>18025</v>
      </c>
      <c r="C1818" t="s">
        <v>8</v>
      </c>
      <c r="D1818" t="s">
        <v>2346</v>
      </c>
      <c r="E1818" s="24"/>
      <c r="F1818" s="24"/>
      <c r="J1818" s="24"/>
      <c r="K1818" s="24"/>
      <c r="L1818" s="24"/>
      <c r="M1818" s="24"/>
      <c r="N1818" s="24"/>
      <c r="O1818" s="24"/>
      <c r="P1818" s="24"/>
      <c r="Q1818" s="24"/>
      <c r="R1818" s="24">
        <f>B1818</f>
        <v>18025</v>
      </c>
      <c r="S1818" s="24"/>
      <c r="T1818" s="24"/>
      <c r="U1818" s="24"/>
      <c r="V1818" s="24"/>
      <c r="W1818" s="24"/>
      <c r="X1818" s="24"/>
      <c r="Y1818" s="24"/>
      <c r="Z1818" s="20">
        <f t="shared" si="91"/>
        <v>18025</v>
      </c>
      <c r="AA1818" s="24" t="str">
        <f t="shared" si="92"/>
        <v>4496418025</v>
      </c>
      <c r="AB1818" t="s">
        <v>2283</v>
      </c>
      <c r="AC1818" t="s">
        <v>2276</v>
      </c>
      <c r="AD1818" t="s">
        <v>2276</v>
      </c>
    </row>
    <row r="1819" spans="1:30" hidden="1" outlineLevel="1" x14ac:dyDescent="0.2">
      <c r="A1819" s="3">
        <v>44966</v>
      </c>
      <c r="B1819" s="24">
        <v>243.74</v>
      </c>
      <c r="C1819" t="s">
        <v>6</v>
      </c>
      <c r="D1819" t="s">
        <v>2315</v>
      </c>
      <c r="E1819" s="24"/>
      <c r="F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31">
        <f t="shared" ref="Y1819" si="100">B1819</f>
        <v>243.74</v>
      </c>
      <c r="Z1819" s="20">
        <f t="shared" si="91"/>
        <v>243.74</v>
      </c>
      <c r="AA1819" s="24" t="str">
        <f t="shared" si="92"/>
        <v>44966243,74</v>
      </c>
      <c r="AB1819" t="s">
        <v>2431</v>
      </c>
      <c r="AC1819" t="s">
        <v>2429</v>
      </c>
      <c r="AD1819" t="s">
        <v>2432</v>
      </c>
    </row>
    <row r="1820" spans="1:30" hidden="1" outlineLevel="1" x14ac:dyDescent="0.2">
      <c r="A1820" s="3">
        <v>44966</v>
      </c>
      <c r="B1820" s="24">
        <v>216672.48</v>
      </c>
      <c r="C1820" t="s">
        <v>6</v>
      </c>
      <c r="D1820" t="s">
        <v>2316</v>
      </c>
      <c r="E1820" s="24"/>
      <c r="F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31">
        <f>B1820</f>
        <v>216672.48</v>
      </c>
      <c r="Y1820"/>
      <c r="Z1820" s="20">
        <f>SUM(E1820:X1820)</f>
        <v>216672.48</v>
      </c>
      <c r="AA1820" s="24" t="str">
        <f t="shared" si="92"/>
        <v>44966216672,48</v>
      </c>
      <c r="AB1820" t="s">
        <v>2431</v>
      </c>
      <c r="AC1820" t="s">
        <v>2429</v>
      </c>
      <c r="AD1820" t="s">
        <v>2432</v>
      </c>
    </row>
    <row r="1821" spans="1:30" hidden="1" outlineLevel="1" x14ac:dyDescent="0.2">
      <c r="A1821" s="3">
        <v>44967</v>
      </c>
      <c r="B1821" s="24">
        <v>3500</v>
      </c>
      <c r="C1821" t="s">
        <v>5</v>
      </c>
      <c r="D1821" t="s">
        <v>2347</v>
      </c>
      <c r="E1821" s="24"/>
      <c r="F1821" s="24"/>
      <c r="J1821" s="24"/>
      <c r="K1821" s="19">
        <f>B1821</f>
        <v>3500</v>
      </c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0">
        <f t="shared" si="91"/>
        <v>3500</v>
      </c>
      <c r="AA1821" s="24" t="str">
        <f t="shared" si="92"/>
        <v>449673500</v>
      </c>
      <c r="AB1821" t="s">
        <v>2240</v>
      </c>
      <c r="AC1821" t="s">
        <v>2248</v>
      </c>
      <c r="AD1821" t="s">
        <v>2267</v>
      </c>
    </row>
    <row r="1822" spans="1:30" hidden="1" outlineLevel="1" x14ac:dyDescent="0.2">
      <c r="A1822" s="3">
        <v>44967</v>
      </c>
      <c r="B1822" s="24">
        <v>5019.0200000000004</v>
      </c>
      <c r="C1822" t="s">
        <v>4</v>
      </c>
      <c r="D1822" t="s">
        <v>2348</v>
      </c>
      <c r="E1822" s="24"/>
      <c r="F1822" s="24"/>
      <c r="I1822" s="85">
        <f>B1822</f>
        <v>5019.0200000000004</v>
      </c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0">
        <f t="shared" si="91"/>
        <v>5019.0200000000004</v>
      </c>
      <c r="AA1822" s="24" t="str">
        <f t="shared" si="92"/>
        <v>449675019,02</v>
      </c>
      <c r="AB1822" t="s">
        <v>2241</v>
      </c>
      <c r="AC1822" t="s">
        <v>2246</v>
      </c>
      <c r="AD1822" t="s">
        <v>2266</v>
      </c>
    </row>
    <row r="1823" spans="1:30" hidden="1" outlineLevel="1" x14ac:dyDescent="0.2">
      <c r="A1823" s="3">
        <v>44968</v>
      </c>
      <c r="B1823" s="24">
        <v>3800</v>
      </c>
      <c r="C1823" t="s">
        <v>7</v>
      </c>
      <c r="D1823" t="s">
        <v>2349</v>
      </c>
      <c r="E1823" s="24"/>
      <c r="F1823" s="24"/>
      <c r="J1823" s="24"/>
      <c r="K1823" s="24"/>
      <c r="L1823" s="24"/>
      <c r="M1823" s="24"/>
      <c r="N1823" s="24"/>
      <c r="O1823" s="24"/>
      <c r="P1823" s="24"/>
      <c r="Q1823" s="24"/>
      <c r="R1823" s="24">
        <f t="shared" ref="R1823:R1824" si="101">B1823</f>
        <v>3800</v>
      </c>
      <c r="S1823" s="24"/>
      <c r="T1823" s="24"/>
      <c r="U1823" s="24"/>
      <c r="V1823" s="24"/>
      <c r="W1823" s="24"/>
      <c r="X1823" s="24"/>
      <c r="Y1823" s="24"/>
      <c r="Z1823" s="20">
        <f t="shared" si="91"/>
        <v>3800</v>
      </c>
      <c r="AA1823" s="24" t="str">
        <f t="shared" si="92"/>
        <v>449683800</v>
      </c>
      <c r="AB1823" t="s">
        <v>2227</v>
      </c>
      <c r="AC1823" t="s">
        <v>2276</v>
      </c>
      <c r="AD1823" t="s">
        <v>2276</v>
      </c>
    </row>
    <row r="1824" spans="1:30" hidden="1" outlineLevel="1" x14ac:dyDescent="0.2">
      <c r="A1824" s="3">
        <v>44968</v>
      </c>
      <c r="B1824" s="24">
        <v>8975</v>
      </c>
      <c r="C1824" t="s">
        <v>7</v>
      </c>
      <c r="D1824" t="s">
        <v>2350</v>
      </c>
      <c r="E1824" s="24"/>
      <c r="F1824" s="24"/>
      <c r="J1824" s="24"/>
      <c r="K1824" s="24"/>
      <c r="L1824" s="24"/>
      <c r="M1824" s="24"/>
      <c r="N1824" s="24"/>
      <c r="O1824" s="24"/>
      <c r="P1824" s="24"/>
      <c r="Q1824" s="24"/>
      <c r="R1824" s="24">
        <f t="shared" si="101"/>
        <v>8975</v>
      </c>
      <c r="S1824" s="24"/>
      <c r="T1824" s="24"/>
      <c r="U1824" s="24"/>
      <c r="V1824" s="24"/>
      <c r="W1824" s="24"/>
      <c r="X1824" s="24"/>
      <c r="Y1824" s="24"/>
      <c r="Z1824" s="20">
        <f t="shared" si="91"/>
        <v>8975</v>
      </c>
      <c r="AA1824" s="24" t="str">
        <f t="shared" si="92"/>
        <v>449688975</v>
      </c>
      <c r="AB1824" t="s">
        <v>2227</v>
      </c>
      <c r="AC1824" t="s">
        <v>2276</v>
      </c>
      <c r="AD1824" t="s">
        <v>2276</v>
      </c>
    </row>
    <row r="1825" spans="1:30" hidden="1" outlineLevel="1" x14ac:dyDescent="0.2">
      <c r="A1825" s="3">
        <v>44968</v>
      </c>
      <c r="B1825" s="24">
        <v>10962.44</v>
      </c>
      <c r="C1825" t="s">
        <v>7</v>
      </c>
      <c r="D1825" t="s">
        <v>2351</v>
      </c>
      <c r="E1825" s="24"/>
      <c r="F1825" s="24"/>
      <c r="J1825" s="24"/>
      <c r="K1825" s="24"/>
      <c r="L1825" s="24"/>
      <c r="M1825" s="24"/>
      <c r="N1825" s="24"/>
      <c r="O1825" s="24"/>
      <c r="P1825" s="19">
        <f>B1825</f>
        <v>10962.44</v>
      </c>
      <c r="Q1825" s="24"/>
      <c r="R1825" s="24"/>
      <c r="S1825" s="24"/>
      <c r="T1825" s="24"/>
      <c r="U1825" s="24"/>
      <c r="V1825" s="24"/>
      <c r="W1825" s="24"/>
      <c r="X1825" s="24"/>
      <c r="Y1825" s="24"/>
      <c r="Z1825" s="20">
        <f t="shared" si="91"/>
        <v>10962.44</v>
      </c>
      <c r="AA1825" s="24" t="str">
        <f t="shared" si="92"/>
        <v>4496810962,44</v>
      </c>
      <c r="AB1825" t="s">
        <v>2426</v>
      </c>
      <c r="AC1825" t="s">
        <v>2248</v>
      </c>
      <c r="AD1825" t="s">
        <v>2427</v>
      </c>
    </row>
    <row r="1826" spans="1:30" hidden="1" outlineLevel="1" x14ac:dyDescent="0.2">
      <c r="A1826" s="3">
        <v>44970</v>
      </c>
      <c r="B1826" s="24">
        <v>13227</v>
      </c>
      <c r="C1826" t="s">
        <v>7</v>
      </c>
      <c r="D1826" t="s">
        <v>2352</v>
      </c>
      <c r="E1826" s="24"/>
      <c r="F1826" s="24"/>
      <c r="J1826" s="24"/>
      <c r="K1826" s="24"/>
      <c r="L1826" s="24"/>
      <c r="M1826" s="24"/>
      <c r="N1826" s="24"/>
      <c r="O1826" s="24"/>
      <c r="P1826" s="24"/>
      <c r="Q1826" s="24"/>
      <c r="R1826" s="24">
        <f>B1826</f>
        <v>13227</v>
      </c>
      <c r="S1826" s="24"/>
      <c r="T1826" s="24"/>
      <c r="U1826" s="24"/>
      <c r="V1826" s="24"/>
      <c r="W1826" s="24"/>
      <c r="X1826" s="24"/>
      <c r="Y1826" s="24"/>
      <c r="Z1826" s="20">
        <f t="shared" si="91"/>
        <v>13227</v>
      </c>
      <c r="AA1826" s="24" t="str">
        <f t="shared" si="92"/>
        <v>4497013227</v>
      </c>
      <c r="AB1826" t="s">
        <v>2227</v>
      </c>
      <c r="AC1826" t="s">
        <v>2276</v>
      </c>
      <c r="AD1826" t="s">
        <v>2276</v>
      </c>
    </row>
    <row r="1827" spans="1:30" hidden="1" outlineLevel="1" x14ac:dyDescent="0.2">
      <c r="A1827" s="3">
        <v>44971</v>
      </c>
      <c r="B1827" s="24">
        <v>346.5</v>
      </c>
      <c r="C1827" t="s">
        <v>7</v>
      </c>
      <c r="D1827" t="s">
        <v>12</v>
      </c>
      <c r="E1827" s="24">
        <f>B1827</f>
        <v>346.5</v>
      </c>
      <c r="F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0">
        <f t="shared" si="91"/>
        <v>346.5</v>
      </c>
      <c r="AA1827" s="24" t="str">
        <f t="shared" si="92"/>
        <v>44971346,5</v>
      </c>
      <c r="AB1827" t="s">
        <v>2204</v>
      </c>
      <c r="AC1827" t="s">
        <v>2245</v>
      </c>
      <c r="AD1827" t="s">
        <v>2262</v>
      </c>
    </row>
    <row r="1828" spans="1:30" hidden="1" outlineLevel="1" x14ac:dyDescent="0.2">
      <c r="A1828" s="3">
        <v>44971</v>
      </c>
      <c r="B1828" s="24">
        <v>34650</v>
      </c>
      <c r="C1828" t="s">
        <v>10</v>
      </c>
      <c r="D1828" t="s">
        <v>2353</v>
      </c>
      <c r="E1828" s="24"/>
      <c r="F1828" s="24"/>
      <c r="J1828" s="24"/>
      <c r="K1828" s="24"/>
      <c r="L1828" s="24"/>
      <c r="M1828" s="24"/>
      <c r="N1828" s="24"/>
      <c r="O1828" s="24"/>
      <c r="P1828" s="24"/>
      <c r="Q1828" s="24"/>
      <c r="R1828" s="24">
        <f>B1828</f>
        <v>34650</v>
      </c>
      <c r="S1828" s="24"/>
      <c r="T1828" s="24"/>
      <c r="U1828" s="24"/>
      <c r="V1828" s="24"/>
      <c r="W1828" s="24"/>
      <c r="X1828" s="24"/>
      <c r="Y1828" s="24"/>
      <c r="Z1828" s="20">
        <f t="shared" si="91"/>
        <v>34650</v>
      </c>
      <c r="AA1828" s="24" t="str">
        <f t="shared" si="92"/>
        <v>4497134650</v>
      </c>
      <c r="AB1828" t="s">
        <v>2281</v>
      </c>
      <c r="AC1828" t="s">
        <v>2276</v>
      </c>
      <c r="AD1828" t="s">
        <v>2276</v>
      </c>
    </row>
    <row r="1829" spans="1:30" hidden="1" outlineLevel="1" x14ac:dyDescent="0.2">
      <c r="A1829" s="3">
        <v>44973</v>
      </c>
      <c r="B1829" s="24">
        <v>15.6</v>
      </c>
      <c r="C1829" t="s">
        <v>7</v>
      </c>
      <c r="D1829" t="s">
        <v>2354</v>
      </c>
      <c r="E1829" s="24">
        <f t="shared" ref="E1829:E1831" si="102">B1829</f>
        <v>15.6</v>
      </c>
      <c r="F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0">
        <f t="shared" ref="Z1829:Z1892" si="103">SUM(E1829:Y1829)</f>
        <v>15.6</v>
      </c>
      <c r="AA1829" s="24" t="str">
        <f t="shared" si="92"/>
        <v>4497315,6</v>
      </c>
      <c r="AB1829" t="s">
        <v>2204</v>
      </c>
      <c r="AC1829" t="s">
        <v>2245</v>
      </c>
      <c r="AD1829" t="s">
        <v>2262</v>
      </c>
    </row>
    <row r="1830" spans="1:30" hidden="1" outlineLevel="1" x14ac:dyDescent="0.2">
      <c r="A1830" s="3">
        <v>44973</v>
      </c>
      <c r="B1830" s="24">
        <v>200.1</v>
      </c>
      <c r="C1830" t="s">
        <v>7</v>
      </c>
      <c r="D1830" t="s">
        <v>2355</v>
      </c>
      <c r="E1830" s="24">
        <f t="shared" si="102"/>
        <v>200.1</v>
      </c>
      <c r="F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0">
        <f t="shared" si="103"/>
        <v>200.1</v>
      </c>
      <c r="AA1830" s="24" t="str">
        <f t="shared" si="92"/>
        <v>44973200,1</v>
      </c>
      <c r="AB1830" t="s">
        <v>2204</v>
      </c>
      <c r="AC1830" t="s">
        <v>2245</v>
      </c>
      <c r="AD1830" t="s">
        <v>2262</v>
      </c>
    </row>
    <row r="1831" spans="1:30" hidden="1" outlineLevel="1" x14ac:dyDescent="0.2">
      <c r="A1831" s="3">
        <v>44973</v>
      </c>
      <c r="B1831" s="24">
        <v>841.23</v>
      </c>
      <c r="C1831" t="s">
        <v>7</v>
      </c>
      <c r="D1831" t="s">
        <v>12</v>
      </c>
      <c r="E1831" s="24">
        <f t="shared" si="102"/>
        <v>841.23</v>
      </c>
      <c r="F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0">
        <f t="shared" si="103"/>
        <v>841.23</v>
      </c>
      <c r="AA1831" s="24" t="str">
        <f t="shared" ref="AA1831:AA1895" si="104">A1831&amp;B1831</f>
        <v>44973841,23</v>
      </c>
      <c r="AB1831" t="s">
        <v>2204</v>
      </c>
      <c r="AC1831" t="s">
        <v>2245</v>
      </c>
      <c r="AD1831" t="s">
        <v>2262</v>
      </c>
    </row>
    <row r="1832" spans="1:30" hidden="1" outlineLevel="1" x14ac:dyDescent="0.2">
      <c r="A1832" s="3">
        <v>44973</v>
      </c>
      <c r="B1832" s="24">
        <v>3900</v>
      </c>
      <c r="C1832" t="s">
        <v>7</v>
      </c>
      <c r="D1832" t="s">
        <v>2356</v>
      </c>
      <c r="E1832" s="24"/>
      <c r="F1832" s="24"/>
      <c r="G1832" s="85">
        <f>B1832</f>
        <v>3900</v>
      </c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0">
        <f t="shared" si="103"/>
        <v>3900</v>
      </c>
      <c r="AA1832" s="24" t="str">
        <f t="shared" si="104"/>
        <v>449733900</v>
      </c>
      <c r="AB1832" t="s">
        <v>2212</v>
      </c>
      <c r="AC1832" t="s">
        <v>2244</v>
      </c>
      <c r="AD1832" t="s">
        <v>2209</v>
      </c>
    </row>
    <row r="1833" spans="1:30" hidden="1" outlineLevel="1" x14ac:dyDescent="0.2">
      <c r="A1833" s="3">
        <v>44973</v>
      </c>
      <c r="B1833" s="24">
        <v>5000</v>
      </c>
      <c r="C1833" t="s">
        <v>47</v>
      </c>
      <c r="D1833" t="s">
        <v>2357</v>
      </c>
      <c r="E1833" s="24"/>
      <c r="F1833" s="24"/>
      <c r="J1833" s="24"/>
      <c r="K1833" s="24"/>
      <c r="L1833" s="24"/>
      <c r="M1833" s="24"/>
      <c r="N1833" s="24"/>
      <c r="O1833" s="24"/>
      <c r="P1833" s="19">
        <f>B1833</f>
        <v>5000</v>
      </c>
      <c r="Q1833" s="24"/>
      <c r="R1833" s="24"/>
      <c r="S1833" s="24"/>
      <c r="T1833" s="24"/>
      <c r="U1833" s="24"/>
      <c r="V1833" s="24"/>
      <c r="W1833" s="24"/>
      <c r="X1833" s="24"/>
      <c r="Y1833" s="24"/>
      <c r="Z1833" s="20">
        <f t="shared" si="103"/>
        <v>5000</v>
      </c>
      <c r="AA1833" s="24" t="str">
        <f t="shared" si="104"/>
        <v>449735000</v>
      </c>
      <c r="AB1833" t="s">
        <v>2224</v>
      </c>
      <c r="AC1833" t="s">
        <v>2248</v>
      </c>
      <c r="AD1833" t="s">
        <v>2427</v>
      </c>
    </row>
    <row r="1834" spans="1:30" hidden="1" outlineLevel="1" x14ac:dyDescent="0.2">
      <c r="A1834" s="3">
        <v>44973</v>
      </c>
      <c r="B1834" s="24">
        <v>7242.7</v>
      </c>
      <c r="C1834" t="s">
        <v>25</v>
      </c>
      <c r="D1834" t="s">
        <v>2358</v>
      </c>
      <c r="E1834" s="24"/>
      <c r="F1834" s="24"/>
      <c r="J1834" s="24"/>
      <c r="K1834" s="24">
        <f>B1834</f>
        <v>7242.7</v>
      </c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0">
        <f t="shared" si="103"/>
        <v>7242.7</v>
      </c>
      <c r="AA1834" s="24" t="str">
        <f t="shared" si="104"/>
        <v>449737242,7</v>
      </c>
      <c r="AB1834" t="s">
        <v>2221</v>
      </c>
      <c r="AC1834" t="s">
        <v>2248</v>
      </c>
      <c r="AD1834" t="s">
        <v>2267</v>
      </c>
    </row>
    <row r="1835" spans="1:30" hidden="1" outlineLevel="1" x14ac:dyDescent="0.2">
      <c r="A1835" s="3">
        <v>44973</v>
      </c>
      <c r="B1835" s="24">
        <v>8910</v>
      </c>
      <c r="C1835" t="s">
        <v>5</v>
      </c>
      <c r="D1835" t="s">
        <v>2359</v>
      </c>
      <c r="E1835" s="24"/>
      <c r="F1835" s="24"/>
      <c r="J1835" s="24"/>
      <c r="K1835" s="19">
        <f>B1835</f>
        <v>8910</v>
      </c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0">
        <f t="shared" si="103"/>
        <v>8910</v>
      </c>
      <c r="AA1835" s="24" t="str">
        <f t="shared" si="104"/>
        <v>449738910</v>
      </c>
      <c r="AB1835" t="s">
        <v>2240</v>
      </c>
      <c r="AC1835" t="s">
        <v>2248</v>
      </c>
      <c r="AD1835" t="s">
        <v>2267</v>
      </c>
    </row>
    <row r="1836" spans="1:30" hidden="1" outlineLevel="1" x14ac:dyDescent="0.2">
      <c r="A1836" s="3">
        <v>44973</v>
      </c>
      <c r="B1836" s="24">
        <v>13975</v>
      </c>
      <c r="C1836" t="s">
        <v>2290</v>
      </c>
      <c r="D1836" t="s">
        <v>2322</v>
      </c>
      <c r="E1836" s="24"/>
      <c r="F1836" s="24">
        <f>B1836</f>
        <v>13975</v>
      </c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0">
        <f t="shared" si="103"/>
        <v>13975</v>
      </c>
      <c r="AA1836" s="24" t="str">
        <f t="shared" si="104"/>
        <v>4497313975</v>
      </c>
      <c r="AB1836" t="s">
        <v>2206</v>
      </c>
      <c r="AC1836" t="s">
        <v>2244</v>
      </c>
      <c r="AD1836" t="s">
        <v>2209</v>
      </c>
    </row>
    <row r="1837" spans="1:30" hidden="1" outlineLevel="1" x14ac:dyDescent="0.2">
      <c r="A1837" s="3">
        <v>44973</v>
      </c>
      <c r="B1837" s="24">
        <v>30200</v>
      </c>
      <c r="C1837" t="s">
        <v>131</v>
      </c>
      <c r="D1837" t="s">
        <v>2360</v>
      </c>
      <c r="E1837" s="24"/>
      <c r="F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19">
        <f>B1837</f>
        <v>30200</v>
      </c>
      <c r="T1837" s="24"/>
      <c r="U1837" s="24"/>
      <c r="V1837" s="24"/>
      <c r="W1837" s="24"/>
      <c r="X1837" s="24"/>
      <c r="Y1837" s="24"/>
      <c r="Z1837" s="20">
        <f t="shared" si="103"/>
        <v>30200</v>
      </c>
      <c r="AA1837" s="24" t="str">
        <f t="shared" si="104"/>
        <v>4497330200</v>
      </c>
      <c r="AB1837" t="s">
        <v>2234</v>
      </c>
      <c r="AC1837" t="s">
        <v>2248</v>
      </c>
      <c r="AD1837" t="s">
        <v>2271</v>
      </c>
    </row>
    <row r="1838" spans="1:30" hidden="1" outlineLevel="1" x14ac:dyDescent="0.2">
      <c r="A1838" s="3">
        <v>44973</v>
      </c>
      <c r="B1838" s="24">
        <v>43500</v>
      </c>
      <c r="C1838" t="s">
        <v>16</v>
      </c>
      <c r="D1838" t="s">
        <v>2361</v>
      </c>
      <c r="E1838" s="24"/>
      <c r="F1838" s="24"/>
      <c r="G1838" s="85">
        <f>B1838</f>
        <v>43500</v>
      </c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0">
        <f t="shared" si="103"/>
        <v>43500</v>
      </c>
      <c r="AA1838" s="24" t="str">
        <f t="shared" si="104"/>
        <v>4497343500</v>
      </c>
      <c r="AB1838" t="s">
        <v>2209</v>
      </c>
      <c r="AC1838" t="s">
        <v>2244</v>
      </c>
      <c r="AD1838" t="s">
        <v>2209</v>
      </c>
    </row>
    <row r="1839" spans="1:30" hidden="1" outlineLevel="1" x14ac:dyDescent="0.2">
      <c r="A1839" s="3">
        <v>44973</v>
      </c>
      <c r="B1839" s="24">
        <v>47139.12</v>
      </c>
      <c r="C1839" t="s">
        <v>24</v>
      </c>
      <c r="D1839" t="s">
        <v>2362</v>
      </c>
      <c r="E1839" s="24"/>
      <c r="F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>
        <f>B1839</f>
        <v>47139.12</v>
      </c>
      <c r="V1839" s="24"/>
      <c r="W1839" s="24"/>
      <c r="X1839" s="24"/>
      <c r="Y1839" s="24"/>
      <c r="Z1839" s="20">
        <f t="shared" si="103"/>
        <v>47139.12</v>
      </c>
      <c r="AA1839" s="24" t="str">
        <f t="shared" si="104"/>
        <v>4497347139,12</v>
      </c>
      <c r="AB1839" t="s">
        <v>2203</v>
      </c>
      <c r="AC1839" t="s">
        <v>2248</v>
      </c>
      <c r="AD1839" t="s">
        <v>2273</v>
      </c>
    </row>
    <row r="1840" spans="1:30" hidden="1" outlineLevel="1" x14ac:dyDescent="0.2">
      <c r="A1840" s="3">
        <v>44973</v>
      </c>
      <c r="B1840" s="24">
        <v>50025</v>
      </c>
      <c r="C1840" t="s">
        <v>7</v>
      </c>
      <c r="D1840" t="s">
        <v>2363</v>
      </c>
      <c r="E1840" s="24"/>
      <c r="F1840" s="24"/>
      <c r="G1840" s="85">
        <f>B1840</f>
        <v>50025</v>
      </c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0">
        <f t="shared" si="103"/>
        <v>50025</v>
      </c>
      <c r="AA1840" s="24" t="str">
        <f t="shared" si="104"/>
        <v>4497350025</v>
      </c>
      <c r="AB1840" t="s">
        <v>2209</v>
      </c>
      <c r="AC1840" t="s">
        <v>2244</v>
      </c>
      <c r="AD1840" t="s">
        <v>2209</v>
      </c>
    </row>
    <row r="1841" spans="1:30" hidden="1" outlineLevel="1" x14ac:dyDescent="0.2">
      <c r="A1841" s="3">
        <v>44973</v>
      </c>
      <c r="B1841" s="24">
        <v>149461.62</v>
      </c>
      <c r="C1841" t="s">
        <v>21</v>
      </c>
      <c r="D1841" t="s">
        <v>2364</v>
      </c>
      <c r="E1841" s="24"/>
      <c r="F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>
        <f>B1841</f>
        <v>149461.62</v>
      </c>
      <c r="U1841" s="24"/>
      <c r="V1841" s="24"/>
      <c r="W1841" s="24"/>
      <c r="X1841" s="24"/>
      <c r="Y1841" s="24"/>
      <c r="Z1841" s="20">
        <f t="shared" si="103"/>
        <v>149461.62</v>
      </c>
      <c r="AA1841" s="24" t="str">
        <f t="shared" si="104"/>
        <v>44973149461,62</v>
      </c>
      <c r="AB1841" t="s">
        <v>2235</v>
      </c>
      <c r="AC1841" t="s">
        <v>2248</v>
      </c>
      <c r="AD1841" t="s">
        <v>2235</v>
      </c>
    </row>
    <row r="1842" spans="1:30" hidden="1" outlineLevel="1" x14ac:dyDescent="0.2">
      <c r="A1842" s="3">
        <v>44973</v>
      </c>
      <c r="B1842" s="24">
        <v>619225.43000000005</v>
      </c>
      <c r="C1842" t="s">
        <v>28</v>
      </c>
      <c r="D1842" t="s">
        <v>2365</v>
      </c>
      <c r="E1842" s="24"/>
      <c r="F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>
        <f>B1842</f>
        <v>619225.43000000005</v>
      </c>
      <c r="W1842" s="24"/>
      <c r="X1842" s="24"/>
      <c r="Y1842" s="24"/>
      <c r="Z1842" s="20">
        <f t="shared" si="103"/>
        <v>619225.43000000005</v>
      </c>
      <c r="AA1842" s="24" t="str">
        <f t="shared" si="104"/>
        <v>44973619225,43</v>
      </c>
      <c r="AB1842" t="s">
        <v>2236</v>
      </c>
      <c r="AC1842" t="s">
        <v>2248</v>
      </c>
      <c r="AD1842" t="s">
        <v>2236</v>
      </c>
    </row>
    <row r="1843" spans="1:30" hidden="1" outlineLevel="1" x14ac:dyDescent="0.2">
      <c r="A1843" s="3">
        <v>44974</v>
      </c>
      <c r="B1843" s="24">
        <v>1264</v>
      </c>
      <c r="C1843" t="s">
        <v>7</v>
      </c>
      <c r="D1843" t="s">
        <v>2366</v>
      </c>
      <c r="E1843" s="24"/>
      <c r="F1843" s="24"/>
      <c r="J1843" s="24"/>
      <c r="K1843" s="24"/>
      <c r="L1843" s="24"/>
      <c r="M1843" s="24"/>
      <c r="N1843" s="24"/>
      <c r="O1843" s="24"/>
      <c r="P1843" s="24"/>
      <c r="Q1843" s="24"/>
      <c r="R1843" s="24">
        <f t="shared" ref="R1843:R1845" si="105">B1843</f>
        <v>1264</v>
      </c>
      <c r="S1843" s="24"/>
      <c r="T1843" s="24"/>
      <c r="U1843" s="24"/>
      <c r="V1843" s="24"/>
      <c r="W1843" s="24"/>
      <c r="X1843" s="24"/>
      <c r="Y1843" s="24"/>
      <c r="Z1843" s="20">
        <f t="shared" si="103"/>
        <v>1264</v>
      </c>
      <c r="AA1843" s="24" t="str">
        <f t="shared" si="104"/>
        <v>449741264</v>
      </c>
      <c r="AB1843" t="s">
        <v>2227</v>
      </c>
      <c r="AC1843" t="s">
        <v>2276</v>
      </c>
      <c r="AD1843" t="s">
        <v>2276</v>
      </c>
    </row>
    <row r="1844" spans="1:30" hidden="1" outlineLevel="1" x14ac:dyDescent="0.2">
      <c r="A1844" s="3">
        <v>44974</v>
      </c>
      <c r="B1844" s="24">
        <v>3107</v>
      </c>
      <c r="C1844" t="s">
        <v>7</v>
      </c>
      <c r="D1844" t="s">
        <v>2367</v>
      </c>
      <c r="E1844" s="24"/>
      <c r="F1844" s="24"/>
      <c r="J1844" s="24"/>
      <c r="K1844" s="24"/>
      <c r="L1844" s="24"/>
      <c r="M1844" s="24"/>
      <c r="N1844" s="24"/>
      <c r="O1844" s="24"/>
      <c r="P1844" s="24"/>
      <c r="Q1844" s="24"/>
      <c r="R1844" s="24">
        <f t="shared" si="105"/>
        <v>3107</v>
      </c>
      <c r="S1844" s="24"/>
      <c r="T1844" s="24"/>
      <c r="U1844" s="24"/>
      <c r="V1844" s="24"/>
      <c r="W1844" s="24"/>
      <c r="X1844" s="24"/>
      <c r="Y1844" s="24"/>
      <c r="Z1844" s="20">
        <f t="shared" si="103"/>
        <v>3107</v>
      </c>
      <c r="AA1844" s="24" t="str">
        <f t="shared" si="104"/>
        <v>449743107</v>
      </c>
      <c r="AB1844" t="s">
        <v>2227</v>
      </c>
      <c r="AC1844" t="s">
        <v>2276</v>
      </c>
      <c r="AD1844" t="s">
        <v>2276</v>
      </c>
    </row>
    <row r="1845" spans="1:30" hidden="1" outlineLevel="1" x14ac:dyDescent="0.2">
      <c r="A1845" s="3">
        <v>44977</v>
      </c>
      <c r="B1845" s="24">
        <v>5696</v>
      </c>
      <c r="C1845" t="s">
        <v>7</v>
      </c>
      <c r="D1845" t="s">
        <v>2368</v>
      </c>
      <c r="E1845" s="24"/>
      <c r="F1845" s="24"/>
      <c r="J1845" s="24"/>
      <c r="K1845" s="24"/>
      <c r="L1845" s="24"/>
      <c r="M1845" s="24"/>
      <c r="N1845" s="24"/>
      <c r="O1845" s="24"/>
      <c r="P1845" s="24"/>
      <c r="Q1845" s="24"/>
      <c r="R1845" s="24">
        <f t="shared" si="105"/>
        <v>5696</v>
      </c>
      <c r="S1845" s="24"/>
      <c r="T1845" s="24"/>
      <c r="U1845" s="24"/>
      <c r="V1845" s="24"/>
      <c r="W1845" s="24"/>
      <c r="X1845" s="24"/>
      <c r="Y1845" s="24"/>
      <c r="Z1845" s="20">
        <f t="shared" si="103"/>
        <v>5696</v>
      </c>
      <c r="AA1845" s="24" t="str">
        <f t="shared" si="104"/>
        <v>449775696</v>
      </c>
      <c r="AB1845" t="s">
        <v>2227</v>
      </c>
      <c r="AC1845" t="s">
        <v>2276</v>
      </c>
      <c r="AD1845" t="s">
        <v>2276</v>
      </c>
    </row>
    <row r="1846" spans="1:30" hidden="1" outlineLevel="1" x14ac:dyDescent="0.2">
      <c r="A1846" s="3">
        <v>44984</v>
      </c>
      <c r="B1846" s="24">
        <v>158.36000000000001</v>
      </c>
      <c r="C1846" t="s">
        <v>7</v>
      </c>
      <c r="D1846" t="s">
        <v>12</v>
      </c>
      <c r="E1846" s="24">
        <f>B1846</f>
        <v>158.36000000000001</v>
      </c>
      <c r="F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0">
        <f t="shared" si="103"/>
        <v>158.36000000000001</v>
      </c>
      <c r="AA1846" s="24" t="str">
        <f t="shared" si="104"/>
        <v>44984158,36</v>
      </c>
      <c r="AB1846" t="s">
        <v>2204</v>
      </c>
      <c r="AC1846" t="s">
        <v>2245</v>
      </c>
      <c r="AD1846" t="s">
        <v>2262</v>
      </c>
    </row>
    <row r="1847" spans="1:30" hidden="1" outlineLevel="1" x14ac:dyDescent="0.2">
      <c r="A1847" s="3">
        <v>44984</v>
      </c>
      <c r="B1847" s="24">
        <v>7918</v>
      </c>
      <c r="C1847" t="s">
        <v>13</v>
      </c>
      <c r="D1847" t="s">
        <v>2369</v>
      </c>
      <c r="E1847" s="24"/>
      <c r="F1847" s="24"/>
      <c r="J1847" s="24"/>
      <c r="K1847" s="24"/>
      <c r="L1847" s="24"/>
      <c r="M1847" s="24"/>
      <c r="N1847" s="24"/>
      <c r="O1847" s="24"/>
      <c r="P1847" s="24"/>
      <c r="Q1847" s="24"/>
      <c r="R1847" s="24">
        <f>B1847</f>
        <v>7918</v>
      </c>
      <c r="S1847" s="24"/>
      <c r="T1847" s="24"/>
      <c r="U1847" s="24"/>
      <c r="V1847" s="24"/>
      <c r="W1847" s="24"/>
      <c r="X1847" s="24"/>
      <c r="Y1847" s="24"/>
      <c r="Z1847" s="20">
        <f t="shared" si="103"/>
        <v>7918</v>
      </c>
      <c r="AA1847" s="24" t="str">
        <f t="shared" si="104"/>
        <v>449847918</v>
      </c>
      <c r="AB1847" t="s">
        <v>2242</v>
      </c>
      <c r="AC1847" t="s">
        <v>2276</v>
      </c>
      <c r="AD1847" t="s">
        <v>2276</v>
      </c>
    </row>
    <row r="1848" spans="1:30" hidden="1" outlineLevel="1" x14ac:dyDescent="0.2">
      <c r="A1848" s="3">
        <v>44985</v>
      </c>
      <c r="B1848" s="24">
        <v>525</v>
      </c>
      <c r="C1848" t="s">
        <v>7</v>
      </c>
      <c r="D1848" t="s">
        <v>2370</v>
      </c>
      <c r="E1848" s="24">
        <f>B1848</f>
        <v>525</v>
      </c>
      <c r="F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0">
        <f t="shared" si="103"/>
        <v>525</v>
      </c>
      <c r="AA1848" s="24" t="str">
        <f t="shared" si="104"/>
        <v>44985525</v>
      </c>
      <c r="AB1848" t="s">
        <v>2204</v>
      </c>
      <c r="AC1848" t="s">
        <v>2245</v>
      </c>
      <c r="AD1848" t="s">
        <v>2262</v>
      </c>
    </row>
    <row r="1849" spans="1:30" collapsed="1" x14ac:dyDescent="0.2">
      <c r="A1849" s="82"/>
      <c r="B1849" s="83">
        <f>SUM(B1800:B1848)</f>
        <v>1847934.3500000003</v>
      </c>
      <c r="C1849" s="84"/>
      <c r="D1849" s="84"/>
      <c r="E1849" s="83"/>
      <c r="F1849" s="83"/>
      <c r="G1849" s="84"/>
      <c r="H1849" s="84"/>
      <c r="I1849" s="84"/>
      <c r="J1849" s="83"/>
      <c r="K1849" s="83"/>
      <c r="L1849" s="83"/>
      <c r="M1849" s="83"/>
      <c r="N1849" s="83"/>
      <c r="O1849" s="83"/>
      <c r="P1849" s="83"/>
      <c r="Q1849" s="83"/>
      <c r="R1849" s="83"/>
      <c r="S1849" s="83"/>
      <c r="T1849" s="83"/>
      <c r="U1849" s="83"/>
      <c r="V1849" s="83"/>
      <c r="W1849" s="83"/>
      <c r="X1849" s="83"/>
      <c r="Y1849" s="83"/>
      <c r="Z1849" s="83"/>
      <c r="AA1849" s="83"/>
      <c r="AB1849" s="84"/>
      <c r="AC1849" s="84"/>
      <c r="AD1849" s="84"/>
    </row>
    <row r="1850" spans="1:30" hidden="1" outlineLevel="1" x14ac:dyDescent="0.2">
      <c r="A1850" s="3">
        <v>44986</v>
      </c>
      <c r="B1850" s="24">
        <v>990</v>
      </c>
      <c r="C1850" t="s">
        <v>7</v>
      </c>
      <c r="D1850" t="s">
        <v>2371</v>
      </c>
      <c r="E1850" s="24">
        <f t="shared" ref="E1850:E1852" si="106">B1850</f>
        <v>990</v>
      </c>
      <c r="F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0">
        <f t="shared" si="103"/>
        <v>990</v>
      </c>
      <c r="AA1850" s="24" t="str">
        <f t="shared" si="104"/>
        <v>44986990</v>
      </c>
      <c r="AB1850" t="s">
        <v>2204</v>
      </c>
      <c r="AC1850" t="s">
        <v>2245</v>
      </c>
      <c r="AD1850" t="s">
        <v>2262</v>
      </c>
    </row>
    <row r="1851" spans="1:30" hidden="1" outlineLevel="1" x14ac:dyDescent="0.2">
      <c r="A1851" s="3">
        <v>44987</v>
      </c>
      <c r="B1851" s="24">
        <v>212.1</v>
      </c>
      <c r="C1851" t="s">
        <v>7</v>
      </c>
      <c r="D1851" t="s">
        <v>2372</v>
      </c>
      <c r="E1851" s="24">
        <f t="shared" si="106"/>
        <v>212.1</v>
      </c>
      <c r="F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0">
        <f t="shared" si="103"/>
        <v>212.1</v>
      </c>
      <c r="AA1851" s="24" t="str">
        <f t="shared" si="104"/>
        <v>44987212,1</v>
      </c>
      <c r="AB1851" t="s">
        <v>2204</v>
      </c>
      <c r="AC1851" t="s">
        <v>2245</v>
      </c>
      <c r="AD1851" t="s">
        <v>2262</v>
      </c>
    </row>
    <row r="1852" spans="1:30" hidden="1" outlineLevel="1" x14ac:dyDescent="0.2">
      <c r="A1852" s="3">
        <v>44987</v>
      </c>
      <c r="B1852" s="24">
        <v>405.35</v>
      </c>
      <c r="C1852" t="s">
        <v>7</v>
      </c>
      <c r="D1852" t="s">
        <v>2373</v>
      </c>
      <c r="E1852" s="24">
        <f t="shared" si="106"/>
        <v>405.35</v>
      </c>
      <c r="F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0">
        <f t="shared" si="103"/>
        <v>405.35</v>
      </c>
      <c r="AA1852" s="24" t="str">
        <f t="shared" si="104"/>
        <v>44987405,35</v>
      </c>
      <c r="AB1852" t="s">
        <v>2204</v>
      </c>
      <c r="AC1852" t="s">
        <v>2245</v>
      </c>
      <c r="AD1852" t="s">
        <v>2262</v>
      </c>
    </row>
    <row r="1853" spans="1:30" hidden="1" outlineLevel="1" x14ac:dyDescent="0.2">
      <c r="A1853" s="3">
        <v>44987</v>
      </c>
      <c r="B1853" s="24">
        <v>436.9</v>
      </c>
      <c r="C1853" t="s">
        <v>2289</v>
      </c>
      <c r="D1853" t="s">
        <v>78</v>
      </c>
      <c r="E1853" s="24"/>
      <c r="F1853" s="24">
        <f t="shared" ref="F1853:F1854" si="107">B1853</f>
        <v>436.9</v>
      </c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0">
        <f t="shared" si="103"/>
        <v>436.9</v>
      </c>
      <c r="AA1853" s="24" t="str">
        <f t="shared" si="104"/>
        <v>44987436,9</v>
      </c>
      <c r="AB1853" t="s">
        <v>2206</v>
      </c>
      <c r="AC1853" t="s">
        <v>2244</v>
      </c>
      <c r="AD1853" t="s">
        <v>2209</v>
      </c>
    </row>
    <row r="1854" spans="1:30" hidden="1" outlineLevel="1" x14ac:dyDescent="0.2">
      <c r="A1854" s="3">
        <v>44987</v>
      </c>
      <c r="B1854" s="24">
        <v>42512.4</v>
      </c>
      <c r="C1854" t="s">
        <v>2290</v>
      </c>
      <c r="D1854" t="s">
        <v>2374</v>
      </c>
      <c r="E1854" s="24"/>
      <c r="F1854" s="24">
        <f t="shared" si="107"/>
        <v>42512.4</v>
      </c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0">
        <f t="shared" si="103"/>
        <v>42512.4</v>
      </c>
      <c r="AA1854" s="24" t="str">
        <f t="shared" si="104"/>
        <v>4498742512,4</v>
      </c>
      <c r="AB1854" t="s">
        <v>2206</v>
      </c>
      <c r="AC1854" t="s">
        <v>2244</v>
      </c>
      <c r="AD1854" t="s">
        <v>2209</v>
      </c>
    </row>
    <row r="1855" spans="1:30" hidden="1" outlineLevel="1" x14ac:dyDescent="0.2">
      <c r="A1855" s="3">
        <v>44987</v>
      </c>
      <c r="B1855" s="24">
        <v>43500</v>
      </c>
      <c r="C1855" t="s">
        <v>16</v>
      </c>
      <c r="D1855" t="s">
        <v>2375</v>
      </c>
      <c r="E1855" s="24"/>
      <c r="F1855" s="24"/>
      <c r="G1855" s="85">
        <f>B1855</f>
        <v>43500</v>
      </c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0">
        <f t="shared" si="103"/>
        <v>43500</v>
      </c>
      <c r="AA1855" s="24" t="str">
        <f t="shared" si="104"/>
        <v>4498743500</v>
      </c>
      <c r="AB1855" t="s">
        <v>2209</v>
      </c>
      <c r="AC1855" t="s">
        <v>2244</v>
      </c>
      <c r="AD1855" t="s">
        <v>2209</v>
      </c>
    </row>
    <row r="1856" spans="1:30" hidden="1" outlineLevel="1" x14ac:dyDescent="0.2">
      <c r="A1856" s="3">
        <v>44987</v>
      </c>
      <c r="B1856" s="24">
        <v>50000</v>
      </c>
      <c r="C1856" t="s">
        <v>9</v>
      </c>
      <c r="D1856" t="s">
        <v>2376</v>
      </c>
      <c r="E1856" s="24"/>
      <c r="F1856" s="24"/>
      <c r="J1856" s="24"/>
      <c r="K1856" s="24"/>
      <c r="L1856" s="24"/>
      <c r="M1856" s="24"/>
      <c r="N1856" s="24"/>
      <c r="O1856" s="24">
        <f>B1856</f>
        <v>50000</v>
      </c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0">
        <f t="shared" si="103"/>
        <v>50000</v>
      </c>
      <c r="AA1856" s="24" t="str">
        <f t="shared" si="104"/>
        <v>4498750000</v>
      </c>
      <c r="AB1856" t="s">
        <v>2213</v>
      </c>
      <c r="AC1856" t="s">
        <v>2248</v>
      </c>
      <c r="AD1856" t="s">
        <v>2213</v>
      </c>
    </row>
    <row r="1857" spans="1:30" hidden="1" outlineLevel="1" x14ac:dyDescent="0.2">
      <c r="A1857" s="3">
        <v>44987</v>
      </c>
      <c r="B1857" s="24">
        <v>53025</v>
      </c>
      <c r="C1857" t="s">
        <v>7</v>
      </c>
      <c r="D1857" t="s">
        <v>2377</v>
      </c>
      <c r="E1857" s="24"/>
      <c r="F1857" s="24"/>
      <c r="G1857" s="85">
        <f t="shared" ref="G1857:G1858" si="108">B1857</f>
        <v>53025</v>
      </c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0">
        <f t="shared" si="103"/>
        <v>53025</v>
      </c>
      <c r="AA1857" s="24" t="str">
        <f t="shared" si="104"/>
        <v>4498753025</v>
      </c>
      <c r="AB1857" t="s">
        <v>2209</v>
      </c>
      <c r="AC1857" t="s">
        <v>2244</v>
      </c>
      <c r="AD1857" t="s">
        <v>2209</v>
      </c>
    </row>
    <row r="1858" spans="1:30" hidden="1" outlineLevel="1" x14ac:dyDescent="0.2">
      <c r="A1858" s="3">
        <v>44987</v>
      </c>
      <c r="B1858" s="24">
        <v>101336.8</v>
      </c>
      <c r="C1858" t="s">
        <v>7</v>
      </c>
      <c r="D1858" t="s">
        <v>2378</v>
      </c>
      <c r="E1858" s="24"/>
      <c r="F1858" s="24"/>
      <c r="G1858" s="85">
        <f t="shared" si="108"/>
        <v>101336.8</v>
      </c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0">
        <f t="shared" si="103"/>
        <v>101336.8</v>
      </c>
      <c r="AA1858" s="24" t="str">
        <f t="shared" si="104"/>
        <v>44987101336,8</v>
      </c>
      <c r="AB1858" t="s">
        <v>2209</v>
      </c>
      <c r="AC1858" t="s">
        <v>2244</v>
      </c>
      <c r="AD1858" t="s">
        <v>2209</v>
      </c>
    </row>
    <row r="1859" spans="1:30" hidden="1" outlineLevel="1" x14ac:dyDescent="0.2">
      <c r="A1859" s="3">
        <v>44988</v>
      </c>
      <c r="B1859" s="24">
        <v>396.22</v>
      </c>
      <c r="C1859" t="s">
        <v>7</v>
      </c>
      <c r="D1859" t="s">
        <v>12</v>
      </c>
      <c r="E1859" s="24">
        <f>B1859</f>
        <v>396.22</v>
      </c>
      <c r="F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0">
        <f t="shared" si="103"/>
        <v>396.22</v>
      </c>
      <c r="AA1859" s="24" t="str">
        <f t="shared" si="104"/>
        <v>44988396,22</v>
      </c>
      <c r="AB1859" t="s">
        <v>2204</v>
      </c>
      <c r="AC1859" t="s">
        <v>2245</v>
      </c>
      <c r="AD1859" t="s">
        <v>2262</v>
      </c>
    </row>
    <row r="1860" spans="1:30" hidden="1" outlineLevel="1" x14ac:dyDescent="0.2">
      <c r="A1860" s="3">
        <v>44988</v>
      </c>
      <c r="B1860" s="24">
        <v>7486</v>
      </c>
      <c r="C1860" t="s">
        <v>10</v>
      </c>
      <c r="D1860" t="s">
        <v>2379</v>
      </c>
      <c r="E1860" s="24"/>
      <c r="F1860" s="24"/>
      <c r="J1860" s="24"/>
      <c r="K1860" s="24"/>
      <c r="L1860" s="24"/>
      <c r="M1860" s="24"/>
      <c r="N1860" s="24"/>
      <c r="O1860" s="24"/>
      <c r="P1860" s="24"/>
      <c r="Q1860" s="24"/>
      <c r="R1860" s="24">
        <f t="shared" ref="R1860:R1861" si="109">B1860</f>
        <v>7486</v>
      </c>
      <c r="S1860" s="24"/>
      <c r="T1860" s="24"/>
      <c r="U1860" s="24"/>
      <c r="V1860" s="24"/>
      <c r="W1860" s="24"/>
      <c r="X1860" s="24"/>
      <c r="Y1860" s="24"/>
      <c r="Z1860" s="20">
        <f t="shared" si="103"/>
        <v>7486</v>
      </c>
      <c r="AA1860" s="24" t="str">
        <f t="shared" si="104"/>
        <v>449887486</v>
      </c>
      <c r="AB1860" t="s">
        <v>2281</v>
      </c>
      <c r="AC1860" t="s">
        <v>2276</v>
      </c>
      <c r="AD1860" t="s">
        <v>2276</v>
      </c>
    </row>
    <row r="1861" spans="1:30" hidden="1" outlineLevel="1" x14ac:dyDescent="0.2">
      <c r="A1861" s="3">
        <v>44988</v>
      </c>
      <c r="B1861" s="24">
        <v>9660</v>
      </c>
      <c r="C1861" t="s">
        <v>2292</v>
      </c>
      <c r="D1861" t="s">
        <v>2380</v>
      </c>
      <c r="E1861" s="24"/>
      <c r="F1861" s="24"/>
      <c r="J1861" s="24"/>
      <c r="K1861" s="24"/>
      <c r="L1861" s="24"/>
      <c r="M1861" s="24"/>
      <c r="N1861" s="24"/>
      <c r="O1861" s="24"/>
      <c r="P1861" s="24"/>
      <c r="Q1861" s="24"/>
      <c r="R1861" s="24">
        <f t="shared" si="109"/>
        <v>9660</v>
      </c>
      <c r="S1861" s="24"/>
      <c r="T1861" s="24"/>
      <c r="U1861" s="24"/>
      <c r="V1861" s="24"/>
      <c r="W1861" s="24"/>
      <c r="X1861" s="24"/>
      <c r="Y1861" s="24"/>
      <c r="Z1861" s="20">
        <f t="shared" si="103"/>
        <v>9660</v>
      </c>
      <c r="AA1861" s="24" t="str">
        <f t="shared" si="104"/>
        <v>449889660</v>
      </c>
      <c r="AB1861" t="s">
        <v>2282</v>
      </c>
      <c r="AC1861" t="s">
        <v>2276</v>
      </c>
      <c r="AD1861" t="s">
        <v>2276</v>
      </c>
    </row>
    <row r="1862" spans="1:30" hidden="1" outlineLevel="1" x14ac:dyDescent="0.2">
      <c r="A1862" s="3">
        <v>44988</v>
      </c>
      <c r="B1862" s="24">
        <v>38636.36</v>
      </c>
      <c r="C1862" t="s">
        <v>2293</v>
      </c>
      <c r="D1862" t="s">
        <v>2381</v>
      </c>
      <c r="E1862" s="24"/>
      <c r="F1862" s="24"/>
      <c r="G1862" s="85">
        <f>B1862</f>
        <v>38636.36</v>
      </c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0">
        <f t="shared" si="103"/>
        <v>38636.36</v>
      </c>
      <c r="AA1862" s="24" t="str">
        <f t="shared" si="104"/>
        <v>4498838636,36</v>
      </c>
      <c r="AB1862" t="s">
        <v>2209</v>
      </c>
      <c r="AC1862" t="s">
        <v>2244</v>
      </c>
      <c r="AD1862" t="s">
        <v>2209</v>
      </c>
    </row>
    <row r="1863" spans="1:30" hidden="1" outlineLevel="1" x14ac:dyDescent="0.2">
      <c r="A1863" s="3">
        <v>44988</v>
      </c>
      <c r="B1863" s="24">
        <v>38700</v>
      </c>
      <c r="C1863" t="s">
        <v>2294</v>
      </c>
      <c r="D1863" t="s">
        <v>2382</v>
      </c>
      <c r="E1863" s="24"/>
      <c r="F1863" s="24"/>
      <c r="I1863" s="85">
        <f>B1863</f>
        <v>38700</v>
      </c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0">
        <f t="shared" si="103"/>
        <v>38700</v>
      </c>
      <c r="AA1863" s="24" t="str">
        <f t="shared" si="104"/>
        <v>4498838700</v>
      </c>
      <c r="AB1863" t="s">
        <v>2428</v>
      </c>
      <c r="AC1863" t="s">
        <v>2246</v>
      </c>
      <c r="AD1863" t="s">
        <v>2266</v>
      </c>
    </row>
    <row r="1864" spans="1:30" hidden="1" outlineLevel="1" x14ac:dyDescent="0.2">
      <c r="A1864" s="3">
        <v>44988</v>
      </c>
      <c r="B1864" s="24">
        <v>50000</v>
      </c>
      <c r="C1864" t="s">
        <v>14</v>
      </c>
      <c r="D1864" t="s">
        <v>2383</v>
      </c>
      <c r="E1864" s="24"/>
      <c r="F1864" s="24"/>
      <c r="J1864" s="24"/>
      <c r="K1864" s="24"/>
      <c r="L1864" s="24">
        <f>B1864</f>
        <v>50000</v>
      </c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0">
        <f t="shared" si="103"/>
        <v>50000</v>
      </c>
      <c r="AA1864" s="24" t="str">
        <f t="shared" si="104"/>
        <v>4498850000</v>
      </c>
      <c r="AB1864" t="s">
        <v>2201</v>
      </c>
      <c r="AC1864" t="s">
        <v>2248</v>
      </c>
      <c r="AD1864" t="s">
        <v>2265</v>
      </c>
    </row>
    <row r="1865" spans="1:30" hidden="1" outlineLevel="1" x14ac:dyDescent="0.2">
      <c r="A1865" s="3">
        <v>44991</v>
      </c>
      <c r="B1865" s="24">
        <v>80000</v>
      </c>
      <c r="C1865" t="s">
        <v>15</v>
      </c>
      <c r="D1865" t="s">
        <v>2384</v>
      </c>
      <c r="E1865" s="24"/>
      <c r="F1865" s="24"/>
      <c r="J1865" s="24"/>
      <c r="K1865" s="24"/>
      <c r="L1865" s="24"/>
      <c r="M1865" s="24"/>
      <c r="N1865" s="24"/>
      <c r="O1865" s="24"/>
      <c r="P1865" s="24"/>
      <c r="Q1865" s="24"/>
      <c r="R1865" s="24">
        <f>B1865</f>
        <v>80000</v>
      </c>
      <c r="S1865" s="24"/>
      <c r="T1865" s="24"/>
      <c r="U1865" s="24"/>
      <c r="V1865" s="24"/>
      <c r="W1865" s="24"/>
      <c r="X1865" s="24"/>
      <c r="Y1865" s="24"/>
      <c r="Z1865" s="20">
        <f t="shared" si="103"/>
        <v>80000</v>
      </c>
      <c r="AA1865" s="24" t="str">
        <f t="shared" si="104"/>
        <v>4499180000</v>
      </c>
      <c r="AB1865" t="s">
        <v>2202</v>
      </c>
      <c r="AC1865" t="s">
        <v>2248</v>
      </c>
      <c r="AD1865" t="s">
        <v>2268</v>
      </c>
    </row>
    <row r="1866" spans="1:30" hidden="1" outlineLevel="1" x14ac:dyDescent="0.2">
      <c r="A1866" s="3">
        <v>44992</v>
      </c>
      <c r="B1866" s="24">
        <v>2148</v>
      </c>
      <c r="C1866" t="s">
        <v>2295</v>
      </c>
      <c r="D1866" t="s">
        <v>2385</v>
      </c>
      <c r="E1866" s="24"/>
      <c r="F1866" s="24"/>
      <c r="J1866" s="24"/>
      <c r="K1866" s="24"/>
      <c r="L1866" s="24"/>
      <c r="M1866" s="24"/>
      <c r="N1866" s="24"/>
      <c r="O1866" s="24"/>
      <c r="P1866" s="24"/>
      <c r="Q1866" s="24">
        <f>B1866</f>
        <v>2148</v>
      </c>
      <c r="R1866" s="24"/>
      <c r="S1866" s="24"/>
      <c r="T1866" s="24"/>
      <c r="U1866" s="24"/>
      <c r="V1866" s="24"/>
      <c r="W1866" s="24"/>
      <c r="X1866" s="24"/>
      <c r="Y1866" s="24"/>
      <c r="Z1866" s="20">
        <f t="shared" si="103"/>
        <v>2148</v>
      </c>
      <c r="AA1866" s="24" t="str">
        <f t="shared" si="104"/>
        <v>449922148</v>
      </c>
      <c r="AB1866" t="s">
        <v>2225</v>
      </c>
      <c r="AC1866" t="s">
        <v>2225</v>
      </c>
      <c r="AD1866" t="s">
        <v>2270</v>
      </c>
    </row>
    <row r="1867" spans="1:30" hidden="1" outlineLevel="1" x14ac:dyDescent="0.2">
      <c r="A1867" s="3">
        <v>44992</v>
      </c>
      <c r="B1867" s="24">
        <v>7080.42</v>
      </c>
      <c r="C1867" t="s">
        <v>25</v>
      </c>
      <c r="D1867" t="s">
        <v>2386</v>
      </c>
      <c r="E1867" s="24"/>
      <c r="F1867" s="24"/>
      <c r="J1867" s="24"/>
      <c r="K1867" s="24">
        <f>B1867</f>
        <v>7080.42</v>
      </c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0">
        <f t="shared" si="103"/>
        <v>7080.42</v>
      </c>
      <c r="AA1867" s="24" t="str">
        <f t="shared" si="104"/>
        <v>449927080,42</v>
      </c>
      <c r="AB1867" t="s">
        <v>2221</v>
      </c>
      <c r="AC1867" t="s">
        <v>2248</v>
      </c>
      <c r="AD1867" t="s">
        <v>2267</v>
      </c>
    </row>
    <row r="1868" spans="1:30" hidden="1" outlineLevel="1" x14ac:dyDescent="0.2">
      <c r="A1868" s="3">
        <v>44992</v>
      </c>
      <c r="B1868" s="24">
        <v>59640</v>
      </c>
      <c r="C1868" t="s">
        <v>2292</v>
      </c>
      <c r="D1868" t="s">
        <v>2387</v>
      </c>
      <c r="E1868" s="24"/>
      <c r="F1868" s="24"/>
      <c r="J1868" s="24"/>
      <c r="K1868" s="24"/>
      <c r="L1868" s="24"/>
      <c r="M1868" s="24"/>
      <c r="N1868" s="24"/>
      <c r="O1868" s="24"/>
      <c r="P1868" s="24"/>
      <c r="Q1868" s="24"/>
      <c r="R1868" s="24">
        <f>B1868</f>
        <v>59640</v>
      </c>
      <c r="S1868" s="24"/>
      <c r="T1868" s="24"/>
      <c r="U1868" s="24"/>
      <c r="V1868" s="24"/>
      <c r="W1868" s="24"/>
      <c r="X1868" s="24"/>
      <c r="Y1868" s="24"/>
      <c r="Z1868" s="20">
        <f t="shared" si="103"/>
        <v>59640</v>
      </c>
      <c r="AA1868" s="24" t="str">
        <f t="shared" si="104"/>
        <v>4499259640</v>
      </c>
      <c r="AB1868" t="s">
        <v>2282</v>
      </c>
      <c r="AC1868" t="s">
        <v>2276</v>
      </c>
      <c r="AD1868" t="s">
        <v>2276</v>
      </c>
    </row>
    <row r="1869" spans="1:30" hidden="1" outlineLevel="1" x14ac:dyDescent="0.2">
      <c r="A1869" s="3">
        <v>44992</v>
      </c>
      <c r="B1869" s="24">
        <v>109158.16</v>
      </c>
      <c r="C1869" t="s">
        <v>21</v>
      </c>
      <c r="D1869" t="s">
        <v>2388</v>
      </c>
      <c r="E1869" s="24"/>
      <c r="F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>
        <f>B1869</f>
        <v>109158.16</v>
      </c>
      <c r="U1869" s="24"/>
      <c r="V1869" s="24"/>
      <c r="W1869" s="24"/>
      <c r="X1869" s="24"/>
      <c r="Y1869" s="24"/>
      <c r="Z1869" s="20">
        <f t="shared" si="103"/>
        <v>109158.16</v>
      </c>
      <c r="AA1869" s="24" t="str">
        <f t="shared" si="104"/>
        <v>44992109158,16</v>
      </c>
      <c r="AB1869" t="s">
        <v>2235</v>
      </c>
      <c r="AC1869" t="s">
        <v>2248</v>
      </c>
      <c r="AD1869" t="s">
        <v>2235</v>
      </c>
    </row>
    <row r="1870" spans="1:30" hidden="1" outlineLevel="1" x14ac:dyDescent="0.2">
      <c r="A1870" s="3">
        <v>44992</v>
      </c>
      <c r="B1870" s="24">
        <v>702851.11</v>
      </c>
      <c r="C1870" t="s">
        <v>28</v>
      </c>
      <c r="D1870" t="s">
        <v>2389</v>
      </c>
      <c r="E1870" s="24"/>
      <c r="F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>
        <f>B1870</f>
        <v>702851.11</v>
      </c>
      <c r="W1870" s="24"/>
      <c r="X1870" s="24"/>
      <c r="Y1870" s="24"/>
      <c r="Z1870" s="20">
        <f t="shared" si="103"/>
        <v>702851.11</v>
      </c>
      <c r="AA1870" s="24" t="str">
        <f t="shared" si="104"/>
        <v>44992702851,11</v>
      </c>
      <c r="AB1870" t="s">
        <v>2236</v>
      </c>
      <c r="AC1870" t="s">
        <v>2248</v>
      </c>
      <c r="AD1870" t="s">
        <v>2236</v>
      </c>
    </row>
    <row r="1871" spans="1:30" hidden="1" outlineLevel="1" x14ac:dyDescent="0.2">
      <c r="A1871" s="3">
        <v>44993</v>
      </c>
      <c r="B1871" s="24">
        <v>7629.98</v>
      </c>
      <c r="C1871" t="s">
        <v>7</v>
      </c>
      <c r="D1871" t="s">
        <v>2390</v>
      </c>
      <c r="E1871" s="24"/>
      <c r="F1871" s="24"/>
      <c r="J1871" s="24"/>
      <c r="K1871" s="24"/>
      <c r="L1871" s="24"/>
      <c r="M1871" s="24"/>
      <c r="N1871" s="24"/>
      <c r="O1871" s="24"/>
      <c r="P1871" s="19">
        <f>B1871</f>
        <v>7629.98</v>
      </c>
      <c r="Q1871" s="24"/>
      <c r="R1871" s="24"/>
      <c r="S1871" s="24"/>
      <c r="T1871" s="24"/>
      <c r="U1871" s="24"/>
      <c r="V1871" s="24"/>
      <c r="W1871" s="24"/>
      <c r="X1871" s="24"/>
      <c r="Y1871" s="24"/>
      <c r="Z1871" s="20">
        <f t="shared" si="103"/>
        <v>7629.98</v>
      </c>
      <c r="AA1871" s="24" t="str">
        <f t="shared" si="104"/>
        <v>449937629,98</v>
      </c>
      <c r="AB1871" t="s">
        <v>2426</v>
      </c>
      <c r="AC1871" t="s">
        <v>2248</v>
      </c>
      <c r="AD1871" t="s">
        <v>2427</v>
      </c>
    </row>
    <row r="1872" spans="1:30" hidden="1" outlineLevel="1" x14ac:dyDescent="0.2">
      <c r="A1872" s="3">
        <v>44995</v>
      </c>
      <c r="B1872" s="24">
        <v>330</v>
      </c>
      <c r="C1872" t="s">
        <v>7</v>
      </c>
      <c r="D1872" t="s">
        <v>2391</v>
      </c>
      <c r="E1872" s="24"/>
      <c r="F1872" s="24"/>
      <c r="I1872" s="85">
        <f t="shared" ref="I1872:I1873" si="110">B1872</f>
        <v>330</v>
      </c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0">
        <f t="shared" si="103"/>
        <v>330</v>
      </c>
      <c r="AA1872" s="24" t="str">
        <f t="shared" si="104"/>
        <v>44995330</v>
      </c>
      <c r="AB1872" t="s">
        <v>2238</v>
      </c>
      <c r="AC1872" t="s">
        <v>2246</v>
      </c>
      <c r="AD1872" t="s">
        <v>2266</v>
      </c>
    </row>
    <row r="1873" spans="1:30" hidden="1" outlineLevel="1" x14ac:dyDescent="0.2">
      <c r="A1873" s="3">
        <v>44998</v>
      </c>
      <c r="B1873" s="24">
        <v>4449</v>
      </c>
      <c r="C1873" t="s">
        <v>7</v>
      </c>
      <c r="D1873" t="s">
        <v>2392</v>
      </c>
      <c r="E1873" s="24"/>
      <c r="F1873" s="24"/>
      <c r="I1873" s="85">
        <f t="shared" si="110"/>
        <v>4449</v>
      </c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0">
        <f t="shared" si="103"/>
        <v>4449</v>
      </c>
      <c r="AA1873" s="24" t="str">
        <f t="shared" si="104"/>
        <v>449984449</v>
      </c>
      <c r="AB1873" t="s">
        <v>2238</v>
      </c>
      <c r="AC1873" t="s">
        <v>2246</v>
      </c>
      <c r="AD1873" t="s">
        <v>2266</v>
      </c>
    </row>
    <row r="1874" spans="1:30" hidden="1" outlineLevel="1" x14ac:dyDescent="0.2">
      <c r="A1874" s="3">
        <v>45000</v>
      </c>
      <c r="B1874" s="24">
        <v>300</v>
      </c>
      <c r="C1874" t="s">
        <v>7</v>
      </c>
      <c r="D1874" t="s">
        <v>2393</v>
      </c>
      <c r="E1874" s="24">
        <f>B1874</f>
        <v>300</v>
      </c>
      <c r="F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0">
        <f t="shared" si="103"/>
        <v>300</v>
      </c>
      <c r="AA1874" s="24" t="str">
        <f t="shared" si="104"/>
        <v>45000300</v>
      </c>
      <c r="AB1874" t="s">
        <v>2204</v>
      </c>
      <c r="AC1874" t="s">
        <v>2245</v>
      </c>
      <c r="AD1874" t="s">
        <v>2262</v>
      </c>
    </row>
    <row r="1875" spans="1:30" hidden="1" outlineLevel="1" x14ac:dyDescent="0.2">
      <c r="A1875" s="3">
        <v>45000</v>
      </c>
      <c r="B1875" s="24">
        <v>20000</v>
      </c>
      <c r="C1875" t="s">
        <v>7</v>
      </c>
      <c r="D1875" t="s">
        <v>2394</v>
      </c>
      <c r="E1875" s="24"/>
      <c r="F1875" s="24"/>
      <c r="I1875" s="85">
        <f>B1875</f>
        <v>20000</v>
      </c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0">
        <f t="shared" si="103"/>
        <v>20000</v>
      </c>
      <c r="AA1875" s="24" t="str">
        <f t="shared" si="104"/>
        <v>4500020000</v>
      </c>
      <c r="AB1875" t="s">
        <v>2238</v>
      </c>
      <c r="AC1875" t="s">
        <v>2246</v>
      </c>
      <c r="AD1875" t="s">
        <v>2266</v>
      </c>
    </row>
    <row r="1876" spans="1:30" hidden="1" outlineLevel="1" x14ac:dyDescent="0.2">
      <c r="A1876" s="3">
        <v>45000</v>
      </c>
      <c r="B1876" s="24">
        <v>40175</v>
      </c>
      <c r="C1876" t="s">
        <v>7</v>
      </c>
      <c r="D1876" t="s">
        <v>2395</v>
      </c>
      <c r="E1876" s="24"/>
      <c r="F1876" s="24"/>
      <c r="J1876" s="24"/>
      <c r="K1876" s="24"/>
      <c r="L1876" s="24"/>
      <c r="M1876" s="24"/>
      <c r="N1876" s="24"/>
      <c r="O1876" s="24"/>
      <c r="P1876" s="24"/>
      <c r="Q1876" s="24"/>
      <c r="R1876" s="24">
        <f>B1876</f>
        <v>40175</v>
      </c>
      <c r="S1876" s="24"/>
      <c r="T1876" s="24"/>
      <c r="U1876" s="24"/>
      <c r="V1876" s="24"/>
      <c r="W1876" s="24"/>
      <c r="X1876" s="24"/>
      <c r="Y1876" s="24"/>
      <c r="Z1876" s="20">
        <f t="shared" si="103"/>
        <v>40175</v>
      </c>
      <c r="AA1876" s="24" t="str">
        <f t="shared" si="104"/>
        <v>4500040175</v>
      </c>
      <c r="AB1876" t="s">
        <v>2227</v>
      </c>
      <c r="AC1876" t="s">
        <v>2276</v>
      </c>
      <c r="AD1876" t="s">
        <v>2276</v>
      </c>
    </row>
    <row r="1877" spans="1:30" hidden="1" outlineLevel="1" x14ac:dyDescent="0.2">
      <c r="A1877" s="3">
        <v>45001</v>
      </c>
      <c r="B1877" s="24">
        <v>15.6</v>
      </c>
      <c r="C1877" t="s">
        <v>7</v>
      </c>
      <c r="D1877" t="s">
        <v>2396</v>
      </c>
      <c r="E1877" s="24">
        <f t="shared" ref="E1877:E1879" si="111">B1877</f>
        <v>15.6</v>
      </c>
      <c r="F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0">
        <f t="shared" si="103"/>
        <v>15.6</v>
      </c>
      <c r="AA1877" s="24" t="str">
        <f t="shared" si="104"/>
        <v>4500115,6</v>
      </c>
      <c r="AB1877" t="s">
        <v>2204</v>
      </c>
      <c r="AC1877" t="s">
        <v>2245</v>
      </c>
      <c r="AD1877" t="s">
        <v>2262</v>
      </c>
    </row>
    <row r="1878" spans="1:30" hidden="1" outlineLevel="1" x14ac:dyDescent="0.2">
      <c r="A1878" s="3">
        <v>45001</v>
      </c>
      <c r="B1878" s="24">
        <v>200.1</v>
      </c>
      <c r="C1878" t="s">
        <v>7</v>
      </c>
      <c r="D1878" t="s">
        <v>2397</v>
      </c>
      <c r="E1878" s="24">
        <f t="shared" si="111"/>
        <v>200.1</v>
      </c>
      <c r="F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0">
        <f t="shared" si="103"/>
        <v>200.1</v>
      </c>
      <c r="AA1878" s="24" t="str">
        <f t="shared" si="104"/>
        <v>45001200,1</v>
      </c>
      <c r="AB1878" t="s">
        <v>2204</v>
      </c>
      <c r="AC1878" t="s">
        <v>2245</v>
      </c>
      <c r="AD1878" t="s">
        <v>2262</v>
      </c>
    </row>
    <row r="1879" spans="1:30" hidden="1" outlineLevel="1" x14ac:dyDescent="0.2">
      <c r="A1879" s="3">
        <v>45001</v>
      </c>
      <c r="B1879" s="24">
        <v>435</v>
      </c>
      <c r="C1879" t="s">
        <v>7</v>
      </c>
      <c r="D1879" t="s">
        <v>12</v>
      </c>
      <c r="E1879" s="24">
        <f t="shared" si="111"/>
        <v>435</v>
      </c>
      <c r="F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0">
        <f t="shared" si="103"/>
        <v>435</v>
      </c>
      <c r="AA1879" s="24" t="str">
        <f t="shared" si="104"/>
        <v>45001435</v>
      </c>
      <c r="AB1879" t="s">
        <v>2204</v>
      </c>
      <c r="AC1879" t="s">
        <v>2245</v>
      </c>
      <c r="AD1879" t="s">
        <v>2262</v>
      </c>
    </row>
    <row r="1880" spans="1:30" hidden="1" outlineLevel="1" x14ac:dyDescent="0.2">
      <c r="A1880" s="3">
        <v>45001</v>
      </c>
      <c r="B1880" s="24">
        <v>3900</v>
      </c>
      <c r="C1880" t="s">
        <v>7</v>
      </c>
      <c r="D1880" t="s">
        <v>2398</v>
      </c>
      <c r="E1880" s="24"/>
      <c r="F1880" s="24"/>
      <c r="G1880" s="85">
        <f>B1880</f>
        <v>3900</v>
      </c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0">
        <f t="shared" si="103"/>
        <v>3900</v>
      </c>
      <c r="AA1880" s="24" t="str">
        <f t="shared" si="104"/>
        <v>450013900</v>
      </c>
      <c r="AB1880" t="s">
        <v>2212</v>
      </c>
      <c r="AC1880" t="s">
        <v>2244</v>
      </c>
      <c r="AD1880" t="s">
        <v>2209</v>
      </c>
    </row>
    <row r="1881" spans="1:30" hidden="1" outlineLevel="1" x14ac:dyDescent="0.2">
      <c r="A1881" s="3">
        <v>45001</v>
      </c>
      <c r="B1881" s="24">
        <v>6200</v>
      </c>
      <c r="C1881" t="s">
        <v>2296</v>
      </c>
      <c r="D1881" t="s">
        <v>2399</v>
      </c>
      <c r="E1881" s="24"/>
      <c r="F1881" s="24"/>
      <c r="J1881" s="24"/>
      <c r="K1881" s="24"/>
      <c r="L1881" s="24"/>
      <c r="M1881" s="24"/>
      <c r="N1881" s="24"/>
      <c r="O1881" s="24"/>
      <c r="P1881" s="24"/>
      <c r="Q1881" s="24"/>
      <c r="R1881" s="24">
        <f>B1881</f>
        <v>6200</v>
      </c>
      <c r="S1881" s="24"/>
      <c r="T1881" s="24"/>
      <c r="U1881" s="24"/>
      <c r="V1881" s="24"/>
      <c r="W1881" s="24"/>
      <c r="X1881" s="24"/>
      <c r="Y1881" s="24"/>
      <c r="Z1881" s="20">
        <f t="shared" si="103"/>
        <v>6200</v>
      </c>
      <c r="AA1881" s="24" t="str">
        <f t="shared" si="104"/>
        <v>450016200</v>
      </c>
      <c r="AB1881" t="s">
        <v>2282</v>
      </c>
      <c r="AC1881" t="s">
        <v>2276</v>
      </c>
      <c r="AD1881" t="s">
        <v>2276</v>
      </c>
    </row>
    <row r="1882" spans="1:30" hidden="1" outlineLevel="1" x14ac:dyDescent="0.2">
      <c r="A1882" s="3">
        <v>45001</v>
      </c>
      <c r="B1882" s="24">
        <v>17000</v>
      </c>
      <c r="C1882" t="s">
        <v>217</v>
      </c>
      <c r="D1882" t="s">
        <v>2400</v>
      </c>
      <c r="E1882" s="24"/>
      <c r="F1882" s="24"/>
      <c r="J1882" s="24">
        <f>B1882</f>
        <v>17000</v>
      </c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0">
        <f t="shared" si="103"/>
        <v>17000</v>
      </c>
      <c r="AA1882" s="24" t="str">
        <f t="shared" si="104"/>
        <v>4500117000</v>
      </c>
      <c r="AB1882" t="s">
        <v>2220</v>
      </c>
      <c r="AC1882" t="s">
        <v>2245</v>
      </c>
      <c r="AD1882" t="s">
        <v>2272</v>
      </c>
    </row>
    <row r="1883" spans="1:30" hidden="1" outlineLevel="1" x14ac:dyDescent="0.2">
      <c r="A1883" s="3">
        <v>45001</v>
      </c>
      <c r="B1883" s="24">
        <v>40404.959999999999</v>
      </c>
      <c r="C1883" t="s">
        <v>24</v>
      </c>
      <c r="D1883" t="s">
        <v>2401</v>
      </c>
      <c r="E1883" s="24"/>
      <c r="F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>
        <f>B1883</f>
        <v>40404.959999999999</v>
      </c>
      <c r="V1883" s="24"/>
      <c r="W1883" s="24"/>
      <c r="X1883" s="24"/>
      <c r="Y1883" s="24"/>
      <c r="Z1883" s="20">
        <f t="shared" si="103"/>
        <v>40404.959999999999</v>
      </c>
      <c r="AA1883" s="24" t="str">
        <f t="shared" si="104"/>
        <v>4500140404,96</v>
      </c>
      <c r="AB1883" t="s">
        <v>2203</v>
      </c>
      <c r="AC1883" t="s">
        <v>2248</v>
      </c>
      <c r="AD1883" t="s">
        <v>2273</v>
      </c>
    </row>
    <row r="1884" spans="1:30" hidden="1" outlineLevel="1" x14ac:dyDescent="0.2">
      <c r="A1884" s="3">
        <v>45001</v>
      </c>
      <c r="B1884" s="24">
        <v>43500</v>
      </c>
      <c r="C1884" t="s">
        <v>16</v>
      </c>
      <c r="D1884" t="s">
        <v>2402</v>
      </c>
      <c r="E1884" s="24"/>
      <c r="F1884" s="24"/>
      <c r="G1884" s="85">
        <f t="shared" ref="G1884:G1885" si="112">B1884</f>
        <v>43500</v>
      </c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0">
        <f t="shared" si="103"/>
        <v>43500</v>
      </c>
      <c r="AA1884" s="24" t="str">
        <f t="shared" si="104"/>
        <v>4500143500</v>
      </c>
      <c r="AB1884" t="s">
        <v>2209</v>
      </c>
      <c r="AC1884" t="s">
        <v>2244</v>
      </c>
      <c r="AD1884" t="s">
        <v>2209</v>
      </c>
    </row>
    <row r="1885" spans="1:30" hidden="1" outlineLevel="1" x14ac:dyDescent="0.2">
      <c r="A1885" s="3">
        <v>45001</v>
      </c>
      <c r="B1885" s="24">
        <v>50025</v>
      </c>
      <c r="C1885" t="s">
        <v>7</v>
      </c>
      <c r="D1885" t="s">
        <v>2403</v>
      </c>
      <c r="E1885" s="24"/>
      <c r="F1885" s="24"/>
      <c r="G1885" s="85">
        <f t="shared" si="112"/>
        <v>50025</v>
      </c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0">
        <f t="shared" si="103"/>
        <v>50025</v>
      </c>
      <c r="AA1885" s="24" t="str">
        <f t="shared" si="104"/>
        <v>4500150025</v>
      </c>
      <c r="AB1885" t="s">
        <v>2209</v>
      </c>
      <c r="AC1885" t="s">
        <v>2244</v>
      </c>
      <c r="AD1885" t="s">
        <v>2209</v>
      </c>
    </row>
    <row r="1886" spans="1:30" hidden="1" outlineLevel="1" x14ac:dyDescent="0.2">
      <c r="A1886" s="3">
        <v>45001</v>
      </c>
      <c r="B1886" s="24">
        <v>150000</v>
      </c>
      <c r="C1886" t="s">
        <v>20</v>
      </c>
      <c r="D1886" t="s">
        <v>2404</v>
      </c>
      <c r="E1886" s="24"/>
      <c r="F1886" s="24"/>
      <c r="J1886" s="24"/>
      <c r="K1886" s="24"/>
      <c r="L1886" s="24"/>
      <c r="M1886" s="24">
        <f>B1886</f>
        <v>150000</v>
      </c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0">
        <f t="shared" si="103"/>
        <v>150000</v>
      </c>
      <c r="AA1886" s="24" t="str">
        <f t="shared" si="104"/>
        <v>45001150000</v>
      </c>
      <c r="AB1886" t="s">
        <v>2202</v>
      </c>
      <c r="AC1886" t="s">
        <v>2248</v>
      </c>
      <c r="AD1886" t="s">
        <v>2268</v>
      </c>
    </row>
    <row r="1887" spans="1:30" hidden="1" outlineLevel="1" x14ac:dyDescent="0.2">
      <c r="A1887" s="3">
        <v>45002</v>
      </c>
      <c r="B1887" s="24">
        <v>939.58</v>
      </c>
      <c r="C1887" t="s">
        <v>7</v>
      </c>
      <c r="D1887" t="s">
        <v>12</v>
      </c>
      <c r="E1887" s="24">
        <f>B1887</f>
        <v>939.58</v>
      </c>
      <c r="F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0">
        <f t="shared" si="103"/>
        <v>939.58</v>
      </c>
      <c r="AA1887" s="24" t="str">
        <f t="shared" si="104"/>
        <v>45002939,58</v>
      </c>
      <c r="AB1887" t="s">
        <v>2204</v>
      </c>
      <c r="AC1887" t="s">
        <v>2245</v>
      </c>
      <c r="AD1887" t="s">
        <v>2262</v>
      </c>
    </row>
    <row r="1888" spans="1:30" hidden="1" outlineLevel="1" x14ac:dyDescent="0.2">
      <c r="A1888" s="3">
        <v>45002</v>
      </c>
      <c r="B1888" s="24">
        <v>93958</v>
      </c>
      <c r="C1888" t="s">
        <v>13</v>
      </c>
      <c r="D1888" t="s">
        <v>2405</v>
      </c>
      <c r="E1888" s="24"/>
      <c r="F1888" s="24"/>
      <c r="J1888" s="24"/>
      <c r="K1888" s="24"/>
      <c r="L1888" s="24"/>
      <c r="M1888" s="24"/>
      <c r="N1888" s="24"/>
      <c r="O1888" s="24"/>
      <c r="P1888" s="24"/>
      <c r="Q1888" s="24"/>
      <c r="R1888" s="24">
        <f>B1888</f>
        <v>93958</v>
      </c>
      <c r="S1888" s="24"/>
      <c r="T1888" s="24"/>
      <c r="U1888" s="24"/>
      <c r="V1888" s="24"/>
      <c r="W1888" s="24"/>
      <c r="X1888" s="24"/>
      <c r="Y1888" s="24"/>
      <c r="Z1888" s="20">
        <f t="shared" si="103"/>
        <v>93958</v>
      </c>
      <c r="AA1888" s="24" t="str">
        <f t="shared" si="104"/>
        <v>4500293958</v>
      </c>
      <c r="AB1888" t="s">
        <v>2242</v>
      </c>
      <c r="AC1888" t="s">
        <v>2276</v>
      </c>
      <c r="AD1888" t="s">
        <v>2276</v>
      </c>
    </row>
    <row r="1889" spans="1:30" hidden="1" outlineLevel="1" x14ac:dyDescent="0.2">
      <c r="A1889" s="3">
        <v>45006</v>
      </c>
      <c r="B1889" s="24">
        <v>10000</v>
      </c>
      <c r="C1889" t="s">
        <v>17</v>
      </c>
      <c r="D1889" t="s">
        <v>2406</v>
      </c>
      <c r="E1889" s="24"/>
      <c r="F1889" s="24"/>
      <c r="J1889" s="24"/>
      <c r="K1889" s="24">
        <f>B1889</f>
        <v>10000</v>
      </c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0">
        <f t="shared" si="103"/>
        <v>10000</v>
      </c>
      <c r="AA1889" s="24" t="str">
        <f t="shared" si="104"/>
        <v>4500610000</v>
      </c>
      <c r="AB1889" t="s">
        <v>2240</v>
      </c>
      <c r="AC1889" t="s">
        <v>2248</v>
      </c>
      <c r="AD1889" t="s">
        <v>2267</v>
      </c>
    </row>
    <row r="1890" spans="1:30" hidden="1" outlineLevel="1" x14ac:dyDescent="0.2">
      <c r="A1890" s="3">
        <v>45006</v>
      </c>
      <c r="B1890" s="24">
        <v>14800</v>
      </c>
      <c r="C1890" t="s">
        <v>2297</v>
      </c>
      <c r="D1890" t="s">
        <v>2407</v>
      </c>
      <c r="E1890" s="24"/>
      <c r="F1890" s="24"/>
      <c r="J1890" s="24"/>
      <c r="K1890" s="24"/>
      <c r="L1890" s="24"/>
      <c r="M1890" s="24"/>
      <c r="N1890" s="24"/>
      <c r="O1890" s="24"/>
      <c r="P1890" s="24"/>
      <c r="Q1890" s="24"/>
      <c r="R1890" s="24">
        <f>B1890</f>
        <v>14800</v>
      </c>
      <c r="S1890" s="24"/>
      <c r="T1890" s="24"/>
      <c r="U1890" s="24"/>
      <c r="V1890" s="24"/>
      <c r="W1890" s="24"/>
      <c r="X1890" s="24"/>
      <c r="Y1890" s="24"/>
      <c r="Z1890" s="20">
        <f t="shared" si="103"/>
        <v>14800</v>
      </c>
      <c r="AA1890" s="24" t="str">
        <f t="shared" si="104"/>
        <v>4500614800</v>
      </c>
      <c r="AB1890" t="s">
        <v>2282</v>
      </c>
      <c r="AC1890" t="s">
        <v>2276</v>
      </c>
      <c r="AD1890" t="s">
        <v>2276</v>
      </c>
    </row>
    <row r="1891" spans="1:30" hidden="1" outlineLevel="1" x14ac:dyDescent="0.2">
      <c r="A1891" s="3">
        <v>45006</v>
      </c>
      <c r="B1891" s="24">
        <v>20142</v>
      </c>
      <c r="C1891" t="s">
        <v>24</v>
      </c>
      <c r="D1891" t="s">
        <v>2408</v>
      </c>
      <c r="E1891" s="24"/>
      <c r="F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>
        <f>B1891</f>
        <v>20142</v>
      </c>
      <c r="V1891" s="24"/>
      <c r="W1891" s="24"/>
      <c r="X1891" s="24"/>
      <c r="Y1891" s="24"/>
      <c r="Z1891" s="20">
        <f t="shared" si="103"/>
        <v>20142</v>
      </c>
      <c r="AA1891" s="24" t="str">
        <f t="shared" si="104"/>
        <v>4500620142</v>
      </c>
      <c r="AB1891" t="s">
        <v>2203</v>
      </c>
      <c r="AC1891" t="s">
        <v>2248</v>
      </c>
      <c r="AD1891" t="s">
        <v>2273</v>
      </c>
    </row>
    <row r="1892" spans="1:30" hidden="1" outlineLevel="1" x14ac:dyDescent="0.2">
      <c r="A1892" s="3">
        <v>45006</v>
      </c>
      <c r="B1892" s="24">
        <v>25000</v>
      </c>
      <c r="C1892" t="s">
        <v>1203</v>
      </c>
      <c r="D1892" t="s">
        <v>2409</v>
      </c>
      <c r="E1892" s="24"/>
      <c r="F1892" s="24"/>
      <c r="J1892" s="24"/>
      <c r="K1892" s="24"/>
      <c r="L1892" s="24"/>
      <c r="M1892" s="24"/>
      <c r="N1892" s="24"/>
      <c r="O1892" s="24"/>
      <c r="P1892" s="24"/>
      <c r="Q1892" s="24"/>
      <c r="R1892" s="24">
        <f>B1892</f>
        <v>25000</v>
      </c>
      <c r="S1892" s="24"/>
      <c r="T1892" s="24"/>
      <c r="U1892" s="24"/>
      <c r="V1892" s="24"/>
      <c r="W1892" s="24"/>
      <c r="X1892" s="24"/>
      <c r="Y1892" s="24"/>
      <c r="Z1892" s="20">
        <f t="shared" si="103"/>
        <v>25000</v>
      </c>
      <c r="AA1892" s="24" t="str">
        <f t="shared" si="104"/>
        <v>4500625000</v>
      </c>
      <c r="AB1892" t="s">
        <v>2282</v>
      </c>
      <c r="AC1892" t="s">
        <v>2276</v>
      </c>
      <c r="AD1892" t="s">
        <v>2276</v>
      </c>
    </row>
    <row r="1893" spans="1:30" hidden="1" outlineLevel="1" x14ac:dyDescent="0.2">
      <c r="A1893" s="3">
        <v>45006</v>
      </c>
      <c r="B1893" s="24">
        <v>28398</v>
      </c>
      <c r="C1893" t="s">
        <v>2290</v>
      </c>
      <c r="D1893" t="s">
        <v>2410</v>
      </c>
      <c r="E1893" s="24"/>
      <c r="F1893" s="24">
        <f>B1893</f>
        <v>28398</v>
      </c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0">
        <f t="shared" ref="Z1893:Z1908" si="113">SUM(E1893:Y1893)</f>
        <v>28398</v>
      </c>
      <c r="AA1893" s="24" t="str">
        <f t="shared" si="104"/>
        <v>4500628398</v>
      </c>
      <c r="AB1893" t="s">
        <v>2205</v>
      </c>
      <c r="AC1893" t="s">
        <v>2244</v>
      </c>
      <c r="AD1893" t="s">
        <v>2209</v>
      </c>
    </row>
    <row r="1894" spans="1:30" hidden="1" outlineLevel="1" x14ac:dyDescent="0.2">
      <c r="A1894" s="3">
        <v>45008</v>
      </c>
      <c r="B1894" s="24">
        <v>15000</v>
      </c>
      <c r="C1894" t="s">
        <v>131</v>
      </c>
      <c r="D1894" t="s">
        <v>2411</v>
      </c>
      <c r="E1894" s="24"/>
      <c r="F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19">
        <f>B1894</f>
        <v>15000</v>
      </c>
      <c r="T1894" s="24"/>
      <c r="U1894" s="24"/>
      <c r="V1894" s="24"/>
      <c r="W1894" s="24"/>
      <c r="X1894" s="24"/>
      <c r="Y1894" s="24"/>
      <c r="Z1894" s="20">
        <f t="shared" si="113"/>
        <v>15000</v>
      </c>
      <c r="AA1894" s="24" t="str">
        <f t="shared" si="104"/>
        <v>4500815000</v>
      </c>
      <c r="AB1894" t="s">
        <v>2234</v>
      </c>
      <c r="AC1894" t="s">
        <v>2248</v>
      </c>
      <c r="AD1894" t="s">
        <v>2271</v>
      </c>
    </row>
    <row r="1895" spans="1:30" hidden="1" outlineLevel="1" x14ac:dyDescent="0.2">
      <c r="A1895" s="3">
        <v>45009</v>
      </c>
      <c r="B1895" s="24">
        <v>22100</v>
      </c>
      <c r="C1895" t="s">
        <v>1203</v>
      </c>
      <c r="D1895" t="s">
        <v>2412</v>
      </c>
      <c r="E1895" s="24"/>
      <c r="F1895" s="24"/>
      <c r="J1895" s="24"/>
      <c r="K1895" s="24"/>
      <c r="L1895" s="24"/>
      <c r="M1895" s="24"/>
      <c r="N1895" s="24"/>
      <c r="O1895" s="24"/>
      <c r="P1895" s="24"/>
      <c r="Q1895" s="24"/>
      <c r="R1895" s="24">
        <f t="shared" ref="R1895:R1896" si="114">B1895</f>
        <v>22100</v>
      </c>
      <c r="S1895" s="24"/>
      <c r="T1895" s="24"/>
      <c r="U1895" s="24"/>
      <c r="V1895" s="24"/>
      <c r="W1895" s="24"/>
      <c r="X1895" s="24"/>
      <c r="Y1895" s="24"/>
      <c r="Z1895" s="20">
        <f t="shared" si="113"/>
        <v>22100</v>
      </c>
      <c r="AA1895" s="24" t="str">
        <f t="shared" si="104"/>
        <v>4500922100</v>
      </c>
      <c r="AB1895" t="s">
        <v>2282</v>
      </c>
      <c r="AC1895" t="s">
        <v>2276</v>
      </c>
      <c r="AD1895" t="s">
        <v>2276</v>
      </c>
    </row>
    <row r="1896" spans="1:30" hidden="1" outlineLevel="1" x14ac:dyDescent="0.2">
      <c r="A1896" s="3">
        <v>45009</v>
      </c>
      <c r="B1896" s="24">
        <v>29100</v>
      </c>
      <c r="C1896" t="s">
        <v>1203</v>
      </c>
      <c r="D1896" t="s">
        <v>2413</v>
      </c>
      <c r="E1896" s="24"/>
      <c r="F1896" s="24"/>
      <c r="J1896" s="24"/>
      <c r="K1896" s="24"/>
      <c r="L1896" s="24"/>
      <c r="M1896" s="24"/>
      <c r="N1896" s="24"/>
      <c r="O1896" s="24"/>
      <c r="P1896" s="24"/>
      <c r="Q1896" s="24"/>
      <c r="R1896" s="24">
        <f t="shared" si="114"/>
        <v>29100</v>
      </c>
      <c r="S1896" s="24"/>
      <c r="T1896" s="24"/>
      <c r="U1896" s="24"/>
      <c r="V1896" s="24"/>
      <c r="W1896" s="24"/>
      <c r="X1896" s="24"/>
      <c r="Y1896" s="24"/>
      <c r="Z1896" s="20">
        <f t="shared" si="113"/>
        <v>29100</v>
      </c>
      <c r="AA1896" s="24" t="str">
        <f t="shared" ref="AA1896:AA1908" si="115">A1896&amp;B1896</f>
        <v>4500929100</v>
      </c>
      <c r="AB1896" t="s">
        <v>2282</v>
      </c>
      <c r="AC1896" t="s">
        <v>2276</v>
      </c>
      <c r="AD1896" t="s">
        <v>2276</v>
      </c>
    </row>
    <row r="1897" spans="1:30" hidden="1" outlineLevel="1" x14ac:dyDescent="0.2">
      <c r="A1897" s="3">
        <v>45010</v>
      </c>
      <c r="B1897" s="24">
        <v>558.47</v>
      </c>
      <c r="C1897" t="s">
        <v>7</v>
      </c>
      <c r="D1897" t="s">
        <v>2414</v>
      </c>
      <c r="E1897" s="24"/>
      <c r="F1897" s="24"/>
      <c r="I1897" s="85">
        <f t="shared" ref="I1897:I1900" si="116">B1897</f>
        <v>558.47</v>
      </c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0">
        <f t="shared" si="113"/>
        <v>558.47</v>
      </c>
      <c r="AA1897" s="24" t="str">
        <f t="shared" si="115"/>
        <v>45010558,47</v>
      </c>
      <c r="AB1897" t="s">
        <v>2238</v>
      </c>
      <c r="AC1897" t="s">
        <v>2246</v>
      </c>
      <c r="AD1897" t="s">
        <v>2266</v>
      </c>
    </row>
    <row r="1898" spans="1:30" hidden="1" outlineLevel="1" x14ac:dyDescent="0.2">
      <c r="A1898" s="3">
        <v>45010</v>
      </c>
      <c r="B1898" s="24">
        <v>571.63</v>
      </c>
      <c r="C1898" t="s">
        <v>7</v>
      </c>
      <c r="D1898" t="s">
        <v>2415</v>
      </c>
      <c r="E1898" s="24"/>
      <c r="F1898" s="24"/>
      <c r="I1898" s="85">
        <f t="shared" si="116"/>
        <v>571.63</v>
      </c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0">
        <f t="shared" si="113"/>
        <v>571.63</v>
      </c>
      <c r="AA1898" s="24" t="str">
        <f t="shared" si="115"/>
        <v>45010571,63</v>
      </c>
      <c r="AB1898" t="s">
        <v>2238</v>
      </c>
      <c r="AC1898" t="s">
        <v>2246</v>
      </c>
      <c r="AD1898" t="s">
        <v>2266</v>
      </c>
    </row>
    <row r="1899" spans="1:30" hidden="1" outlineLevel="1" x14ac:dyDescent="0.2">
      <c r="A1899" s="3">
        <v>45010</v>
      </c>
      <c r="B1899" s="24">
        <v>574.91999999999996</v>
      </c>
      <c r="C1899" t="s">
        <v>7</v>
      </c>
      <c r="D1899" t="s">
        <v>2416</v>
      </c>
      <c r="E1899" s="24"/>
      <c r="F1899" s="24"/>
      <c r="I1899" s="85">
        <f t="shared" si="116"/>
        <v>574.91999999999996</v>
      </c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0">
        <f t="shared" si="113"/>
        <v>574.91999999999996</v>
      </c>
      <c r="AA1899" s="24" t="str">
        <f t="shared" si="115"/>
        <v>45010574,92</v>
      </c>
      <c r="AB1899" t="s">
        <v>2238</v>
      </c>
      <c r="AC1899" t="s">
        <v>2246</v>
      </c>
      <c r="AD1899" t="s">
        <v>2266</v>
      </c>
    </row>
    <row r="1900" spans="1:30" hidden="1" outlineLevel="1" x14ac:dyDescent="0.2">
      <c r="A1900" s="3">
        <v>45010</v>
      </c>
      <c r="B1900" s="24">
        <v>581.5</v>
      </c>
      <c r="C1900" t="s">
        <v>7</v>
      </c>
      <c r="D1900" t="s">
        <v>2417</v>
      </c>
      <c r="E1900" s="24"/>
      <c r="F1900" s="24"/>
      <c r="I1900" s="85">
        <f t="shared" si="116"/>
        <v>581.5</v>
      </c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0">
        <f t="shared" si="113"/>
        <v>581.5</v>
      </c>
      <c r="AA1900" s="24" t="str">
        <f t="shared" si="115"/>
        <v>45010581,5</v>
      </c>
      <c r="AB1900" t="s">
        <v>2238</v>
      </c>
      <c r="AC1900" t="s">
        <v>2246</v>
      </c>
      <c r="AD1900" t="s">
        <v>2266</v>
      </c>
    </row>
    <row r="1901" spans="1:30" hidden="1" outlineLevel="1" x14ac:dyDescent="0.2">
      <c r="A1901" s="3">
        <v>45010</v>
      </c>
      <c r="B1901" s="24">
        <v>3189</v>
      </c>
      <c r="C1901" t="s">
        <v>7</v>
      </c>
      <c r="D1901" t="s">
        <v>2418</v>
      </c>
      <c r="E1901" s="24"/>
      <c r="F1901" s="24"/>
      <c r="J1901" s="24"/>
      <c r="K1901" s="24"/>
      <c r="L1901" s="24"/>
      <c r="M1901" s="24"/>
      <c r="N1901" s="24"/>
      <c r="O1901" s="24"/>
      <c r="P1901" s="24"/>
      <c r="Q1901" s="24"/>
      <c r="R1901" s="24">
        <f>B1901</f>
        <v>3189</v>
      </c>
      <c r="S1901" s="24"/>
      <c r="T1901" s="24"/>
      <c r="U1901" s="24"/>
      <c r="V1901" s="24"/>
      <c r="W1901" s="24"/>
      <c r="X1901" s="24"/>
      <c r="Y1901" s="24"/>
      <c r="Z1901" s="20">
        <f t="shared" si="113"/>
        <v>3189</v>
      </c>
      <c r="AA1901" s="24" t="str">
        <f t="shared" si="115"/>
        <v>450103189</v>
      </c>
      <c r="AB1901" t="s">
        <v>2227</v>
      </c>
      <c r="AC1901" t="s">
        <v>2276</v>
      </c>
      <c r="AD1901" t="s">
        <v>2276</v>
      </c>
    </row>
    <row r="1902" spans="1:30" hidden="1" outlineLevel="1" x14ac:dyDescent="0.2">
      <c r="A1902" s="3">
        <v>45012</v>
      </c>
      <c r="B1902" s="24">
        <v>930.01</v>
      </c>
      <c r="C1902" t="s">
        <v>7</v>
      </c>
      <c r="D1902" t="s">
        <v>2419</v>
      </c>
      <c r="E1902" s="24"/>
      <c r="F1902" s="24"/>
      <c r="I1902" s="85">
        <f>B1902</f>
        <v>930.01</v>
      </c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0">
        <f t="shared" si="113"/>
        <v>930.01</v>
      </c>
      <c r="AA1902" s="24" t="str">
        <f t="shared" si="115"/>
        <v>45012930,01</v>
      </c>
      <c r="AB1902" t="s">
        <v>2238</v>
      </c>
      <c r="AC1902" t="s">
        <v>2246</v>
      </c>
      <c r="AD1902" t="s">
        <v>2266</v>
      </c>
    </row>
    <row r="1903" spans="1:30" hidden="1" outlineLevel="1" x14ac:dyDescent="0.2">
      <c r="A1903" s="3">
        <v>45014</v>
      </c>
      <c r="B1903" s="24">
        <v>4319</v>
      </c>
      <c r="C1903" t="s">
        <v>2290</v>
      </c>
      <c r="D1903" t="s">
        <v>2420</v>
      </c>
      <c r="E1903" s="24"/>
      <c r="F1903" s="24">
        <f>B1903</f>
        <v>4319</v>
      </c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0">
        <f t="shared" si="113"/>
        <v>4319</v>
      </c>
      <c r="AA1903" s="24" t="str">
        <f t="shared" si="115"/>
        <v>450144319</v>
      </c>
      <c r="AB1903" t="s">
        <v>2211</v>
      </c>
      <c r="AC1903" t="s">
        <v>2245</v>
      </c>
      <c r="AD1903" t="s">
        <v>2263</v>
      </c>
    </row>
    <row r="1904" spans="1:30" hidden="1" outlineLevel="1" x14ac:dyDescent="0.2">
      <c r="A1904" s="3">
        <v>45014</v>
      </c>
      <c r="B1904" s="24">
        <v>5890</v>
      </c>
      <c r="C1904" t="s">
        <v>2298</v>
      </c>
      <c r="D1904" t="s">
        <v>2421</v>
      </c>
      <c r="E1904" s="24"/>
      <c r="F1904" s="24"/>
      <c r="J1904" s="24"/>
      <c r="K1904" s="24"/>
      <c r="L1904" s="24"/>
      <c r="M1904" s="24"/>
      <c r="N1904" s="24"/>
      <c r="O1904" s="24"/>
      <c r="P1904" s="24"/>
      <c r="Q1904" s="24"/>
      <c r="R1904" s="24">
        <f>B1904</f>
        <v>5890</v>
      </c>
      <c r="S1904" s="24"/>
      <c r="T1904" s="24"/>
      <c r="U1904" s="24"/>
      <c r="V1904" s="24"/>
      <c r="W1904" s="24"/>
      <c r="X1904" s="24"/>
      <c r="Y1904" s="24"/>
      <c r="Z1904" s="20">
        <f t="shared" si="113"/>
        <v>5890</v>
      </c>
      <c r="AA1904" s="24" t="str">
        <f t="shared" si="115"/>
        <v>450145890</v>
      </c>
      <c r="AB1904" t="s">
        <v>2227</v>
      </c>
      <c r="AC1904" t="s">
        <v>2276</v>
      </c>
      <c r="AD1904" t="s">
        <v>2276</v>
      </c>
    </row>
    <row r="1905" spans="1:30" hidden="1" outlineLevel="1" x14ac:dyDescent="0.2">
      <c r="A1905" s="3">
        <v>45016</v>
      </c>
      <c r="B1905" s="24">
        <v>212.1</v>
      </c>
      <c r="C1905" t="s">
        <v>7</v>
      </c>
      <c r="D1905" t="s">
        <v>2422</v>
      </c>
      <c r="E1905" s="24">
        <f t="shared" ref="E1905:E1906" si="117">B1905</f>
        <v>212.1</v>
      </c>
      <c r="F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0">
        <f t="shared" si="113"/>
        <v>212.1</v>
      </c>
      <c r="AA1905" s="24" t="str">
        <f t="shared" si="115"/>
        <v>45016212,1</v>
      </c>
      <c r="AB1905" t="s">
        <v>2204</v>
      </c>
      <c r="AC1905" t="s">
        <v>2245</v>
      </c>
      <c r="AD1905" t="s">
        <v>2262</v>
      </c>
    </row>
    <row r="1906" spans="1:30" hidden="1" outlineLevel="1" x14ac:dyDescent="0.2">
      <c r="A1906" s="3">
        <v>45016</v>
      </c>
      <c r="B1906" s="24">
        <v>650</v>
      </c>
      <c r="C1906" t="s">
        <v>7</v>
      </c>
      <c r="D1906" t="s">
        <v>2423</v>
      </c>
      <c r="E1906" s="24">
        <f t="shared" si="117"/>
        <v>650</v>
      </c>
      <c r="F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0">
        <f t="shared" si="113"/>
        <v>650</v>
      </c>
      <c r="AA1906" s="24" t="str">
        <f t="shared" si="115"/>
        <v>45016650</v>
      </c>
      <c r="AB1906" t="s">
        <v>2204</v>
      </c>
      <c r="AC1906" t="s">
        <v>2245</v>
      </c>
      <c r="AD1906" t="s">
        <v>2262</v>
      </c>
    </row>
    <row r="1907" spans="1:30" hidden="1" outlineLevel="1" x14ac:dyDescent="0.2">
      <c r="A1907" s="3">
        <v>45016</v>
      </c>
      <c r="B1907" s="24">
        <v>7912</v>
      </c>
      <c r="C1907" t="s">
        <v>7</v>
      </c>
      <c r="D1907" t="s">
        <v>2424</v>
      </c>
      <c r="E1907" s="24"/>
      <c r="F1907" s="24"/>
      <c r="J1907" s="24"/>
      <c r="K1907" s="24"/>
      <c r="L1907" s="24"/>
      <c r="M1907" s="24"/>
      <c r="N1907" s="24"/>
      <c r="O1907" s="24"/>
      <c r="P1907" s="24"/>
      <c r="Q1907" s="24"/>
      <c r="R1907" s="24">
        <f>B1907</f>
        <v>7912</v>
      </c>
      <c r="S1907" s="24"/>
      <c r="T1907" s="24"/>
      <c r="U1907" s="24"/>
      <c r="V1907" s="24"/>
      <c r="W1907" s="24"/>
      <c r="X1907" s="24"/>
      <c r="Y1907" s="24"/>
      <c r="Z1907" s="20">
        <f t="shared" si="113"/>
        <v>7912</v>
      </c>
      <c r="AA1907" s="24" t="str">
        <f t="shared" si="115"/>
        <v>450167912</v>
      </c>
      <c r="AB1907" t="s">
        <v>2227</v>
      </c>
      <c r="AC1907" t="s">
        <v>2276</v>
      </c>
      <c r="AD1907" t="s">
        <v>2276</v>
      </c>
    </row>
    <row r="1908" spans="1:30" hidden="1" outlineLevel="1" x14ac:dyDescent="0.2">
      <c r="A1908" s="3">
        <v>45016</v>
      </c>
      <c r="B1908" s="24">
        <v>53025</v>
      </c>
      <c r="C1908" t="s">
        <v>7</v>
      </c>
      <c r="D1908" t="s">
        <v>2425</v>
      </c>
      <c r="E1908" s="24"/>
      <c r="F1908" s="24"/>
      <c r="G1908" s="85">
        <f>B1908</f>
        <v>53025</v>
      </c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0">
        <f t="shared" si="113"/>
        <v>53025</v>
      </c>
      <c r="AA1908" s="24" t="str">
        <f t="shared" si="115"/>
        <v>4501653025</v>
      </c>
      <c r="AB1908" t="s">
        <v>2209</v>
      </c>
      <c r="AC1908" t="s">
        <v>2244</v>
      </c>
      <c r="AD1908" t="s">
        <v>2209</v>
      </c>
    </row>
    <row r="1909" spans="1:30" collapsed="1" x14ac:dyDescent="0.2">
      <c r="A1909" s="82"/>
      <c r="B1909" s="83">
        <f>SUM(B1850:B1908)</f>
        <v>2120590.67</v>
      </c>
      <c r="C1909" s="84"/>
      <c r="D1909" s="84"/>
      <c r="E1909" s="83"/>
      <c r="F1909" s="83"/>
      <c r="G1909" s="84"/>
      <c r="H1909" s="84"/>
      <c r="I1909" s="84"/>
      <c r="J1909" s="83"/>
      <c r="K1909" s="83"/>
      <c r="L1909" s="83"/>
      <c r="M1909" s="83"/>
      <c r="N1909" s="83"/>
      <c r="O1909" s="83"/>
      <c r="P1909" s="83"/>
      <c r="Q1909" s="83"/>
      <c r="R1909" s="83"/>
      <c r="S1909" s="83"/>
      <c r="T1909" s="83"/>
      <c r="U1909" s="83"/>
      <c r="V1909" s="83"/>
      <c r="W1909" s="83"/>
      <c r="X1909" s="83"/>
      <c r="Y1909" s="83"/>
      <c r="Z1909" s="83"/>
      <c r="AA1909" s="83"/>
      <c r="AB1909" s="84"/>
      <c r="AC1909" s="84"/>
      <c r="AD1909" s="84"/>
    </row>
  </sheetData>
  <sheetProtection formatColumns="0" formatRows="0" autoFilter="0"/>
  <autoFilter ref="A2:XEQ1910" xr:uid="{64DCCA86-C564-9541-8FB6-A25F1977F2DD}"/>
  <mergeCells count="2">
    <mergeCell ref="T1:V1"/>
    <mergeCell ref="E1:S1"/>
  </mergeCells>
  <pageMargins left="0.7" right="0.7" top="0.75" bottom="0.75" header="0.3" footer="0.3"/>
  <pageSetup paperSize="9" orientation="portrait" verticalDpi="0" r:id="rId1"/>
  <colBreaks count="1" manualBreakCount="1">
    <brk id="2" max="17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60066-98EA-4723-BE20-2634E5A41EC2}">
  <sheetPr>
    <tabColor rgb="FF92D050"/>
    <pageSetUpPr fitToPage="1"/>
  </sheetPr>
  <dimension ref="A1:AB1515"/>
  <sheetViews>
    <sheetView tabSelected="1" topLeftCell="J24" zoomScale="112" zoomScaleNormal="85" workbookViewId="0">
      <selection activeCell="O30" sqref="O30"/>
    </sheetView>
  </sheetViews>
  <sheetFormatPr baseColWidth="10" defaultColWidth="8.83203125" defaultRowHeight="15" outlineLevelRow="2" outlineLevelCol="1" x14ac:dyDescent="0.2"/>
  <cols>
    <col min="1" max="1" width="23" customWidth="1"/>
    <col min="2" max="2" width="19.1640625" customWidth="1" outlineLevel="1"/>
    <col min="3" max="3" width="16.1640625" style="42" customWidth="1" outlineLevel="1" collapsed="1"/>
    <col min="4" max="4" width="11.83203125" style="42" customWidth="1"/>
    <col min="5" max="5" width="13.5" style="42" customWidth="1"/>
    <col min="6" max="6" width="12.33203125" style="42" customWidth="1"/>
    <col min="7" max="7" width="15.83203125" style="42" customWidth="1"/>
    <col min="8" max="8" width="13.5" style="42" customWidth="1"/>
    <col min="9" max="9" width="16.5" style="42" customWidth="1"/>
    <col min="10" max="10" width="27.33203125" style="42" customWidth="1"/>
    <col min="11" max="11" width="14.33203125" style="42" customWidth="1"/>
    <col min="12" max="12" width="14.83203125" style="42" customWidth="1"/>
    <col min="13" max="13" width="14.33203125" style="42" customWidth="1"/>
    <col min="14" max="14" width="16.5" style="42" customWidth="1"/>
    <col min="15" max="15" width="16.83203125" style="42" customWidth="1"/>
    <col min="16" max="16" width="17.83203125" style="42" customWidth="1"/>
    <col min="17" max="18" width="18.1640625" style="42" customWidth="1"/>
    <col min="19" max="19" width="14.33203125" style="42" customWidth="1"/>
    <col min="20" max="20" width="14.5" style="42" customWidth="1"/>
    <col min="21" max="21" width="13.6640625" style="42" customWidth="1"/>
    <col min="22" max="22" width="15.6640625" style="20" customWidth="1"/>
    <col min="23" max="23" width="15.1640625" style="20" customWidth="1"/>
    <col min="24" max="24" width="18.6640625" style="20" customWidth="1"/>
    <col min="25" max="25" width="24.5" style="20" customWidth="1"/>
    <col min="26" max="26" width="14.5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7" ht="49" outlineLevel="1" thickBot="1" x14ac:dyDescent="0.25">
      <c r="A1" s="92"/>
      <c r="B1" s="92" t="s">
        <v>2435</v>
      </c>
      <c r="C1" s="92">
        <v>2023</v>
      </c>
      <c r="D1" s="92" t="s">
        <v>3022</v>
      </c>
      <c r="E1" s="92" t="s">
        <v>2218</v>
      </c>
      <c r="F1" s="92" t="s">
        <v>2262</v>
      </c>
      <c r="G1" s="92" t="s">
        <v>2209</v>
      </c>
      <c r="H1" s="92" t="s">
        <v>2264</v>
      </c>
      <c r="I1" s="92" t="s">
        <v>2266</v>
      </c>
      <c r="J1" s="92" t="s">
        <v>2267</v>
      </c>
      <c r="K1" s="92" t="s">
        <v>2265</v>
      </c>
      <c r="L1" s="92" t="s">
        <v>2268</v>
      </c>
      <c r="M1" s="92" t="s">
        <v>2213</v>
      </c>
      <c r="N1" s="92" t="s">
        <v>2427</v>
      </c>
      <c r="O1" s="92" t="s">
        <v>3023</v>
      </c>
      <c r="P1" s="92" t="s">
        <v>2276</v>
      </c>
      <c r="Q1" s="92" t="s">
        <v>2940</v>
      </c>
      <c r="R1" s="92" t="s">
        <v>3230</v>
      </c>
      <c r="S1" s="92" t="s">
        <v>2192</v>
      </c>
      <c r="V1" s="42"/>
      <c r="W1"/>
      <c r="Z1" s="20"/>
      <c r="AA1" s="20"/>
    </row>
    <row r="2" spans="1:27" outlineLevel="2" x14ac:dyDescent="0.2">
      <c r="A2" s="239"/>
      <c r="B2" s="239"/>
      <c r="C2" s="93" t="s">
        <v>2436</v>
      </c>
      <c r="D2" s="205">
        <v>4166.67</v>
      </c>
      <c r="E2" s="267">
        <v>15315.77</v>
      </c>
      <c r="F2" s="206">
        <v>8000</v>
      </c>
      <c r="G2" s="96">
        <v>354912</v>
      </c>
      <c r="H2" s="97"/>
      <c r="I2" s="97">
        <v>27000</v>
      </c>
      <c r="J2" s="98">
        <v>33000</v>
      </c>
      <c r="K2" s="98">
        <v>80000</v>
      </c>
      <c r="L2" s="98">
        <v>220000</v>
      </c>
      <c r="M2" s="98">
        <v>100000</v>
      </c>
      <c r="N2" s="98">
        <v>6000</v>
      </c>
      <c r="O2" s="98">
        <v>14500</v>
      </c>
      <c r="P2" s="98">
        <v>447083.33</v>
      </c>
      <c r="Q2" s="98">
        <v>302500</v>
      </c>
      <c r="R2" s="98">
        <v>110000</v>
      </c>
      <c r="S2" s="99">
        <f>SUM(D2:R2)</f>
        <v>1722477.77</v>
      </c>
      <c r="V2" s="42"/>
      <c r="W2"/>
      <c r="Z2" s="20"/>
      <c r="AA2" s="20"/>
    </row>
    <row r="3" spans="1:27" outlineLevel="2" x14ac:dyDescent="0.2">
      <c r="A3" s="239"/>
      <c r="B3" s="239"/>
      <c r="C3" s="94" t="s">
        <v>2437</v>
      </c>
      <c r="D3" s="100">
        <v>4166.67</v>
      </c>
      <c r="E3" s="268">
        <v>15315.77</v>
      </c>
      <c r="F3" s="101">
        <v>8000</v>
      </c>
      <c r="G3" s="101">
        <v>354912</v>
      </c>
      <c r="H3" s="102"/>
      <c r="I3" s="102">
        <v>27000</v>
      </c>
      <c r="J3" s="103">
        <v>33000</v>
      </c>
      <c r="K3" s="103">
        <v>80000</v>
      </c>
      <c r="L3" s="103">
        <v>220000</v>
      </c>
      <c r="M3" s="103">
        <v>100000</v>
      </c>
      <c r="N3" s="103">
        <v>6000</v>
      </c>
      <c r="O3" s="103">
        <v>14500</v>
      </c>
      <c r="P3" s="103">
        <v>447083.33</v>
      </c>
      <c r="Q3" s="103">
        <v>302500</v>
      </c>
      <c r="R3" s="103">
        <v>110000</v>
      </c>
      <c r="S3" s="104">
        <v>1722477.77</v>
      </c>
      <c r="V3" s="42"/>
      <c r="W3"/>
      <c r="Z3" s="20"/>
      <c r="AA3" s="20"/>
    </row>
    <row r="4" spans="1:27" ht="16" outlineLevel="2" thickBot="1" x14ac:dyDescent="0.25">
      <c r="A4" s="239"/>
      <c r="B4" s="239"/>
      <c r="C4" s="94" t="s">
        <v>2438</v>
      </c>
      <c r="D4" s="215">
        <v>4166.67</v>
      </c>
      <c r="E4" s="269">
        <v>15315.77</v>
      </c>
      <c r="F4" s="216">
        <v>8000</v>
      </c>
      <c r="G4" s="105">
        <v>354912</v>
      </c>
      <c r="H4" s="106"/>
      <c r="I4" s="106">
        <v>27000</v>
      </c>
      <c r="J4" s="107">
        <v>33000</v>
      </c>
      <c r="K4" s="107">
        <v>80000</v>
      </c>
      <c r="L4" s="107">
        <v>220000</v>
      </c>
      <c r="M4" s="107">
        <v>100000</v>
      </c>
      <c r="N4" s="107">
        <v>6000</v>
      </c>
      <c r="O4" s="107">
        <v>14500</v>
      </c>
      <c r="P4" s="107">
        <v>447083.33</v>
      </c>
      <c r="Q4" s="107">
        <v>302500</v>
      </c>
      <c r="R4" s="107">
        <v>110000</v>
      </c>
      <c r="S4" s="108">
        <v>1722477.77</v>
      </c>
      <c r="T4" s="231"/>
      <c r="V4" s="42"/>
      <c r="W4"/>
      <c r="Z4" s="20"/>
      <c r="AA4" s="20"/>
    </row>
    <row r="5" spans="1:27" ht="17.25" customHeight="1" outlineLevel="2" thickBot="1" x14ac:dyDescent="0.25">
      <c r="A5" s="239"/>
      <c r="B5" s="239"/>
      <c r="C5" s="243" t="s">
        <v>3226</v>
      </c>
      <c r="D5" s="244">
        <f>GETPIVOTDATA("Дебет",$A$43,"Период","Январь 2024","Смета","Аренда")+GETPIVOTDATA("Дебет",$A$43,"Период","Февраль 2024","Смета","Аренда")+GETPIVOTDATA("Дебет",$A$43,"Период","Март 2024","Смета","Аренда")</f>
        <v>13029.740000000002</v>
      </c>
      <c r="E5" s="244">
        <f>SUM(E2:E4)</f>
        <v>45947.31</v>
      </c>
      <c r="F5" s="244">
        <f>GETPIVOTDATA("Дебет",$A$43,"Период","Январь 2024","Смета","Банк")+GETPIVOTDATA("Дебет",$A$43,"Период","Февраль 2024","Смета","Банк")+GETPIVOTDATA("Дебет",$A$43,"Период","Март 2024","Смета","Банк")</f>
        <v>16910.919999999998</v>
      </c>
      <c r="G5" s="244">
        <f>GETPIVOTDATA("Дебет",$A$43,"Период","Январь 2024","Смета","Зарплата")+GETPIVOTDATA("Дебет",$A$43,"Период","Февраль 2024","Смета","Зарплата")+GETPIVOTDATA("Дебет",$A$43,"Период","Март 2024","Смета","Зарплата")</f>
        <v>932257.64</v>
      </c>
      <c r="H5" s="244">
        <v>0</v>
      </c>
      <c r="I5" s="244">
        <f>GETPIVOTDATA("Дебет",$A$43,"Период","Январь 2024","Смета","Наличные и офисные расходы")+GETPIVOTDATA("Дебет",$A$43,"Период","Февраль 2024","Смета","Наличные и офисные расходы")+GETPIVOTDATA("Дебет",$A$43,"Период","Март 2024","Смета","Наличные и офисные расходы")</f>
        <v>29804</v>
      </c>
      <c r="J5" s="244">
        <f>GETPIVOTDATA("Дебет",$A$43,"Период","Январь 2024","Смета","Сервер/сайт/связь")+GETPIVOTDATA("Дебет",$A$43,"Период","Февраль 2024","Смета","Сервер/сайт/связь")+GETPIVOTDATA("Дебет",$A$43,"Период","Март 2024","Смета","Сервер/сайт/связь")</f>
        <v>51480.7</v>
      </c>
      <c r="K5" s="244">
        <f>GETPIVOTDATA("Дебет",$A$43,"Период","Январь 2024","Смета","Бухгалтерия")+GETPIVOTDATA("Дебет",$A$43,"Период","Февраль 2024","Смета","Бухгалтерия")+GETPIVOTDATA("Дебет",$A$43,"Период","Март 2024","Смета","Бухгалтерия")</f>
        <v>120800</v>
      </c>
      <c r="L5" s="244">
        <f>GETPIVOTDATA("Дебет",$A$43,"Период","Январь 2024","Смета","Уборка территории")+GETPIVOTDATA("Дебет",$A$43,"Период","Февраль 2024","Смета","Уборка территории")+GETPIVOTDATA("Дебет",$A$43,"Период","Март 2024","Смета","Уборка территории")</f>
        <v>765864</v>
      </c>
      <c r="M5" s="244">
        <f>GETPIVOTDATA("Дебет",$A$43,"Период","Январь 2024","Смета","Юридические услуги")+GETPIVOTDATA("Дебет",$A$43,"Период","Февраль 2024","Смета","Юридические услуги")+GETPIVOTDATA("Дебет",$A$43,"Период","Март 2024","Смета","Юридические услуги")</f>
        <v>244490</v>
      </c>
      <c r="N5" s="244">
        <f>GETPIVOTDATA("Дебет",$A$43,"Период","Январь 2024","Смета","Газ и обслуживание")+GETPIVOTDATA("Дебет",$A$43,"Период","Февраль 2024","Смета","Газ и обслуживание")+GETPIVOTDATA("Дебет",$A$43,"Период","Март 2024","Смета","Газ и обслуживание")</f>
        <v>18000</v>
      </c>
      <c r="O5" s="244">
        <f>GETPIVOTDATA("Дебет",$A$43,"Период","Январь 2024","Смета","Вода. Обслуживание")+GETPIVOTDATA("Дебет",$A$43,"Период","Февраль 2024","Смета","Вода. Обслуживание")+GETPIVOTDATA("Дебет",$A$43,"Период","Март 2024","Смета","Вода. Обслуживание")</f>
        <v>42799</v>
      </c>
      <c r="P5" s="244">
        <f>GETPIVOTDATA("Дебет",$A$43,"Период","Январь 2024","Смета","Ремонт и содержание имущества")+GETPIVOTDATA("Дебет",$A$43,"Период","Февраль 2024","Смета","Ремонт и содержание имущества")+GETPIVOTDATA("Дебет",$A$43,"Период","Март 2024","Смета","Ремонт и содержание имущества")</f>
        <v>1528923.24</v>
      </c>
      <c r="Q5" s="244">
        <f>GETPIVOTDATA("Дебет",$A$43,"Период","Январь 2024","Смета","Охрана")+GETPIVOTDATA("Дебет",$A$43,"Период","Февраль 2024","Смета","Охрана")+GETPIVOTDATA("Дебет",$A$43,"Период","Март 2024","Смета","Охрана")</f>
        <v>917400</v>
      </c>
      <c r="R5" s="244"/>
      <c r="S5" s="245">
        <f>SUM(D5:R5)</f>
        <v>4727706.55</v>
      </c>
      <c r="T5" s="231"/>
      <c r="U5" s="234"/>
      <c r="V5" s="234"/>
      <c r="W5" s="235"/>
      <c r="X5" s="235"/>
      <c r="Y5" s="236"/>
      <c r="Z5" s="236"/>
      <c r="AA5" s="229"/>
    </row>
    <row r="6" spans="1:27" ht="16" outlineLevel="1" thickBot="1" x14ac:dyDescent="0.25">
      <c r="A6" s="200"/>
      <c r="B6" s="200"/>
      <c r="C6" s="201" t="s">
        <v>2519</v>
      </c>
      <c r="D6" s="202">
        <f>SUM(D2:D4)-D5</f>
        <v>-529.73000000000138</v>
      </c>
      <c r="E6" s="202">
        <f t="shared" ref="E6" si="0">SUM(E2:E4)-E5</f>
        <v>0</v>
      </c>
      <c r="F6" s="202">
        <f t="shared" ref="F6:R6" si="1">SUM(F2:F4)-F5</f>
        <v>7089.0800000000017</v>
      </c>
      <c r="G6" s="202">
        <f t="shared" si="1"/>
        <v>132478.35999999999</v>
      </c>
      <c r="H6" s="202">
        <f t="shared" si="1"/>
        <v>0</v>
      </c>
      <c r="I6" s="202">
        <f t="shared" si="1"/>
        <v>51196</v>
      </c>
      <c r="J6" s="202">
        <f t="shared" si="1"/>
        <v>47519.3</v>
      </c>
      <c r="K6" s="202">
        <f t="shared" si="1"/>
        <v>119200</v>
      </c>
      <c r="L6" s="202">
        <f t="shared" si="1"/>
        <v>-105864</v>
      </c>
      <c r="M6" s="202">
        <f t="shared" si="1"/>
        <v>55510</v>
      </c>
      <c r="N6" s="202">
        <f t="shared" si="1"/>
        <v>0</v>
      </c>
      <c r="O6" s="202">
        <f t="shared" si="1"/>
        <v>701</v>
      </c>
      <c r="P6" s="202">
        <f t="shared" si="1"/>
        <v>-187673.25</v>
      </c>
      <c r="Q6" s="202">
        <f t="shared" si="1"/>
        <v>-9900</v>
      </c>
      <c r="R6" s="202">
        <f t="shared" si="1"/>
        <v>330000</v>
      </c>
      <c r="S6" s="202">
        <f t="shared" ref="S6" si="2">SUM(S2:S4)-SUM(S5:S5)</f>
        <v>439726.76000000071</v>
      </c>
      <c r="T6" s="231"/>
      <c r="U6" s="234"/>
      <c r="V6" s="234"/>
      <c r="W6" s="235"/>
      <c r="X6" s="235"/>
      <c r="Y6" s="236"/>
      <c r="Z6" s="236"/>
      <c r="AA6" s="229"/>
    </row>
    <row r="7" spans="1:27" outlineLevel="2" x14ac:dyDescent="0.2">
      <c r="A7" s="239"/>
      <c r="B7" s="239"/>
      <c r="C7" s="93" t="s">
        <v>2518</v>
      </c>
      <c r="D7" s="205">
        <v>4166.67</v>
      </c>
      <c r="E7" s="267">
        <v>15315.77</v>
      </c>
      <c r="F7" s="206">
        <v>8000</v>
      </c>
      <c r="G7" s="96">
        <v>354912</v>
      </c>
      <c r="H7" s="97"/>
      <c r="I7" s="97">
        <v>27000</v>
      </c>
      <c r="J7" s="98">
        <v>33000</v>
      </c>
      <c r="K7" s="98">
        <v>80000</v>
      </c>
      <c r="L7" s="98">
        <v>220000</v>
      </c>
      <c r="M7" s="98">
        <v>100000</v>
      </c>
      <c r="N7" s="98">
        <v>6000</v>
      </c>
      <c r="O7" s="98">
        <v>14500</v>
      </c>
      <c r="P7" s="98">
        <v>447083.33</v>
      </c>
      <c r="Q7" s="98">
        <v>302500</v>
      </c>
      <c r="R7" s="98">
        <v>110000</v>
      </c>
      <c r="S7" s="99">
        <v>1722477.77</v>
      </c>
      <c r="V7" s="42"/>
      <c r="W7"/>
      <c r="Z7" s="20"/>
      <c r="AA7" s="20"/>
    </row>
    <row r="8" spans="1:27" outlineLevel="2" x14ac:dyDescent="0.2">
      <c r="A8" s="239"/>
      <c r="B8" s="239"/>
      <c r="C8" s="94" t="s">
        <v>2578</v>
      </c>
      <c r="D8" s="100">
        <v>4166.67</v>
      </c>
      <c r="E8" s="268">
        <v>15315.77</v>
      </c>
      <c r="F8" s="101">
        <v>8000</v>
      </c>
      <c r="G8" s="101">
        <v>354912</v>
      </c>
      <c r="H8" s="102"/>
      <c r="I8" s="102">
        <v>27000</v>
      </c>
      <c r="J8" s="103">
        <v>33000</v>
      </c>
      <c r="K8" s="103">
        <v>80000</v>
      </c>
      <c r="L8" s="103">
        <v>220000</v>
      </c>
      <c r="M8" s="103">
        <v>100000</v>
      </c>
      <c r="N8" s="103">
        <v>6000</v>
      </c>
      <c r="O8" s="103">
        <v>14500</v>
      </c>
      <c r="P8" s="103">
        <v>447083.33</v>
      </c>
      <c r="Q8" s="103">
        <v>302500</v>
      </c>
      <c r="R8" s="103">
        <v>110000</v>
      </c>
      <c r="S8" s="104">
        <v>1722477.77</v>
      </c>
      <c r="V8" s="42"/>
      <c r="W8"/>
      <c r="Z8" s="20"/>
      <c r="AA8" s="20"/>
    </row>
    <row r="9" spans="1:27" ht="16" outlineLevel="2" thickBot="1" x14ac:dyDescent="0.25">
      <c r="A9" s="239"/>
      <c r="B9" s="239"/>
      <c r="C9" s="94" t="s">
        <v>2941</v>
      </c>
      <c r="D9" s="215">
        <v>4166.67</v>
      </c>
      <c r="E9" s="269">
        <v>15315.77</v>
      </c>
      <c r="F9" s="216">
        <v>8000</v>
      </c>
      <c r="G9" s="105">
        <v>354912</v>
      </c>
      <c r="H9" s="106"/>
      <c r="I9" s="106">
        <v>27000</v>
      </c>
      <c r="J9" s="107">
        <v>33000</v>
      </c>
      <c r="K9" s="107">
        <v>80000</v>
      </c>
      <c r="L9" s="107">
        <v>220000</v>
      </c>
      <c r="M9" s="107">
        <v>100000</v>
      </c>
      <c r="N9" s="107">
        <v>6000</v>
      </c>
      <c r="O9" s="107">
        <v>14500</v>
      </c>
      <c r="P9" s="107">
        <v>447083.33</v>
      </c>
      <c r="Q9" s="107">
        <v>302500</v>
      </c>
      <c r="R9" s="107">
        <v>110000</v>
      </c>
      <c r="S9" s="108">
        <v>1722477.77</v>
      </c>
      <c r="T9" s="231"/>
      <c r="V9" s="42"/>
      <c r="W9"/>
      <c r="Z9" s="20"/>
      <c r="AA9" s="20"/>
    </row>
    <row r="10" spans="1:27" ht="17.25" customHeight="1" outlineLevel="2" thickBot="1" x14ac:dyDescent="0.25">
      <c r="A10" s="239"/>
      <c r="B10" s="239"/>
      <c r="C10" s="243" t="s">
        <v>3227</v>
      </c>
      <c r="D10" s="244">
        <f>GETPIVOTDATA("Дебет",$A$43,"Период","Апрель 2024","Смета","Аренда")+GETPIVOTDATA("Дебет",$A$43,"Период","Май 2024","Смета","Аренда")+GETPIVOTDATA("Дебет",$A$43,"Период","Июнь 2024","Смета","Аренда")</f>
        <v>17000</v>
      </c>
      <c r="E10" s="244">
        <f>SUM(E7:E9)</f>
        <v>45947.31</v>
      </c>
      <c r="F10" s="244">
        <f>GETPIVOTDATA("Дебет",$A$43,"Период","Апрель 2024","Смета","Банк")+GETPIVOTDATA("Дебет",$A$43,"Период","Май 2024","Смета","Банк")+GETPIVOTDATA("Дебет",$A$43,"Период","Июнь 2024","Смета","Банк")</f>
        <v>13662.599999999999</v>
      </c>
      <c r="G10" s="244">
        <f>GETPIVOTDATA("Дебет",$A$43,"Период","Апрель 2024","Смета","Зарплата")+GETPIVOTDATA("Дебет",$A$43,"Период","Май 2024","Смета","Зарплата")+GETPIVOTDATA("Дебет",$A$43,"Период","Июнь 2024","Смета","Зарплата")</f>
        <v>978591.60000000009</v>
      </c>
      <c r="H10" s="244"/>
      <c r="I10" s="244">
        <f>GETPIVOTDATA("Дебет",$A$43,"Период","Апрель 2024","Смета","Наличные и офисные расходы")+GETPIVOTDATA("Дебет",$A$43,"Период","Май 2024","Смета","Наличные и офисные расходы")+GETPIVOTDATA("Дебет",$A$43,"Период","Июнь 2024","Смета","Наличные и офисные расходы")</f>
        <v>75853.5</v>
      </c>
      <c r="J10" s="244">
        <f>GETPIVOTDATA("Дебет",$A$43,"Период","Апрель 2024","Смета","Сервер/сайт/связь")+GETPIVOTDATA("Дебет",$A$43,"Период","Май 2024","Смета","Сервер/сайт/связь")+GETPIVOTDATA("Дебет",$A$43,"Период","Июнь 2024","Смета","Сервер/сайт/связь")</f>
        <v>44988.619999999995</v>
      </c>
      <c r="K10" s="244">
        <f>GETPIVOTDATA("Дебет",$A$43,"Период","Апрель 2024","Смета","Бухгалтерия")+GETPIVOTDATA("Дебет",$A$43,"Период","Май 2024","Смета","Бухгалтерия")+GETPIVOTDATA("Дебет",$A$43,"Период","Июнь 2024","Смета","Бухгалтерия")</f>
        <v>175650</v>
      </c>
      <c r="L10" s="244">
        <f>GETPIVOTDATA("Дебет",$A$43,"Период","Апрель 2024","Смета","Уборка территории")+GETPIVOTDATA("Дебет",$A$43,"Период","Май 2024","Смета","Уборка территории")+GETPIVOTDATA("Дебет",$A$43,"Период","Июнь 2024","Смета","Уборка территории")</f>
        <v>467614</v>
      </c>
      <c r="M10" s="244">
        <f>GETPIVOTDATA("Дебет",$A$43,"Период","Апрель 2024","Смета","Юридические услуги")+GETPIVOTDATA("Дебет",$A$43,"Период","Май 2024","Смета","Юридические услуги")+GETPIVOTDATA("Дебет",$A$43,"Период","Июнь 2024","Смета","Юридические услуги")</f>
        <v>276000</v>
      </c>
      <c r="N10" s="244">
        <f>GETPIVOTDATA("Дебет",$A$43,"Период","Апрель 2024","Смета","Газ и обслуживание")+GETPIVOTDATA("Дебет",$A$43,"Период","Май 2024","Смета","Газ и обслуживание")+GETPIVOTDATA("Дебет",$A$43,"Период","Июнь 2024","Смета","Газ и обслуживание")</f>
        <v>18000</v>
      </c>
      <c r="O10" s="244">
        <f>GETPIVOTDATA("Дебет",$A$43,"Период","Июнь 2024","Смета","Вода. Обслуживание")+GETPIVOTDATA("Дебет",$A$43,"Период","Апрель 2024","Смета","Вода. Обслуживание")+GETPIVOTDATA("Дебет",$A$43,"Период","Май 2024","Смета","Вода. Обслуживание")</f>
        <v>32907</v>
      </c>
      <c r="P10" s="244">
        <f>GETPIVOTDATA("Дебет",$A$43,"Период","Апрель 2024","Смета","Ремонт и содержание имущества")+GETPIVOTDATA("Дебет",$A$43,"Период","Май 2024","Смета","Ремонт и содержание имущества")+GETPIVOTDATA("Дебет",$A$43,"Период","Июнь 2024","Смета","Ремонт и содержание имущества")</f>
        <v>231713.35</v>
      </c>
      <c r="Q10" s="244">
        <f>GETPIVOTDATA("Дебет",$A$43,"Период","Апрель 2024","Смета","Охрана")+GETPIVOTDATA("Дебет",$A$43,"Период","Май 2024","Смета","Охрана")+GETPIVOTDATA("Дебет",$A$43,"Период","Июнь 2024","Смета","Охрана")</f>
        <v>600000</v>
      </c>
      <c r="R10" s="244"/>
      <c r="S10" s="245">
        <f>SUM(D10:Q10)</f>
        <v>2977927.98</v>
      </c>
      <c r="T10" s="231"/>
      <c r="U10" s="234"/>
      <c r="V10" s="234"/>
      <c r="W10" s="235"/>
      <c r="X10" s="235"/>
      <c r="Y10" s="236"/>
      <c r="Z10" s="236"/>
      <c r="AA10" s="229"/>
    </row>
    <row r="11" spans="1:27" ht="16" outlineLevel="1" thickBot="1" x14ac:dyDescent="0.25">
      <c r="A11" s="200"/>
      <c r="B11" s="200"/>
      <c r="C11" s="201" t="s">
        <v>2943</v>
      </c>
      <c r="D11" s="202">
        <f t="shared" ref="D11:S11" si="3">SUM(D7:D9)-SUM(D10:D10)</f>
        <v>-4499.99</v>
      </c>
      <c r="E11" s="202"/>
      <c r="F11" s="202">
        <f t="shared" si="3"/>
        <v>10337.400000000001</v>
      </c>
      <c r="G11" s="202">
        <f t="shared" si="3"/>
        <v>86144.399999999907</v>
      </c>
      <c r="H11" s="202">
        <f t="shared" si="3"/>
        <v>0</v>
      </c>
      <c r="I11" s="202">
        <f t="shared" si="3"/>
        <v>5146.5</v>
      </c>
      <c r="J11" s="202">
        <f t="shared" si="3"/>
        <v>54011.380000000005</v>
      </c>
      <c r="K11" s="202">
        <f t="shared" si="3"/>
        <v>64350</v>
      </c>
      <c r="L11" s="202">
        <f t="shared" si="3"/>
        <v>192386</v>
      </c>
      <c r="M11" s="202">
        <f t="shared" si="3"/>
        <v>24000</v>
      </c>
      <c r="N11" s="202">
        <f t="shared" si="3"/>
        <v>0</v>
      </c>
      <c r="O11" s="202">
        <f t="shared" si="3"/>
        <v>10593</v>
      </c>
      <c r="P11" s="202">
        <f t="shared" si="3"/>
        <v>1109536.6399999999</v>
      </c>
      <c r="Q11" s="202">
        <f t="shared" si="3"/>
        <v>307500</v>
      </c>
      <c r="R11" s="202">
        <f t="shared" si="3"/>
        <v>330000</v>
      </c>
      <c r="S11" s="202">
        <f t="shared" si="3"/>
        <v>2189505.3300000005</v>
      </c>
      <c r="T11" s="231"/>
      <c r="U11" s="232"/>
      <c r="V11" s="232"/>
      <c r="W11" s="233"/>
      <c r="X11" s="235"/>
      <c r="Y11" s="236"/>
      <c r="Z11" s="236"/>
      <c r="AA11" s="230"/>
    </row>
    <row r="12" spans="1:27" outlineLevel="2" x14ac:dyDescent="0.2">
      <c r="A12" s="239"/>
      <c r="B12" s="239"/>
      <c r="C12" s="93" t="s">
        <v>2946</v>
      </c>
      <c r="D12" s="205">
        <v>4166.67</v>
      </c>
      <c r="E12" s="267">
        <v>15315.77</v>
      </c>
      <c r="F12" s="206">
        <v>8000</v>
      </c>
      <c r="G12" s="96">
        <v>354912</v>
      </c>
      <c r="H12" s="97"/>
      <c r="I12" s="97">
        <v>27000</v>
      </c>
      <c r="J12" s="98">
        <v>33000</v>
      </c>
      <c r="K12" s="98">
        <v>80000</v>
      </c>
      <c r="L12" s="98">
        <v>220000</v>
      </c>
      <c r="M12" s="98">
        <v>100000</v>
      </c>
      <c r="N12" s="98">
        <v>6000</v>
      </c>
      <c r="O12" s="98">
        <v>14500</v>
      </c>
      <c r="P12" s="98">
        <v>447083.33</v>
      </c>
      <c r="Q12" s="98">
        <v>302500</v>
      </c>
      <c r="R12" s="98">
        <v>110000</v>
      </c>
      <c r="S12" s="99">
        <v>1722477.77</v>
      </c>
      <c r="V12" s="42"/>
      <c r="W12"/>
      <c r="Z12" s="20"/>
      <c r="AA12" s="20"/>
    </row>
    <row r="13" spans="1:27" outlineLevel="2" x14ac:dyDescent="0.2">
      <c r="A13" s="239"/>
      <c r="B13" s="239"/>
      <c r="C13" s="94" t="s">
        <v>2947</v>
      </c>
      <c r="D13" s="100">
        <v>4166.67</v>
      </c>
      <c r="E13" s="268">
        <v>15315.77</v>
      </c>
      <c r="F13" s="101">
        <v>8000</v>
      </c>
      <c r="G13" s="101">
        <v>354912</v>
      </c>
      <c r="H13" s="102"/>
      <c r="I13" s="102">
        <v>27000</v>
      </c>
      <c r="J13" s="103">
        <v>33000</v>
      </c>
      <c r="K13" s="103">
        <v>80000</v>
      </c>
      <c r="L13" s="103">
        <v>220000</v>
      </c>
      <c r="M13" s="103">
        <v>100000</v>
      </c>
      <c r="N13" s="103">
        <v>6000</v>
      </c>
      <c r="O13" s="103">
        <v>14500</v>
      </c>
      <c r="P13" s="103">
        <v>447083.33</v>
      </c>
      <c r="Q13" s="103">
        <v>302500</v>
      </c>
      <c r="R13" s="103">
        <v>110000</v>
      </c>
      <c r="S13" s="104">
        <v>1722477.77</v>
      </c>
      <c r="V13" s="42"/>
      <c r="W13"/>
      <c r="Z13" s="20"/>
      <c r="AA13" s="20"/>
    </row>
    <row r="14" spans="1:27" ht="16" outlineLevel="2" thickBot="1" x14ac:dyDescent="0.25">
      <c r="A14" s="239"/>
      <c r="B14" s="239"/>
      <c r="C14" s="94" t="s">
        <v>2948</v>
      </c>
      <c r="D14" s="215">
        <v>4166.67</v>
      </c>
      <c r="E14" s="269">
        <v>15315.77</v>
      </c>
      <c r="F14" s="216">
        <v>8000</v>
      </c>
      <c r="G14" s="105">
        <v>354912</v>
      </c>
      <c r="H14" s="106"/>
      <c r="I14" s="106">
        <v>27000</v>
      </c>
      <c r="J14" s="107">
        <v>33000</v>
      </c>
      <c r="K14" s="107">
        <v>80000</v>
      </c>
      <c r="L14" s="107">
        <v>220000</v>
      </c>
      <c r="M14" s="107">
        <v>100000</v>
      </c>
      <c r="N14" s="107">
        <v>6000</v>
      </c>
      <c r="O14" s="107">
        <f>GETPIVOTDATA("Дебет",$A$43,"Период","Июль 2024","Смета","Вода. Обслуживание")+GETPIVOTDATA("Дебет",$A$43,"Период","Авуст 2024","Смета","Вода. Обслуживание")+GETPIVOTDATA("Дебет",$A$43,"Период","Сентябрь 2024","Смета","Вода. Обслуживание")</f>
        <v>15000</v>
      </c>
      <c r="P14" s="107">
        <v>447083.33</v>
      </c>
      <c r="Q14" s="107">
        <v>302500</v>
      </c>
      <c r="R14" s="107">
        <v>110000</v>
      </c>
      <c r="S14" s="108">
        <v>1722477.77</v>
      </c>
      <c r="T14" s="231"/>
      <c r="V14" s="42"/>
      <c r="W14"/>
      <c r="Z14" s="20"/>
      <c r="AA14" s="20"/>
    </row>
    <row r="15" spans="1:27" ht="17.25" customHeight="1" outlineLevel="2" thickBot="1" x14ac:dyDescent="0.25">
      <c r="A15" s="239"/>
      <c r="B15" s="239"/>
      <c r="C15" s="243" t="s">
        <v>3229</v>
      </c>
      <c r="D15" s="244">
        <f>GETPIVOTDATA("Дебет",$A$43,"Период","Июль 2024","Смета","Аренда")+GETPIVOTDATA("Дебет",$A$43,"Период","Авуст 2024","Смета","Аренда")+GETPIVOTDATA("Дебет",$A$43,"Период","Сентябрь 2024","Смета","Аренда")</f>
        <v>17000</v>
      </c>
      <c r="E15" s="244">
        <f>SUM(E12:E14)</f>
        <v>45947.31</v>
      </c>
      <c r="F15" s="244">
        <f>GETPIVOTDATA("Дебет",$A$43,"Период","Июль 2024","Смета","Банк")+GETPIVOTDATA("Дебет",$A$43,"Период","Авуст 2024","Смета","Банк")+GETPIVOTDATA("Дебет",$A$43,"Период","Сентябрь 2024","Смета","Банк")</f>
        <v>29972.659999999996</v>
      </c>
      <c r="G15" s="244">
        <f>GETPIVOTDATA("Дебет",$A$43,"Период","Июль 2024","Смета","Зарплата")+GETPIVOTDATA("Дебет",$A$43,"Период","Авуст 2024","Смета","Зарплата")+GETPIVOTDATA("Дебет",$A$43,"Период","Сентябрь 2024","Смета","Зарплата")</f>
        <v>992002.13</v>
      </c>
      <c r="H15" s="244"/>
      <c r="I15" s="244">
        <f>GETPIVOTDATA("Дебет",$A$43,"Период","Июль 2024","Смета","Наличные и офисные расходы")+GETPIVOTDATA("Дебет",$A$43,"Период","Авуст 2024","Смета","Наличные и офисные расходы")+GETPIVOTDATA("Дебет",$A$43,"Период","Сентябрь 2024","Смета","Наличные и офисные расходы")</f>
        <v>93010.59</v>
      </c>
      <c r="J15" s="244">
        <f>GETPIVOTDATA("Дебет",$A$43,"Период","Июль 2024","Смета","Сервер/сайт/связь")+GETPIVOTDATA("Дебет",$A$43,"Период","Авуст 2024","Смета","Сервер/сайт/связь")+GETPIVOTDATA("Дебет",$A$43,"Период","Сентябрь 2024","Смета","Сервер/сайт/связь")</f>
        <v>39483.42</v>
      </c>
      <c r="K15" s="244">
        <f>GETPIVOTDATA("Дебет",$A$43,"Период","Июль 2024","Смета","Бухгалтерия")+GETPIVOTDATA("Дебет",$A$43,"Период","Авуст 2024","Смета","Бухгалтерия")+GETPIVOTDATA("Дебет",$A$43,"Период","Сентябрь 2024","Смета","Бухгалтерия")</f>
        <v>346200</v>
      </c>
      <c r="L15" s="244">
        <f>GETPIVOTDATA("Дебет",$A$43,"Период","Июль 2024","Смета","Уборка территории")+GETPIVOTDATA("Дебет",$A$43,"Период","Авуст 2024","Смета","Уборка территории")+GETPIVOTDATA("Дебет",$A$43,"Период","Сентябрь 2024","Смета","Уборка территории")</f>
        <v>999626</v>
      </c>
      <c r="M15" s="244">
        <f>GETPIVOTDATA("Дебет",$A$43,"Период","Июль 2024","Смета","Юридические услуги")+GETPIVOTDATA("Дебет",$A$43,"Период","Авуст 2024","Смета","Юридические услуги")</f>
        <v>340000</v>
      </c>
      <c r="N15" s="244">
        <f>GETPIVOTDATA("Дебет",$A$43,"Период","Июль 2024","Смета","Газ и обслуживание")+GETPIVOTDATA("Дебет",$A$43,"Период","Авуст 2024","Смета","Газ и обслуживание")+GETPIVOTDATA("Дебет",$A$43,"Период","Сентябрь 2024","Смета","Газ и обслуживание")</f>
        <v>18000</v>
      </c>
      <c r="O15" s="244">
        <f>GETPIVOTDATA("Дебет",$A$43,"Период","Июль 2024","Смета","Вода. Обслуживание")+GETPIVOTDATA("Дебет",$A$43,"Период","Авуст 2024","Смета","Вода. Обслуживание")+GETPIVOTDATA("Дебет",$A$43,"Период","Сентябрь 2024","Смета","Вода. Обслуживание")</f>
        <v>15000</v>
      </c>
      <c r="P15" s="244">
        <f>GETPIVOTDATA("Дебет",$A$43,"Период","Июль 2024","Смета","Ремонт и содержание имущества")+GETPIVOTDATA("Дебет",$A$43,"Период","Авуст 2024","Смета","Ремонт и содержание имущества")+GETPIVOTDATA("Дебет",$A$43,"Период","Сентябрь 2024","Смета","Ремонт и содержание имущества")</f>
        <v>361377.07999999996</v>
      </c>
      <c r="Q15" s="244">
        <f>GETPIVOTDATA("Дебет",$A$43,"Период","Июль 2024","Смета","Охрана")+GETPIVOTDATA("Дебет",$A$43,"Период","Авуст 2024","Смета","Охрана")+GETPIVOTDATA("Дебет",$A$43,"Период","Сентябрь 2024","Смета","Охрана")</f>
        <v>900000</v>
      </c>
      <c r="R15" s="244">
        <f>GETPIVOTDATA("Дебет",$A$43,"Период","Июль 2024","Смета","Проекты")+GETPIVOTDATA("Дебет",$A$43,"Период","Авуст 2024","Смета","Проекты")+GETPIVOTDATA("Дебет",$A$43,"Период","Сентябрь 2024","Смета","Проекты")</f>
        <v>12000</v>
      </c>
      <c r="S15" s="245">
        <f>SUM(D15:R15)</f>
        <v>4209619.1900000004</v>
      </c>
      <c r="T15" s="231"/>
      <c r="U15" s="234"/>
      <c r="V15" s="234"/>
      <c r="W15" s="235"/>
      <c r="X15" s="235"/>
      <c r="Y15" s="236"/>
      <c r="Z15" s="236"/>
      <c r="AA15" s="229"/>
    </row>
    <row r="16" spans="1:27" ht="16" outlineLevel="1" thickBot="1" x14ac:dyDescent="0.25">
      <c r="A16" s="200"/>
      <c r="B16" s="200"/>
      <c r="C16" s="201" t="s">
        <v>2945</v>
      </c>
      <c r="D16" s="202">
        <f t="shared" ref="D16:S16" si="4">SUM(D12:D14)-SUM(D15:D15)</f>
        <v>-4499.99</v>
      </c>
      <c r="E16" s="202"/>
      <c r="F16" s="202">
        <f t="shared" si="4"/>
        <v>-5972.6599999999962</v>
      </c>
      <c r="G16" s="202">
        <f t="shared" si="4"/>
        <v>72733.87</v>
      </c>
      <c r="H16" s="202">
        <f t="shared" si="4"/>
        <v>0</v>
      </c>
      <c r="I16" s="202">
        <f t="shared" si="4"/>
        <v>-12010.589999999997</v>
      </c>
      <c r="J16" s="202">
        <f t="shared" si="4"/>
        <v>59516.58</v>
      </c>
      <c r="K16" s="202">
        <f t="shared" si="4"/>
        <v>-106200</v>
      </c>
      <c r="L16" s="202">
        <f t="shared" si="4"/>
        <v>-339626</v>
      </c>
      <c r="M16" s="202">
        <f t="shared" si="4"/>
        <v>-40000</v>
      </c>
      <c r="N16" s="202">
        <f t="shared" si="4"/>
        <v>0</v>
      </c>
      <c r="O16" s="202">
        <f t="shared" si="4"/>
        <v>29000</v>
      </c>
      <c r="P16" s="202">
        <f t="shared" si="4"/>
        <v>979872.91</v>
      </c>
      <c r="Q16" s="202">
        <f t="shared" si="4"/>
        <v>7500</v>
      </c>
      <c r="R16" s="202">
        <f t="shared" si="4"/>
        <v>318000</v>
      </c>
      <c r="S16" s="202">
        <f t="shared" si="4"/>
        <v>957814.12000000011</v>
      </c>
      <c r="T16" s="231"/>
      <c r="U16" s="232"/>
      <c r="V16" s="232"/>
      <c r="W16" s="233"/>
      <c r="X16" s="235"/>
      <c r="Y16" s="236"/>
      <c r="Z16" s="236"/>
      <c r="AA16" s="230"/>
    </row>
    <row r="17" spans="1:27" outlineLevel="2" x14ac:dyDescent="0.2">
      <c r="A17" s="239"/>
      <c r="B17" s="239"/>
      <c r="C17" s="93" t="s">
        <v>2950</v>
      </c>
      <c r="D17" s="205">
        <v>4166.67</v>
      </c>
      <c r="E17" s="267">
        <v>15315.77</v>
      </c>
      <c r="F17" s="206">
        <v>8000</v>
      </c>
      <c r="G17" s="96">
        <v>354912</v>
      </c>
      <c r="H17" s="97"/>
      <c r="I17" s="97">
        <v>27000</v>
      </c>
      <c r="J17" s="98">
        <v>33000</v>
      </c>
      <c r="K17" s="98">
        <v>80000</v>
      </c>
      <c r="L17" s="98">
        <v>220000</v>
      </c>
      <c r="M17" s="98">
        <v>100000</v>
      </c>
      <c r="N17" s="98">
        <v>6000</v>
      </c>
      <c r="O17" s="98">
        <v>14500</v>
      </c>
      <c r="P17" s="98">
        <v>447083.33</v>
      </c>
      <c r="Q17" s="98">
        <v>302500</v>
      </c>
      <c r="R17" s="98">
        <v>110000</v>
      </c>
      <c r="S17" s="99">
        <v>1722477.77</v>
      </c>
      <c r="V17" s="42"/>
      <c r="W17"/>
      <c r="Z17" s="20"/>
      <c r="AA17" s="20"/>
    </row>
    <row r="18" spans="1:27" outlineLevel="2" x14ac:dyDescent="0.2">
      <c r="A18" s="239"/>
      <c r="B18" s="239"/>
      <c r="C18" s="94" t="s">
        <v>2951</v>
      </c>
      <c r="D18" s="100">
        <v>4166.67</v>
      </c>
      <c r="E18" s="268">
        <v>15315.77</v>
      </c>
      <c r="F18" s="101">
        <v>8000</v>
      </c>
      <c r="G18" s="101">
        <v>354912</v>
      </c>
      <c r="H18" s="102"/>
      <c r="I18" s="102">
        <v>27000</v>
      </c>
      <c r="J18" s="103">
        <v>33000</v>
      </c>
      <c r="K18" s="103">
        <v>80000</v>
      </c>
      <c r="L18" s="103">
        <v>220000</v>
      </c>
      <c r="M18" s="103">
        <v>100000</v>
      </c>
      <c r="N18" s="103">
        <v>6000</v>
      </c>
      <c r="O18" s="103">
        <v>14500</v>
      </c>
      <c r="P18" s="103">
        <v>447083.33</v>
      </c>
      <c r="Q18" s="103">
        <v>302500</v>
      </c>
      <c r="R18" s="103">
        <v>110000</v>
      </c>
      <c r="S18" s="104">
        <v>1722477.77</v>
      </c>
      <c r="V18" s="42"/>
      <c r="W18"/>
      <c r="Z18" s="20"/>
      <c r="AA18" s="20"/>
    </row>
    <row r="19" spans="1:27" ht="16" outlineLevel="2" thickBot="1" x14ac:dyDescent="0.25">
      <c r="A19" s="239"/>
      <c r="B19" s="239"/>
      <c r="C19" s="94" t="s">
        <v>2952</v>
      </c>
      <c r="D19" s="215">
        <v>4166.67</v>
      </c>
      <c r="E19" s="269">
        <v>15315.77</v>
      </c>
      <c r="F19" s="216">
        <v>8000</v>
      </c>
      <c r="G19" s="105">
        <v>354912</v>
      </c>
      <c r="H19" s="106"/>
      <c r="I19" s="106">
        <v>27000</v>
      </c>
      <c r="J19" s="107">
        <v>33000</v>
      </c>
      <c r="K19" s="107">
        <v>80000</v>
      </c>
      <c r="L19" s="107">
        <v>220000</v>
      </c>
      <c r="M19" s="107">
        <v>100000</v>
      </c>
      <c r="N19" s="107">
        <v>6000</v>
      </c>
      <c r="O19" s="107">
        <v>14500</v>
      </c>
      <c r="P19" s="107">
        <v>447083.33</v>
      </c>
      <c r="Q19" s="107">
        <v>302500</v>
      </c>
      <c r="R19" s="107">
        <v>110000</v>
      </c>
      <c r="S19" s="108">
        <v>1722477.77</v>
      </c>
      <c r="T19" s="231"/>
      <c r="V19" s="42"/>
      <c r="W19"/>
      <c r="Z19" s="20"/>
      <c r="AA19" s="20"/>
    </row>
    <row r="20" spans="1:27" ht="17.25" customHeight="1" outlineLevel="2" thickBot="1" x14ac:dyDescent="0.25">
      <c r="A20" s="239"/>
      <c r="B20" s="239"/>
      <c r="C20" s="243" t="s">
        <v>3228</v>
      </c>
      <c r="D20" s="244">
        <f>GETPIVOTDATA("Дебет",$A$43,"Период","Декабрь 2024","Смета","Аренда")+GETPIVOTDATA("Дебет",$A$43,"Период","Ноябрь 2024","Смета","Аренда")+GETPIVOTDATA("Дебет",$A$43,"Период","Октябрь 2024","Смета","Аренда")</f>
        <v>10880.89</v>
      </c>
      <c r="E20" s="244">
        <f>SUM(E17:E19)</f>
        <v>45947.31</v>
      </c>
      <c r="F20" s="244">
        <f>GETPIVOTDATA("Дебет",$A$43,"Период","Октябрь 2024","Смета","Банк")+GETPIVOTDATA("Дебет",$A$43,"Период","Ноябрь 2024","Смета","Банк")+GETPIVOTDATA("Дебет",$A$43,"Период","Декабрь 2024","Смета","Банк")</f>
        <v>11974.189999999999</v>
      </c>
      <c r="G20" s="244">
        <f>GETPIVOTDATA("Дебет",$A$43,"Период","Октябрь 2024","Смета","Зарплата")+GETPIVOTDATA("Дебет",$A$43,"Период","Ноябрь 2024","Смета","Зарплата")+GETPIVOTDATA("Дебет",$A$43,"Период","Декабрь 2024","Смета","Зарплата")</f>
        <v>898801.88</v>
      </c>
      <c r="H20" s="244"/>
      <c r="I20" s="244">
        <f>GETPIVOTDATA("Дебет",$A$43,"Период","Октябрь 2024","Смета","Наличные и офисные расходы")+GETPIVOTDATA("Дебет",$A$43,"Период","Ноябрь 2024","Смета","Наличные и офисные расходы")+GETPIVOTDATA("Дебет",$A$43,"Период","Декабрь 2024","Смета","Наличные и офисные расходы")</f>
        <v>25736.010000000002</v>
      </c>
      <c r="J20" s="244">
        <f>GETPIVOTDATA("Дебет",$A$43,"Период","Октябрь 2024","Смета","Сервер/сайт/связь")+GETPIVOTDATA("Дебет",$A$43,"Период","Ноябрь 2024","Смета","Сервер/сайт/связь")+GETPIVOTDATA("Дебет",$A$43,"Период","Декабрь 2024","Смета","Сервер/сайт/связь")</f>
        <v>62073.42</v>
      </c>
      <c r="K20" s="244">
        <f>GETPIVOTDATA("Дебет",$A$43,"Период","Октябрь 2024","Смета","Бухгалтерия")+GETPIVOTDATA("Дебет",$A$43,"Период","Ноябрь 2024","Смета","Бухгалтерия")+GETPIVOTDATA("Дебет",$A$43,"Период","Декабрь 2024","Смета","Бухгалтерия")</f>
        <v>281600</v>
      </c>
      <c r="L20" s="244">
        <f>GETPIVOTDATA("Дебет",$A$43,"Период","Октябрь 2024","Смета","Уборка территории")+GETPIVOTDATA("Дебет",$A$43,"Период","Ноябрь 2024","Смета","Уборка территории")+GETPIVOTDATA("Дебет",$A$43,"Период","Декабрь 2024","Смета","Уборка территории")</f>
        <v>853889</v>
      </c>
      <c r="M20" s="244">
        <f>GETPIVOTDATA("Дебет",$A$43,"Период","Октябрь 2024","Смета","Юридические услуги")+GETPIVOTDATA("Дебет",$A$43,"Период","Декабрь 2024","Смета","Юридические услуги")</f>
        <v>720000</v>
      </c>
      <c r="N20" s="244">
        <f>GETPIVOTDATA("Дебет",$A$43,"Период","Октябрь 2024","Смета","Газ и обслуживание")+GETPIVOTDATA("Дебет",$A$43,"Период","Ноябрь 2024","Смета","Газ и обслуживание")+GETPIVOTDATA("Дебет",$A$43,"Период","Декабрь 2024","Смета","Газ и обслуживание")</f>
        <v>18000</v>
      </c>
      <c r="O20" s="244">
        <f>GETPIVOTDATA("Дебет",$A$43,"Период","Октябрь 2024","Смета","Вода. Обслуживание")+GETPIVOTDATA("Дебет",$A$43,"Период","Ноябрь 2024","Смета","Вода. Обслуживание")+GETPIVOTDATA("Дебет",$A$43,"Период","Декабрь 2024","Смета","Вода. Обслуживание")</f>
        <v>0</v>
      </c>
      <c r="P20" s="244">
        <f>GETPIVOTDATA("Дебет",$A$43,"Период","Октябрь 2024","Смета","Ремонт и содержание имущества")+GETPIVOTDATA("Дебет",$A$43,"Период","Ноябрь 2024","Смета","Ремонт и содержание имущества")+GETPIVOTDATA("Дебет",$A$43,"Период","Декабрь 2024","Смета","Ремонт и содержание имущества")</f>
        <v>291626.07</v>
      </c>
      <c r="Q20" s="244">
        <f>GETPIVOTDATA("Дебет",$A$43,"Период","Октябрь 2024","Смета","Охрана")+GETPIVOTDATA("Дебет",$A$43,"Период","Ноябрь 2024","Смета","Охрана")+GETPIVOTDATA("Дебет",$A$43,"Период","Декабрь 2024","Смета","Охрана")</f>
        <v>1210500</v>
      </c>
      <c r="R20" s="244">
        <f>GETPIVOTDATA("Дебет",$A$43,"Период","Декабрь 2024","Смета","Проекты")+GETPIVOTDATA("Дебет",$A$43,"Период","Ноябрь 2024","Смета","Проекты")+GETPIVOTDATA("Дебет",$A$43,"Период","Октябрь 2024","Смета","Проекты")</f>
        <v>40000</v>
      </c>
      <c r="S20" s="245">
        <f>SUM(D20:R20)</f>
        <v>4471028.7699999996</v>
      </c>
      <c r="T20" s="231"/>
      <c r="U20" s="234"/>
      <c r="V20" s="234"/>
      <c r="W20" s="235"/>
      <c r="X20" s="235"/>
      <c r="Y20" s="236"/>
      <c r="Z20" s="236"/>
      <c r="AA20" s="229"/>
    </row>
    <row r="21" spans="1:27" ht="16" outlineLevel="1" thickBot="1" x14ac:dyDescent="0.25">
      <c r="A21" s="200"/>
      <c r="B21" s="200"/>
      <c r="C21" s="201" t="s">
        <v>2954</v>
      </c>
      <c r="D21" s="202">
        <f>SUM(D17:D19)-SUM(D20:D20)</f>
        <v>1619.1200000000008</v>
      </c>
      <c r="E21" s="202">
        <f>SUM(E17:E19)-SUM(E20:E20)</f>
        <v>0</v>
      </c>
      <c r="F21" s="202">
        <f t="shared" ref="F21" si="5">SUM(F17:F19)-SUM(F20:F20)</f>
        <v>12025.810000000001</v>
      </c>
      <c r="G21" s="202">
        <f t="shared" ref="G21" si="6">SUM(G17:G19)-SUM(G20:G20)</f>
        <v>165934.12</v>
      </c>
      <c r="H21" s="202">
        <f t="shared" ref="H21:Q21" si="7">SUM(H17:H19)-SUM(H20:H20)</f>
        <v>0</v>
      </c>
      <c r="I21" s="202">
        <f t="shared" si="7"/>
        <v>55263.99</v>
      </c>
      <c r="J21" s="202">
        <f t="shared" si="7"/>
        <v>36926.58</v>
      </c>
      <c r="K21" s="202">
        <f t="shared" si="7"/>
        <v>-41600</v>
      </c>
      <c r="L21" s="202">
        <f t="shared" si="7"/>
        <v>-193889</v>
      </c>
      <c r="M21" s="202">
        <f t="shared" si="7"/>
        <v>-420000</v>
      </c>
      <c r="N21" s="202">
        <f t="shared" si="7"/>
        <v>0</v>
      </c>
      <c r="O21" s="202">
        <f t="shared" si="7"/>
        <v>43500</v>
      </c>
      <c r="P21" s="202">
        <f t="shared" si="7"/>
        <v>1049623.92</v>
      </c>
      <c r="Q21" s="202">
        <f t="shared" si="7"/>
        <v>-303000</v>
      </c>
      <c r="R21" s="202">
        <f t="shared" ref="R21" si="8">SUM(R17:R19)-SUM(R20:R20)</f>
        <v>290000</v>
      </c>
      <c r="S21" s="202">
        <f>SUM(S17:S19)-SUM(S20:S20)</f>
        <v>696404.54000000097</v>
      </c>
      <c r="V21" s="42"/>
      <c r="W21"/>
      <c r="Z21" s="20"/>
      <c r="AA21" s="20"/>
    </row>
    <row r="22" spans="1:27" outlineLevel="1" x14ac:dyDescent="0.2">
      <c r="A22" s="221" t="s">
        <v>3462</v>
      </c>
      <c r="B22" s="221"/>
      <c r="C22" s="222"/>
      <c r="D22" s="223" cm="1">
        <f t="array" ref="D22">SUM(D2:D4+D7:D9,D12:D14,D17:D19)</f>
        <v>50000.039999999994</v>
      </c>
      <c r="E22" s="223" cm="1">
        <f t="array" ref="E22">SUM(E2:E4+E7:E9,E12:E14,E17:E19)</f>
        <v>183789.23999999996</v>
      </c>
      <c r="F22" s="223" cm="1">
        <f t="array" ref="F22">SUM(F2:F4+F7:F9,F12:F14,F17:F19)</f>
        <v>96000</v>
      </c>
      <c r="G22" s="223" cm="1">
        <f t="array" ref="G22">SUM(G2:G4+G7:G9,G12:G14,G17:G19)</f>
        <v>4258944</v>
      </c>
      <c r="H22" s="223" cm="1">
        <f t="array" ref="H22">SUM(H2:H4+H7:H9,H12:H14,H17:H19)</f>
        <v>0</v>
      </c>
      <c r="I22" s="223" cm="1">
        <f t="array" ref="I22">SUM(I2:I4+I7:I9,I12:I14,I17:I19)</f>
        <v>324000</v>
      </c>
      <c r="J22" s="223" cm="1">
        <f t="array" ref="J22">SUM(J2:J4+J7:J9,J12:J14,J17:J19)</f>
        <v>396000</v>
      </c>
      <c r="K22" s="223" cm="1">
        <f t="array" ref="K22">SUM(K2:K4+K7:K9,K12:K14,K17:K19)</f>
        <v>960000</v>
      </c>
      <c r="L22" s="223" cm="1">
        <f t="array" ref="L22">SUM(L2:L4+L7:L9,L12:L14,L17:L19)</f>
        <v>2640000</v>
      </c>
      <c r="M22" s="223" cm="1">
        <f t="array" ref="M22">SUM(M2:M4+M7:M9,M12:M14,M17:M19)</f>
        <v>1200000</v>
      </c>
      <c r="N22" s="223" cm="1">
        <f t="array" ref="N22">SUM(N2:N4+N7:N9,N12:N14,N17:N19)</f>
        <v>72000</v>
      </c>
      <c r="O22" s="223" cm="1">
        <f t="array" ref="O22">SUM(O2:O4+O7:O9,O12:O14,O17:O19)</f>
        <v>174500</v>
      </c>
      <c r="P22" s="223" cm="1">
        <f t="array" ref="P22">SUM(P2:P4+P7:P9,P12:P14,P17:P19)</f>
        <v>5364999.96</v>
      </c>
      <c r="Q22" s="223" cm="1">
        <f t="array" ref="Q22">SUM(Q2:Q4+Q7:Q9,Q12:Q14,Q17:Q19)</f>
        <v>3630000</v>
      </c>
      <c r="R22" s="223" cm="1">
        <f t="array" ref="R22">SUM(R2:R4+R7:R9,R12:R14,R17:R19)</f>
        <v>1320000</v>
      </c>
      <c r="S22" s="223" cm="1">
        <f t="array" ref="S22">SUM(S2:S4+S7:S9,S12:S14,S17:S19)</f>
        <v>20669733.239999998</v>
      </c>
      <c r="V22" s="42"/>
      <c r="W22"/>
      <c r="X22"/>
      <c r="Y22"/>
    </row>
    <row r="23" spans="1:27" ht="16" outlineLevel="1" thickBot="1" x14ac:dyDescent="0.25">
      <c r="A23" s="217" t="s">
        <v>3001</v>
      </c>
      <c r="D23" s="173">
        <f>D20+D15+D10+D5</f>
        <v>57910.630000000005</v>
      </c>
      <c r="E23" s="173">
        <f>E20+E15+E10+E5</f>
        <v>183789.24</v>
      </c>
      <c r="F23" s="173">
        <f t="shared" ref="F23:R23" si="9">F20+F15+F10+F5</f>
        <v>72520.37</v>
      </c>
      <c r="G23" s="173">
        <f t="shared" si="9"/>
        <v>3801653.2500000005</v>
      </c>
      <c r="H23" s="173">
        <f t="shared" si="9"/>
        <v>0</v>
      </c>
      <c r="I23" s="173">
        <f t="shared" si="9"/>
        <v>224404.1</v>
      </c>
      <c r="J23" s="173">
        <f t="shared" si="9"/>
        <v>198026.15999999997</v>
      </c>
      <c r="K23" s="173">
        <f t="shared" si="9"/>
        <v>924250</v>
      </c>
      <c r="L23" s="173">
        <f t="shared" si="9"/>
        <v>3086993</v>
      </c>
      <c r="M23" s="173">
        <f t="shared" si="9"/>
        <v>1580490</v>
      </c>
      <c r="N23" s="173">
        <f t="shared" si="9"/>
        <v>72000</v>
      </c>
      <c r="O23" s="173">
        <f t="shared" si="9"/>
        <v>90706</v>
      </c>
      <c r="P23" s="173">
        <f t="shared" si="9"/>
        <v>2413639.7399999998</v>
      </c>
      <c r="Q23" s="173">
        <f t="shared" si="9"/>
        <v>3627900</v>
      </c>
      <c r="R23" s="173">
        <f t="shared" si="9"/>
        <v>52000</v>
      </c>
      <c r="S23" s="110">
        <f>SUM(D23:R23)</f>
        <v>16386282.49</v>
      </c>
      <c r="V23" s="42"/>
      <c r="W23" s="42"/>
      <c r="Z23" s="20"/>
      <c r="AA23" s="20"/>
    </row>
    <row r="24" spans="1:27" ht="35" outlineLevel="1" thickBot="1" x14ac:dyDescent="0.25">
      <c r="A24" s="218"/>
      <c r="B24" s="218"/>
      <c r="C24" s="219" t="s">
        <v>3231</v>
      </c>
      <c r="D24" s="220">
        <f>D22-D23</f>
        <v>-7910.5900000000111</v>
      </c>
      <c r="E24" s="220">
        <f>E22-E23</f>
        <v>0</v>
      </c>
      <c r="F24" s="220">
        <f t="shared" ref="F24:S24" si="10">F22-F23</f>
        <v>23479.630000000005</v>
      </c>
      <c r="G24" s="220">
        <f t="shared" si="10"/>
        <v>457290.74999999953</v>
      </c>
      <c r="H24" s="220">
        <f t="shared" si="10"/>
        <v>0</v>
      </c>
      <c r="I24" s="220">
        <f t="shared" si="10"/>
        <v>99595.9</v>
      </c>
      <c r="J24" s="220">
        <f t="shared" si="10"/>
        <v>197973.84000000003</v>
      </c>
      <c r="K24" s="220">
        <f t="shared" si="10"/>
        <v>35750</v>
      </c>
      <c r="L24" s="220">
        <f t="shared" si="10"/>
        <v>-446993</v>
      </c>
      <c r="M24" s="220">
        <f t="shared" si="10"/>
        <v>-380490</v>
      </c>
      <c r="N24" s="220">
        <f t="shared" si="10"/>
        <v>0</v>
      </c>
      <c r="O24" s="220">
        <f t="shared" si="10"/>
        <v>83794</v>
      </c>
      <c r="P24" s="220">
        <f t="shared" si="10"/>
        <v>2951360.22</v>
      </c>
      <c r="Q24" s="220">
        <f t="shared" si="10"/>
        <v>2100</v>
      </c>
      <c r="R24" s="220">
        <f t="shared" si="10"/>
        <v>1268000</v>
      </c>
      <c r="S24" s="220">
        <f t="shared" si="10"/>
        <v>4283450.7499999981</v>
      </c>
      <c r="V24" s="228" t="s">
        <v>3225</v>
      </c>
      <c r="W24" s="228" t="s">
        <v>3005</v>
      </c>
      <c r="X24" s="228" t="s">
        <v>3006</v>
      </c>
      <c r="Y24" s="228" t="s">
        <v>3007</v>
      </c>
    </row>
    <row r="25" spans="1:27" s="239" customFormat="1" outlineLevel="1" x14ac:dyDescent="0.2">
      <c r="A25" s="246" t="s">
        <v>3026</v>
      </c>
      <c r="C25" s="240"/>
      <c r="D25" s="247">
        <f>D23/D22-1</f>
        <v>0.15821167343066156</v>
      </c>
      <c r="E25" s="284">
        <f>E23/E22-1</f>
        <v>0</v>
      </c>
      <c r="F25" s="284">
        <f t="shared" ref="F25:S25" si="11">F23/F22-1</f>
        <v>-0.24457947916666667</v>
      </c>
      <c r="G25" s="284">
        <f t="shared" si="11"/>
        <v>-0.10737186260256049</v>
      </c>
      <c r="H25" s="270" t="str">
        <f>IFERROR(H23/H22-1, "n/a")</f>
        <v>n/a</v>
      </c>
      <c r="I25" s="284">
        <f t="shared" si="11"/>
        <v>-0.30739475308641973</v>
      </c>
      <c r="J25" s="248">
        <f t="shared" si="11"/>
        <v>-0.49993393939393949</v>
      </c>
      <c r="K25" s="284">
        <f t="shared" si="11"/>
        <v>-3.7239583333333326E-2</v>
      </c>
      <c r="L25" s="247">
        <f t="shared" si="11"/>
        <v>0.16931553030303026</v>
      </c>
      <c r="M25" s="248">
        <f t="shared" si="11"/>
        <v>0.317075</v>
      </c>
      <c r="N25" s="247">
        <f t="shared" si="11"/>
        <v>0</v>
      </c>
      <c r="O25" s="247">
        <f t="shared" si="11"/>
        <v>-0.48019484240687682</v>
      </c>
      <c r="P25" s="248">
        <f t="shared" si="11"/>
        <v>-0.55011374501482757</v>
      </c>
      <c r="Q25" s="248">
        <f t="shared" si="11"/>
        <v>-5.7851239669426402E-4</v>
      </c>
      <c r="R25" s="248">
        <f t="shared" si="11"/>
        <v>-0.96060606060606057</v>
      </c>
      <c r="S25" s="248">
        <f t="shared" si="11"/>
        <v>-0.20723299620097069</v>
      </c>
      <c r="T25" s="240"/>
      <c r="U25" s="240"/>
      <c r="V25" s="241">
        <v>967605.45999999717</v>
      </c>
      <c r="W25" s="166">
        <v>1581159.1300000006</v>
      </c>
      <c r="X25" s="241">
        <v>-2069771.29</v>
      </c>
      <c r="Y25" s="241">
        <f>V25+W25+X25</f>
        <v>478993.29999999795</v>
      </c>
    </row>
    <row r="26" spans="1:27" x14ac:dyDescent="0.2">
      <c r="C26"/>
      <c r="W26" s="166">
        <v>2411351.46</v>
      </c>
      <c r="X26" s="20">
        <v>-2477295.29</v>
      </c>
      <c r="Y26" s="20">
        <f>Y25+W26+X26</f>
        <v>413049.46999999788</v>
      </c>
    </row>
    <row r="27" spans="1:27" ht="16" thickBot="1" x14ac:dyDescent="0.25">
      <c r="C27"/>
      <c r="T27" s="90"/>
      <c r="W27" s="166"/>
    </row>
    <row r="28" spans="1:27" ht="49" thickBot="1" x14ac:dyDescent="0.25">
      <c r="J28" s="240"/>
      <c r="K28" s="116" t="s">
        <v>2441</v>
      </c>
      <c r="L28" s="117" t="s">
        <v>3024</v>
      </c>
      <c r="M28" s="135" t="s">
        <v>2444</v>
      </c>
      <c r="N28" s="118" t="s">
        <v>2451</v>
      </c>
      <c r="O28" s="118" t="s">
        <v>2452</v>
      </c>
      <c r="P28" s="118" t="s">
        <v>2458</v>
      </c>
      <c r="Q28" s="118" t="s">
        <v>2446</v>
      </c>
      <c r="R28" s="119" t="s">
        <v>3521</v>
      </c>
      <c r="W28" s="166">
        <v>1964202.95</v>
      </c>
      <c r="X28" s="20">
        <v>-1255454.76</v>
      </c>
      <c r="Y28" s="20">
        <f>Y26+W28+X28</f>
        <v>1121797.6599999981</v>
      </c>
    </row>
    <row r="29" spans="1:27" ht="16" x14ac:dyDescent="0.2">
      <c r="J29" s="256" t="s">
        <v>3003</v>
      </c>
      <c r="K29" s="121" t="s">
        <v>2445</v>
      </c>
      <c r="L29" s="122">
        <v>967605.46</v>
      </c>
      <c r="M29" s="175">
        <f>11434688.53+9769736.26+2015825.26</f>
        <v>23220250.050000001</v>
      </c>
      <c r="N29" s="123">
        <f>-(GETPIVOTDATA("Дебет",$A$43,"Смета","Аренда")+GETPIVOTDATA("Дебет",$A$43,"Смета","Банк")+GETPIVOTDATA("Дебет",$A$43,"Смета","Зарплата")+GETPIVOTDATA("Дебет",$A$43,"Смета","Наличные и офисные расходы")+GETPIVOTDATA("Дебет",$A$43,"Смета","Сервер/сайт/связь")+GETPIVOTDATA("Дебет",$A$43,"Смета","Бухгалтерия")+GETPIVOTDATA("Дебет",$A$43,"Смета","Уборка территории")+GETPIVOTDATA("Дебет",$A$43,"Смета","Юридические услуги")+GETPIVOTDATA("Дебет",$A$43,"Смета","Газ и обслуживание")+GETPIVOTDATA("Дебет",$A$43,"Смета","Вода. Обслуживание")+GETPIVOTDATA("Дебет",$A$43,"Смета","Ремонт и содержание имущества")+GETPIVOTDATA("Дебет",$A$43,"Смета","Охрана")+GETPIVOTDATA("Дебет",$A$43,"Смета","Проекты"))-E23</f>
        <v>-16386282.490000002</v>
      </c>
      <c r="O29" s="90">
        <v>0</v>
      </c>
      <c r="P29" s="123">
        <f>-GETPIVOTDATA("Дебет",$A$43,"Смета","Стоки")-GETPIVOTDATA("Дебет",$A$43,"Смета","Мусор")-GETPIVOTDATA("Дебет",$A$43,"Смета","Электроэнергия")-GETPIVOTDATA("Дебет",$A$43,"Смета","Аренда земли")+E23</f>
        <v>-6818628.9299999997</v>
      </c>
      <c r="Q29" s="134">
        <f>100-GETPIVOTDATA("Дебет",$A$43,"Смета","Не  расходы /Движения ")</f>
        <v>-784916.68</v>
      </c>
      <c r="R29" s="124">
        <f>SUM(L29:Q29)</f>
        <v>198027.4099999998</v>
      </c>
      <c r="W29" s="166">
        <v>1733056.7100000002</v>
      </c>
      <c r="X29" s="20">
        <v>-2691636.1</v>
      </c>
      <c r="Y29" s="20">
        <f t="shared" ref="Y29:Y34" si="12">Y28+W29+X29</f>
        <v>163218.26999999816</v>
      </c>
    </row>
    <row r="30" spans="1:27" ht="16" x14ac:dyDescent="0.2">
      <c r="C30" s="238"/>
      <c r="J30" s="256" t="s">
        <v>3021</v>
      </c>
      <c r="K30" s="125" t="s">
        <v>2449</v>
      </c>
      <c r="L30" s="126">
        <v>1525194.7</v>
      </c>
      <c r="M30" s="132">
        <v>44000</v>
      </c>
      <c r="N30" s="132">
        <f>-100-75</f>
        <v>-175</v>
      </c>
      <c r="O30" s="266">
        <v>-16209.91</v>
      </c>
      <c r="P30" s="91"/>
      <c r="Q30" s="91"/>
      <c r="R30" s="127">
        <f>SUM(L30:Q30)</f>
        <v>1552809.79</v>
      </c>
      <c r="W30" s="166">
        <v>1832787.800000001</v>
      </c>
      <c r="X30" s="20">
        <v>-1919300.02</v>
      </c>
      <c r="Y30" s="20">
        <f t="shared" si="12"/>
        <v>76706.049999999115</v>
      </c>
    </row>
    <row r="31" spans="1:27" ht="16" x14ac:dyDescent="0.2">
      <c r="C31" s="90"/>
      <c r="J31" s="257" t="s">
        <v>2450</v>
      </c>
      <c r="K31" s="125" t="s">
        <v>2156</v>
      </c>
      <c r="L31" s="126">
        <v>95.17</v>
      </c>
      <c r="M31" s="132">
        <v>741016.68</v>
      </c>
      <c r="N31" s="266"/>
      <c r="O31" s="91"/>
      <c r="P31" s="91"/>
      <c r="Q31" s="266"/>
      <c r="R31" s="127">
        <f>SUM(L31:Q31)</f>
        <v>741111.85000000009</v>
      </c>
      <c r="W31" s="166">
        <v>1912130.4799999991</v>
      </c>
      <c r="X31" s="20">
        <v>-1137216.68</v>
      </c>
      <c r="Y31" s="20">
        <f t="shared" si="12"/>
        <v>851619.84999999823</v>
      </c>
    </row>
    <row r="32" spans="1:27" ht="16" thickBot="1" x14ac:dyDescent="0.25">
      <c r="C32" s="90"/>
      <c r="J32" s="240"/>
      <c r="K32" s="262"/>
      <c r="L32" s="263"/>
      <c r="M32" s="263"/>
      <c r="N32" s="263"/>
      <c r="O32" s="264"/>
      <c r="P32" s="264"/>
      <c r="Q32" s="263"/>
      <c r="R32" s="265"/>
      <c r="W32" s="20">
        <v>1939627.4800000004</v>
      </c>
      <c r="X32" s="20">
        <v>-1614967.08</v>
      </c>
      <c r="Y32" s="20">
        <f t="shared" si="12"/>
        <v>1176280.2499999986</v>
      </c>
    </row>
    <row r="33" spans="1:25" ht="16" thickBot="1" x14ac:dyDescent="0.25">
      <c r="C33" s="238"/>
      <c r="J33" s="240"/>
      <c r="K33" s="136" t="s">
        <v>2192</v>
      </c>
      <c r="L33" s="137" t="s">
        <v>2453</v>
      </c>
      <c r="M33" s="137"/>
      <c r="N33" s="137"/>
      <c r="O33" s="138">
        <v>45657</v>
      </c>
      <c r="P33" s="137"/>
      <c r="Q33" s="137"/>
      <c r="R33" s="139">
        <f>SUM(R29:R31)</f>
        <v>2491949.0499999998</v>
      </c>
      <c r="W33" s="20">
        <v>1687606.0499999989</v>
      </c>
      <c r="X33" s="20">
        <v>-2411992.7000000002</v>
      </c>
      <c r="Y33" s="20">
        <f t="shared" si="12"/>
        <v>451893.5999999973</v>
      </c>
    </row>
    <row r="34" spans="1:25" x14ac:dyDescent="0.2">
      <c r="N34" s="173"/>
      <c r="O34" s="173"/>
      <c r="P34" s="173"/>
      <c r="W34" s="20">
        <v>1645952.3999999997</v>
      </c>
      <c r="X34" s="20">
        <v>-1695366.68</v>
      </c>
      <c r="Y34" s="20">
        <f t="shared" si="12"/>
        <v>402479.31999999727</v>
      </c>
    </row>
    <row r="35" spans="1:25" x14ac:dyDescent="0.2">
      <c r="M35" s="173"/>
      <c r="N35" s="173"/>
      <c r="O35" s="173"/>
      <c r="P35" s="173"/>
      <c r="W35" s="20">
        <v>1670712.7399999993</v>
      </c>
      <c r="X35" s="20">
        <v>-1804736.74</v>
      </c>
      <c r="Y35" s="20">
        <f>Y34+W35+X35</f>
        <v>268455.31999999657</v>
      </c>
    </row>
    <row r="36" spans="1:25" x14ac:dyDescent="0.2">
      <c r="O36" s="173"/>
      <c r="P36" s="173"/>
      <c r="W36" s="20">
        <v>2825837.5900000008</v>
      </c>
      <c r="X36" s="20">
        <v>-1818509.5</v>
      </c>
      <c r="Y36" s="20">
        <f>Y35+W36+X36</f>
        <v>1275783.4099999974</v>
      </c>
    </row>
    <row r="37" spans="1:25" x14ac:dyDescent="0.2">
      <c r="N37" s="173"/>
      <c r="W37" s="20">
        <v>2015825.26</v>
      </c>
      <c r="X37" s="20">
        <v>-3093581.26</v>
      </c>
      <c r="Y37" s="20">
        <f>Y36+W37+X37</f>
        <v>198027.40999999736</v>
      </c>
    </row>
    <row r="38" spans="1:25" x14ac:dyDescent="0.2">
      <c r="N38" s="173"/>
      <c r="V38" s="227">
        <f>SUM(V25:V37)</f>
        <v>967605.45999999717</v>
      </c>
      <c r="W38" s="227">
        <f>SUM(W25:W37)</f>
        <v>23220250.050000001</v>
      </c>
      <c r="X38" s="237">
        <f>SUM(X25:X37)</f>
        <v>-23989828.099999994</v>
      </c>
      <c r="Y38" s="227">
        <f>V38+W38+X38</f>
        <v>198027.41000000387</v>
      </c>
    </row>
    <row r="39" spans="1:25" s="239" customFormat="1" x14ac:dyDescent="0.2"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1"/>
      <c r="W39" s="241"/>
      <c r="X39" s="241"/>
      <c r="Y39" s="241"/>
    </row>
    <row r="40" spans="1:25" s="239" customFormat="1" x14ac:dyDescent="0.2"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1"/>
      <c r="W40" s="241"/>
      <c r="X40" s="241"/>
      <c r="Y40" s="241"/>
    </row>
    <row r="41" spans="1:25" x14ac:dyDescent="0.2">
      <c r="A41" s="21" t="s">
        <v>0</v>
      </c>
      <c r="B41" t="s">
        <v>2286</v>
      </c>
      <c r="D41" s="240"/>
      <c r="E41" s="240"/>
      <c r="F41" s="240" t="s">
        <v>3520</v>
      </c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1"/>
      <c r="W41" s="241"/>
    </row>
    <row r="42" spans="1:25" s="239" customFormat="1" x14ac:dyDescent="0.2"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1"/>
      <c r="W42" s="241"/>
      <c r="X42" s="241"/>
      <c r="Y42" s="241"/>
    </row>
    <row r="43" spans="1:25" x14ac:dyDescent="0.2">
      <c r="A43" s="21" t="s">
        <v>2194</v>
      </c>
      <c r="C43"/>
      <c r="D43" s="21" t="s">
        <v>2261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5" s="38" customFormat="1" ht="48" x14ac:dyDescent="0.2">
      <c r="A44" s="21" t="s">
        <v>2285</v>
      </c>
      <c r="B44" s="37" t="s">
        <v>2243</v>
      </c>
      <c r="C44" s="37" t="s">
        <v>2250</v>
      </c>
      <c r="D44" s="45" t="s">
        <v>2272</v>
      </c>
      <c r="E44" s="45" t="s">
        <v>2262</v>
      </c>
      <c r="F44" s="45" t="s">
        <v>2209</v>
      </c>
      <c r="G44" s="45" t="s">
        <v>2266</v>
      </c>
      <c r="H44" s="45" t="s">
        <v>2267</v>
      </c>
      <c r="I44" s="45" t="s">
        <v>2265</v>
      </c>
      <c r="J44" s="45" t="s">
        <v>2268</v>
      </c>
      <c r="K44" s="45" t="s">
        <v>2213</v>
      </c>
      <c r="L44" s="45" t="s">
        <v>2427</v>
      </c>
      <c r="M44" s="45" t="s">
        <v>2271</v>
      </c>
      <c r="N44" s="45" t="s">
        <v>2276</v>
      </c>
      <c r="O44" s="45" t="s">
        <v>2269</v>
      </c>
      <c r="P44" s="45" t="s">
        <v>2270</v>
      </c>
      <c r="Q44" s="46" t="s">
        <v>2235</v>
      </c>
      <c r="R44" s="46" t="s">
        <v>2273</v>
      </c>
      <c r="S44" s="46" t="s">
        <v>2236</v>
      </c>
      <c r="T44" s="46" t="s">
        <v>2218</v>
      </c>
      <c r="U44" s="87" t="s">
        <v>2432</v>
      </c>
      <c r="V44" s="45" t="s">
        <v>2193</v>
      </c>
      <c r="W44"/>
      <c r="X44"/>
      <c r="Y44" s="20"/>
    </row>
    <row r="45" spans="1:25" s="38" customFormat="1" x14ac:dyDescent="0.2">
      <c r="A45" s="213" t="s">
        <v>2863</v>
      </c>
      <c r="B45"/>
      <c r="C45"/>
      <c r="D45" s="44">
        <v>8497.44</v>
      </c>
      <c r="E45" s="44">
        <v>5923</v>
      </c>
      <c r="F45" s="44">
        <v>287030.51</v>
      </c>
      <c r="G45" s="44">
        <v>1218</v>
      </c>
      <c r="H45" s="44">
        <v>14507.46</v>
      </c>
      <c r="I45" s="44">
        <v>10000</v>
      </c>
      <c r="J45" s="44">
        <v>87290</v>
      </c>
      <c r="K45" s="44">
        <v>162245</v>
      </c>
      <c r="L45" s="2">
        <v>6000</v>
      </c>
      <c r="M45" s="44">
        <v>30200</v>
      </c>
      <c r="N45" s="44">
        <v>661565.67999999993</v>
      </c>
      <c r="O45" s="44">
        <v>300000</v>
      </c>
      <c r="P45" s="44"/>
      <c r="Q45" s="44"/>
      <c r="R45" s="44"/>
      <c r="S45" s="44">
        <v>349108.23000000004</v>
      </c>
      <c r="T45" s="2">
        <v>146185.97</v>
      </c>
      <c r="U45" s="2"/>
      <c r="V45" s="2">
        <v>2069771.2899999998</v>
      </c>
      <c r="W45"/>
      <c r="X45"/>
      <c r="Y45" s="20"/>
    </row>
    <row r="46" spans="1:25" x14ac:dyDescent="0.2">
      <c r="A46" s="213" t="s">
        <v>2864</v>
      </c>
      <c r="C46"/>
      <c r="D46" s="44">
        <v>4532.3</v>
      </c>
      <c r="E46" s="44">
        <v>6125.86</v>
      </c>
      <c r="F46" s="44">
        <v>336795.13</v>
      </c>
      <c r="G46" s="44">
        <v>11505</v>
      </c>
      <c r="H46" s="44">
        <v>6527.46</v>
      </c>
      <c r="I46" s="44">
        <v>55400</v>
      </c>
      <c r="J46" s="44">
        <v>469521</v>
      </c>
      <c r="K46" s="44">
        <v>2245</v>
      </c>
      <c r="L46" s="2">
        <v>6000</v>
      </c>
      <c r="M46" s="44">
        <v>650</v>
      </c>
      <c r="N46" s="44">
        <v>827665.87000000011</v>
      </c>
      <c r="O46" s="44">
        <v>306400</v>
      </c>
      <c r="P46" s="44"/>
      <c r="Q46" s="44">
        <v>77642.399999999994</v>
      </c>
      <c r="R46" s="44">
        <v>73468.320000000007</v>
      </c>
      <c r="S46" s="44">
        <v>292816.95</v>
      </c>
      <c r="T46" s="2"/>
      <c r="U46" s="2"/>
      <c r="V46" s="2">
        <v>2477295.29</v>
      </c>
      <c r="W46"/>
      <c r="X46"/>
    </row>
    <row r="47" spans="1:25" x14ac:dyDescent="0.2">
      <c r="A47" s="213" t="s">
        <v>3039</v>
      </c>
      <c r="C47"/>
      <c r="D47" s="44"/>
      <c r="E47" s="44">
        <v>4862.0599999999995</v>
      </c>
      <c r="F47" s="44">
        <v>308432</v>
      </c>
      <c r="G47" s="44">
        <v>17081</v>
      </c>
      <c r="H47" s="44">
        <v>30445.78</v>
      </c>
      <c r="I47" s="44">
        <v>55400</v>
      </c>
      <c r="J47" s="44">
        <v>209053</v>
      </c>
      <c r="K47" s="44">
        <v>80000</v>
      </c>
      <c r="L47" s="2">
        <v>6000</v>
      </c>
      <c r="M47" s="44">
        <v>11949</v>
      </c>
      <c r="N47" s="44">
        <v>39691.69</v>
      </c>
      <c r="O47" s="44">
        <v>311000</v>
      </c>
      <c r="P47" s="44"/>
      <c r="Q47" s="44">
        <v>105876</v>
      </c>
      <c r="R47" s="44">
        <v>50968.32</v>
      </c>
      <c r="S47" s="44">
        <v>19540.47</v>
      </c>
      <c r="T47" s="2">
        <v>5155.4399999999996</v>
      </c>
      <c r="U47" s="2"/>
      <c r="V47" s="2">
        <v>1255454.76</v>
      </c>
      <c r="W47"/>
      <c r="X47"/>
    </row>
    <row r="48" spans="1:25" x14ac:dyDescent="0.2">
      <c r="A48" s="213" t="s">
        <v>3076</v>
      </c>
      <c r="C48"/>
      <c r="D48" s="44">
        <v>17000</v>
      </c>
      <c r="E48" s="44">
        <v>5924.84</v>
      </c>
      <c r="F48" s="44">
        <v>334741</v>
      </c>
      <c r="G48" s="44">
        <v>14673.359999999999</v>
      </c>
      <c r="H48" s="44">
        <v>20868.739999999998</v>
      </c>
      <c r="I48" s="44">
        <v>64850</v>
      </c>
      <c r="J48" s="44">
        <v>208527</v>
      </c>
      <c r="K48" s="44">
        <v>80000</v>
      </c>
      <c r="L48" s="2">
        <v>6000</v>
      </c>
      <c r="M48" s="44">
        <v>2907</v>
      </c>
      <c r="N48" s="44">
        <v>121915.02</v>
      </c>
      <c r="O48" s="44">
        <v>300000</v>
      </c>
      <c r="P48" s="44"/>
      <c r="Q48" s="44">
        <v>450767.07</v>
      </c>
      <c r="R48" s="44">
        <v>182904.96000000002</v>
      </c>
      <c r="S48" s="44">
        <v>734371.14</v>
      </c>
      <c r="T48" s="2">
        <v>146185.97</v>
      </c>
      <c r="U48" s="2"/>
      <c r="V48" s="2">
        <v>2691636.1</v>
      </c>
      <c r="W48"/>
      <c r="X48"/>
    </row>
    <row r="49" spans="1:28" x14ac:dyDescent="0.2">
      <c r="A49" s="213" t="s">
        <v>3114</v>
      </c>
      <c r="C49"/>
      <c r="D49" s="44"/>
      <c r="E49" s="44">
        <v>4583.21</v>
      </c>
      <c r="F49" s="44">
        <v>318434.5</v>
      </c>
      <c r="G49" s="44">
        <v>1753.14</v>
      </c>
      <c r="H49" s="44">
        <v>11958.74</v>
      </c>
      <c r="I49" s="44">
        <v>55400</v>
      </c>
      <c r="J49" s="44">
        <v>163600</v>
      </c>
      <c r="K49" s="44">
        <v>96000</v>
      </c>
      <c r="L49" s="2">
        <v>6000</v>
      </c>
      <c r="M49" s="44"/>
      <c r="N49" s="44">
        <v>37197.83</v>
      </c>
      <c r="O49" s="44">
        <v>300000</v>
      </c>
      <c r="P49" s="44"/>
      <c r="Q49" s="44">
        <v>87930.13</v>
      </c>
      <c r="R49" s="44">
        <v>152139.12</v>
      </c>
      <c r="S49" s="44">
        <v>684303.35</v>
      </c>
      <c r="T49" s="2"/>
      <c r="U49" s="2"/>
      <c r="V49" s="2">
        <v>1919300.02</v>
      </c>
      <c r="W49"/>
      <c r="X49"/>
    </row>
    <row r="50" spans="1:28" s="20" customFormat="1" x14ac:dyDescent="0.2">
      <c r="A50" s="213" t="s">
        <v>3144</v>
      </c>
      <c r="B50"/>
      <c r="C50"/>
      <c r="D50" s="44"/>
      <c r="E50" s="44">
        <v>3154.55</v>
      </c>
      <c r="F50" s="44">
        <v>325416.10000000003</v>
      </c>
      <c r="G50" s="44">
        <v>59427</v>
      </c>
      <c r="H50" s="44">
        <v>12161.14</v>
      </c>
      <c r="I50" s="44">
        <v>55400</v>
      </c>
      <c r="J50" s="44">
        <v>95487</v>
      </c>
      <c r="K50" s="44">
        <v>100000</v>
      </c>
      <c r="L50" s="2">
        <v>6000</v>
      </c>
      <c r="M50" s="44">
        <v>30000</v>
      </c>
      <c r="N50" s="44">
        <v>72600.5</v>
      </c>
      <c r="O50" s="44"/>
      <c r="P50" s="44"/>
      <c r="Q50" s="44">
        <v>168414</v>
      </c>
      <c r="R50" s="44">
        <v>117702.48</v>
      </c>
      <c r="S50" s="44">
        <v>91453.91</v>
      </c>
      <c r="T50" s="2"/>
      <c r="U50" s="2"/>
      <c r="V50" s="2">
        <v>1137216.68</v>
      </c>
      <c r="W50"/>
      <c r="X50"/>
      <c r="Z50"/>
      <c r="AA50"/>
      <c r="AB50"/>
    </row>
    <row r="51" spans="1:28" s="283" customFormat="1" x14ac:dyDescent="0.2">
      <c r="A51" s="279" t="s">
        <v>3232</v>
      </c>
      <c r="B51"/>
      <c r="C51"/>
      <c r="D51" s="281"/>
      <c r="E51" s="281">
        <v>13033.29</v>
      </c>
      <c r="F51" s="281">
        <v>135220.11999999997</v>
      </c>
      <c r="G51" s="281">
        <v>27289.09</v>
      </c>
      <c r="H51" s="281">
        <v>5161.1400000000003</v>
      </c>
      <c r="I51" s="281">
        <v>55400</v>
      </c>
      <c r="J51" s="281">
        <v>510543</v>
      </c>
      <c r="K51" s="281">
        <v>160000</v>
      </c>
      <c r="L51" s="282">
        <v>6000</v>
      </c>
      <c r="M51" s="281"/>
      <c r="N51" s="281">
        <v>170381</v>
      </c>
      <c r="O51" s="281">
        <v>300000</v>
      </c>
      <c r="P51" s="281"/>
      <c r="Q51" s="281">
        <v>5434.39</v>
      </c>
      <c r="R51" s="281">
        <v>6734.16</v>
      </c>
      <c r="S51" s="281">
        <v>73584.92</v>
      </c>
      <c r="T51" s="282">
        <v>146185.97</v>
      </c>
      <c r="U51" s="282"/>
      <c r="V51" s="282">
        <v>1614967.0799999998</v>
      </c>
      <c r="W51" s="280"/>
      <c r="X51" s="280"/>
      <c r="Z51" s="280"/>
      <c r="AA51" s="280"/>
      <c r="AB51" s="280"/>
    </row>
    <row r="52" spans="1:28" s="283" customFormat="1" x14ac:dyDescent="0.2">
      <c r="A52" s="279" t="s">
        <v>3233</v>
      </c>
      <c r="B52"/>
      <c r="C52"/>
      <c r="D52" s="281"/>
      <c r="E52" s="281">
        <v>13846.299999999997</v>
      </c>
      <c r="F52" s="281">
        <v>588561.79</v>
      </c>
      <c r="G52" s="281">
        <v>2640</v>
      </c>
      <c r="H52" s="281">
        <v>22161.14</v>
      </c>
      <c r="I52" s="281">
        <v>235400</v>
      </c>
      <c r="J52" s="281">
        <v>241463</v>
      </c>
      <c r="K52" s="281">
        <v>180000</v>
      </c>
      <c r="L52" s="282">
        <v>6000</v>
      </c>
      <c r="M52" s="281">
        <v>15000</v>
      </c>
      <c r="N52" s="281">
        <v>146381.07999999999</v>
      </c>
      <c r="O52" s="281">
        <v>300000</v>
      </c>
      <c r="P52" s="281"/>
      <c r="Q52" s="281">
        <v>377693.37</v>
      </c>
      <c r="R52" s="281">
        <v>208431.40000000002</v>
      </c>
      <c r="S52" s="281">
        <v>72260.62</v>
      </c>
      <c r="T52" s="282">
        <v>2154</v>
      </c>
      <c r="U52" s="282"/>
      <c r="V52" s="282">
        <v>2411992.7000000002</v>
      </c>
      <c r="W52" s="280"/>
      <c r="X52" s="280"/>
      <c r="Z52" s="280"/>
      <c r="AA52" s="280"/>
      <c r="AB52" s="280"/>
    </row>
    <row r="53" spans="1:28" s="283" customFormat="1" x14ac:dyDescent="0.2">
      <c r="A53" s="279" t="s">
        <v>3234</v>
      </c>
      <c r="B53"/>
      <c r="C53"/>
      <c r="D53" s="281">
        <v>17000</v>
      </c>
      <c r="E53" s="281">
        <v>3093.0699999999997</v>
      </c>
      <c r="F53" s="281">
        <v>268220.21999999997</v>
      </c>
      <c r="G53" s="281">
        <v>63081.5</v>
      </c>
      <c r="H53" s="281">
        <v>12161.14</v>
      </c>
      <c r="I53" s="281">
        <v>55400</v>
      </c>
      <c r="J53" s="281">
        <v>247620</v>
      </c>
      <c r="K53" s="281"/>
      <c r="L53" s="282">
        <v>6000</v>
      </c>
      <c r="M53" s="281"/>
      <c r="N53" s="281">
        <v>44615</v>
      </c>
      <c r="O53" s="281">
        <v>300000</v>
      </c>
      <c r="P53" s="281">
        <v>12000</v>
      </c>
      <c r="Q53" s="281">
        <v>83972</v>
      </c>
      <c r="R53" s="281">
        <v>108858</v>
      </c>
      <c r="S53" s="281">
        <v>473345.75</v>
      </c>
      <c r="T53" s="282"/>
      <c r="U53" s="282"/>
      <c r="V53" s="282">
        <v>1695366.68</v>
      </c>
      <c r="W53" s="280"/>
      <c r="X53" s="280"/>
      <c r="Z53" s="280"/>
      <c r="AA53" s="280"/>
      <c r="AB53" s="280"/>
    </row>
    <row r="54" spans="1:28" s="20" customFormat="1" x14ac:dyDescent="0.2">
      <c r="A54" s="213" t="s">
        <v>3235</v>
      </c>
      <c r="B54"/>
      <c r="C54"/>
      <c r="D54" s="44"/>
      <c r="E54" s="44">
        <v>3599.96</v>
      </c>
      <c r="F54" s="44">
        <v>207498.91</v>
      </c>
      <c r="G54" s="44">
        <v>21311</v>
      </c>
      <c r="H54" s="44">
        <v>12641.14</v>
      </c>
      <c r="I54" s="44">
        <v>115400</v>
      </c>
      <c r="J54" s="44">
        <v>283257</v>
      </c>
      <c r="K54" s="44">
        <v>200000</v>
      </c>
      <c r="L54" s="2">
        <v>6000</v>
      </c>
      <c r="M54" s="44"/>
      <c r="N54" s="44">
        <v>164232.4</v>
      </c>
      <c r="O54" s="44">
        <v>305500</v>
      </c>
      <c r="P54" s="44"/>
      <c r="Q54" s="44">
        <v>108934.3</v>
      </c>
      <c r="R54" s="44">
        <v>117085.75999999999</v>
      </c>
      <c r="S54" s="44">
        <v>113190.29999999999</v>
      </c>
      <c r="T54" s="2">
        <v>146185.97</v>
      </c>
      <c r="U54" s="2"/>
      <c r="V54" s="2">
        <v>1804836.7400000002</v>
      </c>
      <c r="W54"/>
      <c r="X54"/>
      <c r="Z54"/>
      <c r="AA54"/>
      <c r="AB54"/>
    </row>
    <row r="55" spans="1:28" s="20" customFormat="1" x14ac:dyDescent="0.2">
      <c r="A55" s="213" t="s">
        <v>3236</v>
      </c>
      <c r="B55"/>
      <c r="C55"/>
      <c r="D55" s="44">
        <v>4042.83</v>
      </c>
      <c r="E55" s="44">
        <v>1240</v>
      </c>
      <c r="F55" s="44">
        <v>250380.35</v>
      </c>
      <c r="G55" s="44">
        <v>1392.5</v>
      </c>
      <c r="H55" s="44">
        <v>29591.14</v>
      </c>
      <c r="I55" s="44">
        <v>55400</v>
      </c>
      <c r="J55" s="44">
        <v>347632</v>
      </c>
      <c r="K55" s="44"/>
      <c r="L55" s="2">
        <v>6000</v>
      </c>
      <c r="M55" s="44"/>
      <c r="N55" s="44">
        <v>34653.17</v>
      </c>
      <c r="O55" s="44">
        <v>300000</v>
      </c>
      <c r="P55" s="44"/>
      <c r="Q55" s="44">
        <v>376163.25</v>
      </c>
      <c r="R55" s="44">
        <v>133585.76</v>
      </c>
      <c r="S55" s="44">
        <v>132242.53</v>
      </c>
      <c r="T55" s="2">
        <v>146185.97</v>
      </c>
      <c r="U55" s="2"/>
      <c r="V55" s="2">
        <v>1818509.5000000002</v>
      </c>
      <c r="W55"/>
      <c r="X55"/>
      <c r="Z55"/>
      <c r="AA55"/>
      <c r="AB55"/>
    </row>
    <row r="56" spans="1:28" s="20" customFormat="1" x14ac:dyDescent="0.2">
      <c r="A56" s="213" t="s">
        <v>3519</v>
      </c>
      <c r="B56"/>
      <c r="C56"/>
      <c r="D56" s="44">
        <v>6838.0599999999995</v>
      </c>
      <c r="E56" s="44">
        <v>7134.23</v>
      </c>
      <c r="F56" s="44">
        <v>440922.62</v>
      </c>
      <c r="G56" s="44">
        <v>3032.51</v>
      </c>
      <c r="H56" s="44">
        <v>19841.14</v>
      </c>
      <c r="I56" s="44">
        <v>110800</v>
      </c>
      <c r="J56" s="44">
        <v>223000</v>
      </c>
      <c r="K56" s="44">
        <v>520000</v>
      </c>
      <c r="L56" s="2">
        <v>6000</v>
      </c>
      <c r="M56" s="44"/>
      <c r="N56" s="44">
        <v>92740.5</v>
      </c>
      <c r="O56" s="44">
        <v>605000</v>
      </c>
      <c r="P56" s="44">
        <v>40000</v>
      </c>
      <c r="Q56" s="44">
        <v>88275</v>
      </c>
      <c r="R56" s="44">
        <v>126085.75999999999</v>
      </c>
      <c r="S56" s="44">
        <v>18894.759999999998</v>
      </c>
      <c r="T56" s="2"/>
      <c r="U56" s="2">
        <v>785016.68</v>
      </c>
      <c r="V56" s="2">
        <v>3093581.26</v>
      </c>
      <c r="W56"/>
      <c r="X56"/>
      <c r="Z56"/>
      <c r="AA56"/>
      <c r="AB56"/>
    </row>
    <row r="57" spans="1:28" s="20" customFormat="1" x14ac:dyDescent="0.2">
      <c r="A57" s="213" t="s">
        <v>2193</v>
      </c>
      <c r="B57"/>
      <c r="C57"/>
      <c r="D57" s="44">
        <v>57910.630000000005</v>
      </c>
      <c r="E57" s="44">
        <v>72520.37</v>
      </c>
      <c r="F57" s="44">
        <v>3801653.2500000005</v>
      </c>
      <c r="G57" s="44">
        <v>224404.1</v>
      </c>
      <c r="H57" s="44">
        <v>198026.16000000003</v>
      </c>
      <c r="I57" s="44">
        <v>924250</v>
      </c>
      <c r="J57" s="44">
        <v>3086993</v>
      </c>
      <c r="K57" s="44">
        <v>1580490</v>
      </c>
      <c r="L57" s="2">
        <v>72000</v>
      </c>
      <c r="M57" s="44">
        <v>90706</v>
      </c>
      <c r="N57" s="44">
        <v>2413639.7399999998</v>
      </c>
      <c r="O57" s="44">
        <v>3627900</v>
      </c>
      <c r="P57" s="44">
        <v>52000</v>
      </c>
      <c r="Q57" s="44">
        <v>1931101.91</v>
      </c>
      <c r="R57" s="44">
        <v>1277964.0400000003</v>
      </c>
      <c r="S57" s="44">
        <v>3055112.9299999997</v>
      </c>
      <c r="T57" s="2">
        <v>738239.28999999992</v>
      </c>
      <c r="U57" s="2">
        <v>785016.68</v>
      </c>
      <c r="V57" s="2">
        <v>23989928.099999994</v>
      </c>
      <c r="W57"/>
      <c r="X57"/>
      <c r="Z57"/>
      <c r="AA57"/>
      <c r="AB57"/>
    </row>
    <row r="58" spans="1:28" s="20" customForma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Z58"/>
      <c r="AA58"/>
      <c r="AB58"/>
    </row>
    <row r="59" spans="1:28" s="20" customForma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Z59"/>
      <c r="AA59"/>
      <c r="AB59"/>
    </row>
    <row r="60" spans="1:28" s="20" customForma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Z60"/>
      <c r="AA60"/>
      <c r="AB60"/>
    </row>
    <row r="61" spans="1:28" s="20" customForma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Z61"/>
      <c r="AA61"/>
      <c r="AB61"/>
    </row>
    <row r="62" spans="1:28" s="20" customForma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Z62"/>
      <c r="AA62"/>
      <c r="AB62"/>
    </row>
    <row r="63" spans="1:28" s="20" customForma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Z63"/>
      <c r="AA63"/>
      <c r="AB63"/>
    </row>
    <row r="64" spans="1:28" s="20" customForma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Z64"/>
      <c r="AA64"/>
      <c r="AB64"/>
    </row>
    <row r="65" spans="1:28" s="20" customForma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Z65"/>
      <c r="AA65"/>
      <c r="AB65"/>
    </row>
    <row r="66" spans="1:28" s="20" customForma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Z66"/>
      <c r="AA66"/>
      <c r="AB66"/>
    </row>
    <row r="67" spans="1:28" s="20" customForma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Z67"/>
      <c r="AA67"/>
      <c r="AB67"/>
    </row>
    <row r="68" spans="1:28" s="20" customForma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Z68"/>
      <c r="AA68"/>
      <c r="AB68"/>
    </row>
    <row r="69" spans="1:28" s="20" customForma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Z69"/>
      <c r="AA69"/>
      <c r="AB69"/>
    </row>
    <row r="70" spans="1:28" s="20" customForma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Z70"/>
      <c r="AA70"/>
      <c r="AB70"/>
    </row>
    <row r="71" spans="1:28" s="20" customForma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Z71"/>
      <c r="AA71"/>
      <c r="AB71"/>
    </row>
    <row r="72" spans="1:28" s="20" customForma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Z72"/>
      <c r="AA72"/>
      <c r="AB72"/>
    </row>
    <row r="73" spans="1:28" s="20" customForma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Z73"/>
      <c r="AA73"/>
      <c r="AB73"/>
    </row>
    <row r="74" spans="1:28" s="20" customForma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Z74"/>
      <c r="AA74"/>
      <c r="AB74"/>
    </row>
    <row r="75" spans="1:28" s="20" customForma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Z75"/>
      <c r="AA75"/>
      <c r="AB75"/>
    </row>
    <row r="76" spans="1:28" s="20" customForma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Z76"/>
      <c r="AA76"/>
      <c r="AB76"/>
    </row>
    <row r="77" spans="1:28" s="20" customForma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Z77"/>
      <c r="AA77"/>
      <c r="AB77"/>
    </row>
    <row r="78" spans="1:28" s="20" customForma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Z78"/>
      <c r="AA78"/>
      <c r="AB78"/>
    </row>
    <row r="79" spans="1:28" s="20" customForma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Z79"/>
      <c r="AA79"/>
      <c r="AB79"/>
    </row>
    <row r="80" spans="1:28" s="20" customForma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Z80"/>
      <c r="AA80"/>
      <c r="AB80"/>
    </row>
    <row r="81" spans="1:28" s="20" customForma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Z81"/>
      <c r="AA81"/>
      <c r="AB81"/>
    </row>
    <row r="82" spans="1:28" s="20" customForma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Z82"/>
      <c r="AA82"/>
      <c r="AB82"/>
    </row>
    <row r="83" spans="1:28" s="20" customForma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Z83"/>
      <c r="AA83"/>
      <c r="AB83"/>
    </row>
    <row r="84" spans="1:28" s="20" customForma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Z84"/>
      <c r="AA84"/>
      <c r="AB84"/>
    </row>
    <row r="85" spans="1:28" s="20" customForma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Z85"/>
      <c r="AA85"/>
      <c r="AB85"/>
    </row>
    <row r="86" spans="1:28" s="20" customForma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Z86"/>
      <c r="AA86"/>
      <c r="AB86"/>
    </row>
    <row r="87" spans="1:28" s="20" customForma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Z87"/>
      <c r="AA87"/>
      <c r="AB87"/>
    </row>
    <row r="88" spans="1:28" s="20" customForma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Z88"/>
      <c r="AA88"/>
      <c r="AB88"/>
    </row>
    <row r="89" spans="1:28" s="20" customForma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Z89"/>
      <c r="AA89"/>
      <c r="AB89"/>
    </row>
    <row r="90" spans="1:28" s="20" customForma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Z90"/>
      <c r="AA90"/>
      <c r="AB90"/>
    </row>
    <row r="91" spans="1:28" s="20" customForma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Z91"/>
      <c r="AA91"/>
      <c r="AB91"/>
    </row>
    <row r="92" spans="1:28" s="20" customForma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Z92"/>
      <c r="AA92"/>
      <c r="AB92"/>
    </row>
    <row r="93" spans="1:28" s="20" customForma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Z93"/>
      <c r="AA93"/>
      <c r="AB93"/>
    </row>
    <row r="94" spans="1:28" s="20" customForma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Z94"/>
      <c r="AA94"/>
      <c r="AB94"/>
    </row>
    <row r="95" spans="1:28" s="20" customForma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Z95"/>
      <c r="AA95"/>
      <c r="AB95"/>
    </row>
    <row r="96" spans="1:28" s="20" customForma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Z96"/>
      <c r="AA96"/>
      <c r="AB96"/>
    </row>
    <row r="97" spans="1:28" s="20" customForma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Z97"/>
      <c r="AA97"/>
      <c r="AB97"/>
    </row>
    <row r="98" spans="1:28" s="20" customForma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Z98"/>
      <c r="AA98"/>
      <c r="AB98"/>
    </row>
    <row r="99" spans="1:28" s="20" customForma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Z99"/>
      <c r="AA99"/>
      <c r="AB99"/>
    </row>
    <row r="100" spans="1:28" s="20" customForma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Z100"/>
      <c r="AA100"/>
      <c r="AB100"/>
    </row>
    <row r="101" spans="1:28" s="20" customForma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Z101"/>
      <c r="AA101"/>
      <c r="AB101"/>
    </row>
    <row r="102" spans="1:28" s="20" customForma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Z102"/>
      <c r="AA102"/>
      <c r="AB102"/>
    </row>
    <row r="103" spans="1:28" s="20" customForma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Z103"/>
      <c r="AA103"/>
      <c r="AB103"/>
    </row>
    <row r="104" spans="1:28" s="20" customForma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Z104"/>
      <c r="AA104"/>
      <c r="AB104"/>
    </row>
    <row r="105" spans="1:28" s="20" customForma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Z105"/>
      <c r="AA105"/>
      <c r="AB105"/>
    </row>
    <row r="106" spans="1:28" s="20" customForma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Z106"/>
      <c r="AA106"/>
      <c r="AB106"/>
    </row>
    <row r="107" spans="1:28" s="20" customForma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Z107"/>
      <c r="AA107"/>
      <c r="AB107"/>
    </row>
    <row r="108" spans="1:28" s="20" customForma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Z108"/>
      <c r="AA108"/>
      <c r="AB108"/>
    </row>
    <row r="109" spans="1:28" s="20" customForma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Z109"/>
      <c r="AA109"/>
      <c r="AB109"/>
    </row>
    <row r="110" spans="1:28" s="20" customForma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Z110"/>
      <c r="AA110"/>
      <c r="AB110"/>
    </row>
    <row r="111" spans="1:28" s="20" customForma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Z111"/>
      <c r="AA111"/>
      <c r="AB111"/>
    </row>
    <row r="112" spans="1:28" s="20" customForma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Z112"/>
      <c r="AA112"/>
      <c r="AB112"/>
    </row>
    <row r="113" spans="1:28" s="20" customForma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Z113"/>
      <c r="AA113"/>
      <c r="AB113"/>
    </row>
    <row r="114" spans="1:28" s="20" customForma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Z114"/>
      <c r="AA114"/>
      <c r="AB114"/>
    </row>
    <row r="115" spans="1:28" s="20" customForma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Z115"/>
      <c r="AA115"/>
      <c r="AB115"/>
    </row>
    <row r="116" spans="1:28" s="20" customForma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Z116"/>
      <c r="AA116"/>
      <c r="AB116"/>
    </row>
    <row r="117" spans="1:28" s="20" customForma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Z117"/>
      <c r="AA117"/>
      <c r="AB117"/>
    </row>
    <row r="118" spans="1:28" s="20" customForma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Z118"/>
      <c r="AA118"/>
      <c r="AB118"/>
    </row>
    <row r="119" spans="1:28" s="20" customForma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Z119"/>
      <c r="AA119"/>
      <c r="AB119"/>
    </row>
    <row r="120" spans="1:28" s="20" customForma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Z120"/>
      <c r="AA120"/>
      <c r="AB120"/>
    </row>
    <row r="121" spans="1:28" s="20" customForma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Z121"/>
      <c r="AA121"/>
      <c r="AB121"/>
    </row>
    <row r="122" spans="1:28" s="20" customForma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Z122"/>
      <c r="AA122"/>
      <c r="AB122"/>
    </row>
    <row r="123" spans="1:28" s="20" customForma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Z123"/>
      <c r="AA123"/>
      <c r="AB123"/>
    </row>
    <row r="124" spans="1:28" s="20" customForma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Z124"/>
      <c r="AA124"/>
      <c r="AB124"/>
    </row>
    <row r="125" spans="1:28" s="20" customForma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Z125"/>
      <c r="AA125"/>
      <c r="AB125"/>
    </row>
    <row r="126" spans="1:28" s="20" customForma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Z126"/>
      <c r="AA126"/>
      <c r="AB126"/>
    </row>
    <row r="127" spans="1:28" s="20" customForma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Z127"/>
      <c r="AA127"/>
      <c r="AB127"/>
    </row>
    <row r="128" spans="1:28" s="20" customForma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Z128"/>
      <c r="AA128"/>
      <c r="AB128"/>
    </row>
    <row r="129" spans="1:28" s="20" customForma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Z129"/>
      <c r="AA129"/>
      <c r="AB129"/>
    </row>
    <row r="130" spans="1:28" s="20" customForma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Z130"/>
      <c r="AA130"/>
      <c r="AB130"/>
    </row>
    <row r="131" spans="1:28" s="20" customForma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Z131"/>
      <c r="AA131"/>
      <c r="AB131"/>
    </row>
    <row r="132" spans="1:28" s="20" customForma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Z132"/>
      <c r="AA132"/>
      <c r="AB132"/>
    </row>
    <row r="133" spans="1:28" s="20" customForma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Z133"/>
      <c r="AA133"/>
      <c r="AB133"/>
    </row>
    <row r="134" spans="1:28" s="20" customForma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Z134"/>
      <c r="AA134"/>
      <c r="AB134"/>
    </row>
    <row r="135" spans="1:28" s="20" customForma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Z135"/>
      <c r="AA135"/>
      <c r="AB135"/>
    </row>
    <row r="136" spans="1:28" s="20" customForma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Z136"/>
      <c r="AA136"/>
      <c r="AB136"/>
    </row>
    <row r="137" spans="1:28" s="20" customForma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Z137"/>
      <c r="AA137"/>
      <c r="AB137"/>
    </row>
    <row r="138" spans="1:28" s="20" customForma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Z138"/>
      <c r="AA138"/>
      <c r="AB138"/>
    </row>
    <row r="139" spans="1:28" s="20" customForma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Z139"/>
      <c r="AA139"/>
      <c r="AB139"/>
    </row>
    <row r="140" spans="1:28" s="20" customForma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Z140"/>
      <c r="AA140"/>
      <c r="AB140"/>
    </row>
    <row r="141" spans="1:28" s="20" customForma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Z141"/>
      <c r="AA141"/>
      <c r="AB141"/>
    </row>
    <row r="142" spans="1:28" s="20" customForma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Z142"/>
      <c r="AA142"/>
      <c r="AB142"/>
    </row>
    <row r="143" spans="1:28" s="20" customForma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Z143"/>
      <c r="AA143"/>
      <c r="AB143"/>
    </row>
    <row r="144" spans="1:28" s="20" customForma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Z144"/>
      <c r="AA144"/>
      <c r="AB144"/>
    </row>
    <row r="145" spans="1:28" s="20" customForma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Z145"/>
      <c r="AA145"/>
      <c r="AB145"/>
    </row>
    <row r="146" spans="1:28" s="20" customForma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Z146"/>
      <c r="AA146"/>
      <c r="AB146"/>
    </row>
    <row r="147" spans="1:28" s="20" customForma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Z147"/>
      <c r="AA147"/>
      <c r="AB147"/>
    </row>
    <row r="148" spans="1:28" s="20" customForma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Z148"/>
      <c r="AA148"/>
      <c r="AB148"/>
    </row>
    <row r="149" spans="1:28" s="20" customForma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Z149"/>
      <c r="AA149"/>
      <c r="AB149"/>
    </row>
    <row r="150" spans="1:28" s="20" customForma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Z150"/>
      <c r="AA150"/>
      <c r="AB150"/>
    </row>
    <row r="151" spans="1:28" s="20" customForma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Z151"/>
      <c r="AA151"/>
      <c r="AB151"/>
    </row>
    <row r="152" spans="1:28" s="20" customForma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Z152"/>
      <c r="AA152"/>
      <c r="AB152"/>
    </row>
    <row r="153" spans="1:28" s="20" customForma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Z153"/>
      <c r="AA153"/>
      <c r="AB153"/>
    </row>
    <row r="154" spans="1:28" s="20" customForma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Z154"/>
      <c r="AA154"/>
      <c r="AB154"/>
    </row>
    <row r="155" spans="1:28" s="20" customForma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Z155"/>
      <c r="AA155"/>
      <c r="AB155"/>
    </row>
    <row r="156" spans="1:28" s="20" customForma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Z156"/>
      <c r="AA156"/>
      <c r="AB156"/>
    </row>
    <row r="157" spans="1:28" s="20" customForma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Z157"/>
      <c r="AA157"/>
      <c r="AB157"/>
    </row>
    <row r="158" spans="1:28" s="20" customForma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Z158"/>
      <c r="AA158"/>
      <c r="AB158"/>
    </row>
    <row r="159" spans="1:28" s="20" customForma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Z159"/>
      <c r="AA159"/>
      <c r="AB159"/>
    </row>
    <row r="160" spans="1:28" s="20" customForma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Z160"/>
      <c r="AA160"/>
      <c r="AB160"/>
    </row>
    <row r="161" spans="1:28" s="20" customForma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Z161"/>
      <c r="AA161"/>
      <c r="AB161"/>
    </row>
    <row r="162" spans="1:28" s="20" customForma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Z162"/>
      <c r="AA162"/>
      <c r="AB162"/>
    </row>
    <row r="163" spans="1:28" s="20" customForma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Z163"/>
      <c r="AA163"/>
      <c r="AB163"/>
    </row>
    <row r="164" spans="1:28" s="20" customForma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Z164"/>
      <c r="AA164"/>
      <c r="AB164"/>
    </row>
    <row r="165" spans="1:28" s="20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Z165"/>
      <c r="AA165"/>
      <c r="AB165"/>
    </row>
    <row r="166" spans="1:28" s="20" customForma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Z166"/>
      <c r="AA166"/>
      <c r="AB166"/>
    </row>
    <row r="167" spans="1:28" s="20" customForma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Z167"/>
      <c r="AA167"/>
      <c r="AB167"/>
    </row>
    <row r="168" spans="1:28" s="20" customForma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Z168"/>
      <c r="AA168"/>
      <c r="AB168"/>
    </row>
    <row r="169" spans="1:28" s="20" customForma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Z169"/>
      <c r="AA169"/>
      <c r="AB169"/>
    </row>
    <row r="170" spans="1:28" s="20" customForma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Z170"/>
      <c r="AA170"/>
      <c r="AB170"/>
    </row>
    <row r="171" spans="1:28" s="20" customForma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Z171"/>
      <c r="AA171"/>
      <c r="AB171"/>
    </row>
    <row r="172" spans="1:28" s="20" customForma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Z172"/>
      <c r="AA172"/>
      <c r="AB172"/>
    </row>
    <row r="173" spans="1:28" s="20" customForma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Z173"/>
      <c r="AA173"/>
      <c r="AB173"/>
    </row>
    <row r="174" spans="1:28" s="20" customForma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Z174"/>
      <c r="AA174"/>
      <c r="AB174"/>
    </row>
    <row r="175" spans="1:28" s="20" customForma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Z175"/>
      <c r="AA175"/>
      <c r="AB175"/>
    </row>
    <row r="176" spans="1:28" s="20" customForma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Z176"/>
      <c r="AA176"/>
      <c r="AB176"/>
    </row>
    <row r="177" spans="1:28" s="20" customForma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Z177"/>
      <c r="AA177"/>
      <c r="AB177"/>
    </row>
    <row r="178" spans="1:28" s="20" customForma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Z178"/>
      <c r="AA178"/>
      <c r="AB178"/>
    </row>
    <row r="179" spans="1:28" s="20" customForma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Z179"/>
      <c r="AA179"/>
      <c r="AB179"/>
    </row>
    <row r="180" spans="1:28" s="20" customForma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Z180"/>
      <c r="AA180"/>
      <c r="AB180"/>
    </row>
    <row r="181" spans="1:28" s="20" customForma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Z181"/>
      <c r="AA181"/>
      <c r="AB181"/>
    </row>
    <row r="182" spans="1:28" s="20" customForma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Z182"/>
      <c r="AA182"/>
      <c r="AB182"/>
    </row>
    <row r="183" spans="1:28" s="20" customForma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Z183"/>
      <c r="AA183"/>
      <c r="AB183"/>
    </row>
    <row r="184" spans="1:28" s="20" customForma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Z184"/>
      <c r="AA184"/>
      <c r="AB184"/>
    </row>
    <row r="185" spans="1:28" s="20" customForma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Z185"/>
      <c r="AA185"/>
      <c r="AB185"/>
    </row>
    <row r="186" spans="1:28" s="20" customForma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Z186"/>
      <c r="AA186"/>
      <c r="AB186"/>
    </row>
    <row r="187" spans="1:28" s="20" customForma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Z187"/>
      <c r="AA187"/>
      <c r="AB187"/>
    </row>
    <row r="188" spans="1:28" s="20" customForma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Z188"/>
      <c r="AA188"/>
      <c r="AB188"/>
    </row>
    <row r="189" spans="1:28" s="20" customForma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Z189"/>
      <c r="AA189"/>
      <c r="AB189"/>
    </row>
    <row r="190" spans="1:28" s="20" customForma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Z190"/>
      <c r="AA190"/>
      <c r="AB190"/>
    </row>
    <row r="191" spans="1:28" s="20" customForma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Z191"/>
      <c r="AA191"/>
      <c r="AB191"/>
    </row>
    <row r="192" spans="1:28" s="20" customForma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Z192"/>
      <c r="AA192"/>
      <c r="AB192"/>
    </row>
    <row r="193" spans="1:28" s="20" customForma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Z193"/>
      <c r="AA193"/>
      <c r="AB193"/>
    </row>
    <row r="194" spans="1:28" s="20" customForma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Z194"/>
      <c r="AA194"/>
      <c r="AB194"/>
    </row>
    <row r="195" spans="1:28" s="20" customForma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Z195"/>
      <c r="AA195"/>
      <c r="AB195"/>
    </row>
    <row r="196" spans="1:28" s="20" customForma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Z196"/>
      <c r="AA196"/>
      <c r="AB196"/>
    </row>
    <row r="197" spans="1:28" s="20" customForma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Z197"/>
      <c r="AA197"/>
      <c r="AB197"/>
    </row>
    <row r="198" spans="1:28" s="20" customForma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Z198"/>
      <c r="AA198"/>
      <c r="AB198"/>
    </row>
    <row r="199" spans="1:28" s="20" customForma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Z199"/>
      <c r="AA199"/>
      <c r="AB199"/>
    </row>
    <row r="200" spans="1:28" s="20" customForma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Z200"/>
      <c r="AA200"/>
      <c r="AB200"/>
    </row>
    <row r="201" spans="1:28" s="20" customForma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Z201"/>
      <c r="AA201"/>
      <c r="AB201"/>
    </row>
    <row r="202" spans="1:28" s="20" customForma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Z202"/>
      <c r="AA202"/>
      <c r="AB202"/>
    </row>
    <row r="203" spans="1:28" s="20" customForma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Z203"/>
      <c r="AA203"/>
      <c r="AB203"/>
    </row>
    <row r="204" spans="1:28" s="20" customForma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Z204"/>
      <c r="AA204"/>
      <c r="AB204"/>
    </row>
    <row r="205" spans="1:28" s="20" customForma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Z205"/>
      <c r="AA205"/>
      <c r="AB205"/>
    </row>
    <row r="206" spans="1:28" s="20" customForma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Z206"/>
      <c r="AA206"/>
      <c r="AB206"/>
    </row>
    <row r="207" spans="1:28" s="20" customForma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Z207"/>
      <c r="AA207"/>
      <c r="AB207"/>
    </row>
    <row r="208" spans="1:28" s="20" customForma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Z208"/>
      <c r="AA208"/>
      <c r="AB208"/>
    </row>
    <row r="209" spans="1:28" s="20" customForma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Z209"/>
      <c r="AA209"/>
      <c r="AB209"/>
    </row>
    <row r="210" spans="1:28" s="20" customForma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Z210"/>
      <c r="AA210"/>
      <c r="AB210"/>
    </row>
    <row r="211" spans="1:28" s="20" customForma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Z211"/>
      <c r="AA211"/>
      <c r="AB211"/>
    </row>
    <row r="212" spans="1:28" s="20" customForma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Z212"/>
      <c r="AA212"/>
      <c r="AB212"/>
    </row>
    <row r="213" spans="1:28" s="20" customForma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Z213"/>
      <c r="AA213"/>
      <c r="AB213"/>
    </row>
    <row r="214" spans="1:28" s="20" customForma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Z214"/>
      <c r="AA214"/>
      <c r="AB214"/>
    </row>
    <row r="215" spans="1:28" s="20" customForma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Z215"/>
      <c r="AA215"/>
      <c r="AB215"/>
    </row>
    <row r="216" spans="1:28" s="20" customForma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Z216"/>
      <c r="AA216"/>
      <c r="AB216"/>
    </row>
    <row r="217" spans="1:28" s="20" customForma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Z217"/>
      <c r="AA217"/>
      <c r="AB217"/>
    </row>
    <row r="218" spans="1:28" s="20" customForma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Z218"/>
      <c r="AA218"/>
      <c r="AB218"/>
    </row>
    <row r="219" spans="1:28" s="20" customForma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Z219"/>
      <c r="AA219"/>
      <c r="AB219"/>
    </row>
    <row r="220" spans="1:28" s="20" customForma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Z220"/>
      <c r="AA220"/>
      <c r="AB220"/>
    </row>
    <row r="221" spans="1:28" s="20" customForma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Z221"/>
      <c r="AA221"/>
      <c r="AB221"/>
    </row>
    <row r="222" spans="1:28" s="20" customForma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Z222"/>
      <c r="AA222"/>
      <c r="AB222"/>
    </row>
    <row r="223" spans="1:28" s="20" customForma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Z223"/>
      <c r="AA223"/>
      <c r="AB223"/>
    </row>
    <row r="224" spans="1:28" s="20" customForma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Z224"/>
      <c r="AA224"/>
      <c r="AB224"/>
    </row>
    <row r="225" spans="1:28" s="20" customForma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Z225"/>
      <c r="AA225"/>
      <c r="AB225"/>
    </row>
    <row r="226" spans="1:28" s="20" customForma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Z226"/>
      <c r="AA226"/>
      <c r="AB226"/>
    </row>
    <row r="227" spans="1:28" s="20" customForma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Z227"/>
      <c r="AA227"/>
      <c r="AB227"/>
    </row>
    <row r="228" spans="1:28" s="20" customForma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Z228"/>
      <c r="AA228"/>
      <c r="AB228"/>
    </row>
    <row r="229" spans="1:28" s="20" customForma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Z229"/>
      <c r="AA229"/>
      <c r="AB229"/>
    </row>
    <row r="230" spans="1:28" s="20" customForma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Z230"/>
      <c r="AA230"/>
      <c r="AB230"/>
    </row>
    <row r="231" spans="1:28" s="20" customForma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Z231"/>
      <c r="AA231"/>
      <c r="AB231"/>
    </row>
    <row r="232" spans="1:28" s="20" customForma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Z232"/>
      <c r="AA232"/>
      <c r="AB232"/>
    </row>
    <row r="233" spans="1:28" s="20" customForma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Z233"/>
      <c r="AA233"/>
      <c r="AB233"/>
    </row>
    <row r="234" spans="1:28" s="20" customForma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Z234"/>
      <c r="AA234"/>
      <c r="AB234"/>
    </row>
    <row r="235" spans="1:28" s="20" customForma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Z235"/>
      <c r="AA235"/>
      <c r="AB235"/>
    </row>
    <row r="236" spans="1:28" s="20" customForma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Z236"/>
      <c r="AA236"/>
      <c r="AB236"/>
    </row>
    <row r="237" spans="1:28" s="20" customForma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Z237"/>
      <c r="AA237"/>
      <c r="AB237"/>
    </row>
    <row r="238" spans="1:28" s="20" customForma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Z238"/>
      <c r="AA238"/>
      <c r="AB238"/>
    </row>
    <row r="239" spans="1:28" s="20" customForma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Z239"/>
      <c r="AA239"/>
      <c r="AB239"/>
    </row>
    <row r="240" spans="1:28" s="20" customForma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Z240"/>
      <c r="AA240"/>
      <c r="AB240"/>
    </row>
    <row r="241" spans="1:28" s="20" customForma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Z241"/>
      <c r="AA241"/>
      <c r="AB241"/>
    </row>
    <row r="242" spans="1:28" s="20" customForma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Z242"/>
      <c r="AA242"/>
      <c r="AB242"/>
    </row>
    <row r="243" spans="1:28" s="20" customForma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Z243"/>
      <c r="AA243"/>
      <c r="AB243"/>
    </row>
    <row r="244" spans="1:28" s="20" customForma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Z244"/>
      <c r="AA244"/>
      <c r="AB244"/>
    </row>
    <row r="245" spans="1:28" s="20" customForma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Z245"/>
      <c r="AA245"/>
      <c r="AB245"/>
    </row>
    <row r="246" spans="1:28" s="20" customForma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Z246"/>
      <c r="AA246"/>
      <c r="AB246"/>
    </row>
    <row r="247" spans="1:28" s="20" customForma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Z247"/>
      <c r="AA247"/>
      <c r="AB247"/>
    </row>
    <row r="248" spans="1:28" s="20" customForma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Z248"/>
      <c r="AA248"/>
      <c r="AB248"/>
    </row>
    <row r="249" spans="1:28" s="20" customForma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Z249"/>
      <c r="AA249"/>
      <c r="AB249"/>
    </row>
    <row r="250" spans="1:28" s="20" customForma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Z250"/>
      <c r="AA250"/>
      <c r="AB250"/>
    </row>
    <row r="251" spans="1:28" s="20" customForma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Z251"/>
      <c r="AA251"/>
      <c r="AB251"/>
    </row>
    <row r="252" spans="1:28" s="20" customForma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Z252"/>
      <c r="AA252"/>
      <c r="AB252"/>
    </row>
    <row r="253" spans="1:28" s="20" customForma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Z253"/>
      <c r="AA253"/>
      <c r="AB253"/>
    </row>
    <row r="254" spans="1:28" s="20" customForma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Z254"/>
      <c r="AA254"/>
      <c r="AB254"/>
    </row>
    <row r="255" spans="1:28" s="20" customForma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Z255"/>
      <c r="AA255"/>
      <c r="AB255"/>
    </row>
    <row r="256" spans="1:28" s="20" customFormat="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Z256"/>
      <c r="AA256"/>
      <c r="AB256"/>
    </row>
    <row r="257" spans="1:28" s="20" customFormat="1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Z257"/>
      <c r="AA257"/>
      <c r="AB257"/>
    </row>
    <row r="258" spans="1:28" s="20" customFormat="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Z258"/>
      <c r="AA258"/>
      <c r="AB258"/>
    </row>
    <row r="259" spans="1:28" s="20" customFormat="1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Z259"/>
      <c r="AA259"/>
      <c r="AB259"/>
    </row>
    <row r="260" spans="1:28" s="20" customFormat="1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Z260"/>
      <c r="AA260"/>
      <c r="AB260"/>
    </row>
    <row r="261" spans="1:28" s="20" customForma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Z261"/>
      <c r="AA261"/>
      <c r="AB261"/>
    </row>
    <row r="262" spans="1:28" s="20" customFormat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Z262"/>
      <c r="AA262"/>
      <c r="AB262"/>
    </row>
    <row r="263" spans="1:28" s="20" customFormat="1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Z263"/>
      <c r="AA263"/>
      <c r="AB263"/>
    </row>
    <row r="264" spans="1:28" s="20" customFormat="1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Z264"/>
      <c r="AA264"/>
      <c r="AB264"/>
    </row>
    <row r="265" spans="1:28" s="20" customFormat="1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Z265"/>
      <c r="AA265"/>
      <c r="AB265"/>
    </row>
    <row r="266" spans="1:28" s="20" customFormat="1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Z266"/>
      <c r="AA266"/>
      <c r="AB266"/>
    </row>
    <row r="267" spans="1:28" s="20" customFormat="1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Z267"/>
      <c r="AA267"/>
      <c r="AB267"/>
    </row>
    <row r="268" spans="1:28" s="20" customFormat="1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Z268"/>
      <c r="AA268"/>
      <c r="AB268"/>
    </row>
    <row r="269" spans="1:28" s="20" customFormat="1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Z269"/>
      <c r="AA269"/>
      <c r="AB269"/>
    </row>
    <row r="270" spans="1:28" s="20" customFormat="1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Z270"/>
      <c r="AA270"/>
      <c r="AB270"/>
    </row>
    <row r="271" spans="1:28" s="20" customFormat="1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Z271"/>
      <c r="AA271"/>
      <c r="AB271"/>
    </row>
    <row r="272" spans="1:28" s="20" customFormat="1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Z272"/>
      <c r="AA272"/>
      <c r="AB272"/>
    </row>
    <row r="273" spans="1:28" s="20" customFormat="1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Z273"/>
      <c r="AA273"/>
      <c r="AB273"/>
    </row>
    <row r="274" spans="1:28" s="20" customFormat="1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Z274"/>
      <c r="AA274"/>
      <c r="AB274"/>
    </row>
    <row r="275" spans="1:28" s="20" customFormat="1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Z275"/>
      <c r="AA275"/>
      <c r="AB275"/>
    </row>
    <row r="276" spans="1:28" s="20" customFormat="1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Z276"/>
      <c r="AA276"/>
      <c r="AB276"/>
    </row>
    <row r="277" spans="1:28" s="20" customFormat="1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Z277"/>
      <c r="AA277"/>
      <c r="AB277"/>
    </row>
    <row r="278" spans="1:28" s="20" customFormat="1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Z278"/>
      <c r="AA278"/>
      <c r="AB278"/>
    </row>
    <row r="279" spans="1:28" s="20" customFormat="1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Z279"/>
      <c r="AA279"/>
      <c r="AB279"/>
    </row>
    <row r="280" spans="1:28" s="20" customFormat="1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Z280"/>
      <c r="AA280"/>
      <c r="AB280"/>
    </row>
    <row r="281" spans="1:28" s="20" customFormat="1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Z281"/>
      <c r="AA281"/>
      <c r="AB281"/>
    </row>
    <row r="282" spans="1:28" s="20" customFormat="1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Z282"/>
      <c r="AA282"/>
      <c r="AB282"/>
    </row>
    <row r="283" spans="1:28" s="20" customFormat="1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Z283"/>
      <c r="AA283"/>
      <c r="AB283"/>
    </row>
    <row r="284" spans="1:28" s="20" customFormat="1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Z284"/>
      <c r="AA284"/>
      <c r="AB284"/>
    </row>
    <row r="285" spans="1:28" s="20" customFormat="1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Z285"/>
      <c r="AA285"/>
      <c r="AB285"/>
    </row>
    <row r="286" spans="1:28" s="20" customFormat="1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Z286"/>
      <c r="AA286"/>
      <c r="AB286"/>
    </row>
    <row r="287" spans="1:28" s="20" customFormat="1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Z287"/>
      <c r="AA287"/>
      <c r="AB287"/>
    </row>
    <row r="288" spans="1:28" s="20" customFormat="1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Z288"/>
      <c r="AA288"/>
      <c r="AB288"/>
    </row>
    <row r="289" spans="1:28" s="20" customFormat="1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Z289"/>
      <c r="AA289"/>
      <c r="AB289"/>
    </row>
    <row r="290" spans="1:28" s="20" customFormat="1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Z290"/>
      <c r="AA290"/>
      <c r="AB290"/>
    </row>
    <row r="291" spans="1:28" s="20" customFormat="1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Z291"/>
      <c r="AA291"/>
      <c r="AB291"/>
    </row>
    <row r="292" spans="1:28" s="20" customFormat="1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Z292"/>
      <c r="AA292"/>
      <c r="AB292"/>
    </row>
    <row r="293" spans="1:28" s="20" customFormat="1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Z293"/>
      <c r="AA293"/>
      <c r="AB293"/>
    </row>
    <row r="294" spans="1:28" s="20" customFormat="1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Z294"/>
      <c r="AA294"/>
      <c r="AB294"/>
    </row>
    <row r="295" spans="1:28" s="20" customFormat="1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Z295"/>
      <c r="AA295"/>
      <c r="AB295"/>
    </row>
    <row r="296" spans="1:28" s="20" customFormat="1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Z296"/>
      <c r="AA296"/>
      <c r="AB296"/>
    </row>
    <row r="297" spans="1:28" s="20" customFormat="1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Z297"/>
      <c r="AA297"/>
      <c r="AB297"/>
    </row>
    <row r="298" spans="1:28" s="20" customFormat="1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Z298"/>
      <c r="AA298"/>
      <c r="AB298"/>
    </row>
    <row r="299" spans="1:28" s="20" customFormat="1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Z299"/>
      <c r="AA299"/>
      <c r="AB299"/>
    </row>
    <row r="300" spans="1:28" s="20" customFormat="1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Z300"/>
      <c r="AA300"/>
      <c r="AB300"/>
    </row>
    <row r="301" spans="1:28" s="20" customFormat="1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Z301"/>
      <c r="AA301"/>
      <c r="AB301"/>
    </row>
    <row r="302" spans="1:28" s="20" customFormat="1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Z302"/>
      <c r="AA302"/>
      <c r="AB302"/>
    </row>
    <row r="303" spans="1:28" s="20" customFormat="1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Z303"/>
      <c r="AA303"/>
      <c r="AB303"/>
    </row>
    <row r="304" spans="1:28" s="20" customFormat="1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Z304"/>
      <c r="AA304"/>
      <c r="AB304"/>
    </row>
    <row r="305" spans="1:28" s="20" customFormat="1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Z305"/>
      <c r="AA305"/>
      <c r="AB305"/>
    </row>
    <row r="306" spans="1:28" s="20" customFormat="1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Z306"/>
      <c r="AA306"/>
      <c r="AB306"/>
    </row>
    <row r="307" spans="1:28" s="20" customForma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Z307"/>
      <c r="AA307"/>
      <c r="AB307"/>
    </row>
    <row r="308" spans="1:28" s="20" customFormat="1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Z308"/>
      <c r="AA308"/>
      <c r="AB308"/>
    </row>
    <row r="309" spans="1:28" s="20" customFormat="1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Z309"/>
      <c r="AA309"/>
      <c r="AB309"/>
    </row>
    <row r="310" spans="1:28" s="20" customForma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Z310"/>
      <c r="AA310"/>
      <c r="AB310"/>
    </row>
    <row r="311" spans="1:28" s="20" customFormat="1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Z311"/>
      <c r="AA311"/>
      <c r="AB311"/>
    </row>
    <row r="312" spans="1:28" s="20" customFormat="1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Z312"/>
      <c r="AA312"/>
      <c r="AB312"/>
    </row>
    <row r="313" spans="1:28" s="20" customFormat="1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Z313"/>
      <c r="AA313"/>
      <c r="AB313"/>
    </row>
    <row r="314" spans="1:28" s="20" customFormat="1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Z314"/>
      <c r="AA314"/>
      <c r="AB314"/>
    </row>
    <row r="315" spans="1:28" s="20" customFormat="1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Z315"/>
      <c r="AA315"/>
      <c r="AB315"/>
    </row>
    <row r="316" spans="1:28" s="20" customFormat="1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Z316"/>
      <c r="AA316"/>
      <c r="AB316"/>
    </row>
    <row r="317" spans="1:28" s="20" customFormat="1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Z317"/>
      <c r="AA317"/>
      <c r="AB317"/>
    </row>
    <row r="318" spans="1:28" s="20" customFormat="1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Z318"/>
      <c r="AA318"/>
      <c r="AB318"/>
    </row>
    <row r="319" spans="1:28" s="20" customFormat="1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Z319"/>
      <c r="AA319"/>
      <c r="AB319"/>
    </row>
    <row r="320" spans="1:28" s="20" customFormat="1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Z320"/>
      <c r="AA320"/>
      <c r="AB320"/>
    </row>
    <row r="321" spans="1:28" s="20" customFormat="1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Z321"/>
      <c r="AA321"/>
      <c r="AB321"/>
    </row>
    <row r="322" spans="1:28" s="20" customFormat="1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Z322"/>
      <c r="AA322"/>
      <c r="AB322"/>
    </row>
    <row r="323" spans="1:28" s="20" customFormat="1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Z323"/>
      <c r="AA323"/>
      <c r="AB323"/>
    </row>
    <row r="324" spans="1:28" s="20" customFormat="1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Z324"/>
      <c r="AA324"/>
      <c r="AB324"/>
    </row>
    <row r="325" spans="1:28" s="20" customFormat="1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Z325"/>
      <c r="AA325"/>
      <c r="AB325"/>
    </row>
    <row r="326" spans="1:28" s="20" customFormat="1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Z326"/>
      <c r="AA326"/>
      <c r="AB326"/>
    </row>
    <row r="327" spans="1:28" s="20" customFormat="1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Z327"/>
      <c r="AA327"/>
      <c r="AB327"/>
    </row>
    <row r="328" spans="1:28" s="20" customFormat="1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Z328"/>
      <c r="AA328"/>
      <c r="AB328"/>
    </row>
    <row r="329" spans="1:28" s="20" customFormat="1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Z329"/>
      <c r="AA329"/>
      <c r="AB329"/>
    </row>
    <row r="330" spans="1:28" s="20" customFormat="1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Z330"/>
      <c r="AA330"/>
      <c r="AB330"/>
    </row>
    <row r="331" spans="1:28" s="20" customFormat="1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Z331"/>
      <c r="AA331"/>
      <c r="AB331"/>
    </row>
    <row r="332" spans="1:28" s="20" customFormat="1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Z332"/>
      <c r="AA332"/>
      <c r="AB332"/>
    </row>
    <row r="333" spans="1:28" s="20" customFormat="1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Z333"/>
      <c r="AA333"/>
      <c r="AB333"/>
    </row>
    <row r="334" spans="1:28" s="20" customFormat="1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Z334"/>
      <c r="AA334"/>
      <c r="AB334"/>
    </row>
    <row r="335" spans="1:28" s="20" customFormat="1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Z335"/>
      <c r="AA335"/>
      <c r="AB335"/>
    </row>
    <row r="336" spans="1:28" s="20" customFormat="1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Z336"/>
      <c r="AA336"/>
      <c r="AB336"/>
    </row>
    <row r="337" spans="1:28" s="20" customFormat="1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Z337"/>
      <c r="AA337"/>
      <c r="AB337"/>
    </row>
    <row r="338" spans="1:28" s="20" customFormat="1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Z338"/>
      <c r="AA338"/>
      <c r="AB338"/>
    </row>
    <row r="339" spans="1:28" s="20" customFormat="1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Z339"/>
      <c r="AA339"/>
      <c r="AB339"/>
    </row>
    <row r="340" spans="1:28" s="20" customForma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Z340"/>
      <c r="AA340"/>
      <c r="AB340"/>
    </row>
    <row r="341" spans="1:28" s="20" customFormat="1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Z341"/>
      <c r="AA341"/>
      <c r="AB341"/>
    </row>
    <row r="342" spans="1:28" s="20" customFormat="1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Z342"/>
      <c r="AA342"/>
      <c r="AB342"/>
    </row>
    <row r="343" spans="1:28" s="20" customFormat="1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Z343"/>
      <c r="AA343"/>
      <c r="AB343"/>
    </row>
    <row r="344" spans="1:28" s="20" customFormat="1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Z344"/>
      <c r="AA344"/>
      <c r="AB344"/>
    </row>
    <row r="345" spans="1:28" s="20" customFormat="1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Z345"/>
      <c r="AA345"/>
      <c r="AB345"/>
    </row>
    <row r="346" spans="1:28" s="20" customFormat="1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Z346"/>
      <c r="AA346"/>
      <c r="AB346"/>
    </row>
    <row r="347" spans="1:28" s="20" customFormat="1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Z347"/>
      <c r="AA347"/>
      <c r="AB347"/>
    </row>
    <row r="348" spans="1:28" s="20" customFormat="1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Z348"/>
      <c r="AA348"/>
      <c r="AB348"/>
    </row>
    <row r="349" spans="1:28" s="20" customForma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Z349"/>
      <c r="AA349"/>
      <c r="AB349"/>
    </row>
    <row r="350" spans="1:28" s="20" customFormat="1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Z350"/>
      <c r="AA350"/>
      <c r="AB350"/>
    </row>
    <row r="351" spans="1:28" s="20" customFormat="1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Z351"/>
      <c r="AA351"/>
      <c r="AB351"/>
    </row>
    <row r="352" spans="1:28" s="20" customFormat="1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Z352"/>
      <c r="AA352"/>
      <c r="AB352"/>
    </row>
    <row r="353" spans="1:28" s="20" customFormat="1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Z353"/>
      <c r="AA353"/>
      <c r="AB353"/>
    </row>
    <row r="354" spans="1:28" s="20" customFormat="1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Z354"/>
      <c r="AA354"/>
      <c r="AB354"/>
    </row>
    <row r="355" spans="1:28" s="20" customFormat="1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Z355"/>
      <c r="AA355"/>
      <c r="AB355"/>
    </row>
    <row r="356" spans="1:28" s="20" customFormat="1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Z356"/>
      <c r="AA356"/>
      <c r="AB356"/>
    </row>
    <row r="357" spans="1:28" s="20" customFormat="1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Z357"/>
      <c r="AA357"/>
      <c r="AB357"/>
    </row>
    <row r="358" spans="1:28" s="20" customFormat="1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Z358"/>
      <c r="AA358"/>
      <c r="AB358"/>
    </row>
    <row r="359" spans="1:28" s="20" customFormat="1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Z359"/>
      <c r="AA359"/>
      <c r="AB359"/>
    </row>
    <row r="360" spans="1:28" s="20" customFormat="1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Z360"/>
      <c r="AA360"/>
      <c r="AB360"/>
    </row>
    <row r="361" spans="1:28" s="20" customFormat="1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Z361"/>
      <c r="AA361"/>
      <c r="AB361"/>
    </row>
    <row r="362" spans="1:28" s="20" customFormat="1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Z362"/>
      <c r="AA362"/>
      <c r="AB362"/>
    </row>
    <row r="363" spans="1:28" s="20" customFormat="1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Z363"/>
      <c r="AA363"/>
      <c r="AB363"/>
    </row>
    <row r="364" spans="1:28" s="20" customFormat="1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Z364"/>
      <c r="AA364"/>
      <c r="AB364"/>
    </row>
    <row r="365" spans="1:28" s="20" customFormat="1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Z365"/>
      <c r="AA365"/>
      <c r="AB365"/>
    </row>
    <row r="366" spans="1:28" s="20" customFormat="1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Z366"/>
      <c r="AA366"/>
      <c r="AB366"/>
    </row>
    <row r="367" spans="1:28" s="20" customFormat="1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Z367"/>
      <c r="AA367"/>
      <c r="AB367"/>
    </row>
    <row r="368" spans="1:28" s="20" customFormat="1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Z368"/>
      <c r="AA368"/>
      <c r="AB368"/>
    </row>
    <row r="369" spans="1:28" s="20" customFormat="1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Z369"/>
      <c r="AA369"/>
      <c r="AB369"/>
    </row>
    <row r="370" spans="1:28" s="20" customFormat="1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Z370"/>
      <c r="AA370"/>
      <c r="AB370"/>
    </row>
    <row r="371" spans="1:28" s="20" customFormat="1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Z371"/>
      <c r="AA371"/>
      <c r="AB371"/>
    </row>
    <row r="372" spans="1:28" s="20" customFormat="1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Z372"/>
      <c r="AA372"/>
      <c r="AB372"/>
    </row>
    <row r="373" spans="1:28" s="20" customFormat="1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Z373"/>
      <c r="AA373"/>
      <c r="AB373"/>
    </row>
    <row r="374" spans="1:28" s="20" customFormat="1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Z374"/>
      <c r="AA374"/>
      <c r="AB374"/>
    </row>
    <row r="375" spans="1:28" s="20" customFormat="1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Z375"/>
      <c r="AA375"/>
      <c r="AB375"/>
    </row>
    <row r="376" spans="1:28" s="20" customFormat="1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Z376"/>
      <c r="AA376"/>
      <c r="AB376"/>
    </row>
    <row r="377" spans="1:28" s="20" customFormat="1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Z377"/>
      <c r="AA377"/>
      <c r="AB377"/>
    </row>
    <row r="378" spans="1:28" s="20" customFormat="1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Z378"/>
      <c r="AA378"/>
      <c r="AB378"/>
    </row>
    <row r="379" spans="1:28" s="20" customFormat="1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Z379"/>
      <c r="AA379"/>
      <c r="AB379"/>
    </row>
    <row r="380" spans="1:28" s="20" customFormat="1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Z380"/>
      <c r="AA380"/>
      <c r="AB380"/>
    </row>
    <row r="381" spans="1:28" s="20" customFormat="1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Z381"/>
      <c r="AA381"/>
      <c r="AB381"/>
    </row>
    <row r="382" spans="1:28" s="20" customForma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Z382"/>
      <c r="AA382"/>
      <c r="AB382"/>
    </row>
    <row r="383" spans="1:28" s="20" customFormat="1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Z383"/>
      <c r="AA383"/>
      <c r="AB383"/>
    </row>
    <row r="384" spans="1:28" s="20" customFormat="1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Z384"/>
      <c r="AA384"/>
      <c r="AB384"/>
    </row>
    <row r="385" spans="1:28" s="20" customFormat="1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Z385"/>
      <c r="AA385"/>
      <c r="AB385"/>
    </row>
    <row r="386" spans="1:28" s="20" customFormat="1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Z386"/>
      <c r="AA386"/>
      <c r="AB386"/>
    </row>
    <row r="387" spans="1:28" s="20" customFormat="1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Z387"/>
      <c r="AA387"/>
      <c r="AB387"/>
    </row>
    <row r="388" spans="1:28" s="20" customFormat="1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Z388"/>
      <c r="AA388"/>
      <c r="AB388"/>
    </row>
    <row r="389" spans="1:28" s="20" customFormat="1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Z389"/>
      <c r="AA389"/>
      <c r="AB389"/>
    </row>
    <row r="390" spans="1:28" s="20" customFormat="1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Z390"/>
      <c r="AA390"/>
      <c r="AB390"/>
    </row>
    <row r="391" spans="1:28" s="20" customFormat="1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Z391"/>
      <c r="AA391"/>
      <c r="AB391"/>
    </row>
    <row r="392" spans="1:28" s="20" customFormat="1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Z392"/>
      <c r="AA392"/>
      <c r="AB392"/>
    </row>
    <row r="393" spans="1:28" s="20" customFormat="1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Z393"/>
      <c r="AA393"/>
      <c r="AB393"/>
    </row>
    <row r="394" spans="1:28" s="20" customFormat="1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Z394"/>
      <c r="AA394"/>
      <c r="AB394"/>
    </row>
    <row r="395" spans="1:28" s="20" customFormat="1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Z395"/>
      <c r="AA395"/>
      <c r="AB395"/>
    </row>
    <row r="396" spans="1:28" s="20" customFormat="1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Z396"/>
      <c r="AA396"/>
      <c r="AB396"/>
    </row>
    <row r="397" spans="1:28" s="20" customFormat="1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Z397"/>
      <c r="AA397"/>
      <c r="AB397"/>
    </row>
    <row r="398" spans="1:28" s="20" customFormat="1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Z398"/>
      <c r="AA398"/>
      <c r="AB398"/>
    </row>
    <row r="399" spans="1:28" s="20" customFormat="1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Z399"/>
      <c r="AA399"/>
      <c r="AB399"/>
    </row>
    <row r="400" spans="1:28" s="20" customFormat="1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Z400"/>
      <c r="AA400"/>
      <c r="AB400"/>
    </row>
    <row r="401" spans="1:28" s="20" customFormat="1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Z401"/>
      <c r="AA401"/>
      <c r="AB401"/>
    </row>
    <row r="402" spans="1:28" s="20" customFormat="1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Z402"/>
      <c r="AA402"/>
      <c r="AB402"/>
    </row>
    <row r="403" spans="1:28" s="20" customFormat="1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Z403"/>
      <c r="AA403"/>
      <c r="AB403"/>
    </row>
    <row r="404" spans="1:28" s="20" customFormat="1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Z404"/>
      <c r="AA404"/>
      <c r="AB404"/>
    </row>
    <row r="405" spans="1:28" s="20" customFormat="1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Z405"/>
      <c r="AA405"/>
      <c r="AB405"/>
    </row>
    <row r="406" spans="1:28" s="20" customFormat="1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Z406"/>
      <c r="AA406"/>
      <c r="AB406"/>
    </row>
    <row r="407" spans="1:28" s="20" customFormat="1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Z407"/>
      <c r="AA407"/>
      <c r="AB407"/>
    </row>
    <row r="408" spans="1:28" s="20" customFormat="1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Z408"/>
      <c r="AA408"/>
      <c r="AB408"/>
    </row>
    <row r="409" spans="1:28" s="20" customFormat="1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Z409"/>
      <c r="AA409"/>
      <c r="AB409"/>
    </row>
    <row r="410" spans="1:28" s="20" customFormat="1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Z410"/>
      <c r="AA410"/>
      <c r="AB410"/>
    </row>
    <row r="411" spans="1:28" s="20" customFormat="1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Z411"/>
      <c r="AA411"/>
      <c r="AB411"/>
    </row>
    <row r="412" spans="1:28" s="20" customFormat="1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Z412"/>
      <c r="AA412"/>
      <c r="AB412"/>
    </row>
    <row r="413" spans="1:28" s="20" customFormat="1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Z413"/>
      <c r="AA413"/>
      <c r="AB413"/>
    </row>
    <row r="414" spans="1:28" s="20" customFormat="1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Z414"/>
      <c r="AA414"/>
      <c r="AB414"/>
    </row>
    <row r="415" spans="1:28" s="20" customFormat="1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Z415"/>
      <c r="AA415"/>
      <c r="AB415"/>
    </row>
    <row r="416" spans="1:28" s="20" customFormat="1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Z416"/>
      <c r="AA416"/>
      <c r="AB416"/>
    </row>
    <row r="417" spans="1:28" s="20" customFormat="1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Z417"/>
      <c r="AA417"/>
      <c r="AB417"/>
    </row>
    <row r="418" spans="1:28" s="20" customFormat="1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Z418"/>
      <c r="AA418"/>
      <c r="AB418"/>
    </row>
    <row r="419" spans="1:28" s="20" customFormat="1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Z419"/>
      <c r="AA419"/>
      <c r="AB419"/>
    </row>
    <row r="420" spans="1:28" s="20" customFormat="1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Z420"/>
      <c r="AA420"/>
      <c r="AB420"/>
    </row>
    <row r="421" spans="1:28" s="20" customFormat="1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Z421"/>
      <c r="AA421"/>
      <c r="AB421"/>
    </row>
    <row r="422" spans="1:28" s="20" customFormat="1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Z422"/>
      <c r="AA422"/>
      <c r="AB422"/>
    </row>
    <row r="423" spans="1:28" s="20" customForma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Z423"/>
      <c r="AA423"/>
      <c r="AB423"/>
    </row>
    <row r="424" spans="1:28" s="20" customFormat="1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Z424"/>
      <c r="AA424"/>
      <c r="AB424"/>
    </row>
    <row r="425" spans="1:28" s="20" customFormat="1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Z425"/>
      <c r="AA425"/>
      <c r="AB425"/>
    </row>
    <row r="426" spans="1:28" s="20" customFormat="1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Z426"/>
      <c r="AA426"/>
      <c r="AB426"/>
    </row>
    <row r="427" spans="1:28" s="20" customFormat="1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Z427"/>
      <c r="AA427"/>
      <c r="AB427"/>
    </row>
    <row r="428" spans="1:28" s="20" customFormat="1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Z428"/>
      <c r="AA428"/>
      <c r="AB428"/>
    </row>
    <row r="429" spans="1:28" s="20" customFormat="1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Z429"/>
      <c r="AA429"/>
      <c r="AB429"/>
    </row>
    <row r="430" spans="1:28" s="20" customFormat="1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Z430"/>
      <c r="AA430"/>
      <c r="AB430"/>
    </row>
    <row r="431" spans="1:28" s="20" customFormat="1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Z431"/>
      <c r="AA431"/>
      <c r="AB431"/>
    </row>
    <row r="432" spans="1:28" s="20" customFormat="1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Z432"/>
      <c r="AA432"/>
      <c r="AB432"/>
    </row>
    <row r="433" spans="1:28" s="20" customFormat="1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Z433"/>
      <c r="AA433"/>
      <c r="AB433"/>
    </row>
    <row r="434" spans="1:28" s="20" customFormat="1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Z434"/>
      <c r="AA434"/>
      <c r="AB434"/>
    </row>
    <row r="435" spans="1:28" s="20" customFormat="1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Z435"/>
      <c r="AA435"/>
      <c r="AB435"/>
    </row>
    <row r="436" spans="1:28" s="20" customFormat="1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Z436"/>
      <c r="AA436"/>
      <c r="AB436"/>
    </row>
    <row r="437" spans="1:28" s="20" customFormat="1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Z437"/>
      <c r="AA437"/>
      <c r="AB437"/>
    </row>
    <row r="438" spans="1:28" s="20" customFormat="1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Z438"/>
      <c r="AA438"/>
      <c r="AB438"/>
    </row>
    <row r="439" spans="1:28" s="20" customFormat="1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Z439"/>
      <c r="AA439"/>
      <c r="AB439"/>
    </row>
    <row r="440" spans="1:28" s="20" customFormat="1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Z440"/>
      <c r="AA440"/>
      <c r="AB440"/>
    </row>
    <row r="441" spans="1:28" s="20" customFormat="1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Z441"/>
      <c r="AA441"/>
      <c r="AB441"/>
    </row>
    <row r="442" spans="1:28" s="20" customFormat="1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Z442"/>
      <c r="AA442"/>
      <c r="AB442"/>
    </row>
    <row r="443" spans="1:28" s="20" customFormat="1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Z443"/>
      <c r="AA443"/>
      <c r="AB443"/>
    </row>
    <row r="444" spans="1:28" s="20" customFormat="1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Z444"/>
      <c r="AA444"/>
      <c r="AB444"/>
    </row>
    <row r="445" spans="1:28" s="20" customFormat="1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Z445"/>
      <c r="AA445"/>
      <c r="AB445"/>
    </row>
    <row r="446" spans="1:28" s="20" customFormat="1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Z446"/>
      <c r="AA446"/>
      <c r="AB446"/>
    </row>
    <row r="447" spans="1:28" s="20" customFormat="1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Z447"/>
      <c r="AA447"/>
      <c r="AB447"/>
    </row>
    <row r="448" spans="1:28" s="20" customFormat="1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Z448"/>
      <c r="AA448"/>
      <c r="AB448"/>
    </row>
    <row r="449" spans="1:28" s="20" customFormat="1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Z449"/>
      <c r="AA449"/>
      <c r="AB449"/>
    </row>
    <row r="450" spans="1:28" s="20" customFormat="1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Z450"/>
      <c r="AA450"/>
      <c r="AB450"/>
    </row>
    <row r="451" spans="1:28" s="20" customFormat="1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Z451"/>
      <c r="AA451"/>
      <c r="AB451"/>
    </row>
    <row r="452" spans="1:28" s="20" customFormat="1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Z452"/>
      <c r="AA452"/>
      <c r="AB452"/>
    </row>
    <row r="453" spans="1:28" s="20" customFormat="1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Z453"/>
      <c r="AA453"/>
      <c r="AB453"/>
    </row>
    <row r="454" spans="1:28" s="20" customFormat="1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Z454"/>
      <c r="AA454"/>
      <c r="AB454"/>
    </row>
    <row r="455" spans="1:28" s="20" customFormat="1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Z455"/>
      <c r="AA455"/>
      <c r="AB455"/>
    </row>
    <row r="456" spans="1:28" s="20" customFormat="1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Z456"/>
      <c r="AA456"/>
      <c r="AB456"/>
    </row>
    <row r="457" spans="1:28" s="20" customFormat="1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Z457"/>
      <c r="AA457"/>
      <c r="AB457"/>
    </row>
    <row r="458" spans="1:28" s="20" customFormat="1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Z458"/>
      <c r="AA458"/>
      <c r="AB458"/>
    </row>
    <row r="459" spans="1:28" s="20" customFormat="1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Z459"/>
      <c r="AA459"/>
      <c r="AB459"/>
    </row>
    <row r="460" spans="1:28" s="20" customFormat="1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Z460"/>
      <c r="AA460"/>
      <c r="AB460"/>
    </row>
    <row r="461" spans="1:28" s="20" customFormat="1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Z461"/>
      <c r="AA461"/>
      <c r="AB461"/>
    </row>
    <row r="462" spans="1:28" s="20" customFormat="1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Z462"/>
      <c r="AA462"/>
      <c r="AB462"/>
    </row>
    <row r="463" spans="1:28" s="20" customFormat="1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Z463"/>
      <c r="AA463"/>
      <c r="AB463"/>
    </row>
    <row r="464" spans="1:28" s="20" customFormat="1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Z464"/>
      <c r="AA464"/>
      <c r="AB464"/>
    </row>
    <row r="465" spans="1:28" s="20" customFormat="1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Z465"/>
      <c r="AA465"/>
      <c r="AB465"/>
    </row>
    <row r="466" spans="1:28" s="20" customFormat="1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Z466"/>
      <c r="AA466"/>
      <c r="AB466"/>
    </row>
    <row r="467" spans="1:28" s="20" customFormat="1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Z467"/>
      <c r="AA467"/>
      <c r="AB467"/>
    </row>
    <row r="468" spans="1:28" s="20" customFormat="1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Z468"/>
      <c r="AA468"/>
      <c r="AB468"/>
    </row>
    <row r="469" spans="1:28" s="20" customForma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Z469"/>
      <c r="AA469"/>
      <c r="AB469"/>
    </row>
    <row r="470" spans="1:28" s="20" customFormat="1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Z470"/>
      <c r="AA470"/>
      <c r="AB470"/>
    </row>
    <row r="471" spans="1:28" s="20" customFormat="1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Z471"/>
      <c r="AA471"/>
      <c r="AB471"/>
    </row>
    <row r="472" spans="1:28" s="20" customFormat="1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Z472"/>
      <c r="AA472"/>
      <c r="AB472"/>
    </row>
    <row r="473" spans="1:28" s="20" customFormat="1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Z473"/>
      <c r="AA473"/>
      <c r="AB473"/>
    </row>
    <row r="474" spans="1:28" s="20" customFormat="1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Z474"/>
      <c r="AA474"/>
      <c r="AB474"/>
    </row>
    <row r="475" spans="1:28" s="20" customFormat="1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Z475"/>
      <c r="AA475"/>
      <c r="AB475"/>
    </row>
    <row r="476" spans="1:28" s="20" customFormat="1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Z476"/>
      <c r="AA476"/>
      <c r="AB476"/>
    </row>
    <row r="477" spans="1:28" s="20" customFormat="1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Z477"/>
      <c r="AA477"/>
      <c r="AB477"/>
    </row>
    <row r="478" spans="1:28" s="20" customFormat="1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Z478"/>
      <c r="AA478"/>
      <c r="AB478"/>
    </row>
    <row r="479" spans="1:28" s="20" customFormat="1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Z479"/>
      <c r="AA479"/>
      <c r="AB479"/>
    </row>
    <row r="480" spans="1:28" s="20" customFormat="1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Z480"/>
      <c r="AA480"/>
      <c r="AB480"/>
    </row>
    <row r="481" spans="1:28" s="20" customFormat="1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Z481"/>
      <c r="AA481"/>
      <c r="AB481"/>
    </row>
    <row r="482" spans="1:28" s="20" customFormat="1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Z482"/>
      <c r="AA482"/>
      <c r="AB482"/>
    </row>
    <row r="483" spans="1:28" s="20" customFormat="1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Z483"/>
      <c r="AA483"/>
      <c r="AB483"/>
    </row>
    <row r="484" spans="1:28" s="20" customFormat="1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Z484"/>
      <c r="AA484"/>
      <c r="AB484"/>
    </row>
    <row r="485" spans="1:28" s="20" customFormat="1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Z485"/>
      <c r="AA485"/>
      <c r="AB485"/>
    </row>
    <row r="486" spans="1:28" s="20" customFormat="1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Z486"/>
      <c r="AA486"/>
      <c r="AB486"/>
    </row>
    <row r="487" spans="1:28" s="20" customFormat="1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Z487"/>
      <c r="AA487"/>
      <c r="AB487"/>
    </row>
    <row r="488" spans="1:28" s="20" customFormat="1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Z488"/>
      <c r="AA488"/>
      <c r="AB488"/>
    </row>
    <row r="489" spans="1:28" s="20" customFormat="1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Z489"/>
      <c r="AA489"/>
      <c r="AB489"/>
    </row>
    <row r="490" spans="1:28" s="20" customFormat="1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Z490"/>
      <c r="AA490"/>
      <c r="AB490"/>
    </row>
    <row r="491" spans="1:28" s="20" customFormat="1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Z491"/>
      <c r="AA491"/>
      <c r="AB491"/>
    </row>
    <row r="492" spans="1:28" s="20" customFormat="1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Z492"/>
      <c r="AA492"/>
      <c r="AB492"/>
    </row>
    <row r="493" spans="1:28" s="20" customFormat="1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Z493"/>
      <c r="AA493"/>
      <c r="AB493"/>
    </row>
    <row r="494" spans="1:28" s="20" customFormat="1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Z494"/>
      <c r="AA494"/>
      <c r="AB494"/>
    </row>
    <row r="495" spans="1:28" s="20" customFormat="1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Z495"/>
      <c r="AA495"/>
      <c r="AB495"/>
    </row>
    <row r="496" spans="1:28" s="20" customFormat="1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Z496"/>
      <c r="AA496"/>
      <c r="AB496"/>
    </row>
    <row r="497" spans="1:28" s="20" customFormat="1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Z497"/>
      <c r="AA497"/>
      <c r="AB497"/>
    </row>
    <row r="498" spans="1:28" s="20" customFormat="1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Z498"/>
      <c r="AA498"/>
      <c r="AB498"/>
    </row>
    <row r="499" spans="1:28" s="20" customFormat="1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Z499"/>
      <c r="AA499"/>
      <c r="AB499"/>
    </row>
    <row r="500" spans="1:28" s="20" customFormat="1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Z500"/>
      <c r="AA500"/>
      <c r="AB500"/>
    </row>
    <row r="501" spans="1:28" s="20" customFormat="1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Z501"/>
      <c r="AA501"/>
      <c r="AB501"/>
    </row>
    <row r="502" spans="1:28" s="20" customFormat="1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Z502"/>
      <c r="AA502"/>
      <c r="AB502"/>
    </row>
    <row r="503" spans="1:28" s="20" customFormat="1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Z503"/>
      <c r="AA503"/>
      <c r="AB503"/>
    </row>
    <row r="504" spans="1:28" s="20" customFormat="1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Z504"/>
      <c r="AA504"/>
      <c r="AB504"/>
    </row>
    <row r="505" spans="1:28" s="20" customForma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Z505"/>
      <c r="AA505"/>
      <c r="AB505"/>
    </row>
    <row r="506" spans="1:28" s="20" customFormat="1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Z506"/>
      <c r="AA506"/>
      <c r="AB506"/>
    </row>
    <row r="507" spans="1:28" s="20" customFormat="1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Z507"/>
      <c r="AA507"/>
      <c r="AB507"/>
    </row>
    <row r="508" spans="1:28" s="20" customFormat="1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Z508"/>
      <c r="AA508"/>
      <c r="AB508"/>
    </row>
    <row r="509" spans="1:28" s="20" customFormat="1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Z509"/>
      <c r="AA509"/>
      <c r="AB509"/>
    </row>
    <row r="510" spans="1:28" s="20" customFormat="1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Z510"/>
      <c r="AA510"/>
      <c r="AB510"/>
    </row>
    <row r="511" spans="1:28" s="20" customFormat="1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Z511"/>
      <c r="AA511"/>
      <c r="AB511"/>
    </row>
    <row r="512" spans="1:28" s="20" customFormat="1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Z512"/>
      <c r="AA512"/>
      <c r="AB512"/>
    </row>
    <row r="513" spans="1:28" s="20" customFormat="1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Z513"/>
      <c r="AA513"/>
      <c r="AB513"/>
    </row>
    <row r="514" spans="1:28" s="20" customFormat="1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Z514"/>
      <c r="AA514"/>
      <c r="AB514"/>
    </row>
    <row r="515" spans="1:28" s="20" customFormat="1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Z515"/>
      <c r="AA515"/>
      <c r="AB515"/>
    </row>
    <row r="516" spans="1:28" s="20" customFormat="1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Z516"/>
      <c r="AA516"/>
      <c r="AB516"/>
    </row>
    <row r="517" spans="1:28" s="20" customFormat="1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Z517"/>
      <c r="AA517"/>
      <c r="AB517"/>
    </row>
    <row r="518" spans="1:28" s="20" customFormat="1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Z518"/>
      <c r="AA518"/>
      <c r="AB518"/>
    </row>
    <row r="519" spans="1:28" s="20" customFormat="1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Z519"/>
      <c r="AA519"/>
      <c r="AB519"/>
    </row>
    <row r="520" spans="1:28" s="20" customFormat="1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Z520"/>
      <c r="AA520"/>
      <c r="AB520"/>
    </row>
    <row r="521" spans="1:28" s="20" customFormat="1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Z521"/>
      <c r="AA521"/>
      <c r="AB521"/>
    </row>
    <row r="522" spans="1:28" s="20" customFormat="1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Z522"/>
      <c r="AA522"/>
      <c r="AB522"/>
    </row>
    <row r="523" spans="1:28" s="20" customFormat="1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Z523"/>
      <c r="AA523"/>
      <c r="AB523"/>
    </row>
    <row r="524" spans="1:28" s="20" customFormat="1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Z524"/>
      <c r="AA524"/>
      <c r="AB524"/>
    </row>
    <row r="525" spans="1:28" s="20" customFormat="1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Z525"/>
      <c r="AA525"/>
      <c r="AB525"/>
    </row>
    <row r="526" spans="1:28" s="20" customFormat="1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Z526"/>
      <c r="AA526"/>
      <c r="AB526"/>
    </row>
    <row r="527" spans="1:28" s="20" customFormat="1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Z527"/>
      <c r="AA527"/>
      <c r="AB527"/>
    </row>
    <row r="528" spans="1:28" s="20" customFormat="1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Z528"/>
      <c r="AA528"/>
      <c r="AB528"/>
    </row>
    <row r="529" spans="1:28" s="20" customFormat="1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Z529"/>
      <c r="AA529"/>
      <c r="AB529"/>
    </row>
    <row r="530" spans="1:28" s="20" customFormat="1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Z530"/>
      <c r="AA530"/>
      <c r="AB530"/>
    </row>
    <row r="531" spans="1:28" s="20" customFormat="1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Z531"/>
      <c r="AA531"/>
      <c r="AB531"/>
    </row>
    <row r="532" spans="1:28" s="20" customFormat="1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Z532"/>
      <c r="AA532"/>
      <c r="AB532"/>
    </row>
    <row r="533" spans="1:28" s="20" customFormat="1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Z533"/>
      <c r="AA533"/>
      <c r="AB533"/>
    </row>
    <row r="534" spans="1:28" s="20" customFormat="1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Z534"/>
      <c r="AA534"/>
      <c r="AB534"/>
    </row>
    <row r="535" spans="1:28" s="20" customFormat="1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Z535"/>
      <c r="AA535"/>
      <c r="AB535"/>
    </row>
    <row r="536" spans="1:28" s="20" customFormat="1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Z536"/>
      <c r="AA536"/>
      <c r="AB536"/>
    </row>
    <row r="537" spans="1:28" s="20" customFormat="1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Z537"/>
      <c r="AA537"/>
      <c r="AB537"/>
    </row>
    <row r="538" spans="1:28" s="20" customFormat="1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Z538"/>
      <c r="AA538"/>
      <c r="AB538"/>
    </row>
    <row r="539" spans="1:28" s="20" customFormat="1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Z539"/>
      <c r="AA539"/>
      <c r="AB539"/>
    </row>
    <row r="540" spans="1:28" s="20" customFormat="1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Z540"/>
      <c r="AA540"/>
      <c r="AB540"/>
    </row>
    <row r="541" spans="1:28" s="20" customFormat="1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Z541"/>
      <c r="AA541"/>
      <c r="AB541"/>
    </row>
    <row r="542" spans="1:28" s="20" customFormat="1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Z542"/>
      <c r="AA542"/>
      <c r="AB542"/>
    </row>
    <row r="543" spans="1:28" s="20" customFormat="1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Z543"/>
      <c r="AA543"/>
      <c r="AB543"/>
    </row>
    <row r="544" spans="1:28" s="20" customFormat="1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Z544"/>
      <c r="AA544"/>
      <c r="AB544"/>
    </row>
    <row r="545" spans="1:28" s="20" customFormat="1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Z545"/>
      <c r="AA545"/>
      <c r="AB545"/>
    </row>
    <row r="546" spans="1:28" s="20" customFormat="1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Z546"/>
      <c r="AA546"/>
      <c r="AB546"/>
    </row>
    <row r="547" spans="1:28" s="20" customFormat="1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Z547"/>
      <c r="AA547"/>
      <c r="AB547"/>
    </row>
    <row r="548" spans="1:28" s="20" customFormat="1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Z548"/>
      <c r="AA548"/>
      <c r="AB548"/>
    </row>
    <row r="549" spans="1:28" s="20" customFormat="1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Z549"/>
      <c r="AA549"/>
      <c r="AB549"/>
    </row>
    <row r="550" spans="1:28" s="20" customFormat="1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Z550"/>
      <c r="AA550"/>
      <c r="AB550"/>
    </row>
    <row r="551" spans="1:28" s="20" customFormat="1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Z551"/>
      <c r="AA551"/>
      <c r="AB551"/>
    </row>
    <row r="552" spans="1:28" s="20" customFormat="1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Z552"/>
      <c r="AA552"/>
      <c r="AB552"/>
    </row>
    <row r="553" spans="1:28" s="20" customFormat="1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Z553"/>
      <c r="AA553"/>
      <c r="AB553"/>
    </row>
    <row r="554" spans="1:28" s="20" customFormat="1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Z554"/>
      <c r="AA554"/>
      <c r="AB554"/>
    </row>
    <row r="555" spans="1:28" s="20" customFormat="1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Z555"/>
      <c r="AA555"/>
      <c r="AB555"/>
    </row>
    <row r="556" spans="1:28" s="20" customFormat="1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Z556"/>
      <c r="AA556"/>
      <c r="AB556"/>
    </row>
    <row r="557" spans="1:28" s="20" customFormat="1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Z557"/>
      <c r="AA557"/>
      <c r="AB557"/>
    </row>
    <row r="558" spans="1:28" s="20" customFormat="1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Z558"/>
      <c r="AA558"/>
      <c r="AB558"/>
    </row>
    <row r="559" spans="1:28" s="20" customFormat="1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Z559"/>
      <c r="AA559"/>
      <c r="AB559"/>
    </row>
    <row r="560" spans="1:28" s="20" customFormat="1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Z560"/>
      <c r="AA560"/>
      <c r="AB560"/>
    </row>
    <row r="561" spans="1:28" s="20" customFormat="1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Z561"/>
      <c r="AA561"/>
      <c r="AB561"/>
    </row>
    <row r="562" spans="1:28" s="20" customFormat="1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Z562"/>
      <c r="AA562"/>
      <c r="AB562"/>
    </row>
    <row r="563" spans="1:28" s="20" customFormat="1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Z563"/>
      <c r="AA563"/>
      <c r="AB563"/>
    </row>
    <row r="564" spans="1:28" s="20" customFormat="1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Z564"/>
      <c r="AA564"/>
      <c r="AB564"/>
    </row>
    <row r="565" spans="1:28" s="20" customFormat="1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Z565"/>
      <c r="AA565"/>
      <c r="AB565"/>
    </row>
    <row r="566" spans="1:28" s="20" customFormat="1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Z566"/>
      <c r="AA566"/>
      <c r="AB566"/>
    </row>
    <row r="567" spans="1:28" s="20" customFormat="1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Z567"/>
      <c r="AA567"/>
      <c r="AB567"/>
    </row>
    <row r="568" spans="1:28" s="20" customFormat="1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Z568"/>
      <c r="AA568"/>
      <c r="AB568"/>
    </row>
    <row r="569" spans="1:28" s="20" customFormat="1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Z569"/>
      <c r="AA569"/>
      <c r="AB569"/>
    </row>
    <row r="570" spans="1:28" s="20" customFormat="1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Z570"/>
      <c r="AA570"/>
      <c r="AB570"/>
    </row>
    <row r="571" spans="1:28" s="20" customFormat="1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Z571"/>
      <c r="AA571"/>
      <c r="AB571"/>
    </row>
    <row r="572" spans="1:28" s="20" customFormat="1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Z572"/>
      <c r="AA572"/>
      <c r="AB572"/>
    </row>
    <row r="573" spans="1:28" s="20" customFormat="1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Z573"/>
      <c r="AA573"/>
      <c r="AB573"/>
    </row>
    <row r="574" spans="1:28" s="20" customFormat="1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Z574"/>
      <c r="AA574"/>
      <c r="AB574"/>
    </row>
    <row r="575" spans="1:28" s="20" customFormat="1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Z575"/>
      <c r="AA575"/>
      <c r="AB575"/>
    </row>
    <row r="576" spans="1:28" s="20" customFormat="1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Z576"/>
      <c r="AA576"/>
      <c r="AB576"/>
    </row>
    <row r="577" spans="1:28" s="20" customFormat="1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Z577"/>
      <c r="AA577"/>
      <c r="AB577"/>
    </row>
    <row r="578" spans="1:28" s="20" customFormat="1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Z578"/>
      <c r="AA578"/>
      <c r="AB578"/>
    </row>
    <row r="579" spans="1:28" s="20" customFormat="1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Z579"/>
      <c r="AA579"/>
      <c r="AB579"/>
    </row>
    <row r="580" spans="1:28" s="20" customFormat="1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Z580"/>
      <c r="AA580"/>
      <c r="AB580"/>
    </row>
    <row r="581" spans="1:28" s="20" customFormat="1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Z581"/>
      <c r="AA581"/>
      <c r="AB581"/>
    </row>
    <row r="582" spans="1:28" s="20" customFormat="1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Z582"/>
      <c r="AA582"/>
      <c r="AB582"/>
    </row>
    <row r="583" spans="1:28" s="20" customFormat="1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Z583"/>
      <c r="AA583"/>
      <c r="AB583"/>
    </row>
    <row r="584" spans="1:28" s="20" customFormat="1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Z584"/>
      <c r="AA584"/>
      <c r="AB584"/>
    </row>
    <row r="585" spans="1:28" s="20" customFormat="1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Z585"/>
      <c r="AA585"/>
      <c r="AB585"/>
    </row>
    <row r="586" spans="1:28" s="20" customFormat="1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Z586"/>
      <c r="AA586"/>
      <c r="AB586"/>
    </row>
    <row r="587" spans="1:28" s="20" customFormat="1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Z587"/>
      <c r="AA587"/>
      <c r="AB587"/>
    </row>
    <row r="588" spans="1:28" s="20" customFormat="1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Z588"/>
      <c r="AA588"/>
      <c r="AB588"/>
    </row>
    <row r="589" spans="1:28" s="20" customFormat="1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Z589"/>
      <c r="AA589"/>
      <c r="AB589"/>
    </row>
    <row r="590" spans="1:28" s="20" customFormat="1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Z590"/>
      <c r="AA590"/>
      <c r="AB590"/>
    </row>
    <row r="591" spans="1:28" s="20" customFormat="1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Z591"/>
      <c r="AA591"/>
      <c r="AB591"/>
    </row>
    <row r="592" spans="1:28" s="20" customFormat="1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Z592"/>
      <c r="AA592"/>
      <c r="AB592"/>
    </row>
    <row r="593" spans="1:28" s="20" customFormat="1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Z593"/>
      <c r="AA593"/>
      <c r="AB593"/>
    </row>
    <row r="594" spans="1:28" s="20" customFormat="1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Z594"/>
      <c r="AA594"/>
      <c r="AB594"/>
    </row>
    <row r="595" spans="1:28" s="20" customFormat="1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Z595"/>
      <c r="AA595"/>
      <c r="AB595"/>
    </row>
    <row r="596" spans="1:28" s="20" customFormat="1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Z596"/>
      <c r="AA596"/>
      <c r="AB596"/>
    </row>
    <row r="597" spans="1:28" s="20" customFormat="1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Z597"/>
      <c r="AA597"/>
      <c r="AB597"/>
    </row>
    <row r="598" spans="1:28" s="20" customFormat="1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Z598"/>
      <c r="AA598"/>
      <c r="AB598"/>
    </row>
    <row r="599" spans="1:28" s="20" customFormat="1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Z599"/>
      <c r="AA599"/>
      <c r="AB599"/>
    </row>
    <row r="600" spans="1:28" s="20" customFormat="1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Z600"/>
      <c r="AA600"/>
      <c r="AB600"/>
    </row>
    <row r="601" spans="1:28" s="20" customFormat="1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Z601"/>
      <c r="AA601"/>
      <c r="AB601"/>
    </row>
    <row r="602" spans="1:28" s="20" customFormat="1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Z602"/>
      <c r="AA602"/>
      <c r="AB602"/>
    </row>
    <row r="603" spans="1:28" s="20" customFormat="1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Z603"/>
      <c r="AA603"/>
      <c r="AB603"/>
    </row>
    <row r="604" spans="1:28" s="20" customFormat="1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Z604"/>
      <c r="AA604"/>
      <c r="AB604"/>
    </row>
    <row r="605" spans="1:28" s="20" customFormat="1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Z605"/>
      <c r="AA605"/>
      <c r="AB605"/>
    </row>
    <row r="606" spans="1:28" s="20" customFormat="1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Z606"/>
      <c r="AA606"/>
      <c r="AB606"/>
    </row>
    <row r="607" spans="1:28" s="20" customFormat="1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Z607"/>
      <c r="AA607"/>
      <c r="AB607"/>
    </row>
    <row r="608" spans="1:28" s="20" customFormat="1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Z608"/>
      <c r="AA608"/>
      <c r="AB608"/>
    </row>
    <row r="609" spans="1:28" s="20" customFormat="1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Z609"/>
      <c r="AA609"/>
      <c r="AB609"/>
    </row>
    <row r="610" spans="1:28" s="20" customFormat="1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Z610"/>
      <c r="AA610"/>
      <c r="AB610"/>
    </row>
    <row r="611" spans="1:28" s="20" customFormat="1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Z611"/>
      <c r="AA611"/>
      <c r="AB611"/>
    </row>
    <row r="612" spans="1:28" s="20" customFormat="1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Z612"/>
      <c r="AA612"/>
      <c r="AB612"/>
    </row>
    <row r="613" spans="1:28" s="20" customFormat="1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Z613"/>
      <c r="AA613"/>
      <c r="AB613"/>
    </row>
    <row r="614" spans="1:28" s="20" customFormat="1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Z614"/>
      <c r="AA614"/>
      <c r="AB614"/>
    </row>
    <row r="615" spans="1:28" s="20" customFormat="1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Z615"/>
      <c r="AA615"/>
      <c r="AB615"/>
    </row>
    <row r="616" spans="1:28" s="20" customFormat="1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Z616"/>
      <c r="AA616"/>
      <c r="AB616"/>
    </row>
    <row r="617" spans="1:28" s="20" customFormat="1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Z617"/>
      <c r="AA617"/>
      <c r="AB617"/>
    </row>
    <row r="618" spans="1:28" s="20" customFormat="1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Z618"/>
      <c r="AA618"/>
      <c r="AB618"/>
    </row>
    <row r="619" spans="1:28" s="20" customFormat="1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Z619"/>
      <c r="AA619"/>
      <c r="AB619"/>
    </row>
    <row r="620" spans="1:28" s="20" customFormat="1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Z620"/>
      <c r="AA620"/>
      <c r="AB620"/>
    </row>
    <row r="621" spans="1:28" s="20" customFormat="1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Z621"/>
      <c r="AA621"/>
      <c r="AB621"/>
    </row>
    <row r="622" spans="1:28" s="20" customFormat="1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Z622"/>
      <c r="AA622"/>
      <c r="AB622"/>
    </row>
    <row r="623" spans="1:28" s="20" customFormat="1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Z623"/>
      <c r="AA623"/>
      <c r="AB623"/>
    </row>
    <row r="624" spans="1:28" s="20" customFormat="1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Z624"/>
      <c r="AA624"/>
      <c r="AB624"/>
    </row>
    <row r="625" spans="1:28" s="20" customFormat="1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Z625"/>
      <c r="AA625"/>
      <c r="AB625"/>
    </row>
    <row r="626" spans="1:28" s="20" customFormat="1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Z626"/>
      <c r="AA626"/>
      <c r="AB626"/>
    </row>
    <row r="627" spans="1:28" s="20" customFormat="1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Z627"/>
      <c r="AA627"/>
      <c r="AB627"/>
    </row>
    <row r="628" spans="1:28" s="20" customFormat="1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Z628"/>
      <c r="AA628"/>
      <c r="AB628"/>
    </row>
    <row r="629" spans="1:28" s="20" customFormat="1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Z629"/>
      <c r="AA629"/>
      <c r="AB629"/>
    </row>
    <row r="630" spans="1:28" s="20" customFormat="1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Z630"/>
      <c r="AA630"/>
      <c r="AB630"/>
    </row>
    <row r="631" spans="1:28" s="20" customFormat="1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Z631"/>
      <c r="AA631"/>
      <c r="AB631"/>
    </row>
    <row r="632" spans="1:28" s="20" customFormat="1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Z632"/>
      <c r="AA632"/>
      <c r="AB632"/>
    </row>
    <row r="633" spans="1:28" s="20" customFormat="1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Z633"/>
      <c r="AA633"/>
      <c r="AB633"/>
    </row>
    <row r="634" spans="1:28" s="20" customFormat="1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Z634"/>
      <c r="AA634"/>
      <c r="AB634"/>
    </row>
    <row r="635" spans="1:28" s="20" customFormat="1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Z635"/>
      <c r="AA635"/>
      <c r="AB635"/>
    </row>
    <row r="636" spans="1:28" s="20" customFormat="1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Z636"/>
      <c r="AA636"/>
      <c r="AB636"/>
    </row>
    <row r="637" spans="1:28" s="20" customFormat="1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Z637"/>
      <c r="AA637"/>
      <c r="AB637"/>
    </row>
    <row r="638" spans="1:28" s="20" customFormat="1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Z638"/>
      <c r="AA638"/>
      <c r="AB638"/>
    </row>
    <row r="639" spans="1:28" s="20" customFormat="1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Z639"/>
      <c r="AA639"/>
      <c r="AB639"/>
    </row>
    <row r="640" spans="1:28" s="20" customFormat="1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Z640"/>
      <c r="AA640"/>
      <c r="AB640"/>
    </row>
    <row r="641" spans="1:28" s="20" customFormat="1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Z641"/>
      <c r="AA641"/>
      <c r="AB641"/>
    </row>
    <row r="642" spans="1:28" s="20" customFormat="1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Z642"/>
      <c r="AA642"/>
      <c r="AB642"/>
    </row>
    <row r="643" spans="1:28" s="20" customFormat="1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Z643"/>
      <c r="AA643"/>
      <c r="AB643"/>
    </row>
    <row r="644" spans="1:28" s="20" customFormat="1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Z644"/>
      <c r="AA644"/>
      <c r="AB644"/>
    </row>
    <row r="645" spans="1:28" s="20" customFormat="1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Z645"/>
      <c r="AA645"/>
      <c r="AB645"/>
    </row>
    <row r="646" spans="1:28" s="20" customFormat="1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Z646"/>
      <c r="AA646"/>
      <c r="AB646"/>
    </row>
    <row r="647" spans="1:28" s="20" customFormat="1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Z647"/>
      <c r="AA647"/>
      <c r="AB647"/>
    </row>
    <row r="648" spans="1:28" s="20" customFormat="1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Z648"/>
      <c r="AA648"/>
      <c r="AB648"/>
    </row>
    <row r="649" spans="1:28" s="20" customFormat="1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Z649"/>
      <c r="AA649"/>
      <c r="AB649"/>
    </row>
    <row r="650" spans="1:28" s="20" customFormat="1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Z650"/>
      <c r="AA650"/>
      <c r="AB650"/>
    </row>
    <row r="651" spans="1:28" s="20" customFormat="1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Z651"/>
      <c r="AA651"/>
      <c r="AB651"/>
    </row>
    <row r="652" spans="1:28" s="20" customFormat="1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Z652"/>
      <c r="AA652"/>
      <c r="AB652"/>
    </row>
    <row r="653" spans="1:28" s="20" customFormat="1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Z653"/>
      <c r="AA653"/>
      <c r="AB653"/>
    </row>
    <row r="654" spans="1:28" s="20" customFormat="1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Z654"/>
      <c r="AA654"/>
      <c r="AB654"/>
    </row>
    <row r="655" spans="1:28" s="20" customFormat="1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Z655"/>
      <c r="AA655"/>
      <c r="AB655"/>
    </row>
    <row r="656" spans="1:28" s="20" customFormat="1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Z656"/>
      <c r="AA656"/>
      <c r="AB656"/>
    </row>
    <row r="657" spans="1:28" s="20" customFormat="1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Z657"/>
      <c r="AA657"/>
      <c r="AB657"/>
    </row>
    <row r="658" spans="1:28" s="20" customFormat="1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Z658"/>
      <c r="AA658"/>
      <c r="AB658"/>
    </row>
    <row r="659" spans="1:28" s="20" customFormat="1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Z659"/>
      <c r="AA659"/>
      <c r="AB659"/>
    </row>
    <row r="660" spans="1:28" s="20" customFormat="1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Z660"/>
      <c r="AA660"/>
      <c r="AB660"/>
    </row>
    <row r="661" spans="1:28" s="20" customFormat="1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Z661"/>
      <c r="AA661"/>
      <c r="AB661"/>
    </row>
    <row r="662" spans="1:28" s="20" customFormat="1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Z662"/>
      <c r="AA662"/>
      <c r="AB662"/>
    </row>
    <row r="663" spans="1:28" s="20" customFormat="1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Z663"/>
      <c r="AA663"/>
      <c r="AB663"/>
    </row>
    <row r="664" spans="1:28" s="20" customFormat="1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Z664"/>
      <c r="AA664"/>
      <c r="AB664"/>
    </row>
    <row r="665" spans="1:28" s="20" customFormat="1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Z665"/>
      <c r="AA665"/>
      <c r="AB665"/>
    </row>
    <row r="666" spans="1:28" s="20" customFormat="1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Z666"/>
      <c r="AA666"/>
      <c r="AB666"/>
    </row>
    <row r="667" spans="1:28" s="20" customFormat="1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Z667"/>
      <c r="AA667"/>
      <c r="AB667"/>
    </row>
    <row r="668" spans="1:28" s="20" customFormat="1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Z668"/>
      <c r="AA668"/>
      <c r="AB668"/>
    </row>
    <row r="669" spans="1:28" s="20" customFormat="1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Z669"/>
      <c r="AA669"/>
      <c r="AB669"/>
    </row>
    <row r="670" spans="1:28" s="20" customFormat="1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Z670"/>
      <c r="AA670"/>
      <c r="AB670"/>
    </row>
    <row r="671" spans="1:28" s="20" customFormat="1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Z671"/>
      <c r="AA671"/>
      <c r="AB671"/>
    </row>
    <row r="672" spans="1:28" s="20" customFormat="1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Z672"/>
      <c r="AA672"/>
      <c r="AB672"/>
    </row>
    <row r="673" spans="1:28" s="20" customFormat="1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Z673"/>
      <c r="AA673"/>
      <c r="AB673"/>
    </row>
    <row r="674" spans="1:28" s="20" customFormat="1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Z674"/>
      <c r="AA674"/>
      <c r="AB674"/>
    </row>
    <row r="675" spans="1:28" s="20" customFormat="1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Z675"/>
      <c r="AA675"/>
      <c r="AB675"/>
    </row>
    <row r="676" spans="1:28" s="20" customFormat="1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Z676"/>
      <c r="AA676"/>
      <c r="AB676"/>
    </row>
    <row r="677" spans="1:28" s="20" customFormat="1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Z677"/>
      <c r="AA677"/>
      <c r="AB677"/>
    </row>
    <row r="678" spans="1:28" s="20" customFormat="1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Z678"/>
      <c r="AA678"/>
      <c r="AB678"/>
    </row>
    <row r="679" spans="1:28" s="20" customFormat="1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Z679"/>
      <c r="AA679"/>
      <c r="AB679"/>
    </row>
    <row r="680" spans="1:28" s="20" customFormat="1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Z680"/>
      <c r="AA680"/>
      <c r="AB680"/>
    </row>
    <row r="681" spans="1:28" s="20" customFormat="1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Z681"/>
      <c r="AA681"/>
      <c r="AB681"/>
    </row>
    <row r="682" spans="1:28" s="20" customFormat="1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Z682"/>
      <c r="AA682"/>
      <c r="AB682"/>
    </row>
    <row r="683" spans="1:28" s="20" customFormat="1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Z683"/>
      <c r="AA683"/>
      <c r="AB683"/>
    </row>
    <row r="684" spans="1:28" s="20" customFormat="1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Z684"/>
      <c r="AA684"/>
      <c r="AB684"/>
    </row>
    <row r="685" spans="1:28" s="20" customFormat="1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Z685"/>
      <c r="AA685"/>
      <c r="AB685"/>
    </row>
    <row r="686" spans="1:28" s="20" customFormat="1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Z686"/>
      <c r="AA686"/>
      <c r="AB686"/>
    </row>
    <row r="687" spans="1:28" s="20" customFormat="1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Z687"/>
      <c r="AA687"/>
      <c r="AB687"/>
    </row>
    <row r="688" spans="1:28" s="20" customFormat="1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Z688"/>
      <c r="AA688"/>
      <c r="AB688"/>
    </row>
    <row r="689" spans="1:28" s="20" customFormat="1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Z689"/>
      <c r="AA689"/>
      <c r="AB689"/>
    </row>
    <row r="690" spans="1:28" s="20" customFormat="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Z690"/>
      <c r="AA690"/>
      <c r="AB690"/>
    </row>
    <row r="691" spans="1:28" s="20" customFormat="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Z691"/>
      <c r="AA691"/>
      <c r="AB691"/>
    </row>
    <row r="692" spans="1:28" s="20" customFormat="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Z692"/>
      <c r="AA692"/>
      <c r="AB692"/>
    </row>
    <row r="693" spans="1:28" s="20" customFormat="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Z693"/>
      <c r="AA693"/>
      <c r="AB693"/>
    </row>
    <row r="694" spans="1:28" s="20" customFormat="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Z694"/>
      <c r="AA694"/>
      <c r="AB694"/>
    </row>
    <row r="695" spans="1:28" s="20" customFormat="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Z695"/>
      <c r="AA695"/>
      <c r="AB695"/>
    </row>
    <row r="696" spans="1:28" s="20" customFormat="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Z696"/>
      <c r="AA696"/>
      <c r="AB696"/>
    </row>
    <row r="697" spans="1:28" s="20" customFormat="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Z697"/>
      <c r="AA697"/>
      <c r="AB697"/>
    </row>
    <row r="698" spans="1:28" s="20" customFormat="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Z698"/>
      <c r="AA698"/>
      <c r="AB698"/>
    </row>
    <row r="699" spans="1:28" s="20" customFormat="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Z699"/>
      <c r="AA699"/>
      <c r="AB699"/>
    </row>
    <row r="700" spans="1:28" s="20" customFormat="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Z700"/>
      <c r="AA700"/>
      <c r="AB700"/>
    </row>
    <row r="701" spans="1:28" s="20" customFormat="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Z701"/>
      <c r="AA701"/>
      <c r="AB701"/>
    </row>
    <row r="702" spans="1:28" s="20" customFormat="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Z702"/>
      <c r="AA702"/>
      <c r="AB702"/>
    </row>
    <row r="703" spans="1:28" s="20" customFormat="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Z703"/>
      <c r="AA703"/>
      <c r="AB703"/>
    </row>
    <row r="704" spans="1:28" s="20" customFormat="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Z704"/>
      <c r="AA704"/>
      <c r="AB704"/>
    </row>
    <row r="705" spans="1:28" s="20" customFormat="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Z705"/>
      <c r="AA705"/>
      <c r="AB705"/>
    </row>
    <row r="706" spans="1:28" s="20" customFormat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Z706"/>
      <c r="AA706"/>
      <c r="AB706"/>
    </row>
    <row r="707" spans="1:28" s="20" customFormat="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Z707"/>
      <c r="AA707"/>
      <c r="AB707"/>
    </row>
    <row r="708" spans="1:28" s="20" customFormat="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Z708"/>
      <c r="AA708"/>
      <c r="AB708"/>
    </row>
    <row r="709" spans="1:28" s="20" customFormat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Z709"/>
      <c r="AA709"/>
      <c r="AB709"/>
    </row>
    <row r="710" spans="1:28" s="20" customFormat="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Z710"/>
      <c r="AA710"/>
      <c r="AB710"/>
    </row>
    <row r="711" spans="1:28" s="20" customFormat="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Z711"/>
      <c r="AA711"/>
      <c r="AB711"/>
    </row>
    <row r="712" spans="1:28" s="20" customFormat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Z712"/>
      <c r="AA712"/>
      <c r="AB712"/>
    </row>
    <row r="713" spans="1:28" s="20" customFormat="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Z713"/>
      <c r="AA713"/>
      <c r="AB713"/>
    </row>
    <row r="714" spans="1:28" s="20" customFormat="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Z714"/>
      <c r="AA714"/>
      <c r="AB714"/>
    </row>
    <row r="715" spans="1:28" s="20" customFormat="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Z715"/>
      <c r="AA715"/>
      <c r="AB715"/>
    </row>
    <row r="716" spans="1:28" s="20" customFormat="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Z716"/>
      <c r="AA716"/>
      <c r="AB716"/>
    </row>
    <row r="717" spans="1:28" s="20" customFormat="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Z717"/>
      <c r="AA717"/>
      <c r="AB717"/>
    </row>
    <row r="718" spans="1:28" s="20" customFormat="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Z718"/>
      <c r="AA718"/>
      <c r="AB718"/>
    </row>
    <row r="719" spans="1:28" s="20" customFormat="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Z719"/>
      <c r="AA719"/>
      <c r="AB719"/>
    </row>
    <row r="720" spans="1:28" s="20" customFormat="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Z720"/>
      <c r="AA720"/>
      <c r="AB720"/>
    </row>
    <row r="721" spans="1:28" s="20" customFormat="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Z721"/>
      <c r="AA721"/>
      <c r="AB721"/>
    </row>
    <row r="722" spans="1:28" s="20" customFormat="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Z722"/>
      <c r="AA722"/>
      <c r="AB722"/>
    </row>
    <row r="723" spans="1:28" s="20" customFormat="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Z723"/>
      <c r="AA723"/>
      <c r="AB723"/>
    </row>
    <row r="724" spans="1:28" s="20" customFormat="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Z724"/>
      <c r="AA724"/>
      <c r="AB724"/>
    </row>
    <row r="725" spans="1:28" s="20" customFormat="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Z725"/>
      <c r="AA725"/>
      <c r="AB725"/>
    </row>
    <row r="726" spans="1:28" s="20" customFormat="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Z726"/>
      <c r="AA726"/>
      <c r="AB726"/>
    </row>
    <row r="727" spans="1:28" s="20" customFormat="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Z727"/>
      <c r="AA727"/>
      <c r="AB727"/>
    </row>
    <row r="728" spans="1:28" s="20" customFormat="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Z728"/>
      <c r="AA728"/>
      <c r="AB728"/>
    </row>
    <row r="729" spans="1:28" s="20" customFormat="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Z729"/>
      <c r="AA729"/>
      <c r="AB729"/>
    </row>
    <row r="730" spans="1:28" s="20" customFormat="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Z730"/>
      <c r="AA730"/>
      <c r="AB730"/>
    </row>
    <row r="731" spans="1:28" s="20" customFormat="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Z731"/>
      <c r="AA731"/>
      <c r="AB731"/>
    </row>
    <row r="732" spans="1:28" s="20" customFormat="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Z732"/>
      <c r="AA732"/>
      <c r="AB732"/>
    </row>
    <row r="733" spans="1:28" s="20" customFormat="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Z733"/>
      <c r="AA733"/>
      <c r="AB733"/>
    </row>
    <row r="734" spans="1:28" s="20" customFormat="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Z734"/>
      <c r="AA734"/>
      <c r="AB734"/>
    </row>
    <row r="735" spans="1:28" s="20" customFormat="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Z735"/>
      <c r="AA735"/>
      <c r="AB735"/>
    </row>
    <row r="736" spans="1:28" s="20" customFormat="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Z736"/>
      <c r="AA736"/>
      <c r="AB736"/>
    </row>
    <row r="737" spans="1:28" s="20" customFormat="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Z737"/>
      <c r="AA737"/>
      <c r="AB737"/>
    </row>
    <row r="738" spans="1:28" s="20" customFormat="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Z738"/>
      <c r="AA738"/>
      <c r="AB738"/>
    </row>
    <row r="739" spans="1:28" s="20" customFormat="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Z739"/>
      <c r="AA739"/>
      <c r="AB739"/>
    </row>
    <row r="740" spans="1:28" s="20" customFormat="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Z740"/>
      <c r="AA740"/>
      <c r="AB740"/>
    </row>
    <row r="741" spans="1:28" s="20" customFormat="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Z741"/>
      <c r="AA741"/>
      <c r="AB741"/>
    </row>
    <row r="742" spans="1:28" s="20" customFormat="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Z742"/>
      <c r="AA742"/>
      <c r="AB742"/>
    </row>
    <row r="743" spans="1:28" s="20" customFormat="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Z743"/>
      <c r="AA743"/>
      <c r="AB743"/>
    </row>
    <row r="744" spans="1:28" s="20" customFormat="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Z744"/>
      <c r="AA744"/>
      <c r="AB744"/>
    </row>
    <row r="745" spans="1:28" s="20" customFormat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Z745"/>
      <c r="AA745"/>
      <c r="AB745"/>
    </row>
    <row r="746" spans="1:28" s="20" customFormat="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Z746"/>
      <c r="AA746"/>
      <c r="AB746"/>
    </row>
    <row r="747" spans="1:28" s="20" customFormat="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Z747"/>
      <c r="AA747"/>
      <c r="AB747"/>
    </row>
    <row r="748" spans="1:28" s="20" customForma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Z748"/>
      <c r="AA748"/>
      <c r="AB748"/>
    </row>
    <row r="749" spans="1:28" s="20" customFormat="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Z749"/>
      <c r="AA749"/>
      <c r="AB749"/>
    </row>
    <row r="750" spans="1:28" s="20" customFormat="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Z750"/>
      <c r="AA750"/>
      <c r="AB750"/>
    </row>
    <row r="751" spans="1:28" s="20" customFormat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Z751"/>
      <c r="AA751"/>
      <c r="AB751"/>
    </row>
    <row r="752" spans="1:28" s="20" customFormat="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Z752"/>
      <c r="AA752"/>
      <c r="AB752"/>
    </row>
    <row r="753" spans="1:28" s="20" customFormat="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Z753"/>
      <c r="AA753"/>
      <c r="AB753"/>
    </row>
    <row r="754" spans="1:28" s="20" customFormat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Z754"/>
      <c r="AA754"/>
      <c r="AB754"/>
    </row>
    <row r="755" spans="1:28" s="20" customFormat="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Z755"/>
      <c r="AA755"/>
      <c r="AB755"/>
    </row>
    <row r="756" spans="1:28" s="20" customFormat="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Z756"/>
      <c r="AA756"/>
      <c r="AB756"/>
    </row>
    <row r="757" spans="1:28" s="20" customFormat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Z757"/>
      <c r="AA757"/>
      <c r="AB757"/>
    </row>
    <row r="758" spans="1:28" s="20" customFormat="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Z758"/>
      <c r="AA758"/>
      <c r="AB758"/>
    </row>
    <row r="759" spans="1:28" s="20" customFormat="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Z759"/>
      <c r="AA759"/>
      <c r="AB759"/>
    </row>
    <row r="760" spans="1:28" s="20" customFormat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Z760"/>
      <c r="AA760"/>
      <c r="AB760"/>
    </row>
    <row r="761" spans="1:28" s="20" customFormat="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Z761"/>
      <c r="AA761"/>
      <c r="AB761"/>
    </row>
    <row r="762" spans="1:28" s="20" customFormat="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Z762"/>
      <c r="AA762"/>
      <c r="AB762"/>
    </row>
    <row r="763" spans="1:28" s="20" customFormat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Z763"/>
      <c r="AA763"/>
      <c r="AB763"/>
    </row>
    <row r="764" spans="1:28" s="20" customFormat="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Z764"/>
      <c r="AA764"/>
      <c r="AB764"/>
    </row>
    <row r="765" spans="1:28" s="20" customFormat="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Z765"/>
      <c r="AA765"/>
      <c r="AB765"/>
    </row>
    <row r="766" spans="1:28" s="20" customFormat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Z766"/>
      <c r="AA766"/>
      <c r="AB766"/>
    </row>
    <row r="767" spans="1:28" s="20" customFormat="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Z767"/>
      <c r="AA767"/>
      <c r="AB767"/>
    </row>
    <row r="768" spans="1:28" s="20" customFormat="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Z768"/>
      <c r="AA768"/>
      <c r="AB768"/>
    </row>
    <row r="769" spans="1:28" s="20" customFormat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Z769"/>
      <c r="AA769"/>
      <c r="AB769"/>
    </row>
    <row r="770" spans="1:28" s="20" customFormat="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Z770"/>
      <c r="AA770"/>
      <c r="AB770"/>
    </row>
    <row r="771" spans="1:28" s="20" customFormat="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Z771"/>
      <c r="AA771"/>
      <c r="AB771"/>
    </row>
    <row r="772" spans="1:28" s="20" customFormat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Z772"/>
      <c r="AA772"/>
      <c r="AB772"/>
    </row>
    <row r="773" spans="1:28" s="20" customFormat="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Z773"/>
      <c r="AA773"/>
      <c r="AB773"/>
    </row>
    <row r="774" spans="1:28" s="20" customFormat="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Z774"/>
      <c r="AA774"/>
      <c r="AB774"/>
    </row>
    <row r="775" spans="1:28" s="20" customFormat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Z775"/>
      <c r="AA775"/>
      <c r="AB775"/>
    </row>
    <row r="776" spans="1:28" s="20" customFormat="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Z776"/>
      <c r="AA776"/>
      <c r="AB776"/>
    </row>
    <row r="777" spans="1:28" s="20" customFormat="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Z777"/>
      <c r="AA777"/>
      <c r="AB777"/>
    </row>
    <row r="778" spans="1:28" s="20" customFormat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Z778"/>
      <c r="AA778"/>
      <c r="AB778"/>
    </row>
    <row r="779" spans="1:28" s="20" customFormat="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Z779"/>
      <c r="AA779"/>
      <c r="AB779"/>
    </row>
    <row r="780" spans="1:28" s="20" customFormat="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Z780"/>
      <c r="AA780"/>
      <c r="AB780"/>
    </row>
    <row r="781" spans="1:28" s="20" customFormat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Z781"/>
      <c r="AA781"/>
      <c r="AB781"/>
    </row>
    <row r="782" spans="1:28" s="20" customFormat="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Z782"/>
      <c r="AA782"/>
      <c r="AB782"/>
    </row>
    <row r="783" spans="1:28" s="20" customFormat="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Z783"/>
      <c r="AA783"/>
      <c r="AB783"/>
    </row>
    <row r="784" spans="1:28" s="20" customFormat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Z784"/>
      <c r="AA784"/>
      <c r="AB784"/>
    </row>
    <row r="785" spans="1:28" s="20" customFormat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Z785"/>
      <c r="AA785"/>
      <c r="AB785"/>
    </row>
    <row r="786" spans="1:28" s="20" customFormat="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Z786"/>
      <c r="AA786"/>
      <c r="AB786"/>
    </row>
    <row r="787" spans="1:28" s="20" customFormat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Z787"/>
      <c r="AA787"/>
      <c r="AB787"/>
    </row>
    <row r="788" spans="1:28" s="20" customFormat="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Z788"/>
      <c r="AA788"/>
      <c r="AB788"/>
    </row>
    <row r="789" spans="1:28" s="20" customFormat="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Z789"/>
      <c r="AA789"/>
      <c r="AB789"/>
    </row>
    <row r="790" spans="1:28" s="20" customForma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Z790"/>
      <c r="AA790"/>
      <c r="AB790"/>
    </row>
    <row r="791" spans="1:28" s="20" customFormat="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Z791"/>
      <c r="AA791"/>
      <c r="AB791"/>
    </row>
    <row r="792" spans="1:28" s="20" customFormat="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Z792"/>
      <c r="AA792"/>
      <c r="AB792"/>
    </row>
    <row r="793" spans="1:28" s="20" customForma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Z793"/>
      <c r="AA793"/>
      <c r="AB793"/>
    </row>
    <row r="794" spans="1:28" s="20" customFormat="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Z794"/>
      <c r="AA794"/>
      <c r="AB794"/>
    </row>
    <row r="795" spans="1:28" s="20" customFormat="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Z795"/>
      <c r="AA795"/>
      <c r="AB795"/>
    </row>
    <row r="796" spans="1:28" s="20" customFormat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Z796"/>
      <c r="AA796"/>
      <c r="AB796"/>
    </row>
    <row r="797" spans="1:28" s="20" customFormat="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Z797"/>
      <c r="AA797"/>
      <c r="AB797"/>
    </row>
    <row r="798" spans="1:28" s="20" customFormat="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Z798"/>
      <c r="AA798"/>
      <c r="AB798"/>
    </row>
    <row r="799" spans="1:28" s="20" customFormat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Z799"/>
      <c r="AA799"/>
      <c r="AB799"/>
    </row>
    <row r="800" spans="1:28" s="20" customFormat="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Z800"/>
      <c r="AA800"/>
      <c r="AB800"/>
    </row>
    <row r="801" spans="1:28" s="20" customFormat="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Z801"/>
      <c r="AA801"/>
      <c r="AB801"/>
    </row>
    <row r="802" spans="1:28" s="20" customFormat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Z802"/>
      <c r="AA802"/>
      <c r="AB802"/>
    </row>
    <row r="803" spans="1:28" s="20" customFormat="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Z803"/>
      <c r="AA803"/>
      <c r="AB803"/>
    </row>
    <row r="804" spans="1:28" s="20" customFormat="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Z804"/>
      <c r="AA804"/>
      <c r="AB804"/>
    </row>
    <row r="805" spans="1:28" s="20" customFormat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Z805"/>
      <c r="AA805"/>
      <c r="AB805"/>
    </row>
    <row r="806" spans="1:28" s="20" customFormat="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Z806"/>
      <c r="AA806"/>
      <c r="AB806"/>
    </row>
    <row r="807" spans="1:28" s="20" customFormat="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Z807"/>
      <c r="AA807"/>
      <c r="AB807"/>
    </row>
    <row r="808" spans="1:28" s="20" customFormat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Z808"/>
      <c r="AA808"/>
      <c r="AB808"/>
    </row>
    <row r="809" spans="1:28" s="20" customFormat="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Z809"/>
      <c r="AA809"/>
      <c r="AB809"/>
    </row>
    <row r="810" spans="1:28" s="20" customFormat="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Z810"/>
      <c r="AA810"/>
      <c r="AB810"/>
    </row>
    <row r="811" spans="1:28" s="20" customFormat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Z811"/>
      <c r="AA811"/>
      <c r="AB811"/>
    </row>
    <row r="812" spans="1:28" s="20" customFormat="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Z812"/>
      <c r="AA812"/>
      <c r="AB812"/>
    </row>
    <row r="813" spans="1:28" s="20" customFormat="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Z813"/>
      <c r="AA813"/>
      <c r="AB813"/>
    </row>
    <row r="814" spans="1:28" s="20" customFormat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Z814"/>
      <c r="AA814"/>
      <c r="AB814"/>
    </row>
    <row r="815" spans="1:28" s="20" customFormat="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Z815"/>
      <c r="AA815"/>
      <c r="AB815"/>
    </row>
    <row r="816" spans="1:28" s="20" customFormat="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Z816"/>
      <c r="AA816"/>
      <c r="AB816"/>
    </row>
    <row r="817" spans="1:28" s="20" customFormat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Z817"/>
      <c r="AA817"/>
      <c r="AB817"/>
    </row>
    <row r="818" spans="1:28" s="20" customFormat="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Z818"/>
      <c r="AA818"/>
      <c r="AB818"/>
    </row>
    <row r="819" spans="1:28" s="20" customFormat="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Z819"/>
      <c r="AA819"/>
      <c r="AB819"/>
    </row>
    <row r="820" spans="1:28" s="20" customFormat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Z820"/>
      <c r="AA820"/>
      <c r="AB820"/>
    </row>
    <row r="821" spans="1:28" s="20" customFormat="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Z821"/>
      <c r="AA821"/>
      <c r="AB821"/>
    </row>
    <row r="822" spans="1:28" s="20" customFormat="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Z822"/>
      <c r="AA822"/>
      <c r="AB822"/>
    </row>
    <row r="823" spans="1:28" s="20" customFormat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Z823"/>
      <c r="AA823"/>
      <c r="AB823"/>
    </row>
    <row r="824" spans="1:28" s="20" customFormat="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Z824"/>
      <c r="AA824"/>
      <c r="AB824"/>
    </row>
    <row r="825" spans="1:28" s="20" customFormat="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Z825"/>
      <c r="AA825"/>
      <c r="AB825"/>
    </row>
    <row r="826" spans="1:28" s="20" customFormat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Z826"/>
      <c r="AA826"/>
      <c r="AB826"/>
    </row>
    <row r="827" spans="1:28" s="20" customFormat="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Z827"/>
      <c r="AA827"/>
      <c r="AB827"/>
    </row>
    <row r="828" spans="1:28" s="20" customFormat="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Z828"/>
      <c r="AA828"/>
      <c r="AB828"/>
    </row>
    <row r="829" spans="1:28" s="20" customFormat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Z829"/>
      <c r="AA829"/>
      <c r="AB829"/>
    </row>
    <row r="830" spans="1:28" s="20" customFormat="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Z830"/>
      <c r="AA830"/>
      <c r="AB830"/>
    </row>
    <row r="831" spans="1:28" s="20" customFormat="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Z831"/>
      <c r="AA831"/>
      <c r="AB831"/>
    </row>
    <row r="832" spans="1:28" s="20" customFormat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Z832"/>
      <c r="AA832"/>
      <c r="AB832"/>
    </row>
    <row r="833" spans="1:28" s="20" customFormat="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Z833"/>
      <c r="AA833"/>
      <c r="AB833"/>
    </row>
    <row r="834" spans="1:28" s="20" customFormat="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Z834"/>
      <c r="AA834"/>
      <c r="AB834"/>
    </row>
    <row r="835" spans="1:28" s="20" customFormat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Z835"/>
      <c r="AA835"/>
      <c r="AB835"/>
    </row>
    <row r="836" spans="1:28" s="20" customFormat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Z836"/>
      <c r="AA836"/>
      <c r="AB836"/>
    </row>
    <row r="837" spans="1:28" s="20" customFormat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Z837"/>
      <c r="AA837"/>
      <c r="AB837"/>
    </row>
    <row r="838" spans="1:28" s="20" customFormat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Z838"/>
      <c r="AA838"/>
      <c r="AB838"/>
    </row>
    <row r="839" spans="1:28" s="20" customFormat="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Z839"/>
      <c r="AA839"/>
      <c r="AB839"/>
    </row>
    <row r="840" spans="1:28" s="20" customFormat="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Z840"/>
      <c r="AA840"/>
      <c r="AB840"/>
    </row>
    <row r="841" spans="1:28" s="20" customFormat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Z841"/>
      <c r="AA841"/>
      <c r="AB841"/>
    </row>
    <row r="842" spans="1:28" s="20" customFormat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Z842"/>
      <c r="AA842"/>
      <c r="AB842"/>
    </row>
    <row r="843" spans="1:28" s="20" customFormat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Z843"/>
      <c r="AA843"/>
      <c r="AB843"/>
    </row>
    <row r="844" spans="1:28" s="20" customFormat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Z844"/>
      <c r="AA844"/>
      <c r="AB844"/>
    </row>
    <row r="845" spans="1:28" s="20" customFormat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Z845"/>
      <c r="AA845"/>
      <c r="AB845"/>
    </row>
    <row r="846" spans="1:28" s="20" customFormat="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Z846"/>
      <c r="AA846"/>
      <c r="AB846"/>
    </row>
    <row r="847" spans="1:28" s="20" customFormat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Z847"/>
      <c r="AA847"/>
      <c r="AB847"/>
    </row>
    <row r="848" spans="1:28" s="20" customFormat="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Z848"/>
      <c r="AA848"/>
      <c r="AB848"/>
    </row>
    <row r="849" spans="1:28" s="20" customFormat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Z849"/>
      <c r="AA849"/>
      <c r="AB849"/>
    </row>
    <row r="850" spans="1:28" s="20" customFormat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Z850"/>
      <c r="AA850"/>
      <c r="AB850"/>
    </row>
    <row r="851" spans="1:28" s="20" customFormat="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Z851"/>
      <c r="AA851"/>
      <c r="AB851"/>
    </row>
    <row r="852" spans="1:28" s="20" customFormat="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Z852"/>
      <c r="AA852"/>
      <c r="AB852"/>
    </row>
    <row r="853" spans="1:28" s="20" customFormat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Z853"/>
      <c r="AA853"/>
      <c r="AB853"/>
    </row>
    <row r="854" spans="1:28" s="20" customFormat="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Z854"/>
      <c r="AA854"/>
      <c r="AB854"/>
    </row>
    <row r="855" spans="1:28" s="20" customFormat="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Z855"/>
      <c r="AA855"/>
      <c r="AB855"/>
    </row>
    <row r="856" spans="1:28" s="20" customFormat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Z856"/>
      <c r="AA856"/>
      <c r="AB856"/>
    </row>
    <row r="857" spans="1:28" s="20" customFormat="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Z857"/>
      <c r="AA857"/>
      <c r="AB857"/>
    </row>
    <row r="858" spans="1:28" s="20" customFormat="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Z858"/>
      <c r="AA858"/>
      <c r="AB858"/>
    </row>
    <row r="859" spans="1:28" s="20" customFormat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Z859"/>
      <c r="AA859"/>
      <c r="AB859"/>
    </row>
    <row r="860" spans="1:28" s="20" customFormat="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Z860"/>
      <c r="AA860"/>
      <c r="AB860"/>
    </row>
    <row r="861" spans="1:28" s="20" customFormat="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Z861"/>
      <c r="AA861"/>
      <c r="AB861"/>
    </row>
    <row r="862" spans="1:28" s="20" customFormat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Z862"/>
      <c r="AA862"/>
      <c r="AB862"/>
    </row>
    <row r="863" spans="1:28" s="20" customFormat="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Z863"/>
      <c r="AA863"/>
      <c r="AB863"/>
    </row>
    <row r="864" spans="1:28" s="20" customFormat="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Z864"/>
      <c r="AA864"/>
      <c r="AB864"/>
    </row>
    <row r="865" spans="1:28" s="20" customForma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Z865"/>
      <c r="AA865"/>
      <c r="AB865"/>
    </row>
    <row r="866" spans="1:28" s="20" customFormat="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Z866"/>
      <c r="AA866"/>
      <c r="AB866"/>
    </row>
    <row r="867" spans="1:28" s="20" customFormat="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Z867"/>
      <c r="AA867"/>
      <c r="AB867"/>
    </row>
    <row r="868" spans="1:28" s="20" customFormat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Z868"/>
      <c r="AA868"/>
      <c r="AB868"/>
    </row>
    <row r="869" spans="1:28" s="20" customFormat="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Z869"/>
      <c r="AA869"/>
      <c r="AB869"/>
    </row>
    <row r="870" spans="1:28" s="20" customFormat="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Z870"/>
      <c r="AA870"/>
      <c r="AB870"/>
    </row>
    <row r="871" spans="1:28" s="20" customFormat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Z871"/>
      <c r="AA871"/>
      <c r="AB871"/>
    </row>
    <row r="872" spans="1:28" s="20" customFormat="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Z872"/>
      <c r="AA872"/>
      <c r="AB872"/>
    </row>
    <row r="873" spans="1:28" s="20" customFormat="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Z873"/>
      <c r="AA873"/>
      <c r="AB873"/>
    </row>
    <row r="874" spans="1:28" s="20" customFormat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Z874"/>
      <c r="AA874"/>
      <c r="AB874"/>
    </row>
    <row r="875" spans="1:28" s="20" customFormat="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Z875"/>
      <c r="AA875"/>
      <c r="AB875"/>
    </row>
    <row r="876" spans="1:28" s="20" customFormat="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Z876"/>
      <c r="AA876"/>
      <c r="AB876"/>
    </row>
    <row r="877" spans="1:28" s="20" customForma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Z877"/>
      <c r="AA877"/>
      <c r="AB877"/>
    </row>
    <row r="878" spans="1:28" s="20" customFormat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Z878"/>
      <c r="AA878"/>
      <c r="AB878"/>
    </row>
    <row r="879" spans="1:28" s="20" customFormat="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Z879"/>
      <c r="AA879"/>
      <c r="AB879"/>
    </row>
    <row r="880" spans="1:28" s="20" customFormat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Z880"/>
      <c r="AA880"/>
      <c r="AB880"/>
    </row>
    <row r="881" spans="1:28" s="20" customFormat="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Z881"/>
      <c r="AA881"/>
      <c r="AB881"/>
    </row>
    <row r="882" spans="1:28" s="20" customFormat="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Z882"/>
      <c r="AA882"/>
      <c r="AB882"/>
    </row>
    <row r="883" spans="1:28" s="20" customForma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Z883"/>
      <c r="AA883"/>
      <c r="AB883"/>
    </row>
    <row r="884" spans="1:28" s="20" customFormat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Z884"/>
      <c r="AA884"/>
      <c r="AB884"/>
    </row>
    <row r="885" spans="1:28" s="20" customFormat="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Z885"/>
      <c r="AA885"/>
      <c r="AB885"/>
    </row>
    <row r="886" spans="1:28" s="20" customFormat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Z886"/>
      <c r="AA886"/>
      <c r="AB886"/>
    </row>
    <row r="887" spans="1:28" s="20" customFormat="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Z887"/>
      <c r="AA887"/>
      <c r="AB887"/>
    </row>
    <row r="888" spans="1:28" s="20" customFormat="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Z888"/>
      <c r="AA888"/>
      <c r="AB888"/>
    </row>
    <row r="889" spans="1:28" s="20" customFormat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Z889"/>
      <c r="AA889"/>
      <c r="AB889"/>
    </row>
    <row r="890" spans="1:28" s="20" customFormat="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Z890"/>
      <c r="AA890"/>
      <c r="AB890"/>
    </row>
    <row r="891" spans="1:28" s="20" customFormat="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Z891"/>
      <c r="AA891"/>
      <c r="AB891"/>
    </row>
    <row r="892" spans="1:28" s="20" customFormat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Z892"/>
      <c r="AA892"/>
      <c r="AB892"/>
    </row>
    <row r="893" spans="1:28" s="20" customFormat="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Z893"/>
      <c r="AA893"/>
      <c r="AB893"/>
    </row>
    <row r="894" spans="1:28" s="20" customFormat="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Z894"/>
      <c r="AA894"/>
      <c r="AB894"/>
    </row>
    <row r="895" spans="1:28" s="20" customFormat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Z895"/>
      <c r="AA895"/>
      <c r="AB895"/>
    </row>
    <row r="896" spans="1:28" s="20" customFormat="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Z896"/>
      <c r="AA896"/>
      <c r="AB896"/>
    </row>
    <row r="897" spans="1:28" s="20" customFormat="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Z897"/>
      <c r="AA897"/>
      <c r="AB897"/>
    </row>
    <row r="898" spans="1:28" s="20" customFormat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Z898"/>
      <c r="AA898"/>
      <c r="AB898"/>
    </row>
    <row r="899" spans="1:28" s="20" customFormat="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Z899"/>
      <c r="AA899"/>
      <c r="AB899"/>
    </row>
    <row r="900" spans="1:28" s="20" customFormat="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Z900"/>
      <c r="AA900"/>
      <c r="AB900"/>
    </row>
    <row r="901" spans="1:28" s="20" customFormat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Z901"/>
      <c r="AA901"/>
      <c r="AB901"/>
    </row>
    <row r="902" spans="1:28" s="20" customFormat="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Z902"/>
      <c r="AA902"/>
      <c r="AB902"/>
    </row>
    <row r="903" spans="1:28" s="20" customFormat="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Z903"/>
      <c r="AA903"/>
      <c r="AB903"/>
    </row>
    <row r="904" spans="1:28" s="20" customFormat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Z904"/>
      <c r="AA904"/>
      <c r="AB904"/>
    </row>
    <row r="905" spans="1:28" s="20" customFormat="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Z905"/>
      <c r="AA905"/>
      <c r="AB905"/>
    </row>
    <row r="906" spans="1:28" s="20" customFormat="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Z906"/>
      <c r="AA906"/>
      <c r="AB906"/>
    </row>
    <row r="907" spans="1:28" s="20" customFormat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Z907"/>
      <c r="AA907"/>
      <c r="AB907"/>
    </row>
    <row r="908" spans="1:28" s="20" customFormat="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Z908"/>
      <c r="AA908"/>
      <c r="AB908"/>
    </row>
    <row r="909" spans="1:28" s="20" customFormat="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Z909"/>
      <c r="AA909"/>
      <c r="AB909"/>
    </row>
    <row r="910" spans="1:28" s="20" customFormat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Z910"/>
      <c r="AA910"/>
      <c r="AB910"/>
    </row>
    <row r="911" spans="1:28" s="20" customFormat="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Z911"/>
      <c r="AA911"/>
      <c r="AB911"/>
    </row>
    <row r="912" spans="1:28" s="20" customFormat="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Z912"/>
      <c r="AA912"/>
      <c r="AB912"/>
    </row>
    <row r="913" spans="1:28" s="20" customFormat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Z913"/>
      <c r="AA913"/>
      <c r="AB913"/>
    </row>
    <row r="914" spans="1:28" s="20" customFormat="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Z914"/>
      <c r="AA914"/>
      <c r="AB914"/>
    </row>
    <row r="915" spans="1:28" s="20" customFormat="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Z915"/>
      <c r="AA915"/>
      <c r="AB915"/>
    </row>
    <row r="916" spans="1:28" s="20" customFormat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Z916"/>
      <c r="AA916"/>
      <c r="AB916"/>
    </row>
    <row r="917" spans="1:28" s="20" customFormat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Z917"/>
      <c r="AA917"/>
      <c r="AB917"/>
    </row>
    <row r="918" spans="1:28" s="20" customFormat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Z918"/>
      <c r="AA918"/>
      <c r="AB918"/>
    </row>
    <row r="919" spans="1:28" s="20" customFormat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Z919"/>
      <c r="AA919"/>
      <c r="AB919"/>
    </row>
    <row r="920" spans="1:28" s="20" customFormat="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Z920"/>
      <c r="AA920"/>
      <c r="AB920"/>
    </row>
    <row r="921" spans="1:28" s="20" customFormat="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Z921"/>
      <c r="AA921"/>
      <c r="AB921"/>
    </row>
    <row r="922" spans="1:28" s="20" customFormat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Z922"/>
      <c r="AA922"/>
      <c r="AB922"/>
    </row>
    <row r="923" spans="1:28" s="20" customFormat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Z923"/>
      <c r="AA923"/>
      <c r="AB923"/>
    </row>
    <row r="924" spans="1:28" s="20" customFormat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Z924"/>
      <c r="AA924"/>
      <c r="AB924"/>
    </row>
    <row r="925" spans="1:28" s="20" customFormat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Z925"/>
      <c r="AA925"/>
      <c r="AB925"/>
    </row>
    <row r="926" spans="1:28" s="20" customFormat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Z926"/>
      <c r="AA926"/>
      <c r="AB926"/>
    </row>
    <row r="927" spans="1:28" s="20" customFormat="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Z927"/>
      <c r="AA927"/>
      <c r="AB927"/>
    </row>
    <row r="928" spans="1:28" s="20" customFormat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Z928"/>
      <c r="AA928"/>
      <c r="AB928"/>
    </row>
    <row r="929" spans="1:28" s="20" customFormat="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Z929"/>
      <c r="AA929"/>
      <c r="AB929"/>
    </row>
    <row r="930" spans="1:28" s="20" customFormat="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Z930"/>
      <c r="AA930"/>
      <c r="AB930"/>
    </row>
    <row r="931" spans="1:28" s="20" customFormat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Z931"/>
      <c r="AA931"/>
      <c r="AB931"/>
    </row>
    <row r="932" spans="1:28" s="20" customFormat="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Z932"/>
      <c r="AA932"/>
      <c r="AB932"/>
    </row>
    <row r="933" spans="1:28" s="20" customFormat="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Z933"/>
      <c r="AA933"/>
      <c r="AB933"/>
    </row>
    <row r="934" spans="1:28" s="20" customFormat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Z934"/>
      <c r="AA934"/>
      <c r="AB934"/>
    </row>
    <row r="935" spans="1:28" s="20" customFormat="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Z935"/>
      <c r="AA935"/>
      <c r="AB935"/>
    </row>
    <row r="936" spans="1:28" s="20" customFormat="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Z936"/>
      <c r="AA936"/>
      <c r="AB936"/>
    </row>
    <row r="937" spans="1:28" s="20" customFormat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Z937"/>
      <c r="AA937"/>
      <c r="AB937"/>
    </row>
    <row r="938" spans="1:28" s="20" customFormat="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Z938"/>
      <c r="AA938"/>
      <c r="AB938"/>
    </row>
    <row r="939" spans="1:28" s="20" customFormat="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Z939"/>
      <c r="AA939"/>
      <c r="AB939"/>
    </row>
    <row r="940" spans="1:28" s="20" customFormat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Z940"/>
      <c r="AA940"/>
      <c r="AB940"/>
    </row>
    <row r="941" spans="1:28" s="20" customFormat="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Z941"/>
      <c r="AA941"/>
      <c r="AB941"/>
    </row>
    <row r="942" spans="1:28" s="20" customFormat="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Z942"/>
      <c r="AA942"/>
      <c r="AB942"/>
    </row>
    <row r="943" spans="1:28" s="20" customFormat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Z943"/>
      <c r="AA943"/>
      <c r="AB943"/>
    </row>
    <row r="944" spans="1:28" s="20" customFormat="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Z944"/>
      <c r="AA944"/>
      <c r="AB944"/>
    </row>
    <row r="945" spans="1:28" s="20" customFormat="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Z945"/>
      <c r="AA945"/>
      <c r="AB945"/>
    </row>
    <row r="946" spans="1:28" s="20" customFormat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Z946"/>
      <c r="AA946"/>
      <c r="AB946"/>
    </row>
    <row r="947" spans="1:28" s="20" customFormat="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Z947"/>
      <c r="AA947"/>
      <c r="AB947"/>
    </row>
    <row r="948" spans="1:28" s="20" customFormat="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Z948"/>
      <c r="AA948"/>
      <c r="AB948"/>
    </row>
    <row r="949" spans="1:28" s="20" customFormat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Z949"/>
      <c r="AA949"/>
      <c r="AB949"/>
    </row>
    <row r="950" spans="1:28" s="20" customFormat="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Z950"/>
      <c r="AA950"/>
      <c r="AB950"/>
    </row>
    <row r="951" spans="1:28" s="20" customFormat="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Z951"/>
      <c r="AA951"/>
      <c r="AB951"/>
    </row>
    <row r="952" spans="1:28" s="20" customFormat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Z952"/>
      <c r="AA952"/>
      <c r="AB952"/>
    </row>
    <row r="953" spans="1:28" s="20" customFormat="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Z953"/>
      <c r="AA953"/>
      <c r="AB953"/>
    </row>
    <row r="954" spans="1:28" s="20" customFormat="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Z954"/>
      <c r="AA954"/>
      <c r="AB954"/>
    </row>
    <row r="955" spans="1:28" s="20" customFormat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Z955"/>
      <c r="AA955"/>
      <c r="AB955"/>
    </row>
    <row r="956" spans="1:28" s="20" customFormat="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Z956"/>
      <c r="AA956"/>
      <c r="AB956"/>
    </row>
    <row r="957" spans="1:28" s="20" customFormat="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Z957"/>
      <c r="AA957"/>
      <c r="AB957"/>
    </row>
    <row r="958" spans="1:28" s="20" customFormat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Z958"/>
      <c r="AA958"/>
      <c r="AB958"/>
    </row>
    <row r="959" spans="1:28" s="20" customFormat="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Z959"/>
      <c r="AA959"/>
      <c r="AB959"/>
    </row>
    <row r="960" spans="1:28" s="20" customFormat="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Z960"/>
      <c r="AA960"/>
      <c r="AB960"/>
    </row>
    <row r="961" spans="1:28" s="20" customForma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Z961"/>
      <c r="AA961"/>
      <c r="AB961"/>
    </row>
    <row r="962" spans="1:28" s="20" customFormat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Z962"/>
      <c r="AA962"/>
      <c r="AB962"/>
    </row>
    <row r="963" spans="1:28" s="20" customFormat="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Z963"/>
      <c r="AA963"/>
      <c r="AB963"/>
    </row>
    <row r="964" spans="1:28" s="20" customFormat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Z964"/>
      <c r="AA964"/>
      <c r="AB964"/>
    </row>
    <row r="965" spans="1:28" s="20" customFormat="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Z965"/>
      <c r="AA965"/>
      <c r="AB965"/>
    </row>
    <row r="966" spans="1:28" s="20" customFormat="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Z966"/>
      <c r="AA966"/>
      <c r="AB966"/>
    </row>
    <row r="967" spans="1:28" s="20" customForma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Z967"/>
      <c r="AA967"/>
      <c r="AB967"/>
    </row>
    <row r="968" spans="1:28" s="20" customFormat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Z968"/>
      <c r="AA968"/>
      <c r="AB968"/>
    </row>
    <row r="969" spans="1:28" s="20" customFormat="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Z969"/>
      <c r="AA969"/>
      <c r="AB969"/>
    </row>
    <row r="970" spans="1:28" s="20" customForma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Z970"/>
      <c r="AA970"/>
      <c r="AB970"/>
    </row>
    <row r="971" spans="1:28" s="20" customFormat="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Z971"/>
      <c r="AA971"/>
      <c r="AB971"/>
    </row>
    <row r="972" spans="1:28" s="20" customFormat="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Z972"/>
      <c r="AA972"/>
      <c r="AB972"/>
    </row>
    <row r="973" spans="1:28" s="20" customFormat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Z973"/>
      <c r="AA973"/>
      <c r="AB973"/>
    </row>
    <row r="974" spans="1:28" s="20" customFormat="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Z974"/>
      <c r="AA974"/>
      <c r="AB974"/>
    </row>
    <row r="975" spans="1:28" s="20" customFormat="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Z975"/>
      <c r="AA975"/>
      <c r="AB975"/>
    </row>
    <row r="976" spans="1:28" s="20" customFormat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Z976"/>
      <c r="AA976"/>
      <c r="AB976"/>
    </row>
    <row r="977" spans="1:28" s="20" customFormat="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Z977"/>
      <c r="AA977"/>
      <c r="AB977"/>
    </row>
    <row r="978" spans="1:28" s="20" customFormat="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Z978"/>
      <c r="AA978"/>
      <c r="AB978"/>
    </row>
    <row r="979" spans="1:28" s="20" customFormat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Z979"/>
      <c r="AA979"/>
      <c r="AB979"/>
    </row>
    <row r="980" spans="1:28" s="20" customFormat="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Z980"/>
      <c r="AA980"/>
      <c r="AB980"/>
    </row>
    <row r="981" spans="1:28" s="20" customFormat="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Z981"/>
      <c r="AA981"/>
      <c r="AB981"/>
    </row>
    <row r="982" spans="1:28" s="20" customFormat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Z982"/>
      <c r="AA982"/>
      <c r="AB982"/>
    </row>
    <row r="983" spans="1:28" s="20" customFormat="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Z983"/>
      <c r="AA983"/>
      <c r="AB983"/>
    </row>
    <row r="984" spans="1:28" s="20" customFormat="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Z984"/>
      <c r="AA984"/>
      <c r="AB984"/>
    </row>
    <row r="985" spans="1:28" s="20" customFormat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Z985"/>
      <c r="AA985"/>
      <c r="AB985"/>
    </row>
    <row r="986" spans="1:28" s="20" customFormat="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Z986"/>
      <c r="AA986"/>
      <c r="AB986"/>
    </row>
    <row r="987" spans="1:28" s="20" customFormat="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Z987"/>
      <c r="AA987"/>
      <c r="AB987"/>
    </row>
    <row r="988" spans="1:28" s="20" customFormat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Z988"/>
      <c r="AA988"/>
      <c r="AB988"/>
    </row>
    <row r="989" spans="1:28" s="20" customFormat="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Z989"/>
      <c r="AA989"/>
      <c r="AB989"/>
    </row>
    <row r="990" spans="1:28" s="20" customFormat="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Z990"/>
      <c r="AA990"/>
      <c r="AB990"/>
    </row>
    <row r="991" spans="1:28" s="20" customFormat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Z991"/>
      <c r="AA991"/>
      <c r="AB991"/>
    </row>
    <row r="992" spans="1:28" s="20" customFormat="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Z992"/>
      <c r="AA992"/>
      <c r="AB992"/>
    </row>
    <row r="993" spans="1:28" s="20" customFormat="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Z993"/>
      <c r="AA993"/>
      <c r="AB993"/>
    </row>
    <row r="994" spans="1:28" s="20" customFormat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Z994"/>
      <c r="AA994"/>
      <c r="AB994"/>
    </row>
    <row r="995" spans="1:28" s="20" customFormat="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Z995"/>
      <c r="AA995"/>
      <c r="AB995"/>
    </row>
    <row r="996" spans="1:28" s="20" customFormat="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Z996"/>
      <c r="AA996"/>
      <c r="AB996"/>
    </row>
    <row r="997" spans="1:28" s="20" customFormat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Z997"/>
      <c r="AA997"/>
      <c r="AB997"/>
    </row>
    <row r="998" spans="1:28" s="20" customFormat="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Z998"/>
      <c r="AA998"/>
      <c r="AB998"/>
    </row>
    <row r="999" spans="1:28" s="20" customFormat="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Z999"/>
      <c r="AA999"/>
      <c r="AB999"/>
    </row>
    <row r="1000" spans="1:28" s="20" customFormat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Z1000"/>
      <c r="AA1000"/>
      <c r="AB1000"/>
    </row>
    <row r="1001" spans="1:28" s="20" customFormat="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Z1001"/>
      <c r="AA1001"/>
      <c r="AB1001"/>
    </row>
    <row r="1002" spans="1:28" s="20" customFormat="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Z1002"/>
      <c r="AA1002"/>
      <c r="AB1002"/>
    </row>
    <row r="1003" spans="1:28" s="20" customFormat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Z1003"/>
      <c r="AA1003"/>
      <c r="AB1003"/>
    </row>
    <row r="1004" spans="1:28" s="20" customFormat="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Z1004"/>
      <c r="AA1004"/>
      <c r="AB1004"/>
    </row>
    <row r="1005" spans="1:28" s="20" customFormat="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Z1005"/>
      <c r="AA1005"/>
      <c r="AB1005"/>
    </row>
    <row r="1006" spans="1:28" s="20" customFormat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Z1006"/>
      <c r="AA1006"/>
      <c r="AB1006"/>
    </row>
    <row r="1007" spans="1:28" s="20" customFormat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Z1007"/>
      <c r="AA1007"/>
      <c r="AB1007"/>
    </row>
    <row r="1008" spans="1:28" s="20" customFormat="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Z1008"/>
      <c r="AA1008"/>
      <c r="AB1008"/>
    </row>
    <row r="1009" spans="1:28" s="20" customFormat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Z1009"/>
      <c r="AA1009"/>
      <c r="AB1009"/>
    </row>
    <row r="1010" spans="1:28" s="20" customFormat="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Z1010"/>
      <c r="AA1010"/>
      <c r="AB1010"/>
    </row>
    <row r="1011" spans="1:28" s="20" customFormat="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Z1011"/>
      <c r="AA1011"/>
      <c r="AB1011"/>
    </row>
    <row r="1012" spans="1:28" s="20" customForma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Z1012"/>
      <c r="AA1012"/>
      <c r="AB1012"/>
    </row>
    <row r="1013" spans="1:28" s="20" customFormat="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Z1013"/>
      <c r="AA1013"/>
      <c r="AB1013"/>
    </row>
    <row r="1014" spans="1:28" s="20" customFormat="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Z1014"/>
      <c r="AA1014"/>
      <c r="AB1014"/>
    </row>
    <row r="1015" spans="1:28" s="20" customForma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Z1015"/>
      <c r="AA1015"/>
      <c r="AB1015"/>
    </row>
    <row r="1016" spans="1:28" s="20" customFormat="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Z1016"/>
      <c r="AA1016"/>
      <c r="AB1016"/>
    </row>
    <row r="1017" spans="1:28" s="20" customFormat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Z1017"/>
      <c r="AA1017"/>
      <c r="AB1017"/>
    </row>
    <row r="1018" spans="1:28" s="20" customFormat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Z1018"/>
      <c r="AA1018"/>
      <c r="AB1018"/>
    </row>
    <row r="1019" spans="1:28" s="20" customFormat="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Z1019"/>
      <c r="AA1019"/>
      <c r="AB1019"/>
    </row>
    <row r="1020" spans="1:28" s="20" customFormat="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Z1020"/>
      <c r="AA1020"/>
      <c r="AB1020"/>
    </row>
    <row r="1021" spans="1:28" s="20" customFormat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Z1021"/>
      <c r="AA1021"/>
      <c r="AB1021"/>
    </row>
    <row r="1022" spans="1:28" s="20" customFormat="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Z1022"/>
      <c r="AA1022"/>
      <c r="AB1022"/>
    </row>
    <row r="1023" spans="1:28" s="20" customFormat="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Z1023"/>
      <c r="AA1023"/>
      <c r="AB1023"/>
    </row>
    <row r="1024" spans="1:28" s="20" customFormat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Z1024"/>
      <c r="AA1024"/>
      <c r="AB1024"/>
    </row>
    <row r="1025" spans="1:28" s="20" customFormat="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Z1025"/>
      <c r="AA1025"/>
      <c r="AB1025"/>
    </row>
    <row r="1026" spans="1:28" s="20" customFormat="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Z1026"/>
      <c r="AA1026"/>
      <c r="AB1026"/>
    </row>
    <row r="1027" spans="1:28" s="20" customFormat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Z1027"/>
      <c r="AA1027"/>
      <c r="AB1027"/>
    </row>
    <row r="1028" spans="1:28" s="20" customFormat="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Z1028"/>
      <c r="AA1028"/>
      <c r="AB1028"/>
    </row>
    <row r="1029" spans="1:28" s="20" customFormat="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Z1029"/>
      <c r="AA1029"/>
      <c r="AB1029"/>
    </row>
    <row r="1030" spans="1:28" s="20" customFormat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Z1030"/>
      <c r="AA1030"/>
      <c r="AB1030"/>
    </row>
    <row r="1031" spans="1:28" s="20" customFormat="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Z1031"/>
      <c r="AA1031"/>
      <c r="AB1031"/>
    </row>
    <row r="1032" spans="1:28" s="20" customFormat="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Z1032"/>
      <c r="AA1032"/>
      <c r="AB1032"/>
    </row>
    <row r="1033" spans="1:28" s="20" customForma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Z1033"/>
      <c r="AA1033"/>
      <c r="AB1033"/>
    </row>
    <row r="1034" spans="1:28" s="20" customFormat="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Z1034"/>
      <c r="AA1034"/>
      <c r="AB1034"/>
    </row>
    <row r="1035" spans="1:28" s="20" customFormat="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Z1035"/>
      <c r="AA1035"/>
      <c r="AB1035"/>
    </row>
    <row r="1036" spans="1:28" s="20" customFormat="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Z1036"/>
      <c r="AA1036"/>
      <c r="AB1036"/>
    </row>
    <row r="1037" spans="1:28" s="20" customFormat="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Z1037"/>
      <c r="AA1037"/>
      <c r="AB1037"/>
    </row>
    <row r="1038" spans="1:28" s="20" customFormat="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Z1038"/>
      <c r="AA1038"/>
      <c r="AB1038"/>
    </row>
    <row r="1039" spans="1:28" s="20" customFormat="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Z1039"/>
      <c r="AA1039"/>
      <c r="AB1039"/>
    </row>
    <row r="1040" spans="1:28" s="20" customFormat="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Z1040"/>
      <c r="AA1040"/>
      <c r="AB1040"/>
    </row>
    <row r="1041" spans="1:28" s="20" customFormat="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Z1041"/>
      <c r="AA1041"/>
      <c r="AB1041"/>
    </row>
    <row r="1042" spans="1:28" s="20" customFormat="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Z1042"/>
      <c r="AA1042"/>
      <c r="AB1042"/>
    </row>
    <row r="1043" spans="1:28" s="20" customFormat="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Z1043"/>
      <c r="AA1043"/>
      <c r="AB1043"/>
    </row>
    <row r="1044" spans="1:28" s="20" customFormat="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Z1044"/>
      <c r="AA1044"/>
      <c r="AB1044"/>
    </row>
    <row r="1045" spans="1:28" s="20" customFormat="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Z1045"/>
      <c r="AA1045"/>
      <c r="AB1045"/>
    </row>
    <row r="1046" spans="1:28" s="20" customFormat="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Z1046"/>
      <c r="AA1046"/>
      <c r="AB1046"/>
    </row>
    <row r="1047" spans="1:28" s="20" customFormat="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Z1047"/>
      <c r="AA1047"/>
      <c r="AB1047"/>
    </row>
    <row r="1048" spans="1:28" s="20" customFormat="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Z1048"/>
      <c r="AA1048"/>
      <c r="AB1048"/>
    </row>
    <row r="1049" spans="1:28" s="20" customFormat="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Z1049"/>
      <c r="AA1049"/>
      <c r="AB1049"/>
    </row>
    <row r="1050" spans="1:28" s="20" customFormat="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Z1050"/>
      <c r="AA1050"/>
      <c r="AB1050"/>
    </row>
    <row r="1051" spans="1:28" s="20" customFormat="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Z1051"/>
      <c r="AA1051"/>
      <c r="AB1051"/>
    </row>
    <row r="1052" spans="1:28" s="20" customFormat="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Z1052"/>
      <c r="AA1052"/>
      <c r="AB1052"/>
    </row>
    <row r="1053" spans="1:28" s="20" customFormat="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Z1053"/>
      <c r="AA1053"/>
      <c r="AB1053"/>
    </row>
    <row r="1054" spans="1:28" s="20" customForma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Z1054"/>
      <c r="AA1054"/>
      <c r="AB1054"/>
    </row>
    <row r="1055" spans="1:28" s="20" customFormat="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Z1055"/>
      <c r="AA1055"/>
      <c r="AB1055"/>
    </row>
    <row r="1056" spans="1:28" s="20" customFormat="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Z1056"/>
      <c r="AA1056"/>
      <c r="AB1056"/>
    </row>
    <row r="1057" spans="1:28" s="20" customForma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Z1057"/>
      <c r="AA1057"/>
      <c r="AB1057"/>
    </row>
    <row r="1058" spans="1:28" s="20" customFormat="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Z1058"/>
      <c r="AA1058"/>
      <c r="AB1058"/>
    </row>
    <row r="1059" spans="1:28" s="20" customFormat="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Z1059"/>
      <c r="AA1059"/>
      <c r="AB1059"/>
    </row>
    <row r="1060" spans="1:28" s="20" customFormat="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Z1060"/>
      <c r="AA1060"/>
      <c r="AB1060"/>
    </row>
    <row r="1061" spans="1:28" s="20" customFormat="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Z1061"/>
      <c r="AA1061"/>
      <c r="AB1061"/>
    </row>
    <row r="1062" spans="1:28" s="20" customFormat="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Z1062"/>
      <c r="AA1062"/>
      <c r="AB1062"/>
    </row>
    <row r="1063" spans="1:28" s="20" customFormat="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Z1063"/>
      <c r="AA1063"/>
      <c r="AB1063"/>
    </row>
    <row r="1064" spans="1:28" s="20" customFormat="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Z1064"/>
      <c r="AA1064"/>
      <c r="AB1064"/>
    </row>
    <row r="1065" spans="1:28" s="20" customFormat="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Z1065"/>
      <c r="AA1065"/>
      <c r="AB1065"/>
    </row>
    <row r="1066" spans="1:28" s="20" customFormat="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Z1066"/>
      <c r="AA1066"/>
      <c r="AB1066"/>
    </row>
    <row r="1067" spans="1:28" s="20" customFormat="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Z1067"/>
      <c r="AA1067"/>
      <c r="AB1067"/>
    </row>
    <row r="1068" spans="1:28" s="20" customFormat="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Z1068"/>
      <c r="AA1068"/>
      <c r="AB1068"/>
    </row>
    <row r="1069" spans="1:28" s="20" customFormat="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Z1069"/>
      <c r="AA1069"/>
      <c r="AB1069"/>
    </row>
    <row r="1070" spans="1:28" s="20" customFormat="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Z1070"/>
      <c r="AA1070"/>
      <c r="AB1070"/>
    </row>
    <row r="1071" spans="1:28" s="20" customFormat="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Z1071"/>
      <c r="AA1071"/>
      <c r="AB1071"/>
    </row>
    <row r="1072" spans="1:28" s="20" customFormat="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Z1072"/>
      <c r="AA1072"/>
      <c r="AB1072"/>
    </row>
    <row r="1073" spans="1:28" s="20" customFormat="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Z1073"/>
      <c r="AA1073"/>
      <c r="AB1073"/>
    </row>
    <row r="1074" spans="1:28" s="20" customFormat="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Z1074"/>
      <c r="AA1074"/>
      <c r="AB1074"/>
    </row>
    <row r="1075" spans="1:28" s="20" customFormat="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Z1075"/>
      <c r="AA1075"/>
      <c r="AB1075"/>
    </row>
    <row r="1076" spans="1:28" s="20" customFormat="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Z1076"/>
      <c r="AA1076"/>
      <c r="AB1076"/>
    </row>
    <row r="1077" spans="1:28" s="20" customFormat="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Z1077"/>
      <c r="AA1077"/>
      <c r="AB1077"/>
    </row>
    <row r="1078" spans="1:28" s="20" customFormat="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Z1078"/>
      <c r="AA1078"/>
      <c r="AB1078"/>
    </row>
    <row r="1079" spans="1:28" s="20" customFormat="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Z1079"/>
      <c r="AA1079"/>
      <c r="AB1079"/>
    </row>
    <row r="1080" spans="1:28" s="20" customFormat="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Z1080"/>
      <c r="AA1080"/>
      <c r="AB1080"/>
    </row>
    <row r="1081" spans="1:28" s="20" customFormat="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Z1081"/>
      <c r="AA1081"/>
      <c r="AB1081"/>
    </row>
    <row r="1082" spans="1:28" s="20" customFormat="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Z1082"/>
      <c r="AA1082"/>
      <c r="AB1082"/>
    </row>
    <row r="1083" spans="1:28" s="20" customFormat="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Z1083"/>
      <c r="AA1083"/>
      <c r="AB1083"/>
    </row>
    <row r="1084" spans="1:28" s="20" customFormat="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Z1084"/>
      <c r="AA1084"/>
      <c r="AB1084"/>
    </row>
    <row r="1085" spans="1:28" s="20" customFormat="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Z1085"/>
      <c r="AA1085"/>
      <c r="AB1085"/>
    </row>
    <row r="1086" spans="1:28" s="20" customFormat="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Z1086"/>
      <c r="AA1086"/>
      <c r="AB1086"/>
    </row>
    <row r="1087" spans="1:28" s="20" customFormat="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Z1087"/>
      <c r="AA1087"/>
      <c r="AB1087"/>
    </row>
    <row r="1088" spans="1:28" s="20" customFormat="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Z1088"/>
      <c r="AA1088"/>
      <c r="AB1088"/>
    </row>
    <row r="1089" spans="1:28" s="20" customFormat="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Z1089"/>
      <c r="AA1089"/>
      <c r="AB1089"/>
    </row>
    <row r="1090" spans="1:28" s="20" customForma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Z1090"/>
      <c r="AA1090"/>
      <c r="AB1090"/>
    </row>
    <row r="1091" spans="1:28" s="20" customFormat="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Z1091"/>
      <c r="AA1091"/>
      <c r="AB1091"/>
    </row>
    <row r="1092" spans="1:28" s="20" customFormat="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Z1092"/>
      <c r="AA1092"/>
      <c r="AB1092"/>
    </row>
    <row r="1093" spans="1:28" s="20" customFormat="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Z1093"/>
      <c r="AA1093"/>
      <c r="AB1093"/>
    </row>
    <row r="1094" spans="1:28" s="20" customFormat="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Z1094"/>
      <c r="AA1094"/>
      <c r="AB1094"/>
    </row>
    <row r="1095" spans="1:28" s="20" customFormat="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Z1095"/>
      <c r="AA1095"/>
      <c r="AB1095"/>
    </row>
    <row r="1096" spans="1:28" s="20" customForma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Z1096"/>
      <c r="AA1096"/>
      <c r="AB1096"/>
    </row>
    <row r="1097" spans="1:28" s="20" customFormat="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Z1097"/>
      <c r="AA1097"/>
      <c r="AB1097"/>
    </row>
    <row r="1098" spans="1:28" s="20" customFormat="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Z1098"/>
      <c r="AA1098"/>
      <c r="AB1098"/>
    </row>
    <row r="1099" spans="1:28" s="20" customForma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Z1099"/>
      <c r="AA1099"/>
      <c r="AB1099"/>
    </row>
    <row r="1100" spans="1:28" s="20" customFormat="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Z1100"/>
      <c r="AA1100"/>
      <c r="AB1100"/>
    </row>
    <row r="1101" spans="1:28" s="20" customFormat="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Z1101"/>
      <c r="AA1101"/>
      <c r="AB1101"/>
    </row>
    <row r="1102" spans="1:28" s="20" customFormat="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Z1102"/>
      <c r="AA1102"/>
      <c r="AB1102"/>
    </row>
    <row r="1103" spans="1:28" s="20" customFormat="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Z1103"/>
      <c r="AA1103"/>
      <c r="AB1103"/>
    </row>
    <row r="1104" spans="1:28" s="20" customFormat="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Z1104"/>
      <c r="AA1104"/>
      <c r="AB1104"/>
    </row>
    <row r="1105" spans="1:28" s="20" customFormat="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Z1105"/>
      <c r="AA1105"/>
      <c r="AB1105"/>
    </row>
    <row r="1106" spans="1:28" s="20" customFormat="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Z1106"/>
      <c r="AA1106"/>
      <c r="AB1106"/>
    </row>
    <row r="1107" spans="1:28" s="20" customFormat="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Z1107"/>
      <c r="AA1107"/>
      <c r="AB1107"/>
    </row>
    <row r="1108" spans="1:28" s="20" customFormat="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Z1108"/>
      <c r="AA1108"/>
      <c r="AB1108"/>
    </row>
    <row r="1109" spans="1:28" s="20" customFormat="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Z1109"/>
      <c r="AA1109"/>
      <c r="AB1109"/>
    </row>
    <row r="1110" spans="1:28" s="20" customFormat="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Z1110"/>
      <c r="AA1110"/>
      <c r="AB1110"/>
    </row>
    <row r="1111" spans="1:28" s="20" customFormat="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Z1111"/>
      <c r="AA1111"/>
      <c r="AB1111"/>
    </row>
    <row r="1112" spans="1:28" s="20" customFormat="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Z1112"/>
      <c r="AA1112"/>
      <c r="AB1112"/>
    </row>
    <row r="1113" spans="1:28" s="20" customFormat="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Z1113"/>
      <c r="AA1113"/>
      <c r="AB1113"/>
    </row>
    <row r="1114" spans="1:28" s="20" customFormat="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Z1114"/>
      <c r="AA1114"/>
      <c r="AB1114"/>
    </row>
    <row r="1115" spans="1:28" s="20" customFormat="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Z1115"/>
      <c r="AA1115"/>
      <c r="AB1115"/>
    </row>
    <row r="1116" spans="1:28" s="20" customFormat="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Z1116"/>
      <c r="AA1116"/>
      <c r="AB1116"/>
    </row>
    <row r="1117" spans="1:28" s="20" customForma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Z1117"/>
      <c r="AA1117"/>
      <c r="AB1117"/>
    </row>
    <row r="1118" spans="1:28" s="20" customFormat="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Z1118"/>
      <c r="AA1118"/>
      <c r="AB1118"/>
    </row>
    <row r="1119" spans="1:28" s="20" customFormat="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Z1119"/>
      <c r="AA1119"/>
      <c r="AB1119"/>
    </row>
    <row r="1120" spans="1:28" s="20" customFormat="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Z1120"/>
      <c r="AA1120"/>
      <c r="AB1120"/>
    </row>
    <row r="1121" spans="1:28" s="20" customFormat="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Z1121"/>
      <c r="AA1121"/>
      <c r="AB1121"/>
    </row>
    <row r="1122" spans="1:28" s="20" customFormat="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Z1122"/>
      <c r="AA1122"/>
      <c r="AB1122"/>
    </row>
    <row r="1123" spans="1:28" s="20" customFormat="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Z1123"/>
      <c r="AA1123"/>
      <c r="AB1123"/>
    </row>
    <row r="1124" spans="1:28" s="20" customFormat="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Z1124"/>
      <c r="AA1124"/>
      <c r="AB1124"/>
    </row>
    <row r="1125" spans="1:28" s="20" customFormat="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Z1125"/>
      <c r="AA1125"/>
      <c r="AB1125"/>
    </row>
    <row r="1126" spans="1:28" s="20" customFormat="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Z1126"/>
      <c r="AA1126"/>
      <c r="AB1126"/>
    </row>
    <row r="1127" spans="1:28" s="20" customFormat="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Z1127"/>
      <c r="AA1127"/>
      <c r="AB1127"/>
    </row>
    <row r="1128" spans="1:28" s="20" customFormat="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Z1128"/>
      <c r="AA1128"/>
      <c r="AB1128"/>
    </row>
    <row r="1129" spans="1:28" s="20" customFormat="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Z1129"/>
      <c r="AA1129"/>
      <c r="AB1129"/>
    </row>
    <row r="1130" spans="1:28" s="20" customFormat="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Z1130"/>
      <c r="AA1130"/>
      <c r="AB1130"/>
    </row>
    <row r="1131" spans="1:28" s="20" customFormat="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Z1131"/>
      <c r="AA1131"/>
      <c r="AB1131"/>
    </row>
    <row r="1132" spans="1:28" s="20" customFormat="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Z1132"/>
      <c r="AA1132"/>
      <c r="AB1132"/>
    </row>
    <row r="1133" spans="1:28" s="20" customFormat="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Z1133"/>
      <c r="AA1133"/>
      <c r="AB1133"/>
    </row>
    <row r="1134" spans="1:28" s="20" customFormat="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Z1134"/>
      <c r="AA1134"/>
      <c r="AB1134"/>
    </row>
    <row r="1135" spans="1:28" s="20" customForma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Z1135"/>
      <c r="AA1135"/>
      <c r="AB1135"/>
    </row>
    <row r="1136" spans="1:28" s="20" customFormat="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Z1136"/>
      <c r="AA1136"/>
      <c r="AB1136"/>
    </row>
    <row r="1137" spans="1:28" s="20" customFormat="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Z1137"/>
      <c r="AA1137"/>
      <c r="AB1137"/>
    </row>
    <row r="1138" spans="1:28" s="20" customFormat="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Z1138"/>
      <c r="AA1138"/>
      <c r="AB1138"/>
    </row>
    <row r="1139" spans="1:28" s="20" customFormat="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Z1139"/>
      <c r="AA1139"/>
      <c r="AB1139"/>
    </row>
    <row r="1140" spans="1:28" s="20" customFormat="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Z1140"/>
      <c r="AA1140"/>
      <c r="AB1140"/>
    </row>
    <row r="1141" spans="1:28" s="20" customForma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Z1141"/>
      <c r="AA1141"/>
      <c r="AB1141"/>
    </row>
    <row r="1142" spans="1:28" s="20" customFormat="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Z1142"/>
      <c r="AA1142"/>
      <c r="AB1142"/>
    </row>
    <row r="1143" spans="1:28" s="20" customFormat="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Z1143"/>
      <c r="AA1143"/>
      <c r="AB1143"/>
    </row>
    <row r="1144" spans="1:28" s="20" customFormat="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Z1144"/>
      <c r="AA1144"/>
      <c r="AB1144"/>
    </row>
    <row r="1145" spans="1:28" s="20" customFormat="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Z1145"/>
      <c r="AA1145"/>
      <c r="AB1145"/>
    </row>
    <row r="1146" spans="1:28" s="20" customFormat="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Z1146"/>
      <c r="AA1146"/>
      <c r="AB1146"/>
    </row>
    <row r="1147" spans="1:28" s="20" customFormat="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Z1147"/>
      <c r="AA1147"/>
      <c r="AB1147"/>
    </row>
    <row r="1148" spans="1:28" s="20" customFormat="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Z1148"/>
      <c r="AA1148"/>
      <c r="AB1148"/>
    </row>
    <row r="1149" spans="1:28" s="20" customFormat="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Z1149"/>
      <c r="AA1149"/>
      <c r="AB1149"/>
    </row>
    <row r="1150" spans="1:28" s="20" customFormat="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Z1150"/>
      <c r="AA1150"/>
      <c r="AB1150"/>
    </row>
    <row r="1151" spans="1:28" s="20" customFormat="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Z1151"/>
      <c r="AA1151"/>
      <c r="AB1151"/>
    </row>
    <row r="1152" spans="1:28" s="20" customFormat="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Z1152"/>
      <c r="AA1152"/>
      <c r="AB1152"/>
    </row>
    <row r="1153" spans="1:28" s="20" customFormat="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Z1153"/>
      <c r="AA1153"/>
      <c r="AB1153"/>
    </row>
    <row r="1154" spans="1:28" s="20" customFormat="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Z1154"/>
      <c r="AA1154"/>
      <c r="AB1154"/>
    </row>
    <row r="1155" spans="1:28" s="20" customFormat="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Z1155"/>
      <c r="AA1155"/>
      <c r="AB1155"/>
    </row>
    <row r="1156" spans="1:28" s="20" customFormat="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Z1156"/>
      <c r="AA1156"/>
      <c r="AB1156"/>
    </row>
    <row r="1157" spans="1:28" s="20" customFormat="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Z1157"/>
      <c r="AA1157"/>
      <c r="AB1157"/>
    </row>
    <row r="1158" spans="1:28" s="20" customFormat="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Z1158"/>
      <c r="AA1158"/>
      <c r="AB1158"/>
    </row>
    <row r="1159" spans="1:28" s="20" customFormat="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Z1159"/>
      <c r="AA1159"/>
      <c r="AB1159"/>
    </row>
    <row r="1160" spans="1:28" s="20" customFormat="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Z1160"/>
      <c r="AA1160"/>
      <c r="AB1160"/>
    </row>
    <row r="1161" spans="1:28" s="20" customFormat="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Z1161"/>
      <c r="AA1161"/>
      <c r="AB1161"/>
    </row>
    <row r="1162" spans="1:28" s="20" customFormat="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Z1162"/>
      <c r="AA1162"/>
      <c r="AB1162"/>
    </row>
    <row r="1163" spans="1:28" s="20" customFormat="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Z1163"/>
      <c r="AA1163"/>
      <c r="AB1163"/>
    </row>
    <row r="1164" spans="1:28" s="20" customFormat="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Z1164"/>
      <c r="AA1164"/>
      <c r="AB1164"/>
    </row>
    <row r="1165" spans="1:28" s="20" customFormat="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Z1165"/>
      <c r="AA1165"/>
      <c r="AB1165"/>
    </row>
    <row r="1166" spans="1:28" s="20" customFormat="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Z1166"/>
      <c r="AA1166"/>
      <c r="AB1166"/>
    </row>
    <row r="1167" spans="1:28" s="20" customFormat="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Z1167"/>
      <c r="AA1167"/>
      <c r="AB1167"/>
    </row>
    <row r="1168" spans="1:28" s="20" customFormat="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Z1168"/>
      <c r="AA1168"/>
      <c r="AB1168"/>
    </row>
    <row r="1169" spans="1:28" s="20" customFormat="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Z1169"/>
      <c r="AA1169"/>
      <c r="AB1169"/>
    </row>
    <row r="1170" spans="1:28" s="20" customFormat="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Z1170"/>
      <c r="AA1170"/>
      <c r="AB1170"/>
    </row>
    <row r="1171" spans="1:28" s="20" customFormat="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Z1171"/>
      <c r="AA1171"/>
      <c r="AB1171"/>
    </row>
    <row r="1172" spans="1:28" s="20" customFormat="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Z1172"/>
      <c r="AA1172"/>
      <c r="AB1172"/>
    </row>
    <row r="1173" spans="1:28" s="20" customFormat="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Z1173"/>
      <c r="AA1173"/>
      <c r="AB1173"/>
    </row>
    <row r="1174" spans="1:28" s="20" customFormat="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Z1174"/>
      <c r="AA1174"/>
      <c r="AB1174"/>
    </row>
    <row r="1175" spans="1:28" s="20" customFormat="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Z1175"/>
      <c r="AA1175"/>
      <c r="AB1175"/>
    </row>
    <row r="1176" spans="1:28" s="20" customFormat="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Z1176"/>
      <c r="AA1176"/>
      <c r="AB1176"/>
    </row>
    <row r="1177" spans="1:28" s="20" customFormat="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Z1177"/>
      <c r="AA1177"/>
      <c r="AB1177"/>
    </row>
    <row r="1178" spans="1:28" s="20" customFormat="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Z1178"/>
      <c r="AA1178"/>
      <c r="AB1178"/>
    </row>
    <row r="1179" spans="1:28" s="20" customFormat="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Z1179"/>
      <c r="AA1179"/>
      <c r="AB1179"/>
    </row>
    <row r="1180" spans="1:28" s="20" customForma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Z1180"/>
      <c r="AA1180"/>
      <c r="AB1180"/>
    </row>
    <row r="1181" spans="1:28" s="20" customFormat="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Z1181"/>
      <c r="AA1181"/>
      <c r="AB1181"/>
    </row>
    <row r="1182" spans="1:28" s="20" customFormat="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Z1182"/>
      <c r="AA1182"/>
      <c r="AB1182"/>
    </row>
    <row r="1183" spans="1:28" s="20" customFormat="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Z1183"/>
      <c r="AA1183"/>
      <c r="AB1183"/>
    </row>
    <row r="1184" spans="1:28" s="20" customFormat="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Z1184"/>
      <c r="AA1184"/>
      <c r="AB1184"/>
    </row>
    <row r="1185" spans="1:28" s="20" customFormat="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Z1185"/>
      <c r="AA1185"/>
      <c r="AB1185"/>
    </row>
    <row r="1186" spans="1:28" s="20" customForma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Z1186"/>
      <c r="AA1186"/>
      <c r="AB1186"/>
    </row>
    <row r="1187" spans="1:28" s="20" customFormat="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Z1187"/>
      <c r="AA1187"/>
      <c r="AB1187"/>
    </row>
    <row r="1188" spans="1:28" s="20" customFormat="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Z1188"/>
      <c r="AA1188"/>
      <c r="AB1188"/>
    </row>
    <row r="1189" spans="1:28" s="20" customFormat="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Z1189"/>
      <c r="AA1189"/>
      <c r="AB1189"/>
    </row>
    <row r="1190" spans="1:28" s="20" customFormat="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Z1190"/>
      <c r="AA1190"/>
      <c r="AB1190"/>
    </row>
    <row r="1191" spans="1:28" s="20" customFormat="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Z1191"/>
      <c r="AA1191"/>
      <c r="AB1191"/>
    </row>
    <row r="1192" spans="1:28" s="20" customFormat="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Z1192"/>
      <c r="AA1192"/>
      <c r="AB1192"/>
    </row>
    <row r="1193" spans="1:28" s="20" customFormat="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Z1193"/>
      <c r="AA1193"/>
      <c r="AB1193"/>
    </row>
    <row r="1194" spans="1:28" s="20" customFormat="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Z1194"/>
      <c r="AA1194"/>
      <c r="AB1194"/>
    </row>
    <row r="1195" spans="1:28" s="20" customFormat="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Z1195"/>
      <c r="AA1195"/>
      <c r="AB1195"/>
    </row>
    <row r="1196" spans="1:28" s="20" customFormat="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Z1196"/>
      <c r="AA1196"/>
      <c r="AB1196"/>
    </row>
    <row r="1197" spans="1:28" s="20" customFormat="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Z1197"/>
      <c r="AA1197"/>
      <c r="AB1197"/>
    </row>
    <row r="1198" spans="1:28" s="20" customFormat="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Z1198"/>
      <c r="AA1198"/>
      <c r="AB1198"/>
    </row>
    <row r="1199" spans="1:28" s="20" customFormat="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Z1199"/>
      <c r="AA1199"/>
      <c r="AB1199"/>
    </row>
    <row r="1200" spans="1:28" s="20" customFormat="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Z1200"/>
      <c r="AA1200"/>
      <c r="AB1200"/>
    </row>
    <row r="1201" spans="1:28" s="20" customFormat="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Z1201"/>
      <c r="AA1201"/>
      <c r="AB1201"/>
    </row>
    <row r="1202" spans="1:28" s="20" customFormat="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Z1202"/>
      <c r="AA1202"/>
      <c r="AB1202"/>
    </row>
    <row r="1203" spans="1:28" s="20" customFormat="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Z1203"/>
      <c r="AA1203"/>
      <c r="AB1203"/>
    </row>
    <row r="1204" spans="1:28" s="20" customFormat="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Z1204"/>
      <c r="AA1204"/>
      <c r="AB1204"/>
    </row>
    <row r="1205" spans="1:28" s="20" customFormat="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Z1205"/>
      <c r="AA1205"/>
      <c r="AB1205"/>
    </row>
    <row r="1206" spans="1:28" s="20" customFormat="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Z1206"/>
      <c r="AA1206"/>
      <c r="AB1206"/>
    </row>
    <row r="1207" spans="1:28" s="20" customFormat="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Z1207"/>
      <c r="AA1207"/>
      <c r="AB1207"/>
    </row>
    <row r="1208" spans="1:28" s="20" customFormat="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Z1208"/>
      <c r="AA1208"/>
      <c r="AB1208"/>
    </row>
    <row r="1209" spans="1:28" s="20" customFormat="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Z1209"/>
      <c r="AA1209"/>
      <c r="AB1209"/>
    </row>
    <row r="1210" spans="1:28" s="20" customFormat="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Z1210"/>
      <c r="AA1210"/>
      <c r="AB1210"/>
    </row>
    <row r="1211" spans="1:28" s="20" customFormat="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Z1211"/>
      <c r="AA1211"/>
      <c r="AB1211"/>
    </row>
    <row r="1212" spans="1:28" s="20" customFormat="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Z1212"/>
      <c r="AA1212"/>
      <c r="AB1212"/>
    </row>
    <row r="1213" spans="1:28" s="20" customFormat="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Z1213"/>
      <c r="AA1213"/>
      <c r="AB1213"/>
    </row>
    <row r="1214" spans="1:28" s="20" customFormat="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Z1214"/>
      <c r="AA1214"/>
      <c r="AB1214"/>
    </row>
    <row r="1215" spans="1:28" s="20" customFormat="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Z1215"/>
      <c r="AA1215"/>
      <c r="AB1215"/>
    </row>
    <row r="1216" spans="1:28" s="20" customFormat="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Z1216"/>
      <c r="AA1216"/>
      <c r="AB1216"/>
    </row>
    <row r="1217" spans="1:28" s="20" customFormat="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Z1217"/>
      <c r="AA1217"/>
      <c r="AB1217"/>
    </row>
    <row r="1218" spans="1:28" s="20" customFormat="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Z1218"/>
      <c r="AA1218"/>
      <c r="AB1218"/>
    </row>
    <row r="1219" spans="1:28" s="20" customFormat="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Z1219"/>
      <c r="AA1219"/>
      <c r="AB1219"/>
    </row>
    <row r="1220" spans="1:28" s="20" customFormat="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Z1220"/>
      <c r="AA1220"/>
      <c r="AB1220"/>
    </row>
    <row r="1221" spans="1:28" s="20" customFormat="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Z1221"/>
      <c r="AA1221"/>
      <c r="AB1221"/>
    </row>
    <row r="1222" spans="1:28" s="20" customFormat="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Z1222"/>
      <c r="AA1222"/>
      <c r="AB1222"/>
    </row>
    <row r="1223" spans="1:28" s="20" customFormat="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Z1223"/>
      <c r="AA1223"/>
      <c r="AB1223"/>
    </row>
    <row r="1224" spans="1:28" s="20" customFormat="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Z1224"/>
      <c r="AA1224"/>
      <c r="AB1224"/>
    </row>
    <row r="1225" spans="1:28" s="20" customForma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Z1225"/>
      <c r="AA1225"/>
      <c r="AB1225"/>
    </row>
    <row r="1226" spans="1:28" s="20" customFormat="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Z1226"/>
      <c r="AA1226"/>
      <c r="AB1226"/>
    </row>
    <row r="1227" spans="1:28" s="20" customFormat="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Z1227"/>
      <c r="AA1227"/>
      <c r="AB1227"/>
    </row>
    <row r="1228" spans="1:28" s="20" customFormat="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Z1228"/>
      <c r="AA1228"/>
      <c r="AB1228"/>
    </row>
    <row r="1229" spans="1:28" s="20" customFormat="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Z1229"/>
      <c r="AA1229"/>
      <c r="AB1229"/>
    </row>
    <row r="1230" spans="1:28" s="20" customFormat="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Z1230"/>
      <c r="AA1230"/>
      <c r="AB1230"/>
    </row>
    <row r="1231" spans="1:28" s="20" customForma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Z1231"/>
      <c r="AA1231"/>
      <c r="AB1231"/>
    </row>
    <row r="1232" spans="1:28" s="20" customFormat="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Z1232"/>
      <c r="AA1232"/>
      <c r="AB1232"/>
    </row>
    <row r="1233" spans="1:28" s="20" customFormat="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Z1233"/>
      <c r="AA1233"/>
      <c r="AB1233"/>
    </row>
    <row r="1234" spans="1:28" s="20" customFormat="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Z1234"/>
      <c r="AA1234"/>
      <c r="AB1234"/>
    </row>
    <row r="1235" spans="1:28" s="20" customFormat="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Z1235"/>
      <c r="AA1235"/>
      <c r="AB1235"/>
    </row>
    <row r="1236" spans="1:28" s="20" customFormat="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Z1236"/>
      <c r="AA1236"/>
      <c r="AB1236"/>
    </row>
    <row r="1237" spans="1:28" s="20" customFormat="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Z1237"/>
      <c r="AA1237"/>
      <c r="AB1237"/>
    </row>
    <row r="1238" spans="1:28" s="20" customFormat="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Z1238"/>
      <c r="AA1238"/>
      <c r="AB1238"/>
    </row>
    <row r="1239" spans="1:28" s="20" customFormat="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Z1239"/>
      <c r="AA1239"/>
      <c r="AB1239"/>
    </row>
    <row r="1240" spans="1:28" s="20" customFormat="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Z1240"/>
      <c r="AA1240"/>
      <c r="AB1240"/>
    </row>
    <row r="1241" spans="1:28" s="20" customFormat="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Z1241"/>
      <c r="AA1241"/>
      <c r="AB1241"/>
    </row>
    <row r="1242" spans="1:28" s="20" customFormat="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Z1242"/>
      <c r="AA1242"/>
      <c r="AB1242"/>
    </row>
    <row r="1243" spans="1:28" s="20" customFormat="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Z1243"/>
      <c r="AA1243"/>
      <c r="AB1243"/>
    </row>
    <row r="1244" spans="1:28" s="20" customFormat="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Z1244"/>
      <c r="AA1244"/>
      <c r="AB1244"/>
    </row>
    <row r="1245" spans="1:28" s="20" customFormat="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Z1245"/>
      <c r="AA1245"/>
      <c r="AB1245"/>
    </row>
    <row r="1246" spans="1:28" s="20" customFormat="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Z1246"/>
      <c r="AA1246"/>
      <c r="AB1246"/>
    </row>
    <row r="1247" spans="1:28" s="20" customFormat="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Z1247"/>
      <c r="AA1247"/>
      <c r="AB1247"/>
    </row>
    <row r="1248" spans="1:28" s="20" customFormat="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Z1248"/>
      <c r="AA1248"/>
      <c r="AB1248"/>
    </row>
    <row r="1249" spans="1:28" s="20" customFormat="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Z1249"/>
      <c r="AA1249"/>
      <c r="AB1249"/>
    </row>
    <row r="1250" spans="1:28" s="20" customFormat="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Z1250"/>
      <c r="AA1250"/>
      <c r="AB1250"/>
    </row>
    <row r="1251" spans="1:28" s="20" customFormat="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Z1251"/>
      <c r="AA1251"/>
      <c r="AB1251"/>
    </row>
    <row r="1252" spans="1:28" s="20" customFormat="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Z1252"/>
      <c r="AA1252"/>
      <c r="AB1252"/>
    </row>
    <row r="1253" spans="1:28" s="20" customFormat="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Z1253"/>
      <c r="AA1253"/>
      <c r="AB1253"/>
    </row>
    <row r="1254" spans="1:28" s="20" customFormat="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Z1254"/>
      <c r="AA1254"/>
      <c r="AB1254"/>
    </row>
    <row r="1255" spans="1:28" s="20" customFormat="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Z1255"/>
      <c r="AA1255"/>
      <c r="AB1255"/>
    </row>
    <row r="1256" spans="1:28" s="20" customFormat="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Z1256"/>
      <c r="AA1256"/>
      <c r="AB1256"/>
    </row>
    <row r="1257" spans="1:28" s="20" customFormat="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Z1257"/>
      <c r="AA1257"/>
      <c r="AB1257"/>
    </row>
    <row r="1258" spans="1:28" s="20" customFormat="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Z1258"/>
      <c r="AA1258"/>
      <c r="AB1258"/>
    </row>
    <row r="1259" spans="1:28" s="20" customFormat="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Z1259"/>
      <c r="AA1259"/>
      <c r="AB1259"/>
    </row>
    <row r="1260" spans="1:28" s="20" customFormat="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Z1260"/>
      <c r="AA1260"/>
      <c r="AB1260"/>
    </row>
    <row r="1261" spans="1:28" s="20" customFormat="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Z1261"/>
      <c r="AA1261"/>
      <c r="AB1261"/>
    </row>
    <row r="1262" spans="1:28" s="20" customFormat="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Z1262"/>
      <c r="AA1262"/>
      <c r="AB1262"/>
    </row>
    <row r="1263" spans="1:28" s="20" customFormat="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Z1263"/>
      <c r="AA1263"/>
      <c r="AB1263"/>
    </row>
    <row r="1264" spans="1:28" s="20" customFormat="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Z1264"/>
      <c r="AA1264"/>
      <c r="AB1264"/>
    </row>
    <row r="1265" spans="1:28" s="20" customFormat="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Z1265"/>
      <c r="AA1265"/>
      <c r="AB1265"/>
    </row>
    <row r="1266" spans="1:28" s="20" customFormat="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Z1266"/>
      <c r="AA1266"/>
      <c r="AB1266"/>
    </row>
    <row r="1267" spans="1:28" s="20" customFormat="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Z1267"/>
      <c r="AA1267"/>
      <c r="AB1267"/>
    </row>
    <row r="1268" spans="1:28" s="20" customFormat="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Z1268"/>
      <c r="AA1268"/>
      <c r="AB1268"/>
    </row>
    <row r="1269" spans="1:28" s="20" customFormat="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Z1269"/>
      <c r="AA1269"/>
      <c r="AB1269"/>
    </row>
    <row r="1270" spans="1:28" s="20" customFormat="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Z1270"/>
      <c r="AA1270"/>
      <c r="AB1270"/>
    </row>
    <row r="1271" spans="1:28" s="20" customFormat="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Z1271"/>
      <c r="AA1271"/>
      <c r="AB1271"/>
    </row>
    <row r="1272" spans="1:28" s="20" customFormat="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Z1272"/>
      <c r="AA1272"/>
      <c r="AB1272"/>
    </row>
    <row r="1273" spans="1:28" s="20" customForma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Z1273"/>
      <c r="AA1273"/>
      <c r="AB1273"/>
    </row>
    <row r="1274" spans="1:28" s="20" customFormat="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Z1274"/>
      <c r="AA1274"/>
      <c r="AB1274"/>
    </row>
    <row r="1275" spans="1:28" s="20" customFormat="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Z1275"/>
      <c r="AA1275"/>
      <c r="AB1275"/>
    </row>
    <row r="1276" spans="1:28" s="20" customFormat="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Z1276"/>
      <c r="AA1276"/>
      <c r="AB1276"/>
    </row>
    <row r="1277" spans="1:28" s="20" customFormat="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Z1277"/>
      <c r="AA1277"/>
      <c r="AB1277"/>
    </row>
    <row r="1278" spans="1:28" s="20" customFormat="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Z1278"/>
      <c r="AA1278"/>
      <c r="AB1278"/>
    </row>
    <row r="1279" spans="1:28" s="20" customFormat="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Z1279"/>
      <c r="AA1279"/>
      <c r="AB1279"/>
    </row>
    <row r="1280" spans="1:28" s="20" customFormat="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Z1280"/>
      <c r="AA1280"/>
      <c r="AB1280"/>
    </row>
    <row r="1281" spans="1:28" s="20" customFormat="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Z1281"/>
      <c r="AA1281"/>
      <c r="AB1281"/>
    </row>
    <row r="1282" spans="1:28" s="20" customFormat="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Z1282"/>
      <c r="AA1282"/>
      <c r="AB1282"/>
    </row>
    <row r="1283" spans="1:28" s="20" customFormat="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Z1283"/>
      <c r="AA1283"/>
      <c r="AB1283"/>
    </row>
    <row r="1284" spans="1:28" s="20" customFormat="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Z1284"/>
      <c r="AA1284"/>
      <c r="AB1284"/>
    </row>
    <row r="1285" spans="1:28" s="20" customFormat="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Z1285"/>
      <c r="AA1285"/>
      <c r="AB1285"/>
    </row>
    <row r="1286" spans="1:28" s="20" customFormat="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Z1286"/>
      <c r="AA1286"/>
      <c r="AB1286"/>
    </row>
    <row r="1287" spans="1:28" s="20" customFormat="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Z1287"/>
      <c r="AA1287"/>
      <c r="AB1287"/>
    </row>
    <row r="1288" spans="1:28" s="20" customFormat="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Z1288"/>
      <c r="AA1288"/>
      <c r="AB1288"/>
    </row>
    <row r="1289" spans="1:28" s="20" customFormat="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Z1289"/>
      <c r="AA1289"/>
      <c r="AB1289"/>
    </row>
    <row r="1290" spans="1:28" s="20" customFormat="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Z1290"/>
      <c r="AA1290"/>
      <c r="AB1290"/>
    </row>
    <row r="1291" spans="1:28" s="20" customFormat="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Z1291"/>
      <c r="AA1291"/>
      <c r="AB1291"/>
    </row>
    <row r="1292" spans="1:28" s="20" customFormat="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Z1292"/>
      <c r="AA1292"/>
      <c r="AB1292"/>
    </row>
    <row r="1293" spans="1:28" s="20" customFormat="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Z1293"/>
      <c r="AA1293"/>
      <c r="AB1293"/>
    </row>
    <row r="1294" spans="1:28" s="20" customFormat="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Z1294"/>
      <c r="AA1294"/>
      <c r="AB1294"/>
    </row>
    <row r="1295" spans="1:28" s="20" customFormat="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Z1295"/>
      <c r="AA1295"/>
      <c r="AB1295"/>
    </row>
    <row r="1296" spans="1:28" s="20" customFormat="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Z1296"/>
      <c r="AA1296"/>
      <c r="AB1296"/>
    </row>
    <row r="1297" spans="1:28" s="20" customFormat="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Z1297"/>
      <c r="AA1297"/>
      <c r="AB1297"/>
    </row>
    <row r="1298" spans="1:28" s="20" customFormat="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Z1298"/>
      <c r="AA1298"/>
      <c r="AB1298"/>
    </row>
    <row r="1299" spans="1:28" s="20" customFormat="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Z1299"/>
      <c r="AA1299"/>
      <c r="AB1299"/>
    </row>
    <row r="1300" spans="1:28" s="20" customFormat="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Z1300"/>
      <c r="AA1300"/>
      <c r="AB1300"/>
    </row>
    <row r="1301" spans="1:28" s="20" customFormat="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Z1301"/>
      <c r="AA1301"/>
      <c r="AB1301"/>
    </row>
    <row r="1302" spans="1:28" s="20" customFormat="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Z1302"/>
      <c r="AA1302"/>
      <c r="AB1302"/>
    </row>
    <row r="1303" spans="1:28" s="20" customFormat="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Z1303"/>
      <c r="AA1303"/>
      <c r="AB1303"/>
    </row>
    <row r="1304" spans="1:28" s="20" customFormat="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Z1304"/>
      <c r="AA1304"/>
      <c r="AB1304"/>
    </row>
    <row r="1305" spans="1:28" s="20" customFormat="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Z1305"/>
      <c r="AA1305"/>
      <c r="AB1305"/>
    </row>
    <row r="1306" spans="1:28" s="20" customFormat="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Z1306"/>
      <c r="AA1306"/>
      <c r="AB1306"/>
    </row>
    <row r="1307" spans="1:28" s="20" customFormat="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Z1307"/>
      <c r="AA1307"/>
      <c r="AB1307"/>
    </row>
    <row r="1308" spans="1:28" s="20" customFormat="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Z1308"/>
      <c r="AA1308"/>
      <c r="AB1308"/>
    </row>
    <row r="1309" spans="1:28" s="20" customFormat="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Z1309"/>
      <c r="AA1309"/>
      <c r="AB1309"/>
    </row>
    <row r="1310" spans="1:28" s="20" customFormat="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Z1310"/>
      <c r="AA1310"/>
      <c r="AB1310"/>
    </row>
    <row r="1311" spans="1:28" s="20" customFormat="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Z1311"/>
      <c r="AA1311"/>
      <c r="AB1311"/>
    </row>
    <row r="1312" spans="1:28" s="20" customFormat="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Z1312"/>
      <c r="AA1312"/>
      <c r="AB1312"/>
    </row>
    <row r="1313" spans="1:28" s="20" customFormat="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Z1313"/>
      <c r="AA1313"/>
      <c r="AB1313"/>
    </row>
    <row r="1314" spans="1:28" s="20" customFormat="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Z1314"/>
      <c r="AA1314"/>
      <c r="AB1314"/>
    </row>
    <row r="1315" spans="1:28" s="20" customFormat="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Z1315"/>
      <c r="AA1315"/>
      <c r="AB1315"/>
    </row>
    <row r="1316" spans="1:28" s="20" customFormat="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Z1316"/>
      <c r="AA1316"/>
      <c r="AB1316"/>
    </row>
    <row r="1317" spans="1:28" s="20" customFormat="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Z1317"/>
      <c r="AA1317"/>
      <c r="AB1317"/>
    </row>
    <row r="1318" spans="1:28" s="20" customFormat="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Z1318"/>
      <c r="AA1318"/>
      <c r="AB1318"/>
    </row>
    <row r="1319" spans="1:28" s="20" customFormat="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Z1319"/>
      <c r="AA1319"/>
      <c r="AB1319"/>
    </row>
    <row r="1320" spans="1:28" s="20" customFormat="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Z1320"/>
      <c r="AA1320"/>
      <c r="AB1320"/>
    </row>
    <row r="1321" spans="1:28" s="20" customFormat="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Z1321"/>
      <c r="AA1321"/>
      <c r="AB1321"/>
    </row>
    <row r="1322" spans="1:28" s="20" customFormat="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Z1322"/>
      <c r="AA1322"/>
      <c r="AB1322"/>
    </row>
    <row r="1323" spans="1:28" s="20" customFormat="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Z1323"/>
      <c r="AA1323"/>
      <c r="AB1323"/>
    </row>
    <row r="1324" spans="1:28" s="20" customFormat="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Z1324"/>
      <c r="AA1324"/>
      <c r="AB1324"/>
    </row>
    <row r="1325" spans="1:28" s="20" customFormat="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Z1325"/>
      <c r="AA1325"/>
      <c r="AB1325"/>
    </row>
    <row r="1326" spans="1:28" s="20" customFormat="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Z1326"/>
      <c r="AA1326"/>
      <c r="AB1326"/>
    </row>
    <row r="1327" spans="1:28" s="20" customFormat="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Z1327"/>
      <c r="AA1327"/>
      <c r="AB1327"/>
    </row>
    <row r="1328" spans="1:28" s="20" customFormat="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Z1328"/>
      <c r="AA1328"/>
      <c r="AB1328"/>
    </row>
    <row r="1329" spans="1:28" s="20" customFormat="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Z1329"/>
      <c r="AA1329"/>
      <c r="AB1329"/>
    </row>
    <row r="1330" spans="1:28" s="20" customFormat="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Z1330"/>
      <c r="AA1330"/>
      <c r="AB1330"/>
    </row>
    <row r="1331" spans="1:28" s="20" customFormat="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Z1331"/>
      <c r="AA1331"/>
      <c r="AB1331"/>
    </row>
    <row r="1332" spans="1:28" s="20" customFormat="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Z1332"/>
      <c r="AA1332"/>
      <c r="AB1332"/>
    </row>
    <row r="1333" spans="1:28" s="20" customFormat="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Z1333"/>
      <c r="AA1333"/>
      <c r="AB1333"/>
    </row>
    <row r="1334" spans="1:28" s="20" customFormat="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Z1334"/>
      <c r="AA1334"/>
      <c r="AB1334"/>
    </row>
    <row r="1335" spans="1:28" s="20" customFormat="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Z1335"/>
      <c r="AA1335"/>
      <c r="AB1335"/>
    </row>
    <row r="1336" spans="1:28" s="20" customFormat="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Z1336"/>
      <c r="AA1336"/>
      <c r="AB1336"/>
    </row>
    <row r="1337" spans="1:28" s="20" customFormat="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Z1337"/>
      <c r="AA1337"/>
      <c r="AB1337"/>
    </row>
    <row r="1338" spans="1:28" s="20" customFormat="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Z1338"/>
      <c r="AA1338"/>
      <c r="AB1338"/>
    </row>
    <row r="1339" spans="1:28" s="20" customFormat="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Z1339"/>
      <c r="AA1339"/>
      <c r="AB1339"/>
    </row>
    <row r="1340" spans="1:28" s="20" customFormat="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Z1340"/>
      <c r="AA1340"/>
      <c r="AB1340"/>
    </row>
    <row r="1341" spans="1:28" s="20" customFormat="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Z1341"/>
      <c r="AA1341"/>
      <c r="AB1341"/>
    </row>
    <row r="1342" spans="1:28" s="20" customFormat="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Z1342"/>
      <c r="AA1342"/>
      <c r="AB1342"/>
    </row>
    <row r="1343" spans="1:28" s="20" customFormat="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Z1343"/>
      <c r="AA1343"/>
      <c r="AB1343"/>
    </row>
    <row r="1344" spans="1:28" s="20" customFormat="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Z1344"/>
      <c r="AA1344"/>
      <c r="AB1344"/>
    </row>
    <row r="1345" spans="1:28" s="20" customFormat="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Z1345"/>
      <c r="AA1345"/>
      <c r="AB1345"/>
    </row>
    <row r="1346" spans="1:28" s="20" customFormat="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Z1346"/>
      <c r="AA1346"/>
      <c r="AB1346"/>
    </row>
    <row r="1347" spans="1:28" s="20" customFormat="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Z1347"/>
      <c r="AA1347"/>
      <c r="AB1347"/>
    </row>
    <row r="1348" spans="1:28" s="20" customFormat="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Z1348"/>
      <c r="AA1348"/>
      <c r="AB1348"/>
    </row>
    <row r="1349" spans="1:28" s="20" customFormat="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Z1349"/>
      <c r="AA1349"/>
      <c r="AB1349"/>
    </row>
    <row r="1350" spans="1:28" s="20" customFormat="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Z1350"/>
      <c r="AA1350"/>
      <c r="AB1350"/>
    </row>
    <row r="1351" spans="1:28" s="20" customFormat="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Z1351"/>
      <c r="AA1351"/>
      <c r="AB1351"/>
    </row>
    <row r="1352" spans="1:28" s="20" customFormat="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Z1352"/>
      <c r="AA1352"/>
      <c r="AB1352"/>
    </row>
    <row r="1353" spans="1:28" s="20" customFormat="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Z1353"/>
      <c r="AA1353"/>
      <c r="AB1353"/>
    </row>
    <row r="1354" spans="1:28" s="20" customFormat="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Z1354"/>
      <c r="AA1354"/>
      <c r="AB1354"/>
    </row>
    <row r="1355" spans="1:28" s="20" customFormat="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Z1355"/>
      <c r="AA1355"/>
      <c r="AB1355"/>
    </row>
    <row r="1356" spans="1:28" s="20" customFormat="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Z1356"/>
      <c r="AA1356"/>
      <c r="AB1356"/>
    </row>
    <row r="1357" spans="1:28" s="20" customFormat="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Z1357"/>
      <c r="AA1357"/>
      <c r="AB1357"/>
    </row>
    <row r="1358" spans="1:28" s="20" customFormat="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Z1358"/>
      <c r="AA1358"/>
      <c r="AB1358"/>
    </row>
    <row r="1359" spans="1:28" s="20" customFormat="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Z1359"/>
      <c r="AA1359"/>
      <c r="AB1359"/>
    </row>
    <row r="1360" spans="1:28" s="20" customFormat="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Z1360"/>
      <c r="AA1360"/>
      <c r="AB1360"/>
    </row>
    <row r="1361" spans="1:28" s="20" customFormat="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Z1361"/>
      <c r="AA1361"/>
      <c r="AB1361"/>
    </row>
    <row r="1362" spans="1:28" s="20" customFormat="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Z1362"/>
      <c r="AA1362"/>
      <c r="AB1362"/>
    </row>
    <row r="1363" spans="1:28" s="20" customFormat="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Z1363"/>
      <c r="AA1363"/>
      <c r="AB1363"/>
    </row>
    <row r="1364" spans="1:28" s="20" customFormat="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Z1364"/>
      <c r="AA1364"/>
      <c r="AB1364"/>
    </row>
    <row r="1365" spans="1:28" s="20" customFormat="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Z1365"/>
      <c r="AA1365"/>
      <c r="AB1365"/>
    </row>
    <row r="1366" spans="1:28" s="20" customFormat="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Z1366"/>
      <c r="AA1366"/>
      <c r="AB1366"/>
    </row>
    <row r="1367" spans="1:28" s="20" customFormat="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Z1367"/>
      <c r="AA1367"/>
      <c r="AB1367"/>
    </row>
    <row r="1368" spans="1:28" s="20" customFormat="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Z1368"/>
      <c r="AA1368"/>
      <c r="AB1368"/>
    </row>
    <row r="1369" spans="1:28" s="20" customFormat="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Z1369"/>
      <c r="AA1369"/>
      <c r="AB1369"/>
    </row>
    <row r="1370" spans="1:28" s="20" customFormat="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Z1370"/>
      <c r="AA1370"/>
      <c r="AB1370"/>
    </row>
    <row r="1371" spans="1:28" s="20" customFormat="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Z1371"/>
      <c r="AA1371"/>
      <c r="AB1371"/>
    </row>
    <row r="1372" spans="1:28" s="20" customFormat="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Z1372"/>
      <c r="AA1372"/>
      <c r="AB1372"/>
    </row>
    <row r="1373" spans="1:28" s="20" customFormat="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Z1373"/>
      <c r="AA1373"/>
      <c r="AB1373"/>
    </row>
    <row r="1374" spans="1:28" s="20" customFormat="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Z1374"/>
      <c r="AA1374"/>
      <c r="AB1374"/>
    </row>
    <row r="1375" spans="1:28" s="20" customFormat="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Z1375"/>
      <c r="AA1375"/>
      <c r="AB1375"/>
    </row>
    <row r="1376" spans="1:28" s="20" customFormat="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Z1376"/>
      <c r="AA1376"/>
      <c r="AB1376"/>
    </row>
    <row r="1377" spans="1:28" s="20" customFormat="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Z1377"/>
      <c r="AA1377"/>
      <c r="AB1377"/>
    </row>
    <row r="1378" spans="1:28" s="20" customFormat="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Z1378"/>
      <c r="AA1378"/>
      <c r="AB1378"/>
    </row>
    <row r="1379" spans="1:28" s="20" customFormat="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Z1379"/>
      <c r="AA1379"/>
      <c r="AB1379"/>
    </row>
    <row r="1380" spans="1:28" s="20" customFormat="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Z1380"/>
      <c r="AA1380"/>
      <c r="AB1380"/>
    </row>
    <row r="1381" spans="1:28" s="20" customFormat="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Z1381"/>
      <c r="AA1381"/>
      <c r="AB1381"/>
    </row>
    <row r="1382" spans="1:28" s="20" customFormat="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Z1382"/>
      <c r="AA1382"/>
      <c r="AB1382"/>
    </row>
    <row r="1383" spans="1:28" s="20" customFormat="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Z1383"/>
      <c r="AA1383"/>
      <c r="AB1383"/>
    </row>
    <row r="1384" spans="1:28" s="20" customFormat="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Z1384"/>
      <c r="AA1384"/>
      <c r="AB1384"/>
    </row>
    <row r="1385" spans="1:28" s="20" customFormat="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Z1385"/>
      <c r="AA1385"/>
      <c r="AB1385"/>
    </row>
    <row r="1386" spans="1:28" s="20" customFormat="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Z1386"/>
      <c r="AA1386"/>
      <c r="AB1386"/>
    </row>
    <row r="1387" spans="1:28" s="20" customFormat="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Z1387"/>
      <c r="AA1387"/>
      <c r="AB1387"/>
    </row>
    <row r="1388" spans="1:28" s="20" customFormat="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Z1388"/>
      <c r="AA1388"/>
      <c r="AB1388"/>
    </row>
    <row r="1389" spans="1:28" s="20" customFormat="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Z1389"/>
      <c r="AA1389"/>
      <c r="AB1389"/>
    </row>
    <row r="1390" spans="1:28" s="20" customFormat="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Z1390"/>
      <c r="AA1390"/>
      <c r="AB1390"/>
    </row>
    <row r="1391" spans="1:28" s="20" customFormat="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Z1391"/>
      <c r="AA1391"/>
      <c r="AB1391"/>
    </row>
    <row r="1392" spans="1:28" s="20" customFormat="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Z1392"/>
      <c r="AA1392"/>
      <c r="AB1392"/>
    </row>
    <row r="1393" spans="1:28" s="20" customFormat="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Z1393"/>
      <c r="AA1393"/>
      <c r="AB1393"/>
    </row>
    <row r="1394" spans="1:28" s="20" customFormat="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Z1394"/>
      <c r="AA1394"/>
      <c r="AB1394"/>
    </row>
    <row r="1395" spans="1:28" s="20" customFormat="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Z1395"/>
      <c r="AA1395"/>
      <c r="AB1395"/>
    </row>
    <row r="1396" spans="1:28" s="20" customFormat="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Z1396"/>
      <c r="AA1396"/>
      <c r="AB1396"/>
    </row>
    <row r="1397" spans="1:28" s="20" customFormat="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Z1397"/>
      <c r="AA1397"/>
      <c r="AB1397"/>
    </row>
    <row r="1398" spans="1:28" s="20" customFormat="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Z1398"/>
      <c r="AA1398"/>
      <c r="AB1398"/>
    </row>
    <row r="1399" spans="1:28" s="20" customFormat="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Z1399"/>
      <c r="AA1399"/>
      <c r="AB1399"/>
    </row>
    <row r="1400" spans="1:28" s="20" customFormat="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Z1400"/>
      <c r="AA1400"/>
      <c r="AB1400"/>
    </row>
    <row r="1401" spans="1:28" s="20" customFormat="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Z1401"/>
      <c r="AA1401"/>
      <c r="AB1401"/>
    </row>
    <row r="1402" spans="1:28" s="20" customFormat="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Z1402"/>
      <c r="AA1402"/>
      <c r="AB1402"/>
    </row>
    <row r="1403" spans="1:28" s="20" customFormat="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Z1403"/>
      <c r="AA1403"/>
      <c r="AB1403"/>
    </row>
    <row r="1404" spans="1:28" s="20" customFormat="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Z1404"/>
      <c r="AA1404"/>
      <c r="AB1404"/>
    </row>
    <row r="1405" spans="1:28" s="20" customFormat="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Z1405"/>
      <c r="AA1405"/>
      <c r="AB1405"/>
    </row>
    <row r="1406" spans="1:28" s="20" customFormat="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Z1406"/>
      <c r="AA1406"/>
      <c r="AB1406"/>
    </row>
    <row r="1407" spans="1:28" s="20" customFormat="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Z1407"/>
      <c r="AA1407"/>
      <c r="AB1407"/>
    </row>
    <row r="1408" spans="1:28" s="20" customFormat="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Z1408"/>
      <c r="AA1408"/>
      <c r="AB1408"/>
    </row>
    <row r="1409" spans="1:28" s="20" customFormat="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Z1409"/>
      <c r="AA1409"/>
      <c r="AB1409"/>
    </row>
    <row r="1410" spans="1:28" s="20" customFormat="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Z1410"/>
      <c r="AA1410"/>
      <c r="AB1410"/>
    </row>
    <row r="1411" spans="1:28" s="20" customFormat="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Z1411"/>
      <c r="AA1411"/>
      <c r="AB1411"/>
    </row>
    <row r="1412" spans="1:28" s="20" customFormat="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Z1412"/>
      <c r="AA1412"/>
      <c r="AB1412"/>
    </row>
    <row r="1413" spans="1:28" s="20" customFormat="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Z1413"/>
      <c r="AA1413"/>
      <c r="AB1413"/>
    </row>
    <row r="1414" spans="1:28" s="20" customFormat="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Z1414"/>
      <c r="AA1414"/>
      <c r="AB1414"/>
    </row>
    <row r="1415" spans="1:28" s="20" customFormat="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Z1415"/>
      <c r="AA1415"/>
      <c r="AB1415"/>
    </row>
    <row r="1416" spans="1:28" s="20" customFormat="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Z1416"/>
      <c r="AA1416"/>
      <c r="AB1416"/>
    </row>
    <row r="1417" spans="1:28" s="20" customFormat="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Z1417"/>
      <c r="AA1417"/>
      <c r="AB1417"/>
    </row>
    <row r="1418" spans="1:28" s="20" customFormat="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Z1418"/>
      <c r="AA1418"/>
      <c r="AB1418"/>
    </row>
    <row r="1419" spans="1:28" s="20" customFormat="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Z1419"/>
      <c r="AA1419"/>
      <c r="AB1419"/>
    </row>
    <row r="1420" spans="1:28" s="20" customFormat="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Z1420"/>
      <c r="AA1420"/>
      <c r="AB1420"/>
    </row>
    <row r="1421" spans="1:28" s="20" customFormat="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Z1421"/>
      <c r="AA1421"/>
      <c r="AB1421"/>
    </row>
    <row r="1422" spans="1:28" s="20" customFormat="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Z1422"/>
      <c r="AA1422"/>
      <c r="AB1422"/>
    </row>
    <row r="1423" spans="1:28" s="20" customFormat="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Z1423"/>
      <c r="AA1423"/>
      <c r="AB1423"/>
    </row>
    <row r="1424" spans="1:28" s="20" customFormat="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Z1424"/>
      <c r="AA1424"/>
      <c r="AB1424"/>
    </row>
    <row r="1425" spans="1:28" s="20" customFormat="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Z1425"/>
      <c r="AA1425"/>
      <c r="AB1425"/>
    </row>
    <row r="1426" spans="1:28" s="20" customFormat="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Z1426"/>
      <c r="AA1426"/>
      <c r="AB1426"/>
    </row>
    <row r="1427" spans="1:28" s="20" customFormat="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Z1427"/>
      <c r="AA1427"/>
      <c r="AB1427"/>
    </row>
    <row r="1428" spans="1:28" s="20" customFormat="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Z1428"/>
      <c r="AA1428"/>
      <c r="AB1428"/>
    </row>
    <row r="1429" spans="1:28" s="20" customFormat="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Z1429"/>
      <c r="AA1429"/>
      <c r="AB1429"/>
    </row>
    <row r="1430" spans="1:28" s="20" customFormat="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Z1430"/>
      <c r="AA1430"/>
      <c r="AB1430"/>
    </row>
    <row r="1431" spans="1:28" s="20" customFormat="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Z1431"/>
      <c r="AA1431"/>
      <c r="AB1431"/>
    </row>
    <row r="1432" spans="1:28" s="20" customFormat="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Z1432"/>
      <c r="AA1432"/>
      <c r="AB1432"/>
    </row>
    <row r="1433" spans="1:28" s="20" customFormat="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Z1433"/>
      <c r="AA1433"/>
      <c r="AB1433"/>
    </row>
    <row r="1434" spans="1:28" s="20" customFormat="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Z1434"/>
      <c r="AA1434"/>
      <c r="AB1434"/>
    </row>
    <row r="1435" spans="1:28" s="20" customFormat="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Z1435"/>
      <c r="AA1435"/>
      <c r="AB1435"/>
    </row>
    <row r="1436" spans="1:28" s="20" customFormat="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Z1436"/>
      <c r="AA1436"/>
      <c r="AB1436"/>
    </row>
    <row r="1437" spans="1:28" s="20" customFormat="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Z1437"/>
      <c r="AA1437"/>
      <c r="AB1437"/>
    </row>
    <row r="1438" spans="1:28" s="20" customFormat="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Z1438"/>
      <c r="AA1438"/>
      <c r="AB1438"/>
    </row>
    <row r="1439" spans="1:28" s="20" customFormat="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Z1439"/>
      <c r="AA1439"/>
      <c r="AB1439"/>
    </row>
    <row r="1440" spans="1:28" s="20" customFormat="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Z1440"/>
      <c r="AA1440"/>
      <c r="AB1440"/>
    </row>
    <row r="1441" spans="1:28" s="20" customFormat="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Z1441"/>
      <c r="AA1441"/>
      <c r="AB1441"/>
    </row>
    <row r="1442" spans="1:28" s="20" customFormat="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Z1442"/>
      <c r="AA1442"/>
      <c r="AB1442"/>
    </row>
    <row r="1443" spans="1:28" s="20" customFormat="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Z1443"/>
      <c r="AA1443"/>
      <c r="AB1443"/>
    </row>
    <row r="1444" spans="1:28" s="20" customFormat="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Z1444"/>
      <c r="AA1444"/>
      <c r="AB1444"/>
    </row>
    <row r="1445" spans="1:28" s="20" customFormat="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Z1445"/>
      <c r="AA1445"/>
      <c r="AB1445"/>
    </row>
    <row r="1446" spans="1:28" s="20" customFormat="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Z1446"/>
      <c r="AA1446"/>
      <c r="AB1446"/>
    </row>
    <row r="1447" spans="1:28" s="20" customFormat="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Z1447"/>
      <c r="AA1447"/>
      <c r="AB1447"/>
    </row>
    <row r="1448" spans="1:28" s="20" customFormat="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Z1448"/>
      <c r="AA1448"/>
      <c r="AB1448"/>
    </row>
    <row r="1449" spans="1:28" s="20" customFormat="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Z1449"/>
      <c r="AA1449"/>
      <c r="AB1449"/>
    </row>
    <row r="1450" spans="1:28" s="20" customFormat="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Z1450"/>
      <c r="AA1450"/>
      <c r="AB1450"/>
    </row>
    <row r="1451" spans="1:28" s="20" customFormat="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Z1451"/>
      <c r="AA1451"/>
      <c r="AB1451"/>
    </row>
    <row r="1452" spans="1:28" s="20" customFormat="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Z1452"/>
      <c r="AA1452"/>
      <c r="AB1452"/>
    </row>
    <row r="1453" spans="1:28" s="20" customFormat="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Z1453"/>
      <c r="AA1453"/>
      <c r="AB1453"/>
    </row>
    <row r="1454" spans="1:28" s="20" customFormat="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Z1454"/>
      <c r="AA1454"/>
      <c r="AB1454"/>
    </row>
    <row r="1455" spans="1:28" s="20" customFormat="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Z1455"/>
      <c r="AA1455"/>
      <c r="AB1455"/>
    </row>
    <row r="1456" spans="1:28" s="20" customFormat="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Z1456"/>
      <c r="AA1456"/>
      <c r="AB1456"/>
    </row>
    <row r="1457" spans="1:28" s="20" customFormat="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Z1457"/>
      <c r="AA1457"/>
      <c r="AB1457"/>
    </row>
    <row r="1458" spans="1:28" s="20" customFormat="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Z1458"/>
      <c r="AA1458"/>
      <c r="AB1458"/>
    </row>
    <row r="1459" spans="1:28" s="20" customFormat="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Z1459"/>
      <c r="AA1459"/>
      <c r="AB1459"/>
    </row>
    <row r="1460" spans="1:28" s="20" customFormat="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Z1460"/>
      <c r="AA1460"/>
      <c r="AB1460"/>
    </row>
    <row r="1461" spans="1:28" s="20" customFormat="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Z1461"/>
      <c r="AA1461"/>
      <c r="AB1461"/>
    </row>
    <row r="1462" spans="1:28" s="20" customFormat="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Z1462"/>
      <c r="AA1462"/>
      <c r="AB1462"/>
    </row>
    <row r="1463" spans="1:28" s="20" customFormat="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Z1463"/>
      <c r="AA1463"/>
      <c r="AB1463"/>
    </row>
    <row r="1464" spans="1:28" s="20" customFormat="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Z1464"/>
      <c r="AA1464"/>
      <c r="AB1464"/>
    </row>
    <row r="1465" spans="1:28" s="20" customFormat="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Z1465"/>
      <c r="AA1465"/>
      <c r="AB1465"/>
    </row>
    <row r="1466" spans="1:28" s="20" customFormat="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Z1466"/>
      <c r="AA1466"/>
      <c r="AB1466"/>
    </row>
    <row r="1467" spans="1:28" s="20" customFormat="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Z1467"/>
      <c r="AA1467"/>
      <c r="AB1467"/>
    </row>
    <row r="1468" spans="1:28" s="20" customFormat="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Z1468"/>
      <c r="AA1468"/>
      <c r="AB1468"/>
    </row>
    <row r="1469" spans="1:28" s="20" customFormat="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Z1469"/>
      <c r="AA1469"/>
      <c r="AB1469"/>
    </row>
    <row r="1470" spans="1:28" s="20" customFormat="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Z1470"/>
      <c r="AA1470"/>
      <c r="AB1470"/>
    </row>
    <row r="1471" spans="1:28" s="20" customFormat="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Z1471"/>
      <c r="AA1471"/>
      <c r="AB1471"/>
    </row>
    <row r="1472" spans="1:28" s="20" customFormat="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Z1472"/>
      <c r="AA1472"/>
      <c r="AB1472"/>
    </row>
    <row r="1473" spans="1:28" s="20" customFormat="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Z1473"/>
      <c r="AA1473"/>
      <c r="AB1473"/>
    </row>
    <row r="1474" spans="1:28" s="20" customFormat="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Z1474"/>
      <c r="AA1474"/>
      <c r="AB1474"/>
    </row>
    <row r="1475" spans="1:28" s="20" customFormat="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Z1475"/>
      <c r="AA1475"/>
      <c r="AB1475"/>
    </row>
    <row r="1476" spans="1:28" s="20" customFormat="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Z1476"/>
      <c r="AA1476"/>
      <c r="AB1476"/>
    </row>
    <row r="1477" spans="1:28" s="20" customFormat="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Z1477"/>
      <c r="AA1477"/>
      <c r="AB1477"/>
    </row>
    <row r="1478" spans="1:28" s="20" customFormat="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Z1478"/>
      <c r="AA1478"/>
      <c r="AB1478"/>
    </row>
    <row r="1479" spans="1:28" s="20" customFormat="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Z1479"/>
      <c r="AA1479"/>
      <c r="AB1479"/>
    </row>
    <row r="1480" spans="1:28" s="20" customFormat="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Z1480"/>
      <c r="AA1480"/>
      <c r="AB1480"/>
    </row>
    <row r="1481" spans="1:28" s="20" customFormat="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Z1481"/>
      <c r="AA1481"/>
      <c r="AB1481"/>
    </row>
    <row r="1482" spans="1:28" s="20" customFormat="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Z1482"/>
      <c r="AA1482"/>
      <c r="AB1482"/>
    </row>
    <row r="1483" spans="1:28" s="20" customFormat="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Z1483"/>
      <c r="AA1483"/>
      <c r="AB1483"/>
    </row>
    <row r="1484" spans="1:28" s="20" customFormat="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Z1484"/>
      <c r="AA1484"/>
      <c r="AB1484"/>
    </row>
    <row r="1485" spans="1:28" s="20" customFormat="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Z1485"/>
      <c r="AA1485"/>
      <c r="AB1485"/>
    </row>
    <row r="1486" spans="1:28" s="20" customFormat="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Z1486"/>
      <c r="AA1486"/>
      <c r="AB1486"/>
    </row>
    <row r="1487" spans="1:28" s="20" customFormat="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Z1487"/>
      <c r="AA1487"/>
      <c r="AB1487"/>
    </row>
    <row r="1488" spans="1:28" s="20" customFormat="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Z1488"/>
      <c r="AA1488"/>
      <c r="AB1488"/>
    </row>
    <row r="1489" spans="1:28" s="20" customFormat="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Z1489"/>
      <c r="AA1489"/>
      <c r="AB1489"/>
    </row>
    <row r="1490" spans="1:28" s="20" customFormat="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Z1490"/>
      <c r="AA1490"/>
      <c r="AB1490"/>
    </row>
    <row r="1491" spans="1:28" s="20" customFormat="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Z1491"/>
      <c r="AA1491"/>
      <c r="AB1491"/>
    </row>
    <row r="1492" spans="1:28" s="20" customFormat="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Z1492"/>
      <c r="AA1492"/>
      <c r="AB1492"/>
    </row>
    <row r="1493" spans="1:28" s="20" customFormat="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Z1493"/>
      <c r="AA1493"/>
      <c r="AB1493"/>
    </row>
    <row r="1494" spans="1:28" s="20" customFormat="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Z1494"/>
      <c r="AA1494"/>
      <c r="AB1494"/>
    </row>
    <row r="1495" spans="1:28" s="20" customFormat="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Z1495"/>
      <c r="AA1495"/>
      <c r="AB1495"/>
    </row>
    <row r="1496" spans="1:28" s="20" customFormat="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Z1496"/>
      <c r="AA1496"/>
      <c r="AB1496"/>
    </row>
    <row r="1497" spans="1:28" s="20" customFormat="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Z1497"/>
      <c r="AA1497"/>
      <c r="AB1497"/>
    </row>
    <row r="1498" spans="1:28" s="20" customFormat="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Z1498"/>
      <c r="AA1498"/>
      <c r="AB1498"/>
    </row>
    <row r="1499" spans="1:28" s="20" customFormat="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Z1499"/>
      <c r="AA1499"/>
      <c r="AB1499"/>
    </row>
    <row r="1500" spans="1:28" s="20" customFormat="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Z1500"/>
      <c r="AA1500"/>
      <c r="AB1500"/>
    </row>
    <row r="1501" spans="1:28" s="20" customFormat="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Z1501"/>
      <c r="AA1501"/>
      <c r="AB1501"/>
    </row>
    <row r="1502" spans="1:28" s="20" customFormat="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Z1502"/>
      <c r="AA1502"/>
      <c r="AB1502"/>
    </row>
    <row r="1503" spans="1:28" s="20" customFormat="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Z1503"/>
      <c r="AA1503"/>
      <c r="AB1503"/>
    </row>
    <row r="1504" spans="1:28" s="20" customFormat="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Z1504"/>
      <c r="AA1504"/>
      <c r="AB1504"/>
    </row>
    <row r="1505" spans="1:28" s="20" customFormat="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Z1505"/>
      <c r="AA1505"/>
      <c r="AB1505"/>
    </row>
    <row r="1506" spans="1:28" s="20" customFormat="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Z1506"/>
      <c r="AA1506"/>
      <c r="AB1506"/>
    </row>
    <row r="1507" spans="1:28" s="20" customFormat="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Z1507"/>
      <c r="AA1507"/>
      <c r="AB1507"/>
    </row>
    <row r="1508" spans="1:28" s="20" customFormat="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Z1508"/>
      <c r="AA1508"/>
      <c r="AB1508"/>
    </row>
    <row r="1509" spans="1:28" s="20" customFormat="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Z1509"/>
      <c r="AA1509"/>
      <c r="AB1509"/>
    </row>
    <row r="1510" spans="1:28" s="20" customFormat="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Z1510"/>
      <c r="AA1510"/>
      <c r="AB1510"/>
    </row>
    <row r="1511" spans="1:28" s="20" customFormat="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Z1511"/>
      <c r="AA1511"/>
      <c r="AB1511"/>
    </row>
    <row r="1512" spans="1:28" s="20" customFormat="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Z1512"/>
      <c r="AA1512"/>
      <c r="AB1512"/>
    </row>
    <row r="1513" spans="1:28" s="20" customFormat="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Z1513"/>
      <c r="AA1513"/>
      <c r="AB1513"/>
    </row>
    <row r="1514" spans="1:28" s="20" customFormat="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Z1514"/>
      <c r="AA1514"/>
      <c r="AB1514"/>
    </row>
    <row r="1515" spans="1:28" s="20" customFormat="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Z1515"/>
      <c r="AA1515"/>
      <c r="AB1515"/>
    </row>
  </sheetData>
  <pageMargins left="0.31496062992125984" right="0.31496062992125984" top="0.74803149606299213" bottom="0.74803149606299213" header="0.31496062992125984" footer="0.31496062992125984"/>
  <pageSetup paperSize="9" scale="45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879CF-4665-4745-9DD5-E92CC84A296A}">
  <sheetPr codeName="Лист5">
    <tabColor theme="9" tint="0.79998168889431442"/>
    <pageSetUpPr fitToPage="1"/>
  </sheetPr>
  <dimension ref="A1:Y1514"/>
  <sheetViews>
    <sheetView zoomScale="85" zoomScaleNormal="85" workbookViewId="0">
      <selection activeCell="A21" sqref="A21"/>
    </sheetView>
  </sheetViews>
  <sheetFormatPr baseColWidth="10" defaultColWidth="8.83203125" defaultRowHeight="15" outlineLevelRow="2" outlineLevelCol="1" x14ac:dyDescent="0.2"/>
  <cols>
    <col min="1" max="1" width="23" customWidth="1"/>
    <col min="2" max="2" width="19.1640625" customWidth="1" outlineLevel="1"/>
    <col min="3" max="3" width="16.1640625" style="42" customWidth="1" outlineLevel="1" collapsed="1"/>
    <col min="4" max="4" width="13.33203125" style="42" customWidth="1"/>
    <col min="5" max="5" width="12.33203125" style="42" customWidth="1"/>
    <col min="6" max="6" width="16.6640625" style="42" customWidth="1"/>
    <col min="7" max="7" width="14.1640625" style="42" customWidth="1"/>
    <col min="8" max="8" width="15" style="42" customWidth="1"/>
    <col min="9" max="9" width="16.5" style="42" customWidth="1"/>
    <col min="10" max="10" width="27.33203125" style="42" customWidth="1"/>
    <col min="11" max="11" width="14.33203125" style="42" customWidth="1"/>
    <col min="12" max="12" width="14.83203125" style="42" customWidth="1"/>
    <col min="13" max="13" width="14.33203125" style="42" customWidth="1"/>
    <col min="14" max="14" width="16.5" style="42" customWidth="1"/>
    <col min="15" max="15" width="16.83203125" style="42" customWidth="1"/>
    <col min="16" max="16" width="17.83203125" style="42" customWidth="1"/>
    <col min="17" max="18" width="18.1640625" style="42" customWidth="1"/>
    <col min="19" max="19" width="14.33203125" style="42" customWidth="1"/>
    <col min="20" max="20" width="11.6640625" style="42" customWidth="1"/>
    <col min="21" max="21" width="13.6640625" style="42" customWidth="1"/>
    <col min="22" max="22" width="15.6640625" style="20" customWidth="1"/>
    <col min="23" max="23" width="15.1640625" style="20" customWidth="1"/>
    <col min="24" max="24" width="18.6640625" style="20" customWidth="1"/>
    <col min="25" max="25" width="24.5" style="20" customWidth="1"/>
    <col min="26" max="26" width="14.5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5" ht="49" outlineLevel="1" thickBot="1" x14ac:dyDescent="0.25">
      <c r="A1" s="92"/>
      <c r="B1" s="92" t="s">
        <v>2435</v>
      </c>
      <c r="C1" s="92">
        <v>2023</v>
      </c>
      <c r="D1" s="92" t="s">
        <v>3022</v>
      </c>
      <c r="E1" s="92" t="s">
        <v>2262</v>
      </c>
      <c r="F1" s="92" t="s">
        <v>2209</v>
      </c>
      <c r="G1" s="92" t="s">
        <v>2264</v>
      </c>
      <c r="H1" s="92" t="s">
        <v>2266</v>
      </c>
      <c r="I1" s="92" t="s">
        <v>2267</v>
      </c>
      <c r="J1" s="92" t="s">
        <v>2265</v>
      </c>
      <c r="K1" s="92" t="s">
        <v>2268</v>
      </c>
      <c r="L1" s="92" t="s">
        <v>2213</v>
      </c>
      <c r="M1" s="92" t="s">
        <v>2427</v>
      </c>
      <c r="N1" s="92" t="s">
        <v>3023</v>
      </c>
      <c r="O1" s="92" t="s">
        <v>2276</v>
      </c>
      <c r="P1" s="92" t="s">
        <v>2940</v>
      </c>
      <c r="Q1" s="92" t="s">
        <v>2192</v>
      </c>
      <c r="U1"/>
    </row>
    <row r="2" spans="1:25" outlineLevel="2" x14ac:dyDescent="0.2">
      <c r="A2" s="239"/>
      <c r="B2" s="239"/>
      <c r="C2" s="93" t="s">
        <v>2436</v>
      </c>
      <c r="D2" s="205">
        <v>4166.67</v>
      </c>
      <c r="E2" s="206">
        <v>5000</v>
      </c>
      <c r="F2" s="96">
        <v>321600</v>
      </c>
      <c r="G2" s="97">
        <v>6600</v>
      </c>
      <c r="H2" s="97">
        <v>25000</v>
      </c>
      <c r="I2" s="98">
        <v>28500</v>
      </c>
      <c r="J2" s="98">
        <v>50000</v>
      </c>
      <c r="K2" s="98">
        <v>250000</v>
      </c>
      <c r="L2" s="98">
        <v>80000</v>
      </c>
      <c r="M2" s="98">
        <v>5000</v>
      </c>
      <c r="N2" s="98">
        <v>7600</v>
      </c>
      <c r="O2" s="98">
        <v>331250</v>
      </c>
      <c r="P2" s="98">
        <v>309450</v>
      </c>
      <c r="Q2" s="99">
        <f t="shared" ref="Q2:Q10" si="0">SUM(D2:P2)</f>
        <v>1424166.67</v>
      </c>
      <c r="U2"/>
    </row>
    <row r="3" spans="1:25" outlineLevel="2" x14ac:dyDescent="0.2">
      <c r="A3" s="239"/>
      <c r="B3" s="239"/>
      <c r="C3" s="94" t="s">
        <v>2437</v>
      </c>
      <c r="D3" s="100">
        <v>4166.67</v>
      </c>
      <c r="E3" s="101">
        <v>5000</v>
      </c>
      <c r="F3" s="101">
        <v>321600</v>
      </c>
      <c r="G3" s="102">
        <v>6600</v>
      </c>
      <c r="H3" s="102">
        <v>25000</v>
      </c>
      <c r="I3" s="103">
        <v>28500</v>
      </c>
      <c r="J3" s="103">
        <v>50000</v>
      </c>
      <c r="K3" s="103">
        <v>250000</v>
      </c>
      <c r="L3" s="103">
        <v>80000</v>
      </c>
      <c r="M3" s="103">
        <v>5000</v>
      </c>
      <c r="N3" s="103">
        <v>7600</v>
      </c>
      <c r="O3" s="103">
        <v>331250</v>
      </c>
      <c r="P3" s="103">
        <v>309450</v>
      </c>
      <c r="Q3" s="104">
        <f t="shared" si="0"/>
        <v>1424166.67</v>
      </c>
      <c r="U3"/>
    </row>
    <row r="4" spans="1:25" ht="16" outlineLevel="2" thickBot="1" x14ac:dyDescent="0.25">
      <c r="A4" s="239"/>
      <c r="B4" s="239"/>
      <c r="C4" s="94" t="s">
        <v>2438</v>
      </c>
      <c r="D4" s="215">
        <v>4166.67</v>
      </c>
      <c r="E4" s="216">
        <v>5000</v>
      </c>
      <c r="F4" s="105">
        <v>321600</v>
      </c>
      <c r="G4" s="106">
        <v>6600</v>
      </c>
      <c r="H4" s="106">
        <v>25000</v>
      </c>
      <c r="I4" s="107">
        <v>28500</v>
      </c>
      <c r="J4" s="107">
        <v>50000</v>
      </c>
      <c r="K4" s="107">
        <v>250000</v>
      </c>
      <c r="L4" s="107">
        <v>80000</v>
      </c>
      <c r="M4" s="107">
        <v>5000</v>
      </c>
      <c r="N4" s="107">
        <v>7600</v>
      </c>
      <c r="O4" s="107">
        <v>331250</v>
      </c>
      <c r="P4" s="107">
        <v>309450</v>
      </c>
      <c r="Q4" s="108">
        <f t="shared" si="0"/>
        <v>1424166.67</v>
      </c>
      <c r="R4" s="231"/>
      <c r="U4"/>
    </row>
    <row r="5" spans="1:25" ht="17.25" customHeight="1" outlineLevel="2" thickBot="1" x14ac:dyDescent="0.25">
      <c r="A5" s="239"/>
      <c r="B5" s="239"/>
      <c r="C5" s="243" t="s">
        <v>2439</v>
      </c>
      <c r="D5" s="244">
        <v>17000</v>
      </c>
      <c r="E5" s="244">
        <v>13811.37</v>
      </c>
      <c r="F5" s="244">
        <v>1037543.54</v>
      </c>
      <c r="G5" s="244">
        <v>14765</v>
      </c>
      <c r="H5" s="244">
        <v>80565.55</v>
      </c>
      <c r="I5" s="244">
        <v>109637.85999999999</v>
      </c>
      <c r="J5" s="244">
        <v>100000</v>
      </c>
      <c r="K5" s="244">
        <v>461000</v>
      </c>
      <c r="L5" s="244">
        <v>120000</v>
      </c>
      <c r="M5" s="244">
        <v>30163.040000000001</v>
      </c>
      <c r="N5" s="244">
        <v>63225</v>
      </c>
      <c r="O5" s="244">
        <v>455378.76</v>
      </c>
      <c r="P5" s="244">
        <v>322005</v>
      </c>
      <c r="Q5" s="245">
        <f t="shared" si="0"/>
        <v>2825095.12</v>
      </c>
      <c r="R5" s="231" t="s">
        <v>3008</v>
      </c>
      <c r="S5" s="234">
        <v>2822595.12</v>
      </c>
      <c r="T5" s="234">
        <v>2148</v>
      </c>
      <c r="U5" s="235">
        <v>1970997.9000000001</v>
      </c>
      <c r="V5" s="235">
        <v>392702.35</v>
      </c>
      <c r="W5" s="236">
        <v>5188443.37</v>
      </c>
      <c r="X5" s="236">
        <f>SUM(X25:X27)</f>
        <v>-5188443.37</v>
      </c>
      <c r="Y5" s="229" t="str">
        <f>IF((W5+X5)=0, "Ok!","проверка не пройдена")</f>
        <v>Ok!</v>
      </c>
    </row>
    <row r="6" spans="1:25" ht="16" outlineLevel="1" thickBot="1" x14ac:dyDescent="0.25">
      <c r="A6" s="200"/>
      <c r="B6" s="200"/>
      <c r="C6" s="201" t="s">
        <v>2519</v>
      </c>
      <c r="D6" s="202">
        <f>SUM(D2:D4)-D5</f>
        <v>-4499.99</v>
      </c>
      <c r="E6" s="202">
        <f t="shared" ref="E6:P6" si="1">SUM(E2:E4)-E5</f>
        <v>1188.6299999999992</v>
      </c>
      <c r="F6" s="202">
        <f t="shared" si="1"/>
        <v>-72743.540000000037</v>
      </c>
      <c r="G6" s="202">
        <f t="shared" si="1"/>
        <v>5035</v>
      </c>
      <c r="H6" s="202">
        <f t="shared" si="1"/>
        <v>-5565.5500000000029</v>
      </c>
      <c r="I6" s="202">
        <f t="shared" si="1"/>
        <v>-24137.859999999986</v>
      </c>
      <c r="J6" s="202">
        <f t="shared" si="1"/>
        <v>50000</v>
      </c>
      <c r="K6" s="202">
        <f t="shared" si="1"/>
        <v>289000</v>
      </c>
      <c r="L6" s="202">
        <f t="shared" si="1"/>
        <v>120000</v>
      </c>
      <c r="M6" s="202">
        <f t="shared" si="1"/>
        <v>-15163.04</v>
      </c>
      <c r="N6" s="202">
        <f t="shared" si="1"/>
        <v>-40425</v>
      </c>
      <c r="O6" s="202">
        <f t="shared" si="1"/>
        <v>538371.24</v>
      </c>
      <c r="P6" s="202">
        <f t="shared" si="1"/>
        <v>606345</v>
      </c>
      <c r="Q6" s="202">
        <f t="shared" ref="Q6" si="2">SUM(Q2:Q4)-SUM(Q5:Q5)</f>
        <v>1447404.8899999997</v>
      </c>
      <c r="R6" s="231"/>
      <c r="S6" s="234"/>
      <c r="T6" s="234"/>
      <c r="U6" s="235"/>
      <c r="V6" s="235"/>
      <c r="W6" s="236"/>
      <c r="X6" s="236"/>
      <c r="Y6" s="229"/>
    </row>
    <row r="7" spans="1:25" outlineLevel="2" x14ac:dyDescent="0.2">
      <c r="A7" s="239"/>
      <c r="B7" s="239"/>
      <c r="C7" s="93" t="s">
        <v>2518</v>
      </c>
      <c r="D7" s="205">
        <v>4166.67</v>
      </c>
      <c r="E7" s="206">
        <v>5000</v>
      </c>
      <c r="F7" s="96">
        <v>321600</v>
      </c>
      <c r="G7" s="97">
        <v>6600</v>
      </c>
      <c r="H7" s="97">
        <v>25000</v>
      </c>
      <c r="I7" s="98">
        <v>28500</v>
      </c>
      <c r="J7" s="98">
        <v>50000</v>
      </c>
      <c r="K7" s="98">
        <v>250000</v>
      </c>
      <c r="L7" s="98">
        <v>80000</v>
      </c>
      <c r="M7" s="98">
        <v>5000</v>
      </c>
      <c r="N7" s="98">
        <v>7600</v>
      </c>
      <c r="O7" s="98">
        <v>331250</v>
      </c>
      <c r="P7" s="98">
        <v>309450</v>
      </c>
      <c r="Q7" s="99">
        <f t="shared" si="0"/>
        <v>1424166.67</v>
      </c>
      <c r="U7"/>
    </row>
    <row r="8" spans="1:25" outlineLevel="2" x14ac:dyDescent="0.2">
      <c r="A8" s="239"/>
      <c r="B8" s="239"/>
      <c r="C8" s="94" t="s">
        <v>2578</v>
      </c>
      <c r="D8" s="100">
        <v>4166.67</v>
      </c>
      <c r="E8" s="101">
        <v>5000</v>
      </c>
      <c r="F8" s="101">
        <v>321600</v>
      </c>
      <c r="G8" s="102">
        <v>6600</v>
      </c>
      <c r="H8" s="102">
        <v>25000</v>
      </c>
      <c r="I8" s="103">
        <v>28500</v>
      </c>
      <c r="J8" s="103">
        <v>50000</v>
      </c>
      <c r="K8" s="103">
        <v>250000</v>
      </c>
      <c r="L8" s="103">
        <v>80000</v>
      </c>
      <c r="M8" s="103">
        <v>5000</v>
      </c>
      <c r="N8" s="103">
        <v>7600</v>
      </c>
      <c r="O8" s="103">
        <v>331250</v>
      </c>
      <c r="P8" s="103">
        <v>309450</v>
      </c>
      <c r="Q8" s="104">
        <f t="shared" si="0"/>
        <v>1424166.67</v>
      </c>
      <c r="U8"/>
    </row>
    <row r="9" spans="1:25" ht="16" outlineLevel="2" thickBot="1" x14ac:dyDescent="0.25">
      <c r="A9" s="239"/>
      <c r="B9" s="239"/>
      <c r="C9" s="94" t="s">
        <v>2941</v>
      </c>
      <c r="D9" s="215">
        <v>4166.67</v>
      </c>
      <c r="E9" s="216">
        <v>5000</v>
      </c>
      <c r="F9" s="105">
        <v>321600</v>
      </c>
      <c r="G9" s="106">
        <v>6600</v>
      </c>
      <c r="H9" s="106">
        <v>25000</v>
      </c>
      <c r="I9" s="107">
        <v>28500</v>
      </c>
      <c r="J9" s="107">
        <v>50000</v>
      </c>
      <c r="K9" s="107">
        <v>250000</v>
      </c>
      <c r="L9" s="107">
        <v>80000</v>
      </c>
      <c r="M9" s="107">
        <v>5000</v>
      </c>
      <c r="N9" s="107">
        <v>7600</v>
      </c>
      <c r="O9" s="107">
        <v>331250</v>
      </c>
      <c r="P9" s="107">
        <v>309450</v>
      </c>
      <c r="Q9" s="108">
        <f t="shared" si="0"/>
        <v>1424166.67</v>
      </c>
      <c r="R9" s="231"/>
      <c r="U9"/>
    </row>
    <row r="10" spans="1:25" ht="17.25" customHeight="1" outlineLevel="2" thickBot="1" x14ac:dyDescent="0.25">
      <c r="A10" s="239"/>
      <c r="B10" s="239"/>
      <c r="C10" s="243" t="s">
        <v>2942</v>
      </c>
      <c r="D10" s="244"/>
      <c r="E10" s="244">
        <v>22577.569999999996</v>
      </c>
      <c r="F10" s="244">
        <v>897586.79</v>
      </c>
      <c r="G10" s="244">
        <v>7800</v>
      </c>
      <c r="H10" s="244">
        <v>39396.199999999997</v>
      </c>
      <c r="I10" s="244">
        <v>54130.34</v>
      </c>
      <c r="J10" s="244">
        <v>176337</v>
      </c>
      <c r="K10" s="244">
        <v>668449.19999999995</v>
      </c>
      <c r="L10" s="244">
        <v>193000</v>
      </c>
      <c r="M10" s="244">
        <v>18006.349999999999</v>
      </c>
      <c r="N10" s="244"/>
      <c r="O10" s="244">
        <v>1694282.9800000002</v>
      </c>
      <c r="P10" s="244">
        <v>699237.9</v>
      </c>
      <c r="Q10" s="245">
        <f t="shared" si="0"/>
        <v>4470804.33</v>
      </c>
      <c r="R10" s="231" t="s">
        <v>3008</v>
      </c>
      <c r="S10" s="234">
        <v>4470804.33</v>
      </c>
      <c r="T10" s="234">
        <v>115817.2</v>
      </c>
      <c r="U10" s="235">
        <v>3144169.8400000003</v>
      </c>
      <c r="V10" s="235"/>
      <c r="W10" s="236">
        <v>7730791.370000001</v>
      </c>
      <c r="X10" s="236">
        <f>SUM(X28:X30)</f>
        <v>-7730791.370000001</v>
      </c>
      <c r="Y10" s="229" t="str">
        <f>IF((W10+X10)=0, "Ok!","проверка не пройдена")</f>
        <v>Ok!</v>
      </c>
    </row>
    <row r="11" spans="1:25" ht="16" outlineLevel="1" thickBot="1" x14ac:dyDescent="0.25">
      <c r="A11" s="200"/>
      <c r="B11" s="200"/>
      <c r="C11" s="201" t="s">
        <v>2943</v>
      </c>
      <c r="D11" s="202">
        <f t="shared" ref="D11:Q11" si="3">SUM(D7:D9)-SUM(D10:D10)</f>
        <v>12500.01</v>
      </c>
      <c r="E11" s="202">
        <f t="shared" si="3"/>
        <v>-7577.5699999999961</v>
      </c>
      <c r="F11" s="202">
        <f t="shared" si="3"/>
        <v>67213.209999999963</v>
      </c>
      <c r="G11" s="202">
        <f t="shared" si="3"/>
        <v>12000</v>
      </c>
      <c r="H11" s="202">
        <f t="shared" si="3"/>
        <v>35603.800000000003</v>
      </c>
      <c r="I11" s="202">
        <f t="shared" si="3"/>
        <v>31369.660000000003</v>
      </c>
      <c r="J11" s="202">
        <f t="shared" si="3"/>
        <v>-26337</v>
      </c>
      <c r="K11" s="202">
        <f t="shared" si="3"/>
        <v>81550.800000000047</v>
      </c>
      <c r="L11" s="202">
        <f t="shared" si="3"/>
        <v>47000</v>
      </c>
      <c r="M11" s="202">
        <f t="shared" si="3"/>
        <v>-3006.3499999999985</v>
      </c>
      <c r="N11" s="202">
        <f t="shared" si="3"/>
        <v>22800</v>
      </c>
      <c r="O11" s="202">
        <f t="shared" si="3"/>
        <v>-700532.98000000021</v>
      </c>
      <c r="P11" s="202">
        <f t="shared" si="3"/>
        <v>229112.09999999998</v>
      </c>
      <c r="Q11" s="202">
        <f t="shared" si="3"/>
        <v>-198304.3200000003</v>
      </c>
      <c r="R11" s="231"/>
      <c r="S11" s="232"/>
      <c r="T11" s="232"/>
      <c r="U11" s="233"/>
      <c r="V11" s="235"/>
      <c r="W11" s="236"/>
      <c r="X11" s="236"/>
      <c r="Y11" s="230"/>
    </row>
    <row r="12" spans="1:25" outlineLevel="2" x14ac:dyDescent="0.2">
      <c r="A12" s="239"/>
      <c r="B12" s="239"/>
      <c r="C12" s="93" t="s">
        <v>2946</v>
      </c>
      <c r="D12" s="205">
        <v>4166.67</v>
      </c>
      <c r="E12" s="206">
        <v>5000</v>
      </c>
      <c r="F12" s="96">
        <v>321600</v>
      </c>
      <c r="G12" s="97">
        <v>6600</v>
      </c>
      <c r="H12" s="97">
        <v>25000</v>
      </c>
      <c r="I12" s="98">
        <v>28500</v>
      </c>
      <c r="J12" s="98">
        <v>50000</v>
      </c>
      <c r="K12" s="98">
        <v>250000</v>
      </c>
      <c r="L12" s="98">
        <v>80000</v>
      </c>
      <c r="M12" s="98">
        <v>5000</v>
      </c>
      <c r="N12" s="98">
        <v>7600</v>
      </c>
      <c r="O12" s="98">
        <v>331250</v>
      </c>
      <c r="P12" s="98">
        <v>309450</v>
      </c>
      <c r="Q12" s="99">
        <f>SUM(D12:P12)</f>
        <v>1424166.67</v>
      </c>
      <c r="U12"/>
    </row>
    <row r="13" spans="1:25" outlineLevel="2" x14ac:dyDescent="0.2">
      <c r="A13" s="239"/>
      <c r="B13" s="239"/>
      <c r="C13" s="94" t="s">
        <v>2947</v>
      </c>
      <c r="D13" s="100">
        <v>4166.67</v>
      </c>
      <c r="E13" s="101">
        <v>5000</v>
      </c>
      <c r="F13" s="101">
        <v>321600</v>
      </c>
      <c r="G13" s="102">
        <v>6600</v>
      </c>
      <c r="H13" s="102">
        <v>25000</v>
      </c>
      <c r="I13" s="103">
        <v>28500</v>
      </c>
      <c r="J13" s="103">
        <v>50000</v>
      </c>
      <c r="K13" s="103">
        <v>250000</v>
      </c>
      <c r="L13" s="103">
        <v>80000</v>
      </c>
      <c r="M13" s="103">
        <v>5000</v>
      </c>
      <c r="N13" s="103">
        <v>7600</v>
      </c>
      <c r="O13" s="103">
        <v>331250</v>
      </c>
      <c r="P13" s="103">
        <v>309450</v>
      </c>
      <c r="Q13" s="104">
        <f>SUM(D13:P13)</f>
        <v>1424166.67</v>
      </c>
      <c r="U13"/>
    </row>
    <row r="14" spans="1:25" ht="16" outlineLevel="2" thickBot="1" x14ac:dyDescent="0.25">
      <c r="A14" s="239"/>
      <c r="B14" s="239"/>
      <c r="C14" s="94" t="s">
        <v>2948</v>
      </c>
      <c r="D14" s="215">
        <v>4166.67</v>
      </c>
      <c r="E14" s="216">
        <v>5000</v>
      </c>
      <c r="F14" s="105">
        <v>321600</v>
      </c>
      <c r="G14" s="106">
        <v>6600</v>
      </c>
      <c r="H14" s="106">
        <v>25000</v>
      </c>
      <c r="I14" s="107">
        <v>28500</v>
      </c>
      <c r="J14" s="107">
        <v>50000</v>
      </c>
      <c r="K14" s="107">
        <v>250000</v>
      </c>
      <c r="L14" s="107">
        <v>80000</v>
      </c>
      <c r="M14" s="107">
        <v>5000</v>
      </c>
      <c r="N14" s="107">
        <v>7600</v>
      </c>
      <c r="O14" s="107">
        <v>331250</v>
      </c>
      <c r="P14" s="107">
        <v>309450</v>
      </c>
      <c r="Q14" s="108">
        <f>SUM(D14:P14)</f>
        <v>1424166.67</v>
      </c>
      <c r="R14" s="231"/>
      <c r="U14"/>
    </row>
    <row r="15" spans="1:25" ht="17.25" customHeight="1" outlineLevel="2" thickBot="1" x14ac:dyDescent="0.25">
      <c r="A15" s="239"/>
      <c r="B15" s="239"/>
      <c r="C15" s="243" t="s">
        <v>2949</v>
      </c>
      <c r="D15" s="244">
        <v>17000</v>
      </c>
      <c r="E15" s="244">
        <v>18085.66</v>
      </c>
      <c r="F15" s="244">
        <v>864515.26000000013</v>
      </c>
      <c r="G15" s="244"/>
      <c r="H15" s="244">
        <v>124917</v>
      </c>
      <c r="I15" s="244">
        <v>54106.7</v>
      </c>
      <c r="J15" s="244">
        <v>157500</v>
      </c>
      <c r="K15" s="244">
        <v>221808</v>
      </c>
      <c r="L15" s="244">
        <v>202014.81</v>
      </c>
      <c r="M15" s="244">
        <v>26000</v>
      </c>
      <c r="N15" s="244">
        <v>51050</v>
      </c>
      <c r="O15" s="244">
        <v>1321464.8600000001</v>
      </c>
      <c r="P15" s="244">
        <v>900000</v>
      </c>
      <c r="Q15" s="245">
        <f>SUM(D15:P15)</f>
        <v>3958462.29</v>
      </c>
      <c r="R15" s="231" t="s">
        <v>3008</v>
      </c>
      <c r="S15" s="234">
        <v>3644037.29</v>
      </c>
      <c r="T15" s="234">
        <v>18725</v>
      </c>
      <c r="U15" s="235">
        <v>2302454.77</v>
      </c>
      <c r="V15" s="235">
        <v>10000</v>
      </c>
      <c r="W15" s="236">
        <v>5975217.0600000005</v>
      </c>
      <c r="X15" s="236">
        <f>SUM(X31:X33)</f>
        <v>-5975217.0600000005</v>
      </c>
      <c r="Y15" s="229" t="str">
        <f>IF((W15+X15)=0, "Ok!","проверка не пройдена")</f>
        <v>Ok!</v>
      </c>
    </row>
    <row r="16" spans="1:25" ht="16" outlineLevel="1" thickBot="1" x14ac:dyDescent="0.25">
      <c r="A16" s="200"/>
      <c r="B16" s="200"/>
      <c r="C16" s="201" t="s">
        <v>2945</v>
      </c>
      <c r="D16" s="202">
        <f t="shared" ref="D16:Q16" si="4">SUM(D12:D14)-SUM(D15:D15)</f>
        <v>-4499.99</v>
      </c>
      <c r="E16" s="202">
        <f t="shared" si="4"/>
        <v>-3085.66</v>
      </c>
      <c r="F16" s="202">
        <f t="shared" si="4"/>
        <v>100284.73999999987</v>
      </c>
      <c r="G16" s="202">
        <f t="shared" si="4"/>
        <v>19800</v>
      </c>
      <c r="H16" s="202">
        <f t="shared" si="4"/>
        <v>-49917</v>
      </c>
      <c r="I16" s="202">
        <f t="shared" si="4"/>
        <v>31393.300000000003</v>
      </c>
      <c r="J16" s="202">
        <f t="shared" si="4"/>
        <v>-7500</v>
      </c>
      <c r="K16" s="202">
        <f t="shared" si="4"/>
        <v>528192</v>
      </c>
      <c r="L16" s="202">
        <f t="shared" si="4"/>
        <v>37985.19</v>
      </c>
      <c r="M16" s="202">
        <f t="shared" si="4"/>
        <v>-11000</v>
      </c>
      <c r="N16" s="202">
        <f t="shared" si="4"/>
        <v>-28250</v>
      </c>
      <c r="O16" s="202">
        <f t="shared" si="4"/>
        <v>-327714.8600000001</v>
      </c>
      <c r="P16" s="202">
        <f t="shared" si="4"/>
        <v>28350</v>
      </c>
      <c r="Q16" s="202">
        <f t="shared" si="4"/>
        <v>314037.71999999974</v>
      </c>
      <c r="R16" s="231"/>
      <c r="S16" s="232"/>
      <c r="T16" s="232"/>
      <c r="U16" s="233"/>
      <c r="V16" s="235"/>
      <c r="W16" s="236"/>
      <c r="X16" s="236"/>
      <c r="Y16" s="230"/>
    </row>
    <row r="17" spans="1:25" outlineLevel="2" x14ac:dyDescent="0.2">
      <c r="A17" s="239"/>
      <c r="B17" s="239"/>
      <c r="C17" s="93" t="s">
        <v>2950</v>
      </c>
      <c r="D17" s="205">
        <v>4166.67</v>
      </c>
      <c r="E17" s="206">
        <v>5000</v>
      </c>
      <c r="F17" s="96">
        <v>321600</v>
      </c>
      <c r="G17" s="97">
        <v>6600</v>
      </c>
      <c r="H17" s="97">
        <v>25000</v>
      </c>
      <c r="I17" s="98">
        <v>28500</v>
      </c>
      <c r="J17" s="98">
        <v>50000</v>
      </c>
      <c r="K17" s="98">
        <v>250000</v>
      </c>
      <c r="L17" s="98">
        <v>80000</v>
      </c>
      <c r="M17" s="98">
        <v>5000</v>
      </c>
      <c r="N17" s="98">
        <v>7600</v>
      </c>
      <c r="O17" s="98">
        <v>331250</v>
      </c>
      <c r="P17" s="98">
        <v>309450</v>
      </c>
      <c r="Q17" s="99">
        <f>SUM(D17:P17)</f>
        <v>1424166.67</v>
      </c>
      <c r="U17"/>
    </row>
    <row r="18" spans="1:25" outlineLevel="2" x14ac:dyDescent="0.2">
      <c r="A18" s="239"/>
      <c r="B18" s="239"/>
      <c r="C18" s="94" t="s">
        <v>2951</v>
      </c>
      <c r="D18" s="100">
        <v>4166.67</v>
      </c>
      <c r="E18" s="101">
        <v>5000</v>
      </c>
      <c r="F18" s="101">
        <v>321600</v>
      </c>
      <c r="G18" s="102">
        <v>6600</v>
      </c>
      <c r="H18" s="102">
        <v>25000</v>
      </c>
      <c r="I18" s="103">
        <v>28500</v>
      </c>
      <c r="J18" s="103">
        <v>50000</v>
      </c>
      <c r="K18" s="103">
        <v>250000</v>
      </c>
      <c r="L18" s="103">
        <v>80000</v>
      </c>
      <c r="M18" s="103">
        <v>5000</v>
      </c>
      <c r="N18" s="103">
        <v>7600</v>
      </c>
      <c r="O18" s="103">
        <v>331250</v>
      </c>
      <c r="P18" s="103">
        <v>309450</v>
      </c>
      <c r="Q18" s="104">
        <f>SUM(D18:P18)</f>
        <v>1424166.67</v>
      </c>
      <c r="U18"/>
    </row>
    <row r="19" spans="1:25" ht="16" outlineLevel="2" thickBot="1" x14ac:dyDescent="0.25">
      <c r="A19" s="239"/>
      <c r="B19" s="239"/>
      <c r="C19" s="94" t="s">
        <v>2952</v>
      </c>
      <c r="D19" s="215">
        <v>4166.67</v>
      </c>
      <c r="E19" s="216">
        <v>5000</v>
      </c>
      <c r="F19" s="105">
        <v>321600</v>
      </c>
      <c r="G19" s="106">
        <v>6600</v>
      </c>
      <c r="H19" s="106">
        <v>25000</v>
      </c>
      <c r="I19" s="107">
        <v>28500</v>
      </c>
      <c r="J19" s="107">
        <v>50000</v>
      </c>
      <c r="K19" s="107">
        <v>250000</v>
      </c>
      <c r="L19" s="107">
        <v>80000</v>
      </c>
      <c r="M19" s="107">
        <v>5000</v>
      </c>
      <c r="N19" s="107">
        <v>7600</v>
      </c>
      <c r="O19" s="107">
        <v>331250</v>
      </c>
      <c r="P19" s="107">
        <v>309450</v>
      </c>
      <c r="Q19" s="108">
        <f>SUM(D19:P19)</f>
        <v>1424166.67</v>
      </c>
      <c r="R19" s="231"/>
      <c r="U19"/>
    </row>
    <row r="20" spans="1:25" ht="17.25" customHeight="1" outlineLevel="2" thickBot="1" x14ac:dyDescent="0.25">
      <c r="A20" s="239"/>
      <c r="B20" s="239"/>
      <c r="C20" s="243" t="s">
        <v>2953</v>
      </c>
      <c r="D20" s="244">
        <v>17000</v>
      </c>
      <c r="E20" s="244">
        <v>28505.82</v>
      </c>
      <c r="F20" s="244">
        <v>1082295</v>
      </c>
      <c r="G20" s="244"/>
      <c r="H20" s="244">
        <v>74194.399999999994</v>
      </c>
      <c r="I20" s="244">
        <v>72794.62000000001</v>
      </c>
      <c r="J20" s="244">
        <v>218850</v>
      </c>
      <c r="K20" s="244">
        <v>609172.87000000011</v>
      </c>
      <c r="L20" s="244">
        <v>367122.85</v>
      </c>
      <c r="M20" s="244">
        <v>23326.890000000003</v>
      </c>
      <c r="N20" s="244">
        <v>40825</v>
      </c>
      <c r="O20" s="244">
        <v>1742693.68</v>
      </c>
      <c r="P20" s="244">
        <v>1210360</v>
      </c>
      <c r="Q20" s="245">
        <f>SUM(D20:P20)</f>
        <v>5487141.1299999999</v>
      </c>
      <c r="R20" s="231" t="s">
        <v>3008</v>
      </c>
      <c r="S20" s="234">
        <f>Q20</f>
        <v>5487141.1299999999</v>
      </c>
      <c r="T20" s="234">
        <v>15000</v>
      </c>
      <c r="U20" s="235">
        <v>3042996.85</v>
      </c>
      <c r="V20" s="235">
        <v>1537000</v>
      </c>
      <c r="W20" s="236">
        <f>SUM(S20:V20)</f>
        <v>10082137.98</v>
      </c>
      <c r="X20" s="236">
        <f>SUM(X34:X36)</f>
        <v>-9929229.6199999992</v>
      </c>
      <c r="Y20" s="229">
        <f>(W20+X20)</f>
        <v>152908.36000000127</v>
      </c>
    </row>
    <row r="21" spans="1:25" ht="16" outlineLevel="1" thickBot="1" x14ac:dyDescent="0.25">
      <c r="A21" s="200"/>
      <c r="B21" s="200"/>
      <c r="C21" s="201" t="s">
        <v>2954</v>
      </c>
      <c r="D21" s="202">
        <f>SUM(D17:D19)-SUM(D20:D20)</f>
        <v>-4499.99</v>
      </c>
      <c r="E21" s="202">
        <f t="shared" ref="E21" si="5">SUM(E17:E19)-SUM(E20:E20)</f>
        <v>-13505.82</v>
      </c>
      <c r="F21" s="202">
        <f t="shared" ref="F21" si="6">SUM(F17:F19)-SUM(F20:F20)</f>
        <v>-117495</v>
      </c>
      <c r="G21" s="202">
        <f t="shared" ref="G21" si="7">SUM(G17:G19)-SUM(G20:G20)</f>
        <v>19800</v>
      </c>
      <c r="H21" s="202">
        <f t="shared" ref="H21" si="8">SUM(H17:H19)-SUM(H20:H20)</f>
        <v>805.60000000000582</v>
      </c>
      <c r="I21" s="202">
        <f t="shared" ref="I21" si="9">SUM(I17:I19)-SUM(I20:I20)</f>
        <v>12705.37999999999</v>
      </c>
      <c r="J21" s="202">
        <f t="shared" ref="J21" si="10">SUM(J17:J19)-SUM(J20:J20)</f>
        <v>-68850</v>
      </c>
      <c r="K21" s="202">
        <f t="shared" ref="K21" si="11">SUM(K17:K19)-SUM(K20:K20)</f>
        <v>140827.12999999989</v>
      </c>
      <c r="L21" s="202">
        <f t="shared" ref="L21" si="12">SUM(L17:L19)-SUM(L20:L20)</f>
        <v>-127122.84999999998</v>
      </c>
      <c r="M21" s="202">
        <f t="shared" ref="M21" si="13">SUM(M17:M19)-SUM(M20:M20)</f>
        <v>-8326.8900000000031</v>
      </c>
      <c r="N21" s="202">
        <f t="shared" ref="N21" si="14">SUM(N17:N19)-SUM(N20:N20)</f>
        <v>-18025</v>
      </c>
      <c r="O21" s="202">
        <f t="shared" ref="O21" si="15">SUM(O17:O19)-SUM(O20:O20)</f>
        <v>-748943.67999999993</v>
      </c>
      <c r="P21" s="202">
        <f t="shared" ref="P21" si="16">SUM(P17:P19)-SUM(P20:P20)</f>
        <v>-282010</v>
      </c>
      <c r="Q21" s="202">
        <f>SUM(Q17:Q19)-SUM(Q20:Q20)</f>
        <v>-1214641.1200000001</v>
      </c>
      <c r="U21"/>
    </row>
    <row r="22" spans="1:25" outlineLevel="1" x14ac:dyDescent="0.2">
      <c r="A22" s="221" t="s">
        <v>3000</v>
      </c>
      <c r="B22" s="221"/>
      <c r="C22" s="222"/>
      <c r="D22" s="223" cm="1">
        <f t="array" ref="D22">SUM(D2:D4+D7:D9+D12:D14+D17:D19)</f>
        <v>50000.04</v>
      </c>
      <c r="E22" s="223" cm="1">
        <f t="array" ref="E22">SUM(E2:E4+E7:E9+E12:E14+E17:E19)</f>
        <v>60000</v>
      </c>
      <c r="F22" s="223" cm="1">
        <f t="array" ref="F22">SUM(F2:F4+F7:F9+F12:F14+F17:F19)</f>
        <v>3859200</v>
      </c>
      <c r="G22" s="223" cm="1">
        <f t="array" ref="G22">SUM(G2:G4+G7:G9+G12:G14+G17:G19)</f>
        <v>79200</v>
      </c>
      <c r="H22" s="223" cm="1">
        <f t="array" ref="H22">SUM(H2:H4+H7:H9+H12:H14+H17:H19)</f>
        <v>300000</v>
      </c>
      <c r="I22" s="223" cm="1">
        <f t="array" ref="I22">SUM(I2:I4+I7:I9+I12:I14+I17:I19)</f>
        <v>342000</v>
      </c>
      <c r="J22" s="223" cm="1">
        <f t="array" ref="J22">SUM(J2:J4+J7:J9+J12:J14+J17:J19)</f>
        <v>600000</v>
      </c>
      <c r="K22" s="223" cm="1">
        <f t="array" ref="K22">SUM(K2:K4+K7:K9+K12:K14+K17:K19)</f>
        <v>3000000</v>
      </c>
      <c r="L22" s="223" cm="1">
        <f t="array" ref="L22">SUM(L2:L4+L7:L9+L12:L14+L17:L19)</f>
        <v>960000</v>
      </c>
      <c r="M22" s="223" cm="1">
        <f t="array" ref="M22">SUM(M2:M4+M7:M9+M12:M14+M17:M19)</f>
        <v>60000</v>
      </c>
      <c r="N22" s="223" cm="1">
        <f t="array" ref="N22">SUM(N2:N4+N7:N9+N12:N14+N17:N19)</f>
        <v>91200</v>
      </c>
      <c r="O22" s="223" cm="1">
        <f t="array" ref="O22">SUM(O2:O4+O7:O9+O12:O14+O17:O19)</f>
        <v>3975000</v>
      </c>
      <c r="P22" s="223" cm="1">
        <f t="array" ref="P22">SUM(P2:P4+P7:P9+P12:P14+P17:P19)</f>
        <v>3713400</v>
      </c>
      <c r="Q22" s="223" cm="1">
        <f t="array" ref="Q22">SUM(Q2:Q4+Q7:Q9+Q12:Q14+Q17:Q19)</f>
        <v>17090000.039999999</v>
      </c>
      <c r="U22"/>
      <c r="V22"/>
      <c r="W22"/>
      <c r="X22"/>
      <c r="Y22"/>
    </row>
    <row r="23" spans="1:25" ht="16" outlineLevel="1" thickBot="1" x14ac:dyDescent="0.25">
      <c r="A23" s="217" t="s">
        <v>3001</v>
      </c>
      <c r="D23" s="173">
        <f>D20+D15+D10+D5</f>
        <v>51000</v>
      </c>
      <c r="E23" s="173">
        <f t="shared" ref="E23:P23" si="17">E20+E15+E10+E5</f>
        <v>82980.419999999984</v>
      </c>
      <c r="F23" s="173">
        <f t="shared" si="17"/>
        <v>3881940.5900000003</v>
      </c>
      <c r="G23" s="173">
        <f t="shared" si="17"/>
        <v>22565</v>
      </c>
      <c r="H23" s="173">
        <f t="shared" si="17"/>
        <v>319073.14999999997</v>
      </c>
      <c r="I23" s="173">
        <f t="shared" si="17"/>
        <v>290669.52</v>
      </c>
      <c r="J23" s="173">
        <f t="shared" si="17"/>
        <v>652687</v>
      </c>
      <c r="K23" s="173">
        <f t="shared" si="17"/>
        <v>1960430.07</v>
      </c>
      <c r="L23" s="173">
        <f t="shared" si="17"/>
        <v>882137.65999999992</v>
      </c>
      <c r="M23" s="173">
        <f t="shared" si="17"/>
        <v>97496.28</v>
      </c>
      <c r="N23" s="173">
        <f t="shared" si="17"/>
        <v>155100</v>
      </c>
      <c r="O23" s="173">
        <f t="shared" si="17"/>
        <v>5213820.28</v>
      </c>
      <c r="P23" s="173">
        <f t="shared" si="17"/>
        <v>3131602.9</v>
      </c>
      <c r="Q23" s="110">
        <f>SUM(D23:P23)</f>
        <v>16741502.870000003</v>
      </c>
    </row>
    <row r="24" spans="1:25" ht="35" outlineLevel="1" thickBot="1" x14ac:dyDescent="0.25">
      <c r="A24" s="218"/>
      <c r="B24" s="218"/>
      <c r="C24" s="219" t="s">
        <v>3002</v>
      </c>
      <c r="D24" s="220">
        <f>D22-D23</f>
        <v>-999.95999999999913</v>
      </c>
      <c r="E24" s="220">
        <f t="shared" ref="E24:Q24" si="18">E22-E23</f>
        <v>-22980.419999999984</v>
      </c>
      <c r="F24" s="220">
        <f t="shared" si="18"/>
        <v>-22740.590000000317</v>
      </c>
      <c r="G24" s="220">
        <f t="shared" si="18"/>
        <v>56635</v>
      </c>
      <c r="H24" s="220">
        <f t="shared" si="18"/>
        <v>-19073.149999999965</v>
      </c>
      <c r="I24" s="220">
        <f t="shared" si="18"/>
        <v>51330.479999999981</v>
      </c>
      <c r="J24" s="220">
        <f t="shared" si="18"/>
        <v>-52687</v>
      </c>
      <c r="K24" s="220">
        <f t="shared" si="18"/>
        <v>1039569.9299999999</v>
      </c>
      <c r="L24" s="220">
        <f t="shared" si="18"/>
        <v>77862.340000000084</v>
      </c>
      <c r="M24" s="220">
        <f t="shared" si="18"/>
        <v>-37496.28</v>
      </c>
      <c r="N24" s="220">
        <f t="shared" si="18"/>
        <v>-63900</v>
      </c>
      <c r="O24" s="220">
        <f t="shared" si="18"/>
        <v>-1238820.2800000003</v>
      </c>
      <c r="P24" s="220">
        <f t="shared" si="18"/>
        <v>581797.10000000009</v>
      </c>
      <c r="Q24" s="220">
        <f t="shared" si="18"/>
        <v>348497.1699999962</v>
      </c>
      <c r="V24" s="228" t="s">
        <v>3004</v>
      </c>
      <c r="W24" s="228" t="s">
        <v>3005</v>
      </c>
      <c r="X24" s="228" t="s">
        <v>3006</v>
      </c>
      <c r="Y24" s="228" t="s">
        <v>3007</v>
      </c>
    </row>
    <row r="25" spans="1:25" s="239" customFormat="1" outlineLevel="1" x14ac:dyDescent="0.2">
      <c r="A25" s="246" t="s">
        <v>3026</v>
      </c>
      <c r="C25" s="240"/>
      <c r="D25" s="247">
        <f>D23/D22-1</f>
        <v>1.9999184000652814E-2</v>
      </c>
      <c r="E25" s="247">
        <f t="shared" ref="E25:Q25" si="19">E23/E22-1</f>
        <v>0.38300699999999965</v>
      </c>
      <c r="F25" s="247">
        <f t="shared" si="19"/>
        <v>5.8925658167496842E-3</v>
      </c>
      <c r="G25" s="248">
        <f t="shared" si="19"/>
        <v>-0.71508838383838391</v>
      </c>
      <c r="H25" s="247">
        <f t="shared" si="19"/>
        <v>6.3577166666666463E-2</v>
      </c>
      <c r="I25" s="248">
        <f t="shared" si="19"/>
        <v>-0.15008912280701747</v>
      </c>
      <c r="J25" s="247">
        <f t="shared" si="19"/>
        <v>8.7811666666666621E-2</v>
      </c>
      <c r="K25" s="248">
        <f t="shared" si="19"/>
        <v>-0.34652331000000003</v>
      </c>
      <c r="L25" s="248">
        <f t="shared" si="19"/>
        <v>-8.1106604166666707E-2</v>
      </c>
      <c r="M25" s="247">
        <f t="shared" si="19"/>
        <v>0.62493799999999999</v>
      </c>
      <c r="N25" s="247">
        <f t="shared" si="19"/>
        <v>0.70065789473684204</v>
      </c>
      <c r="O25" s="247">
        <f t="shared" si="19"/>
        <v>0.31165290062893081</v>
      </c>
      <c r="P25" s="248">
        <f t="shared" si="19"/>
        <v>-0.15667504174072278</v>
      </c>
      <c r="Q25" s="248">
        <f t="shared" si="19"/>
        <v>-2.0391876488257576E-2</v>
      </c>
      <c r="R25" s="240"/>
      <c r="S25" s="240"/>
      <c r="T25" s="240"/>
      <c r="U25" s="240"/>
      <c r="V25" s="241">
        <f>L28</f>
        <v>1400033.71</v>
      </c>
      <c r="W25" s="241">
        <v>2471664.09</v>
      </c>
      <c r="X25" s="241">
        <f>-1219918.35</f>
        <v>-1219918.3500000001</v>
      </c>
      <c r="Y25" s="241">
        <f>V25+W25+X25</f>
        <v>2651779.4499999997</v>
      </c>
    </row>
    <row r="26" spans="1:25" ht="16" thickBot="1" x14ac:dyDescent="0.25">
      <c r="C26"/>
      <c r="W26" s="20">
        <v>2082516.4</v>
      </c>
      <c r="X26" s="20">
        <v>-1847934.35</v>
      </c>
      <c r="Y26" s="20">
        <f>Y25+W26+X26</f>
        <v>2886361.4999999995</v>
      </c>
    </row>
    <row r="27" spans="1:25" ht="49" thickBot="1" x14ac:dyDescent="0.25">
      <c r="E27" s="42" t="s">
        <v>3038</v>
      </c>
      <c r="J27" s="240"/>
      <c r="K27" s="116" t="s">
        <v>2441</v>
      </c>
      <c r="L27" s="117" t="s">
        <v>2443</v>
      </c>
      <c r="M27" s="135" t="s">
        <v>2444</v>
      </c>
      <c r="N27" s="118" t="s">
        <v>2451</v>
      </c>
      <c r="O27" s="118" t="s">
        <v>2452</v>
      </c>
      <c r="P27" s="118" t="s">
        <v>2458</v>
      </c>
      <c r="Q27" s="118" t="s">
        <v>2446</v>
      </c>
      <c r="R27" s="119" t="s">
        <v>3024</v>
      </c>
      <c r="W27" s="20">
        <v>2827020.83</v>
      </c>
      <c r="X27" s="20">
        <v>-2120590.67</v>
      </c>
      <c r="Y27" s="20">
        <f t="shared" ref="Y27:Y33" si="20">Y26+W27+X27</f>
        <v>3592791.66</v>
      </c>
    </row>
    <row r="28" spans="1:25" ht="16" x14ac:dyDescent="0.2">
      <c r="J28" s="256" t="s">
        <v>3003</v>
      </c>
      <c r="K28" s="121" t="s">
        <v>2445</v>
      </c>
      <c r="L28" s="122">
        <v>1400033.71</v>
      </c>
      <c r="M28" s="175">
        <v>28391253.169999998</v>
      </c>
      <c r="N28" s="123">
        <v>-16271669.510000002</v>
      </c>
      <c r="O28" s="90">
        <v>-151690.20000000001</v>
      </c>
      <c r="P28" s="123">
        <v>-10460619.360000001</v>
      </c>
      <c r="Q28" s="134">
        <f>-GETPIVOTDATA("Дебет",$A$42,"Смета","Не  расходы /Движения ")</f>
        <v>-1939702.35</v>
      </c>
      <c r="R28" s="124">
        <f>SUM(L28:Q28)</f>
        <v>967605.4599999967</v>
      </c>
      <c r="W28" s="20">
        <v>2011805.92</v>
      </c>
      <c r="X28" s="20">
        <v>-3463803.97</v>
      </c>
      <c r="Y28" s="20">
        <f t="shared" si="20"/>
        <v>2140793.61</v>
      </c>
    </row>
    <row r="29" spans="1:25" ht="16" x14ac:dyDescent="0.2">
      <c r="C29" s="238">
        <f>Q22</f>
        <v>17090000.039999999</v>
      </c>
      <c r="J29" s="256" t="s">
        <v>3021</v>
      </c>
      <c r="K29" s="125" t="s">
        <v>2449</v>
      </c>
      <c r="L29" s="126">
        <v>333110.96999999997</v>
      </c>
      <c r="M29" s="132">
        <v>1175873.82</v>
      </c>
      <c r="N29" s="126"/>
      <c r="O29" s="91"/>
      <c r="P29" s="91"/>
      <c r="Q29" s="91"/>
      <c r="R29" s="127">
        <f>SUM(L29:Q29)</f>
        <v>1508984.79</v>
      </c>
      <c r="W29" s="20">
        <v>1910457.88</v>
      </c>
      <c r="X29" s="20">
        <v>-1689620.51</v>
      </c>
      <c r="Y29" s="20">
        <f t="shared" si="20"/>
        <v>2361630.9799999995</v>
      </c>
    </row>
    <row r="30" spans="1:25" ht="16" x14ac:dyDescent="0.2">
      <c r="C30" s="90">
        <v>188400</v>
      </c>
      <c r="J30" s="257" t="s">
        <v>2450</v>
      </c>
      <c r="K30" s="125" t="s">
        <v>2156</v>
      </c>
      <c r="L30" s="126">
        <v>0</v>
      </c>
      <c r="M30" s="132">
        <v>763828.53</v>
      </c>
      <c r="N30" s="126">
        <v>-467333.36</v>
      </c>
      <c r="O30" s="91"/>
      <c r="P30" s="91"/>
      <c r="Q30" s="225">
        <v>-296400</v>
      </c>
      <c r="R30" s="127">
        <f>SUM(L30:Q30)</f>
        <v>95.17000000004191</v>
      </c>
      <c r="W30" s="20">
        <v>1955624.67</v>
      </c>
      <c r="X30" s="20">
        <v>-2577366.89</v>
      </c>
      <c r="Y30" s="20">
        <f t="shared" si="20"/>
        <v>1739888.7599999993</v>
      </c>
    </row>
    <row r="31" spans="1:25" ht="16" thickBot="1" x14ac:dyDescent="0.25">
      <c r="C31" s="90">
        <f>SUM(C29:C30)*0.1</f>
        <v>1727840.004</v>
      </c>
      <c r="J31" s="240"/>
      <c r="K31" s="128" t="s">
        <v>2462</v>
      </c>
      <c r="L31" s="129">
        <v>132165.57</v>
      </c>
      <c r="M31" s="249"/>
      <c r="N31" s="129">
        <v>-2500</v>
      </c>
      <c r="O31" s="130"/>
      <c r="P31" s="130"/>
      <c r="Q31" s="174">
        <v>-129665.57</v>
      </c>
      <c r="R31" s="127">
        <f>SUM(L31:Q31)</f>
        <v>0</v>
      </c>
      <c r="W31" s="20">
        <v>1969250.77</v>
      </c>
      <c r="X31" s="20">
        <v>-2058071.06</v>
      </c>
      <c r="Y31" s="20">
        <f t="shared" si="20"/>
        <v>1651068.4699999993</v>
      </c>
    </row>
    <row r="32" spans="1:25" ht="16" thickBot="1" x14ac:dyDescent="0.25">
      <c r="C32" s="238">
        <f>SUM(C29:C31)</f>
        <v>19006240.044</v>
      </c>
      <c r="J32" s="240"/>
      <c r="K32" s="136" t="s">
        <v>2192</v>
      </c>
      <c r="L32" s="137" t="s">
        <v>2453</v>
      </c>
      <c r="M32" s="137"/>
      <c r="N32" s="137"/>
      <c r="O32" s="138">
        <v>45292</v>
      </c>
      <c r="P32" s="137"/>
      <c r="Q32" s="137"/>
      <c r="R32" s="139">
        <f>SUM(R28:R30)</f>
        <v>2476685.4199999967</v>
      </c>
      <c r="W32" s="20">
        <v>1832780.57</v>
      </c>
      <c r="X32" s="20">
        <v>-2456860.7400000002</v>
      </c>
      <c r="Y32" s="20">
        <f t="shared" si="20"/>
        <v>1026988.2999999989</v>
      </c>
    </row>
    <row r="33" spans="1:25" x14ac:dyDescent="0.2">
      <c r="W33" s="20">
        <v>1887336.74</v>
      </c>
      <c r="X33" s="20">
        <v>-1460285.26</v>
      </c>
      <c r="Y33" s="20">
        <f t="shared" si="20"/>
        <v>1454039.7799999991</v>
      </c>
    </row>
    <row r="34" spans="1:25" x14ac:dyDescent="0.2">
      <c r="W34" s="20">
        <v>2454704.69</v>
      </c>
      <c r="X34" s="226">
        <v>-2869581.03</v>
      </c>
      <c r="Y34" s="20">
        <f>Y33+W34+X34</f>
        <v>1039163.439999999</v>
      </c>
    </row>
    <row r="35" spans="1:25" x14ac:dyDescent="0.2">
      <c r="W35" s="20">
        <v>4266974.8099999996</v>
      </c>
      <c r="X35" s="20">
        <v>-3314942.56</v>
      </c>
      <c r="Y35" s="20">
        <f>Y34+W35+X35</f>
        <v>1991195.6899999981</v>
      </c>
    </row>
    <row r="36" spans="1:25" x14ac:dyDescent="0.2">
      <c r="W36" s="20">
        <v>2721115.8</v>
      </c>
      <c r="X36" s="20">
        <v>-3744706.03</v>
      </c>
      <c r="Y36" s="20">
        <f>Y35+W36+X36</f>
        <v>967605.45999999857</v>
      </c>
    </row>
    <row r="37" spans="1:25" x14ac:dyDescent="0.2">
      <c r="V37" s="227">
        <f>SUM(V25:V35)</f>
        <v>1400033.71</v>
      </c>
      <c r="W37" s="227">
        <f>SUM(W25:W36)</f>
        <v>28391253.169999998</v>
      </c>
      <c r="X37" s="237">
        <f>SUM(X25:X36)</f>
        <v>-28823681.420000002</v>
      </c>
      <c r="Y37" s="227">
        <f>V37+W37+X37</f>
        <v>967605.45999999717</v>
      </c>
    </row>
    <row r="38" spans="1:25" s="239" customFormat="1" x14ac:dyDescent="0.2"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1"/>
      <c r="W38" s="241"/>
      <c r="X38" s="241"/>
      <c r="Y38" s="241"/>
    </row>
    <row r="39" spans="1:25" s="239" customFormat="1" x14ac:dyDescent="0.2"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1"/>
      <c r="W39" s="241"/>
      <c r="X39" s="241"/>
      <c r="Y39" s="241"/>
    </row>
    <row r="40" spans="1:25" x14ac:dyDescent="0.2">
      <c r="A40" s="21" t="s">
        <v>0</v>
      </c>
      <c r="B40" t="s">
        <v>2286</v>
      </c>
      <c r="D40" s="240"/>
      <c r="E40" s="240"/>
      <c r="F40" s="240" t="s">
        <v>3025</v>
      </c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1"/>
      <c r="W40" s="241"/>
    </row>
    <row r="41" spans="1:25" s="239" customFormat="1" x14ac:dyDescent="0.2"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1"/>
      <c r="W41" s="241"/>
      <c r="X41" s="241"/>
      <c r="Y41" s="241"/>
    </row>
    <row r="42" spans="1:25" x14ac:dyDescent="0.2">
      <c r="A42" s="21" t="s">
        <v>2194</v>
      </c>
      <c r="C42"/>
      <c r="D42" s="21" t="s">
        <v>2261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5" s="38" customFormat="1" ht="42.75" customHeight="1" x14ac:dyDescent="0.2">
      <c r="A43" s="21" t="s">
        <v>2285</v>
      </c>
      <c r="B43" s="37" t="s">
        <v>2243</v>
      </c>
      <c r="C43" s="37" t="s">
        <v>2250</v>
      </c>
      <c r="D43" s="45" t="s">
        <v>2272</v>
      </c>
      <c r="E43" s="45" t="s">
        <v>2262</v>
      </c>
      <c r="F43" s="45" t="s">
        <v>2209</v>
      </c>
      <c r="G43" s="45" t="s">
        <v>2264</v>
      </c>
      <c r="H43" s="45" t="s">
        <v>2266</v>
      </c>
      <c r="I43" s="45" t="s">
        <v>2267</v>
      </c>
      <c r="J43" s="45" t="s">
        <v>2265</v>
      </c>
      <c r="K43" s="45" t="s">
        <v>2268</v>
      </c>
      <c r="L43" s="45" t="s">
        <v>2213</v>
      </c>
      <c r="M43" s="45" t="s">
        <v>2427</v>
      </c>
      <c r="N43" s="45" t="s">
        <v>2271</v>
      </c>
      <c r="O43" s="45" t="s">
        <v>2276</v>
      </c>
      <c r="P43" s="45" t="s">
        <v>2269</v>
      </c>
      <c r="Q43" s="45" t="s">
        <v>2270</v>
      </c>
      <c r="R43" s="46" t="s">
        <v>2235</v>
      </c>
      <c r="S43" s="46" t="s">
        <v>2273</v>
      </c>
      <c r="T43" s="46" t="s">
        <v>2236</v>
      </c>
      <c r="U43" s="46" t="s">
        <v>2218</v>
      </c>
      <c r="V43" s="87" t="s">
        <v>2432</v>
      </c>
      <c r="W43" s="45" t="s">
        <v>2193</v>
      </c>
      <c r="X43"/>
      <c r="Y43" s="20"/>
    </row>
    <row r="44" spans="1:25" s="38" customFormat="1" x14ac:dyDescent="0.2">
      <c r="A44" s="213" t="s">
        <v>2865</v>
      </c>
      <c r="B44"/>
      <c r="C44"/>
      <c r="D44" s="44"/>
      <c r="E44" s="44">
        <v>3990.25</v>
      </c>
      <c r="F44" s="44">
        <v>317247.70999999996</v>
      </c>
      <c r="G44" s="2">
        <v>6965</v>
      </c>
      <c r="H44" s="44">
        <v>42000</v>
      </c>
      <c r="I44" s="44">
        <v>21204.739999999998</v>
      </c>
      <c r="J44" s="44"/>
      <c r="K44" s="44">
        <v>161000</v>
      </c>
      <c r="L44" s="44"/>
      <c r="M44" s="2">
        <v>6570.62</v>
      </c>
      <c r="N44" s="44"/>
      <c r="O44" s="44">
        <v>157007.4</v>
      </c>
      <c r="P44" s="44">
        <v>48031</v>
      </c>
      <c r="Q44" s="44"/>
      <c r="R44" s="44">
        <v>94338.87</v>
      </c>
      <c r="S44" s="44">
        <v>53873.279999999999</v>
      </c>
      <c r="T44" s="44"/>
      <c r="U44" s="2">
        <v>134403.35</v>
      </c>
      <c r="V44" s="2">
        <v>175786.13</v>
      </c>
      <c r="W44" s="2">
        <v>1222418.3500000001</v>
      </c>
      <c r="X44"/>
      <c r="Y44" s="20"/>
    </row>
    <row r="45" spans="1:25" x14ac:dyDescent="0.2">
      <c r="A45" s="213" t="s">
        <v>2866</v>
      </c>
      <c r="C45"/>
      <c r="D45" s="44"/>
      <c r="E45" s="44">
        <v>5065.0699999999988</v>
      </c>
      <c r="F45" s="44">
        <v>300217.73</v>
      </c>
      <c r="G45" s="2">
        <v>3900</v>
      </c>
      <c r="H45" s="44">
        <v>15019.02</v>
      </c>
      <c r="I45" s="44">
        <v>32652.7</v>
      </c>
      <c r="J45" s="44">
        <v>50000</v>
      </c>
      <c r="K45" s="44">
        <v>70000</v>
      </c>
      <c r="L45" s="44">
        <v>70000</v>
      </c>
      <c r="M45" s="2">
        <v>15962.44</v>
      </c>
      <c r="N45" s="44">
        <v>48225</v>
      </c>
      <c r="O45" s="44">
        <v>36069</v>
      </c>
      <c r="P45" s="44">
        <v>168081</v>
      </c>
      <c r="Q45" s="44"/>
      <c r="R45" s="44">
        <v>149461.62</v>
      </c>
      <c r="S45" s="44">
        <v>47139.12</v>
      </c>
      <c r="T45" s="44">
        <v>619225.43000000005</v>
      </c>
      <c r="U45" s="2"/>
      <c r="V45" s="2">
        <v>216916.22</v>
      </c>
      <c r="W45" s="2">
        <v>1847934.3499999999</v>
      </c>
      <c r="X45"/>
    </row>
    <row r="46" spans="1:25" x14ac:dyDescent="0.2">
      <c r="A46" s="213" t="s">
        <v>2867</v>
      </c>
      <c r="C46"/>
      <c r="D46" s="44">
        <v>17000</v>
      </c>
      <c r="E46" s="44">
        <v>4756.05</v>
      </c>
      <c r="F46" s="44">
        <v>420078.1</v>
      </c>
      <c r="G46" s="2">
        <v>3900</v>
      </c>
      <c r="H46" s="44">
        <v>23546.53</v>
      </c>
      <c r="I46" s="44">
        <v>55780.42</v>
      </c>
      <c r="J46" s="44">
        <v>50000</v>
      </c>
      <c r="K46" s="44">
        <v>230000</v>
      </c>
      <c r="L46" s="44">
        <v>50000</v>
      </c>
      <c r="M46" s="2">
        <v>7629.98</v>
      </c>
      <c r="N46" s="44">
        <v>15000</v>
      </c>
      <c r="O46" s="44">
        <v>262302.36</v>
      </c>
      <c r="P46" s="44">
        <v>105893</v>
      </c>
      <c r="Q46" s="44">
        <v>2148</v>
      </c>
      <c r="R46" s="44">
        <v>109158.16</v>
      </c>
      <c r="S46" s="44">
        <v>60546.96</v>
      </c>
      <c r="T46" s="44">
        <v>702851.11</v>
      </c>
      <c r="U46" s="2"/>
      <c r="V46" s="2"/>
      <c r="W46" s="2">
        <v>2120590.67</v>
      </c>
      <c r="X46"/>
    </row>
    <row r="47" spans="1:25" x14ac:dyDescent="0.2">
      <c r="A47" s="213" t="s">
        <v>2868</v>
      </c>
      <c r="C47"/>
      <c r="D47" s="44"/>
      <c r="E47" s="44">
        <v>7802.4600000000009</v>
      </c>
      <c r="F47" s="44">
        <v>221877.73</v>
      </c>
      <c r="G47" s="2">
        <v>3900</v>
      </c>
      <c r="H47" s="44">
        <v>23986.2</v>
      </c>
      <c r="I47" s="44">
        <v>20126.02</v>
      </c>
      <c r="J47" s="44">
        <v>57500</v>
      </c>
      <c r="K47" s="44">
        <v>375137</v>
      </c>
      <c r="L47" s="44">
        <v>80000</v>
      </c>
      <c r="M47" s="2">
        <v>11062.61</v>
      </c>
      <c r="N47" s="44"/>
      <c r="O47" s="44">
        <v>766112.8</v>
      </c>
      <c r="P47" s="44">
        <v>393612.9</v>
      </c>
      <c r="Q47" s="44">
        <v>4417.2</v>
      </c>
      <c r="R47" s="44">
        <v>277148.08</v>
      </c>
      <c r="S47" s="44"/>
      <c r="T47" s="44">
        <v>1086717.6200000001</v>
      </c>
      <c r="U47" s="2">
        <v>134403.35</v>
      </c>
      <c r="V47" s="2"/>
      <c r="W47" s="2">
        <v>3463803.97</v>
      </c>
      <c r="X47"/>
    </row>
    <row r="48" spans="1:25" x14ac:dyDescent="0.2">
      <c r="A48" s="213" t="s">
        <v>2869</v>
      </c>
      <c r="C48"/>
      <c r="D48" s="44"/>
      <c r="E48" s="44">
        <v>11372.32</v>
      </c>
      <c r="F48" s="44">
        <v>389591.14</v>
      </c>
      <c r="G48" s="2">
        <v>3900</v>
      </c>
      <c r="H48" s="44">
        <v>15410</v>
      </c>
      <c r="I48" s="44">
        <v>6476.86</v>
      </c>
      <c r="J48" s="44">
        <v>50000</v>
      </c>
      <c r="K48" s="44">
        <v>140000</v>
      </c>
      <c r="L48" s="44">
        <v>63000</v>
      </c>
      <c r="M48" s="2">
        <v>6943.74</v>
      </c>
      <c r="N48" s="44"/>
      <c r="O48" s="44">
        <v>289688.78000000003</v>
      </c>
      <c r="P48" s="44">
        <v>305625</v>
      </c>
      <c r="Q48" s="44">
        <v>111400</v>
      </c>
      <c r="R48" s="44">
        <v>123486.71</v>
      </c>
      <c r="S48" s="44">
        <v>172725.96</v>
      </c>
      <c r="T48" s="44"/>
      <c r="U48" s="2"/>
      <c r="V48" s="2"/>
      <c r="W48" s="2">
        <v>1689620.51</v>
      </c>
      <c r="X48"/>
    </row>
    <row r="49" spans="1:24" x14ac:dyDescent="0.2">
      <c r="A49" s="213" t="s">
        <v>2870</v>
      </c>
      <c r="C49"/>
      <c r="D49" s="44"/>
      <c r="E49" s="44">
        <v>3402.79</v>
      </c>
      <c r="F49" s="44">
        <v>286117.92</v>
      </c>
      <c r="G49" s="2"/>
      <c r="H49" s="44"/>
      <c r="I49" s="44">
        <v>27527.46</v>
      </c>
      <c r="J49" s="44">
        <v>68837</v>
      </c>
      <c r="K49" s="44">
        <v>153312.20000000001</v>
      </c>
      <c r="L49" s="44">
        <v>50000</v>
      </c>
      <c r="M49" s="2"/>
      <c r="N49" s="44"/>
      <c r="O49" s="44">
        <v>638481.4</v>
      </c>
      <c r="P49" s="44"/>
      <c r="Q49" s="44"/>
      <c r="R49" s="44">
        <v>160153.04</v>
      </c>
      <c r="S49" s="44">
        <v>105170.8</v>
      </c>
      <c r="T49" s="44">
        <v>1084364.2799999998</v>
      </c>
      <c r="U49" s="2"/>
      <c r="V49" s="2"/>
      <c r="W49" s="2">
        <v>2577366.8899999997</v>
      </c>
      <c r="X49"/>
    </row>
    <row r="50" spans="1:24" x14ac:dyDescent="0.2">
      <c r="A50" s="213" t="s">
        <v>2871</v>
      </c>
      <c r="C50"/>
      <c r="D50" s="44"/>
      <c r="E50" s="44">
        <v>5765.43</v>
      </c>
      <c r="F50" s="44">
        <v>277414.29000000004</v>
      </c>
      <c r="G50" s="2"/>
      <c r="H50" s="44">
        <v>46832</v>
      </c>
      <c r="I50" s="44">
        <v>5800</v>
      </c>
      <c r="J50" s="44">
        <v>50000</v>
      </c>
      <c r="K50" s="44">
        <v>68086</v>
      </c>
      <c r="L50" s="44">
        <v>51463</v>
      </c>
      <c r="M50" s="2">
        <v>5000</v>
      </c>
      <c r="N50" s="44">
        <v>18025</v>
      </c>
      <c r="O50" s="44">
        <v>503415</v>
      </c>
      <c r="P50" s="44">
        <v>300000</v>
      </c>
      <c r="Q50" s="44"/>
      <c r="R50" s="44">
        <v>118901.89</v>
      </c>
      <c r="S50" s="44">
        <v>78702.48</v>
      </c>
      <c r="T50" s="44">
        <v>358914.76</v>
      </c>
      <c r="U50" s="2">
        <v>169751.21</v>
      </c>
      <c r="V50" s="2"/>
      <c r="W50" s="2">
        <v>2058071.0599999998</v>
      </c>
      <c r="X50"/>
    </row>
    <row r="51" spans="1:24" x14ac:dyDescent="0.2">
      <c r="A51" s="213" t="s">
        <v>2872</v>
      </c>
      <c r="C51"/>
      <c r="D51" s="44"/>
      <c r="E51" s="44">
        <v>8335.7900000000009</v>
      </c>
      <c r="F51" s="44">
        <v>288972.52999999997</v>
      </c>
      <c r="G51" s="2"/>
      <c r="H51" s="44">
        <v>48085</v>
      </c>
      <c r="I51" s="44">
        <v>16306.7</v>
      </c>
      <c r="J51" s="44">
        <v>57500</v>
      </c>
      <c r="K51" s="44">
        <v>35637</v>
      </c>
      <c r="L51" s="44">
        <v>75401.81</v>
      </c>
      <c r="M51" s="2">
        <v>15000</v>
      </c>
      <c r="N51" s="44"/>
      <c r="O51" s="44">
        <v>626377.28</v>
      </c>
      <c r="P51" s="44">
        <v>600000</v>
      </c>
      <c r="Q51" s="44">
        <v>10000</v>
      </c>
      <c r="R51" s="44"/>
      <c r="S51" s="44">
        <v>71968.320000000007</v>
      </c>
      <c r="T51" s="44">
        <v>907701.31</v>
      </c>
      <c r="U51" s="2"/>
      <c r="V51" s="2">
        <v>10000</v>
      </c>
      <c r="W51" s="2">
        <v>2771285.74</v>
      </c>
      <c r="X51"/>
    </row>
    <row r="52" spans="1:24" x14ac:dyDescent="0.2">
      <c r="A52" s="213" t="s">
        <v>2873</v>
      </c>
      <c r="C52"/>
      <c r="D52" s="44">
        <v>17000</v>
      </c>
      <c r="E52" s="44">
        <v>3984.44</v>
      </c>
      <c r="F52" s="44">
        <v>298128.44</v>
      </c>
      <c r="G52" s="2"/>
      <c r="H52" s="44">
        <v>30000</v>
      </c>
      <c r="I52" s="44">
        <v>32000</v>
      </c>
      <c r="J52" s="44">
        <v>50000</v>
      </c>
      <c r="K52" s="44">
        <v>118085</v>
      </c>
      <c r="L52" s="44">
        <v>75150</v>
      </c>
      <c r="M52" s="2">
        <v>6000</v>
      </c>
      <c r="N52" s="44">
        <v>33025</v>
      </c>
      <c r="O52" s="44">
        <v>191672.58000000002</v>
      </c>
      <c r="P52" s="44"/>
      <c r="Q52" s="44">
        <v>8725</v>
      </c>
      <c r="R52" s="44">
        <v>87065.36</v>
      </c>
      <c r="S52" s="44">
        <v>72436.639999999999</v>
      </c>
      <c r="T52" s="44">
        <v>437012.8</v>
      </c>
      <c r="U52" s="2"/>
      <c r="V52" s="2"/>
      <c r="W52" s="2">
        <v>1460285.26</v>
      </c>
      <c r="X52"/>
    </row>
    <row r="53" spans="1:24" x14ac:dyDescent="0.2">
      <c r="A53" s="213" t="s">
        <v>2874</v>
      </c>
      <c r="C53"/>
      <c r="D53" s="44"/>
      <c r="E53" s="44">
        <v>6854.5</v>
      </c>
      <c r="F53" s="44">
        <v>362807</v>
      </c>
      <c r="G53" s="2"/>
      <c r="H53" s="44">
        <v>21392</v>
      </c>
      <c r="I53" s="44">
        <v>10160.27</v>
      </c>
      <c r="J53" s="44">
        <v>55400</v>
      </c>
      <c r="K53" s="44">
        <v>134856.95000000001</v>
      </c>
      <c r="L53" s="44">
        <v>77122.850000000006</v>
      </c>
      <c r="M53" s="2">
        <v>11137.02</v>
      </c>
      <c r="N53" s="44"/>
      <c r="O53" s="44">
        <v>117750</v>
      </c>
      <c r="P53" s="44">
        <v>306000</v>
      </c>
      <c r="Q53" s="44"/>
      <c r="R53" s="44"/>
      <c r="S53" s="44">
        <v>91936.639999999999</v>
      </c>
      <c r="T53" s="44">
        <v>436339.36</v>
      </c>
      <c r="U53" s="2">
        <v>146185.97</v>
      </c>
      <c r="V53" s="2">
        <v>1537000</v>
      </c>
      <c r="W53" s="2">
        <v>3314942.5599999996</v>
      </c>
      <c r="X53"/>
    </row>
    <row r="54" spans="1:24" x14ac:dyDescent="0.2">
      <c r="A54" s="213" t="s">
        <v>2875</v>
      </c>
      <c r="C54"/>
      <c r="D54" s="44"/>
      <c r="E54" s="44">
        <v>15285.18</v>
      </c>
      <c r="F54" s="44">
        <v>412707</v>
      </c>
      <c r="G54" s="2"/>
      <c r="H54" s="44">
        <v>35209</v>
      </c>
      <c r="I54" s="44">
        <v>23476.86</v>
      </c>
      <c r="J54" s="44">
        <v>110800</v>
      </c>
      <c r="K54" s="44">
        <v>326917.92000000004</v>
      </c>
      <c r="L54" s="44">
        <v>200000</v>
      </c>
      <c r="M54" s="2">
        <v>11316.35</v>
      </c>
      <c r="N54" s="44">
        <v>18025</v>
      </c>
      <c r="O54" s="44">
        <v>1198336.6800000002</v>
      </c>
      <c r="P54" s="44">
        <v>304360</v>
      </c>
      <c r="Q54" s="44"/>
      <c r="R54" s="44">
        <v>328475.95</v>
      </c>
      <c r="S54" s="44">
        <v>150670.79999999999</v>
      </c>
      <c r="T54" s="44">
        <v>762033.65</v>
      </c>
      <c r="U54" s="2"/>
      <c r="V54" s="2"/>
      <c r="W54" s="2">
        <v>3897614.39</v>
      </c>
      <c r="X54"/>
    </row>
    <row r="55" spans="1:24" x14ac:dyDescent="0.2">
      <c r="A55" s="213" t="s">
        <v>2988</v>
      </c>
      <c r="C55"/>
      <c r="D55" s="44">
        <v>17000</v>
      </c>
      <c r="E55" s="44">
        <v>6366.1399999999994</v>
      </c>
      <c r="F55" s="44">
        <v>306781</v>
      </c>
      <c r="G55" s="2"/>
      <c r="H55" s="44">
        <v>17593.400000000001</v>
      </c>
      <c r="I55" s="44">
        <v>39157.49</v>
      </c>
      <c r="J55" s="44">
        <v>52650</v>
      </c>
      <c r="K55" s="44">
        <v>147398</v>
      </c>
      <c r="L55" s="44">
        <v>90000</v>
      </c>
      <c r="M55" s="2">
        <v>873.52</v>
      </c>
      <c r="N55" s="44">
        <v>22800</v>
      </c>
      <c r="O55" s="44">
        <v>426607</v>
      </c>
      <c r="P55" s="44">
        <v>600000</v>
      </c>
      <c r="Q55" s="44">
        <v>15000</v>
      </c>
      <c r="R55" s="44">
        <v>205999.4</v>
      </c>
      <c r="S55" s="44">
        <v>65702.48</v>
      </c>
      <c r="T55" s="44">
        <v>855652.6</v>
      </c>
      <c r="U55" s="2"/>
      <c r="V55" s="2"/>
      <c r="W55" s="2">
        <v>2869581.03</v>
      </c>
      <c r="X55"/>
    </row>
    <row r="56" spans="1:24" x14ac:dyDescent="0.2">
      <c r="A56" s="213" t="s">
        <v>2193</v>
      </c>
      <c r="C56"/>
      <c r="D56" s="44">
        <v>51000</v>
      </c>
      <c r="E56" s="44">
        <v>82980.42</v>
      </c>
      <c r="F56" s="44">
        <v>3881940.59</v>
      </c>
      <c r="G56" s="2">
        <v>22565</v>
      </c>
      <c r="H56" s="44">
        <v>319073.15000000002</v>
      </c>
      <c r="I56" s="44">
        <v>290669.51999999996</v>
      </c>
      <c r="J56" s="44">
        <v>652687</v>
      </c>
      <c r="K56" s="44">
        <v>1960430.0699999998</v>
      </c>
      <c r="L56" s="44">
        <v>882137.66</v>
      </c>
      <c r="M56" s="2">
        <v>97496.280000000013</v>
      </c>
      <c r="N56" s="44">
        <v>155100</v>
      </c>
      <c r="O56" s="44">
        <v>5213820.2800000012</v>
      </c>
      <c r="P56" s="44">
        <v>3131602.9</v>
      </c>
      <c r="Q56" s="44">
        <v>151690.20000000001</v>
      </c>
      <c r="R56" s="44">
        <v>1654189.0799999998</v>
      </c>
      <c r="S56" s="44">
        <v>970873.48</v>
      </c>
      <c r="T56" s="44">
        <v>7250812.9199999999</v>
      </c>
      <c r="U56" s="2">
        <v>584743.88</v>
      </c>
      <c r="V56" s="2">
        <v>1939702.35</v>
      </c>
      <c r="W56" s="2">
        <v>29293514.780000001</v>
      </c>
      <c r="X56"/>
    </row>
    <row r="57" spans="1:24" x14ac:dyDescent="0.2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1:24" x14ac:dyDescent="0.2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1:24" x14ac:dyDescent="0.2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4" x14ac:dyDescent="0.2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4" x14ac:dyDescent="0.2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4" x14ac:dyDescent="0.2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4" x14ac:dyDescent="0.2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4" x14ac:dyDescent="0.2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3:23" x14ac:dyDescent="0.2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3:23" x14ac:dyDescent="0.2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3:23" x14ac:dyDescent="0.2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3:23" x14ac:dyDescent="0.2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3:23" x14ac:dyDescent="0.2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3:23" x14ac:dyDescent="0.2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3:23" x14ac:dyDescent="0.2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3:23" x14ac:dyDescent="0.2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3:23" x14ac:dyDescent="0.2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3:23" x14ac:dyDescent="0.2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3:23" x14ac:dyDescent="0.2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3:23" x14ac:dyDescent="0.2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3:23" x14ac:dyDescent="0.2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3:23" x14ac:dyDescent="0.2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3:23" x14ac:dyDescent="0.2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3:23" x14ac:dyDescent="0.2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3:23" x14ac:dyDescent="0.2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3:23" x14ac:dyDescent="0.2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3:23" x14ac:dyDescent="0.2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  <row r="84" spans="3:23" x14ac:dyDescent="0.2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</row>
    <row r="85" spans="3:23" x14ac:dyDescent="0.2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3:23" x14ac:dyDescent="0.2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</row>
    <row r="87" spans="3:23" x14ac:dyDescent="0.2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3:23" x14ac:dyDescent="0.2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3:23" x14ac:dyDescent="0.2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3:23" x14ac:dyDescent="0.2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3:23" x14ac:dyDescent="0.2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3:23" x14ac:dyDescent="0.2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3:23" x14ac:dyDescent="0.2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3:23" x14ac:dyDescent="0.2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3:23" x14ac:dyDescent="0.2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3:23" x14ac:dyDescent="0.2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3:23" x14ac:dyDescent="0.2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3:23" x14ac:dyDescent="0.2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3:23" x14ac:dyDescent="0.2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3:23" x14ac:dyDescent="0.2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3:23" x14ac:dyDescent="0.2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3:23" x14ac:dyDescent="0.2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3:23" x14ac:dyDescent="0.2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3:23" x14ac:dyDescent="0.2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3:23" x14ac:dyDescent="0.2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3:23" x14ac:dyDescent="0.2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3:23" x14ac:dyDescent="0.2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3:23" x14ac:dyDescent="0.2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3:23" x14ac:dyDescent="0.2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3:23" x14ac:dyDescent="0.2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3:23" x14ac:dyDescent="0.2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3:23" x14ac:dyDescent="0.2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3:23" x14ac:dyDescent="0.2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3:23" x14ac:dyDescent="0.2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3:23" x14ac:dyDescent="0.2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3:23" x14ac:dyDescent="0.2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3:23" x14ac:dyDescent="0.2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3:23" x14ac:dyDescent="0.2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3:23" x14ac:dyDescent="0.2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3:23" x14ac:dyDescent="0.2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3:23" x14ac:dyDescent="0.2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3:23" x14ac:dyDescent="0.2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3:23" x14ac:dyDescent="0.2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3:23" x14ac:dyDescent="0.2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3:23" x14ac:dyDescent="0.2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3:23" x14ac:dyDescent="0.2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3:23" x14ac:dyDescent="0.2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3:23" x14ac:dyDescent="0.2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3:23" x14ac:dyDescent="0.2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3:23" x14ac:dyDescent="0.2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3:23" x14ac:dyDescent="0.2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3:23" x14ac:dyDescent="0.2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3:23" x14ac:dyDescent="0.2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3:23" x14ac:dyDescent="0.2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3:23" x14ac:dyDescent="0.2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3:23" x14ac:dyDescent="0.2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3:23" x14ac:dyDescent="0.2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3:23" x14ac:dyDescent="0.2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3:23" x14ac:dyDescent="0.2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3:23" x14ac:dyDescent="0.2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3:23" x14ac:dyDescent="0.2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3:23" x14ac:dyDescent="0.2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3:23" x14ac:dyDescent="0.2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</row>
    <row r="144" spans="3:23" x14ac:dyDescent="0.2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</row>
    <row r="145" spans="3:23" x14ac:dyDescent="0.2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</row>
    <row r="146" spans="3:23" x14ac:dyDescent="0.2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</row>
    <row r="147" spans="3:23" x14ac:dyDescent="0.2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</row>
    <row r="148" spans="3:23" x14ac:dyDescent="0.2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3:23" x14ac:dyDescent="0.2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</row>
    <row r="150" spans="3:23" x14ac:dyDescent="0.2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</row>
    <row r="151" spans="3:23" x14ac:dyDescent="0.2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</row>
    <row r="152" spans="3:23" x14ac:dyDescent="0.2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</row>
    <row r="153" spans="3:23" x14ac:dyDescent="0.2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3:23" x14ac:dyDescent="0.2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</row>
    <row r="155" spans="3:23" x14ac:dyDescent="0.2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</row>
    <row r="156" spans="3:23" x14ac:dyDescent="0.2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3:23" x14ac:dyDescent="0.2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3:23" x14ac:dyDescent="0.2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3:23" x14ac:dyDescent="0.2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3:23" x14ac:dyDescent="0.2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3:23" x14ac:dyDescent="0.2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3:23" x14ac:dyDescent="0.2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3:23" x14ac:dyDescent="0.2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3:23" x14ac:dyDescent="0.2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3:23" x14ac:dyDescent="0.2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3:23" x14ac:dyDescent="0.2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3:23" x14ac:dyDescent="0.2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3:23" x14ac:dyDescent="0.2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3:23" x14ac:dyDescent="0.2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3:23" x14ac:dyDescent="0.2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3:23" x14ac:dyDescent="0.2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3:23" x14ac:dyDescent="0.2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3:23" x14ac:dyDescent="0.2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3:23" x14ac:dyDescent="0.2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3:23" x14ac:dyDescent="0.2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3:23" x14ac:dyDescent="0.2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3:23" x14ac:dyDescent="0.2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3:23" x14ac:dyDescent="0.2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3:23" x14ac:dyDescent="0.2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3:23" x14ac:dyDescent="0.2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3:23" x14ac:dyDescent="0.2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3:23" x14ac:dyDescent="0.2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3:23" x14ac:dyDescent="0.2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3:23" x14ac:dyDescent="0.2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3:23" x14ac:dyDescent="0.2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3:23" x14ac:dyDescent="0.2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3:23" x14ac:dyDescent="0.2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3:23" x14ac:dyDescent="0.2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3:23" x14ac:dyDescent="0.2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3:23" x14ac:dyDescent="0.2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3:23" x14ac:dyDescent="0.2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3:23" x14ac:dyDescent="0.2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3:23" x14ac:dyDescent="0.2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3:23" x14ac:dyDescent="0.2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3:23" x14ac:dyDescent="0.2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3:23" x14ac:dyDescent="0.2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3:23" x14ac:dyDescent="0.2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3:23" x14ac:dyDescent="0.2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3:23" x14ac:dyDescent="0.2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3:23" x14ac:dyDescent="0.2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3:23" x14ac:dyDescent="0.2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3:23" x14ac:dyDescent="0.2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3:23" x14ac:dyDescent="0.2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3:23" x14ac:dyDescent="0.2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3:23" x14ac:dyDescent="0.2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3:23" x14ac:dyDescent="0.2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3:23" x14ac:dyDescent="0.2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3:23" x14ac:dyDescent="0.2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3:23" x14ac:dyDescent="0.2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3:23" x14ac:dyDescent="0.2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3:23" x14ac:dyDescent="0.2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3:23" x14ac:dyDescent="0.2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3:23" x14ac:dyDescent="0.2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3:23" x14ac:dyDescent="0.2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3:23" x14ac:dyDescent="0.2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3:23" x14ac:dyDescent="0.2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3:23" x14ac:dyDescent="0.2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3:23" x14ac:dyDescent="0.2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3:23" x14ac:dyDescent="0.2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3:23" x14ac:dyDescent="0.2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3:23" x14ac:dyDescent="0.2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3:23" x14ac:dyDescent="0.2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3:23" x14ac:dyDescent="0.2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3:23" x14ac:dyDescent="0.2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3:23" x14ac:dyDescent="0.2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3:23" x14ac:dyDescent="0.2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3:23" x14ac:dyDescent="0.2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3:23" x14ac:dyDescent="0.2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3:23" x14ac:dyDescent="0.2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3:23" x14ac:dyDescent="0.2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3:23" x14ac:dyDescent="0.2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3:23" x14ac:dyDescent="0.2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3:23" x14ac:dyDescent="0.2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3:23" x14ac:dyDescent="0.2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3:23" x14ac:dyDescent="0.2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3:23" x14ac:dyDescent="0.2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3:23" x14ac:dyDescent="0.2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3:23" x14ac:dyDescent="0.2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3:23" x14ac:dyDescent="0.2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3:23" x14ac:dyDescent="0.2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3:23" x14ac:dyDescent="0.2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3:23" x14ac:dyDescent="0.2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3:23" x14ac:dyDescent="0.2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3:23" x14ac:dyDescent="0.2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3:23" x14ac:dyDescent="0.2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3:23" x14ac:dyDescent="0.2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3:23" x14ac:dyDescent="0.2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3:23" x14ac:dyDescent="0.2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3:23" x14ac:dyDescent="0.2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3:23" x14ac:dyDescent="0.2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3:23" x14ac:dyDescent="0.2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3:23" x14ac:dyDescent="0.2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3:23" x14ac:dyDescent="0.2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3:23" x14ac:dyDescent="0.2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3:23" x14ac:dyDescent="0.2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3:23" x14ac:dyDescent="0.2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3:23" x14ac:dyDescent="0.2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3:23" x14ac:dyDescent="0.2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3:23" x14ac:dyDescent="0.2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3:23" x14ac:dyDescent="0.2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3:23" x14ac:dyDescent="0.2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3:23" x14ac:dyDescent="0.2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3:23" x14ac:dyDescent="0.2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3:23" x14ac:dyDescent="0.2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3:23" x14ac:dyDescent="0.2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3:23" x14ac:dyDescent="0.2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3:23" x14ac:dyDescent="0.2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3:23" x14ac:dyDescent="0.2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3:23" x14ac:dyDescent="0.2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3:23" x14ac:dyDescent="0.2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3:23" x14ac:dyDescent="0.2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3:23" x14ac:dyDescent="0.2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3:23" x14ac:dyDescent="0.2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3:23" x14ac:dyDescent="0.2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3:23" x14ac:dyDescent="0.2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3:23" x14ac:dyDescent="0.2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3:23" x14ac:dyDescent="0.2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3:23" x14ac:dyDescent="0.2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3:23" x14ac:dyDescent="0.2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3:23" x14ac:dyDescent="0.2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3:23" x14ac:dyDescent="0.2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3:23" x14ac:dyDescent="0.2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3:23" x14ac:dyDescent="0.2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3:23" x14ac:dyDescent="0.2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3:23" x14ac:dyDescent="0.2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3:23" x14ac:dyDescent="0.2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3:23" x14ac:dyDescent="0.2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3:23" x14ac:dyDescent="0.2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3:23" x14ac:dyDescent="0.2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3:23" x14ac:dyDescent="0.2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3:23" x14ac:dyDescent="0.2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3:23" x14ac:dyDescent="0.2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3:23" x14ac:dyDescent="0.2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3:23" x14ac:dyDescent="0.2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3:23" x14ac:dyDescent="0.2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3:23" x14ac:dyDescent="0.2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3:23" x14ac:dyDescent="0.2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3:23" x14ac:dyDescent="0.2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3:23" x14ac:dyDescent="0.2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3:23" x14ac:dyDescent="0.2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3:23" x14ac:dyDescent="0.2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3:23" x14ac:dyDescent="0.2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3:23" x14ac:dyDescent="0.2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3:23" x14ac:dyDescent="0.2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3:23" x14ac:dyDescent="0.2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3:23" x14ac:dyDescent="0.2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3:23" x14ac:dyDescent="0.2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3:23" x14ac:dyDescent="0.2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3:23" x14ac:dyDescent="0.2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3:23" x14ac:dyDescent="0.2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3:23" x14ac:dyDescent="0.2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3:23" x14ac:dyDescent="0.2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3:23" x14ac:dyDescent="0.2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3:23" x14ac:dyDescent="0.2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3:23" x14ac:dyDescent="0.2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3:23" x14ac:dyDescent="0.2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3:23" x14ac:dyDescent="0.2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3:23" x14ac:dyDescent="0.2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3:23" x14ac:dyDescent="0.2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3:23" x14ac:dyDescent="0.2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3:23" x14ac:dyDescent="0.2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3:23" x14ac:dyDescent="0.2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3:23" x14ac:dyDescent="0.2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3:23" x14ac:dyDescent="0.2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3:23" x14ac:dyDescent="0.2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3:23" x14ac:dyDescent="0.2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3:23" x14ac:dyDescent="0.2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3:23" x14ac:dyDescent="0.2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3:23" x14ac:dyDescent="0.2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3:23" x14ac:dyDescent="0.2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3:23" x14ac:dyDescent="0.2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3:23" x14ac:dyDescent="0.2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3:23" x14ac:dyDescent="0.2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3:23" x14ac:dyDescent="0.2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3:23" x14ac:dyDescent="0.2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3:23" x14ac:dyDescent="0.2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3:23" x14ac:dyDescent="0.2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3:23" x14ac:dyDescent="0.2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3:23" x14ac:dyDescent="0.2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3:23" x14ac:dyDescent="0.2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3:23" x14ac:dyDescent="0.2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3:23" x14ac:dyDescent="0.2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3:23" x14ac:dyDescent="0.2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3:23" x14ac:dyDescent="0.2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3:23" x14ac:dyDescent="0.2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3:23" x14ac:dyDescent="0.2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3:23" x14ac:dyDescent="0.2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3:23" x14ac:dyDescent="0.2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3:23" x14ac:dyDescent="0.2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3:23" x14ac:dyDescent="0.2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3:23" x14ac:dyDescent="0.2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3:23" x14ac:dyDescent="0.2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3:23" x14ac:dyDescent="0.2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3:23" x14ac:dyDescent="0.2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3:23" x14ac:dyDescent="0.2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3:23" x14ac:dyDescent="0.2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3:23" x14ac:dyDescent="0.2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3:23" x14ac:dyDescent="0.2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3:23" x14ac:dyDescent="0.2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3:23" x14ac:dyDescent="0.2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3:23" x14ac:dyDescent="0.2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3:23" x14ac:dyDescent="0.2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3:23" x14ac:dyDescent="0.2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3:23" x14ac:dyDescent="0.2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3:23" x14ac:dyDescent="0.2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3:23" x14ac:dyDescent="0.2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3:23" x14ac:dyDescent="0.2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3:23" x14ac:dyDescent="0.2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3:21" x14ac:dyDescent="0.2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3:21" x14ac:dyDescent="0.2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3:21" x14ac:dyDescent="0.2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3:21" x14ac:dyDescent="0.2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3:21" x14ac:dyDescent="0.2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3:21" x14ac:dyDescent="0.2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3:21" x14ac:dyDescent="0.2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3:21" x14ac:dyDescent="0.2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3:21" x14ac:dyDescent="0.2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3:21" x14ac:dyDescent="0.2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3:21" x14ac:dyDescent="0.2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3:21" x14ac:dyDescent="0.2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3:21" x14ac:dyDescent="0.2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3:21" x14ac:dyDescent="0.2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3:21" x14ac:dyDescent="0.2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3:21" x14ac:dyDescent="0.2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3:21" x14ac:dyDescent="0.2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3:21" x14ac:dyDescent="0.2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3:21" x14ac:dyDescent="0.2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3:21" x14ac:dyDescent="0.2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3:21" x14ac:dyDescent="0.2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3:21" x14ac:dyDescent="0.2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3:21" x14ac:dyDescent="0.2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3:21" x14ac:dyDescent="0.2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3:21" x14ac:dyDescent="0.2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3:21" x14ac:dyDescent="0.2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3:21" x14ac:dyDescent="0.2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3:21" x14ac:dyDescent="0.2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3:21" x14ac:dyDescent="0.2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3:21" x14ac:dyDescent="0.2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3:21" x14ac:dyDescent="0.2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3:21" x14ac:dyDescent="0.2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3:21" x14ac:dyDescent="0.2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3:21" x14ac:dyDescent="0.2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3:21" x14ac:dyDescent="0.2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3:21" x14ac:dyDescent="0.2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3:21" x14ac:dyDescent="0.2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3:21" x14ac:dyDescent="0.2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3:21" x14ac:dyDescent="0.2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3:21" x14ac:dyDescent="0.2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3:21" x14ac:dyDescent="0.2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3:21" x14ac:dyDescent="0.2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3:21" x14ac:dyDescent="0.2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3:21" x14ac:dyDescent="0.2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3:21" x14ac:dyDescent="0.2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3:21" x14ac:dyDescent="0.2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3:21" x14ac:dyDescent="0.2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3:21" x14ac:dyDescent="0.2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3:21" x14ac:dyDescent="0.2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3:21" x14ac:dyDescent="0.2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</row>
    <row r="419" spans="3:21" x14ac:dyDescent="0.2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</row>
    <row r="420" spans="3:21" x14ac:dyDescent="0.2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</row>
    <row r="421" spans="3:21" x14ac:dyDescent="0.2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</row>
    <row r="422" spans="3:21" x14ac:dyDescent="0.2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</row>
    <row r="423" spans="3:21" x14ac:dyDescent="0.2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</row>
    <row r="424" spans="3:21" x14ac:dyDescent="0.2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</row>
    <row r="425" spans="3:21" x14ac:dyDescent="0.2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</row>
    <row r="426" spans="3:21" x14ac:dyDescent="0.2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</row>
    <row r="427" spans="3:21" x14ac:dyDescent="0.2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</row>
    <row r="428" spans="3:21" x14ac:dyDescent="0.2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</row>
    <row r="429" spans="3:21" x14ac:dyDescent="0.2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</row>
    <row r="430" spans="3:21" x14ac:dyDescent="0.2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</row>
    <row r="431" spans="3:21" x14ac:dyDescent="0.2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</row>
    <row r="432" spans="3:21" x14ac:dyDescent="0.2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</row>
    <row r="433" spans="3:21" x14ac:dyDescent="0.2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</row>
    <row r="434" spans="3:21" x14ac:dyDescent="0.2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</row>
    <row r="435" spans="3:21" x14ac:dyDescent="0.2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</row>
    <row r="436" spans="3:21" x14ac:dyDescent="0.2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</row>
    <row r="437" spans="3:21" x14ac:dyDescent="0.2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</row>
    <row r="438" spans="3:21" x14ac:dyDescent="0.2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</row>
    <row r="439" spans="3:21" x14ac:dyDescent="0.2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</row>
    <row r="440" spans="3:21" x14ac:dyDescent="0.2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</row>
    <row r="441" spans="3:21" x14ac:dyDescent="0.2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</row>
    <row r="442" spans="3:21" x14ac:dyDescent="0.2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</row>
    <row r="443" spans="3:21" x14ac:dyDescent="0.2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</row>
    <row r="444" spans="3:21" x14ac:dyDescent="0.2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</row>
    <row r="445" spans="3:21" x14ac:dyDescent="0.2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</row>
    <row r="446" spans="3:21" x14ac:dyDescent="0.2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</row>
    <row r="447" spans="3:21" x14ac:dyDescent="0.2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</row>
    <row r="448" spans="3:21" x14ac:dyDescent="0.2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</row>
    <row r="449" spans="3:21" x14ac:dyDescent="0.2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</row>
    <row r="450" spans="3:21" x14ac:dyDescent="0.2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</row>
    <row r="451" spans="3:21" x14ac:dyDescent="0.2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</row>
    <row r="452" spans="3:21" x14ac:dyDescent="0.2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</row>
    <row r="453" spans="3:21" x14ac:dyDescent="0.2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</row>
    <row r="454" spans="3:21" x14ac:dyDescent="0.2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</row>
    <row r="455" spans="3:21" x14ac:dyDescent="0.2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</row>
    <row r="456" spans="3:21" x14ac:dyDescent="0.2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</row>
    <row r="457" spans="3:21" x14ac:dyDescent="0.2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</row>
    <row r="458" spans="3:21" x14ac:dyDescent="0.2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</row>
    <row r="459" spans="3:21" x14ac:dyDescent="0.2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</row>
    <row r="460" spans="3:21" x14ac:dyDescent="0.2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</row>
    <row r="461" spans="3:21" x14ac:dyDescent="0.2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</row>
    <row r="462" spans="3:21" x14ac:dyDescent="0.2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</row>
    <row r="463" spans="3:21" x14ac:dyDescent="0.2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</row>
    <row r="464" spans="3:21" x14ac:dyDescent="0.2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</row>
    <row r="465" spans="3:21" x14ac:dyDescent="0.2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</row>
    <row r="466" spans="3:21" x14ac:dyDescent="0.2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</row>
    <row r="467" spans="3:21" x14ac:dyDescent="0.2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</row>
    <row r="468" spans="3:21" x14ac:dyDescent="0.2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</row>
    <row r="469" spans="3:21" x14ac:dyDescent="0.2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</row>
    <row r="470" spans="3:21" x14ac:dyDescent="0.2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</row>
    <row r="471" spans="3:21" x14ac:dyDescent="0.2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</row>
    <row r="472" spans="3:21" x14ac:dyDescent="0.2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</row>
    <row r="473" spans="3:21" x14ac:dyDescent="0.2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</row>
    <row r="474" spans="3:21" x14ac:dyDescent="0.2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</row>
    <row r="475" spans="3:21" x14ac:dyDescent="0.2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3:21" x14ac:dyDescent="0.2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</row>
    <row r="477" spans="3:21" x14ac:dyDescent="0.2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</row>
    <row r="478" spans="3:21" x14ac:dyDescent="0.2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</row>
    <row r="479" spans="3:21" x14ac:dyDescent="0.2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</row>
    <row r="480" spans="3:21" x14ac:dyDescent="0.2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</row>
    <row r="481" spans="3:21" x14ac:dyDescent="0.2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</row>
    <row r="482" spans="3:21" x14ac:dyDescent="0.2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</row>
    <row r="483" spans="3:21" x14ac:dyDescent="0.2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</row>
    <row r="484" spans="3:21" x14ac:dyDescent="0.2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</row>
    <row r="485" spans="3:21" x14ac:dyDescent="0.2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</row>
    <row r="486" spans="3:21" x14ac:dyDescent="0.2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</row>
    <row r="487" spans="3:21" x14ac:dyDescent="0.2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</row>
    <row r="488" spans="3:21" x14ac:dyDescent="0.2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</row>
    <row r="489" spans="3:21" x14ac:dyDescent="0.2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</row>
    <row r="490" spans="3:21" x14ac:dyDescent="0.2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</row>
    <row r="491" spans="3:21" x14ac:dyDescent="0.2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</row>
    <row r="492" spans="3:21" x14ac:dyDescent="0.2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</row>
    <row r="493" spans="3:21" x14ac:dyDescent="0.2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</row>
    <row r="494" spans="3:21" x14ac:dyDescent="0.2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3:21" x14ac:dyDescent="0.2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</row>
    <row r="496" spans="3:21" x14ac:dyDescent="0.2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3:21" x14ac:dyDescent="0.2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</row>
    <row r="498" spans="3:21" x14ac:dyDescent="0.2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</row>
    <row r="499" spans="3:21" x14ac:dyDescent="0.2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</row>
    <row r="500" spans="3:21" x14ac:dyDescent="0.2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</row>
    <row r="501" spans="3:21" x14ac:dyDescent="0.2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</row>
    <row r="502" spans="3:21" x14ac:dyDescent="0.2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</row>
    <row r="503" spans="3:21" x14ac:dyDescent="0.2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</row>
    <row r="504" spans="3:21" x14ac:dyDescent="0.2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</row>
    <row r="505" spans="3:21" x14ac:dyDescent="0.2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</row>
    <row r="506" spans="3:21" x14ac:dyDescent="0.2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</row>
    <row r="507" spans="3:21" x14ac:dyDescent="0.2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</row>
    <row r="508" spans="3:21" x14ac:dyDescent="0.2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</row>
    <row r="509" spans="3:21" x14ac:dyDescent="0.2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</row>
    <row r="510" spans="3:21" x14ac:dyDescent="0.2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</row>
    <row r="511" spans="3:21" x14ac:dyDescent="0.2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</row>
    <row r="512" spans="3:21" x14ac:dyDescent="0.2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</row>
    <row r="513" spans="3:21" x14ac:dyDescent="0.2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</row>
    <row r="514" spans="3:21" x14ac:dyDescent="0.2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</row>
    <row r="515" spans="3:21" x14ac:dyDescent="0.2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</row>
    <row r="516" spans="3:21" x14ac:dyDescent="0.2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</row>
    <row r="517" spans="3:21" x14ac:dyDescent="0.2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</row>
    <row r="518" spans="3:21" x14ac:dyDescent="0.2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</row>
    <row r="519" spans="3:21" x14ac:dyDescent="0.2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3:21" x14ac:dyDescent="0.2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3:21" x14ac:dyDescent="0.2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3:21" x14ac:dyDescent="0.2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</row>
    <row r="523" spans="3:21" x14ac:dyDescent="0.2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</row>
    <row r="524" spans="3:21" x14ac:dyDescent="0.2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</row>
    <row r="525" spans="3:21" x14ac:dyDescent="0.2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</row>
    <row r="526" spans="3:21" x14ac:dyDescent="0.2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</row>
    <row r="527" spans="3:21" x14ac:dyDescent="0.2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</row>
    <row r="528" spans="3:21" x14ac:dyDescent="0.2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</row>
    <row r="529" spans="3:21" x14ac:dyDescent="0.2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</row>
    <row r="530" spans="3:21" x14ac:dyDescent="0.2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</row>
    <row r="531" spans="3:21" x14ac:dyDescent="0.2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</row>
    <row r="532" spans="3:21" x14ac:dyDescent="0.2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</row>
    <row r="533" spans="3:21" x14ac:dyDescent="0.2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</row>
    <row r="534" spans="3:21" x14ac:dyDescent="0.2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</row>
    <row r="535" spans="3:21" x14ac:dyDescent="0.2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</row>
    <row r="536" spans="3:21" x14ac:dyDescent="0.2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</row>
    <row r="537" spans="3:21" x14ac:dyDescent="0.2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</row>
    <row r="538" spans="3:21" x14ac:dyDescent="0.2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</row>
    <row r="539" spans="3:21" x14ac:dyDescent="0.2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</row>
    <row r="540" spans="3:21" x14ac:dyDescent="0.2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</row>
    <row r="541" spans="3:21" x14ac:dyDescent="0.2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</row>
    <row r="542" spans="3:21" x14ac:dyDescent="0.2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</row>
    <row r="543" spans="3:21" x14ac:dyDescent="0.2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</row>
    <row r="544" spans="3:21" x14ac:dyDescent="0.2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</row>
    <row r="545" spans="3:21" x14ac:dyDescent="0.2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</row>
    <row r="546" spans="3:21" x14ac:dyDescent="0.2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</row>
    <row r="547" spans="3:21" x14ac:dyDescent="0.2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</row>
    <row r="548" spans="3:21" x14ac:dyDescent="0.2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</row>
    <row r="549" spans="3:21" x14ac:dyDescent="0.2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</row>
    <row r="550" spans="3:21" x14ac:dyDescent="0.2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</row>
    <row r="551" spans="3:21" x14ac:dyDescent="0.2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</row>
    <row r="552" spans="3:21" x14ac:dyDescent="0.2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</row>
    <row r="553" spans="3:21" x14ac:dyDescent="0.2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</row>
    <row r="554" spans="3:21" x14ac:dyDescent="0.2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</row>
    <row r="555" spans="3:21" x14ac:dyDescent="0.2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</row>
    <row r="556" spans="3:21" x14ac:dyDescent="0.2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</row>
    <row r="557" spans="3:21" x14ac:dyDescent="0.2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</row>
    <row r="558" spans="3:21" x14ac:dyDescent="0.2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</row>
    <row r="559" spans="3:21" x14ac:dyDescent="0.2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</row>
    <row r="560" spans="3:21" x14ac:dyDescent="0.2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</row>
    <row r="561" spans="3:21" x14ac:dyDescent="0.2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</row>
    <row r="562" spans="3:21" x14ac:dyDescent="0.2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</row>
    <row r="563" spans="3:21" x14ac:dyDescent="0.2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</row>
    <row r="564" spans="3:21" x14ac:dyDescent="0.2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</row>
    <row r="565" spans="3:21" x14ac:dyDescent="0.2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</row>
    <row r="566" spans="3:21" x14ac:dyDescent="0.2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</row>
    <row r="567" spans="3:21" x14ac:dyDescent="0.2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</row>
    <row r="568" spans="3:21" x14ac:dyDescent="0.2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</row>
    <row r="569" spans="3:21" x14ac:dyDescent="0.2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</row>
    <row r="570" spans="3:21" x14ac:dyDescent="0.2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</row>
    <row r="571" spans="3:21" x14ac:dyDescent="0.2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</row>
    <row r="572" spans="3:21" x14ac:dyDescent="0.2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</row>
    <row r="573" spans="3:21" x14ac:dyDescent="0.2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</row>
    <row r="574" spans="3:21" x14ac:dyDescent="0.2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</row>
    <row r="575" spans="3:21" x14ac:dyDescent="0.2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</row>
    <row r="576" spans="3:21" x14ac:dyDescent="0.2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</row>
    <row r="577" spans="3:21" x14ac:dyDescent="0.2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</row>
    <row r="578" spans="3:21" x14ac:dyDescent="0.2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</row>
    <row r="579" spans="3:21" x14ac:dyDescent="0.2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</row>
    <row r="580" spans="3:21" x14ac:dyDescent="0.2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</row>
    <row r="581" spans="3:21" x14ac:dyDescent="0.2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</row>
    <row r="582" spans="3:21" x14ac:dyDescent="0.2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</row>
    <row r="583" spans="3:21" x14ac:dyDescent="0.2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</row>
    <row r="584" spans="3:21" x14ac:dyDescent="0.2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</row>
    <row r="585" spans="3:21" x14ac:dyDescent="0.2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</row>
    <row r="586" spans="3:21" x14ac:dyDescent="0.2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</row>
    <row r="587" spans="3:21" x14ac:dyDescent="0.2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</row>
    <row r="588" spans="3:21" x14ac:dyDescent="0.2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3:21" x14ac:dyDescent="0.2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3:21" x14ac:dyDescent="0.2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3:21" x14ac:dyDescent="0.2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</row>
    <row r="592" spans="3:21" x14ac:dyDescent="0.2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3:21" x14ac:dyDescent="0.2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3:21" x14ac:dyDescent="0.2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3:21" x14ac:dyDescent="0.2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3:21" x14ac:dyDescent="0.2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3:21" x14ac:dyDescent="0.2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3:21" x14ac:dyDescent="0.2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3:21" x14ac:dyDescent="0.2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3:21" x14ac:dyDescent="0.2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3:21" x14ac:dyDescent="0.2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3:21" x14ac:dyDescent="0.2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3:21" x14ac:dyDescent="0.2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3:21" x14ac:dyDescent="0.2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3:21" x14ac:dyDescent="0.2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3:21" x14ac:dyDescent="0.2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3:21" x14ac:dyDescent="0.2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3:21" x14ac:dyDescent="0.2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3:21" x14ac:dyDescent="0.2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3:21" x14ac:dyDescent="0.2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3:21" x14ac:dyDescent="0.2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3:21" x14ac:dyDescent="0.2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3:21" x14ac:dyDescent="0.2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3:21" x14ac:dyDescent="0.2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3:21" x14ac:dyDescent="0.2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3:21" x14ac:dyDescent="0.2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3:21" x14ac:dyDescent="0.2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3:21" x14ac:dyDescent="0.2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3:21" x14ac:dyDescent="0.2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3:21" x14ac:dyDescent="0.2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3:21" x14ac:dyDescent="0.2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3:21" x14ac:dyDescent="0.2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3:21" x14ac:dyDescent="0.2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3:21" x14ac:dyDescent="0.2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3:21" x14ac:dyDescent="0.2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3:21" x14ac:dyDescent="0.2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3:21" x14ac:dyDescent="0.2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3:21" x14ac:dyDescent="0.2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3:21" x14ac:dyDescent="0.2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3:21" x14ac:dyDescent="0.2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3:21" x14ac:dyDescent="0.2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3:21" x14ac:dyDescent="0.2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3:21" x14ac:dyDescent="0.2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3:21" x14ac:dyDescent="0.2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3:21" x14ac:dyDescent="0.2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3:21" x14ac:dyDescent="0.2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3:21" x14ac:dyDescent="0.2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3:21" x14ac:dyDescent="0.2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3:21" x14ac:dyDescent="0.2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3:21" x14ac:dyDescent="0.2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3:21" x14ac:dyDescent="0.2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3:21" x14ac:dyDescent="0.2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3:21" x14ac:dyDescent="0.2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3:21" x14ac:dyDescent="0.2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3:21" x14ac:dyDescent="0.2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3:21" x14ac:dyDescent="0.2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3:21" x14ac:dyDescent="0.2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3:21" x14ac:dyDescent="0.2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3:21" x14ac:dyDescent="0.2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3:21" x14ac:dyDescent="0.2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3:21" x14ac:dyDescent="0.2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3:21" x14ac:dyDescent="0.2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3:21" x14ac:dyDescent="0.2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3:21" x14ac:dyDescent="0.2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3:21" x14ac:dyDescent="0.2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3:21" x14ac:dyDescent="0.2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3:21" x14ac:dyDescent="0.2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3:21" x14ac:dyDescent="0.2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3:21" x14ac:dyDescent="0.2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3:21" x14ac:dyDescent="0.2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3:21" x14ac:dyDescent="0.2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3:21" x14ac:dyDescent="0.2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3:21" x14ac:dyDescent="0.2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3:21" x14ac:dyDescent="0.2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3:21" x14ac:dyDescent="0.2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3:21" x14ac:dyDescent="0.2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3:21" x14ac:dyDescent="0.2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3:21" x14ac:dyDescent="0.2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3:21" x14ac:dyDescent="0.2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3:21" x14ac:dyDescent="0.2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3:21" x14ac:dyDescent="0.2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3:21" x14ac:dyDescent="0.2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3:21" x14ac:dyDescent="0.2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3:21" x14ac:dyDescent="0.2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3:21" x14ac:dyDescent="0.2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3:21" x14ac:dyDescent="0.2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3:21" x14ac:dyDescent="0.2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3:21" x14ac:dyDescent="0.2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3:21" x14ac:dyDescent="0.2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3:21" x14ac:dyDescent="0.2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3:21" x14ac:dyDescent="0.2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3:21" x14ac:dyDescent="0.2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3:21" x14ac:dyDescent="0.2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3:21" x14ac:dyDescent="0.2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3:21" x14ac:dyDescent="0.2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3:21" x14ac:dyDescent="0.2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3:21" x14ac:dyDescent="0.2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3:21" x14ac:dyDescent="0.2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3:21" x14ac:dyDescent="0.2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3:21" x14ac:dyDescent="0.2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3:21" x14ac:dyDescent="0.2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3:21" x14ac:dyDescent="0.2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3:21" x14ac:dyDescent="0.2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3:21" x14ac:dyDescent="0.2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3:21" x14ac:dyDescent="0.2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3:21" x14ac:dyDescent="0.2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3:21" x14ac:dyDescent="0.2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3:21" x14ac:dyDescent="0.2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3:21" x14ac:dyDescent="0.2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3:21" x14ac:dyDescent="0.2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3:21" x14ac:dyDescent="0.2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3:21" x14ac:dyDescent="0.2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3:21" x14ac:dyDescent="0.2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3:21" x14ac:dyDescent="0.2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3:21" x14ac:dyDescent="0.2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3:21" x14ac:dyDescent="0.2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3:21" x14ac:dyDescent="0.2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3:21" x14ac:dyDescent="0.2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3:21" x14ac:dyDescent="0.2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3:21" x14ac:dyDescent="0.2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3:21" x14ac:dyDescent="0.2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3:21" x14ac:dyDescent="0.2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3:21" x14ac:dyDescent="0.2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3:21" x14ac:dyDescent="0.2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3:21" x14ac:dyDescent="0.2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3:21" x14ac:dyDescent="0.2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3:21" x14ac:dyDescent="0.2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3:21" x14ac:dyDescent="0.2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3:21" x14ac:dyDescent="0.2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3:21" x14ac:dyDescent="0.2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3:21" x14ac:dyDescent="0.2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3:21" x14ac:dyDescent="0.2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3:21" x14ac:dyDescent="0.2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3:21" x14ac:dyDescent="0.2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3:21" x14ac:dyDescent="0.2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3:21" x14ac:dyDescent="0.2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3:21" x14ac:dyDescent="0.2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3:21" x14ac:dyDescent="0.2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3:21" x14ac:dyDescent="0.2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3:21" x14ac:dyDescent="0.2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3:21" x14ac:dyDescent="0.2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3:21" x14ac:dyDescent="0.2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3:21" x14ac:dyDescent="0.2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3:21" x14ac:dyDescent="0.2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3:21" x14ac:dyDescent="0.2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3:21" x14ac:dyDescent="0.2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3:21" x14ac:dyDescent="0.2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3:21" x14ac:dyDescent="0.2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3:21" x14ac:dyDescent="0.2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3:21" x14ac:dyDescent="0.2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3:21" x14ac:dyDescent="0.2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3:21" x14ac:dyDescent="0.2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3:21" x14ac:dyDescent="0.2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3:21" x14ac:dyDescent="0.2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3:21" x14ac:dyDescent="0.2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3:21" x14ac:dyDescent="0.2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3:21" x14ac:dyDescent="0.2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3:21" x14ac:dyDescent="0.2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3:21" x14ac:dyDescent="0.2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3:21" x14ac:dyDescent="0.2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3:21" x14ac:dyDescent="0.2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3:21" x14ac:dyDescent="0.2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3:21" x14ac:dyDescent="0.2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3:21" x14ac:dyDescent="0.2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3:21" x14ac:dyDescent="0.2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3:21" x14ac:dyDescent="0.2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3:21" x14ac:dyDescent="0.2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3:21" x14ac:dyDescent="0.2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3:21" x14ac:dyDescent="0.2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3:21" x14ac:dyDescent="0.2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3:21" x14ac:dyDescent="0.2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3:21" x14ac:dyDescent="0.2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3:21" x14ac:dyDescent="0.2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3:21" x14ac:dyDescent="0.2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3:21" x14ac:dyDescent="0.2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3:21" x14ac:dyDescent="0.2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3:21" x14ac:dyDescent="0.2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3:21" x14ac:dyDescent="0.2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3:21" x14ac:dyDescent="0.2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3:21" x14ac:dyDescent="0.2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3:21" x14ac:dyDescent="0.2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3:21" x14ac:dyDescent="0.2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3:21" x14ac:dyDescent="0.2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3:21" x14ac:dyDescent="0.2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3:21" x14ac:dyDescent="0.2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3:21" x14ac:dyDescent="0.2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3:21" x14ac:dyDescent="0.2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3:21" x14ac:dyDescent="0.2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3:21" x14ac:dyDescent="0.2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3:21" x14ac:dyDescent="0.2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3:21" x14ac:dyDescent="0.2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3:21" x14ac:dyDescent="0.2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3:21" x14ac:dyDescent="0.2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3:21" x14ac:dyDescent="0.2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3:21" x14ac:dyDescent="0.2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3:21" x14ac:dyDescent="0.2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3:21" x14ac:dyDescent="0.2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3:21" x14ac:dyDescent="0.2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3:21" x14ac:dyDescent="0.2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3:21" x14ac:dyDescent="0.2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3:21" x14ac:dyDescent="0.2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3:21" x14ac:dyDescent="0.2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3:21" x14ac:dyDescent="0.2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3:21" x14ac:dyDescent="0.2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3:21" x14ac:dyDescent="0.2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3:21" x14ac:dyDescent="0.2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3:21" x14ac:dyDescent="0.2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3:21" x14ac:dyDescent="0.2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3:21" x14ac:dyDescent="0.2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3:21" x14ac:dyDescent="0.2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3:21" x14ac:dyDescent="0.2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3:21" x14ac:dyDescent="0.2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3:21" x14ac:dyDescent="0.2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3:21" x14ac:dyDescent="0.2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3:21" x14ac:dyDescent="0.2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3:21" x14ac:dyDescent="0.2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3:21" x14ac:dyDescent="0.2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3:21" x14ac:dyDescent="0.2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3:21" x14ac:dyDescent="0.2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3:21" x14ac:dyDescent="0.2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3:21" x14ac:dyDescent="0.2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3:21" x14ac:dyDescent="0.2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3:21" x14ac:dyDescent="0.2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3:21" x14ac:dyDescent="0.2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3:21" x14ac:dyDescent="0.2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3:21" x14ac:dyDescent="0.2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3:21" x14ac:dyDescent="0.2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3:21" x14ac:dyDescent="0.2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3:21" x14ac:dyDescent="0.2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3:21" x14ac:dyDescent="0.2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3:21" x14ac:dyDescent="0.2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3:21" x14ac:dyDescent="0.2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3:21" x14ac:dyDescent="0.2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3:21" x14ac:dyDescent="0.2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3:21" x14ac:dyDescent="0.2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3:21" x14ac:dyDescent="0.2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3:21" x14ac:dyDescent="0.2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3:21" x14ac:dyDescent="0.2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3:21" x14ac:dyDescent="0.2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3:21" x14ac:dyDescent="0.2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3:21" x14ac:dyDescent="0.2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3:21" x14ac:dyDescent="0.2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3:21" x14ac:dyDescent="0.2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3:21" x14ac:dyDescent="0.2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3:21" x14ac:dyDescent="0.2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3:21" x14ac:dyDescent="0.2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3:21" x14ac:dyDescent="0.2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3:21" x14ac:dyDescent="0.2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3:21" x14ac:dyDescent="0.2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3:21" x14ac:dyDescent="0.2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3:21" x14ac:dyDescent="0.2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3:21" x14ac:dyDescent="0.2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3:21" x14ac:dyDescent="0.2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3:21" x14ac:dyDescent="0.2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3:21" x14ac:dyDescent="0.2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3:21" x14ac:dyDescent="0.2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3:21" x14ac:dyDescent="0.2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3:21" x14ac:dyDescent="0.2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3:21" x14ac:dyDescent="0.2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3:21" x14ac:dyDescent="0.2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3:21" x14ac:dyDescent="0.2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3:21" x14ac:dyDescent="0.2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3:21" x14ac:dyDescent="0.2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3:21" x14ac:dyDescent="0.2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3:21" x14ac:dyDescent="0.2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3:21" x14ac:dyDescent="0.2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3:21" x14ac:dyDescent="0.2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3:21" x14ac:dyDescent="0.2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3:21" x14ac:dyDescent="0.2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3:21" x14ac:dyDescent="0.2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3:21" x14ac:dyDescent="0.2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3:21" x14ac:dyDescent="0.2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3:21" x14ac:dyDescent="0.2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3:21" x14ac:dyDescent="0.2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3:21" x14ac:dyDescent="0.2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3:21" x14ac:dyDescent="0.2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3:21" x14ac:dyDescent="0.2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3:21" x14ac:dyDescent="0.2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3:21" x14ac:dyDescent="0.2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3:21" x14ac:dyDescent="0.2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3:21" x14ac:dyDescent="0.2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3:21" x14ac:dyDescent="0.2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3:21" x14ac:dyDescent="0.2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3:21" x14ac:dyDescent="0.2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3:21" x14ac:dyDescent="0.2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3:21" x14ac:dyDescent="0.2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3:21" x14ac:dyDescent="0.2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3:21" x14ac:dyDescent="0.2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3:21" x14ac:dyDescent="0.2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3:21" x14ac:dyDescent="0.2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3:21" x14ac:dyDescent="0.2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3:21" x14ac:dyDescent="0.2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3:21" x14ac:dyDescent="0.2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3:21" x14ac:dyDescent="0.2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3:21" x14ac:dyDescent="0.2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3:21" x14ac:dyDescent="0.2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3:21" x14ac:dyDescent="0.2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3:21" x14ac:dyDescent="0.2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3:21" x14ac:dyDescent="0.2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3:21" x14ac:dyDescent="0.2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3:21" x14ac:dyDescent="0.2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3:21" x14ac:dyDescent="0.2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3:21" x14ac:dyDescent="0.2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3:21" x14ac:dyDescent="0.2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3:21" x14ac:dyDescent="0.2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3:21" x14ac:dyDescent="0.2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3:21" x14ac:dyDescent="0.2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3:21" x14ac:dyDescent="0.2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3:21" x14ac:dyDescent="0.2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3:21" x14ac:dyDescent="0.2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3:21" x14ac:dyDescent="0.2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3:21" x14ac:dyDescent="0.2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3:21" x14ac:dyDescent="0.2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3:21" x14ac:dyDescent="0.2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3:21" x14ac:dyDescent="0.2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3:21" x14ac:dyDescent="0.2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3:21" x14ac:dyDescent="0.2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3:21" x14ac:dyDescent="0.2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3:21" x14ac:dyDescent="0.2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3:21" x14ac:dyDescent="0.2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3:21" x14ac:dyDescent="0.2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3:21" x14ac:dyDescent="0.2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3:21" x14ac:dyDescent="0.2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3:21" x14ac:dyDescent="0.2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3:21" x14ac:dyDescent="0.2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3:21" x14ac:dyDescent="0.2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3:21" x14ac:dyDescent="0.2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3:21" x14ac:dyDescent="0.2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3:21" x14ac:dyDescent="0.2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3:21" x14ac:dyDescent="0.2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3:21" x14ac:dyDescent="0.2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3:21" x14ac:dyDescent="0.2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3:21" x14ac:dyDescent="0.2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3:21" x14ac:dyDescent="0.2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3:21" x14ac:dyDescent="0.2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3:21" x14ac:dyDescent="0.2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3:21" x14ac:dyDescent="0.2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3:21" x14ac:dyDescent="0.2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3:21" x14ac:dyDescent="0.2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3:21" x14ac:dyDescent="0.2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3:21" x14ac:dyDescent="0.2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3:21" x14ac:dyDescent="0.2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3:21" x14ac:dyDescent="0.2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3:21" x14ac:dyDescent="0.2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3:21" x14ac:dyDescent="0.2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3:21" x14ac:dyDescent="0.2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3:21" x14ac:dyDescent="0.2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3:21" x14ac:dyDescent="0.2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3:21" x14ac:dyDescent="0.2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3:21" x14ac:dyDescent="0.2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3:21" x14ac:dyDescent="0.2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3:21" x14ac:dyDescent="0.2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3:21" x14ac:dyDescent="0.2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3:21" x14ac:dyDescent="0.2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3:21" x14ac:dyDescent="0.2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3:21" x14ac:dyDescent="0.2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3:21" x14ac:dyDescent="0.2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3:21" x14ac:dyDescent="0.2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3:21" x14ac:dyDescent="0.2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3:21" x14ac:dyDescent="0.2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3:21" x14ac:dyDescent="0.2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3:21" x14ac:dyDescent="0.2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3:21" x14ac:dyDescent="0.2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3:21" x14ac:dyDescent="0.2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3:21" x14ac:dyDescent="0.2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3:21" x14ac:dyDescent="0.2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3:21" x14ac:dyDescent="0.2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3:21" x14ac:dyDescent="0.2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3:21" x14ac:dyDescent="0.2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3:21" x14ac:dyDescent="0.2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3:21" x14ac:dyDescent="0.2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3:21" x14ac:dyDescent="0.2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3:21" x14ac:dyDescent="0.2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3:21" x14ac:dyDescent="0.2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3:21" x14ac:dyDescent="0.2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3:21" x14ac:dyDescent="0.2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3:21" x14ac:dyDescent="0.2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3:21" x14ac:dyDescent="0.2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3:21" x14ac:dyDescent="0.2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3:21" x14ac:dyDescent="0.2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3:21" x14ac:dyDescent="0.2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3:21" x14ac:dyDescent="0.2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3:21" x14ac:dyDescent="0.2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3:21" x14ac:dyDescent="0.2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3:21" x14ac:dyDescent="0.2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3:21" x14ac:dyDescent="0.2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3:21" x14ac:dyDescent="0.2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3:21" x14ac:dyDescent="0.2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3:21" x14ac:dyDescent="0.2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3:21" x14ac:dyDescent="0.2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3:21" x14ac:dyDescent="0.2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3:21" x14ac:dyDescent="0.2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3:21" x14ac:dyDescent="0.2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3:21" x14ac:dyDescent="0.2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3:21" x14ac:dyDescent="0.2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3:21" x14ac:dyDescent="0.2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3:21" x14ac:dyDescent="0.2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3:21" x14ac:dyDescent="0.2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3:21" x14ac:dyDescent="0.2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3:21" x14ac:dyDescent="0.2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3:21" x14ac:dyDescent="0.2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3:21" x14ac:dyDescent="0.2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3:21" x14ac:dyDescent="0.2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3:21" x14ac:dyDescent="0.2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3:21" x14ac:dyDescent="0.2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3:21" x14ac:dyDescent="0.2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3:21" x14ac:dyDescent="0.2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3:21" x14ac:dyDescent="0.2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3:21" x14ac:dyDescent="0.2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3:21" x14ac:dyDescent="0.2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3:21" x14ac:dyDescent="0.2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3:21" x14ac:dyDescent="0.2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3:21" x14ac:dyDescent="0.2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3:21" x14ac:dyDescent="0.2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3:21" x14ac:dyDescent="0.2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3:21" x14ac:dyDescent="0.2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3:21" x14ac:dyDescent="0.2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3:21" x14ac:dyDescent="0.2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3:21" x14ac:dyDescent="0.2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3:21" x14ac:dyDescent="0.2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3:21" x14ac:dyDescent="0.2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3:21" x14ac:dyDescent="0.2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3:21" x14ac:dyDescent="0.2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3:21" x14ac:dyDescent="0.2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3:21" x14ac:dyDescent="0.2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3:21" x14ac:dyDescent="0.2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3:21" x14ac:dyDescent="0.2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3:21" x14ac:dyDescent="0.2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3:21" x14ac:dyDescent="0.2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3:21" x14ac:dyDescent="0.2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3:21" x14ac:dyDescent="0.2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3:21" x14ac:dyDescent="0.2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3:21" x14ac:dyDescent="0.2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3:21" x14ac:dyDescent="0.2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3:21" x14ac:dyDescent="0.2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3:21" x14ac:dyDescent="0.2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3:21" x14ac:dyDescent="0.2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3:21" x14ac:dyDescent="0.2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3:21" x14ac:dyDescent="0.2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3:21" x14ac:dyDescent="0.2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3:21" x14ac:dyDescent="0.2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3:21" x14ac:dyDescent="0.2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3:21" x14ac:dyDescent="0.2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3:21" x14ac:dyDescent="0.2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3:21" x14ac:dyDescent="0.2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3:21" x14ac:dyDescent="0.2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3:21" x14ac:dyDescent="0.2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3:21" x14ac:dyDescent="0.2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3:21" x14ac:dyDescent="0.2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3:21" x14ac:dyDescent="0.2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3:21" x14ac:dyDescent="0.2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3:21" x14ac:dyDescent="0.2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3:21" x14ac:dyDescent="0.2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3:21" x14ac:dyDescent="0.2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3:21" x14ac:dyDescent="0.2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3:21" x14ac:dyDescent="0.2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3:21" x14ac:dyDescent="0.2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3:21" x14ac:dyDescent="0.2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3:21" x14ac:dyDescent="0.2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3:21" x14ac:dyDescent="0.2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3:21" x14ac:dyDescent="0.2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3:21" x14ac:dyDescent="0.2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3:21" x14ac:dyDescent="0.2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3:21" x14ac:dyDescent="0.2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3:21" x14ac:dyDescent="0.2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3:21" x14ac:dyDescent="0.2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3:21" x14ac:dyDescent="0.2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3:21" x14ac:dyDescent="0.2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3:21" x14ac:dyDescent="0.2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3:21" x14ac:dyDescent="0.2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3:21" x14ac:dyDescent="0.2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3:21" x14ac:dyDescent="0.2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3:21" x14ac:dyDescent="0.2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3:21" x14ac:dyDescent="0.2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3:21" x14ac:dyDescent="0.2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3:21" x14ac:dyDescent="0.2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3:21" x14ac:dyDescent="0.2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3:21" x14ac:dyDescent="0.2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3:21" x14ac:dyDescent="0.2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3:21" x14ac:dyDescent="0.2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3:21" x14ac:dyDescent="0.2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3:21" x14ac:dyDescent="0.2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3:21" x14ac:dyDescent="0.2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3:21" x14ac:dyDescent="0.2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3:21" x14ac:dyDescent="0.2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3:21" x14ac:dyDescent="0.2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3:21" x14ac:dyDescent="0.2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3:21" x14ac:dyDescent="0.2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3:21" x14ac:dyDescent="0.2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3:21" x14ac:dyDescent="0.2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3:21" x14ac:dyDescent="0.2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3:21" x14ac:dyDescent="0.2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3:21" x14ac:dyDescent="0.2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3:21" x14ac:dyDescent="0.2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3:21" x14ac:dyDescent="0.2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3:21" x14ac:dyDescent="0.2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3:21" x14ac:dyDescent="0.2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3:21" x14ac:dyDescent="0.2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3:21" x14ac:dyDescent="0.2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3:21" x14ac:dyDescent="0.2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3:21" x14ac:dyDescent="0.2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3:21" x14ac:dyDescent="0.2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3:21" x14ac:dyDescent="0.2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3:21" x14ac:dyDescent="0.2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3:21" x14ac:dyDescent="0.2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3:21" x14ac:dyDescent="0.2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3:21" x14ac:dyDescent="0.2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3:21" x14ac:dyDescent="0.2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3:21" x14ac:dyDescent="0.2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3:21" x14ac:dyDescent="0.2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3:21" x14ac:dyDescent="0.2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3:21" x14ac:dyDescent="0.2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3:21" x14ac:dyDescent="0.2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3:21" x14ac:dyDescent="0.2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3:21" x14ac:dyDescent="0.2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3:21" x14ac:dyDescent="0.2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3:21" x14ac:dyDescent="0.2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3:21" x14ac:dyDescent="0.2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3:21" x14ac:dyDescent="0.2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3:21" x14ac:dyDescent="0.2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3:21" x14ac:dyDescent="0.2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3:21" x14ac:dyDescent="0.2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3:21" x14ac:dyDescent="0.2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3:21" x14ac:dyDescent="0.2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3:21" x14ac:dyDescent="0.2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3:21" x14ac:dyDescent="0.2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3:21" x14ac:dyDescent="0.2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3:21" x14ac:dyDescent="0.2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3:21" x14ac:dyDescent="0.2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3:21" x14ac:dyDescent="0.2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3:21" x14ac:dyDescent="0.2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3:21" x14ac:dyDescent="0.2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3:21" x14ac:dyDescent="0.2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3:21" x14ac:dyDescent="0.2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3:21" x14ac:dyDescent="0.2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3:21" x14ac:dyDescent="0.2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3:21" x14ac:dyDescent="0.2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3:21" x14ac:dyDescent="0.2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3:21" x14ac:dyDescent="0.2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3:21" x14ac:dyDescent="0.2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3:21" x14ac:dyDescent="0.2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3:21" x14ac:dyDescent="0.2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3:21" x14ac:dyDescent="0.2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3:21" x14ac:dyDescent="0.2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3:21" x14ac:dyDescent="0.2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3:21" x14ac:dyDescent="0.2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3:21" x14ac:dyDescent="0.2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3:21" x14ac:dyDescent="0.2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3:21" x14ac:dyDescent="0.2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3:21" x14ac:dyDescent="0.2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3:21" x14ac:dyDescent="0.2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3:21" x14ac:dyDescent="0.2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3:21" x14ac:dyDescent="0.2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3:21" x14ac:dyDescent="0.2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3:21" x14ac:dyDescent="0.2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3:21" x14ac:dyDescent="0.2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3:21" x14ac:dyDescent="0.2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3:21" x14ac:dyDescent="0.2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3:21" x14ac:dyDescent="0.2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3:21" x14ac:dyDescent="0.2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3:21" x14ac:dyDescent="0.2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3:21" x14ac:dyDescent="0.2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3:21" x14ac:dyDescent="0.2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3:21" x14ac:dyDescent="0.2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3:21" x14ac:dyDescent="0.2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3:21" x14ac:dyDescent="0.2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3:21" x14ac:dyDescent="0.2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3:21" x14ac:dyDescent="0.2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3:21" x14ac:dyDescent="0.2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3:21" x14ac:dyDescent="0.2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3:21" x14ac:dyDescent="0.2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3:21" x14ac:dyDescent="0.2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3:21" x14ac:dyDescent="0.2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3:21" x14ac:dyDescent="0.2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3:21" x14ac:dyDescent="0.2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3:21" x14ac:dyDescent="0.2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3:21" x14ac:dyDescent="0.2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3:21" x14ac:dyDescent="0.2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3:21" x14ac:dyDescent="0.2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3:21" x14ac:dyDescent="0.2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3:21" x14ac:dyDescent="0.2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3:21" x14ac:dyDescent="0.2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3:21" x14ac:dyDescent="0.2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3:21" x14ac:dyDescent="0.2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3:21" x14ac:dyDescent="0.2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3:21" x14ac:dyDescent="0.2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3:21" x14ac:dyDescent="0.2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3:21" x14ac:dyDescent="0.2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3:21" x14ac:dyDescent="0.2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3:21" x14ac:dyDescent="0.2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3:21" x14ac:dyDescent="0.2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3:21" x14ac:dyDescent="0.2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3:21" x14ac:dyDescent="0.2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3:21" x14ac:dyDescent="0.2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3:21" x14ac:dyDescent="0.2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3:21" x14ac:dyDescent="0.2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3:21" x14ac:dyDescent="0.2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3:21" x14ac:dyDescent="0.2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3:21" x14ac:dyDescent="0.2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3:21" x14ac:dyDescent="0.2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3:21" x14ac:dyDescent="0.2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3:21" x14ac:dyDescent="0.2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3:21" x14ac:dyDescent="0.2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3:21" x14ac:dyDescent="0.2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3:21" x14ac:dyDescent="0.2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3:21" x14ac:dyDescent="0.2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3:21" x14ac:dyDescent="0.2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3:21" x14ac:dyDescent="0.2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3:21" x14ac:dyDescent="0.2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3:21" x14ac:dyDescent="0.2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3:21" x14ac:dyDescent="0.2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3:21" x14ac:dyDescent="0.2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3:21" x14ac:dyDescent="0.2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3:21" x14ac:dyDescent="0.2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3:21" x14ac:dyDescent="0.2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3:21" x14ac:dyDescent="0.2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3:21" x14ac:dyDescent="0.2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3:21" x14ac:dyDescent="0.2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3:21" x14ac:dyDescent="0.2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3:21" x14ac:dyDescent="0.2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3:21" x14ac:dyDescent="0.2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3:21" x14ac:dyDescent="0.2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3:21" x14ac:dyDescent="0.2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3:21" x14ac:dyDescent="0.2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3:21" x14ac:dyDescent="0.2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3:21" x14ac:dyDescent="0.2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3:21" x14ac:dyDescent="0.2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3:21" x14ac:dyDescent="0.2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3:21" x14ac:dyDescent="0.2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3:21" x14ac:dyDescent="0.2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3:21" x14ac:dyDescent="0.2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3:21" x14ac:dyDescent="0.2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3:21" x14ac:dyDescent="0.2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3:21" x14ac:dyDescent="0.2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3:21" x14ac:dyDescent="0.2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3:21" x14ac:dyDescent="0.2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3:21" x14ac:dyDescent="0.2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3:21" x14ac:dyDescent="0.2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3:21" x14ac:dyDescent="0.2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3:21" x14ac:dyDescent="0.2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3:21" x14ac:dyDescent="0.2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3:21" x14ac:dyDescent="0.2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3:21" x14ac:dyDescent="0.2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3:21" x14ac:dyDescent="0.2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3:21" x14ac:dyDescent="0.2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3:21" x14ac:dyDescent="0.2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3:21" x14ac:dyDescent="0.2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3:21" x14ac:dyDescent="0.2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3:21" x14ac:dyDescent="0.2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3:21" x14ac:dyDescent="0.2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3:21" x14ac:dyDescent="0.2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3:21" x14ac:dyDescent="0.2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3:21" x14ac:dyDescent="0.2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3:21" x14ac:dyDescent="0.2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3:21" x14ac:dyDescent="0.2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3:21" x14ac:dyDescent="0.2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3:21" x14ac:dyDescent="0.2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3:21" x14ac:dyDescent="0.2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3:21" x14ac:dyDescent="0.2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3:21" x14ac:dyDescent="0.2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3:21" x14ac:dyDescent="0.2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3:21" x14ac:dyDescent="0.2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3:21" x14ac:dyDescent="0.2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3:21" x14ac:dyDescent="0.2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3:21" x14ac:dyDescent="0.2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3:21" x14ac:dyDescent="0.2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3:21" x14ac:dyDescent="0.2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3:21" x14ac:dyDescent="0.2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3:21" x14ac:dyDescent="0.2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3:21" x14ac:dyDescent="0.2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3:21" x14ac:dyDescent="0.2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3:21" x14ac:dyDescent="0.2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3:21" x14ac:dyDescent="0.2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3:21" x14ac:dyDescent="0.2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3:21" x14ac:dyDescent="0.2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3:21" x14ac:dyDescent="0.2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3:21" x14ac:dyDescent="0.2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3:21" x14ac:dyDescent="0.2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3:21" x14ac:dyDescent="0.2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3:21" x14ac:dyDescent="0.2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3:21" x14ac:dyDescent="0.2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3:21" x14ac:dyDescent="0.2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3:21" x14ac:dyDescent="0.2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3:21" x14ac:dyDescent="0.2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3:21" x14ac:dyDescent="0.2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3:21" x14ac:dyDescent="0.2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3:21" x14ac:dyDescent="0.2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3:21" x14ac:dyDescent="0.2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3:21" x14ac:dyDescent="0.2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3:21" x14ac:dyDescent="0.2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3:21" x14ac:dyDescent="0.2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3:21" x14ac:dyDescent="0.2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3:21" x14ac:dyDescent="0.2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3:21" x14ac:dyDescent="0.2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3:21" x14ac:dyDescent="0.2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3:21" x14ac:dyDescent="0.2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3:21" x14ac:dyDescent="0.2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3:21" x14ac:dyDescent="0.2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3:21" x14ac:dyDescent="0.2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3:21" x14ac:dyDescent="0.2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3:21" x14ac:dyDescent="0.2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  <row r="1292" spans="3:21" x14ac:dyDescent="0.2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</row>
    <row r="1293" spans="3:21" x14ac:dyDescent="0.2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</row>
    <row r="1294" spans="3:21" x14ac:dyDescent="0.2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</row>
    <row r="1295" spans="3:21" x14ac:dyDescent="0.2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</row>
    <row r="1296" spans="3:21" x14ac:dyDescent="0.2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</row>
    <row r="1297" spans="3:21" x14ac:dyDescent="0.2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</row>
    <row r="1298" spans="3:21" x14ac:dyDescent="0.2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</row>
    <row r="1299" spans="3:21" x14ac:dyDescent="0.2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</row>
    <row r="1300" spans="3:21" x14ac:dyDescent="0.2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</row>
    <row r="1301" spans="3:21" x14ac:dyDescent="0.2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</row>
    <row r="1302" spans="3:21" x14ac:dyDescent="0.2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</row>
    <row r="1303" spans="3:21" x14ac:dyDescent="0.2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</row>
    <row r="1304" spans="3:21" x14ac:dyDescent="0.2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</row>
    <row r="1305" spans="3:21" x14ac:dyDescent="0.2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</row>
    <row r="1306" spans="3:21" x14ac:dyDescent="0.2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</row>
    <row r="1307" spans="3:21" x14ac:dyDescent="0.2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</row>
    <row r="1308" spans="3:21" x14ac:dyDescent="0.2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</row>
    <row r="1309" spans="3:21" x14ac:dyDescent="0.2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</row>
    <row r="1310" spans="3:21" x14ac:dyDescent="0.2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</row>
    <row r="1311" spans="3:21" x14ac:dyDescent="0.2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</row>
    <row r="1312" spans="3:21" x14ac:dyDescent="0.2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</row>
    <row r="1313" spans="3:21" x14ac:dyDescent="0.2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</row>
    <row r="1314" spans="3:21" x14ac:dyDescent="0.2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</row>
    <row r="1315" spans="3:21" x14ac:dyDescent="0.2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</row>
    <row r="1316" spans="3:21" x14ac:dyDescent="0.2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</row>
    <row r="1317" spans="3:21" x14ac:dyDescent="0.2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</row>
    <row r="1318" spans="3:21" x14ac:dyDescent="0.2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</row>
    <row r="1319" spans="3:21" x14ac:dyDescent="0.2"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</row>
    <row r="1320" spans="3:21" x14ac:dyDescent="0.2"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</row>
    <row r="1321" spans="3:21" x14ac:dyDescent="0.2"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</row>
    <row r="1322" spans="3:21" x14ac:dyDescent="0.2"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</row>
    <row r="1323" spans="3:21" x14ac:dyDescent="0.2"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</row>
    <row r="1324" spans="3:21" x14ac:dyDescent="0.2"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</row>
    <row r="1325" spans="3:21" x14ac:dyDescent="0.2"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</row>
    <row r="1326" spans="3:21" x14ac:dyDescent="0.2"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</row>
    <row r="1327" spans="3:21" x14ac:dyDescent="0.2"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</row>
    <row r="1328" spans="3:21" x14ac:dyDescent="0.2"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</row>
    <row r="1329" spans="3:21" x14ac:dyDescent="0.2"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</row>
    <row r="1330" spans="3:21" x14ac:dyDescent="0.2"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</row>
    <row r="1331" spans="3:21" x14ac:dyDescent="0.2"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</row>
    <row r="1332" spans="3:21" x14ac:dyDescent="0.2"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</row>
    <row r="1333" spans="3:21" x14ac:dyDescent="0.2"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</row>
    <row r="1334" spans="3:21" x14ac:dyDescent="0.2"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</row>
    <row r="1335" spans="3:21" x14ac:dyDescent="0.2"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</row>
    <row r="1336" spans="3:21" x14ac:dyDescent="0.2"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</row>
    <row r="1337" spans="3:21" x14ac:dyDescent="0.2"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</row>
    <row r="1338" spans="3:21" x14ac:dyDescent="0.2"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</row>
    <row r="1339" spans="3:21" x14ac:dyDescent="0.2"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</row>
    <row r="1340" spans="3:21" x14ac:dyDescent="0.2"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</row>
    <row r="1341" spans="3:21" x14ac:dyDescent="0.2"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</row>
    <row r="1342" spans="3:21" x14ac:dyDescent="0.2"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</row>
    <row r="1343" spans="3:21" x14ac:dyDescent="0.2"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</row>
    <row r="1344" spans="3:21" x14ac:dyDescent="0.2"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</row>
    <row r="1345" spans="3:21" x14ac:dyDescent="0.2"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</row>
    <row r="1346" spans="3:21" x14ac:dyDescent="0.2"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</row>
    <row r="1347" spans="3:21" x14ac:dyDescent="0.2"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</row>
    <row r="1348" spans="3:21" x14ac:dyDescent="0.2"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</row>
    <row r="1349" spans="3:21" x14ac:dyDescent="0.2"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</row>
    <row r="1350" spans="3:21" x14ac:dyDescent="0.2"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</row>
    <row r="1351" spans="3:21" x14ac:dyDescent="0.2"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</row>
    <row r="1352" spans="3:21" x14ac:dyDescent="0.2"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</row>
    <row r="1353" spans="3:21" x14ac:dyDescent="0.2"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</row>
    <row r="1354" spans="3:21" x14ac:dyDescent="0.2"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</row>
    <row r="1355" spans="3:21" x14ac:dyDescent="0.2"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</row>
    <row r="1356" spans="3:21" x14ac:dyDescent="0.2"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</row>
    <row r="1357" spans="3:21" x14ac:dyDescent="0.2"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</row>
    <row r="1358" spans="3:21" x14ac:dyDescent="0.2"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</row>
    <row r="1359" spans="3:21" x14ac:dyDescent="0.2"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</row>
    <row r="1360" spans="3:21" x14ac:dyDescent="0.2"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</row>
    <row r="1361" spans="3:21" x14ac:dyDescent="0.2"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</row>
    <row r="1362" spans="3:21" x14ac:dyDescent="0.2"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</row>
    <row r="1363" spans="3:21" x14ac:dyDescent="0.2"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</row>
    <row r="1364" spans="3:21" x14ac:dyDescent="0.2"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</row>
    <row r="1365" spans="3:21" x14ac:dyDescent="0.2"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</row>
    <row r="1366" spans="3:21" x14ac:dyDescent="0.2"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</row>
    <row r="1367" spans="3:21" x14ac:dyDescent="0.2"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</row>
    <row r="1368" spans="3:21" x14ac:dyDescent="0.2"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</row>
    <row r="1369" spans="3:21" x14ac:dyDescent="0.2"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</row>
    <row r="1370" spans="3:21" x14ac:dyDescent="0.2"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</row>
    <row r="1371" spans="3:21" x14ac:dyDescent="0.2"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</row>
    <row r="1372" spans="3:21" x14ac:dyDescent="0.2"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</row>
    <row r="1373" spans="3:21" x14ac:dyDescent="0.2"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</row>
    <row r="1374" spans="3:21" x14ac:dyDescent="0.2"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</row>
    <row r="1375" spans="3:21" x14ac:dyDescent="0.2"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</row>
    <row r="1376" spans="3:21" x14ac:dyDescent="0.2"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</row>
    <row r="1377" spans="3:21" x14ac:dyDescent="0.2"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</row>
    <row r="1378" spans="3:21" x14ac:dyDescent="0.2"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</row>
    <row r="1379" spans="3:21" x14ac:dyDescent="0.2"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</row>
    <row r="1380" spans="3:21" x14ac:dyDescent="0.2"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</row>
    <row r="1381" spans="3:21" x14ac:dyDescent="0.2"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</row>
    <row r="1382" spans="3:21" x14ac:dyDescent="0.2"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</row>
    <row r="1383" spans="3:21" x14ac:dyDescent="0.2"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</row>
    <row r="1384" spans="3:21" x14ac:dyDescent="0.2"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</row>
    <row r="1385" spans="3:21" x14ac:dyDescent="0.2"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</row>
    <row r="1386" spans="3:21" x14ac:dyDescent="0.2"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</row>
    <row r="1387" spans="3:21" x14ac:dyDescent="0.2"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</row>
    <row r="1388" spans="3:21" x14ac:dyDescent="0.2"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</row>
    <row r="1389" spans="3:21" x14ac:dyDescent="0.2"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</row>
    <row r="1390" spans="3:21" x14ac:dyDescent="0.2"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</row>
    <row r="1391" spans="3:21" x14ac:dyDescent="0.2"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</row>
    <row r="1392" spans="3:21" x14ac:dyDescent="0.2"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</row>
    <row r="1393" spans="3:21" x14ac:dyDescent="0.2"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</row>
    <row r="1394" spans="3:21" x14ac:dyDescent="0.2"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</row>
    <row r="1395" spans="3:21" x14ac:dyDescent="0.2"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</row>
    <row r="1396" spans="3:21" x14ac:dyDescent="0.2"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</row>
    <row r="1397" spans="3:21" x14ac:dyDescent="0.2"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</row>
    <row r="1398" spans="3:21" x14ac:dyDescent="0.2"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</row>
    <row r="1399" spans="3:21" x14ac:dyDescent="0.2"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</row>
    <row r="1400" spans="3:21" x14ac:dyDescent="0.2"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</row>
    <row r="1401" spans="3:21" x14ac:dyDescent="0.2"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</row>
    <row r="1402" spans="3:21" x14ac:dyDescent="0.2"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</row>
    <row r="1403" spans="3:21" x14ac:dyDescent="0.2"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</row>
    <row r="1404" spans="3:21" x14ac:dyDescent="0.2"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</row>
    <row r="1405" spans="3:21" x14ac:dyDescent="0.2"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</row>
    <row r="1406" spans="3:21" x14ac:dyDescent="0.2"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</row>
    <row r="1407" spans="3:21" x14ac:dyDescent="0.2"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</row>
    <row r="1408" spans="3:21" x14ac:dyDescent="0.2"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</row>
    <row r="1409" spans="3:21" x14ac:dyDescent="0.2"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</row>
    <row r="1410" spans="3:21" x14ac:dyDescent="0.2"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</row>
    <row r="1411" spans="3:21" x14ac:dyDescent="0.2"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</row>
    <row r="1412" spans="3:21" x14ac:dyDescent="0.2"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</row>
    <row r="1413" spans="3:21" x14ac:dyDescent="0.2"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</row>
    <row r="1414" spans="3:21" x14ac:dyDescent="0.2"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</row>
    <row r="1415" spans="3:21" x14ac:dyDescent="0.2"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</row>
    <row r="1416" spans="3:21" x14ac:dyDescent="0.2"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</row>
    <row r="1417" spans="3:21" x14ac:dyDescent="0.2"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</row>
    <row r="1418" spans="3:21" x14ac:dyDescent="0.2"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</row>
    <row r="1419" spans="3:21" x14ac:dyDescent="0.2"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</row>
    <row r="1420" spans="3:21" x14ac:dyDescent="0.2"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</row>
    <row r="1421" spans="3:21" x14ac:dyDescent="0.2"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</row>
    <row r="1422" spans="3:21" x14ac:dyDescent="0.2"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</row>
    <row r="1423" spans="3:21" x14ac:dyDescent="0.2"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</row>
    <row r="1424" spans="3:21" x14ac:dyDescent="0.2"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</row>
    <row r="1425" spans="3:21" x14ac:dyDescent="0.2"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</row>
    <row r="1426" spans="3:21" x14ac:dyDescent="0.2"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</row>
    <row r="1427" spans="3:21" x14ac:dyDescent="0.2"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</row>
    <row r="1428" spans="3:21" x14ac:dyDescent="0.2"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</row>
    <row r="1429" spans="3:21" x14ac:dyDescent="0.2"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</row>
    <row r="1430" spans="3:21" x14ac:dyDescent="0.2"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</row>
    <row r="1431" spans="3:21" x14ac:dyDescent="0.2"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</row>
    <row r="1432" spans="3:21" x14ac:dyDescent="0.2"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</row>
    <row r="1433" spans="3:21" x14ac:dyDescent="0.2"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</row>
    <row r="1434" spans="3:21" x14ac:dyDescent="0.2"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</row>
    <row r="1435" spans="3:21" x14ac:dyDescent="0.2"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</row>
    <row r="1436" spans="3:21" x14ac:dyDescent="0.2"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</row>
    <row r="1437" spans="3:21" x14ac:dyDescent="0.2"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</row>
    <row r="1438" spans="3:21" x14ac:dyDescent="0.2"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</row>
    <row r="1439" spans="3:21" x14ac:dyDescent="0.2"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</row>
    <row r="1440" spans="3:21" x14ac:dyDescent="0.2"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</row>
    <row r="1441" spans="3:21" x14ac:dyDescent="0.2"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</row>
    <row r="1442" spans="3:21" x14ac:dyDescent="0.2"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</row>
    <row r="1443" spans="3:21" x14ac:dyDescent="0.2"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</row>
    <row r="1444" spans="3:21" x14ac:dyDescent="0.2"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</row>
    <row r="1445" spans="3:21" x14ac:dyDescent="0.2"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</row>
    <row r="1446" spans="3:21" x14ac:dyDescent="0.2"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</row>
    <row r="1447" spans="3:21" x14ac:dyDescent="0.2"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</row>
    <row r="1448" spans="3:21" x14ac:dyDescent="0.2"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</row>
    <row r="1449" spans="3:21" x14ac:dyDescent="0.2"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</row>
    <row r="1450" spans="3:21" x14ac:dyDescent="0.2"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</row>
    <row r="1451" spans="3:21" x14ac:dyDescent="0.2"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</row>
    <row r="1452" spans="3:21" x14ac:dyDescent="0.2"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</row>
    <row r="1453" spans="3:21" x14ac:dyDescent="0.2"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</row>
    <row r="1454" spans="3:21" x14ac:dyDescent="0.2"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</row>
    <row r="1455" spans="3:21" x14ac:dyDescent="0.2"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</row>
    <row r="1456" spans="3:21" x14ac:dyDescent="0.2"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</row>
    <row r="1457" spans="3:21" x14ac:dyDescent="0.2"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</row>
    <row r="1458" spans="3:21" x14ac:dyDescent="0.2"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</row>
    <row r="1459" spans="3:21" x14ac:dyDescent="0.2"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</row>
    <row r="1460" spans="3:21" x14ac:dyDescent="0.2"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</row>
    <row r="1461" spans="3:21" x14ac:dyDescent="0.2"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</row>
    <row r="1462" spans="3:21" x14ac:dyDescent="0.2"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</row>
    <row r="1463" spans="3:21" x14ac:dyDescent="0.2"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</row>
    <row r="1464" spans="3:21" x14ac:dyDescent="0.2"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</row>
    <row r="1465" spans="3:21" x14ac:dyDescent="0.2"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</row>
    <row r="1466" spans="3:21" x14ac:dyDescent="0.2"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</row>
    <row r="1467" spans="3:21" x14ac:dyDescent="0.2"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</row>
    <row r="1468" spans="3:21" x14ac:dyDescent="0.2"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</row>
    <row r="1469" spans="3:21" x14ac:dyDescent="0.2"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</row>
    <row r="1470" spans="3:21" x14ac:dyDescent="0.2"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</row>
    <row r="1471" spans="3:21" x14ac:dyDescent="0.2"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</row>
    <row r="1472" spans="3:21" x14ac:dyDescent="0.2"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</row>
    <row r="1473" spans="3:21" x14ac:dyDescent="0.2"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</row>
    <row r="1474" spans="3:21" x14ac:dyDescent="0.2"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</row>
    <row r="1475" spans="3:21" x14ac:dyDescent="0.2"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</row>
    <row r="1476" spans="3:21" x14ac:dyDescent="0.2"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</row>
    <row r="1477" spans="3:21" x14ac:dyDescent="0.2"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</row>
    <row r="1478" spans="3:21" x14ac:dyDescent="0.2"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</row>
    <row r="1479" spans="3:21" x14ac:dyDescent="0.2"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</row>
    <row r="1480" spans="3:21" x14ac:dyDescent="0.2"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</row>
    <row r="1481" spans="3:21" x14ac:dyDescent="0.2"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</row>
    <row r="1482" spans="3:21" x14ac:dyDescent="0.2"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</row>
    <row r="1483" spans="3:21" x14ac:dyDescent="0.2"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</row>
    <row r="1484" spans="3:21" x14ac:dyDescent="0.2"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</row>
    <row r="1485" spans="3:21" x14ac:dyDescent="0.2"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</row>
    <row r="1486" spans="3:21" x14ac:dyDescent="0.2"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</row>
    <row r="1487" spans="3:21" x14ac:dyDescent="0.2"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</row>
    <row r="1488" spans="3:21" x14ac:dyDescent="0.2"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</row>
    <row r="1489" spans="3:21" x14ac:dyDescent="0.2"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</row>
    <row r="1490" spans="3:21" x14ac:dyDescent="0.2"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</row>
    <row r="1491" spans="3:21" x14ac:dyDescent="0.2"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</row>
    <row r="1492" spans="3:21" x14ac:dyDescent="0.2"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</row>
    <row r="1493" spans="3:21" x14ac:dyDescent="0.2"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</row>
    <row r="1494" spans="3:21" x14ac:dyDescent="0.2"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</row>
    <row r="1495" spans="3:21" x14ac:dyDescent="0.2"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</row>
    <row r="1496" spans="3:21" x14ac:dyDescent="0.2"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</row>
    <row r="1497" spans="3:21" x14ac:dyDescent="0.2"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</row>
    <row r="1498" spans="3:21" x14ac:dyDescent="0.2"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</row>
    <row r="1499" spans="3:21" x14ac:dyDescent="0.2"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</row>
    <row r="1500" spans="3:21" x14ac:dyDescent="0.2"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</row>
    <row r="1501" spans="3:21" x14ac:dyDescent="0.2"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</row>
    <row r="1502" spans="3:21" x14ac:dyDescent="0.2"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</row>
    <row r="1503" spans="3:21" x14ac:dyDescent="0.2"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</row>
    <row r="1504" spans="3:21" x14ac:dyDescent="0.2"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</row>
    <row r="1505" spans="3:21" x14ac:dyDescent="0.2"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</row>
    <row r="1506" spans="3:21" x14ac:dyDescent="0.2"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</row>
    <row r="1507" spans="3:21" x14ac:dyDescent="0.2"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</row>
    <row r="1508" spans="3:21" x14ac:dyDescent="0.2"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</row>
    <row r="1509" spans="3:21" x14ac:dyDescent="0.2"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</row>
    <row r="1510" spans="3:21" x14ac:dyDescent="0.2"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</row>
    <row r="1511" spans="3:21" x14ac:dyDescent="0.2"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</row>
    <row r="1512" spans="3:21" x14ac:dyDescent="0.2"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</row>
    <row r="1513" spans="3:21" x14ac:dyDescent="0.2"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</row>
    <row r="1514" spans="3:21" x14ac:dyDescent="0.2"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</row>
  </sheetData>
  <phoneticPr fontId="21" type="noConversion"/>
  <pageMargins left="0.31496062992125984" right="0.31496062992125984" top="0.74803149606299213" bottom="0.74803149606299213" header="0.31496062992125984" footer="0.31496062992125984"/>
  <pageSetup paperSize="9" scale="45" orientation="landscape" r:id="rId2"/>
  <ignoredErrors>
    <ignoredError sqref="J28:J30" numberStoredAsText="1"/>
    <ignoredError sqref="Q11 Q1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AD47-310C-40C9-8063-8969F75264B1}">
  <sheetPr codeName="Лист1">
    <tabColor theme="9" tint="0.79998168889431442"/>
  </sheetPr>
  <dimension ref="A1:Z1491"/>
  <sheetViews>
    <sheetView workbookViewId="0">
      <pane ySplit="20" topLeftCell="A21" activePane="bottomLeft" state="frozen"/>
      <selection pane="bottomLeft" activeCell="Q29" sqref="Q29:T29"/>
    </sheetView>
  </sheetViews>
  <sheetFormatPr baseColWidth="10" defaultColWidth="8.83203125" defaultRowHeight="15" x14ac:dyDescent="0.2"/>
  <cols>
    <col min="1" max="1" width="8.83203125" customWidth="1"/>
    <col min="2" max="2" width="35.1640625" customWidth="1"/>
    <col min="3" max="3" width="31.1640625" style="42" customWidth="1"/>
    <col min="4" max="5" width="12.33203125" style="42" customWidth="1"/>
    <col min="6" max="7" width="15.5" style="42" customWidth="1"/>
    <col min="8" max="8" width="12.1640625" style="42" customWidth="1"/>
    <col min="9" max="9" width="12" style="42" customWidth="1"/>
    <col min="10" max="10" width="14.5" style="42" customWidth="1"/>
    <col min="11" max="11" width="15" style="42" customWidth="1"/>
    <col min="12" max="12" width="16.5" style="42" customWidth="1"/>
    <col min="13" max="13" width="17.5" style="42" customWidth="1"/>
    <col min="14" max="14" width="16.5" style="42" customWidth="1"/>
    <col min="15" max="16" width="16.83203125" style="42" customWidth="1"/>
    <col min="17" max="17" width="16.33203125" style="42" customWidth="1"/>
    <col min="18" max="18" width="15.83203125" style="42" customWidth="1"/>
    <col min="19" max="19" width="15.1640625" style="42" customWidth="1"/>
    <col min="20" max="20" width="13" style="42" customWidth="1"/>
    <col min="21" max="21" width="14.5" style="42" customWidth="1"/>
    <col min="22" max="22" width="12.5" customWidth="1"/>
    <col min="23" max="23" width="13.33203125" customWidth="1"/>
    <col min="24" max="24" width="18" customWidth="1"/>
    <col min="25" max="25" width="12.1640625" customWidth="1"/>
    <col min="26" max="26" width="38" bestFit="1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1" ht="49" thickBot="1" x14ac:dyDescent="0.25">
      <c r="B1" s="92" t="s">
        <v>2435</v>
      </c>
      <c r="C1" s="92">
        <v>2023</v>
      </c>
      <c r="D1" s="92" t="s">
        <v>2272</v>
      </c>
      <c r="E1" s="92" t="s">
        <v>2262</v>
      </c>
      <c r="F1" s="92" t="s">
        <v>2209</v>
      </c>
      <c r="G1" s="92" t="s">
        <v>2264</v>
      </c>
      <c r="H1" s="92" t="s">
        <v>2266</v>
      </c>
      <c r="I1" s="92" t="s">
        <v>2267</v>
      </c>
      <c r="J1" s="92" t="s">
        <v>2265</v>
      </c>
      <c r="K1" s="92" t="s">
        <v>2268</v>
      </c>
      <c r="L1" s="92" t="s">
        <v>2213</v>
      </c>
      <c r="M1" s="92" t="s">
        <v>2427</v>
      </c>
      <c r="N1" s="92" t="s">
        <v>2271</v>
      </c>
      <c r="O1" s="92" t="s">
        <v>2276</v>
      </c>
      <c r="P1" s="92" t="s">
        <v>2269</v>
      </c>
      <c r="Q1" s="92" t="s">
        <v>2192</v>
      </c>
      <c r="T1"/>
      <c r="U1"/>
    </row>
    <row r="2" spans="1:21" x14ac:dyDescent="0.2">
      <c r="C2" s="93" t="s">
        <v>2459</v>
      </c>
      <c r="D2" s="95">
        <v>571423.19999999995</v>
      </c>
      <c r="E2" s="96">
        <v>30000</v>
      </c>
      <c r="F2" s="96">
        <f>382788*12</f>
        <v>4593456</v>
      </c>
      <c r="G2" s="97">
        <f>6600*12</f>
        <v>79200</v>
      </c>
      <c r="H2" s="97">
        <f>10000*12</f>
        <v>120000</v>
      </c>
      <c r="I2" s="98">
        <f>25000*12</f>
        <v>300000</v>
      </c>
      <c r="J2" s="98">
        <f>50000*12</f>
        <v>600000</v>
      </c>
      <c r="K2" s="98">
        <v>3000000</v>
      </c>
      <c r="L2" s="98">
        <f>80000*12</f>
        <v>960000</v>
      </c>
      <c r="M2" s="98">
        <v>60000</v>
      </c>
      <c r="N2" s="98">
        <v>91200</v>
      </c>
      <c r="O2" s="98">
        <v>264000</v>
      </c>
      <c r="P2" s="98">
        <v>3953400</v>
      </c>
      <c r="Q2" s="99">
        <f>SUM(D2:P2)</f>
        <v>14622679.199999999</v>
      </c>
      <c r="T2"/>
      <c r="U2"/>
    </row>
    <row r="3" spans="1:21" ht="16" thickBot="1" x14ac:dyDescent="0.25">
      <c r="C3" s="109" t="s">
        <v>2461</v>
      </c>
      <c r="D3" s="170">
        <f>C29</f>
        <v>99300</v>
      </c>
      <c r="E3" s="170">
        <f t="shared" ref="E3:F3" si="0">D29</f>
        <v>42510.649999999994</v>
      </c>
      <c r="F3" s="170">
        <f t="shared" si="0"/>
        <v>4339233.0299999993</v>
      </c>
      <c r="G3" s="171">
        <v>0</v>
      </c>
      <c r="H3" s="171">
        <f>F29</f>
        <v>210676.97999999998</v>
      </c>
      <c r="I3" s="171">
        <f t="shared" ref="I3:K3" si="1">G29</f>
        <v>253370.85000000003</v>
      </c>
      <c r="J3" s="171">
        <f t="shared" si="1"/>
        <v>736000</v>
      </c>
      <c r="K3" s="171">
        <f t="shared" si="1"/>
        <v>1434600</v>
      </c>
      <c r="L3" s="171">
        <f>K29</f>
        <v>821488.27</v>
      </c>
      <c r="M3" s="171">
        <f t="shared" ref="M3:O3" si="2">L29</f>
        <v>110798.16</v>
      </c>
      <c r="N3" s="171">
        <f t="shared" si="2"/>
        <v>199679.51</v>
      </c>
      <c r="O3" s="171">
        <f t="shared" si="2"/>
        <v>1291136.6999999997</v>
      </c>
      <c r="P3" s="171">
        <f>J29</f>
        <v>3494031.3700000006</v>
      </c>
      <c r="Q3" s="172">
        <f>SUM(D3:P3)</f>
        <v>13032825.52</v>
      </c>
      <c r="R3" s="173">
        <f>Q3+Q13</f>
        <v>0</v>
      </c>
      <c r="T3"/>
      <c r="U3"/>
    </row>
    <row r="4" spans="1:21" ht="16" thickBot="1" x14ac:dyDescent="0.25">
      <c r="B4" s="111"/>
      <c r="C4" s="112" t="s">
        <v>2440</v>
      </c>
      <c r="D4" s="113">
        <f>SUM(D2)-D3</f>
        <v>472123.19999999995</v>
      </c>
      <c r="E4" s="113"/>
      <c r="F4" s="113">
        <f t="shared" ref="F4:P4" si="3">SUM(F2:F2)-F3</f>
        <v>254222.97000000067</v>
      </c>
      <c r="G4" s="113">
        <f t="shared" si="3"/>
        <v>79200</v>
      </c>
      <c r="H4" s="113">
        <f t="shared" si="3"/>
        <v>-90676.979999999981</v>
      </c>
      <c r="I4" s="113">
        <f t="shared" si="3"/>
        <v>46629.149999999965</v>
      </c>
      <c r="J4" s="113">
        <f t="shared" si="3"/>
        <v>-136000</v>
      </c>
      <c r="K4" s="113">
        <f t="shared" si="3"/>
        <v>1565400</v>
      </c>
      <c r="L4" s="113">
        <f t="shared" si="3"/>
        <v>138511.72999999998</v>
      </c>
      <c r="M4" s="113">
        <f t="shared" si="3"/>
        <v>-50798.16</v>
      </c>
      <c r="N4" s="113">
        <f t="shared" si="3"/>
        <v>-108479.51000000001</v>
      </c>
      <c r="O4" s="113">
        <f t="shared" si="3"/>
        <v>-1027136.6999999997</v>
      </c>
      <c r="P4" s="113">
        <f t="shared" si="3"/>
        <v>459368.62999999942</v>
      </c>
      <c r="Q4" s="114">
        <f>SUM(D4:P4)</f>
        <v>1602364.33</v>
      </c>
      <c r="T4"/>
      <c r="U4"/>
    </row>
    <row r="5" spans="1:21" ht="16" thickBot="1" x14ac:dyDescent="0.25"/>
    <row r="6" spans="1:21" ht="49" thickBot="1" x14ac:dyDescent="0.25">
      <c r="L6" s="149" t="s">
        <v>2441</v>
      </c>
      <c r="M6" s="153" t="s">
        <v>2457</v>
      </c>
      <c r="N6" s="153" t="s">
        <v>2456</v>
      </c>
      <c r="O6" s="150" t="s">
        <v>2455</v>
      </c>
      <c r="P6" s="150" t="s">
        <v>2444</v>
      </c>
      <c r="Q6" s="151" t="s">
        <v>2451</v>
      </c>
      <c r="R6" s="151" t="s">
        <v>2452</v>
      </c>
      <c r="S6" s="151" t="s">
        <v>2447</v>
      </c>
      <c r="T6" s="151" t="s">
        <v>2446</v>
      </c>
      <c r="U6" s="152" t="s">
        <v>2454</v>
      </c>
    </row>
    <row r="7" spans="1:21" ht="16" x14ac:dyDescent="0.2">
      <c r="L7" s="183"/>
      <c r="M7" s="184" t="s">
        <v>2463</v>
      </c>
      <c r="N7" s="185">
        <v>43831</v>
      </c>
      <c r="O7" s="122">
        <v>1517832.57</v>
      </c>
      <c r="P7" s="142">
        <v>0</v>
      </c>
      <c r="Q7" s="122">
        <v>-5332</v>
      </c>
      <c r="R7" s="122"/>
      <c r="S7" s="122"/>
      <c r="T7" s="192">
        <v>-700000</v>
      </c>
      <c r="U7" s="124">
        <f t="shared" ref="U7:U14" si="4">SUM(O7:T7)</f>
        <v>812500.57000000007</v>
      </c>
    </row>
    <row r="8" spans="1:21" ht="17" thickBot="1" x14ac:dyDescent="0.25">
      <c r="L8" s="186" t="s">
        <v>2442</v>
      </c>
      <c r="M8" s="187" t="s">
        <v>2445</v>
      </c>
      <c r="N8" s="188">
        <v>43831</v>
      </c>
      <c r="O8" s="189">
        <v>450864.95</v>
      </c>
      <c r="P8" s="195">
        <v>20276096.640000001</v>
      </c>
      <c r="Q8" s="189">
        <v>-11040591.850000003</v>
      </c>
      <c r="R8" s="190">
        <v>-30012.49</v>
      </c>
      <c r="S8" s="189">
        <v>-9578964.1999999974</v>
      </c>
      <c r="T8" s="189">
        <v>0</v>
      </c>
      <c r="U8" s="191">
        <f t="shared" si="4"/>
        <v>77393.049999998882</v>
      </c>
    </row>
    <row r="9" spans="1:21" ht="16" x14ac:dyDescent="0.2">
      <c r="L9" s="121"/>
      <c r="M9" s="176" t="s">
        <v>2463</v>
      </c>
      <c r="N9" s="185">
        <v>44197</v>
      </c>
      <c r="O9" s="122">
        <v>812500.57</v>
      </c>
      <c r="P9" s="142">
        <v>0</v>
      </c>
      <c r="Q9" s="122">
        <v>-26935</v>
      </c>
      <c r="R9" s="122">
        <v>-100000</v>
      </c>
      <c r="S9" s="122"/>
      <c r="T9" s="175">
        <v>-300000</v>
      </c>
      <c r="U9" s="124">
        <f t="shared" si="4"/>
        <v>385565.56999999995</v>
      </c>
    </row>
    <row r="10" spans="1:21" ht="16" x14ac:dyDescent="0.2">
      <c r="L10" s="178" t="s">
        <v>2442</v>
      </c>
      <c r="M10" s="179" t="s">
        <v>2445</v>
      </c>
      <c r="N10" s="177">
        <v>44197</v>
      </c>
      <c r="O10" s="126">
        <f>U8</f>
        <v>77393.049999998882</v>
      </c>
      <c r="P10" s="194">
        <f>22129783.62</f>
        <v>22129783.620000001</v>
      </c>
      <c r="Q10" s="126">
        <f>-10944031.74</f>
        <v>-10944031.74</v>
      </c>
      <c r="R10" s="126">
        <v>0</v>
      </c>
      <c r="S10" s="126">
        <v>-10381842.08</v>
      </c>
      <c r="T10" s="132">
        <v>-850000</v>
      </c>
      <c r="U10" s="127">
        <f t="shared" si="4"/>
        <v>31302.85000000149</v>
      </c>
    </row>
    <row r="11" spans="1:21" ht="17" thickBot="1" x14ac:dyDescent="0.25">
      <c r="L11" s="180" t="s">
        <v>2448</v>
      </c>
      <c r="M11" s="181" t="s">
        <v>2449</v>
      </c>
      <c r="N11" s="182">
        <v>44197</v>
      </c>
      <c r="O11" s="129">
        <v>0</v>
      </c>
      <c r="P11" s="133">
        <f>900000</f>
        <v>900000</v>
      </c>
      <c r="Q11" s="129">
        <v>-839275</v>
      </c>
      <c r="R11" s="133">
        <v>-50000</v>
      </c>
      <c r="S11" s="129"/>
      <c r="T11" s="129"/>
      <c r="U11" s="131">
        <f t="shared" si="4"/>
        <v>10725</v>
      </c>
    </row>
    <row r="12" spans="1:21" ht="16" x14ac:dyDescent="0.2">
      <c r="L12" s="121"/>
      <c r="M12" s="176" t="s">
        <v>2463</v>
      </c>
      <c r="N12" s="185">
        <v>44562</v>
      </c>
      <c r="O12" s="122">
        <v>385565.57</v>
      </c>
      <c r="P12" s="142">
        <v>0</v>
      </c>
      <c r="Q12" s="122">
        <v>-23400</v>
      </c>
      <c r="R12" s="122"/>
      <c r="S12" s="122"/>
      <c r="T12" s="192">
        <v>-230000</v>
      </c>
      <c r="U12" s="124">
        <f t="shared" si="4"/>
        <v>132165.57</v>
      </c>
    </row>
    <row r="13" spans="1:21" ht="16" x14ac:dyDescent="0.2">
      <c r="L13" s="178" t="s">
        <v>2442</v>
      </c>
      <c r="M13" s="179" t="s">
        <v>2445</v>
      </c>
      <c r="N13" s="177">
        <v>44562</v>
      </c>
      <c r="O13" s="126">
        <v>31302.85</v>
      </c>
      <c r="P13" s="193">
        <v>24683405.640000001</v>
      </c>
      <c r="Q13" s="126">
        <v>-13032825.52</v>
      </c>
      <c r="R13" s="126">
        <v>-186983.12</v>
      </c>
      <c r="S13" s="126">
        <v>-9772480.1700000018</v>
      </c>
      <c r="T13" s="132">
        <v>-322385.96999999997</v>
      </c>
      <c r="U13" s="127">
        <f t="shared" si="4"/>
        <v>1400033.7100000016</v>
      </c>
    </row>
    <row r="14" spans="1:21" ht="17" thickBot="1" x14ac:dyDescent="0.25">
      <c r="L14" s="180" t="s">
        <v>2442</v>
      </c>
      <c r="M14" s="181" t="s">
        <v>2449</v>
      </c>
      <c r="N14" s="182">
        <v>44562</v>
      </c>
      <c r="O14" s="129">
        <f>U11</f>
        <v>10725</v>
      </c>
      <c r="P14" s="133">
        <v>322385.96999999997</v>
      </c>
      <c r="Q14" s="129"/>
      <c r="R14" s="133"/>
      <c r="S14" s="129"/>
      <c r="T14" s="129"/>
      <c r="U14" s="131">
        <f t="shared" si="4"/>
        <v>333110.96999999997</v>
      </c>
    </row>
    <row r="15" spans="1:21" ht="16" thickBot="1" x14ac:dyDescent="0.25">
      <c r="N15" s="136" t="s">
        <v>2192</v>
      </c>
      <c r="O15" s="137" t="s">
        <v>2453</v>
      </c>
      <c r="P15" s="137"/>
      <c r="Q15" s="137"/>
      <c r="R15" s="138">
        <v>44927</v>
      </c>
      <c r="S15" s="137"/>
      <c r="T15" s="137"/>
      <c r="U15" s="139">
        <f>U13+U14+U12</f>
        <v>1865310.2500000016</v>
      </c>
    </row>
    <row r="16" spans="1:21" x14ac:dyDescent="0.2">
      <c r="A16" s="21" t="s">
        <v>2285</v>
      </c>
      <c r="B16" t="s">
        <v>2260</v>
      </c>
    </row>
    <row r="17" spans="1:26" x14ac:dyDescent="0.2">
      <c r="A17" s="21" t="s">
        <v>0</v>
      </c>
      <c r="B17" t="s">
        <v>2286</v>
      </c>
    </row>
    <row r="19" spans="1:26" x14ac:dyDescent="0.2">
      <c r="A19" s="21" t="s">
        <v>2194</v>
      </c>
      <c r="C19" s="21" t="s">
        <v>2261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6" s="38" customFormat="1" ht="42.75" customHeight="1" x14ac:dyDescent="0.2">
      <c r="A20" s="37" t="s">
        <v>2243</v>
      </c>
      <c r="B20" s="37" t="s">
        <v>2250</v>
      </c>
      <c r="C20" s="45" t="s">
        <v>2272</v>
      </c>
      <c r="D20" s="45" t="s">
        <v>2262</v>
      </c>
      <c r="E20" s="45" t="s">
        <v>2209</v>
      </c>
      <c r="F20" s="45" t="s">
        <v>2266</v>
      </c>
      <c r="G20" s="45" t="s">
        <v>2267</v>
      </c>
      <c r="H20" s="45" t="s">
        <v>2265</v>
      </c>
      <c r="I20" s="45" t="s">
        <v>2268</v>
      </c>
      <c r="J20" s="45" t="s">
        <v>2269</v>
      </c>
      <c r="K20" s="45" t="s">
        <v>2213</v>
      </c>
      <c r="L20" s="45" t="s">
        <v>2427</v>
      </c>
      <c r="M20" s="45" t="s">
        <v>2271</v>
      </c>
      <c r="N20" s="45" t="s">
        <v>2276</v>
      </c>
      <c r="O20" s="45" t="s">
        <v>2270</v>
      </c>
      <c r="P20" s="45" t="s">
        <v>2189</v>
      </c>
      <c r="Q20" s="46" t="s">
        <v>2235</v>
      </c>
      <c r="R20" s="46" t="s">
        <v>2273</v>
      </c>
      <c r="S20" s="46" t="s">
        <v>2236</v>
      </c>
      <c r="T20" s="46" t="s">
        <v>2218</v>
      </c>
      <c r="U20" s="87" t="s">
        <v>2460</v>
      </c>
      <c r="V20" s="45" t="s">
        <v>2193</v>
      </c>
      <c r="W20"/>
      <c r="X20"/>
      <c r="Y20"/>
      <c r="Z20"/>
    </row>
    <row r="21" spans="1:26" s="38" customFormat="1" x14ac:dyDescent="0.2">
      <c r="A21" t="s">
        <v>2248</v>
      </c>
      <c r="B21"/>
      <c r="C21" s="44"/>
      <c r="D21" s="44">
        <v>42510.649999999994</v>
      </c>
      <c r="E21" s="44"/>
      <c r="F21" s="44"/>
      <c r="G21" s="44">
        <v>253370.85000000003</v>
      </c>
      <c r="H21" s="44">
        <v>736000</v>
      </c>
      <c r="I21" s="44">
        <v>1414400</v>
      </c>
      <c r="J21" s="44">
        <v>3270418.3700000006</v>
      </c>
      <c r="K21" s="44">
        <v>787933</v>
      </c>
      <c r="L21" s="2">
        <v>110798.16</v>
      </c>
      <c r="M21" s="44">
        <v>186491.4</v>
      </c>
      <c r="N21" s="44"/>
      <c r="O21" s="44"/>
      <c r="P21" s="44"/>
      <c r="Q21" s="44">
        <v>1424692.21</v>
      </c>
      <c r="R21" s="44">
        <v>941871.52</v>
      </c>
      <c r="S21" s="44">
        <v>6868303.040000001</v>
      </c>
      <c r="T21" s="2">
        <v>537613.4</v>
      </c>
      <c r="U21" s="2"/>
      <c r="V21" s="2">
        <v>16574402.600000003</v>
      </c>
      <c r="W21"/>
      <c r="X21"/>
      <c r="Y21"/>
      <c r="Z21"/>
    </row>
    <row r="22" spans="1:26" x14ac:dyDescent="0.2">
      <c r="A22" t="s">
        <v>2244</v>
      </c>
      <c r="C22" s="44"/>
      <c r="D22" s="44"/>
      <c r="E22" s="44">
        <v>4339233.0299999993</v>
      </c>
      <c r="F22" s="44"/>
      <c r="G22" s="44"/>
      <c r="H22" s="44"/>
      <c r="I22" s="44"/>
      <c r="J22" s="44"/>
      <c r="K22" s="44"/>
      <c r="L22" s="2"/>
      <c r="M22" s="44"/>
      <c r="N22" s="44"/>
      <c r="O22" s="44"/>
      <c r="P22" s="44"/>
      <c r="Q22" s="44"/>
      <c r="R22" s="44"/>
      <c r="S22" s="44"/>
      <c r="T22" s="2"/>
      <c r="U22" s="2"/>
      <c r="V22" s="2">
        <v>4339233.0299999993</v>
      </c>
    </row>
    <row r="23" spans="1:26" x14ac:dyDescent="0.2">
      <c r="A23" t="s">
        <v>2246</v>
      </c>
      <c r="C23" s="44"/>
      <c r="D23" s="44"/>
      <c r="E23" s="44"/>
      <c r="F23" s="44">
        <v>210676.97999999998</v>
      </c>
      <c r="G23" s="44"/>
      <c r="H23" s="44"/>
      <c r="I23" s="44"/>
      <c r="J23" s="44"/>
      <c r="K23" s="44"/>
      <c r="L23" s="2"/>
      <c r="M23" s="44"/>
      <c r="N23" s="44"/>
      <c r="O23" s="44"/>
      <c r="P23" s="44"/>
      <c r="Q23" s="44"/>
      <c r="R23" s="44"/>
      <c r="S23" s="44"/>
      <c r="T23" s="2"/>
      <c r="U23" s="2"/>
      <c r="V23" s="2">
        <v>210676.97999999998</v>
      </c>
    </row>
    <row r="24" spans="1:26" x14ac:dyDescent="0.2">
      <c r="A24" t="s">
        <v>2245</v>
      </c>
      <c r="C24" s="44">
        <v>99300</v>
      </c>
      <c r="D24" s="44"/>
      <c r="E24" s="44"/>
      <c r="F24" s="44"/>
      <c r="G24" s="44"/>
      <c r="H24" s="44"/>
      <c r="I24" s="44"/>
      <c r="J24" s="44"/>
      <c r="K24" s="44">
        <v>33555.269999999997</v>
      </c>
      <c r="L24" s="2"/>
      <c r="M24" s="44">
        <v>13188.11</v>
      </c>
      <c r="N24" s="44"/>
      <c r="O24" s="44"/>
      <c r="P24" s="44"/>
      <c r="Q24" s="44"/>
      <c r="R24" s="44"/>
      <c r="S24" s="44"/>
      <c r="T24" s="2"/>
      <c r="U24" s="2"/>
      <c r="V24" s="2">
        <v>146043.38</v>
      </c>
    </row>
    <row r="25" spans="1:26" x14ac:dyDescent="0.2">
      <c r="A25" t="s">
        <v>2225</v>
      </c>
      <c r="C25" s="44"/>
      <c r="D25" s="44"/>
      <c r="E25" s="44"/>
      <c r="F25" s="44"/>
      <c r="G25" s="44"/>
      <c r="H25" s="44"/>
      <c r="I25" s="44"/>
      <c r="J25" s="44"/>
      <c r="K25" s="44"/>
      <c r="L25" s="2"/>
      <c r="M25" s="44"/>
      <c r="N25" s="44"/>
      <c r="O25" s="44">
        <v>149500</v>
      </c>
      <c r="P25" s="44"/>
      <c r="Q25" s="44"/>
      <c r="R25" s="44"/>
      <c r="S25" s="44"/>
      <c r="T25" s="2"/>
      <c r="U25" s="2"/>
      <c r="V25" s="2">
        <v>149500</v>
      </c>
    </row>
    <row r="26" spans="1:26" x14ac:dyDescent="0.2">
      <c r="A26" t="s">
        <v>2276</v>
      </c>
      <c r="C26" s="44"/>
      <c r="D26" s="44"/>
      <c r="E26" s="44"/>
      <c r="F26" s="44"/>
      <c r="G26" s="44"/>
      <c r="H26" s="44"/>
      <c r="I26" s="44">
        <v>20200</v>
      </c>
      <c r="J26" s="44">
        <v>223613</v>
      </c>
      <c r="K26" s="44"/>
      <c r="L26" s="2"/>
      <c r="M26" s="44"/>
      <c r="N26" s="44">
        <v>1291136.6999999997</v>
      </c>
      <c r="O26" s="44"/>
      <c r="P26" s="44"/>
      <c r="Q26" s="44"/>
      <c r="R26" s="44"/>
      <c r="S26" s="44"/>
      <c r="T26" s="2"/>
      <c r="U26" s="2"/>
      <c r="V26" s="2">
        <v>1534949.6999999997</v>
      </c>
    </row>
    <row r="27" spans="1:26" x14ac:dyDescent="0.2">
      <c r="A27" t="s">
        <v>2247</v>
      </c>
      <c r="C27" s="44"/>
      <c r="D27" s="44"/>
      <c r="E27" s="44"/>
      <c r="F27" s="44"/>
      <c r="G27" s="44"/>
      <c r="H27" s="44"/>
      <c r="I27" s="44"/>
      <c r="J27" s="44"/>
      <c r="K27" s="44"/>
      <c r="L27" s="2"/>
      <c r="M27" s="44"/>
      <c r="N27" s="44"/>
      <c r="O27" s="44"/>
      <c r="P27" s="44">
        <v>37483.120000000003</v>
      </c>
      <c r="Q27" s="44"/>
      <c r="R27" s="44"/>
      <c r="S27" s="44"/>
      <c r="T27" s="2"/>
      <c r="U27" s="2"/>
      <c r="V27" s="2">
        <v>37483.120000000003</v>
      </c>
    </row>
    <row r="28" spans="1:26" x14ac:dyDescent="0.2">
      <c r="A28" t="s">
        <v>2429</v>
      </c>
      <c r="C28" s="44"/>
      <c r="D28" s="44"/>
      <c r="E28" s="44"/>
      <c r="F28" s="44"/>
      <c r="G28" s="44"/>
      <c r="H28" s="44"/>
      <c r="I28" s="44"/>
      <c r="J28" s="44"/>
      <c r="K28" s="44"/>
      <c r="L28" s="2"/>
      <c r="M28" s="44"/>
      <c r="N28" s="44"/>
      <c r="O28" s="44"/>
      <c r="P28" s="44"/>
      <c r="Q28" s="44"/>
      <c r="R28" s="44"/>
      <c r="S28" s="44"/>
      <c r="T28" s="2"/>
      <c r="U28" s="2">
        <v>322385.96999999997</v>
      </c>
      <c r="V28" s="2">
        <v>322385.96999999997</v>
      </c>
    </row>
    <row r="29" spans="1:26" x14ac:dyDescent="0.2">
      <c r="A29" t="s">
        <v>2193</v>
      </c>
      <c r="C29" s="44">
        <v>99300</v>
      </c>
      <c r="D29" s="44">
        <v>42510.649999999994</v>
      </c>
      <c r="E29" s="44">
        <v>4339233.0299999993</v>
      </c>
      <c r="F29" s="44">
        <v>210676.97999999998</v>
      </c>
      <c r="G29" s="44">
        <v>253370.85000000003</v>
      </c>
      <c r="H29" s="44">
        <v>736000</v>
      </c>
      <c r="I29" s="44">
        <v>1434600</v>
      </c>
      <c r="J29" s="44">
        <v>3494031.3700000006</v>
      </c>
      <c r="K29" s="44">
        <v>821488.27</v>
      </c>
      <c r="L29" s="2">
        <v>110798.16</v>
      </c>
      <c r="M29" s="44">
        <v>199679.51</v>
      </c>
      <c r="N29" s="44">
        <v>1291136.6999999997</v>
      </c>
      <c r="O29" s="44">
        <v>149500</v>
      </c>
      <c r="P29" s="44">
        <v>37483.120000000003</v>
      </c>
      <c r="Q29" s="44">
        <v>1424692.21</v>
      </c>
      <c r="R29" s="44">
        <v>941871.52</v>
      </c>
      <c r="S29" s="44">
        <v>6868303.040000001</v>
      </c>
      <c r="T29" s="2">
        <v>537613.4</v>
      </c>
      <c r="U29" s="2">
        <v>322385.96999999997</v>
      </c>
      <c r="V29" s="2">
        <v>23314674.780000001</v>
      </c>
    </row>
    <row r="30" spans="1:26" x14ac:dyDescent="0.2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6" x14ac:dyDescent="0.2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6" x14ac:dyDescent="0.2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  <row r="45" customFormat="1" x14ac:dyDescent="0.2"/>
    <row r="46" customFormat="1" x14ac:dyDescent="0.2"/>
    <row r="47" customFormat="1" x14ac:dyDescent="0.2"/>
    <row r="48" customFormat="1" x14ac:dyDescent="0.2"/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</sheetData>
  <pageMargins left="0.7" right="0.7" top="0.75" bottom="0.75" header="0.3" footer="0.3"/>
  <pageSetup paperSize="9" orientation="portrait" verticalDpi="0" r:id="rId2"/>
  <ignoredErrors>
    <ignoredError sqref="U7:U9 U12" formulaRange="1"/>
    <ignoredError sqref="L10:L11 L13:L14 L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9CF0-1AE2-4A6F-AABF-E634EA8484BF}">
  <sheetPr codeName="Лист2">
    <tabColor rgb="FF92D050"/>
  </sheetPr>
  <dimension ref="A1:Z1509"/>
  <sheetViews>
    <sheetView zoomScale="85" zoomScaleNormal="85" workbookViewId="0">
      <pane ySplit="16" topLeftCell="A41" activePane="bottomLeft" state="frozen"/>
      <selection pane="bottomLeft" activeCell="F57" sqref="F57"/>
    </sheetView>
  </sheetViews>
  <sheetFormatPr baseColWidth="10" defaultColWidth="8.83203125" defaultRowHeight="15" x14ac:dyDescent="0.2"/>
  <cols>
    <col min="1" max="1" width="23.1640625" customWidth="1"/>
    <col min="2" max="2" width="39.5" customWidth="1"/>
    <col min="3" max="3" width="31.1640625" style="42" customWidth="1"/>
    <col min="4" max="4" width="14.33203125" style="42" customWidth="1"/>
    <col min="5" max="5" width="14.6640625" style="42" customWidth="1"/>
    <col min="6" max="7" width="15.5" style="42" customWidth="1"/>
    <col min="8" max="8" width="14.5" style="42" customWidth="1"/>
    <col min="9" max="9" width="13" style="42" customWidth="1"/>
    <col min="10" max="10" width="14.5" style="42" customWidth="1"/>
    <col min="11" max="11" width="15" style="42" customWidth="1"/>
    <col min="12" max="12" width="16.5" style="42" customWidth="1"/>
    <col min="13" max="13" width="17.5" style="42" customWidth="1"/>
    <col min="14" max="14" width="16.5" style="42" customWidth="1"/>
    <col min="15" max="16" width="16.83203125" style="42" customWidth="1"/>
    <col min="17" max="17" width="16.33203125" style="42" customWidth="1"/>
    <col min="18" max="18" width="14" style="42" customWidth="1"/>
    <col min="19" max="19" width="15.1640625" style="42" customWidth="1"/>
    <col min="20" max="20" width="13" style="42" customWidth="1"/>
    <col min="21" max="21" width="14.5" style="42" customWidth="1"/>
    <col min="22" max="22" width="12.5" customWidth="1"/>
    <col min="23" max="23" width="13.33203125" customWidth="1"/>
    <col min="24" max="24" width="18" customWidth="1"/>
    <col min="25" max="25" width="12.1640625" customWidth="1"/>
    <col min="26" max="26" width="38" bestFit="1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6" ht="49" thickBot="1" x14ac:dyDescent="0.25">
      <c r="A1" s="149" t="s">
        <v>2441</v>
      </c>
      <c r="B1" s="153" t="s">
        <v>2457</v>
      </c>
      <c r="C1" s="153" t="s">
        <v>2456</v>
      </c>
      <c r="D1" s="150" t="s">
        <v>2455</v>
      </c>
      <c r="E1" s="150" t="s">
        <v>2444</v>
      </c>
      <c r="F1" s="151" t="s">
        <v>2451</v>
      </c>
      <c r="G1" s="151" t="s">
        <v>2452</v>
      </c>
      <c r="H1" s="151" t="s">
        <v>2447</v>
      </c>
      <c r="I1" s="151" t="s">
        <v>2446</v>
      </c>
      <c r="J1" s="152" t="s">
        <v>2454</v>
      </c>
    </row>
    <row r="2" spans="1:26" ht="16" x14ac:dyDescent="0.2">
      <c r="A2" s="183"/>
      <c r="B2" s="184" t="s">
        <v>2463</v>
      </c>
      <c r="C2" s="185">
        <v>43831</v>
      </c>
      <c r="D2" s="122">
        <v>1517832.57</v>
      </c>
      <c r="E2" s="142">
        <v>0</v>
      </c>
      <c r="F2" s="122">
        <v>-5332</v>
      </c>
      <c r="G2" s="122"/>
      <c r="H2" s="122"/>
      <c r="I2" s="192">
        <v>-700000</v>
      </c>
      <c r="J2" s="124">
        <v>812500.57000000007</v>
      </c>
    </row>
    <row r="3" spans="1:26" ht="17" thickBot="1" x14ac:dyDescent="0.25">
      <c r="A3" s="186" t="s">
        <v>2442</v>
      </c>
      <c r="B3" s="187" t="s">
        <v>2445</v>
      </c>
      <c r="C3" s="188">
        <v>43831</v>
      </c>
      <c r="D3" s="189">
        <v>450864.95</v>
      </c>
      <c r="E3" s="195">
        <v>20276096.640000001</v>
      </c>
      <c r="F3" s="189">
        <v>-11040591.850000003</v>
      </c>
      <c r="G3" s="190">
        <v>-30012.49</v>
      </c>
      <c r="H3" s="189">
        <v>-9578964.1999999974</v>
      </c>
      <c r="I3" s="189">
        <v>0</v>
      </c>
      <c r="J3" s="191">
        <v>77393.049999998882</v>
      </c>
    </row>
    <row r="4" spans="1:26" ht="16" x14ac:dyDescent="0.2">
      <c r="A4" s="121"/>
      <c r="B4" s="176" t="s">
        <v>2463</v>
      </c>
      <c r="C4" s="185">
        <v>44197</v>
      </c>
      <c r="D4" s="122">
        <v>812500.57</v>
      </c>
      <c r="E4" s="142">
        <v>0</v>
      </c>
      <c r="F4" s="122">
        <v>-26935</v>
      </c>
      <c r="G4" s="122">
        <v>-100000</v>
      </c>
      <c r="H4" s="122"/>
      <c r="I4" s="175">
        <v>-300000</v>
      </c>
      <c r="J4" s="124">
        <v>385565.56999999995</v>
      </c>
    </row>
    <row r="5" spans="1:26" ht="16" x14ac:dyDescent="0.2">
      <c r="A5" s="178" t="s">
        <v>2442</v>
      </c>
      <c r="B5" s="179" t="s">
        <v>2445</v>
      </c>
      <c r="C5" s="177">
        <v>44197</v>
      </c>
      <c r="D5" s="126">
        <v>77393.049999998882</v>
      </c>
      <c r="E5" s="194">
        <v>22129783.620000001</v>
      </c>
      <c r="F5" s="126">
        <v>-10944031.74</v>
      </c>
      <c r="G5" s="126">
        <v>0</v>
      </c>
      <c r="H5" s="126">
        <v>-10381842.08</v>
      </c>
      <c r="I5" s="132">
        <v>-850000</v>
      </c>
      <c r="J5" s="127">
        <v>31302.85000000149</v>
      </c>
    </row>
    <row r="6" spans="1:26" ht="17" thickBot="1" x14ac:dyDescent="0.25">
      <c r="A6" s="180" t="s">
        <v>2448</v>
      </c>
      <c r="B6" s="181" t="s">
        <v>2449</v>
      </c>
      <c r="C6" s="182">
        <v>44197</v>
      </c>
      <c r="D6" s="129">
        <v>0</v>
      </c>
      <c r="E6" s="133">
        <v>900000</v>
      </c>
      <c r="F6" s="129">
        <v>-839275</v>
      </c>
      <c r="G6" s="133">
        <v>-50000</v>
      </c>
      <c r="H6" s="129"/>
      <c r="I6" s="129"/>
      <c r="J6" s="131">
        <v>10725</v>
      </c>
    </row>
    <row r="7" spans="1:26" ht="16" x14ac:dyDescent="0.2">
      <c r="A7" s="121"/>
      <c r="B7" s="176" t="s">
        <v>2463</v>
      </c>
      <c r="C7" s="185">
        <v>44562</v>
      </c>
      <c r="D7" s="122">
        <v>385565.57</v>
      </c>
      <c r="E7" s="142">
        <v>0</v>
      </c>
      <c r="F7" s="122">
        <v>-23400</v>
      </c>
      <c r="G7" s="122"/>
      <c r="H7" s="122"/>
      <c r="I7" s="192">
        <v>-230000</v>
      </c>
      <c r="J7" s="124">
        <v>132165.57</v>
      </c>
    </row>
    <row r="8" spans="1:26" ht="16" x14ac:dyDescent="0.2">
      <c r="A8" s="178" t="s">
        <v>2442</v>
      </c>
      <c r="B8" s="179" t="s">
        <v>2445</v>
      </c>
      <c r="C8" s="177">
        <v>44562</v>
      </c>
      <c r="D8" s="126">
        <v>31302.85</v>
      </c>
      <c r="E8" s="193">
        <v>24683405.640000001</v>
      </c>
      <c r="F8" s="126">
        <f>-13049825.52-537613.4</f>
        <v>-13587438.92</v>
      </c>
      <c r="G8" s="126">
        <v>-169983.12</v>
      </c>
      <c r="H8" s="126">
        <f>-9772480.17+537613.4</f>
        <v>-9234866.7699999996</v>
      </c>
      <c r="I8" s="132">
        <v>-322385.96999999997</v>
      </c>
      <c r="J8" s="127">
        <v>1400033.71000001</v>
      </c>
    </row>
    <row r="9" spans="1:26" ht="17" thickBot="1" x14ac:dyDescent="0.25">
      <c r="A9" s="180" t="s">
        <v>2442</v>
      </c>
      <c r="B9" s="181" t="s">
        <v>2449</v>
      </c>
      <c r="C9" s="182">
        <v>44562</v>
      </c>
      <c r="D9" s="129">
        <v>10725</v>
      </c>
      <c r="E9" s="133">
        <v>322385.96999999997</v>
      </c>
      <c r="F9" s="129"/>
      <c r="G9" s="133"/>
      <c r="H9" s="129"/>
      <c r="I9" s="129"/>
      <c r="J9" s="131">
        <v>333110.96999999997</v>
      </c>
    </row>
    <row r="10" spans="1:26" ht="16" thickBot="1" x14ac:dyDescent="0.25">
      <c r="A10" s="42"/>
      <c r="B10" s="42"/>
      <c r="C10" s="136" t="s">
        <v>2192</v>
      </c>
      <c r="D10" s="137" t="s">
        <v>2453</v>
      </c>
      <c r="E10" s="137"/>
      <c r="F10" s="137"/>
      <c r="G10" s="138">
        <v>44927</v>
      </c>
      <c r="H10" s="137"/>
      <c r="I10" s="137"/>
      <c r="J10" s="139">
        <v>1865310.2500000054</v>
      </c>
    </row>
    <row r="13" spans="1:26" x14ac:dyDescent="0.2">
      <c r="A13" s="21" t="s">
        <v>0</v>
      </c>
      <c r="B13" t="s">
        <v>2286</v>
      </c>
    </row>
    <row r="15" spans="1:26" x14ac:dyDescent="0.2">
      <c r="A15" s="21" t="s">
        <v>2194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6" s="38" customFormat="1" ht="32" x14ac:dyDescent="0.2">
      <c r="A16" s="199" t="s">
        <v>2261</v>
      </c>
      <c r="B16" s="37" t="s">
        <v>2243</v>
      </c>
      <c r="C16" s="37" t="s">
        <v>2250</v>
      </c>
      <c r="D16" s="45" t="s">
        <v>2853</v>
      </c>
      <c r="E16"/>
      <c r="F16"/>
      <c r="G16"/>
      <c r="H16"/>
      <c r="I16" s="197" t="s">
        <v>2464</v>
      </c>
      <c r="J16" s="197" t="s">
        <v>2465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s="38" customFormat="1" ht="16" x14ac:dyDescent="0.2">
      <c r="A17" s="45" t="s">
        <v>2262</v>
      </c>
      <c r="B17" t="s">
        <v>2248</v>
      </c>
      <c r="C17" t="s">
        <v>2204</v>
      </c>
      <c r="D17" s="44">
        <v>229511.83999999994</v>
      </c>
      <c r="E17"/>
      <c r="F17"/>
      <c r="G17"/>
      <c r="H17"/>
      <c r="I17" s="44">
        <v>30000</v>
      </c>
      <c r="J17" s="20">
        <f>I17*3</f>
        <v>90000</v>
      </c>
      <c r="K17"/>
      <c r="L17"/>
      <c r="M17"/>
      <c r="N17"/>
      <c r="O17" s="42"/>
      <c r="P17" s="42"/>
      <c r="Q17" s="42"/>
      <c r="R17" s="42"/>
      <c r="S17" s="42"/>
      <c r="T17"/>
      <c r="U17"/>
      <c r="V17"/>
      <c r="W17"/>
      <c r="X17"/>
      <c r="Y17"/>
      <c r="Z17"/>
    </row>
    <row r="18" spans="1:26" x14ac:dyDescent="0.2">
      <c r="A18" s="45"/>
      <c r="B18" t="s">
        <v>2245</v>
      </c>
      <c r="C18" t="s">
        <v>2280</v>
      </c>
      <c r="D18" s="44">
        <v>380</v>
      </c>
      <c r="E18"/>
      <c r="F18"/>
      <c r="G18"/>
      <c r="H18"/>
      <c r="I18" s="44">
        <v>4593456</v>
      </c>
      <c r="J18" s="20">
        <f t="shared" ref="J18:J32" si="0">I18*3</f>
        <v>13780368</v>
      </c>
      <c r="K18"/>
      <c r="L18"/>
      <c r="M18" s="21" t="s">
        <v>0</v>
      </c>
      <c r="N18" t="s">
        <v>2286</v>
      </c>
      <c r="T18"/>
      <c r="U18"/>
    </row>
    <row r="19" spans="1:26" ht="16" x14ac:dyDescent="0.2">
      <c r="A19" s="45" t="s">
        <v>2209</v>
      </c>
      <c r="B19" t="s">
        <v>2244</v>
      </c>
      <c r="C19" t="s">
        <v>2232</v>
      </c>
      <c r="D19" s="44">
        <v>111348</v>
      </c>
      <c r="E19"/>
      <c r="F19"/>
      <c r="G19"/>
      <c r="H19"/>
      <c r="I19">
        <v>79200</v>
      </c>
      <c r="J19" s="20">
        <f t="shared" si="0"/>
        <v>237600</v>
      </c>
      <c r="K19"/>
      <c r="L19"/>
      <c r="M19"/>
      <c r="N19"/>
      <c r="T19"/>
      <c r="U19"/>
    </row>
    <row r="20" spans="1:26" x14ac:dyDescent="0.2">
      <c r="A20" s="45"/>
      <c r="C20" t="s">
        <v>2209</v>
      </c>
      <c r="D20" s="44">
        <v>10230248.970000001</v>
      </c>
      <c r="E20"/>
      <c r="F20"/>
      <c r="G20"/>
      <c r="H20"/>
      <c r="I20"/>
      <c r="J20" s="20">
        <f t="shared" si="0"/>
        <v>0</v>
      </c>
      <c r="K20"/>
      <c r="L20"/>
      <c r="M20" s="21" t="s">
        <v>2194</v>
      </c>
      <c r="N20"/>
      <c r="O20"/>
      <c r="P20"/>
      <c r="Q20"/>
      <c r="R20"/>
      <c r="S20"/>
      <c r="T20"/>
      <c r="U20"/>
    </row>
    <row r="21" spans="1:26" ht="32" x14ac:dyDescent="0.2">
      <c r="A21" s="45"/>
      <c r="C21" t="s">
        <v>2215</v>
      </c>
      <c r="D21" s="44">
        <v>11527</v>
      </c>
      <c r="E21"/>
      <c r="F21"/>
      <c r="G21"/>
      <c r="H21"/>
      <c r="I21" s="2">
        <v>571423</v>
      </c>
      <c r="J21" s="20">
        <f t="shared" si="0"/>
        <v>1714269</v>
      </c>
      <c r="K21"/>
      <c r="L21"/>
      <c r="M21" s="21" t="s">
        <v>2261</v>
      </c>
      <c r="N21" s="37" t="s">
        <v>2243</v>
      </c>
      <c r="O21" s="37" t="s">
        <v>2250</v>
      </c>
      <c r="P21" s="45" t="s">
        <v>2853</v>
      </c>
      <c r="Q21"/>
      <c r="R21"/>
      <c r="S21"/>
      <c r="T21"/>
      <c r="U21"/>
    </row>
    <row r="22" spans="1:26" ht="16" x14ac:dyDescent="0.2">
      <c r="A22" s="45"/>
      <c r="C22" t="s">
        <v>2206</v>
      </c>
      <c r="D22" s="44">
        <v>2816681.7300000018</v>
      </c>
      <c r="E22"/>
      <c r="F22"/>
      <c r="G22"/>
      <c r="H22"/>
      <c r="I22"/>
      <c r="J22" s="20">
        <f t="shared" si="0"/>
        <v>0</v>
      </c>
      <c r="K22"/>
      <c r="L22"/>
      <c r="M22" s="46" t="s">
        <v>2235</v>
      </c>
      <c r="N22"/>
      <c r="O22"/>
      <c r="P22" s="44">
        <v>5794495.2900000019</v>
      </c>
      <c r="Q22"/>
      <c r="R22"/>
      <c r="S22"/>
      <c r="T22"/>
      <c r="U22"/>
    </row>
    <row r="23" spans="1:26" ht="16" x14ac:dyDescent="0.2">
      <c r="A23" s="45"/>
      <c r="C23" t="s">
        <v>2205</v>
      </c>
      <c r="D23" s="44">
        <v>827868.65</v>
      </c>
      <c r="E23"/>
      <c r="F23"/>
      <c r="G23"/>
      <c r="H23"/>
      <c r="I23" s="44">
        <v>300000</v>
      </c>
      <c r="J23" s="20">
        <f t="shared" si="0"/>
        <v>900000</v>
      </c>
      <c r="K23"/>
      <c r="L23"/>
      <c r="M23" s="46" t="s">
        <v>2273</v>
      </c>
      <c r="N23"/>
      <c r="O23"/>
      <c r="P23" s="44">
        <v>3631428.1999999988</v>
      </c>
      <c r="Q23"/>
      <c r="R23"/>
      <c r="S23"/>
      <c r="T23"/>
      <c r="U23"/>
    </row>
    <row r="24" spans="1:26" ht="16" x14ac:dyDescent="0.2">
      <c r="A24" s="45"/>
      <c r="C24" t="s">
        <v>2214</v>
      </c>
      <c r="D24" s="44">
        <v>1700</v>
      </c>
      <c r="E24"/>
      <c r="F24"/>
      <c r="G24"/>
      <c r="H24"/>
      <c r="I24" s="44">
        <v>600000</v>
      </c>
      <c r="J24" s="20">
        <f t="shared" si="0"/>
        <v>1800000</v>
      </c>
      <c r="K24"/>
      <c r="L24"/>
      <c r="M24" s="46" t="s">
        <v>2236</v>
      </c>
      <c r="N24"/>
      <c r="O24"/>
      <c r="P24" s="44">
        <v>23195914.620000001</v>
      </c>
      <c r="Q24"/>
      <c r="R24"/>
      <c r="S24"/>
      <c r="T24"/>
      <c r="U24"/>
    </row>
    <row r="25" spans="1:26" ht="16" x14ac:dyDescent="0.2">
      <c r="A25" s="45"/>
      <c r="C25" t="s">
        <v>2434</v>
      </c>
      <c r="D25" s="44">
        <v>140261.00000000003</v>
      </c>
      <c r="E25"/>
      <c r="F25"/>
      <c r="G25"/>
      <c r="H25"/>
      <c r="I25" s="44">
        <v>3000000</v>
      </c>
      <c r="J25" s="20">
        <f t="shared" si="0"/>
        <v>9000000</v>
      </c>
      <c r="K25"/>
      <c r="L25"/>
      <c r="M25" s="45" t="s">
        <v>2270</v>
      </c>
      <c r="N25"/>
      <c r="O25"/>
      <c r="P25" s="44">
        <v>301190.2</v>
      </c>
      <c r="Q25"/>
      <c r="R25"/>
      <c r="S25"/>
      <c r="T25"/>
      <c r="U25"/>
    </row>
    <row r="26" spans="1:26" ht="16" x14ac:dyDescent="0.2">
      <c r="A26" s="45" t="s">
        <v>2264</v>
      </c>
      <c r="B26" t="s">
        <v>2244</v>
      </c>
      <c r="C26" t="s">
        <v>2434</v>
      </c>
      <c r="D26" s="2">
        <v>19500</v>
      </c>
      <c r="E26"/>
      <c r="F26"/>
      <c r="G26"/>
      <c r="H26"/>
      <c r="I26" s="44">
        <v>3953400</v>
      </c>
      <c r="J26" s="20">
        <f t="shared" si="0"/>
        <v>11860200</v>
      </c>
      <c r="K26"/>
      <c r="L26"/>
      <c r="M26" s="45" t="s">
        <v>2189</v>
      </c>
      <c r="N26"/>
      <c r="O26"/>
      <c r="P26" s="44">
        <v>37483.120000000003</v>
      </c>
      <c r="Q26"/>
      <c r="R26"/>
      <c r="S26"/>
      <c r="T26"/>
      <c r="U26"/>
    </row>
    <row r="27" spans="1:26" x14ac:dyDescent="0.2">
      <c r="A27" s="45"/>
      <c r="B27" t="s">
        <v>2245</v>
      </c>
      <c r="C27" t="s">
        <v>2216</v>
      </c>
      <c r="D27" s="2">
        <v>3065</v>
      </c>
      <c r="E27"/>
      <c r="F27"/>
      <c r="G27"/>
      <c r="H27"/>
      <c r="I27" s="44">
        <v>960000</v>
      </c>
      <c r="J27" s="20">
        <f t="shared" si="0"/>
        <v>2880000</v>
      </c>
      <c r="K27"/>
      <c r="L27"/>
      <c r="M27" t="s">
        <v>2193</v>
      </c>
      <c r="N27"/>
      <c r="O27"/>
      <c r="P27" s="2">
        <v>32960511.43</v>
      </c>
      <c r="Q27"/>
      <c r="R27"/>
      <c r="S27"/>
      <c r="T27"/>
      <c r="U27"/>
    </row>
    <row r="28" spans="1:26" ht="32" x14ac:dyDescent="0.2">
      <c r="A28" s="45" t="s">
        <v>2266</v>
      </c>
      <c r="B28" t="s">
        <v>2246</v>
      </c>
      <c r="C28" t="s">
        <v>2241</v>
      </c>
      <c r="D28" s="44">
        <v>41779</v>
      </c>
      <c r="E28"/>
      <c r="F28"/>
      <c r="G28"/>
      <c r="H28"/>
      <c r="I28" s="44">
        <v>60000</v>
      </c>
      <c r="J28" s="20">
        <f t="shared" si="0"/>
        <v>180000</v>
      </c>
      <c r="K28"/>
      <c r="L28"/>
      <c r="M28"/>
      <c r="N28"/>
      <c r="O28"/>
      <c r="P28"/>
      <c r="Q28"/>
      <c r="R28"/>
      <c r="S28"/>
      <c r="T28"/>
      <c r="U28"/>
    </row>
    <row r="29" spans="1:26" x14ac:dyDescent="0.2">
      <c r="A29" s="45"/>
      <c r="C29" t="s">
        <v>2238</v>
      </c>
      <c r="D29" s="44">
        <v>769240.46</v>
      </c>
      <c r="E29"/>
      <c r="F29"/>
      <c r="G29"/>
      <c r="H29"/>
      <c r="I29" s="44">
        <v>384000</v>
      </c>
      <c r="J29" s="20">
        <f t="shared" si="0"/>
        <v>1152000</v>
      </c>
      <c r="K29"/>
      <c r="L29"/>
      <c r="M29"/>
      <c r="N29"/>
      <c r="O29"/>
      <c r="P29"/>
      <c r="Q29"/>
      <c r="R29"/>
      <c r="S29"/>
      <c r="T29"/>
      <c r="U29"/>
    </row>
    <row r="30" spans="1:26" x14ac:dyDescent="0.2">
      <c r="A30" s="45"/>
      <c r="C30" t="s">
        <v>2428</v>
      </c>
      <c r="D30" s="44">
        <v>30310</v>
      </c>
      <c r="E30"/>
      <c r="F30"/>
      <c r="G30"/>
      <c r="H30"/>
      <c r="I30" s="44">
        <v>91200</v>
      </c>
      <c r="J30" s="20">
        <f t="shared" si="0"/>
        <v>273600</v>
      </c>
      <c r="K30"/>
      <c r="L30"/>
      <c r="M30"/>
      <c r="N30"/>
      <c r="O30"/>
      <c r="P30"/>
      <c r="Q30"/>
      <c r="R30"/>
      <c r="S30"/>
      <c r="T30"/>
      <c r="U30"/>
    </row>
    <row r="31" spans="1:26" x14ac:dyDescent="0.2">
      <c r="A31" s="196" t="s">
        <v>2218</v>
      </c>
      <c r="B31" t="s">
        <v>2248</v>
      </c>
      <c r="C31" t="s">
        <v>2218</v>
      </c>
      <c r="D31" s="2">
        <v>1930037.73</v>
      </c>
      <c r="E31"/>
      <c r="F31"/>
      <c r="G31"/>
      <c r="H31"/>
      <c r="I31" s="198">
        <f>SUM(I17:I30)</f>
        <v>14622679</v>
      </c>
      <c r="J31" s="198">
        <f>SUM(J17:J30)</f>
        <v>43868037</v>
      </c>
      <c r="K31"/>
      <c r="L31"/>
      <c r="M31"/>
      <c r="N31"/>
      <c r="O31"/>
      <c r="P31"/>
      <c r="Q31"/>
      <c r="R31"/>
      <c r="S31"/>
      <c r="T31"/>
      <c r="U31"/>
    </row>
    <row r="32" spans="1:26" ht="16" x14ac:dyDescent="0.2">
      <c r="A32" s="45" t="s">
        <v>2272</v>
      </c>
      <c r="B32" t="s">
        <v>2245</v>
      </c>
      <c r="C32" t="s">
        <v>2220</v>
      </c>
      <c r="D32" s="44">
        <v>183551.96</v>
      </c>
      <c r="E32"/>
      <c r="F32"/>
      <c r="G32"/>
      <c r="H32"/>
      <c r="I32"/>
      <c r="J32" s="20">
        <f t="shared" si="0"/>
        <v>0</v>
      </c>
      <c r="K32"/>
      <c r="L32"/>
      <c r="M32"/>
      <c r="N32"/>
      <c r="O32"/>
      <c r="P32"/>
      <c r="Q32"/>
      <c r="R32"/>
      <c r="S32"/>
      <c r="T32"/>
      <c r="U32"/>
    </row>
    <row r="33" spans="1:26" ht="16" x14ac:dyDescent="0.2">
      <c r="A33" s="45" t="s">
        <v>2267</v>
      </c>
      <c r="B33" t="s">
        <v>2248</v>
      </c>
      <c r="C33" t="s">
        <v>2221</v>
      </c>
      <c r="D33" s="44">
        <v>296637.39</v>
      </c>
      <c r="E33"/>
      <c r="F33"/>
      <c r="G33"/>
      <c r="H33"/>
      <c r="K33"/>
      <c r="L33"/>
      <c r="M33"/>
      <c r="N33"/>
      <c r="O33"/>
      <c r="P33"/>
      <c r="Q33"/>
      <c r="R33"/>
      <c r="S33"/>
      <c r="T33"/>
      <c r="U33"/>
    </row>
    <row r="34" spans="1:26" x14ac:dyDescent="0.2">
      <c r="A34" s="45"/>
      <c r="C34" t="s">
        <v>2240</v>
      </c>
      <c r="D34" s="44">
        <v>520717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6" x14ac:dyDescent="0.2">
      <c r="A35" s="45"/>
      <c r="B35" t="s">
        <v>2246</v>
      </c>
      <c r="C35" t="s">
        <v>2428</v>
      </c>
      <c r="D35" s="44">
        <v>44670</v>
      </c>
      <c r="E35"/>
      <c r="F35"/>
      <c r="G35"/>
    </row>
    <row r="36" spans="1:26" ht="16" x14ac:dyDescent="0.2">
      <c r="A36" s="45" t="s">
        <v>2265</v>
      </c>
      <c r="B36" t="s">
        <v>2248</v>
      </c>
      <c r="C36" t="s">
        <v>2201</v>
      </c>
      <c r="D36" s="44">
        <v>2236737</v>
      </c>
      <c r="E36"/>
      <c r="F36"/>
      <c r="G36"/>
    </row>
    <row r="37" spans="1:26" ht="16" x14ac:dyDescent="0.2">
      <c r="A37" s="45" t="s">
        <v>2268</v>
      </c>
      <c r="B37" t="s">
        <v>2248</v>
      </c>
      <c r="C37" t="s">
        <v>2227</v>
      </c>
      <c r="D37" s="44">
        <v>134700.07</v>
      </c>
      <c r="E37"/>
      <c r="F37"/>
      <c r="G37"/>
    </row>
    <row r="38" spans="1:26" x14ac:dyDescent="0.2">
      <c r="A38" s="45"/>
      <c r="C38" t="s">
        <v>2202</v>
      </c>
      <c r="D38" s="44">
        <v>4892810</v>
      </c>
      <c r="E38"/>
      <c r="F38"/>
      <c r="G38"/>
      <c r="H38"/>
      <c r="K38"/>
      <c r="L38"/>
      <c r="M38"/>
      <c r="N38"/>
      <c r="O38"/>
      <c r="P38"/>
      <c r="Q38"/>
      <c r="R38"/>
      <c r="S38"/>
      <c r="T38"/>
      <c r="U38"/>
    </row>
    <row r="39" spans="1:26" s="38" customFormat="1" x14ac:dyDescent="0.2">
      <c r="A39" s="45"/>
      <c r="B39"/>
      <c r="C39" t="s">
        <v>2268</v>
      </c>
      <c r="D39" s="44">
        <v>18000</v>
      </c>
      <c r="E39"/>
      <c r="F39"/>
      <c r="G39"/>
      <c r="H39"/>
      <c r="I39" s="42"/>
      <c r="J39" s="42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38" customFormat="1" x14ac:dyDescent="0.2">
      <c r="A40" s="45"/>
      <c r="B40" t="s">
        <v>2276</v>
      </c>
      <c r="C40" t="s">
        <v>2227</v>
      </c>
      <c r="D40" s="44">
        <v>217108</v>
      </c>
      <c r="E40"/>
      <c r="F40"/>
      <c r="G40"/>
      <c r="H40"/>
      <c r="I40" s="42"/>
      <c r="J40" s="42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x14ac:dyDescent="0.2">
      <c r="A41" s="45"/>
      <c r="C41" t="s">
        <v>2231</v>
      </c>
      <c r="D41" s="44">
        <v>27500</v>
      </c>
      <c r="E41"/>
      <c r="F41"/>
      <c r="G41"/>
      <c r="H41"/>
      <c r="I41" s="44"/>
      <c r="J41" s="20"/>
      <c r="K41"/>
      <c r="L41"/>
      <c r="M41"/>
      <c r="N41"/>
      <c r="O41"/>
      <c r="P41"/>
      <c r="Q41"/>
      <c r="R41"/>
      <c r="S41"/>
      <c r="T41"/>
      <c r="U41"/>
    </row>
    <row r="42" spans="1:26" ht="16" x14ac:dyDescent="0.2">
      <c r="A42" s="45" t="s">
        <v>2269</v>
      </c>
      <c r="B42" t="s">
        <v>2248</v>
      </c>
      <c r="C42" t="s">
        <v>2233</v>
      </c>
      <c r="D42" s="44">
        <v>228658.99999999994</v>
      </c>
      <c r="E42"/>
      <c r="F42"/>
      <c r="G42"/>
      <c r="H42"/>
      <c r="I42"/>
      <c r="J42" s="20"/>
      <c r="K42"/>
      <c r="L42"/>
      <c r="M42"/>
      <c r="N42"/>
      <c r="O42"/>
      <c r="P42"/>
      <c r="Q42"/>
      <c r="R42"/>
      <c r="S42"/>
      <c r="T42"/>
      <c r="U42"/>
    </row>
    <row r="43" spans="1:26" x14ac:dyDescent="0.2">
      <c r="A43" s="45"/>
      <c r="C43" t="s">
        <v>2223</v>
      </c>
      <c r="D43" s="44">
        <v>38385</v>
      </c>
      <c r="E43"/>
      <c r="F43"/>
      <c r="G43"/>
      <c r="H43"/>
      <c r="I43"/>
      <c r="J43" s="20"/>
      <c r="K43"/>
      <c r="L43"/>
      <c r="M43"/>
      <c r="N43"/>
      <c r="O43"/>
      <c r="P43"/>
      <c r="Q43"/>
      <c r="R43"/>
      <c r="S43"/>
      <c r="T43"/>
      <c r="U43"/>
    </row>
    <row r="44" spans="1:26" x14ac:dyDescent="0.2">
      <c r="A44" s="45"/>
      <c r="C44" t="s">
        <v>2222</v>
      </c>
      <c r="D44" s="44">
        <v>10706559.130000001</v>
      </c>
      <c r="E44"/>
      <c r="F44"/>
      <c r="G44"/>
      <c r="H44"/>
      <c r="I44" s="2"/>
      <c r="J44" s="20"/>
      <c r="K44"/>
      <c r="L44"/>
      <c r="M44"/>
      <c r="N44"/>
      <c r="O44"/>
      <c r="P44"/>
      <c r="Q44"/>
      <c r="R44"/>
      <c r="S44"/>
      <c r="T44"/>
      <c r="U44"/>
    </row>
    <row r="45" spans="1:26" x14ac:dyDescent="0.2">
      <c r="A45" s="45"/>
      <c r="B45" t="s">
        <v>2276</v>
      </c>
      <c r="C45" t="s">
        <v>2223</v>
      </c>
      <c r="D45" s="44">
        <v>296987</v>
      </c>
      <c r="E45"/>
      <c r="F45"/>
      <c r="G45"/>
      <c r="H45"/>
      <c r="I45"/>
      <c r="J45" s="20"/>
      <c r="K45"/>
      <c r="L45"/>
      <c r="M45"/>
      <c r="N45"/>
      <c r="O45"/>
      <c r="P45"/>
      <c r="Q45"/>
      <c r="R45"/>
      <c r="S45"/>
      <c r="T45"/>
      <c r="U45"/>
    </row>
    <row r="46" spans="1:26" x14ac:dyDescent="0.2">
      <c r="A46" s="45"/>
      <c r="C46" t="s">
        <v>2281</v>
      </c>
      <c r="D46" s="44">
        <v>385631</v>
      </c>
      <c r="E46"/>
      <c r="F46"/>
      <c r="G46"/>
      <c r="H46"/>
      <c r="I46" s="44"/>
      <c r="J46" s="20"/>
      <c r="K46"/>
      <c r="L46"/>
      <c r="M46"/>
      <c r="N46"/>
      <c r="O46"/>
      <c r="P46"/>
      <c r="Q46"/>
      <c r="R46"/>
      <c r="S46"/>
      <c r="T46"/>
      <c r="U46"/>
    </row>
    <row r="47" spans="1:26" ht="16" x14ac:dyDescent="0.2">
      <c r="A47" s="45" t="s">
        <v>2213</v>
      </c>
      <c r="B47" t="s">
        <v>2248</v>
      </c>
      <c r="C47" t="s">
        <v>2213</v>
      </c>
      <c r="D47" s="44">
        <v>2835183</v>
      </c>
      <c r="E47"/>
      <c r="F47"/>
      <c r="G47"/>
      <c r="H47"/>
      <c r="I47" s="44"/>
      <c r="J47" s="20"/>
      <c r="K47"/>
      <c r="L47"/>
      <c r="M47"/>
      <c r="N47"/>
      <c r="O47"/>
      <c r="P47"/>
      <c r="Q47"/>
      <c r="R47"/>
      <c r="S47"/>
      <c r="T47"/>
      <c r="U47"/>
    </row>
    <row r="48" spans="1:26" x14ac:dyDescent="0.2">
      <c r="A48" s="45"/>
      <c r="B48" t="s">
        <v>2245</v>
      </c>
      <c r="C48" t="s">
        <v>2208</v>
      </c>
      <c r="D48" s="44">
        <v>147927.65</v>
      </c>
      <c r="E48"/>
      <c r="F48"/>
      <c r="G48"/>
      <c r="H48"/>
      <c r="I48" s="44"/>
      <c r="J48" s="20"/>
      <c r="K48"/>
      <c r="L48"/>
      <c r="M48"/>
      <c r="N48"/>
      <c r="O48"/>
      <c r="P48"/>
      <c r="Q48"/>
      <c r="R48"/>
      <c r="S48"/>
      <c r="T48"/>
      <c r="U48"/>
    </row>
    <row r="49" spans="1:10" customFormat="1" x14ac:dyDescent="0.2">
      <c r="A49" s="45"/>
      <c r="C49" t="s">
        <v>2859</v>
      </c>
      <c r="D49" s="44">
        <v>60000</v>
      </c>
      <c r="I49" s="44"/>
      <c r="J49" s="20"/>
    </row>
    <row r="50" spans="1:10" customFormat="1" ht="16" x14ac:dyDescent="0.2">
      <c r="A50" s="45" t="s">
        <v>2427</v>
      </c>
      <c r="B50" t="s">
        <v>2248</v>
      </c>
      <c r="C50" t="s">
        <v>2224</v>
      </c>
      <c r="D50" s="2">
        <v>214000</v>
      </c>
      <c r="I50" s="44"/>
      <c r="J50" s="20"/>
    </row>
    <row r="51" spans="1:10" customFormat="1" x14ac:dyDescent="0.2">
      <c r="A51" s="45"/>
      <c r="C51" t="s">
        <v>2426</v>
      </c>
      <c r="D51" s="2">
        <v>160443.22</v>
      </c>
      <c r="I51" s="44"/>
      <c r="J51" s="20"/>
    </row>
    <row r="52" spans="1:10" customFormat="1" ht="32" x14ac:dyDescent="0.2">
      <c r="A52" s="45" t="s">
        <v>2276</v>
      </c>
      <c r="B52" t="s">
        <v>2248</v>
      </c>
      <c r="C52" t="s">
        <v>2228</v>
      </c>
      <c r="D52" s="44">
        <v>1281519.6000000001</v>
      </c>
      <c r="I52" s="44"/>
      <c r="J52" s="20"/>
    </row>
    <row r="53" spans="1:10" customFormat="1" x14ac:dyDescent="0.2">
      <c r="A53" s="45"/>
      <c r="B53" t="s">
        <v>2276</v>
      </c>
      <c r="C53" t="s">
        <v>2227</v>
      </c>
      <c r="D53" s="44">
        <v>475023.7</v>
      </c>
      <c r="I53" s="44"/>
      <c r="J53" s="20"/>
    </row>
    <row r="54" spans="1:10" customFormat="1" x14ac:dyDescent="0.2">
      <c r="A54" s="45"/>
      <c r="C54" t="s">
        <v>2228</v>
      </c>
      <c r="D54" s="44">
        <v>3195923.38</v>
      </c>
      <c r="J54" s="20"/>
    </row>
    <row r="55" spans="1:10" customFormat="1" x14ac:dyDescent="0.2">
      <c r="A55" s="45"/>
      <c r="C55" t="s">
        <v>2229</v>
      </c>
      <c r="D55" s="44">
        <v>219665.52000000002</v>
      </c>
      <c r="J55" s="20"/>
    </row>
    <row r="56" spans="1:10" customFormat="1" x14ac:dyDescent="0.2">
      <c r="A56" s="45"/>
      <c r="C56" t="s">
        <v>2283</v>
      </c>
      <c r="D56" s="44">
        <v>1400922.7799999998</v>
      </c>
      <c r="I56" s="2"/>
      <c r="J56" s="2"/>
    </row>
    <row r="57" spans="1:10" customFormat="1" x14ac:dyDescent="0.2">
      <c r="A57" s="45"/>
      <c r="C57" t="s">
        <v>2433</v>
      </c>
      <c r="D57" s="44">
        <v>12700</v>
      </c>
      <c r="F57" s="204"/>
    </row>
    <row r="58" spans="1:10" customFormat="1" x14ac:dyDescent="0.2">
      <c r="A58" s="45"/>
      <c r="C58" t="s">
        <v>2466</v>
      </c>
      <c r="D58" s="44">
        <v>1438500</v>
      </c>
    </row>
    <row r="59" spans="1:10" customFormat="1" x14ac:dyDescent="0.2">
      <c r="A59" s="45"/>
      <c r="C59" t="s">
        <v>2999</v>
      </c>
      <c r="D59" s="44">
        <v>1605628.42</v>
      </c>
    </row>
    <row r="60" spans="1:10" customFormat="1" ht="16" x14ac:dyDescent="0.2">
      <c r="A60" s="45" t="s">
        <v>2271</v>
      </c>
      <c r="B60" t="s">
        <v>2248</v>
      </c>
      <c r="C60" t="s">
        <v>2234</v>
      </c>
      <c r="D60" s="44">
        <v>282770.40000000002</v>
      </c>
    </row>
    <row r="61" spans="1:10" customFormat="1" x14ac:dyDescent="0.2">
      <c r="A61" s="45"/>
      <c r="C61" t="s">
        <v>2284</v>
      </c>
      <c r="D61" s="44">
        <v>337023.3</v>
      </c>
    </row>
    <row r="62" spans="1:10" customFormat="1" x14ac:dyDescent="0.2">
      <c r="A62" s="45"/>
      <c r="B62" t="s">
        <v>2245</v>
      </c>
      <c r="C62" t="s">
        <v>2211</v>
      </c>
      <c r="D62" s="44">
        <v>35569.870000000003</v>
      </c>
    </row>
    <row r="63" spans="1:10" customFormat="1" x14ac:dyDescent="0.2">
      <c r="A63" s="45"/>
      <c r="C63" t="s">
        <v>3193</v>
      </c>
      <c r="D63" s="44">
        <v>6500</v>
      </c>
    </row>
    <row r="64" spans="1:10" customFormat="1" x14ac:dyDescent="0.2">
      <c r="A64" t="s">
        <v>2193</v>
      </c>
      <c r="D64" s="2">
        <v>51101412.770000011</v>
      </c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</sheetData>
  <pageMargins left="0.7" right="0.7" top="0.75" bottom="0.75" header="0.3" footer="0.3"/>
  <pageSetup paperSize="9" orientation="portrait" verticalDpi="0" r:id="rId3"/>
  <ignoredErrors>
    <ignoredError sqref="A8:A9 A3 A5:A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640B9-45A3-47FB-8094-2056372458A0}">
  <sheetPr codeName="Лист3">
    <tabColor rgb="FF92D050"/>
  </sheetPr>
  <dimension ref="A1:Z1488"/>
  <sheetViews>
    <sheetView workbookViewId="0">
      <pane ySplit="17" topLeftCell="A18" activePane="bottomLeft" state="frozen"/>
      <selection pane="bottomLeft" activeCell="Z30" sqref="Z30"/>
    </sheetView>
  </sheetViews>
  <sheetFormatPr baseColWidth="10" defaultColWidth="8.83203125" defaultRowHeight="15" x14ac:dyDescent="0.2"/>
  <cols>
    <col min="1" max="1" width="8.83203125" customWidth="1"/>
    <col min="2" max="2" width="35.1640625" customWidth="1"/>
    <col min="3" max="3" width="31.1640625" style="42" customWidth="1"/>
    <col min="4" max="5" width="12.33203125" style="42" customWidth="1"/>
    <col min="6" max="7" width="15.5" style="42" customWidth="1"/>
    <col min="8" max="8" width="12.1640625" style="42" customWidth="1"/>
    <col min="9" max="9" width="12" style="42" customWidth="1"/>
    <col min="10" max="10" width="14.5" style="42" customWidth="1"/>
    <col min="11" max="11" width="15" style="42" customWidth="1"/>
    <col min="12" max="12" width="16.5" style="42" customWidth="1"/>
    <col min="13" max="13" width="17.5" style="42" customWidth="1"/>
    <col min="14" max="14" width="16.5" style="42" customWidth="1"/>
    <col min="15" max="16" width="16.83203125" style="42" customWidth="1"/>
    <col min="17" max="17" width="16.33203125" style="42" customWidth="1"/>
    <col min="18" max="18" width="14" style="42" customWidth="1"/>
    <col min="19" max="19" width="15.1640625" style="42" customWidth="1"/>
    <col min="20" max="20" width="13" style="42" customWidth="1"/>
    <col min="21" max="21" width="14.5" style="42" customWidth="1"/>
    <col min="22" max="22" width="12.5" customWidth="1"/>
    <col min="23" max="23" width="13.33203125" customWidth="1"/>
    <col min="24" max="24" width="18" customWidth="1"/>
    <col min="25" max="25" width="12.1640625" customWidth="1"/>
    <col min="26" max="26" width="38" bestFit="1" customWidth="1"/>
    <col min="27" max="27" width="28.33203125" bestFit="1" customWidth="1"/>
    <col min="28" max="28" width="21.5" bestFit="1" customWidth="1"/>
    <col min="29" max="29" width="11.5" bestFit="1" customWidth="1"/>
    <col min="30" max="30" width="31.5" bestFit="1" customWidth="1"/>
    <col min="31" max="31" width="38" bestFit="1" customWidth="1"/>
    <col min="32" max="32" width="28.33203125" bestFit="1" customWidth="1"/>
    <col min="33" max="33" width="21.5" bestFit="1" customWidth="1"/>
    <col min="34" max="34" width="32" bestFit="1" customWidth="1"/>
    <col min="35" max="35" width="11.5" bestFit="1" customWidth="1"/>
    <col min="36" max="36" width="31.5" bestFit="1" customWidth="1"/>
    <col min="37" max="37" width="38" bestFit="1" customWidth="1"/>
    <col min="38" max="38" width="28.33203125" bestFit="1" customWidth="1"/>
    <col min="39" max="39" width="21.5" bestFit="1" customWidth="1"/>
    <col min="40" max="40" width="32" bestFit="1" customWidth="1"/>
    <col min="41" max="41" width="35" bestFit="1" customWidth="1"/>
    <col min="42" max="42" width="11.5" bestFit="1" customWidth="1"/>
    <col min="43" max="43" width="31.5" bestFit="1" customWidth="1"/>
    <col min="44" max="44" width="28.33203125" bestFit="1" customWidth="1"/>
    <col min="45" max="45" width="21.5" bestFit="1" customWidth="1"/>
    <col min="46" max="46" width="32" bestFit="1" customWidth="1"/>
    <col min="47" max="47" width="11.5" bestFit="1" customWidth="1"/>
    <col min="48" max="48" width="31.5" bestFit="1" customWidth="1"/>
    <col min="49" max="49" width="38" bestFit="1" customWidth="1"/>
    <col min="50" max="50" width="28.33203125" bestFit="1" customWidth="1"/>
    <col min="51" max="51" width="21.5" bestFit="1" customWidth="1"/>
    <col min="52" max="52" width="11.5" bestFit="1" customWidth="1"/>
    <col min="53" max="53" width="31.5" bestFit="1" customWidth="1"/>
    <col min="54" max="54" width="38" bestFit="1" customWidth="1"/>
    <col min="55" max="55" width="28.33203125" bestFit="1" customWidth="1"/>
    <col min="56" max="56" width="21.5" bestFit="1" customWidth="1"/>
    <col min="57" max="57" width="32" bestFit="1" customWidth="1"/>
    <col min="58" max="58" width="11.5" bestFit="1" customWidth="1"/>
    <col min="59" max="59" width="31.5" bestFit="1" customWidth="1"/>
    <col min="60" max="60" width="38" bestFit="1" customWidth="1"/>
    <col min="61" max="61" width="28.33203125" bestFit="1" customWidth="1"/>
    <col min="62" max="62" width="21.5" bestFit="1" customWidth="1"/>
    <col min="63" max="63" width="32" bestFit="1" customWidth="1"/>
    <col min="64" max="64" width="11.5" bestFit="1" customWidth="1"/>
    <col min="65" max="65" width="31.5" bestFit="1" customWidth="1"/>
    <col min="66" max="66" width="38" bestFit="1" customWidth="1"/>
    <col min="67" max="67" width="28.33203125" bestFit="1" customWidth="1"/>
    <col min="68" max="68" width="21.5" bestFit="1" customWidth="1"/>
    <col min="69" max="69" width="32" bestFit="1" customWidth="1"/>
    <col min="70" max="70" width="11.5" bestFit="1" customWidth="1"/>
    <col min="71" max="71" width="12.5" bestFit="1" customWidth="1"/>
  </cols>
  <sheetData>
    <row r="1" spans="1:21" ht="49" thickBot="1" x14ac:dyDescent="0.25">
      <c r="B1" s="92" t="s">
        <v>2435</v>
      </c>
      <c r="C1" s="92">
        <v>2023</v>
      </c>
      <c r="D1" s="92" t="s">
        <v>2272</v>
      </c>
      <c r="E1" s="92" t="s">
        <v>2262</v>
      </c>
      <c r="F1" s="92" t="s">
        <v>2209</v>
      </c>
      <c r="G1" s="92" t="s">
        <v>2264</v>
      </c>
      <c r="H1" s="92" t="s">
        <v>2266</v>
      </c>
      <c r="I1" s="92" t="s">
        <v>2267</v>
      </c>
      <c r="J1" s="92" t="s">
        <v>2265</v>
      </c>
      <c r="K1" s="92" t="s">
        <v>2268</v>
      </c>
      <c r="L1" s="92" t="s">
        <v>2213</v>
      </c>
      <c r="M1" s="92" t="s">
        <v>2427</v>
      </c>
      <c r="N1" s="92" t="s">
        <v>2271</v>
      </c>
      <c r="O1" s="92" t="s">
        <v>2276</v>
      </c>
      <c r="P1" s="92" t="s">
        <v>2269</v>
      </c>
      <c r="Q1" s="92" t="s">
        <v>2192</v>
      </c>
      <c r="T1"/>
      <c r="U1"/>
    </row>
    <row r="2" spans="1:21" x14ac:dyDescent="0.2">
      <c r="C2" s="93" t="s">
        <v>2459</v>
      </c>
      <c r="D2" s="95">
        <v>571423.19999999995</v>
      </c>
      <c r="E2" s="96">
        <v>30000</v>
      </c>
      <c r="F2" s="96">
        <f>382788*12</f>
        <v>4593456</v>
      </c>
      <c r="G2" s="97">
        <f>6600*12</f>
        <v>79200</v>
      </c>
      <c r="H2" s="97">
        <f>10000*12</f>
        <v>120000</v>
      </c>
      <c r="I2" s="98">
        <f>25000*12</f>
        <v>300000</v>
      </c>
      <c r="J2" s="98">
        <f>50000*12</f>
        <v>600000</v>
      </c>
      <c r="K2" s="98">
        <v>3000000</v>
      </c>
      <c r="L2" s="98">
        <f>80000*12</f>
        <v>960000</v>
      </c>
      <c r="M2" s="98">
        <v>60000</v>
      </c>
      <c r="N2" s="98">
        <v>91200</v>
      </c>
      <c r="O2" s="98">
        <v>264000</v>
      </c>
      <c r="P2" s="98">
        <v>3953400</v>
      </c>
      <c r="Q2" s="99">
        <f>SUM(D2:P2)</f>
        <v>14622679.199999999</v>
      </c>
      <c r="T2"/>
      <c r="U2"/>
    </row>
    <row r="3" spans="1:21" ht="16" thickBot="1" x14ac:dyDescent="0.25">
      <c r="C3" s="109" t="s">
        <v>2461</v>
      </c>
      <c r="D3" s="170" t="e">
        <f>GETPIVOTDATA("Дебет",$A$16,"Смета","Аренда земли","Годы",2022)</f>
        <v>#REF!</v>
      </c>
      <c r="E3" s="171" t="e">
        <f>GETPIVOTDATA("Дебет",$A$16,"Смета","Банк","Годы",2022)</f>
        <v>#REF!</v>
      </c>
      <c r="F3" s="171" t="e">
        <f>GETPIVOTDATA("Дебет",$A$16,"Смета","Зарплата","Годы",2022)</f>
        <v>#REF!</v>
      </c>
      <c r="G3" s="171" t="e">
        <f>GETPIVOTDATA("Дебет",$A$16,"Смета","Транспортные","Годы",2022)</f>
        <v>#REF!</v>
      </c>
      <c r="H3" s="171" t="e">
        <f>GETPIVOTDATA("Дебет",$A$16,"Смета","Наличные и офисные расходы","Годы",2022)</f>
        <v>#REF!</v>
      </c>
      <c r="I3" s="171" t="e">
        <f>GETPIVOTDATA("Дебет",$A$16,"Смета","Сервер/сайт/связь","Годы",2022)</f>
        <v>#REF!</v>
      </c>
      <c r="J3" s="171" t="e">
        <f>GETPIVOTDATA("Дебет",$A$16,"Смета","Бухгалтерия","Годы",2022)</f>
        <v>#REF!</v>
      </c>
      <c r="K3" s="171" t="e">
        <f>GETPIVOTDATA("Дебет",$A$16,"Смета","Уборка территории","Годы",2022)</f>
        <v>#REF!</v>
      </c>
      <c r="L3" s="171" t="e">
        <f>GETPIVOTDATA("Дебет",$A$16,"Смета","Юридические услуги","Годы",2022)</f>
        <v>#REF!</v>
      </c>
      <c r="M3" s="171" t="e">
        <f>GETPIVOTDATA("Дебет",$A$16,"Смета","Газ и обслуживание","Годы",2022)</f>
        <v>#REF!</v>
      </c>
      <c r="N3" s="171" t="e">
        <f>GETPIVOTDATA("Дебет",$A$16,"Смета","Вода. Обслуживание","Годы",2022)</f>
        <v>#REF!</v>
      </c>
      <c r="O3" s="171" t="e">
        <f>GETPIVOTDATA("Дебет",$A$16,"Смета","Ремонт и содержание имущества","Годы",2022)</f>
        <v>#REF!</v>
      </c>
      <c r="P3" s="171" t="e">
        <f>GETPIVOTDATA("Дебет",$A$16,"Смета","Охрана","Годы",2022)</f>
        <v>#REF!</v>
      </c>
      <c r="Q3" s="172" t="e">
        <f>SUM(D3:P3)</f>
        <v>#REF!</v>
      </c>
      <c r="T3"/>
      <c r="U3"/>
    </row>
    <row r="4" spans="1:21" ht="16" thickBot="1" x14ac:dyDescent="0.25">
      <c r="B4" s="111"/>
      <c r="C4" s="112" t="s">
        <v>2440</v>
      </c>
      <c r="D4" s="113" t="e">
        <f>SUM(D2)-D3</f>
        <v>#REF!</v>
      </c>
      <c r="E4" s="113"/>
      <c r="F4" s="113" t="e">
        <f t="shared" ref="F4:P4" si="0">SUM(F2:F2)-F3</f>
        <v>#REF!</v>
      </c>
      <c r="G4" s="113" t="e">
        <f t="shared" si="0"/>
        <v>#REF!</v>
      </c>
      <c r="H4" s="113" t="e">
        <f t="shared" si="0"/>
        <v>#REF!</v>
      </c>
      <c r="I4" s="113" t="e">
        <f t="shared" si="0"/>
        <v>#REF!</v>
      </c>
      <c r="J4" s="113" t="e">
        <f t="shared" si="0"/>
        <v>#REF!</v>
      </c>
      <c r="K4" s="113" t="e">
        <f t="shared" si="0"/>
        <v>#REF!</v>
      </c>
      <c r="L4" s="113" t="e">
        <f t="shared" si="0"/>
        <v>#REF!</v>
      </c>
      <c r="M4" s="113" t="e">
        <f t="shared" si="0"/>
        <v>#REF!</v>
      </c>
      <c r="N4" s="113" t="e">
        <f t="shared" si="0"/>
        <v>#REF!</v>
      </c>
      <c r="O4" s="113" t="e">
        <f t="shared" si="0"/>
        <v>#REF!</v>
      </c>
      <c r="P4" s="113" t="e">
        <f t="shared" si="0"/>
        <v>#REF!</v>
      </c>
      <c r="Q4" s="114" t="e">
        <f>SUM(D4:P4)</f>
        <v>#REF!</v>
      </c>
      <c r="T4"/>
      <c r="U4"/>
    </row>
    <row r="5" spans="1:21" ht="16" thickBot="1" x14ac:dyDescent="0.25"/>
    <row r="6" spans="1:21" ht="49" thickBot="1" x14ac:dyDescent="0.25">
      <c r="L6" s="149" t="s">
        <v>2441</v>
      </c>
      <c r="M6" s="153" t="s">
        <v>2457</v>
      </c>
      <c r="N6" s="153" t="s">
        <v>2456</v>
      </c>
      <c r="O6" s="150" t="s">
        <v>2455</v>
      </c>
      <c r="P6" s="150" t="s">
        <v>2444</v>
      </c>
      <c r="Q6" s="151" t="s">
        <v>2451</v>
      </c>
      <c r="R6" s="151" t="s">
        <v>2452</v>
      </c>
      <c r="S6" s="151" t="s">
        <v>2447</v>
      </c>
      <c r="T6" s="151" t="s">
        <v>2446</v>
      </c>
      <c r="U6" s="152" t="s">
        <v>2454</v>
      </c>
    </row>
    <row r="7" spans="1:21" ht="17" thickBot="1" x14ac:dyDescent="0.25">
      <c r="L7" s="159" t="s">
        <v>2442</v>
      </c>
      <c r="M7" s="160" t="s">
        <v>2445</v>
      </c>
      <c r="N7" s="144">
        <v>43831</v>
      </c>
      <c r="O7" s="145">
        <v>450864.95</v>
      </c>
      <c r="P7" s="145">
        <v>20276096.640000001</v>
      </c>
      <c r="Q7" s="146" t="e">
        <f>-GETPIVOTDATA("Дебет",$A$16,"Смета","Аренда","Годы",2020)-GETPIVOTDATA("Дебет",$A$16,"Смета","Банк","Годы",2020)-GETPIVOTDATA("Дебет",$A$16,"Смета","Зарплата","Годы",2020)-GETPIVOTDATA("Дебет",$A$16,"Смета","Транспортные","Годы",2020)-GETPIVOTDATA("Дебет",$A$16,"Смета","Наличные и офисные расходы","Годы",2020)-GETPIVOTDATA("Дебет",$A$16,"Смета","Сервер/сайт/связь","Годы",2020)-GETPIVOTDATA("Дебет",$A$16,"Смета","Бухгалтерия","Годы",2020)-GETPIVOTDATA("Дебет",$A$16,"Смета","Уборка территории","Годы",2020)-GETPIVOTDATA("Дебет",$A$16,"Смета","Охрана","Годы",2020)-GETPIVOTDATA("Дебет",$A$16,"Смета","Юридические услуги","Годы",2020)-GETPIVOTDATA("Дебет",$A$16,"Смета","Газ и обслуживание","Годы",2020)-GETPIVOTDATA("Дебет",$A$16,"Смета","Вода. Обслуживание","Годы",2020)-GETPIVOTDATA("Дебет",$A$16,"Смета","Ремонт и содержание имущества","Годы",2020)</f>
        <v>#REF!</v>
      </c>
      <c r="R7" s="90" t="e">
        <f>-GETPIVOTDATA("Дебет",$A$16,"Смета","Проекты","Годы",2020)-GETPIVOTDATA("Дебет",$A$16,"Смета","Штрафы","Годы",2020)</f>
        <v>#REF!</v>
      </c>
      <c r="S7" s="146" t="e">
        <f>-GETPIVOTDATA("Дебет",$A$16,"Смета","Стоки","Годы",2020)-GETPIVOTDATA("Дебет",$A$16,"Смета","Мусор","Годы",2020)-GETPIVOTDATA("Дебет",$A$16,"Смета","Электроэнергия","Годы",2020)-GETPIVOTDATA("Дебет",$A$16,"Смета","Аренда земли","Годы",2020)</f>
        <v>#REF!</v>
      </c>
      <c r="T7" s="147" t="e">
        <f>-GETPIVOTDATA("Дебет",$A$16,"Смета","Не  расходы /Движения ","Годы",2020)</f>
        <v>#REF!</v>
      </c>
      <c r="U7" s="148" t="e">
        <f>SUM(O7:T7)</f>
        <v>#REF!</v>
      </c>
    </row>
    <row r="8" spans="1:21" ht="16" x14ac:dyDescent="0.2">
      <c r="L8" s="154" t="s">
        <v>2442</v>
      </c>
      <c r="M8" s="155" t="s">
        <v>2445</v>
      </c>
      <c r="N8" s="140">
        <v>44197</v>
      </c>
      <c r="O8" s="122" t="e">
        <f>U7</f>
        <v>#REF!</v>
      </c>
      <c r="P8" s="142">
        <f>22129783.62</f>
        <v>22129783.620000001</v>
      </c>
      <c r="Q8" s="122" t="e">
        <f>-GETPIVOTDATA("Дебет",$A$16,"Смета","Аренда","Годы",2021)-GETPIVOTDATA("Дебет",$A$16,"Смета","Банк","Годы",2021)-GETPIVOTDATA("Дебет",$A$16,"Смета","Зарплата","Годы",2021)-GETPIVOTDATA("Дебет",$A$16,"Смета","Транспортные","Годы",2021)-GETPIVOTDATA("Дебет",$A$16,"Смета","Наличные и офисные расходы","Годы",2021)-GETPIVOTDATA("Дебет",$A$16,"Смета","Сервер/сайт/связь","Годы",2021)-GETPIVOTDATA("Дебет",$A$16,"Смета","Бухгалтерия","Годы",2021)-GETPIVOTDATA("Дебет",$A$16,"Смета","Уборка территории","Годы",2021)-GETPIVOTDATA("Дебет",$A$16,"Смета","Охрана","Годы",2021)-GETPIVOTDATA("Дебет",$A$16,"Смета","Юридические услуги","Годы",2021)-GETPIVOTDATA("Дебет",$A$16,"Смета","Газ и обслуживание","Годы",2021)-GETPIVOTDATA("Дебет",$A$16,"Смета","Вода. Обслуживание","Годы",2021)-GETPIVOTDATA("Дебет",$A$16,"Смета","Ремонт и содержание имущества","Годы",2021)-Q9</f>
        <v>#REF!</v>
      </c>
      <c r="R8" s="122" t="e">
        <f>-GETPIVOTDATA("Дебет",$A$16,"Смета","Проекты","Годы",2021)-GETPIVOTDATA("Дебет",$A$16,"Смета","Штрафы","Годы",2021)</f>
        <v>#REF!</v>
      </c>
      <c r="S8" s="122" t="e">
        <f>-GETPIVOTDATA("Дебет",$A$16,"Смета","Стоки","Годы",2021)-GETPIVOTDATA("Дебет",$A$16,"Смета","Мусор","Годы",2021)-GETPIVOTDATA("Дебет",$A$16,"Смета","Электроэнергия","Годы",2021)-GETPIVOTDATA("Дебет",$A$16,"Смета","Аренда земли","Годы",2021)</f>
        <v>#REF!</v>
      </c>
      <c r="T8" s="134">
        <v>-850000</v>
      </c>
      <c r="U8" s="124" t="e">
        <f>SUM(O8:T8)</f>
        <v>#REF!</v>
      </c>
    </row>
    <row r="9" spans="1:21" ht="17" thickBot="1" x14ac:dyDescent="0.25">
      <c r="L9" s="161" t="s">
        <v>2448</v>
      </c>
      <c r="M9" s="158" t="s">
        <v>2449</v>
      </c>
      <c r="N9" s="141">
        <v>44197</v>
      </c>
      <c r="O9" s="120">
        <v>0</v>
      </c>
      <c r="P9" s="143">
        <f>900000</f>
        <v>900000</v>
      </c>
      <c r="Q9" s="120">
        <v>-839275</v>
      </c>
      <c r="R9" s="143">
        <v>-50000</v>
      </c>
      <c r="S9" s="120"/>
      <c r="T9" s="120"/>
      <c r="U9" s="131">
        <f>SUM(O9:T9)</f>
        <v>10725</v>
      </c>
    </row>
    <row r="10" spans="1:21" ht="16" x14ac:dyDescent="0.2">
      <c r="L10" s="156" t="s">
        <v>2442</v>
      </c>
      <c r="M10" s="155" t="s">
        <v>2445</v>
      </c>
      <c r="N10" s="140">
        <v>44562</v>
      </c>
      <c r="O10" s="122">
        <v>31302.85</v>
      </c>
      <c r="P10" s="142">
        <v>24683405.640000001</v>
      </c>
      <c r="Q10" s="122" t="e">
        <f>-GETPIVOTDATA("Дебет",$A$16,"Смета","Аренда","Годы",2022)-GETPIVOTDATA("Дебет",$A$16,"Смета","Банк","Годы",2022)-GETPIVOTDATA("Дебет",$A$16,"Смета","Зарплата","Годы",2022)-GETPIVOTDATA("Дебет",$A$16,"Смета","Транспортные","Годы",2022)-GETPIVOTDATA("Дебет",$A$16,"Смета","Наличные и офисные расходы","Годы",2022)-GETPIVOTDATA("Дебет",$A$16,"Смета","Сервер/сайт/связь","Годы",2022)-GETPIVOTDATA("Дебет",$A$16,"Смета","Бухгалтерия","Годы",2022)-GETPIVOTDATA("Дебет",$A$16,"Смета","Уборка территории","Годы",2022)-GETPIVOTDATA("Дебет",$A$16,"Смета","Охрана","Годы",2022)-GETPIVOTDATA("Дебет",$A$16,"Смета","Юридические услуги","Годы",2022)-GETPIVOTDATA("Дебет",$A$16,"Смета","Газ и обслуживание","Годы",2022)-GETPIVOTDATA("Дебет",$A$16,"Смета","Вода. Обслуживание","Годы",2022)-GETPIVOTDATA("Дебет",$A$16,"Смета","Ремонт и содержание имущества","Годы",2022)</f>
        <v>#REF!</v>
      </c>
      <c r="R10" s="122" t="e">
        <f>-GETPIVOTDATA("Дебет",$A$16,"Смета","Проекты","Годы",2022)-GETPIVOTDATA("Дебет",$A$16,"Смета","Штрафы","Годы",2022)</f>
        <v>#REF!</v>
      </c>
      <c r="S10" s="122" t="e">
        <f>-GETPIVOTDATA("Дебет",$A$16,"Смета","Стоки","Годы",2022)-GETPIVOTDATA("Дебет",$A$16,"Смета","Мусор","Годы",2022)-GETPIVOTDATA("Дебет",$A$16,"Смета","Электроэнергия","Годы",2022)-GETPIVOTDATA("Дебет",$A$16,"Смета","Аренда земли","Годы",2022)</f>
        <v>#REF!</v>
      </c>
      <c r="T10" s="134" t="e">
        <f>-GETPIVOTDATA("Дебет",$A$16,"Смета","Не  расходы /Движения ","Годы",2022)</f>
        <v>#REF!</v>
      </c>
      <c r="U10" s="124" t="e">
        <f>SUM(O10:T10)</f>
        <v>#REF!</v>
      </c>
    </row>
    <row r="11" spans="1:21" ht="17" thickBot="1" x14ac:dyDescent="0.25">
      <c r="L11" s="157" t="s">
        <v>2442</v>
      </c>
      <c r="M11" s="158" t="s">
        <v>2449</v>
      </c>
      <c r="N11" s="141">
        <v>44562</v>
      </c>
      <c r="O11" s="120">
        <f>U9</f>
        <v>10725</v>
      </c>
      <c r="P11" s="143">
        <v>322385.96999999997</v>
      </c>
      <c r="Q11" s="120"/>
      <c r="R11" s="120"/>
      <c r="S11" s="120"/>
      <c r="T11" s="120"/>
      <c r="U11" s="131">
        <f>SUM(O11:T11)</f>
        <v>333110.96999999997</v>
      </c>
    </row>
    <row r="12" spans="1:21" ht="16" thickBot="1" x14ac:dyDescent="0.25">
      <c r="N12" s="136" t="s">
        <v>2192</v>
      </c>
      <c r="O12" s="137" t="s">
        <v>2453</v>
      </c>
      <c r="P12" s="137"/>
      <c r="Q12" s="137"/>
      <c r="R12" s="138">
        <v>44927</v>
      </c>
      <c r="S12" s="137"/>
      <c r="T12" s="137"/>
      <c r="U12" s="139" t="e">
        <f>U10+U11</f>
        <v>#REF!</v>
      </c>
    </row>
    <row r="14" spans="1:21" x14ac:dyDescent="0.2">
      <c r="A14" s="21" t="s">
        <v>0</v>
      </c>
      <c r="B14" t="s">
        <v>2286</v>
      </c>
    </row>
    <row r="16" spans="1:21" x14ac:dyDescent="0.2">
      <c r="A16" s="21" t="s">
        <v>2194</v>
      </c>
      <c r="C16" s="21" t="s">
        <v>2261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6" s="38" customFormat="1" ht="42.75" customHeight="1" x14ac:dyDescent="0.2">
      <c r="A17" s="21" t="s">
        <v>2243</v>
      </c>
      <c r="B17" s="37" t="s">
        <v>2250</v>
      </c>
      <c r="C17" s="45" t="s">
        <v>2272</v>
      </c>
      <c r="D17" s="45" t="s">
        <v>2262</v>
      </c>
      <c r="E17" s="45" t="s">
        <v>2209</v>
      </c>
      <c r="F17" s="45" t="s">
        <v>2264</v>
      </c>
      <c r="G17" s="45" t="s">
        <v>2266</v>
      </c>
      <c r="H17" s="45" t="s">
        <v>2267</v>
      </c>
      <c r="I17" s="45" t="s">
        <v>2265</v>
      </c>
      <c r="J17" s="45" t="s">
        <v>2268</v>
      </c>
      <c r="K17" s="45" t="s">
        <v>2269</v>
      </c>
      <c r="L17" s="45" t="s">
        <v>2213</v>
      </c>
      <c r="M17" s="45" t="s">
        <v>2427</v>
      </c>
      <c r="N17" s="45" t="s">
        <v>2271</v>
      </c>
      <c r="O17" s="45" t="s">
        <v>2276</v>
      </c>
      <c r="P17" s="45" t="s">
        <v>2270</v>
      </c>
      <c r="Q17" s="45" t="s">
        <v>2189</v>
      </c>
      <c r="R17" s="46" t="s">
        <v>2235</v>
      </c>
      <c r="S17" s="46" t="s">
        <v>2273</v>
      </c>
      <c r="T17" s="46" t="s">
        <v>2236</v>
      </c>
      <c r="U17" s="87" t="s">
        <v>2460</v>
      </c>
      <c r="V17" s="203" t="s">
        <v>2218</v>
      </c>
      <c r="W17" s="45" t="s">
        <v>2193</v>
      </c>
      <c r="X17"/>
      <c r="Y17"/>
      <c r="Z17"/>
    </row>
    <row r="18" spans="1:26" s="38" customFormat="1" x14ac:dyDescent="0.2">
      <c r="A18" t="s">
        <v>2248</v>
      </c>
      <c r="B18"/>
      <c r="C18" s="44"/>
      <c r="D18" s="44">
        <v>229511.83999999994</v>
      </c>
      <c r="E18" s="44"/>
      <c r="F18" s="2"/>
      <c r="G18" s="44"/>
      <c r="H18" s="44">
        <v>817354.39</v>
      </c>
      <c r="I18" s="44">
        <v>2236737</v>
      </c>
      <c r="J18" s="44">
        <v>5045510.07</v>
      </c>
      <c r="K18" s="44">
        <v>10973603.130000005</v>
      </c>
      <c r="L18" s="44">
        <v>2835183</v>
      </c>
      <c r="M18" s="2">
        <v>374443.22</v>
      </c>
      <c r="N18" s="44">
        <v>619793.70000000007</v>
      </c>
      <c r="O18" s="44">
        <v>1281519.6000000001</v>
      </c>
      <c r="P18" s="44"/>
      <c r="Q18" s="44"/>
      <c r="R18" s="44">
        <v>5794495.29</v>
      </c>
      <c r="S18" s="44">
        <v>3631428.1999999997</v>
      </c>
      <c r="T18" s="44">
        <v>23195914.620000008</v>
      </c>
      <c r="U18" s="2"/>
      <c r="V18" s="2">
        <v>1930037.73</v>
      </c>
      <c r="W18" s="2">
        <v>58965531.790000014</v>
      </c>
      <c r="X18"/>
      <c r="Y18"/>
      <c r="Z18"/>
    </row>
    <row r="19" spans="1:26" x14ac:dyDescent="0.2">
      <c r="A19" t="s">
        <v>2244</v>
      </c>
      <c r="C19" s="44"/>
      <c r="D19" s="44"/>
      <c r="E19" s="44">
        <v>14139635.349999987</v>
      </c>
      <c r="F19" s="2">
        <v>19500</v>
      </c>
      <c r="G19" s="44"/>
      <c r="H19" s="44"/>
      <c r="I19" s="44"/>
      <c r="J19" s="44"/>
      <c r="K19" s="44"/>
      <c r="L19" s="44"/>
      <c r="M19" s="2"/>
      <c r="N19" s="44"/>
      <c r="O19" s="44"/>
      <c r="P19" s="44"/>
      <c r="Q19" s="44"/>
      <c r="R19" s="44"/>
      <c r="S19" s="44"/>
      <c r="T19" s="44"/>
      <c r="U19" s="2"/>
      <c r="V19" s="2"/>
      <c r="W19" s="2">
        <v>14159135.349999987</v>
      </c>
    </row>
    <row r="20" spans="1:26" x14ac:dyDescent="0.2">
      <c r="A20" t="s">
        <v>2246</v>
      </c>
      <c r="C20" s="44"/>
      <c r="D20" s="44"/>
      <c r="E20" s="44"/>
      <c r="F20" s="2"/>
      <c r="G20" s="44">
        <v>841329.46000000008</v>
      </c>
      <c r="H20" s="44">
        <v>44670</v>
      </c>
      <c r="I20" s="44"/>
      <c r="J20" s="44"/>
      <c r="K20" s="44"/>
      <c r="L20" s="44"/>
      <c r="M20" s="2"/>
      <c r="N20" s="44"/>
      <c r="O20" s="44"/>
      <c r="P20" s="44"/>
      <c r="Q20" s="44"/>
      <c r="R20" s="44"/>
      <c r="S20" s="44"/>
      <c r="T20" s="44"/>
      <c r="U20" s="2"/>
      <c r="V20" s="2"/>
      <c r="W20" s="2">
        <v>885999.46000000008</v>
      </c>
    </row>
    <row r="21" spans="1:26" x14ac:dyDescent="0.2">
      <c r="A21" t="s">
        <v>2245</v>
      </c>
      <c r="C21" s="44">
        <v>183551.96</v>
      </c>
      <c r="D21" s="44">
        <v>380</v>
      </c>
      <c r="E21" s="44"/>
      <c r="F21" s="2">
        <v>3065</v>
      </c>
      <c r="G21" s="44"/>
      <c r="H21" s="44"/>
      <c r="I21" s="44"/>
      <c r="J21" s="44"/>
      <c r="K21" s="44"/>
      <c r="L21" s="44">
        <v>207927.65000000005</v>
      </c>
      <c r="M21" s="2"/>
      <c r="N21" s="44">
        <v>42069.869999999995</v>
      </c>
      <c r="O21" s="44"/>
      <c r="P21" s="44"/>
      <c r="Q21" s="44"/>
      <c r="R21" s="44"/>
      <c r="S21" s="44"/>
      <c r="T21" s="44"/>
      <c r="U21" s="2"/>
      <c r="V21" s="2"/>
      <c r="W21" s="2">
        <v>436994.48000000004</v>
      </c>
    </row>
    <row r="22" spans="1:26" x14ac:dyDescent="0.2">
      <c r="A22" t="s">
        <v>2225</v>
      </c>
      <c r="C22" s="44"/>
      <c r="D22" s="44"/>
      <c r="E22" s="44"/>
      <c r="F22" s="2"/>
      <c r="G22" s="44"/>
      <c r="H22" s="44"/>
      <c r="I22" s="44"/>
      <c r="J22" s="44"/>
      <c r="K22" s="44"/>
      <c r="L22" s="44"/>
      <c r="M22" s="2"/>
      <c r="N22" s="44"/>
      <c r="O22" s="44"/>
      <c r="P22" s="44">
        <v>301190.2</v>
      </c>
      <c r="Q22" s="44"/>
      <c r="R22" s="44"/>
      <c r="S22" s="44"/>
      <c r="T22" s="44"/>
      <c r="U22" s="2"/>
      <c r="V22" s="2"/>
      <c r="W22" s="2">
        <v>301190.2</v>
      </c>
    </row>
    <row r="23" spans="1:26" x14ac:dyDescent="0.2">
      <c r="A23" t="s">
        <v>2247</v>
      </c>
      <c r="C23" s="44"/>
      <c r="D23" s="44"/>
      <c r="E23" s="44"/>
      <c r="F23" s="2"/>
      <c r="G23" s="44"/>
      <c r="H23" s="44"/>
      <c r="I23" s="44"/>
      <c r="J23" s="44"/>
      <c r="K23" s="44"/>
      <c r="L23" s="44"/>
      <c r="M23" s="2"/>
      <c r="N23" s="44"/>
      <c r="O23" s="44"/>
      <c r="P23" s="44"/>
      <c r="Q23" s="44">
        <v>37483.119999999988</v>
      </c>
      <c r="R23" s="44"/>
      <c r="S23" s="44"/>
      <c r="T23" s="44"/>
      <c r="U23" s="2"/>
      <c r="V23" s="2"/>
      <c r="W23" s="2">
        <v>37483.119999999988</v>
      </c>
    </row>
    <row r="24" spans="1:26" x14ac:dyDescent="0.2">
      <c r="A24" t="s">
        <v>2276</v>
      </c>
      <c r="C24" s="44"/>
      <c r="D24" s="44"/>
      <c r="E24" s="44"/>
      <c r="F24" s="2"/>
      <c r="G24" s="44"/>
      <c r="H24" s="44"/>
      <c r="I24" s="44"/>
      <c r="J24" s="44">
        <v>244608</v>
      </c>
      <c r="K24" s="44">
        <v>682618</v>
      </c>
      <c r="L24" s="44"/>
      <c r="M24" s="2"/>
      <c r="N24" s="44"/>
      <c r="O24" s="44">
        <v>8348363.8000000007</v>
      </c>
      <c r="P24" s="44"/>
      <c r="Q24" s="44"/>
      <c r="R24" s="44"/>
      <c r="S24" s="44"/>
      <c r="T24" s="44"/>
      <c r="U24" s="2"/>
      <c r="V24" s="2"/>
      <c r="W24" s="2">
        <v>9275589.8000000007</v>
      </c>
    </row>
    <row r="25" spans="1:26" x14ac:dyDescent="0.2">
      <c r="A25" t="s">
        <v>2429</v>
      </c>
      <c r="C25" s="44"/>
      <c r="D25" s="44"/>
      <c r="E25" s="44"/>
      <c r="F25" s="2"/>
      <c r="G25" s="44"/>
      <c r="H25" s="44"/>
      <c r="I25" s="44"/>
      <c r="J25" s="44"/>
      <c r="K25" s="44"/>
      <c r="L25" s="44"/>
      <c r="M25" s="2"/>
      <c r="N25" s="44"/>
      <c r="O25" s="44"/>
      <c r="P25" s="44"/>
      <c r="Q25" s="44"/>
      <c r="R25" s="44"/>
      <c r="S25" s="44"/>
      <c r="T25" s="44"/>
      <c r="U25" s="2">
        <v>3162088.32</v>
      </c>
      <c r="V25" s="2"/>
      <c r="W25" s="2">
        <v>3162088.32</v>
      </c>
    </row>
    <row r="26" spans="1:26" x14ac:dyDescent="0.2">
      <c r="A26" t="s">
        <v>2193</v>
      </c>
      <c r="C26" s="44">
        <v>183551.96</v>
      </c>
      <c r="D26" s="44">
        <v>229891.83999999994</v>
      </c>
      <c r="E26" s="44">
        <v>14139635.349999987</v>
      </c>
      <c r="F26" s="2">
        <v>22565</v>
      </c>
      <c r="G26" s="44">
        <v>841329.46000000008</v>
      </c>
      <c r="H26" s="44">
        <v>862024.39</v>
      </c>
      <c r="I26" s="44">
        <v>2236737</v>
      </c>
      <c r="J26" s="44">
        <v>5290118.07</v>
      </c>
      <c r="K26" s="44">
        <v>11656221.130000005</v>
      </c>
      <c r="L26" s="44">
        <v>3043110.65</v>
      </c>
      <c r="M26" s="2">
        <v>374443.22</v>
      </c>
      <c r="N26" s="44">
        <v>661863.57000000007</v>
      </c>
      <c r="O26" s="44">
        <v>9629883.4000000004</v>
      </c>
      <c r="P26" s="44">
        <v>301190.2</v>
      </c>
      <c r="Q26" s="44">
        <v>37483.119999999988</v>
      </c>
      <c r="R26" s="44">
        <v>5794495.29</v>
      </c>
      <c r="S26" s="44">
        <v>3631428.1999999997</v>
      </c>
      <c r="T26" s="44">
        <v>23195914.620000008</v>
      </c>
      <c r="U26" s="2">
        <v>3162088.32</v>
      </c>
      <c r="V26" s="2">
        <v>1930037.73</v>
      </c>
      <c r="W26" s="2">
        <v>87224012.519999996</v>
      </c>
    </row>
    <row r="27" spans="1:26" x14ac:dyDescent="0.2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6" x14ac:dyDescent="0.2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6" x14ac:dyDescent="0.2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6" x14ac:dyDescent="0.2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6" x14ac:dyDescent="0.2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6" x14ac:dyDescent="0.2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  <row r="45" customFormat="1" x14ac:dyDescent="0.2"/>
    <row r="46" customFormat="1" x14ac:dyDescent="0.2"/>
    <row r="47" customFormat="1" x14ac:dyDescent="0.2"/>
    <row r="48" customFormat="1" x14ac:dyDescent="0.2"/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</sheetData>
  <pageMargins left="0.7" right="0.7" top="0.75" bottom="0.75" header="0.3" footer="0.3"/>
  <pageSetup paperSize="9" orientation="portrait" verticalDpi="0" r:id="rId2"/>
  <ignoredErrors>
    <ignoredError sqref="L7:L1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D1FB5-A44A-4CAA-AB0B-6353C32795F9}">
  <sheetPr codeName="Лист4">
    <tabColor theme="8" tint="0.79998168889431442"/>
  </sheetPr>
  <dimension ref="A2:P27"/>
  <sheetViews>
    <sheetView workbookViewId="0">
      <pane ySplit="6" topLeftCell="A7" activePane="bottomLeft" state="frozen"/>
      <selection pane="bottomLeft" activeCell="C36" sqref="C36"/>
    </sheetView>
  </sheetViews>
  <sheetFormatPr baseColWidth="10" defaultColWidth="8.83203125" defaultRowHeight="15" x14ac:dyDescent="0.2"/>
  <cols>
    <col min="1" max="1" width="44.6640625" customWidth="1"/>
    <col min="2" max="2" width="55.5" bestFit="1" customWidth="1"/>
    <col min="3" max="3" width="14.6640625" bestFit="1" customWidth="1"/>
    <col min="4" max="15" width="16" bestFit="1" customWidth="1"/>
    <col min="16" max="16" width="12.5" bestFit="1" customWidth="1"/>
    <col min="17" max="22" width="11.5" bestFit="1" customWidth="1"/>
    <col min="23" max="23" width="12.5" bestFit="1" customWidth="1"/>
    <col min="24" max="39" width="11.5" bestFit="1" customWidth="1"/>
    <col min="40" max="40" width="12.5" bestFit="1" customWidth="1"/>
    <col min="41" max="56" width="11.5" bestFit="1" customWidth="1"/>
    <col min="57" max="57" width="12.5" bestFit="1" customWidth="1"/>
    <col min="58" max="73" width="11.5" bestFit="1" customWidth="1"/>
    <col min="74" max="74" width="12.5" bestFit="1" customWidth="1"/>
    <col min="75" max="90" width="11.5" bestFit="1" customWidth="1"/>
    <col min="91" max="91" width="12.5" bestFit="1" customWidth="1"/>
    <col min="92" max="107" width="11.5" bestFit="1" customWidth="1"/>
    <col min="108" max="108" width="12.5" bestFit="1" customWidth="1"/>
    <col min="109" max="124" width="11.5" bestFit="1" customWidth="1"/>
    <col min="125" max="125" width="12.5" bestFit="1" customWidth="1"/>
    <col min="126" max="141" width="11.5" bestFit="1" customWidth="1"/>
    <col min="142" max="142" width="12.5" bestFit="1" customWidth="1"/>
    <col min="143" max="158" width="11.5" bestFit="1" customWidth="1"/>
    <col min="159" max="159" width="12.5" bestFit="1" customWidth="1"/>
    <col min="160" max="175" width="11.5" bestFit="1" customWidth="1"/>
    <col min="176" max="176" width="12.5" bestFit="1" customWidth="1"/>
    <col min="177" max="192" width="11.5" bestFit="1" customWidth="1"/>
    <col min="193" max="193" width="12.5" bestFit="1" customWidth="1"/>
    <col min="194" max="194" width="13.5" bestFit="1" customWidth="1"/>
    <col min="195" max="1523" width="16" bestFit="1" customWidth="1"/>
    <col min="1524" max="1524" width="13.5" bestFit="1" customWidth="1"/>
  </cols>
  <sheetData>
    <row r="2" spans="1:16" x14ac:dyDescent="0.2">
      <c r="A2" s="21" t="s">
        <v>2199</v>
      </c>
      <c r="B2" t="s">
        <v>2260</v>
      </c>
    </row>
    <row r="3" spans="1:16" x14ac:dyDescent="0.2">
      <c r="A3" s="21" t="s">
        <v>2200</v>
      </c>
      <c r="B3" t="s">
        <v>2286</v>
      </c>
    </row>
    <row r="5" spans="1:16" x14ac:dyDescent="0.2">
      <c r="A5" s="21" t="s">
        <v>2194</v>
      </c>
      <c r="D5" s="21" t="s">
        <v>0</v>
      </c>
    </row>
    <row r="6" spans="1:16" x14ac:dyDescent="0.2">
      <c r="A6" s="21" t="s">
        <v>2261</v>
      </c>
      <c r="B6" s="21" t="s">
        <v>2243</v>
      </c>
      <c r="C6" s="21" t="s">
        <v>2250</v>
      </c>
      <c r="D6" s="1" t="s">
        <v>2197</v>
      </c>
      <c r="E6" s="1" t="s">
        <v>2196</v>
      </c>
      <c r="F6" s="1" t="s">
        <v>2198</v>
      </c>
      <c r="G6" s="1" t="s">
        <v>2251</v>
      </c>
      <c r="H6" s="1" t="s">
        <v>2252</v>
      </c>
      <c r="I6" s="1" t="s">
        <v>2253</v>
      </c>
      <c r="J6" s="1" t="s">
        <v>2254</v>
      </c>
      <c r="K6" s="1" t="s">
        <v>2255</v>
      </c>
      <c r="L6" s="1" t="s">
        <v>2256</v>
      </c>
      <c r="M6" s="1" t="s">
        <v>2257</v>
      </c>
      <c r="N6" s="1" t="s">
        <v>2258</v>
      </c>
      <c r="O6" s="1" t="s">
        <v>2259</v>
      </c>
      <c r="P6" s="1" t="s">
        <v>2193</v>
      </c>
    </row>
    <row r="7" spans="1:16" x14ac:dyDescent="0.2">
      <c r="A7" t="s">
        <v>2262</v>
      </c>
      <c r="D7" s="2">
        <v>3529.2400000000002</v>
      </c>
      <c r="E7" s="2">
        <v>6679.42</v>
      </c>
      <c r="F7" s="2">
        <v>12819.13</v>
      </c>
      <c r="G7" s="2">
        <v>8389.02</v>
      </c>
      <c r="H7" s="2">
        <v>6666.0899999999992</v>
      </c>
      <c r="I7" s="2">
        <v>8385.369999999999</v>
      </c>
      <c r="J7" s="2">
        <v>7606.3200000000006</v>
      </c>
      <c r="K7" s="2">
        <v>9460.84</v>
      </c>
      <c r="L7" s="2">
        <v>7404.26</v>
      </c>
      <c r="M7" s="2">
        <v>7291.05</v>
      </c>
      <c r="N7" s="2">
        <v>11158.9</v>
      </c>
      <c r="O7" s="2">
        <v>27445.99</v>
      </c>
      <c r="P7" s="2">
        <v>116835.63</v>
      </c>
    </row>
    <row r="8" spans="1:16" x14ac:dyDescent="0.2">
      <c r="A8" t="s">
        <v>2263</v>
      </c>
      <c r="D8" s="2">
        <v>17514.14</v>
      </c>
      <c r="E8" s="2">
        <v>3266.7599999999998</v>
      </c>
      <c r="F8" s="2">
        <v>11056.18</v>
      </c>
      <c r="G8" s="2">
        <v>34352.589999999997</v>
      </c>
      <c r="H8" s="2">
        <v>4835.3099999999995</v>
      </c>
      <c r="I8" s="2">
        <v>5652.75</v>
      </c>
      <c r="J8" s="2">
        <v>19232.120000000003</v>
      </c>
      <c r="K8" s="2">
        <v>27442.75</v>
      </c>
      <c r="L8" s="2">
        <v>9805.34</v>
      </c>
      <c r="M8" s="2">
        <v>25403.63</v>
      </c>
      <c r="N8" s="2">
        <v>19407.62</v>
      </c>
      <c r="O8" s="2">
        <v>19360.53</v>
      </c>
      <c r="P8" s="2">
        <v>197329.72</v>
      </c>
    </row>
    <row r="9" spans="1:16" x14ac:dyDescent="0.2">
      <c r="A9" t="s">
        <v>2209</v>
      </c>
      <c r="D9" s="2">
        <v>859046.95000000007</v>
      </c>
      <c r="E9" s="2">
        <v>772163.14999999991</v>
      </c>
      <c r="F9" s="2">
        <v>1044930.2100000001</v>
      </c>
      <c r="G9" s="2">
        <v>1247619.0799999998</v>
      </c>
      <c r="H9" s="2">
        <v>723535.17999999993</v>
      </c>
      <c r="I9" s="2">
        <v>1090228.3699999999</v>
      </c>
      <c r="J9" s="2">
        <v>1031725.9299999999</v>
      </c>
      <c r="K9" s="2">
        <v>764451.84000000008</v>
      </c>
      <c r="L9" s="2">
        <v>922379.40000000014</v>
      </c>
      <c r="M9" s="2">
        <v>957148.25999999989</v>
      </c>
      <c r="N9" s="2">
        <v>1272811.23</v>
      </c>
      <c r="O9" s="2">
        <v>1379040.57</v>
      </c>
      <c r="P9" s="2">
        <v>12065080.17</v>
      </c>
    </row>
    <row r="10" spans="1:16" x14ac:dyDescent="0.2">
      <c r="A10" t="s">
        <v>2264</v>
      </c>
      <c r="D10" s="2">
        <v>1500</v>
      </c>
      <c r="E10" s="2">
        <v>1500</v>
      </c>
      <c r="F10" s="2">
        <v>1500</v>
      </c>
      <c r="G10" s="2">
        <v>1500</v>
      </c>
      <c r="H10" s="2">
        <v>1500</v>
      </c>
      <c r="I10" s="2">
        <v>2700</v>
      </c>
      <c r="J10" s="2">
        <v>47770</v>
      </c>
      <c r="K10" s="2">
        <v>1500</v>
      </c>
      <c r="L10" s="2">
        <v>1500</v>
      </c>
      <c r="M10" s="2">
        <v>1500</v>
      </c>
      <c r="N10" s="2"/>
      <c r="O10" s="2">
        <v>3000</v>
      </c>
      <c r="P10" s="2">
        <v>65470</v>
      </c>
    </row>
    <row r="11" spans="1:16" x14ac:dyDescent="0.2">
      <c r="A11" t="s">
        <v>2266</v>
      </c>
      <c r="D11" s="2">
        <v>20000</v>
      </c>
      <c r="E11" s="2">
        <v>40000</v>
      </c>
      <c r="F11" s="2">
        <v>25391.41</v>
      </c>
      <c r="G11" s="2">
        <v>65910</v>
      </c>
      <c r="H11" s="2">
        <v>19555.79</v>
      </c>
      <c r="I11" s="2">
        <v>69844.03</v>
      </c>
      <c r="J11" s="2">
        <v>76996.7</v>
      </c>
      <c r="K11" s="2">
        <v>32275</v>
      </c>
      <c r="L11" s="2">
        <v>60000</v>
      </c>
      <c r="M11" s="2">
        <v>33688.99</v>
      </c>
      <c r="N11" s="2">
        <v>53363.94</v>
      </c>
      <c r="O11" s="2">
        <v>96984</v>
      </c>
      <c r="P11" s="2">
        <v>594009.86</v>
      </c>
    </row>
    <row r="12" spans="1:16" x14ac:dyDescent="0.2">
      <c r="A12" t="s">
        <v>2272</v>
      </c>
      <c r="D12" s="2">
        <v>285538.27</v>
      </c>
      <c r="E12" s="2"/>
      <c r="F12" s="2">
        <v>30000</v>
      </c>
      <c r="G12" s="2">
        <v>108076.53</v>
      </c>
      <c r="H12" s="2">
        <v>141268.43</v>
      </c>
      <c r="I12" s="2"/>
      <c r="J12" s="2">
        <v>270394.05</v>
      </c>
      <c r="K12" s="2"/>
      <c r="L12" s="2">
        <v>15000</v>
      </c>
      <c r="M12" s="2">
        <v>297267.7</v>
      </c>
      <c r="N12" s="2">
        <v>127538.27</v>
      </c>
      <c r="O12" s="2"/>
      <c r="P12" s="2">
        <v>1275083.25</v>
      </c>
    </row>
    <row r="13" spans="1:16" x14ac:dyDescent="0.2">
      <c r="A13" t="s">
        <v>2267</v>
      </c>
      <c r="D13" s="2">
        <v>70838.91</v>
      </c>
      <c r="E13" s="2">
        <v>30393.07</v>
      </c>
      <c r="F13" s="2">
        <v>85281</v>
      </c>
      <c r="G13" s="2">
        <v>81577.69</v>
      </c>
      <c r="H13" s="2">
        <v>33124.07</v>
      </c>
      <c r="I13" s="2">
        <v>62270.549999999996</v>
      </c>
      <c r="J13" s="2">
        <v>37129.01</v>
      </c>
      <c r="K13" s="2">
        <v>47283.579999999994</v>
      </c>
      <c r="L13" s="2">
        <v>84733.08</v>
      </c>
      <c r="M13" s="2">
        <v>71276.429999999993</v>
      </c>
      <c r="N13" s="2">
        <v>75432.079999999987</v>
      </c>
      <c r="O13" s="2">
        <v>67821.740000000005</v>
      </c>
      <c r="P13" s="2">
        <v>747161.21000000008</v>
      </c>
    </row>
    <row r="14" spans="1:16" x14ac:dyDescent="0.2">
      <c r="A14" t="s">
        <v>2265</v>
      </c>
      <c r="D14" s="2">
        <v>50000</v>
      </c>
      <c r="E14" s="2">
        <v>147000</v>
      </c>
      <c r="F14" s="2">
        <v>227900</v>
      </c>
      <c r="G14" s="2">
        <v>161800</v>
      </c>
      <c r="H14" s="2">
        <v>140000</v>
      </c>
      <c r="I14" s="2">
        <v>151000</v>
      </c>
      <c r="J14" s="2">
        <v>122500</v>
      </c>
      <c r="K14" s="2">
        <v>145000</v>
      </c>
      <c r="L14" s="2">
        <v>145000</v>
      </c>
      <c r="M14" s="2">
        <v>176800</v>
      </c>
      <c r="N14" s="2">
        <v>151800</v>
      </c>
      <c r="O14" s="2">
        <v>251500</v>
      </c>
      <c r="P14" s="2">
        <v>1870300</v>
      </c>
    </row>
    <row r="15" spans="1:16" x14ac:dyDescent="0.2">
      <c r="A15" t="s">
        <v>2268</v>
      </c>
      <c r="D15" s="2">
        <v>430600</v>
      </c>
      <c r="E15" s="2">
        <v>220000</v>
      </c>
      <c r="F15" s="2">
        <v>322700</v>
      </c>
      <c r="G15" s="2">
        <v>220000</v>
      </c>
      <c r="H15" s="2">
        <v>360000</v>
      </c>
      <c r="I15" s="2">
        <v>70000</v>
      </c>
      <c r="J15" s="2">
        <v>279910</v>
      </c>
      <c r="K15" s="2">
        <v>200000</v>
      </c>
      <c r="L15" s="2">
        <v>152990</v>
      </c>
      <c r="M15" s="2">
        <v>158280</v>
      </c>
      <c r="N15" s="2">
        <v>140000</v>
      </c>
      <c r="O15" s="2">
        <v>353600</v>
      </c>
      <c r="P15" s="2">
        <v>2908080</v>
      </c>
    </row>
    <row r="16" spans="1:16" x14ac:dyDescent="0.2">
      <c r="A16" t="s">
        <v>2269</v>
      </c>
      <c r="D16" s="2">
        <v>978864.48</v>
      </c>
      <c r="E16" s="2">
        <v>777728.96</v>
      </c>
      <c r="F16" s="2">
        <v>860000</v>
      </c>
      <c r="G16" s="2">
        <v>1077161.2</v>
      </c>
      <c r="H16" s="2">
        <v>769432.22</v>
      </c>
      <c r="I16" s="2">
        <v>857728.96</v>
      </c>
      <c r="J16" s="2">
        <v>868296.72</v>
      </c>
      <c r="K16" s="2">
        <v>939125.30999999994</v>
      </c>
      <c r="L16" s="2">
        <v>541630.05000000005</v>
      </c>
      <c r="M16" s="2">
        <v>988296.74</v>
      </c>
      <c r="N16" s="2">
        <v>664446.46</v>
      </c>
      <c r="O16" s="2">
        <v>1413296.62</v>
      </c>
      <c r="P16" s="2">
        <v>10736007.719999999</v>
      </c>
    </row>
    <row r="17" spans="1:16" x14ac:dyDescent="0.2">
      <c r="A17" t="s">
        <v>2213</v>
      </c>
      <c r="D17" s="2">
        <v>140000</v>
      </c>
      <c r="E17" s="2">
        <v>180730</v>
      </c>
      <c r="F17" s="2">
        <v>260000</v>
      </c>
      <c r="G17" s="2">
        <v>323933</v>
      </c>
      <c r="H17" s="2">
        <v>70000</v>
      </c>
      <c r="I17" s="2">
        <v>165000</v>
      </c>
      <c r="J17" s="2">
        <v>317520</v>
      </c>
      <c r="K17" s="2">
        <v>70000</v>
      </c>
      <c r="L17" s="2">
        <v>140000</v>
      </c>
      <c r="M17" s="2">
        <v>165000</v>
      </c>
      <c r="N17" s="2">
        <v>200000</v>
      </c>
      <c r="O17" s="2">
        <v>330000</v>
      </c>
      <c r="P17" s="2">
        <v>2362183</v>
      </c>
    </row>
    <row r="18" spans="1:16" x14ac:dyDescent="0.2">
      <c r="A18" t="s">
        <v>2427</v>
      </c>
      <c r="D18" s="2">
        <v>14489.71</v>
      </c>
      <c r="E18" s="2">
        <v>21995.129999999997</v>
      </c>
      <c r="F18" s="2">
        <v>39112.520000000004</v>
      </c>
      <c r="G18" s="2">
        <v>20521.04</v>
      </c>
      <c r="H18" s="2">
        <v>4454.49</v>
      </c>
      <c r="I18" s="2">
        <v>33418.54</v>
      </c>
      <c r="J18" s="2">
        <v>10000</v>
      </c>
      <c r="K18" s="2">
        <v>10000</v>
      </c>
      <c r="L18" s="2">
        <v>25000</v>
      </c>
      <c r="M18" s="2">
        <v>19448.04</v>
      </c>
      <c r="N18" s="2">
        <v>33542.050000000003</v>
      </c>
      <c r="O18" s="2">
        <v>31015.93</v>
      </c>
      <c r="P18" s="2">
        <v>262997.45</v>
      </c>
    </row>
    <row r="19" spans="1:16" x14ac:dyDescent="0.2">
      <c r="A19" t="s">
        <v>2270</v>
      </c>
      <c r="D19" s="2"/>
      <c r="E19" s="2"/>
      <c r="F19" s="2">
        <v>76300</v>
      </c>
      <c r="G19" s="2">
        <v>38200</v>
      </c>
      <c r="H19" s="2">
        <v>18000</v>
      </c>
      <c r="I19" s="2"/>
      <c r="J19" s="2"/>
      <c r="K19" s="2"/>
      <c r="L19" s="2"/>
      <c r="M19" s="2"/>
      <c r="N19" s="2"/>
      <c r="O19" s="2"/>
      <c r="P19" s="2">
        <v>132500</v>
      </c>
    </row>
    <row r="20" spans="1:16" x14ac:dyDescent="0.2">
      <c r="A20" t="s">
        <v>2276</v>
      </c>
      <c r="D20" s="2">
        <v>127916</v>
      </c>
      <c r="E20" s="2">
        <v>309377.2</v>
      </c>
      <c r="F20" s="2">
        <v>59701.120000000003</v>
      </c>
      <c r="G20" s="2">
        <v>129000</v>
      </c>
      <c r="H20" s="2">
        <v>132354</v>
      </c>
      <c r="I20" s="2">
        <v>94899.239999999991</v>
      </c>
      <c r="J20" s="2">
        <v>174392</v>
      </c>
      <c r="K20" s="2">
        <v>31990</v>
      </c>
      <c r="L20" s="2">
        <v>797950</v>
      </c>
      <c r="M20" s="2">
        <v>425762</v>
      </c>
      <c r="N20" s="2">
        <v>246009.2</v>
      </c>
      <c r="O20" s="2">
        <v>924745.5</v>
      </c>
      <c r="P20" s="2">
        <v>3454096.2600000002</v>
      </c>
    </row>
    <row r="21" spans="1:16" x14ac:dyDescent="0.2">
      <c r="A21" t="s">
        <v>2271</v>
      </c>
      <c r="D21" s="2">
        <v>47225</v>
      </c>
      <c r="E21" s="2"/>
      <c r="F21" s="2">
        <v>56550</v>
      </c>
      <c r="G21" s="2">
        <v>15000</v>
      </c>
      <c r="H21" s="2">
        <v>15000</v>
      </c>
      <c r="I21" s="2">
        <v>60900.3</v>
      </c>
      <c r="J21" s="2">
        <v>17025</v>
      </c>
      <c r="K21" s="2">
        <v>34670.400000000001</v>
      </c>
      <c r="L21" s="2">
        <v>51075</v>
      </c>
      <c r="M21" s="2">
        <v>60200</v>
      </c>
      <c r="N21" s="2">
        <v>15000</v>
      </c>
      <c r="O21" s="2">
        <v>68023</v>
      </c>
      <c r="P21" s="2">
        <v>440668.69999999995</v>
      </c>
    </row>
    <row r="22" spans="1:16" x14ac:dyDescent="0.2">
      <c r="A22" t="s">
        <v>2235</v>
      </c>
      <c r="D22" s="2">
        <v>87895.2</v>
      </c>
      <c r="E22" s="2">
        <v>353169.07</v>
      </c>
      <c r="F22" s="2">
        <v>364755.63</v>
      </c>
      <c r="G22" s="2">
        <v>458068.87</v>
      </c>
      <c r="H22" s="2">
        <v>282246.34000000003</v>
      </c>
      <c r="I22" s="2">
        <v>284009.95</v>
      </c>
      <c r="J22" s="2">
        <v>767195.35000000009</v>
      </c>
      <c r="K22" s="2">
        <v>479150.93</v>
      </c>
      <c r="L22" s="2">
        <v>664970.52</v>
      </c>
      <c r="M22" s="2">
        <v>48676.83</v>
      </c>
      <c r="N22" s="2">
        <v>413869.04000000004</v>
      </c>
      <c r="O22" s="2">
        <v>259484.38</v>
      </c>
      <c r="P22" s="2">
        <v>4463492.1100000003</v>
      </c>
    </row>
    <row r="23" spans="1:16" x14ac:dyDescent="0.2">
      <c r="A23" t="s">
        <v>2273</v>
      </c>
      <c r="D23" s="2">
        <v>240000</v>
      </c>
      <c r="E23" s="2">
        <v>192000</v>
      </c>
      <c r="F23" s="2">
        <v>155500</v>
      </c>
      <c r="G23" s="2">
        <v>373996.88</v>
      </c>
      <c r="H23" s="2">
        <v>199500</v>
      </c>
      <c r="I23" s="2">
        <v>443918.32</v>
      </c>
      <c r="J23" s="2">
        <v>410779.92</v>
      </c>
      <c r="K23" s="2">
        <v>258918.32</v>
      </c>
      <c r="L23" s="2">
        <v>418918.32</v>
      </c>
      <c r="M23" s="2">
        <v>231352.24</v>
      </c>
      <c r="N23" s="2">
        <v>389207.6</v>
      </c>
      <c r="O23" s="2">
        <v>300279.92</v>
      </c>
      <c r="P23" s="2">
        <v>3614371.52</v>
      </c>
    </row>
    <row r="24" spans="1:16" x14ac:dyDescent="0.2">
      <c r="A24" t="s">
        <v>2236</v>
      </c>
      <c r="D24" s="2">
        <v>1247750.8700000001</v>
      </c>
      <c r="E24" s="2">
        <v>1508105.76</v>
      </c>
      <c r="F24" s="2">
        <v>1924811.81</v>
      </c>
      <c r="G24" s="2">
        <v>2253591.9700000002</v>
      </c>
      <c r="H24" s="2">
        <v>1668136.85</v>
      </c>
      <c r="I24" s="2">
        <v>1240715.52</v>
      </c>
      <c r="J24" s="2">
        <v>1697110.84</v>
      </c>
      <c r="K24" s="2">
        <v>1364532.35</v>
      </c>
      <c r="L24" s="2">
        <v>1242301.5900000001</v>
      </c>
      <c r="M24" s="2">
        <v>1240115.7200000002</v>
      </c>
      <c r="N24" s="2">
        <v>1325613.3</v>
      </c>
      <c r="O24" s="2">
        <v>3723552.9899999998</v>
      </c>
      <c r="P24" s="2">
        <v>20436339.57</v>
      </c>
    </row>
    <row r="25" spans="1:16" x14ac:dyDescent="0.2">
      <c r="A25" t="s">
        <v>2189</v>
      </c>
      <c r="D25" s="2"/>
      <c r="E25" s="2"/>
      <c r="F25" s="2"/>
      <c r="G25" s="2"/>
      <c r="H25" s="2"/>
      <c r="I25" s="2"/>
      <c r="J25" s="2">
        <v>30000</v>
      </c>
      <c r="K25" s="2"/>
      <c r="L25" s="2"/>
      <c r="M25" s="2"/>
      <c r="N25" s="2">
        <v>35000</v>
      </c>
      <c r="O25" s="2"/>
      <c r="P25" s="2">
        <v>65000</v>
      </c>
    </row>
    <row r="26" spans="1:16" x14ac:dyDescent="0.2">
      <c r="A26" s="88" t="s">
        <v>2432</v>
      </c>
      <c r="D26" s="89"/>
      <c r="E26" s="89"/>
      <c r="F26" s="89"/>
      <c r="G26" s="89"/>
      <c r="H26" s="89"/>
      <c r="I26" s="89">
        <v>200000</v>
      </c>
      <c r="J26" s="89">
        <v>500000</v>
      </c>
      <c r="K26" s="89"/>
      <c r="L26" s="89">
        <v>200000</v>
      </c>
      <c r="M26" s="89">
        <v>187890.28</v>
      </c>
      <c r="N26" s="89">
        <v>134495.69</v>
      </c>
      <c r="O26" s="89"/>
      <c r="P26" s="89">
        <v>1222385.97</v>
      </c>
    </row>
    <row r="27" spans="1:16" x14ac:dyDescent="0.2">
      <c r="A27" t="s">
        <v>2193</v>
      </c>
      <c r="D27" s="2">
        <v>4622708.7700000005</v>
      </c>
      <c r="E27" s="2">
        <v>4564108.5199999996</v>
      </c>
      <c r="F27" s="2">
        <v>5558309.0099999998</v>
      </c>
      <c r="G27" s="2">
        <v>6618697.870000001</v>
      </c>
      <c r="H27" s="2">
        <v>4589608.7699999996</v>
      </c>
      <c r="I27" s="2">
        <v>4840671.9000000004</v>
      </c>
      <c r="J27" s="2">
        <v>6685583.96</v>
      </c>
      <c r="K27" s="2">
        <v>4415801.32</v>
      </c>
      <c r="L27" s="2">
        <v>5480657.5599999996</v>
      </c>
      <c r="M27" s="2">
        <v>5095397.9100000011</v>
      </c>
      <c r="N27" s="2">
        <v>5308695.3800000008</v>
      </c>
      <c r="O27" s="2">
        <v>9249151.1699999999</v>
      </c>
      <c r="P27" s="2">
        <v>67029392.140000001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F8BB-D6F0-4773-BB73-CD7FB722D7A1}">
  <sheetPr codeName="Лист6"/>
  <dimension ref="A4:B5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3" sqref="A23"/>
    </sheetView>
  </sheetViews>
  <sheetFormatPr baseColWidth="10" defaultColWidth="8.83203125" defaultRowHeight="15" x14ac:dyDescent="0.2"/>
  <cols>
    <col min="1" max="1" width="59.1640625" bestFit="1" customWidth="1"/>
    <col min="2" max="2" width="55.5" bestFit="1" customWidth="1"/>
  </cols>
  <sheetData>
    <row r="4" spans="1:2" x14ac:dyDescent="0.2">
      <c r="A4" s="21" t="s">
        <v>2261</v>
      </c>
      <c r="B4" s="21" t="s">
        <v>2250</v>
      </c>
    </row>
    <row r="5" spans="1:2" x14ac:dyDescent="0.2">
      <c r="A5" t="s">
        <v>2272</v>
      </c>
      <c r="B5" s="207" t="s">
        <v>2220</v>
      </c>
    </row>
    <row r="6" spans="1:2" x14ac:dyDescent="0.2">
      <c r="A6" t="s">
        <v>2218</v>
      </c>
      <c r="B6" s="207" t="s">
        <v>2218</v>
      </c>
    </row>
    <row r="7" spans="1:2" x14ac:dyDescent="0.2">
      <c r="A7" t="s">
        <v>2262</v>
      </c>
      <c r="B7" s="207" t="s">
        <v>2280</v>
      </c>
    </row>
    <row r="8" spans="1:2" x14ac:dyDescent="0.2">
      <c r="B8" s="207" t="s">
        <v>2204</v>
      </c>
    </row>
    <row r="9" spans="1:2" x14ac:dyDescent="0.2">
      <c r="A9" t="s">
        <v>2265</v>
      </c>
      <c r="B9" s="207" t="s">
        <v>2201</v>
      </c>
    </row>
    <row r="10" spans="1:2" x14ac:dyDescent="0.2">
      <c r="A10" t="s">
        <v>2271</v>
      </c>
      <c r="B10" s="207" t="s">
        <v>2234</v>
      </c>
    </row>
    <row r="11" spans="1:2" x14ac:dyDescent="0.2">
      <c r="B11" s="207" t="s">
        <v>2284</v>
      </c>
    </row>
    <row r="12" spans="1:2" x14ac:dyDescent="0.2">
      <c r="B12" s="207" t="s">
        <v>2211</v>
      </c>
    </row>
    <row r="13" spans="1:2" x14ac:dyDescent="0.2">
      <c r="B13" t="s">
        <v>3193</v>
      </c>
    </row>
    <row r="14" spans="1:2" x14ac:dyDescent="0.2">
      <c r="A14" t="s">
        <v>2427</v>
      </c>
      <c r="B14" s="207" t="s">
        <v>2426</v>
      </c>
    </row>
    <row r="15" spans="1:2" x14ac:dyDescent="0.2">
      <c r="B15" s="207" t="s">
        <v>2224</v>
      </c>
    </row>
    <row r="16" spans="1:2" x14ac:dyDescent="0.2">
      <c r="A16" t="s">
        <v>2209</v>
      </c>
      <c r="B16" s="207" t="s">
        <v>2232</v>
      </c>
    </row>
    <row r="17" spans="1:2" x14ac:dyDescent="0.2">
      <c r="B17" s="207" t="s">
        <v>2209</v>
      </c>
    </row>
    <row r="18" spans="1:2" x14ac:dyDescent="0.2">
      <c r="B18" s="207" t="s">
        <v>2434</v>
      </c>
    </row>
    <row r="19" spans="1:2" x14ac:dyDescent="0.2">
      <c r="B19" s="207" t="s">
        <v>2215</v>
      </c>
    </row>
    <row r="20" spans="1:2" x14ac:dyDescent="0.2">
      <c r="B20" s="207" t="s">
        <v>2206</v>
      </c>
    </row>
    <row r="21" spans="1:2" x14ac:dyDescent="0.2">
      <c r="B21" s="207" t="s">
        <v>2205</v>
      </c>
    </row>
    <row r="22" spans="1:2" x14ac:dyDescent="0.2">
      <c r="B22" s="207" t="s">
        <v>2214</v>
      </c>
    </row>
    <row r="23" spans="1:2" x14ac:dyDescent="0.2">
      <c r="A23" t="s">
        <v>2273</v>
      </c>
      <c r="B23" t="s">
        <v>2203</v>
      </c>
    </row>
    <row r="24" spans="1:2" x14ac:dyDescent="0.2">
      <c r="A24" t="s">
        <v>2266</v>
      </c>
      <c r="B24" t="s">
        <v>2428</v>
      </c>
    </row>
    <row r="25" spans="1:2" x14ac:dyDescent="0.2">
      <c r="B25" t="s">
        <v>2241</v>
      </c>
    </row>
    <row r="26" spans="1:2" x14ac:dyDescent="0.2">
      <c r="B26" t="s">
        <v>2238</v>
      </c>
    </row>
    <row r="27" spans="1:2" x14ac:dyDescent="0.2">
      <c r="A27" t="s">
        <v>2432</v>
      </c>
      <c r="B27" t="s">
        <v>2431</v>
      </c>
    </row>
    <row r="28" spans="1:2" x14ac:dyDescent="0.2">
      <c r="B28" t="s">
        <v>2467</v>
      </c>
    </row>
    <row r="29" spans="1:2" x14ac:dyDescent="0.2">
      <c r="A29" t="s">
        <v>2269</v>
      </c>
      <c r="B29" s="207" t="s">
        <v>2233</v>
      </c>
    </row>
    <row r="30" spans="1:2" x14ac:dyDescent="0.2">
      <c r="B30" s="207" t="s">
        <v>2281</v>
      </c>
    </row>
    <row r="31" spans="1:2" x14ac:dyDescent="0.2">
      <c r="B31" s="207" t="s">
        <v>2223</v>
      </c>
    </row>
    <row r="32" spans="1:2" x14ac:dyDescent="0.2">
      <c r="B32" s="207" t="s">
        <v>2222</v>
      </c>
    </row>
    <row r="33" spans="1:2" x14ac:dyDescent="0.2">
      <c r="A33" t="s">
        <v>2270</v>
      </c>
      <c r="B33" t="s">
        <v>2226</v>
      </c>
    </row>
    <row r="34" spans="1:2" x14ac:dyDescent="0.2">
      <c r="B34" t="s">
        <v>2225</v>
      </c>
    </row>
    <row r="35" spans="1:2" x14ac:dyDescent="0.2">
      <c r="A35" t="s">
        <v>2276</v>
      </c>
      <c r="B35" s="207" t="s">
        <v>2283</v>
      </c>
    </row>
    <row r="36" spans="1:2" x14ac:dyDescent="0.2">
      <c r="B36" s="207" t="s">
        <v>2433</v>
      </c>
    </row>
    <row r="37" spans="1:2" x14ac:dyDescent="0.2">
      <c r="B37" s="207" t="s">
        <v>2227</v>
      </c>
    </row>
    <row r="38" spans="1:2" x14ac:dyDescent="0.2">
      <c r="B38" s="207" t="s">
        <v>2466</v>
      </c>
    </row>
    <row r="39" spans="1:2" x14ac:dyDescent="0.2">
      <c r="B39" s="207" t="s">
        <v>2228</v>
      </c>
    </row>
    <row r="40" spans="1:2" x14ac:dyDescent="0.2">
      <c r="B40" s="207" t="s">
        <v>2229</v>
      </c>
    </row>
    <row r="41" spans="1:2" x14ac:dyDescent="0.2">
      <c r="B41" t="s">
        <v>2999</v>
      </c>
    </row>
    <row r="42" spans="1:2" x14ac:dyDescent="0.2">
      <c r="A42" t="s">
        <v>2267</v>
      </c>
      <c r="B42" s="207" t="s">
        <v>2221</v>
      </c>
    </row>
    <row r="43" spans="1:2" x14ac:dyDescent="0.2">
      <c r="B43" t="s">
        <v>2428</v>
      </c>
    </row>
    <row r="44" spans="1:2" x14ac:dyDescent="0.2">
      <c r="B44" s="207" t="s">
        <v>2240</v>
      </c>
    </row>
    <row r="45" spans="1:2" x14ac:dyDescent="0.2">
      <c r="A45" t="s">
        <v>2235</v>
      </c>
      <c r="B45" t="s">
        <v>2235</v>
      </c>
    </row>
    <row r="46" spans="1:2" x14ac:dyDescent="0.2">
      <c r="A46" t="s">
        <v>2264</v>
      </c>
      <c r="B46" t="s">
        <v>2434</v>
      </c>
    </row>
    <row r="47" spans="1:2" x14ac:dyDescent="0.2">
      <c r="B47" s="207" t="s">
        <v>2216</v>
      </c>
    </row>
    <row r="48" spans="1:2" x14ac:dyDescent="0.2">
      <c r="A48" t="s">
        <v>2268</v>
      </c>
      <c r="B48" s="207" t="s">
        <v>2227</v>
      </c>
    </row>
    <row r="49" spans="1:2" x14ac:dyDescent="0.2">
      <c r="B49" t="s">
        <v>2231</v>
      </c>
    </row>
    <row r="50" spans="1:2" x14ac:dyDescent="0.2">
      <c r="B50" s="207" t="s">
        <v>2202</v>
      </c>
    </row>
    <row r="51" spans="1:2" x14ac:dyDescent="0.2">
      <c r="B51" t="s">
        <v>2268</v>
      </c>
    </row>
    <row r="52" spans="1:2" x14ac:dyDescent="0.2">
      <c r="A52" t="s">
        <v>2189</v>
      </c>
      <c r="B52" s="207" t="s">
        <v>2207</v>
      </c>
    </row>
    <row r="53" spans="1:2" x14ac:dyDescent="0.2">
      <c r="B53" s="207" t="s">
        <v>2237</v>
      </c>
    </row>
    <row r="54" spans="1:2" x14ac:dyDescent="0.2">
      <c r="A54" t="s">
        <v>2236</v>
      </c>
      <c r="B54" t="s">
        <v>2236</v>
      </c>
    </row>
    <row r="55" spans="1:2" x14ac:dyDescent="0.2">
      <c r="A55" t="s">
        <v>2213</v>
      </c>
      <c r="B55" s="207" t="s">
        <v>2208</v>
      </c>
    </row>
    <row r="56" spans="1:2" x14ac:dyDescent="0.2">
      <c r="B56" s="207" t="s">
        <v>2213</v>
      </c>
    </row>
    <row r="57" spans="1:2" x14ac:dyDescent="0.2">
      <c r="B57" t="s">
        <v>2859</v>
      </c>
    </row>
    <row r="58" spans="1:2" x14ac:dyDescent="0.2">
      <c r="A58" t="s">
        <v>2193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8" filterMode="1">
    <tabColor rgb="FFC00000"/>
  </sheetPr>
  <dimension ref="A1:M2429"/>
  <sheetViews>
    <sheetView zoomScale="85" zoomScaleNormal="85" workbookViewId="0">
      <pane ySplit="1" topLeftCell="A2410" activePane="bottomLeft" state="frozen"/>
      <selection pane="bottomLeft" activeCell="I1" sqref="I1"/>
    </sheetView>
  </sheetViews>
  <sheetFormatPr baseColWidth="10" defaultColWidth="8.83203125" defaultRowHeight="15" outlineLevelRow="1" outlineLevelCol="1" x14ac:dyDescent="0.2"/>
  <cols>
    <col min="1" max="1" width="14.6640625" style="51" customWidth="1"/>
    <col min="2" max="2" width="14.6640625" style="165" customWidth="1"/>
    <col min="3" max="3" width="14.1640625" style="54" customWidth="1"/>
    <col min="4" max="4" width="46" style="53" customWidth="1"/>
    <col min="5" max="5" width="107.6640625" style="242" customWidth="1"/>
    <col min="6" max="6" width="17.5" customWidth="1" outlineLevel="1"/>
    <col min="7" max="7" width="14.5" customWidth="1"/>
    <col min="8" max="8" width="26.1640625" customWidth="1"/>
    <col min="9" max="9" width="21.33203125" customWidth="1"/>
    <col min="10" max="10" width="8.83203125" style="53"/>
    <col min="11" max="11" width="19.6640625" style="53" customWidth="1"/>
    <col min="12" max="12" width="16.33203125" style="53" customWidth="1"/>
    <col min="13" max="16384" width="8.83203125" style="53"/>
  </cols>
  <sheetData>
    <row r="1" spans="1:11" s="50" customFormat="1" ht="32" x14ac:dyDescent="0.2">
      <c r="A1" s="47" t="s">
        <v>2285</v>
      </c>
      <c r="B1" s="162" t="s">
        <v>0</v>
      </c>
      <c r="C1" s="49" t="s">
        <v>1</v>
      </c>
      <c r="D1" s="48" t="s">
        <v>2</v>
      </c>
      <c r="E1" s="48" t="s">
        <v>3</v>
      </c>
      <c r="F1" s="273" t="s">
        <v>2249</v>
      </c>
      <c r="G1" s="273" t="s">
        <v>2250</v>
      </c>
      <c r="H1" s="273" t="s">
        <v>2243</v>
      </c>
      <c r="I1" s="273" t="s">
        <v>2261</v>
      </c>
    </row>
    <row r="2" spans="1:11" customFormat="1" hidden="1" outlineLevel="1" x14ac:dyDescent="0.2">
      <c r="A2" s="212" t="s">
        <v>2865</v>
      </c>
      <c r="B2" s="86">
        <v>44928</v>
      </c>
      <c r="C2" s="20">
        <v>6570.62</v>
      </c>
      <c r="D2" t="s">
        <v>7</v>
      </c>
      <c r="E2" t="s">
        <v>2299</v>
      </c>
      <c r="F2" t="str">
        <f t="shared" ref="F2:F65" si="0">B2&amp;C2</f>
        <v>449286570,62</v>
      </c>
      <c r="G2" t="s">
        <v>2426</v>
      </c>
      <c r="H2" t="s">
        <v>2248</v>
      </c>
      <c r="I2" t="s">
        <v>2427</v>
      </c>
      <c r="K2" s="86"/>
    </row>
    <row r="3" spans="1:11" customFormat="1" hidden="1" outlineLevel="1" x14ac:dyDescent="0.2">
      <c r="A3" s="212" t="s">
        <v>2865</v>
      </c>
      <c r="B3" s="86">
        <v>44936</v>
      </c>
      <c r="C3" s="20">
        <v>7254.74</v>
      </c>
      <c r="D3" t="s">
        <v>25</v>
      </c>
      <c r="E3" t="s">
        <v>2300</v>
      </c>
      <c r="F3" t="str">
        <f t="shared" si="0"/>
        <v>449367254,74</v>
      </c>
      <c r="G3" t="s">
        <v>2221</v>
      </c>
      <c r="H3" t="s">
        <v>2248</v>
      </c>
      <c r="I3" t="s">
        <v>2267</v>
      </c>
      <c r="K3" s="86"/>
    </row>
    <row r="4" spans="1:11" customFormat="1" hidden="1" outlineLevel="1" x14ac:dyDescent="0.2">
      <c r="A4" s="212" t="s">
        <v>2865</v>
      </c>
      <c r="B4" s="86">
        <v>44936</v>
      </c>
      <c r="C4" s="20">
        <v>7980</v>
      </c>
      <c r="D4" t="s">
        <v>5</v>
      </c>
      <c r="E4" t="s">
        <v>2301</v>
      </c>
      <c r="F4" t="str">
        <f t="shared" si="0"/>
        <v>449367980</v>
      </c>
      <c r="G4" t="s">
        <v>2240</v>
      </c>
      <c r="H4" t="s">
        <v>2248</v>
      </c>
      <c r="I4" t="s">
        <v>2267</v>
      </c>
      <c r="K4" s="86"/>
    </row>
    <row r="5" spans="1:11" customFormat="1" hidden="1" outlineLevel="1" x14ac:dyDescent="0.2">
      <c r="A5" s="212" t="s">
        <v>2865</v>
      </c>
      <c r="B5" s="86">
        <v>44936</v>
      </c>
      <c r="C5" s="20">
        <v>23031</v>
      </c>
      <c r="D5" t="s">
        <v>2287</v>
      </c>
      <c r="E5" t="s">
        <v>2302</v>
      </c>
      <c r="F5" t="str">
        <f t="shared" si="0"/>
        <v>4493623031</v>
      </c>
      <c r="G5" t="s">
        <v>2281</v>
      </c>
      <c r="H5" t="s">
        <v>2276</v>
      </c>
      <c r="I5" t="s">
        <v>2269</v>
      </c>
      <c r="K5" s="86"/>
    </row>
    <row r="6" spans="1:11" customFormat="1" hidden="1" outlineLevel="1" x14ac:dyDescent="0.2">
      <c r="A6" s="212" t="s">
        <v>2865</v>
      </c>
      <c r="B6" s="86">
        <v>44936</v>
      </c>
      <c r="C6" s="20">
        <v>53873.279999999999</v>
      </c>
      <c r="D6" t="s">
        <v>24</v>
      </c>
      <c r="E6" t="s">
        <v>2303</v>
      </c>
      <c r="F6" t="str">
        <f t="shared" si="0"/>
        <v>4493653873,28</v>
      </c>
      <c r="G6" t="s">
        <v>2203</v>
      </c>
      <c r="H6" t="s">
        <v>2248</v>
      </c>
      <c r="I6" t="s">
        <v>2273</v>
      </c>
      <c r="K6" s="86"/>
    </row>
    <row r="7" spans="1:11" customFormat="1" hidden="1" outlineLevel="1" x14ac:dyDescent="0.2">
      <c r="A7" s="212" t="s">
        <v>2865</v>
      </c>
      <c r="B7" s="86">
        <v>44936</v>
      </c>
      <c r="C7" s="20">
        <v>134403.35</v>
      </c>
      <c r="D7" t="s">
        <v>23</v>
      </c>
      <c r="E7" t="s">
        <v>2304</v>
      </c>
      <c r="F7" t="str">
        <f t="shared" si="0"/>
        <v>44936134403,35</v>
      </c>
      <c r="G7" t="s">
        <v>2218</v>
      </c>
      <c r="H7" t="s">
        <v>2248</v>
      </c>
      <c r="I7" t="s">
        <v>2218</v>
      </c>
      <c r="K7" s="86"/>
    </row>
    <row r="8" spans="1:11" customFormat="1" hidden="1" outlineLevel="1" x14ac:dyDescent="0.2">
      <c r="A8" s="212" t="s">
        <v>2865</v>
      </c>
      <c r="B8" s="86">
        <v>44938</v>
      </c>
      <c r="C8" s="20">
        <v>3065</v>
      </c>
      <c r="D8" t="s">
        <v>2288</v>
      </c>
      <c r="E8" t="s">
        <v>2305</v>
      </c>
      <c r="F8" t="str">
        <f t="shared" si="0"/>
        <v>449383065</v>
      </c>
      <c r="G8" t="s">
        <v>2216</v>
      </c>
      <c r="H8" t="s">
        <v>2245</v>
      </c>
      <c r="I8" t="s">
        <v>2264</v>
      </c>
      <c r="K8" s="86"/>
    </row>
    <row r="9" spans="1:11" customFormat="1" hidden="1" outlineLevel="1" x14ac:dyDescent="0.2">
      <c r="A9" s="212" t="s">
        <v>2865</v>
      </c>
      <c r="B9" s="86">
        <v>44938</v>
      </c>
      <c r="C9" s="20">
        <v>11000</v>
      </c>
      <c r="D9" t="s">
        <v>22</v>
      </c>
      <c r="E9" t="s">
        <v>2306</v>
      </c>
      <c r="F9" t="str">
        <f t="shared" si="0"/>
        <v>4493811000</v>
      </c>
      <c r="G9" t="s">
        <v>2227</v>
      </c>
      <c r="H9" t="s">
        <v>2276</v>
      </c>
      <c r="I9" t="s">
        <v>2268</v>
      </c>
      <c r="K9" s="86"/>
    </row>
    <row r="10" spans="1:11" customFormat="1" ht="16" hidden="1" outlineLevel="1" x14ac:dyDescent="0.2">
      <c r="A10" s="212" t="s">
        <v>2865</v>
      </c>
      <c r="B10" s="86">
        <v>44942</v>
      </c>
      <c r="C10" s="20">
        <v>15.6</v>
      </c>
      <c r="D10" t="s">
        <v>7</v>
      </c>
      <c r="E10" s="214" t="s">
        <v>2307</v>
      </c>
      <c r="F10" t="str">
        <f t="shared" si="0"/>
        <v>4494215,6</v>
      </c>
      <c r="G10" t="s">
        <v>2204</v>
      </c>
      <c r="H10" t="s">
        <v>2248</v>
      </c>
      <c r="I10" t="s">
        <v>2262</v>
      </c>
      <c r="K10" s="86"/>
    </row>
    <row r="11" spans="1:11" customFormat="1" hidden="1" outlineLevel="1" x14ac:dyDescent="0.2">
      <c r="A11" s="212" t="s">
        <v>2865</v>
      </c>
      <c r="B11" s="163">
        <v>44942</v>
      </c>
      <c r="C11" s="20">
        <v>3900</v>
      </c>
      <c r="D11" t="s">
        <v>7</v>
      </c>
      <c r="E11" t="s">
        <v>2308</v>
      </c>
      <c r="F11" t="str">
        <f t="shared" si="0"/>
        <v>449423900</v>
      </c>
      <c r="G11" t="s">
        <v>2434</v>
      </c>
      <c r="H11" t="s">
        <v>2244</v>
      </c>
      <c r="I11" t="s">
        <v>2264</v>
      </c>
      <c r="K11" s="86"/>
    </row>
    <row r="12" spans="1:11" customFormat="1" hidden="1" outlineLevel="1" x14ac:dyDescent="0.2">
      <c r="A12" s="212" t="s">
        <v>2865</v>
      </c>
      <c r="B12" s="86">
        <v>44942</v>
      </c>
      <c r="C12" s="20">
        <v>94338.87</v>
      </c>
      <c r="D12" t="s">
        <v>21</v>
      </c>
      <c r="E12" t="s">
        <v>2309</v>
      </c>
      <c r="F12" t="str">
        <f t="shared" si="0"/>
        <v>4494294338,87</v>
      </c>
      <c r="G12" t="s">
        <v>2235</v>
      </c>
      <c r="H12" t="s">
        <v>2248</v>
      </c>
      <c r="I12" t="s">
        <v>2235</v>
      </c>
      <c r="K12" s="86"/>
    </row>
    <row r="13" spans="1:11" customFormat="1" ht="16" hidden="1" outlineLevel="1" x14ac:dyDescent="0.2">
      <c r="A13" s="212" t="s">
        <v>2865</v>
      </c>
      <c r="B13" s="86">
        <v>44943</v>
      </c>
      <c r="C13" s="20">
        <v>200.1</v>
      </c>
      <c r="D13" t="s">
        <v>7</v>
      </c>
      <c r="E13" s="214" t="s">
        <v>2310</v>
      </c>
      <c r="F13" t="str">
        <f t="shared" si="0"/>
        <v>44943200,1</v>
      </c>
      <c r="G13" t="s">
        <v>2204</v>
      </c>
      <c r="H13" t="s">
        <v>2248</v>
      </c>
      <c r="I13" t="s">
        <v>2262</v>
      </c>
      <c r="K13" s="86"/>
    </row>
    <row r="14" spans="1:11" customFormat="1" ht="16" hidden="1" outlineLevel="1" x14ac:dyDescent="0.2">
      <c r="A14" s="212" t="s">
        <v>2865</v>
      </c>
      <c r="B14" s="86">
        <v>44943</v>
      </c>
      <c r="C14" s="20">
        <v>30450</v>
      </c>
      <c r="D14" t="s">
        <v>18</v>
      </c>
      <c r="E14" s="214" t="s">
        <v>2311</v>
      </c>
      <c r="F14" t="str">
        <f t="shared" si="0"/>
        <v>4494330450</v>
      </c>
      <c r="G14" t="s">
        <v>2209</v>
      </c>
      <c r="H14" t="s">
        <v>2244</v>
      </c>
      <c r="I14" t="s">
        <v>2209</v>
      </c>
      <c r="K14" s="86"/>
    </row>
    <row r="15" spans="1:11" customFormat="1" ht="16" hidden="1" outlineLevel="1" x14ac:dyDescent="0.2">
      <c r="A15" s="212" t="s">
        <v>2865</v>
      </c>
      <c r="B15" s="86">
        <v>44943</v>
      </c>
      <c r="C15" s="20">
        <v>43500</v>
      </c>
      <c r="D15" t="s">
        <v>16</v>
      </c>
      <c r="E15" s="214" t="s">
        <v>2312</v>
      </c>
      <c r="F15" t="str">
        <f t="shared" si="0"/>
        <v>4494343500</v>
      </c>
      <c r="G15" t="s">
        <v>2209</v>
      </c>
      <c r="H15" t="s">
        <v>2244</v>
      </c>
      <c r="I15" t="s">
        <v>2209</v>
      </c>
      <c r="K15" s="86"/>
    </row>
    <row r="16" spans="1:11" customFormat="1" ht="16" hidden="1" outlineLevel="1" x14ac:dyDescent="0.2">
      <c r="A16" s="212" t="s">
        <v>2865</v>
      </c>
      <c r="B16" s="86">
        <v>44943</v>
      </c>
      <c r="C16" s="20">
        <v>50025</v>
      </c>
      <c r="D16" t="s">
        <v>7</v>
      </c>
      <c r="E16" s="214" t="s">
        <v>2313</v>
      </c>
      <c r="F16" t="str">
        <f t="shared" si="0"/>
        <v>4494350025</v>
      </c>
      <c r="G16" t="s">
        <v>2209</v>
      </c>
      <c r="H16" t="s">
        <v>2244</v>
      </c>
      <c r="I16" t="s">
        <v>2209</v>
      </c>
      <c r="K16" s="86"/>
    </row>
    <row r="17" spans="1:11" customFormat="1" hidden="1" outlineLevel="1" x14ac:dyDescent="0.2">
      <c r="A17" s="212" t="s">
        <v>2865</v>
      </c>
      <c r="B17" s="86">
        <v>44944</v>
      </c>
      <c r="C17" s="20">
        <v>5970</v>
      </c>
      <c r="D17" t="s">
        <v>4</v>
      </c>
      <c r="E17" t="s">
        <v>2314</v>
      </c>
      <c r="F17" t="str">
        <f t="shared" si="0"/>
        <v>449445970</v>
      </c>
      <c r="G17" t="s">
        <v>2428</v>
      </c>
      <c r="H17" t="s">
        <v>2246</v>
      </c>
      <c r="I17" t="s">
        <v>2267</v>
      </c>
      <c r="K17" s="86"/>
    </row>
    <row r="18" spans="1:11" customFormat="1" hidden="1" outlineLevel="1" x14ac:dyDescent="0.2">
      <c r="A18" s="212" t="s">
        <v>2865</v>
      </c>
      <c r="B18" s="86">
        <v>44944</v>
      </c>
      <c r="C18" s="20">
        <v>87630.080000000002</v>
      </c>
      <c r="D18" s="53" t="s">
        <v>108</v>
      </c>
      <c r="E18" t="s">
        <v>2315</v>
      </c>
      <c r="F18" t="str">
        <f t="shared" si="0"/>
        <v>4494487630,08</v>
      </c>
      <c r="G18" t="s">
        <v>2431</v>
      </c>
      <c r="H18" t="s">
        <v>2429</v>
      </c>
      <c r="I18" t="s">
        <v>2432</v>
      </c>
      <c r="K18" s="86"/>
    </row>
    <row r="19" spans="1:11" customFormat="1" hidden="1" outlineLevel="1" x14ac:dyDescent="0.2">
      <c r="A19" s="212" t="s">
        <v>2865</v>
      </c>
      <c r="B19" s="86">
        <v>44944</v>
      </c>
      <c r="C19" s="20">
        <v>88156.05</v>
      </c>
      <c r="D19" s="53" t="s">
        <v>108</v>
      </c>
      <c r="E19" t="s">
        <v>2316</v>
      </c>
      <c r="F19" t="str">
        <f t="shared" si="0"/>
        <v>4494488156,05</v>
      </c>
      <c r="G19" t="s">
        <v>2431</v>
      </c>
      <c r="H19" t="s">
        <v>2429</v>
      </c>
      <c r="I19" t="s">
        <v>2432</v>
      </c>
      <c r="K19" s="86"/>
    </row>
    <row r="20" spans="1:11" customFormat="1" hidden="1" outlineLevel="1" x14ac:dyDescent="0.2">
      <c r="A20" s="212" t="s">
        <v>2865</v>
      </c>
      <c r="B20" s="86">
        <v>44944</v>
      </c>
      <c r="C20" s="20">
        <v>150000</v>
      </c>
      <c r="D20" t="s">
        <v>20</v>
      </c>
      <c r="E20" t="s">
        <v>2317</v>
      </c>
      <c r="F20" t="str">
        <f t="shared" si="0"/>
        <v>44944150000</v>
      </c>
      <c r="G20" t="s">
        <v>2202</v>
      </c>
      <c r="H20" t="s">
        <v>2248</v>
      </c>
      <c r="I20" t="s">
        <v>2268</v>
      </c>
      <c r="K20" s="86"/>
    </row>
    <row r="21" spans="1:11" customFormat="1" ht="32" hidden="1" outlineLevel="1" x14ac:dyDescent="0.2">
      <c r="A21" s="212" t="s">
        <v>2865</v>
      </c>
      <c r="B21" s="86">
        <v>44946</v>
      </c>
      <c r="C21" s="20">
        <v>375</v>
      </c>
      <c r="D21" t="s">
        <v>7</v>
      </c>
      <c r="E21" s="214" t="s">
        <v>2318</v>
      </c>
      <c r="F21" t="str">
        <f t="shared" si="0"/>
        <v>44946375</v>
      </c>
      <c r="G21" t="s">
        <v>2204</v>
      </c>
      <c r="H21" t="s">
        <v>2248</v>
      </c>
      <c r="I21" t="s">
        <v>2262</v>
      </c>
      <c r="K21" s="86"/>
    </row>
    <row r="22" spans="1:11" customFormat="1" ht="32" hidden="1" outlineLevel="1" x14ac:dyDescent="0.2">
      <c r="A22" s="212" t="s">
        <v>2865</v>
      </c>
      <c r="B22" s="86">
        <v>44946</v>
      </c>
      <c r="C22" s="20">
        <v>25000</v>
      </c>
      <c r="D22" t="s">
        <v>7</v>
      </c>
      <c r="E22" s="214" t="s">
        <v>2319</v>
      </c>
      <c r="F22" t="str">
        <f t="shared" si="0"/>
        <v>4494625000</v>
      </c>
      <c r="G22" t="s">
        <v>2238</v>
      </c>
      <c r="H22" t="s">
        <v>2246</v>
      </c>
      <c r="I22" t="s">
        <v>2266</v>
      </c>
      <c r="K22" s="86"/>
    </row>
    <row r="23" spans="1:11" customFormat="1" hidden="1" outlineLevel="1" x14ac:dyDescent="0.2">
      <c r="A23" s="212" t="s">
        <v>2865</v>
      </c>
      <c r="B23" s="86">
        <v>44949</v>
      </c>
      <c r="C23" s="20">
        <v>10225.200000000001</v>
      </c>
      <c r="D23" t="s">
        <v>7</v>
      </c>
      <c r="E23" t="s">
        <v>2320</v>
      </c>
      <c r="F23" t="str">
        <f t="shared" si="0"/>
        <v>4494910225,2</v>
      </c>
      <c r="G23" s="274" t="s">
        <v>2227</v>
      </c>
      <c r="H23" s="274" t="s">
        <v>2276</v>
      </c>
      <c r="I23" s="274" t="s">
        <v>2276</v>
      </c>
      <c r="K23" s="86"/>
    </row>
    <row r="24" spans="1:11" customFormat="1" hidden="1" outlineLevel="1" x14ac:dyDescent="0.2">
      <c r="A24" s="212" t="s">
        <v>2865</v>
      </c>
      <c r="B24" s="86">
        <v>44949</v>
      </c>
      <c r="C24" s="20">
        <v>25000</v>
      </c>
      <c r="D24" t="s">
        <v>10</v>
      </c>
      <c r="E24" t="s">
        <v>19</v>
      </c>
      <c r="F24" t="str">
        <f t="shared" si="0"/>
        <v>4494925000</v>
      </c>
      <c r="G24" t="s">
        <v>2281</v>
      </c>
      <c r="H24" t="s">
        <v>2276</v>
      </c>
      <c r="I24" t="s">
        <v>2269</v>
      </c>
      <c r="K24" s="86"/>
    </row>
    <row r="25" spans="1:11" customFormat="1" ht="16" hidden="1" outlineLevel="1" x14ac:dyDescent="0.2">
      <c r="A25" s="212" t="s">
        <v>2865</v>
      </c>
      <c r="B25" s="86">
        <v>44951</v>
      </c>
      <c r="C25" s="20">
        <v>530.33000000000004</v>
      </c>
      <c r="D25" t="s">
        <v>2289</v>
      </c>
      <c r="E25" s="214" t="s">
        <v>2321</v>
      </c>
      <c r="F25" t="str">
        <f t="shared" si="0"/>
        <v>44951530,33</v>
      </c>
      <c r="G25" t="s">
        <v>2206</v>
      </c>
      <c r="H25" t="s">
        <v>2244</v>
      </c>
      <c r="I25" t="s">
        <v>2209</v>
      </c>
      <c r="K25" s="86"/>
    </row>
    <row r="26" spans="1:11" customFormat="1" ht="16" hidden="1" outlineLevel="1" x14ac:dyDescent="0.2">
      <c r="A26" s="212" t="s">
        <v>2865</v>
      </c>
      <c r="B26" s="86">
        <v>44951</v>
      </c>
      <c r="C26" s="20">
        <v>106606.1</v>
      </c>
      <c r="D26" t="s">
        <v>2290</v>
      </c>
      <c r="E26" s="214" t="s">
        <v>2322</v>
      </c>
      <c r="F26" t="str">
        <f t="shared" si="0"/>
        <v>44951106606,1</v>
      </c>
      <c r="G26" t="s">
        <v>2206</v>
      </c>
      <c r="H26" t="s">
        <v>2244</v>
      </c>
      <c r="I26" t="s">
        <v>2209</v>
      </c>
      <c r="K26" s="86"/>
    </row>
    <row r="27" spans="1:11" customFormat="1" ht="32" hidden="1" outlineLevel="1" x14ac:dyDescent="0.2">
      <c r="A27" s="212" t="s">
        <v>2865</v>
      </c>
      <c r="B27" s="86">
        <v>44953</v>
      </c>
      <c r="C27" s="20">
        <v>255</v>
      </c>
      <c r="D27" t="s">
        <v>7</v>
      </c>
      <c r="E27" s="214" t="s">
        <v>2323</v>
      </c>
      <c r="F27" t="str">
        <f t="shared" si="0"/>
        <v>44953255</v>
      </c>
      <c r="G27" t="s">
        <v>2204</v>
      </c>
      <c r="H27" t="s">
        <v>2248</v>
      </c>
      <c r="I27" t="s">
        <v>2262</v>
      </c>
      <c r="K27" s="86"/>
    </row>
    <row r="28" spans="1:11" customFormat="1" ht="32" hidden="1" outlineLevel="1" x14ac:dyDescent="0.2">
      <c r="A28" s="212" t="s">
        <v>2865</v>
      </c>
      <c r="B28" s="86">
        <v>44953</v>
      </c>
      <c r="C28" s="20">
        <v>17000</v>
      </c>
      <c r="D28" t="s">
        <v>7</v>
      </c>
      <c r="E28" s="214" t="s">
        <v>2324</v>
      </c>
      <c r="F28" t="str">
        <f t="shared" si="0"/>
        <v>4495317000</v>
      </c>
      <c r="G28" t="s">
        <v>2238</v>
      </c>
      <c r="H28" t="s">
        <v>2246</v>
      </c>
      <c r="I28" t="s">
        <v>2266</v>
      </c>
      <c r="K28" s="86"/>
    </row>
    <row r="29" spans="1:11" customFormat="1" hidden="1" outlineLevel="1" x14ac:dyDescent="0.2">
      <c r="A29" s="212" t="s">
        <v>2865</v>
      </c>
      <c r="B29" s="86">
        <v>44953</v>
      </c>
      <c r="C29" s="166">
        <v>124889.2</v>
      </c>
      <c r="D29" s="167" t="s">
        <v>2291</v>
      </c>
      <c r="E29" s="167" t="s">
        <v>2325</v>
      </c>
      <c r="F29" s="167" t="str">
        <f t="shared" si="0"/>
        <v>44953124889,2</v>
      </c>
      <c r="G29" s="167" t="s">
        <v>2228</v>
      </c>
      <c r="H29" t="s">
        <v>2276</v>
      </c>
      <c r="I29" t="s">
        <v>2276</v>
      </c>
      <c r="K29" s="86"/>
    </row>
    <row r="30" spans="1:11" customFormat="1" hidden="1" outlineLevel="1" x14ac:dyDescent="0.2">
      <c r="A30" s="212" t="s">
        <v>2865</v>
      </c>
      <c r="B30" s="86">
        <v>44956</v>
      </c>
      <c r="C30" s="20">
        <v>9334</v>
      </c>
      <c r="D30" t="s">
        <v>7</v>
      </c>
      <c r="E30" t="s">
        <v>2326</v>
      </c>
      <c r="F30" t="str">
        <f t="shared" si="0"/>
        <v>449569334</v>
      </c>
      <c r="G30" s="274" t="s">
        <v>2227</v>
      </c>
      <c r="H30" s="274" t="s">
        <v>2276</v>
      </c>
      <c r="I30" s="274" t="s">
        <v>2276</v>
      </c>
      <c r="K30" s="86"/>
    </row>
    <row r="31" spans="1:11" customFormat="1" hidden="1" outlineLevel="1" x14ac:dyDescent="0.2">
      <c r="A31" s="212" t="s">
        <v>2865</v>
      </c>
      <c r="B31" s="86">
        <v>44957</v>
      </c>
      <c r="C31" s="20">
        <v>225</v>
      </c>
      <c r="D31" t="s">
        <v>7</v>
      </c>
      <c r="E31" t="s">
        <v>2327</v>
      </c>
      <c r="F31" t="str">
        <f t="shared" si="0"/>
        <v>44957225</v>
      </c>
      <c r="G31" s="274" t="s">
        <v>2227</v>
      </c>
      <c r="H31" s="274" t="s">
        <v>2276</v>
      </c>
      <c r="I31" s="274" t="s">
        <v>2276</v>
      </c>
      <c r="K31" s="86"/>
    </row>
    <row r="32" spans="1:11" customFormat="1" ht="32" hidden="1" outlineLevel="1" x14ac:dyDescent="0.2">
      <c r="A32" s="212" t="s">
        <v>2865</v>
      </c>
      <c r="B32" s="86">
        <v>44957</v>
      </c>
      <c r="C32" s="20">
        <v>300</v>
      </c>
      <c r="D32" t="s">
        <v>7</v>
      </c>
      <c r="E32" s="214" t="s">
        <v>2328</v>
      </c>
      <c r="F32" t="str">
        <f t="shared" si="0"/>
        <v>44957300</v>
      </c>
      <c r="G32" t="s">
        <v>2204</v>
      </c>
      <c r="H32" t="s">
        <v>2248</v>
      </c>
      <c r="I32" t="s">
        <v>2262</v>
      </c>
      <c r="K32" s="86"/>
    </row>
    <row r="33" spans="1:11" customFormat="1" ht="16" hidden="1" outlineLevel="1" x14ac:dyDescent="0.2">
      <c r="A33" s="212" t="s">
        <v>2865</v>
      </c>
      <c r="B33" s="86">
        <v>44957</v>
      </c>
      <c r="C33" s="20">
        <v>344.55</v>
      </c>
      <c r="D33" t="s">
        <v>7</v>
      </c>
      <c r="E33" s="214" t="s">
        <v>2329</v>
      </c>
      <c r="F33" t="str">
        <f t="shared" si="0"/>
        <v>44957344,55</v>
      </c>
      <c r="G33" t="s">
        <v>2204</v>
      </c>
      <c r="H33" t="s">
        <v>2248</v>
      </c>
      <c r="I33" t="s">
        <v>2262</v>
      </c>
      <c r="K33" s="86"/>
    </row>
    <row r="34" spans="1:11" customFormat="1" hidden="1" outlineLevel="1" x14ac:dyDescent="0.2">
      <c r="A34" s="212" t="s">
        <v>2865</v>
      </c>
      <c r="B34" s="86">
        <v>44957</v>
      </c>
      <c r="C34" s="20">
        <v>12334</v>
      </c>
      <c r="D34" t="s">
        <v>7</v>
      </c>
      <c r="E34" t="s">
        <v>2330</v>
      </c>
      <c r="F34" t="str">
        <f t="shared" si="0"/>
        <v>4495712334</v>
      </c>
      <c r="G34" s="274" t="s">
        <v>2227</v>
      </c>
      <c r="H34" s="274" t="s">
        <v>2276</v>
      </c>
      <c r="I34" s="274" t="s">
        <v>2276</v>
      </c>
      <c r="K34" s="86"/>
    </row>
    <row r="35" spans="1:11" customFormat="1" ht="16" hidden="1" outlineLevel="1" x14ac:dyDescent="0.2">
      <c r="A35" s="212" t="s">
        <v>2865</v>
      </c>
      <c r="B35" s="86">
        <v>44957</v>
      </c>
      <c r="C35" s="20">
        <v>86136.28</v>
      </c>
      <c r="D35" t="s">
        <v>7</v>
      </c>
      <c r="E35" s="214" t="s">
        <v>2331</v>
      </c>
      <c r="F35" t="str">
        <f t="shared" si="0"/>
        <v>4495786136,28</v>
      </c>
      <c r="G35" t="s">
        <v>2209</v>
      </c>
      <c r="H35" t="s">
        <v>2244</v>
      </c>
      <c r="I35" t="s">
        <v>2209</v>
      </c>
      <c r="K35" s="86"/>
    </row>
    <row r="36" spans="1:11" customFormat="1" ht="16" hidden="1" outlineLevel="1" x14ac:dyDescent="0.2">
      <c r="A36" s="212" t="s">
        <v>2866</v>
      </c>
      <c r="B36" s="86">
        <v>44958</v>
      </c>
      <c r="C36" s="20">
        <v>213.56</v>
      </c>
      <c r="D36" t="s">
        <v>7</v>
      </c>
      <c r="E36" s="214" t="s">
        <v>2332</v>
      </c>
      <c r="F36" t="str">
        <f t="shared" si="0"/>
        <v>44958213,56</v>
      </c>
      <c r="G36" t="s">
        <v>2204</v>
      </c>
      <c r="H36" t="s">
        <v>2248</v>
      </c>
      <c r="I36" t="s">
        <v>2262</v>
      </c>
      <c r="K36" s="86"/>
    </row>
    <row r="37" spans="1:11" customFormat="1" ht="16" hidden="1" outlineLevel="1" x14ac:dyDescent="0.2">
      <c r="A37" s="212" t="s">
        <v>2866</v>
      </c>
      <c r="B37" s="86">
        <v>44958</v>
      </c>
      <c r="C37" s="20">
        <v>990</v>
      </c>
      <c r="D37" t="s">
        <v>7</v>
      </c>
      <c r="E37" s="214" t="s">
        <v>2333</v>
      </c>
      <c r="F37" t="str">
        <f t="shared" si="0"/>
        <v>44958990</v>
      </c>
      <c r="G37" t="s">
        <v>2204</v>
      </c>
      <c r="H37" t="s">
        <v>2248</v>
      </c>
      <c r="I37" t="s">
        <v>2262</v>
      </c>
      <c r="K37" s="86"/>
    </row>
    <row r="38" spans="1:11" customFormat="1" ht="16" hidden="1" outlineLevel="1" x14ac:dyDescent="0.2">
      <c r="A38" s="212" t="s">
        <v>2866</v>
      </c>
      <c r="B38" s="86">
        <v>44958</v>
      </c>
      <c r="C38" s="20">
        <v>53389</v>
      </c>
      <c r="D38" t="s">
        <v>7</v>
      </c>
      <c r="E38" s="214" t="s">
        <v>2334</v>
      </c>
      <c r="F38" t="str">
        <f t="shared" si="0"/>
        <v>4495853389</v>
      </c>
      <c r="G38" t="s">
        <v>2209</v>
      </c>
      <c r="H38" t="s">
        <v>2244</v>
      </c>
      <c r="I38" t="s">
        <v>2209</v>
      </c>
      <c r="K38" s="86"/>
    </row>
    <row r="39" spans="1:11" customFormat="1" ht="16" hidden="1" outlineLevel="1" x14ac:dyDescent="0.2">
      <c r="A39" s="212" t="s">
        <v>2866</v>
      </c>
      <c r="B39" s="86">
        <v>44959</v>
      </c>
      <c r="C39" s="20">
        <v>560.83000000000004</v>
      </c>
      <c r="D39" t="s">
        <v>2289</v>
      </c>
      <c r="E39" s="214" t="s">
        <v>2335</v>
      </c>
      <c r="F39" t="str">
        <f t="shared" si="0"/>
        <v>44959560,83</v>
      </c>
      <c r="G39" t="s">
        <v>2206</v>
      </c>
      <c r="H39" t="s">
        <v>2244</v>
      </c>
      <c r="I39" t="s">
        <v>2209</v>
      </c>
      <c r="K39" s="86"/>
    </row>
    <row r="40" spans="1:11" customFormat="1" hidden="1" outlineLevel="1" x14ac:dyDescent="0.2">
      <c r="A40" s="212" t="s">
        <v>2866</v>
      </c>
      <c r="B40" s="86">
        <v>44959</v>
      </c>
      <c r="C40" s="20">
        <v>13000</v>
      </c>
      <c r="D40" t="s">
        <v>17</v>
      </c>
      <c r="E40" t="s">
        <v>2336</v>
      </c>
      <c r="F40" t="str">
        <f t="shared" si="0"/>
        <v>4495913000</v>
      </c>
      <c r="G40" t="s">
        <v>2240</v>
      </c>
      <c r="H40" t="s">
        <v>2248</v>
      </c>
      <c r="I40" t="s">
        <v>2267</v>
      </c>
      <c r="K40" s="86"/>
    </row>
    <row r="41" spans="1:11" customFormat="1" ht="16" hidden="1" outlineLevel="1" x14ac:dyDescent="0.2">
      <c r="A41" s="212" t="s">
        <v>2866</v>
      </c>
      <c r="B41" s="86">
        <v>44959</v>
      </c>
      <c r="C41" s="20">
        <v>23459.39</v>
      </c>
      <c r="D41" t="s">
        <v>18</v>
      </c>
      <c r="E41" s="214" t="s">
        <v>2337</v>
      </c>
      <c r="F41" t="str">
        <f t="shared" si="0"/>
        <v>4495923459,39</v>
      </c>
      <c r="G41" t="s">
        <v>2209</v>
      </c>
      <c r="H41" t="s">
        <v>2244</v>
      </c>
      <c r="I41" t="s">
        <v>2209</v>
      </c>
      <c r="K41" s="86"/>
    </row>
    <row r="42" spans="1:11" customFormat="1" ht="16" hidden="1" outlineLevel="1" x14ac:dyDescent="0.2">
      <c r="A42" s="212" t="s">
        <v>2866</v>
      </c>
      <c r="B42" s="86">
        <v>44959</v>
      </c>
      <c r="C42" s="20">
        <v>43500</v>
      </c>
      <c r="D42" t="s">
        <v>16</v>
      </c>
      <c r="E42" s="214" t="s">
        <v>2338</v>
      </c>
      <c r="F42" t="str">
        <f t="shared" si="0"/>
        <v>4495943500</v>
      </c>
      <c r="G42" t="s">
        <v>2209</v>
      </c>
      <c r="H42" t="s">
        <v>2244</v>
      </c>
      <c r="I42" t="s">
        <v>2209</v>
      </c>
      <c r="K42" s="86"/>
    </row>
    <row r="43" spans="1:11" customFormat="1" hidden="1" outlineLevel="1" x14ac:dyDescent="0.2">
      <c r="A43" s="212" t="s">
        <v>2866</v>
      </c>
      <c r="B43" s="86">
        <v>44959</v>
      </c>
      <c r="C43" s="20">
        <v>70000</v>
      </c>
      <c r="D43" t="s">
        <v>15</v>
      </c>
      <c r="E43" t="s">
        <v>2339</v>
      </c>
      <c r="F43" t="str">
        <f t="shared" si="0"/>
        <v>4495970000</v>
      </c>
      <c r="G43" t="s">
        <v>2202</v>
      </c>
      <c r="H43" t="s">
        <v>2248</v>
      </c>
      <c r="I43" t="s">
        <v>2268</v>
      </c>
      <c r="K43" s="86"/>
    </row>
    <row r="44" spans="1:11" customFormat="1" ht="16" hidden="1" outlineLevel="1" x14ac:dyDescent="0.2">
      <c r="A44" s="212" t="s">
        <v>2866</v>
      </c>
      <c r="B44" s="86">
        <v>44959</v>
      </c>
      <c r="C44" s="20">
        <v>71808.509999999995</v>
      </c>
      <c r="D44" t="s">
        <v>2290</v>
      </c>
      <c r="E44" s="214" t="s">
        <v>2322</v>
      </c>
      <c r="F44" t="str">
        <f t="shared" si="0"/>
        <v>4495971808,51</v>
      </c>
      <c r="G44" t="s">
        <v>2206</v>
      </c>
      <c r="H44" t="s">
        <v>2244</v>
      </c>
      <c r="I44" t="s">
        <v>2209</v>
      </c>
      <c r="K44" s="86"/>
    </row>
    <row r="45" spans="1:11" customFormat="1" ht="16" hidden="1" outlineLevel="1" x14ac:dyDescent="0.2">
      <c r="A45" s="212" t="s">
        <v>2866</v>
      </c>
      <c r="B45" s="86">
        <v>44960</v>
      </c>
      <c r="C45" s="20">
        <v>524.72</v>
      </c>
      <c r="D45" t="s">
        <v>7</v>
      </c>
      <c r="E45" s="214" t="s">
        <v>12</v>
      </c>
      <c r="F45" t="str">
        <f t="shared" si="0"/>
        <v>44960524,72</v>
      </c>
      <c r="G45" t="s">
        <v>2204</v>
      </c>
      <c r="H45" t="s">
        <v>2248</v>
      </c>
      <c r="I45" t="s">
        <v>2262</v>
      </c>
      <c r="K45" s="86"/>
    </row>
    <row r="46" spans="1:11" customFormat="1" hidden="1" outlineLevel="1" x14ac:dyDescent="0.2">
      <c r="A46" s="212" t="s">
        <v>2866</v>
      </c>
      <c r="B46" s="86">
        <v>44960</v>
      </c>
      <c r="C46" s="20">
        <v>50000</v>
      </c>
      <c r="D46" t="s">
        <v>14</v>
      </c>
      <c r="E46" t="s">
        <v>2340</v>
      </c>
      <c r="F46" t="str">
        <f t="shared" si="0"/>
        <v>4496050000</v>
      </c>
      <c r="G46" t="s">
        <v>2201</v>
      </c>
      <c r="H46" t="s">
        <v>2248</v>
      </c>
      <c r="I46" t="s">
        <v>2265</v>
      </c>
      <c r="K46" s="86"/>
    </row>
    <row r="47" spans="1:11" customFormat="1" hidden="1" outlineLevel="1" x14ac:dyDescent="0.2">
      <c r="A47" s="212" t="s">
        <v>2866</v>
      </c>
      <c r="B47" s="86">
        <v>44960</v>
      </c>
      <c r="C47" s="20">
        <v>85513</v>
      </c>
      <c r="D47" s="167" t="s">
        <v>13</v>
      </c>
      <c r="E47" s="167" t="s">
        <v>2341</v>
      </c>
      <c r="F47" s="167" t="str">
        <f t="shared" si="0"/>
        <v>4496085513</v>
      </c>
      <c r="G47" s="167" t="s">
        <v>2223</v>
      </c>
      <c r="H47" t="s">
        <v>2276</v>
      </c>
      <c r="I47" t="s">
        <v>2269</v>
      </c>
      <c r="K47" s="86"/>
    </row>
    <row r="48" spans="1:11" customFormat="1" ht="16" hidden="1" outlineLevel="1" x14ac:dyDescent="0.2">
      <c r="A48" s="212" t="s">
        <v>2866</v>
      </c>
      <c r="B48" s="86">
        <v>44963</v>
      </c>
      <c r="C48" s="20">
        <v>1100</v>
      </c>
      <c r="D48" t="s">
        <v>7</v>
      </c>
      <c r="E48" s="214" t="s">
        <v>12</v>
      </c>
      <c r="F48" t="str">
        <f t="shared" si="0"/>
        <v>449631100</v>
      </c>
      <c r="G48" t="s">
        <v>2204</v>
      </c>
      <c r="H48" t="s">
        <v>2248</v>
      </c>
      <c r="I48" t="s">
        <v>2262</v>
      </c>
      <c r="K48" s="86"/>
    </row>
    <row r="49" spans="1:11" customFormat="1" hidden="1" outlineLevel="1" x14ac:dyDescent="0.2">
      <c r="A49" s="212" t="s">
        <v>2866</v>
      </c>
      <c r="B49" s="86">
        <v>44963</v>
      </c>
      <c r="C49" s="20">
        <v>20000</v>
      </c>
      <c r="D49" t="s">
        <v>9</v>
      </c>
      <c r="E49" t="s">
        <v>2342</v>
      </c>
      <c r="F49" t="str">
        <f t="shared" si="0"/>
        <v>4496320000</v>
      </c>
      <c r="G49" t="s">
        <v>2213</v>
      </c>
      <c r="H49" t="s">
        <v>2248</v>
      </c>
      <c r="I49" t="s">
        <v>2213</v>
      </c>
      <c r="K49" s="86"/>
    </row>
    <row r="50" spans="1:11" customFormat="1" hidden="1" outlineLevel="1" x14ac:dyDescent="0.2">
      <c r="A50" s="212" t="s">
        <v>2866</v>
      </c>
      <c r="B50" s="86">
        <v>44963</v>
      </c>
      <c r="C50" s="20">
        <v>40000</v>
      </c>
      <c r="D50" t="s">
        <v>10</v>
      </c>
      <c r="E50" t="s">
        <v>11</v>
      </c>
      <c r="F50" t="str">
        <f t="shared" si="0"/>
        <v>4496340000</v>
      </c>
      <c r="G50" t="s">
        <v>2281</v>
      </c>
      <c r="H50" t="s">
        <v>2276</v>
      </c>
      <c r="I50" t="s">
        <v>2269</v>
      </c>
      <c r="K50" s="86"/>
    </row>
    <row r="51" spans="1:11" customFormat="1" hidden="1" outlineLevel="1" x14ac:dyDescent="0.2">
      <c r="A51" s="212" t="s">
        <v>2866</v>
      </c>
      <c r="B51" s="86">
        <v>44963</v>
      </c>
      <c r="C51" s="20">
        <v>50000</v>
      </c>
      <c r="D51" t="s">
        <v>9</v>
      </c>
      <c r="E51" t="s">
        <v>2343</v>
      </c>
      <c r="F51" t="str">
        <f t="shared" si="0"/>
        <v>4496350000</v>
      </c>
      <c r="G51" t="s">
        <v>2213</v>
      </c>
      <c r="H51" t="s">
        <v>2248</v>
      </c>
      <c r="I51" t="s">
        <v>2213</v>
      </c>
      <c r="K51" s="86"/>
    </row>
    <row r="52" spans="1:11" customFormat="1" ht="32" hidden="1" outlineLevel="1" x14ac:dyDescent="0.2">
      <c r="A52" s="212" t="s">
        <v>2866</v>
      </c>
      <c r="B52" s="86">
        <v>44964</v>
      </c>
      <c r="C52" s="20">
        <v>150</v>
      </c>
      <c r="D52" t="s">
        <v>7</v>
      </c>
      <c r="E52" s="214" t="s">
        <v>2344</v>
      </c>
      <c r="F52" t="str">
        <f t="shared" si="0"/>
        <v>44964150</v>
      </c>
      <c r="G52" t="s">
        <v>2204</v>
      </c>
      <c r="H52" t="s">
        <v>2248</v>
      </c>
      <c r="I52" t="s">
        <v>2262</v>
      </c>
      <c r="K52" s="86"/>
    </row>
    <row r="53" spans="1:11" customFormat="1" ht="32" hidden="1" outlineLevel="1" x14ac:dyDescent="0.2">
      <c r="A53" s="212" t="s">
        <v>2866</v>
      </c>
      <c r="B53" s="86">
        <v>44964</v>
      </c>
      <c r="C53" s="20">
        <v>10000</v>
      </c>
      <c r="D53" t="s">
        <v>7</v>
      </c>
      <c r="E53" s="214" t="s">
        <v>2345</v>
      </c>
      <c r="F53" t="str">
        <f t="shared" si="0"/>
        <v>4496410000</v>
      </c>
      <c r="G53" t="s">
        <v>2238</v>
      </c>
      <c r="H53" t="s">
        <v>2246</v>
      </c>
      <c r="I53" t="s">
        <v>2266</v>
      </c>
      <c r="K53" s="86"/>
    </row>
    <row r="54" spans="1:11" customFormat="1" hidden="1" outlineLevel="1" x14ac:dyDescent="0.2">
      <c r="A54" s="212" t="s">
        <v>2866</v>
      </c>
      <c r="B54" s="86">
        <v>44964</v>
      </c>
      <c r="C54" s="20">
        <v>18025</v>
      </c>
      <c r="D54" t="s">
        <v>8</v>
      </c>
      <c r="E54" t="s">
        <v>2346</v>
      </c>
      <c r="F54" t="str">
        <f t="shared" si="0"/>
        <v>4496418025</v>
      </c>
      <c r="G54" t="s">
        <v>2284</v>
      </c>
      <c r="H54" t="s">
        <v>2248</v>
      </c>
      <c r="I54" t="s">
        <v>2271</v>
      </c>
      <c r="K54" s="86"/>
    </row>
    <row r="55" spans="1:11" customFormat="1" hidden="1" outlineLevel="1" x14ac:dyDescent="0.2">
      <c r="A55" s="212" t="s">
        <v>2866</v>
      </c>
      <c r="B55" s="86">
        <v>44966</v>
      </c>
      <c r="C55" s="20">
        <v>243.74</v>
      </c>
      <c r="D55" s="53" t="s">
        <v>108</v>
      </c>
      <c r="E55" t="s">
        <v>2315</v>
      </c>
      <c r="F55" t="str">
        <f t="shared" si="0"/>
        <v>44966243,74</v>
      </c>
      <c r="G55" t="s">
        <v>2431</v>
      </c>
      <c r="H55" t="s">
        <v>2429</v>
      </c>
      <c r="I55" t="s">
        <v>2432</v>
      </c>
      <c r="K55" s="86"/>
    </row>
    <row r="56" spans="1:11" customFormat="1" hidden="1" outlineLevel="1" x14ac:dyDescent="0.2">
      <c r="A56" s="212" t="s">
        <v>2866</v>
      </c>
      <c r="B56" s="86">
        <v>44966</v>
      </c>
      <c r="C56" s="20">
        <v>216672.48</v>
      </c>
      <c r="D56" s="53" t="s">
        <v>108</v>
      </c>
      <c r="E56" t="s">
        <v>2316</v>
      </c>
      <c r="F56" t="str">
        <f t="shared" si="0"/>
        <v>44966216672,48</v>
      </c>
      <c r="G56" t="s">
        <v>2431</v>
      </c>
      <c r="H56" t="s">
        <v>2429</v>
      </c>
      <c r="I56" t="s">
        <v>2432</v>
      </c>
      <c r="K56" s="86"/>
    </row>
    <row r="57" spans="1:11" customFormat="1" hidden="1" outlineLevel="1" x14ac:dyDescent="0.2">
      <c r="A57" s="212" t="s">
        <v>2866</v>
      </c>
      <c r="B57" s="86">
        <v>44967</v>
      </c>
      <c r="C57" s="20">
        <v>3500</v>
      </c>
      <c r="D57" t="s">
        <v>5</v>
      </c>
      <c r="E57" t="s">
        <v>2347</v>
      </c>
      <c r="F57" t="str">
        <f t="shared" si="0"/>
        <v>449673500</v>
      </c>
      <c r="G57" t="s">
        <v>2240</v>
      </c>
      <c r="H57" t="s">
        <v>2248</v>
      </c>
      <c r="I57" t="s">
        <v>2267</v>
      </c>
      <c r="K57" s="86"/>
    </row>
    <row r="58" spans="1:11" customFormat="1" ht="16" hidden="1" outlineLevel="1" x14ac:dyDescent="0.2">
      <c r="A58" s="212" t="s">
        <v>2866</v>
      </c>
      <c r="B58" s="86">
        <v>44967</v>
      </c>
      <c r="C58" s="20">
        <v>5019.0200000000004</v>
      </c>
      <c r="D58" t="s">
        <v>4</v>
      </c>
      <c r="E58" s="214" t="s">
        <v>2348</v>
      </c>
      <c r="F58" t="str">
        <f t="shared" si="0"/>
        <v>449675019,02</v>
      </c>
      <c r="G58" t="s">
        <v>2241</v>
      </c>
      <c r="H58" t="s">
        <v>2246</v>
      </c>
      <c r="I58" t="s">
        <v>2266</v>
      </c>
      <c r="K58" s="86"/>
    </row>
    <row r="59" spans="1:11" customFormat="1" hidden="1" outlineLevel="1" x14ac:dyDescent="0.2">
      <c r="A59" s="212" t="s">
        <v>2866</v>
      </c>
      <c r="B59" s="86">
        <v>44968</v>
      </c>
      <c r="C59" s="20">
        <v>3800</v>
      </c>
      <c r="D59" t="s">
        <v>7</v>
      </c>
      <c r="E59" t="s">
        <v>2349</v>
      </c>
      <c r="F59" t="str">
        <f t="shared" si="0"/>
        <v>449683800</v>
      </c>
      <c r="G59" s="274" t="s">
        <v>2227</v>
      </c>
      <c r="H59" s="274" t="s">
        <v>2276</v>
      </c>
      <c r="I59" s="274" t="s">
        <v>2276</v>
      </c>
      <c r="K59" s="86"/>
    </row>
    <row r="60" spans="1:11" customFormat="1" hidden="1" outlineLevel="1" x14ac:dyDescent="0.2">
      <c r="A60" s="212" t="s">
        <v>2866</v>
      </c>
      <c r="B60" s="86">
        <v>44968</v>
      </c>
      <c r="C60" s="20">
        <v>8975</v>
      </c>
      <c r="D60" t="s">
        <v>7</v>
      </c>
      <c r="E60" t="s">
        <v>2350</v>
      </c>
      <c r="F60" t="str">
        <f t="shared" si="0"/>
        <v>449688975</v>
      </c>
      <c r="G60" s="274" t="s">
        <v>2227</v>
      </c>
      <c r="H60" s="274" t="s">
        <v>2276</v>
      </c>
      <c r="I60" s="274" t="s">
        <v>2276</v>
      </c>
      <c r="K60" s="86"/>
    </row>
    <row r="61" spans="1:11" customFormat="1" hidden="1" outlineLevel="1" x14ac:dyDescent="0.2">
      <c r="A61" s="212" t="s">
        <v>2866</v>
      </c>
      <c r="B61" s="86">
        <v>44968</v>
      </c>
      <c r="C61" s="20">
        <v>10962.44</v>
      </c>
      <c r="D61" t="s">
        <v>7</v>
      </c>
      <c r="E61" t="s">
        <v>2351</v>
      </c>
      <c r="F61" t="str">
        <f t="shared" si="0"/>
        <v>4496810962,44</v>
      </c>
      <c r="G61" t="s">
        <v>2426</v>
      </c>
      <c r="H61" t="s">
        <v>2248</v>
      </c>
      <c r="I61" t="s">
        <v>2427</v>
      </c>
      <c r="K61" s="86"/>
    </row>
    <row r="62" spans="1:11" customFormat="1" hidden="1" outlineLevel="1" x14ac:dyDescent="0.2">
      <c r="A62" s="212" t="s">
        <v>2866</v>
      </c>
      <c r="B62" s="86">
        <v>44970</v>
      </c>
      <c r="C62" s="20">
        <v>13227</v>
      </c>
      <c r="D62" t="s">
        <v>7</v>
      </c>
      <c r="E62" t="s">
        <v>2352</v>
      </c>
      <c r="F62" t="str">
        <f t="shared" si="0"/>
        <v>4497013227</v>
      </c>
      <c r="G62" s="274" t="s">
        <v>2227</v>
      </c>
      <c r="H62" s="274" t="s">
        <v>2276</v>
      </c>
      <c r="I62" s="274" t="s">
        <v>2276</v>
      </c>
      <c r="K62" s="86"/>
    </row>
    <row r="63" spans="1:11" customFormat="1" ht="16" hidden="1" outlineLevel="1" x14ac:dyDescent="0.2">
      <c r="A63" s="212" t="s">
        <v>2866</v>
      </c>
      <c r="B63" s="86">
        <v>44971</v>
      </c>
      <c r="C63" s="20">
        <v>346.5</v>
      </c>
      <c r="D63" t="s">
        <v>7</v>
      </c>
      <c r="E63" s="214" t="s">
        <v>12</v>
      </c>
      <c r="F63" t="str">
        <f t="shared" si="0"/>
        <v>44971346,5</v>
      </c>
      <c r="G63" t="s">
        <v>2204</v>
      </c>
      <c r="H63" t="s">
        <v>2248</v>
      </c>
      <c r="I63" t="s">
        <v>2262</v>
      </c>
      <c r="K63" s="86"/>
    </row>
    <row r="64" spans="1:11" customFormat="1" hidden="1" outlineLevel="1" x14ac:dyDescent="0.2">
      <c r="A64" s="212" t="s">
        <v>2866</v>
      </c>
      <c r="B64" s="86">
        <v>44971</v>
      </c>
      <c r="C64" s="20">
        <v>34650</v>
      </c>
      <c r="D64" t="s">
        <v>10</v>
      </c>
      <c r="E64" t="s">
        <v>2353</v>
      </c>
      <c r="F64" t="str">
        <f t="shared" si="0"/>
        <v>4497134650</v>
      </c>
      <c r="G64" t="s">
        <v>2281</v>
      </c>
      <c r="H64" t="s">
        <v>2276</v>
      </c>
      <c r="I64" t="s">
        <v>2269</v>
      </c>
      <c r="K64" s="86"/>
    </row>
    <row r="65" spans="1:11" customFormat="1" ht="16" hidden="1" outlineLevel="1" x14ac:dyDescent="0.2">
      <c r="A65" s="212" t="s">
        <v>2866</v>
      </c>
      <c r="B65" s="86">
        <v>44973</v>
      </c>
      <c r="C65" s="20">
        <v>15.6</v>
      </c>
      <c r="D65" t="s">
        <v>7</v>
      </c>
      <c r="E65" s="214" t="s">
        <v>2354</v>
      </c>
      <c r="F65" t="str">
        <f t="shared" si="0"/>
        <v>4497315,6</v>
      </c>
      <c r="G65" t="s">
        <v>2204</v>
      </c>
      <c r="H65" t="s">
        <v>2248</v>
      </c>
      <c r="I65" t="s">
        <v>2262</v>
      </c>
      <c r="K65" s="86"/>
    </row>
    <row r="66" spans="1:11" customFormat="1" ht="16" hidden="1" outlineLevel="1" x14ac:dyDescent="0.2">
      <c r="A66" s="212" t="s">
        <v>2866</v>
      </c>
      <c r="B66" s="86">
        <v>44973</v>
      </c>
      <c r="C66" s="20">
        <v>200.1</v>
      </c>
      <c r="D66" t="s">
        <v>7</v>
      </c>
      <c r="E66" s="214" t="s">
        <v>2355</v>
      </c>
      <c r="F66" t="str">
        <f t="shared" ref="F66:F129" si="1">B66&amp;C66</f>
        <v>44973200,1</v>
      </c>
      <c r="G66" t="s">
        <v>2204</v>
      </c>
      <c r="H66" t="s">
        <v>2248</v>
      </c>
      <c r="I66" t="s">
        <v>2262</v>
      </c>
      <c r="K66" s="86"/>
    </row>
    <row r="67" spans="1:11" customFormat="1" ht="16" hidden="1" outlineLevel="1" x14ac:dyDescent="0.2">
      <c r="A67" s="212" t="s">
        <v>2866</v>
      </c>
      <c r="B67" s="86">
        <v>44973</v>
      </c>
      <c r="C67" s="20">
        <v>841.23</v>
      </c>
      <c r="D67" t="s">
        <v>7</v>
      </c>
      <c r="E67" s="214" t="s">
        <v>12</v>
      </c>
      <c r="F67" t="str">
        <f t="shared" si="1"/>
        <v>44973841,23</v>
      </c>
      <c r="G67" t="s">
        <v>2204</v>
      </c>
      <c r="H67" t="s">
        <v>2248</v>
      </c>
      <c r="I67" t="s">
        <v>2262</v>
      </c>
      <c r="K67" s="86"/>
    </row>
    <row r="68" spans="1:11" customFormat="1" hidden="1" outlineLevel="1" x14ac:dyDescent="0.2">
      <c r="A68" s="212" t="s">
        <v>2866</v>
      </c>
      <c r="B68" s="163">
        <v>44973</v>
      </c>
      <c r="C68" s="20">
        <v>3900</v>
      </c>
      <c r="D68" t="s">
        <v>7</v>
      </c>
      <c r="E68" t="s">
        <v>2356</v>
      </c>
      <c r="F68" t="str">
        <f t="shared" si="1"/>
        <v>449733900</v>
      </c>
      <c r="G68" t="s">
        <v>2434</v>
      </c>
      <c r="H68" t="s">
        <v>2244</v>
      </c>
      <c r="I68" t="s">
        <v>2264</v>
      </c>
      <c r="K68" s="86"/>
    </row>
    <row r="69" spans="1:11" customFormat="1" hidden="1" outlineLevel="1" x14ac:dyDescent="0.2">
      <c r="A69" s="212" t="s">
        <v>2866</v>
      </c>
      <c r="B69" s="86">
        <v>44973</v>
      </c>
      <c r="C69" s="20">
        <v>5000</v>
      </c>
      <c r="D69" t="s">
        <v>47</v>
      </c>
      <c r="E69" t="s">
        <v>2357</v>
      </c>
      <c r="F69" t="str">
        <f t="shared" si="1"/>
        <v>449735000</v>
      </c>
      <c r="G69" t="s">
        <v>2224</v>
      </c>
      <c r="H69" t="s">
        <v>2248</v>
      </c>
      <c r="I69" t="s">
        <v>2427</v>
      </c>
      <c r="K69" s="86"/>
    </row>
    <row r="70" spans="1:11" customFormat="1" hidden="1" outlineLevel="1" x14ac:dyDescent="0.2">
      <c r="A70" s="212" t="s">
        <v>2866</v>
      </c>
      <c r="B70" s="86">
        <v>44973</v>
      </c>
      <c r="C70" s="20">
        <v>7242.7</v>
      </c>
      <c r="D70" t="s">
        <v>25</v>
      </c>
      <c r="E70" t="s">
        <v>2358</v>
      </c>
      <c r="F70" t="str">
        <f t="shared" si="1"/>
        <v>449737242,7</v>
      </c>
      <c r="G70" t="s">
        <v>2221</v>
      </c>
      <c r="H70" t="s">
        <v>2248</v>
      </c>
      <c r="I70" t="s">
        <v>2267</v>
      </c>
      <c r="K70" s="86"/>
    </row>
    <row r="71" spans="1:11" customFormat="1" hidden="1" outlineLevel="1" x14ac:dyDescent="0.2">
      <c r="A71" s="212" t="s">
        <v>2866</v>
      </c>
      <c r="B71" s="86">
        <v>44973</v>
      </c>
      <c r="C71" s="20">
        <v>8910</v>
      </c>
      <c r="D71" t="s">
        <v>5</v>
      </c>
      <c r="E71" t="s">
        <v>2359</v>
      </c>
      <c r="F71" t="str">
        <f t="shared" si="1"/>
        <v>449738910</v>
      </c>
      <c r="G71" t="s">
        <v>2240</v>
      </c>
      <c r="H71" t="s">
        <v>2248</v>
      </c>
      <c r="I71" t="s">
        <v>2267</v>
      </c>
      <c r="K71" s="86"/>
    </row>
    <row r="72" spans="1:11" customFormat="1" ht="16" hidden="1" outlineLevel="1" x14ac:dyDescent="0.2">
      <c r="A72" s="212" t="s">
        <v>2866</v>
      </c>
      <c r="B72" s="86">
        <v>44973</v>
      </c>
      <c r="C72" s="20">
        <v>13975</v>
      </c>
      <c r="D72" t="s">
        <v>2290</v>
      </c>
      <c r="E72" s="214" t="s">
        <v>2322</v>
      </c>
      <c r="F72" t="str">
        <f t="shared" si="1"/>
        <v>4497313975</v>
      </c>
      <c r="G72" t="s">
        <v>2206</v>
      </c>
      <c r="H72" t="s">
        <v>2244</v>
      </c>
      <c r="I72" t="s">
        <v>2209</v>
      </c>
      <c r="K72" s="86"/>
    </row>
    <row r="73" spans="1:11" customFormat="1" hidden="1" outlineLevel="1" x14ac:dyDescent="0.2">
      <c r="A73" s="212" t="s">
        <v>2866</v>
      </c>
      <c r="B73" s="86">
        <v>44973</v>
      </c>
      <c r="C73" s="20">
        <v>30200</v>
      </c>
      <c r="D73" t="s">
        <v>131</v>
      </c>
      <c r="E73" t="s">
        <v>2360</v>
      </c>
      <c r="F73" t="str">
        <f t="shared" si="1"/>
        <v>4497330200</v>
      </c>
      <c r="G73" t="s">
        <v>2234</v>
      </c>
      <c r="H73" t="s">
        <v>2248</v>
      </c>
      <c r="I73" t="s">
        <v>2271</v>
      </c>
      <c r="K73" s="86"/>
    </row>
    <row r="74" spans="1:11" customFormat="1" ht="16" hidden="1" outlineLevel="1" x14ac:dyDescent="0.2">
      <c r="A74" s="212" t="s">
        <v>2866</v>
      </c>
      <c r="B74" s="86">
        <v>44973</v>
      </c>
      <c r="C74" s="20">
        <v>43500</v>
      </c>
      <c r="D74" t="s">
        <v>16</v>
      </c>
      <c r="E74" s="214" t="s">
        <v>2361</v>
      </c>
      <c r="F74" t="str">
        <f t="shared" si="1"/>
        <v>4497343500</v>
      </c>
      <c r="G74" t="s">
        <v>2209</v>
      </c>
      <c r="H74" t="s">
        <v>2244</v>
      </c>
      <c r="I74" t="s">
        <v>2209</v>
      </c>
      <c r="K74" s="86"/>
    </row>
    <row r="75" spans="1:11" customFormat="1" hidden="1" outlineLevel="1" x14ac:dyDescent="0.2">
      <c r="A75" s="212" t="s">
        <v>2866</v>
      </c>
      <c r="B75" s="86">
        <v>44973</v>
      </c>
      <c r="C75" s="20">
        <v>47139.12</v>
      </c>
      <c r="D75" t="s">
        <v>24</v>
      </c>
      <c r="E75" t="s">
        <v>2362</v>
      </c>
      <c r="F75" t="str">
        <f t="shared" si="1"/>
        <v>4497347139,12</v>
      </c>
      <c r="G75" t="s">
        <v>2203</v>
      </c>
      <c r="H75" t="s">
        <v>2248</v>
      </c>
      <c r="I75" t="s">
        <v>2273</v>
      </c>
      <c r="K75" s="86"/>
    </row>
    <row r="76" spans="1:11" customFormat="1" ht="16" hidden="1" outlineLevel="1" x14ac:dyDescent="0.2">
      <c r="A76" s="212" t="s">
        <v>2866</v>
      </c>
      <c r="B76" s="86">
        <v>44973</v>
      </c>
      <c r="C76" s="20">
        <v>50025</v>
      </c>
      <c r="D76" t="s">
        <v>7</v>
      </c>
      <c r="E76" s="214" t="s">
        <v>2363</v>
      </c>
      <c r="F76" t="str">
        <f t="shared" si="1"/>
        <v>4497350025</v>
      </c>
      <c r="G76" t="s">
        <v>2209</v>
      </c>
      <c r="H76" t="s">
        <v>2244</v>
      </c>
      <c r="I76" t="s">
        <v>2209</v>
      </c>
      <c r="K76" s="86"/>
    </row>
    <row r="77" spans="1:11" customFormat="1" hidden="1" outlineLevel="1" x14ac:dyDescent="0.2">
      <c r="A77" s="212" t="s">
        <v>2866</v>
      </c>
      <c r="B77" s="86">
        <v>44973</v>
      </c>
      <c r="C77" s="20">
        <v>149461.62</v>
      </c>
      <c r="D77" t="s">
        <v>21</v>
      </c>
      <c r="E77" t="s">
        <v>2364</v>
      </c>
      <c r="F77" t="str">
        <f t="shared" si="1"/>
        <v>44973149461,62</v>
      </c>
      <c r="G77" t="s">
        <v>2235</v>
      </c>
      <c r="H77" t="s">
        <v>2248</v>
      </c>
      <c r="I77" t="s">
        <v>2235</v>
      </c>
      <c r="K77" s="86"/>
    </row>
    <row r="78" spans="1:11" customFormat="1" hidden="1" outlineLevel="1" x14ac:dyDescent="0.2">
      <c r="A78" s="212" t="s">
        <v>2866</v>
      </c>
      <c r="B78" s="86">
        <v>44973</v>
      </c>
      <c r="C78" s="20">
        <v>619225.43000000005</v>
      </c>
      <c r="D78" t="s">
        <v>28</v>
      </c>
      <c r="E78" t="s">
        <v>2365</v>
      </c>
      <c r="F78" t="str">
        <f t="shared" si="1"/>
        <v>44973619225,43</v>
      </c>
      <c r="G78" t="s">
        <v>2236</v>
      </c>
      <c r="H78" t="s">
        <v>2248</v>
      </c>
      <c r="I78" t="s">
        <v>2236</v>
      </c>
      <c r="K78" s="86"/>
    </row>
    <row r="79" spans="1:11" customFormat="1" hidden="1" outlineLevel="1" x14ac:dyDescent="0.2">
      <c r="A79" s="212" t="s">
        <v>2866</v>
      </c>
      <c r="B79" s="86">
        <v>44974</v>
      </c>
      <c r="C79" s="20">
        <v>1264</v>
      </c>
      <c r="D79" t="s">
        <v>7</v>
      </c>
      <c r="E79" t="s">
        <v>2366</v>
      </c>
      <c r="F79" t="str">
        <f t="shared" si="1"/>
        <v>449741264</v>
      </c>
      <c r="G79" s="274" t="s">
        <v>2227</v>
      </c>
      <c r="H79" s="274" t="s">
        <v>2276</v>
      </c>
      <c r="I79" s="274" t="s">
        <v>2276</v>
      </c>
      <c r="K79" s="86"/>
    </row>
    <row r="80" spans="1:11" customFormat="1" hidden="1" outlineLevel="1" x14ac:dyDescent="0.2">
      <c r="A80" s="212" t="s">
        <v>2866</v>
      </c>
      <c r="B80" s="86">
        <v>44974</v>
      </c>
      <c r="C80" s="20">
        <v>3107</v>
      </c>
      <c r="D80" t="s">
        <v>7</v>
      </c>
      <c r="E80" t="s">
        <v>2367</v>
      </c>
      <c r="F80" t="str">
        <f t="shared" si="1"/>
        <v>449743107</v>
      </c>
      <c r="G80" s="274" t="s">
        <v>2227</v>
      </c>
      <c r="H80" s="274" t="s">
        <v>2276</v>
      </c>
      <c r="I80" s="274" t="s">
        <v>2276</v>
      </c>
      <c r="K80" s="86"/>
    </row>
    <row r="81" spans="1:11" customFormat="1" hidden="1" outlineLevel="1" x14ac:dyDescent="0.2">
      <c r="A81" s="212" t="s">
        <v>2866</v>
      </c>
      <c r="B81" s="86">
        <v>44977</v>
      </c>
      <c r="C81" s="20">
        <v>5696</v>
      </c>
      <c r="D81" t="s">
        <v>7</v>
      </c>
      <c r="E81" t="s">
        <v>2368</v>
      </c>
      <c r="F81" t="str">
        <f t="shared" si="1"/>
        <v>449775696</v>
      </c>
      <c r="G81" s="274" t="s">
        <v>2227</v>
      </c>
      <c r="H81" s="274" t="s">
        <v>2276</v>
      </c>
      <c r="I81" s="274" t="s">
        <v>2276</v>
      </c>
      <c r="K81" s="86"/>
    </row>
    <row r="82" spans="1:11" customFormat="1" ht="16" hidden="1" outlineLevel="1" x14ac:dyDescent="0.2">
      <c r="A82" s="212" t="s">
        <v>2866</v>
      </c>
      <c r="B82" s="86">
        <v>44984</v>
      </c>
      <c r="C82" s="20">
        <v>158.36000000000001</v>
      </c>
      <c r="D82" t="s">
        <v>7</v>
      </c>
      <c r="E82" s="214" t="s">
        <v>12</v>
      </c>
      <c r="F82" t="str">
        <f t="shared" si="1"/>
        <v>44984158,36</v>
      </c>
      <c r="G82" t="s">
        <v>2204</v>
      </c>
      <c r="H82" t="s">
        <v>2248</v>
      </c>
      <c r="I82" t="s">
        <v>2262</v>
      </c>
      <c r="K82" s="86"/>
    </row>
    <row r="83" spans="1:11" customFormat="1" hidden="1" outlineLevel="1" x14ac:dyDescent="0.2">
      <c r="A83" s="212" t="s">
        <v>2866</v>
      </c>
      <c r="B83" s="86">
        <v>44984</v>
      </c>
      <c r="C83" s="20">
        <v>7918</v>
      </c>
      <c r="D83" s="167" t="s">
        <v>13</v>
      </c>
      <c r="E83" s="167" t="s">
        <v>2369</v>
      </c>
      <c r="F83" s="167" t="str">
        <f t="shared" si="1"/>
        <v>449847918</v>
      </c>
      <c r="G83" s="167" t="s">
        <v>2223</v>
      </c>
      <c r="H83" t="s">
        <v>2276</v>
      </c>
      <c r="I83" t="s">
        <v>2269</v>
      </c>
      <c r="K83" s="86"/>
    </row>
    <row r="84" spans="1:11" customFormat="1" ht="32" hidden="1" outlineLevel="1" x14ac:dyDescent="0.2">
      <c r="A84" s="212" t="s">
        <v>2866</v>
      </c>
      <c r="B84" s="86">
        <v>44985</v>
      </c>
      <c r="C84" s="20">
        <v>525</v>
      </c>
      <c r="D84" t="s">
        <v>7</v>
      </c>
      <c r="E84" s="214" t="s">
        <v>2370</v>
      </c>
      <c r="F84" t="str">
        <f t="shared" si="1"/>
        <v>44985525</v>
      </c>
      <c r="G84" t="s">
        <v>2204</v>
      </c>
      <c r="H84" t="s">
        <v>2248</v>
      </c>
      <c r="I84" t="s">
        <v>2262</v>
      </c>
      <c r="K84" s="86"/>
    </row>
    <row r="85" spans="1:11" customFormat="1" ht="16" hidden="1" outlineLevel="1" x14ac:dyDescent="0.2">
      <c r="A85" s="212" t="s">
        <v>2867</v>
      </c>
      <c r="B85" s="86">
        <v>44986</v>
      </c>
      <c r="C85" s="20">
        <v>990</v>
      </c>
      <c r="D85" t="s">
        <v>7</v>
      </c>
      <c r="E85" s="214" t="s">
        <v>2371</v>
      </c>
      <c r="F85" t="str">
        <f t="shared" si="1"/>
        <v>44986990</v>
      </c>
      <c r="G85" t="s">
        <v>2204</v>
      </c>
      <c r="H85" t="s">
        <v>2248</v>
      </c>
      <c r="I85" t="s">
        <v>2262</v>
      </c>
      <c r="K85" s="86"/>
    </row>
    <row r="86" spans="1:11" customFormat="1" ht="16" hidden="1" outlineLevel="1" x14ac:dyDescent="0.2">
      <c r="A86" s="212" t="s">
        <v>2867</v>
      </c>
      <c r="B86" s="86">
        <v>44987</v>
      </c>
      <c r="C86" s="20">
        <v>212.1</v>
      </c>
      <c r="D86" t="s">
        <v>7</v>
      </c>
      <c r="E86" s="214" t="s">
        <v>2372</v>
      </c>
      <c r="F86" t="str">
        <f t="shared" si="1"/>
        <v>44987212,1</v>
      </c>
      <c r="G86" t="s">
        <v>2204</v>
      </c>
      <c r="H86" t="s">
        <v>2248</v>
      </c>
      <c r="I86" t="s">
        <v>2262</v>
      </c>
      <c r="K86" s="86"/>
    </row>
    <row r="87" spans="1:11" customFormat="1" ht="16" hidden="1" outlineLevel="1" x14ac:dyDescent="0.2">
      <c r="A87" s="212" t="s">
        <v>2867</v>
      </c>
      <c r="B87" s="86">
        <v>44987</v>
      </c>
      <c r="C87" s="20">
        <v>405.35</v>
      </c>
      <c r="D87" t="s">
        <v>7</v>
      </c>
      <c r="E87" s="214" t="s">
        <v>2373</v>
      </c>
      <c r="F87" t="str">
        <f t="shared" si="1"/>
        <v>44987405,35</v>
      </c>
      <c r="G87" t="s">
        <v>2204</v>
      </c>
      <c r="H87" t="s">
        <v>2248</v>
      </c>
      <c r="I87" t="s">
        <v>2262</v>
      </c>
      <c r="K87" s="86"/>
    </row>
    <row r="88" spans="1:11" customFormat="1" ht="16" hidden="1" outlineLevel="1" x14ac:dyDescent="0.2">
      <c r="A88" s="212" t="s">
        <v>2867</v>
      </c>
      <c r="B88" s="86">
        <v>44987</v>
      </c>
      <c r="C88" s="20">
        <v>436.9</v>
      </c>
      <c r="D88" t="s">
        <v>2289</v>
      </c>
      <c r="E88" s="214" t="s">
        <v>78</v>
      </c>
      <c r="F88" t="str">
        <f t="shared" si="1"/>
        <v>44987436,9</v>
      </c>
      <c r="G88" t="s">
        <v>2206</v>
      </c>
      <c r="H88" t="s">
        <v>2244</v>
      </c>
      <c r="I88" t="s">
        <v>2209</v>
      </c>
      <c r="K88" s="86"/>
    </row>
    <row r="89" spans="1:11" customFormat="1" ht="16" hidden="1" outlineLevel="1" x14ac:dyDescent="0.2">
      <c r="A89" s="212" t="s">
        <v>2867</v>
      </c>
      <c r="B89" s="86">
        <v>44987</v>
      </c>
      <c r="C89" s="20">
        <v>42512.4</v>
      </c>
      <c r="D89" t="s">
        <v>2290</v>
      </c>
      <c r="E89" s="214" t="s">
        <v>2374</v>
      </c>
      <c r="F89" t="str">
        <f t="shared" si="1"/>
        <v>4498742512,4</v>
      </c>
      <c r="G89" t="s">
        <v>2206</v>
      </c>
      <c r="H89" t="s">
        <v>2244</v>
      </c>
      <c r="I89" t="s">
        <v>2209</v>
      </c>
      <c r="K89" s="86"/>
    </row>
    <row r="90" spans="1:11" customFormat="1" ht="16" hidden="1" outlineLevel="1" x14ac:dyDescent="0.2">
      <c r="A90" s="212" t="s">
        <v>2867</v>
      </c>
      <c r="B90" s="86">
        <v>44987</v>
      </c>
      <c r="C90" s="20">
        <v>43500</v>
      </c>
      <c r="D90" t="s">
        <v>16</v>
      </c>
      <c r="E90" s="214" t="s">
        <v>2375</v>
      </c>
      <c r="F90" t="str">
        <f t="shared" si="1"/>
        <v>4498743500</v>
      </c>
      <c r="G90" t="s">
        <v>2209</v>
      </c>
      <c r="H90" t="s">
        <v>2244</v>
      </c>
      <c r="I90" t="s">
        <v>2209</v>
      </c>
      <c r="K90" s="86"/>
    </row>
    <row r="91" spans="1:11" customFormat="1" hidden="1" outlineLevel="1" x14ac:dyDescent="0.2">
      <c r="A91" s="212" t="s">
        <v>2867</v>
      </c>
      <c r="B91" s="86">
        <v>44987</v>
      </c>
      <c r="C91" s="20">
        <v>50000</v>
      </c>
      <c r="D91" t="s">
        <v>9</v>
      </c>
      <c r="E91" t="s">
        <v>2376</v>
      </c>
      <c r="F91" t="str">
        <f t="shared" si="1"/>
        <v>4498750000</v>
      </c>
      <c r="G91" t="s">
        <v>2213</v>
      </c>
      <c r="H91" t="s">
        <v>2248</v>
      </c>
      <c r="I91" t="s">
        <v>2213</v>
      </c>
      <c r="K91" s="86"/>
    </row>
    <row r="92" spans="1:11" customFormat="1" ht="16" hidden="1" outlineLevel="1" x14ac:dyDescent="0.2">
      <c r="A92" s="212" t="s">
        <v>2867</v>
      </c>
      <c r="B92" s="86">
        <v>44987</v>
      </c>
      <c r="C92" s="20">
        <v>53025</v>
      </c>
      <c r="D92" t="s">
        <v>7</v>
      </c>
      <c r="E92" s="214" t="s">
        <v>2377</v>
      </c>
      <c r="F92" t="str">
        <f t="shared" si="1"/>
        <v>4498753025</v>
      </c>
      <c r="G92" t="s">
        <v>2209</v>
      </c>
      <c r="H92" t="s">
        <v>2244</v>
      </c>
      <c r="I92" t="s">
        <v>2209</v>
      </c>
      <c r="K92" s="86"/>
    </row>
    <row r="93" spans="1:11" customFormat="1" ht="16" hidden="1" outlineLevel="1" x14ac:dyDescent="0.2">
      <c r="A93" s="212" t="s">
        <v>2867</v>
      </c>
      <c r="B93" s="86">
        <v>44987</v>
      </c>
      <c r="C93" s="20">
        <v>101336.8</v>
      </c>
      <c r="D93" t="s">
        <v>7</v>
      </c>
      <c r="E93" s="214" t="s">
        <v>2378</v>
      </c>
      <c r="F93" t="str">
        <f t="shared" si="1"/>
        <v>44987101336,8</v>
      </c>
      <c r="G93" t="s">
        <v>2209</v>
      </c>
      <c r="H93" t="s">
        <v>2244</v>
      </c>
      <c r="I93" t="s">
        <v>2209</v>
      </c>
      <c r="K93" s="86"/>
    </row>
    <row r="94" spans="1:11" customFormat="1" ht="16" hidden="1" outlineLevel="1" x14ac:dyDescent="0.2">
      <c r="A94" s="212" t="s">
        <v>2867</v>
      </c>
      <c r="B94" s="86">
        <v>44988</v>
      </c>
      <c r="C94" s="20">
        <v>396.22</v>
      </c>
      <c r="D94" t="s">
        <v>7</v>
      </c>
      <c r="E94" s="214" t="s">
        <v>12</v>
      </c>
      <c r="F94" t="str">
        <f t="shared" si="1"/>
        <v>44988396,22</v>
      </c>
      <c r="G94" t="s">
        <v>2204</v>
      </c>
      <c r="H94" t="s">
        <v>2248</v>
      </c>
      <c r="I94" t="s">
        <v>2262</v>
      </c>
      <c r="K94" s="86"/>
    </row>
    <row r="95" spans="1:11" customFormat="1" hidden="1" outlineLevel="1" x14ac:dyDescent="0.2">
      <c r="A95" s="212" t="s">
        <v>2867</v>
      </c>
      <c r="B95" s="86">
        <v>44988</v>
      </c>
      <c r="C95" s="20">
        <v>7486</v>
      </c>
      <c r="D95" t="s">
        <v>10</v>
      </c>
      <c r="E95" t="s">
        <v>2379</v>
      </c>
      <c r="F95" t="str">
        <f t="shared" si="1"/>
        <v>449887486</v>
      </c>
      <c r="G95" t="s">
        <v>2281</v>
      </c>
      <c r="H95" t="s">
        <v>2276</v>
      </c>
      <c r="I95" t="s">
        <v>2269</v>
      </c>
      <c r="K95" s="86"/>
    </row>
    <row r="96" spans="1:11" customFormat="1" hidden="1" outlineLevel="1" x14ac:dyDescent="0.2">
      <c r="A96" s="212" t="s">
        <v>2867</v>
      </c>
      <c r="B96" s="86">
        <v>44988</v>
      </c>
      <c r="C96" s="166">
        <v>9660</v>
      </c>
      <c r="D96" s="167" t="s">
        <v>2292</v>
      </c>
      <c r="E96" s="167" t="s">
        <v>2380</v>
      </c>
      <c r="F96" s="167" t="str">
        <f t="shared" si="1"/>
        <v>449889660</v>
      </c>
      <c r="G96" s="167" t="s">
        <v>2228</v>
      </c>
      <c r="H96" t="s">
        <v>2276</v>
      </c>
      <c r="I96" t="s">
        <v>2276</v>
      </c>
      <c r="K96" s="86"/>
    </row>
    <row r="97" spans="1:11" customFormat="1" hidden="1" outlineLevel="1" x14ac:dyDescent="0.2">
      <c r="A97" s="212" t="s">
        <v>2867</v>
      </c>
      <c r="B97" s="86">
        <v>44988</v>
      </c>
      <c r="C97" s="20">
        <v>38636.36</v>
      </c>
      <c r="D97" t="s">
        <v>2293</v>
      </c>
      <c r="E97" t="s">
        <v>2381</v>
      </c>
      <c r="F97" t="str">
        <f t="shared" si="1"/>
        <v>4498838636,36</v>
      </c>
      <c r="G97" t="s">
        <v>2999</v>
      </c>
      <c r="H97" t="s">
        <v>2276</v>
      </c>
      <c r="I97" t="s">
        <v>2276</v>
      </c>
      <c r="K97" s="86"/>
    </row>
    <row r="98" spans="1:11" customFormat="1" hidden="1" outlineLevel="1" x14ac:dyDescent="0.2">
      <c r="A98" s="212" t="s">
        <v>2867</v>
      </c>
      <c r="B98" s="86">
        <v>44988</v>
      </c>
      <c r="C98" s="20">
        <v>38700</v>
      </c>
      <c r="D98" t="s">
        <v>2294</v>
      </c>
      <c r="E98" t="s">
        <v>2382</v>
      </c>
      <c r="F98" t="str">
        <f t="shared" si="1"/>
        <v>4498838700</v>
      </c>
      <c r="G98" t="s">
        <v>2428</v>
      </c>
      <c r="H98" t="s">
        <v>2246</v>
      </c>
      <c r="I98" t="s">
        <v>2267</v>
      </c>
      <c r="K98" s="86"/>
    </row>
    <row r="99" spans="1:11" customFormat="1" hidden="1" outlineLevel="1" x14ac:dyDescent="0.2">
      <c r="A99" s="212" t="s">
        <v>2867</v>
      </c>
      <c r="B99" s="86">
        <v>44988</v>
      </c>
      <c r="C99" s="20">
        <v>50000</v>
      </c>
      <c r="D99" t="s">
        <v>14</v>
      </c>
      <c r="E99" t="s">
        <v>2383</v>
      </c>
      <c r="F99" t="str">
        <f t="shared" si="1"/>
        <v>4498850000</v>
      </c>
      <c r="G99" t="s">
        <v>2201</v>
      </c>
      <c r="H99" t="s">
        <v>2248</v>
      </c>
      <c r="I99" t="s">
        <v>2265</v>
      </c>
      <c r="K99" s="86"/>
    </row>
    <row r="100" spans="1:11" customFormat="1" hidden="1" outlineLevel="1" x14ac:dyDescent="0.2">
      <c r="A100" s="212" t="s">
        <v>2867</v>
      </c>
      <c r="B100" s="86">
        <v>44991</v>
      </c>
      <c r="C100" s="20">
        <v>80000</v>
      </c>
      <c r="D100" t="s">
        <v>15</v>
      </c>
      <c r="E100" t="s">
        <v>2384</v>
      </c>
      <c r="F100" t="str">
        <f t="shared" si="1"/>
        <v>4499180000</v>
      </c>
      <c r="G100" t="s">
        <v>2202</v>
      </c>
      <c r="H100" t="s">
        <v>2248</v>
      </c>
      <c r="I100" t="s">
        <v>2268</v>
      </c>
      <c r="K100" s="86"/>
    </row>
    <row r="101" spans="1:11" customFormat="1" hidden="1" outlineLevel="1" x14ac:dyDescent="0.2">
      <c r="A101" s="212" t="s">
        <v>2867</v>
      </c>
      <c r="B101" s="86">
        <v>44992</v>
      </c>
      <c r="C101" s="20">
        <v>2148</v>
      </c>
      <c r="D101" t="s">
        <v>2295</v>
      </c>
      <c r="E101" t="s">
        <v>2385</v>
      </c>
      <c r="F101" t="str">
        <f t="shared" si="1"/>
        <v>449922148</v>
      </c>
      <c r="G101" t="s">
        <v>2225</v>
      </c>
      <c r="H101" t="s">
        <v>2225</v>
      </c>
      <c r="I101" t="s">
        <v>2270</v>
      </c>
      <c r="K101" s="86"/>
    </row>
    <row r="102" spans="1:11" customFormat="1" hidden="1" outlineLevel="1" x14ac:dyDescent="0.2">
      <c r="A102" s="212" t="s">
        <v>2867</v>
      </c>
      <c r="B102" s="86">
        <v>44992</v>
      </c>
      <c r="C102" s="20">
        <v>7080.42</v>
      </c>
      <c r="D102" t="s">
        <v>25</v>
      </c>
      <c r="E102" t="s">
        <v>2386</v>
      </c>
      <c r="F102" t="str">
        <f t="shared" si="1"/>
        <v>449927080,42</v>
      </c>
      <c r="G102" t="s">
        <v>2221</v>
      </c>
      <c r="H102" t="s">
        <v>2248</v>
      </c>
      <c r="I102" t="s">
        <v>2267</v>
      </c>
      <c r="K102" s="86"/>
    </row>
    <row r="103" spans="1:11" customFormat="1" hidden="1" outlineLevel="1" x14ac:dyDescent="0.2">
      <c r="A103" s="212" t="s">
        <v>2867</v>
      </c>
      <c r="B103" s="86">
        <v>44992</v>
      </c>
      <c r="C103" s="166">
        <v>59640</v>
      </c>
      <c r="D103" s="167" t="s">
        <v>2292</v>
      </c>
      <c r="E103" s="167" t="s">
        <v>2387</v>
      </c>
      <c r="F103" s="167" t="str">
        <f t="shared" si="1"/>
        <v>4499259640</v>
      </c>
      <c r="G103" s="167" t="s">
        <v>2228</v>
      </c>
      <c r="H103" t="s">
        <v>2276</v>
      </c>
      <c r="I103" t="s">
        <v>2276</v>
      </c>
      <c r="K103" s="86"/>
    </row>
    <row r="104" spans="1:11" customFormat="1" hidden="1" outlineLevel="1" x14ac:dyDescent="0.2">
      <c r="A104" s="212" t="s">
        <v>2867</v>
      </c>
      <c r="B104" s="86">
        <v>44992</v>
      </c>
      <c r="C104" s="20">
        <v>109158.16</v>
      </c>
      <c r="D104" t="s">
        <v>21</v>
      </c>
      <c r="E104" t="s">
        <v>2388</v>
      </c>
      <c r="F104" t="str">
        <f t="shared" si="1"/>
        <v>44992109158,16</v>
      </c>
      <c r="G104" t="s">
        <v>2235</v>
      </c>
      <c r="H104" t="s">
        <v>2248</v>
      </c>
      <c r="I104" t="s">
        <v>2235</v>
      </c>
      <c r="K104" s="86"/>
    </row>
    <row r="105" spans="1:11" customFormat="1" hidden="1" outlineLevel="1" x14ac:dyDescent="0.2">
      <c r="A105" s="212" t="s">
        <v>2867</v>
      </c>
      <c r="B105" s="86">
        <v>44992</v>
      </c>
      <c r="C105" s="20">
        <v>702851.11</v>
      </c>
      <c r="D105" t="s">
        <v>28</v>
      </c>
      <c r="E105" t="s">
        <v>2389</v>
      </c>
      <c r="F105" t="str">
        <f t="shared" si="1"/>
        <v>44992702851,11</v>
      </c>
      <c r="G105" t="s">
        <v>2236</v>
      </c>
      <c r="H105" t="s">
        <v>2248</v>
      </c>
      <c r="I105" t="s">
        <v>2236</v>
      </c>
      <c r="K105" s="86"/>
    </row>
    <row r="106" spans="1:11" customFormat="1" hidden="1" outlineLevel="1" x14ac:dyDescent="0.2">
      <c r="A106" s="212" t="s">
        <v>2867</v>
      </c>
      <c r="B106" s="86">
        <v>44993</v>
      </c>
      <c r="C106" s="20">
        <v>7629.98</v>
      </c>
      <c r="D106" t="s">
        <v>7</v>
      </c>
      <c r="E106" t="s">
        <v>2390</v>
      </c>
      <c r="F106" t="str">
        <f t="shared" si="1"/>
        <v>449937629,98</v>
      </c>
      <c r="G106" t="s">
        <v>2426</v>
      </c>
      <c r="H106" t="s">
        <v>2248</v>
      </c>
      <c r="I106" t="s">
        <v>2427</v>
      </c>
      <c r="K106" s="86"/>
    </row>
    <row r="107" spans="1:11" customFormat="1" ht="16" hidden="1" outlineLevel="1" x14ac:dyDescent="0.2">
      <c r="A107" s="212" t="s">
        <v>2867</v>
      </c>
      <c r="B107" s="86">
        <v>44995</v>
      </c>
      <c r="C107" s="20">
        <v>330</v>
      </c>
      <c r="D107" t="s">
        <v>7</v>
      </c>
      <c r="E107" s="214" t="s">
        <v>2391</v>
      </c>
      <c r="F107" t="str">
        <f t="shared" si="1"/>
        <v>44995330</v>
      </c>
      <c r="G107" t="s">
        <v>2238</v>
      </c>
      <c r="H107" t="s">
        <v>2246</v>
      </c>
      <c r="I107" t="s">
        <v>2266</v>
      </c>
      <c r="K107" s="86"/>
    </row>
    <row r="108" spans="1:11" customFormat="1" hidden="1" outlineLevel="1" x14ac:dyDescent="0.2">
      <c r="A108" s="212" t="s">
        <v>2867</v>
      </c>
      <c r="B108" s="86">
        <v>44998</v>
      </c>
      <c r="C108" s="20">
        <v>4449</v>
      </c>
      <c r="D108" t="s">
        <v>7</v>
      </c>
      <c r="E108" t="s">
        <v>2392</v>
      </c>
      <c r="F108" t="str">
        <f t="shared" si="1"/>
        <v>449984449</v>
      </c>
      <c r="G108" s="275" t="s">
        <v>2281</v>
      </c>
      <c r="H108" s="275" t="s">
        <v>2276</v>
      </c>
      <c r="I108" s="275" t="s">
        <v>2269</v>
      </c>
      <c r="K108" s="86"/>
    </row>
    <row r="109" spans="1:11" customFormat="1" ht="32" hidden="1" outlineLevel="1" x14ac:dyDescent="0.2">
      <c r="A109" s="212" t="s">
        <v>2867</v>
      </c>
      <c r="B109" s="86">
        <v>45000</v>
      </c>
      <c r="C109" s="20">
        <v>300</v>
      </c>
      <c r="D109" t="s">
        <v>7</v>
      </c>
      <c r="E109" s="214" t="s">
        <v>2393</v>
      </c>
      <c r="F109" t="str">
        <f t="shared" si="1"/>
        <v>45000300</v>
      </c>
      <c r="G109" t="s">
        <v>2204</v>
      </c>
      <c r="H109" t="s">
        <v>2248</v>
      </c>
      <c r="I109" t="s">
        <v>2262</v>
      </c>
      <c r="K109" s="86"/>
    </row>
    <row r="110" spans="1:11" customFormat="1" ht="32" hidden="1" outlineLevel="1" x14ac:dyDescent="0.2">
      <c r="A110" s="212" t="s">
        <v>2867</v>
      </c>
      <c r="B110" s="86">
        <v>45000</v>
      </c>
      <c r="C110" s="20">
        <v>20000</v>
      </c>
      <c r="D110" t="s">
        <v>7</v>
      </c>
      <c r="E110" s="214" t="s">
        <v>2394</v>
      </c>
      <c r="F110" t="str">
        <f t="shared" si="1"/>
        <v>4500020000</v>
      </c>
      <c r="G110" t="s">
        <v>2238</v>
      </c>
      <c r="H110" t="s">
        <v>2246</v>
      </c>
      <c r="I110" t="s">
        <v>2266</v>
      </c>
      <c r="K110" s="86"/>
    </row>
    <row r="111" spans="1:11" customFormat="1" hidden="1" outlineLevel="1" x14ac:dyDescent="0.2">
      <c r="A111" s="212" t="s">
        <v>2867</v>
      </c>
      <c r="B111" s="86">
        <v>45000</v>
      </c>
      <c r="C111" s="20">
        <v>40175</v>
      </c>
      <c r="D111" t="s">
        <v>7</v>
      </c>
      <c r="E111" t="s">
        <v>2395</v>
      </c>
      <c r="F111" t="str">
        <f t="shared" si="1"/>
        <v>4500040175</v>
      </c>
      <c r="G111" t="s">
        <v>2229</v>
      </c>
      <c r="H111" t="s">
        <v>2276</v>
      </c>
      <c r="I111" t="s">
        <v>2276</v>
      </c>
      <c r="K111" s="86"/>
    </row>
    <row r="112" spans="1:11" customFormat="1" ht="16" hidden="1" outlineLevel="1" x14ac:dyDescent="0.2">
      <c r="A112" s="212" t="s">
        <v>2867</v>
      </c>
      <c r="B112" s="86">
        <v>45001</v>
      </c>
      <c r="C112" s="20">
        <v>15.6</v>
      </c>
      <c r="D112" t="s">
        <v>7</v>
      </c>
      <c r="E112" s="214" t="s">
        <v>2396</v>
      </c>
      <c r="F112" t="str">
        <f t="shared" si="1"/>
        <v>4500115,6</v>
      </c>
      <c r="G112" t="s">
        <v>2204</v>
      </c>
      <c r="H112" t="s">
        <v>2248</v>
      </c>
      <c r="I112" t="s">
        <v>2262</v>
      </c>
      <c r="K112" s="86"/>
    </row>
    <row r="113" spans="1:11" customFormat="1" ht="16" hidden="1" outlineLevel="1" x14ac:dyDescent="0.2">
      <c r="A113" s="212" t="s">
        <v>2867</v>
      </c>
      <c r="B113" s="86">
        <v>45001</v>
      </c>
      <c r="C113" s="20">
        <v>200.1</v>
      </c>
      <c r="D113" t="s">
        <v>7</v>
      </c>
      <c r="E113" s="214" t="s">
        <v>2397</v>
      </c>
      <c r="F113" t="str">
        <f t="shared" si="1"/>
        <v>45001200,1</v>
      </c>
      <c r="G113" t="s">
        <v>2204</v>
      </c>
      <c r="H113" t="s">
        <v>2248</v>
      </c>
      <c r="I113" t="s">
        <v>2262</v>
      </c>
      <c r="K113" s="86"/>
    </row>
    <row r="114" spans="1:11" customFormat="1" ht="16" hidden="1" outlineLevel="1" x14ac:dyDescent="0.2">
      <c r="A114" s="212" t="s">
        <v>2867</v>
      </c>
      <c r="B114" s="86">
        <v>45001</v>
      </c>
      <c r="C114" s="20">
        <v>435</v>
      </c>
      <c r="D114" t="s">
        <v>7</v>
      </c>
      <c r="E114" s="214" t="s">
        <v>12</v>
      </c>
      <c r="F114" t="str">
        <f t="shared" si="1"/>
        <v>45001435</v>
      </c>
      <c r="G114" t="s">
        <v>2204</v>
      </c>
      <c r="H114" t="s">
        <v>2248</v>
      </c>
      <c r="I114" t="s">
        <v>2262</v>
      </c>
      <c r="K114" s="86"/>
    </row>
    <row r="115" spans="1:11" customFormat="1" hidden="1" outlineLevel="1" x14ac:dyDescent="0.2">
      <c r="A115" s="212" t="s">
        <v>2867</v>
      </c>
      <c r="B115" s="163">
        <v>45001</v>
      </c>
      <c r="C115" s="20">
        <v>3900</v>
      </c>
      <c r="D115" t="s">
        <v>7</v>
      </c>
      <c r="E115" t="s">
        <v>2398</v>
      </c>
      <c r="F115" t="str">
        <f t="shared" si="1"/>
        <v>450013900</v>
      </c>
      <c r="G115" t="s">
        <v>2434</v>
      </c>
      <c r="H115" t="s">
        <v>2244</v>
      </c>
      <c r="I115" t="s">
        <v>2264</v>
      </c>
      <c r="K115" s="86"/>
    </row>
    <row r="116" spans="1:11" customFormat="1" hidden="1" outlineLevel="1" x14ac:dyDescent="0.2">
      <c r="A116" s="212" t="s">
        <v>2867</v>
      </c>
      <c r="B116" s="86">
        <v>45001</v>
      </c>
      <c r="C116" s="166">
        <v>6200</v>
      </c>
      <c r="D116" s="167" t="s">
        <v>2296</v>
      </c>
      <c r="E116" s="167" t="s">
        <v>2399</v>
      </c>
      <c r="F116" s="167" t="str">
        <f t="shared" si="1"/>
        <v>450016200</v>
      </c>
      <c r="G116" s="167" t="s">
        <v>2228</v>
      </c>
      <c r="H116" t="s">
        <v>2276</v>
      </c>
      <c r="I116" t="s">
        <v>2276</v>
      </c>
      <c r="K116" s="86"/>
    </row>
    <row r="117" spans="1:11" customFormat="1" hidden="1" outlineLevel="1" x14ac:dyDescent="0.2">
      <c r="A117" s="212" t="s">
        <v>2867</v>
      </c>
      <c r="B117" s="86">
        <v>45001</v>
      </c>
      <c r="C117" s="20">
        <v>17000</v>
      </c>
      <c r="D117" t="s">
        <v>217</v>
      </c>
      <c r="E117" t="s">
        <v>2400</v>
      </c>
      <c r="F117" t="str">
        <f t="shared" si="1"/>
        <v>4500117000</v>
      </c>
      <c r="G117" t="s">
        <v>2220</v>
      </c>
      <c r="H117" t="s">
        <v>2245</v>
      </c>
      <c r="I117" t="s">
        <v>2272</v>
      </c>
      <c r="K117" s="86"/>
    </row>
    <row r="118" spans="1:11" customFormat="1" hidden="1" outlineLevel="1" x14ac:dyDescent="0.2">
      <c r="A118" s="212" t="s">
        <v>2867</v>
      </c>
      <c r="B118" s="86">
        <v>45001</v>
      </c>
      <c r="C118" s="20">
        <v>40404.959999999999</v>
      </c>
      <c r="D118" t="s">
        <v>24</v>
      </c>
      <c r="E118" t="s">
        <v>2401</v>
      </c>
      <c r="F118" t="str">
        <f t="shared" si="1"/>
        <v>4500140404,96</v>
      </c>
      <c r="G118" t="s">
        <v>2203</v>
      </c>
      <c r="H118" t="s">
        <v>2248</v>
      </c>
      <c r="I118" t="s">
        <v>2273</v>
      </c>
      <c r="K118" s="86"/>
    </row>
    <row r="119" spans="1:11" customFormat="1" ht="16" hidden="1" outlineLevel="1" x14ac:dyDescent="0.2">
      <c r="A119" s="212" t="s">
        <v>2867</v>
      </c>
      <c r="B119" s="86">
        <v>45001</v>
      </c>
      <c r="C119" s="20">
        <v>43500</v>
      </c>
      <c r="D119" t="s">
        <v>16</v>
      </c>
      <c r="E119" s="214" t="s">
        <v>2402</v>
      </c>
      <c r="F119" t="str">
        <f t="shared" si="1"/>
        <v>4500143500</v>
      </c>
      <c r="G119" t="s">
        <v>2209</v>
      </c>
      <c r="H119" t="s">
        <v>2244</v>
      </c>
      <c r="I119" t="s">
        <v>2209</v>
      </c>
      <c r="K119" s="86"/>
    </row>
    <row r="120" spans="1:11" customFormat="1" ht="16" hidden="1" outlineLevel="1" x14ac:dyDescent="0.2">
      <c r="A120" s="212" t="s">
        <v>2867</v>
      </c>
      <c r="B120" s="86">
        <v>45001</v>
      </c>
      <c r="C120" s="20">
        <v>50025</v>
      </c>
      <c r="D120" t="s">
        <v>7</v>
      </c>
      <c r="E120" s="214" t="s">
        <v>2403</v>
      </c>
      <c r="F120" t="str">
        <f t="shared" si="1"/>
        <v>4500150025</v>
      </c>
      <c r="G120" t="s">
        <v>2209</v>
      </c>
      <c r="H120" t="s">
        <v>2244</v>
      </c>
      <c r="I120" t="s">
        <v>2209</v>
      </c>
      <c r="K120" s="86"/>
    </row>
    <row r="121" spans="1:11" customFormat="1" hidden="1" outlineLevel="1" x14ac:dyDescent="0.2">
      <c r="A121" s="212" t="s">
        <v>2867</v>
      </c>
      <c r="B121" s="86">
        <v>45001</v>
      </c>
      <c r="C121" s="20">
        <v>150000</v>
      </c>
      <c r="D121" t="s">
        <v>20</v>
      </c>
      <c r="E121" t="s">
        <v>2404</v>
      </c>
      <c r="F121" t="str">
        <f t="shared" si="1"/>
        <v>45001150000</v>
      </c>
      <c r="G121" t="s">
        <v>2202</v>
      </c>
      <c r="H121" t="s">
        <v>2248</v>
      </c>
      <c r="I121" t="s">
        <v>2268</v>
      </c>
      <c r="K121" s="86"/>
    </row>
    <row r="122" spans="1:11" customFormat="1" ht="16" hidden="1" outlineLevel="1" x14ac:dyDescent="0.2">
      <c r="A122" s="212" t="s">
        <v>2867</v>
      </c>
      <c r="B122" s="86">
        <v>45002</v>
      </c>
      <c r="C122" s="20">
        <v>939.58</v>
      </c>
      <c r="D122" t="s">
        <v>7</v>
      </c>
      <c r="E122" s="214" t="s">
        <v>12</v>
      </c>
      <c r="F122" t="str">
        <f t="shared" si="1"/>
        <v>45002939,58</v>
      </c>
      <c r="G122" t="s">
        <v>2204</v>
      </c>
      <c r="H122" t="s">
        <v>2248</v>
      </c>
      <c r="I122" t="s">
        <v>2262</v>
      </c>
      <c r="K122" s="86"/>
    </row>
    <row r="123" spans="1:11" customFormat="1" hidden="1" outlineLevel="1" x14ac:dyDescent="0.2">
      <c r="A123" s="212" t="s">
        <v>2867</v>
      </c>
      <c r="B123" s="86">
        <v>45002</v>
      </c>
      <c r="C123" s="20">
        <v>93958</v>
      </c>
      <c r="D123" s="167" t="s">
        <v>13</v>
      </c>
      <c r="E123" s="167" t="s">
        <v>2405</v>
      </c>
      <c r="F123" s="167" t="str">
        <f t="shared" si="1"/>
        <v>4500293958</v>
      </c>
      <c r="G123" s="167" t="s">
        <v>2223</v>
      </c>
      <c r="H123" t="s">
        <v>2276</v>
      </c>
      <c r="I123" t="s">
        <v>2269</v>
      </c>
      <c r="K123" s="86"/>
    </row>
    <row r="124" spans="1:11" customFormat="1" hidden="1" outlineLevel="1" x14ac:dyDescent="0.2">
      <c r="A124" s="212" t="s">
        <v>2867</v>
      </c>
      <c r="B124" s="86">
        <v>45006</v>
      </c>
      <c r="C124" s="20">
        <v>10000</v>
      </c>
      <c r="D124" t="s">
        <v>17</v>
      </c>
      <c r="E124" t="s">
        <v>2406</v>
      </c>
      <c r="F124" t="str">
        <f t="shared" si="1"/>
        <v>4500610000</v>
      </c>
      <c r="G124" t="s">
        <v>2240</v>
      </c>
      <c r="H124" t="s">
        <v>2248</v>
      </c>
      <c r="I124" t="s">
        <v>2267</v>
      </c>
      <c r="K124" s="86"/>
    </row>
    <row r="125" spans="1:11" customFormat="1" hidden="1" outlineLevel="1" x14ac:dyDescent="0.2">
      <c r="A125" s="212" t="s">
        <v>2867</v>
      </c>
      <c r="B125" s="86">
        <v>45006</v>
      </c>
      <c r="C125" s="166">
        <v>14800</v>
      </c>
      <c r="D125" s="167" t="s">
        <v>2297</v>
      </c>
      <c r="E125" s="167" t="s">
        <v>2407</v>
      </c>
      <c r="F125" s="167" t="str">
        <f t="shared" si="1"/>
        <v>4500614800</v>
      </c>
      <c r="G125" s="167" t="s">
        <v>2228</v>
      </c>
      <c r="H125" t="s">
        <v>2276</v>
      </c>
      <c r="I125" t="s">
        <v>2276</v>
      </c>
      <c r="K125" s="86"/>
    </row>
    <row r="126" spans="1:11" customFormat="1" hidden="1" outlineLevel="1" x14ac:dyDescent="0.2">
      <c r="A126" s="212" t="s">
        <v>2867</v>
      </c>
      <c r="B126" s="86">
        <v>45006</v>
      </c>
      <c r="C126" s="20">
        <v>20142</v>
      </c>
      <c r="D126" t="s">
        <v>24</v>
      </c>
      <c r="E126" t="s">
        <v>2408</v>
      </c>
      <c r="F126" t="str">
        <f t="shared" si="1"/>
        <v>4500620142</v>
      </c>
      <c r="G126" t="s">
        <v>2203</v>
      </c>
      <c r="H126" t="s">
        <v>2248</v>
      </c>
      <c r="I126" t="s">
        <v>2273</v>
      </c>
      <c r="K126" s="86"/>
    </row>
    <row r="127" spans="1:11" customFormat="1" hidden="1" outlineLevel="1" x14ac:dyDescent="0.2">
      <c r="A127" s="212" t="s">
        <v>2867</v>
      </c>
      <c r="B127" s="86">
        <v>45006</v>
      </c>
      <c r="C127" s="166">
        <v>25000</v>
      </c>
      <c r="D127" s="167" t="s">
        <v>1203</v>
      </c>
      <c r="E127" s="167" t="s">
        <v>2409</v>
      </c>
      <c r="F127" s="167" t="str">
        <f t="shared" si="1"/>
        <v>4500625000</v>
      </c>
      <c r="G127" s="167" t="s">
        <v>2228</v>
      </c>
      <c r="H127" t="s">
        <v>2276</v>
      </c>
      <c r="I127" t="s">
        <v>2276</v>
      </c>
      <c r="K127" s="86"/>
    </row>
    <row r="128" spans="1:11" customFormat="1" ht="16" hidden="1" outlineLevel="1" x14ac:dyDescent="0.2">
      <c r="A128" s="212" t="s">
        <v>2867</v>
      </c>
      <c r="B128" s="86">
        <v>45006</v>
      </c>
      <c r="C128" s="20">
        <v>28398</v>
      </c>
      <c r="D128" t="s">
        <v>2290</v>
      </c>
      <c r="E128" s="214" t="s">
        <v>2410</v>
      </c>
      <c r="F128" t="str">
        <f t="shared" si="1"/>
        <v>4500628398</v>
      </c>
      <c r="G128" t="s">
        <v>2206</v>
      </c>
      <c r="H128" t="s">
        <v>2244</v>
      </c>
      <c r="I128" t="s">
        <v>2209</v>
      </c>
      <c r="K128" s="86"/>
    </row>
    <row r="129" spans="1:11" customFormat="1" hidden="1" outlineLevel="1" x14ac:dyDescent="0.2">
      <c r="A129" s="212" t="s">
        <v>2867</v>
      </c>
      <c r="B129" s="86">
        <v>45008</v>
      </c>
      <c r="C129" s="20">
        <v>15000</v>
      </c>
      <c r="D129" t="s">
        <v>131</v>
      </c>
      <c r="E129" t="s">
        <v>2411</v>
      </c>
      <c r="F129" t="str">
        <f t="shared" si="1"/>
        <v>4500815000</v>
      </c>
      <c r="G129" t="s">
        <v>2234</v>
      </c>
      <c r="H129" t="s">
        <v>2248</v>
      </c>
      <c r="I129" t="s">
        <v>2271</v>
      </c>
      <c r="K129" s="86"/>
    </row>
    <row r="130" spans="1:11" customFormat="1" hidden="1" outlineLevel="1" x14ac:dyDescent="0.2">
      <c r="A130" s="212" t="s">
        <v>2867</v>
      </c>
      <c r="B130" s="86">
        <v>45009</v>
      </c>
      <c r="C130" s="166">
        <v>22100</v>
      </c>
      <c r="D130" s="167" t="s">
        <v>1203</v>
      </c>
      <c r="E130" s="167" t="s">
        <v>2412</v>
      </c>
      <c r="F130" s="167" t="str">
        <f t="shared" ref="F130:F193" si="2">B130&amp;C130</f>
        <v>4500922100</v>
      </c>
      <c r="G130" s="167" t="s">
        <v>2228</v>
      </c>
      <c r="H130" t="s">
        <v>2276</v>
      </c>
      <c r="I130" t="s">
        <v>2276</v>
      </c>
      <c r="K130" s="86"/>
    </row>
    <row r="131" spans="1:11" customFormat="1" hidden="1" outlineLevel="1" x14ac:dyDescent="0.2">
      <c r="A131" s="212" t="s">
        <v>2867</v>
      </c>
      <c r="B131" s="86">
        <v>45009</v>
      </c>
      <c r="C131" s="166">
        <v>29100</v>
      </c>
      <c r="D131" s="167" t="s">
        <v>1203</v>
      </c>
      <c r="E131" s="167" t="s">
        <v>2413</v>
      </c>
      <c r="F131" s="167" t="str">
        <f t="shared" si="2"/>
        <v>4500929100</v>
      </c>
      <c r="G131" s="167" t="s">
        <v>2228</v>
      </c>
      <c r="H131" t="s">
        <v>2276</v>
      </c>
      <c r="I131" t="s">
        <v>2276</v>
      </c>
      <c r="K131" s="86"/>
    </row>
    <row r="132" spans="1:11" customFormat="1" ht="16" hidden="1" outlineLevel="1" x14ac:dyDescent="0.2">
      <c r="A132" s="212" t="s">
        <v>2867</v>
      </c>
      <c r="B132" s="86">
        <v>45010</v>
      </c>
      <c r="C132" s="20">
        <v>558.47</v>
      </c>
      <c r="D132" t="s">
        <v>7</v>
      </c>
      <c r="E132" s="214" t="s">
        <v>2414</v>
      </c>
      <c r="F132" t="str">
        <f t="shared" si="2"/>
        <v>45010558,47</v>
      </c>
      <c r="G132" t="s">
        <v>2238</v>
      </c>
      <c r="H132" t="s">
        <v>2246</v>
      </c>
      <c r="I132" t="s">
        <v>2266</v>
      </c>
      <c r="K132" s="86"/>
    </row>
    <row r="133" spans="1:11" customFormat="1" ht="16" hidden="1" outlineLevel="1" x14ac:dyDescent="0.2">
      <c r="A133" s="212" t="s">
        <v>2867</v>
      </c>
      <c r="B133" s="86">
        <v>45010</v>
      </c>
      <c r="C133" s="20">
        <v>571.63</v>
      </c>
      <c r="D133" t="s">
        <v>7</v>
      </c>
      <c r="E133" s="214" t="s">
        <v>2415</v>
      </c>
      <c r="F133" t="str">
        <f t="shared" si="2"/>
        <v>45010571,63</v>
      </c>
      <c r="G133" t="s">
        <v>2238</v>
      </c>
      <c r="H133" t="s">
        <v>2246</v>
      </c>
      <c r="I133" t="s">
        <v>2266</v>
      </c>
      <c r="K133" s="86"/>
    </row>
    <row r="134" spans="1:11" customFormat="1" ht="16" hidden="1" outlineLevel="1" x14ac:dyDescent="0.2">
      <c r="A134" s="212" t="s">
        <v>2867</v>
      </c>
      <c r="B134" s="86">
        <v>45010</v>
      </c>
      <c r="C134" s="20">
        <v>574.91999999999996</v>
      </c>
      <c r="D134" t="s">
        <v>7</v>
      </c>
      <c r="E134" s="214" t="s">
        <v>2416</v>
      </c>
      <c r="F134" t="str">
        <f t="shared" si="2"/>
        <v>45010574,92</v>
      </c>
      <c r="G134" t="s">
        <v>2238</v>
      </c>
      <c r="H134" t="s">
        <v>2246</v>
      </c>
      <c r="I134" t="s">
        <v>2266</v>
      </c>
      <c r="K134" s="86"/>
    </row>
    <row r="135" spans="1:11" customFormat="1" ht="16" hidden="1" outlineLevel="1" x14ac:dyDescent="0.2">
      <c r="A135" s="212" t="s">
        <v>2867</v>
      </c>
      <c r="B135" s="86">
        <v>45010</v>
      </c>
      <c r="C135" s="20">
        <v>581.5</v>
      </c>
      <c r="D135" t="s">
        <v>7</v>
      </c>
      <c r="E135" s="214" t="s">
        <v>2417</v>
      </c>
      <c r="F135" t="str">
        <f t="shared" si="2"/>
        <v>45010581,5</v>
      </c>
      <c r="G135" t="s">
        <v>2238</v>
      </c>
      <c r="H135" t="s">
        <v>2246</v>
      </c>
      <c r="I135" t="s">
        <v>2266</v>
      </c>
      <c r="K135" s="86"/>
    </row>
    <row r="136" spans="1:11" customFormat="1" hidden="1" outlineLevel="1" x14ac:dyDescent="0.2">
      <c r="A136" s="212" t="s">
        <v>2867</v>
      </c>
      <c r="B136" s="86">
        <v>45010</v>
      </c>
      <c r="C136" s="20">
        <v>3189</v>
      </c>
      <c r="D136" t="s">
        <v>7</v>
      </c>
      <c r="E136" t="s">
        <v>2418</v>
      </c>
      <c r="F136" t="str">
        <f t="shared" si="2"/>
        <v>450103189</v>
      </c>
      <c r="G136" t="s">
        <v>2229</v>
      </c>
      <c r="H136" t="s">
        <v>2276</v>
      </c>
      <c r="I136" t="s">
        <v>2276</v>
      </c>
      <c r="K136" s="86"/>
    </row>
    <row r="137" spans="1:11" customFormat="1" ht="16" hidden="1" outlineLevel="1" x14ac:dyDescent="0.2">
      <c r="A137" s="212" t="s">
        <v>2867</v>
      </c>
      <c r="B137" s="86">
        <v>45012</v>
      </c>
      <c r="C137" s="20">
        <v>930.01</v>
      </c>
      <c r="D137" t="s">
        <v>7</v>
      </c>
      <c r="E137" s="214" t="s">
        <v>2419</v>
      </c>
      <c r="F137" t="str">
        <f t="shared" si="2"/>
        <v>45012930,01</v>
      </c>
      <c r="G137" t="s">
        <v>2238</v>
      </c>
      <c r="H137" t="s">
        <v>2246</v>
      </c>
      <c r="I137" t="s">
        <v>2266</v>
      </c>
      <c r="K137" s="86"/>
    </row>
    <row r="138" spans="1:11" customFormat="1" ht="16" hidden="1" outlineLevel="1" x14ac:dyDescent="0.2">
      <c r="A138" s="212" t="s">
        <v>2867</v>
      </c>
      <c r="B138" s="86">
        <v>45014</v>
      </c>
      <c r="C138" s="20">
        <v>4319</v>
      </c>
      <c r="D138" t="s">
        <v>2290</v>
      </c>
      <c r="E138" s="214" t="s">
        <v>2420</v>
      </c>
      <c r="F138" t="str">
        <f t="shared" si="2"/>
        <v>450144319</v>
      </c>
      <c r="G138" t="s">
        <v>2206</v>
      </c>
      <c r="H138" t="s">
        <v>2244</v>
      </c>
      <c r="I138" t="s">
        <v>2209</v>
      </c>
      <c r="K138" s="86"/>
    </row>
    <row r="139" spans="1:11" customFormat="1" hidden="1" outlineLevel="1" x14ac:dyDescent="0.2">
      <c r="A139" s="212" t="s">
        <v>2867</v>
      </c>
      <c r="B139" s="86">
        <v>45014</v>
      </c>
      <c r="C139" s="20">
        <v>5890</v>
      </c>
      <c r="D139" t="s">
        <v>2298</v>
      </c>
      <c r="E139" t="s">
        <v>2421</v>
      </c>
      <c r="F139" t="str">
        <f t="shared" si="2"/>
        <v>450145890</v>
      </c>
      <c r="G139" t="s">
        <v>2229</v>
      </c>
      <c r="H139" t="s">
        <v>2276</v>
      </c>
      <c r="I139" t="s">
        <v>2276</v>
      </c>
      <c r="K139" s="86"/>
    </row>
    <row r="140" spans="1:11" customFormat="1" ht="16" hidden="1" outlineLevel="1" x14ac:dyDescent="0.2">
      <c r="A140" s="212" t="s">
        <v>2867</v>
      </c>
      <c r="B140" s="86">
        <v>45016</v>
      </c>
      <c r="C140" s="20">
        <v>212.1</v>
      </c>
      <c r="D140" t="s">
        <v>7</v>
      </c>
      <c r="E140" s="214" t="s">
        <v>2422</v>
      </c>
      <c r="F140" t="str">
        <f t="shared" si="2"/>
        <v>45016212,1</v>
      </c>
      <c r="G140" t="s">
        <v>2204</v>
      </c>
      <c r="H140" t="s">
        <v>2248</v>
      </c>
      <c r="I140" t="s">
        <v>2262</v>
      </c>
      <c r="K140" s="86"/>
    </row>
    <row r="141" spans="1:11" customFormat="1" ht="32" hidden="1" outlineLevel="1" x14ac:dyDescent="0.2">
      <c r="A141" s="212" t="s">
        <v>2867</v>
      </c>
      <c r="B141" s="86">
        <v>45016</v>
      </c>
      <c r="C141" s="20">
        <v>650</v>
      </c>
      <c r="D141" t="s">
        <v>7</v>
      </c>
      <c r="E141" s="214" t="s">
        <v>2423</v>
      </c>
      <c r="F141" t="str">
        <f t="shared" si="2"/>
        <v>45016650</v>
      </c>
      <c r="G141" t="s">
        <v>2204</v>
      </c>
      <c r="H141" t="s">
        <v>2248</v>
      </c>
      <c r="I141" t="s">
        <v>2262</v>
      </c>
      <c r="K141" s="86"/>
    </row>
    <row r="142" spans="1:11" customFormat="1" hidden="1" outlineLevel="1" x14ac:dyDescent="0.2">
      <c r="A142" s="212" t="s">
        <v>2867</v>
      </c>
      <c r="B142" s="86">
        <v>45016</v>
      </c>
      <c r="C142" s="20">
        <v>7912</v>
      </c>
      <c r="D142" t="s">
        <v>7</v>
      </c>
      <c r="E142" t="s">
        <v>2424</v>
      </c>
      <c r="F142" t="str">
        <f t="shared" si="2"/>
        <v>450167912</v>
      </c>
      <c r="G142" s="274" t="s">
        <v>2227</v>
      </c>
      <c r="H142" s="274" t="s">
        <v>2276</v>
      </c>
      <c r="I142" s="274" t="s">
        <v>2276</v>
      </c>
      <c r="K142" s="86"/>
    </row>
    <row r="143" spans="1:11" customFormat="1" ht="16" hidden="1" outlineLevel="1" x14ac:dyDescent="0.2">
      <c r="A143" s="212" t="s">
        <v>2867</v>
      </c>
      <c r="B143" s="86">
        <v>45016</v>
      </c>
      <c r="C143" s="20">
        <v>53025</v>
      </c>
      <c r="D143" t="s">
        <v>7</v>
      </c>
      <c r="E143" s="214" t="s">
        <v>2425</v>
      </c>
      <c r="F143" t="str">
        <f t="shared" si="2"/>
        <v>4501653025</v>
      </c>
      <c r="G143" t="s">
        <v>2209</v>
      </c>
      <c r="H143" t="s">
        <v>2244</v>
      </c>
      <c r="I143" t="s">
        <v>2209</v>
      </c>
      <c r="K143" s="86"/>
    </row>
    <row r="144" spans="1:11" customFormat="1" ht="16" hidden="1" outlineLevel="1" x14ac:dyDescent="0.2">
      <c r="A144" s="212" t="s">
        <v>2868</v>
      </c>
      <c r="B144" s="86">
        <v>45019</v>
      </c>
      <c r="C144" s="20">
        <v>75</v>
      </c>
      <c r="D144" t="s">
        <v>7</v>
      </c>
      <c r="E144" s="214" t="s">
        <v>2473</v>
      </c>
      <c r="F144" t="str">
        <f t="shared" si="2"/>
        <v>4501975</v>
      </c>
      <c r="G144" t="s">
        <v>2204</v>
      </c>
      <c r="H144" t="s">
        <v>2248</v>
      </c>
      <c r="I144" t="s">
        <v>2262</v>
      </c>
      <c r="K144" s="86"/>
    </row>
    <row r="145" spans="1:11" customFormat="1" ht="32" hidden="1" outlineLevel="1" x14ac:dyDescent="0.2">
      <c r="A145" s="212" t="s">
        <v>2868</v>
      </c>
      <c r="B145" s="86">
        <v>45019</v>
      </c>
      <c r="C145" s="20">
        <v>225</v>
      </c>
      <c r="D145" t="s">
        <v>7</v>
      </c>
      <c r="E145" s="214" t="s">
        <v>2474</v>
      </c>
      <c r="F145" t="str">
        <f t="shared" si="2"/>
        <v>45019225</v>
      </c>
      <c r="G145" t="s">
        <v>2204</v>
      </c>
      <c r="H145" t="s">
        <v>2248</v>
      </c>
      <c r="I145" t="s">
        <v>2262</v>
      </c>
      <c r="K145" s="86"/>
    </row>
    <row r="146" spans="1:11" customFormat="1" ht="16" hidden="1" outlineLevel="1" x14ac:dyDescent="0.2">
      <c r="A146" s="212" t="s">
        <v>2868</v>
      </c>
      <c r="B146" s="86">
        <v>45019</v>
      </c>
      <c r="C146" s="20">
        <v>436.9</v>
      </c>
      <c r="D146" t="s">
        <v>2289</v>
      </c>
      <c r="E146" s="214" t="s">
        <v>78</v>
      </c>
      <c r="F146" t="str">
        <f t="shared" si="2"/>
        <v>45019436,9</v>
      </c>
      <c r="G146" t="s">
        <v>2206</v>
      </c>
      <c r="H146" t="s">
        <v>2244</v>
      </c>
      <c r="I146" t="s">
        <v>2209</v>
      </c>
      <c r="K146" s="86"/>
    </row>
    <row r="147" spans="1:11" customFormat="1" ht="16" hidden="1" outlineLevel="1" x14ac:dyDescent="0.2">
      <c r="A147" s="212" t="s">
        <v>2868</v>
      </c>
      <c r="B147" s="86">
        <v>45019</v>
      </c>
      <c r="C147" s="20">
        <v>990</v>
      </c>
      <c r="D147" t="s">
        <v>7</v>
      </c>
      <c r="E147" s="214" t="s">
        <v>2475</v>
      </c>
      <c r="F147" t="str">
        <f t="shared" si="2"/>
        <v>45019990</v>
      </c>
      <c r="G147" t="s">
        <v>2204</v>
      </c>
      <c r="H147" t="s">
        <v>2248</v>
      </c>
      <c r="I147" t="s">
        <v>2262</v>
      </c>
      <c r="K147" s="86"/>
    </row>
    <row r="148" spans="1:11" customFormat="1" ht="32" hidden="1" outlineLevel="1" x14ac:dyDescent="0.2">
      <c r="A148" s="212" t="s">
        <v>2868</v>
      </c>
      <c r="B148" s="86">
        <v>45019</v>
      </c>
      <c r="C148" s="20">
        <v>5000</v>
      </c>
      <c r="D148" t="s">
        <v>7</v>
      </c>
      <c r="E148" s="214" t="s">
        <v>2476</v>
      </c>
      <c r="F148" t="str">
        <f t="shared" si="2"/>
        <v>450195000</v>
      </c>
      <c r="G148" t="s">
        <v>2238</v>
      </c>
      <c r="H148" t="s">
        <v>2246</v>
      </c>
      <c r="I148" t="s">
        <v>2266</v>
      </c>
      <c r="K148" s="86"/>
    </row>
    <row r="149" spans="1:11" customFormat="1" ht="32" hidden="1" outlineLevel="1" x14ac:dyDescent="0.2">
      <c r="A149" s="212" t="s">
        <v>2868</v>
      </c>
      <c r="B149" s="86">
        <v>45019</v>
      </c>
      <c r="C149" s="20">
        <v>15000</v>
      </c>
      <c r="D149" t="s">
        <v>7</v>
      </c>
      <c r="E149" s="214" t="s">
        <v>2477</v>
      </c>
      <c r="F149" t="str">
        <f t="shared" si="2"/>
        <v>4501915000</v>
      </c>
      <c r="G149" t="s">
        <v>2238</v>
      </c>
      <c r="H149" t="s">
        <v>2246</v>
      </c>
      <c r="I149" t="s">
        <v>2266</v>
      </c>
      <c r="K149" s="86"/>
    </row>
    <row r="150" spans="1:11" customFormat="1" ht="16" hidden="1" outlineLevel="1" x14ac:dyDescent="0.2">
      <c r="A150" s="212" t="s">
        <v>2868</v>
      </c>
      <c r="B150" s="86">
        <v>45019</v>
      </c>
      <c r="C150" s="20">
        <v>43500</v>
      </c>
      <c r="D150" t="s">
        <v>16</v>
      </c>
      <c r="E150" s="214" t="s">
        <v>2478</v>
      </c>
      <c r="F150" t="str">
        <f t="shared" si="2"/>
        <v>4501943500</v>
      </c>
      <c r="G150" t="s">
        <v>2209</v>
      </c>
      <c r="H150" t="s">
        <v>2244</v>
      </c>
      <c r="I150" t="s">
        <v>2209</v>
      </c>
      <c r="K150" s="86"/>
    </row>
    <row r="151" spans="1:11" customFormat="1" ht="16" hidden="1" outlineLevel="1" x14ac:dyDescent="0.2">
      <c r="A151" s="212" t="s">
        <v>2868</v>
      </c>
      <c r="B151" s="86">
        <v>45019</v>
      </c>
      <c r="C151" s="20">
        <v>56935.4</v>
      </c>
      <c r="D151" t="s">
        <v>2290</v>
      </c>
      <c r="E151" s="214" t="s">
        <v>2479</v>
      </c>
      <c r="F151" t="str">
        <f t="shared" si="2"/>
        <v>4501956935,4</v>
      </c>
      <c r="G151" t="s">
        <v>2206</v>
      </c>
      <c r="H151" t="s">
        <v>2244</v>
      </c>
      <c r="I151" t="s">
        <v>2209</v>
      </c>
      <c r="K151" s="86"/>
    </row>
    <row r="152" spans="1:11" customFormat="1" hidden="1" outlineLevel="1" x14ac:dyDescent="0.2">
      <c r="A152" s="212" t="s">
        <v>2868</v>
      </c>
      <c r="B152" s="86">
        <v>45019</v>
      </c>
      <c r="C152" s="20">
        <v>134403.35</v>
      </c>
      <c r="D152" t="s">
        <v>23</v>
      </c>
      <c r="E152" t="s">
        <v>2480</v>
      </c>
      <c r="F152" t="str">
        <f t="shared" si="2"/>
        <v>45019134403,35</v>
      </c>
      <c r="G152" t="s">
        <v>2218</v>
      </c>
      <c r="H152" t="s">
        <v>2248</v>
      </c>
      <c r="I152" t="s">
        <v>2218</v>
      </c>
      <c r="K152" s="86"/>
    </row>
    <row r="153" spans="1:11" customFormat="1" hidden="1" outlineLevel="1" x14ac:dyDescent="0.2">
      <c r="A153" s="212" t="s">
        <v>2868</v>
      </c>
      <c r="B153" s="86">
        <v>45019</v>
      </c>
      <c r="C153" s="20">
        <v>565072.61</v>
      </c>
      <c r="D153" t="s">
        <v>28</v>
      </c>
      <c r="E153" t="s">
        <v>2481</v>
      </c>
      <c r="F153" t="str">
        <f t="shared" si="2"/>
        <v>45019565072,61</v>
      </c>
      <c r="G153" t="s">
        <v>2236</v>
      </c>
      <c r="H153" t="s">
        <v>2248</v>
      </c>
      <c r="I153" t="s">
        <v>2236</v>
      </c>
      <c r="K153" s="86"/>
    </row>
    <row r="154" spans="1:11" customFormat="1" hidden="1" outlineLevel="1" x14ac:dyDescent="0.2">
      <c r="A154" s="212" t="s">
        <v>2868</v>
      </c>
      <c r="B154" s="86">
        <v>45020</v>
      </c>
      <c r="C154" s="20">
        <v>22000</v>
      </c>
      <c r="D154" t="s">
        <v>13</v>
      </c>
      <c r="E154" t="s">
        <v>2482</v>
      </c>
      <c r="F154" t="str">
        <f t="shared" si="2"/>
        <v>4502022000</v>
      </c>
      <c r="G154" t="s">
        <v>2223</v>
      </c>
      <c r="H154" t="s">
        <v>2248</v>
      </c>
      <c r="I154" t="s">
        <v>2269</v>
      </c>
      <c r="K154" s="86"/>
    </row>
    <row r="155" spans="1:11" customFormat="1" ht="16" hidden="1" outlineLevel="1" x14ac:dyDescent="0.2">
      <c r="A155" s="212" t="s">
        <v>2868</v>
      </c>
      <c r="B155" s="86">
        <v>45021</v>
      </c>
      <c r="C155" s="20">
        <v>2072.6999999999998</v>
      </c>
      <c r="D155" t="s">
        <v>7</v>
      </c>
      <c r="E155" s="214" t="s">
        <v>2483</v>
      </c>
      <c r="F155" t="str">
        <f t="shared" si="2"/>
        <v>450212072,7</v>
      </c>
      <c r="G155" t="s">
        <v>2238</v>
      </c>
      <c r="H155" t="s">
        <v>2246</v>
      </c>
      <c r="I155" t="s">
        <v>2266</v>
      </c>
      <c r="K155" s="86"/>
    </row>
    <row r="156" spans="1:11" customFormat="1" ht="16" hidden="1" outlineLevel="1" x14ac:dyDescent="0.2">
      <c r="A156" s="212" t="s">
        <v>2868</v>
      </c>
      <c r="B156" s="86">
        <v>45021</v>
      </c>
      <c r="C156" s="20">
        <v>2654.7</v>
      </c>
      <c r="D156" t="s">
        <v>7</v>
      </c>
      <c r="E156" s="214" t="s">
        <v>12</v>
      </c>
      <c r="F156" t="str">
        <f t="shared" si="2"/>
        <v>450212654,7</v>
      </c>
      <c r="G156" t="s">
        <v>2204</v>
      </c>
      <c r="H156" t="s">
        <v>2248</v>
      </c>
      <c r="I156" t="s">
        <v>2262</v>
      </c>
      <c r="K156" s="86"/>
    </row>
    <row r="157" spans="1:11" customFormat="1" hidden="1" outlineLevel="1" x14ac:dyDescent="0.2">
      <c r="A157" s="212" t="s">
        <v>2868</v>
      </c>
      <c r="B157" s="86">
        <v>45021</v>
      </c>
      <c r="C157" s="20">
        <v>4417.2</v>
      </c>
      <c r="D157" t="s">
        <v>2295</v>
      </c>
      <c r="E157" t="s">
        <v>2484</v>
      </c>
      <c r="F157" t="str">
        <f t="shared" si="2"/>
        <v>450214417,2</v>
      </c>
      <c r="G157" t="s">
        <v>2225</v>
      </c>
      <c r="H157" t="s">
        <v>2225</v>
      </c>
      <c r="I157" t="s">
        <v>2270</v>
      </c>
      <c r="K157" s="86"/>
    </row>
    <row r="158" spans="1:11" customFormat="1" hidden="1" outlineLevel="1" x14ac:dyDescent="0.2">
      <c r="A158" s="212" t="s">
        <v>2868</v>
      </c>
      <c r="B158" s="86">
        <v>45021</v>
      </c>
      <c r="C158" s="20">
        <v>30000</v>
      </c>
      <c r="D158" t="s">
        <v>9</v>
      </c>
      <c r="E158" t="s">
        <v>2485</v>
      </c>
      <c r="F158" t="str">
        <f t="shared" si="2"/>
        <v>4502130000</v>
      </c>
      <c r="G158" t="s">
        <v>2213</v>
      </c>
      <c r="H158" t="s">
        <v>2248</v>
      </c>
      <c r="I158" t="s">
        <v>2213</v>
      </c>
      <c r="K158" s="86"/>
    </row>
    <row r="159" spans="1:11" customFormat="1" hidden="1" outlineLevel="1" x14ac:dyDescent="0.2">
      <c r="A159" s="212" t="s">
        <v>2868</v>
      </c>
      <c r="B159" s="86">
        <v>45021</v>
      </c>
      <c r="C159" s="20">
        <v>50000</v>
      </c>
      <c r="D159" t="s">
        <v>9</v>
      </c>
      <c r="E159" t="s">
        <v>2486</v>
      </c>
      <c r="F159" t="str">
        <f t="shared" si="2"/>
        <v>4502150000</v>
      </c>
      <c r="G159" t="s">
        <v>2213</v>
      </c>
      <c r="H159" t="s">
        <v>2248</v>
      </c>
      <c r="I159" t="s">
        <v>2213</v>
      </c>
      <c r="K159" s="86"/>
    </row>
    <row r="160" spans="1:11" customFormat="1" hidden="1" outlineLevel="1" x14ac:dyDescent="0.2">
      <c r="A160" s="212" t="s">
        <v>2868</v>
      </c>
      <c r="B160" s="86">
        <v>45021</v>
      </c>
      <c r="C160" s="24">
        <v>117235</v>
      </c>
      <c r="D160" t="s">
        <v>2293</v>
      </c>
      <c r="E160" t="s">
        <v>2487</v>
      </c>
      <c r="F160" t="str">
        <f t="shared" si="2"/>
        <v>45021117235</v>
      </c>
      <c r="G160" t="s">
        <v>2999</v>
      </c>
      <c r="H160" t="s">
        <v>2276</v>
      </c>
      <c r="I160" t="s">
        <v>2276</v>
      </c>
      <c r="K160" s="86"/>
    </row>
    <row r="161" spans="1:11" customFormat="1" hidden="1" outlineLevel="1" x14ac:dyDescent="0.2">
      <c r="A161" s="212" t="s">
        <v>2868</v>
      </c>
      <c r="B161" s="86">
        <v>45021</v>
      </c>
      <c r="C161" s="20">
        <v>70000</v>
      </c>
      <c r="D161" t="s">
        <v>2293</v>
      </c>
      <c r="E161" t="s">
        <v>2487</v>
      </c>
      <c r="F161" t="str">
        <f t="shared" si="2"/>
        <v>4502170000</v>
      </c>
      <c r="G161" t="s">
        <v>2202</v>
      </c>
      <c r="H161" t="s">
        <v>2248</v>
      </c>
      <c r="I161" t="s">
        <v>2268</v>
      </c>
      <c r="K161" s="86"/>
    </row>
    <row r="162" spans="1:11" customFormat="1" hidden="1" outlineLevel="1" x14ac:dyDescent="0.2">
      <c r="A162" s="212" t="s">
        <v>2868</v>
      </c>
      <c r="B162" s="86">
        <v>45024</v>
      </c>
      <c r="C162" s="20">
        <v>6062.61</v>
      </c>
      <c r="D162" t="s">
        <v>7</v>
      </c>
      <c r="E162" t="s">
        <v>2488</v>
      </c>
      <c r="F162" t="str">
        <f t="shared" si="2"/>
        <v>450246062,61</v>
      </c>
      <c r="G162" t="s">
        <v>2426</v>
      </c>
      <c r="H162" t="s">
        <v>2248</v>
      </c>
      <c r="I162" t="s">
        <v>2427</v>
      </c>
      <c r="K162" s="86"/>
    </row>
    <row r="163" spans="1:11" customFormat="1" ht="16" hidden="1" outlineLevel="1" x14ac:dyDescent="0.2">
      <c r="A163" s="212" t="s">
        <v>2868</v>
      </c>
      <c r="B163" s="86">
        <v>45026</v>
      </c>
      <c r="C163" s="20">
        <v>290</v>
      </c>
      <c r="D163" t="s">
        <v>7</v>
      </c>
      <c r="E163" s="214" t="s">
        <v>2489</v>
      </c>
      <c r="F163" t="str">
        <f t="shared" si="2"/>
        <v>45026290</v>
      </c>
      <c r="G163" t="s">
        <v>2238</v>
      </c>
      <c r="H163" t="s">
        <v>2246</v>
      </c>
      <c r="I163" t="s">
        <v>2266</v>
      </c>
      <c r="K163" s="86"/>
    </row>
    <row r="164" spans="1:11" customFormat="1" ht="16" hidden="1" outlineLevel="1" x14ac:dyDescent="0.2">
      <c r="A164" s="212" t="s">
        <v>2868</v>
      </c>
      <c r="B164" s="86">
        <v>45026</v>
      </c>
      <c r="C164" s="20">
        <v>712.71</v>
      </c>
      <c r="D164" t="s">
        <v>7</v>
      </c>
      <c r="E164" s="214" t="s">
        <v>12</v>
      </c>
      <c r="F164" t="str">
        <f t="shared" si="2"/>
        <v>45026712,71</v>
      </c>
      <c r="G164" t="s">
        <v>2204</v>
      </c>
      <c r="H164" t="s">
        <v>2248</v>
      </c>
      <c r="I164" t="s">
        <v>2262</v>
      </c>
      <c r="K164" s="86"/>
    </row>
    <row r="165" spans="1:11" customFormat="1" hidden="1" outlineLevel="1" x14ac:dyDescent="0.2">
      <c r="A165" s="212" t="s">
        <v>2868</v>
      </c>
      <c r="B165" s="86">
        <v>45026</v>
      </c>
      <c r="C165" s="24">
        <v>5137</v>
      </c>
      <c r="D165" t="s">
        <v>7</v>
      </c>
      <c r="E165" t="s">
        <v>2490</v>
      </c>
      <c r="F165" t="str">
        <f t="shared" si="2"/>
        <v>450265137</v>
      </c>
      <c r="G165" t="s">
        <v>2227</v>
      </c>
      <c r="H165" t="s">
        <v>2276</v>
      </c>
      <c r="I165" t="s">
        <v>2268</v>
      </c>
      <c r="K165" s="86"/>
    </row>
    <row r="166" spans="1:11" customFormat="1" hidden="1" outlineLevel="1" x14ac:dyDescent="0.2">
      <c r="A166" s="212" t="s">
        <v>2868</v>
      </c>
      <c r="B166" s="86">
        <v>45026</v>
      </c>
      <c r="C166" s="20">
        <v>7126.02</v>
      </c>
      <c r="D166" t="s">
        <v>25</v>
      </c>
      <c r="E166" t="s">
        <v>2491</v>
      </c>
      <c r="F166" t="str">
        <f t="shared" si="2"/>
        <v>450267126,02</v>
      </c>
      <c r="G166" t="s">
        <v>2221</v>
      </c>
      <c r="H166" t="s">
        <v>2248</v>
      </c>
      <c r="I166" t="s">
        <v>2267</v>
      </c>
      <c r="K166" s="86"/>
    </row>
    <row r="167" spans="1:11" customFormat="1" hidden="1" outlineLevel="1" x14ac:dyDescent="0.2">
      <c r="A167" s="212" t="s">
        <v>2868</v>
      </c>
      <c r="B167" s="86">
        <v>45026</v>
      </c>
      <c r="C167" s="20">
        <v>7500</v>
      </c>
      <c r="D167" t="s">
        <v>88</v>
      </c>
      <c r="E167" t="s">
        <v>2492</v>
      </c>
      <c r="F167" t="str">
        <f t="shared" si="2"/>
        <v>450267500</v>
      </c>
      <c r="G167" t="s">
        <v>2201</v>
      </c>
      <c r="H167" t="s">
        <v>2248</v>
      </c>
      <c r="I167" t="s">
        <v>2265</v>
      </c>
      <c r="K167" s="86"/>
    </row>
    <row r="168" spans="1:11" customFormat="1" ht="16" hidden="1" outlineLevel="1" x14ac:dyDescent="0.2">
      <c r="A168" s="212" t="s">
        <v>2868</v>
      </c>
      <c r="B168" s="86">
        <v>45026</v>
      </c>
      <c r="C168" s="20">
        <v>13505.43</v>
      </c>
      <c r="D168" t="s">
        <v>2468</v>
      </c>
      <c r="E168" s="214" t="s">
        <v>2493</v>
      </c>
      <c r="F168" t="str">
        <f t="shared" si="2"/>
        <v>4502613505,43</v>
      </c>
      <c r="G168" t="s">
        <v>2209</v>
      </c>
      <c r="H168" t="s">
        <v>2244</v>
      </c>
      <c r="I168" t="s">
        <v>2209</v>
      </c>
      <c r="K168" s="86"/>
    </row>
    <row r="169" spans="1:11" customFormat="1" hidden="1" outlineLevel="1" x14ac:dyDescent="0.2">
      <c r="A169" s="212" t="s">
        <v>2868</v>
      </c>
      <c r="B169" s="86">
        <v>45026</v>
      </c>
      <c r="C169" s="24">
        <v>22130</v>
      </c>
      <c r="D169" t="s">
        <v>2293</v>
      </c>
      <c r="E169" t="s">
        <v>2494</v>
      </c>
      <c r="F169" t="str">
        <f t="shared" si="2"/>
        <v>4502622130</v>
      </c>
      <c r="G169" t="s">
        <v>2999</v>
      </c>
      <c r="H169" t="s">
        <v>2276</v>
      </c>
      <c r="I169" t="s">
        <v>2276</v>
      </c>
      <c r="K169" s="86"/>
    </row>
    <row r="170" spans="1:11" customFormat="1" ht="16" hidden="1" outlineLevel="1" x14ac:dyDescent="0.2">
      <c r="A170" s="212" t="s">
        <v>2868</v>
      </c>
      <c r="B170" s="86">
        <v>45029</v>
      </c>
      <c r="C170" s="20">
        <v>1623.5</v>
      </c>
      <c r="D170" t="s">
        <v>7</v>
      </c>
      <c r="E170" s="214" t="s">
        <v>2495</v>
      </c>
      <c r="F170" t="str">
        <f t="shared" si="2"/>
        <v>450291623,5</v>
      </c>
      <c r="G170" t="s">
        <v>2238</v>
      </c>
      <c r="H170" t="s">
        <v>2246</v>
      </c>
      <c r="I170" t="s">
        <v>2266</v>
      </c>
      <c r="K170" s="86"/>
    </row>
    <row r="171" spans="1:11" customFormat="1" hidden="1" outlineLevel="1" x14ac:dyDescent="0.2">
      <c r="A171" s="212" t="s">
        <v>2868</v>
      </c>
      <c r="B171" s="86">
        <v>45029</v>
      </c>
      <c r="C171" s="20">
        <v>5000</v>
      </c>
      <c r="D171" t="s">
        <v>47</v>
      </c>
      <c r="E171" t="s">
        <v>2496</v>
      </c>
      <c r="F171" t="str">
        <f t="shared" si="2"/>
        <v>450295000</v>
      </c>
      <c r="G171" t="s">
        <v>2224</v>
      </c>
      <c r="H171" t="s">
        <v>2248</v>
      </c>
      <c r="I171" t="s">
        <v>2427</v>
      </c>
      <c r="K171" s="86"/>
    </row>
    <row r="172" spans="1:11" customFormat="1" hidden="1" outlineLevel="1" x14ac:dyDescent="0.2">
      <c r="A172" s="212" t="s">
        <v>2868</v>
      </c>
      <c r="B172" s="86">
        <v>45029</v>
      </c>
      <c r="C172" s="20">
        <v>50000</v>
      </c>
      <c r="D172" t="s">
        <v>14</v>
      </c>
      <c r="E172" t="s">
        <v>2497</v>
      </c>
      <c r="F172" t="str">
        <f t="shared" si="2"/>
        <v>4502950000</v>
      </c>
      <c r="G172" t="s">
        <v>2201</v>
      </c>
      <c r="H172" t="s">
        <v>2248</v>
      </c>
      <c r="I172" t="s">
        <v>2265</v>
      </c>
      <c r="K172" s="86"/>
    </row>
    <row r="173" spans="1:11" customFormat="1" hidden="1" outlineLevel="1" x14ac:dyDescent="0.2">
      <c r="A173" s="212" t="s">
        <v>2868</v>
      </c>
      <c r="B173" s="86">
        <v>45029</v>
      </c>
      <c r="C173" s="24">
        <v>154062.79999999999</v>
      </c>
      <c r="D173" t="s">
        <v>2469</v>
      </c>
      <c r="E173" t="s">
        <v>2498</v>
      </c>
      <c r="F173" t="str">
        <f t="shared" si="2"/>
        <v>45029154062,8</v>
      </c>
      <c r="G173" t="s">
        <v>2227</v>
      </c>
      <c r="H173" t="s">
        <v>2276</v>
      </c>
      <c r="I173" t="s">
        <v>2276</v>
      </c>
      <c r="K173" s="86"/>
    </row>
    <row r="174" spans="1:11" customFormat="1" hidden="1" outlineLevel="1" x14ac:dyDescent="0.2">
      <c r="A174" s="212" t="s">
        <v>2868</v>
      </c>
      <c r="B174" s="86">
        <v>45029</v>
      </c>
      <c r="C174" s="20">
        <v>251612.9</v>
      </c>
      <c r="D174" t="s">
        <v>2470</v>
      </c>
      <c r="E174" t="s">
        <v>2499</v>
      </c>
      <c r="F174" t="str">
        <f t="shared" si="2"/>
        <v>45029251612,9</v>
      </c>
      <c r="G174" t="s">
        <v>2222</v>
      </c>
      <c r="H174" t="s">
        <v>2248</v>
      </c>
      <c r="I174" t="s">
        <v>2269</v>
      </c>
      <c r="K174" s="86"/>
    </row>
    <row r="175" spans="1:11" customFormat="1" hidden="1" outlineLevel="1" x14ac:dyDescent="0.2">
      <c r="A175" s="212" t="s">
        <v>2868</v>
      </c>
      <c r="B175" s="86">
        <v>45029</v>
      </c>
      <c r="C175" s="20">
        <v>277148.08</v>
      </c>
      <c r="D175" t="s">
        <v>21</v>
      </c>
      <c r="E175" t="s">
        <v>2500</v>
      </c>
      <c r="F175" t="str">
        <f t="shared" si="2"/>
        <v>45029277148,08</v>
      </c>
      <c r="G175" t="s">
        <v>2235</v>
      </c>
      <c r="H175" t="s">
        <v>2248</v>
      </c>
      <c r="I175" t="s">
        <v>2235</v>
      </c>
      <c r="K175" s="86"/>
    </row>
    <row r="176" spans="1:11" customFormat="1" ht="16" hidden="1" outlineLevel="1" x14ac:dyDescent="0.2">
      <c r="A176" s="212" t="s">
        <v>2868</v>
      </c>
      <c r="B176" s="86">
        <v>45033</v>
      </c>
      <c r="C176" s="20">
        <v>15.6</v>
      </c>
      <c r="D176" t="s">
        <v>7</v>
      </c>
      <c r="E176" s="214" t="s">
        <v>2501</v>
      </c>
      <c r="F176" t="str">
        <f t="shared" si="2"/>
        <v>4503315,6</v>
      </c>
      <c r="G176" t="s">
        <v>2204</v>
      </c>
      <c r="H176" t="s">
        <v>2248</v>
      </c>
      <c r="I176" t="s">
        <v>2262</v>
      </c>
      <c r="K176" s="86"/>
    </row>
    <row r="177" spans="1:11" customFormat="1" ht="16" hidden="1" outlineLevel="1" x14ac:dyDescent="0.2">
      <c r="A177" s="212" t="s">
        <v>2868</v>
      </c>
      <c r="B177" s="86">
        <v>45033</v>
      </c>
      <c r="C177" s="20">
        <v>200.1</v>
      </c>
      <c r="D177" t="s">
        <v>7</v>
      </c>
      <c r="E177" s="214" t="s">
        <v>2502</v>
      </c>
      <c r="F177" t="str">
        <f t="shared" si="2"/>
        <v>45033200,1</v>
      </c>
      <c r="G177" t="s">
        <v>2204</v>
      </c>
      <c r="H177" t="s">
        <v>2248</v>
      </c>
      <c r="I177" t="s">
        <v>2262</v>
      </c>
      <c r="K177" s="86"/>
    </row>
    <row r="178" spans="1:11" customFormat="1" ht="16" hidden="1" outlineLevel="1" x14ac:dyDescent="0.2">
      <c r="A178" s="212" t="s">
        <v>2868</v>
      </c>
      <c r="B178" s="86">
        <v>45033</v>
      </c>
      <c r="C178" s="20">
        <v>870</v>
      </c>
      <c r="D178" t="s">
        <v>7</v>
      </c>
      <c r="E178" s="214" t="s">
        <v>12</v>
      </c>
      <c r="F178" t="str">
        <f t="shared" si="2"/>
        <v>45033870</v>
      </c>
      <c r="G178" t="s">
        <v>2204</v>
      </c>
      <c r="H178" t="s">
        <v>2248</v>
      </c>
      <c r="I178" t="s">
        <v>2262</v>
      </c>
      <c r="K178" s="86"/>
    </row>
    <row r="179" spans="1:11" customFormat="1" hidden="1" outlineLevel="1" x14ac:dyDescent="0.2">
      <c r="A179" s="212" t="s">
        <v>2868</v>
      </c>
      <c r="B179" s="86">
        <v>45033</v>
      </c>
      <c r="C179" s="20">
        <v>3900</v>
      </c>
      <c r="D179" t="s">
        <v>7</v>
      </c>
      <c r="E179" t="s">
        <v>2503</v>
      </c>
      <c r="F179" t="str">
        <f t="shared" si="2"/>
        <v>450333900</v>
      </c>
      <c r="G179" t="s">
        <v>2434</v>
      </c>
      <c r="H179" t="s">
        <v>2244</v>
      </c>
      <c r="I179" t="s">
        <v>2264</v>
      </c>
      <c r="K179" s="86"/>
    </row>
    <row r="180" spans="1:11" customFormat="1" ht="16" hidden="1" outlineLevel="1" x14ac:dyDescent="0.2">
      <c r="A180" s="212" t="s">
        <v>2868</v>
      </c>
      <c r="B180" s="86">
        <v>45033</v>
      </c>
      <c r="C180" s="20">
        <v>43500</v>
      </c>
      <c r="D180" t="s">
        <v>16</v>
      </c>
      <c r="E180" s="214" t="s">
        <v>2504</v>
      </c>
      <c r="F180" t="str">
        <f t="shared" si="2"/>
        <v>4503343500</v>
      </c>
      <c r="G180" t="s">
        <v>2209</v>
      </c>
      <c r="H180" t="s">
        <v>2244</v>
      </c>
      <c r="I180" t="s">
        <v>2209</v>
      </c>
      <c r="K180" s="86"/>
    </row>
    <row r="181" spans="1:11" customFormat="1" ht="16" hidden="1" outlineLevel="1" x14ac:dyDescent="0.2">
      <c r="A181" s="212" t="s">
        <v>2868</v>
      </c>
      <c r="B181" s="86">
        <v>45033</v>
      </c>
      <c r="C181" s="20">
        <v>50025</v>
      </c>
      <c r="D181" t="s">
        <v>7</v>
      </c>
      <c r="E181" s="214" t="s">
        <v>2505</v>
      </c>
      <c r="F181" t="str">
        <f t="shared" si="2"/>
        <v>4503350025</v>
      </c>
      <c r="G181" t="s">
        <v>2209</v>
      </c>
      <c r="H181" t="s">
        <v>2244</v>
      </c>
      <c r="I181" t="s">
        <v>2209</v>
      </c>
      <c r="K181" s="86"/>
    </row>
    <row r="182" spans="1:11" customFormat="1" ht="16" hidden="1" outlineLevel="1" x14ac:dyDescent="0.2">
      <c r="A182" s="212" t="s">
        <v>2868</v>
      </c>
      <c r="B182" s="86">
        <v>45034</v>
      </c>
      <c r="C182" s="20">
        <v>13975</v>
      </c>
      <c r="D182" t="s">
        <v>2290</v>
      </c>
      <c r="E182" s="214" t="s">
        <v>2410</v>
      </c>
      <c r="F182" t="str">
        <f t="shared" si="2"/>
        <v>4503413975</v>
      </c>
      <c r="G182" t="s">
        <v>2206</v>
      </c>
      <c r="H182" t="s">
        <v>2244</v>
      </c>
      <c r="I182" t="s">
        <v>2209</v>
      </c>
      <c r="K182" s="86"/>
    </row>
    <row r="183" spans="1:11" customFormat="1" hidden="1" outlineLevel="1" x14ac:dyDescent="0.2">
      <c r="A183" s="212" t="s">
        <v>2868</v>
      </c>
      <c r="B183" s="86">
        <v>45034</v>
      </c>
      <c r="C183" s="24">
        <v>55020</v>
      </c>
      <c r="D183" t="s">
        <v>223</v>
      </c>
      <c r="E183" t="s">
        <v>2506</v>
      </c>
      <c r="F183" t="str">
        <f t="shared" si="2"/>
        <v>4503455020</v>
      </c>
      <c r="G183" t="s">
        <v>2228</v>
      </c>
      <c r="H183" t="s">
        <v>2276</v>
      </c>
      <c r="I183" t="s">
        <v>2276</v>
      </c>
      <c r="K183" s="86"/>
    </row>
    <row r="184" spans="1:11" customFormat="1" hidden="1" outlineLevel="1" x14ac:dyDescent="0.2">
      <c r="A184" s="212" t="s">
        <v>2868</v>
      </c>
      <c r="B184" s="86">
        <v>45036</v>
      </c>
      <c r="C184" s="24">
        <v>3100</v>
      </c>
      <c r="D184" t="s">
        <v>2471</v>
      </c>
      <c r="E184" t="s">
        <v>2507</v>
      </c>
      <c r="F184" t="str">
        <f t="shared" si="2"/>
        <v>450363100</v>
      </c>
      <c r="G184" t="s">
        <v>2227</v>
      </c>
      <c r="H184" t="s">
        <v>2276</v>
      </c>
      <c r="I184" t="s">
        <v>2276</v>
      </c>
      <c r="K184" s="86"/>
    </row>
    <row r="185" spans="1:11" customFormat="1" hidden="1" outlineLevel="1" x14ac:dyDescent="0.2">
      <c r="A185" s="212" t="s">
        <v>2868</v>
      </c>
      <c r="B185" s="86">
        <v>45036</v>
      </c>
      <c r="C185" s="24">
        <v>108900</v>
      </c>
      <c r="D185" t="s">
        <v>2292</v>
      </c>
      <c r="E185" t="s">
        <v>2508</v>
      </c>
      <c r="F185" t="str">
        <f t="shared" si="2"/>
        <v>45036108900</v>
      </c>
      <c r="G185" t="s">
        <v>2228</v>
      </c>
      <c r="H185" t="s">
        <v>2276</v>
      </c>
      <c r="I185" t="s">
        <v>2276</v>
      </c>
      <c r="K185" s="86"/>
    </row>
    <row r="186" spans="1:11" customFormat="1" hidden="1" outlineLevel="1" x14ac:dyDescent="0.2">
      <c r="A186" s="212" t="s">
        <v>2868</v>
      </c>
      <c r="B186" s="86">
        <v>45036</v>
      </c>
      <c r="C186" s="20">
        <v>300000</v>
      </c>
      <c r="D186" t="s">
        <v>20</v>
      </c>
      <c r="E186" t="s">
        <v>2509</v>
      </c>
      <c r="F186" t="str">
        <f t="shared" si="2"/>
        <v>45036300000</v>
      </c>
      <c r="G186" t="s">
        <v>2202</v>
      </c>
      <c r="H186" t="s">
        <v>2248</v>
      </c>
      <c r="I186" t="s">
        <v>2268</v>
      </c>
      <c r="K186" s="86"/>
    </row>
    <row r="187" spans="1:11" customFormat="1" hidden="1" outlineLevel="1" x14ac:dyDescent="0.2">
      <c r="A187" s="212" t="s">
        <v>2868</v>
      </c>
      <c r="B187" s="86">
        <v>45036</v>
      </c>
      <c r="C187" s="20">
        <v>521645.01</v>
      </c>
      <c r="D187" t="s">
        <v>28</v>
      </c>
      <c r="E187" t="s">
        <v>2510</v>
      </c>
      <c r="F187" t="str">
        <f t="shared" si="2"/>
        <v>45036521645,01</v>
      </c>
      <c r="G187" t="s">
        <v>2236</v>
      </c>
      <c r="H187" t="s">
        <v>2248</v>
      </c>
      <c r="I187" t="s">
        <v>2236</v>
      </c>
      <c r="K187" s="86"/>
    </row>
    <row r="188" spans="1:11" customFormat="1" hidden="1" outlineLevel="1" x14ac:dyDescent="0.2">
      <c r="A188" s="212" t="s">
        <v>2868</v>
      </c>
      <c r="B188" s="86">
        <v>45037</v>
      </c>
      <c r="C188" s="24">
        <v>3139</v>
      </c>
      <c r="D188" t="s">
        <v>7</v>
      </c>
      <c r="E188" t="s">
        <v>2511</v>
      </c>
      <c r="F188" t="str">
        <f t="shared" si="2"/>
        <v>450373139</v>
      </c>
      <c r="G188" t="s">
        <v>2227</v>
      </c>
      <c r="H188" t="s">
        <v>2276</v>
      </c>
      <c r="I188" t="s">
        <v>2276</v>
      </c>
      <c r="K188" s="86"/>
    </row>
    <row r="189" spans="1:11" customFormat="1" hidden="1" outlineLevel="1" x14ac:dyDescent="0.2">
      <c r="A189" s="212" t="s">
        <v>2868</v>
      </c>
      <c r="B189" s="86">
        <v>45040</v>
      </c>
      <c r="C189" s="24">
        <v>13202</v>
      </c>
      <c r="D189" t="s">
        <v>7</v>
      </c>
      <c r="E189" t="s">
        <v>2512</v>
      </c>
      <c r="F189" t="str">
        <f t="shared" si="2"/>
        <v>4504013202</v>
      </c>
      <c r="G189" t="s">
        <v>2227</v>
      </c>
      <c r="H189" t="s">
        <v>2276</v>
      </c>
      <c r="I189" t="s">
        <v>2276</v>
      </c>
      <c r="K189" s="86"/>
    </row>
    <row r="190" spans="1:11" customFormat="1" hidden="1" outlineLevel="1" x14ac:dyDescent="0.2">
      <c r="A190" s="212" t="s">
        <v>2868</v>
      </c>
      <c r="B190" s="86">
        <v>45040</v>
      </c>
      <c r="C190" s="24">
        <v>120000</v>
      </c>
      <c r="D190" t="s">
        <v>2472</v>
      </c>
      <c r="E190" t="s">
        <v>2513</v>
      </c>
      <c r="F190" t="str">
        <f t="shared" si="2"/>
        <v>45040120000</v>
      </c>
      <c r="G190" t="s">
        <v>2281</v>
      </c>
      <c r="H190" t="s">
        <v>2276</v>
      </c>
      <c r="I190" t="s">
        <v>2269</v>
      </c>
      <c r="K190" s="86"/>
    </row>
    <row r="191" spans="1:11" customFormat="1" ht="16" hidden="1" outlineLevel="1" x14ac:dyDescent="0.2">
      <c r="A191" s="212" t="s">
        <v>2868</v>
      </c>
      <c r="B191" s="86">
        <v>45041</v>
      </c>
      <c r="C191" s="20">
        <v>2059.35</v>
      </c>
      <c r="D191" t="s">
        <v>7</v>
      </c>
      <c r="E191" s="214" t="s">
        <v>12</v>
      </c>
      <c r="F191" t="str">
        <f t="shared" si="2"/>
        <v>450412059,35</v>
      </c>
      <c r="G191" t="s">
        <v>2204</v>
      </c>
      <c r="H191" t="s">
        <v>2248</v>
      </c>
      <c r="I191" t="s">
        <v>2262</v>
      </c>
      <c r="K191" s="86"/>
    </row>
    <row r="192" spans="1:11" customFormat="1" hidden="1" outlineLevel="1" x14ac:dyDescent="0.2">
      <c r="A192" s="212" t="s">
        <v>2868</v>
      </c>
      <c r="B192" s="86">
        <v>45041</v>
      </c>
      <c r="C192" s="24">
        <v>100000</v>
      </c>
      <c r="D192" t="s">
        <v>2293</v>
      </c>
      <c r="E192" t="s">
        <v>2514</v>
      </c>
      <c r="F192" t="str">
        <f t="shared" si="2"/>
        <v>45041100000</v>
      </c>
      <c r="G192" t="s">
        <v>2999</v>
      </c>
      <c r="H192" t="s">
        <v>2276</v>
      </c>
      <c r="I192" t="s">
        <v>2276</v>
      </c>
      <c r="K192" s="86"/>
    </row>
    <row r="193" spans="1:11" customFormat="1" hidden="1" outlineLevel="1" x14ac:dyDescent="0.2">
      <c r="A193" s="212" t="s">
        <v>2868</v>
      </c>
      <c r="B193" s="86">
        <v>45042</v>
      </c>
      <c r="C193" s="20">
        <v>13000</v>
      </c>
      <c r="D193" t="s">
        <v>17</v>
      </c>
      <c r="E193" t="s">
        <v>2515</v>
      </c>
      <c r="F193" t="str">
        <f t="shared" si="2"/>
        <v>4504213000</v>
      </c>
      <c r="G193" t="s">
        <v>2240</v>
      </c>
      <c r="H193" t="s">
        <v>2248</v>
      </c>
      <c r="I193" t="s">
        <v>2267</v>
      </c>
      <c r="K193" s="86"/>
    </row>
    <row r="194" spans="1:11" customFormat="1" hidden="1" outlineLevel="1" x14ac:dyDescent="0.2">
      <c r="A194" s="212" t="s">
        <v>2868</v>
      </c>
      <c r="B194" s="86">
        <v>45042</v>
      </c>
      <c r="C194" s="24">
        <v>182884</v>
      </c>
      <c r="D194" t="s">
        <v>1203</v>
      </c>
      <c r="E194" t="s">
        <v>2516</v>
      </c>
      <c r="F194" t="str">
        <f t="shared" ref="F194:F257" si="3">B194&amp;C194</f>
        <v>45042182884</v>
      </c>
      <c r="G194" t="s">
        <v>2228</v>
      </c>
      <c r="H194" t="s">
        <v>2276</v>
      </c>
      <c r="I194" t="s">
        <v>2276</v>
      </c>
      <c r="K194" s="86"/>
    </row>
    <row r="195" spans="1:11" customFormat="1" hidden="1" outlineLevel="1" x14ac:dyDescent="0.2">
      <c r="A195" s="212" t="s">
        <v>2868</v>
      </c>
      <c r="B195" s="86">
        <v>45043</v>
      </c>
      <c r="C195" s="24">
        <v>6440</v>
      </c>
      <c r="D195" t="s">
        <v>7</v>
      </c>
      <c r="E195" t="s">
        <v>2517</v>
      </c>
      <c r="F195" t="str">
        <f t="shared" si="3"/>
        <v>450436440</v>
      </c>
      <c r="G195" t="s">
        <v>2227</v>
      </c>
      <c r="H195" t="s">
        <v>2276</v>
      </c>
      <c r="I195" t="s">
        <v>2276</v>
      </c>
      <c r="K195" s="86"/>
    </row>
    <row r="196" spans="1:11" customFormat="1" ht="32" hidden="1" outlineLevel="1" x14ac:dyDescent="0.2">
      <c r="A196" s="212" t="s">
        <v>2869</v>
      </c>
      <c r="B196" s="86">
        <v>45047</v>
      </c>
      <c r="C196" s="20">
        <v>150</v>
      </c>
      <c r="D196" t="s">
        <v>7</v>
      </c>
      <c r="E196" s="214" t="s">
        <v>2520</v>
      </c>
      <c r="F196" t="str">
        <f t="shared" si="3"/>
        <v>45047150</v>
      </c>
      <c r="G196" t="s">
        <v>2238</v>
      </c>
      <c r="H196" t="s">
        <v>2246</v>
      </c>
      <c r="I196" t="s">
        <v>2266</v>
      </c>
      <c r="K196" s="86"/>
    </row>
    <row r="197" spans="1:11" customFormat="1" hidden="1" outlineLevel="1" x14ac:dyDescent="0.2">
      <c r="A197" s="212" t="s">
        <v>2869</v>
      </c>
      <c r="B197" s="86">
        <v>45047</v>
      </c>
      <c r="C197" s="20">
        <v>1943.74</v>
      </c>
      <c r="D197" t="s">
        <v>7</v>
      </c>
      <c r="E197" t="s">
        <v>2521</v>
      </c>
      <c r="F197" t="str">
        <f t="shared" si="3"/>
        <v>450471943,74</v>
      </c>
      <c r="G197" t="s">
        <v>2426</v>
      </c>
      <c r="H197" t="s">
        <v>2248</v>
      </c>
      <c r="I197" t="s">
        <v>2427</v>
      </c>
      <c r="K197" s="86"/>
    </row>
    <row r="198" spans="1:11" customFormat="1" ht="32" hidden="1" outlineLevel="1" x14ac:dyDescent="0.2">
      <c r="A198" s="212" t="s">
        <v>2869</v>
      </c>
      <c r="B198" s="86">
        <v>45048</v>
      </c>
      <c r="C198" s="20">
        <v>216.9</v>
      </c>
      <c r="D198" t="s">
        <v>7</v>
      </c>
      <c r="E198" s="214" t="s">
        <v>2522</v>
      </c>
      <c r="F198" t="str">
        <f t="shared" si="3"/>
        <v>45048216,9</v>
      </c>
      <c r="G198" t="s">
        <v>2204</v>
      </c>
      <c r="H198" t="s">
        <v>2248</v>
      </c>
      <c r="I198" t="s">
        <v>2262</v>
      </c>
      <c r="K198" s="86"/>
    </row>
    <row r="199" spans="1:11" customFormat="1" ht="16" hidden="1" outlineLevel="1" x14ac:dyDescent="0.2">
      <c r="A199" s="212" t="s">
        <v>2869</v>
      </c>
      <c r="B199" s="86">
        <v>45048</v>
      </c>
      <c r="C199" s="20">
        <v>436.9</v>
      </c>
      <c r="D199" t="s">
        <v>2289</v>
      </c>
      <c r="E199" s="214" t="s">
        <v>78</v>
      </c>
      <c r="F199" t="str">
        <f t="shared" si="3"/>
        <v>45048436,9</v>
      </c>
      <c r="G199" t="s">
        <v>2206</v>
      </c>
      <c r="H199" t="s">
        <v>2244</v>
      </c>
      <c r="I199" t="s">
        <v>2209</v>
      </c>
      <c r="K199" s="86"/>
    </row>
    <row r="200" spans="1:11" customFormat="1" ht="32" hidden="1" outlineLevel="1" x14ac:dyDescent="0.2">
      <c r="A200" s="212" t="s">
        <v>2869</v>
      </c>
      <c r="B200" s="86">
        <v>45048</v>
      </c>
      <c r="C200" s="20">
        <v>600</v>
      </c>
      <c r="D200" t="s">
        <v>7</v>
      </c>
      <c r="E200" s="214" t="s">
        <v>2523</v>
      </c>
      <c r="F200" t="str">
        <f t="shared" si="3"/>
        <v>45048600</v>
      </c>
      <c r="G200" t="s">
        <v>2204</v>
      </c>
      <c r="H200" t="s">
        <v>2248</v>
      </c>
      <c r="I200" t="s">
        <v>2262</v>
      </c>
      <c r="K200" s="86"/>
    </row>
    <row r="201" spans="1:11" customFormat="1" hidden="1" outlineLevel="1" x14ac:dyDescent="0.2">
      <c r="A201" s="212" t="s">
        <v>2869</v>
      </c>
      <c r="B201" s="86">
        <v>45048</v>
      </c>
      <c r="C201" s="20">
        <v>1700</v>
      </c>
      <c r="D201" t="s">
        <v>2524</v>
      </c>
      <c r="E201" t="s">
        <v>2525</v>
      </c>
      <c r="F201" t="str">
        <f t="shared" si="3"/>
        <v>450481700</v>
      </c>
      <c r="G201" t="s">
        <v>2227</v>
      </c>
      <c r="H201" t="s">
        <v>2276</v>
      </c>
      <c r="I201" t="s">
        <v>2276</v>
      </c>
      <c r="K201" s="86"/>
    </row>
    <row r="202" spans="1:11" customFormat="1" ht="16" hidden="1" outlineLevel="1" x14ac:dyDescent="0.2">
      <c r="A202" s="212" t="s">
        <v>2869</v>
      </c>
      <c r="B202" s="86">
        <v>45048</v>
      </c>
      <c r="C202" s="20">
        <v>2484.9</v>
      </c>
      <c r="D202" t="s">
        <v>7</v>
      </c>
      <c r="E202" s="214" t="s">
        <v>12</v>
      </c>
      <c r="F202" t="str">
        <f t="shared" si="3"/>
        <v>450482484,9</v>
      </c>
      <c r="G202" t="s">
        <v>2204</v>
      </c>
      <c r="H202" t="s">
        <v>2248</v>
      </c>
      <c r="I202" t="s">
        <v>2262</v>
      </c>
      <c r="K202" s="86"/>
    </row>
    <row r="203" spans="1:11" customFormat="1" ht="32" hidden="1" outlineLevel="1" x14ac:dyDescent="0.2">
      <c r="A203" s="212" t="s">
        <v>2869</v>
      </c>
      <c r="B203" s="86">
        <v>45048</v>
      </c>
      <c r="C203" s="20">
        <v>35000</v>
      </c>
      <c r="D203" t="s">
        <v>2468</v>
      </c>
      <c r="E203" s="214" t="s">
        <v>2526</v>
      </c>
      <c r="F203" t="str">
        <f t="shared" si="3"/>
        <v>4504835000</v>
      </c>
      <c r="G203" t="s">
        <v>2209</v>
      </c>
      <c r="H203" t="s">
        <v>2244</v>
      </c>
      <c r="I203" t="s">
        <v>2209</v>
      </c>
      <c r="K203" s="86"/>
    </row>
    <row r="204" spans="1:11" customFormat="1" ht="16" hidden="1" outlineLevel="1" x14ac:dyDescent="0.2">
      <c r="A204" s="212" t="s">
        <v>2869</v>
      </c>
      <c r="B204" s="86">
        <v>45048</v>
      </c>
      <c r="C204" s="20">
        <v>43500</v>
      </c>
      <c r="D204" t="s">
        <v>16</v>
      </c>
      <c r="E204" s="214" t="s">
        <v>2527</v>
      </c>
      <c r="F204" t="str">
        <f t="shared" si="3"/>
        <v>4504843500</v>
      </c>
      <c r="G204" t="s">
        <v>2209</v>
      </c>
      <c r="H204" t="s">
        <v>2244</v>
      </c>
      <c r="I204" t="s">
        <v>2209</v>
      </c>
      <c r="K204" s="86"/>
    </row>
    <row r="205" spans="1:11" customFormat="1" ht="16" hidden="1" outlineLevel="1" x14ac:dyDescent="0.2">
      <c r="A205" s="212" t="s">
        <v>2869</v>
      </c>
      <c r="B205" s="86">
        <v>45048</v>
      </c>
      <c r="C205" s="20">
        <v>54226</v>
      </c>
      <c r="D205" t="s">
        <v>7</v>
      </c>
      <c r="E205" s="214" t="s">
        <v>2528</v>
      </c>
      <c r="F205" t="str">
        <f t="shared" si="3"/>
        <v>4504854226</v>
      </c>
      <c r="G205" t="s">
        <v>2209</v>
      </c>
      <c r="H205" t="s">
        <v>2244</v>
      </c>
      <c r="I205" t="s">
        <v>2209</v>
      </c>
      <c r="K205" s="86"/>
    </row>
    <row r="206" spans="1:11" customFormat="1" ht="16" hidden="1" outlineLevel="1" x14ac:dyDescent="0.2">
      <c r="A206" s="212" t="s">
        <v>2869</v>
      </c>
      <c r="B206" s="86">
        <v>45048</v>
      </c>
      <c r="C206" s="20">
        <v>56935.4</v>
      </c>
      <c r="D206" t="s">
        <v>2290</v>
      </c>
      <c r="E206" s="214" t="s">
        <v>2529</v>
      </c>
      <c r="F206" t="str">
        <f t="shared" si="3"/>
        <v>4504856935,4</v>
      </c>
      <c r="G206" t="s">
        <v>2206</v>
      </c>
      <c r="H206" t="s">
        <v>2244</v>
      </c>
      <c r="I206" t="s">
        <v>2209</v>
      </c>
      <c r="K206" s="86"/>
    </row>
    <row r="207" spans="1:11" customFormat="1" hidden="1" outlineLevel="1" x14ac:dyDescent="0.2">
      <c r="A207" s="212" t="s">
        <v>2869</v>
      </c>
      <c r="B207" s="86">
        <v>45048</v>
      </c>
      <c r="C207" s="20">
        <v>60821</v>
      </c>
      <c r="D207" t="s">
        <v>24</v>
      </c>
      <c r="E207" t="s">
        <v>2530</v>
      </c>
      <c r="F207" t="str">
        <f t="shared" si="3"/>
        <v>4504860821</v>
      </c>
      <c r="G207" t="s">
        <v>2203</v>
      </c>
      <c r="H207" t="s">
        <v>2248</v>
      </c>
      <c r="I207" t="s">
        <v>2273</v>
      </c>
      <c r="K207" s="86"/>
    </row>
    <row r="208" spans="1:11" customFormat="1" hidden="1" outlineLevel="1" x14ac:dyDescent="0.2">
      <c r="A208" s="212" t="s">
        <v>2869</v>
      </c>
      <c r="B208" s="86">
        <v>45048</v>
      </c>
      <c r="C208" s="20">
        <v>245744.78</v>
      </c>
      <c r="D208" t="s">
        <v>2293</v>
      </c>
      <c r="E208" t="s">
        <v>2531</v>
      </c>
      <c r="F208" t="str">
        <f t="shared" si="3"/>
        <v>45048245744,78</v>
      </c>
      <c r="G208" t="s">
        <v>2999</v>
      </c>
      <c r="H208" t="s">
        <v>2276</v>
      </c>
      <c r="I208" t="s">
        <v>2276</v>
      </c>
      <c r="K208" s="86"/>
    </row>
    <row r="209" spans="1:11" customFormat="1" ht="32" hidden="1" outlineLevel="1" x14ac:dyDescent="0.2">
      <c r="A209" s="212" t="s">
        <v>2869</v>
      </c>
      <c r="B209" s="86">
        <v>45049</v>
      </c>
      <c r="C209" s="20">
        <v>1.23</v>
      </c>
      <c r="D209" t="s">
        <v>2532</v>
      </c>
      <c r="E209" s="214" t="s">
        <v>2533</v>
      </c>
      <c r="F209" t="str">
        <f t="shared" si="3"/>
        <v>450491,23</v>
      </c>
      <c r="G209" t="s">
        <v>2206</v>
      </c>
      <c r="H209" t="s">
        <v>2244</v>
      </c>
      <c r="I209" t="s">
        <v>2209</v>
      </c>
      <c r="K209" s="86"/>
    </row>
    <row r="210" spans="1:11" customFormat="1" ht="15" hidden="1" customHeight="1" outlineLevel="1" x14ac:dyDescent="0.2">
      <c r="A210" s="212" t="s">
        <v>2869</v>
      </c>
      <c r="B210" s="86">
        <v>45049</v>
      </c>
      <c r="C210" s="20">
        <v>52.2</v>
      </c>
      <c r="D210" t="s">
        <v>7</v>
      </c>
      <c r="E210" s="214" t="s">
        <v>2944</v>
      </c>
      <c r="F210" t="str">
        <f t="shared" si="3"/>
        <v>4504952,2</v>
      </c>
      <c r="G210" t="s">
        <v>2204</v>
      </c>
      <c r="H210" t="s">
        <v>2248</v>
      </c>
      <c r="I210" t="s">
        <v>2262</v>
      </c>
      <c r="K210" s="86"/>
    </row>
    <row r="211" spans="1:11" customFormat="1" ht="32" hidden="1" outlineLevel="1" x14ac:dyDescent="0.2">
      <c r="A211" s="212" t="s">
        <v>2869</v>
      </c>
      <c r="B211" s="86">
        <v>45049</v>
      </c>
      <c r="C211" s="20">
        <v>422.77</v>
      </c>
      <c r="D211" t="s">
        <v>2532</v>
      </c>
      <c r="E211" s="214" t="s">
        <v>2534</v>
      </c>
      <c r="F211" t="str">
        <f t="shared" si="3"/>
        <v>45049422,77</v>
      </c>
      <c r="G211" t="s">
        <v>2206</v>
      </c>
      <c r="H211" t="s">
        <v>2244</v>
      </c>
      <c r="I211" t="s">
        <v>2209</v>
      </c>
      <c r="K211" s="86"/>
    </row>
    <row r="212" spans="1:11" customFormat="1" ht="16" hidden="1" outlineLevel="1" x14ac:dyDescent="0.2">
      <c r="A212" s="212" t="s">
        <v>2869</v>
      </c>
      <c r="B212" s="86">
        <v>45049</v>
      </c>
      <c r="C212" s="20">
        <v>1950</v>
      </c>
      <c r="D212" t="s">
        <v>2290</v>
      </c>
      <c r="E212" s="214" t="s">
        <v>2535</v>
      </c>
      <c r="F212" t="str">
        <f t="shared" si="3"/>
        <v>450491950</v>
      </c>
      <c r="G212" t="s">
        <v>2206</v>
      </c>
      <c r="H212" t="s">
        <v>2244</v>
      </c>
      <c r="I212" t="s">
        <v>2209</v>
      </c>
      <c r="K212" s="86"/>
    </row>
    <row r="213" spans="1:11" customFormat="1" ht="16" hidden="1" outlineLevel="1" x14ac:dyDescent="0.2">
      <c r="A213" s="212" t="s">
        <v>2869</v>
      </c>
      <c r="B213" s="86">
        <v>45049</v>
      </c>
      <c r="C213" s="20">
        <v>13050</v>
      </c>
      <c r="D213" t="s">
        <v>7</v>
      </c>
      <c r="E213" s="214" t="s">
        <v>2536</v>
      </c>
      <c r="F213" t="str">
        <f t="shared" si="3"/>
        <v>4504913050</v>
      </c>
      <c r="G213" t="s">
        <v>2209</v>
      </c>
      <c r="H213" t="s">
        <v>2244</v>
      </c>
      <c r="I213" t="s">
        <v>2209</v>
      </c>
      <c r="K213" s="86"/>
    </row>
    <row r="214" spans="1:11" customFormat="1" ht="32" hidden="1" outlineLevel="1" x14ac:dyDescent="0.2">
      <c r="A214" s="212" t="s">
        <v>2869</v>
      </c>
      <c r="B214" s="86">
        <v>45050</v>
      </c>
      <c r="C214" s="20">
        <v>450</v>
      </c>
      <c r="D214" t="s">
        <v>7</v>
      </c>
      <c r="E214" s="214" t="s">
        <v>2537</v>
      </c>
      <c r="F214" t="str">
        <f t="shared" si="3"/>
        <v>45050450</v>
      </c>
      <c r="G214" t="s">
        <v>2204</v>
      </c>
      <c r="H214" t="s">
        <v>2248</v>
      </c>
      <c r="I214" t="s">
        <v>2262</v>
      </c>
      <c r="K214" s="86"/>
    </row>
    <row r="215" spans="1:11" customFormat="1" hidden="1" outlineLevel="1" x14ac:dyDescent="0.2">
      <c r="A215" s="212" t="s">
        <v>2869</v>
      </c>
      <c r="B215" s="86">
        <v>45050</v>
      </c>
      <c r="C215" s="20">
        <v>30000</v>
      </c>
      <c r="D215" t="s">
        <v>7</v>
      </c>
      <c r="E215" t="s">
        <v>2538</v>
      </c>
      <c r="F215" t="str">
        <f t="shared" si="3"/>
        <v>4505030000</v>
      </c>
      <c r="G215" t="s">
        <v>2202</v>
      </c>
      <c r="H215" t="s">
        <v>2248</v>
      </c>
      <c r="I215" t="s">
        <v>2268</v>
      </c>
      <c r="K215" s="86"/>
    </row>
    <row r="216" spans="1:11" customFormat="1" ht="16" hidden="1" outlineLevel="1" x14ac:dyDescent="0.2">
      <c r="A216" s="212" t="s">
        <v>2869</v>
      </c>
      <c r="B216" s="86">
        <v>45057</v>
      </c>
      <c r="C216" s="20">
        <v>30</v>
      </c>
      <c r="D216" t="s">
        <v>2289</v>
      </c>
      <c r="E216" s="214" t="s">
        <v>78</v>
      </c>
      <c r="F216" t="str">
        <f t="shared" si="3"/>
        <v>4505730</v>
      </c>
      <c r="G216" t="s">
        <v>2206</v>
      </c>
      <c r="H216" t="s">
        <v>2244</v>
      </c>
      <c r="I216" t="s">
        <v>2209</v>
      </c>
      <c r="K216" s="86"/>
    </row>
    <row r="217" spans="1:11" customFormat="1" ht="32" hidden="1" outlineLevel="1" x14ac:dyDescent="0.2">
      <c r="A217" s="212" t="s">
        <v>2869</v>
      </c>
      <c r="B217" s="86">
        <v>45057</v>
      </c>
      <c r="C217" s="20">
        <v>225</v>
      </c>
      <c r="D217" t="s">
        <v>7</v>
      </c>
      <c r="E217" s="214" t="s">
        <v>2539</v>
      </c>
      <c r="F217" t="str">
        <f t="shared" si="3"/>
        <v>45057225</v>
      </c>
      <c r="G217" t="s">
        <v>2204</v>
      </c>
      <c r="H217" t="s">
        <v>2248</v>
      </c>
      <c r="I217" t="s">
        <v>2262</v>
      </c>
      <c r="K217" s="86"/>
    </row>
    <row r="218" spans="1:11" customFormat="1" ht="16" hidden="1" outlineLevel="1" x14ac:dyDescent="0.2">
      <c r="A218" s="212" t="s">
        <v>2869</v>
      </c>
      <c r="B218" s="86">
        <v>45057</v>
      </c>
      <c r="C218" s="20">
        <v>2250</v>
      </c>
      <c r="D218" t="s">
        <v>2290</v>
      </c>
      <c r="E218" s="214" t="s">
        <v>2540</v>
      </c>
      <c r="F218" t="str">
        <f t="shared" si="3"/>
        <v>450572250</v>
      </c>
      <c r="G218" t="s">
        <v>2206</v>
      </c>
      <c r="H218" t="s">
        <v>2244</v>
      </c>
      <c r="I218" t="s">
        <v>2209</v>
      </c>
      <c r="K218" s="86"/>
    </row>
    <row r="219" spans="1:11" customFormat="1" ht="32" hidden="1" outlineLevel="1" x14ac:dyDescent="0.2">
      <c r="A219" s="212" t="s">
        <v>2869</v>
      </c>
      <c r="B219" s="86">
        <v>45057</v>
      </c>
      <c r="C219" s="20">
        <v>15000</v>
      </c>
      <c r="D219" t="s">
        <v>7</v>
      </c>
      <c r="E219" s="214" t="s">
        <v>2541</v>
      </c>
      <c r="F219" t="str">
        <f t="shared" si="3"/>
        <v>4505715000</v>
      </c>
      <c r="G219" t="s">
        <v>2238</v>
      </c>
      <c r="H219" t="s">
        <v>2246</v>
      </c>
      <c r="I219" t="s">
        <v>2266</v>
      </c>
      <c r="K219" s="86"/>
    </row>
    <row r="220" spans="1:11" customFormat="1" hidden="1" outlineLevel="1" x14ac:dyDescent="0.2">
      <c r="A220" s="212" t="s">
        <v>2869</v>
      </c>
      <c r="B220" s="86">
        <v>45057</v>
      </c>
      <c r="C220" s="20">
        <v>50000</v>
      </c>
      <c r="D220" t="s">
        <v>14</v>
      </c>
      <c r="E220" t="s">
        <v>2542</v>
      </c>
      <c r="F220" t="str">
        <f t="shared" si="3"/>
        <v>4505750000</v>
      </c>
      <c r="G220" t="s">
        <v>2201</v>
      </c>
      <c r="H220" t="s">
        <v>2248</v>
      </c>
      <c r="I220" t="s">
        <v>2265</v>
      </c>
      <c r="K220" s="86"/>
    </row>
    <row r="221" spans="1:11" customFormat="1" hidden="1" outlineLevel="1" x14ac:dyDescent="0.2">
      <c r="A221" s="212" t="s">
        <v>2869</v>
      </c>
      <c r="B221" s="86">
        <v>45057</v>
      </c>
      <c r="C221" s="20">
        <v>71500</v>
      </c>
      <c r="D221" t="s">
        <v>358</v>
      </c>
      <c r="E221" t="s">
        <v>2543</v>
      </c>
      <c r="F221" t="str">
        <f t="shared" si="3"/>
        <v>4505771500</v>
      </c>
      <c r="G221" t="s">
        <v>2203</v>
      </c>
      <c r="H221" t="s">
        <v>2248</v>
      </c>
      <c r="I221" t="s">
        <v>2273</v>
      </c>
      <c r="K221" s="86"/>
    </row>
    <row r="222" spans="1:11" customFormat="1" ht="16" hidden="1" outlineLevel="1" x14ac:dyDescent="0.2">
      <c r="A222" s="212" t="s">
        <v>2869</v>
      </c>
      <c r="B222" s="86">
        <v>45061</v>
      </c>
      <c r="C222" s="20">
        <v>1112.5</v>
      </c>
      <c r="D222" t="s">
        <v>7</v>
      </c>
      <c r="E222" s="214" t="s">
        <v>12</v>
      </c>
      <c r="F222" t="str">
        <f t="shared" si="3"/>
        <v>450611112,5</v>
      </c>
      <c r="G222" t="s">
        <v>2204</v>
      </c>
      <c r="H222" t="s">
        <v>2248</v>
      </c>
      <c r="I222" t="s">
        <v>2262</v>
      </c>
      <c r="K222" s="86"/>
    </row>
    <row r="223" spans="1:11" customFormat="1" hidden="1" outlineLevel="1" x14ac:dyDescent="0.2">
      <c r="A223" s="212" t="s">
        <v>2869</v>
      </c>
      <c r="B223" s="86">
        <v>45061</v>
      </c>
      <c r="C223" s="20">
        <v>3000</v>
      </c>
      <c r="D223" t="s">
        <v>2290</v>
      </c>
      <c r="E223" t="s">
        <v>2544</v>
      </c>
      <c r="F223" t="str">
        <f t="shared" si="3"/>
        <v>450613000</v>
      </c>
      <c r="G223" t="s">
        <v>2208</v>
      </c>
      <c r="H223" t="s">
        <v>2245</v>
      </c>
      <c r="I223" t="s">
        <v>2213</v>
      </c>
      <c r="K223" s="86"/>
    </row>
    <row r="224" spans="1:11" customFormat="1" hidden="1" outlineLevel="1" x14ac:dyDescent="0.2">
      <c r="A224" s="212" t="s">
        <v>2869</v>
      </c>
      <c r="B224" s="86">
        <v>45061</v>
      </c>
      <c r="C224" s="20">
        <v>5625</v>
      </c>
      <c r="D224" t="s">
        <v>13</v>
      </c>
      <c r="E224" t="s">
        <v>2545</v>
      </c>
      <c r="F224" t="str">
        <f t="shared" si="3"/>
        <v>450615625</v>
      </c>
      <c r="G224" t="s">
        <v>2223</v>
      </c>
      <c r="H224" t="s">
        <v>2248</v>
      </c>
      <c r="I224" t="s">
        <v>2269</v>
      </c>
      <c r="K224" s="86"/>
    </row>
    <row r="225" spans="1:11" customFormat="1" hidden="1" outlineLevel="1" x14ac:dyDescent="0.2">
      <c r="A225" s="212" t="s">
        <v>2869</v>
      </c>
      <c r="B225" s="86">
        <v>45061</v>
      </c>
      <c r="C225" s="20">
        <v>6244</v>
      </c>
      <c r="D225" t="s">
        <v>7</v>
      </c>
      <c r="E225" t="s">
        <v>2546</v>
      </c>
      <c r="F225" t="str">
        <f t="shared" si="3"/>
        <v>450616244</v>
      </c>
      <c r="G225" t="s">
        <v>2227</v>
      </c>
      <c r="H225" t="s">
        <v>2276</v>
      </c>
      <c r="I225" t="s">
        <v>2276</v>
      </c>
      <c r="K225" s="86"/>
    </row>
    <row r="226" spans="1:11" customFormat="1" hidden="1" outlineLevel="1" x14ac:dyDescent="0.2">
      <c r="A226" s="212" t="s">
        <v>2869</v>
      </c>
      <c r="B226" s="86">
        <v>45061</v>
      </c>
      <c r="C226" s="20">
        <v>6476.86</v>
      </c>
      <c r="D226" t="s">
        <v>25</v>
      </c>
      <c r="E226" t="s">
        <v>2547</v>
      </c>
      <c r="F226" t="str">
        <f t="shared" si="3"/>
        <v>450616476,86</v>
      </c>
      <c r="G226" t="s">
        <v>2221</v>
      </c>
      <c r="H226" t="s">
        <v>2248</v>
      </c>
      <c r="I226" t="s">
        <v>2267</v>
      </c>
      <c r="K226" s="86"/>
    </row>
    <row r="227" spans="1:11" customFormat="1" hidden="1" outlineLevel="1" x14ac:dyDescent="0.2">
      <c r="A227" s="212" t="s">
        <v>2869</v>
      </c>
      <c r="B227" s="86">
        <v>45061</v>
      </c>
      <c r="C227" s="20">
        <v>50000</v>
      </c>
      <c r="D227" t="s">
        <v>9</v>
      </c>
      <c r="E227" t="s">
        <v>2548</v>
      </c>
      <c r="F227" t="str">
        <f t="shared" si="3"/>
        <v>4506150000</v>
      </c>
      <c r="G227" t="s">
        <v>2213</v>
      </c>
      <c r="H227" t="s">
        <v>2248</v>
      </c>
      <c r="I227" t="s">
        <v>2213</v>
      </c>
      <c r="K227" s="86"/>
    </row>
    <row r="228" spans="1:11" customFormat="1" hidden="1" outlineLevel="1" x14ac:dyDescent="0.2">
      <c r="A228" s="212" t="s">
        <v>2869</v>
      </c>
      <c r="B228" s="86">
        <v>45062</v>
      </c>
      <c r="C228" s="20">
        <v>1400</v>
      </c>
      <c r="D228" t="s">
        <v>2549</v>
      </c>
      <c r="E228" t="s">
        <v>2550</v>
      </c>
      <c r="F228" t="str">
        <f t="shared" si="3"/>
        <v>450621400</v>
      </c>
      <c r="G228" t="s">
        <v>2225</v>
      </c>
      <c r="H228" t="s">
        <v>2225</v>
      </c>
      <c r="I228" t="s">
        <v>2270</v>
      </c>
      <c r="K228" s="86"/>
    </row>
    <row r="229" spans="1:11" customFormat="1" hidden="1" outlineLevel="1" x14ac:dyDescent="0.2">
      <c r="A229" s="212" t="s">
        <v>2869</v>
      </c>
      <c r="B229" s="86">
        <v>45062</v>
      </c>
      <c r="C229" s="20">
        <v>123486.71</v>
      </c>
      <c r="D229" t="s">
        <v>21</v>
      </c>
      <c r="E229" t="s">
        <v>2551</v>
      </c>
      <c r="F229" t="str">
        <f t="shared" si="3"/>
        <v>45062123486,71</v>
      </c>
      <c r="G229" t="s">
        <v>2235</v>
      </c>
      <c r="H229" t="s">
        <v>2248</v>
      </c>
      <c r="I229" t="s">
        <v>2235</v>
      </c>
      <c r="K229" s="86"/>
    </row>
    <row r="230" spans="1:11" customFormat="1" ht="32" hidden="1" outlineLevel="1" x14ac:dyDescent="0.2">
      <c r="A230" s="212" t="s">
        <v>2869</v>
      </c>
      <c r="B230" s="86">
        <v>45063</v>
      </c>
      <c r="C230" s="20">
        <v>260</v>
      </c>
      <c r="D230" t="s">
        <v>7</v>
      </c>
      <c r="E230" s="214" t="s">
        <v>2552</v>
      </c>
      <c r="F230" t="str">
        <f t="shared" si="3"/>
        <v>45063260</v>
      </c>
      <c r="G230" t="s">
        <v>2238</v>
      </c>
      <c r="H230" t="s">
        <v>2246</v>
      </c>
      <c r="I230" t="s">
        <v>2266</v>
      </c>
      <c r="K230" s="86"/>
    </row>
    <row r="231" spans="1:11" customFormat="1" ht="16" hidden="1" outlineLevel="1" x14ac:dyDescent="0.2">
      <c r="A231" s="212" t="s">
        <v>2869</v>
      </c>
      <c r="B231" s="86">
        <v>45063</v>
      </c>
      <c r="C231" s="20">
        <v>304.5</v>
      </c>
      <c r="D231" t="s">
        <v>7</v>
      </c>
      <c r="E231" s="214" t="s">
        <v>12</v>
      </c>
      <c r="F231" t="str">
        <f t="shared" si="3"/>
        <v>45063304,5</v>
      </c>
      <c r="G231" t="s">
        <v>2204</v>
      </c>
      <c r="H231" t="s">
        <v>2248</v>
      </c>
      <c r="I231" t="s">
        <v>2262</v>
      </c>
      <c r="K231" s="86"/>
    </row>
    <row r="232" spans="1:11" customFormat="1" ht="16" hidden="1" outlineLevel="1" x14ac:dyDescent="0.2">
      <c r="A232" s="212" t="s">
        <v>2869</v>
      </c>
      <c r="B232" s="86">
        <v>45063</v>
      </c>
      <c r="C232" s="20">
        <v>15225</v>
      </c>
      <c r="D232" t="s">
        <v>2468</v>
      </c>
      <c r="E232" s="214" t="s">
        <v>2553</v>
      </c>
      <c r="F232" t="str">
        <f t="shared" si="3"/>
        <v>4506315225</v>
      </c>
      <c r="G232" t="s">
        <v>2209</v>
      </c>
      <c r="H232" t="s">
        <v>2244</v>
      </c>
      <c r="I232" t="s">
        <v>2209</v>
      </c>
      <c r="K232" s="86"/>
    </row>
    <row r="233" spans="1:11" customFormat="1" ht="32" hidden="1" outlineLevel="1" x14ac:dyDescent="0.2">
      <c r="A233" s="212" t="s">
        <v>2869</v>
      </c>
      <c r="B233" s="86">
        <v>45064</v>
      </c>
      <c r="C233" s="20">
        <v>15.6</v>
      </c>
      <c r="D233" t="s">
        <v>7</v>
      </c>
      <c r="E233" s="214" t="s">
        <v>2554</v>
      </c>
      <c r="F233" t="str">
        <f t="shared" si="3"/>
        <v>4506415,6</v>
      </c>
      <c r="G233" t="s">
        <v>2204</v>
      </c>
      <c r="H233" t="s">
        <v>2248</v>
      </c>
      <c r="I233" t="s">
        <v>2262</v>
      </c>
      <c r="K233" s="86"/>
    </row>
    <row r="234" spans="1:11" customFormat="1" ht="32" hidden="1" outlineLevel="1" x14ac:dyDescent="0.2">
      <c r="A234" s="212" t="s">
        <v>2869</v>
      </c>
      <c r="B234" s="86">
        <v>45064</v>
      </c>
      <c r="C234" s="20">
        <v>200.1</v>
      </c>
      <c r="D234" t="s">
        <v>7</v>
      </c>
      <c r="E234" s="214" t="s">
        <v>2555</v>
      </c>
      <c r="F234" t="str">
        <f t="shared" si="3"/>
        <v>45064200,1</v>
      </c>
      <c r="G234" t="s">
        <v>2204</v>
      </c>
      <c r="H234" t="s">
        <v>2248</v>
      </c>
      <c r="I234" t="s">
        <v>2262</v>
      </c>
      <c r="K234" s="86"/>
    </row>
    <row r="235" spans="1:11" customFormat="1" ht="16" hidden="1" outlineLevel="1" x14ac:dyDescent="0.2">
      <c r="A235" s="212" t="s">
        <v>2869</v>
      </c>
      <c r="B235" s="86">
        <v>45064</v>
      </c>
      <c r="C235" s="20">
        <v>2610.62</v>
      </c>
      <c r="D235" t="s">
        <v>7</v>
      </c>
      <c r="E235" s="214" t="s">
        <v>12</v>
      </c>
      <c r="F235" t="str">
        <f t="shared" si="3"/>
        <v>450642610,62</v>
      </c>
      <c r="G235" t="s">
        <v>2204</v>
      </c>
      <c r="H235" t="s">
        <v>2248</v>
      </c>
      <c r="I235" t="s">
        <v>2262</v>
      </c>
      <c r="K235" s="86"/>
    </row>
    <row r="236" spans="1:11" customFormat="1" hidden="1" outlineLevel="1" x14ac:dyDescent="0.2">
      <c r="A236" s="212" t="s">
        <v>2869</v>
      </c>
      <c r="B236" s="86">
        <v>45064</v>
      </c>
      <c r="C236" s="20">
        <v>3900</v>
      </c>
      <c r="D236" t="s">
        <v>7</v>
      </c>
      <c r="E236" t="s">
        <v>2556</v>
      </c>
      <c r="F236" t="str">
        <f t="shared" si="3"/>
        <v>450643900</v>
      </c>
      <c r="G236" t="s">
        <v>2434</v>
      </c>
      <c r="H236" t="s">
        <v>2244</v>
      </c>
      <c r="I236" t="s">
        <v>2264</v>
      </c>
      <c r="K236" s="86"/>
    </row>
    <row r="237" spans="1:11" customFormat="1" hidden="1" outlineLevel="1" x14ac:dyDescent="0.2">
      <c r="A237" s="212" t="s">
        <v>2869</v>
      </c>
      <c r="B237" s="86">
        <v>45064</v>
      </c>
      <c r="C237" s="20">
        <v>10000</v>
      </c>
      <c r="D237" t="s">
        <v>9</v>
      </c>
      <c r="E237" t="s">
        <v>2557</v>
      </c>
      <c r="F237" t="str">
        <f t="shared" si="3"/>
        <v>4506410000</v>
      </c>
      <c r="G237" t="s">
        <v>2213</v>
      </c>
      <c r="H237" t="s">
        <v>2248</v>
      </c>
      <c r="I237" t="s">
        <v>2213</v>
      </c>
      <c r="K237" s="86"/>
    </row>
    <row r="238" spans="1:11" customFormat="1" ht="16" hidden="1" outlineLevel="1" x14ac:dyDescent="0.2">
      <c r="A238" s="212" t="s">
        <v>2869</v>
      </c>
      <c r="B238" s="86">
        <v>45064</v>
      </c>
      <c r="C238" s="20">
        <v>10633</v>
      </c>
      <c r="D238" t="s">
        <v>2290</v>
      </c>
      <c r="E238" s="214" t="s">
        <v>2558</v>
      </c>
      <c r="F238" t="str">
        <f t="shared" si="3"/>
        <v>4506410633</v>
      </c>
      <c r="G238" t="s">
        <v>2206</v>
      </c>
      <c r="H238" t="s">
        <v>2244</v>
      </c>
      <c r="I238" t="s">
        <v>2209</v>
      </c>
      <c r="K238" s="86"/>
    </row>
    <row r="239" spans="1:11" customFormat="1" hidden="1" outlineLevel="1" x14ac:dyDescent="0.2">
      <c r="A239" s="212" t="s">
        <v>2869</v>
      </c>
      <c r="B239" s="86">
        <v>45064</v>
      </c>
      <c r="C239" s="20">
        <v>12700</v>
      </c>
      <c r="D239" t="s">
        <v>2559</v>
      </c>
      <c r="E239" t="s">
        <v>2560</v>
      </c>
      <c r="F239" t="str">
        <f t="shared" si="3"/>
        <v>4506412700</v>
      </c>
      <c r="G239" t="s">
        <v>2433</v>
      </c>
      <c r="H239" t="s">
        <v>2276</v>
      </c>
      <c r="I239" t="s">
        <v>2276</v>
      </c>
      <c r="K239" s="86"/>
    </row>
    <row r="240" spans="1:11" customFormat="1" ht="32" hidden="1" outlineLevel="1" x14ac:dyDescent="0.2">
      <c r="A240" s="212" t="s">
        <v>2869</v>
      </c>
      <c r="B240" s="86">
        <v>45064</v>
      </c>
      <c r="C240" s="20">
        <v>13000</v>
      </c>
      <c r="D240" t="s">
        <v>2290</v>
      </c>
      <c r="E240" s="214" t="s">
        <v>2561</v>
      </c>
      <c r="F240" t="str">
        <f t="shared" si="3"/>
        <v>4506413000</v>
      </c>
      <c r="G240" t="s">
        <v>2206</v>
      </c>
      <c r="H240" t="s">
        <v>2244</v>
      </c>
      <c r="I240" t="s">
        <v>2209</v>
      </c>
      <c r="K240" s="86"/>
    </row>
    <row r="241" spans="1:11" customFormat="1" ht="16" hidden="1" outlineLevel="1" x14ac:dyDescent="0.2">
      <c r="A241" s="212" t="s">
        <v>2869</v>
      </c>
      <c r="B241" s="86">
        <v>45064</v>
      </c>
      <c r="C241" s="20">
        <v>21750</v>
      </c>
      <c r="D241" t="s">
        <v>16</v>
      </c>
      <c r="E241" s="214" t="s">
        <v>2562</v>
      </c>
      <c r="F241" t="str">
        <f t="shared" si="3"/>
        <v>4506421750</v>
      </c>
      <c r="G241" t="s">
        <v>2209</v>
      </c>
      <c r="H241" t="s">
        <v>2244</v>
      </c>
      <c r="I241" t="s">
        <v>2209</v>
      </c>
      <c r="K241" s="86"/>
    </row>
    <row r="242" spans="1:11" customFormat="1" hidden="1" outlineLevel="1" x14ac:dyDescent="0.2">
      <c r="A242" s="212" t="s">
        <v>2869</v>
      </c>
      <c r="B242" s="86">
        <v>45064</v>
      </c>
      <c r="C242" s="20">
        <v>22500</v>
      </c>
      <c r="D242" t="s">
        <v>2293</v>
      </c>
      <c r="E242" t="s">
        <v>2563</v>
      </c>
      <c r="F242" t="str">
        <f t="shared" si="3"/>
        <v>4506422500</v>
      </c>
      <c r="G242" t="s">
        <v>2999</v>
      </c>
      <c r="H242" t="s">
        <v>2276</v>
      </c>
      <c r="I242" t="s">
        <v>2276</v>
      </c>
      <c r="K242" s="86"/>
    </row>
    <row r="243" spans="1:11" customFormat="1" ht="16" hidden="1" outlineLevel="1" x14ac:dyDescent="0.2">
      <c r="A243" s="212" t="s">
        <v>2869</v>
      </c>
      <c r="B243" s="86">
        <v>45064</v>
      </c>
      <c r="C243" s="20">
        <v>50025</v>
      </c>
      <c r="D243" t="s">
        <v>7</v>
      </c>
      <c r="E243" s="214" t="s">
        <v>2564</v>
      </c>
      <c r="F243" t="str">
        <f t="shared" si="3"/>
        <v>4506450025</v>
      </c>
      <c r="G243" t="s">
        <v>2209</v>
      </c>
      <c r="H243" t="s">
        <v>2244</v>
      </c>
      <c r="I243" t="s">
        <v>2209</v>
      </c>
      <c r="K243" s="86"/>
    </row>
    <row r="244" spans="1:11" customFormat="1" ht="16" hidden="1" outlineLevel="1" x14ac:dyDescent="0.2">
      <c r="A244" s="212" t="s">
        <v>2869</v>
      </c>
      <c r="B244" s="86">
        <v>45064</v>
      </c>
      <c r="C244" s="20">
        <v>71155.839999999997</v>
      </c>
      <c r="D244" t="s">
        <v>16</v>
      </c>
      <c r="E244" s="214" t="s">
        <v>2565</v>
      </c>
      <c r="F244" t="str">
        <f t="shared" si="3"/>
        <v>4506471155,84</v>
      </c>
      <c r="G244" t="s">
        <v>2209</v>
      </c>
      <c r="H244" t="s">
        <v>2244</v>
      </c>
      <c r="I244" t="s">
        <v>2209</v>
      </c>
      <c r="K244" s="86"/>
    </row>
    <row r="245" spans="1:11" customFormat="1" hidden="1" outlineLevel="1" x14ac:dyDescent="0.2">
      <c r="A245" s="212" t="s">
        <v>2869</v>
      </c>
      <c r="B245" s="86">
        <v>45064</v>
      </c>
      <c r="C245" s="20">
        <v>110000</v>
      </c>
      <c r="D245" t="s">
        <v>2566</v>
      </c>
      <c r="E245" t="s">
        <v>2567</v>
      </c>
      <c r="F245" t="str">
        <f t="shared" si="3"/>
        <v>45064110000</v>
      </c>
      <c r="G245" t="s">
        <v>2226</v>
      </c>
      <c r="H245" t="s">
        <v>2225</v>
      </c>
      <c r="I245" t="s">
        <v>2270</v>
      </c>
      <c r="K245" s="86"/>
    </row>
    <row r="246" spans="1:11" customFormat="1" ht="16" hidden="1" outlineLevel="1" x14ac:dyDescent="0.2">
      <c r="A246" s="212" t="s">
        <v>2869</v>
      </c>
      <c r="B246" s="86">
        <v>45071</v>
      </c>
      <c r="C246" s="20">
        <v>750</v>
      </c>
      <c r="D246" t="s">
        <v>7</v>
      </c>
      <c r="E246" s="214" t="s">
        <v>12</v>
      </c>
      <c r="F246" t="str">
        <f t="shared" si="3"/>
        <v>45071750</v>
      </c>
      <c r="G246" t="s">
        <v>2204</v>
      </c>
      <c r="H246" t="s">
        <v>2248</v>
      </c>
      <c r="I246" t="s">
        <v>2262</v>
      </c>
      <c r="K246" s="86"/>
    </row>
    <row r="247" spans="1:11" customFormat="1" hidden="1" outlineLevel="1" x14ac:dyDescent="0.2">
      <c r="A247" s="212" t="s">
        <v>2869</v>
      </c>
      <c r="B247" s="86">
        <v>45071</v>
      </c>
      <c r="C247" s="20">
        <v>30000</v>
      </c>
      <c r="D247" t="s">
        <v>2293</v>
      </c>
      <c r="E247" t="s">
        <v>2568</v>
      </c>
      <c r="F247" t="str">
        <f t="shared" si="3"/>
        <v>4507130000</v>
      </c>
      <c r="G247" t="s">
        <v>2202</v>
      </c>
      <c r="H247" t="s">
        <v>2248</v>
      </c>
      <c r="I247" t="s">
        <v>2268</v>
      </c>
      <c r="K247" s="86"/>
    </row>
    <row r="248" spans="1:11" customFormat="1" ht="16" hidden="1" outlineLevel="1" x14ac:dyDescent="0.2">
      <c r="A248" s="212" t="s">
        <v>2869</v>
      </c>
      <c r="B248" s="86">
        <v>45072</v>
      </c>
      <c r="C248" s="20">
        <v>1375</v>
      </c>
      <c r="D248" t="s">
        <v>7</v>
      </c>
      <c r="E248" s="214" t="s">
        <v>12</v>
      </c>
      <c r="F248" t="str">
        <f t="shared" si="3"/>
        <v>450721375</v>
      </c>
      <c r="G248" t="s">
        <v>2204</v>
      </c>
      <c r="H248" t="s">
        <v>2248</v>
      </c>
      <c r="I248" t="s">
        <v>2262</v>
      </c>
      <c r="K248" s="86"/>
    </row>
    <row r="249" spans="1:11" customFormat="1" hidden="1" outlineLevel="1" x14ac:dyDescent="0.2">
      <c r="A249" s="212" t="s">
        <v>2869</v>
      </c>
      <c r="B249" s="86">
        <v>45072</v>
      </c>
      <c r="C249" s="20">
        <v>55000</v>
      </c>
      <c r="D249" t="s">
        <v>2293</v>
      </c>
      <c r="E249" t="s">
        <v>2569</v>
      </c>
      <c r="F249" t="str">
        <f t="shared" si="3"/>
        <v>4507255000</v>
      </c>
      <c r="G249" t="s">
        <v>2202</v>
      </c>
      <c r="H249" t="s">
        <v>2248</v>
      </c>
      <c r="I249" t="s">
        <v>2268</v>
      </c>
      <c r="K249" s="86"/>
    </row>
    <row r="250" spans="1:11" customFormat="1" ht="32" hidden="1" outlineLevel="1" x14ac:dyDescent="0.2">
      <c r="A250" s="212" t="s">
        <v>2869</v>
      </c>
      <c r="B250" s="86">
        <v>45075</v>
      </c>
      <c r="C250" s="20">
        <v>375</v>
      </c>
      <c r="D250" t="s">
        <v>7</v>
      </c>
      <c r="E250" s="214" t="s">
        <v>2570</v>
      </c>
      <c r="F250" t="str">
        <f t="shared" si="3"/>
        <v>45075375</v>
      </c>
      <c r="G250" t="s">
        <v>2204</v>
      </c>
      <c r="H250" t="s">
        <v>2248</v>
      </c>
      <c r="I250" t="s">
        <v>2262</v>
      </c>
      <c r="K250" s="86"/>
    </row>
    <row r="251" spans="1:11" customFormat="1" hidden="1" outlineLevel="1" x14ac:dyDescent="0.2">
      <c r="A251" s="212" t="s">
        <v>2869</v>
      </c>
      <c r="B251" s="86">
        <v>45075</v>
      </c>
      <c r="C251" s="20">
        <v>5000</v>
      </c>
      <c r="D251" t="s">
        <v>47</v>
      </c>
      <c r="E251" t="s">
        <v>2571</v>
      </c>
      <c r="F251" t="str">
        <f t="shared" si="3"/>
        <v>450755000</v>
      </c>
      <c r="G251" t="s">
        <v>2224</v>
      </c>
      <c r="H251" t="s">
        <v>2248</v>
      </c>
      <c r="I251" t="s">
        <v>2427</v>
      </c>
      <c r="K251" s="86"/>
    </row>
    <row r="252" spans="1:11" customFormat="1" hidden="1" outlineLevel="1" x14ac:dyDescent="0.2">
      <c r="A252" s="212" t="s">
        <v>2869</v>
      </c>
      <c r="B252" s="86">
        <v>45075</v>
      </c>
      <c r="C252" s="20">
        <v>25000</v>
      </c>
      <c r="D252" t="s">
        <v>7</v>
      </c>
      <c r="E252" t="s">
        <v>2572</v>
      </c>
      <c r="F252" t="str">
        <f t="shared" si="3"/>
        <v>4507525000</v>
      </c>
      <c r="G252" t="s">
        <v>2202</v>
      </c>
      <c r="H252" t="s">
        <v>2248</v>
      </c>
      <c r="I252" t="s">
        <v>2268</v>
      </c>
      <c r="K252" s="86"/>
    </row>
    <row r="253" spans="1:11" customFormat="1" hidden="1" outlineLevel="1" x14ac:dyDescent="0.2">
      <c r="A253" s="212" t="s">
        <v>2869</v>
      </c>
      <c r="B253" s="86">
        <v>45075</v>
      </c>
      <c r="C253" s="20">
        <v>40404.959999999999</v>
      </c>
      <c r="D253" t="s">
        <v>24</v>
      </c>
      <c r="E253" t="s">
        <v>2573</v>
      </c>
      <c r="F253" t="str">
        <f t="shared" si="3"/>
        <v>4507540404,96</v>
      </c>
      <c r="G253" t="s">
        <v>2203</v>
      </c>
      <c r="H253" t="s">
        <v>2248</v>
      </c>
      <c r="I253" t="s">
        <v>2273</v>
      </c>
      <c r="K253" s="86"/>
    </row>
    <row r="254" spans="1:11" customFormat="1" hidden="1" outlineLevel="1" x14ac:dyDescent="0.2">
      <c r="A254" s="212" t="s">
        <v>2869</v>
      </c>
      <c r="B254" s="86">
        <v>45075</v>
      </c>
      <c r="C254" s="20">
        <v>300000</v>
      </c>
      <c r="D254" t="s">
        <v>2470</v>
      </c>
      <c r="E254" t="s">
        <v>2574</v>
      </c>
      <c r="F254" t="str">
        <f t="shared" si="3"/>
        <v>45075300000</v>
      </c>
      <c r="G254" t="s">
        <v>2222</v>
      </c>
      <c r="H254" t="s">
        <v>2248</v>
      </c>
      <c r="I254" t="s">
        <v>2269</v>
      </c>
      <c r="K254" s="86"/>
    </row>
    <row r="255" spans="1:11" customFormat="1" hidden="1" outlineLevel="1" x14ac:dyDescent="0.2">
      <c r="A255" s="212" t="s">
        <v>2869</v>
      </c>
      <c r="B255" s="86">
        <v>45076</v>
      </c>
      <c r="C255" s="20">
        <v>800</v>
      </c>
      <c r="D255" t="s">
        <v>2575</v>
      </c>
      <c r="E255" t="s">
        <v>2576</v>
      </c>
      <c r="F255" t="str">
        <f t="shared" si="3"/>
        <v>45076800</v>
      </c>
      <c r="G255" t="s">
        <v>2227</v>
      </c>
      <c r="H255" t="s">
        <v>2276</v>
      </c>
      <c r="I255" t="s">
        <v>2276</v>
      </c>
      <c r="K255" s="86"/>
    </row>
    <row r="256" spans="1:11" customFormat="1" ht="32" hidden="1" outlineLevel="1" x14ac:dyDescent="0.2">
      <c r="A256" s="212" t="s">
        <v>2869</v>
      </c>
      <c r="B256" s="86">
        <v>45077</v>
      </c>
      <c r="C256" s="20">
        <v>600</v>
      </c>
      <c r="D256" t="s">
        <v>7</v>
      </c>
      <c r="E256" s="214" t="s">
        <v>2577</v>
      </c>
      <c r="F256" t="str">
        <f t="shared" si="3"/>
        <v>45077600</v>
      </c>
      <c r="G256" t="s">
        <v>2204</v>
      </c>
      <c r="H256" t="s">
        <v>2248</v>
      </c>
      <c r="I256" t="s">
        <v>2262</v>
      </c>
      <c r="K256" s="86"/>
    </row>
    <row r="257" spans="1:11" customFormat="1" ht="32" hidden="1" outlineLevel="1" x14ac:dyDescent="0.2">
      <c r="A257" s="212" t="s">
        <v>2870</v>
      </c>
      <c r="B257" s="86">
        <v>45078</v>
      </c>
      <c r="C257" s="20">
        <v>212.1</v>
      </c>
      <c r="D257" t="s">
        <v>7</v>
      </c>
      <c r="E257" s="214" t="s">
        <v>2585</v>
      </c>
      <c r="F257" t="str">
        <f t="shared" si="3"/>
        <v>45078212,1</v>
      </c>
      <c r="G257" t="s">
        <v>2204</v>
      </c>
      <c r="H257" t="s">
        <v>2248</v>
      </c>
      <c r="I257" t="s">
        <v>2262</v>
      </c>
      <c r="K257" s="86"/>
    </row>
    <row r="258" spans="1:11" customFormat="1" ht="16" hidden="1" outlineLevel="1" x14ac:dyDescent="0.2">
      <c r="A258" s="51" t="s">
        <v>2870</v>
      </c>
      <c r="B258" s="86">
        <v>45078</v>
      </c>
      <c r="C258" s="20">
        <v>550.47</v>
      </c>
      <c r="D258" t="s">
        <v>2289</v>
      </c>
      <c r="E258" s="214" t="s">
        <v>78</v>
      </c>
      <c r="F258" t="str">
        <f t="shared" ref="F258:F321" si="4">B258&amp;C258</f>
        <v>45078550,47</v>
      </c>
      <c r="G258" t="s">
        <v>2206</v>
      </c>
      <c r="H258" t="s">
        <v>2244</v>
      </c>
      <c r="I258" t="s">
        <v>2209</v>
      </c>
      <c r="K258" s="86"/>
    </row>
    <row r="259" spans="1:11" customFormat="1" ht="16" hidden="1" outlineLevel="1" x14ac:dyDescent="0.2">
      <c r="A259" s="51" t="s">
        <v>2870</v>
      </c>
      <c r="B259" s="86">
        <v>45078</v>
      </c>
      <c r="C259" s="20">
        <v>671.48</v>
      </c>
      <c r="D259" t="s">
        <v>7</v>
      </c>
      <c r="E259" s="214" t="s">
        <v>12</v>
      </c>
      <c r="F259" t="str">
        <f t="shared" si="4"/>
        <v>45078671,48</v>
      </c>
      <c r="G259" t="s">
        <v>2204</v>
      </c>
      <c r="H259" t="s">
        <v>2248</v>
      </c>
      <c r="I259" t="s">
        <v>2262</v>
      </c>
      <c r="K259" s="86"/>
    </row>
    <row r="260" spans="1:11" customFormat="1" ht="16" hidden="1" outlineLevel="1" x14ac:dyDescent="0.2">
      <c r="A260" s="51" t="s">
        <v>2870</v>
      </c>
      <c r="B260" s="86">
        <v>45078</v>
      </c>
      <c r="C260" s="20">
        <v>990</v>
      </c>
      <c r="D260" t="s">
        <v>7</v>
      </c>
      <c r="E260" s="214" t="s">
        <v>2586</v>
      </c>
      <c r="F260" t="str">
        <f t="shared" si="4"/>
        <v>45078990</v>
      </c>
      <c r="G260" t="s">
        <v>2204</v>
      </c>
      <c r="H260" t="s">
        <v>2248</v>
      </c>
      <c r="I260" t="s">
        <v>2262</v>
      </c>
      <c r="K260" s="86"/>
    </row>
    <row r="261" spans="1:11" customFormat="1" ht="32" hidden="1" outlineLevel="1" x14ac:dyDescent="0.2">
      <c r="A261" s="51" t="s">
        <v>2870</v>
      </c>
      <c r="B261" s="86">
        <v>45078</v>
      </c>
      <c r="C261" s="20">
        <v>12148</v>
      </c>
      <c r="D261" t="s">
        <v>2935</v>
      </c>
      <c r="E261" s="214" t="s">
        <v>2587</v>
      </c>
      <c r="F261" t="str">
        <f t="shared" si="4"/>
        <v>4507812148</v>
      </c>
      <c r="G261" t="s">
        <v>2206</v>
      </c>
      <c r="H261" t="s">
        <v>2244</v>
      </c>
      <c r="I261" t="s">
        <v>2209</v>
      </c>
      <c r="K261" s="86"/>
    </row>
    <row r="262" spans="1:11" customFormat="1" ht="16" hidden="1" outlineLevel="1" x14ac:dyDescent="0.2">
      <c r="A262" s="51" t="s">
        <v>2870</v>
      </c>
      <c r="B262" s="86">
        <v>45078</v>
      </c>
      <c r="C262" s="20">
        <v>13050</v>
      </c>
      <c r="D262" t="s">
        <v>16</v>
      </c>
      <c r="E262" s="214" t="s">
        <v>2588</v>
      </c>
      <c r="F262" t="str">
        <f t="shared" si="4"/>
        <v>4507813050</v>
      </c>
      <c r="G262" t="s">
        <v>2209</v>
      </c>
      <c r="H262" t="s">
        <v>2244</v>
      </c>
      <c r="I262" t="s">
        <v>2209</v>
      </c>
      <c r="K262" s="86"/>
    </row>
    <row r="263" spans="1:11" customFormat="1" ht="16" hidden="1" outlineLevel="1" x14ac:dyDescent="0.2">
      <c r="A263" s="51" t="s">
        <v>2870</v>
      </c>
      <c r="B263" s="86">
        <v>45078</v>
      </c>
      <c r="C263" s="20">
        <v>15225</v>
      </c>
      <c r="D263" t="s">
        <v>2468</v>
      </c>
      <c r="E263" s="214" t="s">
        <v>2589</v>
      </c>
      <c r="F263" t="str">
        <f t="shared" si="4"/>
        <v>4507815225</v>
      </c>
      <c r="G263" t="s">
        <v>2209</v>
      </c>
      <c r="H263" t="s">
        <v>2244</v>
      </c>
      <c r="I263" t="s">
        <v>2209</v>
      </c>
      <c r="K263" s="86"/>
    </row>
    <row r="264" spans="1:11" customFormat="1" ht="16" hidden="1" outlineLevel="1" x14ac:dyDescent="0.2">
      <c r="A264" s="51" t="s">
        <v>2870</v>
      </c>
      <c r="B264" s="86">
        <v>45078</v>
      </c>
      <c r="C264" s="20">
        <v>53025</v>
      </c>
      <c r="D264" t="s">
        <v>7</v>
      </c>
      <c r="E264" s="214" t="s">
        <v>2590</v>
      </c>
      <c r="F264" t="str">
        <f t="shared" si="4"/>
        <v>4507853025</v>
      </c>
      <c r="G264" t="s">
        <v>2209</v>
      </c>
      <c r="H264" t="s">
        <v>2244</v>
      </c>
      <c r="I264" t="s">
        <v>2209</v>
      </c>
      <c r="K264" s="86"/>
    </row>
    <row r="265" spans="1:11" customFormat="1" ht="16" hidden="1" outlineLevel="1" x14ac:dyDescent="0.2">
      <c r="A265" s="51" t="s">
        <v>2870</v>
      </c>
      <c r="B265" s="86">
        <v>45078</v>
      </c>
      <c r="C265" s="20">
        <v>53467.03</v>
      </c>
      <c r="D265" t="s">
        <v>2935</v>
      </c>
      <c r="E265" s="214" t="s">
        <v>2591</v>
      </c>
      <c r="F265" t="str">
        <f t="shared" si="4"/>
        <v>4507853467,03</v>
      </c>
      <c r="G265" t="s">
        <v>2206</v>
      </c>
      <c r="H265" t="s">
        <v>2244</v>
      </c>
      <c r="I265" t="s">
        <v>2209</v>
      </c>
      <c r="K265" s="86"/>
    </row>
    <row r="266" spans="1:11" customFormat="1" hidden="1" outlineLevel="1" x14ac:dyDescent="0.2">
      <c r="A266" s="51" t="s">
        <v>2870</v>
      </c>
      <c r="B266" s="86">
        <v>45078</v>
      </c>
      <c r="C266" s="20">
        <v>138873</v>
      </c>
      <c r="D266" t="s">
        <v>2293</v>
      </c>
      <c r="E266" t="s">
        <v>2592</v>
      </c>
      <c r="F266" t="str">
        <f t="shared" si="4"/>
        <v>45078138873</v>
      </c>
      <c r="G266" t="s">
        <v>2202</v>
      </c>
      <c r="H266" t="s">
        <v>2248</v>
      </c>
      <c r="I266" t="s">
        <v>2268</v>
      </c>
      <c r="K266" s="86"/>
    </row>
    <row r="267" spans="1:11" customFormat="1" hidden="1" outlineLevel="1" x14ac:dyDescent="0.2">
      <c r="A267" s="51" t="s">
        <v>2870</v>
      </c>
      <c r="B267" s="86">
        <v>45078</v>
      </c>
      <c r="C267" s="20">
        <v>527579.38</v>
      </c>
      <c r="D267" t="s">
        <v>28</v>
      </c>
      <c r="E267" t="s">
        <v>2593</v>
      </c>
      <c r="F267" t="str">
        <f t="shared" si="4"/>
        <v>45078527579,38</v>
      </c>
      <c r="G267" t="s">
        <v>2236</v>
      </c>
      <c r="H267" t="s">
        <v>2248</v>
      </c>
      <c r="I267" t="s">
        <v>2236</v>
      </c>
      <c r="K267" s="86"/>
    </row>
    <row r="268" spans="1:11" customFormat="1" hidden="1" outlineLevel="1" x14ac:dyDescent="0.2">
      <c r="A268" s="51" t="s">
        <v>2870</v>
      </c>
      <c r="B268" s="86">
        <v>45087</v>
      </c>
      <c r="C268" s="20">
        <v>2843.2</v>
      </c>
      <c r="D268" t="s">
        <v>7</v>
      </c>
      <c r="E268" t="s">
        <v>2594</v>
      </c>
      <c r="F268" t="str">
        <f t="shared" si="4"/>
        <v>450872843,2</v>
      </c>
      <c r="G268" t="s">
        <v>2227</v>
      </c>
      <c r="H268" t="s">
        <v>2248</v>
      </c>
      <c r="I268" t="s">
        <v>2268</v>
      </c>
      <c r="K268" s="86"/>
    </row>
    <row r="269" spans="1:11" customFormat="1" hidden="1" outlineLevel="1" x14ac:dyDescent="0.2">
      <c r="A269" s="51" t="s">
        <v>2870</v>
      </c>
      <c r="B269" s="86">
        <v>45089</v>
      </c>
      <c r="C269" s="20">
        <v>2900</v>
      </c>
      <c r="D269" t="s">
        <v>7</v>
      </c>
      <c r="E269" t="s">
        <v>2595</v>
      </c>
      <c r="F269" t="str">
        <f t="shared" si="4"/>
        <v>450892900</v>
      </c>
      <c r="G269" s="276" t="s">
        <v>2227</v>
      </c>
      <c r="H269" s="208" t="s">
        <v>2276</v>
      </c>
      <c r="I269" s="208" t="s">
        <v>2276</v>
      </c>
      <c r="K269" s="86"/>
    </row>
    <row r="270" spans="1:11" customFormat="1" hidden="1" outlineLevel="1" x14ac:dyDescent="0.2">
      <c r="A270" s="51" t="s">
        <v>2870</v>
      </c>
      <c r="B270" s="86">
        <v>45089</v>
      </c>
      <c r="C270" s="20">
        <v>3510.4</v>
      </c>
      <c r="D270" t="s">
        <v>7</v>
      </c>
      <c r="E270" t="s">
        <v>2596</v>
      </c>
      <c r="F270" t="str">
        <f t="shared" si="4"/>
        <v>450893510,4</v>
      </c>
      <c r="G270" t="s">
        <v>2229</v>
      </c>
      <c r="H270" t="s">
        <v>2276</v>
      </c>
      <c r="I270" t="s">
        <v>2276</v>
      </c>
      <c r="K270" s="86"/>
    </row>
    <row r="271" spans="1:11" customFormat="1" hidden="1" outlineLevel="1" x14ac:dyDescent="0.2">
      <c r="A271" s="51" t="s">
        <v>2870</v>
      </c>
      <c r="B271" s="86">
        <v>45090</v>
      </c>
      <c r="C271" s="20">
        <v>2180</v>
      </c>
      <c r="D271" t="s">
        <v>7</v>
      </c>
      <c r="E271" t="s">
        <v>2597</v>
      </c>
      <c r="F271" t="str">
        <f t="shared" si="4"/>
        <v>450902180</v>
      </c>
      <c r="G271" t="s">
        <v>2227</v>
      </c>
      <c r="H271" t="s">
        <v>2276</v>
      </c>
      <c r="I271" t="s">
        <v>2276</v>
      </c>
      <c r="K271" s="86"/>
    </row>
    <row r="272" spans="1:11" customFormat="1" ht="16" hidden="1" outlineLevel="1" x14ac:dyDescent="0.2">
      <c r="A272" s="51" t="s">
        <v>2870</v>
      </c>
      <c r="B272" s="86">
        <v>45091</v>
      </c>
      <c r="C272" s="20">
        <v>500</v>
      </c>
      <c r="D272" t="s">
        <v>7</v>
      </c>
      <c r="E272" s="214" t="s">
        <v>12</v>
      </c>
      <c r="F272" t="str">
        <f t="shared" si="4"/>
        <v>45091500</v>
      </c>
      <c r="G272" t="s">
        <v>2204</v>
      </c>
      <c r="H272" t="s">
        <v>2248</v>
      </c>
      <c r="I272" t="s">
        <v>2262</v>
      </c>
      <c r="K272" s="86"/>
    </row>
    <row r="273" spans="1:11" customFormat="1" hidden="1" outlineLevel="1" x14ac:dyDescent="0.2">
      <c r="A273" s="51" t="s">
        <v>2870</v>
      </c>
      <c r="B273" s="86">
        <v>45091</v>
      </c>
      <c r="C273" s="20">
        <v>33670.800000000003</v>
      </c>
      <c r="D273" t="s">
        <v>24</v>
      </c>
      <c r="E273" t="s">
        <v>2598</v>
      </c>
      <c r="F273" t="str">
        <f t="shared" si="4"/>
        <v>4509133670,8</v>
      </c>
      <c r="G273" t="s">
        <v>2203</v>
      </c>
      <c r="H273" t="s">
        <v>2248</v>
      </c>
      <c r="I273" t="s">
        <v>2273</v>
      </c>
      <c r="K273" s="86"/>
    </row>
    <row r="274" spans="1:11" customFormat="1" hidden="1" outlineLevel="1" x14ac:dyDescent="0.2">
      <c r="A274" s="51" t="s">
        <v>2870</v>
      </c>
      <c r="B274" s="86">
        <v>45091</v>
      </c>
      <c r="C274" s="20">
        <v>50000</v>
      </c>
      <c r="D274" t="s">
        <v>9</v>
      </c>
      <c r="E274" t="s">
        <v>2557</v>
      </c>
      <c r="F274" t="str">
        <f t="shared" si="4"/>
        <v>4509150000</v>
      </c>
      <c r="G274" t="s">
        <v>2213</v>
      </c>
      <c r="H274" t="s">
        <v>2248</v>
      </c>
      <c r="I274" t="s">
        <v>2213</v>
      </c>
      <c r="K274" s="86"/>
    </row>
    <row r="275" spans="1:11" customFormat="1" hidden="1" outlineLevel="1" x14ac:dyDescent="0.2">
      <c r="A275" s="51" t="s">
        <v>2870</v>
      </c>
      <c r="B275" s="86">
        <v>45091</v>
      </c>
      <c r="C275" s="20">
        <v>71500</v>
      </c>
      <c r="D275" t="s">
        <v>358</v>
      </c>
      <c r="E275" t="s">
        <v>2599</v>
      </c>
      <c r="F275" t="str">
        <f t="shared" si="4"/>
        <v>4509171500</v>
      </c>
      <c r="G275" t="s">
        <v>2203</v>
      </c>
      <c r="H275" t="s">
        <v>2248</v>
      </c>
      <c r="I275" t="s">
        <v>2273</v>
      </c>
      <c r="K275" s="86"/>
    </row>
    <row r="276" spans="1:11" customFormat="1" ht="32" hidden="1" outlineLevel="1" x14ac:dyDescent="0.2">
      <c r="A276" s="51" t="s">
        <v>2870</v>
      </c>
      <c r="B276" s="86">
        <v>45093</v>
      </c>
      <c r="C276" s="20">
        <v>200.1</v>
      </c>
      <c r="D276" t="s">
        <v>7</v>
      </c>
      <c r="E276" s="214" t="s">
        <v>2600</v>
      </c>
      <c r="F276" t="str">
        <f t="shared" si="4"/>
        <v>45093200,1</v>
      </c>
      <c r="G276" t="s">
        <v>2204</v>
      </c>
      <c r="H276" t="s">
        <v>2248</v>
      </c>
      <c r="I276" t="s">
        <v>2262</v>
      </c>
      <c r="K276" s="86"/>
    </row>
    <row r="277" spans="1:11" customFormat="1" ht="16" hidden="1" outlineLevel="1" x14ac:dyDescent="0.2">
      <c r="A277" s="51" t="s">
        <v>2870</v>
      </c>
      <c r="B277" s="86">
        <v>45093</v>
      </c>
      <c r="C277" s="20">
        <v>50025</v>
      </c>
      <c r="D277" t="s">
        <v>7</v>
      </c>
      <c r="E277" s="214" t="s">
        <v>2601</v>
      </c>
      <c r="F277" t="str">
        <f t="shared" si="4"/>
        <v>4509350025</v>
      </c>
      <c r="G277" t="s">
        <v>2209</v>
      </c>
      <c r="H277" t="s">
        <v>2244</v>
      </c>
      <c r="I277" t="s">
        <v>2209</v>
      </c>
      <c r="K277" s="86"/>
    </row>
    <row r="278" spans="1:11" customFormat="1" ht="16" hidden="1" outlineLevel="1" x14ac:dyDescent="0.2">
      <c r="A278" s="51" t="s">
        <v>2870</v>
      </c>
      <c r="B278" s="86">
        <v>45096</v>
      </c>
      <c r="C278" s="20">
        <v>115.96</v>
      </c>
      <c r="D278" t="s">
        <v>7</v>
      </c>
      <c r="E278" s="214" t="s">
        <v>12</v>
      </c>
      <c r="F278" t="str">
        <f t="shared" si="4"/>
        <v>45096115,96</v>
      </c>
      <c r="G278" t="s">
        <v>2204</v>
      </c>
      <c r="H278" t="s">
        <v>2248</v>
      </c>
      <c r="I278" t="s">
        <v>2262</v>
      </c>
      <c r="K278" s="86"/>
    </row>
    <row r="279" spans="1:11" customFormat="1" ht="32" hidden="1" outlineLevel="1" x14ac:dyDescent="0.2">
      <c r="A279" s="51" t="s">
        <v>2870</v>
      </c>
      <c r="B279" s="86">
        <v>45096</v>
      </c>
      <c r="C279" s="20">
        <v>550.47</v>
      </c>
      <c r="D279" t="s">
        <v>2289</v>
      </c>
      <c r="E279" s="214" t="s">
        <v>2602</v>
      </c>
      <c r="F279" t="str">
        <f t="shared" si="4"/>
        <v>45096550,47</v>
      </c>
      <c r="G279" t="s">
        <v>2206</v>
      </c>
      <c r="H279" t="s">
        <v>2244</v>
      </c>
      <c r="I279" t="s">
        <v>2209</v>
      </c>
      <c r="K279" s="86"/>
    </row>
    <row r="280" spans="1:11" customFormat="1" hidden="1" outlineLevel="1" x14ac:dyDescent="0.2">
      <c r="A280" s="51" t="s">
        <v>2870</v>
      </c>
      <c r="B280" s="86">
        <v>45096</v>
      </c>
      <c r="C280" s="20">
        <v>11596</v>
      </c>
      <c r="D280" t="s">
        <v>2293</v>
      </c>
      <c r="E280" t="s">
        <v>2569</v>
      </c>
      <c r="F280" t="str">
        <f t="shared" si="4"/>
        <v>4509611596</v>
      </c>
      <c r="G280" t="s">
        <v>2202</v>
      </c>
      <c r="H280" t="s">
        <v>2248</v>
      </c>
      <c r="I280" t="s">
        <v>2268</v>
      </c>
      <c r="K280" s="86"/>
    </row>
    <row r="281" spans="1:11" customFormat="1" hidden="1" outlineLevel="1" x14ac:dyDescent="0.2">
      <c r="A281" s="51" t="s">
        <v>2870</v>
      </c>
      <c r="B281" s="86">
        <v>45096</v>
      </c>
      <c r="C281" s="20">
        <v>18837</v>
      </c>
      <c r="D281" t="s">
        <v>2854</v>
      </c>
      <c r="E281" t="s">
        <v>2603</v>
      </c>
      <c r="F281" t="str">
        <f t="shared" si="4"/>
        <v>4509618837</v>
      </c>
      <c r="G281" t="s">
        <v>2201</v>
      </c>
      <c r="H281" t="s">
        <v>2248</v>
      </c>
      <c r="I281" t="s">
        <v>2265</v>
      </c>
      <c r="K281" s="86"/>
    </row>
    <row r="282" spans="1:11" customFormat="1" hidden="1" outlineLevel="1" x14ac:dyDescent="0.2">
      <c r="A282" s="51" t="s">
        <v>2870</v>
      </c>
      <c r="B282" s="86">
        <v>45096</v>
      </c>
      <c r="C282" s="20">
        <v>38144</v>
      </c>
      <c r="D282" t="s">
        <v>1203</v>
      </c>
      <c r="E282" t="s">
        <v>2604</v>
      </c>
      <c r="F282" t="str">
        <f t="shared" si="4"/>
        <v>4509638144</v>
      </c>
      <c r="G282" t="s">
        <v>2283</v>
      </c>
      <c r="H282" t="s">
        <v>2276</v>
      </c>
      <c r="I282" t="s">
        <v>2276</v>
      </c>
      <c r="K282" s="86"/>
    </row>
    <row r="283" spans="1:11" customFormat="1" hidden="1" outlineLevel="1" x14ac:dyDescent="0.2">
      <c r="A283" s="51" t="s">
        <v>2870</v>
      </c>
      <c r="B283" s="86">
        <v>45096</v>
      </c>
      <c r="C283" s="20">
        <v>50000</v>
      </c>
      <c r="D283" t="s">
        <v>14</v>
      </c>
      <c r="E283" t="s">
        <v>2605</v>
      </c>
      <c r="F283" t="str">
        <f t="shared" si="4"/>
        <v>4509650000</v>
      </c>
      <c r="G283" t="s">
        <v>2201</v>
      </c>
      <c r="H283" t="s">
        <v>2248</v>
      </c>
      <c r="I283" t="s">
        <v>2265</v>
      </c>
      <c r="K283" s="86"/>
    </row>
    <row r="284" spans="1:11" customFormat="1" hidden="1" outlineLevel="1" x14ac:dyDescent="0.2">
      <c r="A284" s="51" t="s">
        <v>2870</v>
      </c>
      <c r="B284" s="86">
        <v>45097</v>
      </c>
      <c r="C284" s="20">
        <v>6527.46</v>
      </c>
      <c r="D284" t="s">
        <v>25</v>
      </c>
      <c r="E284" t="s">
        <v>2606</v>
      </c>
      <c r="F284" t="str">
        <f t="shared" si="4"/>
        <v>450976527,46</v>
      </c>
      <c r="G284" t="s">
        <v>2221</v>
      </c>
      <c r="H284" t="s">
        <v>2248</v>
      </c>
      <c r="I284" t="s">
        <v>2267</v>
      </c>
      <c r="K284" s="86"/>
    </row>
    <row r="285" spans="1:11" customFormat="1" hidden="1" outlineLevel="1" x14ac:dyDescent="0.2">
      <c r="A285" s="51" t="s">
        <v>2870</v>
      </c>
      <c r="B285" s="86">
        <v>45097</v>
      </c>
      <c r="C285" s="20">
        <v>118315</v>
      </c>
      <c r="D285" t="s">
        <v>2997</v>
      </c>
      <c r="E285" t="s">
        <v>2607</v>
      </c>
      <c r="F285" t="str">
        <f t="shared" si="4"/>
        <v>45097118315</v>
      </c>
      <c r="G285" s="276" t="s">
        <v>2228</v>
      </c>
      <c r="H285" s="208" t="s">
        <v>2276</v>
      </c>
      <c r="I285" s="208" t="s">
        <v>2276</v>
      </c>
      <c r="K285" s="86"/>
    </row>
    <row r="286" spans="1:11" customFormat="1" ht="32" hidden="1" outlineLevel="1" x14ac:dyDescent="0.2">
      <c r="A286" s="51" t="s">
        <v>2870</v>
      </c>
      <c r="B286" s="86">
        <v>45099</v>
      </c>
      <c r="C286" s="20">
        <v>60.9</v>
      </c>
      <c r="D286" t="s">
        <v>7</v>
      </c>
      <c r="E286" s="214" t="s">
        <v>2608</v>
      </c>
      <c r="F286" t="str">
        <f t="shared" si="4"/>
        <v>4509960,9</v>
      </c>
      <c r="G286" t="s">
        <v>2204</v>
      </c>
      <c r="H286" t="s">
        <v>2248</v>
      </c>
      <c r="I286" t="s">
        <v>2262</v>
      </c>
      <c r="K286" s="86"/>
    </row>
    <row r="287" spans="1:11" customFormat="1" ht="16" hidden="1" outlineLevel="1" x14ac:dyDescent="0.2">
      <c r="A287" s="51" t="s">
        <v>2870</v>
      </c>
      <c r="B287" s="86">
        <v>45099</v>
      </c>
      <c r="C287" s="20">
        <v>152.25</v>
      </c>
      <c r="D287" t="s">
        <v>7</v>
      </c>
      <c r="E287" s="214" t="s">
        <v>12</v>
      </c>
      <c r="F287" t="str">
        <f t="shared" si="4"/>
        <v>45099152,25</v>
      </c>
      <c r="G287" t="s">
        <v>2204</v>
      </c>
      <c r="H287" t="s">
        <v>2248</v>
      </c>
      <c r="I287" t="s">
        <v>2262</v>
      </c>
      <c r="K287" s="86"/>
    </row>
    <row r="288" spans="1:11" customFormat="1" ht="32" hidden="1" outlineLevel="1" x14ac:dyDescent="0.2">
      <c r="A288" s="51" t="s">
        <v>2870</v>
      </c>
      <c r="B288" s="86">
        <v>45099</v>
      </c>
      <c r="C288" s="20">
        <v>2296</v>
      </c>
      <c r="D288" t="s">
        <v>2935</v>
      </c>
      <c r="E288" s="214" t="s">
        <v>2587</v>
      </c>
      <c r="F288" t="str">
        <f t="shared" si="4"/>
        <v>450992296</v>
      </c>
      <c r="G288" t="s">
        <v>2206</v>
      </c>
      <c r="H288" t="s">
        <v>2244</v>
      </c>
      <c r="I288" t="s">
        <v>2209</v>
      </c>
      <c r="K288" s="86"/>
    </row>
    <row r="289" spans="1:11" customFormat="1" ht="16" hidden="1" outlineLevel="1" x14ac:dyDescent="0.2">
      <c r="A289" s="51" t="s">
        <v>2870</v>
      </c>
      <c r="B289" s="86">
        <v>45099</v>
      </c>
      <c r="C289" s="20">
        <v>15225</v>
      </c>
      <c r="D289" t="s">
        <v>2468</v>
      </c>
      <c r="E289" s="214" t="s">
        <v>2609</v>
      </c>
      <c r="F289" t="str">
        <f t="shared" si="4"/>
        <v>4509915225</v>
      </c>
      <c r="G289" t="s">
        <v>2209</v>
      </c>
      <c r="H289" t="s">
        <v>2244</v>
      </c>
      <c r="I289" t="s">
        <v>2209</v>
      </c>
      <c r="K289" s="86"/>
    </row>
    <row r="290" spans="1:11" customFormat="1" ht="16" hidden="1" outlineLevel="1" x14ac:dyDescent="0.2">
      <c r="A290" s="51" t="s">
        <v>2870</v>
      </c>
      <c r="B290" s="86">
        <v>45099</v>
      </c>
      <c r="C290" s="20">
        <v>15225</v>
      </c>
      <c r="D290" t="s">
        <v>7</v>
      </c>
      <c r="E290" s="214" t="s">
        <v>2610</v>
      </c>
      <c r="F290" t="str">
        <f t="shared" si="4"/>
        <v>4509915225</v>
      </c>
      <c r="G290" t="s">
        <v>2209</v>
      </c>
      <c r="H290" t="s">
        <v>2244</v>
      </c>
      <c r="I290" t="s">
        <v>2209</v>
      </c>
      <c r="K290" s="86"/>
    </row>
    <row r="291" spans="1:11" customFormat="1" hidden="1" outlineLevel="1" x14ac:dyDescent="0.2">
      <c r="A291" s="51" t="s">
        <v>2870</v>
      </c>
      <c r="B291" s="86">
        <v>45100</v>
      </c>
      <c r="C291" s="20">
        <v>59990</v>
      </c>
      <c r="D291" t="s">
        <v>2996</v>
      </c>
      <c r="E291" t="s">
        <v>2611</v>
      </c>
      <c r="F291" t="str">
        <f t="shared" si="4"/>
        <v>4510059990</v>
      </c>
      <c r="G291" t="s">
        <v>2283</v>
      </c>
      <c r="H291" t="s">
        <v>2276</v>
      </c>
      <c r="I291" t="s">
        <v>2276</v>
      </c>
      <c r="K291" s="86"/>
    </row>
    <row r="292" spans="1:11" customFormat="1" hidden="1" outlineLevel="1" x14ac:dyDescent="0.2">
      <c r="A292" s="51" t="s">
        <v>2870</v>
      </c>
      <c r="B292" s="86">
        <v>45100</v>
      </c>
      <c r="C292" s="20">
        <v>73000</v>
      </c>
      <c r="D292" t="s">
        <v>2292</v>
      </c>
      <c r="E292" t="s">
        <v>2612</v>
      </c>
      <c r="F292" t="str">
        <f t="shared" si="4"/>
        <v>4510073000</v>
      </c>
      <c r="G292" t="s">
        <v>2228</v>
      </c>
      <c r="H292" t="s">
        <v>2276</v>
      </c>
      <c r="I292" t="s">
        <v>2276</v>
      </c>
      <c r="K292" s="86"/>
    </row>
    <row r="293" spans="1:11" customFormat="1" hidden="1" outlineLevel="1" x14ac:dyDescent="0.2">
      <c r="A293" s="51" t="s">
        <v>2870</v>
      </c>
      <c r="B293" s="86">
        <v>45100</v>
      </c>
      <c r="C293" s="20">
        <v>277479.3</v>
      </c>
      <c r="D293" t="s">
        <v>28</v>
      </c>
      <c r="E293" t="s">
        <v>2613</v>
      </c>
      <c r="F293" t="str">
        <f t="shared" si="4"/>
        <v>45100277479,3</v>
      </c>
      <c r="G293" t="s">
        <v>2236</v>
      </c>
      <c r="H293" t="s">
        <v>2248</v>
      </c>
      <c r="I293" t="s">
        <v>2236</v>
      </c>
      <c r="K293" s="86"/>
    </row>
    <row r="294" spans="1:11" customFormat="1" hidden="1" outlineLevel="1" x14ac:dyDescent="0.2">
      <c r="A294" s="51" t="s">
        <v>2870</v>
      </c>
      <c r="B294" s="86">
        <v>45103</v>
      </c>
      <c r="C294" s="20">
        <v>3687</v>
      </c>
      <c r="D294" t="s">
        <v>7</v>
      </c>
      <c r="E294" t="s">
        <v>2614</v>
      </c>
      <c r="F294" t="str">
        <f t="shared" si="4"/>
        <v>451033687</v>
      </c>
      <c r="G294" t="s">
        <v>2227</v>
      </c>
      <c r="H294" t="s">
        <v>2276</v>
      </c>
      <c r="I294" t="s">
        <v>2276</v>
      </c>
      <c r="K294" s="86"/>
    </row>
    <row r="295" spans="1:11" customFormat="1" hidden="1" outlineLevel="1" x14ac:dyDescent="0.2">
      <c r="A295" s="51" t="s">
        <v>2870</v>
      </c>
      <c r="B295" s="86">
        <v>45103</v>
      </c>
      <c r="C295" s="20">
        <v>279305.59999999998</v>
      </c>
      <c r="D295" t="s">
        <v>28</v>
      </c>
      <c r="E295" t="s">
        <v>2615</v>
      </c>
      <c r="F295" t="str">
        <f t="shared" si="4"/>
        <v>45103279305,6</v>
      </c>
      <c r="G295" t="s">
        <v>2236</v>
      </c>
      <c r="H295" t="s">
        <v>2248</v>
      </c>
      <c r="I295" t="s">
        <v>2236</v>
      </c>
      <c r="K295" s="86"/>
    </row>
    <row r="296" spans="1:11" customFormat="1" ht="32" hidden="1" outlineLevel="1" x14ac:dyDescent="0.2">
      <c r="A296" s="51" t="s">
        <v>2870</v>
      </c>
      <c r="B296" s="86">
        <v>45106</v>
      </c>
      <c r="C296" s="20">
        <v>12249</v>
      </c>
      <c r="D296" t="s">
        <v>2935</v>
      </c>
      <c r="E296" s="214" t="s">
        <v>2587</v>
      </c>
      <c r="F296" t="str">
        <f t="shared" si="4"/>
        <v>4510612249</v>
      </c>
      <c r="G296" t="s">
        <v>2206</v>
      </c>
      <c r="H296" t="s">
        <v>2244</v>
      </c>
      <c r="I296" t="s">
        <v>2209</v>
      </c>
      <c r="K296" s="86"/>
    </row>
    <row r="297" spans="1:11" customFormat="1" hidden="1" outlineLevel="1" x14ac:dyDescent="0.2">
      <c r="A297" s="51" t="s">
        <v>2870</v>
      </c>
      <c r="B297" s="86">
        <v>45106</v>
      </c>
      <c r="C297" s="20">
        <v>21000</v>
      </c>
      <c r="D297" t="s">
        <v>17</v>
      </c>
      <c r="E297" t="s">
        <v>2616</v>
      </c>
      <c r="F297" t="str">
        <f t="shared" si="4"/>
        <v>4510621000</v>
      </c>
      <c r="G297" t="s">
        <v>2240</v>
      </c>
      <c r="H297" t="s">
        <v>2248</v>
      </c>
      <c r="I297" t="s">
        <v>2267</v>
      </c>
      <c r="K297" s="86"/>
    </row>
    <row r="298" spans="1:11" customFormat="1" ht="16" hidden="1" outlineLevel="1" x14ac:dyDescent="0.2">
      <c r="A298" s="51" t="s">
        <v>2870</v>
      </c>
      <c r="B298" s="86">
        <v>45106</v>
      </c>
      <c r="C298" s="20">
        <v>43081.95</v>
      </c>
      <c r="D298" t="s">
        <v>2935</v>
      </c>
      <c r="E298" s="214" t="s">
        <v>2617</v>
      </c>
      <c r="F298" t="str">
        <f t="shared" si="4"/>
        <v>4510643081,95</v>
      </c>
      <c r="G298" t="s">
        <v>2206</v>
      </c>
      <c r="H298" t="s">
        <v>2244</v>
      </c>
      <c r="I298" t="s">
        <v>2209</v>
      </c>
      <c r="K298" s="86"/>
    </row>
    <row r="299" spans="1:11" customFormat="1" hidden="1" outlineLevel="1" x14ac:dyDescent="0.2">
      <c r="A299" s="51" t="s">
        <v>2870</v>
      </c>
      <c r="B299" s="86">
        <v>45106</v>
      </c>
      <c r="C299" s="20">
        <v>160153.04</v>
      </c>
      <c r="D299" t="s">
        <v>21</v>
      </c>
      <c r="E299" t="s">
        <v>2618</v>
      </c>
      <c r="F299" t="str">
        <f t="shared" si="4"/>
        <v>45106160153,04</v>
      </c>
      <c r="G299" t="s">
        <v>2235</v>
      </c>
      <c r="H299" t="s">
        <v>2248</v>
      </c>
      <c r="I299" t="s">
        <v>2235</v>
      </c>
      <c r="K299" s="86"/>
    </row>
    <row r="300" spans="1:11" customFormat="1" hidden="1" outlineLevel="1" x14ac:dyDescent="0.2">
      <c r="A300" s="51" t="s">
        <v>2870</v>
      </c>
      <c r="B300" s="86">
        <v>45106</v>
      </c>
      <c r="C300" s="20">
        <v>336755</v>
      </c>
      <c r="D300" s="53" t="s">
        <v>8</v>
      </c>
      <c r="E300" t="s">
        <v>2619</v>
      </c>
      <c r="F300" t="str">
        <f t="shared" si="4"/>
        <v>45106336755</v>
      </c>
      <c r="G300" t="s">
        <v>2283</v>
      </c>
      <c r="H300" t="s">
        <v>2276</v>
      </c>
      <c r="I300" t="s">
        <v>2276</v>
      </c>
      <c r="K300" s="86"/>
    </row>
    <row r="301" spans="1:11" customFormat="1" ht="32" hidden="1" outlineLevel="1" x14ac:dyDescent="0.2">
      <c r="A301" s="51" t="s">
        <v>2870</v>
      </c>
      <c r="B301" s="86">
        <v>45107</v>
      </c>
      <c r="C301" s="20">
        <v>500</v>
      </c>
      <c r="D301" t="s">
        <v>7</v>
      </c>
      <c r="E301" s="214" t="s">
        <v>2620</v>
      </c>
      <c r="F301" t="str">
        <f t="shared" si="4"/>
        <v>45107500</v>
      </c>
      <c r="G301" t="s">
        <v>2204</v>
      </c>
      <c r="H301" t="s">
        <v>2248</v>
      </c>
      <c r="I301" t="s">
        <v>2262</v>
      </c>
      <c r="K301" s="86"/>
    </row>
    <row r="302" spans="1:11" customFormat="1" ht="16" hidden="1" outlineLevel="1" x14ac:dyDescent="0.2">
      <c r="A302" s="212" t="s">
        <v>2871</v>
      </c>
      <c r="B302" s="86">
        <v>45110</v>
      </c>
      <c r="C302" s="20">
        <v>990</v>
      </c>
      <c r="D302" t="s">
        <v>7</v>
      </c>
      <c r="E302" s="214" t="s">
        <v>2621</v>
      </c>
      <c r="F302" t="str">
        <f t="shared" si="4"/>
        <v>45110990</v>
      </c>
      <c r="G302" t="s">
        <v>2204</v>
      </c>
      <c r="H302" t="s">
        <v>2248</v>
      </c>
      <c r="I302" t="s">
        <v>2262</v>
      </c>
      <c r="K302" s="86"/>
    </row>
    <row r="303" spans="1:11" customFormat="1" ht="32" hidden="1" outlineLevel="1" x14ac:dyDescent="0.2">
      <c r="A303" s="51" t="s">
        <v>2871</v>
      </c>
      <c r="B303" s="86">
        <v>45111</v>
      </c>
      <c r="C303" s="20">
        <v>189.41</v>
      </c>
      <c r="D303" t="s">
        <v>7</v>
      </c>
      <c r="E303" s="214" t="s">
        <v>2622</v>
      </c>
      <c r="F303" t="str">
        <f t="shared" si="4"/>
        <v>45111189,41</v>
      </c>
      <c r="G303" t="s">
        <v>2204</v>
      </c>
      <c r="H303" t="s">
        <v>2248</v>
      </c>
      <c r="I303" t="s">
        <v>2262</v>
      </c>
      <c r="K303" s="86"/>
    </row>
    <row r="304" spans="1:11" customFormat="1" ht="16" hidden="1" outlineLevel="1" x14ac:dyDescent="0.2">
      <c r="A304" s="51" t="s">
        <v>2871</v>
      </c>
      <c r="B304" s="86">
        <v>45111</v>
      </c>
      <c r="C304" s="20">
        <v>1386.82</v>
      </c>
      <c r="D304" t="s">
        <v>7</v>
      </c>
      <c r="E304" s="214" t="s">
        <v>12</v>
      </c>
      <c r="F304" t="str">
        <f t="shared" si="4"/>
        <v>451111386,82</v>
      </c>
      <c r="G304" t="s">
        <v>2204</v>
      </c>
      <c r="H304" t="s">
        <v>2248</v>
      </c>
      <c r="I304" t="s">
        <v>2262</v>
      </c>
      <c r="K304" s="86"/>
    </row>
    <row r="305" spans="1:11" customFormat="1" hidden="1" outlineLevel="1" x14ac:dyDescent="0.2">
      <c r="A305" s="51" t="s">
        <v>2871</v>
      </c>
      <c r="B305" s="86">
        <v>45111</v>
      </c>
      <c r="C305" s="20">
        <v>5000</v>
      </c>
      <c r="D305" t="s">
        <v>47</v>
      </c>
      <c r="E305" t="s">
        <v>2623</v>
      </c>
      <c r="F305" t="str">
        <f t="shared" si="4"/>
        <v>451115000</v>
      </c>
      <c r="G305" t="s">
        <v>2224</v>
      </c>
      <c r="H305" t="s">
        <v>2248</v>
      </c>
      <c r="I305" t="s">
        <v>2427</v>
      </c>
      <c r="K305" s="86"/>
    </row>
    <row r="306" spans="1:11" customFormat="1" ht="16" hidden="1" outlineLevel="1" x14ac:dyDescent="0.2">
      <c r="A306" s="51" t="s">
        <v>2871</v>
      </c>
      <c r="B306" s="86">
        <v>45111</v>
      </c>
      <c r="C306" s="20">
        <v>15225</v>
      </c>
      <c r="D306" t="s">
        <v>2468</v>
      </c>
      <c r="E306" s="214" t="s">
        <v>2609</v>
      </c>
      <c r="F306" t="str">
        <f t="shared" si="4"/>
        <v>4511115225</v>
      </c>
      <c r="G306" t="s">
        <v>2209</v>
      </c>
      <c r="H306" t="s">
        <v>2244</v>
      </c>
      <c r="I306" t="s">
        <v>2209</v>
      </c>
      <c r="K306" s="86"/>
    </row>
    <row r="307" spans="1:11" customFormat="1" ht="16" hidden="1" outlineLevel="1" x14ac:dyDescent="0.2">
      <c r="A307" s="51" t="s">
        <v>2871</v>
      </c>
      <c r="B307" s="86">
        <v>45111</v>
      </c>
      <c r="C307" s="20">
        <v>37286.14</v>
      </c>
      <c r="D307" t="s">
        <v>16</v>
      </c>
      <c r="E307" s="214" t="s">
        <v>2624</v>
      </c>
      <c r="F307" t="str">
        <f t="shared" si="4"/>
        <v>4511137286,14</v>
      </c>
      <c r="G307" t="s">
        <v>2209</v>
      </c>
      <c r="H307" t="s">
        <v>2244</v>
      </c>
      <c r="I307" t="s">
        <v>2209</v>
      </c>
      <c r="K307" s="86"/>
    </row>
    <row r="308" spans="1:11" customFormat="1" ht="16" hidden="1" outlineLevel="1" x14ac:dyDescent="0.2">
      <c r="A308" s="51" t="s">
        <v>2871</v>
      </c>
      <c r="B308" s="86">
        <v>45111</v>
      </c>
      <c r="C308" s="20">
        <v>47352</v>
      </c>
      <c r="D308" t="s">
        <v>7</v>
      </c>
      <c r="E308" s="214" t="s">
        <v>2625</v>
      </c>
      <c r="F308" t="str">
        <f t="shared" si="4"/>
        <v>4511147352</v>
      </c>
      <c r="G308" t="s">
        <v>2209</v>
      </c>
      <c r="H308" t="s">
        <v>2244</v>
      </c>
      <c r="I308" t="s">
        <v>2209</v>
      </c>
      <c r="K308" s="86"/>
    </row>
    <row r="309" spans="1:11" customFormat="1" hidden="1" outlineLevel="1" x14ac:dyDescent="0.2">
      <c r="A309" s="51" t="s">
        <v>2871</v>
      </c>
      <c r="B309" s="86">
        <v>45111</v>
      </c>
      <c r="C309" s="20">
        <v>50000</v>
      </c>
      <c r="D309" t="s">
        <v>2860</v>
      </c>
      <c r="E309" t="s">
        <v>2626</v>
      </c>
      <c r="F309" t="str">
        <f t="shared" si="4"/>
        <v>4511150000</v>
      </c>
      <c r="G309" s="276" t="s">
        <v>2201</v>
      </c>
      <c r="H309" t="s">
        <v>2248</v>
      </c>
      <c r="I309" s="208" t="s">
        <v>2265</v>
      </c>
      <c r="K309" s="86"/>
    </row>
    <row r="310" spans="1:11" customFormat="1" hidden="1" outlineLevel="1" x14ac:dyDescent="0.2">
      <c r="A310" s="51" t="s">
        <v>2871</v>
      </c>
      <c r="B310" s="86">
        <v>45111</v>
      </c>
      <c r="C310" s="20">
        <v>63830</v>
      </c>
      <c r="D310" t="s">
        <v>2293</v>
      </c>
      <c r="E310" t="s">
        <v>2627</v>
      </c>
      <c r="F310" t="str">
        <f t="shared" si="4"/>
        <v>4511163830</v>
      </c>
      <c r="G310" t="s">
        <v>2202</v>
      </c>
      <c r="H310" t="s">
        <v>2248</v>
      </c>
      <c r="I310" t="s">
        <v>2268</v>
      </c>
      <c r="K310" s="86"/>
    </row>
    <row r="311" spans="1:11" customFormat="1" hidden="1" outlineLevel="1" x14ac:dyDescent="0.2">
      <c r="A311" s="51" t="s">
        <v>2871</v>
      </c>
      <c r="B311" s="86">
        <v>45111</v>
      </c>
      <c r="C311" s="20">
        <v>122341</v>
      </c>
      <c r="D311" t="s">
        <v>2293</v>
      </c>
      <c r="E311" t="s">
        <v>2628</v>
      </c>
      <c r="F311" t="str">
        <f t="shared" si="4"/>
        <v>45111122341</v>
      </c>
      <c r="G311" t="s">
        <v>2999</v>
      </c>
      <c r="H311" t="s">
        <v>2276</v>
      </c>
      <c r="I311" t="s">
        <v>2276</v>
      </c>
      <c r="K311" s="86"/>
    </row>
    <row r="312" spans="1:11" customFormat="1" hidden="1" outlineLevel="1" x14ac:dyDescent="0.2">
      <c r="A312" s="51" t="s">
        <v>2871</v>
      </c>
      <c r="B312" s="86">
        <v>45111</v>
      </c>
      <c r="C312" s="20">
        <v>169751.21</v>
      </c>
      <c r="D312" t="s">
        <v>2989</v>
      </c>
      <c r="E312" t="s">
        <v>2629</v>
      </c>
      <c r="F312" t="str">
        <f t="shared" si="4"/>
        <v>45111169751,21</v>
      </c>
      <c r="G312" t="s">
        <v>2218</v>
      </c>
      <c r="H312" t="s">
        <v>2248</v>
      </c>
      <c r="I312" t="s">
        <v>2218</v>
      </c>
      <c r="K312" s="86"/>
    </row>
    <row r="313" spans="1:11" customFormat="1" hidden="1" outlineLevel="1" x14ac:dyDescent="0.2">
      <c r="A313" s="51" t="s">
        <v>2871</v>
      </c>
      <c r="B313" s="86">
        <v>45111</v>
      </c>
      <c r="C313" s="20">
        <v>300000</v>
      </c>
      <c r="D313" t="s">
        <v>2470</v>
      </c>
      <c r="E313" t="s">
        <v>2630</v>
      </c>
      <c r="F313" t="str">
        <f t="shared" si="4"/>
        <v>45111300000</v>
      </c>
      <c r="G313" t="s">
        <v>2222</v>
      </c>
      <c r="H313" t="s">
        <v>2248</v>
      </c>
      <c r="I313" t="s">
        <v>2269</v>
      </c>
      <c r="K313" s="86"/>
    </row>
    <row r="314" spans="1:11" customFormat="1" ht="16" hidden="1" outlineLevel="1" x14ac:dyDescent="0.2">
      <c r="A314" s="51" t="s">
        <v>2871</v>
      </c>
      <c r="B314" s="86">
        <v>45113</v>
      </c>
      <c r="C314" s="20">
        <v>542.55999999999995</v>
      </c>
      <c r="D314" t="s">
        <v>7</v>
      </c>
      <c r="E314" s="214" t="s">
        <v>12</v>
      </c>
      <c r="F314" t="str">
        <f t="shared" si="4"/>
        <v>45113542,56</v>
      </c>
      <c r="G314" t="s">
        <v>2204</v>
      </c>
      <c r="H314" t="s">
        <v>2248</v>
      </c>
      <c r="I314" t="s">
        <v>2262</v>
      </c>
      <c r="K314" s="86"/>
    </row>
    <row r="315" spans="1:11" customFormat="1" hidden="1" outlineLevel="1" x14ac:dyDescent="0.2">
      <c r="A315" s="51" t="s">
        <v>2871</v>
      </c>
      <c r="B315" s="86">
        <v>45113</v>
      </c>
      <c r="C315" s="20">
        <v>2300</v>
      </c>
      <c r="D315" t="s">
        <v>2862</v>
      </c>
      <c r="E315" t="s">
        <v>2631</v>
      </c>
      <c r="F315" t="str">
        <f t="shared" si="4"/>
        <v>451132300</v>
      </c>
      <c r="G315" t="s">
        <v>2228</v>
      </c>
      <c r="H315" t="s">
        <v>2276</v>
      </c>
      <c r="I315" t="s">
        <v>2276</v>
      </c>
      <c r="K315" s="86"/>
    </row>
    <row r="316" spans="1:11" customFormat="1" hidden="1" outlineLevel="1" x14ac:dyDescent="0.2">
      <c r="A316" s="51" t="s">
        <v>2871</v>
      </c>
      <c r="B316" s="86">
        <v>45113</v>
      </c>
      <c r="C316" s="20">
        <v>4256</v>
      </c>
      <c r="D316" t="s">
        <v>2293</v>
      </c>
      <c r="E316" t="s">
        <v>2632</v>
      </c>
      <c r="F316" t="str">
        <f t="shared" si="4"/>
        <v>451134256</v>
      </c>
      <c r="G316" t="s">
        <v>2202</v>
      </c>
      <c r="H316" t="s">
        <v>2248</v>
      </c>
      <c r="I316" t="s">
        <v>2268</v>
      </c>
      <c r="K316" s="86"/>
    </row>
    <row r="317" spans="1:11" customFormat="1" hidden="1" outlineLevel="1" x14ac:dyDescent="0.2">
      <c r="A317" s="51" t="s">
        <v>2871</v>
      </c>
      <c r="B317" s="86">
        <v>45113</v>
      </c>
      <c r="C317" s="20">
        <v>50000</v>
      </c>
      <c r="D317" t="s">
        <v>9</v>
      </c>
      <c r="E317" t="s">
        <v>2633</v>
      </c>
      <c r="F317" t="str">
        <f t="shared" si="4"/>
        <v>4511350000</v>
      </c>
      <c r="G317" t="s">
        <v>2213</v>
      </c>
      <c r="H317" t="s">
        <v>2248</v>
      </c>
      <c r="I317" t="s">
        <v>2213</v>
      </c>
      <c r="K317" s="86"/>
    </row>
    <row r="318" spans="1:11" customFormat="1" ht="48" hidden="1" outlineLevel="1" x14ac:dyDescent="0.2">
      <c r="A318" s="51" t="s">
        <v>2871</v>
      </c>
      <c r="B318" s="86">
        <v>45115</v>
      </c>
      <c r="C318" s="20">
        <v>1832</v>
      </c>
      <c r="D318" t="s">
        <v>7</v>
      </c>
      <c r="E318" s="214" t="s">
        <v>2634</v>
      </c>
      <c r="F318" t="str">
        <f t="shared" si="4"/>
        <v>451151832</v>
      </c>
      <c r="G318" t="s">
        <v>2238</v>
      </c>
      <c r="H318" t="s">
        <v>2246</v>
      </c>
      <c r="I318" t="s">
        <v>2266</v>
      </c>
      <c r="K318" s="86"/>
    </row>
    <row r="319" spans="1:11" customFormat="1" ht="32" hidden="1" outlineLevel="1" x14ac:dyDescent="0.2">
      <c r="A319" s="51" t="s">
        <v>2871</v>
      </c>
      <c r="B319" s="86">
        <v>45124</v>
      </c>
      <c r="C319" s="20">
        <v>174</v>
      </c>
      <c r="D319" t="s">
        <v>7</v>
      </c>
      <c r="E319" s="214" t="s">
        <v>2635</v>
      </c>
      <c r="F319" t="str">
        <f t="shared" si="4"/>
        <v>45124174</v>
      </c>
      <c r="G319" t="s">
        <v>2204</v>
      </c>
      <c r="H319" t="s">
        <v>2248</v>
      </c>
      <c r="I319" t="s">
        <v>2262</v>
      </c>
      <c r="K319" s="86"/>
    </row>
    <row r="320" spans="1:11" customFormat="1" ht="16" hidden="1" outlineLevel="1" x14ac:dyDescent="0.2">
      <c r="A320" s="51" t="s">
        <v>2871</v>
      </c>
      <c r="B320" s="86">
        <v>45124</v>
      </c>
      <c r="C320" s="20">
        <v>842.88</v>
      </c>
      <c r="D320" t="s">
        <v>7</v>
      </c>
      <c r="E320" s="214" t="s">
        <v>12</v>
      </c>
      <c r="F320" t="str">
        <f t="shared" si="4"/>
        <v>45124842,88</v>
      </c>
      <c r="G320" t="s">
        <v>2204</v>
      </c>
      <c r="H320" t="s">
        <v>2248</v>
      </c>
      <c r="I320" t="s">
        <v>2262</v>
      </c>
      <c r="K320" s="86"/>
    </row>
    <row r="321" spans="1:11" customFormat="1" ht="32" hidden="1" outlineLevel="1" x14ac:dyDescent="0.2">
      <c r="A321" s="51" t="s">
        <v>2871</v>
      </c>
      <c r="B321" s="86">
        <v>45124</v>
      </c>
      <c r="C321" s="20">
        <v>13436</v>
      </c>
      <c r="D321" t="s">
        <v>2935</v>
      </c>
      <c r="E321" s="214" t="s">
        <v>2587</v>
      </c>
      <c r="F321" t="str">
        <f t="shared" si="4"/>
        <v>4512413436</v>
      </c>
      <c r="G321" t="s">
        <v>2206</v>
      </c>
      <c r="H321" t="s">
        <v>2244</v>
      </c>
      <c r="I321" t="s">
        <v>2209</v>
      </c>
      <c r="K321" s="86"/>
    </row>
    <row r="322" spans="1:11" customFormat="1" ht="16" hidden="1" outlineLevel="1" x14ac:dyDescent="0.2">
      <c r="A322" s="51" t="s">
        <v>2871</v>
      </c>
      <c r="B322" s="86">
        <v>45124</v>
      </c>
      <c r="C322" s="20">
        <v>15225</v>
      </c>
      <c r="D322" t="s">
        <v>2468</v>
      </c>
      <c r="E322" s="214" t="s">
        <v>2609</v>
      </c>
      <c r="F322" t="str">
        <f t="shared" ref="F322:F385" si="5">B322&amp;C322</f>
        <v>4512415225</v>
      </c>
      <c r="G322" t="s">
        <v>2209</v>
      </c>
      <c r="H322" t="s">
        <v>2244</v>
      </c>
      <c r="I322" t="s">
        <v>2209</v>
      </c>
      <c r="K322" s="86"/>
    </row>
    <row r="323" spans="1:11" customFormat="1" ht="16" hidden="1" outlineLevel="1" x14ac:dyDescent="0.2">
      <c r="A323" s="51" t="s">
        <v>2871</v>
      </c>
      <c r="B323" s="86">
        <v>45124</v>
      </c>
      <c r="C323" s="20">
        <v>30450</v>
      </c>
      <c r="D323" t="s">
        <v>16</v>
      </c>
      <c r="E323" s="214" t="s">
        <v>2624</v>
      </c>
      <c r="F323" t="str">
        <f t="shared" si="5"/>
        <v>4512430450</v>
      </c>
      <c r="G323" t="s">
        <v>2209</v>
      </c>
      <c r="H323" t="s">
        <v>2244</v>
      </c>
      <c r="I323" t="s">
        <v>2209</v>
      </c>
      <c r="K323" s="86"/>
    </row>
    <row r="324" spans="1:11" customFormat="1" ht="16" hidden="1" outlineLevel="1" x14ac:dyDescent="0.2">
      <c r="A324" s="51" t="s">
        <v>2871</v>
      </c>
      <c r="B324" s="86">
        <v>45124</v>
      </c>
      <c r="C324" s="20">
        <v>43501</v>
      </c>
      <c r="D324" t="s">
        <v>7</v>
      </c>
      <c r="E324" s="214" t="s">
        <v>2636</v>
      </c>
      <c r="F324" t="str">
        <f t="shared" si="5"/>
        <v>4512443501</v>
      </c>
      <c r="G324" t="s">
        <v>2209</v>
      </c>
      <c r="H324" t="s">
        <v>2244</v>
      </c>
      <c r="I324" t="s">
        <v>2209</v>
      </c>
      <c r="K324" s="86"/>
    </row>
    <row r="325" spans="1:11" customFormat="1" hidden="1" outlineLevel="1" x14ac:dyDescent="0.2">
      <c r="A325" s="51" t="s">
        <v>2871</v>
      </c>
      <c r="B325" s="86">
        <v>45124</v>
      </c>
      <c r="C325" s="20">
        <v>58500</v>
      </c>
      <c r="D325" t="s">
        <v>358</v>
      </c>
      <c r="E325" t="s">
        <v>2637</v>
      </c>
      <c r="F325" t="str">
        <f t="shared" si="5"/>
        <v>4512458500</v>
      </c>
      <c r="G325" t="s">
        <v>2203</v>
      </c>
      <c r="H325" t="s">
        <v>2248</v>
      </c>
      <c r="I325" t="s">
        <v>2273</v>
      </c>
      <c r="K325" s="86"/>
    </row>
    <row r="326" spans="1:11" customFormat="1" hidden="1" outlineLevel="1" x14ac:dyDescent="0.2">
      <c r="A326" s="51" t="s">
        <v>2871</v>
      </c>
      <c r="B326" s="86">
        <v>45124</v>
      </c>
      <c r="C326" s="20">
        <v>217800</v>
      </c>
      <c r="D326" s="53" t="s">
        <v>8</v>
      </c>
      <c r="E326" t="s">
        <v>2638</v>
      </c>
      <c r="F326" t="str">
        <f t="shared" si="5"/>
        <v>45124217800</v>
      </c>
      <c r="G326" t="s">
        <v>2283</v>
      </c>
      <c r="H326" t="s">
        <v>2276</v>
      </c>
      <c r="I326" t="s">
        <v>2276</v>
      </c>
      <c r="K326" s="86"/>
    </row>
    <row r="327" spans="1:11" customFormat="1" hidden="1" outlineLevel="1" x14ac:dyDescent="0.2">
      <c r="A327" s="51" t="s">
        <v>2871</v>
      </c>
      <c r="B327" s="86">
        <v>45124</v>
      </c>
      <c r="C327" s="20">
        <v>358914.76</v>
      </c>
      <c r="D327" t="s">
        <v>28</v>
      </c>
      <c r="E327" t="s">
        <v>2639</v>
      </c>
      <c r="F327" t="str">
        <f t="shared" si="5"/>
        <v>45124358914,76</v>
      </c>
      <c r="G327" t="s">
        <v>2236</v>
      </c>
      <c r="H327" t="s">
        <v>2248</v>
      </c>
      <c r="I327" t="s">
        <v>2236</v>
      </c>
      <c r="K327" s="86"/>
    </row>
    <row r="328" spans="1:11" customFormat="1" hidden="1" outlineLevel="1" x14ac:dyDescent="0.2">
      <c r="A328" s="51" t="s">
        <v>2871</v>
      </c>
      <c r="B328" s="86">
        <v>45131</v>
      </c>
      <c r="C328" s="20">
        <v>1824</v>
      </c>
      <c r="D328" t="s">
        <v>7</v>
      </c>
      <c r="E328" t="s">
        <v>2640</v>
      </c>
      <c r="F328" t="str">
        <f t="shared" si="5"/>
        <v>451311824</v>
      </c>
      <c r="G328" t="s">
        <v>2227</v>
      </c>
      <c r="H328" t="s">
        <v>2276</v>
      </c>
      <c r="I328" t="s">
        <v>2276</v>
      </c>
      <c r="K328" s="86"/>
    </row>
    <row r="329" spans="1:11" customFormat="1" hidden="1" outlineLevel="1" x14ac:dyDescent="0.2">
      <c r="A329" s="51" t="s">
        <v>2871</v>
      </c>
      <c r="B329" s="86">
        <v>45131</v>
      </c>
      <c r="C329" s="20">
        <v>5800</v>
      </c>
      <c r="D329" t="s">
        <v>5</v>
      </c>
      <c r="E329" t="s">
        <v>2641</v>
      </c>
      <c r="F329" t="str">
        <f t="shared" si="5"/>
        <v>451315800</v>
      </c>
      <c r="G329" t="s">
        <v>2240</v>
      </c>
      <c r="H329" t="s">
        <v>2248</v>
      </c>
      <c r="I329" t="s">
        <v>2267</v>
      </c>
      <c r="K329" s="86"/>
    </row>
    <row r="330" spans="1:11" customFormat="1" hidden="1" outlineLevel="1" x14ac:dyDescent="0.2">
      <c r="A330" s="51" t="s">
        <v>2871</v>
      </c>
      <c r="B330" s="86">
        <v>45132</v>
      </c>
      <c r="C330" s="20">
        <v>20202.48</v>
      </c>
      <c r="D330" t="s">
        <v>24</v>
      </c>
      <c r="E330" t="s">
        <v>2642</v>
      </c>
      <c r="F330" t="str">
        <f t="shared" si="5"/>
        <v>4513220202,48</v>
      </c>
      <c r="G330" t="s">
        <v>2203</v>
      </c>
      <c r="H330" t="s">
        <v>2248</v>
      </c>
      <c r="I330" t="s">
        <v>2273</v>
      </c>
      <c r="K330" s="86"/>
    </row>
    <row r="331" spans="1:11" customFormat="1" hidden="1" outlineLevel="1" x14ac:dyDescent="0.2">
      <c r="A331" s="51" t="s">
        <v>2871</v>
      </c>
      <c r="B331" s="86">
        <v>45132</v>
      </c>
      <c r="C331" s="20">
        <v>7150</v>
      </c>
      <c r="D331" s="53" t="s">
        <v>8</v>
      </c>
      <c r="E331" t="s">
        <v>2643</v>
      </c>
      <c r="F331" t="str">
        <f t="shared" si="5"/>
        <v>451327150</v>
      </c>
      <c r="G331" t="s">
        <v>2283</v>
      </c>
      <c r="H331" t="s">
        <v>2276</v>
      </c>
      <c r="I331" t="s">
        <v>2276</v>
      </c>
      <c r="K331" s="86"/>
    </row>
    <row r="332" spans="1:11" customFormat="1" hidden="1" outlineLevel="1" x14ac:dyDescent="0.2">
      <c r="A332" s="51" t="s">
        <v>2871</v>
      </c>
      <c r="B332" s="86">
        <v>45132</v>
      </c>
      <c r="C332" s="20">
        <v>18025</v>
      </c>
      <c r="D332" s="53" t="s">
        <v>8</v>
      </c>
      <c r="E332" t="s">
        <v>2643</v>
      </c>
      <c r="F332" t="str">
        <f t="shared" si="5"/>
        <v>4513218025</v>
      </c>
      <c r="G332" t="s">
        <v>2284</v>
      </c>
      <c r="H332" t="s">
        <v>2248</v>
      </c>
      <c r="I332" t="s">
        <v>2271</v>
      </c>
      <c r="K332" s="86"/>
    </row>
    <row r="333" spans="1:11" customFormat="1" hidden="1" outlineLevel="1" x14ac:dyDescent="0.2">
      <c r="A333" s="51" t="s">
        <v>2871</v>
      </c>
      <c r="B333" s="86">
        <v>45133</v>
      </c>
      <c r="C333" s="20">
        <v>1463</v>
      </c>
      <c r="D333" t="s">
        <v>3174</v>
      </c>
      <c r="E333" t="s">
        <v>2644</v>
      </c>
      <c r="F333" t="str">
        <f t="shared" si="5"/>
        <v>451331463</v>
      </c>
      <c r="G333" s="276" t="s">
        <v>2208</v>
      </c>
      <c r="H333" s="208" t="s">
        <v>2245</v>
      </c>
      <c r="I333" s="208" t="s">
        <v>2213</v>
      </c>
      <c r="K333" s="86"/>
    </row>
    <row r="334" spans="1:11" customFormat="1" hidden="1" outlineLevel="1" x14ac:dyDescent="0.2">
      <c r="A334" s="51" t="s">
        <v>2871</v>
      </c>
      <c r="B334" s="86">
        <v>45133</v>
      </c>
      <c r="C334" s="20">
        <v>118901.89</v>
      </c>
      <c r="D334" t="s">
        <v>21</v>
      </c>
      <c r="E334" t="s">
        <v>2645</v>
      </c>
      <c r="F334" t="str">
        <f t="shared" si="5"/>
        <v>45133118901,89</v>
      </c>
      <c r="G334" t="s">
        <v>2235</v>
      </c>
      <c r="H334" t="s">
        <v>2248</v>
      </c>
      <c r="I334" t="s">
        <v>2235</v>
      </c>
      <c r="K334" s="86"/>
    </row>
    <row r="335" spans="1:11" customFormat="1" hidden="1" outlineLevel="1" x14ac:dyDescent="0.2">
      <c r="A335" s="51" t="s">
        <v>2871</v>
      </c>
      <c r="B335" s="86">
        <v>45133</v>
      </c>
      <c r="C335" s="20">
        <v>152000</v>
      </c>
      <c r="D335" t="s">
        <v>1203</v>
      </c>
      <c r="E335" t="s">
        <v>2646</v>
      </c>
      <c r="F335" t="str">
        <f t="shared" si="5"/>
        <v>45133152000</v>
      </c>
      <c r="G335" t="s">
        <v>2283</v>
      </c>
      <c r="H335" t="s">
        <v>2276</v>
      </c>
      <c r="I335" t="s">
        <v>2276</v>
      </c>
      <c r="K335" s="86"/>
    </row>
    <row r="336" spans="1:11" customFormat="1" ht="32" hidden="1" outlineLevel="1" x14ac:dyDescent="0.2">
      <c r="A336" s="51" t="s">
        <v>2871</v>
      </c>
      <c r="B336" s="86">
        <v>45134</v>
      </c>
      <c r="C336" s="20">
        <v>675</v>
      </c>
      <c r="D336" t="s">
        <v>7</v>
      </c>
      <c r="E336" s="214" t="s">
        <v>2647</v>
      </c>
      <c r="F336" t="str">
        <f t="shared" si="5"/>
        <v>45134675</v>
      </c>
      <c r="G336" t="s">
        <v>2204</v>
      </c>
      <c r="H336" t="s">
        <v>2248</v>
      </c>
      <c r="I336" t="s">
        <v>2262</v>
      </c>
      <c r="K336" s="86"/>
    </row>
    <row r="337" spans="1:11" customFormat="1" ht="32" hidden="1" outlineLevel="1" x14ac:dyDescent="0.2">
      <c r="A337" s="51" t="s">
        <v>2871</v>
      </c>
      <c r="B337" s="86">
        <v>45134</v>
      </c>
      <c r="C337" s="20">
        <v>45000</v>
      </c>
      <c r="D337" t="s">
        <v>7</v>
      </c>
      <c r="E337" s="214" t="s">
        <v>2648</v>
      </c>
      <c r="F337" t="str">
        <f t="shared" si="5"/>
        <v>4513445000</v>
      </c>
      <c r="G337" t="s">
        <v>2238</v>
      </c>
      <c r="H337" t="s">
        <v>2246</v>
      </c>
      <c r="I337" t="s">
        <v>2266</v>
      </c>
      <c r="K337" s="86"/>
    </row>
    <row r="338" spans="1:11" customFormat="1" ht="16" hidden="1" outlineLevel="1" x14ac:dyDescent="0.2">
      <c r="A338" s="51" t="s">
        <v>2871</v>
      </c>
      <c r="B338" s="86">
        <v>45138</v>
      </c>
      <c r="C338" s="20">
        <v>190</v>
      </c>
      <c r="D338" t="s">
        <v>7</v>
      </c>
      <c r="E338" s="214" t="s">
        <v>2649</v>
      </c>
      <c r="F338" t="str">
        <f t="shared" si="5"/>
        <v>45138190</v>
      </c>
      <c r="G338" t="s">
        <v>2204</v>
      </c>
      <c r="H338" t="s">
        <v>2248</v>
      </c>
      <c r="I338" t="s">
        <v>2262</v>
      </c>
      <c r="K338" s="86"/>
    </row>
    <row r="339" spans="1:11" customFormat="1" ht="32" hidden="1" outlineLevel="1" x14ac:dyDescent="0.2">
      <c r="A339" s="51" t="s">
        <v>2871</v>
      </c>
      <c r="B339" s="86">
        <v>45138</v>
      </c>
      <c r="C339" s="20">
        <v>299.76</v>
      </c>
      <c r="D339" t="s">
        <v>7</v>
      </c>
      <c r="E339" s="214" t="s">
        <v>2650</v>
      </c>
      <c r="F339" t="str">
        <f t="shared" si="5"/>
        <v>45138299,76</v>
      </c>
      <c r="G339" t="s">
        <v>2204</v>
      </c>
      <c r="H339" t="s">
        <v>2248</v>
      </c>
      <c r="I339" t="s">
        <v>2262</v>
      </c>
      <c r="K339" s="86"/>
    </row>
    <row r="340" spans="1:11" customFormat="1" ht="32" hidden="1" outlineLevel="1" x14ac:dyDescent="0.2">
      <c r="A340" s="51" t="s">
        <v>2871</v>
      </c>
      <c r="B340" s="86">
        <v>45138</v>
      </c>
      <c r="C340" s="20">
        <v>475</v>
      </c>
      <c r="D340" t="s">
        <v>7</v>
      </c>
      <c r="E340" s="214" t="s">
        <v>2651</v>
      </c>
      <c r="F340" t="str">
        <f t="shared" si="5"/>
        <v>45138475</v>
      </c>
      <c r="G340" t="s">
        <v>2204</v>
      </c>
      <c r="H340" t="s">
        <v>2248</v>
      </c>
      <c r="I340" t="s">
        <v>2262</v>
      </c>
      <c r="K340" s="86"/>
    </row>
    <row r="341" spans="1:11" customFormat="1" ht="16" hidden="1" outlineLevel="1" x14ac:dyDescent="0.2">
      <c r="A341" s="51" t="s">
        <v>2871</v>
      </c>
      <c r="B341" s="86">
        <v>45138</v>
      </c>
      <c r="C341" s="20">
        <v>74939.149999999994</v>
      </c>
      <c r="D341" t="s">
        <v>7</v>
      </c>
      <c r="E341" s="214" t="s">
        <v>2652</v>
      </c>
      <c r="F341" t="str">
        <f t="shared" si="5"/>
        <v>4513874939,15</v>
      </c>
      <c r="G341" t="s">
        <v>2209</v>
      </c>
      <c r="H341" t="s">
        <v>2244</v>
      </c>
      <c r="I341" t="s">
        <v>2209</v>
      </c>
      <c r="K341" s="86"/>
    </row>
    <row r="342" spans="1:11" customFormat="1" ht="32" hidden="1" outlineLevel="1" x14ac:dyDescent="0.2">
      <c r="A342" s="212" t="s">
        <v>2872</v>
      </c>
      <c r="B342" s="86">
        <v>45139</v>
      </c>
      <c r="C342" s="20">
        <v>452.68</v>
      </c>
      <c r="D342" t="s">
        <v>2289</v>
      </c>
      <c r="E342" s="214" t="s">
        <v>2653</v>
      </c>
      <c r="F342" t="str">
        <f t="shared" si="5"/>
        <v>45139452,68</v>
      </c>
      <c r="G342" t="s">
        <v>2206</v>
      </c>
      <c r="H342" t="s">
        <v>2244</v>
      </c>
      <c r="I342" t="s">
        <v>2209</v>
      </c>
      <c r="K342" s="86"/>
    </row>
    <row r="343" spans="1:11" customFormat="1" ht="16" hidden="1" outlineLevel="1" x14ac:dyDescent="0.2">
      <c r="A343" s="51" t="s">
        <v>2872</v>
      </c>
      <c r="B343" s="86">
        <v>45139</v>
      </c>
      <c r="C343" s="20">
        <v>990</v>
      </c>
      <c r="D343" t="s">
        <v>7</v>
      </c>
      <c r="E343" s="214" t="s">
        <v>2654</v>
      </c>
      <c r="F343" t="str">
        <f t="shared" si="5"/>
        <v>45139990</v>
      </c>
      <c r="G343" t="s">
        <v>2204</v>
      </c>
      <c r="H343" t="s">
        <v>2248</v>
      </c>
      <c r="I343" t="s">
        <v>2262</v>
      </c>
      <c r="K343" s="86"/>
    </row>
    <row r="344" spans="1:11" customFormat="1" hidden="1" outlineLevel="1" x14ac:dyDescent="0.2">
      <c r="A344" s="51" t="s">
        <v>2872</v>
      </c>
      <c r="B344" s="86">
        <v>45139</v>
      </c>
      <c r="C344" s="20">
        <v>8163.02</v>
      </c>
      <c r="D344" t="s">
        <v>25</v>
      </c>
      <c r="E344" t="s">
        <v>2655</v>
      </c>
      <c r="F344" t="str">
        <f t="shared" si="5"/>
        <v>451398163,02</v>
      </c>
      <c r="G344" t="s">
        <v>2221</v>
      </c>
      <c r="H344" t="s">
        <v>2248</v>
      </c>
      <c r="I344" t="s">
        <v>2267</v>
      </c>
      <c r="K344" s="86"/>
    </row>
    <row r="345" spans="1:11" customFormat="1" ht="16" hidden="1" outlineLevel="1" x14ac:dyDescent="0.2">
      <c r="A345" s="51" t="s">
        <v>2872</v>
      </c>
      <c r="B345" s="86">
        <v>45139</v>
      </c>
      <c r="C345" s="20">
        <v>15225</v>
      </c>
      <c r="D345" t="s">
        <v>2468</v>
      </c>
      <c r="E345" s="214" t="s">
        <v>2656</v>
      </c>
      <c r="F345" t="str">
        <f t="shared" si="5"/>
        <v>4513915225</v>
      </c>
      <c r="G345" t="s">
        <v>2209</v>
      </c>
      <c r="H345" t="s">
        <v>2244</v>
      </c>
      <c r="I345" t="s">
        <v>2209</v>
      </c>
      <c r="K345" s="86"/>
    </row>
    <row r="346" spans="1:11" customFormat="1" ht="16" hidden="1" outlineLevel="1" x14ac:dyDescent="0.2">
      <c r="A346" s="51" t="s">
        <v>2872</v>
      </c>
      <c r="B346" s="86">
        <v>45139</v>
      </c>
      <c r="C346" s="20">
        <v>16591</v>
      </c>
      <c r="D346" t="s">
        <v>2935</v>
      </c>
      <c r="E346" s="214" t="s">
        <v>2657</v>
      </c>
      <c r="F346" t="str">
        <f t="shared" si="5"/>
        <v>4513916591</v>
      </c>
      <c r="G346" t="s">
        <v>2206</v>
      </c>
      <c r="H346" t="s">
        <v>2244</v>
      </c>
      <c r="I346" t="s">
        <v>2209</v>
      </c>
      <c r="K346" s="86"/>
    </row>
    <row r="347" spans="1:11" customFormat="1" ht="32" hidden="1" outlineLevel="1" x14ac:dyDescent="0.2">
      <c r="A347" s="51" t="s">
        <v>2872</v>
      </c>
      <c r="B347" s="86">
        <v>45139</v>
      </c>
      <c r="C347" s="20">
        <v>46133</v>
      </c>
      <c r="D347" t="s">
        <v>2935</v>
      </c>
      <c r="E347" s="214" t="s">
        <v>2658</v>
      </c>
      <c r="F347" t="str">
        <f t="shared" si="5"/>
        <v>4513946133</v>
      </c>
      <c r="G347" t="s">
        <v>2206</v>
      </c>
      <c r="H347" t="s">
        <v>2244</v>
      </c>
      <c r="I347" t="s">
        <v>2209</v>
      </c>
      <c r="K347" s="86"/>
    </row>
    <row r="348" spans="1:11" customFormat="1" ht="16" hidden="1" outlineLevel="1" x14ac:dyDescent="0.2">
      <c r="A348" s="51" t="s">
        <v>2872</v>
      </c>
      <c r="B348" s="86">
        <v>45139</v>
      </c>
      <c r="C348" s="20">
        <v>46585.78</v>
      </c>
      <c r="D348" t="s">
        <v>16</v>
      </c>
      <c r="E348" s="214" t="s">
        <v>2659</v>
      </c>
      <c r="F348" t="str">
        <f t="shared" si="5"/>
        <v>4513946585,78</v>
      </c>
      <c r="G348" t="s">
        <v>2209</v>
      </c>
      <c r="H348" t="s">
        <v>2244</v>
      </c>
      <c r="I348" t="s">
        <v>2209</v>
      </c>
      <c r="K348" s="86"/>
    </row>
    <row r="349" spans="1:11" customFormat="1" ht="16" hidden="1" outlineLevel="1" x14ac:dyDescent="0.2">
      <c r="A349" s="51" t="s">
        <v>2872</v>
      </c>
      <c r="B349" s="86">
        <v>45140</v>
      </c>
      <c r="C349" s="20">
        <v>1995.72</v>
      </c>
      <c r="D349" t="s">
        <v>7</v>
      </c>
      <c r="E349" s="214" t="s">
        <v>12</v>
      </c>
      <c r="F349" t="str">
        <f t="shared" si="5"/>
        <v>451401995,72</v>
      </c>
      <c r="G349" t="s">
        <v>2204</v>
      </c>
      <c r="H349" t="s">
        <v>2248</v>
      </c>
      <c r="I349" t="s">
        <v>2262</v>
      </c>
      <c r="K349" s="86"/>
    </row>
    <row r="350" spans="1:11" customFormat="1" hidden="1" outlineLevel="1" x14ac:dyDescent="0.2">
      <c r="A350" s="51" t="s">
        <v>2872</v>
      </c>
      <c r="B350" s="86">
        <v>45140</v>
      </c>
      <c r="C350" s="20">
        <v>3206.97</v>
      </c>
      <c r="D350" t="s">
        <v>3174</v>
      </c>
      <c r="E350" t="s">
        <v>2660</v>
      </c>
      <c r="F350" t="str">
        <f t="shared" si="5"/>
        <v>451403206,97</v>
      </c>
      <c r="G350" s="276" t="s">
        <v>2208</v>
      </c>
      <c r="H350" s="208" t="s">
        <v>2245</v>
      </c>
      <c r="I350" s="208" t="s">
        <v>2213</v>
      </c>
      <c r="K350" s="86"/>
    </row>
    <row r="351" spans="1:11" customFormat="1" hidden="1" outlineLevel="1" x14ac:dyDescent="0.2">
      <c r="A351" s="51" t="s">
        <v>2872</v>
      </c>
      <c r="B351" s="86">
        <v>45140</v>
      </c>
      <c r="C351" s="20">
        <v>50000</v>
      </c>
      <c r="D351" t="s">
        <v>2860</v>
      </c>
      <c r="E351" t="s">
        <v>2661</v>
      </c>
      <c r="F351" t="str">
        <f t="shared" si="5"/>
        <v>4514050000</v>
      </c>
      <c r="G351" s="276" t="s">
        <v>2201</v>
      </c>
      <c r="H351" t="s">
        <v>2248</v>
      </c>
      <c r="I351" s="208" t="s">
        <v>2265</v>
      </c>
      <c r="K351" s="86"/>
    </row>
    <row r="352" spans="1:11" customFormat="1" hidden="1" outlineLevel="1" x14ac:dyDescent="0.2">
      <c r="A352" s="51" t="s">
        <v>2872</v>
      </c>
      <c r="B352" s="86">
        <v>45140</v>
      </c>
      <c r="C352" s="20">
        <v>70000</v>
      </c>
      <c r="D352" t="s">
        <v>9</v>
      </c>
      <c r="E352" t="s">
        <v>2662</v>
      </c>
      <c r="F352" t="str">
        <f t="shared" si="5"/>
        <v>4514070000</v>
      </c>
      <c r="G352" t="s">
        <v>2213</v>
      </c>
      <c r="H352" t="s">
        <v>2248</v>
      </c>
      <c r="I352" t="s">
        <v>2213</v>
      </c>
      <c r="K352" s="86"/>
    </row>
    <row r="353" spans="1:11" customFormat="1" hidden="1" outlineLevel="1" x14ac:dyDescent="0.2">
      <c r="A353" s="51" t="s">
        <v>2872</v>
      </c>
      <c r="B353" s="86">
        <v>45140</v>
      </c>
      <c r="C353" s="20">
        <v>167761</v>
      </c>
      <c r="D353" t="s">
        <v>2293</v>
      </c>
      <c r="E353" t="s">
        <v>2663</v>
      </c>
      <c r="F353" t="str">
        <f t="shared" si="5"/>
        <v>45140167761</v>
      </c>
      <c r="G353" t="s">
        <v>2999</v>
      </c>
      <c r="H353" t="s">
        <v>2276</v>
      </c>
      <c r="I353" t="s">
        <v>2276</v>
      </c>
      <c r="K353" s="86"/>
    </row>
    <row r="354" spans="1:11" customFormat="1" hidden="1" outlineLevel="1" x14ac:dyDescent="0.2">
      <c r="A354" s="51" t="s">
        <v>2872</v>
      </c>
      <c r="B354" s="86">
        <v>45141</v>
      </c>
      <c r="C354" s="20">
        <v>1755</v>
      </c>
      <c r="D354" s="53" t="s">
        <v>8</v>
      </c>
      <c r="E354" t="s">
        <v>2664</v>
      </c>
      <c r="F354" t="str">
        <f t="shared" si="5"/>
        <v>451411755</v>
      </c>
      <c r="G354" t="s">
        <v>2283</v>
      </c>
      <c r="H354" t="s">
        <v>2276</v>
      </c>
      <c r="I354" t="s">
        <v>2276</v>
      </c>
      <c r="K354" s="86"/>
    </row>
    <row r="355" spans="1:11" customFormat="1" hidden="1" outlineLevel="1" x14ac:dyDescent="0.2">
      <c r="A355" s="51" t="s">
        <v>2872</v>
      </c>
      <c r="B355" s="86">
        <v>45147</v>
      </c>
      <c r="C355" s="20">
        <v>5027</v>
      </c>
      <c r="D355" t="s">
        <v>7</v>
      </c>
      <c r="E355" t="s">
        <v>2665</v>
      </c>
      <c r="F355" t="str">
        <f t="shared" si="5"/>
        <v>451475027</v>
      </c>
      <c r="G355" t="s">
        <v>2227</v>
      </c>
      <c r="H355" t="s">
        <v>2248</v>
      </c>
      <c r="I355" t="s">
        <v>2268</v>
      </c>
      <c r="K355" s="86"/>
    </row>
    <row r="356" spans="1:11" customFormat="1" ht="16" hidden="1" outlineLevel="1" x14ac:dyDescent="0.2">
      <c r="A356" s="51" t="s">
        <v>2872</v>
      </c>
      <c r="B356" s="86">
        <v>45149</v>
      </c>
      <c r="C356" s="20">
        <v>198.12</v>
      </c>
      <c r="D356" t="s">
        <v>7</v>
      </c>
      <c r="E356" s="214" t="s">
        <v>12</v>
      </c>
      <c r="F356" t="str">
        <f t="shared" si="5"/>
        <v>45149198,12</v>
      </c>
      <c r="G356" t="s">
        <v>2204</v>
      </c>
      <c r="H356" t="s">
        <v>2248</v>
      </c>
      <c r="I356" t="s">
        <v>2262</v>
      </c>
      <c r="K356" s="86"/>
    </row>
    <row r="357" spans="1:11" customFormat="1" hidden="1" outlineLevel="1" x14ac:dyDescent="0.2">
      <c r="A357" s="51" t="s">
        <v>2872</v>
      </c>
      <c r="B357" s="86">
        <v>45149</v>
      </c>
      <c r="C357" s="20">
        <v>7500</v>
      </c>
      <c r="D357" t="s">
        <v>3175</v>
      </c>
      <c r="E357" t="s">
        <v>2666</v>
      </c>
      <c r="F357" t="str">
        <f t="shared" si="5"/>
        <v>451497500</v>
      </c>
      <c r="G357" s="276" t="s">
        <v>2201</v>
      </c>
      <c r="H357" t="s">
        <v>2248</v>
      </c>
      <c r="I357" s="208" t="s">
        <v>2265</v>
      </c>
      <c r="K357" s="86"/>
    </row>
    <row r="358" spans="1:11" customFormat="1" hidden="1" outlineLevel="1" x14ac:dyDescent="0.2">
      <c r="A358" s="51" t="s">
        <v>2872</v>
      </c>
      <c r="B358" s="86">
        <v>45149</v>
      </c>
      <c r="C358" s="20">
        <v>10120</v>
      </c>
      <c r="D358" t="s">
        <v>2293</v>
      </c>
      <c r="E358" t="s">
        <v>2627</v>
      </c>
      <c r="F358" t="str">
        <f t="shared" si="5"/>
        <v>4514910120</v>
      </c>
      <c r="G358" t="s">
        <v>2999</v>
      </c>
      <c r="H358" t="s">
        <v>2276</v>
      </c>
      <c r="I358" t="s">
        <v>2276</v>
      </c>
      <c r="K358" s="86"/>
    </row>
    <row r="359" spans="1:11" customFormat="1" hidden="1" outlineLevel="1" x14ac:dyDescent="0.2">
      <c r="A359" s="51" t="s">
        <v>2872</v>
      </c>
      <c r="B359" s="86">
        <v>45149</v>
      </c>
      <c r="C359" s="20">
        <v>13468.32</v>
      </c>
      <c r="D359" t="s">
        <v>24</v>
      </c>
      <c r="E359" t="s">
        <v>2667</v>
      </c>
      <c r="F359" t="str">
        <f t="shared" si="5"/>
        <v>4514913468,32</v>
      </c>
      <c r="G359" t="s">
        <v>2203</v>
      </c>
      <c r="H359" t="s">
        <v>2248</v>
      </c>
      <c r="I359" t="s">
        <v>2273</v>
      </c>
      <c r="K359" s="86"/>
    </row>
    <row r="360" spans="1:11" customFormat="1" hidden="1" outlineLevel="1" x14ac:dyDescent="0.2">
      <c r="A360" s="51" t="s">
        <v>2872</v>
      </c>
      <c r="B360" s="86">
        <v>45149</v>
      </c>
      <c r="C360" s="20">
        <v>15000</v>
      </c>
      <c r="D360" t="s">
        <v>47</v>
      </c>
      <c r="E360" t="s">
        <v>2668</v>
      </c>
      <c r="F360" t="str">
        <f t="shared" si="5"/>
        <v>4514915000</v>
      </c>
      <c r="G360" t="s">
        <v>2224</v>
      </c>
      <c r="H360" t="s">
        <v>2248</v>
      </c>
      <c r="I360" t="s">
        <v>2427</v>
      </c>
      <c r="K360" s="86"/>
    </row>
    <row r="361" spans="1:11" customFormat="1" hidden="1" outlineLevel="1" x14ac:dyDescent="0.2">
      <c r="A361" s="51" t="s">
        <v>2872</v>
      </c>
      <c r="B361" s="86">
        <v>45149</v>
      </c>
      <c r="C361" s="20">
        <v>58500</v>
      </c>
      <c r="D361" t="s">
        <v>358</v>
      </c>
      <c r="E361" t="s">
        <v>2669</v>
      </c>
      <c r="F361" t="str">
        <f t="shared" si="5"/>
        <v>4514958500</v>
      </c>
      <c r="G361" t="s">
        <v>2203</v>
      </c>
      <c r="H361" t="s">
        <v>2248</v>
      </c>
      <c r="I361" t="s">
        <v>2273</v>
      </c>
      <c r="K361" s="86"/>
    </row>
    <row r="362" spans="1:11" customFormat="1" hidden="1" outlineLevel="1" x14ac:dyDescent="0.2">
      <c r="A362" s="51" t="s">
        <v>2872</v>
      </c>
      <c r="B362" s="86">
        <v>45149</v>
      </c>
      <c r="C362" s="20">
        <v>300000</v>
      </c>
      <c r="D362" t="s">
        <v>2470</v>
      </c>
      <c r="E362" t="s">
        <v>2670</v>
      </c>
      <c r="F362" t="str">
        <f t="shared" si="5"/>
        <v>45149300000</v>
      </c>
      <c r="G362" t="s">
        <v>2222</v>
      </c>
      <c r="H362" t="s">
        <v>2248</v>
      </c>
      <c r="I362" t="s">
        <v>2269</v>
      </c>
      <c r="K362" s="86"/>
    </row>
    <row r="363" spans="1:11" customFormat="1" hidden="1" outlineLevel="1" x14ac:dyDescent="0.2">
      <c r="A363" s="51" t="s">
        <v>2872</v>
      </c>
      <c r="B363" s="86">
        <v>45149</v>
      </c>
      <c r="C363" s="20">
        <v>300000</v>
      </c>
      <c r="D363" t="s">
        <v>2470</v>
      </c>
      <c r="E363" t="s">
        <v>2671</v>
      </c>
      <c r="F363" t="str">
        <f t="shared" si="5"/>
        <v>45149300000</v>
      </c>
      <c r="G363" t="s">
        <v>2222</v>
      </c>
      <c r="H363" t="s">
        <v>2248</v>
      </c>
      <c r="I363" t="s">
        <v>2269</v>
      </c>
      <c r="K363" s="86"/>
    </row>
    <row r="364" spans="1:11" customFormat="1" ht="32" hidden="1" outlineLevel="1" x14ac:dyDescent="0.2">
      <c r="A364" s="51" t="s">
        <v>2872</v>
      </c>
      <c r="B364" s="86">
        <v>45152</v>
      </c>
      <c r="C364" s="20">
        <v>3</v>
      </c>
      <c r="D364" t="s">
        <v>7</v>
      </c>
      <c r="E364" s="214" t="s">
        <v>2672</v>
      </c>
      <c r="F364" t="str">
        <f t="shared" si="5"/>
        <v>451523</v>
      </c>
      <c r="G364" t="s">
        <v>2204</v>
      </c>
      <c r="H364" t="s">
        <v>2248</v>
      </c>
      <c r="I364" t="s">
        <v>2262</v>
      </c>
      <c r="K364" s="86"/>
    </row>
    <row r="365" spans="1:11" customFormat="1" ht="32" hidden="1" outlineLevel="1" x14ac:dyDescent="0.2">
      <c r="A365" s="51" t="s">
        <v>2872</v>
      </c>
      <c r="B365" s="86">
        <v>45152</v>
      </c>
      <c r="C365" s="20">
        <v>180</v>
      </c>
      <c r="D365" t="s">
        <v>7</v>
      </c>
      <c r="E365" s="214" t="s">
        <v>2673</v>
      </c>
      <c r="F365" t="str">
        <f t="shared" si="5"/>
        <v>45152180</v>
      </c>
      <c r="G365" t="s">
        <v>2204</v>
      </c>
      <c r="H365" t="s">
        <v>2248</v>
      </c>
      <c r="I365" t="s">
        <v>2262</v>
      </c>
      <c r="K365" s="86"/>
    </row>
    <row r="366" spans="1:11" customFormat="1" ht="32" hidden="1" outlineLevel="1" x14ac:dyDescent="0.2">
      <c r="A366" s="51" t="s">
        <v>2872</v>
      </c>
      <c r="B366" s="86">
        <v>45152</v>
      </c>
      <c r="C366" s="20">
        <v>200</v>
      </c>
      <c r="D366" t="s">
        <v>7</v>
      </c>
      <c r="E366" s="214" t="s">
        <v>2674</v>
      </c>
      <c r="F366" t="str">
        <f t="shared" si="5"/>
        <v>45152200</v>
      </c>
      <c r="G366" t="s">
        <v>2238</v>
      </c>
      <c r="H366" t="s">
        <v>2246</v>
      </c>
      <c r="I366" t="s">
        <v>2266</v>
      </c>
      <c r="K366" s="86"/>
    </row>
    <row r="367" spans="1:11" customFormat="1" ht="32" hidden="1" outlineLevel="1" x14ac:dyDescent="0.2">
      <c r="A367" s="51" t="s">
        <v>2872</v>
      </c>
      <c r="B367" s="86">
        <v>45152</v>
      </c>
      <c r="C367" s="20">
        <v>12000</v>
      </c>
      <c r="D367" t="s">
        <v>7</v>
      </c>
      <c r="E367" s="214" t="s">
        <v>2675</v>
      </c>
      <c r="F367" t="str">
        <f t="shared" si="5"/>
        <v>4515212000</v>
      </c>
      <c r="G367" t="s">
        <v>2238</v>
      </c>
      <c r="H367" t="s">
        <v>2246</v>
      </c>
      <c r="I367" t="s">
        <v>2266</v>
      </c>
      <c r="K367" s="86"/>
    </row>
    <row r="368" spans="1:11" customFormat="1" ht="32" hidden="1" outlineLevel="1" x14ac:dyDescent="0.2">
      <c r="A368" s="51" t="s">
        <v>2872</v>
      </c>
      <c r="B368" s="86">
        <v>45154</v>
      </c>
      <c r="C368" s="20">
        <v>466.5</v>
      </c>
      <c r="D368" t="s">
        <v>7</v>
      </c>
      <c r="E368" s="214" t="s">
        <v>2676</v>
      </c>
      <c r="F368" t="str">
        <f t="shared" si="5"/>
        <v>45154466,5</v>
      </c>
      <c r="G368" t="s">
        <v>2204</v>
      </c>
      <c r="H368" t="s">
        <v>2248</v>
      </c>
      <c r="I368" t="s">
        <v>2262</v>
      </c>
      <c r="K368" s="86"/>
    </row>
    <row r="369" spans="1:11" customFormat="1" ht="32" hidden="1" outlineLevel="1" x14ac:dyDescent="0.2">
      <c r="A369" s="51" t="s">
        <v>2872</v>
      </c>
      <c r="B369" s="86">
        <v>45154</v>
      </c>
      <c r="C369" s="20">
        <v>31100</v>
      </c>
      <c r="D369" t="s">
        <v>7</v>
      </c>
      <c r="E369" s="214" t="s">
        <v>2677</v>
      </c>
      <c r="F369" t="str">
        <f t="shared" si="5"/>
        <v>4515431100</v>
      </c>
      <c r="G369" t="s">
        <v>2238</v>
      </c>
      <c r="H369" t="s">
        <v>2246</v>
      </c>
      <c r="I369" t="s">
        <v>2266</v>
      </c>
      <c r="K369" s="86"/>
    </row>
    <row r="370" spans="1:11" customFormat="1" ht="32" hidden="1" outlineLevel="1" x14ac:dyDescent="0.2">
      <c r="A370" s="51" t="s">
        <v>2872</v>
      </c>
      <c r="B370" s="86">
        <v>45155</v>
      </c>
      <c r="C370" s="20">
        <v>125.13</v>
      </c>
      <c r="D370" t="s">
        <v>7</v>
      </c>
      <c r="E370" s="214" t="s">
        <v>2678</v>
      </c>
      <c r="F370" t="str">
        <f t="shared" si="5"/>
        <v>45155125,13</v>
      </c>
      <c r="G370" t="s">
        <v>2204</v>
      </c>
      <c r="H370" t="s">
        <v>2248</v>
      </c>
      <c r="I370" t="s">
        <v>2262</v>
      </c>
      <c r="K370" s="86"/>
    </row>
    <row r="371" spans="1:11" customFormat="1" ht="32" hidden="1" outlineLevel="1" x14ac:dyDescent="0.2">
      <c r="A371" s="51" t="s">
        <v>2872</v>
      </c>
      <c r="B371" s="86">
        <v>45155</v>
      </c>
      <c r="C371" s="20">
        <v>439</v>
      </c>
      <c r="D371" t="s">
        <v>2289</v>
      </c>
      <c r="E371" s="214" t="s">
        <v>2679</v>
      </c>
      <c r="F371" t="str">
        <f t="shared" si="5"/>
        <v>45155439</v>
      </c>
      <c r="G371" t="s">
        <v>2206</v>
      </c>
      <c r="H371" t="s">
        <v>2244</v>
      </c>
      <c r="I371" t="s">
        <v>2209</v>
      </c>
      <c r="K371" s="86"/>
    </row>
    <row r="372" spans="1:11" customFormat="1" ht="16" hidden="1" outlineLevel="1" x14ac:dyDescent="0.2">
      <c r="A372" s="51" t="s">
        <v>2872</v>
      </c>
      <c r="B372" s="86">
        <v>45155</v>
      </c>
      <c r="C372" s="20">
        <v>1174.5</v>
      </c>
      <c r="D372" t="s">
        <v>7</v>
      </c>
      <c r="E372" s="214" t="s">
        <v>12</v>
      </c>
      <c r="F372" t="str">
        <f t="shared" si="5"/>
        <v>451551174,5</v>
      </c>
      <c r="G372" t="s">
        <v>2204</v>
      </c>
      <c r="H372" t="s">
        <v>2248</v>
      </c>
      <c r="I372" t="s">
        <v>2262</v>
      </c>
      <c r="K372" s="86"/>
    </row>
    <row r="373" spans="1:11" customFormat="1" hidden="1" outlineLevel="1" x14ac:dyDescent="0.2">
      <c r="A373" s="51" t="s">
        <v>2872</v>
      </c>
      <c r="B373" s="86">
        <v>45155</v>
      </c>
      <c r="C373" s="20">
        <v>7600</v>
      </c>
      <c r="D373" t="s">
        <v>2995</v>
      </c>
      <c r="E373" t="s">
        <v>2680</v>
      </c>
      <c r="F373" t="str">
        <f t="shared" si="5"/>
        <v>451557600</v>
      </c>
      <c r="G373" t="s">
        <v>2227</v>
      </c>
      <c r="H373" s="208" t="s">
        <v>2248</v>
      </c>
      <c r="I373" s="208" t="s">
        <v>2268</v>
      </c>
      <c r="K373" s="86"/>
    </row>
    <row r="374" spans="1:11" customFormat="1" hidden="1" outlineLevel="1" x14ac:dyDescent="0.2">
      <c r="A374" s="51" t="s">
        <v>2872</v>
      </c>
      <c r="B374" s="86">
        <v>45155</v>
      </c>
      <c r="C374" s="20">
        <v>10000</v>
      </c>
      <c r="D374" s="53" t="s">
        <v>108</v>
      </c>
      <c r="E374" t="s">
        <v>2681</v>
      </c>
      <c r="F374" t="str">
        <f t="shared" si="5"/>
        <v>4515510000</v>
      </c>
      <c r="G374" t="s">
        <v>2431</v>
      </c>
      <c r="H374" t="s">
        <v>2429</v>
      </c>
      <c r="I374" t="s">
        <v>2432</v>
      </c>
      <c r="K374" s="86"/>
    </row>
    <row r="375" spans="1:11" customFormat="1" ht="16" hidden="1" outlineLevel="1" x14ac:dyDescent="0.2">
      <c r="A375" s="51" t="s">
        <v>2872</v>
      </c>
      <c r="B375" s="86">
        <v>45155</v>
      </c>
      <c r="C375" s="20">
        <v>15225</v>
      </c>
      <c r="D375" t="s">
        <v>2468</v>
      </c>
      <c r="E375" s="214" t="s">
        <v>2682</v>
      </c>
      <c r="F375" t="str">
        <f t="shared" si="5"/>
        <v>4515515225</v>
      </c>
      <c r="G375" t="s">
        <v>2209</v>
      </c>
      <c r="H375" t="s">
        <v>2244</v>
      </c>
      <c r="I375" t="s">
        <v>2209</v>
      </c>
      <c r="K375" s="86"/>
    </row>
    <row r="376" spans="1:11" customFormat="1" ht="16" hidden="1" outlineLevel="1" x14ac:dyDescent="0.2">
      <c r="A376" s="51" t="s">
        <v>2872</v>
      </c>
      <c r="B376" s="86">
        <v>45155</v>
      </c>
      <c r="C376" s="20">
        <v>31283</v>
      </c>
      <c r="D376" t="s">
        <v>7</v>
      </c>
      <c r="E376" s="214" t="s">
        <v>2683</v>
      </c>
      <c r="F376" t="str">
        <f t="shared" si="5"/>
        <v>4515531283</v>
      </c>
      <c r="G376" t="s">
        <v>2209</v>
      </c>
      <c r="H376" t="s">
        <v>2244</v>
      </c>
      <c r="I376" t="s">
        <v>2209</v>
      </c>
      <c r="K376" s="86"/>
    </row>
    <row r="377" spans="1:11" customFormat="1" ht="16" hidden="1" outlineLevel="1" x14ac:dyDescent="0.2">
      <c r="A377" s="51" t="s">
        <v>2872</v>
      </c>
      <c r="B377" s="86">
        <v>45155</v>
      </c>
      <c r="C377" s="20">
        <v>43500</v>
      </c>
      <c r="D377" t="s">
        <v>16</v>
      </c>
      <c r="E377" s="214" t="s">
        <v>2684</v>
      </c>
      <c r="F377" t="str">
        <f t="shared" si="5"/>
        <v>4515543500</v>
      </c>
      <c r="G377" t="s">
        <v>2209</v>
      </c>
      <c r="H377" t="s">
        <v>2244</v>
      </c>
      <c r="I377" t="s">
        <v>2209</v>
      </c>
      <c r="K377" s="86"/>
    </row>
    <row r="378" spans="1:11" customFormat="1" hidden="1" outlineLevel="1" x14ac:dyDescent="0.2">
      <c r="A378" s="51" t="s">
        <v>2872</v>
      </c>
      <c r="B378" s="86">
        <v>45156</v>
      </c>
      <c r="C378" s="20">
        <v>387460.09</v>
      </c>
      <c r="D378" t="s">
        <v>28</v>
      </c>
      <c r="E378" t="s">
        <v>2685</v>
      </c>
      <c r="F378" t="str">
        <f t="shared" si="5"/>
        <v>45156387460,09</v>
      </c>
      <c r="G378" t="s">
        <v>2236</v>
      </c>
      <c r="H378" t="s">
        <v>2248</v>
      </c>
      <c r="I378" t="s">
        <v>2236</v>
      </c>
      <c r="K378" s="86"/>
    </row>
    <row r="379" spans="1:11" customFormat="1" ht="32" hidden="1" outlineLevel="1" x14ac:dyDescent="0.2">
      <c r="A379" s="51" t="s">
        <v>2872</v>
      </c>
      <c r="B379" s="86">
        <v>45157</v>
      </c>
      <c r="C379" s="20">
        <v>4785</v>
      </c>
      <c r="D379" t="s">
        <v>7</v>
      </c>
      <c r="E379" s="214" t="s">
        <v>2686</v>
      </c>
      <c r="F379" t="str">
        <f t="shared" si="5"/>
        <v>451574785</v>
      </c>
      <c r="G379" t="s">
        <v>2238</v>
      </c>
      <c r="H379" t="s">
        <v>2246</v>
      </c>
      <c r="I379" t="s">
        <v>2266</v>
      </c>
      <c r="K379" s="86"/>
    </row>
    <row r="380" spans="1:11" customFormat="1" hidden="1" outlineLevel="1" x14ac:dyDescent="0.2">
      <c r="A380" s="51" t="s">
        <v>2872</v>
      </c>
      <c r="B380" s="86">
        <v>45159</v>
      </c>
      <c r="C380" s="20">
        <v>8143.68</v>
      </c>
      <c r="D380" t="s">
        <v>25</v>
      </c>
      <c r="E380" t="s">
        <v>2687</v>
      </c>
      <c r="F380" t="str">
        <f t="shared" si="5"/>
        <v>451598143,68</v>
      </c>
      <c r="G380" t="s">
        <v>2221</v>
      </c>
      <c r="H380" t="s">
        <v>2248</v>
      </c>
      <c r="I380" t="s">
        <v>2267</v>
      </c>
      <c r="K380" s="86"/>
    </row>
    <row r="381" spans="1:11" customFormat="1" hidden="1" outlineLevel="1" x14ac:dyDescent="0.2">
      <c r="A381" s="51" t="s">
        <v>2872</v>
      </c>
      <c r="B381" s="86">
        <v>45163</v>
      </c>
      <c r="C381" s="20">
        <v>520241.22</v>
      </c>
      <c r="D381" t="s">
        <v>28</v>
      </c>
      <c r="E381" t="s">
        <v>2688</v>
      </c>
      <c r="F381" t="str">
        <f t="shared" si="5"/>
        <v>45163520241,22</v>
      </c>
      <c r="G381" t="s">
        <v>2236</v>
      </c>
      <c r="H381" t="s">
        <v>2248</v>
      </c>
      <c r="I381" t="s">
        <v>2236</v>
      </c>
      <c r="K381" s="86"/>
    </row>
    <row r="382" spans="1:11" customFormat="1" hidden="1" outlineLevel="1" x14ac:dyDescent="0.2">
      <c r="A382" s="51" t="s">
        <v>2872</v>
      </c>
      <c r="B382" s="86">
        <v>45166</v>
      </c>
      <c r="C382" s="20">
        <v>23010</v>
      </c>
      <c r="D382" t="s">
        <v>7</v>
      </c>
      <c r="E382" t="s">
        <v>2689</v>
      </c>
      <c r="F382" t="str">
        <f t="shared" si="5"/>
        <v>4516623010</v>
      </c>
      <c r="G382" t="s">
        <v>2227</v>
      </c>
      <c r="H382" t="s">
        <v>2248</v>
      </c>
      <c r="I382" t="s">
        <v>2268</v>
      </c>
      <c r="K382" s="86"/>
    </row>
    <row r="383" spans="1:11" customFormat="1" hidden="1" outlineLevel="1" x14ac:dyDescent="0.2">
      <c r="A383" s="51" t="s">
        <v>2872</v>
      </c>
      <c r="B383" s="86">
        <v>45167</v>
      </c>
      <c r="C383" s="20">
        <v>850</v>
      </c>
      <c r="D383" t="s">
        <v>3174</v>
      </c>
      <c r="E383" t="s">
        <v>2690</v>
      </c>
      <c r="F383" t="str">
        <f t="shared" si="5"/>
        <v>45167850</v>
      </c>
      <c r="G383" s="276" t="s">
        <v>2208</v>
      </c>
      <c r="H383" s="208" t="s">
        <v>2245</v>
      </c>
      <c r="I383" s="208" t="s">
        <v>2213</v>
      </c>
      <c r="K383" s="86"/>
    </row>
    <row r="384" spans="1:11" customFormat="1" hidden="1" outlineLevel="1" x14ac:dyDescent="0.2">
      <c r="A384" s="51" t="s">
        <v>2872</v>
      </c>
      <c r="B384" s="86">
        <v>45167</v>
      </c>
      <c r="C384" s="20">
        <v>950</v>
      </c>
      <c r="D384" s="53" t="s">
        <v>8</v>
      </c>
      <c r="E384" t="s">
        <v>2691</v>
      </c>
      <c r="F384" t="str">
        <f t="shared" si="5"/>
        <v>45167950</v>
      </c>
      <c r="G384" t="s">
        <v>2283</v>
      </c>
      <c r="H384" t="s">
        <v>2276</v>
      </c>
      <c r="I384" t="s">
        <v>2276</v>
      </c>
      <c r="K384" s="86"/>
    </row>
    <row r="385" spans="1:13" customFormat="1" ht="16" hidden="1" outlineLevel="1" x14ac:dyDescent="0.2">
      <c r="A385" s="51" t="s">
        <v>2872</v>
      </c>
      <c r="B385" s="86">
        <v>45167</v>
      </c>
      <c r="C385" s="20">
        <v>2627.82</v>
      </c>
      <c r="D385" t="s">
        <v>7</v>
      </c>
      <c r="E385" s="214" t="s">
        <v>12</v>
      </c>
      <c r="F385" t="str">
        <f t="shared" si="5"/>
        <v>451672627,82</v>
      </c>
      <c r="G385" t="s">
        <v>2204</v>
      </c>
      <c r="H385" t="s">
        <v>2248</v>
      </c>
      <c r="I385" t="s">
        <v>2262</v>
      </c>
      <c r="K385" s="86"/>
    </row>
    <row r="386" spans="1:13" customFormat="1" ht="16" hidden="1" outlineLevel="1" x14ac:dyDescent="0.2">
      <c r="A386" s="51" t="s">
        <v>2872</v>
      </c>
      <c r="B386" s="86">
        <v>45167</v>
      </c>
      <c r="C386" s="20">
        <v>28487</v>
      </c>
      <c r="D386" t="s">
        <v>2935</v>
      </c>
      <c r="E386" s="214" t="s">
        <v>2692</v>
      </c>
      <c r="F386" t="str">
        <f t="shared" ref="F386:F449" si="6">B386&amp;C386</f>
        <v>4516728487</v>
      </c>
      <c r="G386" t="s">
        <v>2206</v>
      </c>
      <c r="H386" t="s">
        <v>2244</v>
      </c>
      <c r="I386" t="s">
        <v>2209</v>
      </c>
      <c r="K386" s="86"/>
    </row>
    <row r="387" spans="1:13" customFormat="1" ht="32" hidden="1" outlineLevel="1" x14ac:dyDescent="0.2">
      <c r="A387" s="51" t="s">
        <v>2872</v>
      </c>
      <c r="B387" s="86">
        <v>45167</v>
      </c>
      <c r="C387" s="20">
        <v>45051.07</v>
      </c>
      <c r="D387" t="s">
        <v>2935</v>
      </c>
      <c r="E387" s="214" t="s">
        <v>2693</v>
      </c>
      <c r="F387" t="str">
        <f t="shared" si="6"/>
        <v>4516745051,07</v>
      </c>
      <c r="G387" t="s">
        <v>2206</v>
      </c>
      <c r="H387" t="s">
        <v>2244</v>
      </c>
      <c r="I387" t="s">
        <v>2209</v>
      </c>
      <c r="K387" s="86"/>
    </row>
    <row r="388" spans="1:13" customFormat="1" hidden="1" outlineLevel="1" x14ac:dyDescent="0.2">
      <c r="A388" s="51" t="s">
        <v>2872</v>
      </c>
      <c r="B388" s="86">
        <v>45167</v>
      </c>
      <c r="C388" s="20">
        <v>131391.28</v>
      </c>
      <c r="D388" t="s">
        <v>2293</v>
      </c>
      <c r="E388" t="s">
        <v>2627</v>
      </c>
      <c r="F388" t="str">
        <f t="shared" si="6"/>
        <v>45167131391,28</v>
      </c>
      <c r="G388" t="s">
        <v>2999</v>
      </c>
      <c r="H388" t="s">
        <v>2276</v>
      </c>
      <c r="I388" t="s">
        <v>2276</v>
      </c>
      <c r="K388" s="86"/>
    </row>
    <row r="389" spans="1:13" customFormat="1" hidden="1" outlineLevel="1" x14ac:dyDescent="0.2">
      <c r="A389" s="51" t="s">
        <v>2872</v>
      </c>
      <c r="B389" s="86">
        <v>45168</v>
      </c>
      <c r="C389" s="20">
        <v>631.83000000000004</v>
      </c>
      <c r="D389" t="s">
        <v>3174</v>
      </c>
      <c r="E389" t="s">
        <v>2694</v>
      </c>
      <c r="F389" t="str">
        <f t="shared" si="6"/>
        <v>45168631,83</v>
      </c>
      <c r="G389" s="276" t="s">
        <v>2208</v>
      </c>
      <c r="H389" s="208" t="s">
        <v>2245</v>
      </c>
      <c r="I389" s="208" t="s">
        <v>2213</v>
      </c>
      <c r="K389" s="86"/>
    </row>
    <row r="390" spans="1:13" customFormat="1" hidden="1" outlineLevel="1" x14ac:dyDescent="0.2">
      <c r="A390" s="51" t="s">
        <v>2872</v>
      </c>
      <c r="B390" s="86">
        <v>45168</v>
      </c>
      <c r="C390" s="20">
        <v>713.01</v>
      </c>
      <c r="D390" t="s">
        <v>3174</v>
      </c>
      <c r="E390" t="s">
        <v>2695</v>
      </c>
      <c r="F390" t="str">
        <f t="shared" si="6"/>
        <v>45168713,01</v>
      </c>
      <c r="G390" s="276" t="s">
        <v>2208</v>
      </c>
      <c r="H390" s="208" t="s">
        <v>2245</v>
      </c>
      <c r="I390" s="208" t="s">
        <v>2213</v>
      </c>
      <c r="K390" s="86"/>
    </row>
    <row r="391" spans="1:13" customFormat="1" hidden="1" outlineLevel="1" x14ac:dyDescent="0.2">
      <c r="A391" s="51" t="s">
        <v>2872</v>
      </c>
      <c r="B391" s="86">
        <v>45168</v>
      </c>
      <c r="C391" s="20">
        <v>10000</v>
      </c>
      <c r="D391" t="s">
        <v>2994</v>
      </c>
      <c r="E391" t="s">
        <v>2696</v>
      </c>
      <c r="F391" t="str">
        <f t="shared" si="6"/>
        <v>4516810000</v>
      </c>
      <c r="G391" t="s">
        <v>2225</v>
      </c>
      <c r="H391" t="s">
        <v>2225</v>
      </c>
      <c r="I391" t="s">
        <v>2270</v>
      </c>
      <c r="K391" s="86"/>
    </row>
    <row r="392" spans="1:13" customFormat="1" ht="32" hidden="1" outlineLevel="1" x14ac:dyDescent="0.2">
      <c r="A392" s="51" t="s">
        <v>2872</v>
      </c>
      <c r="B392" s="86">
        <v>45169</v>
      </c>
      <c r="C392" s="20">
        <v>550</v>
      </c>
      <c r="D392" t="s">
        <v>7</v>
      </c>
      <c r="E392" s="214" t="s">
        <v>2697</v>
      </c>
      <c r="F392" t="str">
        <f t="shared" si="6"/>
        <v>45169550</v>
      </c>
      <c r="G392" t="s">
        <v>2204</v>
      </c>
      <c r="H392" t="s">
        <v>2248</v>
      </c>
      <c r="I392" t="s">
        <v>2262</v>
      </c>
      <c r="K392" s="86"/>
    </row>
    <row r="393" spans="1:13" s="84" customFormat="1" ht="36" hidden="1" customHeight="1" outlineLevel="1" x14ac:dyDescent="0.2">
      <c r="A393" s="250" t="s">
        <v>2872</v>
      </c>
      <c r="B393" s="251">
        <v>45155</v>
      </c>
      <c r="C393" s="83">
        <v>314400</v>
      </c>
      <c r="D393" t="s">
        <v>1203</v>
      </c>
      <c r="E393" s="252" t="s">
        <v>3030</v>
      </c>
      <c r="F393" t="str">
        <f t="shared" si="6"/>
        <v>45155314400</v>
      </c>
      <c r="G393" s="84" t="s">
        <v>2228</v>
      </c>
      <c r="H393" s="84" t="s">
        <v>2276</v>
      </c>
      <c r="I393" s="84" t="s">
        <v>2276</v>
      </c>
      <c r="K393" s="86"/>
      <c r="L393"/>
      <c r="M393"/>
    </row>
    <row r="394" spans="1:13" s="84" customFormat="1" ht="28.5" hidden="1" customHeight="1" outlineLevel="1" x14ac:dyDescent="0.2">
      <c r="A394" s="250" t="s">
        <v>2872</v>
      </c>
      <c r="B394" s="251">
        <v>45169</v>
      </c>
      <c r="C394" s="83">
        <v>25</v>
      </c>
      <c r="D394" t="s">
        <v>2931</v>
      </c>
      <c r="E394" s="252" t="s">
        <v>3027</v>
      </c>
      <c r="F394" t="str">
        <f t="shared" si="6"/>
        <v>4516925</v>
      </c>
      <c r="G394" s="84" t="s">
        <v>2204</v>
      </c>
      <c r="H394" s="84" t="s">
        <v>2248</v>
      </c>
      <c r="I394" s="84" t="s">
        <v>2262</v>
      </c>
      <c r="K394" s="86"/>
      <c r="L394"/>
      <c r="M394"/>
    </row>
    <row r="395" spans="1:13" customFormat="1" ht="16" hidden="1" outlineLevel="1" x14ac:dyDescent="0.2">
      <c r="A395" s="212" t="s">
        <v>2873</v>
      </c>
      <c r="B395" s="86">
        <v>45170</v>
      </c>
      <c r="C395" s="20">
        <v>990</v>
      </c>
      <c r="D395" t="s">
        <v>7</v>
      </c>
      <c r="E395" s="214" t="s">
        <v>2698</v>
      </c>
      <c r="F395" t="str">
        <f t="shared" si="6"/>
        <v>45170990</v>
      </c>
      <c r="G395" t="s">
        <v>2204</v>
      </c>
      <c r="H395" t="s">
        <v>2248</v>
      </c>
      <c r="I395" t="s">
        <v>2262</v>
      </c>
      <c r="K395" s="86"/>
    </row>
    <row r="396" spans="1:13" customFormat="1" hidden="1" outlineLevel="1" x14ac:dyDescent="0.2">
      <c r="A396" s="212" t="s">
        <v>2873</v>
      </c>
      <c r="B396" s="86">
        <v>45173</v>
      </c>
      <c r="C396" s="20">
        <v>150</v>
      </c>
      <c r="D396" t="s">
        <v>3174</v>
      </c>
      <c r="E396" t="s">
        <v>2695</v>
      </c>
      <c r="F396" t="str">
        <f t="shared" si="6"/>
        <v>45173150</v>
      </c>
      <c r="G396" s="276" t="s">
        <v>2208</v>
      </c>
      <c r="H396" s="208" t="s">
        <v>2245</v>
      </c>
      <c r="I396" s="208" t="s">
        <v>2213</v>
      </c>
      <c r="K396" s="86"/>
    </row>
    <row r="397" spans="1:13" customFormat="1" ht="32" hidden="1" outlineLevel="1" x14ac:dyDescent="0.2">
      <c r="A397" s="212" t="s">
        <v>2873</v>
      </c>
      <c r="B397" s="86">
        <v>45173</v>
      </c>
      <c r="C397" s="20">
        <v>223.42</v>
      </c>
      <c r="D397" t="s">
        <v>7</v>
      </c>
      <c r="E397" s="214" t="s">
        <v>2699</v>
      </c>
      <c r="F397" t="str">
        <f t="shared" si="6"/>
        <v>45173223,42</v>
      </c>
      <c r="G397" t="s">
        <v>2204</v>
      </c>
      <c r="H397" t="s">
        <v>2248</v>
      </c>
      <c r="I397" t="s">
        <v>2262</v>
      </c>
      <c r="K397" s="86"/>
    </row>
    <row r="398" spans="1:13" customFormat="1" ht="16" hidden="1" outlineLevel="1" x14ac:dyDescent="0.2">
      <c r="A398" s="212" t="s">
        <v>2873</v>
      </c>
      <c r="B398" s="86">
        <v>45173</v>
      </c>
      <c r="C398" s="20">
        <v>55853.87</v>
      </c>
      <c r="D398" t="s">
        <v>7</v>
      </c>
      <c r="E398" s="214" t="s">
        <v>2700</v>
      </c>
      <c r="F398" t="str">
        <f t="shared" si="6"/>
        <v>4517355853,87</v>
      </c>
      <c r="G398" t="s">
        <v>2209</v>
      </c>
      <c r="H398" t="s">
        <v>2244</v>
      </c>
      <c r="I398" t="s">
        <v>2209</v>
      </c>
      <c r="K398" s="86"/>
    </row>
    <row r="399" spans="1:13" customFormat="1" ht="16" hidden="1" outlineLevel="1" x14ac:dyDescent="0.2">
      <c r="A399" s="212" t="s">
        <v>2873</v>
      </c>
      <c r="B399" s="86">
        <v>45174</v>
      </c>
      <c r="C399" s="20">
        <v>7281.57</v>
      </c>
      <c r="D399" t="s">
        <v>2468</v>
      </c>
      <c r="E399" s="214" t="s">
        <v>2682</v>
      </c>
      <c r="F399" t="str">
        <f t="shared" si="6"/>
        <v>451747281,57</v>
      </c>
      <c r="G399" t="s">
        <v>2209</v>
      </c>
      <c r="H399" t="s">
        <v>2244</v>
      </c>
      <c r="I399" t="s">
        <v>2209</v>
      </c>
      <c r="K399" s="86"/>
    </row>
    <row r="400" spans="1:13" customFormat="1" ht="16" hidden="1" outlineLevel="1" x14ac:dyDescent="0.2">
      <c r="A400" s="212" t="s">
        <v>2873</v>
      </c>
      <c r="B400" s="86">
        <v>45174</v>
      </c>
      <c r="C400" s="20">
        <v>43500</v>
      </c>
      <c r="D400" t="s">
        <v>16</v>
      </c>
      <c r="E400" s="214" t="s">
        <v>2684</v>
      </c>
      <c r="F400" t="str">
        <f t="shared" si="6"/>
        <v>4517443500</v>
      </c>
      <c r="G400" t="s">
        <v>2209</v>
      </c>
      <c r="H400" t="s">
        <v>2244</v>
      </c>
      <c r="I400" t="s">
        <v>2209</v>
      </c>
      <c r="K400" s="86"/>
    </row>
    <row r="401" spans="1:11" customFormat="1" ht="16" hidden="1" outlineLevel="1" x14ac:dyDescent="0.2">
      <c r="A401" s="212" t="s">
        <v>2873</v>
      </c>
      <c r="B401" s="86">
        <v>45175</v>
      </c>
      <c r="C401" s="20">
        <v>688.67</v>
      </c>
      <c r="D401" t="s">
        <v>7</v>
      </c>
      <c r="E401" s="214" t="s">
        <v>12</v>
      </c>
      <c r="F401" t="str">
        <f t="shared" si="6"/>
        <v>45175688,67</v>
      </c>
      <c r="G401" t="s">
        <v>2204</v>
      </c>
      <c r="H401" t="s">
        <v>2248</v>
      </c>
      <c r="I401" t="s">
        <v>2262</v>
      </c>
      <c r="K401" s="86"/>
    </row>
    <row r="402" spans="1:11" customFormat="1" hidden="1" outlineLevel="1" x14ac:dyDescent="0.2">
      <c r="A402" s="212" t="s">
        <v>2873</v>
      </c>
      <c r="B402" s="86">
        <v>45175</v>
      </c>
      <c r="C402" s="20">
        <v>22000</v>
      </c>
      <c r="D402" t="s">
        <v>3176</v>
      </c>
      <c r="E402" t="s">
        <v>2701</v>
      </c>
      <c r="F402" t="str">
        <f t="shared" si="6"/>
        <v>4517522000</v>
      </c>
      <c r="G402" t="s">
        <v>2208</v>
      </c>
      <c r="H402" t="s">
        <v>2245</v>
      </c>
      <c r="I402" t="s">
        <v>2213</v>
      </c>
      <c r="K402" s="86"/>
    </row>
    <row r="403" spans="1:11" customFormat="1" hidden="1" outlineLevel="1" x14ac:dyDescent="0.2">
      <c r="A403" s="212" t="s">
        <v>2873</v>
      </c>
      <c r="B403" s="86">
        <v>45175</v>
      </c>
      <c r="C403" s="20">
        <v>50000</v>
      </c>
      <c r="D403" t="s">
        <v>2860</v>
      </c>
      <c r="E403" t="s">
        <v>2702</v>
      </c>
      <c r="F403" t="str">
        <f t="shared" si="6"/>
        <v>4517550000</v>
      </c>
      <c r="G403" s="276" t="s">
        <v>2201</v>
      </c>
      <c r="H403" t="s">
        <v>2248</v>
      </c>
      <c r="I403" s="208" t="s">
        <v>2265</v>
      </c>
      <c r="K403" s="86"/>
    </row>
    <row r="404" spans="1:11" customFormat="1" hidden="1" outlineLevel="1" x14ac:dyDescent="0.2">
      <c r="A404" s="212" t="s">
        <v>2873</v>
      </c>
      <c r="B404" s="86">
        <v>45175</v>
      </c>
      <c r="C404" s="20">
        <v>93571.08</v>
      </c>
      <c r="D404" t="s">
        <v>3177</v>
      </c>
      <c r="E404" t="s">
        <v>2703</v>
      </c>
      <c r="F404" t="str">
        <f t="shared" si="6"/>
        <v>4517593571,08</v>
      </c>
      <c r="G404" t="s">
        <v>2283</v>
      </c>
      <c r="H404" t="s">
        <v>2276</v>
      </c>
      <c r="I404" t="s">
        <v>2276</v>
      </c>
      <c r="K404" s="86"/>
    </row>
    <row r="405" spans="1:11" customFormat="1" hidden="1" outlineLevel="1" x14ac:dyDescent="0.2">
      <c r="A405" s="212" t="s">
        <v>2873</v>
      </c>
      <c r="B405" s="86">
        <v>45175</v>
      </c>
      <c r="C405" s="20">
        <v>118085</v>
      </c>
      <c r="D405" t="s">
        <v>2293</v>
      </c>
      <c r="E405" t="s">
        <v>2704</v>
      </c>
      <c r="F405" t="str">
        <f t="shared" si="6"/>
        <v>45175118085</v>
      </c>
      <c r="G405" s="276" t="s">
        <v>2202</v>
      </c>
      <c r="H405" s="208" t="s">
        <v>2248</v>
      </c>
      <c r="I405" s="208" t="s">
        <v>2268</v>
      </c>
      <c r="K405" s="86"/>
    </row>
    <row r="406" spans="1:11" customFormat="1" hidden="1" outlineLevel="1" x14ac:dyDescent="0.2">
      <c r="A406" s="212" t="s">
        <v>2873</v>
      </c>
      <c r="B406" s="86">
        <v>45176</v>
      </c>
      <c r="C406" s="20">
        <v>2650</v>
      </c>
      <c r="D406" t="s">
        <v>3177</v>
      </c>
      <c r="E406" t="s">
        <v>2705</v>
      </c>
      <c r="F406" t="str">
        <f t="shared" si="6"/>
        <v>451762650</v>
      </c>
      <c r="G406" t="s">
        <v>2283</v>
      </c>
      <c r="H406" t="s">
        <v>2276</v>
      </c>
      <c r="I406" t="s">
        <v>2276</v>
      </c>
      <c r="K406" s="86"/>
    </row>
    <row r="407" spans="1:11" customFormat="1" hidden="1" outlineLevel="1" x14ac:dyDescent="0.2">
      <c r="A407" s="212" t="s">
        <v>2873</v>
      </c>
      <c r="B407" s="86">
        <v>45176</v>
      </c>
      <c r="C407" s="20">
        <v>8400</v>
      </c>
      <c r="D407" t="s">
        <v>1203</v>
      </c>
      <c r="E407" t="s">
        <v>2706</v>
      </c>
      <c r="F407" t="str">
        <f t="shared" si="6"/>
        <v>451768400</v>
      </c>
      <c r="G407" t="s">
        <v>2283</v>
      </c>
      <c r="H407" t="s">
        <v>2276</v>
      </c>
      <c r="I407" t="s">
        <v>2276</v>
      </c>
      <c r="K407" s="86"/>
    </row>
    <row r="408" spans="1:11" customFormat="1" hidden="1" outlineLevel="1" x14ac:dyDescent="0.2">
      <c r="A408" s="212" t="s">
        <v>2873</v>
      </c>
      <c r="B408" s="86">
        <v>45176</v>
      </c>
      <c r="C408" s="20">
        <v>36000</v>
      </c>
      <c r="D408" t="s">
        <v>1203</v>
      </c>
      <c r="E408" t="s">
        <v>2707</v>
      </c>
      <c r="F408" t="str">
        <f t="shared" si="6"/>
        <v>4517636000</v>
      </c>
      <c r="G408" t="s">
        <v>2283</v>
      </c>
      <c r="H408" t="s">
        <v>2276</v>
      </c>
      <c r="I408" t="s">
        <v>2276</v>
      </c>
      <c r="K408" s="86"/>
    </row>
    <row r="409" spans="1:11" customFormat="1" hidden="1" outlineLevel="1" x14ac:dyDescent="0.2">
      <c r="A409" s="212" t="s">
        <v>2873</v>
      </c>
      <c r="B409" s="86">
        <v>45176</v>
      </c>
      <c r="C409" s="20">
        <v>40346.5</v>
      </c>
      <c r="D409" t="s">
        <v>3178</v>
      </c>
      <c r="E409" t="s">
        <v>2708</v>
      </c>
      <c r="F409" t="str">
        <f t="shared" si="6"/>
        <v>4517640346,5</v>
      </c>
      <c r="G409" t="s">
        <v>2283</v>
      </c>
      <c r="H409" t="s">
        <v>2276</v>
      </c>
      <c r="I409" t="s">
        <v>2276</v>
      </c>
      <c r="K409" s="86"/>
    </row>
    <row r="410" spans="1:11" customFormat="1" ht="16" hidden="1" outlineLevel="1" x14ac:dyDescent="0.2">
      <c r="A410" s="212" t="s">
        <v>2873</v>
      </c>
      <c r="B410" s="86">
        <v>45177</v>
      </c>
      <c r="C410" s="20">
        <v>500</v>
      </c>
      <c r="D410" t="s">
        <v>7</v>
      </c>
      <c r="E410" s="214" t="s">
        <v>12</v>
      </c>
      <c r="F410" t="str">
        <f t="shared" si="6"/>
        <v>45177500</v>
      </c>
      <c r="G410" t="s">
        <v>2204</v>
      </c>
      <c r="H410" t="s">
        <v>2248</v>
      </c>
      <c r="I410" t="s">
        <v>2262</v>
      </c>
      <c r="K410" s="86"/>
    </row>
    <row r="411" spans="1:11" customFormat="1" hidden="1" outlineLevel="1" x14ac:dyDescent="0.2">
      <c r="A411" s="212" t="s">
        <v>2873</v>
      </c>
      <c r="B411" s="86">
        <v>45177</v>
      </c>
      <c r="C411" s="20">
        <v>50000</v>
      </c>
      <c r="D411" t="s">
        <v>9</v>
      </c>
      <c r="E411" t="s">
        <v>2662</v>
      </c>
      <c r="F411" t="str">
        <f t="shared" si="6"/>
        <v>4517750000</v>
      </c>
      <c r="G411" t="s">
        <v>2213</v>
      </c>
      <c r="H411" t="s">
        <v>2248</v>
      </c>
      <c r="I411" t="s">
        <v>2213</v>
      </c>
      <c r="K411" s="86"/>
    </row>
    <row r="412" spans="1:11" customFormat="1" ht="16" hidden="1" outlineLevel="1" x14ac:dyDescent="0.2">
      <c r="A412" s="212" t="s">
        <v>2873</v>
      </c>
      <c r="B412" s="86">
        <v>45180</v>
      </c>
      <c r="C412" s="20">
        <v>65</v>
      </c>
      <c r="D412" t="s">
        <v>7</v>
      </c>
      <c r="E412" s="214" t="s">
        <v>12</v>
      </c>
      <c r="F412" t="str">
        <f t="shared" si="6"/>
        <v>4518065</v>
      </c>
      <c r="G412" t="s">
        <v>2204</v>
      </c>
      <c r="H412" t="s">
        <v>2248</v>
      </c>
      <c r="I412" t="s">
        <v>2262</v>
      </c>
      <c r="K412" s="86"/>
    </row>
    <row r="413" spans="1:11" customFormat="1" ht="32" hidden="1" outlineLevel="1" x14ac:dyDescent="0.2">
      <c r="A413" s="212" t="s">
        <v>2873</v>
      </c>
      <c r="B413" s="86">
        <v>45180</v>
      </c>
      <c r="C413" s="20">
        <v>561</v>
      </c>
      <c r="D413" t="s">
        <v>2289</v>
      </c>
      <c r="E413" s="214" t="s">
        <v>2709</v>
      </c>
      <c r="F413" t="str">
        <f t="shared" si="6"/>
        <v>45180561</v>
      </c>
      <c r="G413" t="s">
        <v>2206</v>
      </c>
      <c r="H413" t="s">
        <v>2244</v>
      </c>
      <c r="I413" t="s">
        <v>2209</v>
      </c>
      <c r="K413" s="86"/>
    </row>
    <row r="414" spans="1:11" customFormat="1" hidden="1" outlineLevel="1" x14ac:dyDescent="0.2">
      <c r="A414" s="212" t="s">
        <v>2873</v>
      </c>
      <c r="B414" s="86">
        <v>45180</v>
      </c>
      <c r="C414" s="20">
        <v>2225</v>
      </c>
      <c r="D414" t="s">
        <v>2559</v>
      </c>
      <c r="E414" t="s">
        <v>2710</v>
      </c>
      <c r="F414" t="str">
        <f t="shared" si="6"/>
        <v>451802225</v>
      </c>
      <c r="G414" t="s">
        <v>2225</v>
      </c>
      <c r="H414" t="s">
        <v>2225</v>
      </c>
      <c r="I414" t="s">
        <v>2270</v>
      </c>
      <c r="K414" s="86"/>
    </row>
    <row r="415" spans="1:11" customFormat="1" hidden="1" outlineLevel="1" x14ac:dyDescent="0.2">
      <c r="A415" s="212" t="s">
        <v>2873</v>
      </c>
      <c r="B415" s="86">
        <v>45180</v>
      </c>
      <c r="C415" s="20">
        <v>6500</v>
      </c>
      <c r="D415" s="53" t="s">
        <v>195</v>
      </c>
      <c r="E415" t="s">
        <v>2711</v>
      </c>
      <c r="F415" t="str">
        <f t="shared" si="6"/>
        <v>451806500</v>
      </c>
      <c r="G415" t="s">
        <v>2226</v>
      </c>
      <c r="H415" t="s">
        <v>2225</v>
      </c>
      <c r="I415" s="276" t="s">
        <v>2270</v>
      </c>
      <c r="K415" s="86"/>
    </row>
    <row r="416" spans="1:11" customFormat="1" ht="32" hidden="1" outlineLevel="1" x14ac:dyDescent="0.2">
      <c r="A416" s="212" t="s">
        <v>2873</v>
      </c>
      <c r="B416" s="86">
        <v>45183</v>
      </c>
      <c r="C416" s="20">
        <v>450</v>
      </c>
      <c r="D416" t="s">
        <v>7</v>
      </c>
      <c r="E416" s="214" t="s">
        <v>2712</v>
      </c>
      <c r="F416" t="str">
        <f t="shared" si="6"/>
        <v>45183450</v>
      </c>
      <c r="G416" t="s">
        <v>2204</v>
      </c>
      <c r="H416" t="s">
        <v>2248</v>
      </c>
      <c r="I416" t="s">
        <v>2262</v>
      </c>
      <c r="K416" s="86"/>
    </row>
    <row r="417" spans="1:11" customFormat="1" ht="32" hidden="1" outlineLevel="1" x14ac:dyDescent="0.2">
      <c r="A417" s="212" t="s">
        <v>2873</v>
      </c>
      <c r="B417" s="86">
        <v>45183</v>
      </c>
      <c r="C417" s="20">
        <v>30000</v>
      </c>
      <c r="D417" t="s">
        <v>7</v>
      </c>
      <c r="E417" s="214" t="s">
        <v>2713</v>
      </c>
      <c r="F417" t="str">
        <f t="shared" si="6"/>
        <v>4518330000</v>
      </c>
      <c r="G417" t="s">
        <v>2238</v>
      </c>
      <c r="H417" t="s">
        <v>2246</v>
      </c>
      <c r="I417" t="s">
        <v>2266</v>
      </c>
      <c r="K417" s="86"/>
    </row>
    <row r="418" spans="1:11" customFormat="1" ht="32" hidden="1" outlineLevel="1" x14ac:dyDescent="0.2">
      <c r="A418" s="212" t="s">
        <v>2873</v>
      </c>
      <c r="B418" s="86">
        <v>45187</v>
      </c>
      <c r="C418" s="20">
        <v>200.1</v>
      </c>
      <c r="D418" t="s">
        <v>7</v>
      </c>
      <c r="E418" s="214" t="s">
        <v>2714</v>
      </c>
      <c r="F418" t="str">
        <f t="shared" si="6"/>
        <v>45187200,1</v>
      </c>
      <c r="G418" t="s">
        <v>2204</v>
      </c>
      <c r="H418" t="s">
        <v>2248</v>
      </c>
      <c r="I418" t="s">
        <v>2262</v>
      </c>
      <c r="K418" s="86"/>
    </row>
    <row r="419" spans="1:11" customFormat="1" ht="16" hidden="1" outlineLevel="1" x14ac:dyDescent="0.2">
      <c r="A419" s="212" t="s">
        <v>2873</v>
      </c>
      <c r="B419" s="86">
        <v>45187</v>
      </c>
      <c r="C419" s="20">
        <v>250</v>
      </c>
      <c r="D419" t="s">
        <v>7</v>
      </c>
      <c r="E419" s="214" t="s">
        <v>2715</v>
      </c>
      <c r="F419" t="str">
        <f t="shared" si="6"/>
        <v>45187250</v>
      </c>
      <c r="G419" t="s">
        <v>2204</v>
      </c>
      <c r="H419" t="s">
        <v>2248</v>
      </c>
      <c r="I419" t="s">
        <v>2262</v>
      </c>
      <c r="K419" s="86"/>
    </row>
    <row r="420" spans="1:11" customFormat="1" ht="16" hidden="1" outlineLevel="1" x14ac:dyDescent="0.2">
      <c r="A420" s="212" t="s">
        <v>2873</v>
      </c>
      <c r="B420" s="86">
        <v>45187</v>
      </c>
      <c r="C420" s="20">
        <v>587.25</v>
      </c>
      <c r="D420" t="s">
        <v>7</v>
      </c>
      <c r="E420" s="214" t="s">
        <v>12</v>
      </c>
      <c r="F420" t="str">
        <f t="shared" si="6"/>
        <v>45187587,25</v>
      </c>
      <c r="G420" t="s">
        <v>2204</v>
      </c>
      <c r="H420" t="s">
        <v>2248</v>
      </c>
      <c r="I420" t="s">
        <v>2262</v>
      </c>
      <c r="K420" s="86"/>
    </row>
    <row r="421" spans="1:11" customFormat="1" ht="16" hidden="1" outlineLevel="1" x14ac:dyDescent="0.2">
      <c r="A421" s="212" t="s">
        <v>2873</v>
      </c>
      <c r="B421" s="86">
        <v>45187</v>
      </c>
      <c r="C421" s="20">
        <v>15225</v>
      </c>
      <c r="D421" t="s">
        <v>2468</v>
      </c>
      <c r="E421" s="214" t="s">
        <v>2716</v>
      </c>
      <c r="F421" t="str">
        <f t="shared" si="6"/>
        <v>4518715225</v>
      </c>
      <c r="G421" t="s">
        <v>2209</v>
      </c>
      <c r="H421" t="s">
        <v>2244</v>
      </c>
      <c r="I421" t="s">
        <v>2209</v>
      </c>
      <c r="K421" s="86"/>
    </row>
    <row r="422" spans="1:11" customFormat="1" ht="16" hidden="1" outlineLevel="1" x14ac:dyDescent="0.2">
      <c r="A422" s="212" t="s">
        <v>2873</v>
      </c>
      <c r="B422" s="86">
        <v>45187</v>
      </c>
      <c r="C422" s="20">
        <v>16250</v>
      </c>
      <c r="D422" t="s">
        <v>2935</v>
      </c>
      <c r="E422" s="214" t="s">
        <v>2717</v>
      </c>
      <c r="F422" t="str">
        <f t="shared" si="6"/>
        <v>4518716250</v>
      </c>
      <c r="G422" t="s">
        <v>2206</v>
      </c>
      <c r="H422" t="s">
        <v>2244</v>
      </c>
      <c r="I422" t="s">
        <v>2209</v>
      </c>
      <c r="K422" s="86"/>
    </row>
    <row r="423" spans="1:11" customFormat="1" hidden="1" outlineLevel="1" x14ac:dyDescent="0.2">
      <c r="A423" s="212" t="s">
        <v>2873</v>
      </c>
      <c r="B423" s="86">
        <v>45187</v>
      </c>
      <c r="C423" s="20">
        <v>17000</v>
      </c>
      <c r="D423" t="s">
        <v>217</v>
      </c>
      <c r="E423" t="s">
        <v>2718</v>
      </c>
      <c r="F423" t="str">
        <f t="shared" si="6"/>
        <v>4518717000</v>
      </c>
      <c r="G423" t="s">
        <v>2220</v>
      </c>
      <c r="H423" t="s">
        <v>2245</v>
      </c>
      <c r="I423" t="s">
        <v>2272</v>
      </c>
      <c r="K423" s="86"/>
    </row>
    <row r="424" spans="1:11" customFormat="1" hidden="1" outlineLevel="1" x14ac:dyDescent="0.2">
      <c r="A424" s="212" t="s">
        <v>2873</v>
      </c>
      <c r="B424" s="86">
        <v>45187</v>
      </c>
      <c r="C424" s="20">
        <v>26936.639999999999</v>
      </c>
      <c r="D424" t="s">
        <v>24</v>
      </c>
      <c r="E424" t="s">
        <v>2719</v>
      </c>
      <c r="F424" t="str">
        <f t="shared" si="6"/>
        <v>4518726936,64</v>
      </c>
      <c r="G424" t="s">
        <v>2203</v>
      </c>
      <c r="H424" t="s">
        <v>2248</v>
      </c>
      <c r="I424" t="s">
        <v>2273</v>
      </c>
      <c r="K424" s="86"/>
    </row>
    <row r="425" spans="1:11" customFormat="1" hidden="1" outlineLevel="1" x14ac:dyDescent="0.2">
      <c r="A425" s="212" t="s">
        <v>2873</v>
      </c>
      <c r="B425" s="86">
        <v>45187</v>
      </c>
      <c r="C425" s="20">
        <v>42807.64</v>
      </c>
      <c r="D425" t="s">
        <v>28</v>
      </c>
      <c r="E425" t="s">
        <v>2720</v>
      </c>
      <c r="F425" t="str">
        <f t="shared" si="6"/>
        <v>4518742807,64</v>
      </c>
      <c r="G425" t="s">
        <v>2236</v>
      </c>
      <c r="H425" t="s">
        <v>2248</v>
      </c>
      <c r="I425" t="s">
        <v>2236</v>
      </c>
      <c r="K425" s="86"/>
    </row>
    <row r="426" spans="1:11" customFormat="1" ht="16" hidden="1" outlineLevel="1" x14ac:dyDescent="0.2">
      <c r="A426" s="212" t="s">
        <v>2873</v>
      </c>
      <c r="B426" s="86">
        <v>45187</v>
      </c>
      <c r="C426" s="20">
        <v>43500</v>
      </c>
      <c r="D426" t="s">
        <v>16</v>
      </c>
      <c r="E426" s="214" t="s">
        <v>2721</v>
      </c>
      <c r="F426" t="str">
        <f t="shared" si="6"/>
        <v>4518743500</v>
      </c>
      <c r="G426" t="s">
        <v>2209</v>
      </c>
      <c r="H426" t="s">
        <v>2244</v>
      </c>
      <c r="I426" t="s">
        <v>2209</v>
      </c>
      <c r="K426" s="86"/>
    </row>
    <row r="427" spans="1:11" customFormat="1" hidden="1" outlineLevel="1" x14ac:dyDescent="0.2">
      <c r="A427" s="212" t="s">
        <v>2873</v>
      </c>
      <c r="B427" s="86">
        <v>45187</v>
      </c>
      <c r="C427" s="20">
        <v>45500</v>
      </c>
      <c r="D427" t="s">
        <v>358</v>
      </c>
      <c r="E427" t="s">
        <v>2722</v>
      </c>
      <c r="F427" t="str">
        <f t="shared" si="6"/>
        <v>4518745500</v>
      </c>
      <c r="G427" t="s">
        <v>2203</v>
      </c>
      <c r="H427" t="s">
        <v>2248</v>
      </c>
      <c r="I427" t="s">
        <v>2273</v>
      </c>
      <c r="K427" s="86"/>
    </row>
    <row r="428" spans="1:11" customFormat="1" ht="16" hidden="1" outlineLevel="1" x14ac:dyDescent="0.2">
      <c r="A428" s="212" t="s">
        <v>2873</v>
      </c>
      <c r="B428" s="86">
        <v>45187</v>
      </c>
      <c r="C428" s="20">
        <v>50025</v>
      </c>
      <c r="D428" t="s">
        <v>7</v>
      </c>
      <c r="E428" s="214" t="s">
        <v>2723</v>
      </c>
      <c r="F428" t="str">
        <f t="shared" si="6"/>
        <v>4518750025</v>
      </c>
      <c r="G428" t="s">
        <v>2209</v>
      </c>
      <c r="H428" t="s">
        <v>2244</v>
      </c>
      <c r="I428" t="s">
        <v>2209</v>
      </c>
      <c r="K428" s="86"/>
    </row>
    <row r="429" spans="1:11" customFormat="1" hidden="1" outlineLevel="1" x14ac:dyDescent="0.2">
      <c r="A429" s="212" t="s">
        <v>2873</v>
      </c>
      <c r="B429" s="86">
        <v>45187</v>
      </c>
      <c r="C429" s="20">
        <v>87065.36</v>
      </c>
      <c r="D429" t="s">
        <v>21</v>
      </c>
      <c r="E429" t="s">
        <v>2724</v>
      </c>
      <c r="F429" t="str">
        <f t="shared" si="6"/>
        <v>4518787065,36</v>
      </c>
      <c r="G429" t="s">
        <v>2235</v>
      </c>
      <c r="H429" t="s">
        <v>2248</v>
      </c>
      <c r="I429" t="s">
        <v>2235</v>
      </c>
      <c r="K429" s="86"/>
    </row>
    <row r="430" spans="1:11" customFormat="1" hidden="1" outlineLevel="1" x14ac:dyDescent="0.2">
      <c r="A430" s="212" t="s">
        <v>2873</v>
      </c>
      <c r="B430" s="86">
        <v>45188</v>
      </c>
      <c r="C430" s="20">
        <v>32000</v>
      </c>
      <c r="D430" t="s">
        <v>17</v>
      </c>
      <c r="E430" t="s">
        <v>2725</v>
      </c>
      <c r="F430" t="str">
        <f t="shared" si="6"/>
        <v>4518832000</v>
      </c>
      <c r="G430" t="s">
        <v>2240</v>
      </c>
      <c r="H430" t="s">
        <v>2248</v>
      </c>
      <c r="I430" t="s">
        <v>2267</v>
      </c>
      <c r="K430" s="86"/>
    </row>
    <row r="431" spans="1:11" customFormat="1" hidden="1" outlineLevel="1" x14ac:dyDescent="0.2">
      <c r="A431" s="212" t="s">
        <v>2873</v>
      </c>
      <c r="B431" s="86">
        <v>45191</v>
      </c>
      <c r="C431" s="20">
        <v>1752</v>
      </c>
      <c r="D431" t="s">
        <v>7</v>
      </c>
      <c r="E431" t="s">
        <v>2726</v>
      </c>
      <c r="F431" t="str">
        <f t="shared" si="6"/>
        <v>451911752</v>
      </c>
      <c r="G431" t="s">
        <v>2227</v>
      </c>
      <c r="H431" t="s">
        <v>2276</v>
      </c>
      <c r="I431" t="s">
        <v>2276</v>
      </c>
      <c r="K431" s="86"/>
    </row>
    <row r="432" spans="1:11" customFormat="1" hidden="1" outlineLevel="1" x14ac:dyDescent="0.2">
      <c r="A432" s="212" t="s">
        <v>2873</v>
      </c>
      <c r="B432" s="86">
        <v>45191</v>
      </c>
      <c r="C432" s="20">
        <v>8720</v>
      </c>
      <c r="D432" t="s">
        <v>7</v>
      </c>
      <c r="E432" t="s">
        <v>2727</v>
      </c>
      <c r="F432" t="str">
        <f t="shared" si="6"/>
        <v>451918720</v>
      </c>
      <c r="G432" t="s">
        <v>2227</v>
      </c>
      <c r="H432" t="s">
        <v>2276</v>
      </c>
      <c r="I432" t="s">
        <v>2276</v>
      </c>
      <c r="K432" s="86"/>
    </row>
    <row r="433" spans="1:11" customFormat="1" hidden="1" outlineLevel="1" x14ac:dyDescent="0.2">
      <c r="A433" s="212" t="s">
        <v>2873</v>
      </c>
      <c r="B433" s="86">
        <v>45192</v>
      </c>
      <c r="C433" s="20">
        <v>233</v>
      </c>
      <c r="D433" t="s">
        <v>7</v>
      </c>
      <c r="E433" t="s">
        <v>2728</v>
      </c>
      <c r="F433" t="str">
        <f t="shared" si="6"/>
        <v>45192233</v>
      </c>
      <c r="G433" t="s">
        <v>2227</v>
      </c>
      <c r="H433" t="s">
        <v>2276</v>
      </c>
      <c r="I433" t="s">
        <v>2276</v>
      </c>
      <c r="K433" s="86"/>
    </row>
    <row r="434" spans="1:11" customFormat="1" hidden="1" outlineLevel="1" x14ac:dyDescent="0.2">
      <c r="A434" s="212" t="s">
        <v>2873</v>
      </c>
      <c r="B434" s="86">
        <v>45194</v>
      </c>
      <c r="C434" s="20">
        <v>394205.16</v>
      </c>
      <c r="D434" t="s">
        <v>28</v>
      </c>
      <c r="E434" t="s">
        <v>2729</v>
      </c>
      <c r="F434" t="str">
        <f t="shared" si="6"/>
        <v>45194394205,16</v>
      </c>
      <c r="G434" t="s">
        <v>2236</v>
      </c>
      <c r="H434" t="s">
        <v>2248</v>
      </c>
      <c r="I434" t="s">
        <v>2236</v>
      </c>
      <c r="K434" s="86"/>
    </row>
    <row r="435" spans="1:11" customFormat="1" ht="16" hidden="1" outlineLevel="1" x14ac:dyDescent="0.2">
      <c r="A435" s="212" t="s">
        <v>2873</v>
      </c>
      <c r="B435" s="86">
        <v>45198</v>
      </c>
      <c r="C435" s="20">
        <v>30</v>
      </c>
      <c r="D435" t="s">
        <v>7</v>
      </c>
      <c r="E435" s="214" t="s">
        <v>12</v>
      </c>
      <c r="F435" t="str">
        <f t="shared" si="6"/>
        <v>4519830</v>
      </c>
      <c r="G435" t="s">
        <v>2204</v>
      </c>
      <c r="H435" t="s">
        <v>2248</v>
      </c>
      <c r="I435" t="s">
        <v>2262</v>
      </c>
      <c r="K435" s="86"/>
    </row>
    <row r="436" spans="1:11" customFormat="1" hidden="1" outlineLevel="1" x14ac:dyDescent="0.2">
      <c r="A436" s="212" t="s">
        <v>2873</v>
      </c>
      <c r="B436" s="86">
        <v>45198</v>
      </c>
      <c r="C436" s="20">
        <v>3000</v>
      </c>
      <c r="D436" t="s">
        <v>3179</v>
      </c>
      <c r="E436" t="s">
        <v>2730</v>
      </c>
      <c r="F436" t="str">
        <f t="shared" si="6"/>
        <v>451983000</v>
      </c>
      <c r="G436" t="s">
        <v>2213</v>
      </c>
      <c r="H436" t="s">
        <v>2248</v>
      </c>
      <c r="I436" t="s">
        <v>2213</v>
      </c>
      <c r="K436" s="86"/>
    </row>
    <row r="437" spans="1:11" customFormat="1" hidden="1" outlineLevel="1" x14ac:dyDescent="0.2">
      <c r="A437" s="212" t="s">
        <v>2873</v>
      </c>
      <c r="B437" s="86">
        <v>45198</v>
      </c>
      <c r="C437" s="20">
        <v>6000</v>
      </c>
      <c r="D437" t="s">
        <v>47</v>
      </c>
      <c r="E437" t="s">
        <v>2731</v>
      </c>
      <c r="F437" t="str">
        <f t="shared" si="6"/>
        <v>451986000</v>
      </c>
      <c r="G437" t="s">
        <v>2224</v>
      </c>
      <c r="H437" t="s">
        <v>2248</v>
      </c>
      <c r="I437" t="s">
        <v>2427</v>
      </c>
      <c r="K437" s="86"/>
    </row>
    <row r="438" spans="1:11" customFormat="1" hidden="1" outlineLevel="1" x14ac:dyDescent="0.2">
      <c r="A438" s="212" t="s">
        <v>2873</v>
      </c>
      <c r="B438" s="86">
        <v>45198</v>
      </c>
      <c r="C438" s="20">
        <v>15000</v>
      </c>
      <c r="D438" t="s">
        <v>131</v>
      </c>
      <c r="E438" t="s">
        <v>2732</v>
      </c>
      <c r="F438" t="str">
        <f t="shared" si="6"/>
        <v>4519815000</v>
      </c>
      <c r="G438" t="s">
        <v>2234</v>
      </c>
      <c r="H438" t="s">
        <v>2248</v>
      </c>
      <c r="I438" t="s">
        <v>2271</v>
      </c>
      <c r="K438" s="86"/>
    </row>
    <row r="439" spans="1:11" customFormat="1" ht="16" hidden="1" outlineLevel="1" x14ac:dyDescent="0.2">
      <c r="A439" s="212" t="s">
        <v>2873</v>
      </c>
      <c r="B439" s="86">
        <v>45198</v>
      </c>
      <c r="C439" s="20">
        <v>16250</v>
      </c>
      <c r="D439" t="s">
        <v>2935</v>
      </c>
      <c r="E439" s="214" t="s">
        <v>2717</v>
      </c>
      <c r="F439" t="str">
        <f t="shared" si="6"/>
        <v>4519816250</v>
      </c>
      <c r="G439" t="s">
        <v>2206</v>
      </c>
      <c r="H439" t="s">
        <v>2244</v>
      </c>
      <c r="I439" t="s">
        <v>2209</v>
      </c>
      <c r="K439" s="86"/>
    </row>
    <row r="440" spans="1:11" customFormat="1" hidden="1" outlineLevel="1" x14ac:dyDescent="0.2">
      <c r="A440" s="212" t="s">
        <v>2873</v>
      </c>
      <c r="B440" s="86">
        <v>45198</v>
      </c>
      <c r="C440" s="20">
        <v>18025</v>
      </c>
      <c r="D440" s="53" t="s">
        <v>8</v>
      </c>
      <c r="E440" t="s">
        <v>2733</v>
      </c>
      <c r="F440" t="str">
        <f t="shared" si="6"/>
        <v>4519818025</v>
      </c>
      <c r="G440" t="s">
        <v>2284</v>
      </c>
      <c r="H440" t="s">
        <v>2248</v>
      </c>
      <c r="I440" t="s">
        <v>2271</v>
      </c>
      <c r="K440" s="86"/>
    </row>
    <row r="441" spans="1:11" customFormat="1" ht="32" hidden="1" outlineLevel="1" x14ac:dyDescent="0.2">
      <c r="A441" s="212" t="s">
        <v>2873</v>
      </c>
      <c r="B441" s="86">
        <v>45198</v>
      </c>
      <c r="C441" s="20">
        <v>49682</v>
      </c>
      <c r="D441" t="s">
        <v>2935</v>
      </c>
      <c r="E441" s="214" t="s">
        <v>2734</v>
      </c>
      <c r="F441" t="str">
        <f t="shared" si="6"/>
        <v>4519849682</v>
      </c>
      <c r="G441" t="s">
        <v>2206</v>
      </c>
      <c r="H441" t="s">
        <v>2244</v>
      </c>
      <c r="I441" t="s">
        <v>2209</v>
      </c>
      <c r="K441" s="86"/>
    </row>
    <row r="442" spans="1:11" customFormat="1" ht="15.75" hidden="1" customHeight="1" outlineLevel="1" x14ac:dyDescent="0.2">
      <c r="A442" s="212" t="s">
        <v>2988</v>
      </c>
      <c r="B442" s="86">
        <v>45201</v>
      </c>
      <c r="C442" s="20">
        <v>225</v>
      </c>
      <c r="D442" t="s">
        <v>7</v>
      </c>
      <c r="E442" s="214" t="s">
        <v>2955</v>
      </c>
      <c r="F442" t="str">
        <f t="shared" si="6"/>
        <v>45201225</v>
      </c>
      <c r="G442" t="s">
        <v>2204</v>
      </c>
      <c r="H442" t="s">
        <v>2248</v>
      </c>
      <c r="I442" t="s">
        <v>2262</v>
      </c>
      <c r="K442" s="86"/>
    </row>
    <row r="443" spans="1:11" customFormat="1" ht="15.75" hidden="1" customHeight="1" outlineLevel="1" x14ac:dyDescent="0.2">
      <c r="A443" s="212" t="s">
        <v>2988</v>
      </c>
      <c r="B443" s="86">
        <v>45201</v>
      </c>
      <c r="C443" s="20">
        <v>575</v>
      </c>
      <c r="D443" t="s">
        <v>7</v>
      </c>
      <c r="E443" s="214" t="s">
        <v>2956</v>
      </c>
      <c r="F443" t="str">
        <f t="shared" si="6"/>
        <v>45201575</v>
      </c>
      <c r="G443" t="s">
        <v>2204</v>
      </c>
      <c r="H443" t="s">
        <v>2248</v>
      </c>
      <c r="I443" t="s">
        <v>2262</v>
      </c>
      <c r="K443" s="86"/>
    </row>
    <row r="444" spans="1:11" customFormat="1" ht="15.75" hidden="1" customHeight="1" outlineLevel="1" x14ac:dyDescent="0.2">
      <c r="A444" s="212" t="s">
        <v>2988</v>
      </c>
      <c r="B444" s="86">
        <v>45201</v>
      </c>
      <c r="C444" s="20">
        <v>990</v>
      </c>
      <c r="D444" t="s">
        <v>7</v>
      </c>
      <c r="E444" s="214" t="s">
        <v>2957</v>
      </c>
      <c r="F444" t="str">
        <f t="shared" si="6"/>
        <v>45201990</v>
      </c>
      <c r="G444" t="s">
        <v>2204</v>
      </c>
      <c r="H444" t="s">
        <v>2248</v>
      </c>
      <c r="I444" t="s">
        <v>2262</v>
      </c>
      <c r="K444" s="86"/>
    </row>
    <row r="445" spans="1:11" customFormat="1" ht="15.75" hidden="1" customHeight="1" outlineLevel="1" x14ac:dyDescent="0.2">
      <c r="A445" s="212" t="s">
        <v>2988</v>
      </c>
      <c r="B445" s="86">
        <v>45201</v>
      </c>
      <c r="C445" s="20">
        <v>15000</v>
      </c>
      <c r="D445" t="s">
        <v>7</v>
      </c>
      <c r="E445" s="214" t="s">
        <v>2958</v>
      </c>
      <c r="F445" t="str">
        <f t="shared" si="6"/>
        <v>4520115000</v>
      </c>
      <c r="G445" t="s">
        <v>2238</v>
      </c>
      <c r="H445" t="s">
        <v>2246</v>
      </c>
      <c r="I445" t="s">
        <v>2266</v>
      </c>
      <c r="K445" s="86"/>
    </row>
    <row r="446" spans="1:11" customFormat="1" ht="15.75" hidden="1" customHeight="1" outlineLevel="1" x14ac:dyDescent="0.2">
      <c r="A446" s="212" t="s">
        <v>2988</v>
      </c>
      <c r="B446" s="86">
        <v>45201</v>
      </c>
      <c r="C446" s="20">
        <v>15225</v>
      </c>
      <c r="D446" t="s">
        <v>2468</v>
      </c>
      <c r="E446" s="214" t="s">
        <v>2716</v>
      </c>
      <c r="F446" t="str">
        <f t="shared" si="6"/>
        <v>4520115225</v>
      </c>
      <c r="G446" t="s">
        <v>2209</v>
      </c>
      <c r="H446" t="s">
        <v>2244</v>
      </c>
      <c r="I446" t="s">
        <v>2209</v>
      </c>
      <c r="K446" s="86"/>
    </row>
    <row r="447" spans="1:11" customFormat="1" ht="15.75" hidden="1" customHeight="1" outlineLevel="1" x14ac:dyDescent="0.2">
      <c r="A447" s="212" t="s">
        <v>2988</v>
      </c>
      <c r="B447" s="86">
        <v>45201</v>
      </c>
      <c r="C447" s="20">
        <v>43500</v>
      </c>
      <c r="D447" t="s">
        <v>16</v>
      </c>
      <c r="E447" s="214" t="s">
        <v>2721</v>
      </c>
      <c r="F447" t="str">
        <f t="shared" si="6"/>
        <v>4520143500</v>
      </c>
      <c r="G447" t="s">
        <v>2209</v>
      </c>
      <c r="H447" t="s">
        <v>2244</v>
      </c>
      <c r="I447" t="s">
        <v>2209</v>
      </c>
      <c r="K447" s="86"/>
    </row>
    <row r="448" spans="1:11" customFormat="1" ht="15.75" hidden="1" customHeight="1" outlineLevel="1" x14ac:dyDescent="0.2">
      <c r="A448" s="212" t="s">
        <v>2988</v>
      </c>
      <c r="B448" s="86">
        <v>45201</v>
      </c>
      <c r="C448" s="20">
        <v>56625</v>
      </c>
      <c r="D448" t="s">
        <v>7</v>
      </c>
      <c r="E448" s="214" t="s">
        <v>2959</v>
      </c>
      <c r="F448" t="str">
        <f t="shared" si="6"/>
        <v>4520156625</v>
      </c>
      <c r="G448" t="s">
        <v>2209</v>
      </c>
      <c r="H448" t="s">
        <v>2244</v>
      </c>
      <c r="I448" t="s">
        <v>2209</v>
      </c>
      <c r="K448" s="86"/>
    </row>
    <row r="449" spans="1:11" customFormat="1" ht="15.75" hidden="1" customHeight="1" outlineLevel="1" x14ac:dyDescent="0.2">
      <c r="A449" s="212" t="s">
        <v>2988</v>
      </c>
      <c r="B449" s="86">
        <v>45202</v>
      </c>
      <c r="C449" s="20">
        <v>1913.32</v>
      </c>
      <c r="D449" t="s">
        <v>7</v>
      </c>
      <c r="E449" s="214" t="s">
        <v>12</v>
      </c>
      <c r="F449" t="str">
        <f t="shared" si="6"/>
        <v>452021913,32</v>
      </c>
      <c r="G449" t="s">
        <v>2204</v>
      </c>
      <c r="H449" t="s">
        <v>2248</v>
      </c>
      <c r="I449" t="s">
        <v>2262</v>
      </c>
      <c r="K449" s="86"/>
    </row>
    <row r="450" spans="1:11" customFormat="1" ht="15.75" hidden="1" customHeight="1" outlineLevel="1" x14ac:dyDescent="0.2">
      <c r="A450" s="212" t="s">
        <v>2988</v>
      </c>
      <c r="B450" s="86">
        <v>45202</v>
      </c>
      <c r="C450" s="20">
        <v>3597</v>
      </c>
      <c r="D450" t="s">
        <v>2990</v>
      </c>
      <c r="E450" t="s">
        <v>2960</v>
      </c>
      <c r="F450" t="str">
        <f t="shared" ref="F450:F513" si="7">B450&amp;C450</f>
        <v>452023597</v>
      </c>
      <c r="G450" t="s">
        <v>2202</v>
      </c>
      <c r="H450" s="208" t="s">
        <v>2248</v>
      </c>
      <c r="I450" t="s">
        <v>2268</v>
      </c>
      <c r="K450" s="86"/>
    </row>
    <row r="451" spans="1:11" customFormat="1" ht="15.75" hidden="1" customHeight="1" outlineLevel="1" x14ac:dyDescent="0.2">
      <c r="A451" s="212" t="s">
        <v>2988</v>
      </c>
      <c r="B451" s="86">
        <v>45202</v>
      </c>
      <c r="C451" s="20">
        <v>6530.63</v>
      </c>
      <c r="D451" t="s">
        <v>25</v>
      </c>
      <c r="E451" t="s">
        <v>2961</v>
      </c>
      <c r="F451" t="str">
        <f t="shared" si="7"/>
        <v>452026530,63</v>
      </c>
      <c r="G451" t="s">
        <v>2221</v>
      </c>
      <c r="H451" t="s">
        <v>2248</v>
      </c>
      <c r="I451" t="s">
        <v>2267</v>
      </c>
      <c r="K451" s="86"/>
    </row>
    <row r="452" spans="1:11" customFormat="1" ht="15.75" hidden="1" customHeight="1" outlineLevel="1" x14ac:dyDescent="0.2">
      <c r="A452" s="212" t="s">
        <v>2988</v>
      </c>
      <c r="B452" s="86">
        <v>45202</v>
      </c>
      <c r="C452" s="20">
        <v>102607</v>
      </c>
      <c r="D452" t="s">
        <v>2293</v>
      </c>
      <c r="E452" t="s">
        <v>2704</v>
      </c>
      <c r="F452" t="str">
        <f t="shared" si="7"/>
        <v>45202102607</v>
      </c>
      <c r="G452" t="s">
        <v>2999</v>
      </c>
      <c r="H452" t="s">
        <v>2276</v>
      </c>
      <c r="I452" t="s">
        <v>2276</v>
      </c>
      <c r="K452" s="86"/>
    </row>
    <row r="453" spans="1:11" customFormat="1" ht="15.75" hidden="1" customHeight="1" outlineLevel="1" x14ac:dyDescent="0.2">
      <c r="A453" s="212" t="s">
        <v>2988</v>
      </c>
      <c r="B453" s="86">
        <v>45202</v>
      </c>
      <c r="C453" s="20">
        <v>130000</v>
      </c>
      <c r="D453" t="s">
        <v>2293</v>
      </c>
      <c r="E453" t="s">
        <v>2704</v>
      </c>
      <c r="F453" t="str">
        <f t="shared" si="7"/>
        <v>45202130000</v>
      </c>
      <c r="G453" t="s">
        <v>2202</v>
      </c>
      <c r="H453" s="208" t="s">
        <v>2248</v>
      </c>
      <c r="I453" t="s">
        <v>2268</v>
      </c>
      <c r="K453" s="86"/>
    </row>
    <row r="454" spans="1:11" customFormat="1" ht="15.75" hidden="1" customHeight="1" outlineLevel="1" x14ac:dyDescent="0.2">
      <c r="A454" s="212" t="s">
        <v>2988</v>
      </c>
      <c r="B454" s="86">
        <v>45203</v>
      </c>
      <c r="C454" s="20">
        <v>1348.4</v>
      </c>
      <c r="D454" t="s">
        <v>7</v>
      </c>
      <c r="E454" s="214" t="s">
        <v>2962</v>
      </c>
      <c r="F454" t="str">
        <f t="shared" si="7"/>
        <v>452031348,4</v>
      </c>
      <c r="G454" t="s">
        <v>2238</v>
      </c>
      <c r="H454" t="s">
        <v>2246</v>
      </c>
      <c r="I454" t="s">
        <v>2266</v>
      </c>
      <c r="K454" s="86"/>
    </row>
    <row r="455" spans="1:11" customFormat="1" ht="15.75" hidden="1" customHeight="1" outlineLevel="1" x14ac:dyDescent="0.2">
      <c r="A455" s="212" t="s">
        <v>2988</v>
      </c>
      <c r="B455" s="86">
        <v>45204</v>
      </c>
      <c r="C455" s="20">
        <v>13801</v>
      </c>
      <c r="D455" t="s">
        <v>7</v>
      </c>
      <c r="E455" t="s">
        <v>2963</v>
      </c>
      <c r="F455" t="str">
        <f t="shared" si="7"/>
        <v>4520413801</v>
      </c>
      <c r="G455" t="s">
        <v>2227</v>
      </c>
      <c r="H455" t="s">
        <v>2248</v>
      </c>
      <c r="I455" t="s">
        <v>2268</v>
      </c>
      <c r="K455" s="86"/>
    </row>
    <row r="456" spans="1:11" customFormat="1" ht="15.75" hidden="1" customHeight="1" outlineLevel="1" x14ac:dyDescent="0.2">
      <c r="A456" s="212" t="s">
        <v>2988</v>
      </c>
      <c r="B456" s="86">
        <v>45205</v>
      </c>
      <c r="C456" s="20">
        <v>36000</v>
      </c>
      <c r="D456" s="53" t="s">
        <v>1203</v>
      </c>
      <c r="E456" t="s">
        <v>2964</v>
      </c>
      <c r="F456" t="str">
        <f t="shared" si="7"/>
        <v>4520536000</v>
      </c>
      <c r="G456" t="s">
        <v>2283</v>
      </c>
      <c r="H456" t="s">
        <v>2276</v>
      </c>
      <c r="I456" t="s">
        <v>2276</v>
      </c>
      <c r="K456" s="86"/>
    </row>
    <row r="457" spans="1:11" customFormat="1" ht="15.75" hidden="1" customHeight="1" outlineLevel="1" x14ac:dyDescent="0.2">
      <c r="A457" s="212" t="s">
        <v>2988</v>
      </c>
      <c r="B457" s="86">
        <v>45205</v>
      </c>
      <c r="C457" s="20">
        <v>288000</v>
      </c>
      <c r="D457" s="53" t="s">
        <v>1203</v>
      </c>
      <c r="E457" t="s">
        <v>2965</v>
      </c>
      <c r="F457" t="str">
        <f t="shared" si="7"/>
        <v>45205288000</v>
      </c>
      <c r="G457" t="s">
        <v>2283</v>
      </c>
      <c r="H457" t="s">
        <v>2276</v>
      </c>
      <c r="I457" t="s">
        <v>2276</v>
      </c>
      <c r="K457" s="86"/>
    </row>
    <row r="458" spans="1:11" customFormat="1" ht="15.75" hidden="1" customHeight="1" outlineLevel="1" x14ac:dyDescent="0.2">
      <c r="A458" s="212" t="s">
        <v>2988</v>
      </c>
      <c r="B458" s="86">
        <v>45209</v>
      </c>
      <c r="C458" s="20">
        <v>913.32</v>
      </c>
      <c r="D458" t="s">
        <v>7</v>
      </c>
      <c r="E458" s="214" t="s">
        <v>12</v>
      </c>
      <c r="F458" t="str">
        <f t="shared" si="7"/>
        <v>45209913,32</v>
      </c>
      <c r="G458" t="s">
        <v>2204</v>
      </c>
      <c r="H458" t="s">
        <v>2248</v>
      </c>
      <c r="I458" t="s">
        <v>2262</v>
      </c>
      <c r="K458" s="86"/>
    </row>
    <row r="459" spans="1:11" customFormat="1" ht="15.75" hidden="1" customHeight="1" outlineLevel="1" x14ac:dyDescent="0.2">
      <c r="A459" s="212" t="s">
        <v>2988</v>
      </c>
      <c r="B459" s="86">
        <v>45209</v>
      </c>
      <c r="C459" s="20">
        <v>6476.86</v>
      </c>
      <c r="D459" t="s">
        <v>25</v>
      </c>
      <c r="E459" t="s">
        <v>2966</v>
      </c>
      <c r="F459" t="str">
        <f t="shared" si="7"/>
        <v>452096476,86</v>
      </c>
      <c r="G459" t="s">
        <v>2221</v>
      </c>
      <c r="H459" t="s">
        <v>2248</v>
      </c>
      <c r="I459" t="s">
        <v>2267</v>
      </c>
      <c r="K459" s="86"/>
    </row>
    <row r="460" spans="1:11" customFormat="1" ht="15.75" hidden="1" customHeight="1" outlineLevel="1" x14ac:dyDescent="0.2">
      <c r="A460" s="212" t="s">
        <v>2988</v>
      </c>
      <c r="B460" s="86">
        <v>45209</v>
      </c>
      <c r="C460" s="20">
        <v>20202.48</v>
      </c>
      <c r="D460" t="s">
        <v>24</v>
      </c>
      <c r="E460" t="s">
        <v>2967</v>
      </c>
      <c r="F460" t="str">
        <f t="shared" si="7"/>
        <v>4520920202,48</v>
      </c>
      <c r="G460" t="s">
        <v>2203</v>
      </c>
      <c r="H460" t="s">
        <v>2248</v>
      </c>
      <c r="I460" t="s">
        <v>2273</v>
      </c>
      <c r="K460" s="86"/>
    </row>
    <row r="461" spans="1:11" customFormat="1" ht="15.75" hidden="1" customHeight="1" outlineLevel="1" x14ac:dyDescent="0.2">
      <c r="A461" s="212" t="s">
        <v>2988</v>
      </c>
      <c r="B461" s="86">
        <v>45209</v>
      </c>
      <c r="C461" s="20">
        <v>45500</v>
      </c>
      <c r="D461" t="s">
        <v>358</v>
      </c>
      <c r="E461" t="s">
        <v>2968</v>
      </c>
      <c r="F461" t="str">
        <f t="shared" si="7"/>
        <v>4520945500</v>
      </c>
      <c r="G461" t="s">
        <v>2203</v>
      </c>
      <c r="H461" t="s">
        <v>2248</v>
      </c>
      <c r="I461" t="s">
        <v>2273</v>
      </c>
      <c r="K461" s="86"/>
    </row>
    <row r="462" spans="1:11" customFormat="1" ht="15.75" hidden="1" customHeight="1" outlineLevel="1" x14ac:dyDescent="0.2">
      <c r="A462" s="212" t="s">
        <v>2988</v>
      </c>
      <c r="B462" s="86">
        <v>45209</v>
      </c>
      <c r="C462" s="20">
        <v>50000</v>
      </c>
      <c r="D462" t="s">
        <v>9</v>
      </c>
      <c r="E462" t="s">
        <v>2969</v>
      </c>
      <c r="F462" t="str">
        <f t="shared" si="7"/>
        <v>4520950000</v>
      </c>
      <c r="G462" t="s">
        <v>2213</v>
      </c>
      <c r="H462" t="s">
        <v>2248</v>
      </c>
      <c r="I462" t="s">
        <v>2213</v>
      </c>
      <c r="K462" s="86"/>
    </row>
    <row r="463" spans="1:11" customFormat="1" ht="15.75" hidden="1" customHeight="1" outlineLevel="1" x14ac:dyDescent="0.2">
      <c r="A463" s="212" t="s">
        <v>2988</v>
      </c>
      <c r="B463" s="86">
        <v>45209</v>
      </c>
      <c r="C463" s="20">
        <v>52650</v>
      </c>
      <c r="D463" t="s">
        <v>2860</v>
      </c>
      <c r="E463" t="s">
        <v>2970</v>
      </c>
      <c r="F463" t="str">
        <f t="shared" si="7"/>
        <v>4520952650</v>
      </c>
      <c r="G463" t="s">
        <v>2201</v>
      </c>
      <c r="H463" t="s">
        <v>2248</v>
      </c>
      <c r="I463" t="s">
        <v>2265</v>
      </c>
      <c r="K463" s="86"/>
    </row>
    <row r="464" spans="1:11" customFormat="1" ht="15.75" hidden="1" customHeight="1" outlineLevel="1" x14ac:dyDescent="0.2">
      <c r="A464" s="212" t="s">
        <v>2988</v>
      </c>
      <c r="B464" s="86">
        <v>45210</v>
      </c>
      <c r="C464" s="20">
        <v>1245</v>
      </c>
      <c r="D464" t="s">
        <v>7</v>
      </c>
      <c r="E464" s="214" t="s">
        <v>2971</v>
      </c>
      <c r="F464" t="str">
        <f t="shared" si="7"/>
        <v>452101245</v>
      </c>
      <c r="G464" t="s">
        <v>2238</v>
      </c>
      <c r="H464" t="s">
        <v>2246</v>
      </c>
      <c r="I464" t="s">
        <v>2266</v>
      </c>
      <c r="K464" s="86"/>
    </row>
    <row r="465" spans="1:11" customFormat="1" ht="15.75" hidden="1" customHeight="1" outlineLevel="1" x14ac:dyDescent="0.2">
      <c r="A465" s="212" t="s">
        <v>2988</v>
      </c>
      <c r="B465" s="86">
        <v>45210</v>
      </c>
      <c r="C465" s="20">
        <v>15000</v>
      </c>
      <c r="D465" t="s">
        <v>2998</v>
      </c>
      <c r="E465" t="s">
        <v>2972</v>
      </c>
      <c r="F465" t="str">
        <f t="shared" si="7"/>
        <v>4521015000</v>
      </c>
      <c r="G465" t="s">
        <v>2226</v>
      </c>
      <c r="H465" t="s">
        <v>2225</v>
      </c>
      <c r="I465" t="s">
        <v>2270</v>
      </c>
      <c r="K465" s="86"/>
    </row>
    <row r="466" spans="1:11" customFormat="1" ht="15.75" hidden="1" customHeight="1" outlineLevel="1" x14ac:dyDescent="0.2">
      <c r="A466" s="212" t="s">
        <v>2988</v>
      </c>
      <c r="B466" s="86">
        <v>45210</v>
      </c>
      <c r="C466" s="20">
        <v>40000</v>
      </c>
      <c r="D466" t="s">
        <v>2936</v>
      </c>
      <c r="E466" t="s">
        <v>2973</v>
      </c>
      <c r="F466" t="str">
        <f t="shared" si="7"/>
        <v>4521040000</v>
      </c>
      <c r="G466" t="s">
        <v>2213</v>
      </c>
      <c r="H466" t="s">
        <v>2248</v>
      </c>
      <c r="I466" t="s">
        <v>2213</v>
      </c>
      <c r="K466" s="86"/>
    </row>
    <row r="467" spans="1:11" customFormat="1" ht="15.75" hidden="1" customHeight="1" outlineLevel="1" x14ac:dyDescent="0.2">
      <c r="A467" s="212" t="s">
        <v>2988</v>
      </c>
      <c r="B467" s="86">
        <v>45211</v>
      </c>
      <c r="C467" s="20">
        <v>873.52</v>
      </c>
      <c r="D467" t="s">
        <v>7</v>
      </c>
      <c r="E467" t="s">
        <v>2974</v>
      </c>
      <c r="F467" t="str">
        <f t="shared" si="7"/>
        <v>45211873,52</v>
      </c>
      <c r="G467" t="s">
        <v>2426</v>
      </c>
      <c r="H467" t="s">
        <v>2248</v>
      </c>
      <c r="I467" t="s">
        <v>2427</v>
      </c>
      <c r="K467" s="86"/>
    </row>
    <row r="468" spans="1:11" customFormat="1" ht="15.75" hidden="1" customHeight="1" outlineLevel="1" x14ac:dyDescent="0.2">
      <c r="A468" s="212" t="s">
        <v>2988</v>
      </c>
      <c r="B468" s="86">
        <v>45212</v>
      </c>
      <c r="C468" s="20">
        <v>500</v>
      </c>
      <c r="D468" t="s">
        <v>2289</v>
      </c>
      <c r="E468" s="214" t="s">
        <v>2975</v>
      </c>
      <c r="F468" t="str">
        <f t="shared" si="7"/>
        <v>45212500</v>
      </c>
      <c r="G468" t="s">
        <v>2206</v>
      </c>
      <c r="H468" t="s">
        <v>2244</v>
      </c>
      <c r="I468" t="s">
        <v>2209</v>
      </c>
      <c r="K468" s="86"/>
    </row>
    <row r="469" spans="1:11" customFormat="1" ht="15.75" hidden="1" customHeight="1" outlineLevel="1" x14ac:dyDescent="0.2">
      <c r="A469" s="212" t="s">
        <v>2988</v>
      </c>
      <c r="B469" s="86">
        <v>45212</v>
      </c>
      <c r="C469" s="20">
        <v>600000</v>
      </c>
      <c r="D469" t="s">
        <v>2470</v>
      </c>
      <c r="E469" t="s">
        <v>2976</v>
      </c>
      <c r="F469" t="str">
        <f t="shared" si="7"/>
        <v>45212600000</v>
      </c>
      <c r="G469" t="s">
        <v>2222</v>
      </c>
      <c r="H469" t="s">
        <v>2248</v>
      </c>
      <c r="I469" t="s">
        <v>2269</v>
      </c>
      <c r="K469" s="86"/>
    </row>
    <row r="470" spans="1:11" customFormat="1" ht="15.75" hidden="1" customHeight="1" outlineLevel="1" x14ac:dyDescent="0.2">
      <c r="A470" s="212" t="s">
        <v>2988</v>
      </c>
      <c r="B470" s="86">
        <v>45216</v>
      </c>
      <c r="C470" s="20">
        <v>1174.5</v>
      </c>
      <c r="D470" t="s">
        <v>7</v>
      </c>
      <c r="E470" s="214" t="s">
        <v>12</v>
      </c>
      <c r="F470" t="str">
        <f t="shared" si="7"/>
        <v>452161174,5</v>
      </c>
      <c r="G470" t="s">
        <v>2204</v>
      </c>
      <c r="H470" t="s">
        <v>2248</v>
      </c>
      <c r="I470" t="s">
        <v>2262</v>
      </c>
      <c r="K470" s="86"/>
    </row>
    <row r="471" spans="1:11" customFormat="1" ht="15.75" hidden="1" customHeight="1" outlineLevel="1" x14ac:dyDescent="0.2">
      <c r="A471" s="212" t="s">
        <v>2988</v>
      </c>
      <c r="B471" s="86">
        <v>45216</v>
      </c>
      <c r="C471" s="20">
        <v>15225</v>
      </c>
      <c r="D471" t="s">
        <v>2468</v>
      </c>
      <c r="E471" s="214" t="s">
        <v>2744</v>
      </c>
      <c r="F471" t="str">
        <f t="shared" si="7"/>
        <v>4521615225</v>
      </c>
      <c r="G471" t="s">
        <v>2209</v>
      </c>
      <c r="H471" t="s">
        <v>2244</v>
      </c>
      <c r="I471" t="s">
        <v>2209</v>
      </c>
      <c r="K471" s="86"/>
    </row>
    <row r="472" spans="1:11" customFormat="1" ht="15.75" hidden="1" customHeight="1" outlineLevel="1" x14ac:dyDescent="0.2">
      <c r="A472" s="212" t="s">
        <v>2988</v>
      </c>
      <c r="B472" s="86">
        <v>45216</v>
      </c>
      <c r="C472" s="20">
        <v>16250</v>
      </c>
      <c r="D472" t="s">
        <v>2935</v>
      </c>
      <c r="E472" s="214" t="s">
        <v>2977</v>
      </c>
      <c r="F472" t="str">
        <f t="shared" si="7"/>
        <v>4521616250</v>
      </c>
      <c r="G472" t="s">
        <v>2206</v>
      </c>
      <c r="H472" t="s">
        <v>2244</v>
      </c>
      <c r="I472" t="s">
        <v>2209</v>
      </c>
      <c r="K472" s="86"/>
    </row>
    <row r="473" spans="1:11" customFormat="1" ht="15.75" hidden="1" customHeight="1" outlineLevel="1" x14ac:dyDescent="0.2">
      <c r="A473" s="212" t="s">
        <v>2988</v>
      </c>
      <c r="B473" s="86">
        <v>45216</v>
      </c>
      <c r="C473" s="20">
        <v>22800</v>
      </c>
      <c r="D473" t="s">
        <v>223</v>
      </c>
      <c r="E473" t="s">
        <v>2978</v>
      </c>
      <c r="F473" t="str">
        <f t="shared" si="7"/>
        <v>4521622800</v>
      </c>
      <c r="G473" t="s">
        <v>2284</v>
      </c>
      <c r="H473" t="s">
        <v>2248</v>
      </c>
      <c r="I473" t="s">
        <v>2271</v>
      </c>
      <c r="K473" s="86"/>
    </row>
    <row r="474" spans="1:11" customFormat="1" ht="15.75" hidden="1" customHeight="1" outlineLevel="1" x14ac:dyDescent="0.2">
      <c r="A474" s="212" t="s">
        <v>2988</v>
      </c>
      <c r="B474" s="86">
        <v>45216</v>
      </c>
      <c r="C474" s="20">
        <v>43500</v>
      </c>
      <c r="D474" t="s">
        <v>16</v>
      </c>
      <c r="E474" s="214" t="s">
        <v>2745</v>
      </c>
      <c r="F474" t="str">
        <f t="shared" si="7"/>
        <v>4521643500</v>
      </c>
      <c r="G474" t="s">
        <v>2209</v>
      </c>
      <c r="H474" t="s">
        <v>2244</v>
      </c>
      <c r="I474" t="s">
        <v>2209</v>
      </c>
      <c r="K474" s="86"/>
    </row>
    <row r="475" spans="1:11" customFormat="1" ht="15.75" hidden="1" customHeight="1" outlineLevel="1" x14ac:dyDescent="0.2">
      <c r="A475" s="212" t="s">
        <v>2988</v>
      </c>
      <c r="B475" s="86">
        <v>45216</v>
      </c>
      <c r="C475" s="20">
        <v>50025</v>
      </c>
      <c r="D475" t="s">
        <v>7</v>
      </c>
      <c r="E475" s="214" t="s">
        <v>2979</v>
      </c>
      <c r="F475" t="str">
        <f t="shared" si="7"/>
        <v>4521650025</v>
      </c>
      <c r="G475" t="s">
        <v>2209</v>
      </c>
      <c r="H475" t="s">
        <v>2244</v>
      </c>
      <c r="I475" t="s">
        <v>2209</v>
      </c>
      <c r="K475" s="86"/>
    </row>
    <row r="476" spans="1:11" customFormat="1" ht="15.75" hidden="1" customHeight="1" outlineLevel="1" x14ac:dyDescent="0.2">
      <c r="A476" s="212" t="s">
        <v>2988</v>
      </c>
      <c r="B476" s="86">
        <v>45216</v>
      </c>
      <c r="C476" s="20">
        <v>391185.74</v>
      </c>
      <c r="D476" t="s">
        <v>28</v>
      </c>
      <c r="E476" t="s">
        <v>2980</v>
      </c>
      <c r="F476" t="str">
        <f t="shared" si="7"/>
        <v>45216391185,74</v>
      </c>
      <c r="G476" t="s">
        <v>2236</v>
      </c>
      <c r="H476" t="s">
        <v>2248</v>
      </c>
      <c r="I476" t="s">
        <v>2236</v>
      </c>
      <c r="K476" s="86"/>
    </row>
    <row r="477" spans="1:11" customFormat="1" ht="15.75" hidden="1" customHeight="1" outlineLevel="1" x14ac:dyDescent="0.2">
      <c r="A477" s="212" t="s">
        <v>2988</v>
      </c>
      <c r="B477" s="86">
        <v>45218</v>
      </c>
      <c r="C477" s="20">
        <v>17000</v>
      </c>
      <c r="D477" t="s">
        <v>217</v>
      </c>
      <c r="E477" t="s">
        <v>2981</v>
      </c>
      <c r="F477" t="str">
        <f t="shared" si="7"/>
        <v>4521817000</v>
      </c>
      <c r="G477" t="s">
        <v>2220</v>
      </c>
      <c r="H477" t="s">
        <v>2245</v>
      </c>
      <c r="I477" t="s">
        <v>2272</v>
      </c>
      <c r="K477" s="86"/>
    </row>
    <row r="478" spans="1:11" customFormat="1" ht="15.75" hidden="1" customHeight="1" outlineLevel="1" x14ac:dyDescent="0.2">
      <c r="A478" s="212" t="s">
        <v>2988</v>
      </c>
      <c r="B478" s="86">
        <v>45226</v>
      </c>
      <c r="C478" s="20">
        <v>10000</v>
      </c>
      <c r="D478" t="s">
        <v>17</v>
      </c>
      <c r="E478" t="s">
        <v>2982</v>
      </c>
      <c r="F478" t="str">
        <f t="shared" si="7"/>
        <v>4522610000</v>
      </c>
      <c r="G478" t="s">
        <v>2240</v>
      </c>
      <c r="H478" t="s">
        <v>2248</v>
      </c>
      <c r="I478" t="s">
        <v>2267</v>
      </c>
      <c r="K478" s="86"/>
    </row>
    <row r="479" spans="1:11" customFormat="1" ht="15.75" hidden="1" customHeight="1" outlineLevel="1" x14ac:dyDescent="0.2">
      <c r="A479" s="212" t="s">
        <v>2988</v>
      </c>
      <c r="B479" s="86">
        <v>45226</v>
      </c>
      <c r="C479" s="20">
        <v>16150</v>
      </c>
      <c r="D479" t="s">
        <v>3180</v>
      </c>
      <c r="E479" t="s">
        <v>2983</v>
      </c>
      <c r="F479" t="str">
        <f t="shared" si="7"/>
        <v>4522616150</v>
      </c>
      <c r="G479" t="s">
        <v>2240</v>
      </c>
      <c r="H479" t="s">
        <v>2248</v>
      </c>
      <c r="I479" t="s">
        <v>2267</v>
      </c>
      <c r="K479" s="86"/>
    </row>
    <row r="480" spans="1:11" customFormat="1" ht="15.75" hidden="1" customHeight="1" outlineLevel="1" x14ac:dyDescent="0.2">
      <c r="A480" s="212" t="s">
        <v>2988</v>
      </c>
      <c r="B480" s="86">
        <v>45226</v>
      </c>
      <c r="C480" s="20">
        <v>16250</v>
      </c>
      <c r="D480" t="s">
        <v>2935</v>
      </c>
      <c r="E480" s="214" t="s">
        <v>2977</v>
      </c>
      <c r="F480" t="str">
        <f t="shared" si="7"/>
        <v>4522616250</v>
      </c>
      <c r="G480" t="s">
        <v>2206</v>
      </c>
      <c r="H480" t="s">
        <v>2244</v>
      </c>
      <c r="I480" t="s">
        <v>2209</v>
      </c>
      <c r="K480" s="86"/>
    </row>
    <row r="481" spans="1:11" customFormat="1" ht="15.75" hidden="1" customHeight="1" outlineLevel="1" x14ac:dyDescent="0.2">
      <c r="A481" s="212" t="s">
        <v>2988</v>
      </c>
      <c r="B481" s="86">
        <v>45226</v>
      </c>
      <c r="C481" s="20">
        <v>49681</v>
      </c>
      <c r="D481" t="s">
        <v>2935</v>
      </c>
      <c r="E481" s="214" t="s">
        <v>2984</v>
      </c>
      <c r="F481" t="str">
        <f t="shared" si="7"/>
        <v>4522649681</v>
      </c>
      <c r="G481" t="s">
        <v>2206</v>
      </c>
      <c r="H481" t="s">
        <v>2244</v>
      </c>
      <c r="I481" t="s">
        <v>2209</v>
      </c>
      <c r="K481" s="86"/>
    </row>
    <row r="482" spans="1:11" customFormat="1" ht="15.75" hidden="1" customHeight="1" outlineLevel="1" x14ac:dyDescent="0.2">
      <c r="A482" s="212" t="s">
        <v>2988</v>
      </c>
      <c r="B482" s="86">
        <v>45226</v>
      </c>
      <c r="C482" s="20">
        <v>205999.4</v>
      </c>
      <c r="D482" t="s">
        <v>3181</v>
      </c>
      <c r="E482" t="s">
        <v>2985</v>
      </c>
      <c r="F482" t="str">
        <f t="shared" si="7"/>
        <v>45226205999,4</v>
      </c>
      <c r="G482" t="s">
        <v>2235</v>
      </c>
      <c r="H482" t="s">
        <v>2248</v>
      </c>
      <c r="I482" t="s">
        <v>2235</v>
      </c>
      <c r="K482" s="86"/>
    </row>
    <row r="483" spans="1:11" customFormat="1" ht="15.75" hidden="1" customHeight="1" outlineLevel="1" x14ac:dyDescent="0.2">
      <c r="A483" s="212" t="s">
        <v>2988</v>
      </c>
      <c r="B483" s="86">
        <v>45226</v>
      </c>
      <c r="C483" s="20">
        <v>464466.86</v>
      </c>
      <c r="D483" t="s">
        <v>28</v>
      </c>
      <c r="E483" t="s">
        <v>2986</v>
      </c>
      <c r="F483" t="str">
        <f t="shared" si="7"/>
        <v>45226464466,86</v>
      </c>
      <c r="G483" t="s">
        <v>2236</v>
      </c>
      <c r="H483" t="s">
        <v>2248</v>
      </c>
      <c r="I483" t="s">
        <v>2236</v>
      </c>
      <c r="K483" s="86"/>
    </row>
    <row r="484" spans="1:11" customFormat="1" ht="15.75" hidden="1" customHeight="1" outlineLevel="1" x14ac:dyDescent="0.2">
      <c r="A484" s="212" t="s">
        <v>2988</v>
      </c>
      <c r="B484" s="86">
        <v>45230</v>
      </c>
      <c r="C484" s="20">
        <v>575</v>
      </c>
      <c r="D484" t="s">
        <v>7</v>
      </c>
      <c r="E484" s="214" t="s">
        <v>2987</v>
      </c>
      <c r="F484" t="str">
        <f t="shared" si="7"/>
        <v>45230575</v>
      </c>
      <c r="G484" t="s">
        <v>2204</v>
      </c>
      <c r="H484" t="s">
        <v>2248</v>
      </c>
      <c r="I484" t="s">
        <v>2262</v>
      </c>
      <c r="K484" s="86"/>
    </row>
    <row r="485" spans="1:11" customFormat="1" ht="16" hidden="1" outlineLevel="1" x14ac:dyDescent="0.2">
      <c r="A485" s="212" t="s">
        <v>2874</v>
      </c>
      <c r="B485" s="86">
        <v>45231</v>
      </c>
      <c r="C485" s="20">
        <v>990</v>
      </c>
      <c r="D485" t="s">
        <v>7</v>
      </c>
      <c r="E485" s="214" t="s">
        <v>2735</v>
      </c>
      <c r="F485" t="str">
        <f t="shared" si="7"/>
        <v>45231990</v>
      </c>
      <c r="G485" t="s">
        <v>2204</v>
      </c>
      <c r="H485" t="s">
        <v>2248</v>
      </c>
      <c r="I485" t="s">
        <v>2262</v>
      </c>
      <c r="K485" s="86"/>
    </row>
    <row r="486" spans="1:11" customFormat="1" hidden="1" outlineLevel="1" x14ac:dyDescent="0.2">
      <c r="A486" s="212" t="s">
        <v>2874</v>
      </c>
      <c r="B486" s="86">
        <v>45231</v>
      </c>
      <c r="C486" s="20">
        <v>2500</v>
      </c>
      <c r="D486" t="s">
        <v>7</v>
      </c>
      <c r="E486" t="s">
        <v>2736</v>
      </c>
      <c r="F486" t="str">
        <f t="shared" si="7"/>
        <v>452312500</v>
      </c>
      <c r="G486" t="s">
        <v>2227</v>
      </c>
      <c r="H486" t="s">
        <v>2276</v>
      </c>
      <c r="I486" t="s">
        <v>2276</v>
      </c>
      <c r="K486" s="86"/>
    </row>
    <row r="487" spans="1:11" customFormat="1" ht="32" hidden="1" outlineLevel="1" x14ac:dyDescent="0.2">
      <c r="A487" s="212" t="s">
        <v>2874</v>
      </c>
      <c r="B487" s="86">
        <v>45232</v>
      </c>
      <c r="C487" s="20">
        <v>75</v>
      </c>
      <c r="D487" t="s">
        <v>7</v>
      </c>
      <c r="E487" s="214" t="s">
        <v>2737</v>
      </c>
      <c r="F487" t="str">
        <f t="shared" si="7"/>
        <v>4523275</v>
      </c>
      <c r="G487" t="s">
        <v>2204</v>
      </c>
      <c r="H487" t="s">
        <v>2248</v>
      </c>
      <c r="I487" t="s">
        <v>2262</v>
      </c>
      <c r="K487" s="86"/>
    </row>
    <row r="488" spans="1:11" customFormat="1" ht="32" hidden="1" outlineLevel="1" x14ac:dyDescent="0.2">
      <c r="A488" s="212" t="s">
        <v>2874</v>
      </c>
      <c r="B488" s="86">
        <v>45232</v>
      </c>
      <c r="C488" s="20">
        <v>225</v>
      </c>
      <c r="D488" t="s">
        <v>7</v>
      </c>
      <c r="E488" s="214" t="s">
        <v>2738</v>
      </c>
      <c r="F488" t="str">
        <f t="shared" si="7"/>
        <v>45232225</v>
      </c>
      <c r="G488" t="s">
        <v>2204</v>
      </c>
      <c r="H488" t="s">
        <v>2248</v>
      </c>
      <c r="I488" t="s">
        <v>2262</v>
      </c>
      <c r="K488" s="86"/>
    </row>
    <row r="489" spans="1:11" customFormat="1" ht="32" hidden="1" outlineLevel="1" x14ac:dyDescent="0.2">
      <c r="A489" s="212" t="s">
        <v>2874</v>
      </c>
      <c r="B489" s="86">
        <v>45232</v>
      </c>
      <c r="C489" s="20">
        <v>5000</v>
      </c>
      <c r="D489" t="s">
        <v>7</v>
      </c>
      <c r="E489" s="214" t="s">
        <v>2739</v>
      </c>
      <c r="F489" t="str">
        <f t="shared" si="7"/>
        <v>452325000</v>
      </c>
      <c r="G489" t="s">
        <v>2238</v>
      </c>
      <c r="H489" t="s">
        <v>2246</v>
      </c>
      <c r="I489" t="s">
        <v>2266</v>
      </c>
      <c r="K489" s="86"/>
    </row>
    <row r="490" spans="1:11" customFormat="1" ht="32" hidden="1" outlineLevel="1" x14ac:dyDescent="0.2">
      <c r="A490" s="212" t="s">
        <v>2874</v>
      </c>
      <c r="B490" s="86">
        <v>45232</v>
      </c>
      <c r="C490" s="20">
        <v>15000</v>
      </c>
      <c r="D490" t="s">
        <v>7</v>
      </c>
      <c r="E490" s="214" t="s">
        <v>2740</v>
      </c>
      <c r="F490" t="str">
        <f t="shared" si="7"/>
        <v>4523215000</v>
      </c>
      <c r="G490" t="s">
        <v>2238</v>
      </c>
      <c r="H490" t="s">
        <v>2246</v>
      </c>
      <c r="I490" t="s">
        <v>2266</v>
      </c>
      <c r="K490" s="86"/>
    </row>
    <row r="491" spans="1:11" customFormat="1" hidden="1" outlineLevel="1" x14ac:dyDescent="0.2">
      <c r="A491" s="212" t="s">
        <v>2874</v>
      </c>
      <c r="B491" s="86">
        <v>45232</v>
      </c>
      <c r="C491" s="20">
        <v>18200</v>
      </c>
      <c r="D491" t="s">
        <v>2297</v>
      </c>
      <c r="E491" t="s">
        <v>2741</v>
      </c>
      <c r="F491" t="str">
        <f t="shared" si="7"/>
        <v>4523218200</v>
      </c>
      <c r="G491" t="s">
        <v>2228</v>
      </c>
      <c r="H491" t="s">
        <v>2276</v>
      </c>
      <c r="I491" t="s">
        <v>2276</v>
      </c>
      <c r="K491" s="86"/>
    </row>
    <row r="492" spans="1:11" customFormat="1" hidden="1" outlineLevel="1" x14ac:dyDescent="0.2">
      <c r="A492" s="212" t="s">
        <v>2874</v>
      </c>
      <c r="B492" s="86">
        <v>45232</v>
      </c>
      <c r="C492" s="20">
        <v>146185.97</v>
      </c>
      <c r="D492" t="s">
        <v>2989</v>
      </c>
      <c r="E492" t="s">
        <v>2742</v>
      </c>
      <c r="F492" t="str">
        <f t="shared" si="7"/>
        <v>45232146185,97</v>
      </c>
      <c r="G492" t="s">
        <v>2218</v>
      </c>
      <c r="H492" t="s">
        <v>2248</v>
      </c>
      <c r="I492" t="s">
        <v>2218</v>
      </c>
      <c r="K492" s="86"/>
    </row>
    <row r="493" spans="1:11" customFormat="1" ht="32" hidden="1" outlineLevel="1" x14ac:dyDescent="0.2">
      <c r="A493" s="212" t="s">
        <v>2874</v>
      </c>
      <c r="B493" s="86">
        <v>45233</v>
      </c>
      <c r="C493" s="20">
        <v>172.9</v>
      </c>
      <c r="D493" t="s">
        <v>7</v>
      </c>
      <c r="E493" s="214" t="s">
        <v>2743</v>
      </c>
      <c r="F493" t="str">
        <f t="shared" si="7"/>
        <v>45233172,9</v>
      </c>
      <c r="G493" t="s">
        <v>2204</v>
      </c>
      <c r="H493" t="s">
        <v>2248</v>
      </c>
      <c r="I493" t="s">
        <v>2262</v>
      </c>
      <c r="K493" s="86"/>
    </row>
    <row r="494" spans="1:11" customFormat="1" ht="16" hidden="1" outlineLevel="1" x14ac:dyDescent="0.2">
      <c r="A494" s="212" t="s">
        <v>2874</v>
      </c>
      <c r="B494" s="86">
        <v>45233</v>
      </c>
      <c r="C494" s="20">
        <v>15225</v>
      </c>
      <c r="D494" t="s">
        <v>2468</v>
      </c>
      <c r="E494" s="214" t="s">
        <v>2744</v>
      </c>
      <c r="F494" t="str">
        <f t="shared" si="7"/>
        <v>4523315225</v>
      </c>
      <c r="G494" t="s">
        <v>2209</v>
      </c>
      <c r="H494" t="s">
        <v>2244</v>
      </c>
      <c r="I494" t="s">
        <v>2209</v>
      </c>
      <c r="K494" s="86"/>
    </row>
    <row r="495" spans="1:11" customFormat="1" ht="16" hidden="1" outlineLevel="1" x14ac:dyDescent="0.2">
      <c r="A495" s="212" t="s">
        <v>2874</v>
      </c>
      <c r="B495" s="86">
        <v>45233</v>
      </c>
      <c r="C495" s="20">
        <v>43500</v>
      </c>
      <c r="D495" t="s">
        <v>16</v>
      </c>
      <c r="E495" s="214" t="s">
        <v>2745</v>
      </c>
      <c r="F495" t="str">
        <f t="shared" si="7"/>
        <v>4523343500</v>
      </c>
      <c r="G495" t="s">
        <v>2209</v>
      </c>
      <c r="H495" t="s">
        <v>2244</v>
      </c>
      <c r="I495" t="s">
        <v>2209</v>
      </c>
      <c r="K495" s="86"/>
    </row>
    <row r="496" spans="1:11" customFormat="1" ht="16" hidden="1" outlineLevel="1" x14ac:dyDescent="0.2">
      <c r="A496" s="212" t="s">
        <v>2874</v>
      </c>
      <c r="B496" s="86">
        <v>45233</v>
      </c>
      <c r="C496" s="20">
        <v>53925</v>
      </c>
      <c r="D496" t="s">
        <v>7</v>
      </c>
      <c r="E496" s="214" t="s">
        <v>2746</v>
      </c>
      <c r="F496" t="str">
        <f t="shared" si="7"/>
        <v>4523353925</v>
      </c>
      <c r="G496" t="s">
        <v>2209</v>
      </c>
      <c r="H496" t="s">
        <v>2244</v>
      </c>
      <c r="I496" t="s">
        <v>2209</v>
      </c>
      <c r="K496" s="86"/>
    </row>
    <row r="497" spans="1:11" customFormat="1" ht="16" hidden="1" outlineLevel="1" x14ac:dyDescent="0.2">
      <c r="A497" s="212" t="s">
        <v>2874</v>
      </c>
      <c r="B497" s="86">
        <v>45238</v>
      </c>
      <c r="C497" s="20">
        <v>1821.3</v>
      </c>
      <c r="D497" t="s">
        <v>7</v>
      </c>
      <c r="E497" s="214" t="s">
        <v>12</v>
      </c>
      <c r="F497" t="str">
        <f t="shared" si="7"/>
        <v>452381821,3</v>
      </c>
      <c r="G497" t="s">
        <v>2204</v>
      </c>
      <c r="H497" t="s">
        <v>2248</v>
      </c>
      <c r="I497" t="s">
        <v>2262</v>
      </c>
      <c r="K497" s="86"/>
    </row>
    <row r="498" spans="1:11" customFormat="1" hidden="1" outlineLevel="1" x14ac:dyDescent="0.2">
      <c r="A498" s="212" t="s">
        <v>2874</v>
      </c>
      <c r="B498" s="86">
        <v>45238</v>
      </c>
      <c r="C498" s="20">
        <v>6000</v>
      </c>
      <c r="D498" t="s">
        <v>47</v>
      </c>
      <c r="E498" t="s">
        <v>2747</v>
      </c>
      <c r="F498" t="str">
        <f t="shared" si="7"/>
        <v>452386000</v>
      </c>
      <c r="G498" t="s">
        <v>2224</v>
      </c>
      <c r="H498" t="s">
        <v>2248</v>
      </c>
      <c r="I498" t="s">
        <v>2427</v>
      </c>
      <c r="K498" s="86"/>
    </row>
    <row r="499" spans="1:11" customFormat="1" hidden="1" outlineLevel="1" x14ac:dyDescent="0.2">
      <c r="A499" s="212" t="s">
        <v>2874</v>
      </c>
      <c r="B499" s="86">
        <v>45238</v>
      </c>
      <c r="C499" s="20">
        <v>6533.27</v>
      </c>
      <c r="D499" t="s">
        <v>25</v>
      </c>
      <c r="E499" t="s">
        <v>2748</v>
      </c>
      <c r="F499" t="str">
        <f t="shared" si="7"/>
        <v>452386533,27</v>
      </c>
      <c r="G499" t="s">
        <v>2221</v>
      </c>
      <c r="H499" t="s">
        <v>2248</v>
      </c>
      <c r="I499" t="s">
        <v>2267</v>
      </c>
      <c r="K499" s="86"/>
    </row>
    <row r="500" spans="1:11" customFormat="1" hidden="1" outlineLevel="1" x14ac:dyDescent="0.2">
      <c r="A500" s="212" t="s">
        <v>2874</v>
      </c>
      <c r="B500" s="86">
        <v>45238</v>
      </c>
      <c r="C500" s="20">
        <v>20578</v>
      </c>
      <c r="D500" t="s">
        <v>3182</v>
      </c>
      <c r="E500" t="s">
        <v>2749</v>
      </c>
      <c r="F500" t="str">
        <f t="shared" si="7"/>
        <v>4523820578</v>
      </c>
      <c r="G500" s="276" t="s">
        <v>2208</v>
      </c>
      <c r="H500" s="208" t="s">
        <v>2245</v>
      </c>
      <c r="I500" s="208" t="s">
        <v>2213</v>
      </c>
      <c r="K500" s="86"/>
    </row>
    <row r="501" spans="1:11" customFormat="1" hidden="1" outlineLevel="1" x14ac:dyDescent="0.2">
      <c r="A501" s="212" t="s">
        <v>2874</v>
      </c>
      <c r="B501" s="86">
        <v>45238</v>
      </c>
      <c r="C501" s="20">
        <v>55400</v>
      </c>
      <c r="D501" t="s">
        <v>2860</v>
      </c>
      <c r="E501" t="s">
        <v>2750</v>
      </c>
      <c r="F501" t="str">
        <f t="shared" si="7"/>
        <v>4523855400</v>
      </c>
      <c r="G501" s="276" t="s">
        <v>2201</v>
      </c>
      <c r="H501" t="s">
        <v>2248</v>
      </c>
      <c r="I501" s="208" t="s">
        <v>2265</v>
      </c>
      <c r="K501" s="86"/>
    </row>
    <row r="502" spans="1:11" customFormat="1" hidden="1" outlineLevel="1" x14ac:dyDescent="0.2">
      <c r="A502" s="212" t="s">
        <v>2874</v>
      </c>
      <c r="B502" s="86">
        <v>45238</v>
      </c>
      <c r="C502" s="20">
        <v>65000</v>
      </c>
      <c r="D502" t="s">
        <v>358</v>
      </c>
      <c r="E502" t="s">
        <v>2751</v>
      </c>
      <c r="F502" t="str">
        <f t="shared" si="7"/>
        <v>4523865000</v>
      </c>
      <c r="G502" t="s">
        <v>2203</v>
      </c>
      <c r="H502" t="s">
        <v>2248</v>
      </c>
      <c r="I502" t="s">
        <v>2273</v>
      </c>
      <c r="K502" s="86"/>
    </row>
    <row r="503" spans="1:11" customFormat="1" hidden="1" outlineLevel="1" x14ac:dyDescent="0.2">
      <c r="A503" s="212" t="s">
        <v>2874</v>
      </c>
      <c r="B503" s="86">
        <v>45238</v>
      </c>
      <c r="C503" s="20">
        <v>93405</v>
      </c>
      <c r="D503" t="s">
        <v>2293</v>
      </c>
      <c r="E503" t="s">
        <v>2704</v>
      </c>
      <c r="F503" t="str">
        <f t="shared" si="7"/>
        <v>4523893405</v>
      </c>
      <c r="G503" t="s">
        <v>2999</v>
      </c>
      <c r="H503" t="s">
        <v>2276</v>
      </c>
      <c r="I503" t="s">
        <v>2276</v>
      </c>
      <c r="K503" s="86"/>
    </row>
    <row r="504" spans="1:11" customFormat="1" hidden="1" outlineLevel="1" x14ac:dyDescent="0.2">
      <c r="A504" s="212" t="s">
        <v>2874</v>
      </c>
      <c r="B504" s="86">
        <v>45238</v>
      </c>
      <c r="C504" s="20">
        <v>130000</v>
      </c>
      <c r="D504" t="s">
        <v>2293</v>
      </c>
      <c r="E504" t="s">
        <v>2704</v>
      </c>
      <c r="F504" t="str">
        <f t="shared" si="7"/>
        <v>45238130000</v>
      </c>
      <c r="G504" t="s">
        <v>2202</v>
      </c>
      <c r="H504" t="s">
        <v>2248</v>
      </c>
      <c r="I504" t="s">
        <v>2268</v>
      </c>
      <c r="K504" s="86"/>
    </row>
    <row r="505" spans="1:11" customFormat="1" hidden="1" outlineLevel="1" x14ac:dyDescent="0.2">
      <c r="A505" s="212" t="s">
        <v>2874</v>
      </c>
      <c r="B505" s="86">
        <v>45238</v>
      </c>
      <c r="C505" s="20">
        <v>300000</v>
      </c>
      <c r="D505" t="s">
        <v>2470</v>
      </c>
      <c r="E505" t="s">
        <v>2752</v>
      </c>
      <c r="F505" t="str">
        <f t="shared" si="7"/>
        <v>45238300000</v>
      </c>
      <c r="G505" t="s">
        <v>2222</v>
      </c>
      <c r="H505" t="s">
        <v>2248</v>
      </c>
      <c r="I505" t="s">
        <v>2269</v>
      </c>
      <c r="K505" s="86"/>
    </row>
    <row r="506" spans="1:11" customFormat="1" ht="16" hidden="1" outlineLevel="1" x14ac:dyDescent="0.2">
      <c r="A506" s="212" t="s">
        <v>2874</v>
      </c>
      <c r="B506" s="86">
        <v>45239</v>
      </c>
      <c r="C506" s="20">
        <v>821.3</v>
      </c>
      <c r="D506" t="s">
        <v>7</v>
      </c>
      <c r="E506" s="214" t="s">
        <v>12</v>
      </c>
      <c r="F506" t="str">
        <f t="shared" si="7"/>
        <v>45239821,3</v>
      </c>
      <c r="G506" t="s">
        <v>2204</v>
      </c>
      <c r="H506" t="s">
        <v>2248</v>
      </c>
      <c r="I506" t="s">
        <v>2262</v>
      </c>
      <c r="K506" s="86"/>
    </row>
    <row r="507" spans="1:11" customFormat="1" ht="48" hidden="1" outlineLevel="1" x14ac:dyDescent="0.2">
      <c r="A507" s="212" t="s">
        <v>2874</v>
      </c>
      <c r="B507" s="86">
        <v>45239</v>
      </c>
      <c r="C507" s="20">
        <v>1392</v>
      </c>
      <c r="D507" t="s">
        <v>7</v>
      </c>
      <c r="E507" s="214" t="s">
        <v>2753</v>
      </c>
      <c r="F507" t="str">
        <f t="shared" si="7"/>
        <v>452391392</v>
      </c>
      <c r="G507" t="s">
        <v>2238</v>
      </c>
      <c r="H507" t="s">
        <v>2246</v>
      </c>
      <c r="I507" t="s">
        <v>2266</v>
      </c>
      <c r="K507" s="86"/>
    </row>
    <row r="508" spans="1:11" customFormat="1" hidden="1" outlineLevel="1" x14ac:dyDescent="0.2">
      <c r="A508" s="212" t="s">
        <v>2874</v>
      </c>
      <c r="B508" s="86">
        <v>45239</v>
      </c>
      <c r="C508" s="20">
        <v>26936.639999999999</v>
      </c>
      <c r="D508" t="s">
        <v>24</v>
      </c>
      <c r="E508" t="s">
        <v>2754</v>
      </c>
      <c r="F508" t="str">
        <f t="shared" si="7"/>
        <v>4523926936,64</v>
      </c>
      <c r="G508" t="s">
        <v>2203</v>
      </c>
      <c r="H508" t="s">
        <v>2248</v>
      </c>
      <c r="I508" t="s">
        <v>2273</v>
      </c>
      <c r="K508" s="86"/>
    </row>
    <row r="509" spans="1:11" customFormat="1" hidden="1" outlineLevel="1" x14ac:dyDescent="0.2">
      <c r="A509" s="212" t="s">
        <v>2874</v>
      </c>
      <c r="B509" s="86">
        <v>45239</v>
      </c>
      <c r="C509" s="20">
        <v>50000</v>
      </c>
      <c r="D509" t="s">
        <v>9</v>
      </c>
      <c r="E509" t="s">
        <v>2755</v>
      </c>
      <c r="F509" t="str">
        <f t="shared" si="7"/>
        <v>4523950000</v>
      </c>
      <c r="G509" t="s">
        <v>2213</v>
      </c>
      <c r="H509" t="s">
        <v>2248</v>
      </c>
      <c r="I509" t="s">
        <v>2213</v>
      </c>
      <c r="K509" s="86"/>
    </row>
    <row r="510" spans="1:11" customFormat="1" hidden="1" outlineLevel="1" x14ac:dyDescent="0.2">
      <c r="A510" s="212" t="s">
        <v>2874</v>
      </c>
      <c r="B510" s="86">
        <v>45241</v>
      </c>
      <c r="C510" s="20">
        <v>5137.0200000000004</v>
      </c>
      <c r="D510" t="s">
        <v>7</v>
      </c>
      <c r="E510" t="s">
        <v>2756</v>
      </c>
      <c r="F510" t="str">
        <f t="shared" si="7"/>
        <v>452415137,02</v>
      </c>
      <c r="G510" t="s">
        <v>2426</v>
      </c>
      <c r="H510" t="s">
        <v>2248</v>
      </c>
      <c r="I510" t="s">
        <v>2427</v>
      </c>
      <c r="K510" s="86"/>
    </row>
    <row r="511" spans="1:11" customFormat="1" hidden="1" outlineLevel="1" x14ac:dyDescent="0.2">
      <c r="A511" s="212" t="s">
        <v>2874</v>
      </c>
      <c r="B511" s="86">
        <v>45247</v>
      </c>
      <c r="C511" s="20">
        <v>6544.85</v>
      </c>
      <c r="D511" t="s">
        <v>3182</v>
      </c>
      <c r="E511" t="s">
        <v>432</v>
      </c>
      <c r="F511" t="str">
        <f t="shared" si="7"/>
        <v>452476544,85</v>
      </c>
      <c r="G511" s="276" t="s">
        <v>2208</v>
      </c>
      <c r="H511" s="208" t="s">
        <v>2245</v>
      </c>
      <c r="I511" s="208" t="s">
        <v>2213</v>
      </c>
      <c r="K511" s="86"/>
    </row>
    <row r="512" spans="1:11" customFormat="1" hidden="1" outlineLevel="1" x14ac:dyDescent="0.2">
      <c r="A512" s="212" t="s">
        <v>2874</v>
      </c>
      <c r="B512" s="86">
        <v>45248</v>
      </c>
      <c r="C512" s="20">
        <v>3645</v>
      </c>
      <c r="D512" t="s">
        <v>7</v>
      </c>
      <c r="E512" t="s">
        <v>2757</v>
      </c>
      <c r="F512" t="str">
        <f t="shared" si="7"/>
        <v>452483645</v>
      </c>
      <c r="G512" t="s">
        <v>2227</v>
      </c>
      <c r="H512" t="s">
        <v>2276</v>
      </c>
      <c r="I512" t="s">
        <v>2276</v>
      </c>
      <c r="K512" s="86"/>
    </row>
    <row r="513" spans="1:11" customFormat="1" ht="32" hidden="1" outlineLevel="1" x14ac:dyDescent="0.2">
      <c r="A513" s="212" t="s">
        <v>2874</v>
      </c>
      <c r="B513" s="86">
        <v>45250</v>
      </c>
      <c r="C513" s="20">
        <v>500</v>
      </c>
      <c r="D513" t="s">
        <v>2289</v>
      </c>
      <c r="E513" s="214" t="s">
        <v>2758</v>
      </c>
      <c r="F513" t="str">
        <f t="shared" si="7"/>
        <v>45250500</v>
      </c>
      <c r="G513" t="s">
        <v>2206</v>
      </c>
      <c r="H513" t="s">
        <v>2244</v>
      </c>
      <c r="I513" t="s">
        <v>2209</v>
      </c>
      <c r="K513" s="86"/>
    </row>
    <row r="514" spans="1:11" customFormat="1" ht="16" hidden="1" outlineLevel="1" x14ac:dyDescent="0.2">
      <c r="A514" s="212" t="s">
        <v>2874</v>
      </c>
      <c r="B514" s="86">
        <v>45250</v>
      </c>
      <c r="C514" s="20">
        <v>1174.5</v>
      </c>
      <c r="D514" t="s">
        <v>7</v>
      </c>
      <c r="E514" s="214" t="s">
        <v>12</v>
      </c>
      <c r="F514" t="str">
        <f t="shared" ref="F514:F577" si="8">B514&amp;C514</f>
        <v>452501174,5</v>
      </c>
      <c r="G514" t="s">
        <v>2204</v>
      </c>
      <c r="H514" t="s">
        <v>2248</v>
      </c>
      <c r="I514" t="s">
        <v>2262</v>
      </c>
      <c r="K514" s="86"/>
    </row>
    <row r="515" spans="1:11" customFormat="1" hidden="1" outlineLevel="1" x14ac:dyDescent="0.2">
      <c r="A515" s="212" t="s">
        <v>2874</v>
      </c>
      <c r="B515" s="86">
        <v>45250</v>
      </c>
      <c r="C515" s="20">
        <v>6000</v>
      </c>
      <c r="D515" t="s">
        <v>2858</v>
      </c>
      <c r="E515" t="s">
        <v>2759</v>
      </c>
      <c r="F515" t="str">
        <f t="shared" si="8"/>
        <v>452506000</v>
      </c>
      <c r="G515" t="s">
        <v>2281</v>
      </c>
      <c r="H515" t="s">
        <v>2276</v>
      </c>
      <c r="I515" t="s">
        <v>2269</v>
      </c>
      <c r="K515" s="86"/>
    </row>
    <row r="516" spans="1:11" customFormat="1" ht="16" hidden="1" outlineLevel="1" x14ac:dyDescent="0.2">
      <c r="A516" s="212" t="s">
        <v>2874</v>
      </c>
      <c r="B516" s="86">
        <v>45250</v>
      </c>
      <c r="C516" s="20">
        <v>15225</v>
      </c>
      <c r="D516" t="s">
        <v>2468</v>
      </c>
      <c r="E516" s="214" t="s">
        <v>2760</v>
      </c>
      <c r="F516" t="str">
        <f t="shared" si="8"/>
        <v>4525015225</v>
      </c>
      <c r="G516" t="s">
        <v>2209</v>
      </c>
      <c r="H516" t="s">
        <v>2244</v>
      </c>
      <c r="I516" t="s">
        <v>2209</v>
      </c>
      <c r="K516" s="86"/>
    </row>
    <row r="517" spans="1:11" customFormat="1" ht="16" hidden="1" outlineLevel="1" x14ac:dyDescent="0.2">
      <c r="A517" s="212" t="s">
        <v>2874</v>
      </c>
      <c r="B517" s="86">
        <v>45250</v>
      </c>
      <c r="C517" s="20">
        <v>16250</v>
      </c>
      <c r="D517" t="s">
        <v>2935</v>
      </c>
      <c r="E517" s="214" t="s">
        <v>2761</v>
      </c>
      <c r="F517" t="str">
        <f t="shared" si="8"/>
        <v>4525016250</v>
      </c>
      <c r="G517" t="s">
        <v>2206</v>
      </c>
      <c r="H517" t="s">
        <v>2244</v>
      </c>
      <c r="I517" t="s">
        <v>2209</v>
      </c>
      <c r="K517" s="86"/>
    </row>
    <row r="518" spans="1:11" customFormat="1" ht="16" hidden="1" outlineLevel="1" x14ac:dyDescent="0.2">
      <c r="A518" s="212" t="s">
        <v>2874</v>
      </c>
      <c r="B518" s="86">
        <v>45250</v>
      </c>
      <c r="C518" s="20">
        <v>43500</v>
      </c>
      <c r="D518" t="s">
        <v>16</v>
      </c>
      <c r="E518" s="214" t="s">
        <v>2762</v>
      </c>
      <c r="F518" t="str">
        <f t="shared" si="8"/>
        <v>4525043500</v>
      </c>
      <c r="G518" t="s">
        <v>2209</v>
      </c>
      <c r="H518" t="s">
        <v>2244</v>
      </c>
      <c r="I518" t="s">
        <v>2209</v>
      </c>
      <c r="K518" s="86"/>
    </row>
    <row r="519" spans="1:11" customFormat="1" ht="16" hidden="1" outlineLevel="1" x14ac:dyDescent="0.2">
      <c r="A519" s="212" t="s">
        <v>2874</v>
      </c>
      <c r="B519" s="86">
        <v>45250</v>
      </c>
      <c r="C519" s="20">
        <v>50025</v>
      </c>
      <c r="D519" t="s">
        <v>7</v>
      </c>
      <c r="E519" s="214" t="s">
        <v>2763</v>
      </c>
      <c r="F519" t="str">
        <f t="shared" si="8"/>
        <v>4525050025</v>
      </c>
      <c r="G519" t="s">
        <v>2209</v>
      </c>
      <c r="H519" t="s">
        <v>2244</v>
      </c>
      <c r="I519" t="s">
        <v>2209</v>
      </c>
      <c r="K519" s="86"/>
    </row>
    <row r="520" spans="1:11" customFormat="1" hidden="1" outlineLevel="1" x14ac:dyDescent="0.2">
      <c r="A520" s="212" t="s">
        <v>2874</v>
      </c>
      <c r="B520" s="86">
        <v>45250</v>
      </c>
      <c r="C520" s="20">
        <v>436339.36</v>
      </c>
      <c r="D520" t="s">
        <v>28</v>
      </c>
      <c r="E520" t="s">
        <v>2764</v>
      </c>
      <c r="F520" t="str">
        <f t="shared" si="8"/>
        <v>45250436339,36</v>
      </c>
      <c r="G520" t="s">
        <v>2236</v>
      </c>
      <c r="H520" t="s">
        <v>2248</v>
      </c>
      <c r="I520" t="s">
        <v>2236</v>
      </c>
      <c r="K520" s="86"/>
    </row>
    <row r="521" spans="1:11" customFormat="1" hidden="1" outlineLevel="1" x14ac:dyDescent="0.2">
      <c r="A521" s="212" t="s">
        <v>2874</v>
      </c>
      <c r="B521" s="86">
        <v>45253</v>
      </c>
      <c r="C521" s="20">
        <v>449000</v>
      </c>
      <c r="D521" s="53" t="s">
        <v>108</v>
      </c>
      <c r="E521" t="s">
        <v>2765</v>
      </c>
      <c r="F521" t="str">
        <f t="shared" si="8"/>
        <v>45253449000</v>
      </c>
      <c r="G521" t="s">
        <v>2431</v>
      </c>
      <c r="H521" t="s">
        <v>2429</v>
      </c>
      <c r="I521" t="s">
        <v>2432</v>
      </c>
      <c r="K521" s="86"/>
    </row>
    <row r="522" spans="1:11" customFormat="1" hidden="1" outlineLevel="1" x14ac:dyDescent="0.2">
      <c r="A522" s="212" t="s">
        <v>2874</v>
      </c>
      <c r="B522" s="86">
        <v>45253</v>
      </c>
      <c r="C522" s="20">
        <v>1088000</v>
      </c>
      <c r="D522" s="53" t="s">
        <v>108</v>
      </c>
      <c r="E522" t="s">
        <v>2766</v>
      </c>
      <c r="F522" t="str">
        <f t="shared" si="8"/>
        <v>452531088000</v>
      </c>
      <c r="G522" t="s">
        <v>2431</v>
      </c>
      <c r="H522" t="s">
        <v>2429</v>
      </c>
      <c r="I522" t="s">
        <v>2432</v>
      </c>
      <c r="K522" s="86"/>
    </row>
    <row r="523" spans="1:11" customFormat="1" hidden="1" outlineLevel="1" x14ac:dyDescent="0.2">
      <c r="A523" s="212" t="s">
        <v>2874</v>
      </c>
      <c r="B523" s="86">
        <v>45257</v>
      </c>
      <c r="C523" s="20">
        <v>4856.95</v>
      </c>
      <c r="D523" t="s">
        <v>7</v>
      </c>
      <c r="E523" t="s">
        <v>2767</v>
      </c>
      <c r="F523" t="str">
        <f t="shared" si="8"/>
        <v>452574856,95</v>
      </c>
      <c r="G523" t="s">
        <v>2227</v>
      </c>
      <c r="H523" t="s">
        <v>2248</v>
      </c>
      <c r="I523" t="s">
        <v>2268</v>
      </c>
      <c r="K523" s="86"/>
    </row>
    <row r="524" spans="1:11" customFormat="1" hidden="1" outlineLevel="1" x14ac:dyDescent="0.2">
      <c r="A524" s="212" t="s">
        <v>2874</v>
      </c>
      <c r="B524" s="86">
        <v>45259</v>
      </c>
      <c r="C524" s="20">
        <v>3627</v>
      </c>
      <c r="D524" t="s">
        <v>7</v>
      </c>
      <c r="E524" t="s">
        <v>2768</v>
      </c>
      <c r="F524" t="str">
        <f t="shared" si="8"/>
        <v>452593627</v>
      </c>
      <c r="G524" t="s">
        <v>2240</v>
      </c>
      <c r="H524" t="s">
        <v>2248</v>
      </c>
      <c r="I524" t="s">
        <v>2267</v>
      </c>
      <c r="K524" s="86"/>
    </row>
    <row r="525" spans="1:11" customFormat="1" ht="32" hidden="1" outlineLevel="1" x14ac:dyDescent="0.2">
      <c r="A525" s="212" t="s">
        <v>2874</v>
      </c>
      <c r="B525" s="86">
        <v>45260</v>
      </c>
      <c r="C525" s="20">
        <v>400</v>
      </c>
      <c r="D525" t="s">
        <v>7</v>
      </c>
      <c r="E525" s="214" t="s">
        <v>2769</v>
      </c>
      <c r="F525" t="str">
        <f t="shared" si="8"/>
        <v>45260400</v>
      </c>
      <c r="G525" t="s">
        <v>2204</v>
      </c>
      <c r="H525" t="s">
        <v>2248</v>
      </c>
      <c r="I525" t="s">
        <v>2262</v>
      </c>
      <c r="K525" s="86"/>
    </row>
    <row r="526" spans="1:11" customFormat="1" ht="16" hidden="1" outlineLevel="1" x14ac:dyDescent="0.2">
      <c r="A526" s="212" t="s">
        <v>2874</v>
      </c>
      <c r="B526" s="86">
        <v>45260</v>
      </c>
      <c r="C526" s="20">
        <v>1174.5</v>
      </c>
      <c r="D526" t="s">
        <v>7</v>
      </c>
      <c r="E526" s="214" t="s">
        <v>12</v>
      </c>
      <c r="F526" t="str">
        <f t="shared" si="8"/>
        <v>452601174,5</v>
      </c>
      <c r="G526" t="s">
        <v>2204</v>
      </c>
      <c r="H526" t="s">
        <v>2248</v>
      </c>
      <c r="I526" t="s">
        <v>2262</v>
      </c>
      <c r="K526" s="86"/>
    </row>
    <row r="527" spans="1:11" customFormat="1" ht="16" hidden="1" outlineLevel="1" x14ac:dyDescent="0.2">
      <c r="A527" s="212" t="s">
        <v>2874</v>
      </c>
      <c r="B527" s="86">
        <v>45260</v>
      </c>
      <c r="C527" s="20">
        <v>15225</v>
      </c>
      <c r="D527" t="s">
        <v>2468</v>
      </c>
      <c r="E527" s="214" t="s">
        <v>2760</v>
      </c>
      <c r="F527" t="str">
        <f t="shared" si="8"/>
        <v>4526015225</v>
      </c>
      <c r="G527" t="s">
        <v>2209</v>
      </c>
      <c r="H527" t="s">
        <v>2244</v>
      </c>
      <c r="I527" t="s">
        <v>2209</v>
      </c>
      <c r="K527" s="86"/>
    </row>
    <row r="528" spans="1:11" customFormat="1" ht="16" hidden="1" outlineLevel="1" x14ac:dyDescent="0.2">
      <c r="A528" s="212" t="s">
        <v>2874</v>
      </c>
      <c r="B528" s="86">
        <v>45260</v>
      </c>
      <c r="C528" s="20">
        <v>16250</v>
      </c>
      <c r="D528" t="s">
        <v>2935</v>
      </c>
      <c r="E528" s="214" t="s">
        <v>2761</v>
      </c>
      <c r="F528" t="str">
        <f t="shared" si="8"/>
        <v>4526016250</v>
      </c>
      <c r="G528" t="s">
        <v>2206</v>
      </c>
      <c r="H528" t="s">
        <v>2244</v>
      </c>
      <c r="I528" t="s">
        <v>2209</v>
      </c>
      <c r="K528" s="86"/>
    </row>
    <row r="529" spans="1:11" customFormat="1" ht="16" hidden="1" outlineLevel="1" x14ac:dyDescent="0.2">
      <c r="A529" s="212" t="s">
        <v>2874</v>
      </c>
      <c r="B529" s="86">
        <v>45260</v>
      </c>
      <c r="C529" s="20">
        <v>43500</v>
      </c>
      <c r="D529" t="s">
        <v>16</v>
      </c>
      <c r="E529" s="214" t="s">
        <v>2762</v>
      </c>
      <c r="F529" t="str">
        <f t="shared" si="8"/>
        <v>4526043500</v>
      </c>
      <c r="G529" t="s">
        <v>2209</v>
      </c>
      <c r="H529" t="s">
        <v>2244</v>
      </c>
      <c r="I529" t="s">
        <v>2209</v>
      </c>
      <c r="K529" s="86"/>
    </row>
    <row r="530" spans="1:11" customFormat="1" ht="16" hidden="1" outlineLevel="1" x14ac:dyDescent="0.2">
      <c r="A530" s="212" t="s">
        <v>2874</v>
      </c>
      <c r="B530" s="86">
        <v>45260</v>
      </c>
      <c r="C530" s="20">
        <v>49682</v>
      </c>
      <c r="D530" t="s">
        <v>2935</v>
      </c>
      <c r="E530" s="214" t="s">
        <v>2770</v>
      </c>
      <c r="F530" t="str">
        <f t="shared" si="8"/>
        <v>4526049682</v>
      </c>
      <c r="G530" t="s">
        <v>2206</v>
      </c>
      <c r="H530" t="s">
        <v>2244</v>
      </c>
      <c r="I530" t="s">
        <v>2209</v>
      </c>
      <c r="K530" s="86"/>
    </row>
    <row r="531" spans="1:11" customFormat="1" ht="15.75" hidden="1" customHeight="1" outlineLevel="1" x14ac:dyDescent="0.2">
      <c r="A531" s="212" t="s">
        <v>2875</v>
      </c>
      <c r="B531" s="86">
        <v>45261</v>
      </c>
      <c r="C531" s="20">
        <v>990</v>
      </c>
      <c r="D531" t="s">
        <v>2931</v>
      </c>
      <c r="E531" s="214" t="s">
        <v>2876</v>
      </c>
      <c r="F531" t="str">
        <f t="shared" si="8"/>
        <v>45261990</v>
      </c>
      <c r="G531" t="s">
        <v>2204</v>
      </c>
      <c r="H531" t="s">
        <v>2248</v>
      </c>
      <c r="I531" t="s">
        <v>2262</v>
      </c>
      <c r="K531" s="86"/>
    </row>
    <row r="532" spans="1:11" customFormat="1" ht="15.75" hidden="1" customHeight="1" outlineLevel="1" x14ac:dyDescent="0.2">
      <c r="A532" s="212" t="s">
        <v>2875</v>
      </c>
      <c r="B532" s="86">
        <v>45261</v>
      </c>
      <c r="C532" s="20">
        <v>56025</v>
      </c>
      <c r="D532" t="s">
        <v>2931</v>
      </c>
      <c r="E532" s="214" t="s">
        <v>2877</v>
      </c>
      <c r="F532" t="str">
        <f t="shared" si="8"/>
        <v>4526156025</v>
      </c>
      <c r="G532" t="s">
        <v>2209</v>
      </c>
      <c r="H532" t="s">
        <v>2244</v>
      </c>
      <c r="I532" t="s">
        <v>2209</v>
      </c>
      <c r="K532" s="86"/>
    </row>
    <row r="533" spans="1:11" customFormat="1" ht="15.75" hidden="1" customHeight="1" outlineLevel="1" x14ac:dyDescent="0.2">
      <c r="A533" s="212" t="s">
        <v>2875</v>
      </c>
      <c r="B533" s="86">
        <v>45264</v>
      </c>
      <c r="C533" s="20">
        <v>1340.43</v>
      </c>
      <c r="D533" t="s">
        <v>2931</v>
      </c>
      <c r="E533" s="214" t="s">
        <v>12</v>
      </c>
      <c r="F533" t="str">
        <f t="shared" si="8"/>
        <v>452641340,43</v>
      </c>
      <c r="G533" t="s">
        <v>2204</v>
      </c>
      <c r="H533" t="s">
        <v>2248</v>
      </c>
      <c r="I533" t="s">
        <v>2262</v>
      </c>
      <c r="K533" s="86"/>
    </row>
    <row r="534" spans="1:11" customFormat="1" ht="15.75" hidden="1" customHeight="1" outlineLevel="1" x14ac:dyDescent="0.2">
      <c r="A534" s="212" t="s">
        <v>2875</v>
      </c>
      <c r="B534" s="86">
        <v>45264</v>
      </c>
      <c r="C534" s="20">
        <v>6476.86</v>
      </c>
      <c r="D534" t="s">
        <v>25</v>
      </c>
      <c r="E534" t="s">
        <v>2878</v>
      </c>
      <c r="F534" t="str">
        <f t="shared" si="8"/>
        <v>452646476,86</v>
      </c>
      <c r="G534" t="s">
        <v>2221</v>
      </c>
      <c r="H534" t="s">
        <v>2248</v>
      </c>
      <c r="I534" t="s">
        <v>2267</v>
      </c>
      <c r="K534" s="86"/>
    </row>
    <row r="535" spans="1:11" customFormat="1" ht="15.75" hidden="1" customHeight="1" outlineLevel="1" x14ac:dyDescent="0.2">
      <c r="A535" s="212" t="s">
        <v>2875</v>
      </c>
      <c r="B535" s="86">
        <v>45264</v>
      </c>
      <c r="C535" s="20">
        <v>13808.27</v>
      </c>
      <c r="D535" t="s">
        <v>2930</v>
      </c>
      <c r="E535" t="s">
        <v>2879</v>
      </c>
      <c r="F535" t="str">
        <f t="shared" si="8"/>
        <v>4526413808,27</v>
      </c>
      <c r="G535" t="s">
        <v>2228</v>
      </c>
      <c r="H535" t="s">
        <v>2276</v>
      </c>
      <c r="I535" t="s">
        <v>2276</v>
      </c>
      <c r="K535" s="86"/>
    </row>
    <row r="536" spans="1:11" customFormat="1" ht="15.75" hidden="1" customHeight="1" outlineLevel="1" x14ac:dyDescent="0.2">
      <c r="A536" s="212" t="s">
        <v>2875</v>
      </c>
      <c r="B536" s="86">
        <v>45264</v>
      </c>
      <c r="C536" s="20">
        <v>71500</v>
      </c>
      <c r="D536" t="s">
        <v>358</v>
      </c>
      <c r="E536" t="s">
        <v>2880</v>
      </c>
      <c r="F536" t="str">
        <f t="shared" si="8"/>
        <v>4526471500</v>
      </c>
      <c r="G536" t="s">
        <v>2203</v>
      </c>
      <c r="H536" t="s">
        <v>2248</v>
      </c>
      <c r="I536" t="s">
        <v>2273</v>
      </c>
      <c r="K536" s="86"/>
    </row>
    <row r="537" spans="1:11" customFormat="1" ht="15.75" hidden="1" customHeight="1" outlineLevel="1" x14ac:dyDescent="0.2">
      <c r="A537" s="212" t="s">
        <v>2875</v>
      </c>
      <c r="B537" s="86">
        <v>45264</v>
      </c>
      <c r="C537" s="20">
        <v>104043</v>
      </c>
      <c r="D537" t="s">
        <v>2293</v>
      </c>
      <c r="E537" t="s">
        <v>2704</v>
      </c>
      <c r="F537" t="str">
        <f t="shared" si="8"/>
        <v>45264104043</v>
      </c>
      <c r="G537" t="s">
        <v>2999</v>
      </c>
      <c r="H537" t="s">
        <v>2276</v>
      </c>
      <c r="I537" t="s">
        <v>2276</v>
      </c>
      <c r="K537" s="86"/>
    </row>
    <row r="538" spans="1:11" customFormat="1" ht="15.75" hidden="1" customHeight="1" outlineLevel="1" x14ac:dyDescent="0.2">
      <c r="A538" s="212" t="s">
        <v>2875</v>
      </c>
      <c r="B538" s="86">
        <v>45264</v>
      </c>
      <c r="C538" s="20">
        <v>130000</v>
      </c>
      <c r="D538" t="s">
        <v>2293</v>
      </c>
      <c r="E538" t="s">
        <v>2704</v>
      </c>
      <c r="F538" t="str">
        <f t="shared" si="8"/>
        <v>45264130000</v>
      </c>
      <c r="G538" s="276" t="s">
        <v>2202</v>
      </c>
      <c r="H538" s="208" t="s">
        <v>2248</v>
      </c>
      <c r="I538" s="208" t="s">
        <v>2268</v>
      </c>
      <c r="K538" s="86"/>
    </row>
    <row r="539" spans="1:11" customFormat="1" ht="15.75" hidden="1" customHeight="1" outlineLevel="1" x14ac:dyDescent="0.2">
      <c r="A539" s="212" t="s">
        <v>2875</v>
      </c>
      <c r="B539" s="86">
        <v>45264</v>
      </c>
      <c r="C539" s="20">
        <v>300000</v>
      </c>
      <c r="D539" t="s">
        <v>2470</v>
      </c>
      <c r="E539" t="s">
        <v>2881</v>
      </c>
      <c r="F539" t="str">
        <f t="shared" si="8"/>
        <v>45264300000</v>
      </c>
      <c r="G539" t="s">
        <v>2222</v>
      </c>
      <c r="H539" t="s">
        <v>2248</v>
      </c>
      <c r="I539" t="s">
        <v>2269</v>
      </c>
      <c r="K539" s="86"/>
    </row>
    <row r="540" spans="1:11" customFormat="1" ht="15.75" hidden="1" customHeight="1" outlineLevel="1" x14ac:dyDescent="0.2">
      <c r="A540" s="212" t="s">
        <v>2875</v>
      </c>
      <c r="B540" s="86">
        <v>45266</v>
      </c>
      <c r="C540" s="20">
        <v>500</v>
      </c>
      <c r="D540" t="s">
        <v>2931</v>
      </c>
      <c r="E540" s="214" t="s">
        <v>12</v>
      </c>
      <c r="F540" t="str">
        <f t="shared" si="8"/>
        <v>45266500</v>
      </c>
      <c r="G540" t="s">
        <v>2204</v>
      </c>
      <c r="H540" t="s">
        <v>2248</v>
      </c>
      <c r="I540" t="s">
        <v>2262</v>
      </c>
      <c r="K540" s="86"/>
    </row>
    <row r="541" spans="1:11" customFormat="1" ht="15.75" hidden="1" customHeight="1" outlineLevel="1" x14ac:dyDescent="0.2">
      <c r="A541" s="212" t="s">
        <v>2875</v>
      </c>
      <c r="B541" s="86">
        <v>45266</v>
      </c>
      <c r="C541" s="20">
        <v>30000</v>
      </c>
      <c r="D541" t="s">
        <v>2936</v>
      </c>
      <c r="E541" t="s">
        <v>2882</v>
      </c>
      <c r="F541" t="str">
        <f t="shared" si="8"/>
        <v>4526630000</v>
      </c>
      <c r="G541" t="s">
        <v>2213</v>
      </c>
      <c r="H541" t="s">
        <v>2248</v>
      </c>
      <c r="I541" t="s">
        <v>2213</v>
      </c>
      <c r="K541" s="86"/>
    </row>
    <row r="542" spans="1:11" customFormat="1" ht="15.75" hidden="1" customHeight="1" outlineLevel="1" x14ac:dyDescent="0.2">
      <c r="A542" s="212" t="s">
        <v>2875</v>
      </c>
      <c r="B542" s="86">
        <v>45266</v>
      </c>
      <c r="C542" s="20">
        <v>50000</v>
      </c>
      <c r="D542" t="s">
        <v>9</v>
      </c>
      <c r="E542" t="s">
        <v>2883</v>
      </c>
      <c r="F542" t="str">
        <f t="shared" si="8"/>
        <v>4526650000</v>
      </c>
      <c r="G542" t="s">
        <v>2213</v>
      </c>
      <c r="H542" t="s">
        <v>2248</v>
      </c>
      <c r="I542" t="s">
        <v>2213</v>
      </c>
      <c r="K542" s="86"/>
    </row>
    <row r="543" spans="1:11" customFormat="1" ht="15.75" hidden="1" customHeight="1" outlineLevel="1" x14ac:dyDescent="0.2">
      <c r="A543" s="212" t="s">
        <v>2875</v>
      </c>
      <c r="B543" s="86">
        <v>45269</v>
      </c>
      <c r="C543" s="20">
        <v>5316.35</v>
      </c>
      <c r="D543" t="s">
        <v>2931</v>
      </c>
      <c r="E543" t="s">
        <v>2884</v>
      </c>
      <c r="F543" t="str">
        <f t="shared" si="8"/>
        <v>452695316,35</v>
      </c>
      <c r="G543" t="s">
        <v>2426</v>
      </c>
      <c r="H543" t="s">
        <v>2248</v>
      </c>
      <c r="I543" t="s">
        <v>2427</v>
      </c>
      <c r="K543" s="86"/>
    </row>
    <row r="544" spans="1:11" customFormat="1" ht="15.75" hidden="1" customHeight="1" outlineLevel="1" x14ac:dyDescent="0.2">
      <c r="A544" s="212" t="s">
        <v>2875</v>
      </c>
      <c r="B544" s="86">
        <v>45272</v>
      </c>
      <c r="C544" s="20">
        <v>500</v>
      </c>
      <c r="D544" t="s">
        <v>2289</v>
      </c>
      <c r="E544" s="214" t="s">
        <v>2885</v>
      </c>
      <c r="F544" t="str">
        <f t="shared" si="8"/>
        <v>45272500</v>
      </c>
      <c r="G544" t="s">
        <v>2206</v>
      </c>
      <c r="H544" t="s">
        <v>2244</v>
      </c>
      <c r="I544" t="s">
        <v>2209</v>
      </c>
      <c r="K544" s="86"/>
    </row>
    <row r="545" spans="1:11" customFormat="1" ht="15.75" hidden="1" customHeight="1" outlineLevel="1" x14ac:dyDescent="0.2">
      <c r="A545" s="212" t="s">
        <v>2875</v>
      </c>
      <c r="B545" s="86">
        <v>45272</v>
      </c>
      <c r="C545" s="20">
        <v>727.63</v>
      </c>
      <c r="D545" t="s">
        <v>2931</v>
      </c>
      <c r="E545" s="214" t="s">
        <v>12</v>
      </c>
      <c r="F545" t="str">
        <f t="shared" si="8"/>
        <v>45272727,63</v>
      </c>
      <c r="G545" t="s">
        <v>2204</v>
      </c>
      <c r="H545" t="s">
        <v>2248</v>
      </c>
      <c r="I545" t="s">
        <v>2262</v>
      </c>
      <c r="K545" s="86"/>
    </row>
    <row r="546" spans="1:11" customFormat="1" ht="15.75" hidden="1" customHeight="1" outlineLevel="1" x14ac:dyDescent="0.2">
      <c r="A546" s="212" t="s">
        <v>2875</v>
      </c>
      <c r="B546" s="86">
        <v>45272</v>
      </c>
      <c r="C546" s="20">
        <v>4360</v>
      </c>
      <c r="D546" t="s">
        <v>13</v>
      </c>
      <c r="E546" t="s">
        <v>2886</v>
      </c>
      <c r="F546" t="str">
        <f t="shared" si="8"/>
        <v>452724360</v>
      </c>
      <c r="G546" t="s">
        <v>2223</v>
      </c>
      <c r="H546" t="s">
        <v>2248</v>
      </c>
      <c r="I546" t="s">
        <v>2269</v>
      </c>
      <c r="K546" s="86"/>
    </row>
    <row r="547" spans="1:11" customFormat="1" ht="15.75" hidden="1" customHeight="1" outlineLevel="1" x14ac:dyDescent="0.2">
      <c r="A547" s="212" t="s">
        <v>2875</v>
      </c>
      <c r="B547" s="86">
        <v>45272</v>
      </c>
      <c r="C547" s="20">
        <v>17000</v>
      </c>
      <c r="D547" s="53" t="s">
        <v>17</v>
      </c>
      <c r="E547" t="s">
        <v>2887</v>
      </c>
      <c r="F547" t="str">
        <f t="shared" si="8"/>
        <v>4527217000</v>
      </c>
      <c r="G547" t="s">
        <v>2240</v>
      </c>
      <c r="H547" t="s">
        <v>2248</v>
      </c>
      <c r="I547" t="s">
        <v>2267</v>
      </c>
      <c r="K547" s="86"/>
    </row>
    <row r="548" spans="1:11" customFormat="1" ht="15.75" hidden="1" customHeight="1" outlineLevel="1" x14ac:dyDescent="0.2">
      <c r="A548" s="212" t="s">
        <v>2875</v>
      </c>
      <c r="B548" s="86">
        <v>45272</v>
      </c>
      <c r="C548" s="20">
        <v>33670.800000000003</v>
      </c>
      <c r="D548" t="s">
        <v>2991</v>
      </c>
      <c r="E548" t="s">
        <v>2888</v>
      </c>
      <c r="F548" t="str">
        <f t="shared" si="8"/>
        <v>4527233670,8</v>
      </c>
      <c r="G548" t="s">
        <v>2203</v>
      </c>
      <c r="H548" t="s">
        <v>2248</v>
      </c>
      <c r="I548" t="s">
        <v>2273</v>
      </c>
      <c r="K548" s="86"/>
    </row>
    <row r="549" spans="1:11" customFormat="1" ht="15.75" hidden="1" customHeight="1" outlineLevel="1" x14ac:dyDescent="0.2">
      <c r="A549" s="212" t="s">
        <v>2875</v>
      </c>
      <c r="B549" s="86">
        <v>45272</v>
      </c>
      <c r="C549" s="20">
        <v>40000</v>
      </c>
      <c r="D549" t="s">
        <v>9</v>
      </c>
      <c r="E549" t="s">
        <v>2889</v>
      </c>
      <c r="F549" t="str">
        <f t="shared" si="8"/>
        <v>4527240000</v>
      </c>
      <c r="G549" t="s">
        <v>2213</v>
      </c>
      <c r="H549" t="s">
        <v>2248</v>
      </c>
      <c r="I549" t="s">
        <v>2213</v>
      </c>
      <c r="K549" s="86"/>
    </row>
    <row r="550" spans="1:11" customFormat="1" ht="15.75" hidden="1" customHeight="1" outlineLevel="1" x14ac:dyDescent="0.2">
      <c r="A550" s="212" t="s">
        <v>2875</v>
      </c>
      <c r="B550" s="86">
        <v>45272</v>
      </c>
      <c r="C550" s="20">
        <v>55400</v>
      </c>
      <c r="D550" t="s">
        <v>2860</v>
      </c>
      <c r="E550" t="s">
        <v>2890</v>
      </c>
      <c r="F550" t="str">
        <f t="shared" si="8"/>
        <v>4527255400</v>
      </c>
      <c r="G550" t="s">
        <v>2201</v>
      </c>
      <c r="H550" t="s">
        <v>2248</v>
      </c>
      <c r="I550" t="s">
        <v>2265</v>
      </c>
      <c r="K550" s="86"/>
    </row>
    <row r="551" spans="1:11" customFormat="1" ht="15.75" hidden="1" customHeight="1" outlineLevel="1" x14ac:dyDescent="0.2">
      <c r="A551" s="212" t="s">
        <v>2875</v>
      </c>
      <c r="B551" s="86">
        <v>45272</v>
      </c>
      <c r="C551" s="20">
        <v>118101.47</v>
      </c>
      <c r="D551" t="s">
        <v>3181</v>
      </c>
      <c r="E551" t="s">
        <v>2891</v>
      </c>
      <c r="F551" t="str">
        <f t="shared" si="8"/>
        <v>45272118101,47</v>
      </c>
      <c r="G551" t="s">
        <v>2235</v>
      </c>
      <c r="H551" t="s">
        <v>2248</v>
      </c>
      <c r="I551" t="s">
        <v>2235</v>
      </c>
      <c r="K551" s="86"/>
    </row>
    <row r="552" spans="1:11" customFormat="1" ht="15.75" hidden="1" customHeight="1" outlineLevel="1" x14ac:dyDescent="0.2">
      <c r="A552" s="212" t="s">
        <v>2875</v>
      </c>
      <c r="B552" s="86">
        <v>45272</v>
      </c>
      <c r="C552" s="20">
        <v>460793.09</v>
      </c>
      <c r="D552" s="214" t="s">
        <v>2933</v>
      </c>
      <c r="E552" t="s">
        <v>2892</v>
      </c>
      <c r="F552" t="str">
        <f t="shared" si="8"/>
        <v>45272460793,09</v>
      </c>
      <c r="G552" t="s">
        <v>2236</v>
      </c>
      <c r="H552" t="s">
        <v>2248</v>
      </c>
      <c r="I552" t="s">
        <v>2236</v>
      </c>
      <c r="K552" s="86"/>
    </row>
    <row r="553" spans="1:11" customFormat="1" ht="15.75" hidden="1" customHeight="1" outlineLevel="1" x14ac:dyDescent="0.2">
      <c r="A553" s="212" t="s">
        <v>2875</v>
      </c>
      <c r="B553" s="86">
        <v>45274</v>
      </c>
      <c r="C553" s="20">
        <v>6000</v>
      </c>
      <c r="D553" t="s">
        <v>47</v>
      </c>
      <c r="E553" t="s">
        <v>2893</v>
      </c>
      <c r="F553" t="str">
        <f t="shared" si="8"/>
        <v>452746000</v>
      </c>
      <c r="G553" t="s">
        <v>2224</v>
      </c>
      <c r="H553" t="s">
        <v>2248</v>
      </c>
      <c r="I553" t="s">
        <v>2427</v>
      </c>
      <c r="K553" s="86"/>
    </row>
    <row r="554" spans="1:11" customFormat="1" ht="15.75" hidden="1" customHeight="1" outlineLevel="1" x14ac:dyDescent="0.2">
      <c r="A554" s="212" t="s">
        <v>2875</v>
      </c>
      <c r="B554" s="86">
        <v>45275</v>
      </c>
      <c r="C554" s="20">
        <v>300</v>
      </c>
      <c r="D554" t="s">
        <v>2931</v>
      </c>
      <c r="E554" s="214" t="s">
        <v>2894</v>
      </c>
      <c r="F554" t="str">
        <f t="shared" si="8"/>
        <v>45275300</v>
      </c>
      <c r="G554" t="s">
        <v>2238</v>
      </c>
      <c r="H554" t="s">
        <v>2246</v>
      </c>
      <c r="I554" t="s">
        <v>2266</v>
      </c>
      <c r="K554" s="86"/>
    </row>
    <row r="555" spans="1:11" customFormat="1" ht="15.75" hidden="1" customHeight="1" outlineLevel="1" x14ac:dyDescent="0.2">
      <c r="A555" s="212" t="s">
        <v>2875</v>
      </c>
      <c r="B555" s="86">
        <v>45275</v>
      </c>
      <c r="C555" s="20">
        <v>1174.5</v>
      </c>
      <c r="D555" t="s">
        <v>2931</v>
      </c>
      <c r="E555" s="214" t="s">
        <v>12</v>
      </c>
      <c r="F555" t="str">
        <f t="shared" si="8"/>
        <v>452751174,5</v>
      </c>
      <c r="G555" t="s">
        <v>2204</v>
      </c>
      <c r="H555" t="s">
        <v>2248</v>
      </c>
      <c r="I555" t="s">
        <v>2262</v>
      </c>
      <c r="K555" s="86"/>
    </row>
    <row r="556" spans="1:11" customFormat="1" ht="15.75" hidden="1" customHeight="1" outlineLevel="1" x14ac:dyDescent="0.2">
      <c r="A556" s="212" t="s">
        <v>2875</v>
      </c>
      <c r="B556" s="86">
        <v>45275</v>
      </c>
      <c r="C556" s="20">
        <v>1782.5</v>
      </c>
      <c r="D556" t="s">
        <v>2931</v>
      </c>
      <c r="E556" s="214" t="s">
        <v>2895</v>
      </c>
      <c r="F556" t="str">
        <f t="shared" si="8"/>
        <v>452751782,5</v>
      </c>
      <c r="G556" t="s">
        <v>2238</v>
      </c>
      <c r="H556" t="s">
        <v>2246</v>
      </c>
      <c r="I556" t="s">
        <v>2266</v>
      </c>
      <c r="K556" s="86"/>
    </row>
    <row r="557" spans="1:11" customFormat="1" ht="15.75" hidden="1" customHeight="1" outlineLevel="1" x14ac:dyDescent="0.2">
      <c r="A557" s="212" t="s">
        <v>2875</v>
      </c>
      <c r="B557" s="86">
        <v>45275</v>
      </c>
      <c r="C557" s="20">
        <v>15225</v>
      </c>
      <c r="D557" t="s">
        <v>2468</v>
      </c>
      <c r="E557" s="214" t="s">
        <v>2896</v>
      </c>
      <c r="F557" t="str">
        <f t="shared" si="8"/>
        <v>4527515225</v>
      </c>
      <c r="G557" t="s">
        <v>2209</v>
      </c>
      <c r="H557" t="s">
        <v>2244</v>
      </c>
      <c r="I557" t="s">
        <v>2209</v>
      </c>
      <c r="K557" s="86"/>
    </row>
    <row r="558" spans="1:11" customFormat="1" ht="15.75" hidden="1" customHeight="1" outlineLevel="1" x14ac:dyDescent="0.2">
      <c r="A558" s="212" t="s">
        <v>2875</v>
      </c>
      <c r="B558" s="86">
        <v>45275</v>
      </c>
      <c r="C558" s="20">
        <v>16250</v>
      </c>
      <c r="D558" t="s">
        <v>2935</v>
      </c>
      <c r="E558" s="214" t="s">
        <v>2897</v>
      </c>
      <c r="F558" t="str">
        <f t="shared" si="8"/>
        <v>4527516250</v>
      </c>
      <c r="G558" t="s">
        <v>2206</v>
      </c>
      <c r="H558" t="s">
        <v>2244</v>
      </c>
      <c r="I558" t="s">
        <v>2209</v>
      </c>
      <c r="K558" s="86"/>
    </row>
    <row r="559" spans="1:11" customFormat="1" ht="15.75" hidden="1" customHeight="1" outlineLevel="1" x14ac:dyDescent="0.2">
      <c r="A559" s="212" t="s">
        <v>2875</v>
      </c>
      <c r="B559" s="86">
        <v>45275</v>
      </c>
      <c r="C559" s="20">
        <v>43500</v>
      </c>
      <c r="D559" t="s">
        <v>16</v>
      </c>
      <c r="E559" s="214" t="s">
        <v>2898</v>
      </c>
      <c r="F559" t="str">
        <f t="shared" si="8"/>
        <v>4527543500</v>
      </c>
      <c r="G559" t="s">
        <v>2209</v>
      </c>
      <c r="H559" t="s">
        <v>2244</v>
      </c>
      <c r="I559" t="s">
        <v>2209</v>
      </c>
      <c r="K559" s="86"/>
    </row>
    <row r="560" spans="1:11" customFormat="1" ht="15.75" hidden="1" customHeight="1" outlineLevel="1" x14ac:dyDescent="0.2">
      <c r="A560" s="212" t="s">
        <v>2875</v>
      </c>
      <c r="B560" s="86">
        <v>45275</v>
      </c>
      <c r="C560" s="20">
        <v>50025</v>
      </c>
      <c r="D560" t="s">
        <v>2931</v>
      </c>
      <c r="E560" s="214" t="s">
        <v>2899</v>
      </c>
      <c r="F560" t="str">
        <f t="shared" si="8"/>
        <v>4527550025</v>
      </c>
      <c r="G560" t="s">
        <v>2209</v>
      </c>
      <c r="H560" t="s">
        <v>2244</v>
      </c>
      <c r="I560" t="s">
        <v>2209</v>
      </c>
      <c r="K560" s="86"/>
    </row>
    <row r="561" spans="1:11" customFormat="1" ht="15.75" hidden="1" customHeight="1" outlineLevel="1" x14ac:dyDescent="0.2">
      <c r="A561" s="212" t="s">
        <v>2875</v>
      </c>
      <c r="B561" s="86">
        <v>45276</v>
      </c>
      <c r="C561" s="20">
        <v>5005.92</v>
      </c>
      <c r="D561" t="s">
        <v>2931</v>
      </c>
      <c r="E561" t="s">
        <v>2900</v>
      </c>
      <c r="F561" t="str">
        <f t="shared" si="8"/>
        <v>452765005,92</v>
      </c>
      <c r="G561" t="s">
        <v>2227</v>
      </c>
      <c r="H561" t="s">
        <v>2248</v>
      </c>
      <c r="I561" t="s">
        <v>2268</v>
      </c>
      <c r="K561" s="86"/>
    </row>
    <row r="562" spans="1:11" customFormat="1" ht="15.75" hidden="1" customHeight="1" outlineLevel="1" x14ac:dyDescent="0.2">
      <c r="A562" s="212" t="s">
        <v>2875</v>
      </c>
      <c r="B562" s="86">
        <v>45278</v>
      </c>
      <c r="C562" s="20">
        <v>90000</v>
      </c>
      <c r="D562" t="s">
        <v>2934</v>
      </c>
      <c r="E562" t="s">
        <v>2901</v>
      </c>
      <c r="F562" t="str">
        <f t="shared" si="8"/>
        <v>4527890000</v>
      </c>
      <c r="G562" t="s">
        <v>2228</v>
      </c>
      <c r="H562" t="s">
        <v>2276</v>
      </c>
      <c r="I562" t="s">
        <v>2276</v>
      </c>
      <c r="K562" s="86"/>
    </row>
    <row r="563" spans="1:11" customFormat="1" ht="15.75" hidden="1" customHeight="1" outlineLevel="1" x14ac:dyDescent="0.2">
      <c r="A563" s="212" t="s">
        <v>2875</v>
      </c>
      <c r="B563" s="86">
        <v>45279</v>
      </c>
      <c r="C563" s="20">
        <v>507998.37</v>
      </c>
      <c r="D563" t="s">
        <v>2993</v>
      </c>
      <c r="E563" t="s">
        <v>2902</v>
      </c>
      <c r="F563" t="str">
        <f t="shared" si="8"/>
        <v>45279507998,37</v>
      </c>
      <c r="G563" t="s">
        <v>2228</v>
      </c>
      <c r="H563" t="s">
        <v>2276</v>
      </c>
      <c r="I563" t="s">
        <v>2276</v>
      </c>
      <c r="K563" s="86"/>
    </row>
    <row r="564" spans="1:11" customFormat="1" ht="15.75" hidden="1" customHeight="1" outlineLevel="1" x14ac:dyDescent="0.2">
      <c r="A564" s="212" t="s">
        <v>2875</v>
      </c>
      <c r="B564" s="86">
        <v>45280</v>
      </c>
      <c r="C564" s="20">
        <v>0.08</v>
      </c>
      <c r="D564" t="s">
        <v>3183</v>
      </c>
      <c r="E564" t="s">
        <v>2903</v>
      </c>
      <c r="F564" t="str">
        <f t="shared" si="8"/>
        <v>452800,08</v>
      </c>
      <c r="G564" t="s">
        <v>2236</v>
      </c>
      <c r="H564" t="s">
        <v>2248</v>
      </c>
      <c r="I564" t="s">
        <v>2236</v>
      </c>
      <c r="K564" s="86"/>
    </row>
    <row r="565" spans="1:11" customFormat="1" ht="15.75" hidden="1" customHeight="1" outlineLevel="1" x14ac:dyDescent="0.2">
      <c r="A565" s="212" t="s">
        <v>2875</v>
      </c>
      <c r="B565" s="86">
        <v>45281</v>
      </c>
      <c r="C565" s="20">
        <v>210</v>
      </c>
      <c r="D565" t="s">
        <v>2931</v>
      </c>
      <c r="E565" s="214" t="s">
        <v>2904</v>
      </c>
      <c r="F565" t="str">
        <f t="shared" si="8"/>
        <v>45281210</v>
      </c>
      <c r="G565" t="s">
        <v>2204</v>
      </c>
      <c r="H565" t="s">
        <v>2248</v>
      </c>
      <c r="I565" t="s">
        <v>2262</v>
      </c>
      <c r="K565" s="86"/>
    </row>
    <row r="566" spans="1:11" customFormat="1" ht="15.75" hidden="1" customHeight="1" outlineLevel="1" x14ac:dyDescent="0.2">
      <c r="A566" s="212" t="s">
        <v>2875</v>
      </c>
      <c r="B566" s="86">
        <v>45281</v>
      </c>
      <c r="C566" s="20">
        <v>14000</v>
      </c>
      <c r="D566" t="s">
        <v>2931</v>
      </c>
      <c r="E566" s="214" t="s">
        <v>2905</v>
      </c>
      <c r="F566" t="str">
        <f t="shared" si="8"/>
        <v>4528114000</v>
      </c>
      <c r="G566" t="s">
        <v>2238</v>
      </c>
      <c r="H566" t="s">
        <v>2246</v>
      </c>
      <c r="I566" t="s">
        <v>2266</v>
      </c>
      <c r="K566" s="86"/>
    </row>
    <row r="567" spans="1:11" customFormat="1" ht="15.75" hidden="1" customHeight="1" outlineLevel="1" x14ac:dyDescent="0.2">
      <c r="A567" s="212" t="s">
        <v>2875</v>
      </c>
      <c r="B567" s="86">
        <v>45282</v>
      </c>
      <c r="C567" s="20">
        <v>210</v>
      </c>
      <c r="D567" t="s">
        <v>2931</v>
      </c>
      <c r="E567" s="214" t="s">
        <v>2906</v>
      </c>
      <c r="F567" t="str">
        <f t="shared" si="8"/>
        <v>45282210</v>
      </c>
      <c r="G567" t="s">
        <v>2204</v>
      </c>
      <c r="H567" t="s">
        <v>2248</v>
      </c>
      <c r="I567" t="s">
        <v>2262</v>
      </c>
      <c r="K567" s="86"/>
    </row>
    <row r="568" spans="1:11" customFormat="1" ht="15.75" hidden="1" customHeight="1" outlineLevel="1" x14ac:dyDescent="0.2">
      <c r="A568" s="212" t="s">
        <v>2875</v>
      </c>
      <c r="B568" s="86">
        <v>45282</v>
      </c>
      <c r="C568" s="20">
        <v>331.5</v>
      </c>
      <c r="D568" t="s">
        <v>2931</v>
      </c>
      <c r="E568" s="214" t="s">
        <v>2907</v>
      </c>
      <c r="F568" t="str">
        <f t="shared" si="8"/>
        <v>45282331,5</v>
      </c>
      <c r="G568" t="s">
        <v>2238</v>
      </c>
      <c r="H568" t="s">
        <v>2246</v>
      </c>
      <c r="I568" t="s">
        <v>2266</v>
      </c>
      <c r="K568" s="86"/>
    </row>
    <row r="569" spans="1:11" customFormat="1" ht="15.75" hidden="1" customHeight="1" outlineLevel="1" x14ac:dyDescent="0.2">
      <c r="A569" s="212" t="s">
        <v>2875</v>
      </c>
      <c r="B569" s="86">
        <v>45282</v>
      </c>
      <c r="C569" s="20">
        <v>1000</v>
      </c>
      <c r="D569" t="s">
        <v>712</v>
      </c>
      <c r="E569" t="s">
        <v>2908</v>
      </c>
      <c r="F569" t="str">
        <f t="shared" si="8"/>
        <v>452821000</v>
      </c>
      <c r="G569" t="s">
        <v>2236</v>
      </c>
      <c r="H569" t="s">
        <v>2248</v>
      </c>
      <c r="I569" t="s">
        <v>2236</v>
      </c>
      <c r="K569" s="86"/>
    </row>
    <row r="570" spans="1:11" customFormat="1" ht="15.75" hidden="1" customHeight="1" outlineLevel="1" x14ac:dyDescent="0.2">
      <c r="A570" s="212" t="s">
        <v>2875</v>
      </c>
      <c r="B570" s="86">
        <v>45282</v>
      </c>
      <c r="C570" s="20">
        <v>14000</v>
      </c>
      <c r="D570" t="s">
        <v>2931</v>
      </c>
      <c r="E570" s="214" t="s">
        <v>2909</v>
      </c>
      <c r="F570" t="str">
        <f t="shared" si="8"/>
        <v>4528214000</v>
      </c>
      <c r="G570" t="s">
        <v>2238</v>
      </c>
      <c r="H570" t="s">
        <v>2246</v>
      </c>
      <c r="I570" t="s">
        <v>2266</v>
      </c>
      <c r="K570" s="86"/>
    </row>
    <row r="571" spans="1:11" customFormat="1" ht="15.75" hidden="1" customHeight="1" outlineLevel="1" x14ac:dyDescent="0.2">
      <c r="A571" s="212" t="s">
        <v>2875</v>
      </c>
      <c r="B571" s="86">
        <v>45282</v>
      </c>
      <c r="C571" s="20">
        <v>18025</v>
      </c>
      <c r="D571" t="s">
        <v>8</v>
      </c>
      <c r="E571" t="s">
        <v>2910</v>
      </c>
      <c r="F571" t="str">
        <f t="shared" si="8"/>
        <v>4528218025</v>
      </c>
      <c r="G571" t="s">
        <v>2284</v>
      </c>
      <c r="H571" t="s">
        <v>2248</v>
      </c>
      <c r="I571" t="s">
        <v>2271</v>
      </c>
      <c r="K571" s="86"/>
    </row>
    <row r="572" spans="1:11" customFormat="1" ht="15.75" hidden="1" customHeight="1" outlineLevel="1" x14ac:dyDescent="0.2">
      <c r="A572" s="212" t="s">
        <v>2875</v>
      </c>
      <c r="B572" s="86">
        <v>45282</v>
      </c>
      <c r="C572" s="20">
        <v>210374.48</v>
      </c>
      <c r="D572" t="s">
        <v>3181</v>
      </c>
      <c r="E572" t="s">
        <v>2911</v>
      </c>
      <c r="F572" t="str">
        <f t="shared" si="8"/>
        <v>45282210374,48</v>
      </c>
      <c r="G572" t="s">
        <v>2235</v>
      </c>
      <c r="H572" t="s">
        <v>2248</v>
      </c>
      <c r="I572" t="s">
        <v>2235</v>
      </c>
      <c r="K572" s="86"/>
    </row>
    <row r="573" spans="1:11" customFormat="1" ht="15.75" hidden="1" customHeight="1" outlineLevel="1" x14ac:dyDescent="0.2">
      <c r="A573" s="212" t="s">
        <v>2875</v>
      </c>
      <c r="B573" s="86">
        <v>45286</v>
      </c>
      <c r="C573" s="20">
        <v>9001.01</v>
      </c>
      <c r="D573" t="s">
        <v>2933</v>
      </c>
      <c r="E573" t="s">
        <v>2912</v>
      </c>
      <c r="F573" t="str">
        <f t="shared" si="8"/>
        <v>452869001,01</v>
      </c>
      <c r="G573" t="s">
        <v>2236</v>
      </c>
      <c r="H573" t="s">
        <v>2248</v>
      </c>
      <c r="I573" t="s">
        <v>2236</v>
      </c>
      <c r="K573" s="86"/>
    </row>
    <row r="574" spans="1:11" customFormat="1" ht="15.75" hidden="1" customHeight="1" outlineLevel="1" x14ac:dyDescent="0.2">
      <c r="A574" s="212" t="s">
        <v>2875</v>
      </c>
      <c r="B574" s="86">
        <v>45286</v>
      </c>
      <c r="C574" s="20">
        <v>17399.66</v>
      </c>
      <c r="D574" t="s">
        <v>2933</v>
      </c>
      <c r="E574" t="s">
        <v>2913</v>
      </c>
      <c r="F574" t="str">
        <f t="shared" si="8"/>
        <v>4528617399,66</v>
      </c>
      <c r="G574" t="s">
        <v>2236</v>
      </c>
      <c r="H574" t="s">
        <v>2248</v>
      </c>
      <c r="I574" t="s">
        <v>2236</v>
      </c>
      <c r="K574" s="86"/>
    </row>
    <row r="575" spans="1:11" customFormat="1" ht="15.75" hidden="1" customHeight="1" outlineLevel="1" x14ac:dyDescent="0.2">
      <c r="A575" s="212" t="s">
        <v>2875</v>
      </c>
      <c r="B575" s="86">
        <v>45286</v>
      </c>
      <c r="C575" s="20">
        <v>90363.32</v>
      </c>
      <c r="D575" t="s">
        <v>2933</v>
      </c>
      <c r="E575" t="s">
        <v>2914</v>
      </c>
      <c r="F575" t="str">
        <f t="shared" si="8"/>
        <v>4528690363,32</v>
      </c>
      <c r="G575" t="s">
        <v>2236</v>
      </c>
      <c r="H575" t="s">
        <v>2248</v>
      </c>
      <c r="I575" t="s">
        <v>2236</v>
      </c>
      <c r="K575" s="86"/>
    </row>
    <row r="576" spans="1:11" customFormat="1" ht="15.75" hidden="1" customHeight="1" outlineLevel="1" x14ac:dyDescent="0.2">
      <c r="A576" s="212" t="s">
        <v>2875</v>
      </c>
      <c r="B576" s="86">
        <v>45286</v>
      </c>
      <c r="C576" s="20">
        <v>183476.49</v>
      </c>
      <c r="D576" t="s">
        <v>2933</v>
      </c>
      <c r="E576" t="s">
        <v>2915</v>
      </c>
      <c r="F576" t="str">
        <f t="shared" si="8"/>
        <v>45286183476,49</v>
      </c>
      <c r="G576" t="s">
        <v>2236</v>
      </c>
      <c r="H576" t="s">
        <v>2248</v>
      </c>
      <c r="I576" t="s">
        <v>2236</v>
      </c>
      <c r="K576" s="86"/>
    </row>
    <row r="577" spans="1:11" customFormat="1" ht="15.75" hidden="1" customHeight="1" outlineLevel="1" x14ac:dyDescent="0.2">
      <c r="A577" s="212" t="s">
        <v>2875</v>
      </c>
      <c r="B577" s="86">
        <v>45286</v>
      </c>
      <c r="C577" s="20">
        <v>217049.68</v>
      </c>
      <c r="D577" t="s">
        <v>2861</v>
      </c>
      <c r="E577" t="s">
        <v>2916</v>
      </c>
      <c r="F577" t="str">
        <f t="shared" si="8"/>
        <v>45286217049,68</v>
      </c>
      <c r="G577" t="s">
        <v>2228</v>
      </c>
      <c r="H577" t="s">
        <v>2276</v>
      </c>
      <c r="I577" t="s">
        <v>2276</v>
      </c>
      <c r="K577" s="86"/>
    </row>
    <row r="578" spans="1:11" customFormat="1" ht="15.75" hidden="1" customHeight="1" outlineLevel="1" x14ac:dyDescent="0.2">
      <c r="A578" s="212" t="s">
        <v>2875</v>
      </c>
      <c r="B578" s="86">
        <v>45287</v>
      </c>
      <c r="C578" s="20">
        <v>5499.49</v>
      </c>
      <c r="D578" t="s">
        <v>2931</v>
      </c>
      <c r="E578" s="214" t="s">
        <v>12</v>
      </c>
      <c r="F578" t="str">
        <f t="shared" ref="F578:F641" si="9">B578&amp;C578</f>
        <v>452875499,49</v>
      </c>
      <c r="G578" t="s">
        <v>2204</v>
      </c>
      <c r="H578" t="s">
        <v>2248</v>
      </c>
      <c r="I578" t="s">
        <v>2262</v>
      </c>
      <c r="K578" s="86"/>
    </row>
    <row r="579" spans="1:11" customFormat="1" ht="15.75" hidden="1" customHeight="1" outlineLevel="1" x14ac:dyDescent="0.2">
      <c r="A579" s="212" t="s">
        <v>2875</v>
      </c>
      <c r="B579" s="86">
        <v>45287</v>
      </c>
      <c r="C579" s="20">
        <v>130000</v>
      </c>
      <c r="D579" t="s">
        <v>2293</v>
      </c>
      <c r="E579" t="s">
        <v>2704</v>
      </c>
      <c r="F579" t="str">
        <f t="shared" si="9"/>
        <v>45287130000</v>
      </c>
      <c r="G579" s="276" t="s">
        <v>2202</v>
      </c>
      <c r="H579" s="208" t="s">
        <v>2248</v>
      </c>
      <c r="I579" s="208" t="s">
        <v>2268</v>
      </c>
      <c r="K579" s="86"/>
    </row>
    <row r="580" spans="1:11" customFormat="1" ht="15.75" hidden="1" customHeight="1" outlineLevel="1" x14ac:dyDescent="0.2">
      <c r="A580" s="212" t="s">
        <v>2875</v>
      </c>
      <c r="B580" s="86">
        <v>45287</v>
      </c>
      <c r="C580" s="20">
        <v>112554</v>
      </c>
      <c r="D580" t="s">
        <v>2293</v>
      </c>
      <c r="E580" t="s">
        <v>2704</v>
      </c>
      <c r="F580" t="str">
        <f t="shared" si="9"/>
        <v>45287112554</v>
      </c>
      <c r="G580" t="s">
        <v>2999</v>
      </c>
      <c r="H580" t="s">
        <v>2276</v>
      </c>
      <c r="I580" t="s">
        <v>2276</v>
      </c>
      <c r="K580" s="86"/>
    </row>
    <row r="581" spans="1:11" customFormat="1" ht="15.75" hidden="1" customHeight="1" outlineLevel="1" x14ac:dyDescent="0.2">
      <c r="A581" s="212" t="s">
        <v>2875</v>
      </c>
      <c r="B581" s="86">
        <v>45288</v>
      </c>
      <c r="C581" s="20">
        <v>500</v>
      </c>
      <c r="D581" t="s">
        <v>2289</v>
      </c>
      <c r="E581" s="214" t="s">
        <v>2885</v>
      </c>
      <c r="F581" t="str">
        <f t="shared" si="9"/>
        <v>45288500</v>
      </c>
      <c r="G581" t="s">
        <v>2206</v>
      </c>
      <c r="H581" t="s">
        <v>2244</v>
      </c>
      <c r="I581" t="s">
        <v>2209</v>
      </c>
      <c r="K581" s="86"/>
    </row>
    <row r="582" spans="1:11" customFormat="1" ht="15.75" hidden="1" customHeight="1" outlineLevel="1" x14ac:dyDescent="0.2">
      <c r="A582" s="212" t="s">
        <v>2875</v>
      </c>
      <c r="B582" s="86">
        <v>45288</v>
      </c>
      <c r="C582" s="20">
        <v>825</v>
      </c>
      <c r="D582" t="s">
        <v>2931</v>
      </c>
      <c r="E582" s="214" t="s">
        <v>2917</v>
      </c>
      <c r="F582" t="str">
        <f t="shared" si="9"/>
        <v>45288825</v>
      </c>
      <c r="G582" t="s">
        <v>2204</v>
      </c>
      <c r="H582" t="s">
        <v>2248</v>
      </c>
      <c r="I582" t="s">
        <v>2262</v>
      </c>
      <c r="K582" s="86"/>
    </row>
    <row r="583" spans="1:11" customFormat="1" ht="15.75" hidden="1" customHeight="1" outlineLevel="1" x14ac:dyDescent="0.2">
      <c r="A583" s="212" t="s">
        <v>2875</v>
      </c>
      <c r="B583" s="86">
        <v>45288</v>
      </c>
      <c r="C583" s="20">
        <v>990</v>
      </c>
      <c r="D583" t="s">
        <v>2931</v>
      </c>
      <c r="E583" s="214" t="s">
        <v>2918</v>
      </c>
      <c r="F583" t="str">
        <f t="shared" si="9"/>
        <v>45288990</v>
      </c>
      <c r="G583" t="s">
        <v>2204</v>
      </c>
      <c r="H583" t="s">
        <v>2248</v>
      </c>
      <c r="I583" t="s">
        <v>2262</v>
      </c>
      <c r="K583" s="86"/>
    </row>
    <row r="584" spans="1:11" customFormat="1" ht="15.75" hidden="1" customHeight="1" outlineLevel="1" x14ac:dyDescent="0.2">
      <c r="A584" s="212" t="s">
        <v>2875</v>
      </c>
      <c r="B584" s="86">
        <v>45288</v>
      </c>
      <c r="C584" s="20">
        <v>2718.13</v>
      </c>
      <c r="D584" t="s">
        <v>2931</v>
      </c>
      <c r="E584" s="214" t="s">
        <v>12</v>
      </c>
      <c r="F584" t="str">
        <f t="shared" si="9"/>
        <v>452882718,13</v>
      </c>
      <c r="G584" t="s">
        <v>2204</v>
      </c>
      <c r="H584" t="s">
        <v>2248</v>
      </c>
      <c r="I584" t="s">
        <v>2262</v>
      </c>
      <c r="K584" s="86"/>
    </row>
    <row r="585" spans="1:11" customFormat="1" ht="15.75" hidden="1" customHeight="1" outlineLevel="1" x14ac:dyDescent="0.2">
      <c r="A585" s="212" t="s">
        <v>2875</v>
      </c>
      <c r="B585" s="86">
        <v>45288</v>
      </c>
      <c r="C585" s="20">
        <v>15225</v>
      </c>
      <c r="D585" t="s">
        <v>2468</v>
      </c>
      <c r="E585" s="214" t="s">
        <v>2896</v>
      </c>
      <c r="F585" t="str">
        <f t="shared" si="9"/>
        <v>4528815225</v>
      </c>
      <c r="G585" t="s">
        <v>2209</v>
      </c>
      <c r="H585" t="s">
        <v>2244</v>
      </c>
      <c r="I585" t="s">
        <v>2209</v>
      </c>
      <c r="K585" s="86"/>
    </row>
    <row r="586" spans="1:11" customFormat="1" ht="15.75" hidden="1" customHeight="1" outlineLevel="1" x14ac:dyDescent="0.2">
      <c r="A586" s="212" t="s">
        <v>2875</v>
      </c>
      <c r="B586" s="86">
        <v>45288</v>
      </c>
      <c r="C586" s="20">
        <v>16250</v>
      </c>
      <c r="D586" t="s">
        <v>2935</v>
      </c>
      <c r="E586" s="214" t="s">
        <v>2897</v>
      </c>
      <c r="F586" t="str">
        <f t="shared" si="9"/>
        <v>4528816250</v>
      </c>
      <c r="G586" t="s">
        <v>2206</v>
      </c>
      <c r="H586" t="s">
        <v>2244</v>
      </c>
      <c r="I586" t="s">
        <v>2209</v>
      </c>
      <c r="K586" s="86"/>
    </row>
    <row r="587" spans="1:11" customFormat="1" ht="15.75" hidden="1" customHeight="1" outlineLevel="1" x14ac:dyDescent="0.2">
      <c r="A587" s="212" t="s">
        <v>2875</v>
      </c>
      <c r="B587" s="86">
        <v>45288</v>
      </c>
      <c r="C587" s="20">
        <v>43500</v>
      </c>
      <c r="D587" t="s">
        <v>16</v>
      </c>
      <c r="E587" s="214" t="s">
        <v>2898</v>
      </c>
      <c r="F587" t="str">
        <f t="shared" si="9"/>
        <v>4528843500</v>
      </c>
      <c r="G587" t="s">
        <v>2209</v>
      </c>
      <c r="H587" t="s">
        <v>2244</v>
      </c>
      <c r="I587" t="s">
        <v>2209</v>
      </c>
      <c r="K587" s="86"/>
    </row>
    <row r="588" spans="1:11" customFormat="1" ht="15.75" hidden="1" customHeight="1" outlineLevel="1" x14ac:dyDescent="0.2">
      <c r="A588" s="212" t="s">
        <v>2875</v>
      </c>
      <c r="B588" s="86">
        <v>45288</v>
      </c>
      <c r="C588" s="20">
        <v>49682</v>
      </c>
      <c r="D588" t="s">
        <v>2935</v>
      </c>
      <c r="E588" s="214" t="s">
        <v>2919</v>
      </c>
      <c r="F588" t="str">
        <f t="shared" si="9"/>
        <v>4528849682</v>
      </c>
      <c r="G588" t="s">
        <v>2206</v>
      </c>
      <c r="H588" t="s">
        <v>2244</v>
      </c>
      <c r="I588" t="s">
        <v>2209</v>
      </c>
      <c r="K588" s="86"/>
    </row>
    <row r="589" spans="1:11" customFormat="1" ht="15.75" hidden="1" customHeight="1" outlineLevel="1" x14ac:dyDescent="0.2">
      <c r="A589" s="212" t="s">
        <v>2875</v>
      </c>
      <c r="B589" s="86">
        <v>45288</v>
      </c>
      <c r="C589" s="20">
        <v>50000</v>
      </c>
      <c r="D589" t="s">
        <v>9</v>
      </c>
      <c r="E589" t="s">
        <v>2920</v>
      </c>
      <c r="F589" t="str">
        <f t="shared" si="9"/>
        <v>4528850000</v>
      </c>
      <c r="G589" t="s">
        <v>2213</v>
      </c>
      <c r="H589" t="s">
        <v>2248</v>
      </c>
      <c r="I589" t="s">
        <v>2213</v>
      </c>
      <c r="K589" s="86"/>
    </row>
    <row r="590" spans="1:11" customFormat="1" ht="15.75" hidden="1" customHeight="1" outlineLevel="1" x14ac:dyDescent="0.2">
      <c r="A590" s="212" t="s">
        <v>2875</v>
      </c>
      <c r="B590" s="86">
        <v>45288</v>
      </c>
      <c r="C590" s="20">
        <v>55400</v>
      </c>
      <c r="D590" t="s">
        <v>2860</v>
      </c>
      <c r="E590" t="s">
        <v>2921</v>
      </c>
      <c r="F590" t="str">
        <f t="shared" si="9"/>
        <v>4528855400</v>
      </c>
      <c r="G590" t="s">
        <v>2201</v>
      </c>
      <c r="H590" t="s">
        <v>2248</v>
      </c>
      <c r="I590" t="s">
        <v>2265</v>
      </c>
      <c r="K590" s="86"/>
    </row>
    <row r="591" spans="1:11" customFormat="1" ht="15.75" hidden="1" customHeight="1" outlineLevel="1" x14ac:dyDescent="0.2">
      <c r="A591" s="212" t="s">
        <v>2875</v>
      </c>
      <c r="B591" s="86">
        <v>45288</v>
      </c>
      <c r="C591" s="20">
        <v>56025</v>
      </c>
      <c r="D591" t="s">
        <v>2931</v>
      </c>
      <c r="E591" s="214" t="s">
        <v>2922</v>
      </c>
      <c r="F591" t="str">
        <f t="shared" si="9"/>
        <v>4528856025</v>
      </c>
      <c r="G591" t="s">
        <v>2209</v>
      </c>
      <c r="H591" t="s">
        <v>2244</v>
      </c>
      <c r="I591" t="s">
        <v>2209</v>
      </c>
      <c r="K591" s="86"/>
    </row>
    <row r="592" spans="1:11" customFormat="1" ht="15.75" hidden="1" customHeight="1" outlineLevel="1" x14ac:dyDescent="0.2">
      <c r="A592" s="212" t="s">
        <v>2875</v>
      </c>
      <c r="B592" s="86">
        <v>45288</v>
      </c>
      <c r="C592" s="20">
        <v>61912</v>
      </c>
      <c r="D592" t="s">
        <v>2938</v>
      </c>
      <c r="E592" t="s">
        <v>2923</v>
      </c>
      <c r="F592" t="str">
        <f t="shared" si="9"/>
        <v>4528861912</v>
      </c>
      <c r="G592" t="s">
        <v>2227</v>
      </c>
      <c r="H592" t="s">
        <v>2248</v>
      </c>
      <c r="I592" t="s">
        <v>2268</v>
      </c>
      <c r="K592" s="86"/>
    </row>
    <row r="593" spans="1:11" customFormat="1" ht="15.75" hidden="1" customHeight="1" outlineLevel="1" x14ac:dyDescent="0.2">
      <c r="A593" s="212" t="s">
        <v>2875</v>
      </c>
      <c r="B593" s="86">
        <v>45289</v>
      </c>
      <c r="C593" s="20">
        <v>75</v>
      </c>
      <c r="D593" t="s">
        <v>2931</v>
      </c>
      <c r="E593" s="214" t="s">
        <v>2924</v>
      </c>
      <c r="F593" t="str">
        <f t="shared" si="9"/>
        <v>4528975</v>
      </c>
      <c r="G593" t="s">
        <v>2204</v>
      </c>
      <c r="H593" t="s">
        <v>2248</v>
      </c>
      <c r="I593" t="s">
        <v>2262</v>
      </c>
      <c r="K593" s="86"/>
    </row>
    <row r="594" spans="1:11" customFormat="1" ht="15.75" hidden="1" customHeight="1" outlineLevel="1" x14ac:dyDescent="0.2">
      <c r="A594" s="212" t="s">
        <v>2875</v>
      </c>
      <c r="B594" s="86">
        <v>45289</v>
      </c>
      <c r="C594" s="20">
        <v>30000</v>
      </c>
      <c r="D594" t="s">
        <v>2932</v>
      </c>
      <c r="E594" t="s">
        <v>2925</v>
      </c>
      <c r="F594" t="str">
        <f t="shared" si="9"/>
        <v>4528930000</v>
      </c>
      <c r="G594" t="s">
        <v>2213</v>
      </c>
      <c r="H594" t="s">
        <v>2248</v>
      </c>
      <c r="I594" t="s">
        <v>2213</v>
      </c>
      <c r="K594" s="86"/>
    </row>
    <row r="595" spans="1:11" customFormat="1" ht="15.75" hidden="1" customHeight="1" outlineLevel="1" x14ac:dyDescent="0.2">
      <c r="A595" s="212" t="s">
        <v>2875</v>
      </c>
      <c r="B595" s="86">
        <v>45289</v>
      </c>
      <c r="C595" s="20">
        <v>45500</v>
      </c>
      <c r="D595" t="s">
        <v>358</v>
      </c>
      <c r="E595" t="s">
        <v>2926</v>
      </c>
      <c r="F595" t="str">
        <f t="shared" si="9"/>
        <v>4528945500</v>
      </c>
      <c r="G595" t="s">
        <v>2203</v>
      </c>
      <c r="H595" t="s">
        <v>2248</v>
      </c>
      <c r="I595" t="s">
        <v>2273</v>
      </c>
      <c r="K595" s="86"/>
    </row>
    <row r="596" spans="1:11" customFormat="1" ht="15.75" hidden="1" customHeight="1" outlineLevel="1" x14ac:dyDescent="0.2">
      <c r="A596" s="212" t="s">
        <v>2875</v>
      </c>
      <c r="B596" s="86">
        <v>45289</v>
      </c>
      <c r="C596" s="20">
        <v>50000</v>
      </c>
      <c r="D596" t="s">
        <v>2937</v>
      </c>
      <c r="E596" s="214" t="s">
        <v>2927</v>
      </c>
      <c r="F596" t="str">
        <f t="shared" si="9"/>
        <v>4528950000</v>
      </c>
      <c r="G596" t="s">
        <v>2209</v>
      </c>
      <c r="H596" t="s">
        <v>2244</v>
      </c>
      <c r="I596" t="s">
        <v>2209</v>
      </c>
      <c r="K596" s="86"/>
    </row>
    <row r="597" spans="1:11" customFormat="1" ht="15.75" hidden="1" customHeight="1" outlineLevel="1" x14ac:dyDescent="0.2">
      <c r="A597" s="212" t="s">
        <v>2875</v>
      </c>
      <c r="B597" s="86">
        <v>45290</v>
      </c>
      <c r="C597" s="20">
        <v>295</v>
      </c>
      <c r="D597" t="s">
        <v>2931</v>
      </c>
      <c r="E597" s="214" t="s">
        <v>2928</v>
      </c>
      <c r="F597" t="str">
        <f t="shared" si="9"/>
        <v>45290295</v>
      </c>
      <c r="G597" t="s">
        <v>2238</v>
      </c>
      <c r="H597" t="s">
        <v>2246</v>
      </c>
      <c r="I597" t="s">
        <v>2266</v>
      </c>
      <c r="K597" s="86"/>
    </row>
    <row r="598" spans="1:11" customFormat="1" ht="15.75" hidden="1" customHeight="1" outlineLevel="1" x14ac:dyDescent="0.2">
      <c r="A598" s="212" t="s">
        <v>2875</v>
      </c>
      <c r="B598" s="86">
        <v>45290</v>
      </c>
      <c r="C598" s="20">
        <v>4500</v>
      </c>
      <c r="D598" t="s">
        <v>2931</v>
      </c>
      <c r="E598" s="214" t="s">
        <v>2929</v>
      </c>
      <c r="F598" t="str">
        <f t="shared" si="9"/>
        <v>452904500</v>
      </c>
      <c r="G598" t="s">
        <v>2238</v>
      </c>
      <c r="H598" t="s">
        <v>2246</v>
      </c>
      <c r="I598" t="s">
        <v>2266</v>
      </c>
      <c r="K598" s="86"/>
    </row>
    <row r="599" spans="1:11" customFormat="1" ht="15.75" hidden="1" customHeight="1" outlineLevel="1" x14ac:dyDescent="0.2">
      <c r="A599" s="253" t="s">
        <v>2875</v>
      </c>
      <c r="B599" s="254">
        <v>45287</v>
      </c>
      <c r="C599" s="226">
        <v>152883.35999999999</v>
      </c>
      <c r="D599" s="255" t="s">
        <v>2861</v>
      </c>
      <c r="E599" t="s">
        <v>2787</v>
      </c>
      <c r="F599" t="str">
        <f t="shared" si="9"/>
        <v>45287152883,36</v>
      </c>
      <c r="G599" s="255" t="s">
        <v>2228</v>
      </c>
      <c r="H599" s="255" t="s">
        <v>2276</v>
      </c>
      <c r="I599" s="255" t="s">
        <v>2276</v>
      </c>
      <c r="K599" s="86"/>
    </row>
    <row r="600" spans="1:11" customFormat="1" ht="15.75" hidden="1" customHeight="1" outlineLevel="1" x14ac:dyDescent="0.2">
      <c r="A600" s="253" t="s">
        <v>2875</v>
      </c>
      <c r="B600" s="254">
        <v>45288</v>
      </c>
      <c r="C600" s="226">
        <v>25</v>
      </c>
      <c r="D600" s="255" t="s">
        <v>3028</v>
      </c>
      <c r="E600" t="s">
        <v>3029</v>
      </c>
      <c r="F600" t="str">
        <f t="shared" si="9"/>
        <v>4528825</v>
      </c>
      <c r="G600" s="255" t="s">
        <v>2204</v>
      </c>
      <c r="H600" s="255" t="s">
        <v>2248</v>
      </c>
      <c r="I600" s="255" t="s">
        <v>2262</v>
      </c>
      <c r="K600" s="86"/>
    </row>
    <row r="601" spans="1:11" customFormat="1" ht="15.75" hidden="1" customHeight="1" outlineLevel="1" x14ac:dyDescent="0.2">
      <c r="A601" s="253" t="s">
        <v>2865</v>
      </c>
      <c r="B601" s="254">
        <v>44957</v>
      </c>
      <c r="C601" s="226">
        <v>2500</v>
      </c>
      <c r="D601" s="255" t="s">
        <v>3031</v>
      </c>
      <c r="E601" t="s">
        <v>2204</v>
      </c>
      <c r="F601" t="str">
        <f t="shared" si="9"/>
        <v>449572500</v>
      </c>
      <c r="G601" s="255" t="s">
        <v>2204</v>
      </c>
      <c r="H601" s="255" t="s">
        <v>2248</v>
      </c>
      <c r="I601" s="255" t="s">
        <v>2262</v>
      </c>
      <c r="K601" s="86"/>
    </row>
    <row r="602" spans="1:11" customFormat="1" hidden="1" outlineLevel="1" x14ac:dyDescent="0.2">
      <c r="A602" s="212" t="s">
        <v>2863</v>
      </c>
      <c r="B602" s="86">
        <v>45292</v>
      </c>
      <c r="C602" s="20">
        <v>5046</v>
      </c>
      <c r="D602" t="s">
        <v>7</v>
      </c>
      <c r="E602" t="s">
        <v>2771</v>
      </c>
      <c r="F602" t="str">
        <f t="shared" si="9"/>
        <v>452925046</v>
      </c>
      <c r="G602" s="276" t="s">
        <v>2220</v>
      </c>
      <c r="H602" s="208" t="s">
        <v>2245</v>
      </c>
      <c r="I602" s="208" t="s">
        <v>2272</v>
      </c>
      <c r="K602" s="86"/>
    </row>
    <row r="603" spans="1:11" customFormat="1" hidden="1" outlineLevel="1" x14ac:dyDescent="0.2">
      <c r="A603" s="212" t="s">
        <v>2863</v>
      </c>
      <c r="B603" s="86">
        <v>45292</v>
      </c>
      <c r="C603" s="20">
        <v>6079.96</v>
      </c>
      <c r="D603" t="s">
        <v>7</v>
      </c>
      <c r="E603" t="s">
        <v>2772</v>
      </c>
      <c r="F603" t="str">
        <f t="shared" si="9"/>
        <v>452926079,96</v>
      </c>
      <c r="G603" t="s">
        <v>2426</v>
      </c>
      <c r="H603" t="s">
        <v>2248</v>
      </c>
      <c r="I603" t="s">
        <v>2276</v>
      </c>
      <c r="K603" s="86"/>
    </row>
    <row r="604" spans="1:11" customFormat="1" hidden="1" outlineLevel="1" x14ac:dyDescent="0.2">
      <c r="A604" s="212" t="s">
        <v>2863</v>
      </c>
      <c r="B604" s="86">
        <v>45300</v>
      </c>
      <c r="C604" s="20">
        <v>50</v>
      </c>
      <c r="D604" t="s">
        <v>7</v>
      </c>
      <c r="E604" t="s">
        <v>2773</v>
      </c>
      <c r="F604" t="str">
        <f t="shared" si="9"/>
        <v>4530050</v>
      </c>
      <c r="G604" t="s">
        <v>2204</v>
      </c>
      <c r="H604" t="s">
        <v>2248</v>
      </c>
      <c r="I604" t="s">
        <v>2262</v>
      </c>
      <c r="K604" s="86"/>
    </row>
    <row r="605" spans="1:11" customFormat="1" hidden="1" outlineLevel="1" x14ac:dyDescent="0.2">
      <c r="A605" s="212" t="s">
        <v>2863</v>
      </c>
      <c r="B605" s="86">
        <v>45300</v>
      </c>
      <c r="C605" s="20">
        <v>50000</v>
      </c>
      <c r="D605" t="s">
        <v>2937</v>
      </c>
      <c r="E605" t="s">
        <v>2774</v>
      </c>
      <c r="F605" t="str">
        <f t="shared" si="9"/>
        <v>4530050000</v>
      </c>
      <c r="G605" t="s">
        <v>2213</v>
      </c>
      <c r="H605" t="s">
        <v>2248</v>
      </c>
      <c r="I605" t="s">
        <v>2213</v>
      </c>
      <c r="K605" s="86"/>
    </row>
    <row r="606" spans="1:11" customFormat="1" hidden="1" outlineLevel="1" x14ac:dyDescent="0.2">
      <c r="A606" s="212" t="s">
        <v>2863</v>
      </c>
      <c r="B606" s="86">
        <v>45300</v>
      </c>
      <c r="C606" s="20">
        <v>300000</v>
      </c>
      <c r="D606" t="s">
        <v>2470</v>
      </c>
      <c r="E606" t="s">
        <v>2775</v>
      </c>
      <c r="F606" t="str">
        <f t="shared" si="9"/>
        <v>45300300000</v>
      </c>
      <c r="G606" t="s">
        <v>2222</v>
      </c>
      <c r="H606" t="s">
        <v>2248</v>
      </c>
      <c r="I606" t="s">
        <v>2269</v>
      </c>
      <c r="K606" s="86"/>
    </row>
    <row r="607" spans="1:11" customFormat="1" hidden="1" outlineLevel="1" x14ac:dyDescent="0.2">
      <c r="A607" s="212" t="s">
        <v>2863</v>
      </c>
      <c r="B607" s="86">
        <v>45302</v>
      </c>
      <c r="C607" s="20">
        <v>20215</v>
      </c>
      <c r="D607" t="s">
        <v>2293</v>
      </c>
      <c r="E607" t="s">
        <v>2776</v>
      </c>
      <c r="F607" t="str">
        <f t="shared" si="9"/>
        <v>4530220215</v>
      </c>
      <c r="G607" s="276" t="s">
        <v>2202</v>
      </c>
      <c r="H607" s="208" t="s">
        <v>2248</v>
      </c>
      <c r="I607" s="208" t="s">
        <v>2268</v>
      </c>
      <c r="K607" s="86"/>
    </row>
    <row r="608" spans="1:11" customFormat="1" hidden="1" outlineLevel="1" x14ac:dyDescent="0.2">
      <c r="A608" s="212" t="s">
        <v>2863</v>
      </c>
      <c r="B608" s="86">
        <v>45302</v>
      </c>
      <c r="C608" s="20">
        <v>30200</v>
      </c>
      <c r="D608" t="s">
        <v>131</v>
      </c>
      <c r="E608" t="s">
        <v>2777</v>
      </c>
      <c r="F608" t="str">
        <f t="shared" si="9"/>
        <v>4530230200</v>
      </c>
      <c r="G608" t="s">
        <v>2234</v>
      </c>
      <c r="H608" t="s">
        <v>2248</v>
      </c>
      <c r="I608" t="s">
        <v>2271</v>
      </c>
      <c r="K608" s="86"/>
    </row>
    <row r="609" spans="1:11" customFormat="1" hidden="1" outlineLevel="1" x14ac:dyDescent="0.2">
      <c r="A609" s="212" t="s">
        <v>2863</v>
      </c>
      <c r="B609" s="86">
        <v>45304</v>
      </c>
      <c r="C609" s="20">
        <v>1218</v>
      </c>
      <c r="D609" t="s">
        <v>7</v>
      </c>
      <c r="E609" t="s">
        <v>2778</v>
      </c>
      <c r="F609" t="str">
        <f t="shared" si="9"/>
        <v>453041218</v>
      </c>
      <c r="G609" t="s">
        <v>2238</v>
      </c>
      <c r="H609" t="s">
        <v>2246</v>
      </c>
      <c r="I609" t="s">
        <v>2266</v>
      </c>
      <c r="K609" s="86"/>
    </row>
    <row r="610" spans="1:11" customFormat="1" hidden="1" outlineLevel="1" x14ac:dyDescent="0.2">
      <c r="A610" s="212" t="s">
        <v>2863</v>
      </c>
      <c r="B610" s="86">
        <v>45306</v>
      </c>
      <c r="C610" s="20">
        <v>250</v>
      </c>
      <c r="D610" t="s">
        <v>7</v>
      </c>
      <c r="E610" t="s">
        <v>2779</v>
      </c>
      <c r="F610" t="str">
        <f t="shared" si="9"/>
        <v>45306250</v>
      </c>
      <c r="G610" t="s">
        <v>2204</v>
      </c>
      <c r="H610" t="s">
        <v>2248</v>
      </c>
      <c r="I610" t="s">
        <v>2262</v>
      </c>
      <c r="K610" s="86"/>
    </row>
    <row r="611" spans="1:11" customFormat="1" hidden="1" outlineLevel="1" x14ac:dyDescent="0.2">
      <c r="A611" s="212" t="s">
        <v>2863</v>
      </c>
      <c r="B611" s="86">
        <v>45306</v>
      </c>
      <c r="C611" s="20">
        <v>250</v>
      </c>
      <c r="D611" t="s">
        <v>7</v>
      </c>
      <c r="E611" t="s">
        <v>2780</v>
      </c>
      <c r="F611" t="str">
        <f t="shared" si="9"/>
        <v>45306250</v>
      </c>
      <c r="G611" t="s">
        <v>2204</v>
      </c>
      <c r="H611" t="s">
        <v>2248</v>
      </c>
      <c r="I611" t="s">
        <v>2262</v>
      </c>
      <c r="K611" s="86"/>
    </row>
    <row r="612" spans="1:11" customFormat="1" hidden="1" outlineLevel="1" x14ac:dyDescent="0.2">
      <c r="A612" s="212" t="s">
        <v>2863</v>
      </c>
      <c r="B612" s="86">
        <v>45306</v>
      </c>
      <c r="C612" s="20">
        <v>500</v>
      </c>
      <c r="D612" t="s">
        <v>2289</v>
      </c>
      <c r="E612" t="s">
        <v>2781</v>
      </c>
      <c r="F612" t="str">
        <f t="shared" si="9"/>
        <v>45306500</v>
      </c>
      <c r="G612" t="s">
        <v>2206</v>
      </c>
      <c r="H612" t="s">
        <v>2244</v>
      </c>
      <c r="I612" t="s">
        <v>2209</v>
      </c>
      <c r="K612" s="86"/>
    </row>
    <row r="613" spans="1:11" customFormat="1" hidden="1" outlineLevel="1" x14ac:dyDescent="0.2">
      <c r="A613" s="212" t="s">
        <v>2863</v>
      </c>
      <c r="B613" s="86">
        <v>45306</v>
      </c>
      <c r="C613" s="20">
        <v>6631.14</v>
      </c>
      <c r="D613" t="s">
        <v>28</v>
      </c>
      <c r="E613" t="s">
        <v>2782</v>
      </c>
      <c r="F613" t="str">
        <f t="shared" si="9"/>
        <v>453066631,14</v>
      </c>
      <c r="G613" t="s">
        <v>2236</v>
      </c>
      <c r="H613" t="s">
        <v>2248</v>
      </c>
      <c r="I613" t="s">
        <v>2236</v>
      </c>
      <c r="K613" s="86"/>
    </row>
    <row r="614" spans="1:11" customFormat="1" hidden="1" outlineLevel="1" x14ac:dyDescent="0.2">
      <c r="A614" s="212" t="s">
        <v>2863</v>
      </c>
      <c r="B614" s="86">
        <v>45306</v>
      </c>
      <c r="C614" s="20">
        <v>15225</v>
      </c>
      <c r="D614" t="s">
        <v>2468</v>
      </c>
      <c r="E614" t="s">
        <v>2783</v>
      </c>
      <c r="F614" t="str">
        <f t="shared" si="9"/>
        <v>4530615225</v>
      </c>
      <c r="G614" t="s">
        <v>2209</v>
      </c>
      <c r="H614" t="s">
        <v>2244</v>
      </c>
      <c r="I614" t="s">
        <v>2209</v>
      </c>
      <c r="K614" s="86"/>
    </row>
    <row r="615" spans="1:11" customFormat="1" hidden="1" outlineLevel="1" x14ac:dyDescent="0.2">
      <c r="A615" s="212" t="s">
        <v>2863</v>
      </c>
      <c r="B615" s="86">
        <v>45306</v>
      </c>
      <c r="C615" s="20">
        <v>16930</v>
      </c>
      <c r="D615" t="s">
        <v>2935</v>
      </c>
      <c r="E615" t="s">
        <v>2784</v>
      </c>
      <c r="F615" t="str">
        <f t="shared" si="9"/>
        <v>4530616930</v>
      </c>
      <c r="G615" t="s">
        <v>2206</v>
      </c>
      <c r="H615" t="s">
        <v>2244</v>
      </c>
      <c r="I615" t="s">
        <v>2209</v>
      </c>
      <c r="K615" s="86"/>
    </row>
    <row r="616" spans="1:11" customFormat="1" hidden="1" outlineLevel="1" x14ac:dyDescent="0.2">
      <c r="A616" s="212" t="s">
        <v>2863</v>
      </c>
      <c r="B616" s="86">
        <v>45306</v>
      </c>
      <c r="C616" s="20">
        <v>43500</v>
      </c>
      <c r="D616" t="s">
        <v>16</v>
      </c>
      <c r="E616" t="s">
        <v>2785</v>
      </c>
      <c r="F616" t="str">
        <f t="shared" si="9"/>
        <v>4530643500</v>
      </c>
      <c r="G616" t="s">
        <v>2209</v>
      </c>
      <c r="H616" t="s">
        <v>2244</v>
      </c>
      <c r="I616" t="s">
        <v>2209</v>
      </c>
      <c r="K616" s="86"/>
    </row>
    <row r="617" spans="1:11" customFormat="1" hidden="1" outlineLevel="1" x14ac:dyDescent="0.2">
      <c r="A617" s="212" t="s">
        <v>2863</v>
      </c>
      <c r="B617" s="86">
        <v>45306</v>
      </c>
      <c r="C617" s="20">
        <v>54575.040000000001</v>
      </c>
      <c r="D617" t="s">
        <v>7</v>
      </c>
      <c r="E617" t="s">
        <v>2786</v>
      </c>
      <c r="F617" t="str">
        <f t="shared" si="9"/>
        <v>4530654575,04</v>
      </c>
      <c r="G617" t="s">
        <v>2209</v>
      </c>
      <c r="H617" t="s">
        <v>2244</v>
      </c>
      <c r="I617" t="s">
        <v>2209</v>
      </c>
      <c r="K617" s="86"/>
    </row>
    <row r="618" spans="1:11" customFormat="1" hidden="1" outlineLevel="1" x14ac:dyDescent="0.2">
      <c r="A618" s="212" t="s">
        <v>2863</v>
      </c>
      <c r="B618" s="86">
        <v>45306</v>
      </c>
      <c r="C618" s="20">
        <v>100000</v>
      </c>
      <c r="D618" t="s">
        <v>2861</v>
      </c>
      <c r="E618" t="s">
        <v>2787</v>
      </c>
      <c r="F618" t="str">
        <f t="shared" si="9"/>
        <v>45306100000</v>
      </c>
      <c r="G618" t="s">
        <v>2228</v>
      </c>
      <c r="H618" t="s">
        <v>2276</v>
      </c>
      <c r="I618" t="s">
        <v>2276</v>
      </c>
      <c r="K618" s="86"/>
    </row>
    <row r="619" spans="1:11" customFormat="1" hidden="1" outlineLevel="1" x14ac:dyDescent="0.2">
      <c r="A619" s="212" t="s">
        <v>2863</v>
      </c>
      <c r="B619" s="86">
        <v>45306</v>
      </c>
      <c r="C619" s="20">
        <v>342477.09</v>
      </c>
      <c r="D619" t="s">
        <v>28</v>
      </c>
      <c r="E619" t="s">
        <v>2788</v>
      </c>
      <c r="F619" t="str">
        <f t="shared" si="9"/>
        <v>45306342477,09</v>
      </c>
      <c r="G619" t="s">
        <v>2236</v>
      </c>
      <c r="H619" t="s">
        <v>2248</v>
      </c>
      <c r="I619" t="s">
        <v>2236</v>
      </c>
      <c r="K619" s="86"/>
    </row>
    <row r="620" spans="1:11" customFormat="1" hidden="1" outlineLevel="1" x14ac:dyDescent="0.2">
      <c r="A620" s="212" t="s">
        <v>2863</v>
      </c>
      <c r="B620" s="86">
        <v>45307</v>
      </c>
      <c r="C620" s="20">
        <v>14900</v>
      </c>
      <c r="D620" t="s">
        <v>2293</v>
      </c>
      <c r="E620" t="s">
        <v>2789</v>
      </c>
      <c r="F620" t="str">
        <f t="shared" si="9"/>
        <v>4530714900</v>
      </c>
      <c r="G620" s="276" t="s">
        <v>2202</v>
      </c>
      <c r="H620" s="208" t="s">
        <v>2248</v>
      </c>
      <c r="I620" s="208" t="s">
        <v>2268</v>
      </c>
      <c r="K620" s="86"/>
    </row>
    <row r="621" spans="1:11" customFormat="1" hidden="1" outlineLevel="1" x14ac:dyDescent="0.2">
      <c r="A621" s="212" t="s">
        <v>2863</v>
      </c>
      <c r="B621" s="86">
        <v>45311</v>
      </c>
      <c r="C621" s="20">
        <v>2400</v>
      </c>
      <c r="D621" t="s">
        <v>7</v>
      </c>
      <c r="E621" t="s">
        <v>2790</v>
      </c>
      <c r="F621" t="str">
        <f t="shared" si="9"/>
        <v>453112400</v>
      </c>
      <c r="G621" t="s">
        <v>2227</v>
      </c>
      <c r="H621" t="s">
        <v>2276</v>
      </c>
      <c r="I621" t="s">
        <v>2276</v>
      </c>
      <c r="K621" s="86"/>
    </row>
    <row r="622" spans="1:11" customFormat="1" hidden="1" outlineLevel="1" x14ac:dyDescent="0.2">
      <c r="A622" s="212" t="s">
        <v>2863</v>
      </c>
      <c r="B622" s="86">
        <v>45311</v>
      </c>
      <c r="C622" s="20">
        <v>2870</v>
      </c>
      <c r="D622" t="s">
        <v>7</v>
      </c>
      <c r="E622" t="s">
        <v>2791</v>
      </c>
      <c r="F622" t="str">
        <f t="shared" si="9"/>
        <v>453112870</v>
      </c>
      <c r="G622" t="s">
        <v>2227</v>
      </c>
      <c r="H622" t="s">
        <v>2276</v>
      </c>
      <c r="I622" t="s">
        <v>2276</v>
      </c>
      <c r="K622" s="86"/>
    </row>
    <row r="623" spans="1:11" customFormat="1" hidden="1" outlineLevel="1" x14ac:dyDescent="0.2">
      <c r="A623" s="212" t="s">
        <v>2863</v>
      </c>
      <c r="B623" s="86">
        <v>45314</v>
      </c>
      <c r="C623" s="20">
        <v>2245</v>
      </c>
      <c r="D623" t="s">
        <v>2935</v>
      </c>
      <c r="E623" t="s">
        <v>2792</v>
      </c>
      <c r="F623" t="str">
        <f t="shared" si="9"/>
        <v>453142245</v>
      </c>
      <c r="G623" t="s">
        <v>2208</v>
      </c>
      <c r="H623" t="s">
        <v>2245</v>
      </c>
      <c r="I623" t="s">
        <v>2213</v>
      </c>
      <c r="K623" s="86"/>
    </row>
    <row r="624" spans="1:11" customFormat="1" hidden="1" outlineLevel="1" x14ac:dyDescent="0.2">
      <c r="A624" s="212" t="s">
        <v>2863</v>
      </c>
      <c r="B624" s="86">
        <v>45314</v>
      </c>
      <c r="C624" s="20">
        <v>4500</v>
      </c>
      <c r="D624" t="s">
        <v>2939</v>
      </c>
      <c r="E624" t="s">
        <v>2793</v>
      </c>
      <c r="F624" t="str">
        <f t="shared" si="9"/>
        <v>453144500</v>
      </c>
      <c r="G624" t="s">
        <v>2231</v>
      </c>
      <c r="H624" t="s">
        <v>2276</v>
      </c>
      <c r="I624" t="s">
        <v>2268</v>
      </c>
      <c r="K624" s="86"/>
    </row>
    <row r="625" spans="1:11" customFormat="1" hidden="1" outlineLevel="1" x14ac:dyDescent="0.2">
      <c r="A625" s="212" t="s">
        <v>2863</v>
      </c>
      <c r="B625" s="86">
        <v>45314</v>
      </c>
      <c r="C625" s="20">
        <v>7980</v>
      </c>
      <c r="D625" t="s">
        <v>5</v>
      </c>
      <c r="E625" t="s">
        <v>2794</v>
      </c>
      <c r="F625" t="str">
        <f t="shared" si="9"/>
        <v>453147980</v>
      </c>
      <c r="G625" t="s">
        <v>2240</v>
      </c>
      <c r="H625" t="s">
        <v>2248</v>
      </c>
      <c r="I625" t="s">
        <v>2267</v>
      </c>
      <c r="K625" s="86"/>
    </row>
    <row r="626" spans="1:11" customFormat="1" hidden="1" outlineLevel="1" x14ac:dyDescent="0.2">
      <c r="A626" s="212" t="s">
        <v>2863</v>
      </c>
      <c r="B626" s="86">
        <v>45315</v>
      </c>
      <c r="C626" s="20">
        <v>4.1500000000000004</v>
      </c>
      <c r="D626" t="s">
        <v>7</v>
      </c>
      <c r="E626" t="s">
        <v>12</v>
      </c>
      <c r="F626" t="str">
        <f t="shared" si="9"/>
        <v>453154,15</v>
      </c>
      <c r="G626" t="s">
        <v>2204</v>
      </c>
      <c r="H626" t="s">
        <v>2248</v>
      </c>
      <c r="I626" t="s">
        <v>2262</v>
      </c>
      <c r="K626" s="86"/>
    </row>
    <row r="627" spans="1:11" customFormat="1" hidden="1" outlineLevel="1" x14ac:dyDescent="0.2">
      <c r="A627" s="212" t="s">
        <v>2863</v>
      </c>
      <c r="B627" s="86">
        <v>45315</v>
      </c>
      <c r="C627" s="20">
        <v>420</v>
      </c>
      <c r="D627" t="s">
        <v>7</v>
      </c>
      <c r="E627" t="s">
        <v>2795</v>
      </c>
      <c r="F627" t="str">
        <f t="shared" si="9"/>
        <v>45315420</v>
      </c>
      <c r="G627" t="s">
        <v>2227</v>
      </c>
      <c r="H627" t="s">
        <v>2276</v>
      </c>
      <c r="I627" t="s">
        <v>2276</v>
      </c>
      <c r="K627" s="86"/>
    </row>
    <row r="628" spans="1:11" customFormat="1" hidden="1" outlineLevel="1" x14ac:dyDescent="0.2">
      <c r="A628" s="212" t="s">
        <v>2863</v>
      </c>
      <c r="B628" s="86">
        <v>45315</v>
      </c>
      <c r="C628" s="20">
        <v>1064</v>
      </c>
      <c r="D628" t="s">
        <v>2293</v>
      </c>
      <c r="E628" t="s">
        <v>2796</v>
      </c>
      <c r="F628" t="str">
        <f t="shared" si="9"/>
        <v>453151064</v>
      </c>
      <c r="G628" s="276" t="s">
        <v>2202</v>
      </c>
      <c r="H628" s="208" t="s">
        <v>2248</v>
      </c>
      <c r="I628" s="208" t="s">
        <v>2268</v>
      </c>
      <c r="K628" s="86"/>
    </row>
    <row r="629" spans="1:11" customFormat="1" hidden="1" outlineLevel="1" x14ac:dyDescent="0.2">
      <c r="A629" s="212" t="s">
        <v>2863</v>
      </c>
      <c r="B629" s="86">
        <v>45315</v>
      </c>
      <c r="C629" s="20">
        <v>4179</v>
      </c>
      <c r="D629" t="s">
        <v>7</v>
      </c>
      <c r="E629" t="s">
        <v>2797</v>
      </c>
      <c r="F629" t="str">
        <f t="shared" si="9"/>
        <v>453154179</v>
      </c>
      <c r="G629" t="s">
        <v>2227</v>
      </c>
      <c r="H629" t="s">
        <v>2276</v>
      </c>
      <c r="I629" t="s">
        <v>2276</v>
      </c>
      <c r="K629" s="86"/>
    </row>
    <row r="630" spans="1:11" customFormat="1" hidden="1" outlineLevel="1" x14ac:dyDescent="0.2">
      <c r="A630" s="212" t="s">
        <v>2863</v>
      </c>
      <c r="B630" s="86">
        <v>45315</v>
      </c>
      <c r="C630" s="20">
        <v>5511</v>
      </c>
      <c r="D630" t="s">
        <v>2293</v>
      </c>
      <c r="E630" t="s">
        <v>2796</v>
      </c>
      <c r="F630" t="str">
        <f t="shared" si="9"/>
        <v>453155511</v>
      </c>
      <c r="G630" s="276" t="s">
        <v>2202</v>
      </c>
      <c r="H630" s="208" t="s">
        <v>2248</v>
      </c>
      <c r="I630" s="208" t="s">
        <v>2268</v>
      </c>
      <c r="K630" s="86"/>
    </row>
    <row r="631" spans="1:11" customFormat="1" hidden="1" outlineLevel="1" x14ac:dyDescent="0.2">
      <c r="A631" s="212" t="s">
        <v>2863</v>
      </c>
      <c r="B631" s="86">
        <v>45315</v>
      </c>
      <c r="C631" s="20">
        <v>16440</v>
      </c>
      <c r="D631" t="s">
        <v>7</v>
      </c>
      <c r="E631" t="s">
        <v>2798</v>
      </c>
      <c r="F631" t="str">
        <f t="shared" si="9"/>
        <v>4531516440</v>
      </c>
      <c r="G631" t="s">
        <v>2227</v>
      </c>
      <c r="H631" t="s">
        <v>2276</v>
      </c>
      <c r="I631" t="s">
        <v>2276</v>
      </c>
      <c r="K631" s="86"/>
    </row>
    <row r="632" spans="1:11" customFormat="1" hidden="1" outlineLevel="1" x14ac:dyDescent="0.2">
      <c r="A632" s="212" t="s">
        <v>2863</v>
      </c>
      <c r="B632" s="86">
        <v>45315</v>
      </c>
      <c r="C632" s="20">
        <v>60000</v>
      </c>
      <c r="D632" t="s">
        <v>2992</v>
      </c>
      <c r="E632" t="s">
        <v>2799</v>
      </c>
      <c r="F632" t="str">
        <f t="shared" si="9"/>
        <v>4531560000</v>
      </c>
      <c r="G632" t="s">
        <v>2859</v>
      </c>
      <c r="H632" t="s">
        <v>2245</v>
      </c>
      <c r="I632" t="s">
        <v>2213</v>
      </c>
      <c r="K632" s="86"/>
    </row>
    <row r="633" spans="1:11" customFormat="1" hidden="1" outlineLevel="1" x14ac:dyDescent="0.2">
      <c r="A633" s="212" t="s">
        <v>2863</v>
      </c>
      <c r="B633" s="86">
        <v>45315</v>
      </c>
      <c r="C633" s="20">
        <v>205766.72</v>
      </c>
      <c r="D633" t="s">
        <v>2861</v>
      </c>
      <c r="E633" t="s">
        <v>2800</v>
      </c>
      <c r="F633" t="str">
        <f t="shared" si="9"/>
        <v>45315205766,72</v>
      </c>
      <c r="G633" t="s">
        <v>2228</v>
      </c>
      <c r="H633" t="s">
        <v>2276</v>
      </c>
      <c r="I633" t="s">
        <v>2276</v>
      </c>
      <c r="K633" s="86"/>
    </row>
    <row r="634" spans="1:11" customFormat="1" hidden="1" outlineLevel="1" x14ac:dyDescent="0.2">
      <c r="A634" s="212" t="s">
        <v>2863</v>
      </c>
      <c r="B634" s="86">
        <v>45316</v>
      </c>
      <c r="C634" s="20">
        <v>8250</v>
      </c>
      <c r="D634" t="s">
        <v>7</v>
      </c>
      <c r="E634" t="s">
        <v>2801</v>
      </c>
      <c r="F634" t="str">
        <f t="shared" si="9"/>
        <v>453168250</v>
      </c>
      <c r="G634" t="s">
        <v>2227</v>
      </c>
      <c r="H634" t="s">
        <v>2276</v>
      </c>
      <c r="I634" t="s">
        <v>2276</v>
      </c>
      <c r="K634" s="86"/>
    </row>
    <row r="635" spans="1:11" customFormat="1" hidden="1" outlineLevel="1" x14ac:dyDescent="0.2">
      <c r="A635" s="212" t="s">
        <v>2863</v>
      </c>
      <c r="B635" s="86">
        <v>45316</v>
      </c>
      <c r="C635" s="20">
        <v>146185.97</v>
      </c>
      <c r="D635" t="s">
        <v>2989</v>
      </c>
      <c r="E635" t="s">
        <v>2802</v>
      </c>
      <c r="F635" t="str">
        <f t="shared" si="9"/>
        <v>45316146185,97</v>
      </c>
      <c r="G635" t="s">
        <v>2218</v>
      </c>
      <c r="H635" t="s">
        <v>2248</v>
      </c>
      <c r="I635" t="s">
        <v>2218</v>
      </c>
      <c r="K635" s="86"/>
    </row>
    <row r="636" spans="1:11" customFormat="1" hidden="1" outlineLevel="1" x14ac:dyDescent="0.2">
      <c r="A636" s="212" t="s">
        <v>2863</v>
      </c>
      <c r="B636" s="86">
        <v>45318</v>
      </c>
      <c r="C636" s="20">
        <v>3451.44</v>
      </c>
      <c r="D636" t="s">
        <v>7</v>
      </c>
      <c r="E636" t="s">
        <v>2803</v>
      </c>
      <c r="F636" t="str">
        <f t="shared" si="9"/>
        <v>453183451,44</v>
      </c>
      <c r="G636" t="s">
        <v>2220</v>
      </c>
      <c r="H636" t="s">
        <v>2245</v>
      </c>
      <c r="I636" t="s">
        <v>2272</v>
      </c>
      <c r="K636" s="86"/>
    </row>
    <row r="637" spans="1:11" customFormat="1" hidden="1" outlineLevel="1" x14ac:dyDescent="0.2">
      <c r="A637" s="212" t="s">
        <v>2863</v>
      </c>
      <c r="B637" s="86">
        <v>45320</v>
      </c>
      <c r="C637" s="20">
        <v>181</v>
      </c>
      <c r="D637" t="s">
        <v>7</v>
      </c>
      <c r="E637" t="s">
        <v>12</v>
      </c>
      <c r="F637" t="str">
        <f t="shared" si="9"/>
        <v>45320181</v>
      </c>
      <c r="G637" t="s">
        <v>2204</v>
      </c>
      <c r="H637" t="s">
        <v>2248</v>
      </c>
      <c r="I637" t="s">
        <v>2262</v>
      </c>
      <c r="K637" s="86"/>
    </row>
    <row r="638" spans="1:11" customFormat="1" hidden="1" outlineLevel="1" x14ac:dyDescent="0.2">
      <c r="A638" s="212" t="s">
        <v>2863</v>
      </c>
      <c r="B638" s="86">
        <v>45320</v>
      </c>
      <c r="C638" s="20">
        <v>6000</v>
      </c>
      <c r="D638" t="s">
        <v>47</v>
      </c>
      <c r="E638" t="s">
        <v>2804</v>
      </c>
      <c r="F638" t="str">
        <f t="shared" si="9"/>
        <v>453206000</v>
      </c>
      <c r="G638" t="s">
        <v>2224</v>
      </c>
      <c r="H638" t="s">
        <v>2248</v>
      </c>
      <c r="I638" t="s">
        <v>2427</v>
      </c>
      <c r="K638" s="86"/>
    </row>
    <row r="639" spans="1:11" customFormat="1" hidden="1" outlineLevel="1" x14ac:dyDescent="0.2">
      <c r="A639" s="212" t="s">
        <v>2863</v>
      </c>
      <c r="B639" s="86">
        <v>45320</v>
      </c>
      <c r="C639" s="20">
        <v>6527.46</v>
      </c>
      <c r="D639" t="s">
        <v>25</v>
      </c>
      <c r="E639" t="s">
        <v>2805</v>
      </c>
      <c r="F639" t="str">
        <f t="shared" si="9"/>
        <v>453206527,46</v>
      </c>
      <c r="G639" t="s">
        <v>2221</v>
      </c>
      <c r="H639" t="s">
        <v>2248</v>
      </c>
      <c r="I639" t="s">
        <v>2267</v>
      </c>
      <c r="K639" s="86"/>
    </row>
    <row r="640" spans="1:11" customFormat="1" hidden="1" outlineLevel="1" x14ac:dyDescent="0.2">
      <c r="A640" s="212" t="s">
        <v>2863</v>
      </c>
      <c r="B640" s="86">
        <v>45320</v>
      </c>
      <c r="C640" s="20">
        <v>18100</v>
      </c>
      <c r="D640" t="s">
        <v>2293</v>
      </c>
      <c r="E640" t="s">
        <v>2806</v>
      </c>
      <c r="F640" t="str">
        <f t="shared" si="9"/>
        <v>4532018100</v>
      </c>
      <c r="G640" s="276" t="s">
        <v>2202</v>
      </c>
      <c r="H640" s="208" t="s">
        <v>2248</v>
      </c>
      <c r="I640" s="208" t="s">
        <v>2268</v>
      </c>
      <c r="K640" s="86"/>
    </row>
    <row r="641" spans="1:11" customFormat="1" hidden="1" outlineLevel="1" x14ac:dyDescent="0.2">
      <c r="A641" s="212" t="s">
        <v>2863</v>
      </c>
      <c r="B641" s="86">
        <v>45321</v>
      </c>
      <c r="C641" s="20">
        <v>23000</v>
      </c>
      <c r="D641" t="s">
        <v>3184</v>
      </c>
      <c r="E641" t="s">
        <v>2807</v>
      </c>
      <c r="F641" t="str">
        <f t="shared" si="9"/>
        <v>4532123000</v>
      </c>
      <c r="G641" t="s">
        <v>2231</v>
      </c>
      <c r="H641" t="s">
        <v>2276</v>
      </c>
      <c r="I641" t="s">
        <v>2268</v>
      </c>
      <c r="K641" s="86"/>
    </row>
    <row r="642" spans="1:11" customFormat="1" hidden="1" outlineLevel="1" x14ac:dyDescent="0.2">
      <c r="A642" s="212" t="s">
        <v>2863</v>
      </c>
      <c r="B642" s="86">
        <v>45321</v>
      </c>
      <c r="C642" s="20">
        <v>100000</v>
      </c>
      <c r="D642" t="s">
        <v>2861</v>
      </c>
      <c r="E642" t="s">
        <v>2808</v>
      </c>
      <c r="F642" t="str">
        <f t="shared" ref="F642:F705" si="10">B642&amp;C642</f>
        <v>45321100000</v>
      </c>
      <c r="G642" t="s">
        <v>2228</v>
      </c>
      <c r="H642" t="s">
        <v>2276</v>
      </c>
      <c r="I642" t="s">
        <v>2276</v>
      </c>
      <c r="K642" s="86"/>
    </row>
    <row r="643" spans="1:11" customFormat="1" hidden="1" outlineLevel="1" x14ac:dyDescent="0.2">
      <c r="A643" s="212" t="s">
        <v>2863</v>
      </c>
      <c r="B643" s="86">
        <v>45322</v>
      </c>
      <c r="C643" s="20">
        <v>525</v>
      </c>
      <c r="D643" t="s">
        <v>7</v>
      </c>
      <c r="E643" t="s">
        <v>2809</v>
      </c>
      <c r="F643" t="str">
        <f t="shared" si="10"/>
        <v>45322525</v>
      </c>
      <c r="G643" t="s">
        <v>2204</v>
      </c>
      <c r="H643" t="s">
        <v>2248</v>
      </c>
      <c r="I643" t="s">
        <v>2262</v>
      </c>
      <c r="K643" s="86"/>
    </row>
    <row r="644" spans="1:11" customFormat="1" hidden="1" outlineLevel="1" x14ac:dyDescent="0.2">
      <c r="A644" s="212" t="s">
        <v>2863</v>
      </c>
      <c r="B644" s="86">
        <v>45322</v>
      </c>
      <c r="C644" s="20">
        <v>4662.8500000000004</v>
      </c>
      <c r="D644" t="s">
        <v>7</v>
      </c>
      <c r="E644" t="s">
        <v>12</v>
      </c>
      <c r="F644" t="str">
        <f t="shared" si="10"/>
        <v>453224662,85</v>
      </c>
      <c r="G644" t="s">
        <v>2204</v>
      </c>
      <c r="H644" t="s">
        <v>2248</v>
      </c>
      <c r="I644" t="s">
        <v>2262</v>
      </c>
      <c r="K644" s="86"/>
    </row>
    <row r="645" spans="1:11" customFormat="1" hidden="1" outlineLevel="1" x14ac:dyDescent="0.2">
      <c r="A645" s="212" t="s">
        <v>2863</v>
      </c>
      <c r="B645" s="86">
        <v>45322</v>
      </c>
      <c r="C645" s="20">
        <v>10000</v>
      </c>
      <c r="D645" t="s">
        <v>2860</v>
      </c>
      <c r="E645" t="s">
        <v>2810</v>
      </c>
      <c r="F645" t="str">
        <f t="shared" si="10"/>
        <v>4532210000</v>
      </c>
      <c r="G645" s="276" t="s">
        <v>2201</v>
      </c>
      <c r="H645" t="s">
        <v>2248</v>
      </c>
      <c r="I645" s="208" t="s">
        <v>2265</v>
      </c>
      <c r="K645" s="86"/>
    </row>
    <row r="646" spans="1:11" customFormat="1" hidden="1" outlineLevel="1" x14ac:dyDescent="0.2">
      <c r="A646" s="212" t="s">
        <v>2863</v>
      </c>
      <c r="B646" s="86">
        <v>45322</v>
      </c>
      <c r="C646" s="20">
        <v>15225</v>
      </c>
      <c r="D646" t="s">
        <v>2468</v>
      </c>
      <c r="E646" t="s">
        <v>2783</v>
      </c>
      <c r="F646" t="str">
        <f t="shared" si="10"/>
        <v>4532215225</v>
      </c>
      <c r="G646" t="s">
        <v>2209</v>
      </c>
      <c r="H646" t="s">
        <v>2244</v>
      </c>
      <c r="I646" t="s">
        <v>2209</v>
      </c>
      <c r="K646" s="86"/>
    </row>
    <row r="647" spans="1:11" customFormat="1" hidden="1" outlineLevel="1" x14ac:dyDescent="0.2">
      <c r="A647" s="212" t="s">
        <v>2863</v>
      </c>
      <c r="B647" s="86">
        <v>45322</v>
      </c>
      <c r="C647" s="20">
        <v>16018</v>
      </c>
      <c r="D647" t="s">
        <v>2935</v>
      </c>
      <c r="E647" t="s">
        <v>2784</v>
      </c>
      <c r="F647" t="str">
        <f t="shared" si="10"/>
        <v>4532216018</v>
      </c>
      <c r="G647" t="s">
        <v>2206</v>
      </c>
      <c r="H647" t="s">
        <v>2244</v>
      </c>
      <c r="I647" t="s">
        <v>2209</v>
      </c>
      <c r="K647" s="86"/>
    </row>
    <row r="648" spans="1:11" customFormat="1" hidden="1" outlineLevel="1" x14ac:dyDescent="0.2">
      <c r="A648" s="212" t="s">
        <v>2863</v>
      </c>
      <c r="B648" s="86">
        <v>45322</v>
      </c>
      <c r="C648" s="20">
        <v>31358.47</v>
      </c>
      <c r="D648" t="s">
        <v>7</v>
      </c>
      <c r="E648" t="s">
        <v>2811</v>
      </c>
      <c r="F648" t="str">
        <f t="shared" si="10"/>
        <v>4532231358,47</v>
      </c>
      <c r="G648" t="s">
        <v>2209</v>
      </c>
      <c r="H648" t="s">
        <v>2244</v>
      </c>
      <c r="I648" t="s">
        <v>2209</v>
      </c>
      <c r="K648" s="86"/>
    </row>
    <row r="649" spans="1:11" customFormat="1" hidden="1" outlineLevel="1" x14ac:dyDescent="0.2">
      <c r="A649" s="212" t="s">
        <v>2863</v>
      </c>
      <c r="B649" s="86">
        <v>45322</v>
      </c>
      <c r="C649" s="20">
        <v>43500</v>
      </c>
      <c r="D649" t="s">
        <v>16</v>
      </c>
      <c r="E649" t="s">
        <v>2785</v>
      </c>
      <c r="F649" t="str">
        <f t="shared" si="10"/>
        <v>4532243500</v>
      </c>
      <c r="G649" t="s">
        <v>2209</v>
      </c>
      <c r="H649" t="s">
        <v>2244</v>
      </c>
      <c r="I649" t="s">
        <v>2209</v>
      </c>
      <c r="K649" s="86"/>
    </row>
    <row r="650" spans="1:11" customFormat="1" hidden="1" outlineLevel="1" x14ac:dyDescent="0.2">
      <c r="A650" s="212" t="s">
        <v>2863</v>
      </c>
      <c r="B650" s="86">
        <v>45322</v>
      </c>
      <c r="C650" s="20">
        <v>50000</v>
      </c>
      <c r="D650" t="s">
        <v>9</v>
      </c>
      <c r="E650" t="s">
        <v>2812</v>
      </c>
      <c r="F650" t="str">
        <f t="shared" si="10"/>
        <v>4532250000</v>
      </c>
      <c r="G650" t="s">
        <v>2213</v>
      </c>
      <c r="H650" t="s">
        <v>2248</v>
      </c>
      <c r="I650" t="s">
        <v>2213</v>
      </c>
      <c r="K650" s="86"/>
    </row>
    <row r="651" spans="1:11" customFormat="1" hidden="1" outlineLevel="1" x14ac:dyDescent="0.2">
      <c r="A651" s="212" t="s">
        <v>2863</v>
      </c>
      <c r="B651" s="86">
        <v>45322</v>
      </c>
      <c r="C651" s="20">
        <v>50199</v>
      </c>
      <c r="D651" t="s">
        <v>2935</v>
      </c>
      <c r="E651" t="s">
        <v>2813</v>
      </c>
      <c r="F651" t="str">
        <f t="shared" si="10"/>
        <v>4532250199</v>
      </c>
      <c r="G651" t="s">
        <v>2206</v>
      </c>
      <c r="H651" t="s">
        <v>2244</v>
      </c>
      <c r="I651" t="s">
        <v>2209</v>
      </c>
      <c r="K651" s="86"/>
    </row>
    <row r="652" spans="1:11" customFormat="1" hidden="1" outlineLevel="1" x14ac:dyDescent="0.2">
      <c r="A652" s="212" t="s">
        <v>2863</v>
      </c>
      <c r="B652" s="86">
        <v>45322</v>
      </c>
      <c r="C652" s="20">
        <v>215160</v>
      </c>
      <c r="D652" t="s">
        <v>2293</v>
      </c>
      <c r="E652" t="s">
        <v>2704</v>
      </c>
      <c r="F652" t="str">
        <f t="shared" si="10"/>
        <v>45322215160</v>
      </c>
      <c r="G652" t="s">
        <v>2999</v>
      </c>
      <c r="H652" t="s">
        <v>2276</v>
      </c>
      <c r="I652" t="s">
        <v>2276</v>
      </c>
      <c r="K652" s="86"/>
    </row>
    <row r="653" spans="1:11" customFormat="1" hidden="1" outlineLevel="1" x14ac:dyDescent="0.2">
      <c r="A653" s="212" t="s">
        <v>2864</v>
      </c>
      <c r="B653" s="86">
        <v>45323</v>
      </c>
      <c r="C653" s="20">
        <v>990</v>
      </c>
      <c r="D653" t="s">
        <v>7</v>
      </c>
      <c r="E653" t="s">
        <v>2814</v>
      </c>
      <c r="F653" t="str">
        <f t="shared" si="10"/>
        <v>45323990</v>
      </c>
      <c r="G653" t="s">
        <v>2204</v>
      </c>
      <c r="H653" t="s">
        <v>2248</v>
      </c>
      <c r="I653" t="s">
        <v>2262</v>
      </c>
      <c r="K653" s="86"/>
    </row>
    <row r="654" spans="1:11" customFormat="1" hidden="1" outlineLevel="1" x14ac:dyDescent="0.2">
      <c r="A654" s="212" t="s">
        <v>2864</v>
      </c>
      <c r="B654" s="86">
        <v>45323</v>
      </c>
      <c r="C654" s="20">
        <v>5500</v>
      </c>
      <c r="D654" t="s">
        <v>3185</v>
      </c>
      <c r="E654" t="s">
        <v>2815</v>
      </c>
      <c r="F654" t="str">
        <f t="shared" si="10"/>
        <v>453235500</v>
      </c>
      <c r="G654" t="s">
        <v>2428</v>
      </c>
      <c r="H654" t="s">
        <v>2246</v>
      </c>
      <c r="I654" t="s">
        <v>2266</v>
      </c>
      <c r="K654" s="86"/>
    </row>
    <row r="655" spans="1:11" customFormat="1" hidden="1" outlineLevel="1" x14ac:dyDescent="0.2">
      <c r="A655" s="212" t="s">
        <v>2864</v>
      </c>
      <c r="B655" s="86">
        <v>45323</v>
      </c>
      <c r="C655" s="20">
        <v>6400</v>
      </c>
      <c r="D655" t="s">
        <v>2293</v>
      </c>
      <c r="E655" t="s">
        <v>2816</v>
      </c>
      <c r="F655" t="str">
        <f t="shared" si="10"/>
        <v>453236400</v>
      </c>
      <c r="G655" t="s">
        <v>2223</v>
      </c>
      <c r="H655" t="s">
        <v>2248</v>
      </c>
      <c r="I655" s="208" t="s">
        <v>2269</v>
      </c>
      <c r="K655" s="86"/>
    </row>
    <row r="656" spans="1:11" customFormat="1" hidden="1" outlineLevel="1" x14ac:dyDescent="0.2">
      <c r="A656" s="212" t="s">
        <v>2864</v>
      </c>
      <c r="B656" s="86">
        <v>45323</v>
      </c>
      <c r="C656" s="20">
        <v>22000</v>
      </c>
      <c r="D656" t="s">
        <v>7</v>
      </c>
      <c r="E656" t="s">
        <v>2817</v>
      </c>
      <c r="F656" t="str">
        <f t="shared" si="10"/>
        <v>4532322000</v>
      </c>
      <c r="G656" t="s">
        <v>2209</v>
      </c>
      <c r="H656" t="s">
        <v>2244</v>
      </c>
      <c r="I656" t="s">
        <v>2209</v>
      </c>
      <c r="K656" s="86"/>
    </row>
    <row r="657" spans="1:11" customFormat="1" hidden="1" outlineLevel="1" x14ac:dyDescent="0.2">
      <c r="A657" s="212" t="s">
        <v>2864</v>
      </c>
      <c r="B657" s="86">
        <v>45323</v>
      </c>
      <c r="C657" s="20">
        <v>77642.399999999994</v>
      </c>
      <c r="D657" t="s">
        <v>21</v>
      </c>
      <c r="E657" t="s">
        <v>2818</v>
      </c>
      <c r="F657" t="str">
        <f t="shared" si="10"/>
        <v>4532377642,4</v>
      </c>
      <c r="G657" t="s">
        <v>2235</v>
      </c>
      <c r="H657" t="s">
        <v>2248</v>
      </c>
      <c r="I657" t="s">
        <v>2235</v>
      </c>
      <c r="K657" s="86"/>
    </row>
    <row r="658" spans="1:11" customFormat="1" hidden="1" outlineLevel="1" x14ac:dyDescent="0.2">
      <c r="A658" s="212" t="s">
        <v>2864</v>
      </c>
      <c r="B658" s="86">
        <v>45323</v>
      </c>
      <c r="C658" s="20">
        <v>132961.79</v>
      </c>
      <c r="D658" t="s">
        <v>2861</v>
      </c>
      <c r="E658" t="s">
        <v>2819</v>
      </c>
      <c r="F658" t="str">
        <f t="shared" si="10"/>
        <v>45323132961,79</v>
      </c>
      <c r="G658" t="s">
        <v>2228</v>
      </c>
      <c r="H658" t="s">
        <v>2276</v>
      </c>
      <c r="I658" t="s">
        <v>2276</v>
      </c>
      <c r="K658" s="86"/>
    </row>
    <row r="659" spans="1:11" customFormat="1" hidden="1" outlineLevel="1" x14ac:dyDescent="0.2">
      <c r="A659" s="212" t="s">
        <v>2864</v>
      </c>
      <c r="B659" s="86">
        <v>45324</v>
      </c>
      <c r="C659" s="20">
        <v>5340</v>
      </c>
      <c r="D659" t="s">
        <v>2935</v>
      </c>
      <c r="E659" t="s">
        <v>2820</v>
      </c>
      <c r="F659" t="str">
        <f t="shared" si="10"/>
        <v>453245340</v>
      </c>
      <c r="G659" t="s">
        <v>2206</v>
      </c>
      <c r="H659" t="s">
        <v>2244</v>
      </c>
      <c r="I659" t="s">
        <v>2209</v>
      </c>
      <c r="K659" s="86"/>
    </row>
    <row r="660" spans="1:11" customFormat="1" hidden="1" outlineLevel="1" x14ac:dyDescent="0.2">
      <c r="A660" s="212" t="s">
        <v>2864</v>
      </c>
      <c r="B660" s="86">
        <v>45324</v>
      </c>
      <c r="C660" s="20">
        <v>9385.4</v>
      </c>
      <c r="D660" t="s">
        <v>2468</v>
      </c>
      <c r="E660" t="s">
        <v>2821</v>
      </c>
      <c r="F660" t="str">
        <f t="shared" si="10"/>
        <v>453249385,4</v>
      </c>
      <c r="G660" t="s">
        <v>2209</v>
      </c>
      <c r="H660" t="s">
        <v>2244</v>
      </c>
      <c r="I660" t="s">
        <v>2209</v>
      </c>
      <c r="K660" s="86"/>
    </row>
    <row r="661" spans="1:11" customFormat="1" hidden="1" outlineLevel="1" x14ac:dyDescent="0.2">
      <c r="A661" s="212" t="s">
        <v>2864</v>
      </c>
      <c r="B661" s="86">
        <v>45324</v>
      </c>
      <c r="C661" s="20">
        <v>26355.73</v>
      </c>
      <c r="D661" t="s">
        <v>16</v>
      </c>
      <c r="E661" t="s">
        <v>2822</v>
      </c>
      <c r="F661" t="str">
        <f t="shared" si="10"/>
        <v>4532426355,73</v>
      </c>
      <c r="G661" t="s">
        <v>2209</v>
      </c>
      <c r="H661" t="s">
        <v>2244</v>
      </c>
      <c r="I661" t="s">
        <v>2209</v>
      </c>
      <c r="K661" s="86"/>
    </row>
    <row r="662" spans="1:11" customFormat="1" hidden="1" outlineLevel="1" x14ac:dyDescent="0.2">
      <c r="A662" s="212" t="s">
        <v>2864</v>
      </c>
      <c r="B662" s="86">
        <v>45324</v>
      </c>
      <c r="C662" s="20">
        <v>55400</v>
      </c>
      <c r="D662" t="s">
        <v>2860</v>
      </c>
      <c r="E662" t="s">
        <v>2823</v>
      </c>
      <c r="F662" t="str">
        <f t="shared" si="10"/>
        <v>4532455400</v>
      </c>
      <c r="G662" s="276" t="s">
        <v>2201</v>
      </c>
      <c r="H662" t="s">
        <v>2248</v>
      </c>
      <c r="I662" s="208" t="s">
        <v>2265</v>
      </c>
      <c r="K662" s="86"/>
    </row>
    <row r="663" spans="1:11" customFormat="1" hidden="1" outlineLevel="1" x14ac:dyDescent="0.2">
      <c r="A663" s="212" t="s">
        <v>2864</v>
      </c>
      <c r="B663" s="86">
        <v>45329</v>
      </c>
      <c r="C663" s="20">
        <v>2245</v>
      </c>
      <c r="D663" t="s">
        <v>2935</v>
      </c>
      <c r="E663" t="s">
        <v>2824</v>
      </c>
      <c r="F663" t="str">
        <f t="shared" si="10"/>
        <v>453292245</v>
      </c>
      <c r="G663" t="s">
        <v>2208</v>
      </c>
      <c r="H663" t="s">
        <v>2245</v>
      </c>
      <c r="I663" t="s">
        <v>2213</v>
      </c>
      <c r="K663" s="86"/>
    </row>
    <row r="664" spans="1:11" customFormat="1" hidden="1" outlineLevel="1" x14ac:dyDescent="0.2">
      <c r="A664" s="212" t="s">
        <v>2864</v>
      </c>
      <c r="B664" s="86">
        <v>45332</v>
      </c>
      <c r="C664" s="20">
        <v>1305</v>
      </c>
      <c r="D664" t="s">
        <v>7</v>
      </c>
      <c r="E664" t="s">
        <v>2825</v>
      </c>
      <c r="F664" t="str">
        <f t="shared" si="10"/>
        <v>453321305</v>
      </c>
      <c r="G664" t="s">
        <v>2238</v>
      </c>
      <c r="H664" t="s">
        <v>2246</v>
      </c>
      <c r="I664" t="s">
        <v>2266</v>
      </c>
      <c r="K664" s="86"/>
    </row>
    <row r="665" spans="1:11" customFormat="1" hidden="1" outlineLevel="1" x14ac:dyDescent="0.2">
      <c r="A665" s="212" t="s">
        <v>2864</v>
      </c>
      <c r="B665" s="86">
        <v>45334</v>
      </c>
      <c r="C665" s="20">
        <v>2266</v>
      </c>
      <c r="D665" t="s">
        <v>3186</v>
      </c>
      <c r="E665" t="s">
        <v>2826</v>
      </c>
      <c r="F665" t="str">
        <f t="shared" si="10"/>
        <v>453342266</v>
      </c>
      <c r="G665" t="s">
        <v>2227</v>
      </c>
      <c r="H665" t="s">
        <v>2276</v>
      </c>
      <c r="I665" t="s">
        <v>2268</v>
      </c>
      <c r="K665" s="86"/>
    </row>
    <row r="666" spans="1:11" customFormat="1" hidden="1" outlineLevel="1" x14ac:dyDescent="0.2">
      <c r="A666" s="212" t="s">
        <v>2864</v>
      </c>
      <c r="B666" s="86">
        <v>45334</v>
      </c>
      <c r="C666" s="20">
        <v>4532.3</v>
      </c>
      <c r="D666" t="s">
        <v>7</v>
      </c>
      <c r="E666" t="s">
        <v>2827</v>
      </c>
      <c r="F666" t="str">
        <f t="shared" si="10"/>
        <v>453344532,3</v>
      </c>
      <c r="G666" t="s">
        <v>2220</v>
      </c>
      <c r="H666" t="s">
        <v>2245</v>
      </c>
      <c r="I666" t="s">
        <v>2272</v>
      </c>
      <c r="K666" s="86"/>
    </row>
    <row r="667" spans="1:11" customFormat="1" hidden="1" outlineLevel="1" x14ac:dyDescent="0.2">
      <c r="A667" s="212" t="s">
        <v>2864</v>
      </c>
      <c r="B667" s="86">
        <v>45334</v>
      </c>
      <c r="C667" s="20">
        <v>300000</v>
      </c>
      <c r="D667" t="s">
        <v>2861</v>
      </c>
      <c r="E667" t="s">
        <v>2828</v>
      </c>
      <c r="F667" t="str">
        <f t="shared" si="10"/>
        <v>45334300000</v>
      </c>
      <c r="G667" t="s">
        <v>2228</v>
      </c>
      <c r="H667" t="s">
        <v>2276</v>
      </c>
      <c r="I667" t="s">
        <v>2276</v>
      </c>
      <c r="K667" s="86"/>
    </row>
    <row r="668" spans="1:11" customFormat="1" hidden="1" outlineLevel="1" x14ac:dyDescent="0.2">
      <c r="A668" s="212" t="s">
        <v>2864</v>
      </c>
      <c r="B668" s="86">
        <v>45336</v>
      </c>
      <c r="C668" s="20">
        <v>508</v>
      </c>
      <c r="D668" t="s">
        <v>2289</v>
      </c>
      <c r="E668" t="s">
        <v>2829</v>
      </c>
      <c r="F668" t="str">
        <f t="shared" si="10"/>
        <v>45336508</v>
      </c>
      <c r="G668" t="s">
        <v>2206</v>
      </c>
      <c r="H668" t="s">
        <v>2244</v>
      </c>
      <c r="I668" t="s">
        <v>2209</v>
      </c>
      <c r="K668" s="86"/>
    </row>
    <row r="669" spans="1:11" customFormat="1" hidden="1" outlineLevel="1" x14ac:dyDescent="0.2">
      <c r="A669" s="212" t="s">
        <v>2864</v>
      </c>
      <c r="B669" s="86">
        <v>45336</v>
      </c>
      <c r="C669" s="20">
        <v>650</v>
      </c>
      <c r="D669" t="s">
        <v>2857</v>
      </c>
      <c r="E669" t="s">
        <v>2830</v>
      </c>
      <c r="F669" t="str">
        <f t="shared" si="10"/>
        <v>45336650</v>
      </c>
      <c r="G669" s="276" t="s">
        <v>3193</v>
      </c>
      <c r="H669" t="s">
        <v>2245</v>
      </c>
      <c r="I669" s="208" t="s">
        <v>2271</v>
      </c>
      <c r="K669" s="86"/>
    </row>
    <row r="670" spans="1:11" customFormat="1" hidden="1" outlineLevel="1" x14ac:dyDescent="0.2">
      <c r="A670" s="212" t="s">
        <v>2864</v>
      </c>
      <c r="B670" s="86">
        <v>45336</v>
      </c>
      <c r="C670" s="20">
        <v>6000</v>
      </c>
      <c r="D670" t="s">
        <v>47</v>
      </c>
      <c r="E670" t="s">
        <v>2831</v>
      </c>
      <c r="F670" t="str">
        <f t="shared" si="10"/>
        <v>453366000</v>
      </c>
      <c r="G670" t="s">
        <v>2224</v>
      </c>
      <c r="H670" t="s">
        <v>2248</v>
      </c>
      <c r="I670" t="s">
        <v>2427</v>
      </c>
      <c r="K670" s="86"/>
    </row>
    <row r="671" spans="1:11" customFormat="1" hidden="1" outlineLevel="1" x14ac:dyDescent="0.2">
      <c r="A671" s="212" t="s">
        <v>2864</v>
      </c>
      <c r="B671" s="86">
        <v>45336</v>
      </c>
      <c r="C671" s="20">
        <v>6527.46</v>
      </c>
      <c r="D671" t="s">
        <v>25</v>
      </c>
      <c r="E671" t="s">
        <v>2832</v>
      </c>
      <c r="F671" t="str">
        <f t="shared" si="10"/>
        <v>453366527,46</v>
      </c>
      <c r="G671" t="s">
        <v>2221</v>
      </c>
      <c r="H671" t="s">
        <v>2248</v>
      </c>
      <c r="I671" t="s">
        <v>2267</v>
      </c>
      <c r="K671" s="86"/>
    </row>
    <row r="672" spans="1:11" customFormat="1" hidden="1" outlineLevel="1" x14ac:dyDescent="0.2">
      <c r="A672" s="212" t="s">
        <v>2864</v>
      </c>
      <c r="B672" s="86">
        <v>45336</v>
      </c>
      <c r="C672" s="20">
        <v>13468.32</v>
      </c>
      <c r="D672" t="s">
        <v>24</v>
      </c>
      <c r="E672" t="s">
        <v>2833</v>
      </c>
      <c r="F672" t="str">
        <f t="shared" si="10"/>
        <v>4533613468,32</v>
      </c>
      <c r="G672" t="s">
        <v>2203</v>
      </c>
      <c r="H672" t="s">
        <v>2248</v>
      </c>
      <c r="I672" t="s">
        <v>2273</v>
      </c>
      <c r="K672" s="86"/>
    </row>
    <row r="673" spans="1:11" customFormat="1" hidden="1" outlineLevel="1" x14ac:dyDescent="0.2">
      <c r="A673" s="212" t="s">
        <v>2864</v>
      </c>
      <c r="B673" s="86">
        <v>45336</v>
      </c>
      <c r="C673" s="20">
        <v>60000</v>
      </c>
      <c r="D673" t="s">
        <v>358</v>
      </c>
      <c r="E673" t="s">
        <v>2834</v>
      </c>
      <c r="F673" t="str">
        <f t="shared" si="10"/>
        <v>4533660000</v>
      </c>
      <c r="G673" t="s">
        <v>2203</v>
      </c>
      <c r="H673" t="s">
        <v>2248</v>
      </c>
      <c r="I673" t="s">
        <v>2273</v>
      </c>
      <c r="K673" s="86"/>
    </row>
    <row r="674" spans="1:11" customFormat="1" hidden="1" outlineLevel="1" x14ac:dyDescent="0.2">
      <c r="A674" s="212" t="s">
        <v>2864</v>
      </c>
      <c r="B674" s="86">
        <v>45337</v>
      </c>
      <c r="C674" s="20">
        <v>7500</v>
      </c>
      <c r="D674" t="s">
        <v>2296</v>
      </c>
      <c r="E674" t="s">
        <v>2835</v>
      </c>
      <c r="F674" t="str">
        <f t="shared" si="10"/>
        <v>453377500</v>
      </c>
      <c r="G674" t="s">
        <v>2228</v>
      </c>
      <c r="H674" t="s">
        <v>2276</v>
      </c>
      <c r="I674" t="s">
        <v>2276</v>
      </c>
      <c r="K674" s="86"/>
    </row>
    <row r="675" spans="1:11" customFormat="1" hidden="1" outlineLevel="1" x14ac:dyDescent="0.2">
      <c r="A675" s="212" t="s">
        <v>2864</v>
      </c>
      <c r="B675" s="86">
        <v>45337</v>
      </c>
      <c r="C675" s="20">
        <v>14900</v>
      </c>
      <c r="D675" t="s">
        <v>2293</v>
      </c>
      <c r="E675" t="s">
        <v>2836</v>
      </c>
      <c r="F675" t="str">
        <f t="shared" si="10"/>
        <v>4533714900</v>
      </c>
      <c r="G675" s="276" t="s">
        <v>2202</v>
      </c>
      <c r="H675" s="208" t="s">
        <v>2248</v>
      </c>
      <c r="I675" s="208" t="s">
        <v>2268</v>
      </c>
      <c r="K675" s="86"/>
    </row>
    <row r="676" spans="1:11" customFormat="1" hidden="1" outlineLevel="1" x14ac:dyDescent="0.2">
      <c r="A676" s="212" t="s">
        <v>2864</v>
      </c>
      <c r="B676" s="86">
        <v>45338</v>
      </c>
      <c r="C676" s="20">
        <v>4700</v>
      </c>
      <c r="D676" t="s">
        <v>3187</v>
      </c>
      <c r="E676" t="s">
        <v>2837</v>
      </c>
      <c r="F676" t="str">
        <f t="shared" si="10"/>
        <v>453384700</v>
      </c>
      <c r="G676" t="s">
        <v>2428</v>
      </c>
      <c r="H676" t="s">
        <v>2246</v>
      </c>
      <c r="I676" s="276" t="s">
        <v>2266</v>
      </c>
      <c r="K676" s="86"/>
    </row>
    <row r="677" spans="1:11" customFormat="1" hidden="1" outlineLevel="1" x14ac:dyDescent="0.2">
      <c r="A677" s="212" t="s">
        <v>2864</v>
      </c>
      <c r="B677" s="86">
        <v>45338</v>
      </c>
      <c r="C677" s="20">
        <v>7612</v>
      </c>
      <c r="D677" t="s">
        <v>2468</v>
      </c>
      <c r="E677" t="s">
        <v>2838</v>
      </c>
      <c r="F677" t="str">
        <f t="shared" si="10"/>
        <v>453387612</v>
      </c>
      <c r="G677" t="s">
        <v>2209</v>
      </c>
      <c r="H677" t="s">
        <v>2244</v>
      </c>
      <c r="I677" t="s">
        <v>2209</v>
      </c>
      <c r="K677" s="86"/>
    </row>
    <row r="678" spans="1:11" customFormat="1" hidden="1" outlineLevel="1" x14ac:dyDescent="0.2">
      <c r="A678" s="212" t="s">
        <v>2864</v>
      </c>
      <c r="B678" s="86">
        <v>45338</v>
      </c>
      <c r="C678" s="20">
        <v>11863</v>
      </c>
      <c r="D678" t="s">
        <v>2935</v>
      </c>
      <c r="E678" t="s">
        <v>2820</v>
      </c>
      <c r="F678" t="str">
        <f t="shared" si="10"/>
        <v>4533811863</v>
      </c>
      <c r="G678" t="s">
        <v>2206</v>
      </c>
      <c r="H678" t="s">
        <v>2244</v>
      </c>
      <c r="I678" t="s">
        <v>2209</v>
      </c>
      <c r="K678" s="86"/>
    </row>
    <row r="679" spans="1:11" customFormat="1" hidden="1" outlineLevel="1" x14ac:dyDescent="0.2">
      <c r="A679" s="212" t="s">
        <v>2864</v>
      </c>
      <c r="B679" s="86">
        <v>45338</v>
      </c>
      <c r="C679" s="20">
        <v>18000</v>
      </c>
      <c r="D679" t="s">
        <v>2855</v>
      </c>
      <c r="E679" t="s">
        <v>2839</v>
      </c>
      <c r="F679" t="str">
        <f t="shared" si="10"/>
        <v>4533818000</v>
      </c>
      <c r="G679" t="s">
        <v>2268</v>
      </c>
      <c r="H679" t="s">
        <v>2248</v>
      </c>
      <c r="I679" t="s">
        <v>2268</v>
      </c>
      <c r="K679" s="86"/>
    </row>
    <row r="680" spans="1:11" customFormat="1" hidden="1" outlineLevel="1" x14ac:dyDescent="0.2">
      <c r="A680" s="212" t="s">
        <v>2864</v>
      </c>
      <c r="B680" s="86">
        <v>45338</v>
      </c>
      <c r="C680" s="20">
        <v>21750</v>
      </c>
      <c r="D680" t="s">
        <v>16</v>
      </c>
      <c r="E680" t="s">
        <v>2840</v>
      </c>
      <c r="F680" t="str">
        <f t="shared" si="10"/>
        <v>4533821750</v>
      </c>
      <c r="G680" t="s">
        <v>2209</v>
      </c>
      <c r="H680" t="s">
        <v>2244</v>
      </c>
      <c r="I680" t="s">
        <v>2209</v>
      </c>
      <c r="K680" s="86"/>
    </row>
    <row r="681" spans="1:11" customFormat="1" hidden="1" outlineLevel="1" x14ac:dyDescent="0.2">
      <c r="A681" s="212" t="s">
        <v>2864</v>
      </c>
      <c r="B681" s="86">
        <v>45338</v>
      </c>
      <c r="C681" s="20">
        <v>50025</v>
      </c>
      <c r="D681" t="s">
        <v>7</v>
      </c>
      <c r="E681" t="s">
        <v>2841</v>
      </c>
      <c r="F681" t="str">
        <f t="shared" si="10"/>
        <v>4533850025</v>
      </c>
      <c r="G681" t="s">
        <v>2209</v>
      </c>
      <c r="H681" t="s">
        <v>2244</v>
      </c>
      <c r="I681" t="s">
        <v>2209</v>
      </c>
      <c r="K681" s="86"/>
    </row>
    <row r="682" spans="1:11" customFormat="1" hidden="1" outlineLevel="1" x14ac:dyDescent="0.2">
      <c r="A682" s="212" t="s">
        <v>2864</v>
      </c>
      <c r="B682" s="86">
        <v>45339</v>
      </c>
      <c r="C682" s="20">
        <v>1211</v>
      </c>
      <c r="D682" t="s">
        <v>7</v>
      </c>
      <c r="E682" t="s">
        <v>2842</v>
      </c>
      <c r="F682" t="str">
        <f t="shared" si="10"/>
        <v>453391211</v>
      </c>
      <c r="G682" t="s">
        <v>2227</v>
      </c>
      <c r="H682" t="s">
        <v>2276</v>
      </c>
      <c r="I682" t="s">
        <v>2276</v>
      </c>
      <c r="K682" s="86"/>
    </row>
    <row r="683" spans="1:11" customFormat="1" hidden="1" outlineLevel="1" x14ac:dyDescent="0.2">
      <c r="A683" s="212" t="s">
        <v>2864</v>
      </c>
      <c r="B683" s="86">
        <v>45341</v>
      </c>
      <c r="C683" s="20">
        <v>121.53</v>
      </c>
      <c r="D683" t="s">
        <v>7</v>
      </c>
      <c r="E683" t="s">
        <v>12</v>
      </c>
      <c r="F683" t="str">
        <f t="shared" si="10"/>
        <v>45341121,53</v>
      </c>
      <c r="G683" t="s">
        <v>2204</v>
      </c>
      <c r="H683" t="s">
        <v>2248</v>
      </c>
      <c r="I683" t="s">
        <v>2262</v>
      </c>
      <c r="K683" s="86"/>
    </row>
    <row r="684" spans="1:11" customFormat="1" hidden="1" outlineLevel="1" x14ac:dyDescent="0.2">
      <c r="A684" s="212" t="s">
        <v>2864</v>
      </c>
      <c r="B684" s="86">
        <v>45341</v>
      </c>
      <c r="C684" s="20">
        <v>14900</v>
      </c>
      <c r="D684" t="s">
        <v>2293</v>
      </c>
      <c r="E684" t="s">
        <v>2843</v>
      </c>
      <c r="F684" t="str">
        <f t="shared" si="10"/>
        <v>4534114900</v>
      </c>
      <c r="G684" s="276" t="s">
        <v>2202</v>
      </c>
      <c r="H684" s="208" t="s">
        <v>2248</v>
      </c>
      <c r="I684" s="208" t="s">
        <v>2268</v>
      </c>
      <c r="K684" s="86"/>
    </row>
    <row r="685" spans="1:11" customFormat="1" hidden="1" outlineLevel="1" x14ac:dyDescent="0.2">
      <c r="A685" s="212" t="s">
        <v>2864</v>
      </c>
      <c r="B685" s="86">
        <v>45341</v>
      </c>
      <c r="C685" s="20">
        <v>300000</v>
      </c>
      <c r="D685" t="s">
        <v>2470</v>
      </c>
      <c r="E685" t="s">
        <v>2844</v>
      </c>
      <c r="F685" t="str">
        <f t="shared" si="10"/>
        <v>45341300000</v>
      </c>
      <c r="G685" t="s">
        <v>2222</v>
      </c>
      <c r="H685" t="s">
        <v>2248</v>
      </c>
      <c r="I685" t="s">
        <v>2269</v>
      </c>
      <c r="K685" s="86"/>
    </row>
    <row r="686" spans="1:11" customFormat="1" hidden="1" outlineLevel="1" x14ac:dyDescent="0.2">
      <c r="A686" s="212" t="s">
        <v>2864</v>
      </c>
      <c r="B686" s="86">
        <v>45342</v>
      </c>
      <c r="C686" s="20">
        <v>168715</v>
      </c>
      <c r="D686" t="s">
        <v>2856</v>
      </c>
      <c r="E686" t="s">
        <v>2845</v>
      </c>
      <c r="F686" t="str">
        <f t="shared" si="10"/>
        <v>45342168715</v>
      </c>
      <c r="G686" t="s">
        <v>2227</v>
      </c>
      <c r="H686" t="s">
        <v>2276</v>
      </c>
      <c r="I686" t="s">
        <v>2268</v>
      </c>
      <c r="K686" s="86"/>
    </row>
    <row r="687" spans="1:11" customFormat="1" hidden="1" outlineLevel="1" x14ac:dyDescent="0.2">
      <c r="A687" s="212" t="s">
        <v>2864</v>
      </c>
      <c r="B687" s="86">
        <v>45344</v>
      </c>
      <c r="C687" s="20">
        <v>1780</v>
      </c>
      <c r="D687" t="s">
        <v>2856</v>
      </c>
      <c r="E687" t="s">
        <v>2846</v>
      </c>
      <c r="F687" t="str">
        <f t="shared" si="10"/>
        <v>453441780</v>
      </c>
      <c r="G687" t="s">
        <v>2227</v>
      </c>
      <c r="H687" t="s">
        <v>2276</v>
      </c>
      <c r="I687" t="s">
        <v>2268</v>
      </c>
      <c r="K687" s="86"/>
    </row>
    <row r="688" spans="1:11" customFormat="1" hidden="1" outlineLevel="1" x14ac:dyDescent="0.2">
      <c r="A688" s="212" t="s">
        <v>2864</v>
      </c>
      <c r="B688" s="86">
        <v>45344</v>
      </c>
      <c r="C688" s="20">
        <v>292816.95</v>
      </c>
      <c r="D688" t="s">
        <v>28</v>
      </c>
      <c r="E688" t="s">
        <v>2847</v>
      </c>
      <c r="F688" t="str">
        <f t="shared" si="10"/>
        <v>45344292816,95</v>
      </c>
      <c r="G688" t="s">
        <v>2236</v>
      </c>
      <c r="H688" t="s">
        <v>2248</v>
      </c>
      <c r="I688" t="s">
        <v>2236</v>
      </c>
      <c r="K688" s="86"/>
    </row>
    <row r="689" spans="1:11" customFormat="1" hidden="1" outlineLevel="1" x14ac:dyDescent="0.2">
      <c r="A689" s="212" t="s">
        <v>2864</v>
      </c>
      <c r="B689" s="86">
        <v>45344</v>
      </c>
      <c r="C689" s="20">
        <v>300000</v>
      </c>
      <c r="D689" t="s">
        <v>2861</v>
      </c>
      <c r="E689" t="s">
        <v>2828</v>
      </c>
      <c r="F689" t="str">
        <f t="shared" si="10"/>
        <v>45344300000</v>
      </c>
      <c r="G689" t="s">
        <v>2228</v>
      </c>
      <c r="H689" t="s">
        <v>2276</v>
      </c>
      <c r="I689" t="s">
        <v>2276</v>
      </c>
      <c r="K689" s="86"/>
    </row>
    <row r="690" spans="1:11" customFormat="1" hidden="1" outlineLevel="1" x14ac:dyDescent="0.2">
      <c r="A690" s="212" t="s">
        <v>2864</v>
      </c>
      <c r="B690" s="86">
        <v>45345</v>
      </c>
      <c r="C690" s="20">
        <v>15896.99</v>
      </c>
      <c r="D690" t="s">
        <v>7</v>
      </c>
      <c r="E690" t="s">
        <v>2848</v>
      </c>
      <c r="F690" t="str">
        <f t="shared" si="10"/>
        <v>4534515896,99</v>
      </c>
      <c r="G690" t="s">
        <v>2426</v>
      </c>
      <c r="H690" t="s">
        <v>2248</v>
      </c>
      <c r="I690" t="s">
        <v>2276</v>
      </c>
      <c r="K690" s="86"/>
    </row>
    <row r="691" spans="1:11" customFormat="1" hidden="1" outlineLevel="1" x14ac:dyDescent="0.2">
      <c r="A691" s="212" t="s">
        <v>2864</v>
      </c>
      <c r="B691" s="86">
        <v>45348</v>
      </c>
      <c r="C691" s="20">
        <v>149</v>
      </c>
      <c r="D691" t="s">
        <v>7</v>
      </c>
      <c r="E691" t="s">
        <v>12</v>
      </c>
      <c r="F691" t="str">
        <f t="shared" si="10"/>
        <v>45348149</v>
      </c>
      <c r="G691" t="s">
        <v>2204</v>
      </c>
      <c r="H691" t="s">
        <v>2248</v>
      </c>
      <c r="I691" t="s">
        <v>2262</v>
      </c>
      <c r="K691" s="86"/>
    </row>
    <row r="692" spans="1:11" customFormat="1" hidden="1" outlineLevel="1" x14ac:dyDescent="0.2">
      <c r="A692" s="212" t="s">
        <v>2864</v>
      </c>
      <c r="B692" s="86">
        <v>45348</v>
      </c>
      <c r="C692" s="20">
        <v>14900</v>
      </c>
      <c r="D692" t="s">
        <v>2293</v>
      </c>
      <c r="E692" t="s">
        <v>2843</v>
      </c>
      <c r="F692" t="str">
        <f t="shared" si="10"/>
        <v>4534814900</v>
      </c>
      <c r="G692" s="276" t="s">
        <v>2202</v>
      </c>
      <c r="H692" s="208" t="s">
        <v>2248</v>
      </c>
      <c r="I692" s="208" t="s">
        <v>2268</v>
      </c>
      <c r="K692" s="86"/>
    </row>
    <row r="693" spans="1:11" customFormat="1" hidden="1" outlineLevel="1" x14ac:dyDescent="0.2">
      <c r="A693" s="212" t="s">
        <v>2864</v>
      </c>
      <c r="B693" s="86">
        <v>45348</v>
      </c>
      <c r="C693" s="20">
        <v>23983.59</v>
      </c>
      <c r="D693" t="s">
        <v>2861</v>
      </c>
      <c r="E693" t="s">
        <v>2828</v>
      </c>
      <c r="F693" t="str">
        <f t="shared" si="10"/>
        <v>4534823983,59</v>
      </c>
      <c r="G693" t="s">
        <v>2228</v>
      </c>
      <c r="H693" t="s">
        <v>2276</v>
      </c>
      <c r="I693" t="s">
        <v>2276</v>
      </c>
      <c r="K693" s="86"/>
    </row>
    <row r="694" spans="1:11" customFormat="1" hidden="1" outlineLevel="1" x14ac:dyDescent="0.2">
      <c r="A694" s="212" t="s">
        <v>2864</v>
      </c>
      <c r="B694" s="86">
        <v>45349</v>
      </c>
      <c r="C694" s="20">
        <v>46112.5</v>
      </c>
      <c r="D694" t="s">
        <v>2861</v>
      </c>
      <c r="E694" t="s">
        <v>2828</v>
      </c>
      <c r="F694" t="str">
        <f t="shared" si="10"/>
        <v>4534946112,5</v>
      </c>
      <c r="G694" t="s">
        <v>2228</v>
      </c>
      <c r="H694" t="s">
        <v>2276</v>
      </c>
      <c r="I694" t="s">
        <v>2276</v>
      </c>
      <c r="K694" s="86"/>
    </row>
    <row r="695" spans="1:11" customFormat="1" hidden="1" outlineLevel="1" x14ac:dyDescent="0.2">
      <c r="A695" s="212" t="s">
        <v>2864</v>
      </c>
      <c r="B695" s="86">
        <v>45350</v>
      </c>
      <c r="C695" s="20">
        <v>564</v>
      </c>
      <c r="D695" t="s">
        <v>7</v>
      </c>
      <c r="E695" t="s">
        <v>12</v>
      </c>
      <c r="F695" t="str">
        <f t="shared" si="10"/>
        <v>45350564</v>
      </c>
      <c r="G695" t="s">
        <v>2204</v>
      </c>
      <c r="H695" t="s">
        <v>2248</v>
      </c>
      <c r="I695" t="s">
        <v>2262</v>
      </c>
      <c r="K695" s="86"/>
    </row>
    <row r="696" spans="1:11" customFormat="1" hidden="1" outlineLevel="1" x14ac:dyDescent="0.2">
      <c r="A696" s="212" t="s">
        <v>2864</v>
      </c>
      <c r="B696" s="86">
        <v>45350</v>
      </c>
      <c r="C696" s="20">
        <v>56400</v>
      </c>
      <c r="D696" t="s">
        <v>2293</v>
      </c>
      <c r="E696" t="s">
        <v>2849</v>
      </c>
      <c r="F696" t="str">
        <f t="shared" si="10"/>
        <v>4535056400</v>
      </c>
      <c r="G696" s="276" t="s">
        <v>2202</v>
      </c>
      <c r="H696" s="208" t="s">
        <v>2248</v>
      </c>
      <c r="I696" s="208" t="s">
        <v>2268</v>
      </c>
      <c r="K696" s="86"/>
    </row>
    <row r="697" spans="1:11" customFormat="1" hidden="1" outlineLevel="1" x14ac:dyDescent="0.2">
      <c r="A697" s="212" t="s">
        <v>2864</v>
      </c>
      <c r="B697" s="86">
        <v>45351</v>
      </c>
      <c r="C697" s="20">
        <v>800</v>
      </c>
      <c r="D697" t="s">
        <v>7</v>
      </c>
      <c r="E697" t="s">
        <v>2850</v>
      </c>
      <c r="F697" t="str">
        <f t="shared" si="10"/>
        <v>45351800</v>
      </c>
      <c r="G697" t="s">
        <v>2204</v>
      </c>
      <c r="H697" t="s">
        <v>2248</v>
      </c>
      <c r="I697" t="s">
        <v>2262</v>
      </c>
      <c r="K697" s="86"/>
    </row>
    <row r="698" spans="1:11" customFormat="1" hidden="1" outlineLevel="1" x14ac:dyDescent="0.2">
      <c r="A698" s="212" t="s">
        <v>2864</v>
      </c>
      <c r="B698" s="86">
        <v>45351</v>
      </c>
      <c r="C698" s="20">
        <v>3501.33</v>
      </c>
      <c r="D698" t="s">
        <v>7</v>
      </c>
      <c r="E698" t="s">
        <v>12</v>
      </c>
      <c r="F698" t="str">
        <f t="shared" si="10"/>
        <v>453513501,33</v>
      </c>
      <c r="G698" t="s">
        <v>2204</v>
      </c>
      <c r="H698" t="s">
        <v>2248</v>
      </c>
      <c r="I698" t="s">
        <v>2262</v>
      </c>
      <c r="K698" s="86"/>
    </row>
    <row r="699" spans="1:11" customFormat="1" hidden="1" outlineLevel="1" x14ac:dyDescent="0.2">
      <c r="A699" s="212" t="s">
        <v>2864</v>
      </c>
      <c r="B699" s="86">
        <v>45351</v>
      </c>
      <c r="C699" s="20">
        <v>12180</v>
      </c>
      <c r="D699" t="s">
        <v>2468</v>
      </c>
      <c r="E699" t="s">
        <v>2838</v>
      </c>
      <c r="F699" t="str">
        <f t="shared" si="10"/>
        <v>4535112180</v>
      </c>
      <c r="G699" t="s">
        <v>2209</v>
      </c>
      <c r="H699" t="s">
        <v>2244</v>
      </c>
      <c r="I699" t="s">
        <v>2209</v>
      </c>
      <c r="K699" s="86"/>
    </row>
    <row r="700" spans="1:11" customFormat="1" hidden="1" outlineLevel="1" x14ac:dyDescent="0.2">
      <c r="A700" s="212" t="s">
        <v>2864</v>
      </c>
      <c r="B700" s="86">
        <v>45351</v>
      </c>
      <c r="C700" s="20">
        <v>17745</v>
      </c>
      <c r="D700" t="s">
        <v>2935</v>
      </c>
      <c r="E700" t="s">
        <v>2820</v>
      </c>
      <c r="F700" t="str">
        <f t="shared" si="10"/>
        <v>4535117745</v>
      </c>
      <c r="G700" t="s">
        <v>2206</v>
      </c>
      <c r="H700" t="s">
        <v>2244</v>
      </c>
      <c r="I700" t="s">
        <v>2209</v>
      </c>
      <c r="K700" s="86"/>
    </row>
    <row r="701" spans="1:11" customFormat="1" hidden="1" outlineLevel="1" x14ac:dyDescent="0.2">
      <c r="A701" s="212" t="s">
        <v>2864</v>
      </c>
      <c r="B701" s="86">
        <v>45351</v>
      </c>
      <c r="C701" s="20">
        <v>43500</v>
      </c>
      <c r="D701" t="s">
        <v>16</v>
      </c>
      <c r="E701" t="s">
        <v>2840</v>
      </c>
      <c r="F701" t="str">
        <f t="shared" si="10"/>
        <v>4535143500</v>
      </c>
      <c r="G701" t="s">
        <v>2209</v>
      </c>
      <c r="H701" t="s">
        <v>2244</v>
      </c>
      <c r="I701" t="s">
        <v>2209</v>
      </c>
      <c r="K701" s="86"/>
    </row>
    <row r="702" spans="1:11" customFormat="1" hidden="1" outlineLevel="1" x14ac:dyDescent="0.2">
      <c r="A702" s="212" t="s">
        <v>2864</v>
      </c>
      <c r="B702" s="86">
        <v>45351</v>
      </c>
      <c r="C702" s="20">
        <v>52506</v>
      </c>
      <c r="D702" t="s">
        <v>2935</v>
      </c>
      <c r="E702" t="s">
        <v>2851</v>
      </c>
      <c r="F702" t="str">
        <f t="shared" si="10"/>
        <v>4535152506</v>
      </c>
      <c r="G702" t="s">
        <v>2206</v>
      </c>
      <c r="H702" t="s">
        <v>2244</v>
      </c>
      <c r="I702" t="s">
        <v>2209</v>
      </c>
      <c r="K702" s="86"/>
    </row>
    <row r="703" spans="1:11" customFormat="1" hidden="1" outlineLevel="1" x14ac:dyDescent="0.2">
      <c r="A703" s="212" t="s">
        <v>2864</v>
      </c>
      <c r="B703" s="86">
        <v>45351</v>
      </c>
      <c r="C703" s="20">
        <v>56025</v>
      </c>
      <c r="D703" t="s">
        <v>7</v>
      </c>
      <c r="E703" t="s">
        <v>2852</v>
      </c>
      <c r="F703" t="str">
        <f t="shared" si="10"/>
        <v>4535156025</v>
      </c>
      <c r="G703" t="s">
        <v>2209</v>
      </c>
      <c r="H703" t="s">
        <v>2244</v>
      </c>
      <c r="I703" t="s">
        <v>2209</v>
      </c>
      <c r="K703" s="86"/>
    </row>
    <row r="704" spans="1:11" customFormat="1" hidden="1" outlineLevel="1" x14ac:dyDescent="0.2">
      <c r="A704" s="212" t="s">
        <v>2864</v>
      </c>
      <c r="B704" s="86">
        <v>45351</v>
      </c>
      <c r="C704" s="20">
        <v>177660</v>
      </c>
      <c r="D704" t="s">
        <v>2293</v>
      </c>
      <c r="E704" t="s">
        <v>2849</v>
      </c>
      <c r="F704" t="str">
        <f t="shared" si="10"/>
        <v>45351177660</v>
      </c>
      <c r="G704" s="276" t="s">
        <v>2202</v>
      </c>
      <c r="H704" s="208" t="s">
        <v>2248</v>
      </c>
      <c r="I704" s="208" t="s">
        <v>2268</v>
      </c>
      <c r="K704" s="86"/>
    </row>
    <row r="705" spans="1:11" customFormat="1" hidden="1" outlineLevel="1" x14ac:dyDescent="0.2">
      <c r="A705" s="212" t="s">
        <v>3039</v>
      </c>
      <c r="B705" s="259">
        <v>45352</v>
      </c>
      <c r="C705" s="260">
        <v>990</v>
      </c>
      <c r="D705" t="s">
        <v>7</v>
      </c>
      <c r="E705" s="261" t="s">
        <v>3040</v>
      </c>
      <c r="F705" t="str">
        <f t="shared" si="10"/>
        <v>45352990</v>
      </c>
      <c r="G705" t="s">
        <v>2204</v>
      </c>
      <c r="H705" t="s">
        <v>2248</v>
      </c>
      <c r="I705" t="s">
        <v>2262</v>
      </c>
      <c r="K705" s="86"/>
    </row>
    <row r="706" spans="1:11" customFormat="1" ht="28" hidden="1" outlineLevel="1" x14ac:dyDescent="0.2">
      <c r="A706" s="212" t="s">
        <v>3039</v>
      </c>
      <c r="B706" s="259">
        <v>45358</v>
      </c>
      <c r="C706" s="260">
        <v>5545.78</v>
      </c>
      <c r="D706" t="s">
        <v>25</v>
      </c>
      <c r="E706" s="261" t="s">
        <v>3041</v>
      </c>
      <c r="F706" t="str">
        <f t="shared" ref="F706:F769" si="11">B706&amp;C706</f>
        <v>453585545,78</v>
      </c>
      <c r="G706" t="s">
        <v>2221</v>
      </c>
      <c r="H706" t="s">
        <v>2248</v>
      </c>
      <c r="I706" t="s">
        <v>2267</v>
      </c>
      <c r="K706" s="86"/>
    </row>
    <row r="707" spans="1:11" customFormat="1" ht="28" hidden="1" outlineLevel="1" x14ac:dyDescent="0.2">
      <c r="A707" s="212" t="s">
        <v>3039</v>
      </c>
      <c r="B707" s="259">
        <v>45358</v>
      </c>
      <c r="C707" s="260">
        <v>5850</v>
      </c>
      <c r="D707" t="s">
        <v>2857</v>
      </c>
      <c r="E707" s="261" t="s">
        <v>3042</v>
      </c>
      <c r="F707" t="str">
        <f t="shared" si="11"/>
        <v>453585850</v>
      </c>
      <c r="G707" s="276" t="s">
        <v>3193</v>
      </c>
      <c r="H707" t="s">
        <v>2245</v>
      </c>
      <c r="I707" s="208" t="s">
        <v>2271</v>
      </c>
      <c r="K707" s="86"/>
    </row>
    <row r="708" spans="1:11" customFormat="1" ht="28" hidden="1" outlineLevel="1" x14ac:dyDescent="0.2">
      <c r="A708" s="212" t="s">
        <v>3039</v>
      </c>
      <c r="B708" s="259">
        <v>45358</v>
      </c>
      <c r="C708" s="260">
        <v>6000</v>
      </c>
      <c r="D708" t="s">
        <v>47</v>
      </c>
      <c r="E708" s="261" t="s">
        <v>3043</v>
      </c>
      <c r="F708" t="str">
        <f t="shared" si="11"/>
        <v>453586000</v>
      </c>
      <c r="G708" t="s">
        <v>2224</v>
      </c>
      <c r="H708" t="s">
        <v>2248</v>
      </c>
      <c r="I708" t="s">
        <v>2427</v>
      </c>
      <c r="K708" s="86"/>
    </row>
    <row r="709" spans="1:11" customFormat="1" hidden="1" outlineLevel="1" x14ac:dyDescent="0.2">
      <c r="A709" s="212" t="s">
        <v>3039</v>
      </c>
      <c r="B709" s="259">
        <v>45358</v>
      </c>
      <c r="C709" s="260">
        <v>18540.47</v>
      </c>
      <c r="D709" t="s">
        <v>3188</v>
      </c>
      <c r="E709" s="261" t="s">
        <v>3044</v>
      </c>
      <c r="F709" t="str">
        <f t="shared" si="11"/>
        <v>4535818540,47</v>
      </c>
      <c r="G709" t="s">
        <v>2236</v>
      </c>
      <c r="H709" t="s">
        <v>2248</v>
      </c>
      <c r="I709" t="s">
        <v>2236</v>
      </c>
      <c r="K709" s="86"/>
    </row>
    <row r="710" spans="1:11" customFormat="1" ht="28" hidden="1" outlineLevel="1" x14ac:dyDescent="0.2">
      <c r="A710" s="212" t="s">
        <v>3039</v>
      </c>
      <c r="B710" s="259">
        <v>45358</v>
      </c>
      <c r="C710" s="260">
        <v>19510</v>
      </c>
      <c r="D710" t="s">
        <v>8</v>
      </c>
      <c r="E710" s="261" t="s">
        <v>3045</v>
      </c>
      <c r="F710" t="str">
        <f t="shared" si="11"/>
        <v>4535819510</v>
      </c>
      <c r="G710" t="s">
        <v>2284</v>
      </c>
      <c r="H710" t="s">
        <v>2248</v>
      </c>
      <c r="I710" t="s">
        <v>2276</v>
      </c>
      <c r="K710" s="86"/>
    </row>
    <row r="711" spans="1:11" customFormat="1" hidden="1" outlineLevel="1" x14ac:dyDescent="0.2">
      <c r="A711" s="212" t="s">
        <v>3039</v>
      </c>
      <c r="B711" s="259">
        <v>45359</v>
      </c>
      <c r="C711" s="260">
        <v>3881.69</v>
      </c>
      <c r="D711" t="s">
        <v>7</v>
      </c>
      <c r="E711" s="261" t="s">
        <v>3046</v>
      </c>
      <c r="F711" t="str">
        <f t="shared" si="11"/>
        <v>453593881,69</v>
      </c>
      <c r="G711" t="s">
        <v>2426</v>
      </c>
      <c r="H711" t="s">
        <v>2248</v>
      </c>
      <c r="I711" t="s">
        <v>2276</v>
      </c>
      <c r="K711" s="86"/>
    </row>
    <row r="712" spans="1:11" customFormat="1" hidden="1" outlineLevel="1" x14ac:dyDescent="0.2">
      <c r="A712" s="212" t="s">
        <v>3039</v>
      </c>
      <c r="B712" s="259">
        <v>45360</v>
      </c>
      <c r="C712" s="260">
        <v>1290</v>
      </c>
      <c r="D712" t="s">
        <v>7</v>
      </c>
      <c r="E712" s="261" t="s">
        <v>3047</v>
      </c>
      <c r="F712" t="str">
        <f t="shared" si="11"/>
        <v>453601290</v>
      </c>
      <c r="G712" t="s">
        <v>2227</v>
      </c>
      <c r="H712" t="s">
        <v>2276</v>
      </c>
      <c r="I712" t="s">
        <v>2276</v>
      </c>
      <c r="K712" s="86"/>
    </row>
    <row r="713" spans="1:11" customFormat="1" ht="28" hidden="1" outlineLevel="1" x14ac:dyDescent="0.2">
      <c r="A713" s="212" t="s">
        <v>3039</v>
      </c>
      <c r="B713" s="259">
        <v>45363</v>
      </c>
      <c r="C713" s="260">
        <v>30000</v>
      </c>
      <c r="D713" t="s">
        <v>2932</v>
      </c>
      <c r="E713" s="261" t="s">
        <v>3048</v>
      </c>
      <c r="F713" t="str">
        <f t="shared" si="11"/>
        <v>4536330000</v>
      </c>
      <c r="G713" t="s">
        <v>2213</v>
      </c>
      <c r="H713" t="s">
        <v>2248</v>
      </c>
      <c r="I713" t="s">
        <v>2213</v>
      </c>
      <c r="K713" s="86"/>
    </row>
    <row r="714" spans="1:11" customFormat="1" hidden="1" outlineLevel="1" x14ac:dyDescent="0.2">
      <c r="A714" s="212" t="s">
        <v>3039</v>
      </c>
      <c r="B714" s="259">
        <v>45363</v>
      </c>
      <c r="C714" s="260">
        <v>39046</v>
      </c>
      <c r="D714" t="s">
        <v>2293</v>
      </c>
      <c r="E714" s="261" t="s">
        <v>3049</v>
      </c>
      <c r="F714" t="str">
        <f t="shared" si="11"/>
        <v>4536339046</v>
      </c>
      <c r="G714" s="276" t="s">
        <v>2202</v>
      </c>
      <c r="H714" s="208" t="s">
        <v>2248</v>
      </c>
      <c r="I714" s="208" t="s">
        <v>2268</v>
      </c>
      <c r="K714" s="86"/>
    </row>
    <row r="715" spans="1:11" customFormat="1" hidden="1" outlineLevel="1" x14ac:dyDescent="0.2">
      <c r="A715" s="212" t="s">
        <v>3039</v>
      </c>
      <c r="B715" s="259">
        <v>45363</v>
      </c>
      <c r="C715" s="260">
        <v>50000</v>
      </c>
      <c r="D715" t="s">
        <v>9</v>
      </c>
      <c r="E715" s="261" t="s">
        <v>3050</v>
      </c>
      <c r="F715" t="str">
        <f t="shared" si="11"/>
        <v>4536350000</v>
      </c>
      <c r="G715" t="s">
        <v>2213</v>
      </c>
      <c r="H715" t="s">
        <v>2248</v>
      </c>
      <c r="I715" t="s">
        <v>2213</v>
      </c>
      <c r="K715" s="86"/>
    </row>
    <row r="716" spans="1:11" customFormat="1" hidden="1" outlineLevel="1" x14ac:dyDescent="0.2">
      <c r="A716" s="212" t="s">
        <v>3039</v>
      </c>
      <c r="B716" s="259">
        <v>45364</v>
      </c>
      <c r="C716" s="260">
        <v>2081</v>
      </c>
      <c r="D716" t="s">
        <v>7</v>
      </c>
      <c r="E716" s="261" t="s">
        <v>3051</v>
      </c>
      <c r="F716" t="str">
        <f t="shared" si="11"/>
        <v>453642081</v>
      </c>
      <c r="G716" t="s">
        <v>2238</v>
      </c>
      <c r="H716" t="s">
        <v>2246</v>
      </c>
      <c r="I716" t="s">
        <v>2266</v>
      </c>
      <c r="K716" s="86"/>
    </row>
    <row r="717" spans="1:11" customFormat="1" ht="28" hidden="1" outlineLevel="1" x14ac:dyDescent="0.2">
      <c r="A717" s="212" t="s">
        <v>3039</v>
      </c>
      <c r="B717" s="259">
        <v>45365</v>
      </c>
      <c r="C717" s="260">
        <v>3900</v>
      </c>
      <c r="D717" t="s">
        <v>3180</v>
      </c>
      <c r="E717" s="261" t="s">
        <v>3052</v>
      </c>
      <c r="F717" t="str">
        <f t="shared" si="11"/>
        <v>453653900</v>
      </c>
      <c r="G717" t="s">
        <v>2240</v>
      </c>
      <c r="H717" t="s">
        <v>2248</v>
      </c>
      <c r="I717" t="s">
        <v>2267</v>
      </c>
      <c r="K717" s="86"/>
    </row>
    <row r="718" spans="1:11" customFormat="1" ht="28" hidden="1" outlineLevel="1" x14ac:dyDescent="0.2">
      <c r="A718" s="212" t="s">
        <v>3039</v>
      </c>
      <c r="B718" s="259">
        <v>45365</v>
      </c>
      <c r="C718" s="260">
        <v>21000</v>
      </c>
      <c r="D718" t="s">
        <v>17</v>
      </c>
      <c r="E718" s="261" t="s">
        <v>3053</v>
      </c>
      <c r="F718" t="str">
        <f t="shared" si="11"/>
        <v>4536521000</v>
      </c>
      <c r="G718" t="s">
        <v>2240</v>
      </c>
      <c r="H718" t="s">
        <v>2248</v>
      </c>
      <c r="I718" t="s">
        <v>2267</v>
      </c>
      <c r="K718" s="86"/>
    </row>
    <row r="719" spans="1:11" customFormat="1" hidden="1" outlineLevel="1" x14ac:dyDescent="0.2">
      <c r="A719" s="212" t="s">
        <v>3039</v>
      </c>
      <c r="B719" s="259">
        <v>45365</v>
      </c>
      <c r="C719" s="260">
        <v>55400</v>
      </c>
      <c r="D719" t="s">
        <v>2860</v>
      </c>
      <c r="E719" s="261" t="s">
        <v>3054</v>
      </c>
      <c r="F719" t="str">
        <f t="shared" si="11"/>
        <v>4536555400</v>
      </c>
      <c r="G719" s="276" t="s">
        <v>2201</v>
      </c>
      <c r="H719" t="s">
        <v>2248</v>
      </c>
      <c r="I719" s="208" t="s">
        <v>2265</v>
      </c>
      <c r="K719" s="86"/>
    </row>
    <row r="720" spans="1:11" customFormat="1" hidden="1" outlineLevel="1" x14ac:dyDescent="0.2">
      <c r="A720" s="212" t="s">
        <v>3039</v>
      </c>
      <c r="B720" s="259">
        <v>45365</v>
      </c>
      <c r="C720" s="260">
        <v>300000</v>
      </c>
      <c r="D720" t="s">
        <v>2470</v>
      </c>
      <c r="E720" s="261" t="s">
        <v>3055</v>
      </c>
      <c r="F720" t="str">
        <f t="shared" si="11"/>
        <v>45365300000</v>
      </c>
      <c r="G720" t="s">
        <v>2222</v>
      </c>
      <c r="H720" t="s">
        <v>2248</v>
      </c>
      <c r="I720" t="s">
        <v>2269</v>
      </c>
      <c r="K720" s="86"/>
    </row>
    <row r="721" spans="1:11" customFormat="1" hidden="1" outlineLevel="1" x14ac:dyDescent="0.2">
      <c r="A721" s="212" t="s">
        <v>3039</v>
      </c>
      <c r="B721" s="259">
        <v>45366</v>
      </c>
      <c r="C721" s="260">
        <v>400</v>
      </c>
      <c r="D721" t="s">
        <v>7</v>
      </c>
      <c r="E721" s="261" t="s">
        <v>3056</v>
      </c>
      <c r="F721" t="str">
        <f t="shared" si="11"/>
        <v>45366400</v>
      </c>
      <c r="G721" t="s">
        <v>2227</v>
      </c>
      <c r="H721" t="s">
        <v>2276</v>
      </c>
      <c r="I721" t="s">
        <v>2276</v>
      </c>
      <c r="K721" s="86"/>
    </row>
    <row r="722" spans="1:11" customFormat="1" ht="15" hidden="1" customHeight="1" outlineLevel="1" x14ac:dyDescent="0.2">
      <c r="A722" s="212" t="s">
        <v>3039</v>
      </c>
      <c r="B722" s="259">
        <v>45366</v>
      </c>
      <c r="C722" s="260">
        <v>500</v>
      </c>
      <c r="D722" t="s">
        <v>2289</v>
      </c>
      <c r="E722" s="261" t="s">
        <v>3057</v>
      </c>
      <c r="F722" t="str">
        <f t="shared" si="11"/>
        <v>45366500</v>
      </c>
      <c r="G722" t="s">
        <v>2206</v>
      </c>
      <c r="H722" t="s">
        <v>2244</v>
      </c>
      <c r="I722" t="s">
        <v>2209</v>
      </c>
      <c r="K722" s="86"/>
    </row>
    <row r="723" spans="1:11" customFormat="1" hidden="1" outlineLevel="1" x14ac:dyDescent="0.2">
      <c r="A723" s="212" t="s">
        <v>3039</v>
      </c>
      <c r="B723" s="259">
        <v>45366</v>
      </c>
      <c r="C723" s="260">
        <v>536.21</v>
      </c>
      <c r="D723" t="s">
        <v>7</v>
      </c>
      <c r="E723" s="261" t="s">
        <v>12</v>
      </c>
      <c r="F723" t="str">
        <f t="shared" si="11"/>
        <v>45366536,21</v>
      </c>
      <c r="G723" t="s">
        <v>2204</v>
      </c>
      <c r="H723" t="s">
        <v>2248</v>
      </c>
      <c r="I723" t="s">
        <v>2262</v>
      </c>
      <c r="K723" s="86"/>
    </row>
    <row r="724" spans="1:11" customFormat="1" hidden="1" outlineLevel="1" x14ac:dyDescent="0.2">
      <c r="A724" s="212" t="s">
        <v>3039</v>
      </c>
      <c r="B724" s="259">
        <v>45366</v>
      </c>
      <c r="C724" s="260">
        <v>6099</v>
      </c>
      <c r="D724" t="s">
        <v>2935</v>
      </c>
      <c r="E724" s="261" t="s">
        <v>3058</v>
      </c>
      <c r="F724" t="str">
        <f t="shared" si="11"/>
        <v>453666099</v>
      </c>
      <c r="G724" t="s">
        <v>2211</v>
      </c>
      <c r="H724" t="s">
        <v>2245</v>
      </c>
      <c r="I724" t="s">
        <v>2271</v>
      </c>
      <c r="K724" s="86"/>
    </row>
    <row r="725" spans="1:11" customFormat="1" hidden="1" outlineLevel="1" x14ac:dyDescent="0.2">
      <c r="A725" s="212" t="s">
        <v>3039</v>
      </c>
      <c r="B725" s="259">
        <v>45366</v>
      </c>
      <c r="C725" s="260">
        <v>15225</v>
      </c>
      <c r="D725" t="s">
        <v>2468</v>
      </c>
      <c r="E725" s="261" t="s">
        <v>3059</v>
      </c>
      <c r="F725" t="str">
        <f t="shared" si="11"/>
        <v>4536615225</v>
      </c>
      <c r="G725" t="s">
        <v>2209</v>
      </c>
      <c r="H725" t="s">
        <v>2244</v>
      </c>
      <c r="I725" t="s">
        <v>2209</v>
      </c>
      <c r="K725" s="86"/>
    </row>
    <row r="726" spans="1:11" customFormat="1" hidden="1" outlineLevel="1" x14ac:dyDescent="0.2">
      <c r="A726" s="212" t="s">
        <v>3039</v>
      </c>
      <c r="B726" s="259">
        <v>45366</v>
      </c>
      <c r="C726" s="260">
        <v>16250</v>
      </c>
      <c r="D726" t="s">
        <v>2935</v>
      </c>
      <c r="E726" s="261" t="s">
        <v>3060</v>
      </c>
      <c r="F726" t="str">
        <f t="shared" si="11"/>
        <v>4536616250</v>
      </c>
      <c r="G726" t="s">
        <v>2206</v>
      </c>
      <c r="H726" t="s">
        <v>2244</v>
      </c>
      <c r="I726" t="s">
        <v>2209</v>
      </c>
      <c r="K726" s="86"/>
    </row>
    <row r="727" spans="1:11" customFormat="1" hidden="1" outlineLevel="1" x14ac:dyDescent="0.2">
      <c r="A727" s="212" t="s">
        <v>3039</v>
      </c>
      <c r="B727" s="259">
        <v>45366</v>
      </c>
      <c r="C727" s="260">
        <v>43500</v>
      </c>
      <c r="D727" t="s">
        <v>16</v>
      </c>
      <c r="E727" s="261" t="s">
        <v>3061</v>
      </c>
      <c r="F727" t="str">
        <f t="shared" si="11"/>
        <v>4536643500</v>
      </c>
      <c r="G727" t="s">
        <v>2209</v>
      </c>
      <c r="H727" t="s">
        <v>2244</v>
      </c>
      <c r="I727" t="s">
        <v>2209</v>
      </c>
      <c r="K727" s="86"/>
    </row>
    <row r="728" spans="1:11" customFormat="1" hidden="1" outlineLevel="1" x14ac:dyDescent="0.2">
      <c r="A728" s="212" t="s">
        <v>3039</v>
      </c>
      <c r="B728" s="259">
        <v>45366</v>
      </c>
      <c r="C728" s="260">
        <v>50025</v>
      </c>
      <c r="D728" t="s">
        <v>7</v>
      </c>
      <c r="E728" s="261" t="s">
        <v>3062</v>
      </c>
      <c r="F728" t="str">
        <f t="shared" si="11"/>
        <v>4536650025</v>
      </c>
      <c r="G728" t="s">
        <v>2209</v>
      </c>
      <c r="H728" t="s">
        <v>2244</v>
      </c>
      <c r="I728" t="s">
        <v>2209</v>
      </c>
      <c r="K728" s="86"/>
    </row>
    <row r="729" spans="1:11" customFormat="1" ht="28" hidden="1" outlineLevel="1" x14ac:dyDescent="0.2">
      <c r="A729" s="212" t="s">
        <v>3039</v>
      </c>
      <c r="B729" s="259">
        <v>45369</v>
      </c>
      <c r="C729" s="260">
        <v>225</v>
      </c>
      <c r="D729" t="s">
        <v>7</v>
      </c>
      <c r="E729" s="261" t="s">
        <v>3063</v>
      </c>
      <c r="F729" t="str">
        <f t="shared" si="11"/>
        <v>45369225</v>
      </c>
      <c r="G729" t="s">
        <v>2204</v>
      </c>
      <c r="H729" t="s">
        <v>2248</v>
      </c>
      <c r="I729" t="s">
        <v>2262</v>
      </c>
      <c r="K729" s="86"/>
    </row>
    <row r="730" spans="1:11" customFormat="1" ht="28" hidden="1" outlineLevel="1" x14ac:dyDescent="0.2">
      <c r="A730" s="212" t="s">
        <v>3039</v>
      </c>
      <c r="B730" s="259">
        <v>45369</v>
      </c>
      <c r="C730" s="260">
        <v>15000</v>
      </c>
      <c r="D730" t="s">
        <v>7</v>
      </c>
      <c r="E730" s="261" t="s">
        <v>3064</v>
      </c>
      <c r="F730" t="str">
        <f t="shared" si="11"/>
        <v>4536915000</v>
      </c>
      <c r="G730" t="s">
        <v>2238</v>
      </c>
      <c r="H730" t="s">
        <v>2246</v>
      </c>
      <c r="I730" t="s">
        <v>2266</v>
      </c>
      <c r="K730" s="86"/>
    </row>
    <row r="731" spans="1:11" customFormat="1" hidden="1" outlineLevel="1" x14ac:dyDescent="0.2">
      <c r="A731" s="212" t="s">
        <v>3039</v>
      </c>
      <c r="B731" s="259">
        <v>45370</v>
      </c>
      <c r="C731" s="260">
        <v>149</v>
      </c>
      <c r="D731" t="s">
        <v>7</v>
      </c>
      <c r="E731" s="261" t="s">
        <v>12</v>
      </c>
      <c r="F731" t="str">
        <f t="shared" si="11"/>
        <v>45370149</v>
      </c>
      <c r="G731" t="s">
        <v>2204</v>
      </c>
      <c r="H731" t="s">
        <v>2248</v>
      </c>
      <c r="I731" t="s">
        <v>2262</v>
      </c>
      <c r="K731" s="86"/>
    </row>
    <row r="732" spans="1:11" customFormat="1" hidden="1" outlineLevel="1" x14ac:dyDescent="0.2">
      <c r="A732" s="212" t="s">
        <v>3039</v>
      </c>
      <c r="B732" s="259">
        <v>45370</v>
      </c>
      <c r="C732" s="260">
        <v>14900</v>
      </c>
      <c r="D732" t="s">
        <v>2293</v>
      </c>
      <c r="E732" s="261" t="s">
        <v>3065</v>
      </c>
      <c r="F732" t="str">
        <f t="shared" si="11"/>
        <v>4537014900</v>
      </c>
      <c r="G732" s="276" t="s">
        <v>2202</v>
      </c>
      <c r="H732" s="208" t="s">
        <v>2248</v>
      </c>
      <c r="I732" s="208" t="s">
        <v>2268</v>
      </c>
      <c r="K732" s="86"/>
    </row>
    <row r="733" spans="1:11" customFormat="1" hidden="1" outlineLevel="1" x14ac:dyDescent="0.2">
      <c r="A733" s="212" t="s">
        <v>3039</v>
      </c>
      <c r="B733" s="259">
        <v>45378</v>
      </c>
      <c r="C733" s="260">
        <v>2961.85</v>
      </c>
      <c r="D733" t="s">
        <v>7</v>
      </c>
      <c r="E733" s="261" t="s">
        <v>12</v>
      </c>
      <c r="F733" t="str">
        <f t="shared" si="11"/>
        <v>453782961,85</v>
      </c>
      <c r="G733" t="s">
        <v>2204</v>
      </c>
      <c r="H733" t="s">
        <v>2248</v>
      </c>
      <c r="I733" t="s">
        <v>2262</v>
      </c>
      <c r="K733" s="86"/>
    </row>
    <row r="734" spans="1:11" customFormat="1" hidden="1" outlineLevel="1" x14ac:dyDescent="0.2">
      <c r="A734" s="212" t="s">
        <v>3039</v>
      </c>
      <c r="B734" s="259">
        <v>45378</v>
      </c>
      <c r="C734" s="260">
        <v>5155.4399999999996</v>
      </c>
      <c r="D734" t="s">
        <v>23</v>
      </c>
      <c r="E734" s="261" t="s">
        <v>3066</v>
      </c>
      <c r="F734" t="str">
        <f t="shared" si="11"/>
        <v>453785155,44</v>
      </c>
      <c r="G734" t="s">
        <v>2218</v>
      </c>
      <c r="H734" t="s">
        <v>2248</v>
      </c>
      <c r="I734" t="s">
        <v>2218</v>
      </c>
      <c r="K734" s="86"/>
    </row>
    <row r="735" spans="1:11" customFormat="1" ht="28" hidden="1" outlineLevel="1" x14ac:dyDescent="0.2">
      <c r="A735" s="212" t="s">
        <v>3039</v>
      </c>
      <c r="B735" s="259">
        <v>45378</v>
      </c>
      <c r="C735" s="260">
        <v>13468.32</v>
      </c>
      <c r="D735" t="s">
        <v>2991</v>
      </c>
      <c r="E735" s="261" t="s">
        <v>3067</v>
      </c>
      <c r="F735" t="str">
        <f t="shared" si="11"/>
        <v>4537813468,32</v>
      </c>
      <c r="G735" t="s">
        <v>2203</v>
      </c>
      <c r="H735" t="s">
        <v>2248</v>
      </c>
      <c r="I735" t="s">
        <v>2273</v>
      </c>
      <c r="K735" s="86"/>
    </row>
    <row r="736" spans="1:11" customFormat="1" ht="28" hidden="1" outlineLevel="1" x14ac:dyDescent="0.2">
      <c r="A736" s="212" t="s">
        <v>3039</v>
      </c>
      <c r="B736" s="259">
        <v>45378</v>
      </c>
      <c r="C736" s="260">
        <v>14610</v>
      </c>
      <c r="D736" t="s">
        <v>8</v>
      </c>
      <c r="E736" s="261" t="s">
        <v>3068</v>
      </c>
      <c r="F736" t="str">
        <f t="shared" si="11"/>
        <v>4537814610</v>
      </c>
      <c r="G736" t="s">
        <v>2284</v>
      </c>
      <c r="H736" t="s">
        <v>2248</v>
      </c>
      <c r="I736" t="s">
        <v>2276</v>
      </c>
      <c r="K736" s="86"/>
    </row>
    <row r="737" spans="1:11" customFormat="1" hidden="1" outlineLevel="1" x14ac:dyDescent="0.2">
      <c r="A737" s="212" t="s">
        <v>3039</v>
      </c>
      <c r="B737" s="259">
        <v>45378</v>
      </c>
      <c r="C737" s="260">
        <v>15225</v>
      </c>
      <c r="D737" t="s">
        <v>2468</v>
      </c>
      <c r="E737" s="261" t="s">
        <v>3059</v>
      </c>
      <c r="F737" t="str">
        <f t="shared" si="11"/>
        <v>4537815225</v>
      </c>
      <c r="G737" t="s">
        <v>2209</v>
      </c>
      <c r="H737" t="s">
        <v>2244</v>
      </c>
      <c r="I737" t="s">
        <v>2209</v>
      </c>
      <c r="K737" s="86"/>
    </row>
    <row r="738" spans="1:11" customFormat="1" hidden="1" outlineLevel="1" x14ac:dyDescent="0.2">
      <c r="A738" s="212" t="s">
        <v>3039</v>
      </c>
      <c r="B738" s="259">
        <v>45378</v>
      </c>
      <c r="C738" s="260">
        <v>16250</v>
      </c>
      <c r="D738" t="s">
        <v>2935</v>
      </c>
      <c r="E738" s="261" t="s">
        <v>3060</v>
      </c>
      <c r="F738" t="str">
        <f t="shared" si="11"/>
        <v>4537816250</v>
      </c>
      <c r="G738" t="s">
        <v>2206</v>
      </c>
      <c r="H738" t="s">
        <v>2244</v>
      </c>
      <c r="I738" t="s">
        <v>2209</v>
      </c>
      <c r="K738" s="86"/>
    </row>
    <row r="739" spans="1:11" customFormat="1" hidden="1" outlineLevel="1" x14ac:dyDescent="0.2">
      <c r="A739" s="212" t="s">
        <v>3039</v>
      </c>
      <c r="B739" s="259">
        <v>45378</v>
      </c>
      <c r="C739" s="260">
        <v>37500</v>
      </c>
      <c r="D739" t="s">
        <v>358</v>
      </c>
      <c r="E739" s="261" t="s">
        <v>3069</v>
      </c>
      <c r="F739" t="str">
        <f t="shared" si="11"/>
        <v>4537837500</v>
      </c>
      <c r="G739" t="s">
        <v>2203</v>
      </c>
      <c r="H739" t="s">
        <v>2248</v>
      </c>
      <c r="I739" t="s">
        <v>2273</v>
      </c>
      <c r="K739" s="86"/>
    </row>
    <row r="740" spans="1:11" customFormat="1" hidden="1" outlineLevel="1" x14ac:dyDescent="0.2">
      <c r="A740" s="212" t="s">
        <v>3039</v>
      </c>
      <c r="B740" s="259">
        <v>45378</v>
      </c>
      <c r="C740" s="260">
        <v>43500</v>
      </c>
      <c r="D740" t="s">
        <v>16</v>
      </c>
      <c r="E740" s="261" t="s">
        <v>3061</v>
      </c>
      <c r="F740" t="str">
        <f t="shared" si="11"/>
        <v>4537843500</v>
      </c>
      <c r="G740" t="s">
        <v>2209</v>
      </c>
      <c r="H740" t="s">
        <v>2244</v>
      </c>
      <c r="I740" t="s">
        <v>2209</v>
      </c>
      <c r="K740" s="86"/>
    </row>
    <row r="741" spans="1:11" customFormat="1" hidden="1" outlineLevel="1" x14ac:dyDescent="0.2">
      <c r="A741" s="212" t="s">
        <v>3039</v>
      </c>
      <c r="B741" s="259">
        <v>45378</v>
      </c>
      <c r="C741" s="260">
        <v>51932</v>
      </c>
      <c r="D741" t="s">
        <v>2935</v>
      </c>
      <c r="E741" s="261" t="s">
        <v>3070</v>
      </c>
      <c r="F741" t="str">
        <f t="shared" si="11"/>
        <v>4537851932</v>
      </c>
      <c r="G741" t="s">
        <v>2206</v>
      </c>
      <c r="H741" t="s">
        <v>2244</v>
      </c>
      <c r="I741" t="s">
        <v>2209</v>
      </c>
      <c r="K741" s="86"/>
    </row>
    <row r="742" spans="1:11" customFormat="1" hidden="1" outlineLevel="1" x14ac:dyDescent="0.2">
      <c r="A742" s="212" t="s">
        <v>3039</v>
      </c>
      <c r="B742" s="259">
        <v>45378</v>
      </c>
      <c r="C742" s="260">
        <v>56025</v>
      </c>
      <c r="D742" t="s">
        <v>7</v>
      </c>
      <c r="E742" s="261" t="s">
        <v>3071</v>
      </c>
      <c r="F742" t="str">
        <f t="shared" si="11"/>
        <v>4537856025</v>
      </c>
      <c r="G742" t="s">
        <v>2209</v>
      </c>
      <c r="H742" t="s">
        <v>2244</v>
      </c>
      <c r="I742" t="s">
        <v>2209</v>
      </c>
      <c r="K742" s="86"/>
    </row>
    <row r="743" spans="1:11" customFormat="1" hidden="1" outlineLevel="1" x14ac:dyDescent="0.2">
      <c r="A743" s="212" t="s">
        <v>3039</v>
      </c>
      <c r="B743" s="259">
        <v>45378</v>
      </c>
      <c r="C743" s="260">
        <v>105876</v>
      </c>
      <c r="D743" t="s">
        <v>21</v>
      </c>
      <c r="E743" s="261" t="s">
        <v>3072</v>
      </c>
      <c r="F743" t="str">
        <f t="shared" si="11"/>
        <v>45378105876</v>
      </c>
      <c r="G743" t="s">
        <v>2235</v>
      </c>
      <c r="H743" t="s">
        <v>2248</v>
      </c>
      <c r="I743" t="s">
        <v>2235</v>
      </c>
      <c r="K743" s="86"/>
    </row>
    <row r="744" spans="1:11" customFormat="1" hidden="1" outlineLevel="1" x14ac:dyDescent="0.2">
      <c r="A744" s="212" t="s">
        <v>3039</v>
      </c>
      <c r="B744" s="259">
        <v>45378</v>
      </c>
      <c r="C744" s="260">
        <v>155107</v>
      </c>
      <c r="D744" t="s">
        <v>2293</v>
      </c>
      <c r="E744" s="261" t="s">
        <v>3073</v>
      </c>
      <c r="F744" t="str">
        <f t="shared" si="11"/>
        <v>45378155107</v>
      </c>
      <c r="G744" s="276" t="s">
        <v>2202</v>
      </c>
      <c r="H744" s="208" t="s">
        <v>2248</v>
      </c>
      <c r="I744" s="208" t="s">
        <v>2268</v>
      </c>
      <c r="K744" s="86"/>
    </row>
    <row r="745" spans="1:11" customFormat="1" ht="28" hidden="1" outlineLevel="1" x14ac:dyDescent="0.2">
      <c r="A745" s="212" t="s">
        <v>3039</v>
      </c>
      <c r="B745" s="259">
        <v>45379</v>
      </c>
      <c r="C745" s="260">
        <v>1000</v>
      </c>
      <c r="D745" t="s">
        <v>712</v>
      </c>
      <c r="E745" s="261" t="s">
        <v>3074</v>
      </c>
      <c r="F745" t="str">
        <f t="shared" si="11"/>
        <v>453791000</v>
      </c>
      <c r="G745" t="s">
        <v>2236</v>
      </c>
      <c r="H745" t="s">
        <v>2248</v>
      </c>
      <c r="I745" t="s">
        <v>2236</v>
      </c>
      <c r="K745" s="86"/>
    </row>
    <row r="746" spans="1:11" customFormat="1" hidden="1" outlineLevel="1" x14ac:dyDescent="0.2">
      <c r="A746" s="212" t="s">
        <v>3039</v>
      </c>
      <c r="B746" s="259">
        <v>45380</v>
      </c>
      <c r="C746" s="260">
        <v>11000</v>
      </c>
      <c r="D746" t="s">
        <v>3190</v>
      </c>
      <c r="E746" s="261" t="s">
        <v>3075</v>
      </c>
      <c r="F746" t="str">
        <f t="shared" si="11"/>
        <v>4538011000</v>
      </c>
      <c r="G746" t="s">
        <v>2281</v>
      </c>
      <c r="H746" t="s">
        <v>2276</v>
      </c>
      <c r="I746" t="s">
        <v>2269</v>
      </c>
      <c r="K746" s="86"/>
    </row>
    <row r="747" spans="1:11" customFormat="1" ht="28" hidden="1" outlineLevel="1" x14ac:dyDescent="0.2">
      <c r="A747" s="212" t="s">
        <v>3076</v>
      </c>
      <c r="B747" s="258">
        <v>45383</v>
      </c>
      <c r="C747" s="260">
        <v>575</v>
      </c>
      <c r="D747" t="s">
        <v>7</v>
      </c>
      <c r="E747" s="261" t="s">
        <v>3077</v>
      </c>
      <c r="F747" t="str">
        <f t="shared" si="11"/>
        <v>45383575</v>
      </c>
      <c r="G747" t="s">
        <v>2204</v>
      </c>
      <c r="H747" t="s">
        <v>2248</v>
      </c>
      <c r="I747" t="s">
        <v>2262</v>
      </c>
      <c r="K747" s="86"/>
    </row>
    <row r="748" spans="1:11" customFormat="1" hidden="1" outlineLevel="1" x14ac:dyDescent="0.2">
      <c r="A748" s="212" t="s">
        <v>3076</v>
      </c>
      <c r="B748" s="258">
        <v>45383</v>
      </c>
      <c r="C748" s="260">
        <v>990</v>
      </c>
      <c r="D748" t="s">
        <v>7</v>
      </c>
      <c r="E748" s="261" t="s">
        <v>3078</v>
      </c>
      <c r="F748" t="str">
        <f t="shared" si="11"/>
        <v>45383990</v>
      </c>
      <c r="G748" t="s">
        <v>2204</v>
      </c>
      <c r="H748" t="s">
        <v>2248</v>
      </c>
      <c r="I748" t="s">
        <v>2262</v>
      </c>
      <c r="K748" s="86"/>
    </row>
    <row r="749" spans="1:11" customFormat="1" hidden="1" outlineLevel="1" x14ac:dyDescent="0.2">
      <c r="A749" s="212" t="s">
        <v>3076</v>
      </c>
      <c r="B749" s="258">
        <v>45383</v>
      </c>
      <c r="C749" s="260">
        <v>3626.9</v>
      </c>
      <c r="D749" t="s">
        <v>7</v>
      </c>
      <c r="E749" s="261" t="s">
        <v>3079</v>
      </c>
      <c r="F749" t="str">
        <f t="shared" si="11"/>
        <v>453833626,9</v>
      </c>
      <c r="G749" t="s">
        <v>2238</v>
      </c>
      <c r="H749" t="s">
        <v>2246</v>
      </c>
      <c r="I749" t="s">
        <v>2266</v>
      </c>
      <c r="K749" s="86"/>
    </row>
    <row r="750" spans="1:11" customFormat="1" hidden="1" outlineLevel="1" x14ac:dyDescent="0.2">
      <c r="A750" s="212" t="s">
        <v>3076</v>
      </c>
      <c r="B750" s="258">
        <v>45386</v>
      </c>
      <c r="C750" s="260">
        <v>1305</v>
      </c>
      <c r="D750" t="s">
        <v>7</v>
      </c>
      <c r="E750" s="261" t="s">
        <v>3080</v>
      </c>
      <c r="F750" t="str">
        <f t="shared" si="11"/>
        <v>453861305</v>
      </c>
      <c r="G750" t="s">
        <v>2238</v>
      </c>
      <c r="H750" t="s">
        <v>2246</v>
      </c>
      <c r="I750" t="s">
        <v>2266</v>
      </c>
      <c r="K750" s="86"/>
    </row>
    <row r="751" spans="1:11" customFormat="1" hidden="1" outlineLevel="1" x14ac:dyDescent="0.2">
      <c r="A751" s="212" t="s">
        <v>3076</v>
      </c>
      <c r="B751" s="258">
        <v>45387</v>
      </c>
      <c r="C751" s="260">
        <v>3300</v>
      </c>
      <c r="D751" t="s">
        <v>3187</v>
      </c>
      <c r="E751" s="261" t="s">
        <v>3081</v>
      </c>
      <c r="F751" t="str">
        <f t="shared" si="11"/>
        <v>453873300</v>
      </c>
      <c r="G751" t="s">
        <v>2428</v>
      </c>
      <c r="H751" t="s">
        <v>2246</v>
      </c>
      <c r="I751" s="276" t="s">
        <v>2266</v>
      </c>
      <c r="K751" s="86"/>
    </row>
    <row r="752" spans="1:11" customFormat="1" ht="28" hidden="1" outlineLevel="1" x14ac:dyDescent="0.2">
      <c r="A752" s="212" t="s">
        <v>3076</v>
      </c>
      <c r="B752" s="258">
        <v>45387</v>
      </c>
      <c r="C752" s="260">
        <v>6000</v>
      </c>
      <c r="D752" t="s">
        <v>47</v>
      </c>
      <c r="E752" s="261" t="s">
        <v>3082</v>
      </c>
      <c r="F752" t="str">
        <f t="shared" si="11"/>
        <v>453876000</v>
      </c>
      <c r="G752" t="s">
        <v>2224</v>
      </c>
      <c r="H752" t="s">
        <v>2248</v>
      </c>
      <c r="I752" t="s">
        <v>2427</v>
      </c>
      <c r="K752" s="86"/>
    </row>
    <row r="753" spans="1:11" customFormat="1" ht="28" hidden="1" outlineLevel="1" x14ac:dyDescent="0.2">
      <c r="A753" s="212" t="s">
        <v>3076</v>
      </c>
      <c r="B753" s="258">
        <v>45387</v>
      </c>
      <c r="C753" s="260">
        <v>8910</v>
      </c>
      <c r="D753" t="s">
        <v>3180</v>
      </c>
      <c r="E753" s="261" t="s">
        <v>3083</v>
      </c>
      <c r="F753" t="str">
        <f t="shared" si="11"/>
        <v>453878910</v>
      </c>
      <c r="G753" t="s">
        <v>2240</v>
      </c>
      <c r="H753" t="s">
        <v>2248</v>
      </c>
      <c r="I753" t="s">
        <v>2267</v>
      </c>
      <c r="K753" s="86"/>
    </row>
    <row r="754" spans="1:11" customFormat="1" hidden="1" outlineLevel="1" x14ac:dyDescent="0.2">
      <c r="A754" s="212" t="s">
        <v>3076</v>
      </c>
      <c r="B754" s="258">
        <v>45387</v>
      </c>
      <c r="C754" s="260">
        <v>52500</v>
      </c>
      <c r="D754" t="s">
        <v>358</v>
      </c>
      <c r="E754" s="261" t="s">
        <v>3084</v>
      </c>
      <c r="F754" t="str">
        <f t="shared" si="11"/>
        <v>4538752500</v>
      </c>
      <c r="G754" t="s">
        <v>2203</v>
      </c>
      <c r="H754" t="s">
        <v>2248</v>
      </c>
      <c r="I754" t="s">
        <v>2273</v>
      </c>
      <c r="K754" s="86"/>
    </row>
    <row r="755" spans="1:11" customFormat="1" hidden="1" outlineLevel="1" x14ac:dyDescent="0.2">
      <c r="A755" s="212" t="s">
        <v>3076</v>
      </c>
      <c r="B755" s="258">
        <v>45391</v>
      </c>
      <c r="C755" s="260">
        <v>16000</v>
      </c>
      <c r="D755" t="s">
        <v>2293</v>
      </c>
      <c r="E755" s="261" t="s">
        <v>3073</v>
      </c>
      <c r="F755" t="str">
        <f t="shared" si="11"/>
        <v>4539116000</v>
      </c>
      <c r="G755" s="276" t="s">
        <v>2202</v>
      </c>
      <c r="H755" s="208" t="s">
        <v>2248</v>
      </c>
      <c r="I755" s="208" t="s">
        <v>2268</v>
      </c>
      <c r="K755" s="86"/>
    </row>
    <row r="756" spans="1:11" customFormat="1" hidden="1" outlineLevel="1" x14ac:dyDescent="0.2">
      <c r="A756" s="212" t="s">
        <v>3076</v>
      </c>
      <c r="B756" s="258">
        <v>45391</v>
      </c>
      <c r="C756" s="260">
        <v>17000</v>
      </c>
      <c r="D756" t="s">
        <v>217</v>
      </c>
      <c r="E756" s="261" t="s">
        <v>3085</v>
      </c>
      <c r="F756" t="str">
        <f t="shared" si="11"/>
        <v>4539117000</v>
      </c>
      <c r="G756" s="276" t="s">
        <v>2220</v>
      </c>
      <c r="H756" s="208" t="s">
        <v>2245</v>
      </c>
      <c r="I756" s="208" t="s">
        <v>2272</v>
      </c>
      <c r="K756" s="86"/>
    </row>
    <row r="757" spans="1:11" customFormat="1" ht="28" hidden="1" outlineLevel="1" x14ac:dyDescent="0.2">
      <c r="A757" s="212" t="s">
        <v>3076</v>
      </c>
      <c r="B757" s="258">
        <v>45391</v>
      </c>
      <c r="C757" s="260">
        <v>80000</v>
      </c>
      <c r="D757" t="s">
        <v>9</v>
      </c>
      <c r="E757" s="261" t="s">
        <v>3086</v>
      </c>
      <c r="F757" t="str">
        <f t="shared" si="11"/>
        <v>4539180000</v>
      </c>
      <c r="G757" t="s">
        <v>2213</v>
      </c>
      <c r="H757" t="s">
        <v>2248</v>
      </c>
      <c r="I757" t="s">
        <v>2213</v>
      </c>
      <c r="K757" s="86"/>
    </row>
    <row r="758" spans="1:11" customFormat="1" ht="15" hidden="1" customHeight="1" outlineLevel="1" x14ac:dyDescent="0.2">
      <c r="A758" s="212" t="s">
        <v>3076</v>
      </c>
      <c r="B758" s="258">
        <v>45397</v>
      </c>
      <c r="C758" s="260">
        <v>500</v>
      </c>
      <c r="D758" t="s">
        <v>2289</v>
      </c>
      <c r="E758" s="261" t="s">
        <v>3087</v>
      </c>
      <c r="F758" t="str">
        <f t="shared" si="11"/>
        <v>45397500</v>
      </c>
      <c r="G758" t="s">
        <v>2206</v>
      </c>
      <c r="H758" t="s">
        <v>2244</v>
      </c>
      <c r="I758" t="s">
        <v>2209</v>
      </c>
      <c r="K758" s="86"/>
    </row>
    <row r="759" spans="1:11" customFormat="1" hidden="1" outlineLevel="1" x14ac:dyDescent="0.2">
      <c r="A759" s="212" t="s">
        <v>3076</v>
      </c>
      <c r="B759" s="258">
        <v>45397</v>
      </c>
      <c r="C759" s="260">
        <v>1305</v>
      </c>
      <c r="D759" t="s">
        <v>7</v>
      </c>
      <c r="E759" s="261" t="s">
        <v>3088</v>
      </c>
      <c r="F759" t="str">
        <f t="shared" si="11"/>
        <v>453971305</v>
      </c>
      <c r="G759" t="s">
        <v>2238</v>
      </c>
      <c r="H759" t="s">
        <v>2246</v>
      </c>
      <c r="I759" t="s">
        <v>2266</v>
      </c>
      <c r="K759" s="86"/>
    </row>
    <row r="760" spans="1:11" customFormat="1" ht="28" hidden="1" outlineLevel="1" x14ac:dyDescent="0.2">
      <c r="A760" s="212" t="s">
        <v>3076</v>
      </c>
      <c r="B760" s="258">
        <v>45397</v>
      </c>
      <c r="C760" s="260">
        <v>4958.74</v>
      </c>
      <c r="D760" t="s">
        <v>25</v>
      </c>
      <c r="E760" s="261" t="s">
        <v>3089</v>
      </c>
      <c r="F760" t="str">
        <f t="shared" si="11"/>
        <v>453974958,74</v>
      </c>
      <c r="G760" t="s">
        <v>2221</v>
      </c>
      <c r="H760" t="s">
        <v>2248</v>
      </c>
      <c r="I760" t="s">
        <v>2267</v>
      </c>
      <c r="K760" s="86"/>
    </row>
    <row r="761" spans="1:11" customFormat="1" hidden="1" outlineLevel="1" x14ac:dyDescent="0.2">
      <c r="A761" s="212" t="s">
        <v>3076</v>
      </c>
      <c r="B761" s="258">
        <v>45397</v>
      </c>
      <c r="C761" s="260">
        <v>5136.46</v>
      </c>
      <c r="D761" t="s">
        <v>3191</v>
      </c>
      <c r="E761" s="261" t="s">
        <v>3090</v>
      </c>
      <c r="F761" t="str">
        <f t="shared" si="11"/>
        <v>453975136,46</v>
      </c>
      <c r="G761" t="s">
        <v>2238</v>
      </c>
      <c r="H761" t="s">
        <v>2246</v>
      </c>
      <c r="I761" t="s">
        <v>2266</v>
      </c>
      <c r="K761" s="86"/>
    </row>
    <row r="762" spans="1:11" customFormat="1" ht="28" hidden="1" outlineLevel="1" x14ac:dyDescent="0.2">
      <c r="A762" s="212" t="s">
        <v>3076</v>
      </c>
      <c r="B762" s="258">
        <v>45397</v>
      </c>
      <c r="C762" s="260">
        <v>6734.16</v>
      </c>
      <c r="D762" t="s">
        <v>2991</v>
      </c>
      <c r="E762" s="261" t="s">
        <v>3091</v>
      </c>
      <c r="F762" t="str">
        <f t="shared" si="11"/>
        <v>453976734,16</v>
      </c>
      <c r="G762" t="s">
        <v>2203</v>
      </c>
      <c r="H762" t="s">
        <v>2248</v>
      </c>
      <c r="I762" t="s">
        <v>2273</v>
      </c>
      <c r="K762" s="86"/>
    </row>
    <row r="763" spans="1:11" customFormat="1" hidden="1" outlineLevel="1" x14ac:dyDescent="0.2">
      <c r="A763" s="212" t="s">
        <v>3076</v>
      </c>
      <c r="B763" s="258">
        <v>45397</v>
      </c>
      <c r="C763" s="260">
        <v>55400</v>
      </c>
      <c r="D763" t="s">
        <v>2860</v>
      </c>
      <c r="E763" s="261" t="s">
        <v>3092</v>
      </c>
      <c r="F763" t="str">
        <f t="shared" si="11"/>
        <v>4539755400</v>
      </c>
      <c r="G763" s="276" t="s">
        <v>2201</v>
      </c>
      <c r="H763" t="s">
        <v>2248</v>
      </c>
      <c r="I763" s="208" t="s">
        <v>2265</v>
      </c>
      <c r="K763" s="86"/>
    </row>
    <row r="764" spans="1:11" customFormat="1" ht="28" hidden="1" outlineLevel="1" x14ac:dyDescent="0.2">
      <c r="A764" s="212" t="s">
        <v>3076</v>
      </c>
      <c r="B764" s="258">
        <v>45397</v>
      </c>
      <c r="C764" s="260">
        <v>734371.14</v>
      </c>
      <c r="D764" t="s">
        <v>28</v>
      </c>
      <c r="E764" s="261" t="s">
        <v>3093</v>
      </c>
      <c r="F764" t="str">
        <f t="shared" si="11"/>
        <v>45397734371,14</v>
      </c>
      <c r="G764" t="s">
        <v>2236</v>
      </c>
      <c r="H764" t="s">
        <v>2248</v>
      </c>
      <c r="I764" t="s">
        <v>2236</v>
      </c>
      <c r="K764" s="86"/>
    </row>
    <row r="765" spans="1:11" customFormat="1" hidden="1" outlineLevel="1" x14ac:dyDescent="0.2">
      <c r="A765" s="212" t="s">
        <v>3076</v>
      </c>
      <c r="B765" s="258">
        <v>45398</v>
      </c>
      <c r="C765" s="260">
        <v>580.25</v>
      </c>
      <c r="D765" t="s">
        <v>7</v>
      </c>
      <c r="E765" s="261" t="s">
        <v>12</v>
      </c>
      <c r="F765" t="str">
        <f t="shared" si="11"/>
        <v>45398580,25</v>
      </c>
      <c r="G765" t="s">
        <v>2204</v>
      </c>
      <c r="H765" t="s">
        <v>2248</v>
      </c>
      <c r="I765" t="s">
        <v>2262</v>
      </c>
      <c r="K765" s="86"/>
    </row>
    <row r="766" spans="1:11" customFormat="1" hidden="1" outlineLevel="1" x14ac:dyDescent="0.2">
      <c r="A766" s="212" t="s">
        <v>3076</v>
      </c>
      <c r="B766" s="258">
        <v>45398</v>
      </c>
      <c r="C766" s="260">
        <v>15225</v>
      </c>
      <c r="D766" t="s">
        <v>2468</v>
      </c>
      <c r="E766" s="261" t="s">
        <v>3094</v>
      </c>
      <c r="F766" t="str">
        <f t="shared" si="11"/>
        <v>4539815225</v>
      </c>
      <c r="G766" t="s">
        <v>2209</v>
      </c>
      <c r="H766" t="s">
        <v>2244</v>
      </c>
      <c r="I766" t="s">
        <v>2209</v>
      </c>
      <c r="K766" s="86"/>
    </row>
    <row r="767" spans="1:11" customFormat="1" hidden="1" outlineLevel="1" x14ac:dyDescent="0.2">
      <c r="A767" s="212" t="s">
        <v>3076</v>
      </c>
      <c r="B767" s="258">
        <v>45398</v>
      </c>
      <c r="C767" s="260">
        <v>16250</v>
      </c>
      <c r="D767" t="s">
        <v>2935</v>
      </c>
      <c r="E767" s="261" t="s">
        <v>3095</v>
      </c>
      <c r="F767" t="str">
        <f t="shared" si="11"/>
        <v>4539816250</v>
      </c>
      <c r="G767" t="s">
        <v>2206</v>
      </c>
      <c r="H767" t="s">
        <v>2244</v>
      </c>
      <c r="I767" t="s">
        <v>2209</v>
      </c>
      <c r="K767" s="86"/>
    </row>
    <row r="768" spans="1:11" customFormat="1" hidden="1" outlineLevel="1" x14ac:dyDescent="0.2">
      <c r="A768" s="212" t="s">
        <v>3076</v>
      </c>
      <c r="B768" s="258">
        <v>45398</v>
      </c>
      <c r="C768" s="260">
        <v>43500</v>
      </c>
      <c r="D768" t="s">
        <v>16</v>
      </c>
      <c r="E768" s="261" t="s">
        <v>3096</v>
      </c>
      <c r="F768" t="str">
        <f t="shared" si="11"/>
        <v>4539843500</v>
      </c>
      <c r="G768" t="s">
        <v>2209</v>
      </c>
      <c r="H768" t="s">
        <v>2244</v>
      </c>
      <c r="I768" t="s">
        <v>2209</v>
      </c>
      <c r="K768" s="86"/>
    </row>
    <row r="769" spans="1:11" customFormat="1" hidden="1" outlineLevel="1" x14ac:dyDescent="0.2">
      <c r="A769" s="212" t="s">
        <v>3076</v>
      </c>
      <c r="B769" s="258">
        <v>45398</v>
      </c>
      <c r="C769" s="260">
        <v>50025</v>
      </c>
      <c r="D769" t="s">
        <v>7</v>
      </c>
      <c r="E769" s="261" t="s">
        <v>3097</v>
      </c>
      <c r="F769" t="str">
        <f t="shared" si="11"/>
        <v>4539850025</v>
      </c>
      <c r="G769" t="s">
        <v>2209</v>
      </c>
      <c r="H769" t="s">
        <v>2244</v>
      </c>
      <c r="I769" t="s">
        <v>2209</v>
      </c>
      <c r="K769" s="86"/>
    </row>
    <row r="770" spans="1:11" customFormat="1" hidden="1" outlineLevel="1" x14ac:dyDescent="0.2">
      <c r="A770" s="212" t="s">
        <v>3076</v>
      </c>
      <c r="B770" s="258">
        <v>45398</v>
      </c>
      <c r="C770" s="260">
        <v>247044</v>
      </c>
      <c r="D770" t="s">
        <v>21</v>
      </c>
      <c r="E770" s="261" t="s">
        <v>3098</v>
      </c>
      <c r="F770" t="str">
        <f t="shared" ref="F770:F833" si="12">B770&amp;C770</f>
        <v>45398247044</v>
      </c>
      <c r="G770" t="s">
        <v>2235</v>
      </c>
      <c r="H770" t="s">
        <v>2248</v>
      </c>
      <c r="I770" t="s">
        <v>2235</v>
      </c>
      <c r="K770" s="86"/>
    </row>
    <row r="771" spans="1:11" customFormat="1" hidden="1" outlineLevel="1" x14ac:dyDescent="0.2">
      <c r="A771" s="212" t="s">
        <v>3076</v>
      </c>
      <c r="B771" s="258">
        <v>45398</v>
      </c>
      <c r="C771" s="260">
        <v>300000</v>
      </c>
      <c r="D771" t="s">
        <v>2470</v>
      </c>
      <c r="E771" s="261" t="s">
        <v>3099</v>
      </c>
      <c r="F771" t="str">
        <f t="shared" si="12"/>
        <v>45398300000</v>
      </c>
      <c r="G771" t="s">
        <v>2222</v>
      </c>
      <c r="H771" t="s">
        <v>2248</v>
      </c>
      <c r="I771" t="s">
        <v>2269</v>
      </c>
      <c r="K771" s="86"/>
    </row>
    <row r="772" spans="1:11" customFormat="1" hidden="1" outlineLevel="1" x14ac:dyDescent="0.2">
      <c r="A772" s="212" t="s">
        <v>3076</v>
      </c>
      <c r="B772" s="258">
        <v>45399</v>
      </c>
      <c r="C772" s="260">
        <v>300</v>
      </c>
      <c r="D772" t="s">
        <v>7</v>
      </c>
      <c r="E772" s="261" t="s">
        <v>12</v>
      </c>
      <c r="F772" t="str">
        <f t="shared" si="12"/>
        <v>45399300</v>
      </c>
      <c r="G772" t="s">
        <v>2204</v>
      </c>
      <c r="H772" t="s">
        <v>2248</v>
      </c>
      <c r="I772" t="s">
        <v>2262</v>
      </c>
      <c r="K772" s="86"/>
    </row>
    <row r="773" spans="1:11" customFormat="1" hidden="1" outlineLevel="1" x14ac:dyDescent="0.2">
      <c r="A773" s="212" t="s">
        <v>3076</v>
      </c>
      <c r="B773" s="258">
        <v>45399</v>
      </c>
      <c r="C773" s="260">
        <v>30000</v>
      </c>
      <c r="D773" t="s">
        <v>2293</v>
      </c>
      <c r="E773" s="261" t="s">
        <v>3073</v>
      </c>
      <c r="F773" t="str">
        <f t="shared" si="12"/>
        <v>4539930000</v>
      </c>
      <c r="G773" s="276" t="s">
        <v>2202</v>
      </c>
      <c r="H773" s="208" t="s">
        <v>2248</v>
      </c>
      <c r="I773" s="208" t="s">
        <v>2268</v>
      </c>
      <c r="K773" s="86"/>
    </row>
    <row r="774" spans="1:11" customFormat="1" ht="28" hidden="1" outlineLevel="1" x14ac:dyDescent="0.2">
      <c r="A774" s="212" t="s">
        <v>3076</v>
      </c>
      <c r="B774" s="258">
        <v>45399</v>
      </c>
      <c r="C774" s="260">
        <v>72695</v>
      </c>
      <c r="D774" t="s">
        <v>2861</v>
      </c>
      <c r="E774" s="261" t="s">
        <v>3100</v>
      </c>
      <c r="F774" t="str">
        <f t="shared" si="12"/>
        <v>4539972695</v>
      </c>
      <c r="G774" t="s">
        <v>2228</v>
      </c>
      <c r="H774" t="s">
        <v>2276</v>
      </c>
      <c r="I774" t="s">
        <v>2276</v>
      </c>
      <c r="K774" s="86"/>
    </row>
    <row r="775" spans="1:11" customFormat="1" hidden="1" outlineLevel="1" x14ac:dyDescent="0.2">
      <c r="A775" s="212" t="s">
        <v>3076</v>
      </c>
      <c r="B775" s="258">
        <v>45406</v>
      </c>
      <c r="C775" s="260">
        <v>8422.86</v>
      </c>
      <c r="D775" t="s">
        <v>7</v>
      </c>
      <c r="E775" s="261" t="s">
        <v>3101</v>
      </c>
      <c r="F775" t="str">
        <f t="shared" si="12"/>
        <v>454068422,86</v>
      </c>
      <c r="G775" t="s">
        <v>2426</v>
      </c>
      <c r="H775" t="s">
        <v>2248</v>
      </c>
      <c r="I775" t="s">
        <v>2276</v>
      </c>
      <c r="K775" s="86"/>
    </row>
    <row r="776" spans="1:11" customFormat="1" hidden="1" outlineLevel="1" x14ac:dyDescent="0.2">
      <c r="A776" s="212" t="s">
        <v>3076</v>
      </c>
      <c r="B776" s="258">
        <v>45407</v>
      </c>
      <c r="C776" s="260">
        <v>2130.79</v>
      </c>
      <c r="D776" t="s">
        <v>7</v>
      </c>
      <c r="E776" s="261" t="s">
        <v>12</v>
      </c>
      <c r="F776" t="str">
        <f t="shared" si="12"/>
        <v>454072130,79</v>
      </c>
      <c r="G776" t="s">
        <v>2204</v>
      </c>
      <c r="H776" t="s">
        <v>2248</v>
      </c>
      <c r="I776" t="s">
        <v>2262</v>
      </c>
      <c r="K776" s="86"/>
    </row>
    <row r="777" spans="1:11" customFormat="1" hidden="1" outlineLevel="1" x14ac:dyDescent="0.2">
      <c r="A777" s="212" t="s">
        <v>3076</v>
      </c>
      <c r="B777" s="258">
        <v>45407</v>
      </c>
      <c r="C777" s="260">
        <v>90000</v>
      </c>
      <c r="D777" t="s">
        <v>358</v>
      </c>
      <c r="E777" s="261" t="s">
        <v>3102</v>
      </c>
      <c r="F777" t="str">
        <f t="shared" si="12"/>
        <v>4540790000</v>
      </c>
      <c r="G777" t="s">
        <v>2203</v>
      </c>
      <c r="H777" t="s">
        <v>2248</v>
      </c>
      <c r="I777" t="s">
        <v>2273</v>
      </c>
      <c r="K777" s="86"/>
    </row>
    <row r="778" spans="1:11" customFormat="1" hidden="1" outlineLevel="1" x14ac:dyDescent="0.2">
      <c r="A778" s="212" t="s">
        <v>3076</v>
      </c>
      <c r="B778" s="258">
        <v>45407</v>
      </c>
      <c r="C778" s="260">
        <v>162527</v>
      </c>
      <c r="D778" t="s">
        <v>2293</v>
      </c>
      <c r="E778" s="261" t="s">
        <v>3073</v>
      </c>
      <c r="F778" t="str">
        <f t="shared" si="12"/>
        <v>45407162527</v>
      </c>
      <c r="G778" s="276" t="s">
        <v>2202</v>
      </c>
      <c r="H778" s="208" t="s">
        <v>2248</v>
      </c>
      <c r="I778" s="208" t="s">
        <v>2268</v>
      </c>
      <c r="K778" s="86"/>
    </row>
    <row r="779" spans="1:11" customFormat="1" hidden="1" outlineLevel="1" x14ac:dyDescent="0.2">
      <c r="A779" s="212" t="s">
        <v>3076</v>
      </c>
      <c r="B779" s="258">
        <v>45409</v>
      </c>
      <c r="C779" s="260">
        <v>1348.8</v>
      </c>
      <c r="D779" t="s">
        <v>7</v>
      </c>
      <c r="E779" s="261" t="s">
        <v>12</v>
      </c>
      <c r="F779" t="str">
        <f t="shared" si="12"/>
        <v>454091348,8</v>
      </c>
      <c r="G779" t="s">
        <v>2204</v>
      </c>
      <c r="H779" t="s">
        <v>2248</v>
      </c>
      <c r="I779" t="s">
        <v>2262</v>
      </c>
      <c r="K779" s="86"/>
    </row>
    <row r="780" spans="1:11" customFormat="1" hidden="1" outlineLevel="1" x14ac:dyDescent="0.2">
      <c r="A780" s="212" t="s">
        <v>3076</v>
      </c>
      <c r="B780" s="258">
        <v>45409</v>
      </c>
      <c r="C780" s="260">
        <v>2907</v>
      </c>
      <c r="D780" t="s">
        <v>2935</v>
      </c>
      <c r="E780" s="261" t="s">
        <v>3103</v>
      </c>
      <c r="F780" t="str">
        <f t="shared" si="12"/>
        <v>454092907</v>
      </c>
      <c r="G780" t="s">
        <v>2211</v>
      </c>
      <c r="H780" t="s">
        <v>2245</v>
      </c>
      <c r="I780" t="s">
        <v>2271</v>
      </c>
      <c r="K780" s="86"/>
    </row>
    <row r="781" spans="1:11" customFormat="1" ht="28" hidden="1" outlineLevel="1" x14ac:dyDescent="0.2">
      <c r="A781" s="212" t="s">
        <v>3076</v>
      </c>
      <c r="B781" s="258">
        <v>45409</v>
      </c>
      <c r="C781" s="260">
        <v>7000</v>
      </c>
      <c r="D781" t="s">
        <v>17</v>
      </c>
      <c r="E781" s="261" t="s">
        <v>3104</v>
      </c>
      <c r="F781" t="str">
        <f t="shared" si="12"/>
        <v>454097000</v>
      </c>
      <c r="G781" t="s">
        <v>2240</v>
      </c>
      <c r="H781" t="s">
        <v>2248</v>
      </c>
      <c r="I781" t="s">
        <v>2267</v>
      </c>
      <c r="K781" s="86"/>
    </row>
    <row r="782" spans="1:11" customFormat="1" ht="28" hidden="1" outlineLevel="1" x14ac:dyDescent="0.2">
      <c r="A782" s="212" t="s">
        <v>3076</v>
      </c>
      <c r="B782" s="258">
        <v>45409</v>
      </c>
      <c r="C782" s="260">
        <v>9450</v>
      </c>
      <c r="D782" t="s">
        <v>88</v>
      </c>
      <c r="E782" s="261" t="s">
        <v>3105</v>
      </c>
      <c r="F782" t="str">
        <f t="shared" si="12"/>
        <v>454099450</v>
      </c>
      <c r="G782" t="s">
        <v>2201</v>
      </c>
      <c r="H782" t="s">
        <v>2248</v>
      </c>
      <c r="I782" t="s">
        <v>2265</v>
      </c>
      <c r="K782" s="86"/>
    </row>
    <row r="783" spans="1:11" customFormat="1" ht="28" hidden="1" outlineLevel="1" x14ac:dyDescent="0.2">
      <c r="A783" s="212" t="s">
        <v>3076</v>
      </c>
      <c r="B783" s="258">
        <v>45409</v>
      </c>
      <c r="C783" s="260">
        <v>13630</v>
      </c>
      <c r="D783" t="s">
        <v>8</v>
      </c>
      <c r="E783" s="261" t="s">
        <v>3106</v>
      </c>
      <c r="F783" t="str">
        <f t="shared" si="12"/>
        <v>4540913630</v>
      </c>
      <c r="G783" t="s">
        <v>2284</v>
      </c>
      <c r="H783" t="s">
        <v>2248</v>
      </c>
      <c r="I783" t="s">
        <v>2276</v>
      </c>
      <c r="K783" s="86"/>
    </row>
    <row r="784" spans="1:11" customFormat="1" hidden="1" outlineLevel="1" x14ac:dyDescent="0.2">
      <c r="A784" s="212" t="s">
        <v>3076</v>
      </c>
      <c r="B784" s="258">
        <v>45409</v>
      </c>
      <c r="C784" s="260">
        <v>17485</v>
      </c>
      <c r="D784" t="s">
        <v>2468</v>
      </c>
      <c r="E784" s="261" t="s">
        <v>3094</v>
      </c>
      <c r="F784" t="str">
        <f t="shared" si="12"/>
        <v>4540917485</v>
      </c>
      <c r="G784" t="s">
        <v>2209</v>
      </c>
      <c r="H784" t="s">
        <v>2244</v>
      </c>
      <c r="I784" t="s">
        <v>2209</v>
      </c>
      <c r="K784" s="86"/>
    </row>
    <row r="785" spans="1:11" customFormat="1" hidden="1" outlineLevel="1" x14ac:dyDescent="0.2">
      <c r="A785" s="212" t="s">
        <v>3076</v>
      </c>
      <c r="B785" s="258">
        <v>45409</v>
      </c>
      <c r="C785" s="260">
        <v>19359</v>
      </c>
      <c r="D785" t="s">
        <v>2935</v>
      </c>
      <c r="E785" s="261" t="s">
        <v>3095</v>
      </c>
      <c r="F785" t="str">
        <f t="shared" si="12"/>
        <v>4540919359</v>
      </c>
      <c r="G785" t="s">
        <v>2206</v>
      </c>
      <c r="H785" t="s">
        <v>2244</v>
      </c>
      <c r="I785" t="s">
        <v>2209</v>
      </c>
      <c r="K785" s="86"/>
    </row>
    <row r="786" spans="1:11" customFormat="1" ht="28" hidden="1" outlineLevel="1" x14ac:dyDescent="0.2">
      <c r="A786" s="212" t="s">
        <v>3076</v>
      </c>
      <c r="B786" s="258">
        <v>45409</v>
      </c>
      <c r="C786" s="260">
        <v>25252</v>
      </c>
      <c r="D786" t="s">
        <v>8</v>
      </c>
      <c r="E786" s="261" t="s">
        <v>3107</v>
      </c>
      <c r="F786" t="str">
        <f t="shared" si="12"/>
        <v>4540925252</v>
      </c>
      <c r="G786" t="s">
        <v>2284</v>
      </c>
      <c r="H786" t="s">
        <v>2248</v>
      </c>
      <c r="I786" t="s">
        <v>2276</v>
      </c>
      <c r="K786" s="86"/>
    </row>
    <row r="787" spans="1:11" customFormat="1" ht="28" hidden="1" outlineLevel="1" x14ac:dyDescent="0.2">
      <c r="A787" s="212" t="s">
        <v>3076</v>
      </c>
      <c r="B787" s="258">
        <v>45409</v>
      </c>
      <c r="C787" s="260">
        <v>33670.800000000003</v>
      </c>
      <c r="D787" t="s">
        <v>2991</v>
      </c>
      <c r="E787" s="261" t="s">
        <v>3108</v>
      </c>
      <c r="F787" t="str">
        <f t="shared" si="12"/>
        <v>4540933670,8</v>
      </c>
      <c r="G787" t="s">
        <v>2203</v>
      </c>
      <c r="H787" t="s">
        <v>2248</v>
      </c>
      <c r="I787" t="s">
        <v>2273</v>
      </c>
      <c r="K787" s="86"/>
    </row>
    <row r="788" spans="1:11" customFormat="1" hidden="1" outlineLevel="1" x14ac:dyDescent="0.2">
      <c r="A788" s="212" t="s">
        <v>3076</v>
      </c>
      <c r="B788" s="258">
        <v>45409</v>
      </c>
      <c r="C788" s="260">
        <v>49955</v>
      </c>
      <c r="D788" t="s">
        <v>16</v>
      </c>
      <c r="E788" s="261" t="s">
        <v>3096</v>
      </c>
      <c r="F788" t="str">
        <f t="shared" si="12"/>
        <v>4540949955</v>
      </c>
      <c r="G788" t="s">
        <v>2209</v>
      </c>
      <c r="H788" t="s">
        <v>2244</v>
      </c>
      <c r="I788" t="s">
        <v>2209</v>
      </c>
      <c r="K788" s="86"/>
    </row>
    <row r="789" spans="1:11" customFormat="1" hidden="1" outlineLevel="1" x14ac:dyDescent="0.2">
      <c r="A789" s="212" t="s">
        <v>3076</v>
      </c>
      <c r="B789" s="258">
        <v>45409</v>
      </c>
      <c r="C789" s="260">
        <v>55520</v>
      </c>
      <c r="D789" t="s">
        <v>2935</v>
      </c>
      <c r="E789" s="261" t="s">
        <v>3109</v>
      </c>
      <c r="F789" t="str">
        <f t="shared" si="12"/>
        <v>4540955520</v>
      </c>
      <c r="G789" t="s">
        <v>2206</v>
      </c>
      <c r="H789" t="s">
        <v>2244</v>
      </c>
      <c r="I789" t="s">
        <v>2209</v>
      </c>
      <c r="K789" s="86"/>
    </row>
    <row r="790" spans="1:11" customFormat="1" hidden="1" outlineLevel="1" x14ac:dyDescent="0.2">
      <c r="A790" s="212" t="s">
        <v>3076</v>
      </c>
      <c r="B790" s="258">
        <v>45409</v>
      </c>
      <c r="C790" s="260">
        <v>66922</v>
      </c>
      <c r="D790" t="s">
        <v>7</v>
      </c>
      <c r="E790" s="261" t="s">
        <v>3110</v>
      </c>
      <c r="F790" t="str">
        <f t="shared" si="12"/>
        <v>4540966922</v>
      </c>
      <c r="G790" t="s">
        <v>2209</v>
      </c>
      <c r="H790" t="s">
        <v>2244</v>
      </c>
      <c r="I790" t="s">
        <v>2209</v>
      </c>
      <c r="K790" s="86"/>
    </row>
    <row r="791" spans="1:11" customFormat="1" hidden="1" outlineLevel="1" x14ac:dyDescent="0.2">
      <c r="A791" s="212" t="s">
        <v>3076</v>
      </c>
      <c r="B791" s="258">
        <v>45409</v>
      </c>
      <c r="C791" s="260">
        <v>146185.97</v>
      </c>
      <c r="D791" t="s">
        <v>23</v>
      </c>
      <c r="E791" s="261" t="s">
        <v>3111</v>
      </c>
      <c r="F791" t="str">
        <f t="shared" si="12"/>
        <v>45409146185,97</v>
      </c>
      <c r="G791" t="s">
        <v>2218</v>
      </c>
      <c r="H791" t="s">
        <v>2248</v>
      </c>
      <c r="I791" t="s">
        <v>2218</v>
      </c>
      <c r="K791" s="86"/>
    </row>
    <row r="792" spans="1:11" customFormat="1" hidden="1" outlineLevel="1" x14ac:dyDescent="0.2">
      <c r="A792" s="212" t="s">
        <v>3076</v>
      </c>
      <c r="B792" s="258">
        <v>45409</v>
      </c>
      <c r="C792" s="260">
        <v>203723.07</v>
      </c>
      <c r="D792" t="s">
        <v>21</v>
      </c>
      <c r="E792" s="261" t="s">
        <v>3112</v>
      </c>
      <c r="F792" t="str">
        <f t="shared" si="12"/>
        <v>45409203723,07</v>
      </c>
      <c r="G792" t="s">
        <v>2235</v>
      </c>
      <c r="H792" t="s">
        <v>2248</v>
      </c>
      <c r="I792" t="s">
        <v>2235</v>
      </c>
      <c r="K792" s="86"/>
    </row>
    <row r="793" spans="1:11" customFormat="1" hidden="1" outlineLevel="1" x14ac:dyDescent="0.2">
      <c r="A793" s="212" t="s">
        <v>3076</v>
      </c>
      <c r="B793" s="258">
        <v>45411</v>
      </c>
      <c r="C793" s="260">
        <v>1915.16</v>
      </c>
      <c r="D793" t="s">
        <v>7</v>
      </c>
      <c r="E793" s="261" t="s">
        <v>3113</v>
      </c>
      <c r="F793" t="str">
        <f t="shared" si="12"/>
        <v>454111915,16</v>
      </c>
      <c r="G793" t="s">
        <v>2426</v>
      </c>
      <c r="H793" t="s">
        <v>2248</v>
      </c>
      <c r="I793" t="s">
        <v>2276</v>
      </c>
      <c r="K793" s="86"/>
    </row>
    <row r="794" spans="1:11" customFormat="1" ht="28" hidden="1" outlineLevel="1" x14ac:dyDescent="0.2">
      <c r="A794" s="212" t="s">
        <v>3114</v>
      </c>
      <c r="B794" s="258">
        <v>45414</v>
      </c>
      <c r="C794" s="260">
        <v>675</v>
      </c>
      <c r="D794" t="s">
        <v>7</v>
      </c>
      <c r="E794" s="261" t="s">
        <v>3115</v>
      </c>
      <c r="F794" t="str">
        <f t="shared" si="12"/>
        <v>45414675</v>
      </c>
      <c r="G794" t="s">
        <v>2204</v>
      </c>
      <c r="H794" t="s">
        <v>2248</v>
      </c>
      <c r="I794" t="s">
        <v>2262</v>
      </c>
      <c r="K794" s="86"/>
    </row>
    <row r="795" spans="1:11" customFormat="1" hidden="1" outlineLevel="1" x14ac:dyDescent="0.2">
      <c r="A795" s="212" t="s">
        <v>3114</v>
      </c>
      <c r="B795" s="258">
        <v>45414</v>
      </c>
      <c r="C795" s="260">
        <v>990</v>
      </c>
      <c r="D795" t="s">
        <v>7</v>
      </c>
      <c r="E795" s="261" t="s">
        <v>3116</v>
      </c>
      <c r="F795" t="str">
        <f t="shared" si="12"/>
        <v>45414990</v>
      </c>
      <c r="G795" t="s">
        <v>2204</v>
      </c>
      <c r="H795" t="s">
        <v>2248</v>
      </c>
      <c r="I795" t="s">
        <v>2262</v>
      </c>
      <c r="K795" s="86"/>
    </row>
    <row r="796" spans="1:11" customFormat="1" hidden="1" outlineLevel="1" x14ac:dyDescent="0.2">
      <c r="A796" s="212" t="s">
        <v>3114</v>
      </c>
      <c r="B796" s="258">
        <v>45415</v>
      </c>
      <c r="C796" s="260">
        <v>50000</v>
      </c>
      <c r="D796" t="s">
        <v>9</v>
      </c>
      <c r="E796" s="261" t="s">
        <v>3117</v>
      </c>
      <c r="F796" t="str">
        <f t="shared" si="12"/>
        <v>4541550000</v>
      </c>
      <c r="G796" t="s">
        <v>2213</v>
      </c>
      <c r="H796" t="s">
        <v>2248</v>
      </c>
      <c r="I796" t="s">
        <v>2213</v>
      </c>
      <c r="K796" s="86"/>
    </row>
    <row r="797" spans="1:11" customFormat="1" hidden="1" outlineLevel="1" x14ac:dyDescent="0.2">
      <c r="A797" s="212" t="s">
        <v>3114</v>
      </c>
      <c r="B797" s="258">
        <v>45415</v>
      </c>
      <c r="C797" s="260">
        <v>55400</v>
      </c>
      <c r="D797" t="s">
        <v>2860</v>
      </c>
      <c r="E797" s="261" t="s">
        <v>3118</v>
      </c>
      <c r="F797" t="str">
        <f t="shared" si="12"/>
        <v>4541555400</v>
      </c>
      <c r="G797" s="276" t="s">
        <v>2201</v>
      </c>
      <c r="H797" t="s">
        <v>2248</v>
      </c>
      <c r="I797" s="208" t="s">
        <v>2265</v>
      </c>
      <c r="K797" s="86"/>
    </row>
    <row r="798" spans="1:11" customFormat="1" hidden="1" outlineLevel="1" x14ac:dyDescent="0.2">
      <c r="A798" s="212" t="s">
        <v>3114</v>
      </c>
      <c r="B798" s="258">
        <v>45418</v>
      </c>
      <c r="C798" s="260">
        <v>4632</v>
      </c>
      <c r="D798" t="s">
        <v>7</v>
      </c>
      <c r="E798" s="261" t="s">
        <v>3119</v>
      </c>
      <c r="F798" t="str">
        <f t="shared" si="12"/>
        <v>454184632</v>
      </c>
      <c r="G798" t="s">
        <v>2227</v>
      </c>
      <c r="H798" t="s">
        <v>2276</v>
      </c>
      <c r="I798" t="s">
        <v>2276</v>
      </c>
      <c r="K798" s="86"/>
    </row>
    <row r="799" spans="1:11" customFormat="1" hidden="1" outlineLevel="1" x14ac:dyDescent="0.2">
      <c r="A799" s="212" t="s">
        <v>3114</v>
      </c>
      <c r="B799" s="258">
        <v>45422</v>
      </c>
      <c r="C799" s="260">
        <v>1753.14</v>
      </c>
      <c r="D799" t="s">
        <v>7</v>
      </c>
      <c r="E799" s="261" t="s">
        <v>3120</v>
      </c>
      <c r="F799" t="str">
        <f t="shared" si="12"/>
        <v>454221753,14</v>
      </c>
      <c r="G799" t="s">
        <v>2238</v>
      </c>
      <c r="H799" t="s">
        <v>2246</v>
      </c>
      <c r="I799" t="s">
        <v>2266</v>
      </c>
      <c r="K799" s="86"/>
    </row>
    <row r="800" spans="1:11" customFormat="1" hidden="1" outlineLevel="1" x14ac:dyDescent="0.2">
      <c r="A800" s="212" t="s">
        <v>3114</v>
      </c>
      <c r="B800" s="258">
        <v>45428</v>
      </c>
      <c r="C800" s="260">
        <v>130.83000000000001</v>
      </c>
      <c r="D800" t="s">
        <v>7</v>
      </c>
      <c r="E800" s="261" t="s">
        <v>12</v>
      </c>
      <c r="F800" t="str">
        <f t="shared" si="12"/>
        <v>45428130,83</v>
      </c>
      <c r="G800" t="s">
        <v>2204</v>
      </c>
      <c r="H800" t="s">
        <v>2248</v>
      </c>
      <c r="I800" t="s">
        <v>2262</v>
      </c>
      <c r="K800" s="86"/>
    </row>
    <row r="801" spans="1:11" customFormat="1" ht="15" hidden="1" customHeight="1" outlineLevel="1" x14ac:dyDescent="0.2">
      <c r="A801" s="212" t="s">
        <v>3114</v>
      </c>
      <c r="B801" s="258">
        <v>45428</v>
      </c>
      <c r="C801" s="260">
        <v>548</v>
      </c>
      <c r="D801" t="s">
        <v>2289</v>
      </c>
      <c r="E801" s="261" t="s">
        <v>3121</v>
      </c>
      <c r="F801" t="str">
        <f t="shared" si="12"/>
        <v>45428548</v>
      </c>
      <c r="G801" t="s">
        <v>2206</v>
      </c>
      <c r="H801" t="s">
        <v>2244</v>
      </c>
      <c r="I801" t="s">
        <v>2209</v>
      </c>
      <c r="K801" s="86"/>
    </row>
    <row r="802" spans="1:11" customFormat="1" hidden="1" outlineLevel="1" x14ac:dyDescent="0.2">
      <c r="A802" s="212" t="s">
        <v>3114</v>
      </c>
      <c r="B802" s="258">
        <v>45428</v>
      </c>
      <c r="C802" s="260">
        <v>16354.5</v>
      </c>
      <c r="D802" t="s">
        <v>2468</v>
      </c>
      <c r="E802" s="261" t="s">
        <v>3122</v>
      </c>
      <c r="F802" t="str">
        <f t="shared" si="12"/>
        <v>4542816354,5</v>
      </c>
      <c r="G802" t="s">
        <v>2209</v>
      </c>
      <c r="H802" t="s">
        <v>2244</v>
      </c>
      <c r="I802" t="s">
        <v>2209</v>
      </c>
      <c r="K802" s="86"/>
    </row>
    <row r="803" spans="1:11" customFormat="1" hidden="1" outlineLevel="1" x14ac:dyDescent="0.2">
      <c r="A803" s="212" t="s">
        <v>3114</v>
      </c>
      <c r="B803" s="258">
        <v>45428</v>
      </c>
      <c r="C803" s="260">
        <v>17805</v>
      </c>
      <c r="D803" t="s">
        <v>2935</v>
      </c>
      <c r="E803" s="261" t="s">
        <v>3123</v>
      </c>
      <c r="F803" t="str">
        <f t="shared" si="12"/>
        <v>4542817805</v>
      </c>
      <c r="G803" t="s">
        <v>2206</v>
      </c>
      <c r="H803" t="s">
        <v>2244</v>
      </c>
      <c r="I803" t="s">
        <v>2209</v>
      </c>
      <c r="K803" s="86"/>
    </row>
    <row r="804" spans="1:11" customFormat="1" hidden="1" outlineLevel="1" x14ac:dyDescent="0.2">
      <c r="A804" s="212" t="s">
        <v>3114</v>
      </c>
      <c r="B804" s="258">
        <v>45428</v>
      </c>
      <c r="C804" s="260">
        <v>46728</v>
      </c>
      <c r="D804" t="s">
        <v>16</v>
      </c>
      <c r="E804" s="261" t="s">
        <v>3124</v>
      </c>
      <c r="F804" t="str">
        <f t="shared" si="12"/>
        <v>4542846728</v>
      </c>
      <c r="G804" t="s">
        <v>2209</v>
      </c>
      <c r="H804" t="s">
        <v>2244</v>
      </c>
      <c r="I804" t="s">
        <v>2209</v>
      </c>
      <c r="K804" s="86"/>
    </row>
    <row r="805" spans="1:11" customFormat="1" hidden="1" outlineLevel="1" x14ac:dyDescent="0.2">
      <c r="A805" s="212" t="s">
        <v>3114</v>
      </c>
      <c r="B805" s="258">
        <v>45428</v>
      </c>
      <c r="C805" s="260">
        <v>56073</v>
      </c>
      <c r="D805" t="s">
        <v>7</v>
      </c>
      <c r="E805" s="261" t="s">
        <v>3125</v>
      </c>
      <c r="F805" t="str">
        <f t="shared" si="12"/>
        <v>4542856073</v>
      </c>
      <c r="G805" t="s">
        <v>2209</v>
      </c>
      <c r="H805" t="s">
        <v>2244</v>
      </c>
      <c r="I805" t="s">
        <v>2209</v>
      </c>
      <c r="K805" s="86"/>
    </row>
    <row r="806" spans="1:11" customFormat="1" hidden="1" outlineLevel="1" x14ac:dyDescent="0.2">
      <c r="A806" s="212" t="s">
        <v>3114</v>
      </c>
      <c r="B806" s="258">
        <v>45429</v>
      </c>
      <c r="C806" s="260">
        <v>6000</v>
      </c>
      <c r="D806" t="s">
        <v>47</v>
      </c>
      <c r="E806" s="261" t="s">
        <v>3126</v>
      </c>
      <c r="F806" t="str">
        <f t="shared" si="12"/>
        <v>454296000</v>
      </c>
      <c r="G806" t="s">
        <v>2224</v>
      </c>
      <c r="H806" t="s">
        <v>2248</v>
      </c>
      <c r="I806" t="s">
        <v>2427</v>
      </c>
      <c r="K806" s="86"/>
    </row>
    <row r="807" spans="1:11" customFormat="1" ht="28" hidden="1" outlineLevel="1" x14ac:dyDescent="0.2">
      <c r="A807" s="212" t="s">
        <v>3114</v>
      </c>
      <c r="B807" s="258">
        <v>45429</v>
      </c>
      <c r="C807" s="260">
        <v>6098</v>
      </c>
      <c r="D807" t="s">
        <v>28</v>
      </c>
      <c r="E807" s="261" t="s">
        <v>3127</v>
      </c>
      <c r="F807" t="str">
        <f t="shared" si="12"/>
        <v>454296098</v>
      </c>
      <c r="G807" t="s">
        <v>2236</v>
      </c>
      <c r="H807" t="s">
        <v>2248</v>
      </c>
      <c r="I807" t="s">
        <v>2236</v>
      </c>
      <c r="K807" s="86"/>
    </row>
    <row r="808" spans="1:11" customFormat="1" ht="28" hidden="1" outlineLevel="1" x14ac:dyDescent="0.2">
      <c r="A808" s="212" t="s">
        <v>3114</v>
      </c>
      <c r="B808" s="258">
        <v>45429</v>
      </c>
      <c r="C808" s="260">
        <v>13468.32</v>
      </c>
      <c r="D808" t="s">
        <v>2991</v>
      </c>
      <c r="E808" s="261" t="s">
        <v>3128</v>
      </c>
      <c r="F808" t="str">
        <f t="shared" si="12"/>
        <v>4542913468,32</v>
      </c>
      <c r="G808" t="s">
        <v>2203</v>
      </c>
      <c r="H808" t="s">
        <v>2248</v>
      </c>
      <c r="I808" t="s">
        <v>2273</v>
      </c>
      <c r="K808" s="86"/>
    </row>
    <row r="809" spans="1:11" customFormat="1" ht="28" hidden="1" outlineLevel="1" x14ac:dyDescent="0.2">
      <c r="A809" s="212" t="s">
        <v>3114</v>
      </c>
      <c r="B809" s="258">
        <v>45429</v>
      </c>
      <c r="C809" s="260">
        <v>40000</v>
      </c>
      <c r="D809" t="s">
        <v>3192</v>
      </c>
      <c r="E809" s="261" t="s">
        <v>3129</v>
      </c>
      <c r="F809" t="str">
        <f t="shared" si="12"/>
        <v>4542940000</v>
      </c>
      <c r="G809" t="s">
        <v>2213</v>
      </c>
      <c r="H809" t="s">
        <v>2248</v>
      </c>
      <c r="I809" t="s">
        <v>2213</v>
      </c>
      <c r="K809" s="86"/>
    </row>
    <row r="810" spans="1:11" customFormat="1" ht="28" hidden="1" outlineLevel="1" x14ac:dyDescent="0.2">
      <c r="A810" s="212" t="s">
        <v>3114</v>
      </c>
      <c r="B810" s="258">
        <v>45429</v>
      </c>
      <c r="C810" s="260">
        <v>41287.03</v>
      </c>
      <c r="D810" t="s">
        <v>28</v>
      </c>
      <c r="E810" s="261" t="s">
        <v>3130</v>
      </c>
      <c r="F810" t="str">
        <f t="shared" si="12"/>
        <v>4542941287,03</v>
      </c>
      <c r="G810" t="s">
        <v>2236</v>
      </c>
      <c r="H810" t="s">
        <v>2248</v>
      </c>
      <c r="I810" t="s">
        <v>2236</v>
      </c>
      <c r="K810" s="86"/>
    </row>
    <row r="811" spans="1:11" customFormat="1" hidden="1" outlineLevel="1" x14ac:dyDescent="0.2">
      <c r="A811" s="212" t="s">
        <v>3114</v>
      </c>
      <c r="B811" s="258">
        <v>45429</v>
      </c>
      <c r="C811" s="260">
        <v>300000</v>
      </c>
      <c r="D811" t="s">
        <v>2470</v>
      </c>
      <c r="E811" s="261" t="s">
        <v>3131</v>
      </c>
      <c r="F811" t="str">
        <f t="shared" si="12"/>
        <v>45429300000</v>
      </c>
      <c r="G811" t="s">
        <v>2222</v>
      </c>
      <c r="H811" t="s">
        <v>2248</v>
      </c>
      <c r="I811" t="s">
        <v>2269</v>
      </c>
      <c r="K811" s="86"/>
    </row>
    <row r="812" spans="1:11" customFormat="1" hidden="1" outlineLevel="1" x14ac:dyDescent="0.2">
      <c r="A812" s="212" t="s">
        <v>3114</v>
      </c>
      <c r="B812" s="258">
        <v>45430</v>
      </c>
      <c r="C812" s="260">
        <v>1752.83</v>
      </c>
      <c r="D812" t="s">
        <v>7</v>
      </c>
      <c r="E812" s="261" t="s">
        <v>3132</v>
      </c>
      <c r="F812" t="str">
        <f t="shared" si="12"/>
        <v>454301752,83</v>
      </c>
      <c r="G812" t="s">
        <v>2426</v>
      </c>
      <c r="H812" t="s">
        <v>2248</v>
      </c>
      <c r="I812" t="s">
        <v>2276</v>
      </c>
      <c r="K812" s="86"/>
    </row>
    <row r="813" spans="1:11" customFormat="1" hidden="1" outlineLevel="1" x14ac:dyDescent="0.2">
      <c r="A813" s="212" t="s">
        <v>3114</v>
      </c>
      <c r="B813" s="258">
        <v>45435</v>
      </c>
      <c r="C813" s="260">
        <v>400</v>
      </c>
      <c r="D813" t="s">
        <v>7</v>
      </c>
      <c r="E813" s="261" t="s">
        <v>12</v>
      </c>
      <c r="F813" t="str">
        <f t="shared" si="12"/>
        <v>45435400</v>
      </c>
      <c r="G813" t="s">
        <v>2204</v>
      </c>
      <c r="H813" t="s">
        <v>2248</v>
      </c>
      <c r="I813" t="s">
        <v>2262</v>
      </c>
      <c r="K813" s="86"/>
    </row>
    <row r="814" spans="1:11" customFormat="1" hidden="1" outlineLevel="1" x14ac:dyDescent="0.2">
      <c r="A814" s="212" t="s">
        <v>3114</v>
      </c>
      <c r="B814" s="258">
        <v>45435</v>
      </c>
      <c r="C814" s="260">
        <v>6000</v>
      </c>
      <c r="D814" t="s">
        <v>3182</v>
      </c>
      <c r="E814" s="261" t="s">
        <v>432</v>
      </c>
      <c r="F814" t="str">
        <f t="shared" si="12"/>
        <v>454356000</v>
      </c>
      <c r="G814" s="276" t="s">
        <v>2208</v>
      </c>
      <c r="H814" s="208" t="s">
        <v>2245</v>
      </c>
      <c r="I814" s="208" t="s">
        <v>2213</v>
      </c>
      <c r="K814" s="86"/>
    </row>
    <row r="815" spans="1:11" customFormat="1" hidden="1" outlineLevel="1" x14ac:dyDescent="0.2">
      <c r="A815" s="212" t="s">
        <v>3114</v>
      </c>
      <c r="B815" s="258">
        <v>45435</v>
      </c>
      <c r="C815" s="260">
        <v>40000</v>
      </c>
      <c r="D815" t="s">
        <v>2293</v>
      </c>
      <c r="E815" s="261" t="s">
        <v>3073</v>
      </c>
      <c r="F815" t="str">
        <f t="shared" si="12"/>
        <v>4543540000</v>
      </c>
      <c r="G815" s="276" t="s">
        <v>2202</v>
      </c>
      <c r="H815" s="208" t="s">
        <v>2248</v>
      </c>
      <c r="I815" s="208" t="s">
        <v>2268</v>
      </c>
      <c r="K815" s="86"/>
    </row>
    <row r="816" spans="1:11" customFormat="1" hidden="1" outlineLevel="1" x14ac:dyDescent="0.2">
      <c r="A816" s="212" t="s">
        <v>3114</v>
      </c>
      <c r="B816" s="258">
        <v>45439</v>
      </c>
      <c r="C816" s="260">
        <v>3835</v>
      </c>
      <c r="D816" t="s">
        <v>7</v>
      </c>
      <c r="E816" s="261" t="s">
        <v>3133</v>
      </c>
      <c r="F816" t="str">
        <f t="shared" si="12"/>
        <v>454393835</v>
      </c>
      <c r="G816" t="s">
        <v>2227</v>
      </c>
      <c r="H816" t="s">
        <v>2276</v>
      </c>
      <c r="I816" t="s">
        <v>2276</v>
      </c>
      <c r="K816" s="86"/>
    </row>
    <row r="817" spans="1:11" customFormat="1" hidden="1" outlineLevel="1" x14ac:dyDescent="0.2">
      <c r="A817" s="212" t="s">
        <v>3114</v>
      </c>
      <c r="B817" s="258">
        <v>45441</v>
      </c>
      <c r="C817" s="260">
        <v>1236</v>
      </c>
      <c r="D817" t="s">
        <v>7</v>
      </c>
      <c r="E817" s="261" t="s">
        <v>12</v>
      </c>
      <c r="F817" t="str">
        <f t="shared" si="12"/>
        <v>454411236</v>
      </c>
      <c r="G817" t="s">
        <v>2204</v>
      </c>
      <c r="H817" t="s">
        <v>2248</v>
      </c>
      <c r="I817" t="s">
        <v>2262</v>
      </c>
      <c r="K817" s="86"/>
    </row>
    <row r="818" spans="1:11" customFormat="1" ht="28" hidden="1" outlineLevel="1" x14ac:dyDescent="0.2">
      <c r="A818" s="212" t="s">
        <v>3114</v>
      </c>
      <c r="B818" s="258">
        <v>45441</v>
      </c>
      <c r="C818" s="260">
        <v>4958.74</v>
      </c>
      <c r="D818" t="s">
        <v>25</v>
      </c>
      <c r="E818" s="261" t="s">
        <v>3134</v>
      </c>
      <c r="F818" t="str">
        <f t="shared" si="12"/>
        <v>454414958,74</v>
      </c>
      <c r="G818" t="s">
        <v>2221</v>
      </c>
      <c r="H818" t="s">
        <v>2248</v>
      </c>
      <c r="I818" t="s">
        <v>2267</v>
      </c>
      <c r="K818" s="86"/>
    </row>
    <row r="819" spans="1:11" customFormat="1" hidden="1" outlineLevel="1" x14ac:dyDescent="0.2">
      <c r="A819" s="212" t="s">
        <v>3114</v>
      </c>
      <c r="B819" s="258">
        <v>45441</v>
      </c>
      <c r="C819" s="260">
        <v>17806</v>
      </c>
      <c r="D819" t="s">
        <v>2935</v>
      </c>
      <c r="E819" s="261" t="s">
        <v>3123</v>
      </c>
      <c r="F819" t="str">
        <f t="shared" si="12"/>
        <v>4544117806</v>
      </c>
      <c r="G819" t="s">
        <v>2206</v>
      </c>
      <c r="H819" t="s">
        <v>2244</v>
      </c>
      <c r="I819" t="s">
        <v>2209</v>
      </c>
      <c r="K819" s="86"/>
    </row>
    <row r="820" spans="1:11" customFormat="1" hidden="1" outlineLevel="1" x14ac:dyDescent="0.2">
      <c r="A820" s="212" t="s">
        <v>3114</v>
      </c>
      <c r="B820" s="258">
        <v>45441</v>
      </c>
      <c r="C820" s="260">
        <v>55520</v>
      </c>
      <c r="D820" t="s">
        <v>2935</v>
      </c>
      <c r="E820" s="261" t="s">
        <v>3135</v>
      </c>
      <c r="F820" t="str">
        <f t="shared" si="12"/>
        <v>4544155520</v>
      </c>
      <c r="G820" t="s">
        <v>2206</v>
      </c>
      <c r="H820" t="s">
        <v>2244</v>
      </c>
      <c r="I820" t="s">
        <v>2209</v>
      </c>
      <c r="K820" s="86"/>
    </row>
    <row r="821" spans="1:11" customFormat="1" hidden="1" outlineLevel="1" x14ac:dyDescent="0.2">
      <c r="A821" s="212" t="s">
        <v>3114</v>
      </c>
      <c r="B821" s="258">
        <v>45441</v>
      </c>
      <c r="C821" s="260">
        <v>123600</v>
      </c>
      <c r="D821" t="s">
        <v>2293</v>
      </c>
      <c r="E821" s="261" t="s">
        <v>3073</v>
      </c>
      <c r="F821" t="str">
        <f t="shared" si="12"/>
        <v>45441123600</v>
      </c>
      <c r="G821" s="276" t="s">
        <v>2202</v>
      </c>
      <c r="H821" s="208" t="s">
        <v>2248</v>
      </c>
      <c r="I821" s="208" t="s">
        <v>2268</v>
      </c>
      <c r="K821" s="86"/>
    </row>
    <row r="822" spans="1:11" customFormat="1" ht="28" hidden="1" outlineLevel="1" x14ac:dyDescent="0.2">
      <c r="A822" s="212" t="s">
        <v>3114</v>
      </c>
      <c r="B822" s="258">
        <v>45441</v>
      </c>
      <c r="C822" s="260">
        <v>636918.31999999995</v>
      </c>
      <c r="D822" t="s">
        <v>28</v>
      </c>
      <c r="E822" s="261" t="s">
        <v>3136</v>
      </c>
      <c r="F822" t="str">
        <f t="shared" si="12"/>
        <v>45441636918,32</v>
      </c>
      <c r="G822" t="s">
        <v>2236</v>
      </c>
      <c r="H822" t="s">
        <v>2248</v>
      </c>
      <c r="I822" t="s">
        <v>2236</v>
      </c>
      <c r="K822" s="86"/>
    </row>
    <row r="823" spans="1:11" customFormat="1" ht="28" hidden="1" outlineLevel="1" x14ac:dyDescent="0.2">
      <c r="A823" s="212" t="s">
        <v>3114</v>
      </c>
      <c r="B823" s="258">
        <v>45443</v>
      </c>
      <c r="C823" s="260">
        <v>450</v>
      </c>
      <c r="D823" t="s">
        <v>7</v>
      </c>
      <c r="E823" s="261" t="s">
        <v>3137</v>
      </c>
      <c r="F823" t="str">
        <f t="shared" si="12"/>
        <v>45443450</v>
      </c>
      <c r="G823" t="s">
        <v>2204</v>
      </c>
      <c r="H823" t="s">
        <v>2248</v>
      </c>
      <c r="I823" t="s">
        <v>2262</v>
      </c>
      <c r="K823" s="86"/>
    </row>
    <row r="824" spans="1:11" customFormat="1" hidden="1" outlineLevel="1" x14ac:dyDescent="0.2">
      <c r="A824" s="212" t="s">
        <v>3114</v>
      </c>
      <c r="B824" s="258">
        <v>45443</v>
      </c>
      <c r="C824" s="260">
        <v>701.38</v>
      </c>
      <c r="D824" t="s">
        <v>7</v>
      </c>
      <c r="E824" s="261" t="s">
        <v>12</v>
      </c>
      <c r="F824" t="str">
        <f t="shared" si="12"/>
        <v>45443701,38</v>
      </c>
      <c r="G824" t="s">
        <v>2204</v>
      </c>
      <c r="H824" t="s">
        <v>2248</v>
      </c>
      <c r="I824" t="s">
        <v>2262</v>
      </c>
      <c r="K824" s="86"/>
    </row>
    <row r="825" spans="1:11" customFormat="1" ht="28" hidden="1" outlineLevel="1" x14ac:dyDescent="0.2">
      <c r="A825" s="212" t="s">
        <v>3114</v>
      </c>
      <c r="B825" s="258">
        <v>45443</v>
      </c>
      <c r="C825" s="260">
        <v>7000</v>
      </c>
      <c r="D825" t="s">
        <v>17</v>
      </c>
      <c r="E825" s="261" t="s">
        <v>3138</v>
      </c>
      <c r="F825" t="str">
        <f t="shared" si="12"/>
        <v>454437000</v>
      </c>
      <c r="G825" t="s">
        <v>2240</v>
      </c>
      <c r="H825" t="s">
        <v>2248</v>
      </c>
      <c r="I825" t="s">
        <v>2267</v>
      </c>
      <c r="K825" s="86"/>
    </row>
    <row r="826" spans="1:11" customFormat="1" hidden="1" outlineLevel="1" x14ac:dyDescent="0.2">
      <c r="A826" s="212" t="s">
        <v>3114</v>
      </c>
      <c r="B826" s="258">
        <v>45443</v>
      </c>
      <c r="C826" s="260">
        <v>26978</v>
      </c>
      <c r="D826" t="s">
        <v>7</v>
      </c>
      <c r="E826" s="261" t="s">
        <v>3139</v>
      </c>
      <c r="F826" t="str">
        <f t="shared" si="12"/>
        <v>4544326978</v>
      </c>
      <c r="G826" t="s">
        <v>2227</v>
      </c>
      <c r="H826" t="s">
        <v>2276</v>
      </c>
      <c r="I826" t="s">
        <v>2276</v>
      </c>
      <c r="K826" s="86"/>
    </row>
    <row r="827" spans="1:11" customFormat="1" ht="28" hidden="1" outlineLevel="1" x14ac:dyDescent="0.2">
      <c r="A827" s="212" t="s">
        <v>3114</v>
      </c>
      <c r="B827" s="258">
        <v>45443</v>
      </c>
      <c r="C827" s="260">
        <v>33670.800000000003</v>
      </c>
      <c r="D827" t="s">
        <v>2991</v>
      </c>
      <c r="E827" s="261" t="s">
        <v>3140</v>
      </c>
      <c r="F827" t="str">
        <f t="shared" si="12"/>
        <v>4544333670,8</v>
      </c>
      <c r="G827" t="s">
        <v>2203</v>
      </c>
      <c r="H827" t="s">
        <v>2248</v>
      </c>
      <c r="I827" t="s">
        <v>2273</v>
      </c>
      <c r="K827" s="86"/>
    </row>
    <row r="828" spans="1:11" customFormat="1" hidden="1" outlineLevel="1" x14ac:dyDescent="0.2">
      <c r="A828" s="212" t="s">
        <v>3114</v>
      </c>
      <c r="B828" s="258">
        <v>45443</v>
      </c>
      <c r="C828" s="260">
        <v>46728</v>
      </c>
      <c r="D828" t="s">
        <v>16</v>
      </c>
      <c r="E828" s="261" t="s">
        <v>3124</v>
      </c>
      <c r="F828" t="str">
        <f t="shared" si="12"/>
        <v>4544346728</v>
      </c>
      <c r="G828" t="s">
        <v>2209</v>
      </c>
      <c r="H828" t="s">
        <v>2244</v>
      </c>
      <c r="I828" t="s">
        <v>2209</v>
      </c>
      <c r="K828" s="86"/>
    </row>
    <row r="829" spans="1:11" customFormat="1" hidden="1" outlineLevel="1" x14ac:dyDescent="0.2">
      <c r="A829" s="212" t="s">
        <v>3114</v>
      </c>
      <c r="B829" s="258">
        <v>45443</v>
      </c>
      <c r="C829" s="260">
        <v>60872</v>
      </c>
      <c r="D829" t="s">
        <v>7</v>
      </c>
      <c r="E829" s="261" t="s">
        <v>3141</v>
      </c>
      <c r="F829" t="str">
        <f t="shared" si="12"/>
        <v>4544360872</v>
      </c>
      <c r="G829" t="s">
        <v>2209</v>
      </c>
      <c r="H829" t="s">
        <v>2244</v>
      </c>
      <c r="I829" t="s">
        <v>2209</v>
      </c>
      <c r="K829" s="86"/>
    </row>
    <row r="830" spans="1:11" customFormat="1" hidden="1" outlineLevel="1" x14ac:dyDescent="0.2">
      <c r="A830" s="212" t="s">
        <v>3114</v>
      </c>
      <c r="B830" s="258">
        <v>45443</v>
      </c>
      <c r="C830" s="260">
        <v>87930.13</v>
      </c>
      <c r="D830" t="s">
        <v>21</v>
      </c>
      <c r="E830" s="261" t="s">
        <v>3142</v>
      </c>
      <c r="F830" t="str">
        <f t="shared" si="12"/>
        <v>4544387930,13</v>
      </c>
      <c r="G830" t="s">
        <v>2235</v>
      </c>
      <c r="H830" t="s">
        <v>2248</v>
      </c>
      <c r="I830" t="s">
        <v>2235</v>
      </c>
      <c r="K830" s="86"/>
    </row>
    <row r="831" spans="1:11" customFormat="1" hidden="1" outlineLevel="1" x14ac:dyDescent="0.2">
      <c r="A831" s="212" t="s">
        <v>3114</v>
      </c>
      <c r="B831" s="258">
        <v>45443</v>
      </c>
      <c r="C831" s="260">
        <v>105000</v>
      </c>
      <c r="D831" t="s">
        <v>358</v>
      </c>
      <c r="E831" s="261" t="s">
        <v>3143</v>
      </c>
      <c r="F831" t="str">
        <f t="shared" si="12"/>
        <v>45443105000</v>
      </c>
      <c r="G831" t="s">
        <v>2203</v>
      </c>
      <c r="H831" t="s">
        <v>2248</v>
      </c>
      <c r="I831" t="s">
        <v>2273</v>
      </c>
      <c r="K831" s="86"/>
    </row>
    <row r="832" spans="1:11" customFormat="1" hidden="1" outlineLevel="1" x14ac:dyDescent="0.2">
      <c r="A832" s="212" t="s">
        <v>3144</v>
      </c>
      <c r="B832" s="258">
        <v>45446</v>
      </c>
      <c r="C832" s="54">
        <v>990</v>
      </c>
      <c r="D832" t="s">
        <v>7</v>
      </c>
      <c r="E832" s="261" t="s">
        <v>3145</v>
      </c>
      <c r="F832" t="str">
        <f t="shared" si="12"/>
        <v>45446990</v>
      </c>
      <c r="G832" t="s">
        <v>2204</v>
      </c>
      <c r="H832" t="s">
        <v>2248</v>
      </c>
      <c r="I832" t="s">
        <v>2262</v>
      </c>
      <c r="K832" s="86"/>
    </row>
    <row r="833" spans="1:11" customFormat="1" hidden="1" outlineLevel="1" x14ac:dyDescent="0.2">
      <c r="A833" s="212" t="s">
        <v>3144</v>
      </c>
      <c r="B833" s="258">
        <v>45447</v>
      </c>
      <c r="C833" s="54">
        <v>19417</v>
      </c>
      <c r="D833" t="s">
        <v>2293</v>
      </c>
      <c r="E833" s="261" t="s">
        <v>3073</v>
      </c>
      <c r="F833" t="str">
        <f t="shared" si="12"/>
        <v>4544719417</v>
      </c>
      <c r="G833" s="276" t="s">
        <v>2202</v>
      </c>
      <c r="H833" s="208" t="s">
        <v>2248</v>
      </c>
      <c r="I833" s="208" t="s">
        <v>2268</v>
      </c>
      <c r="K833" s="86"/>
    </row>
    <row r="834" spans="1:11" customFormat="1" ht="28" hidden="1" outlineLevel="1" x14ac:dyDescent="0.2">
      <c r="A834" s="212" t="s">
        <v>3144</v>
      </c>
      <c r="B834" s="258">
        <v>45448</v>
      </c>
      <c r="C834" s="54">
        <v>225</v>
      </c>
      <c r="D834" t="s">
        <v>7</v>
      </c>
      <c r="E834" s="261" t="s">
        <v>3146</v>
      </c>
      <c r="F834" t="str">
        <f t="shared" ref="F834:F1088" si="13">B834&amp;C834</f>
        <v>45448225</v>
      </c>
      <c r="G834" t="s">
        <v>2204</v>
      </c>
      <c r="H834" t="s">
        <v>2248</v>
      </c>
      <c r="I834" t="s">
        <v>2262</v>
      </c>
      <c r="K834" s="86"/>
    </row>
    <row r="835" spans="1:11" customFormat="1" ht="28" hidden="1" outlineLevel="1" x14ac:dyDescent="0.2">
      <c r="A835" s="212" t="s">
        <v>3144</v>
      </c>
      <c r="B835" s="258">
        <v>45448</v>
      </c>
      <c r="C835" s="54">
        <v>15000</v>
      </c>
      <c r="D835" t="s">
        <v>7</v>
      </c>
      <c r="E835" s="261" t="s">
        <v>3147</v>
      </c>
      <c r="F835" t="str">
        <f t="shared" si="13"/>
        <v>4544815000</v>
      </c>
      <c r="G835" t="s">
        <v>2238</v>
      </c>
      <c r="H835" t="s">
        <v>2246</v>
      </c>
      <c r="I835" t="s">
        <v>2266</v>
      </c>
      <c r="K835" s="86"/>
    </row>
    <row r="836" spans="1:11" customFormat="1" hidden="1" outlineLevel="1" x14ac:dyDescent="0.2">
      <c r="A836" s="212" t="s">
        <v>3144</v>
      </c>
      <c r="B836" s="258">
        <v>45449</v>
      </c>
      <c r="C836" s="54">
        <v>325.01</v>
      </c>
      <c r="D836" t="s">
        <v>7</v>
      </c>
      <c r="E836" s="261" t="s">
        <v>12</v>
      </c>
      <c r="F836" t="str">
        <f t="shared" si="13"/>
        <v>45449325,01</v>
      </c>
      <c r="G836" t="s">
        <v>2204</v>
      </c>
      <c r="H836" t="s">
        <v>2248</v>
      </c>
      <c r="I836" t="s">
        <v>2262</v>
      </c>
      <c r="K836" s="86"/>
    </row>
    <row r="837" spans="1:11" customFormat="1" ht="15" hidden="1" customHeight="1" outlineLevel="1" x14ac:dyDescent="0.2">
      <c r="A837" s="212" t="s">
        <v>3144</v>
      </c>
      <c r="B837" s="258">
        <v>45449</v>
      </c>
      <c r="C837" s="54">
        <v>479</v>
      </c>
      <c r="D837" t="s">
        <v>2289</v>
      </c>
      <c r="E837" s="261" t="s">
        <v>3148</v>
      </c>
      <c r="F837" t="str">
        <f t="shared" si="13"/>
        <v>45449479</v>
      </c>
      <c r="G837" t="s">
        <v>2206</v>
      </c>
      <c r="H837" t="s">
        <v>2244</v>
      </c>
      <c r="I837" t="s">
        <v>2209</v>
      </c>
      <c r="K837" s="86"/>
    </row>
    <row r="838" spans="1:11" customFormat="1" ht="28" hidden="1" outlineLevel="1" x14ac:dyDescent="0.2">
      <c r="A838" s="212" t="s">
        <v>3144</v>
      </c>
      <c r="B838" s="258">
        <v>45449</v>
      </c>
      <c r="C838" s="54">
        <v>5161.1400000000003</v>
      </c>
      <c r="D838" t="s">
        <v>25</v>
      </c>
      <c r="E838" s="261" t="s">
        <v>3149</v>
      </c>
      <c r="F838" t="str">
        <f t="shared" si="13"/>
        <v>454495161,14</v>
      </c>
      <c r="G838" t="s">
        <v>2221</v>
      </c>
      <c r="H838" t="s">
        <v>2248</v>
      </c>
      <c r="I838" t="s">
        <v>2267</v>
      </c>
      <c r="K838" s="86"/>
    </row>
    <row r="839" spans="1:11" customFormat="1" hidden="1" outlineLevel="1" x14ac:dyDescent="0.2">
      <c r="A839" s="212" t="s">
        <v>3144</v>
      </c>
      <c r="B839" s="258">
        <v>45449</v>
      </c>
      <c r="C839" s="54">
        <v>6000</v>
      </c>
      <c r="D839" t="s">
        <v>47</v>
      </c>
      <c r="E839" s="261" t="s">
        <v>3150</v>
      </c>
      <c r="F839" t="str">
        <f t="shared" si="13"/>
        <v>454496000</v>
      </c>
      <c r="G839" t="s">
        <v>2224</v>
      </c>
      <c r="H839" t="s">
        <v>2248</v>
      </c>
      <c r="I839" t="s">
        <v>2427</v>
      </c>
      <c r="K839" s="86"/>
    </row>
    <row r="840" spans="1:11" customFormat="1" hidden="1" outlineLevel="1" x14ac:dyDescent="0.2">
      <c r="A840" s="212" t="s">
        <v>3144</v>
      </c>
      <c r="B840" s="258">
        <v>45449</v>
      </c>
      <c r="C840" s="54">
        <v>13083.8</v>
      </c>
      <c r="D840" t="s">
        <v>2468</v>
      </c>
      <c r="E840" s="261" t="s">
        <v>3122</v>
      </c>
      <c r="F840" t="str">
        <f t="shared" si="13"/>
        <v>4544913083,8</v>
      </c>
      <c r="G840" t="s">
        <v>2209</v>
      </c>
      <c r="H840" t="s">
        <v>2244</v>
      </c>
      <c r="I840" t="s">
        <v>2209</v>
      </c>
      <c r="K840" s="86"/>
    </row>
    <row r="841" spans="1:11" customFormat="1" hidden="1" outlineLevel="1" x14ac:dyDescent="0.2">
      <c r="A841" s="212" t="s">
        <v>3144</v>
      </c>
      <c r="B841" s="258">
        <v>45449</v>
      </c>
      <c r="C841" s="54">
        <v>15164.5</v>
      </c>
      <c r="D841" t="s">
        <v>7</v>
      </c>
      <c r="E841" s="261" t="s">
        <v>3151</v>
      </c>
      <c r="F841" t="str">
        <f t="shared" si="13"/>
        <v>4544915164,5</v>
      </c>
      <c r="G841" t="s">
        <v>2227</v>
      </c>
      <c r="H841" t="s">
        <v>2276</v>
      </c>
      <c r="I841" t="s">
        <v>2276</v>
      </c>
      <c r="K841" s="86"/>
    </row>
    <row r="842" spans="1:11" customFormat="1" hidden="1" outlineLevel="1" x14ac:dyDescent="0.2">
      <c r="A842" s="212" t="s">
        <v>3144</v>
      </c>
      <c r="B842" s="258">
        <v>45449</v>
      </c>
      <c r="C842" s="54">
        <v>36047</v>
      </c>
      <c r="D842" t="s">
        <v>164</v>
      </c>
      <c r="E842" s="261" t="s">
        <v>3152</v>
      </c>
      <c r="F842" t="str">
        <f t="shared" si="13"/>
        <v>4544936047</v>
      </c>
      <c r="G842" t="s">
        <v>2227</v>
      </c>
      <c r="H842" t="s">
        <v>2276</v>
      </c>
      <c r="I842" t="s">
        <v>2276</v>
      </c>
      <c r="K842" s="86"/>
    </row>
    <row r="843" spans="1:11" customFormat="1" hidden="1" outlineLevel="1" x14ac:dyDescent="0.2">
      <c r="A843" s="212" t="s">
        <v>3144</v>
      </c>
      <c r="B843" s="258">
        <v>45449</v>
      </c>
      <c r="C843" s="54">
        <v>50000</v>
      </c>
      <c r="D843" t="s">
        <v>9</v>
      </c>
      <c r="E843" s="261" t="s">
        <v>3153</v>
      </c>
      <c r="F843" t="str">
        <f t="shared" si="13"/>
        <v>4544950000</v>
      </c>
      <c r="G843" t="s">
        <v>2213</v>
      </c>
      <c r="H843" t="s">
        <v>2248</v>
      </c>
      <c r="I843" t="s">
        <v>2213</v>
      </c>
      <c r="K843" s="86"/>
    </row>
    <row r="844" spans="1:11" customFormat="1" hidden="1" outlineLevel="1" x14ac:dyDescent="0.2">
      <c r="A844" s="212" t="s">
        <v>3144</v>
      </c>
      <c r="B844" s="258">
        <v>45449</v>
      </c>
      <c r="C844" s="54">
        <v>50000</v>
      </c>
      <c r="D844" t="s">
        <v>9</v>
      </c>
      <c r="E844" s="261" t="s">
        <v>3154</v>
      </c>
      <c r="F844" t="str">
        <f t="shared" si="13"/>
        <v>4544950000</v>
      </c>
      <c r="G844" t="s">
        <v>2213</v>
      </c>
      <c r="H844" t="s">
        <v>2248</v>
      </c>
      <c r="I844" t="s">
        <v>2213</v>
      </c>
      <c r="K844" s="86"/>
    </row>
    <row r="845" spans="1:11" customFormat="1" hidden="1" outlineLevel="1" x14ac:dyDescent="0.2">
      <c r="A845" s="212" t="s">
        <v>3144</v>
      </c>
      <c r="B845" s="258">
        <v>45449</v>
      </c>
      <c r="C845" s="54">
        <v>55400</v>
      </c>
      <c r="D845" t="s">
        <v>2860</v>
      </c>
      <c r="E845" s="261" t="s">
        <v>3155</v>
      </c>
      <c r="F845" t="str">
        <f t="shared" si="13"/>
        <v>4544955400</v>
      </c>
      <c r="G845" s="276" t="s">
        <v>2201</v>
      </c>
      <c r="H845" t="s">
        <v>2248</v>
      </c>
      <c r="I845" s="208" t="s">
        <v>2265</v>
      </c>
      <c r="K845" s="86"/>
    </row>
    <row r="846" spans="1:11" customFormat="1" hidden="1" outlineLevel="1" x14ac:dyDescent="0.2">
      <c r="A846" s="212" t="s">
        <v>3144</v>
      </c>
      <c r="B846" s="258">
        <v>45451</v>
      </c>
      <c r="C846" s="54">
        <v>3364</v>
      </c>
      <c r="D846" t="s">
        <v>7</v>
      </c>
      <c r="E846" s="261" t="s">
        <v>3156</v>
      </c>
      <c r="F846" t="str">
        <f t="shared" si="13"/>
        <v>454513364</v>
      </c>
      <c r="G846" t="s">
        <v>2227</v>
      </c>
      <c r="H846" t="s">
        <v>2276</v>
      </c>
      <c r="I846" t="s">
        <v>2276</v>
      </c>
      <c r="K846" s="86"/>
    </row>
    <row r="847" spans="1:11" customFormat="1" hidden="1" outlineLevel="1" x14ac:dyDescent="0.2">
      <c r="A847" s="212" t="s">
        <v>3144</v>
      </c>
      <c r="B847" s="258">
        <v>45453</v>
      </c>
      <c r="C847" s="54">
        <v>271.67</v>
      </c>
      <c r="D847" t="s">
        <v>7</v>
      </c>
      <c r="E847" s="261" t="s">
        <v>12</v>
      </c>
      <c r="F847" t="str">
        <f t="shared" si="13"/>
        <v>45453271,67</v>
      </c>
      <c r="G847" t="s">
        <v>2204</v>
      </c>
      <c r="H847" t="s">
        <v>2248</v>
      </c>
      <c r="I847" t="s">
        <v>2262</v>
      </c>
      <c r="K847" s="86"/>
    </row>
    <row r="848" spans="1:11" customFormat="1" hidden="1" outlineLevel="1" x14ac:dyDescent="0.2">
      <c r="A848" s="212" t="s">
        <v>3144</v>
      </c>
      <c r="B848" s="258">
        <v>45453</v>
      </c>
      <c r="C848" s="54">
        <v>4060</v>
      </c>
      <c r="D848" t="s">
        <v>2935</v>
      </c>
      <c r="E848" s="261" t="s">
        <v>3157</v>
      </c>
      <c r="F848" t="str">
        <f t="shared" si="13"/>
        <v>454534060</v>
      </c>
      <c r="G848" t="s">
        <v>2206</v>
      </c>
      <c r="H848" t="s">
        <v>2244</v>
      </c>
      <c r="I848" t="s">
        <v>2209</v>
      </c>
      <c r="K848" s="86"/>
    </row>
    <row r="849" spans="1:11" customFormat="1" ht="28" hidden="1" outlineLevel="1" x14ac:dyDescent="0.2">
      <c r="A849" s="212" t="s">
        <v>3144</v>
      </c>
      <c r="B849" s="258">
        <v>45453</v>
      </c>
      <c r="C849" s="54">
        <v>18025</v>
      </c>
      <c r="D849" t="s">
        <v>8</v>
      </c>
      <c r="E849" s="261" t="s">
        <v>3158</v>
      </c>
      <c r="F849" t="str">
        <f t="shared" si="13"/>
        <v>4545318025</v>
      </c>
      <c r="G849" t="s">
        <v>2284</v>
      </c>
      <c r="H849" t="s">
        <v>2248</v>
      </c>
      <c r="I849" t="s">
        <v>2276</v>
      </c>
      <c r="K849" s="86"/>
    </row>
    <row r="850" spans="1:11" customFormat="1" hidden="1" outlineLevel="1" x14ac:dyDescent="0.2">
      <c r="A850" s="212" t="s">
        <v>3144</v>
      </c>
      <c r="B850" s="258">
        <v>45453</v>
      </c>
      <c r="C850" s="54">
        <v>27166.76</v>
      </c>
      <c r="D850" t="s">
        <v>16</v>
      </c>
      <c r="E850" s="261" t="s">
        <v>3159</v>
      </c>
      <c r="F850" t="str">
        <f t="shared" si="13"/>
        <v>4545327166,76</v>
      </c>
      <c r="G850" t="s">
        <v>2209</v>
      </c>
      <c r="H850" t="s">
        <v>2244</v>
      </c>
      <c r="I850" t="s">
        <v>2209</v>
      </c>
      <c r="K850" s="86"/>
    </row>
    <row r="851" spans="1:11" customFormat="1" ht="28" hidden="1" outlineLevel="1" x14ac:dyDescent="0.2">
      <c r="A851" s="212" t="s">
        <v>3144</v>
      </c>
      <c r="B851" s="258">
        <v>45453</v>
      </c>
      <c r="C851" s="54">
        <v>91453.91</v>
      </c>
      <c r="D851" t="s">
        <v>28</v>
      </c>
      <c r="E851" s="261" t="s">
        <v>3160</v>
      </c>
      <c r="F851" t="str">
        <f t="shared" si="13"/>
        <v>4545391453,91</v>
      </c>
      <c r="G851" t="s">
        <v>2236</v>
      </c>
      <c r="H851" t="s">
        <v>2248</v>
      </c>
      <c r="I851" t="s">
        <v>2236</v>
      </c>
      <c r="K851" s="86"/>
    </row>
    <row r="852" spans="1:11" customFormat="1" hidden="1" outlineLevel="1" x14ac:dyDescent="0.2">
      <c r="A852" s="212" t="s">
        <v>3144</v>
      </c>
      <c r="B852" s="258">
        <v>45460</v>
      </c>
      <c r="C852" s="54">
        <v>207.67</v>
      </c>
      <c r="D852" t="s">
        <v>7</v>
      </c>
      <c r="E852" s="261" t="s">
        <v>12</v>
      </c>
      <c r="F852" t="str">
        <f t="shared" si="13"/>
        <v>45460207,67</v>
      </c>
      <c r="G852" t="s">
        <v>2204</v>
      </c>
      <c r="H852" t="s">
        <v>2248</v>
      </c>
      <c r="I852" t="s">
        <v>2262</v>
      </c>
      <c r="K852" s="86"/>
    </row>
    <row r="853" spans="1:11" customFormat="1" hidden="1" outlineLevel="1" x14ac:dyDescent="0.2">
      <c r="A853" s="212" t="s">
        <v>3144</v>
      </c>
      <c r="B853" s="258">
        <v>45460</v>
      </c>
      <c r="C853" s="54">
        <v>2505</v>
      </c>
      <c r="D853" t="s">
        <v>7</v>
      </c>
      <c r="E853" s="261" t="s">
        <v>3161</v>
      </c>
      <c r="F853" t="str">
        <f t="shared" si="13"/>
        <v>454602505</v>
      </c>
      <c r="G853" t="s">
        <v>2238</v>
      </c>
      <c r="H853" t="s">
        <v>2246</v>
      </c>
      <c r="I853" t="s">
        <v>2266</v>
      </c>
      <c r="K853" s="86"/>
    </row>
    <row r="854" spans="1:11" customFormat="1" hidden="1" outlineLevel="1" x14ac:dyDescent="0.2">
      <c r="A854" s="212" t="s">
        <v>3144</v>
      </c>
      <c r="B854" s="258">
        <v>45460</v>
      </c>
      <c r="C854" s="54">
        <v>11481</v>
      </c>
      <c r="D854" t="s">
        <v>2935</v>
      </c>
      <c r="E854" s="261" t="s">
        <v>3157</v>
      </c>
      <c r="F854" t="str">
        <f t="shared" si="13"/>
        <v>4546011481</v>
      </c>
      <c r="G854" t="s">
        <v>2206</v>
      </c>
      <c r="H854" t="s">
        <v>2244</v>
      </c>
      <c r="I854" t="s">
        <v>2209</v>
      </c>
      <c r="K854" s="86"/>
    </row>
    <row r="855" spans="1:11" customFormat="1" hidden="1" outlineLevel="1" x14ac:dyDescent="0.2">
      <c r="A855" s="212" t="s">
        <v>3144</v>
      </c>
      <c r="B855" s="258">
        <v>45460</v>
      </c>
      <c r="C855" s="54">
        <v>20767.87</v>
      </c>
      <c r="D855" t="s">
        <v>16</v>
      </c>
      <c r="E855" s="261" t="s">
        <v>3162</v>
      </c>
      <c r="F855" t="str">
        <f t="shared" si="13"/>
        <v>4546020767,87</v>
      </c>
      <c r="G855" t="s">
        <v>2209</v>
      </c>
      <c r="H855" t="s">
        <v>2244</v>
      </c>
      <c r="I855" t="s">
        <v>2209</v>
      </c>
      <c r="K855" s="86"/>
    </row>
    <row r="856" spans="1:11" customFormat="1" hidden="1" outlineLevel="1" x14ac:dyDescent="0.2">
      <c r="A856" s="212" t="s">
        <v>3144</v>
      </c>
      <c r="B856" s="258">
        <v>45460</v>
      </c>
      <c r="C856" s="54">
        <v>56074</v>
      </c>
      <c r="D856" t="s">
        <v>7</v>
      </c>
      <c r="E856" s="261" t="s">
        <v>3163</v>
      </c>
      <c r="F856" t="str">
        <f t="shared" si="13"/>
        <v>4546056074</v>
      </c>
      <c r="G856" t="s">
        <v>2209</v>
      </c>
      <c r="H856" t="s">
        <v>2244</v>
      </c>
      <c r="I856" t="s">
        <v>2209</v>
      </c>
      <c r="K856" s="86"/>
    </row>
    <row r="857" spans="1:11" customFormat="1" hidden="1" outlineLevel="1" x14ac:dyDescent="0.2">
      <c r="A857" s="212" t="s">
        <v>3144</v>
      </c>
      <c r="B857" s="258">
        <v>45467</v>
      </c>
      <c r="C857" s="54">
        <v>654.26</v>
      </c>
      <c r="D857" t="s">
        <v>7</v>
      </c>
      <c r="E857" s="261" t="s">
        <v>12</v>
      </c>
      <c r="F857" t="str">
        <f t="shared" si="13"/>
        <v>45467654,26</v>
      </c>
      <c r="G857" t="s">
        <v>2204</v>
      </c>
      <c r="H857" t="s">
        <v>2248</v>
      </c>
      <c r="I857" t="s">
        <v>2262</v>
      </c>
      <c r="K857" s="86"/>
    </row>
    <row r="858" spans="1:11" customFormat="1" hidden="1" outlineLevel="1" x14ac:dyDescent="0.2">
      <c r="A858" s="212" t="s">
        <v>3144</v>
      </c>
      <c r="B858" s="258">
        <v>45467</v>
      </c>
      <c r="C858" s="54">
        <v>10644</v>
      </c>
      <c r="D858" t="s">
        <v>164</v>
      </c>
      <c r="E858" s="261" t="s">
        <v>3164</v>
      </c>
      <c r="F858" t="str">
        <f t="shared" si="13"/>
        <v>4546710644</v>
      </c>
      <c r="G858" t="s">
        <v>2227</v>
      </c>
      <c r="H858" t="s">
        <v>2248</v>
      </c>
      <c r="I858" t="s">
        <v>2268</v>
      </c>
      <c r="K858" s="86"/>
    </row>
    <row r="859" spans="1:11" customFormat="1" hidden="1" outlineLevel="1" x14ac:dyDescent="0.2">
      <c r="A859" s="212" t="s">
        <v>3144</v>
      </c>
      <c r="B859" s="258">
        <v>45467</v>
      </c>
      <c r="C859" s="54">
        <v>15000</v>
      </c>
      <c r="D859" t="s">
        <v>131</v>
      </c>
      <c r="E859" s="261" t="s">
        <v>3165</v>
      </c>
      <c r="F859" t="str">
        <f t="shared" si="13"/>
        <v>4546715000</v>
      </c>
      <c r="G859" t="s">
        <v>2234</v>
      </c>
      <c r="H859" t="s">
        <v>2248</v>
      </c>
      <c r="I859" t="s">
        <v>2271</v>
      </c>
      <c r="K859" s="86"/>
    </row>
    <row r="860" spans="1:11" customFormat="1" ht="28" hidden="1" outlineLevel="1" x14ac:dyDescent="0.2">
      <c r="A860" s="212" t="s">
        <v>3144</v>
      </c>
      <c r="B860" s="258">
        <v>45467</v>
      </c>
      <c r="C860" s="54">
        <v>41922</v>
      </c>
      <c r="D860" t="s">
        <v>437</v>
      </c>
      <c r="E860" s="261" t="s">
        <v>3166</v>
      </c>
      <c r="F860" t="str">
        <f t="shared" si="13"/>
        <v>4546741922</v>
      </c>
      <c r="G860" t="s">
        <v>2238</v>
      </c>
      <c r="H860" t="s">
        <v>2246</v>
      </c>
      <c r="I860" t="s">
        <v>2266</v>
      </c>
      <c r="K860" s="86"/>
    </row>
    <row r="861" spans="1:11" customFormat="1" hidden="1" outlineLevel="1" x14ac:dyDescent="0.2">
      <c r="A861" s="212" t="s">
        <v>3144</v>
      </c>
      <c r="B861" s="258">
        <v>45467</v>
      </c>
      <c r="C861" s="54">
        <v>65426</v>
      </c>
      <c r="D861" t="s">
        <v>2293</v>
      </c>
      <c r="E861" s="261" t="s">
        <v>3073</v>
      </c>
      <c r="F861" t="str">
        <f t="shared" si="13"/>
        <v>4546765426</v>
      </c>
      <c r="G861" s="276" t="s">
        <v>2202</v>
      </c>
      <c r="H861" s="208" t="s">
        <v>2248</v>
      </c>
      <c r="I861" s="208" t="s">
        <v>2268</v>
      </c>
      <c r="K861" s="86"/>
    </row>
    <row r="862" spans="1:11" customFormat="1" hidden="1" outlineLevel="1" x14ac:dyDescent="0.2">
      <c r="A862" s="212" t="s">
        <v>3144</v>
      </c>
      <c r="B862" s="258">
        <v>45471</v>
      </c>
      <c r="C862" s="54">
        <v>480.94</v>
      </c>
      <c r="D862" t="s">
        <v>7</v>
      </c>
      <c r="E862" s="261" t="s">
        <v>12</v>
      </c>
      <c r="F862" t="str">
        <f t="shared" si="13"/>
        <v>45471480,94</v>
      </c>
      <c r="G862" t="s">
        <v>2204</v>
      </c>
      <c r="H862" t="s">
        <v>2248</v>
      </c>
      <c r="I862" t="s">
        <v>2262</v>
      </c>
      <c r="K862" s="86"/>
    </row>
    <row r="863" spans="1:11" customFormat="1" ht="28" hidden="1" outlineLevel="1" x14ac:dyDescent="0.2">
      <c r="A863" s="212" t="s">
        <v>3144</v>
      </c>
      <c r="B863" s="258">
        <v>45471</v>
      </c>
      <c r="C863" s="54">
        <v>7000</v>
      </c>
      <c r="D863" t="s">
        <v>17</v>
      </c>
      <c r="E863" s="261" t="s">
        <v>3167</v>
      </c>
      <c r="F863" t="str">
        <f t="shared" si="13"/>
        <v>454717000</v>
      </c>
      <c r="G863" t="s">
        <v>2240</v>
      </c>
      <c r="H863" t="s">
        <v>2248</v>
      </c>
      <c r="I863" t="s">
        <v>2267</v>
      </c>
      <c r="K863" s="86"/>
    </row>
    <row r="864" spans="1:11" customFormat="1" hidden="1" outlineLevel="1" x14ac:dyDescent="0.2">
      <c r="A864" s="212" t="s">
        <v>3144</v>
      </c>
      <c r="B864" s="258">
        <v>45471</v>
      </c>
      <c r="C864" s="54">
        <v>15000</v>
      </c>
      <c r="D864" t="s">
        <v>131</v>
      </c>
      <c r="E864" s="261" t="s">
        <v>3168</v>
      </c>
      <c r="F864" t="str">
        <f t="shared" si="13"/>
        <v>4547115000</v>
      </c>
      <c r="G864" t="s">
        <v>2234</v>
      </c>
      <c r="H864" t="s">
        <v>2248</v>
      </c>
      <c r="I864" t="s">
        <v>2271</v>
      </c>
      <c r="K864" s="86"/>
    </row>
    <row r="865" spans="1:11" customFormat="1" hidden="1" outlineLevel="1" x14ac:dyDescent="0.2">
      <c r="A865" s="212" t="s">
        <v>3144</v>
      </c>
      <c r="B865" s="258">
        <v>45471</v>
      </c>
      <c r="C865" s="54">
        <v>17865</v>
      </c>
      <c r="D865" t="s">
        <v>2935</v>
      </c>
      <c r="E865" s="261" t="s">
        <v>3157</v>
      </c>
      <c r="F865" t="str">
        <f t="shared" si="13"/>
        <v>4547117865</v>
      </c>
      <c r="G865" t="s">
        <v>2206</v>
      </c>
      <c r="H865" t="s">
        <v>2244</v>
      </c>
      <c r="I865" t="s">
        <v>2209</v>
      </c>
      <c r="K865" s="86"/>
    </row>
    <row r="866" spans="1:11" customFormat="1" ht="28" hidden="1" outlineLevel="1" x14ac:dyDescent="0.2">
      <c r="A866" s="212" t="s">
        <v>3144</v>
      </c>
      <c r="B866" s="258">
        <v>45471</v>
      </c>
      <c r="C866" s="54">
        <v>20202.48</v>
      </c>
      <c r="D866" t="s">
        <v>2991</v>
      </c>
      <c r="E866" s="261" t="s">
        <v>3169</v>
      </c>
      <c r="F866" t="str">
        <f t="shared" si="13"/>
        <v>4547120202,48</v>
      </c>
      <c r="G866" t="s">
        <v>2203</v>
      </c>
      <c r="H866" t="s">
        <v>2248</v>
      </c>
      <c r="I866" t="s">
        <v>2273</v>
      </c>
      <c r="K866" s="86"/>
    </row>
    <row r="867" spans="1:11" customFormat="1" hidden="1" outlineLevel="1" x14ac:dyDescent="0.2">
      <c r="A867" s="212" t="s">
        <v>3144</v>
      </c>
      <c r="B867" s="258">
        <v>45471</v>
      </c>
      <c r="C867" s="54">
        <v>48093.71</v>
      </c>
      <c r="D867" t="s">
        <v>16</v>
      </c>
      <c r="E867" s="261" t="s">
        <v>3162</v>
      </c>
      <c r="F867" t="str">
        <f t="shared" si="13"/>
        <v>4547148093,71</v>
      </c>
      <c r="G867" t="s">
        <v>2209</v>
      </c>
      <c r="H867" t="s">
        <v>2244</v>
      </c>
      <c r="I867" t="s">
        <v>2209</v>
      </c>
      <c r="K867" s="86"/>
    </row>
    <row r="868" spans="1:11" customFormat="1" hidden="1" outlineLevel="1" x14ac:dyDescent="0.2">
      <c r="A868" s="212" t="s">
        <v>3144</v>
      </c>
      <c r="B868" s="258">
        <v>45471</v>
      </c>
      <c r="C868" s="54">
        <v>50090</v>
      </c>
      <c r="D868" t="s">
        <v>2935</v>
      </c>
      <c r="E868" s="261" t="s">
        <v>3170</v>
      </c>
      <c r="F868" t="str">
        <f t="shared" si="13"/>
        <v>4547150090</v>
      </c>
      <c r="G868" t="s">
        <v>2206</v>
      </c>
      <c r="H868" t="s">
        <v>2244</v>
      </c>
      <c r="I868" t="s">
        <v>2209</v>
      </c>
      <c r="K868" s="86"/>
    </row>
    <row r="869" spans="1:11" customFormat="1" hidden="1" outlineLevel="1" x14ac:dyDescent="0.2">
      <c r="A869" s="212" t="s">
        <v>3144</v>
      </c>
      <c r="B869" s="258">
        <v>45471</v>
      </c>
      <c r="C869" s="54">
        <v>76254.960000000006</v>
      </c>
      <c r="D869" t="s">
        <v>7</v>
      </c>
      <c r="E869" s="261" t="s">
        <v>3171</v>
      </c>
      <c r="F869" t="str">
        <f t="shared" si="13"/>
        <v>4547176254,96</v>
      </c>
      <c r="G869" t="s">
        <v>2209</v>
      </c>
      <c r="H869" t="s">
        <v>2244</v>
      </c>
      <c r="I869" t="s">
        <v>2209</v>
      </c>
      <c r="K869" s="86"/>
    </row>
    <row r="870" spans="1:11" customFormat="1" hidden="1" outlineLevel="1" x14ac:dyDescent="0.2">
      <c r="A870" s="212" t="s">
        <v>3144</v>
      </c>
      <c r="B870" s="258">
        <v>45471</v>
      </c>
      <c r="C870" s="54">
        <v>97500</v>
      </c>
      <c r="D870" t="s">
        <v>358</v>
      </c>
      <c r="E870" s="261" t="s">
        <v>3172</v>
      </c>
      <c r="F870" t="str">
        <f t="shared" si="13"/>
        <v>4547197500</v>
      </c>
      <c r="G870" t="s">
        <v>2203</v>
      </c>
      <c r="H870" t="s">
        <v>2248</v>
      </c>
      <c r="I870" t="s">
        <v>2273</v>
      </c>
      <c r="K870" s="86"/>
    </row>
    <row r="871" spans="1:11" customFormat="1" hidden="1" outlineLevel="1" x14ac:dyDescent="0.2">
      <c r="A871" s="212" t="s">
        <v>3144</v>
      </c>
      <c r="B871" s="258">
        <v>45471</v>
      </c>
      <c r="C871" s="260">
        <v>168414</v>
      </c>
      <c r="D871" t="s">
        <v>21</v>
      </c>
      <c r="E871" s="261" t="s">
        <v>3173</v>
      </c>
      <c r="F871" t="str">
        <f t="shared" si="13"/>
        <v>45471168414</v>
      </c>
      <c r="G871" t="s">
        <v>2235</v>
      </c>
      <c r="H871" t="s">
        <v>2248</v>
      </c>
      <c r="I871" t="s">
        <v>2235</v>
      </c>
      <c r="K871" s="86"/>
    </row>
    <row r="872" spans="1:11" customFormat="1" ht="28" hidden="1" collapsed="1" x14ac:dyDescent="0.2">
      <c r="A872" s="277" t="s">
        <v>3232</v>
      </c>
      <c r="B872" s="258">
        <v>45474</v>
      </c>
      <c r="C872" s="271">
        <v>525</v>
      </c>
      <c r="D872" t="s">
        <v>7</v>
      </c>
      <c r="E872" s="272" t="s">
        <v>3242</v>
      </c>
      <c r="F872" t="str">
        <f t="shared" si="13"/>
        <v>45474525</v>
      </c>
      <c r="G872" t="s">
        <v>2204</v>
      </c>
      <c r="H872" t="s">
        <v>2248</v>
      </c>
      <c r="I872" t="s">
        <v>2262</v>
      </c>
      <c r="K872" s="86"/>
    </row>
    <row r="873" spans="1:11" customFormat="1" hidden="1" x14ac:dyDescent="0.2">
      <c r="A873" s="277" t="s">
        <v>3232</v>
      </c>
      <c r="B873" s="258">
        <v>45474</v>
      </c>
      <c r="C873" s="271">
        <v>990</v>
      </c>
      <c r="D873" t="s">
        <v>7</v>
      </c>
      <c r="E873" s="272" t="s">
        <v>3243</v>
      </c>
      <c r="F873" t="str">
        <f t="shared" si="13"/>
        <v>45474990</v>
      </c>
      <c r="G873" t="s">
        <v>2204</v>
      </c>
      <c r="H873" t="s">
        <v>2248</v>
      </c>
      <c r="I873" t="s">
        <v>2262</v>
      </c>
      <c r="K873" s="86"/>
    </row>
    <row r="874" spans="1:11" customFormat="1" hidden="1" x14ac:dyDescent="0.2">
      <c r="A874" s="277" t="s">
        <v>3232</v>
      </c>
      <c r="B874" s="258">
        <v>45475</v>
      </c>
      <c r="C874" s="271">
        <v>1246.03</v>
      </c>
      <c r="D874" t="s">
        <v>7</v>
      </c>
      <c r="E874" s="272" t="s">
        <v>12</v>
      </c>
      <c r="F874" t="str">
        <f t="shared" si="13"/>
        <v>454751246,03</v>
      </c>
      <c r="G874" t="s">
        <v>2204</v>
      </c>
      <c r="H874" t="s">
        <v>2248</v>
      </c>
      <c r="I874" t="s">
        <v>2262</v>
      </c>
      <c r="K874" s="86"/>
    </row>
    <row r="875" spans="1:11" customFormat="1" hidden="1" x14ac:dyDescent="0.2">
      <c r="A875" s="277" t="s">
        <v>3232</v>
      </c>
      <c r="B875" s="258">
        <v>45475</v>
      </c>
      <c r="C875" s="271">
        <v>4073.77</v>
      </c>
      <c r="D875" t="s">
        <v>2935</v>
      </c>
      <c r="E875" s="272" t="s">
        <v>432</v>
      </c>
      <c r="F875" t="str">
        <f t="shared" si="13"/>
        <v>454754073,77</v>
      </c>
      <c r="G875" t="s">
        <v>2206</v>
      </c>
      <c r="H875" t="s">
        <v>2244</v>
      </c>
      <c r="I875" t="s">
        <v>2209</v>
      </c>
      <c r="K875" s="86"/>
    </row>
    <row r="876" spans="1:11" customFormat="1" hidden="1" x14ac:dyDescent="0.2">
      <c r="A876" s="277" t="s">
        <v>3232</v>
      </c>
      <c r="B876" s="258">
        <v>45475</v>
      </c>
      <c r="C876" s="271">
        <v>4603.4399999999996</v>
      </c>
      <c r="D876" t="s">
        <v>2935</v>
      </c>
      <c r="E876" s="272" t="s">
        <v>432</v>
      </c>
      <c r="F876" t="str">
        <f t="shared" si="13"/>
        <v>454754603,44</v>
      </c>
      <c r="G876" t="s">
        <v>2206</v>
      </c>
      <c r="H876" t="s">
        <v>2244</v>
      </c>
      <c r="I876" t="s">
        <v>2209</v>
      </c>
      <c r="K876" s="86"/>
    </row>
    <row r="877" spans="1:11" customFormat="1" hidden="1" x14ac:dyDescent="0.2">
      <c r="A877" s="277" t="s">
        <v>3232</v>
      </c>
      <c r="B877" s="258">
        <v>45475</v>
      </c>
      <c r="C877" s="271">
        <v>5465.38</v>
      </c>
      <c r="D877" t="s">
        <v>2935</v>
      </c>
      <c r="E877" s="272" t="s">
        <v>432</v>
      </c>
      <c r="F877" t="str">
        <f t="shared" si="13"/>
        <v>454755465,38</v>
      </c>
      <c r="G877" t="s">
        <v>2206</v>
      </c>
      <c r="H877" t="s">
        <v>2244</v>
      </c>
      <c r="I877" t="s">
        <v>2209</v>
      </c>
      <c r="K877" s="86"/>
    </row>
    <row r="878" spans="1:11" customFormat="1" hidden="1" x14ac:dyDescent="0.2">
      <c r="A878" s="277" t="s">
        <v>3232</v>
      </c>
      <c r="B878" s="258">
        <v>45475</v>
      </c>
      <c r="C878" s="271">
        <v>10640</v>
      </c>
      <c r="D878" t="s">
        <v>2293</v>
      </c>
      <c r="E878" s="272" t="s">
        <v>3244</v>
      </c>
      <c r="F878" t="str">
        <f t="shared" si="13"/>
        <v>4547510640</v>
      </c>
      <c r="G878" t="s">
        <v>2999</v>
      </c>
      <c r="H878" t="s">
        <v>2276</v>
      </c>
      <c r="I878" t="s">
        <v>2276</v>
      </c>
      <c r="K878" s="86"/>
    </row>
    <row r="879" spans="1:11" customFormat="1" hidden="1" x14ac:dyDescent="0.2">
      <c r="A879" s="277" t="s">
        <v>3232</v>
      </c>
      <c r="B879" s="258">
        <v>45475</v>
      </c>
      <c r="C879" s="271">
        <v>213963</v>
      </c>
      <c r="D879" t="s">
        <v>2293</v>
      </c>
      <c r="E879" s="272" t="s">
        <v>3073</v>
      </c>
      <c r="F879" t="str">
        <f t="shared" si="13"/>
        <v>45475213963</v>
      </c>
      <c r="G879" s="276" t="s">
        <v>2202</v>
      </c>
      <c r="H879" s="208" t="s">
        <v>2248</v>
      </c>
      <c r="I879" s="208" t="s">
        <v>2268</v>
      </c>
      <c r="K879" s="86"/>
    </row>
    <row r="880" spans="1:11" customFormat="1" hidden="1" x14ac:dyDescent="0.2">
      <c r="A880" s="277" t="s">
        <v>3232</v>
      </c>
      <c r="B880" s="258">
        <v>45477</v>
      </c>
      <c r="C880" s="271">
        <v>3305</v>
      </c>
      <c r="D880" t="s">
        <v>7</v>
      </c>
      <c r="E880" s="272" t="s">
        <v>3245</v>
      </c>
      <c r="F880" t="str">
        <f t="shared" si="13"/>
        <v>454773305</v>
      </c>
      <c r="G880" t="s">
        <v>2227</v>
      </c>
      <c r="H880" t="s">
        <v>2276</v>
      </c>
      <c r="I880" t="s">
        <v>2276</v>
      </c>
      <c r="K880" s="86"/>
    </row>
    <row r="881" spans="1:11" customFormat="1" ht="28" hidden="1" x14ac:dyDescent="0.2">
      <c r="A881" s="277" t="s">
        <v>3232</v>
      </c>
      <c r="B881" s="258">
        <v>45477</v>
      </c>
      <c r="C881" s="271">
        <v>13000</v>
      </c>
      <c r="D881" t="s">
        <v>3435</v>
      </c>
      <c r="E881" s="272" t="s">
        <v>3246</v>
      </c>
      <c r="F881" t="str">
        <f t="shared" si="13"/>
        <v>4547713000</v>
      </c>
      <c r="G881" t="s">
        <v>2231</v>
      </c>
      <c r="H881" t="s">
        <v>2276</v>
      </c>
      <c r="I881" s="208" t="s">
        <v>2268</v>
      </c>
      <c r="K881" s="86"/>
    </row>
    <row r="882" spans="1:11" customFormat="1" ht="28" hidden="1" x14ac:dyDescent="0.2">
      <c r="A882" s="277" t="s">
        <v>3232</v>
      </c>
      <c r="B882" s="258">
        <v>45478</v>
      </c>
      <c r="C882" s="271">
        <v>225</v>
      </c>
      <c r="D882" t="s">
        <v>7</v>
      </c>
      <c r="E882" s="272" t="s">
        <v>3247</v>
      </c>
      <c r="F882" t="str">
        <f t="shared" si="13"/>
        <v>45478225</v>
      </c>
      <c r="G882" t="s">
        <v>2204</v>
      </c>
      <c r="H882" t="s">
        <v>2248</v>
      </c>
      <c r="I882" t="s">
        <v>2262</v>
      </c>
      <c r="K882" s="86"/>
    </row>
    <row r="883" spans="1:11" customFormat="1" ht="28" hidden="1" x14ac:dyDescent="0.2">
      <c r="A883" s="277" t="s">
        <v>3232</v>
      </c>
      <c r="B883" s="258">
        <v>45478</v>
      </c>
      <c r="C883" s="271">
        <v>15000</v>
      </c>
      <c r="D883" t="s">
        <v>7</v>
      </c>
      <c r="E883" s="272" t="s">
        <v>3248</v>
      </c>
      <c r="F883" t="str">
        <f t="shared" si="13"/>
        <v>4547815000</v>
      </c>
      <c r="G883" t="s">
        <v>2238</v>
      </c>
      <c r="H883" t="s">
        <v>2246</v>
      </c>
      <c r="I883" t="s">
        <v>2266</v>
      </c>
      <c r="K883" s="86"/>
    </row>
    <row r="884" spans="1:11" customFormat="1" hidden="1" x14ac:dyDescent="0.2">
      <c r="A884" s="277" t="s">
        <v>3232</v>
      </c>
      <c r="B884" s="258">
        <v>45478</v>
      </c>
      <c r="C884" s="271">
        <v>146185.97</v>
      </c>
      <c r="D884" t="s">
        <v>23</v>
      </c>
      <c r="E884" s="272" t="s">
        <v>3249</v>
      </c>
      <c r="F884" t="str">
        <f t="shared" si="13"/>
        <v>45478146185,97</v>
      </c>
      <c r="G884" t="s">
        <v>2218</v>
      </c>
      <c r="H884" t="s">
        <v>2248</v>
      </c>
      <c r="I884" t="s">
        <v>2218</v>
      </c>
      <c r="K884" s="86"/>
    </row>
    <row r="885" spans="1:11" customFormat="1" hidden="1" x14ac:dyDescent="0.2">
      <c r="A885" s="277" t="s">
        <v>3232</v>
      </c>
      <c r="B885" s="258">
        <v>45481</v>
      </c>
      <c r="C885" s="271">
        <v>936.03</v>
      </c>
      <c r="D885" t="s">
        <v>7</v>
      </c>
      <c r="E885" s="272" t="s">
        <v>12</v>
      </c>
      <c r="F885" t="str">
        <f t="shared" si="13"/>
        <v>45481936,03</v>
      </c>
      <c r="G885" t="s">
        <v>2204</v>
      </c>
      <c r="H885" t="s">
        <v>2248</v>
      </c>
      <c r="I885" t="s">
        <v>2262</v>
      </c>
      <c r="K885" s="86"/>
    </row>
    <row r="886" spans="1:11" customFormat="1" hidden="1" x14ac:dyDescent="0.2">
      <c r="A886" s="277" t="s">
        <v>3232</v>
      </c>
      <c r="B886" s="258">
        <v>45481</v>
      </c>
      <c r="C886" s="271">
        <v>3528</v>
      </c>
      <c r="D886" t="s">
        <v>7</v>
      </c>
      <c r="E886" s="272" t="s">
        <v>3250</v>
      </c>
      <c r="F886" t="str">
        <f t="shared" si="13"/>
        <v>454813528</v>
      </c>
      <c r="G886" t="s">
        <v>2227</v>
      </c>
      <c r="H886" t="s">
        <v>2276</v>
      </c>
      <c r="I886" t="s">
        <v>2276</v>
      </c>
      <c r="K886" s="86"/>
    </row>
    <row r="887" spans="1:11" customFormat="1" hidden="1" x14ac:dyDescent="0.2">
      <c r="A887" s="277" t="s">
        <v>3232</v>
      </c>
      <c r="B887" s="258">
        <v>45481</v>
      </c>
      <c r="C887" s="271">
        <v>3653</v>
      </c>
      <c r="D887" t="s">
        <v>7</v>
      </c>
      <c r="E887" s="272" t="s">
        <v>3251</v>
      </c>
      <c r="F887" t="str">
        <f t="shared" si="13"/>
        <v>454813653</v>
      </c>
      <c r="G887" t="s">
        <v>2227</v>
      </c>
      <c r="H887" t="s">
        <v>2276</v>
      </c>
      <c r="I887" t="s">
        <v>2276</v>
      </c>
      <c r="K887" s="86"/>
    </row>
    <row r="888" spans="1:11" customFormat="1" hidden="1" x14ac:dyDescent="0.2">
      <c r="A888" s="277" t="s">
        <v>3232</v>
      </c>
      <c r="B888" s="258">
        <v>45481</v>
      </c>
      <c r="C888" s="271">
        <v>6160.78</v>
      </c>
      <c r="D888" t="s">
        <v>2935</v>
      </c>
      <c r="E888" s="272" t="s">
        <v>432</v>
      </c>
      <c r="F888" t="str">
        <f t="shared" si="13"/>
        <v>454816160,78</v>
      </c>
      <c r="G888" t="s">
        <v>2206</v>
      </c>
      <c r="H888" t="s">
        <v>2244</v>
      </c>
      <c r="I888" t="s">
        <v>2209</v>
      </c>
      <c r="K888" s="86"/>
    </row>
    <row r="889" spans="1:11" customFormat="1" hidden="1" x14ac:dyDescent="0.2">
      <c r="A889" s="277" t="s">
        <v>3232</v>
      </c>
      <c r="B889" s="258">
        <v>45481</v>
      </c>
      <c r="C889" s="271">
        <v>14500</v>
      </c>
      <c r="D889" t="s">
        <v>2293</v>
      </c>
      <c r="E889" s="272" t="s">
        <v>3073</v>
      </c>
      <c r="F889" t="str">
        <f t="shared" si="13"/>
        <v>4548114500</v>
      </c>
      <c r="G889" s="276" t="s">
        <v>2202</v>
      </c>
      <c r="H889" s="208" t="s">
        <v>2248</v>
      </c>
      <c r="I889" s="208" t="s">
        <v>2268</v>
      </c>
      <c r="K889" s="86"/>
    </row>
    <row r="890" spans="1:11" customFormat="1" hidden="1" x14ac:dyDescent="0.2">
      <c r="A890" s="277" t="s">
        <v>3232</v>
      </c>
      <c r="B890" s="258">
        <v>45481</v>
      </c>
      <c r="C890" s="271">
        <v>20000</v>
      </c>
      <c r="D890" t="s">
        <v>9</v>
      </c>
      <c r="E890" s="272" t="s">
        <v>3252</v>
      </c>
      <c r="F890" t="str">
        <f t="shared" si="13"/>
        <v>4548120000</v>
      </c>
      <c r="G890" t="s">
        <v>2213</v>
      </c>
      <c r="H890" t="s">
        <v>2248</v>
      </c>
      <c r="I890" t="s">
        <v>2213</v>
      </c>
      <c r="K890" s="86"/>
    </row>
    <row r="891" spans="1:11" customFormat="1" hidden="1" x14ac:dyDescent="0.2">
      <c r="A891" s="277" t="s">
        <v>3232</v>
      </c>
      <c r="B891" s="258">
        <v>45481</v>
      </c>
      <c r="C891" s="271">
        <v>50000</v>
      </c>
      <c r="D891" t="s">
        <v>9</v>
      </c>
      <c r="E891" s="272" t="s">
        <v>3253</v>
      </c>
      <c r="F891" t="str">
        <f t="shared" si="13"/>
        <v>4548150000</v>
      </c>
      <c r="G891" t="s">
        <v>2213</v>
      </c>
      <c r="H891" t="s">
        <v>2248</v>
      </c>
      <c r="I891" t="s">
        <v>2213</v>
      </c>
      <c r="K891" s="86"/>
    </row>
    <row r="892" spans="1:11" customFormat="1" hidden="1" x14ac:dyDescent="0.2">
      <c r="A892" s="277" t="s">
        <v>3232</v>
      </c>
      <c r="B892" s="258">
        <v>45484</v>
      </c>
      <c r="C892" s="271">
        <v>1426</v>
      </c>
      <c r="D892" t="s">
        <v>7</v>
      </c>
      <c r="E892" s="272" t="s">
        <v>3254</v>
      </c>
      <c r="F892" t="str">
        <f t="shared" si="13"/>
        <v>454841426</v>
      </c>
      <c r="G892" t="s">
        <v>2238</v>
      </c>
      <c r="H892" t="s">
        <v>2246</v>
      </c>
      <c r="I892" t="s">
        <v>2266</v>
      </c>
      <c r="K892" s="86"/>
    </row>
    <row r="893" spans="1:11" customFormat="1" hidden="1" x14ac:dyDescent="0.2">
      <c r="A893" s="277" t="s">
        <v>3232</v>
      </c>
      <c r="B893" s="258">
        <v>45484</v>
      </c>
      <c r="C893" s="271">
        <v>2984</v>
      </c>
      <c r="D893" t="s">
        <v>7</v>
      </c>
      <c r="E893" s="272" t="s">
        <v>3255</v>
      </c>
      <c r="F893" t="str">
        <f t="shared" si="13"/>
        <v>454842984</v>
      </c>
      <c r="G893" t="s">
        <v>2227</v>
      </c>
      <c r="H893" t="s">
        <v>2276</v>
      </c>
      <c r="I893" t="s">
        <v>2276</v>
      </c>
      <c r="K893" s="86"/>
    </row>
    <row r="894" spans="1:11" customFormat="1" hidden="1" x14ac:dyDescent="0.2">
      <c r="A894" s="277" t="s">
        <v>3232</v>
      </c>
      <c r="B894" s="258">
        <v>45485</v>
      </c>
      <c r="C894" s="271">
        <v>200</v>
      </c>
      <c r="D894" t="s">
        <v>2935</v>
      </c>
      <c r="E894" s="272" t="s">
        <v>432</v>
      </c>
      <c r="F894" t="str">
        <f t="shared" si="13"/>
        <v>45485200</v>
      </c>
      <c r="G894" t="s">
        <v>2206</v>
      </c>
      <c r="H894" t="s">
        <v>2244</v>
      </c>
      <c r="I894" t="s">
        <v>2209</v>
      </c>
      <c r="K894" s="86"/>
    </row>
    <row r="895" spans="1:11" customFormat="1" hidden="1" x14ac:dyDescent="0.2">
      <c r="A895" s="277" t="s">
        <v>3232</v>
      </c>
      <c r="B895" s="258">
        <v>45485</v>
      </c>
      <c r="C895" s="271">
        <v>200</v>
      </c>
      <c r="D895" t="s">
        <v>2935</v>
      </c>
      <c r="E895" s="272" t="s">
        <v>432</v>
      </c>
      <c r="F895" t="str">
        <f t="shared" si="13"/>
        <v>45485200</v>
      </c>
      <c r="G895" t="s">
        <v>2206</v>
      </c>
      <c r="H895" t="s">
        <v>2244</v>
      </c>
      <c r="I895" t="s">
        <v>2209</v>
      </c>
      <c r="K895" s="86"/>
    </row>
    <row r="896" spans="1:11" customFormat="1" hidden="1" x14ac:dyDescent="0.2">
      <c r="A896" s="277" t="s">
        <v>3232</v>
      </c>
      <c r="B896" s="258">
        <v>45485</v>
      </c>
      <c r="C896" s="271">
        <v>200</v>
      </c>
      <c r="D896" t="s">
        <v>2935</v>
      </c>
      <c r="E896" s="272" t="s">
        <v>432</v>
      </c>
      <c r="F896" t="str">
        <f t="shared" si="13"/>
        <v>45485200</v>
      </c>
      <c r="G896" t="s">
        <v>2206</v>
      </c>
      <c r="H896" t="s">
        <v>2244</v>
      </c>
      <c r="I896" t="s">
        <v>2209</v>
      </c>
      <c r="K896" s="86"/>
    </row>
    <row r="897" spans="1:11" customFormat="1" hidden="1" x14ac:dyDescent="0.2">
      <c r="A897" s="277" t="s">
        <v>3232</v>
      </c>
      <c r="B897" s="258">
        <v>45485</v>
      </c>
      <c r="C897" s="271">
        <v>1426</v>
      </c>
      <c r="D897" t="s">
        <v>7</v>
      </c>
      <c r="E897" s="272" t="s">
        <v>12</v>
      </c>
      <c r="F897" t="str">
        <f t="shared" si="13"/>
        <v>454851426</v>
      </c>
      <c r="G897" t="s">
        <v>2204</v>
      </c>
      <c r="H897" t="s">
        <v>2248</v>
      </c>
      <c r="I897" t="s">
        <v>2262</v>
      </c>
      <c r="K897" s="86"/>
    </row>
    <row r="898" spans="1:11" customFormat="1" ht="28" hidden="1" x14ac:dyDescent="0.2">
      <c r="A898" s="277" t="s">
        <v>3232</v>
      </c>
      <c r="B898" s="258">
        <v>45485</v>
      </c>
      <c r="C898" s="271">
        <v>3600</v>
      </c>
      <c r="D898" t="s">
        <v>3435</v>
      </c>
      <c r="E898" s="272" t="s">
        <v>3256</v>
      </c>
      <c r="F898" t="str">
        <f t="shared" si="13"/>
        <v>454853600</v>
      </c>
      <c r="G898" t="s">
        <v>2231</v>
      </c>
      <c r="H898" t="s">
        <v>2276</v>
      </c>
      <c r="I898" s="208" t="s">
        <v>2268</v>
      </c>
      <c r="K898" s="86"/>
    </row>
    <row r="899" spans="1:11" customFormat="1" ht="28" hidden="1" x14ac:dyDescent="0.2">
      <c r="A899" s="277" t="s">
        <v>3232</v>
      </c>
      <c r="B899" s="258">
        <v>45485</v>
      </c>
      <c r="C899" s="271">
        <v>5161.1400000000003</v>
      </c>
      <c r="D899" t="s">
        <v>25</v>
      </c>
      <c r="E899" s="272" t="s">
        <v>3257</v>
      </c>
      <c r="F899" t="str">
        <f t="shared" si="13"/>
        <v>454855161,14</v>
      </c>
      <c r="G899" t="s">
        <v>2221</v>
      </c>
      <c r="H899" t="s">
        <v>2248</v>
      </c>
      <c r="I899" t="s">
        <v>2267</v>
      </c>
      <c r="K899" s="86"/>
    </row>
    <row r="900" spans="1:11" customFormat="1" ht="28" hidden="1" x14ac:dyDescent="0.2">
      <c r="A900" s="277" t="s">
        <v>3232</v>
      </c>
      <c r="B900" s="258">
        <v>45485</v>
      </c>
      <c r="C900" s="271">
        <v>5434.39</v>
      </c>
      <c r="D900" t="s">
        <v>21</v>
      </c>
      <c r="E900" s="272" t="s">
        <v>3258</v>
      </c>
      <c r="F900" t="str">
        <f t="shared" si="13"/>
        <v>454855434,39</v>
      </c>
      <c r="G900" t="s">
        <v>2235</v>
      </c>
      <c r="H900" t="s">
        <v>2248</v>
      </c>
      <c r="I900" t="s">
        <v>2235</v>
      </c>
      <c r="K900" s="86"/>
    </row>
    <row r="901" spans="1:11" customFormat="1" hidden="1" x14ac:dyDescent="0.2">
      <c r="A901" s="277" t="s">
        <v>3232</v>
      </c>
      <c r="B901" s="258">
        <v>45485</v>
      </c>
      <c r="C901" s="271">
        <v>6000</v>
      </c>
      <c r="D901" t="s">
        <v>47</v>
      </c>
      <c r="E901" s="272" t="s">
        <v>3259</v>
      </c>
      <c r="F901" t="str">
        <f t="shared" si="13"/>
        <v>454856000</v>
      </c>
      <c r="G901" t="s">
        <v>2224</v>
      </c>
      <c r="H901" t="s">
        <v>2248</v>
      </c>
      <c r="I901" t="s">
        <v>2427</v>
      </c>
      <c r="K901" s="86"/>
    </row>
    <row r="902" spans="1:11" customFormat="1" ht="28" hidden="1" x14ac:dyDescent="0.2">
      <c r="A902" s="277" t="s">
        <v>3232</v>
      </c>
      <c r="B902" s="258">
        <v>45485</v>
      </c>
      <c r="C902" s="271">
        <v>6734.16</v>
      </c>
      <c r="D902" t="s">
        <v>2991</v>
      </c>
      <c r="E902" s="272" t="s">
        <v>3260</v>
      </c>
      <c r="F902" t="str">
        <f t="shared" si="13"/>
        <v>454856734,16</v>
      </c>
      <c r="G902" t="s">
        <v>2203</v>
      </c>
      <c r="H902" t="s">
        <v>2248</v>
      </c>
      <c r="I902" t="s">
        <v>2273</v>
      </c>
      <c r="K902" s="86"/>
    </row>
    <row r="903" spans="1:11" customFormat="1" hidden="1" x14ac:dyDescent="0.2">
      <c r="A903" s="277" t="s">
        <v>3232</v>
      </c>
      <c r="B903" s="258">
        <v>45485</v>
      </c>
      <c r="C903" s="271">
        <v>21300</v>
      </c>
      <c r="D903" t="s">
        <v>2293</v>
      </c>
      <c r="E903" s="272" t="s">
        <v>3073</v>
      </c>
      <c r="F903" t="str">
        <f t="shared" si="13"/>
        <v>4548521300</v>
      </c>
      <c r="G903" s="276" t="s">
        <v>2202</v>
      </c>
      <c r="H903" s="208" t="s">
        <v>2248</v>
      </c>
      <c r="I903" s="208" t="s">
        <v>2268</v>
      </c>
      <c r="K903" s="86"/>
    </row>
    <row r="904" spans="1:11" customFormat="1" ht="28" hidden="1" x14ac:dyDescent="0.2">
      <c r="A904" s="277" t="s">
        <v>3232</v>
      </c>
      <c r="B904" s="258">
        <v>45485</v>
      </c>
      <c r="C904" s="271">
        <v>40000</v>
      </c>
      <c r="D904" t="s">
        <v>2932</v>
      </c>
      <c r="E904" s="272" t="s">
        <v>3261</v>
      </c>
      <c r="F904" t="str">
        <f t="shared" si="13"/>
        <v>4548540000</v>
      </c>
      <c r="G904" t="s">
        <v>2213</v>
      </c>
      <c r="H904" t="s">
        <v>2248</v>
      </c>
      <c r="I904" t="s">
        <v>2213</v>
      </c>
      <c r="K904" s="86"/>
    </row>
    <row r="905" spans="1:11" customFormat="1" ht="28" hidden="1" x14ac:dyDescent="0.2">
      <c r="A905" s="277" t="s">
        <v>3232</v>
      </c>
      <c r="B905" s="258">
        <v>45485</v>
      </c>
      <c r="C905" s="271">
        <v>50000</v>
      </c>
      <c r="D905" t="s">
        <v>3436</v>
      </c>
      <c r="E905" s="272" t="s">
        <v>3262</v>
      </c>
      <c r="F905" t="str">
        <f t="shared" si="13"/>
        <v>4548550000</v>
      </c>
      <c r="G905" t="s">
        <v>2213</v>
      </c>
      <c r="H905" t="s">
        <v>2248</v>
      </c>
      <c r="I905" t="s">
        <v>2213</v>
      </c>
      <c r="K905" s="86"/>
    </row>
    <row r="906" spans="1:11" customFormat="1" hidden="1" x14ac:dyDescent="0.2">
      <c r="A906" s="277" t="s">
        <v>3232</v>
      </c>
      <c r="B906" s="258">
        <v>45485</v>
      </c>
      <c r="C906" s="271">
        <v>55400</v>
      </c>
      <c r="D906" t="s">
        <v>2860</v>
      </c>
      <c r="E906" s="272" t="s">
        <v>3263</v>
      </c>
      <c r="F906" t="str">
        <f t="shared" si="13"/>
        <v>4548555400</v>
      </c>
      <c r="G906" s="276" t="s">
        <v>2201</v>
      </c>
      <c r="H906" t="s">
        <v>2248</v>
      </c>
      <c r="I906" s="208" t="s">
        <v>2265</v>
      </c>
      <c r="K906" s="86"/>
    </row>
    <row r="907" spans="1:11" customFormat="1" ht="28" hidden="1" x14ac:dyDescent="0.2">
      <c r="A907" s="277" t="s">
        <v>3232</v>
      </c>
      <c r="B907" s="258">
        <v>45485</v>
      </c>
      <c r="C907" s="271">
        <v>73584.92</v>
      </c>
      <c r="D907" t="s">
        <v>28</v>
      </c>
      <c r="E907" s="272" t="s">
        <v>3264</v>
      </c>
      <c r="F907" t="str">
        <f t="shared" si="13"/>
        <v>4548573584,92</v>
      </c>
      <c r="G907" t="s">
        <v>2236</v>
      </c>
      <c r="H907" t="s">
        <v>2248</v>
      </c>
      <c r="I907" t="s">
        <v>2236</v>
      </c>
      <c r="K907" s="86"/>
    </row>
    <row r="908" spans="1:11" customFormat="1" hidden="1" x14ac:dyDescent="0.2">
      <c r="A908" s="277" t="s">
        <v>3232</v>
      </c>
      <c r="B908" s="258">
        <v>45485</v>
      </c>
      <c r="C908" s="271">
        <v>300000</v>
      </c>
      <c r="D908" t="s">
        <v>2470</v>
      </c>
      <c r="E908" s="272" t="s">
        <v>3265</v>
      </c>
      <c r="F908" t="str">
        <f t="shared" si="13"/>
        <v>45485300000</v>
      </c>
      <c r="G908" t="s">
        <v>2222</v>
      </c>
      <c r="H908" t="s">
        <v>2248</v>
      </c>
      <c r="I908" t="s">
        <v>2269</v>
      </c>
      <c r="K908" s="86"/>
    </row>
    <row r="909" spans="1:11" customFormat="1" hidden="1" x14ac:dyDescent="0.2">
      <c r="A909" s="277" t="s">
        <v>3232</v>
      </c>
      <c r="B909" s="258">
        <v>45488</v>
      </c>
      <c r="C909" s="271">
        <v>100</v>
      </c>
      <c r="D909" t="s">
        <v>7</v>
      </c>
      <c r="E909" s="272" t="s">
        <v>12</v>
      </c>
      <c r="F909" t="str">
        <f t="shared" si="13"/>
        <v>45488100</v>
      </c>
      <c r="G909" t="s">
        <v>2204</v>
      </c>
      <c r="H909" t="s">
        <v>2248</v>
      </c>
      <c r="I909" t="s">
        <v>2262</v>
      </c>
      <c r="K909" s="86"/>
    </row>
    <row r="910" spans="1:11" customFormat="1" hidden="1" x14ac:dyDescent="0.2">
      <c r="A910" s="277" t="s">
        <v>3232</v>
      </c>
      <c r="B910" s="258">
        <v>45488</v>
      </c>
      <c r="C910" s="271">
        <v>5000</v>
      </c>
      <c r="D910" t="s">
        <v>2293</v>
      </c>
      <c r="E910" s="272" t="s">
        <v>3073</v>
      </c>
      <c r="F910" t="str">
        <f t="shared" si="13"/>
        <v>454885000</v>
      </c>
      <c r="G910" s="276" t="s">
        <v>2202</v>
      </c>
      <c r="H910" s="208" t="s">
        <v>2248</v>
      </c>
      <c r="I910" s="208" t="s">
        <v>2268</v>
      </c>
      <c r="K910" s="86"/>
    </row>
    <row r="911" spans="1:11" customFormat="1" ht="28" hidden="1" x14ac:dyDescent="0.2">
      <c r="A911" s="277" t="s">
        <v>3232</v>
      </c>
      <c r="B911" s="258">
        <v>45489</v>
      </c>
      <c r="C911" s="271">
        <v>550</v>
      </c>
      <c r="D911" t="s">
        <v>2289</v>
      </c>
      <c r="E911" s="272" t="s">
        <v>3266</v>
      </c>
      <c r="F911" t="str">
        <f t="shared" si="13"/>
        <v>45489550</v>
      </c>
      <c r="G911" t="s">
        <v>2206</v>
      </c>
      <c r="H911" t="s">
        <v>2244</v>
      </c>
      <c r="I911" t="s">
        <v>2209</v>
      </c>
      <c r="K911" s="86"/>
    </row>
    <row r="912" spans="1:11" customFormat="1" hidden="1" x14ac:dyDescent="0.2">
      <c r="A912" s="277" t="s">
        <v>3232</v>
      </c>
      <c r="B912" s="258">
        <v>45489</v>
      </c>
      <c r="C912" s="271">
        <v>1112.97</v>
      </c>
      <c r="D912" t="s">
        <v>7</v>
      </c>
      <c r="E912" s="272" t="s">
        <v>12</v>
      </c>
      <c r="F912" t="str">
        <f t="shared" si="13"/>
        <v>454891112,97</v>
      </c>
      <c r="G912" t="s">
        <v>2204</v>
      </c>
      <c r="H912" t="s">
        <v>2248</v>
      </c>
      <c r="I912" t="s">
        <v>2262</v>
      </c>
      <c r="K912" s="86"/>
    </row>
    <row r="913" spans="1:11" customFormat="1" hidden="1" x14ac:dyDescent="0.2">
      <c r="A913" s="277" t="s">
        <v>3232</v>
      </c>
      <c r="B913" s="258">
        <v>45489</v>
      </c>
      <c r="C913" s="271">
        <v>8920.73</v>
      </c>
      <c r="D913" t="s">
        <v>2468</v>
      </c>
      <c r="E913" s="272" t="s">
        <v>3267</v>
      </c>
      <c r="F913" t="str">
        <f t="shared" si="13"/>
        <v>454898920,73</v>
      </c>
      <c r="G913" t="s">
        <v>2209</v>
      </c>
      <c r="H913" t="s">
        <v>2244</v>
      </c>
      <c r="I913" t="s">
        <v>2209</v>
      </c>
      <c r="K913" s="86"/>
    </row>
    <row r="914" spans="1:11" customFormat="1" hidden="1" x14ac:dyDescent="0.2">
      <c r="A914" s="277" t="s">
        <v>3232</v>
      </c>
      <c r="B914" s="258">
        <v>45489</v>
      </c>
      <c r="C914" s="271">
        <v>14788</v>
      </c>
      <c r="D914" t="s">
        <v>2935</v>
      </c>
      <c r="E914" s="272" t="s">
        <v>3268</v>
      </c>
      <c r="F914" t="str">
        <f t="shared" si="13"/>
        <v>4548914788</v>
      </c>
      <c r="G914" t="s">
        <v>2206</v>
      </c>
      <c r="H914" t="s">
        <v>2244</v>
      </c>
      <c r="I914" t="s">
        <v>2209</v>
      </c>
      <c r="K914" s="86"/>
    </row>
    <row r="915" spans="1:11" customFormat="1" hidden="1" x14ac:dyDescent="0.2">
      <c r="A915" s="277" t="s">
        <v>3232</v>
      </c>
      <c r="B915" s="258">
        <v>45489</v>
      </c>
      <c r="C915" s="271">
        <v>43330.02</v>
      </c>
      <c r="D915" t="s">
        <v>7</v>
      </c>
      <c r="E915" s="272" t="s">
        <v>3269</v>
      </c>
      <c r="F915" t="str">
        <f t="shared" si="13"/>
        <v>4548943330,02</v>
      </c>
      <c r="G915" t="s">
        <v>2209</v>
      </c>
      <c r="H915" t="s">
        <v>2244</v>
      </c>
      <c r="I915" t="s">
        <v>2209</v>
      </c>
      <c r="K915" s="86"/>
    </row>
    <row r="916" spans="1:11" customFormat="1" hidden="1" x14ac:dyDescent="0.2">
      <c r="A916" s="277" t="s">
        <v>3232</v>
      </c>
      <c r="B916" s="258">
        <v>45489</v>
      </c>
      <c r="C916" s="271">
        <v>46728</v>
      </c>
      <c r="D916" t="s">
        <v>16</v>
      </c>
      <c r="E916" s="272" t="s">
        <v>3270</v>
      </c>
      <c r="F916" t="str">
        <f t="shared" si="13"/>
        <v>4548946728</v>
      </c>
      <c r="G916" t="s">
        <v>2209</v>
      </c>
      <c r="H916" t="s">
        <v>2244</v>
      </c>
      <c r="I916" t="s">
        <v>2209</v>
      </c>
      <c r="K916" s="86"/>
    </row>
    <row r="917" spans="1:11" customFormat="1" hidden="1" x14ac:dyDescent="0.2">
      <c r="A917" s="277" t="s">
        <v>3232</v>
      </c>
      <c r="B917" s="258">
        <v>45491</v>
      </c>
      <c r="C917" s="271">
        <v>1000</v>
      </c>
      <c r="D917" t="s">
        <v>7</v>
      </c>
      <c r="E917" s="272" t="s">
        <v>12</v>
      </c>
      <c r="F917" t="str">
        <f t="shared" si="13"/>
        <v>454911000</v>
      </c>
      <c r="G917" t="s">
        <v>2204</v>
      </c>
      <c r="H917" t="s">
        <v>2248</v>
      </c>
      <c r="I917" t="s">
        <v>2262</v>
      </c>
      <c r="K917" s="86"/>
    </row>
    <row r="918" spans="1:11" customFormat="1" hidden="1" x14ac:dyDescent="0.2">
      <c r="A918" s="277" t="s">
        <v>3232</v>
      </c>
      <c r="B918" s="258">
        <v>45491</v>
      </c>
      <c r="C918" s="271">
        <v>3329</v>
      </c>
      <c r="D918" t="s">
        <v>7</v>
      </c>
      <c r="E918" s="272" t="s">
        <v>3271</v>
      </c>
      <c r="F918" t="str">
        <f t="shared" si="13"/>
        <v>454913329</v>
      </c>
      <c r="G918" t="s">
        <v>2227</v>
      </c>
      <c r="H918" t="s">
        <v>2276</v>
      </c>
      <c r="I918" t="s">
        <v>2276</v>
      </c>
      <c r="K918" s="86"/>
    </row>
    <row r="919" spans="1:11" customFormat="1" hidden="1" x14ac:dyDescent="0.2">
      <c r="A919" s="277" t="s">
        <v>3232</v>
      </c>
      <c r="B919" s="258">
        <v>45491</v>
      </c>
      <c r="C919" s="271">
        <v>19969</v>
      </c>
      <c r="D919" t="s">
        <v>7</v>
      </c>
      <c r="E919" s="272" t="s">
        <v>3272</v>
      </c>
      <c r="F919" t="str">
        <f t="shared" si="13"/>
        <v>4549119969</v>
      </c>
      <c r="G919" t="s">
        <v>2227</v>
      </c>
      <c r="H919" t="s">
        <v>2276</v>
      </c>
      <c r="I919" t="s">
        <v>2276</v>
      </c>
      <c r="K919" s="86"/>
    </row>
    <row r="920" spans="1:11" customFormat="1" hidden="1" x14ac:dyDescent="0.2">
      <c r="A920" s="277" t="s">
        <v>3232</v>
      </c>
      <c r="B920" s="258">
        <v>45491</v>
      </c>
      <c r="C920" s="271">
        <v>50000</v>
      </c>
      <c r="D920" t="s">
        <v>2293</v>
      </c>
      <c r="E920" s="272" t="s">
        <v>3073</v>
      </c>
      <c r="F920" t="str">
        <f t="shared" si="13"/>
        <v>4549150000</v>
      </c>
      <c r="G920" s="276" t="s">
        <v>2202</v>
      </c>
      <c r="H920" s="208" t="s">
        <v>2248</v>
      </c>
      <c r="I920" s="208" t="s">
        <v>2268</v>
      </c>
      <c r="K920" s="86"/>
    </row>
    <row r="921" spans="1:11" customFormat="1" hidden="1" x14ac:dyDescent="0.2">
      <c r="A921" s="277" t="s">
        <v>3232</v>
      </c>
      <c r="B921" s="258">
        <v>45491</v>
      </c>
      <c r="C921" s="271">
        <v>55448</v>
      </c>
      <c r="D921" t="s">
        <v>3437</v>
      </c>
      <c r="E921" s="272" t="s">
        <v>3273</v>
      </c>
      <c r="F921" t="str">
        <f t="shared" si="13"/>
        <v>4549155448</v>
      </c>
      <c r="G921" t="s">
        <v>2228</v>
      </c>
      <c r="H921" t="s">
        <v>2276</v>
      </c>
      <c r="I921" t="s">
        <v>2276</v>
      </c>
      <c r="K921" s="86"/>
    </row>
    <row r="922" spans="1:11" customFormat="1" hidden="1" x14ac:dyDescent="0.2">
      <c r="A922" s="277" t="s">
        <v>3232</v>
      </c>
      <c r="B922" s="258">
        <v>45493</v>
      </c>
      <c r="C922" s="271">
        <v>1127</v>
      </c>
      <c r="D922" t="s">
        <v>7</v>
      </c>
      <c r="E922" s="272" t="s">
        <v>3274</v>
      </c>
      <c r="F922" t="str">
        <f t="shared" si="13"/>
        <v>454931127</v>
      </c>
      <c r="G922" t="s">
        <v>2227</v>
      </c>
      <c r="H922" t="s">
        <v>2276</v>
      </c>
      <c r="I922" t="s">
        <v>2276</v>
      </c>
      <c r="K922" s="86"/>
    </row>
    <row r="923" spans="1:11" customFormat="1" hidden="1" x14ac:dyDescent="0.2">
      <c r="A923" s="277" t="s">
        <v>3232</v>
      </c>
      <c r="B923" s="258">
        <v>45495</v>
      </c>
      <c r="C923" s="271">
        <v>651</v>
      </c>
      <c r="D923" t="s">
        <v>7</v>
      </c>
      <c r="E923" s="272" t="s">
        <v>3275</v>
      </c>
      <c r="F923" t="str">
        <f t="shared" si="13"/>
        <v>45495651</v>
      </c>
      <c r="G923" t="s">
        <v>2238</v>
      </c>
      <c r="H923" t="s">
        <v>2246</v>
      </c>
      <c r="I923" t="s">
        <v>2266</v>
      </c>
      <c r="K923" s="86"/>
    </row>
    <row r="924" spans="1:11" customFormat="1" hidden="1" x14ac:dyDescent="0.2">
      <c r="A924" s="277" t="s">
        <v>3232</v>
      </c>
      <c r="B924" s="258">
        <v>45497</v>
      </c>
      <c r="C924" s="271">
        <v>78</v>
      </c>
      <c r="D924" t="s">
        <v>7</v>
      </c>
      <c r="E924" s="272" t="s">
        <v>12</v>
      </c>
      <c r="F924" t="str">
        <f t="shared" si="13"/>
        <v>4549778</v>
      </c>
      <c r="G924" t="s">
        <v>2204</v>
      </c>
      <c r="H924" t="s">
        <v>2248</v>
      </c>
      <c r="I924" t="s">
        <v>2262</v>
      </c>
      <c r="K924" s="86"/>
    </row>
    <row r="925" spans="1:11" customFormat="1" hidden="1" x14ac:dyDescent="0.2">
      <c r="A925" s="277" t="s">
        <v>3232</v>
      </c>
      <c r="B925" s="258">
        <v>45497</v>
      </c>
      <c r="C925" s="271">
        <v>312.08999999999997</v>
      </c>
      <c r="D925" t="s">
        <v>7</v>
      </c>
      <c r="E925" s="272" t="s">
        <v>3276</v>
      </c>
      <c r="F925" t="str">
        <f t="shared" si="13"/>
        <v>45497312,09</v>
      </c>
      <c r="G925" t="s">
        <v>2238</v>
      </c>
      <c r="H925" t="s">
        <v>2246</v>
      </c>
      <c r="I925" t="s">
        <v>2266</v>
      </c>
      <c r="K925" s="86"/>
    </row>
    <row r="926" spans="1:11" customFormat="1" hidden="1" x14ac:dyDescent="0.2">
      <c r="A926" s="277" t="s">
        <v>3232</v>
      </c>
      <c r="B926" s="258">
        <v>45497</v>
      </c>
      <c r="C926" s="271">
        <v>3900</v>
      </c>
      <c r="D926" t="s">
        <v>3187</v>
      </c>
      <c r="E926" s="272" t="s">
        <v>3277</v>
      </c>
      <c r="F926" t="str">
        <f t="shared" si="13"/>
        <v>454973900</v>
      </c>
      <c r="G926" t="s">
        <v>2428</v>
      </c>
      <c r="H926" t="s">
        <v>2246</v>
      </c>
      <c r="I926" s="276" t="s">
        <v>2266</v>
      </c>
      <c r="K926" s="86"/>
    </row>
    <row r="927" spans="1:11" customFormat="1" hidden="1" x14ac:dyDescent="0.2">
      <c r="A927" s="277" t="s">
        <v>3232</v>
      </c>
      <c r="B927" s="258">
        <v>45497</v>
      </c>
      <c r="C927" s="271">
        <v>7975</v>
      </c>
      <c r="D927" t="s">
        <v>7</v>
      </c>
      <c r="E927" s="272" t="s">
        <v>3278</v>
      </c>
      <c r="F927" t="str">
        <f t="shared" si="13"/>
        <v>454977975</v>
      </c>
      <c r="G927" t="s">
        <v>2227</v>
      </c>
      <c r="H927" t="s">
        <v>2276</v>
      </c>
      <c r="I927" t="s">
        <v>2276</v>
      </c>
      <c r="K927" s="86"/>
    </row>
    <row r="928" spans="1:11" customFormat="1" hidden="1" x14ac:dyDescent="0.2">
      <c r="A928" s="277" t="s">
        <v>3232</v>
      </c>
      <c r="B928" s="258">
        <v>45499</v>
      </c>
      <c r="C928" s="271">
        <v>54900</v>
      </c>
      <c r="D928" t="s">
        <v>3438</v>
      </c>
      <c r="E928" s="272" t="s">
        <v>3279</v>
      </c>
      <c r="F928" t="str">
        <f t="shared" si="13"/>
        <v>4549954900</v>
      </c>
      <c r="G928" t="s">
        <v>2228</v>
      </c>
      <c r="H928" t="s">
        <v>2276</v>
      </c>
      <c r="I928" t="s">
        <v>2276</v>
      </c>
      <c r="K928" s="86"/>
    </row>
    <row r="929" spans="1:11" customFormat="1" hidden="1" x14ac:dyDescent="0.2">
      <c r="A929" s="277" t="s">
        <v>3232</v>
      </c>
      <c r="B929" s="258">
        <v>45500</v>
      </c>
      <c r="C929" s="271">
        <v>2993</v>
      </c>
      <c r="D929" t="s">
        <v>7</v>
      </c>
      <c r="E929" s="272" t="s">
        <v>3280</v>
      </c>
      <c r="F929" t="str">
        <f t="shared" si="13"/>
        <v>455002993</v>
      </c>
      <c r="G929" t="s">
        <v>2227</v>
      </c>
      <c r="H929" t="s">
        <v>2276</v>
      </c>
      <c r="I929" t="s">
        <v>2276</v>
      </c>
      <c r="K929" s="86"/>
    </row>
    <row r="930" spans="1:11" customFormat="1" ht="28" hidden="1" x14ac:dyDescent="0.2">
      <c r="A930" s="277" t="s">
        <v>3232</v>
      </c>
      <c r="B930" s="258">
        <v>45502</v>
      </c>
      <c r="C930" s="271">
        <v>90</v>
      </c>
      <c r="D930" t="s">
        <v>7</v>
      </c>
      <c r="E930" s="272" t="s">
        <v>3281</v>
      </c>
      <c r="F930" t="str">
        <f t="shared" si="13"/>
        <v>4550290</v>
      </c>
      <c r="G930" t="s">
        <v>2204</v>
      </c>
      <c r="H930" t="s">
        <v>2248</v>
      </c>
      <c r="I930" t="s">
        <v>2262</v>
      </c>
      <c r="K930" s="86"/>
    </row>
    <row r="931" spans="1:11" customFormat="1" hidden="1" x14ac:dyDescent="0.2">
      <c r="A931" s="277" t="s">
        <v>3232</v>
      </c>
      <c r="B931" s="258">
        <v>45502</v>
      </c>
      <c r="C931" s="271">
        <v>300</v>
      </c>
      <c r="D931" t="s">
        <v>7</v>
      </c>
      <c r="E931" s="272" t="s">
        <v>3282</v>
      </c>
      <c r="F931" t="str">
        <f t="shared" si="13"/>
        <v>45502300</v>
      </c>
      <c r="G931" t="s">
        <v>2227</v>
      </c>
      <c r="H931" t="s">
        <v>2276</v>
      </c>
      <c r="I931" t="s">
        <v>2276</v>
      </c>
      <c r="K931" s="86"/>
    </row>
    <row r="932" spans="1:11" customFormat="1" ht="28" hidden="1" x14ac:dyDescent="0.2">
      <c r="A932" s="277" t="s">
        <v>3232</v>
      </c>
      <c r="B932" s="258">
        <v>45502</v>
      </c>
      <c r="C932" s="271">
        <v>6000</v>
      </c>
      <c r="D932" t="s">
        <v>7</v>
      </c>
      <c r="E932" s="272" t="s">
        <v>3283</v>
      </c>
      <c r="F932" t="str">
        <f t="shared" si="13"/>
        <v>455026000</v>
      </c>
      <c r="G932" t="s">
        <v>2238</v>
      </c>
      <c r="H932" t="s">
        <v>2246</v>
      </c>
      <c r="I932" t="s">
        <v>2266</v>
      </c>
      <c r="K932" s="86"/>
    </row>
    <row r="933" spans="1:11" customFormat="1" hidden="1" x14ac:dyDescent="0.2">
      <c r="A933" s="277" t="s">
        <v>3232</v>
      </c>
      <c r="B933" s="258">
        <v>45503</v>
      </c>
      <c r="C933" s="271">
        <v>4704.26</v>
      </c>
      <c r="D933" t="s">
        <v>7</v>
      </c>
      <c r="E933" s="272" t="s">
        <v>12</v>
      </c>
      <c r="F933" t="str">
        <f t="shared" si="13"/>
        <v>455034704,26</v>
      </c>
      <c r="G933" t="s">
        <v>2204</v>
      </c>
      <c r="H933" t="s">
        <v>2248</v>
      </c>
      <c r="I933" t="s">
        <v>2262</v>
      </c>
      <c r="K933" s="86"/>
    </row>
    <row r="934" spans="1:11" customFormat="1" hidden="1" x14ac:dyDescent="0.2">
      <c r="A934" s="277" t="s">
        <v>3232</v>
      </c>
      <c r="B934" s="258">
        <v>45503</v>
      </c>
      <c r="C934" s="271">
        <v>189180</v>
      </c>
      <c r="D934" t="s">
        <v>2293</v>
      </c>
      <c r="E934" s="272" t="s">
        <v>3073</v>
      </c>
      <c r="F934" t="str">
        <f t="shared" si="13"/>
        <v>45503189180</v>
      </c>
      <c r="G934" s="276" t="s">
        <v>2202</v>
      </c>
      <c r="H934" s="208" t="s">
        <v>2248</v>
      </c>
      <c r="I934" s="208" t="s">
        <v>2268</v>
      </c>
      <c r="K934" s="86"/>
    </row>
    <row r="935" spans="1:11" customFormat="1" hidden="1" x14ac:dyDescent="0.2">
      <c r="A935" s="277" t="s">
        <v>3232</v>
      </c>
      <c r="B935" s="258">
        <v>45504</v>
      </c>
      <c r="C935" s="271">
        <v>230</v>
      </c>
      <c r="D935" t="s">
        <v>7</v>
      </c>
      <c r="E935" s="272" t="s">
        <v>3284</v>
      </c>
      <c r="F935" t="str">
        <f t="shared" si="13"/>
        <v>45504230</v>
      </c>
      <c r="G935" t="s">
        <v>2227</v>
      </c>
      <c r="H935" t="s">
        <v>2276</v>
      </c>
      <c r="I935" t="s">
        <v>2276</v>
      </c>
      <c r="K935" s="86"/>
    </row>
    <row r="936" spans="1:11" customFormat="1" ht="28" hidden="1" x14ac:dyDescent="0.2">
      <c r="A936" s="277" t="s">
        <v>3232</v>
      </c>
      <c r="B936" s="258">
        <v>45504</v>
      </c>
      <c r="C936" s="271">
        <v>600</v>
      </c>
      <c r="D936" t="s">
        <v>7</v>
      </c>
      <c r="E936" s="272" t="s">
        <v>3285</v>
      </c>
      <c r="F936" t="str">
        <f t="shared" si="13"/>
        <v>45504600</v>
      </c>
      <c r="G936" t="s">
        <v>2204</v>
      </c>
      <c r="H936" t="s">
        <v>2248</v>
      </c>
      <c r="I936" t="s">
        <v>2262</v>
      </c>
      <c r="K936" s="86"/>
    </row>
    <row r="937" spans="1:11" customFormat="1" hidden="1" x14ac:dyDescent="0.2">
      <c r="A937" s="277" t="s">
        <v>3233</v>
      </c>
      <c r="B937" s="258">
        <v>45505</v>
      </c>
      <c r="C937" s="271">
        <v>990</v>
      </c>
      <c r="D937" t="s">
        <v>7</v>
      </c>
      <c r="E937" s="272" t="s">
        <v>3286</v>
      </c>
      <c r="F937" t="str">
        <f t="shared" si="13"/>
        <v>45505990</v>
      </c>
      <c r="G937" t="s">
        <v>2204</v>
      </c>
      <c r="H937" t="s">
        <v>2248</v>
      </c>
      <c r="I937" t="s">
        <v>2262</v>
      </c>
      <c r="K937" s="86"/>
    </row>
    <row r="938" spans="1:11" customFormat="1" hidden="1" x14ac:dyDescent="0.2">
      <c r="A938" s="277" t="s">
        <v>3233</v>
      </c>
      <c r="B938" s="258">
        <v>45509</v>
      </c>
      <c r="C938" s="271">
        <v>634.05999999999995</v>
      </c>
      <c r="D938" t="s">
        <v>7</v>
      </c>
      <c r="E938" s="272" t="s">
        <v>12</v>
      </c>
      <c r="F938" t="str">
        <f t="shared" si="13"/>
        <v>45509634,06</v>
      </c>
      <c r="G938" t="s">
        <v>2204</v>
      </c>
      <c r="H938" t="s">
        <v>2248</v>
      </c>
      <c r="I938" t="s">
        <v>2262</v>
      </c>
      <c r="K938" s="86"/>
    </row>
    <row r="939" spans="1:11" customFormat="1" hidden="1" x14ac:dyDescent="0.2">
      <c r="A939" s="277" t="s">
        <v>3233</v>
      </c>
      <c r="B939" s="258">
        <v>45509</v>
      </c>
      <c r="C939" s="271">
        <v>5161.1400000000003</v>
      </c>
      <c r="D939" t="s">
        <v>25</v>
      </c>
      <c r="E939" s="272" t="s">
        <v>3287</v>
      </c>
      <c r="F939" t="str">
        <f t="shared" si="13"/>
        <v>455095161,14</v>
      </c>
      <c r="G939" t="s">
        <v>2221</v>
      </c>
      <c r="H939" t="s">
        <v>2248</v>
      </c>
      <c r="I939" t="s">
        <v>2267</v>
      </c>
      <c r="K939" s="86"/>
    </row>
    <row r="940" spans="1:11" customFormat="1" hidden="1" x14ac:dyDescent="0.2">
      <c r="A940" s="277" t="s">
        <v>3233</v>
      </c>
      <c r="B940" s="258">
        <v>45509</v>
      </c>
      <c r="C940" s="271">
        <v>6000</v>
      </c>
      <c r="D940" t="s">
        <v>47</v>
      </c>
      <c r="E940" s="272" t="s">
        <v>3288</v>
      </c>
      <c r="F940" t="str">
        <f t="shared" si="13"/>
        <v>455096000</v>
      </c>
      <c r="G940" t="s">
        <v>2224</v>
      </c>
      <c r="H940" t="s">
        <v>2248</v>
      </c>
      <c r="I940" t="s">
        <v>2427</v>
      </c>
      <c r="K940" s="86"/>
    </row>
    <row r="941" spans="1:11" customFormat="1" ht="28" hidden="1" x14ac:dyDescent="0.2">
      <c r="A941" s="277" t="s">
        <v>3233</v>
      </c>
      <c r="B941" s="258">
        <v>45509</v>
      </c>
      <c r="C941" s="271">
        <v>7000</v>
      </c>
      <c r="D941" t="s">
        <v>17</v>
      </c>
      <c r="E941" s="272" t="s">
        <v>3289</v>
      </c>
      <c r="F941" t="str">
        <f t="shared" si="13"/>
        <v>455097000</v>
      </c>
      <c r="G941" t="s">
        <v>2240</v>
      </c>
      <c r="H941" t="s">
        <v>2248</v>
      </c>
      <c r="I941" t="s">
        <v>2267</v>
      </c>
      <c r="K941" s="86"/>
    </row>
    <row r="942" spans="1:11" customFormat="1" hidden="1" x14ac:dyDescent="0.2">
      <c r="A942" s="277" t="s">
        <v>3233</v>
      </c>
      <c r="B942" s="258">
        <v>45509</v>
      </c>
      <c r="C942" s="271">
        <v>15000</v>
      </c>
      <c r="D942" t="s">
        <v>131</v>
      </c>
      <c r="E942" s="272" t="s">
        <v>3290</v>
      </c>
      <c r="F942" t="str">
        <f t="shared" si="13"/>
        <v>4550915000</v>
      </c>
      <c r="G942" t="s">
        <v>2234</v>
      </c>
      <c r="H942" t="s">
        <v>2248</v>
      </c>
      <c r="I942" t="s">
        <v>2271</v>
      </c>
      <c r="K942" s="86"/>
    </row>
    <row r="943" spans="1:11" customFormat="1" hidden="1" x14ac:dyDescent="0.2">
      <c r="A943" s="277" t="s">
        <v>3233</v>
      </c>
      <c r="B943" s="258">
        <v>45509</v>
      </c>
      <c r="C943" s="271">
        <v>16678.009999999998</v>
      </c>
      <c r="D943" t="s">
        <v>2468</v>
      </c>
      <c r="E943" s="272" t="s">
        <v>3267</v>
      </c>
      <c r="F943" t="str">
        <f t="shared" si="13"/>
        <v>4550916678,01</v>
      </c>
      <c r="G943" t="s">
        <v>2209</v>
      </c>
      <c r="H943" t="s">
        <v>2244</v>
      </c>
      <c r="I943" t="s">
        <v>2209</v>
      </c>
      <c r="K943" s="86"/>
    </row>
    <row r="944" spans="1:11" customFormat="1" hidden="1" x14ac:dyDescent="0.2">
      <c r="A944" s="277" t="s">
        <v>3233</v>
      </c>
      <c r="B944" s="258">
        <v>45509</v>
      </c>
      <c r="C944" s="271">
        <v>17935</v>
      </c>
      <c r="D944" t="s">
        <v>2935</v>
      </c>
      <c r="E944" s="272" t="s">
        <v>3268</v>
      </c>
      <c r="F944" t="str">
        <f t="shared" si="13"/>
        <v>4550917935</v>
      </c>
      <c r="G944" t="s">
        <v>2206</v>
      </c>
      <c r="H944" t="s">
        <v>2244</v>
      </c>
      <c r="I944" t="s">
        <v>2209</v>
      </c>
      <c r="K944" s="86"/>
    </row>
    <row r="945" spans="1:11" customFormat="1" ht="28" hidden="1" x14ac:dyDescent="0.2">
      <c r="A945" s="277" t="s">
        <v>3233</v>
      </c>
      <c r="B945" s="258">
        <v>45509</v>
      </c>
      <c r="C945" s="271">
        <v>20096.400000000001</v>
      </c>
      <c r="D945" t="s">
        <v>8</v>
      </c>
      <c r="E945" s="272" t="s">
        <v>3291</v>
      </c>
      <c r="F945" t="str">
        <f t="shared" si="13"/>
        <v>4550920096,4</v>
      </c>
      <c r="G945" t="s">
        <v>2284</v>
      </c>
      <c r="H945" t="s">
        <v>2248</v>
      </c>
      <c r="I945" t="s">
        <v>2276</v>
      </c>
      <c r="K945" s="86"/>
    </row>
    <row r="946" spans="1:11" customFormat="1" ht="28" hidden="1" x14ac:dyDescent="0.2">
      <c r="A946" s="277" t="s">
        <v>3233</v>
      </c>
      <c r="B946" s="258">
        <v>45509</v>
      </c>
      <c r="C946" s="271">
        <v>26936.639999999999</v>
      </c>
      <c r="D946" t="s">
        <v>2991</v>
      </c>
      <c r="E946" s="272" t="s">
        <v>3292</v>
      </c>
      <c r="F946" t="str">
        <f t="shared" si="13"/>
        <v>4550926936,64</v>
      </c>
      <c r="G946" t="s">
        <v>2203</v>
      </c>
      <c r="H946" t="s">
        <v>2248</v>
      </c>
      <c r="I946" t="s">
        <v>2273</v>
      </c>
      <c r="K946" s="86"/>
    </row>
    <row r="947" spans="1:11" customFormat="1" hidden="1" x14ac:dyDescent="0.2">
      <c r="A947" s="277" t="s">
        <v>3233</v>
      </c>
      <c r="B947" s="258">
        <v>45509</v>
      </c>
      <c r="C947" s="271">
        <v>46727.7</v>
      </c>
      <c r="D947" t="s">
        <v>16</v>
      </c>
      <c r="E947" s="272" t="s">
        <v>3270</v>
      </c>
      <c r="F947" t="str">
        <f t="shared" si="13"/>
        <v>4550946727,7</v>
      </c>
      <c r="G947" t="s">
        <v>2209</v>
      </c>
      <c r="H947" t="s">
        <v>2244</v>
      </c>
      <c r="I947" t="s">
        <v>2209</v>
      </c>
      <c r="K947" s="86"/>
    </row>
    <row r="948" spans="1:11" customFormat="1" hidden="1" x14ac:dyDescent="0.2">
      <c r="A948" s="277" t="s">
        <v>3233</v>
      </c>
      <c r="B948" s="258">
        <v>45509</v>
      </c>
      <c r="C948" s="271">
        <v>50000</v>
      </c>
      <c r="D948" t="s">
        <v>9</v>
      </c>
      <c r="E948" s="272" t="s">
        <v>3293</v>
      </c>
      <c r="F948" t="str">
        <f t="shared" si="13"/>
        <v>4550950000</v>
      </c>
      <c r="G948" t="s">
        <v>2213</v>
      </c>
      <c r="H948" t="s">
        <v>2248</v>
      </c>
      <c r="I948" t="s">
        <v>2213</v>
      </c>
      <c r="K948" s="86"/>
    </row>
    <row r="949" spans="1:11" customFormat="1" hidden="1" x14ac:dyDescent="0.2">
      <c r="A949" s="277" t="s">
        <v>3233</v>
      </c>
      <c r="B949" s="258">
        <v>45509</v>
      </c>
      <c r="C949" s="271">
        <v>50000</v>
      </c>
      <c r="D949" t="s">
        <v>9</v>
      </c>
      <c r="E949" s="272" t="s">
        <v>3294</v>
      </c>
      <c r="F949" t="str">
        <f t="shared" si="13"/>
        <v>4550950000</v>
      </c>
      <c r="G949" t="s">
        <v>2213</v>
      </c>
      <c r="H949" t="s">
        <v>2248</v>
      </c>
      <c r="I949" t="s">
        <v>2213</v>
      </c>
      <c r="K949" s="86"/>
    </row>
    <row r="950" spans="1:11" customFormat="1" hidden="1" x14ac:dyDescent="0.2">
      <c r="A950" s="277" t="s">
        <v>3233</v>
      </c>
      <c r="B950" s="258">
        <v>45509</v>
      </c>
      <c r="C950" s="271">
        <v>52038</v>
      </c>
      <c r="D950" t="s">
        <v>2935</v>
      </c>
      <c r="E950" s="272" t="s">
        <v>3295</v>
      </c>
      <c r="F950" t="str">
        <f t="shared" si="13"/>
        <v>4550952038</v>
      </c>
      <c r="G950" t="s">
        <v>2206</v>
      </c>
      <c r="H950" t="s">
        <v>2244</v>
      </c>
      <c r="I950" t="s">
        <v>2209</v>
      </c>
      <c r="K950" s="86"/>
    </row>
    <row r="951" spans="1:11" customFormat="1" hidden="1" x14ac:dyDescent="0.2">
      <c r="A951" s="277" t="s">
        <v>3233</v>
      </c>
      <c r="B951" s="258">
        <v>45509</v>
      </c>
      <c r="C951" s="271">
        <v>55400</v>
      </c>
      <c r="D951" t="s">
        <v>2860</v>
      </c>
      <c r="E951" s="272" t="s">
        <v>3296</v>
      </c>
      <c r="F951" t="str">
        <f t="shared" si="13"/>
        <v>4550955400</v>
      </c>
      <c r="G951" s="276" t="s">
        <v>2201</v>
      </c>
      <c r="H951" t="s">
        <v>2248</v>
      </c>
      <c r="I951" s="208" t="s">
        <v>2265</v>
      </c>
      <c r="K951" s="86"/>
    </row>
    <row r="952" spans="1:11" customFormat="1" hidden="1" x14ac:dyDescent="0.2">
      <c r="A952" s="277" t="s">
        <v>3233</v>
      </c>
      <c r="B952" s="258">
        <v>45509</v>
      </c>
      <c r="C952" s="271">
        <v>61428.68</v>
      </c>
      <c r="D952" t="s">
        <v>7</v>
      </c>
      <c r="E952" s="272" t="s">
        <v>3297</v>
      </c>
      <c r="F952" t="str">
        <f t="shared" si="13"/>
        <v>4550961428,68</v>
      </c>
      <c r="G952" t="s">
        <v>2209</v>
      </c>
      <c r="H952" t="s">
        <v>2244</v>
      </c>
      <c r="I952" t="s">
        <v>2209</v>
      </c>
      <c r="K952" s="86"/>
    </row>
    <row r="953" spans="1:11" customFormat="1" hidden="1" x14ac:dyDescent="0.2">
      <c r="A953" s="277" t="s">
        <v>3233</v>
      </c>
      <c r="B953" s="258">
        <v>45509</v>
      </c>
      <c r="C953" s="271">
        <v>67500</v>
      </c>
      <c r="D953" t="s">
        <v>358</v>
      </c>
      <c r="E953" s="272" t="s">
        <v>3298</v>
      </c>
      <c r="F953" t="str">
        <f t="shared" si="13"/>
        <v>4550967500</v>
      </c>
      <c r="G953" t="s">
        <v>2203</v>
      </c>
      <c r="H953" t="s">
        <v>2248</v>
      </c>
      <c r="I953" t="s">
        <v>2273</v>
      </c>
      <c r="K953" s="86"/>
    </row>
    <row r="954" spans="1:11" customFormat="1" hidden="1" x14ac:dyDescent="0.2">
      <c r="A954" s="277" t="s">
        <v>3233</v>
      </c>
      <c r="B954" s="258">
        <v>45509</v>
      </c>
      <c r="C954" s="271">
        <v>137851</v>
      </c>
      <c r="D954" t="s">
        <v>21</v>
      </c>
      <c r="E954" s="272" t="s">
        <v>3299</v>
      </c>
      <c r="F954" t="str">
        <f t="shared" si="13"/>
        <v>45509137851</v>
      </c>
      <c r="G954" t="s">
        <v>2235</v>
      </c>
      <c r="H954" t="s">
        <v>2248</v>
      </c>
      <c r="I954" t="s">
        <v>2235</v>
      </c>
      <c r="K954" s="86"/>
    </row>
    <row r="955" spans="1:11" customFormat="1" ht="28" hidden="1" x14ac:dyDescent="0.2">
      <c r="A955" s="277" t="s">
        <v>3233</v>
      </c>
      <c r="B955" s="258">
        <v>45512</v>
      </c>
      <c r="C955" s="271">
        <v>1000</v>
      </c>
      <c r="D955" t="s">
        <v>3439</v>
      </c>
      <c r="E955" s="272" t="s">
        <v>3300</v>
      </c>
      <c r="F955" t="str">
        <f t="shared" si="13"/>
        <v>455121000</v>
      </c>
      <c r="G955" t="s">
        <v>2236</v>
      </c>
      <c r="H955" t="s">
        <v>2248</v>
      </c>
      <c r="I955" t="s">
        <v>2236</v>
      </c>
      <c r="K955" s="86"/>
    </row>
    <row r="956" spans="1:11" customFormat="1" hidden="1" x14ac:dyDescent="0.2">
      <c r="A956" s="277" t="s">
        <v>3233</v>
      </c>
      <c r="B956" s="258">
        <v>45512</v>
      </c>
      <c r="C956" s="271">
        <v>30000</v>
      </c>
      <c r="D956" t="s">
        <v>3440</v>
      </c>
      <c r="E956" s="272" t="s">
        <v>3301</v>
      </c>
      <c r="F956" t="str">
        <f t="shared" si="13"/>
        <v>4551230000</v>
      </c>
      <c r="G956" t="s">
        <v>3441</v>
      </c>
      <c r="H956" t="s">
        <v>2276</v>
      </c>
      <c r="I956" t="s">
        <v>2276</v>
      </c>
      <c r="K956" s="86"/>
    </row>
    <row r="957" spans="1:11" customFormat="1" hidden="1" x14ac:dyDescent="0.2">
      <c r="A957" s="277" t="s">
        <v>3233</v>
      </c>
      <c r="B957" s="258">
        <v>45513</v>
      </c>
      <c r="C957" s="271">
        <v>2640</v>
      </c>
      <c r="D957" t="s">
        <v>7</v>
      </c>
      <c r="E957" s="272" t="s">
        <v>3302</v>
      </c>
      <c r="F957" t="str">
        <f t="shared" si="13"/>
        <v>455132640</v>
      </c>
      <c r="G957" t="s">
        <v>2238</v>
      </c>
      <c r="H957" t="s">
        <v>2246</v>
      </c>
      <c r="I957" t="s">
        <v>2266</v>
      </c>
      <c r="K957" s="86"/>
    </row>
    <row r="958" spans="1:11" customFormat="1" hidden="1" x14ac:dyDescent="0.2">
      <c r="A958" s="277" t="s">
        <v>3233</v>
      </c>
      <c r="B958" s="258">
        <v>45514</v>
      </c>
      <c r="C958" s="271">
        <v>849</v>
      </c>
      <c r="D958" t="s">
        <v>7</v>
      </c>
      <c r="E958" s="272" t="s">
        <v>3303</v>
      </c>
      <c r="F958" t="str">
        <f t="shared" si="13"/>
        <v>45514849</v>
      </c>
      <c r="G958" t="s">
        <v>2227</v>
      </c>
      <c r="H958" t="s">
        <v>2276</v>
      </c>
      <c r="I958" t="s">
        <v>2276</v>
      </c>
      <c r="K958" s="86"/>
    </row>
    <row r="959" spans="1:11" customFormat="1" hidden="1" x14ac:dyDescent="0.2">
      <c r="A959" s="277" t="s">
        <v>3233</v>
      </c>
      <c r="B959" s="258">
        <v>45517</v>
      </c>
      <c r="C959" s="271">
        <v>1361.23</v>
      </c>
      <c r="D959" t="s">
        <v>7</v>
      </c>
      <c r="E959" s="272" t="s">
        <v>12</v>
      </c>
      <c r="F959" t="str">
        <f t="shared" si="13"/>
        <v>455171361,23</v>
      </c>
      <c r="G959" t="s">
        <v>2204</v>
      </c>
      <c r="H959" t="s">
        <v>2248</v>
      </c>
      <c r="I959" t="s">
        <v>2262</v>
      </c>
      <c r="K959" s="86"/>
    </row>
    <row r="960" spans="1:11" customFormat="1" hidden="1" x14ac:dyDescent="0.2">
      <c r="A960" s="277" t="s">
        <v>3233</v>
      </c>
      <c r="B960" s="258">
        <v>45517</v>
      </c>
      <c r="C960" s="271">
        <v>136123.62</v>
      </c>
      <c r="D960" t="s">
        <v>16</v>
      </c>
      <c r="E960" s="272" t="s">
        <v>3304</v>
      </c>
      <c r="F960" t="str">
        <f t="shared" si="13"/>
        <v>45517136123,62</v>
      </c>
      <c r="G960" t="s">
        <v>2209</v>
      </c>
      <c r="H960" t="s">
        <v>2244</v>
      </c>
      <c r="I960" t="s">
        <v>2209</v>
      </c>
      <c r="K960" s="86"/>
    </row>
    <row r="961" spans="1:11" customFormat="1" ht="28" hidden="1" x14ac:dyDescent="0.2">
      <c r="A961" s="277" t="s">
        <v>3233</v>
      </c>
      <c r="B961" s="258">
        <v>45519</v>
      </c>
      <c r="C961" s="271">
        <v>637</v>
      </c>
      <c r="D961" t="s">
        <v>2289</v>
      </c>
      <c r="E961" s="272" t="s">
        <v>3305</v>
      </c>
      <c r="F961" t="str">
        <f t="shared" si="13"/>
        <v>45519637</v>
      </c>
      <c r="G961" t="s">
        <v>2206</v>
      </c>
      <c r="H961" t="s">
        <v>2244</v>
      </c>
      <c r="I961" t="s">
        <v>2209</v>
      </c>
      <c r="K961" s="86"/>
    </row>
    <row r="962" spans="1:11" customFormat="1" hidden="1" x14ac:dyDescent="0.2">
      <c r="A962" s="277" t="s">
        <v>3233</v>
      </c>
      <c r="B962" s="258">
        <v>45519</v>
      </c>
      <c r="C962" s="271">
        <v>1481.55</v>
      </c>
      <c r="D962" t="s">
        <v>7</v>
      </c>
      <c r="E962" s="272" t="s">
        <v>12</v>
      </c>
      <c r="F962" t="str">
        <f t="shared" si="13"/>
        <v>455191481,55</v>
      </c>
      <c r="G962" t="s">
        <v>2204</v>
      </c>
      <c r="H962" t="s">
        <v>2248</v>
      </c>
      <c r="I962" t="s">
        <v>2262</v>
      </c>
      <c r="K962" s="86"/>
    </row>
    <row r="963" spans="1:11" customFormat="1" ht="28" hidden="1" x14ac:dyDescent="0.2">
      <c r="A963" s="277" t="s">
        <v>3233</v>
      </c>
      <c r="B963" s="258">
        <v>45519</v>
      </c>
      <c r="C963" s="271">
        <v>6920.56</v>
      </c>
      <c r="D963" t="s">
        <v>2991</v>
      </c>
      <c r="E963" s="272" t="s">
        <v>3292</v>
      </c>
      <c r="F963" t="str">
        <f t="shared" si="13"/>
        <v>455196920,56</v>
      </c>
      <c r="G963" t="s">
        <v>2203</v>
      </c>
      <c r="H963" t="s">
        <v>2248</v>
      </c>
      <c r="I963" t="s">
        <v>2273</v>
      </c>
      <c r="K963" s="86"/>
    </row>
    <row r="964" spans="1:11" customFormat="1" hidden="1" x14ac:dyDescent="0.2">
      <c r="A964" s="277" t="s">
        <v>3233</v>
      </c>
      <c r="B964" s="258">
        <v>45519</v>
      </c>
      <c r="C964" s="271">
        <v>24312.81</v>
      </c>
      <c r="D964" t="s">
        <v>2468</v>
      </c>
      <c r="E964" s="272" t="s">
        <v>3306</v>
      </c>
      <c r="F964" t="str">
        <f t="shared" si="13"/>
        <v>4551924312,81</v>
      </c>
      <c r="G964" t="s">
        <v>2209</v>
      </c>
      <c r="H964" t="s">
        <v>2244</v>
      </c>
      <c r="I964" t="s">
        <v>2209</v>
      </c>
      <c r="K964" s="86"/>
    </row>
    <row r="965" spans="1:11" customFormat="1" hidden="1" x14ac:dyDescent="0.2">
      <c r="A965" s="277" t="s">
        <v>3233</v>
      </c>
      <c r="B965" s="258">
        <v>45519</v>
      </c>
      <c r="C965" s="271">
        <v>35644</v>
      </c>
      <c r="D965" t="s">
        <v>2935</v>
      </c>
      <c r="E965" s="272" t="s">
        <v>3307</v>
      </c>
      <c r="F965" t="str">
        <f t="shared" si="13"/>
        <v>4551935644</v>
      </c>
      <c r="G965" t="s">
        <v>2206</v>
      </c>
      <c r="H965" t="s">
        <v>2244</v>
      </c>
      <c r="I965" t="s">
        <v>2209</v>
      </c>
      <c r="K965" s="86"/>
    </row>
    <row r="966" spans="1:11" customFormat="1" hidden="1" x14ac:dyDescent="0.2">
      <c r="A966" s="277" t="s">
        <v>3233</v>
      </c>
      <c r="B966" s="258">
        <v>45519</v>
      </c>
      <c r="C966" s="271">
        <v>50000</v>
      </c>
      <c r="D966" t="s">
        <v>2293</v>
      </c>
      <c r="E966" s="272" t="s">
        <v>3073</v>
      </c>
      <c r="F966" t="str">
        <f t="shared" si="13"/>
        <v>4551950000</v>
      </c>
      <c r="G966" s="276" t="s">
        <v>2202</v>
      </c>
      <c r="H966" s="208" t="s">
        <v>2248</v>
      </c>
      <c r="I966" s="208" t="s">
        <v>2268</v>
      </c>
      <c r="K966" s="86"/>
    </row>
    <row r="967" spans="1:11" customFormat="1" hidden="1" x14ac:dyDescent="0.2">
      <c r="A967" s="277" t="s">
        <v>3233</v>
      </c>
      <c r="B967" s="258">
        <v>45519</v>
      </c>
      <c r="C967" s="271">
        <v>56073</v>
      </c>
      <c r="D967" t="s">
        <v>7</v>
      </c>
      <c r="E967" s="272" t="s">
        <v>3308</v>
      </c>
      <c r="F967" t="str">
        <f t="shared" si="13"/>
        <v>4551956073</v>
      </c>
      <c r="G967" t="s">
        <v>2209</v>
      </c>
      <c r="H967" t="s">
        <v>2244</v>
      </c>
      <c r="I967" t="s">
        <v>2209</v>
      </c>
      <c r="K967" s="86"/>
    </row>
    <row r="968" spans="1:11" customFormat="1" ht="28" hidden="1" x14ac:dyDescent="0.2">
      <c r="A968" s="277" t="s">
        <v>3233</v>
      </c>
      <c r="B968" s="258">
        <v>45519</v>
      </c>
      <c r="C968" s="271">
        <v>71170.62</v>
      </c>
      <c r="D968" t="s">
        <v>28</v>
      </c>
      <c r="E968" s="272" t="s">
        <v>3309</v>
      </c>
      <c r="F968" t="str">
        <f t="shared" si="13"/>
        <v>4551971170,62</v>
      </c>
      <c r="G968" t="s">
        <v>2236</v>
      </c>
      <c r="H968" t="s">
        <v>2248</v>
      </c>
      <c r="I968" t="s">
        <v>2236</v>
      </c>
      <c r="K968" s="86"/>
    </row>
    <row r="969" spans="1:11" customFormat="1" hidden="1" x14ac:dyDescent="0.2">
      <c r="A969" s="277" t="s">
        <v>3233</v>
      </c>
      <c r="B969" s="258">
        <v>45519</v>
      </c>
      <c r="C969" s="271">
        <v>79717.22</v>
      </c>
      <c r="D969" t="s">
        <v>21</v>
      </c>
      <c r="E969" s="272" t="s">
        <v>3310</v>
      </c>
      <c r="F969" t="str">
        <f t="shared" si="13"/>
        <v>4551979717,22</v>
      </c>
      <c r="G969" t="s">
        <v>2235</v>
      </c>
      <c r="H969" t="s">
        <v>2248</v>
      </c>
      <c r="I969" t="s">
        <v>2235</v>
      </c>
      <c r="K969" s="86"/>
    </row>
    <row r="970" spans="1:11" customFormat="1" hidden="1" x14ac:dyDescent="0.2">
      <c r="A970" s="277" t="s">
        <v>3233</v>
      </c>
      <c r="B970" s="258">
        <v>45519</v>
      </c>
      <c r="C970" s="271">
        <v>300000</v>
      </c>
      <c r="D970" t="s">
        <v>2470</v>
      </c>
      <c r="E970" s="272" t="s">
        <v>3311</v>
      </c>
      <c r="F970" t="str">
        <f t="shared" si="13"/>
        <v>45519300000</v>
      </c>
      <c r="G970" t="s">
        <v>2222</v>
      </c>
      <c r="H970" t="s">
        <v>2248</v>
      </c>
      <c r="I970" t="s">
        <v>2269</v>
      </c>
      <c r="K970" s="86"/>
    </row>
    <row r="971" spans="1:11" customFormat="1" hidden="1" x14ac:dyDescent="0.2">
      <c r="A971" s="277" t="s">
        <v>3233</v>
      </c>
      <c r="B971" s="258">
        <v>45523</v>
      </c>
      <c r="C971" s="271">
        <v>2400</v>
      </c>
      <c r="D971" t="s">
        <v>7</v>
      </c>
      <c r="E971" s="272" t="s">
        <v>12</v>
      </c>
      <c r="F971" t="str">
        <f t="shared" si="13"/>
        <v>455232400</v>
      </c>
      <c r="G971" t="s">
        <v>2204</v>
      </c>
      <c r="H971" t="s">
        <v>2248</v>
      </c>
      <c r="I971" t="s">
        <v>2262</v>
      </c>
      <c r="K971" s="86"/>
    </row>
    <row r="972" spans="1:11" customFormat="1" hidden="1" x14ac:dyDescent="0.2">
      <c r="A972" s="277" t="s">
        <v>3233</v>
      </c>
      <c r="B972" s="258">
        <v>45523</v>
      </c>
      <c r="C972" s="271">
        <v>3709</v>
      </c>
      <c r="D972" t="s">
        <v>7</v>
      </c>
      <c r="E972" s="272" t="s">
        <v>3312</v>
      </c>
      <c r="F972" t="str">
        <f t="shared" si="13"/>
        <v>455233709</v>
      </c>
      <c r="G972" t="s">
        <v>2227</v>
      </c>
      <c r="H972" t="s">
        <v>2276</v>
      </c>
      <c r="I972" t="s">
        <v>2276</v>
      </c>
      <c r="K972" s="86"/>
    </row>
    <row r="973" spans="1:11" customFormat="1" hidden="1" x14ac:dyDescent="0.2">
      <c r="A973" s="277" t="s">
        <v>3233</v>
      </c>
      <c r="B973" s="258">
        <v>45523</v>
      </c>
      <c r="C973" s="271">
        <v>120000</v>
      </c>
      <c r="D973" t="s">
        <v>3442</v>
      </c>
      <c r="E973" s="272" t="s">
        <v>3313</v>
      </c>
      <c r="F973" t="str">
        <f t="shared" si="13"/>
        <v>45523120000</v>
      </c>
      <c r="G973" t="s">
        <v>2201</v>
      </c>
      <c r="H973" t="s">
        <v>2248</v>
      </c>
      <c r="I973" s="208" t="s">
        <v>2265</v>
      </c>
      <c r="K973" s="86"/>
    </row>
    <row r="974" spans="1:11" customFormat="1" ht="28" hidden="1" x14ac:dyDescent="0.2">
      <c r="A974" s="277" t="s">
        <v>3233</v>
      </c>
      <c r="B974" s="258">
        <v>45524</v>
      </c>
      <c r="C974" s="271">
        <v>90</v>
      </c>
      <c r="D974" t="s">
        <v>28</v>
      </c>
      <c r="E974" s="272" t="s">
        <v>3314</v>
      </c>
      <c r="F974" t="str">
        <f t="shared" si="13"/>
        <v>4552490</v>
      </c>
      <c r="G974" t="s">
        <v>2236</v>
      </c>
      <c r="H974" t="s">
        <v>2248</v>
      </c>
      <c r="I974" t="s">
        <v>2236</v>
      </c>
      <c r="K974" s="86"/>
    </row>
    <row r="975" spans="1:11" customFormat="1" hidden="1" x14ac:dyDescent="0.2">
      <c r="A975" s="277" t="s">
        <v>3233</v>
      </c>
      <c r="B975" s="258">
        <v>45528</v>
      </c>
      <c r="C975" s="271">
        <v>1454.68</v>
      </c>
      <c r="D975" t="s">
        <v>7</v>
      </c>
      <c r="E975" s="272" t="s">
        <v>3315</v>
      </c>
      <c r="F975" t="str">
        <f t="shared" si="13"/>
        <v>455281454,68</v>
      </c>
      <c r="G975" t="s">
        <v>2227</v>
      </c>
      <c r="H975" t="s">
        <v>2276</v>
      </c>
      <c r="I975" t="s">
        <v>2276</v>
      </c>
      <c r="K975" s="86"/>
    </row>
    <row r="976" spans="1:11" customFormat="1" hidden="1" x14ac:dyDescent="0.2">
      <c r="A976" s="277" t="s">
        <v>3233</v>
      </c>
      <c r="B976" s="258">
        <v>45530</v>
      </c>
      <c r="C976" s="271">
        <v>3000</v>
      </c>
      <c r="D976" t="s">
        <v>2935</v>
      </c>
      <c r="E976" s="272" t="s">
        <v>432</v>
      </c>
      <c r="F976" t="str">
        <f t="shared" si="13"/>
        <v>455303000</v>
      </c>
      <c r="G976" t="s">
        <v>2206</v>
      </c>
      <c r="H976" t="s">
        <v>2244</v>
      </c>
      <c r="I976" t="s">
        <v>2209</v>
      </c>
      <c r="K976" s="86"/>
    </row>
    <row r="977" spans="1:11" customFormat="1" ht="28" hidden="1" x14ac:dyDescent="0.2">
      <c r="A977" s="277" t="s">
        <v>3233</v>
      </c>
      <c r="B977" s="258">
        <v>45530</v>
      </c>
      <c r="C977" s="271">
        <v>26000</v>
      </c>
      <c r="D977" t="s">
        <v>3443</v>
      </c>
      <c r="E977" s="272" t="s">
        <v>3316</v>
      </c>
      <c r="F977" t="str">
        <f t="shared" si="13"/>
        <v>4553026000</v>
      </c>
      <c r="G977" t="s">
        <v>2227</v>
      </c>
      <c r="H977" t="s">
        <v>2276</v>
      </c>
      <c r="I977" t="s">
        <v>2276</v>
      </c>
      <c r="K977" s="86"/>
    </row>
    <row r="978" spans="1:11" customFormat="1" hidden="1" x14ac:dyDescent="0.2">
      <c r="A978" s="277" t="s">
        <v>3233</v>
      </c>
      <c r="B978" s="258">
        <v>45532</v>
      </c>
      <c r="C978" s="271">
        <v>1372</v>
      </c>
      <c r="D978" t="s">
        <v>7</v>
      </c>
      <c r="E978" s="272" t="s">
        <v>3317</v>
      </c>
      <c r="F978" t="str">
        <f t="shared" si="13"/>
        <v>455321372</v>
      </c>
      <c r="G978" t="s">
        <v>2227</v>
      </c>
      <c r="H978" t="s">
        <v>2276</v>
      </c>
      <c r="I978" t="s">
        <v>2276</v>
      </c>
      <c r="K978" s="86"/>
    </row>
    <row r="979" spans="1:11" customFormat="1" ht="28" hidden="1" x14ac:dyDescent="0.2">
      <c r="A979" s="277" t="s">
        <v>3233</v>
      </c>
      <c r="B979" s="258">
        <v>45533</v>
      </c>
      <c r="C979" s="271">
        <v>60000</v>
      </c>
      <c r="D979" t="s">
        <v>2860</v>
      </c>
      <c r="E979" s="272" t="s">
        <v>3318</v>
      </c>
      <c r="F979" t="str">
        <f t="shared" si="13"/>
        <v>4553360000</v>
      </c>
      <c r="G979" s="276" t="s">
        <v>2201</v>
      </c>
      <c r="H979" t="s">
        <v>2248</v>
      </c>
      <c r="I979" s="208" t="s">
        <v>2265</v>
      </c>
      <c r="K979" s="86"/>
    </row>
    <row r="980" spans="1:11" customFormat="1" hidden="1" x14ac:dyDescent="0.2">
      <c r="A980" s="277" t="s">
        <v>3233</v>
      </c>
      <c r="B980" s="258">
        <v>45533</v>
      </c>
      <c r="C980" s="271">
        <v>62900</v>
      </c>
      <c r="D980" t="s">
        <v>3438</v>
      </c>
      <c r="E980" s="272" t="s">
        <v>3319</v>
      </c>
      <c r="F980" t="str">
        <f t="shared" si="13"/>
        <v>4553362900</v>
      </c>
      <c r="G980" t="s">
        <v>2228</v>
      </c>
      <c r="H980" t="s">
        <v>2276</v>
      </c>
      <c r="I980" t="s">
        <v>2276</v>
      </c>
      <c r="K980" s="86"/>
    </row>
    <row r="981" spans="1:11" customFormat="1" hidden="1" x14ac:dyDescent="0.2">
      <c r="A981" s="277" t="s">
        <v>3233</v>
      </c>
      <c r="B981" s="258">
        <v>45534</v>
      </c>
      <c r="C981" s="271">
        <v>2154</v>
      </c>
      <c r="D981" t="s">
        <v>23</v>
      </c>
      <c r="E981" s="272" t="s">
        <v>3320</v>
      </c>
      <c r="F981" t="str">
        <f t="shared" si="13"/>
        <v>455342154</v>
      </c>
      <c r="G981" t="s">
        <v>2218</v>
      </c>
      <c r="H981" t="s">
        <v>2248</v>
      </c>
      <c r="I981" t="s">
        <v>2218</v>
      </c>
      <c r="K981" s="86"/>
    </row>
    <row r="982" spans="1:11" customFormat="1" hidden="1" x14ac:dyDescent="0.2">
      <c r="A982" s="277" t="s">
        <v>3233</v>
      </c>
      <c r="B982" s="258">
        <v>45534</v>
      </c>
      <c r="C982" s="271">
        <v>6380</v>
      </c>
      <c r="D982" t="s">
        <v>2935</v>
      </c>
      <c r="E982" s="272" t="s">
        <v>3307</v>
      </c>
      <c r="F982" t="str">
        <f t="shared" si="13"/>
        <v>455346380</v>
      </c>
      <c r="G982" t="s">
        <v>2206</v>
      </c>
      <c r="H982" t="s">
        <v>2244</v>
      </c>
      <c r="I982" t="s">
        <v>2209</v>
      </c>
      <c r="K982" s="86"/>
    </row>
    <row r="983" spans="1:11" customFormat="1" hidden="1" x14ac:dyDescent="0.2">
      <c r="A983" s="277" t="s">
        <v>3233</v>
      </c>
      <c r="B983" s="258">
        <v>45534</v>
      </c>
      <c r="C983" s="271">
        <v>6979.46</v>
      </c>
      <c r="D983" t="s">
        <v>7</v>
      </c>
      <c r="E983" s="272" t="s">
        <v>12</v>
      </c>
      <c r="F983" t="str">
        <f t="shared" si="13"/>
        <v>455346979,46</v>
      </c>
      <c r="G983" t="s">
        <v>2204</v>
      </c>
      <c r="H983" t="s">
        <v>2248</v>
      </c>
      <c r="I983" t="s">
        <v>2262</v>
      </c>
      <c r="K983" s="86"/>
    </row>
    <row r="984" spans="1:11" customFormat="1" hidden="1" x14ac:dyDescent="0.2">
      <c r="A984" s="277" t="s">
        <v>3233</v>
      </c>
      <c r="B984" s="258">
        <v>45534</v>
      </c>
      <c r="C984" s="271">
        <v>8946.9699999999993</v>
      </c>
      <c r="D984" t="s">
        <v>2468</v>
      </c>
      <c r="E984" s="272" t="s">
        <v>3306</v>
      </c>
      <c r="F984" t="str">
        <f t="shared" si="13"/>
        <v>455348946,97</v>
      </c>
      <c r="G984" t="s">
        <v>2209</v>
      </c>
      <c r="H984" t="s">
        <v>2244</v>
      </c>
      <c r="I984" t="s">
        <v>2209</v>
      </c>
      <c r="K984" s="86"/>
    </row>
    <row r="985" spans="1:11" customFormat="1" ht="28" hidden="1" x14ac:dyDescent="0.2">
      <c r="A985" s="277" t="s">
        <v>3233</v>
      </c>
      <c r="B985" s="258">
        <v>45534</v>
      </c>
      <c r="C985" s="271">
        <v>10000</v>
      </c>
      <c r="D985" t="s">
        <v>17</v>
      </c>
      <c r="E985" s="272" t="s">
        <v>3321</v>
      </c>
      <c r="F985" t="str">
        <f t="shared" si="13"/>
        <v>4553410000</v>
      </c>
      <c r="G985" t="s">
        <v>2240</v>
      </c>
      <c r="H985" t="s">
        <v>2248</v>
      </c>
      <c r="I985" t="s">
        <v>2267</v>
      </c>
      <c r="K985" s="86"/>
    </row>
    <row r="986" spans="1:11" customFormat="1" hidden="1" x14ac:dyDescent="0.2">
      <c r="A986" s="277" t="s">
        <v>3233</v>
      </c>
      <c r="B986" s="258">
        <v>45534</v>
      </c>
      <c r="C986" s="271">
        <v>30000</v>
      </c>
      <c r="D986" t="s">
        <v>9</v>
      </c>
      <c r="E986" s="272" t="s">
        <v>3322</v>
      </c>
      <c r="F986" t="str">
        <f t="shared" si="13"/>
        <v>4553430000</v>
      </c>
      <c r="G986" t="s">
        <v>2213</v>
      </c>
      <c r="H986" t="s">
        <v>2248</v>
      </c>
      <c r="I986" t="s">
        <v>2213</v>
      </c>
      <c r="K986" s="86"/>
    </row>
    <row r="987" spans="1:11" customFormat="1" ht="28" hidden="1" x14ac:dyDescent="0.2">
      <c r="A987" s="277" t="s">
        <v>3233</v>
      </c>
      <c r="B987" s="258">
        <v>45534</v>
      </c>
      <c r="C987" s="271">
        <v>47074.2</v>
      </c>
      <c r="D987" t="s">
        <v>2991</v>
      </c>
      <c r="E987" s="272" t="s">
        <v>3323</v>
      </c>
      <c r="F987" t="str">
        <f t="shared" si="13"/>
        <v>4553447074,2</v>
      </c>
      <c r="G987" t="s">
        <v>2203</v>
      </c>
      <c r="H987" t="s">
        <v>2248</v>
      </c>
      <c r="I987" t="s">
        <v>2273</v>
      </c>
      <c r="K987" s="86"/>
    </row>
    <row r="988" spans="1:11" customFormat="1" ht="28" hidden="1" x14ac:dyDescent="0.2">
      <c r="A988" s="277" t="s">
        <v>3233</v>
      </c>
      <c r="B988" s="258">
        <v>45534</v>
      </c>
      <c r="C988" s="271">
        <v>50000</v>
      </c>
      <c r="D988" t="s">
        <v>9</v>
      </c>
      <c r="E988" s="272" t="s">
        <v>3324</v>
      </c>
      <c r="F988" t="str">
        <f t="shared" si="13"/>
        <v>4553450000</v>
      </c>
      <c r="G988" t="s">
        <v>2213</v>
      </c>
      <c r="H988" t="s">
        <v>2248</v>
      </c>
      <c r="I988" t="s">
        <v>2213</v>
      </c>
      <c r="K988" s="86"/>
    </row>
    <row r="989" spans="1:11" customFormat="1" hidden="1" x14ac:dyDescent="0.2">
      <c r="A989" s="277" t="s">
        <v>3233</v>
      </c>
      <c r="B989" s="258">
        <v>45534</v>
      </c>
      <c r="C989" s="271">
        <v>60000</v>
      </c>
      <c r="D989" t="s">
        <v>358</v>
      </c>
      <c r="E989" s="272" t="s">
        <v>3325</v>
      </c>
      <c r="F989" t="str">
        <f t="shared" si="13"/>
        <v>4553460000</v>
      </c>
      <c r="G989" t="s">
        <v>2203</v>
      </c>
      <c r="H989" t="s">
        <v>2248</v>
      </c>
      <c r="I989" t="s">
        <v>2273</v>
      </c>
      <c r="K989" s="86"/>
    </row>
    <row r="990" spans="1:11" customFormat="1" hidden="1" x14ac:dyDescent="0.2">
      <c r="A990" s="277" t="s">
        <v>3233</v>
      </c>
      <c r="B990" s="258">
        <v>45534</v>
      </c>
      <c r="C990" s="271">
        <v>60872</v>
      </c>
      <c r="D990" t="s">
        <v>7</v>
      </c>
      <c r="E990" s="272" t="s">
        <v>3326</v>
      </c>
      <c r="F990" t="str">
        <f t="shared" si="13"/>
        <v>4553460872</v>
      </c>
      <c r="G990" t="s">
        <v>2209</v>
      </c>
      <c r="H990" t="s">
        <v>2244</v>
      </c>
      <c r="I990" t="s">
        <v>2209</v>
      </c>
      <c r="K990" s="86"/>
    </row>
    <row r="991" spans="1:11" customFormat="1" hidden="1" x14ac:dyDescent="0.2">
      <c r="A991" s="277" t="s">
        <v>3233</v>
      </c>
      <c r="B991" s="258">
        <v>45534</v>
      </c>
      <c r="C991" s="271">
        <v>61765</v>
      </c>
      <c r="D991" t="s">
        <v>2935</v>
      </c>
      <c r="E991" s="272" t="s">
        <v>3327</v>
      </c>
      <c r="F991" t="str">
        <f t="shared" si="13"/>
        <v>4553461765</v>
      </c>
      <c r="G991" t="s">
        <v>2206</v>
      </c>
      <c r="H991" t="s">
        <v>2244</v>
      </c>
      <c r="I991" t="s">
        <v>2209</v>
      </c>
      <c r="K991" s="86"/>
    </row>
    <row r="992" spans="1:11" customFormat="1" hidden="1" x14ac:dyDescent="0.2">
      <c r="A992" s="277" t="s">
        <v>3233</v>
      </c>
      <c r="B992" s="258">
        <v>45534</v>
      </c>
      <c r="C992" s="271">
        <v>160125.15</v>
      </c>
      <c r="D992" t="s">
        <v>21</v>
      </c>
      <c r="E992" s="272" t="s">
        <v>3328</v>
      </c>
      <c r="F992" t="str">
        <f t="shared" si="13"/>
        <v>45534160125,15</v>
      </c>
      <c r="G992" t="s">
        <v>2235</v>
      </c>
      <c r="H992" t="s">
        <v>2248</v>
      </c>
      <c r="I992" t="s">
        <v>2235</v>
      </c>
      <c r="K992" s="86"/>
    </row>
    <row r="993" spans="1:11" customFormat="1" hidden="1" x14ac:dyDescent="0.2">
      <c r="A993" s="277" t="s">
        <v>3233</v>
      </c>
      <c r="B993" s="258">
        <v>45534</v>
      </c>
      <c r="C993" s="271">
        <v>191463</v>
      </c>
      <c r="D993" t="s">
        <v>2293</v>
      </c>
      <c r="E993" s="272" t="s">
        <v>3073</v>
      </c>
      <c r="F993" t="str">
        <f t="shared" si="13"/>
        <v>45534191463</v>
      </c>
      <c r="G993" s="276" t="s">
        <v>2202</v>
      </c>
      <c r="H993" s="208" t="s">
        <v>2248</v>
      </c>
      <c r="I993" s="208" t="s">
        <v>2268</v>
      </c>
      <c r="K993" s="86"/>
    </row>
    <row r="994" spans="1:11" customFormat="1" ht="28" hidden="1" x14ac:dyDescent="0.2">
      <c r="A994" s="277" t="s">
        <v>3234</v>
      </c>
      <c r="B994" s="258">
        <v>45537</v>
      </c>
      <c r="C994" s="271">
        <v>850</v>
      </c>
      <c r="D994" t="s">
        <v>7</v>
      </c>
      <c r="E994" s="272" t="s">
        <v>3329</v>
      </c>
      <c r="F994" t="str">
        <f t="shared" si="13"/>
        <v>45537850</v>
      </c>
      <c r="G994" t="s">
        <v>2204</v>
      </c>
      <c r="H994" t="s">
        <v>2248</v>
      </c>
      <c r="I994" t="s">
        <v>2262</v>
      </c>
      <c r="K994" s="86"/>
    </row>
    <row r="995" spans="1:11" customFormat="1" hidden="1" x14ac:dyDescent="0.2">
      <c r="A995" s="277" t="s">
        <v>3234</v>
      </c>
      <c r="B995" s="258">
        <v>45537</v>
      </c>
      <c r="C995" s="271">
        <v>990</v>
      </c>
      <c r="D995" t="s">
        <v>7</v>
      </c>
      <c r="E995" s="272" t="s">
        <v>3330</v>
      </c>
      <c r="F995" t="str">
        <f t="shared" si="13"/>
        <v>45537990</v>
      </c>
      <c r="G995" t="s">
        <v>2204</v>
      </c>
      <c r="H995" t="s">
        <v>2248</v>
      </c>
      <c r="I995" t="s">
        <v>2262</v>
      </c>
      <c r="K995" s="86"/>
    </row>
    <row r="996" spans="1:11" customFormat="1" hidden="1" x14ac:dyDescent="0.2">
      <c r="A996" s="277" t="s">
        <v>3234</v>
      </c>
      <c r="B996" s="258">
        <v>45539</v>
      </c>
      <c r="C996" s="271">
        <v>5161.1400000000003</v>
      </c>
      <c r="D996" t="s">
        <v>25</v>
      </c>
      <c r="E996" s="272" t="s">
        <v>3331</v>
      </c>
      <c r="F996" t="str">
        <f t="shared" si="13"/>
        <v>455395161,14</v>
      </c>
      <c r="G996" t="s">
        <v>2221</v>
      </c>
      <c r="H996" t="s">
        <v>2248</v>
      </c>
      <c r="I996" t="s">
        <v>2267</v>
      </c>
      <c r="K996" s="86"/>
    </row>
    <row r="997" spans="1:11" customFormat="1" hidden="1" x14ac:dyDescent="0.2">
      <c r="A997" s="277" t="s">
        <v>3234</v>
      </c>
      <c r="B997" s="258">
        <v>45539</v>
      </c>
      <c r="C997" s="271">
        <v>6000</v>
      </c>
      <c r="D997" t="s">
        <v>47</v>
      </c>
      <c r="E997" s="272" t="s">
        <v>3332</v>
      </c>
      <c r="F997" t="str">
        <f t="shared" si="13"/>
        <v>455396000</v>
      </c>
      <c r="G997" t="s">
        <v>2224</v>
      </c>
      <c r="H997" t="s">
        <v>2248</v>
      </c>
      <c r="I997" t="s">
        <v>2427</v>
      </c>
      <c r="K997" s="86"/>
    </row>
    <row r="998" spans="1:11" customFormat="1" hidden="1" x14ac:dyDescent="0.2">
      <c r="A998" s="277" t="s">
        <v>3234</v>
      </c>
      <c r="B998" s="258">
        <v>45539</v>
      </c>
      <c r="C998" s="271">
        <v>8785</v>
      </c>
      <c r="D998" t="s">
        <v>3444</v>
      </c>
      <c r="E998" s="272" t="s">
        <v>3333</v>
      </c>
      <c r="F998" t="str">
        <f t="shared" si="13"/>
        <v>455398785</v>
      </c>
      <c r="G998" t="s">
        <v>2227</v>
      </c>
      <c r="H998" t="s">
        <v>2276</v>
      </c>
      <c r="I998" t="s">
        <v>2276</v>
      </c>
      <c r="K998" s="86"/>
    </row>
    <row r="999" spans="1:11" customFormat="1" hidden="1" x14ac:dyDescent="0.2">
      <c r="A999" s="277" t="s">
        <v>3234</v>
      </c>
      <c r="B999" s="258">
        <v>45539</v>
      </c>
      <c r="C999" s="271">
        <v>55400</v>
      </c>
      <c r="D999" t="s">
        <v>2860</v>
      </c>
      <c r="E999" s="272" t="s">
        <v>3334</v>
      </c>
      <c r="F999" t="str">
        <f t="shared" si="13"/>
        <v>4553955400</v>
      </c>
      <c r="G999" s="276" t="s">
        <v>2201</v>
      </c>
      <c r="H999" t="s">
        <v>2248</v>
      </c>
      <c r="I999" s="208" t="s">
        <v>2265</v>
      </c>
      <c r="K999" s="86"/>
    </row>
    <row r="1000" spans="1:11" customFormat="1" hidden="1" x14ac:dyDescent="0.2">
      <c r="A1000" s="277" t="s">
        <v>3234</v>
      </c>
      <c r="B1000" s="258">
        <v>45541</v>
      </c>
      <c r="C1000" s="271">
        <v>1332</v>
      </c>
      <c r="D1000" t="s">
        <v>7</v>
      </c>
      <c r="E1000" s="272" t="s">
        <v>3335</v>
      </c>
      <c r="F1000" t="str">
        <f t="shared" si="13"/>
        <v>455411332</v>
      </c>
      <c r="G1000" t="s">
        <v>2227</v>
      </c>
      <c r="H1000" t="s">
        <v>2276</v>
      </c>
      <c r="I1000" t="s">
        <v>2276</v>
      </c>
      <c r="K1000" s="86"/>
    </row>
    <row r="1001" spans="1:11" customFormat="1" hidden="1" x14ac:dyDescent="0.2">
      <c r="A1001" s="277" t="s">
        <v>3234</v>
      </c>
      <c r="B1001" s="258">
        <v>45541</v>
      </c>
      <c r="C1001" s="271">
        <v>3000</v>
      </c>
      <c r="D1001" t="s">
        <v>2935</v>
      </c>
      <c r="E1001" s="272" t="s">
        <v>432</v>
      </c>
      <c r="F1001" t="str">
        <f t="shared" si="13"/>
        <v>455413000</v>
      </c>
      <c r="G1001" t="s">
        <v>2206</v>
      </c>
      <c r="H1001" t="s">
        <v>2244</v>
      </c>
      <c r="I1001" t="s">
        <v>2209</v>
      </c>
      <c r="K1001" s="86"/>
    </row>
    <row r="1002" spans="1:11" customFormat="1" hidden="1" x14ac:dyDescent="0.2">
      <c r="A1002" s="277" t="s">
        <v>3234</v>
      </c>
      <c r="B1002" s="258">
        <v>45541</v>
      </c>
      <c r="C1002" s="271">
        <v>5440</v>
      </c>
      <c r="D1002" t="s">
        <v>7</v>
      </c>
      <c r="E1002" s="272" t="s">
        <v>3336</v>
      </c>
      <c r="F1002" t="str">
        <f t="shared" si="13"/>
        <v>455415440</v>
      </c>
      <c r="G1002" t="s">
        <v>2227</v>
      </c>
      <c r="H1002" t="s">
        <v>2276</v>
      </c>
      <c r="I1002" t="s">
        <v>2276</v>
      </c>
      <c r="K1002" s="86"/>
    </row>
    <row r="1003" spans="1:11" customFormat="1" ht="28" hidden="1" x14ac:dyDescent="0.2">
      <c r="A1003" s="277" t="s">
        <v>3234</v>
      </c>
      <c r="B1003" s="258">
        <v>45541</v>
      </c>
      <c r="C1003" s="271">
        <v>6000</v>
      </c>
      <c r="D1003" t="s">
        <v>2935</v>
      </c>
      <c r="E1003" s="272" t="s">
        <v>3337</v>
      </c>
      <c r="F1003" t="str">
        <f t="shared" si="13"/>
        <v>455416000</v>
      </c>
      <c r="G1003" t="s">
        <v>2206</v>
      </c>
      <c r="H1003" t="s">
        <v>2244</v>
      </c>
      <c r="I1003" t="s">
        <v>2209</v>
      </c>
      <c r="K1003" s="86"/>
    </row>
    <row r="1004" spans="1:11" customFormat="1" hidden="1" x14ac:dyDescent="0.2">
      <c r="A1004" s="277" t="s">
        <v>3234</v>
      </c>
      <c r="B1004" s="258">
        <v>45541</v>
      </c>
      <c r="C1004" s="271">
        <v>12000</v>
      </c>
      <c r="D1004" t="s">
        <v>3237</v>
      </c>
      <c r="E1004" s="272" t="s">
        <v>3338</v>
      </c>
      <c r="F1004" t="str">
        <f t="shared" si="13"/>
        <v>4554112000</v>
      </c>
      <c r="G1004" t="s">
        <v>2225</v>
      </c>
      <c r="H1004" t="s">
        <v>2225</v>
      </c>
      <c r="I1004" t="s">
        <v>2270</v>
      </c>
      <c r="K1004" s="86"/>
    </row>
    <row r="1005" spans="1:11" customFormat="1" hidden="1" x14ac:dyDescent="0.2">
      <c r="A1005" s="277" t="s">
        <v>3234</v>
      </c>
      <c r="B1005" s="258">
        <v>45544</v>
      </c>
      <c r="C1005" s="271">
        <v>276</v>
      </c>
      <c r="D1005" t="s">
        <v>7</v>
      </c>
      <c r="E1005" s="272" t="s">
        <v>3339</v>
      </c>
      <c r="F1005" t="str">
        <f t="shared" si="13"/>
        <v>45544276</v>
      </c>
      <c r="G1005" t="s">
        <v>2238</v>
      </c>
      <c r="H1005" t="s">
        <v>2246</v>
      </c>
      <c r="I1005" t="s">
        <v>2266</v>
      </c>
      <c r="K1005" s="86"/>
    </row>
    <row r="1006" spans="1:11" customFormat="1" hidden="1" x14ac:dyDescent="0.2">
      <c r="A1006" s="277" t="s">
        <v>3234</v>
      </c>
      <c r="B1006" s="258">
        <v>45544</v>
      </c>
      <c r="C1006" s="271">
        <v>1305.5</v>
      </c>
      <c r="D1006" t="s">
        <v>7</v>
      </c>
      <c r="E1006" s="272" t="s">
        <v>3340</v>
      </c>
      <c r="F1006" t="str">
        <f t="shared" si="13"/>
        <v>455441305,5</v>
      </c>
      <c r="G1006" t="s">
        <v>2238</v>
      </c>
      <c r="H1006" t="s">
        <v>2246</v>
      </c>
      <c r="I1006" t="s">
        <v>2266</v>
      </c>
      <c r="K1006" s="86"/>
    </row>
    <row r="1007" spans="1:11" customFormat="1" ht="28" hidden="1" x14ac:dyDescent="0.2">
      <c r="A1007" s="277" t="s">
        <v>3234</v>
      </c>
      <c r="B1007" s="258">
        <v>45547</v>
      </c>
      <c r="C1007" s="271">
        <v>18025</v>
      </c>
      <c r="D1007" t="s">
        <v>8</v>
      </c>
      <c r="E1007" s="272" t="s">
        <v>3341</v>
      </c>
      <c r="F1007" t="str">
        <f t="shared" si="13"/>
        <v>4554718025</v>
      </c>
      <c r="G1007" t="s">
        <v>2284</v>
      </c>
      <c r="H1007" t="s">
        <v>2248</v>
      </c>
      <c r="I1007" t="s">
        <v>2276</v>
      </c>
      <c r="K1007" s="86"/>
    </row>
    <row r="1008" spans="1:11" customFormat="1" hidden="1" x14ac:dyDescent="0.2">
      <c r="A1008" s="277" t="s">
        <v>3234</v>
      </c>
      <c r="B1008" s="258">
        <v>45547</v>
      </c>
      <c r="C1008" s="271">
        <v>50000</v>
      </c>
      <c r="D1008" t="s">
        <v>2293</v>
      </c>
      <c r="E1008" s="272" t="s">
        <v>3073</v>
      </c>
      <c r="F1008" t="str">
        <f t="shared" si="13"/>
        <v>4554750000</v>
      </c>
      <c r="G1008" s="276" t="s">
        <v>2202</v>
      </c>
      <c r="H1008" s="208" t="s">
        <v>2248</v>
      </c>
      <c r="I1008" s="208" t="s">
        <v>2268</v>
      </c>
      <c r="K1008" s="86"/>
    </row>
    <row r="1009" spans="1:11" customFormat="1" hidden="1" x14ac:dyDescent="0.2">
      <c r="A1009" s="277" t="s">
        <v>3234</v>
      </c>
      <c r="B1009" s="258">
        <v>45548</v>
      </c>
      <c r="C1009" s="271">
        <v>4450</v>
      </c>
      <c r="D1009" t="s">
        <v>7</v>
      </c>
      <c r="E1009" s="272" t="s">
        <v>3342</v>
      </c>
      <c r="F1009" t="str">
        <f t="shared" si="13"/>
        <v>455484450</v>
      </c>
      <c r="G1009" t="s">
        <v>2227</v>
      </c>
      <c r="H1009" t="s">
        <v>2276</v>
      </c>
      <c r="I1009" t="s">
        <v>2276</v>
      </c>
      <c r="K1009" s="86"/>
    </row>
    <row r="1010" spans="1:11" customFormat="1" hidden="1" x14ac:dyDescent="0.2">
      <c r="A1010" s="277" t="s">
        <v>3234</v>
      </c>
      <c r="B1010" s="258">
        <v>45549</v>
      </c>
      <c r="C1010" s="271">
        <v>623</v>
      </c>
      <c r="D1010" t="s">
        <v>7</v>
      </c>
      <c r="E1010" s="272" t="s">
        <v>3343</v>
      </c>
      <c r="F1010" t="str">
        <f t="shared" si="13"/>
        <v>45549623</v>
      </c>
      <c r="G1010" t="s">
        <v>2227</v>
      </c>
      <c r="H1010" t="s">
        <v>2276</v>
      </c>
      <c r="I1010" t="s">
        <v>2276</v>
      </c>
      <c r="K1010" s="86"/>
    </row>
    <row r="1011" spans="1:11" customFormat="1" hidden="1" x14ac:dyDescent="0.2">
      <c r="A1011" s="277" t="s">
        <v>3234</v>
      </c>
      <c r="B1011" s="258">
        <v>45549</v>
      </c>
      <c r="C1011" s="271">
        <v>1950</v>
      </c>
      <c r="D1011" t="s">
        <v>7</v>
      </c>
      <c r="E1011" s="272" t="s">
        <v>3344</v>
      </c>
      <c r="F1011" t="str">
        <f t="shared" si="13"/>
        <v>455491950</v>
      </c>
      <c r="G1011" t="s">
        <v>2227</v>
      </c>
      <c r="H1011" t="s">
        <v>2276</v>
      </c>
      <c r="I1011" t="s">
        <v>2276</v>
      </c>
      <c r="K1011" s="86"/>
    </row>
    <row r="1012" spans="1:11" customFormat="1" hidden="1" x14ac:dyDescent="0.2">
      <c r="A1012" s="277" t="s">
        <v>3234</v>
      </c>
      <c r="B1012" s="258">
        <v>45551</v>
      </c>
      <c r="C1012" s="271">
        <v>56073</v>
      </c>
      <c r="D1012" t="s">
        <v>7</v>
      </c>
      <c r="E1012" s="272" t="s">
        <v>3345</v>
      </c>
      <c r="F1012" t="str">
        <f t="shared" si="13"/>
        <v>4555156073</v>
      </c>
      <c r="G1012" t="s">
        <v>2209</v>
      </c>
      <c r="H1012" t="s">
        <v>2244</v>
      </c>
      <c r="I1012" t="s">
        <v>2209</v>
      </c>
      <c r="K1012" s="86"/>
    </row>
    <row r="1013" spans="1:11" customFormat="1" ht="28" hidden="1" x14ac:dyDescent="0.2">
      <c r="A1013" s="277" t="s">
        <v>3234</v>
      </c>
      <c r="B1013" s="258">
        <v>45552</v>
      </c>
      <c r="C1013" s="271">
        <v>445</v>
      </c>
      <c r="D1013" t="s">
        <v>2289</v>
      </c>
      <c r="E1013" s="272" t="s">
        <v>3346</v>
      </c>
      <c r="F1013" t="str">
        <f t="shared" si="13"/>
        <v>45552445</v>
      </c>
      <c r="G1013" t="s">
        <v>2206</v>
      </c>
      <c r="H1013" t="s">
        <v>2244</v>
      </c>
      <c r="I1013" t="s">
        <v>2209</v>
      </c>
      <c r="K1013" s="86"/>
    </row>
    <row r="1014" spans="1:11" customFormat="1" hidden="1" x14ac:dyDescent="0.2">
      <c r="A1014" s="277" t="s">
        <v>3234</v>
      </c>
      <c r="B1014" s="258">
        <v>45552</v>
      </c>
      <c r="C1014" s="271">
        <v>16354.5</v>
      </c>
      <c r="D1014" t="s">
        <v>2468</v>
      </c>
      <c r="E1014" s="272" t="s">
        <v>3347</v>
      </c>
      <c r="F1014" t="str">
        <f t="shared" si="13"/>
        <v>4555216354,5</v>
      </c>
      <c r="G1014" t="s">
        <v>2209</v>
      </c>
      <c r="H1014" t="s">
        <v>2244</v>
      </c>
      <c r="I1014" t="s">
        <v>2209</v>
      </c>
      <c r="K1014" s="86"/>
    </row>
    <row r="1015" spans="1:11" customFormat="1" hidden="1" x14ac:dyDescent="0.2">
      <c r="A1015" s="277" t="s">
        <v>3234</v>
      </c>
      <c r="B1015" s="258">
        <v>45554</v>
      </c>
      <c r="C1015" s="271">
        <v>263.55</v>
      </c>
      <c r="D1015" t="s">
        <v>7</v>
      </c>
      <c r="E1015" s="272" t="s">
        <v>12</v>
      </c>
      <c r="F1015" t="str">
        <f t="shared" si="13"/>
        <v>45554263,55</v>
      </c>
      <c r="G1015" t="s">
        <v>2204</v>
      </c>
      <c r="H1015" t="s">
        <v>2248</v>
      </c>
      <c r="I1015" t="s">
        <v>2262</v>
      </c>
      <c r="K1015" s="86"/>
    </row>
    <row r="1016" spans="1:11" customFormat="1" hidden="1" x14ac:dyDescent="0.2">
      <c r="A1016" s="277" t="s">
        <v>3234</v>
      </c>
      <c r="B1016" s="258">
        <v>45554</v>
      </c>
      <c r="C1016" s="271">
        <v>1000</v>
      </c>
      <c r="D1016" t="s">
        <v>7</v>
      </c>
      <c r="E1016" s="272" t="s">
        <v>3348</v>
      </c>
      <c r="F1016" t="str">
        <f t="shared" si="13"/>
        <v>455541000</v>
      </c>
      <c r="G1016" t="s">
        <v>2227</v>
      </c>
      <c r="H1016" t="s">
        <v>2276</v>
      </c>
      <c r="I1016" t="s">
        <v>2276</v>
      </c>
      <c r="K1016" s="86"/>
    </row>
    <row r="1017" spans="1:11" customFormat="1" ht="28" hidden="1" x14ac:dyDescent="0.2">
      <c r="A1017" s="277" t="s">
        <v>3234</v>
      </c>
      <c r="B1017" s="258">
        <v>45554</v>
      </c>
      <c r="C1017" s="271">
        <v>60000</v>
      </c>
      <c r="D1017" t="s">
        <v>3185</v>
      </c>
      <c r="E1017" s="272" t="s">
        <v>3349</v>
      </c>
      <c r="F1017" t="str">
        <f t="shared" si="13"/>
        <v>4555460000</v>
      </c>
      <c r="G1017" t="s">
        <v>2428</v>
      </c>
      <c r="H1017" t="s">
        <v>2246</v>
      </c>
      <c r="I1017" t="s">
        <v>2266</v>
      </c>
      <c r="K1017" s="86"/>
    </row>
    <row r="1018" spans="1:11" customFormat="1" hidden="1" x14ac:dyDescent="0.2">
      <c r="A1018" s="277" t="s">
        <v>3234</v>
      </c>
      <c r="B1018" s="258">
        <v>45555</v>
      </c>
      <c r="C1018" s="271">
        <v>750</v>
      </c>
      <c r="D1018" t="s">
        <v>3238</v>
      </c>
      <c r="E1018" s="272" t="s">
        <v>3350</v>
      </c>
      <c r="F1018" t="str">
        <f t="shared" si="13"/>
        <v>45555750</v>
      </c>
      <c r="G1018" t="s">
        <v>2237</v>
      </c>
      <c r="H1018" t="s">
        <v>2247</v>
      </c>
      <c r="I1018" t="s">
        <v>2266</v>
      </c>
      <c r="K1018" s="86"/>
    </row>
    <row r="1019" spans="1:11" customFormat="1" hidden="1" x14ac:dyDescent="0.2">
      <c r="A1019" s="277" t="s">
        <v>3234</v>
      </c>
      <c r="B1019" s="258">
        <v>45555</v>
      </c>
      <c r="C1019" s="271">
        <v>12000</v>
      </c>
      <c r="D1019" t="s">
        <v>2935</v>
      </c>
      <c r="E1019" s="272" t="s">
        <v>432</v>
      </c>
      <c r="F1019" t="str">
        <f t="shared" si="13"/>
        <v>4555512000</v>
      </c>
      <c r="G1019" t="s">
        <v>2206</v>
      </c>
      <c r="H1019" t="s">
        <v>2244</v>
      </c>
      <c r="I1019" t="s">
        <v>2209</v>
      </c>
      <c r="K1019" s="86"/>
    </row>
    <row r="1020" spans="1:11" customFormat="1" ht="28" hidden="1" x14ac:dyDescent="0.2">
      <c r="A1020" s="277" t="s">
        <v>3234</v>
      </c>
      <c r="B1020" s="258">
        <v>45555</v>
      </c>
      <c r="C1020" s="271">
        <v>62034.33</v>
      </c>
      <c r="D1020" t="s">
        <v>28</v>
      </c>
      <c r="E1020" s="272" t="s">
        <v>3351</v>
      </c>
      <c r="F1020" t="str">
        <f t="shared" si="13"/>
        <v>4555562034,33</v>
      </c>
      <c r="G1020" t="s">
        <v>2236</v>
      </c>
      <c r="H1020" t="s">
        <v>2248</v>
      </c>
      <c r="I1020" t="s">
        <v>2236</v>
      </c>
      <c r="K1020" s="86"/>
    </row>
    <row r="1021" spans="1:11" customFormat="1" hidden="1" x14ac:dyDescent="0.2">
      <c r="A1021" s="277" t="s">
        <v>3234</v>
      </c>
      <c r="B1021" s="258">
        <v>45560</v>
      </c>
      <c r="C1021" s="271">
        <v>614</v>
      </c>
      <c r="D1021" t="s">
        <v>7</v>
      </c>
      <c r="E1021" s="272" t="s">
        <v>3352</v>
      </c>
      <c r="F1021" t="str">
        <f t="shared" si="13"/>
        <v>45560614</v>
      </c>
      <c r="G1021" t="s">
        <v>2227</v>
      </c>
      <c r="H1021" t="s">
        <v>2276</v>
      </c>
      <c r="I1021" t="s">
        <v>2276</v>
      </c>
      <c r="K1021" s="86"/>
    </row>
    <row r="1022" spans="1:11" customFormat="1" hidden="1" x14ac:dyDescent="0.2">
      <c r="A1022" s="277" t="s">
        <v>3234</v>
      </c>
      <c r="B1022" s="258">
        <v>45561</v>
      </c>
      <c r="C1022" s="271">
        <v>1680</v>
      </c>
      <c r="D1022" t="s">
        <v>8</v>
      </c>
      <c r="E1022" s="272" t="s">
        <v>3353</v>
      </c>
      <c r="F1022" t="str">
        <f t="shared" si="13"/>
        <v>455611680</v>
      </c>
      <c r="G1022" t="s">
        <v>2283</v>
      </c>
      <c r="H1022" t="s">
        <v>2276</v>
      </c>
      <c r="I1022" t="s">
        <v>2276</v>
      </c>
      <c r="K1022" s="86"/>
    </row>
    <row r="1023" spans="1:11" customFormat="1" hidden="1" x14ac:dyDescent="0.2">
      <c r="A1023" s="277" t="s">
        <v>3234</v>
      </c>
      <c r="B1023" s="258">
        <v>45561</v>
      </c>
      <c r="C1023" s="271">
        <v>7500</v>
      </c>
      <c r="D1023" t="s">
        <v>358</v>
      </c>
      <c r="E1023" s="272" t="s">
        <v>3354</v>
      </c>
      <c r="F1023" t="str">
        <f t="shared" si="13"/>
        <v>455617500</v>
      </c>
      <c r="G1023" t="s">
        <v>2203</v>
      </c>
      <c r="H1023" t="s">
        <v>2248</v>
      </c>
      <c r="I1023" t="s">
        <v>2273</v>
      </c>
      <c r="K1023" s="86"/>
    </row>
    <row r="1024" spans="1:11" customFormat="1" hidden="1" x14ac:dyDescent="0.2">
      <c r="A1024" s="277" t="s">
        <v>3234</v>
      </c>
      <c r="B1024" s="258">
        <v>45561</v>
      </c>
      <c r="C1024" s="271">
        <v>17000</v>
      </c>
      <c r="D1024" t="s">
        <v>217</v>
      </c>
      <c r="E1024" s="272" t="s">
        <v>3355</v>
      </c>
      <c r="F1024" t="str">
        <f t="shared" si="13"/>
        <v>4556117000</v>
      </c>
      <c r="G1024" s="276" t="s">
        <v>2220</v>
      </c>
      <c r="H1024" s="208" t="s">
        <v>2245</v>
      </c>
      <c r="I1024" s="208" t="s">
        <v>2272</v>
      </c>
      <c r="K1024" s="86"/>
    </row>
    <row r="1025" spans="1:11" customFormat="1" hidden="1" x14ac:dyDescent="0.2">
      <c r="A1025" s="277" t="s">
        <v>3234</v>
      </c>
      <c r="B1025" s="258">
        <v>45561</v>
      </c>
      <c r="C1025" s="271">
        <v>47847</v>
      </c>
      <c r="D1025" t="s">
        <v>2935</v>
      </c>
      <c r="E1025" s="272" t="s">
        <v>3356</v>
      </c>
      <c r="F1025" t="str">
        <f t="shared" si="13"/>
        <v>4556147847</v>
      </c>
      <c r="G1025" t="s">
        <v>2206</v>
      </c>
      <c r="H1025" t="s">
        <v>2244</v>
      </c>
      <c r="I1025" t="s">
        <v>2209</v>
      </c>
      <c r="K1025" s="86"/>
    </row>
    <row r="1026" spans="1:11" customFormat="1" hidden="1" x14ac:dyDescent="0.2">
      <c r="A1026" s="277" t="s">
        <v>3234</v>
      </c>
      <c r="B1026" s="258">
        <v>45563</v>
      </c>
      <c r="C1026" s="271">
        <v>716</v>
      </c>
      <c r="D1026" t="s">
        <v>7</v>
      </c>
      <c r="E1026" s="272" t="s">
        <v>3357</v>
      </c>
      <c r="F1026" t="str">
        <f t="shared" si="13"/>
        <v>45563716</v>
      </c>
      <c r="G1026" t="s">
        <v>2227</v>
      </c>
      <c r="H1026" t="s">
        <v>2276</v>
      </c>
      <c r="I1026" t="s">
        <v>2276</v>
      </c>
      <c r="K1026" s="86"/>
    </row>
    <row r="1027" spans="1:11" customFormat="1" hidden="1" x14ac:dyDescent="0.2">
      <c r="A1027" s="277" t="s">
        <v>3234</v>
      </c>
      <c r="B1027" s="258">
        <v>45565</v>
      </c>
      <c r="C1027" s="271">
        <v>489.52</v>
      </c>
      <c r="D1027" t="s">
        <v>7</v>
      </c>
      <c r="E1027" s="272" t="s">
        <v>12</v>
      </c>
      <c r="F1027" t="str">
        <f t="shared" si="13"/>
        <v>45565489,52</v>
      </c>
      <c r="G1027" t="s">
        <v>2204</v>
      </c>
      <c r="H1027" t="s">
        <v>2248</v>
      </c>
      <c r="I1027" t="s">
        <v>2262</v>
      </c>
      <c r="K1027" s="86"/>
    </row>
    <row r="1028" spans="1:11" customFormat="1" ht="28" hidden="1" x14ac:dyDescent="0.2">
      <c r="A1028" s="277" t="s">
        <v>3234</v>
      </c>
      <c r="B1028" s="258">
        <v>45565</v>
      </c>
      <c r="C1028" s="271">
        <v>500</v>
      </c>
      <c r="D1028" t="s">
        <v>7</v>
      </c>
      <c r="E1028" s="272" t="s">
        <v>3358</v>
      </c>
      <c r="F1028" t="str">
        <f t="shared" si="13"/>
        <v>45565500</v>
      </c>
      <c r="G1028" t="s">
        <v>2204</v>
      </c>
      <c r="H1028" t="s">
        <v>2248</v>
      </c>
      <c r="I1028" t="s">
        <v>2262</v>
      </c>
      <c r="K1028" s="86"/>
    </row>
    <row r="1029" spans="1:11" customFormat="1" hidden="1" x14ac:dyDescent="0.2">
      <c r="A1029" s="277" t="s">
        <v>3234</v>
      </c>
      <c r="B1029" s="258">
        <v>45565</v>
      </c>
      <c r="C1029" s="271">
        <v>750</v>
      </c>
      <c r="D1029" t="s">
        <v>3238</v>
      </c>
      <c r="E1029" s="272" t="s">
        <v>3350</v>
      </c>
      <c r="F1029" t="str">
        <f t="shared" si="13"/>
        <v>45565750</v>
      </c>
      <c r="G1029" t="s">
        <v>2237</v>
      </c>
      <c r="H1029" t="s">
        <v>2247</v>
      </c>
      <c r="I1029" t="s">
        <v>2266</v>
      </c>
      <c r="K1029" s="86"/>
    </row>
    <row r="1030" spans="1:11" customFormat="1" ht="28" hidden="1" x14ac:dyDescent="0.2">
      <c r="A1030" s="277" t="s">
        <v>3234</v>
      </c>
      <c r="B1030" s="258">
        <v>45565</v>
      </c>
      <c r="C1030" s="271">
        <v>7000</v>
      </c>
      <c r="D1030" t="s">
        <v>17</v>
      </c>
      <c r="E1030" s="272" t="s">
        <v>3359</v>
      </c>
      <c r="F1030" t="str">
        <f t="shared" si="13"/>
        <v>455657000</v>
      </c>
      <c r="G1030" t="s">
        <v>2240</v>
      </c>
      <c r="H1030" t="s">
        <v>2248</v>
      </c>
      <c r="I1030" t="s">
        <v>2267</v>
      </c>
      <c r="K1030" s="86"/>
    </row>
    <row r="1031" spans="1:11" customFormat="1" ht="28" hidden="1" x14ac:dyDescent="0.2">
      <c r="A1031" s="277" t="s">
        <v>3234</v>
      </c>
      <c r="B1031" s="258">
        <v>45565</v>
      </c>
      <c r="C1031" s="271">
        <v>15824</v>
      </c>
      <c r="D1031" t="s">
        <v>28</v>
      </c>
      <c r="E1031" s="272" t="s">
        <v>3360</v>
      </c>
      <c r="F1031" t="str">
        <f t="shared" si="13"/>
        <v>4556515824</v>
      </c>
      <c r="G1031" t="s">
        <v>2236</v>
      </c>
      <c r="H1031" t="s">
        <v>2248</v>
      </c>
      <c r="I1031" t="s">
        <v>2236</v>
      </c>
      <c r="K1031" s="86"/>
    </row>
    <row r="1032" spans="1:11" customFormat="1" hidden="1" x14ac:dyDescent="0.2">
      <c r="A1032" s="277" t="s">
        <v>3234</v>
      </c>
      <c r="B1032" s="258">
        <v>45565</v>
      </c>
      <c r="C1032" s="271">
        <v>16056</v>
      </c>
      <c r="D1032" t="s">
        <v>2935</v>
      </c>
      <c r="E1032" s="272" t="s">
        <v>3361</v>
      </c>
      <c r="F1032" t="str">
        <f t="shared" si="13"/>
        <v>4556516056</v>
      </c>
      <c r="G1032" t="s">
        <v>2206</v>
      </c>
      <c r="H1032" t="s">
        <v>2244</v>
      </c>
      <c r="I1032" t="s">
        <v>2209</v>
      </c>
      <c r="K1032" s="86"/>
    </row>
    <row r="1033" spans="1:11" customFormat="1" ht="28" hidden="1" x14ac:dyDescent="0.2">
      <c r="A1033" s="277" t="s">
        <v>3234</v>
      </c>
      <c r="B1033" s="258">
        <v>45565</v>
      </c>
      <c r="C1033" s="271">
        <v>33858</v>
      </c>
      <c r="D1033" t="s">
        <v>2991</v>
      </c>
      <c r="E1033" s="272" t="s">
        <v>3362</v>
      </c>
      <c r="F1033" t="str">
        <f t="shared" si="13"/>
        <v>4556533858</v>
      </c>
      <c r="G1033" t="s">
        <v>2203</v>
      </c>
      <c r="H1033" t="s">
        <v>2248</v>
      </c>
      <c r="I1033" t="s">
        <v>2273</v>
      </c>
      <c r="K1033" s="86"/>
    </row>
    <row r="1034" spans="1:11" customFormat="1" hidden="1" x14ac:dyDescent="0.2">
      <c r="A1034" s="277" t="s">
        <v>3234</v>
      </c>
      <c r="B1034" s="258">
        <v>45565</v>
      </c>
      <c r="C1034" s="271">
        <v>48952.62</v>
      </c>
      <c r="D1034" t="s">
        <v>16</v>
      </c>
      <c r="E1034" s="272" t="s">
        <v>3363</v>
      </c>
      <c r="F1034" t="str">
        <f t="shared" si="13"/>
        <v>4556548952,62</v>
      </c>
      <c r="G1034" t="s">
        <v>2209</v>
      </c>
      <c r="H1034" t="s">
        <v>2244</v>
      </c>
      <c r="I1034" t="s">
        <v>2209</v>
      </c>
      <c r="K1034" s="86"/>
    </row>
    <row r="1035" spans="1:11" customFormat="1" hidden="1" x14ac:dyDescent="0.2">
      <c r="A1035" s="277" t="s">
        <v>3234</v>
      </c>
      <c r="B1035" s="258">
        <v>45565</v>
      </c>
      <c r="C1035" s="271">
        <v>61492.1</v>
      </c>
      <c r="D1035" t="s">
        <v>7</v>
      </c>
      <c r="E1035" s="272" t="s">
        <v>3364</v>
      </c>
      <c r="F1035" t="str">
        <f t="shared" si="13"/>
        <v>4556561492,1</v>
      </c>
      <c r="G1035" t="s">
        <v>2209</v>
      </c>
      <c r="H1035" t="s">
        <v>2244</v>
      </c>
      <c r="I1035" t="s">
        <v>2209</v>
      </c>
      <c r="K1035" s="86"/>
    </row>
    <row r="1036" spans="1:11" customFormat="1" hidden="1" x14ac:dyDescent="0.2">
      <c r="A1036" s="277" t="s">
        <v>3234</v>
      </c>
      <c r="B1036" s="258">
        <v>45565</v>
      </c>
      <c r="C1036" s="271">
        <v>67500</v>
      </c>
      <c r="D1036" t="s">
        <v>358</v>
      </c>
      <c r="E1036" s="272" t="s">
        <v>3365</v>
      </c>
      <c r="F1036" t="str">
        <f t="shared" si="13"/>
        <v>4556567500</v>
      </c>
      <c r="G1036" t="s">
        <v>2203</v>
      </c>
      <c r="H1036" t="s">
        <v>2248</v>
      </c>
      <c r="I1036" t="s">
        <v>2273</v>
      </c>
      <c r="K1036" s="86"/>
    </row>
    <row r="1037" spans="1:11" customFormat="1" hidden="1" x14ac:dyDescent="0.2">
      <c r="A1037" s="277" t="s">
        <v>3234</v>
      </c>
      <c r="B1037" s="258">
        <v>45565</v>
      </c>
      <c r="C1037" s="271">
        <v>83972</v>
      </c>
      <c r="D1037" t="s">
        <v>21</v>
      </c>
      <c r="E1037" s="272" t="s">
        <v>3366</v>
      </c>
      <c r="F1037" t="str">
        <f t="shared" si="13"/>
        <v>4556583972</v>
      </c>
      <c r="G1037" t="s">
        <v>2235</v>
      </c>
      <c r="H1037" t="s">
        <v>2248</v>
      </c>
      <c r="I1037" t="s">
        <v>2235</v>
      </c>
      <c r="K1037" s="86"/>
    </row>
    <row r="1038" spans="1:11" customFormat="1" ht="28" hidden="1" x14ac:dyDescent="0.2">
      <c r="A1038" s="277" t="s">
        <v>3234</v>
      </c>
      <c r="B1038" s="258">
        <v>45565</v>
      </c>
      <c r="C1038" s="271">
        <v>197620</v>
      </c>
      <c r="D1038" t="s">
        <v>2293</v>
      </c>
      <c r="E1038" s="272" t="s">
        <v>3367</v>
      </c>
      <c r="F1038" t="str">
        <f t="shared" si="13"/>
        <v>45565197620</v>
      </c>
      <c r="G1038" s="276" t="s">
        <v>2202</v>
      </c>
      <c r="H1038" s="208" t="s">
        <v>2248</v>
      </c>
      <c r="I1038" s="208" t="s">
        <v>2268</v>
      </c>
      <c r="K1038" s="86"/>
    </row>
    <row r="1039" spans="1:11" customFormat="1" hidden="1" x14ac:dyDescent="0.2">
      <c r="A1039" s="277" t="s">
        <v>3234</v>
      </c>
      <c r="B1039" s="258">
        <v>45565</v>
      </c>
      <c r="C1039" s="271">
        <v>300000</v>
      </c>
      <c r="D1039" t="s">
        <v>2470</v>
      </c>
      <c r="E1039" s="272" t="s">
        <v>3368</v>
      </c>
      <c r="F1039" t="str">
        <f t="shared" si="13"/>
        <v>45565300000</v>
      </c>
      <c r="G1039" t="s">
        <v>2222</v>
      </c>
      <c r="H1039" t="s">
        <v>2248</v>
      </c>
      <c r="I1039" t="s">
        <v>2269</v>
      </c>
      <c r="K1039" s="86"/>
    </row>
    <row r="1040" spans="1:11" customFormat="1" ht="28" hidden="1" x14ac:dyDescent="0.2">
      <c r="A1040" s="277" t="s">
        <v>3234</v>
      </c>
      <c r="B1040" s="258">
        <v>45565</v>
      </c>
      <c r="C1040" s="271">
        <v>395487.42</v>
      </c>
      <c r="D1040" t="s">
        <v>28</v>
      </c>
      <c r="E1040" s="272" t="s">
        <v>3369</v>
      </c>
      <c r="F1040" t="str">
        <f t="shared" si="13"/>
        <v>45565395487,42</v>
      </c>
      <c r="G1040" t="s">
        <v>2236</v>
      </c>
      <c r="H1040" t="s">
        <v>2248</v>
      </c>
      <c r="I1040" t="s">
        <v>2236</v>
      </c>
      <c r="K1040" s="86"/>
    </row>
    <row r="1041" spans="1:11" customFormat="1" hidden="1" x14ac:dyDescent="0.2">
      <c r="A1041" s="277" t="s">
        <v>3235</v>
      </c>
      <c r="B1041" s="258">
        <v>45566</v>
      </c>
      <c r="C1041" s="271">
        <v>990</v>
      </c>
      <c r="D1041" t="s">
        <v>7</v>
      </c>
      <c r="E1041" s="272" t="s">
        <v>3370</v>
      </c>
      <c r="F1041" t="str">
        <f t="shared" si="13"/>
        <v>45566990</v>
      </c>
      <c r="G1041" t="s">
        <v>2204</v>
      </c>
      <c r="H1041" t="s">
        <v>2248</v>
      </c>
      <c r="I1041" t="s">
        <v>2262</v>
      </c>
      <c r="K1041" s="86"/>
    </row>
    <row r="1042" spans="1:11" customFormat="1" hidden="1" x14ac:dyDescent="0.2">
      <c r="A1042" s="277" t="s">
        <v>3235</v>
      </c>
      <c r="B1042" s="258">
        <v>45573</v>
      </c>
      <c r="C1042" s="271">
        <v>5641.14</v>
      </c>
      <c r="D1042" t="s">
        <v>25</v>
      </c>
      <c r="E1042" s="272" t="s">
        <v>3371</v>
      </c>
      <c r="F1042" t="str">
        <f t="shared" si="13"/>
        <v>455735641,14</v>
      </c>
      <c r="G1042" t="s">
        <v>2221</v>
      </c>
      <c r="H1042" t="s">
        <v>2248</v>
      </c>
      <c r="I1042" t="s">
        <v>2267</v>
      </c>
      <c r="K1042" s="86"/>
    </row>
    <row r="1043" spans="1:11" customFormat="1" ht="28" hidden="1" x14ac:dyDescent="0.2">
      <c r="A1043" s="277" t="s">
        <v>3235</v>
      </c>
      <c r="B1043" s="258">
        <v>45573</v>
      </c>
      <c r="C1043" s="271">
        <v>6000</v>
      </c>
      <c r="D1043" t="s">
        <v>47</v>
      </c>
      <c r="E1043" s="272" t="s">
        <v>3372</v>
      </c>
      <c r="F1043" t="str">
        <f t="shared" si="13"/>
        <v>455736000</v>
      </c>
      <c r="G1043" t="s">
        <v>2224</v>
      </c>
      <c r="H1043" t="s">
        <v>2248</v>
      </c>
      <c r="I1043" t="s">
        <v>2427</v>
      </c>
      <c r="K1043" s="86"/>
    </row>
    <row r="1044" spans="1:11" customFormat="1" hidden="1" x14ac:dyDescent="0.2">
      <c r="A1044" s="277" t="s">
        <v>3235</v>
      </c>
      <c r="B1044" s="258">
        <v>45573</v>
      </c>
      <c r="C1044" s="271">
        <v>11000</v>
      </c>
      <c r="D1044" t="s">
        <v>3239</v>
      </c>
      <c r="E1044" s="272" t="s">
        <v>3373</v>
      </c>
      <c r="F1044" t="str">
        <f t="shared" si="13"/>
        <v>4557311000</v>
      </c>
      <c r="G1044" t="s">
        <v>2228</v>
      </c>
      <c r="H1044" t="s">
        <v>2276</v>
      </c>
      <c r="I1044" t="s">
        <v>2276</v>
      </c>
      <c r="K1044" s="86"/>
    </row>
    <row r="1045" spans="1:11" customFormat="1" hidden="1" x14ac:dyDescent="0.2">
      <c r="A1045" s="277" t="s">
        <v>3235</v>
      </c>
      <c r="B1045" s="258">
        <v>45573</v>
      </c>
      <c r="C1045" s="271">
        <v>16025</v>
      </c>
      <c r="D1045" t="s">
        <v>3445</v>
      </c>
      <c r="E1045" s="272" t="s">
        <v>3374</v>
      </c>
      <c r="F1045" t="str">
        <f t="shared" si="13"/>
        <v>4557316025</v>
      </c>
      <c r="G1045" t="s">
        <v>2227</v>
      </c>
      <c r="H1045" t="s">
        <v>2276</v>
      </c>
      <c r="I1045" t="s">
        <v>2268</v>
      </c>
      <c r="K1045" s="86"/>
    </row>
    <row r="1046" spans="1:11" customFormat="1" hidden="1" x14ac:dyDescent="0.2">
      <c r="A1046" s="277" t="s">
        <v>3235</v>
      </c>
      <c r="B1046" s="258">
        <v>45573</v>
      </c>
      <c r="C1046" s="271">
        <v>17400</v>
      </c>
      <c r="D1046" t="s">
        <v>3240</v>
      </c>
      <c r="E1046" s="272" t="s">
        <v>3375</v>
      </c>
      <c r="F1046" t="str">
        <f t="shared" si="13"/>
        <v>4557317400</v>
      </c>
      <c r="G1046" t="s">
        <v>2228</v>
      </c>
      <c r="H1046" t="s">
        <v>2276</v>
      </c>
      <c r="I1046" t="s">
        <v>2276</v>
      </c>
      <c r="K1046" s="86"/>
    </row>
    <row r="1047" spans="1:11" customFormat="1" hidden="1" x14ac:dyDescent="0.2">
      <c r="A1047" s="277" t="s">
        <v>3235</v>
      </c>
      <c r="B1047" s="258">
        <v>45573</v>
      </c>
      <c r="C1047" s="271">
        <v>55400</v>
      </c>
      <c r="D1047" t="s">
        <v>2860</v>
      </c>
      <c r="E1047" s="272" t="s">
        <v>3376</v>
      </c>
      <c r="F1047" t="str">
        <f t="shared" si="13"/>
        <v>4557355400</v>
      </c>
      <c r="G1047" s="276" t="s">
        <v>2201</v>
      </c>
      <c r="H1047" t="s">
        <v>2248</v>
      </c>
      <c r="I1047" s="208" t="s">
        <v>2265</v>
      </c>
      <c r="K1047" s="86"/>
    </row>
    <row r="1048" spans="1:11" customFormat="1" hidden="1" x14ac:dyDescent="0.2">
      <c r="A1048" s="277" t="s">
        <v>3235</v>
      </c>
      <c r="B1048" s="258">
        <v>45573</v>
      </c>
      <c r="C1048" s="271">
        <v>146185.97</v>
      </c>
      <c r="D1048" t="s">
        <v>23</v>
      </c>
      <c r="E1048" s="272" t="s">
        <v>3377</v>
      </c>
      <c r="F1048" t="str">
        <f t="shared" si="13"/>
        <v>45573146185,97</v>
      </c>
      <c r="G1048" t="s">
        <v>2218</v>
      </c>
      <c r="H1048" t="s">
        <v>2248</v>
      </c>
      <c r="I1048" t="s">
        <v>2218</v>
      </c>
      <c r="K1048" s="86"/>
    </row>
    <row r="1049" spans="1:11" customFormat="1" hidden="1" x14ac:dyDescent="0.2">
      <c r="A1049" s="277" t="s">
        <v>3235</v>
      </c>
      <c r="B1049" s="258">
        <v>45575</v>
      </c>
      <c r="C1049" s="271">
        <v>50000</v>
      </c>
      <c r="D1049" t="s">
        <v>9</v>
      </c>
      <c r="E1049" s="272" t="s">
        <v>3378</v>
      </c>
      <c r="F1049" t="str">
        <f t="shared" si="13"/>
        <v>4557550000</v>
      </c>
      <c r="G1049" t="s">
        <v>2213</v>
      </c>
      <c r="H1049" t="s">
        <v>2248</v>
      </c>
      <c r="I1049" t="s">
        <v>2213</v>
      </c>
      <c r="K1049" s="86"/>
    </row>
    <row r="1050" spans="1:11" customFormat="1" ht="28" hidden="1" x14ac:dyDescent="0.2">
      <c r="A1050" s="277" t="s">
        <v>3235</v>
      </c>
      <c r="B1050" s="258">
        <v>45575</v>
      </c>
      <c r="C1050" s="271">
        <v>50000</v>
      </c>
      <c r="D1050" t="s">
        <v>9</v>
      </c>
      <c r="E1050" s="272" t="s">
        <v>3379</v>
      </c>
      <c r="F1050" t="str">
        <f t="shared" si="13"/>
        <v>4557550000</v>
      </c>
      <c r="G1050" t="s">
        <v>2213</v>
      </c>
      <c r="H1050" t="s">
        <v>2248</v>
      </c>
      <c r="I1050" t="s">
        <v>2213</v>
      </c>
      <c r="K1050" s="86"/>
    </row>
    <row r="1051" spans="1:11" customFormat="1" hidden="1" x14ac:dyDescent="0.2">
      <c r="A1051" s="277" t="s">
        <v>3235</v>
      </c>
      <c r="B1051" s="258">
        <v>45576</v>
      </c>
      <c r="C1051" s="271">
        <v>200</v>
      </c>
      <c r="D1051" t="s">
        <v>7</v>
      </c>
      <c r="E1051" s="272" t="s">
        <v>3380</v>
      </c>
      <c r="F1051" t="str">
        <f t="shared" si="13"/>
        <v>45576200</v>
      </c>
      <c r="G1051" t="s">
        <v>2227</v>
      </c>
      <c r="H1051" t="s">
        <v>2276</v>
      </c>
      <c r="I1051" t="s">
        <v>2276</v>
      </c>
      <c r="K1051" s="86"/>
    </row>
    <row r="1052" spans="1:11" customFormat="1" hidden="1" x14ac:dyDescent="0.2">
      <c r="A1052" s="277" t="s">
        <v>3235</v>
      </c>
      <c r="B1052" s="258">
        <v>45577</v>
      </c>
      <c r="C1052" s="271">
        <v>2200</v>
      </c>
      <c r="D1052" t="s">
        <v>7</v>
      </c>
      <c r="E1052" s="272" t="s">
        <v>3381</v>
      </c>
      <c r="F1052" t="str">
        <f t="shared" si="13"/>
        <v>455772200</v>
      </c>
      <c r="G1052" t="s">
        <v>2227</v>
      </c>
      <c r="H1052" t="s">
        <v>2276</v>
      </c>
      <c r="I1052" t="s">
        <v>2276</v>
      </c>
      <c r="K1052" s="86"/>
    </row>
    <row r="1053" spans="1:11" customFormat="1" hidden="1" x14ac:dyDescent="0.2">
      <c r="A1053" s="277" t="s">
        <v>3235</v>
      </c>
      <c r="B1053" s="258">
        <v>45577</v>
      </c>
      <c r="C1053" s="271">
        <v>3877</v>
      </c>
      <c r="D1053" t="s">
        <v>7</v>
      </c>
      <c r="E1053" s="272" t="s">
        <v>3382</v>
      </c>
      <c r="F1053" t="str">
        <f t="shared" si="13"/>
        <v>455773877</v>
      </c>
      <c r="G1053" t="s">
        <v>2227</v>
      </c>
      <c r="H1053" t="s">
        <v>2276</v>
      </c>
      <c r="I1053" t="s">
        <v>2276</v>
      </c>
      <c r="K1053" s="86"/>
    </row>
    <row r="1054" spans="1:11" customFormat="1" ht="28" hidden="1" x14ac:dyDescent="0.2">
      <c r="A1054" s="277" t="s">
        <v>3235</v>
      </c>
      <c r="B1054" s="258">
        <v>45579</v>
      </c>
      <c r="C1054" s="271">
        <v>7000</v>
      </c>
      <c r="D1054" t="s">
        <v>3241</v>
      </c>
      <c r="E1054" s="272" t="s">
        <v>3383</v>
      </c>
      <c r="F1054" t="str">
        <f t="shared" si="13"/>
        <v>455797000</v>
      </c>
      <c r="G1054" t="s">
        <v>2228</v>
      </c>
      <c r="H1054" t="s">
        <v>2276</v>
      </c>
      <c r="I1054" t="s">
        <v>2276</v>
      </c>
      <c r="K1054" s="86"/>
    </row>
    <row r="1055" spans="1:11" customFormat="1" hidden="1" x14ac:dyDescent="0.2">
      <c r="A1055" s="277" t="s">
        <v>3235</v>
      </c>
      <c r="B1055" s="258">
        <v>45581</v>
      </c>
      <c r="C1055" s="271">
        <v>2003</v>
      </c>
      <c r="D1055" t="s">
        <v>7</v>
      </c>
      <c r="E1055" s="272" t="s">
        <v>3384</v>
      </c>
      <c r="F1055" t="str">
        <f t="shared" si="13"/>
        <v>455812003</v>
      </c>
      <c r="G1055" t="s">
        <v>2227</v>
      </c>
      <c r="H1055" t="s">
        <v>2276</v>
      </c>
      <c r="I1055" t="s">
        <v>2276</v>
      </c>
      <c r="K1055" s="86"/>
    </row>
    <row r="1056" spans="1:11" customFormat="1" ht="28" hidden="1" x14ac:dyDescent="0.2">
      <c r="A1056" s="277" t="s">
        <v>3235</v>
      </c>
      <c r="B1056" s="258">
        <v>45581</v>
      </c>
      <c r="C1056" s="271">
        <v>9920</v>
      </c>
      <c r="D1056" t="s">
        <v>3446</v>
      </c>
      <c r="E1056" s="272" t="s">
        <v>3385</v>
      </c>
      <c r="F1056" t="str">
        <f t="shared" si="13"/>
        <v>455819920</v>
      </c>
      <c r="G1056" t="s">
        <v>2238</v>
      </c>
      <c r="H1056" t="s">
        <v>2246</v>
      </c>
      <c r="I1056" t="s">
        <v>2266</v>
      </c>
      <c r="K1056" s="86"/>
    </row>
    <row r="1057" spans="1:11" customFormat="1" hidden="1" x14ac:dyDescent="0.2">
      <c r="A1057" s="277" t="s">
        <v>3235</v>
      </c>
      <c r="B1057" s="258">
        <v>45582</v>
      </c>
      <c r="C1057" s="271">
        <v>56073</v>
      </c>
      <c r="D1057" t="s">
        <v>7</v>
      </c>
      <c r="E1057" s="272" t="s">
        <v>3386</v>
      </c>
      <c r="F1057" t="str">
        <f t="shared" si="13"/>
        <v>4558256073</v>
      </c>
      <c r="G1057" t="s">
        <v>2209</v>
      </c>
      <c r="H1057" t="s">
        <v>2244</v>
      </c>
      <c r="I1057" t="s">
        <v>2209</v>
      </c>
      <c r="K1057" s="86"/>
    </row>
    <row r="1058" spans="1:11" customFormat="1" ht="28" hidden="1" x14ac:dyDescent="0.2">
      <c r="A1058" s="277" t="s">
        <v>3235</v>
      </c>
      <c r="B1058" s="258">
        <v>45583</v>
      </c>
      <c r="C1058" s="271">
        <v>15</v>
      </c>
      <c r="D1058" t="s">
        <v>7</v>
      </c>
      <c r="E1058" s="272" t="s">
        <v>3387</v>
      </c>
      <c r="F1058" t="str">
        <f t="shared" si="13"/>
        <v>4558315</v>
      </c>
      <c r="G1058" t="s">
        <v>2204</v>
      </c>
      <c r="H1058" t="s">
        <v>2248</v>
      </c>
      <c r="I1058" t="s">
        <v>2262</v>
      </c>
      <c r="K1058" s="86"/>
    </row>
    <row r="1059" spans="1:11" customFormat="1" ht="28" hidden="1" x14ac:dyDescent="0.2">
      <c r="A1059" s="277" t="s">
        <v>3235</v>
      </c>
      <c r="B1059" s="258">
        <v>45583</v>
      </c>
      <c r="C1059" s="271">
        <v>135</v>
      </c>
      <c r="D1059" t="s">
        <v>7</v>
      </c>
      <c r="E1059" s="272" t="s">
        <v>3388</v>
      </c>
      <c r="F1059" t="str">
        <f t="shared" si="13"/>
        <v>45583135</v>
      </c>
      <c r="G1059" t="s">
        <v>2204</v>
      </c>
      <c r="H1059" t="s">
        <v>2248</v>
      </c>
      <c r="I1059" t="s">
        <v>2262</v>
      </c>
      <c r="K1059" s="86"/>
    </row>
    <row r="1060" spans="1:11" customFormat="1" hidden="1" x14ac:dyDescent="0.2">
      <c r="A1060" s="277" t="s">
        <v>3235</v>
      </c>
      <c r="B1060" s="258">
        <v>45583</v>
      </c>
      <c r="C1060" s="271">
        <v>529.96</v>
      </c>
      <c r="D1060" t="s">
        <v>7</v>
      </c>
      <c r="E1060" s="272" t="s">
        <v>12</v>
      </c>
      <c r="F1060" t="str">
        <f t="shared" si="13"/>
        <v>45583529,96</v>
      </c>
      <c r="G1060" t="s">
        <v>2204</v>
      </c>
      <c r="H1060" t="s">
        <v>2248</v>
      </c>
      <c r="I1060" t="s">
        <v>2262</v>
      </c>
      <c r="K1060" s="86"/>
    </row>
    <row r="1061" spans="1:11" customFormat="1" ht="28" hidden="1" x14ac:dyDescent="0.2">
      <c r="A1061" s="277" t="s">
        <v>3235</v>
      </c>
      <c r="B1061" s="258">
        <v>45583</v>
      </c>
      <c r="C1061" s="271">
        <v>1000</v>
      </c>
      <c r="D1061" t="s">
        <v>7</v>
      </c>
      <c r="E1061" s="272" t="s">
        <v>3389</v>
      </c>
      <c r="F1061" t="str">
        <f t="shared" si="13"/>
        <v>455831000</v>
      </c>
      <c r="G1061" t="s">
        <v>2238</v>
      </c>
      <c r="H1061" t="s">
        <v>2246</v>
      </c>
      <c r="I1061" t="s">
        <v>2266</v>
      </c>
      <c r="K1061" s="86"/>
    </row>
    <row r="1062" spans="1:11" customFormat="1" hidden="1" x14ac:dyDescent="0.2">
      <c r="A1062" s="277" t="s">
        <v>3235</v>
      </c>
      <c r="B1062" s="258">
        <v>45583</v>
      </c>
      <c r="C1062" s="271">
        <v>6267.91</v>
      </c>
      <c r="D1062" t="s">
        <v>2468</v>
      </c>
      <c r="E1062" s="272" t="s">
        <v>3390</v>
      </c>
      <c r="F1062" t="str">
        <f t="shared" si="13"/>
        <v>455836267,91</v>
      </c>
      <c r="G1062" t="s">
        <v>2209</v>
      </c>
      <c r="H1062" t="s">
        <v>2244</v>
      </c>
      <c r="I1062" t="s">
        <v>2209</v>
      </c>
      <c r="K1062" s="86"/>
    </row>
    <row r="1063" spans="1:11" customFormat="1" ht="28" hidden="1" x14ac:dyDescent="0.2">
      <c r="A1063" s="277" t="s">
        <v>3235</v>
      </c>
      <c r="B1063" s="258">
        <v>45583</v>
      </c>
      <c r="C1063" s="271">
        <v>9000</v>
      </c>
      <c r="D1063" t="s">
        <v>7</v>
      </c>
      <c r="E1063" s="272" t="s">
        <v>3391</v>
      </c>
      <c r="F1063" t="str">
        <f t="shared" si="13"/>
        <v>455839000</v>
      </c>
      <c r="G1063" t="s">
        <v>2238</v>
      </c>
      <c r="H1063" t="s">
        <v>2246</v>
      </c>
      <c r="I1063" t="s">
        <v>2266</v>
      </c>
      <c r="K1063" s="86"/>
    </row>
    <row r="1064" spans="1:11" customFormat="1" hidden="1" x14ac:dyDescent="0.2">
      <c r="A1064" s="277" t="s">
        <v>3235</v>
      </c>
      <c r="B1064" s="258">
        <v>45583</v>
      </c>
      <c r="C1064" s="271">
        <v>16298</v>
      </c>
      <c r="D1064" t="s">
        <v>2935</v>
      </c>
      <c r="E1064" s="272" t="s">
        <v>3392</v>
      </c>
      <c r="F1064" t="str">
        <f t="shared" si="13"/>
        <v>4558316298</v>
      </c>
      <c r="G1064" t="s">
        <v>2206</v>
      </c>
      <c r="H1064" t="s">
        <v>2244</v>
      </c>
      <c r="I1064" t="s">
        <v>2209</v>
      </c>
      <c r="K1064" s="86"/>
    </row>
    <row r="1065" spans="1:11" customFormat="1" hidden="1" x14ac:dyDescent="0.2">
      <c r="A1065" s="277" t="s">
        <v>3235</v>
      </c>
      <c r="B1065" s="258">
        <v>45583</v>
      </c>
      <c r="C1065" s="271">
        <v>46728</v>
      </c>
      <c r="D1065" t="s">
        <v>16</v>
      </c>
      <c r="E1065" s="272" t="s">
        <v>3393</v>
      </c>
      <c r="F1065" t="str">
        <f t="shared" si="13"/>
        <v>4558346728</v>
      </c>
      <c r="G1065" t="s">
        <v>2209</v>
      </c>
      <c r="H1065" t="s">
        <v>2244</v>
      </c>
      <c r="I1065" t="s">
        <v>2209</v>
      </c>
      <c r="K1065" s="86"/>
    </row>
    <row r="1066" spans="1:11" customFormat="1" hidden="1" x14ac:dyDescent="0.2">
      <c r="A1066" s="277" t="s">
        <v>3235</v>
      </c>
      <c r="B1066" s="258">
        <v>45587</v>
      </c>
      <c r="C1066" s="271">
        <v>55</v>
      </c>
      <c r="D1066" t="s">
        <v>7</v>
      </c>
      <c r="E1066" s="272" t="s">
        <v>12</v>
      </c>
      <c r="F1066" t="str">
        <f t="shared" si="13"/>
        <v>4558755</v>
      </c>
      <c r="G1066" t="s">
        <v>2204</v>
      </c>
      <c r="H1066" t="s">
        <v>2248</v>
      </c>
      <c r="I1066" t="s">
        <v>2262</v>
      </c>
      <c r="K1066" s="86"/>
    </row>
    <row r="1067" spans="1:11" customFormat="1" hidden="1" x14ac:dyDescent="0.2">
      <c r="A1067" s="277" t="s">
        <v>3235</v>
      </c>
      <c r="B1067" s="258">
        <v>45588</v>
      </c>
      <c r="C1067" s="271">
        <v>1876.4</v>
      </c>
      <c r="D1067" t="s">
        <v>7</v>
      </c>
      <c r="E1067" s="272" t="s">
        <v>3394</v>
      </c>
      <c r="F1067" t="str">
        <f t="shared" si="13"/>
        <v>455881876,4</v>
      </c>
      <c r="G1067" t="s">
        <v>2227</v>
      </c>
      <c r="H1067" t="s">
        <v>2276</v>
      </c>
      <c r="I1067" t="s">
        <v>2276</v>
      </c>
      <c r="K1067" s="86"/>
    </row>
    <row r="1068" spans="1:11" customFormat="1" hidden="1" x14ac:dyDescent="0.2">
      <c r="A1068" s="277" t="s">
        <v>3235</v>
      </c>
      <c r="B1068" s="258">
        <v>45588</v>
      </c>
      <c r="C1068" s="271">
        <v>4100</v>
      </c>
      <c r="D1068" t="s">
        <v>7</v>
      </c>
      <c r="E1068" s="272" t="s">
        <v>3395</v>
      </c>
      <c r="F1068" t="str">
        <f t="shared" si="13"/>
        <v>455884100</v>
      </c>
      <c r="G1068" t="s">
        <v>2227</v>
      </c>
      <c r="H1068" t="s">
        <v>2276</v>
      </c>
      <c r="I1068" t="s">
        <v>2276</v>
      </c>
      <c r="K1068" s="86"/>
    </row>
    <row r="1069" spans="1:11" customFormat="1" ht="28" hidden="1" x14ac:dyDescent="0.2">
      <c r="A1069" s="277" t="s">
        <v>3235</v>
      </c>
      <c r="B1069" s="258">
        <v>45590</v>
      </c>
      <c r="C1069" s="271">
        <v>519</v>
      </c>
      <c r="D1069" t="s">
        <v>2289</v>
      </c>
      <c r="E1069" s="272" t="s">
        <v>3396</v>
      </c>
      <c r="F1069" t="str">
        <f t="shared" si="13"/>
        <v>45590519</v>
      </c>
      <c r="G1069" t="s">
        <v>2206</v>
      </c>
      <c r="H1069" t="s">
        <v>2244</v>
      </c>
      <c r="I1069" t="s">
        <v>2209</v>
      </c>
      <c r="K1069" s="86"/>
    </row>
    <row r="1070" spans="1:11" customFormat="1" hidden="1" x14ac:dyDescent="0.2">
      <c r="A1070" s="277" t="s">
        <v>3235</v>
      </c>
      <c r="B1070" s="258">
        <v>45590</v>
      </c>
      <c r="C1070" s="271">
        <v>1000</v>
      </c>
      <c r="D1070" t="s">
        <v>7</v>
      </c>
      <c r="E1070" s="272" t="s">
        <v>12</v>
      </c>
      <c r="F1070" t="str">
        <f t="shared" si="13"/>
        <v>455901000</v>
      </c>
      <c r="G1070" t="s">
        <v>2204</v>
      </c>
      <c r="H1070" t="s">
        <v>2248</v>
      </c>
      <c r="I1070" t="s">
        <v>2262</v>
      </c>
      <c r="K1070" s="86"/>
    </row>
    <row r="1071" spans="1:11" customFormat="1" ht="28" hidden="1" x14ac:dyDescent="0.2">
      <c r="A1071" s="277" t="s">
        <v>3235</v>
      </c>
      <c r="B1071" s="258">
        <v>45590</v>
      </c>
      <c r="C1071" s="271">
        <v>7000</v>
      </c>
      <c r="D1071" t="s">
        <v>17</v>
      </c>
      <c r="E1071" s="272" t="s">
        <v>3397</v>
      </c>
      <c r="F1071" t="str">
        <f t="shared" si="13"/>
        <v>455907000</v>
      </c>
      <c r="G1071" t="s">
        <v>2240</v>
      </c>
      <c r="H1071" t="s">
        <v>2248</v>
      </c>
      <c r="I1071" t="s">
        <v>2267</v>
      </c>
      <c r="K1071" s="86"/>
    </row>
    <row r="1072" spans="1:11" customFormat="1" ht="28" hidden="1" x14ac:dyDescent="0.2">
      <c r="A1072" s="277" t="s">
        <v>3235</v>
      </c>
      <c r="B1072" s="258">
        <v>45590</v>
      </c>
      <c r="C1072" s="271">
        <v>27085.759999999998</v>
      </c>
      <c r="D1072" t="s">
        <v>2991</v>
      </c>
      <c r="E1072" s="272" t="s">
        <v>3398</v>
      </c>
      <c r="F1072" t="str">
        <f t="shared" si="13"/>
        <v>4559027085,76</v>
      </c>
      <c r="G1072" t="s">
        <v>2203</v>
      </c>
      <c r="H1072" t="s">
        <v>2248</v>
      </c>
      <c r="I1072" t="s">
        <v>2273</v>
      </c>
      <c r="K1072" s="86"/>
    </row>
    <row r="1073" spans="1:11" customFormat="1" hidden="1" x14ac:dyDescent="0.2">
      <c r="A1073" s="277" t="s">
        <v>3235</v>
      </c>
      <c r="B1073" s="258">
        <v>45590</v>
      </c>
      <c r="C1073" s="271">
        <v>28300</v>
      </c>
      <c r="D1073" t="s">
        <v>2935</v>
      </c>
      <c r="E1073" s="272" t="s">
        <v>3392</v>
      </c>
      <c r="F1073" t="str">
        <f t="shared" si="13"/>
        <v>4559028300</v>
      </c>
      <c r="G1073" t="s">
        <v>2206</v>
      </c>
      <c r="H1073" t="s">
        <v>2244</v>
      </c>
      <c r="I1073" t="s">
        <v>2209</v>
      </c>
      <c r="K1073" s="86"/>
    </row>
    <row r="1074" spans="1:11" customFormat="1" ht="28" hidden="1" x14ac:dyDescent="0.2">
      <c r="A1074" s="277" t="s">
        <v>3235</v>
      </c>
      <c r="B1074" s="258">
        <v>45590</v>
      </c>
      <c r="C1074" s="271">
        <v>50000</v>
      </c>
      <c r="D1074" t="s">
        <v>9</v>
      </c>
      <c r="E1074" s="272" t="s">
        <v>3399</v>
      </c>
      <c r="F1074" t="str">
        <f t="shared" si="13"/>
        <v>4559050000</v>
      </c>
      <c r="G1074" t="s">
        <v>2213</v>
      </c>
      <c r="H1074" t="s">
        <v>2248</v>
      </c>
      <c r="I1074" t="s">
        <v>2213</v>
      </c>
      <c r="K1074" s="86"/>
    </row>
    <row r="1075" spans="1:11" customFormat="1" hidden="1" x14ac:dyDescent="0.2">
      <c r="A1075" s="277" t="s">
        <v>3235</v>
      </c>
      <c r="B1075" s="258">
        <v>45590</v>
      </c>
      <c r="C1075" s="271">
        <v>50000</v>
      </c>
      <c r="D1075" t="s">
        <v>9</v>
      </c>
      <c r="E1075" s="272" t="s">
        <v>3400</v>
      </c>
      <c r="F1075" t="str">
        <f t="shared" si="13"/>
        <v>4559050000</v>
      </c>
      <c r="G1075" t="s">
        <v>2213</v>
      </c>
      <c r="H1075" t="s">
        <v>2248</v>
      </c>
      <c r="I1075" t="s">
        <v>2213</v>
      </c>
      <c r="K1075" s="86"/>
    </row>
    <row r="1076" spans="1:11" customFormat="1" hidden="1" x14ac:dyDescent="0.2">
      <c r="A1076" s="277" t="s">
        <v>3235</v>
      </c>
      <c r="B1076" s="258">
        <v>45590</v>
      </c>
      <c r="C1076" s="271">
        <v>53313</v>
      </c>
      <c r="D1076" t="s">
        <v>2935</v>
      </c>
      <c r="E1076" s="272" t="s">
        <v>3401</v>
      </c>
      <c r="F1076" t="str">
        <f t="shared" si="13"/>
        <v>4559053313</v>
      </c>
      <c r="G1076" t="s">
        <v>2206</v>
      </c>
      <c r="H1076" t="s">
        <v>2244</v>
      </c>
      <c r="I1076" t="s">
        <v>2209</v>
      </c>
      <c r="K1076" s="86"/>
    </row>
    <row r="1077" spans="1:11" customFormat="1" ht="28" hidden="1" x14ac:dyDescent="0.2">
      <c r="A1077" s="277" t="s">
        <v>3235</v>
      </c>
      <c r="B1077" s="258">
        <v>45590</v>
      </c>
      <c r="C1077" s="271">
        <v>60000</v>
      </c>
      <c r="D1077" t="s">
        <v>2860</v>
      </c>
      <c r="E1077" s="272" t="s">
        <v>3402</v>
      </c>
      <c r="F1077" t="str">
        <f t="shared" si="13"/>
        <v>4559060000</v>
      </c>
      <c r="G1077" s="276" t="s">
        <v>2201</v>
      </c>
      <c r="H1077" t="s">
        <v>2248</v>
      </c>
      <c r="I1077" s="208" t="s">
        <v>2265</v>
      </c>
      <c r="K1077" s="86"/>
    </row>
    <row r="1078" spans="1:11" customFormat="1" ht="28" hidden="1" x14ac:dyDescent="0.2">
      <c r="A1078" s="277" t="s">
        <v>3235</v>
      </c>
      <c r="B1078" s="258">
        <v>45590</v>
      </c>
      <c r="C1078" s="271">
        <v>82655.98</v>
      </c>
      <c r="D1078" t="s">
        <v>28</v>
      </c>
      <c r="E1078" s="272" t="s">
        <v>3403</v>
      </c>
      <c r="F1078" t="str">
        <f t="shared" si="13"/>
        <v>4559082655,98</v>
      </c>
      <c r="G1078" t="s">
        <v>2236</v>
      </c>
      <c r="H1078" t="s">
        <v>2248</v>
      </c>
      <c r="I1078" t="s">
        <v>2236</v>
      </c>
      <c r="K1078" s="86"/>
    </row>
    <row r="1079" spans="1:11" customFormat="1" hidden="1" x14ac:dyDescent="0.2">
      <c r="A1079" s="277" t="s">
        <v>3235</v>
      </c>
      <c r="B1079" s="258">
        <v>45590</v>
      </c>
      <c r="C1079" s="271">
        <v>90000</v>
      </c>
      <c r="D1079" t="s">
        <v>358</v>
      </c>
      <c r="E1079" s="272" t="s">
        <v>3404</v>
      </c>
      <c r="F1079" t="str">
        <f t="shared" si="13"/>
        <v>4559090000</v>
      </c>
      <c r="G1079" t="s">
        <v>2203</v>
      </c>
      <c r="H1079" t="s">
        <v>2248</v>
      </c>
      <c r="I1079" t="s">
        <v>2273</v>
      </c>
      <c r="K1079" s="86"/>
    </row>
    <row r="1080" spans="1:11" customFormat="1" hidden="1" x14ac:dyDescent="0.2">
      <c r="A1080" s="277" t="s">
        <v>3235</v>
      </c>
      <c r="B1080" s="258">
        <v>45590</v>
      </c>
      <c r="C1080" s="271">
        <v>108934.3</v>
      </c>
      <c r="D1080" t="s">
        <v>21</v>
      </c>
      <c r="E1080" s="272" t="s">
        <v>3405</v>
      </c>
      <c r="F1080" t="str">
        <f t="shared" si="13"/>
        <v>45590108934,3</v>
      </c>
      <c r="G1080" t="s">
        <v>2235</v>
      </c>
      <c r="H1080" t="s">
        <v>2248</v>
      </c>
      <c r="I1080" t="s">
        <v>2235</v>
      </c>
      <c r="K1080" s="86"/>
    </row>
    <row r="1081" spans="1:11" customFormat="1" ht="28" hidden="1" x14ac:dyDescent="0.2">
      <c r="A1081" s="277" t="s">
        <v>3235</v>
      </c>
      <c r="B1081" s="258">
        <v>45590</v>
      </c>
      <c r="C1081" s="271">
        <v>258732</v>
      </c>
      <c r="D1081" t="s">
        <v>2293</v>
      </c>
      <c r="E1081" s="272" t="s">
        <v>3406</v>
      </c>
      <c r="F1081" t="str">
        <f t="shared" si="13"/>
        <v>45590258732</v>
      </c>
      <c r="G1081" s="276" t="s">
        <v>2202</v>
      </c>
      <c r="H1081" s="208" t="s">
        <v>2248</v>
      </c>
      <c r="I1081" s="208" t="s">
        <v>2268</v>
      </c>
      <c r="K1081" s="86"/>
    </row>
    <row r="1082" spans="1:11" customFormat="1" hidden="1" x14ac:dyDescent="0.2">
      <c r="A1082" s="277" t="s">
        <v>3235</v>
      </c>
      <c r="B1082" s="258">
        <v>45590</v>
      </c>
      <c r="C1082" s="271">
        <v>300000</v>
      </c>
      <c r="D1082" t="s">
        <v>2470</v>
      </c>
      <c r="E1082" s="272" t="s">
        <v>3407</v>
      </c>
      <c r="F1082" t="str">
        <f t="shared" si="13"/>
        <v>45590300000</v>
      </c>
      <c r="G1082" t="s">
        <v>2222</v>
      </c>
      <c r="H1082" t="s">
        <v>2248</v>
      </c>
      <c r="I1082" t="s">
        <v>2269</v>
      </c>
      <c r="K1082" s="86"/>
    </row>
    <row r="1083" spans="1:11" customFormat="1" hidden="1" x14ac:dyDescent="0.2">
      <c r="A1083" s="277" t="s">
        <v>3235</v>
      </c>
      <c r="B1083" s="258">
        <v>45595</v>
      </c>
      <c r="C1083" s="271">
        <v>1391</v>
      </c>
      <c r="D1083" t="s">
        <v>7</v>
      </c>
      <c r="E1083" s="272" t="s">
        <v>3408</v>
      </c>
      <c r="F1083" t="str">
        <f t="shared" si="13"/>
        <v>455951391</v>
      </c>
      <c r="G1083" t="s">
        <v>2238</v>
      </c>
      <c r="H1083" t="s">
        <v>2246</v>
      </c>
      <c r="I1083" t="s">
        <v>2266</v>
      </c>
      <c r="K1083" s="86"/>
    </row>
    <row r="1084" spans="1:11" customFormat="1" ht="28" hidden="1" x14ac:dyDescent="0.2">
      <c r="A1084" s="277" t="s">
        <v>3235</v>
      </c>
      <c r="B1084" s="258">
        <v>45596</v>
      </c>
      <c r="C1084" s="271">
        <v>525</v>
      </c>
      <c r="D1084" t="s">
        <v>7</v>
      </c>
      <c r="E1084" s="272" t="s">
        <v>3409</v>
      </c>
      <c r="F1084" t="str">
        <f t="shared" si="13"/>
        <v>45596525</v>
      </c>
      <c r="G1084" t="s">
        <v>2204</v>
      </c>
      <c r="H1084" t="s">
        <v>2248</v>
      </c>
      <c r="I1084" t="s">
        <v>2262</v>
      </c>
      <c r="K1084" s="86"/>
    </row>
    <row r="1085" spans="1:11" customFormat="1" hidden="1" x14ac:dyDescent="0.2">
      <c r="A1085" s="277" t="s">
        <v>3235</v>
      </c>
      <c r="B1085" s="258">
        <v>45572</v>
      </c>
      <c r="C1085" s="278">
        <v>250</v>
      </c>
      <c r="D1085" t="s">
        <v>7</v>
      </c>
      <c r="E1085" s="272" t="s">
        <v>3447</v>
      </c>
      <c r="F1085" t="str">
        <f t="shared" si="13"/>
        <v>45572250</v>
      </c>
      <c r="G1085" t="s">
        <v>2204</v>
      </c>
      <c r="H1085" t="s">
        <v>2248</v>
      </c>
      <c r="I1085" t="s">
        <v>2262</v>
      </c>
      <c r="K1085" s="86"/>
    </row>
    <row r="1086" spans="1:11" customFormat="1" ht="28" hidden="1" x14ac:dyDescent="0.2">
      <c r="A1086" s="277" t="s">
        <v>3235</v>
      </c>
      <c r="B1086" s="258">
        <v>45572</v>
      </c>
      <c r="C1086" s="278">
        <v>30534.32</v>
      </c>
      <c r="D1086" t="s">
        <v>3448</v>
      </c>
      <c r="E1086" s="272" t="s">
        <v>3449</v>
      </c>
      <c r="F1086" t="str">
        <f t="shared" si="13"/>
        <v>4557230534,32</v>
      </c>
      <c r="G1086" t="s">
        <v>2236</v>
      </c>
      <c r="H1086" t="s">
        <v>2248</v>
      </c>
      <c r="I1086" t="s">
        <v>2236</v>
      </c>
      <c r="K1086" s="86"/>
    </row>
    <row r="1087" spans="1:11" customFormat="1" hidden="1" x14ac:dyDescent="0.2">
      <c r="A1087" s="277" t="s">
        <v>3235</v>
      </c>
      <c r="B1087" s="258">
        <v>45587</v>
      </c>
      <c r="C1087" s="278">
        <v>5500</v>
      </c>
      <c r="D1087" t="s">
        <v>13</v>
      </c>
      <c r="E1087" s="272" t="s">
        <v>3450</v>
      </c>
      <c r="F1087" t="str">
        <f t="shared" si="13"/>
        <v>455875500</v>
      </c>
      <c r="G1087" s="167" t="s">
        <v>2223</v>
      </c>
      <c r="H1087" t="s">
        <v>2276</v>
      </c>
      <c r="I1087" t="s">
        <v>2269</v>
      </c>
      <c r="K1087" s="86"/>
    </row>
    <row r="1088" spans="1:11" customFormat="1" hidden="1" x14ac:dyDescent="0.2">
      <c r="A1088" s="277" t="s">
        <v>3235</v>
      </c>
      <c r="B1088" s="258">
        <v>45587</v>
      </c>
      <c r="C1088" s="278">
        <v>8500</v>
      </c>
      <c r="D1088" t="s">
        <v>3451</v>
      </c>
      <c r="E1088" s="272" t="s">
        <v>3452</v>
      </c>
      <c r="F1088" t="str">
        <f t="shared" si="13"/>
        <v>455878500</v>
      </c>
      <c r="G1088" t="s">
        <v>2227</v>
      </c>
      <c r="H1088" t="s">
        <v>2276</v>
      </c>
      <c r="I1088" t="s">
        <v>2268</v>
      </c>
      <c r="K1088" s="86"/>
    </row>
    <row r="1089" spans="1:11" customFormat="1" hidden="1" x14ac:dyDescent="0.2">
      <c r="A1089" s="277" t="s">
        <v>3235</v>
      </c>
      <c r="B1089" s="258">
        <v>45588</v>
      </c>
      <c r="C1089" s="278">
        <v>37876</v>
      </c>
      <c r="D1089" t="s">
        <v>3453</v>
      </c>
      <c r="E1089" s="272" t="s">
        <v>3454</v>
      </c>
      <c r="F1089" t="str">
        <f t="shared" ref="F1089:F1211" si="14">B1089&amp;C1089</f>
        <v>4558837876</v>
      </c>
      <c r="G1089" t="s">
        <v>2227</v>
      </c>
      <c r="H1089" t="s">
        <v>2276</v>
      </c>
      <c r="I1089" t="s">
        <v>2276</v>
      </c>
      <c r="K1089" s="86"/>
    </row>
    <row r="1090" spans="1:11" customFormat="1" hidden="1" x14ac:dyDescent="0.2">
      <c r="A1090" s="277" t="s">
        <v>3235</v>
      </c>
      <c r="B1090" s="258">
        <v>45588</v>
      </c>
      <c r="C1090" s="278">
        <v>76700</v>
      </c>
      <c r="D1090" t="s">
        <v>3455</v>
      </c>
      <c r="E1090" s="272" t="s">
        <v>3456</v>
      </c>
      <c r="F1090" t="str">
        <f t="shared" si="14"/>
        <v>4558876700</v>
      </c>
      <c r="G1090" t="s">
        <v>2227</v>
      </c>
      <c r="H1090" t="s">
        <v>2276</v>
      </c>
      <c r="I1090" t="s">
        <v>2276</v>
      </c>
      <c r="K1090" s="86"/>
    </row>
    <row r="1091" spans="1:11" customFormat="1" ht="28" hidden="1" x14ac:dyDescent="0.2">
      <c r="A1091" s="277" t="s">
        <v>3235</v>
      </c>
      <c r="B1091" s="258">
        <v>45596</v>
      </c>
      <c r="C1091" s="278">
        <v>100</v>
      </c>
      <c r="D1091" t="s">
        <v>7</v>
      </c>
      <c r="E1091" s="272" t="s">
        <v>3457</v>
      </c>
      <c r="F1091" t="str">
        <f t="shared" si="14"/>
        <v>45596100</v>
      </c>
      <c r="G1091" t="s">
        <v>2204</v>
      </c>
      <c r="H1091" t="s">
        <v>2248</v>
      </c>
      <c r="I1091" t="s">
        <v>2262</v>
      </c>
      <c r="K1091" s="86"/>
    </row>
    <row r="1092" spans="1:11" customFormat="1" hidden="1" x14ac:dyDescent="0.2">
      <c r="A1092" s="277" t="s">
        <v>3236</v>
      </c>
      <c r="B1092" s="258">
        <v>45597</v>
      </c>
      <c r="C1092" s="271">
        <v>990</v>
      </c>
      <c r="D1092" t="s">
        <v>7</v>
      </c>
      <c r="E1092" s="272" t="s">
        <v>3410</v>
      </c>
      <c r="F1092" t="str">
        <f t="shared" si="14"/>
        <v>45597990</v>
      </c>
      <c r="G1092" t="s">
        <v>2204</v>
      </c>
      <c r="H1092" t="s">
        <v>2248</v>
      </c>
      <c r="I1092" t="s">
        <v>2262</v>
      </c>
      <c r="K1092" s="86"/>
    </row>
    <row r="1093" spans="1:11" customFormat="1" hidden="1" x14ac:dyDescent="0.2">
      <c r="A1093" s="277" t="s">
        <v>3236</v>
      </c>
      <c r="B1093" s="258">
        <v>45598</v>
      </c>
      <c r="C1093" s="271">
        <v>60872</v>
      </c>
      <c r="D1093" t="s">
        <v>7</v>
      </c>
      <c r="E1093" s="272" t="s">
        <v>3411</v>
      </c>
      <c r="F1093" t="str">
        <f t="shared" si="14"/>
        <v>4559860872</v>
      </c>
      <c r="G1093" t="s">
        <v>2209</v>
      </c>
      <c r="H1093" t="s">
        <v>2244</v>
      </c>
      <c r="I1093" t="s">
        <v>2209</v>
      </c>
      <c r="K1093" s="86"/>
    </row>
    <row r="1094" spans="1:11" customFormat="1" hidden="1" x14ac:dyDescent="0.2">
      <c r="A1094" s="277" t="s">
        <v>3236</v>
      </c>
      <c r="B1094" s="258">
        <v>45601</v>
      </c>
      <c r="C1094" s="271">
        <v>5641.14</v>
      </c>
      <c r="D1094" t="s">
        <v>25</v>
      </c>
      <c r="E1094" s="272" t="s">
        <v>3412</v>
      </c>
      <c r="F1094" t="str">
        <f t="shared" si="14"/>
        <v>456015641,14</v>
      </c>
      <c r="G1094" t="s">
        <v>2221</v>
      </c>
      <c r="H1094" t="s">
        <v>2248</v>
      </c>
      <c r="I1094" t="s">
        <v>2267</v>
      </c>
      <c r="K1094" s="86"/>
    </row>
    <row r="1095" spans="1:11" customFormat="1" ht="28" hidden="1" x14ac:dyDescent="0.2">
      <c r="A1095" s="277" t="s">
        <v>3236</v>
      </c>
      <c r="B1095" s="258">
        <v>45601</v>
      </c>
      <c r="C1095" s="271">
        <v>6000</v>
      </c>
      <c r="D1095" t="s">
        <v>47</v>
      </c>
      <c r="E1095" s="272" t="s">
        <v>3413</v>
      </c>
      <c r="F1095" t="str">
        <f t="shared" si="14"/>
        <v>456016000</v>
      </c>
      <c r="G1095" t="s">
        <v>2224</v>
      </c>
      <c r="H1095" t="s">
        <v>2248</v>
      </c>
      <c r="I1095" t="s">
        <v>2427</v>
      </c>
      <c r="K1095" s="86"/>
    </row>
    <row r="1096" spans="1:11" customFormat="1" hidden="1" x14ac:dyDescent="0.2">
      <c r="A1096" s="277" t="s">
        <v>3236</v>
      </c>
      <c r="B1096" s="258">
        <v>45601</v>
      </c>
      <c r="C1096" s="271">
        <v>16936.02</v>
      </c>
      <c r="D1096" t="s">
        <v>2468</v>
      </c>
      <c r="E1096" s="272" t="s">
        <v>3390</v>
      </c>
      <c r="F1096" t="str">
        <f t="shared" si="14"/>
        <v>4560116936,02</v>
      </c>
      <c r="G1096" t="s">
        <v>2209</v>
      </c>
      <c r="H1096" t="s">
        <v>2244</v>
      </c>
      <c r="I1096" t="s">
        <v>2209</v>
      </c>
      <c r="K1096" s="86"/>
    </row>
    <row r="1097" spans="1:11" customFormat="1" hidden="1" x14ac:dyDescent="0.2">
      <c r="A1097" s="277" t="s">
        <v>3236</v>
      </c>
      <c r="B1097" s="258">
        <v>45601</v>
      </c>
      <c r="C1097" s="271">
        <v>23253</v>
      </c>
      <c r="D1097" t="s">
        <v>2935</v>
      </c>
      <c r="E1097" s="272" t="s">
        <v>3392</v>
      </c>
      <c r="F1097" t="str">
        <f t="shared" si="14"/>
        <v>4560123253</v>
      </c>
      <c r="G1097" t="s">
        <v>2206</v>
      </c>
      <c r="H1097" t="s">
        <v>2244</v>
      </c>
      <c r="I1097" t="s">
        <v>2209</v>
      </c>
      <c r="K1097" s="86"/>
    </row>
    <row r="1098" spans="1:11" customFormat="1" hidden="1" x14ac:dyDescent="0.2">
      <c r="A1098" s="277" t="s">
        <v>3236</v>
      </c>
      <c r="B1098" s="258">
        <v>45601</v>
      </c>
      <c r="C1098" s="271">
        <v>30474.26</v>
      </c>
      <c r="D1098" t="s">
        <v>16</v>
      </c>
      <c r="E1098" s="272" t="s">
        <v>3393</v>
      </c>
      <c r="F1098" t="str">
        <f t="shared" si="14"/>
        <v>4560130474,26</v>
      </c>
      <c r="G1098" t="s">
        <v>2209</v>
      </c>
      <c r="H1098" t="s">
        <v>2244</v>
      </c>
      <c r="I1098" t="s">
        <v>2209</v>
      </c>
      <c r="K1098" s="86"/>
    </row>
    <row r="1099" spans="1:11" customFormat="1" hidden="1" x14ac:dyDescent="0.2">
      <c r="A1099" s="277" t="s">
        <v>3236</v>
      </c>
      <c r="B1099" s="258">
        <v>45601</v>
      </c>
      <c r="C1099" s="271">
        <v>146185.97</v>
      </c>
      <c r="D1099" t="s">
        <v>23</v>
      </c>
      <c r="E1099" s="272" t="s">
        <v>3377</v>
      </c>
      <c r="F1099" t="str">
        <f t="shared" si="14"/>
        <v>45601146185,97</v>
      </c>
      <c r="G1099" t="s">
        <v>2218</v>
      </c>
      <c r="H1099" t="s">
        <v>2248</v>
      </c>
      <c r="I1099" t="s">
        <v>2218</v>
      </c>
      <c r="K1099" s="86"/>
    </row>
    <row r="1100" spans="1:11" customFormat="1" hidden="1" x14ac:dyDescent="0.2">
      <c r="A1100" s="277" t="s">
        <v>3236</v>
      </c>
      <c r="B1100" s="258">
        <v>45609</v>
      </c>
      <c r="C1100" s="271">
        <v>165</v>
      </c>
      <c r="D1100" t="s">
        <v>7</v>
      </c>
      <c r="E1100" s="272" t="s">
        <v>3414</v>
      </c>
      <c r="F1100" t="str">
        <f t="shared" si="14"/>
        <v>45609165</v>
      </c>
      <c r="G1100" t="s">
        <v>2238</v>
      </c>
      <c r="H1100" t="s">
        <v>2246</v>
      </c>
      <c r="I1100" t="s">
        <v>2266</v>
      </c>
      <c r="K1100" s="86"/>
    </row>
    <row r="1101" spans="1:11" customFormat="1" ht="28" hidden="1" x14ac:dyDescent="0.2">
      <c r="A1101" s="277" t="s">
        <v>3236</v>
      </c>
      <c r="B1101" s="258">
        <v>45609</v>
      </c>
      <c r="C1101" s="271">
        <v>333</v>
      </c>
      <c r="D1101" t="s">
        <v>2289</v>
      </c>
      <c r="E1101" s="272" t="s">
        <v>3415</v>
      </c>
      <c r="F1101" t="str">
        <f t="shared" si="14"/>
        <v>45609333</v>
      </c>
      <c r="G1101" t="s">
        <v>2206</v>
      </c>
      <c r="H1101" t="s">
        <v>2244</v>
      </c>
      <c r="I1101" t="s">
        <v>2209</v>
      </c>
      <c r="K1101" s="86"/>
    </row>
    <row r="1102" spans="1:11" customFormat="1" hidden="1" x14ac:dyDescent="0.2">
      <c r="A1102" s="277" t="s">
        <v>3236</v>
      </c>
      <c r="B1102" s="258">
        <v>45609</v>
      </c>
      <c r="C1102" s="271">
        <v>480</v>
      </c>
      <c r="D1102" t="s">
        <v>7</v>
      </c>
      <c r="E1102" s="272" t="s">
        <v>3416</v>
      </c>
      <c r="F1102" t="str">
        <f t="shared" si="14"/>
        <v>45609480</v>
      </c>
      <c r="G1102" t="s">
        <v>2238</v>
      </c>
      <c r="H1102" t="s">
        <v>2246</v>
      </c>
      <c r="I1102" t="s">
        <v>2266</v>
      </c>
      <c r="K1102" s="86"/>
    </row>
    <row r="1103" spans="1:11" customFormat="1" hidden="1" x14ac:dyDescent="0.2">
      <c r="A1103" s="277" t="s">
        <v>3236</v>
      </c>
      <c r="B1103" s="258">
        <v>45609</v>
      </c>
      <c r="C1103" s="271">
        <v>747.5</v>
      </c>
      <c r="D1103" t="s">
        <v>7</v>
      </c>
      <c r="E1103" s="272" t="s">
        <v>3417</v>
      </c>
      <c r="F1103" t="str">
        <f t="shared" si="14"/>
        <v>45609747,5</v>
      </c>
      <c r="G1103" t="s">
        <v>2238</v>
      </c>
      <c r="H1103" t="s">
        <v>2246</v>
      </c>
      <c r="I1103" t="s">
        <v>2266</v>
      </c>
      <c r="K1103" s="86"/>
    </row>
    <row r="1104" spans="1:11" customFormat="1" hidden="1" x14ac:dyDescent="0.2">
      <c r="A1104" s="277" t="s">
        <v>3236</v>
      </c>
      <c r="B1104" s="258">
        <v>45609</v>
      </c>
      <c r="C1104" s="271">
        <v>4858</v>
      </c>
      <c r="D1104" t="s">
        <v>2935</v>
      </c>
      <c r="E1104" s="272" t="s">
        <v>3418</v>
      </c>
      <c r="F1104" t="str">
        <f t="shared" si="14"/>
        <v>456094858</v>
      </c>
      <c r="G1104" t="s">
        <v>2206</v>
      </c>
      <c r="H1104" t="s">
        <v>2244</v>
      </c>
      <c r="I1104" t="s">
        <v>2209</v>
      </c>
      <c r="K1104" s="86"/>
    </row>
    <row r="1105" spans="1:11" customFormat="1" hidden="1" x14ac:dyDescent="0.2">
      <c r="A1105" s="277" t="s">
        <v>3236</v>
      </c>
      <c r="B1105" s="258">
        <v>45609</v>
      </c>
      <c r="C1105" s="271">
        <v>32508.07</v>
      </c>
      <c r="D1105" t="s">
        <v>3458</v>
      </c>
      <c r="E1105" s="272" t="s">
        <v>3419</v>
      </c>
      <c r="F1105" t="str">
        <f t="shared" si="14"/>
        <v>4560932508,07</v>
      </c>
      <c r="G1105" t="s">
        <v>2209</v>
      </c>
      <c r="H1105" t="s">
        <v>2244</v>
      </c>
      <c r="I1105" t="s">
        <v>2209</v>
      </c>
      <c r="K1105" s="86"/>
    </row>
    <row r="1106" spans="1:11" customFormat="1" hidden="1" x14ac:dyDescent="0.2">
      <c r="A1106" s="277" t="s">
        <v>3236</v>
      </c>
      <c r="B1106" s="258">
        <v>45603</v>
      </c>
      <c r="C1106" s="271">
        <v>8250</v>
      </c>
      <c r="D1106" t="s">
        <v>5</v>
      </c>
      <c r="E1106" s="272" t="s">
        <v>3459</v>
      </c>
      <c r="F1106" t="str">
        <f t="shared" si="14"/>
        <v>456038250</v>
      </c>
      <c r="G1106" t="s">
        <v>2240</v>
      </c>
      <c r="H1106" t="s">
        <v>2248</v>
      </c>
      <c r="I1106" t="s">
        <v>2267</v>
      </c>
      <c r="K1106" s="86"/>
    </row>
    <row r="1107" spans="1:11" customFormat="1" ht="28" hidden="1" x14ac:dyDescent="0.2">
      <c r="A1107" s="277" t="s">
        <v>3236</v>
      </c>
      <c r="B1107" s="258">
        <v>45603</v>
      </c>
      <c r="C1107" s="271">
        <v>8700</v>
      </c>
      <c r="D1107" t="s">
        <v>5</v>
      </c>
      <c r="E1107" s="272" t="s">
        <v>3460</v>
      </c>
      <c r="F1107" t="str">
        <f t="shared" si="14"/>
        <v>456038700</v>
      </c>
      <c r="G1107" t="s">
        <v>2240</v>
      </c>
      <c r="H1107" t="s">
        <v>2248</v>
      </c>
      <c r="I1107" t="s">
        <v>2267</v>
      </c>
      <c r="K1107" s="86"/>
    </row>
    <row r="1108" spans="1:11" customFormat="1" ht="28" hidden="1" x14ac:dyDescent="0.2">
      <c r="A1108" s="277" t="s">
        <v>3236</v>
      </c>
      <c r="B1108" s="258">
        <v>45603</v>
      </c>
      <c r="C1108" s="271">
        <v>25080</v>
      </c>
      <c r="D1108" t="s">
        <v>223</v>
      </c>
      <c r="E1108" s="272" t="s">
        <v>3461</v>
      </c>
      <c r="F1108" t="str">
        <f t="shared" si="14"/>
        <v>4560325080</v>
      </c>
      <c r="G1108" t="s">
        <v>2284</v>
      </c>
      <c r="H1108" t="s">
        <v>2248</v>
      </c>
      <c r="I1108" t="s">
        <v>2276</v>
      </c>
      <c r="K1108" s="86"/>
    </row>
    <row r="1109" spans="1:11" customFormat="1" hidden="1" x14ac:dyDescent="0.2">
      <c r="A1109" s="277" t="s">
        <v>3236</v>
      </c>
      <c r="B1109" s="258">
        <v>45609</v>
      </c>
      <c r="C1109" s="271">
        <v>55400</v>
      </c>
      <c r="D1109" t="s">
        <v>2860</v>
      </c>
      <c r="E1109" s="272" t="s">
        <v>3420</v>
      </c>
      <c r="F1109" t="str">
        <f t="shared" si="14"/>
        <v>4560955400</v>
      </c>
      <c r="G1109" s="276" t="s">
        <v>2201</v>
      </c>
      <c r="H1109" t="s">
        <v>2248</v>
      </c>
      <c r="I1109" s="208" t="s">
        <v>2265</v>
      </c>
      <c r="K1109" s="86"/>
    </row>
    <row r="1110" spans="1:11" customFormat="1" hidden="1" x14ac:dyDescent="0.2">
      <c r="A1110" s="277" t="s">
        <v>3236</v>
      </c>
      <c r="B1110" s="258">
        <v>45615</v>
      </c>
      <c r="C1110" s="271">
        <v>10822</v>
      </c>
      <c r="D1110" t="s">
        <v>2935</v>
      </c>
      <c r="E1110" s="272" t="s">
        <v>3418</v>
      </c>
      <c r="F1110" t="str">
        <f t="shared" si="14"/>
        <v>4561510822</v>
      </c>
      <c r="G1110" t="s">
        <v>2206</v>
      </c>
      <c r="H1110" t="s">
        <v>2244</v>
      </c>
      <c r="I1110" t="s">
        <v>2209</v>
      </c>
      <c r="K1110" s="86"/>
    </row>
    <row r="1111" spans="1:11" customFormat="1" hidden="1" x14ac:dyDescent="0.2">
      <c r="A1111" s="277" t="s">
        <v>3236</v>
      </c>
      <c r="B1111" s="258">
        <v>45615</v>
      </c>
      <c r="C1111" s="271">
        <v>14250</v>
      </c>
      <c r="D1111" t="s">
        <v>2468</v>
      </c>
      <c r="E1111" s="272" t="s">
        <v>3421</v>
      </c>
      <c r="F1111" t="str">
        <f t="shared" si="14"/>
        <v>4561514250</v>
      </c>
      <c r="G1111" t="s">
        <v>2209</v>
      </c>
      <c r="H1111" t="s">
        <v>2244</v>
      </c>
      <c r="I1111" t="s">
        <v>2209</v>
      </c>
      <c r="K1111" s="86"/>
    </row>
    <row r="1112" spans="1:11" customFormat="1" ht="28" hidden="1" x14ac:dyDescent="0.2">
      <c r="A1112" s="277" t="s">
        <v>3236</v>
      </c>
      <c r="B1112" s="258">
        <v>45615</v>
      </c>
      <c r="C1112" s="271">
        <v>20343.25</v>
      </c>
      <c r="D1112" t="s">
        <v>21</v>
      </c>
      <c r="E1112" s="272" t="s">
        <v>3422</v>
      </c>
      <c r="F1112" t="str">
        <f t="shared" si="14"/>
        <v>4561520343,25</v>
      </c>
      <c r="G1112" t="s">
        <v>2235</v>
      </c>
      <c r="H1112" t="s">
        <v>2248</v>
      </c>
      <c r="I1112" t="s">
        <v>2235</v>
      </c>
      <c r="K1112" s="86"/>
    </row>
    <row r="1113" spans="1:11" customFormat="1" hidden="1" x14ac:dyDescent="0.2">
      <c r="A1113" s="277" t="s">
        <v>3236</v>
      </c>
      <c r="B1113" s="258">
        <v>45615</v>
      </c>
      <c r="C1113" s="271">
        <v>56074</v>
      </c>
      <c r="D1113" t="s">
        <v>7</v>
      </c>
      <c r="E1113" s="272" t="s">
        <v>3423</v>
      </c>
      <c r="F1113" t="str">
        <f t="shared" si="14"/>
        <v>4561556074</v>
      </c>
      <c r="G1113" t="s">
        <v>2209</v>
      </c>
      <c r="H1113" t="s">
        <v>2244</v>
      </c>
      <c r="I1113" t="s">
        <v>2209</v>
      </c>
      <c r="K1113" s="86"/>
    </row>
    <row r="1114" spans="1:11" customFormat="1" ht="28" hidden="1" x14ac:dyDescent="0.2">
      <c r="A1114" s="277" t="s">
        <v>3236</v>
      </c>
      <c r="B1114" s="258">
        <v>45615</v>
      </c>
      <c r="C1114" s="271">
        <v>92532.83</v>
      </c>
      <c r="D1114" t="s">
        <v>28</v>
      </c>
      <c r="E1114" s="272" t="s">
        <v>3424</v>
      </c>
      <c r="F1114" t="str">
        <f t="shared" si="14"/>
        <v>4561592532,83</v>
      </c>
      <c r="G1114" t="s">
        <v>2236</v>
      </c>
      <c r="H1114" t="s">
        <v>2248</v>
      </c>
      <c r="I1114" t="s">
        <v>2236</v>
      </c>
      <c r="K1114" s="86"/>
    </row>
    <row r="1115" spans="1:11" customFormat="1" hidden="1" x14ac:dyDescent="0.2">
      <c r="A1115" s="277" t="s">
        <v>3236</v>
      </c>
      <c r="B1115" s="258">
        <v>45617</v>
      </c>
      <c r="C1115" s="271">
        <v>4042.83</v>
      </c>
      <c r="D1115" t="s">
        <v>7</v>
      </c>
      <c r="E1115" s="272" t="s">
        <v>3425</v>
      </c>
      <c r="F1115" t="str">
        <f t="shared" si="14"/>
        <v>456174042,83</v>
      </c>
      <c r="G1115" t="s">
        <v>2220</v>
      </c>
      <c r="H1115" t="s">
        <v>2245</v>
      </c>
      <c r="I1115" t="s">
        <v>2272</v>
      </c>
      <c r="K1115" s="86"/>
    </row>
    <row r="1116" spans="1:11" customFormat="1" hidden="1" x14ac:dyDescent="0.2">
      <c r="A1116" s="277" t="s">
        <v>3236</v>
      </c>
      <c r="B1116" s="258">
        <v>45621</v>
      </c>
      <c r="C1116" s="271">
        <v>250</v>
      </c>
      <c r="D1116" t="s">
        <v>7</v>
      </c>
      <c r="E1116" s="272" t="s">
        <v>3426</v>
      </c>
      <c r="F1116" t="str">
        <f t="shared" si="14"/>
        <v>45621250</v>
      </c>
      <c r="G1116" t="s">
        <v>2204</v>
      </c>
      <c r="H1116" t="s">
        <v>2248</v>
      </c>
      <c r="I1116" t="s">
        <v>2262</v>
      </c>
      <c r="K1116" s="86"/>
    </row>
    <row r="1117" spans="1:11" customFormat="1" hidden="1" x14ac:dyDescent="0.2">
      <c r="A1117" s="277" t="s">
        <v>3236</v>
      </c>
      <c r="B1117" s="258">
        <v>45621</v>
      </c>
      <c r="C1117" s="271">
        <v>9573.17</v>
      </c>
      <c r="D1117" t="s">
        <v>7</v>
      </c>
      <c r="E1117" s="272" t="s">
        <v>3427</v>
      </c>
      <c r="F1117" t="str">
        <f>B1117&amp;C1117</f>
        <v>456219573,17</v>
      </c>
      <c r="G1117" t="s">
        <v>2426</v>
      </c>
      <c r="H1117" t="s">
        <v>2248</v>
      </c>
      <c r="I1117" t="s">
        <v>2276</v>
      </c>
      <c r="K1117" s="86"/>
    </row>
    <row r="1118" spans="1:11" customFormat="1" hidden="1" x14ac:dyDescent="0.2">
      <c r="A1118" s="277" t="s">
        <v>3236</v>
      </c>
      <c r="B1118" s="258">
        <v>45621</v>
      </c>
      <c r="C1118" s="271">
        <v>39709.699999999997</v>
      </c>
      <c r="D1118" t="s">
        <v>28</v>
      </c>
      <c r="E1118" s="272" t="s">
        <v>3428</v>
      </c>
      <c r="F1118" t="str">
        <f t="shared" si="14"/>
        <v>4562139709,7</v>
      </c>
      <c r="G1118" t="s">
        <v>2236</v>
      </c>
      <c r="H1118" t="s">
        <v>2248</v>
      </c>
      <c r="I1118" t="s">
        <v>2236</v>
      </c>
      <c r="K1118" s="86"/>
    </row>
    <row r="1119" spans="1:11" customFormat="1" ht="28" hidden="1" x14ac:dyDescent="0.2">
      <c r="A1119" s="277" t="s">
        <v>3236</v>
      </c>
      <c r="B1119" s="258">
        <v>45624</v>
      </c>
      <c r="C1119" s="271">
        <v>7000</v>
      </c>
      <c r="D1119" t="s">
        <v>17</v>
      </c>
      <c r="E1119" s="272" t="s">
        <v>3429</v>
      </c>
      <c r="F1119" t="str">
        <f t="shared" si="14"/>
        <v>456247000</v>
      </c>
      <c r="G1119" t="s">
        <v>2240</v>
      </c>
      <c r="H1119" t="s">
        <v>2248</v>
      </c>
      <c r="I1119" t="s">
        <v>2267</v>
      </c>
      <c r="K1119" s="86"/>
    </row>
    <row r="1120" spans="1:11" customFormat="1" ht="28" hidden="1" x14ac:dyDescent="0.2">
      <c r="A1120" s="277" t="s">
        <v>3236</v>
      </c>
      <c r="B1120" s="258">
        <v>45624</v>
      </c>
      <c r="C1120" s="271">
        <v>27085.759999999998</v>
      </c>
      <c r="D1120" t="s">
        <v>2991</v>
      </c>
      <c r="E1120" s="272" t="s">
        <v>3430</v>
      </c>
      <c r="F1120" t="str">
        <f t="shared" si="14"/>
        <v>4562427085,76</v>
      </c>
      <c r="G1120" t="s">
        <v>2203</v>
      </c>
      <c r="H1120" t="s">
        <v>2248</v>
      </c>
      <c r="I1120" t="s">
        <v>2273</v>
      </c>
      <c r="K1120" s="86"/>
    </row>
    <row r="1121" spans="1:11" customFormat="1" hidden="1" x14ac:dyDescent="0.2">
      <c r="A1121" s="277" t="s">
        <v>3236</v>
      </c>
      <c r="B1121" s="258">
        <v>45624</v>
      </c>
      <c r="C1121" s="271">
        <v>106500</v>
      </c>
      <c r="D1121" t="s">
        <v>358</v>
      </c>
      <c r="E1121" s="272" t="s">
        <v>3431</v>
      </c>
      <c r="F1121" t="str">
        <f t="shared" si="14"/>
        <v>45624106500</v>
      </c>
      <c r="G1121" t="s">
        <v>2203</v>
      </c>
      <c r="H1121" t="s">
        <v>2248</v>
      </c>
      <c r="I1121" t="s">
        <v>2273</v>
      </c>
      <c r="K1121" s="86"/>
    </row>
    <row r="1122" spans="1:11" customFormat="1" hidden="1" x14ac:dyDescent="0.2">
      <c r="A1122" s="277" t="s">
        <v>3236</v>
      </c>
      <c r="B1122" s="258">
        <v>45624</v>
      </c>
      <c r="C1122" s="271">
        <v>300000</v>
      </c>
      <c r="D1122" t="s">
        <v>2470</v>
      </c>
      <c r="E1122" s="272" t="s">
        <v>3432</v>
      </c>
      <c r="F1122" t="str">
        <f t="shared" si="14"/>
        <v>45624300000</v>
      </c>
      <c r="G1122" t="s">
        <v>2222</v>
      </c>
      <c r="H1122" t="s">
        <v>2248</v>
      </c>
      <c r="I1122" t="s">
        <v>2269</v>
      </c>
      <c r="K1122" s="86"/>
    </row>
    <row r="1123" spans="1:11" customFormat="1" ht="28" hidden="1" x14ac:dyDescent="0.2">
      <c r="A1123" s="277" t="s">
        <v>3236</v>
      </c>
      <c r="B1123" s="258">
        <v>45624</v>
      </c>
      <c r="C1123" s="271">
        <v>347632</v>
      </c>
      <c r="D1123" t="s">
        <v>2293</v>
      </c>
      <c r="E1123" s="272" t="s">
        <v>3433</v>
      </c>
      <c r="F1123" t="str">
        <f t="shared" si="14"/>
        <v>45624347632</v>
      </c>
      <c r="G1123" s="276" t="s">
        <v>2202</v>
      </c>
      <c r="H1123" s="208" t="s">
        <v>2248</v>
      </c>
      <c r="I1123" s="208" t="s">
        <v>2268</v>
      </c>
      <c r="K1123" s="86"/>
    </row>
    <row r="1124" spans="1:11" customFormat="1" hidden="1" x14ac:dyDescent="0.2">
      <c r="A1124" s="277" t="s">
        <v>3236</v>
      </c>
      <c r="B1124" s="258">
        <v>45624</v>
      </c>
      <c r="C1124" s="271">
        <v>355820</v>
      </c>
      <c r="D1124" t="s">
        <v>21</v>
      </c>
      <c r="E1124" s="272" t="s">
        <v>3434</v>
      </c>
      <c r="F1124" t="str">
        <f t="shared" si="14"/>
        <v>45624355820</v>
      </c>
      <c r="G1124" t="s">
        <v>2235</v>
      </c>
      <c r="H1124" t="s">
        <v>2248</v>
      </c>
      <c r="I1124" t="s">
        <v>2235</v>
      </c>
      <c r="K1124" s="86"/>
    </row>
    <row r="1125" spans="1:11" customFormat="1" ht="42" hidden="1" x14ac:dyDescent="0.2">
      <c r="A1125" s="277" t="s">
        <v>3519</v>
      </c>
      <c r="B1125" s="258">
        <v>45628</v>
      </c>
      <c r="C1125" s="271">
        <v>350</v>
      </c>
      <c r="D1125" t="s">
        <v>7</v>
      </c>
      <c r="E1125" s="272" t="s">
        <v>3463</v>
      </c>
      <c r="F1125" t="str">
        <f t="shared" si="14"/>
        <v>45628350</v>
      </c>
      <c r="G1125" t="s">
        <v>2204</v>
      </c>
      <c r="H1125" t="s">
        <v>2248</v>
      </c>
      <c r="I1125" t="s">
        <v>2262</v>
      </c>
    </row>
    <row r="1126" spans="1:11" customFormat="1" hidden="1" x14ac:dyDescent="0.2">
      <c r="A1126" s="277" t="s">
        <v>3519</v>
      </c>
      <c r="B1126" s="258">
        <v>45628</v>
      </c>
      <c r="C1126" s="271">
        <v>990</v>
      </c>
      <c r="D1126" t="s">
        <v>7</v>
      </c>
      <c r="E1126" s="272" t="s">
        <v>3464</v>
      </c>
      <c r="F1126" t="str">
        <f t="shared" si="14"/>
        <v>45628990</v>
      </c>
      <c r="G1126" t="s">
        <v>2204</v>
      </c>
      <c r="H1126" t="s">
        <v>2248</v>
      </c>
      <c r="I1126" t="s">
        <v>2262</v>
      </c>
    </row>
    <row r="1127" spans="1:11" customFormat="1" hidden="1" x14ac:dyDescent="0.2">
      <c r="A1127" s="277" t="s">
        <v>3519</v>
      </c>
      <c r="B1127" s="258">
        <v>45629</v>
      </c>
      <c r="C1127" s="271">
        <v>60872</v>
      </c>
      <c r="D1127" t="s">
        <v>7</v>
      </c>
      <c r="E1127" s="272" t="s">
        <v>3465</v>
      </c>
      <c r="F1127" t="str">
        <f t="shared" si="14"/>
        <v>4562960872</v>
      </c>
      <c r="G1127" t="s">
        <v>2209</v>
      </c>
      <c r="H1127" t="s">
        <v>2244</v>
      </c>
      <c r="I1127" t="s">
        <v>2209</v>
      </c>
    </row>
    <row r="1128" spans="1:11" customFormat="1" hidden="1" x14ac:dyDescent="0.2">
      <c r="A1128" s="277" t="s">
        <v>3519</v>
      </c>
      <c r="B1128" s="258">
        <v>45630</v>
      </c>
      <c r="C1128" s="271">
        <v>643.33000000000004</v>
      </c>
      <c r="D1128" t="s">
        <v>7</v>
      </c>
      <c r="E1128" s="272" t="s">
        <v>12</v>
      </c>
      <c r="F1128" t="str">
        <f t="shared" si="14"/>
        <v>45630643,33</v>
      </c>
      <c r="G1128" t="s">
        <v>2204</v>
      </c>
      <c r="H1128" t="s">
        <v>2248</v>
      </c>
      <c r="I1128" t="s">
        <v>2262</v>
      </c>
    </row>
    <row r="1129" spans="1:11" customFormat="1" hidden="1" x14ac:dyDescent="0.2">
      <c r="A1129" s="277" t="s">
        <v>3519</v>
      </c>
      <c r="B1129" s="258">
        <v>45630</v>
      </c>
      <c r="C1129" s="271">
        <v>2949</v>
      </c>
      <c r="D1129" t="s">
        <v>7</v>
      </c>
      <c r="E1129" s="272" t="s">
        <v>3466</v>
      </c>
      <c r="F1129" t="str">
        <f t="shared" si="14"/>
        <v>456302949</v>
      </c>
      <c r="G1129" t="s">
        <v>2227</v>
      </c>
      <c r="H1129" t="s">
        <v>2276</v>
      </c>
      <c r="I1129" t="s">
        <v>2276</v>
      </c>
    </row>
    <row r="1130" spans="1:11" customFormat="1" hidden="1" x14ac:dyDescent="0.2">
      <c r="A1130" s="277" t="s">
        <v>3519</v>
      </c>
      <c r="B1130" s="258">
        <v>45630</v>
      </c>
      <c r="C1130" s="271">
        <v>5641.14</v>
      </c>
      <c r="D1130" t="s">
        <v>25</v>
      </c>
      <c r="E1130" s="272" t="s">
        <v>3467</v>
      </c>
      <c r="F1130" t="str">
        <f t="shared" si="14"/>
        <v>456305641,14</v>
      </c>
      <c r="G1130" t="s">
        <v>2221</v>
      </c>
      <c r="H1130" t="s">
        <v>2248</v>
      </c>
      <c r="I1130" t="s">
        <v>2267</v>
      </c>
    </row>
    <row r="1131" spans="1:11" customFormat="1" ht="28" hidden="1" x14ac:dyDescent="0.2">
      <c r="A1131" s="277" t="s">
        <v>3519</v>
      </c>
      <c r="B1131" s="258">
        <v>45630</v>
      </c>
      <c r="C1131" s="271">
        <v>6000</v>
      </c>
      <c r="D1131" t="s">
        <v>47</v>
      </c>
      <c r="E1131" s="272" t="s">
        <v>3468</v>
      </c>
      <c r="F1131" t="str">
        <f t="shared" si="14"/>
        <v>456306000</v>
      </c>
      <c r="G1131" t="s">
        <v>2224</v>
      </c>
      <c r="H1131" t="s">
        <v>2248</v>
      </c>
      <c r="I1131" t="s">
        <v>2427</v>
      </c>
    </row>
    <row r="1132" spans="1:11" customFormat="1" hidden="1" x14ac:dyDescent="0.2">
      <c r="A1132" s="277" t="s">
        <v>3519</v>
      </c>
      <c r="B1132" s="258">
        <v>45630</v>
      </c>
      <c r="C1132" s="271">
        <v>10520</v>
      </c>
      <c r="D1132" t="s">
        <v>2935</v>
      </c>
      <c r="E1132" s="272" t="s">
        <v>3469</v>
      </c>
      <c r="F1132" t="str">
        <f t="shared" si="14"/>
        <v>4563010520</v>
      </c>
      <c r="G1132" t="s">
        <v>2206</v>
      </c>
      <c r="H1132" t="s">
        <v>2244</v>
      </c>
      <c r="I1132" t="s">
        <v>2209</v>
      </c>
    </row>
    <row r="1133" spans="1:11" customFormat="1" hidden="1" x14ac:dyDescent="0.2">
      <c r="A1133" s="277" t="s">
        <v>3519</v>
      </c>
      <c r="B1133" s="258">
        <v>45630</v>
      </c>
      <c r="C1133" s="271">
        <v>13801</v>
      </c>
      <c r="D1133" t="s">
        <v>7</v>
      </c>
      <c r="E1133" s="272" t="s">
        <v>3470</v>
      </c>
      <c r="F1133" t="str">
        <f t="shared" si="14"/>
        <v>4563013801</v>
      </c>
      <c r="G1133" t="s">
        <v>2227</v>
      </c>
      <c r="H1133" t="s">
        <v>2276</v>
      </c>
      <c r="I1133" t="s">
        <v>2276</v>
      </c>
    </row>
    <row r="1134" spans="1:11" customFormat="1" hidden="1" x14ac:dyDescent="0.2">
      <c r="A1134" s="277" t="s">
        <v>3519</v>
      </c>
      <c r="B1134" s="258">
        <v>45630</v>
      </c>
      <c r="C1134" s="271">
        <v>14333.37</v>
      </c>
      <c r="D1134" t="s">
        <v>2468</v>
      </c>
      <c r="E1134" s="272" t="s">
        <v>3471</v>
      </c>
      <c r="F1134" t="str">
        <f t="shared" si="14"/>
        <v>4563014333,37</v>
      </c>
      <c r="G1134" t="s">
        <v>2209</v>
      </c>
      <c r="H1134" t="s">
        <v>2244</v>
      </c>
      <c r="I1134" t="s">
        <v>2209</v>
      </c>
    </row>
    <row r="1135" spans="1:11" customFormat="1" hidden="1" x14ac:dyDescent="0.2">
      <c r="A1135" s="277" t="s">
        <v>3519</v>
      </c>
      <c r="B1135" s="258">
        <v>45630</v>
      </c>
      <c r="C1135" s="271">
        <v>35447</v>
      </c>
      <c r="D1135" t="s">
        <v>2935</v>
      </c>
      <c r="E1135" s="272" t="s">
        <v>3472</v>
      </c>
      <c r="F1135" t="str">
        <f t="shared" si="14"/>
        <v>4563035447</v>
      </c>
      <c r="G1135" t="s">
        <v>2206</v>
      </c>
      <c r="H1135" t="s">
        <v>2244</v>
      </c>
      <c r="I1135" t="s">
        <v>2209</v>
      </c>
    </row>
    <row r="1136" spans="1:11" customFormat="1" ht="28" hidden="1" x14ac:dyDescent="0.2">
      <c r="A1136" s="277" t="s">
        <v>3519</v>
      </c>
      <c r="B1136" s="258">
        <v>45630</v>
      </c>
      <c r="C1136" s="271">
        <v>50000</v>
      </c>
      <c r="D1136" t="s">
        <v>9</v>
      </c>
      <c r="E1136" s="272" t="s">
        <v>3473</v>
      </c>
      <c r="F1136" t="str">
        <f t="shared" si="14"/>
        <v>4563050000</v>
      </c>
      <c r="G1136" t="s">
        <v>2213</v>
      </c>
      <c r="H1136" t="s">
        <v>2248</v>
      </c>
      <c r="I1136" t="s">
        <v>2213</v>
      </c>
    </row>
    <row r="1137" spans="1:9" customFormat="1" ht="42" hidden="1" x14ac:dyDescent="0.2">
      <c r="A1137" s="277" t="s">
        <v>3519</v>
      </c>
      <c r="B1137" s="258">
        <v>45630</v>
      </c>
      <c r="C1137" s="271">
        <v>100000</v>
      </c>
      <c r="D1137" t="s">
        <v>9</v>
      </c>
      <c r="E1137" s="272" t="s">
        <v>3474</v>
      </c>
      <c r="F1137" t="str">
        <f t="shared" si="14"/>
        <v>45630100000</v>
      </c>
      <c r="G1137" t="s">
        <v>2213</v>
      </c>
      <c r="H1137" t="s">
        <v>2248</v>
      </c>
      <c r="I1137" t="s">
        <v>2213</v>
      </c>
    </row>
    <row r="1138" spans="1:9" customFormat="1" ht="42" hidden="1" x14ac:dyDescent="0.2">
      <c r="A1138" s="277" t="s">
        <v>3519</v>
      </c>
      <c r="B1138" s="258">
        <v>45631</v>
      </c>
      <c r="C1138" s="271">
        <v>150000</v>
      </c>
      <c r="D1138" t="s">
        <v>3515</v>
      </c>
      <c r="E1138" s="272" t="s">
        <v>3475</v>
      </c>
      <c r="F1138" t="str">
        <f t="shared" si="14"/>
        <v>45631150000</v>
      </c>
      <c r="G1138" t="s">
        <v>2859</v>
      </c>
      <c r="H1138" t="s">
        <v>2245</v>
      </c>
      <c r="I1138" t="s">
        <v>2213</v>
      </c>
    </row>
    <row r="1139" spans="1:9" customFormat="1" hidden="1" x14ac:dyDescent="0.2">
      <c r="A1139" s="277" t="s">
        <v>3519</v>
      </c>
      <c r="B1139" s="258">
        <v>45632</v>
      </c>
      <c r="C1139" s="271">
        <v>55400</v>
      </c>
      <c r="D1139" t="s">
        <v>2860</v>
      </c>
      <c r="E1139" s="272" t="s">
        <v>3476</v>
      </c>
      <c r="F1139" t="str">
        <f t="shared" si="14"/>
        <v>4563255400</v>
      </c>
      <c r="G1139" s="276" t="s">
        <v>2201</v>
      </c>
      <c r="H1139" t="s">
        <v>2248</v>
      </c>
      <c r="I1139" s="208" t="s">
        <v>2265</v>
      </c>
    </row>
    <row r="1140" spans="1:9" customFormat="1" hidden="1" x14ac:dyDescent="0.2">
      <c r="A1140" s="277" t="s">
        <v>3519</v>
      </c>
      <c r="B1140" s="258">
        <v>45635</v>
      </c>
      <c r="C1140" s="271">
        <v>3250.74</v>
      </c>
      <c r="D1140" t="s">
        <v>7</v>
      </c>
      <c r="E1140" s="272" t="s">
        <v>3477</v>
      </c>
      <c r="F1140" t="str">
        <f t="shared" si="14"/>
        <v>456353250,74</v>
      </c>
      <c r="G1140" t="s">
        <v>2220</v>
      </c>
      <c r="H1140" t="s">
        <v>2245</v>
      </c>
      <c r="I1140" t="s">
        <v>2272</v>
      </c>
    </row>
    <row r="1141" spans="1:9" customFormat="1" hidden="1" x14ac:dyDescent="0.2">
      <c r="A1141" s="277" t="s">
        <v>3519</v>
      </c>
      <c r="B1141" s="258">
        <v>45637</v>
      </c>
      <c r="C1141" s="271">
        <v>440.51</v>
      </c>
      <c r="D1141" t="s">
        <v>7</v>
      </c>
      <c r="E1141" s="272" t="s">
        <v>3478</v>
      </c>
      <c r="F1141" t="str">
        <f t="shared" si="14"/>
        <v>45637440,51</v>
      </c>
      <c r="G1141" t="s">
        <v>2238</v>
      </c>
      <c r="H1141" t="s">
        <v>2246</v>
      </c>
      <c r="I1141" t="s">
        <v>2266</v>
      </c>
    </row>
    <row r="1142" spans="1:9" customFormat="1" hidden="1" x14ac:dyDescent="0.2">
      <c r="A1142" s="277" t="s">
        <v>3519</v>
      </c>
      <c r="B1142" s="258">
        <v>45637</v>
      </c>
      <c r="C1142" s="271">
        <v>600</v>
      </c>
      <c r="D1142" t="s">
        <v>7</v>
      </c>
      <c r="E1142" s="272" t="s">
        <v>3479</v>
      </c>
      <c r="F1142" t="str">
        <f t="shared" si="14"/>
        <v>45637600</v>
      </c>
      <c r="G1142" t="s">
        <v>2238</v>
      </c>
      <c r="H1142" t="s">
        <v>2246</v>
      </c>
      <c r="I1142" t="s">
        <v>2266</v>
      </c>
    </row>
    <row r="1143" spans="1:9" customFormat="1" hidden="1" x14ac:dyDescent="0.2">
      <c r="A1143" s="277" t="s">
        <v>3519</v>
      </c>
      <c r="B1143" s="258">
        <v>45637</v>
      </c>
      <c r="C1143" s="271">
        <v>914</v>
      </c>
      <c r="D1143" t="s">
        <v>7</v>
      </c>
      <c r="E1143" s="272" t="s">
        <v>3480</v>
      </c>
      <c r="F1143" t="str">
        <f t="shared" si="14"/>
        <v>45637914</v>
      </c>
      <c r="G1143" t="s">
        <v>2238</v>
      </c>
      <c r="H1143" t="s">
        <v>2246</v>
      </c>
      <c r="I1143" t="s">
        <v>2266</v>
      </c>
    </row>
    <row r="1144" spans="1:9" customFormat="1" hidden="1" x14ac:dyDescent="0.2">
      <c r="A1144" s="277" t="s">
        <v>3519</v>
      </c>
      <c r="B1144" s="258">
        <v>45640</v>
      </c>
      <c r="C1144" s="271">
        <v>1078</v>
      </c>
      <c r="D1144" t="s">
        <v>7</v>
      </c>
      <c r="E1144" s="272" t="s">
        <v>3481</v>
      </c>
      <c r="F1144" t="str">
        <f t="shared" si="14"/>
        <v>456401078</v>
      </c>
      <c r="G1144" t="s">
        <v>2238</v>
      </c>
      <c r="H1144" t="s">
        <v>2246</v>
      </c>
      <c r="I1144" t="s">
        <v>2266</v>
      </c>
    </row>
    <row r="1145" spans="1:9" customFormat="1" ht="28" hidden="1" x14ac:dyDescent="0.2">
      <c r="A1145" s="277" t="s">
        <v>3519</v>
      </c>
      <c r="B1145" s="258">
        <v>45642</v>
      </c>
      <c r="C1145" s="271">
        <v>530</v>
      </c>
      <c r="D1145" t="s">
        <v>2289</v>
      </c>
      <c r="E1145" s="272" t="s">
        <v>3482</v>
      </c>
      <c r="F1145" t="str">
        <f t="shared" si="14"/>
        <v>45642530</v>
      </c>
      <c r="G1145" t="s">
        <v>2206</v>
      </c>
      <c r="H1145" t="s">
        <v>2244</v>
      </c>
      <c r="I1145" t="s">
        <v>2209</v>
      </c>
    </row>
    <row r="1146" spans="1:9" customFormat="1" hidden="1" x14ac:dyDescent="0.2">
      <c r="A1146" s="277" t="s">
        <v>3519</v>
      </c>
      <c r="B1146" s="258">
        <v>45642</v>
      </c>
      <c r="C1146" s="271">
        <v>549.07000000000005</v>
      </c>
      <c r="D1146" t="s">
        <v>7</v>
      </c>
      <c r="E1146" s="272" t="s">
        <v>12</v>
      </c>
      <c r="F1146" t="str">
        <f t="shared" si="14"/>
        <v>45642549,07</v>
      </c>
      <c r="G1146" t="s">
        <v>2204</v>
      </c>
      <c r="H1146" t="s">
        <v>2248</v>
      </c>
      <c r="I1146" t="s">
        <v>2262</v>
      </c>
    </row>
    <row r="1147" spans="1:9" customFormat="1" ht="42" hidden="1" x14ac:dyDescent="0.2">
      <c r="A1147" s="277" t="s">
        <v>3519</v>
      </c>
      <c r="B1147" s="258">
        <v>45642</v>
      </c>
      <c r="C1147" s="271">
        <v>7200</v>
      </c>
      <c r="D1147" t="s">
        <v>3516</v>
      </c>
      <c r="E1147" s="272" t="s">
        <v>3483</v>
      </c>
      <c r="F1147" t="str">
        <f t="shared" si="14"/>
        <v>456427200</v>
      </c>
      <c r="G1147" t="s">
        <v>2240</v>
      </c>
      <c r="H1147" t="s">
        <v>2248</v>
      </c>
      <c r="I1147" t="s">
        <v>2267</v>
      </c>
    </row>
    <row r="1148" spans="1:9" customFormat="1" hidden="1" x14ac:dyDescent="0.2">
      <c r="A1148" s="277" t="s">
        <v>3519</v>
      </c>
      <c r="B1148" s="258">
        <v>45642</v>
      </c>
      <c r="C1148" s="271">
        <v>8178.25</v>
      </c>
      <c r="D1148" t="s">
        <v>2468</v>
      </c>
      <c r="E1148" s="272" t="s">
        <v>3484</v>
      </c>
      <c r="F1148" t="str">
        <f t="shared" si="14"/>
        <v>456428178,25</v>
      </c>
      <c r="G1148" t="s">
        <v>2209</v>
      </c>
      <c r="H1148" t="s">
        <v>2244</v>
      </c>
      <c r="I1148" t="s">
        <v>2209</v>
      </c>
    </row>
    <row r="1149" spans="1:9" customFormat="1" ht="28" hidden="1" x14ac:dyDescent="0.2">
      <c r="A1149" s="277" t="s">
        <v>3519</v>
      </c>
      <c r="B1149" s="258">
        <v>45642</v>
      </c>
      <c r="C1149" s="271">
        <v>11500</v>
      </c>
      <c r="D1149" t="s">
        <v>3517</v>
      </c>
      <c r="E1149" s="272" t="s">
        <v>3485</v>
      </c>
      <c r="F1149" t="str">
        <f t="shared" si="14"/>
        <v>4564211500</v>
      </c>
      <c r="G1149" t="s">
        <v>2202</v>
      </c>
      <c r="H1149" t="s">
        <v>2248</v>
      </c>
      <c r="I1149" t="s">
        <v>2268</v>
      </c>
    </row>
    <row r="1150" spans="1:9" customFormat="1" hidden="1" x14ac:dyDescent="0.2">
      <c r="A1150" s="277" t="s">
        <v>3519</v>
      </c>
      <c r="B1150" s="258">
        <v>45642</v>
      </c>
      <c r="C1150" s="271">
        <v>16582</v>
      </c>
      <c r="D1150" t="s">
        <v>2935</v>
      </c>
      <c r="E1150" s="272" t="s">
        <v>3486</v>
      </c>
      <c r="F1150" t="str">
        <f t="shared" si="14"/>
        <v>4564216582</v>
      </c>
      <c r="G1150" t="s">
        <v>2206</v>
      </c>
      <c r="H1150" t="s">
        <v>2244</v>
      </c>
      <c r="I1150" t="s">
        <v>2209</v>
      </c>
    </row>
    <row r="1151" spans="1:9" customFormat="1" hidden="1" x14ac:dyDescent="0.2">
      <c r="A1151" s="277" t="s">
        <v>3519</v>
      </c>
      <c r="B1151" s="258">
        <v>45642</v>
      </c>
      <c r="C1151" s="271">
        <v>18025</v>
      </c>
      <c r="D1151" t="s">
        <v>8</v>
      </c>
      <c r="E1151" s="272" t="s">
        <v>3487</v>
      </c>
      <c r="F1151" t="str">
        <f t="shared" si="14"/>
        <v>4564218025</v>
      </c>
      <c r="G1151" t="s">
        <v>2284</v>
      </c>
      <c r="H1151" t="s">
        <v>2248</v>
      </c>
      <c r="I1151" t="s">
        <v>2276</v>
      </c>
    </row>
    <row r="1152" spans="1:9" customFormat="1" ht="28" hidden="1" x14ac:dyDescent="0.2">
      <c r="A1152" s="277" t="s">
        <v>3519</v>
      </c>
      <c r="B1152" s="258">
        <v>45642</v>
      </c>
      <c r="C1152" s="271">
        <v>40000</v>
      </c>
      <c r="D1152" t="s">
        <v>2998</v>
      </c>
      <c r="E1152" s="272" t="s">
        <v>3488</v>
      </c>
      <c r="F1152" t="str">
        <f t="shared" si="14"/>
        <v>4564240000</v>
      </c>
      <c r="G1152" t="s">
        <v>2226</v>
      </c>
      <c r="H1152" t="s">
        <v>2225</v>
      </c>
      <c r="I1152" t="s">
        <v>2270</v>
      </c>
    </row>
    <row r="1153" spans="1:9" customFormat="1" hidden="1" x14ac:dyDescent="0.2">
      <c r="A1153" s="277" t="s">
        <v>3519</v>
      </c>
      <c r="B1153" s="258">
        <v>45642</v>
      </c>
      <c r="C1153" s="271">
        <v>46728</v>
      </c>
      <c r="D1153" t="s">
        <v>16</v>
      </c>
      <c r="E1153" s="272" t="s">
        <v>3489</v>
      </c>
      <c r="F1153" t="str">
        <f t="shared" si="14"/>
        <v>4564246728</v>
      </c>
      <c r="G1153" t="s">
        <v>2209</v>
      </c>
      <c r="H1153" t="s">
        <v>2244</v>
      </c>
      <c r="I1153" t="s">
        <v>2209</v>
      </c>
    </row>
    <row r="1154" spans="1:9" customFormat="1" hidden="1" x14ac:dyDescent="0.2">
      <c r="A1154" s="277" t="s">
        <v>3519</v>
      </c>
      <c r="B1154" s="258">
        <v>45642</v>
      </c>
      <c r="C1154" s="271">
        <v>56073</v>
      </c>
      <c r="D1154" t="s">
        <v>7</v>
      </c>
      <c r="E1154" s="272" t="s">
        <v>3490</v>
      </c>
      <c r="F1154" t="str">
        <f t="shared" si="14"/>
        <v>4564256073</v>
      </c>
      <c r="G1154" t="s">
        <v>2209</v>
      </c>
      <c r="H1154" t="s">
        <v>2244</v>
      </c>
      <c r="I1154" t="s">
        <v>2209</v>
      </c>
    </row>
    <row r="1155" spans="1:9" customFormat="1" ht="42" hidden="1" x14ac:dyDescent="0.2">
      <c r="A1155" s="277" t="s">
        <v>3519</v>
      </c>
      <c r="B1155" s="258">
        <v>45644</v>
      </c>
      <c r="C1155" s="271">
        <v>100000</v>
      </c>
      <c r="D1155" t="s">
        <v>3515</v>
      </c>
      <c r="E1155" s="272" t="s">
        <v>3491</v>
      </c>
      <c r="F1155" t="str">
        <f t="shared" si="14"/>
        <v>45644100000</v>
      </c>
      <c r="G1155" t="s">
        <v>2859</v>
      </c>
      <c r="H1155" t="s">
        <v>2245</v>
      </c>
      <c r="I1155" t="s">
        <v>2213</v>
      </c>
    </row>
    <row r="1156" spans="1:9" customFormat="1" hidden="1" x14ac:dyDescent="0.2">
      <c r="A1156" s="277" t="s">
        <v>3519</v>
      </c>
      <c r="B1156" s="258">
        <v>45645</v>
      </c>
      <c r="C1156" s="271">
        <v>844</v>
      </c>
      <c r="D1156" t="s">
        <v>7</v>
      </c>
      <c r="E1156" s="272" t="s">
        <v>3492</v>
      </c>
      <c r="F1156" t="str">
        <f t="shared" si="14"/>
        <v>45645844</v>
      </c>
      <c r="G1156" t="s">
        <v>2227</v>
      </c>
      <c r="H1156" t="s">
        <v>2276</v>
      </c>
      <c r="I1156" t="s">
        <v>2276</v>
      </c>
    </row>
    <row r="1157" spans="1:9" customFormat="1" hidden="1" x14ac:dyDescent="0.2">
      <c r="A1157" s="277" t="s">
        <v>3519</v>
      </c>
      <c r="B1157" s="258">
        <v>45646</v>
      </c>
      <c r="C1157" s="271">
        <v>3587.32</v>
      </c>
      <c r="D1157" t="s">
        <v>7</v>
      </c>
      <c r="E1157" s="272" t="s">
        <v>3493</v>
      </c>
      <c r="F1157" t="str">
        <f t="shared" si="14"/>
        <v>456463587,32</v>
      </c>
      <c r="G1157" t="s">
        <v>2220</v>
      </c>
      <c r="H1157" t="s">
        <v>2245</v>
      </c>
      <c r="I1157" t="s">
        <v>2272</v>
      </c>
    </row>
    <row r="1158" spans="1:9" customFormat="1" hidden="1" x14ac:dyDescent="0.2">
      <c r="A1158" s="277" t="s">
        <v>3519</v>
      </c>
      <c r="B1158" s="258">
        <v>45649</v>
      </c>
      <c r="C1158" s="271">
        <v>8900.5</v>
      </c>
      <c r="D1158" t="s">
        <v>7</v>
      </c>
      <c r="E1158" s="272" t="s">
        <v>3494</v>
      </c>
      <c r="F1158" t="str">
        <f t="shared" si="14"/>
        <v>456498900,5</v>
      </c>
      <c r="G1158" t="s">
        <v>2426</v>
      </c>
      <c r="H1158" t="s">
        <v>2248</v>
      </c>
      <c r="I1158" t="s">
        <v>2276</v>
      </c>
    </row>
    <row r="1159" spans="1:9" customFormat="1" hidden="1" x14ac:dyDescent="0.2">
      <c r="A1159" s="277" t="s">
        <v>3519</v>
      </c>
      <c r="B1159" s="258">
        <v>45650</v>
      </c>
      <c r="C1159" s="271">
        <v>600000</v>
      </c>
      <c r="D1159" t="s">
        <v>2470</v>
      </c>
      <c r="E1159" s="272" t="s">
        <v>3495</v>
      </c>
      <c r="F1159" t="str">
        <f t="shared" si="14"/>
        <v>45650600000</v>
      </c>
      <c r="G1159" t="s">
        <v>2222</v>
      </c>
      <c r="H1159" t="s">
        <v>2248</v>
      </c>
      <c r="I1159" t="s">
        <v>2269</v>
      </c>
    </row>
    <row r="1160" spans="1:9" customFormat="1" hidden="1" x14ac:dyDescent="0.2">
      <c r="A1160" s="277" t="s">
        <v>3519</v>
      </c>
      <c r="B1160" s="258">
        <v>45651</v>
      </c>
      <c r="C1160" s="271">
        <v>601</v>
      </c>
      <c r="D1160" t="s">
        <v>7</v>
      </c>
      <c r="E1160" s="272" t="s">
        <v>3496</v>
      </c>
      <c r="F1160" t="str">
        <f t="shared" si="14"/>
        <v>45651601</v>
      </c>
      <c r="G1160" t="s">
        <v>2227</v>
      </c>
      <c r="H1160" t="s">
        <v>2276</v>
      </c>
      <c r="I1160" t="s">
        <v>2276</v>
      </c>
    </row>
    <row r="1161" spans="1:9" customFormat="1" ht="28" hidden="1" x14ac:dyDescent="0.2">
      <c r="A1161" s="277" t="s">
        <v>3519</v>
      </c>
      <c r="B1161" s="258">
        <v>45652</v>
      </c>
      <c r="C1161" s="271">
        <v>7000</v>
      </c>
      <c r="D1161" t="s">
        <v>17</v>
      </c>
      <c r="E1161" s="272" t="s">
        <v>3497</v>
      </c>
      <c r="F1161" t="str">
        <f t="shared" si="14"/>
        <v>456527000</v>
      </c>
      <c r="G1161" t="s">
        <v>2240</v>
      </c>
      <c r="H1161" t="s">
        <v>2248</v>
      </c>
      <c r="I1161" t="s">
        <v>2267</v>
      </c>
    </row>
    <row r="1162" spans="1:9" customFormat="1" ht="28" hidden="1" x14ac:dyDescent="0.2">
      <c r="A1162" s="277" t="s">
        <v>3519</v>
      </c>
      <c r="B1162" s="258">
        <v>45652</v>
      </c>
      <c r="C1162" s="271">
        <v>11500</v>
      </c>
      <c r="D1162" t="s">
        <v>3517</v>
      </c>
      <c r="E1162" s="272" t="s">
        <v>3498</v>
      </c>
      <c r="F1162" t="str">
        <f t="shared" si="14"/>
        <v>4565211500</v>
      </c>
      <c r="G1162" t="s">
        <v>2202</v>
      </c>
      <c r="H1162" t="s">
        <v>2248</v>
      </c>
      <c r="I1162" t="s">
        <v>2268</v>
      </c>
    </row>
    <row r="1163" spans="1:9" customFormat="1" ht="28" hidden="1" x14ac:dyDescent="0.2">
      <c r="A1163" s="277" t="s">
        <v>3519</v>
      </c>
      <c r="B1163" s="258">
        <v>45652</v>
      </c>
      <c r="C1163" s="271">
        <v>18894.759999999998</v>
      </c>
      <c r="D1163" t="s">
        <v>28</v>
      </c>
      <c r="E1163" s="272" t="s">
        <v>3499</v>
      </c>
      <c r="F1163" t="str">
        <f t="shared" si="14"/>
        <v>4565218894,76</v>
      </c>
      <c r="G1163" t="s">
        <v>2236</v>
      </c>
      <c r="H1163" t="s">
        <v>2248</v>
      </c>
      <c r="I1163" t="s">
        <v>2236</v>
      </c>
    </row>
    <row r="1164" spans="1:9" customFormat="1" ht="28" hidden="1" x14ac:dyDescent="0.2">
      <c r="A1164" s="277" t="s">
        <v>3519</v>
      </c>
      <c r="B1164" s="258">
        <v>45652</v>
      </c>
      <c r="C1164" s="271">
        <v>27085.759999999998</v>
      </c>
      <c r="D1164" t="s">
        <v>2991</v>
      </c>
      <c r="E1164" s="272" t="s">
        <v>3500</v>
      </c>
      <c r="F1164" t="str">
        <f t="shared" si="14"/>
        <v>4565227085,76</v>
      </c>
      <c r="G1164" t="s">
        <v>2203</v>
      </c>
      <c r="H1164" t="s">
        <v>2248</v>
      </c>
      <c r="I1164" t="s">
        <v>2273</v>
      </c>
    </row>
    <row r="1165" spans="1:9" customFormat="1" hidden="1" x14ac:dyDescent="0.2">
      <c r="A1165" s="277" t="s">
        <v>3519</v>
      </c>
      <c r="B1165" s="258">
        <v>45652</v>
      </c>
      <c r="C1165" s="271">
        <v>88275</v>
      </c>
      <c r="D1165" t="s">
        <v>21</v>
      </c>
      <c r="E1165" s="272" t="s">
        <v>3501</v>
      </c>
      <c r="F1165" t="str">
        <f t="shared" si="14"/>
        <v>4565288275</v>
      </c>
      <c r="G1165" t="s">
        <v>2235</v>
      </c>
      <c r="H1165" t="s">
        <v>2248</v>
      </c>
      <c r="I1165" t="s">
        <v>2235</v>
      </c>
    </row>
    <row r="1166" spans="1:9" customFormat="1" ht="42" hidden="1" x14ac:dyDescent="0.2">
      <c r="A1166" s="277" t="s">
        <v>3519</v>
      </c>
      <c r="B1166" s="258">
        <v>45652</v>
      </c>
      <c r="C1166" s="271">
        <v>200000</v>
      </c>
      <c r="D1166" t="s">
        <v>2293</v>
      </c>
      <c r="E1166" s="272" t="s">
        <v>3502</v>
      </c>
      <c r="F1166" t="str">
        <f t="shared" ref="F1166" si="15">B1166&amp;C1166</f>
        <v>45652200000</v>
      </c>
      <c r="G1166" s="276" t="s">
        <v>2202</v>
      </c>
      <c r="H1166" s="208" t="s">
        <v>2248</v>
      </c>
      <c r="I1166" s="208" t="s">
        <v>2268</v>
      </c>
    </row>
    <row r="1167" spans="1:9" customFormat="1" ht="42" hidden="1" x14ac:dyDescent="0.2">
      <c r="A1167" s="277" t="s">
        <v>3519</v>
      </c>
      <c r="B1167" s="258">
        <v>45652</v>
      </c>
      <c r="C1167" s="271">
        <f>247620-C1166</f>
        <v>47620</v>
      </c>
      <c r="D1167" t="s">
        <v>2293</v>
      </c>
      <c r="E1167" s="272" t="s">
        <v>3502</v>
      </c>
      <c r="F1167" t="str">
        <f t="shared" si="14"/>
        <v>4565247620</v>
      </c>
      <c r="G1167" t="s">
        <v>2999</v>
      </c>
      <c r="H1167" t="s">
        <v>2276</v>
      </c>
      <c r="I1167" t="s">
        <v>2276</v>
      </c>
    </row>
    <row r="1168" spans="1:9" customFormat="1" ht="42" hidden="1" x14ac:dyDescent="0.2">
      <c r="A1168" s="277" t="s">
        <v>3519</v>
      </c>
      <c r="B1168" s="258">
        <v>45653</v>
      </c>
      <c r="C1168" s="271">
        <v>650</v>
      </c>
      <c r="D1168" t="s">
        <v>7</v>
      </c>
      <c r="E1168" s="272" t="s">
        <v>3503</v>
      </c>
      <c r="F1168" t="str">
        <f t="shared" si="14"/>
        <v>45653650</v>
      </c>
      <c r="G1168" t="s">
        <v>2204</v>
      </c>
      <c r="H1168" t="s">
        <v>2248</v>
      </c>
      <c r="I1168" t="s">
        <v>2262</v>
      </c>
    </row>
    <row r="1169" spans="1:9" customFormat="1" hidden="1" x14ac:dyDescent="0.2">
      <c r="A1169" s="277" t="s">
        <v>3519</v>
      </c>
      <c r="B1169" s="258">
        <v>45653</v>
      </c>
      <c r="C1169" s="271">
        <v>990</v>
      </c>
      <c r="D1169" t="s">
        <v>7</v>
      </c>
      <c r="E1169" s="272" t="s">
        <v>3504</v>
      </c>
      <c r="F1169" t="str">
        <f t="shared" si="14"/>
        <v>45653990</v>
      </c>
      <c r="G1169" t="s">
        <v>2204</v>
      </c>
      <c r="H1169" t="s">
        <v>2248</v>
      </c>
      <c r="I1169" t="s">
        <v>2262</v>
      </c>
    </row>
    <row r="1170" spans="1:9" customFormat="1" hidden="1" x14ac:dyDescent="0.2">
      <c r="A1170" s="277" t="s">
        <v>3519</v>
      </c>
      <c r="B1170" s="258">
        <v>45653</v>
      </c>
      <c r="C1170" s="271">
        <v>2961.83</v>
      </c>
      <c r="D1170" t="s">
        <v>7</v>
      </c>
      <c r="E1170" s="272" t="s">
        <v>12</v>
      </c>
      <c r="F1170" t="str">
        <f t="shared" si="14"/>
        <v>456532961,83</v>
      </c>
      <c r="G1170" t="s">
        <v>2204</v>
      </c>
      <c r="H1170" t="s">
        <v>2248</v>
      </c>
      <c r="I1170" t="s">
        <v>2262</v>
      </c>
    </row>
    <row r="1171" spans="1:9" customFormat="1" ht="42" hidden="1" x14ac:dyDescent="0.2">
      <c r="A1171" s="277" t="s">
        <v>3519</v>
      </c>
      <c r="B1171" s="258">
        <v>45653</v>
      </c>
      <c r="C1171" s="271">
        <v>5000</v>
      </c>
      <c r="D1171" t="s">
        <v>13</v>
      </c>
      <c r="E1171" s="272" t="s">
        <v>3505</v>
      </c>
      <c r="F1171" t="str">
        <f t="shared" si="14"/>
        <v>456535000</v>
      </c>
      <c r="G1171" s="167" t="s">
        <v>2223</v>
      </c>
      <c r="H1171" t="s">
        <v>2276</v>
      </c>
      <c r="I1171" t="s">
        <v>2269</v>
      </c>
    </row>
    <row r="1172" spans="1:9" customFormat="1" hidden="1" x14ac:dyDescent="0.2">
      <c r="A1172" s="277" t="s">
        <v>3519</v>
      </c>
      <c r="B1172" s="258">
        <v>45653</v>
      </c>
      <c r="C1172" s="271">
        <v>13137</v>
      </c>
      <c r="D1172" t="s">
        <v>2935</v>
      </c>
      <c r="E1172" s="272" t="s">
        <v>3486</v>
      </c>
      <c r="F1172" t="str">
        <f t="shared" si="14"/>
        <v>4565313137</v>
      </c>
      <c r="G1172" t="s">
        <v>2206</v>
      </c>
      <c r="H1172" t="s">
        <v>2244</v>
      </c>
      <c r="I1172" t="s">
        <v>2209</v>
      </c>
    </row>
    <row r="1173" spans="1:9" customFormat="1" hidden="1" x14ac:dyDescent="0.2">
      <c r="A1173" s="277" t="s">
        <v>3519</v>
      </c>
      <c r="B1173" s="258">
        <v>45653</v>
      </c>
      <c r="C1173" s="271">
        <v>15000</v>
      </c>
      <c r="D1173" t="s">
        <v>131</v>
      </c>
      <c r="E1173" s="272" t="s">
        <v>3506</v>
      </c>
      <c r="F1173" t="str">
        <f t="shared" si="14"/>
        <v>4565315000</v>
      </c>
      <c r="G1173" t="s">
        <v>2203</v>
      </c>
      <c r="H1173" t="s">
        <v>2248</v>
      </c>
      <c r="I1173" t="s">
        <v>2273</v>
      </c>
    </row>
    <row r="1174" spans="1:9" customFormat="1" hidden="1" x14ac:dyDescent="0.2">
      <c r="A1174" s="277" t="s">
        <v>3519</v>
      </c>
      <c r="B1174" s="258">
        <v>45653</v>
      </c>
      <c r="C1174" s="271">
        <v>16744</v>
      </c>
      <c r="D1174" t="s">
        <v>2468</v>
      </c>
      <c r="E1174" s="272" t="s">
        <v>3484</v>
      </c>
      <c r="F1174" t="str">
        <f t="shared" si="14"/>
        <v>4565316744</v>
      </c>
      <c r="G1174" t="s">
        <v>2209</v>
      </c>
      <c r="H1174" t="s">
        <v>2244</v>
      </c>
      <c r="I1174" t="s">
        <v>2209</v>
      </c>
    </row>
    <row r="1175" spans="1:9" customFormat="1" ht="28" hidden="1" x14ac:dyDescent="0.2">
      <c r="A1175" s="277" t="s">
        <v>3519</v>
      </c>
      <c r="B1175" s="258">
        <v>45653</v>
      </c>
      <c r="C1175" s="271">
        <v>44000</v>
      </c>
      <c r="D1175" t="s">
        <v>3518</v>
      </c>
      <c r="E1175" s="272" t="s">
        <v>3507</v>
      </c>
      <c r="F1175" t="str">
        <f t="shared" si="14"/>
        <v>4565344000</v>
      </c>
      <c r="G1175" t="s">
        <v>2431</v>
      </c>
      <c r="H1175" t="s">
        <v>2429</v>
      </c>
      <c r="I1175" t="s">
        <v>2432</v>
      </c>
    </row>
    <row r="1176" spans="1:9" customFormat="1" hidden="1" x14ac:dyDescent="0.2">
      <c r="A1176" s="277" t="s">
        <v>3519</v>
      </c>
      <c r="B1176" s="258">
        <v>45653</v>
      </c>
      <c r="C1176" s="271">
        <v>46728</v>
      </c>
      <c r="D1176" t="s">
        <v>16</v>
      </c>
      <c r="E1176" s="272" t="s">
        <v>3489</v>
      </c>
      <c r="F1176" t="str">
        <f t="shared" si="14"/>
        <v>4565346728</v>
      </c>
      <c r="G1176" t="s">
        <v>2209</v>
      </c>
      <c r="H1176" t="s">
        <v>2244</v>
      </c>
      <c r="I1176" t="s">
        <v>2209</v>
      </c>
    </row>
    <row r="1177" spans="1:9" customFormat="1" ht="28" hidden="1" x14ac:dyDescent="0.2">
      <c r="A1177" s="277" t="s">
        <v>3519</v>
      </c>
      <c r="B1177" s="258">
        <v>45653</v>
      </c>
      <c r="C1177" s="271">
        <v>50000</v>
      </c>
      <c r="D1177" t="s">
        <v>9</v>
      </c>
      <c r="E1177" s="272" t="s">
        <v>3508</v>
      </c>
      <c r="F1177" t="str">
        <f t="shared" si="14"/>
        <v>4565350000</v>
      </c>
      <c r="G1177" t="s">
        <v>2213</v>
      </c>
      <c r="H1177" t="s">
        <v>2248</v>
      </c>
      <c r="I1177" t="s">
        <v>2213</v>
      </c>
    </row>
    <row r="1178" spans="1:9" customFormat="1" hidden="1" x14ac:dyDescent="0.2">
      <c r="A1178" s="277" t="s">
        <v>3519</v>
      </c>
      <c r="B1178" s="258">
        <v>45653</v>
      </c>
      <c r="C1178" s="271">
        <v>54177</v>
      </c>
      <c r="D1178" t="s">
        <v>2935</v>
      </c>
      <c r="E1178" s="272" t="s">
        <v>3509</v>
      </c>
      <c r="F1178" t="str">
        <f t="shared" si="14"/>
        <v>4565354177</v>
      </c>
      <c r="G1178" t="s">
        <v>2206</v>
      </c>
      <c r="H1178" t="s">
        <v>2244</v>
      </c>
      <c r="I1178" t="s">
        <v>2209</v>
      </c>
    </row>
    <row r="1179" spans="1:9" customFormat="1" hidden="1" x14ac:dyDescent="0.2">
      <c r="A1179" s="277" t="s">
        <v>3519</v>
      </c>
      <c r="B1179" s="258">
        <v>45653</v>
      </c>
      <c r="C1179" s="271">
        <v>55400</v>
      </c>
      <c r="D1179" t="s">
        <v>2860</v>
      </c>
      <c r="E1179" s="272" t="s">
        <v>3510</v>
      </c>
      <c r="F1179" t="str">
        <f t="shared" si="14"/>
        <v>4565355400</v>
      </c>
      <c r="G1179" s="276" t="s">
        <v>2201</v>
      </c>
      <c r="H1179" t="s">
        <v>2248</v>
      </c>
      <c r="I1179" s="208" t="s">
        <v>2265</v>
      </c>
    </row>
    <row r="1180" spans="1:9" customFormat="1" hidden="1" x14ac:dyDescent="0.2">
      <c r="A1180" s="277" t="s">
        <v>3519</v>
      </c>
      <c r="B1180" s="258">
        <v>45653</v>
      </c>
      <c r="C1180" s="271">
        <v>60873</v>
      </c>
      <c r="D1180" t="s">
        <v>7</v>
      </c>
      <c r="E1180" s="272" t="s">
        <v>3511</v>
      </c>
      <c r="F1180" t="str">
        <f t="shared" si="14"/>
        <v>4565360873</v>
      </c>
      <c r="G1180" t="s">
        <v>2209</v>
      </c>
      <c r="H1180" t="s">
        <v>2244</v>
      </c>
      <c r="I1180" t="s">
        <v>2209</v>
      </c>
    </row>
    <row r="1181" spans="1:9" customFormat="1" ht="42" hidden="1" x14ac:dyDescent="0.2">
      <c r="A1181" s="277" t="s">
        <v>3519</v>
      </c>
      <c r="B1181" s="258">
        <v>45653</v>
      </c>
      <c r="C1181" s="271">
        <v>70000</v>
      </c>
      <c r="D1181" t="s">
        <v>9</v>
      </c>
      <c r="E1181" s="272" t="s">
        <v>3512</v>
      </c>
      <c r="F1181" t="str">
        <f t="shared" si="14"/>
        <v>4565370000</v>
      </c>
      <c r="G1181" t="s">
        <v>2213</v>
      </c>
      <c r="H1181" t="s">
        <v>2248</v>
      </c>
      <c r="I1181" t="s">
        <v>2213</v>
      </c>
    </row>
    <row r="1182" spans="1:9" customFormat="1" hidden="1" x14ac:dyDescent="0.2">
      <c r="A1182" s="277" t="s">
        <v>3519</v>
      </c>
      <c r="B1182" s="258">
        <v>45653</v>
      </c>
      <c r="C1182" s="271">
        <v>84000</v>
      </c>
      <c r="D1182" t="s">
        <v>358</v>
      </c>
      <c r="E1182" s="272" t="s">
        <v>3513</v>
      </c>
      <c r="F1182" t="str">
        <f t="shared" si="14"/>
        <v>4565384000</v>
      </c>
      <c r="G1182" t="s">
        <v>2203</v>
      </c>
      <c r="H1182" t="s">
        <v>2248</v>
      </c>
      <c r="I1182" t="s">
        <v>2273</v>
      </c>
    </row>
    <row r="1183" spans="1:9" customFormat="1" ht="28" hidden="1" x14ac:dyDescent="0.2">
      <c r="A1183" s="277" t="s">
        <v>3519</v>
      </c>
      <c r="B1183" s="258">
        <v>45653</v>
      </c>
      <c r="C1183" s="271">
        <v>741016.68</v>
      </c>
      <c r="D1183" t="s">
        <v>3518</v>
      </c>
      <c r="E1183" s="272" t="s">
        <v>3514</v>
      </c>
      <c r="F1183" t="str">
        <f t="shared" si="14"/>
        <v>45653741016,68</v>
      </c>
      <c r="G1183" t="s">
        <v>2431</v>
      </c>
      <c r="H1183" t="s">
        <v>2429</v>
      </c>
      <c r="I1183" t="s">
        <v>2432</v>
      </c>
    </row>
    <row r="1184" spans="1:9" hidden="1" outlineLevel="1" x14ac:dyDescent="0.2">
      <c r="A1184" s="212" t="s">
        <v>3020</v>
      </c>
      <c r="B1184" s="164">
        <v>44925</v>
      </c>
      <c r="C1184" s="52">
        <v>100269.41</v>
      </c>
      <c r="D1184" s="53" t="s">
        <v>7</v>
      </c>
      <c r="E1184" s="53" t="s">
        <v>26</v>
      </c>
      <c r="F1184" t="str">
        <f t="shared" si="14"/>
        <v>44925100269,41</v>
      </c>
      <c r="G1184" t="s">
        <v>2209</v>
      </c>
      <c r="H1184" t="s">
        <v>2244</v>
      </c>
      <c r="I1184" t="s">
        <v>2209</v>
      </c>
    </row>
    <row r="1185" spans="1:9" hidden="1" outlineLevel="1" x14ac:dyDescent="0.2">
      <c r="A1185" s="51" t="s">
        <v>3020</v>
      </c>
      <c r="B1185" s="164">
        <v>44925</v>
      </c>
      <c r="C1185" s="52">
        <v>35986.639999999999</v>
      </c>
      <c r="D1185" s="53" t="s">
        <v>18</v>
      </c>
      <c r="E1185" s="53" t="s">
        <v>27</v>
      </c>
      <c r="F1185" t="str">
        <f t="shared" si="14"/>
        <v>4492535986,64</v>
      </c>
      <c r="G1185" t="s">
        <v>2209</v>
      </c>
      <c r="H1185" t="s">
        <v>2244</v>
      </c>
      <c r="I1185" t="s">
        <v>2209</v>
      </c>
    </row>
    <row r="1186" spans="1:9" hidden="1" outlineLevel="1" x14ac:dyDescent="0.2">
      <c r="A1186" s="51" t="s">
        <v>3020</v>
      </c>
      <c r="B1186" s="164">
        <v>44925</v>
      </c>
      <c r="C1186" s="52">
        <v>1788.19</v>
      </c>
      <c r="D1186" s="169" t="s">
        <v>28</v>
      </c>
      <c r="E1186" s="169" t="s">
        <v>29</v>
      </c>
      <c r="F1186" t="str">
        <f t="shared" si="14"/>
        <v>449251788,19</v>
      </c>
      <c r="G1186" s="167" t="s">
        <v>2236</v>
      </c>
      <c r="H1186" t="s">
        <v>2248</v>
      </c>
      <c r="I1186" t="s">
        <v>2236</v>
      </c>
    </row>
    <row r="1187" spans="1:9" hidden="1" outlineLevel="1" x14ac:dyDescent="0.2">
      <c r="A1187" s="51" t="s">
        <v>3020</v>
      </c>
      <c r="B1187" s="164">
        <v>44925</v>
      </c>
      <c r="C1187" s="52">
        <v>481416.74</v>
      </c>
      <c r="D1187" s="169" t="s">
        <v>28</v>
      </c>
      <c r="E1187" s="169" t="s">
        <v>30</v>
      </c>
      <c r="F1187" t="str">
        <f t="shared" si="14"/>
        <v>44925481416,74</v>
      </c>
      <c r="G1187" s="167" t="s">
        <v>2236</v>
      </c>
      <c r="H1187" t="s">
        <v>2248</v>
      </c>
      <c r="I1187" t="s">
        <v>2236</v>
      </c>
    </row>
    <row r="1188" spans="1:9" hidden="1" outlineLevel="1" x14ac:dyDescent="0.2">
      <c r="A1188" s="51" t="s">
        <v>3020</v>
      </c>
      <c r="B1188" s="164">
        <v>44925</v>
      </c>
      <c r="C1188" s="52">
        <v>548775.99</v>
      </c>
      <c r="D1188" s="169" t="s">
        <v>28</v>
      </c>
      <c r="E1188" s="169" t="s">
        <v>31</v>
      </c>
      <c r="F1188" t="str">
        <f t="shared" si="14"/>
        <v>44925548775,99</v>
      </c>
      <c r="G1188" s="167" t="s">
        <v>2236</v>
      </c>
      <c r="H1188" t="s">
        <v>2248</v>
      </c>
      <c r="I1188" t="s">
        <v>2236</v>
      </c>
    </row>
    <row r="1189" spans="1:9" hidden="1" outlineLevel="1" x14ac:dyDescent="0.2">
      <c r="A1189" s="51" t="s">
        <v>3020</v>
      </c>
      <c r="B1189" s="164">
        <v>44925</v>
      </c>
      <c r="C1189" s="52">
        <v>609999.9</v>
      </c>
      <c r="D1189" s="169" t="s">
        <v>32</v>
      </c>
      <c r="E1189" s="169" t="s">
        <v>33</v>
      </c>
      <c r="F1189" t="str">
        <f t="shared" si="14"/>
        <v>44925609999,9</v>
      </c>
      <c r="G1189" s="167" t="s">
        <v>2222</v>
      </c>
      <c r="H1189" t="s">
        <v>2248</v>
      </c>
      <c r="I1189" t="s">
        <v>2269</v>
      </c>
    </row>
    <row r="1190" spans="1:9" hidden="1" outlineLevel="1" x14ac:dyDescent="0.2">
      <c r="A1190" s="51" t="s">
        <v>3020</v>
      </c>
      <c r="B1190" s="164">
        <v>44925</v>
      </c>
      <c r="C1190" s="52">
        <v>50000</v>
      </c>
      <c r="D1190" s="53" t="s">
        <v>9</v>
      </c>
      <c r="E1190" s="53" t="s">
        <v>34</v>
      </c>
      <c r="F1190" t="str">
        <f t="shared" si="14"/>
        <v>4492550000</v>
      </c>
      <c r="G1190" t="s">
        <v>2213</v>
      </c>
      <c r="H1190" t="s">
        <v>2248</v>
      </c>
      <c r="I1190" t="s">
        <v>2213</v>
      </c>
    </row>
    <row r="1191" spans="1:9" hidden="1" outlineLevel="1" x14ac:dyDescent="0.2">
      <c r="A1191" s="51" t="s">
        <v>3020</v>
      </c>
      <c r="B1191" s="164">
        <v>44925</v>
      </c>
      <c r="C1191" s="52">
        <v>35250</v>
      </c>
      <c r="D1191" s="53" t="s">
        <v>16</v>
      </c>
      <c r="E1191" s="53" t="s">
        <v>35</v>
      </c>
      <c r="F1191" t="str">
        <f t="shared" si="14"/>
        <v>4492535250</v>
      </c>
      <c r="G1191" t="s">
        <v>2209</v>
      </c>
      <c r="H1191" t="s">
        <v>2244</v>
      </c>
      <c r="I1191" t="s">
        <v>2209</v>
      </c>
    </row>
    <row r="1192" spans="1:9" hidden="1" outlineLevel="1" x14ac:dyDescent="0.2">
      <c r="A1192" s="51" t="s">
        <v>3020</v>
      </c>
      <c r="B1192" s="164">
        <v>44925</v>
      </c>
      <c r="C1192" s="52">
        <v>2287.56</v>
      </c>
      <c r="D1192" s="53" t="s">
        <v>7</v>
      </c>
      <c r="E1192" s="53" t="s">
        <v>12</v>
      </c>
      <c r="F1192" t="str">
        <f t="shared" si="14"/>
        <v>449252287,56</v>
      </c>
      <c r="G1192" t="s">
        <v>2204</v>
      </c>
      <c r="H1192" t="s">
        <v>2248</v>
      </c>
      <c r="I1192" t="s">
        <v>2262</v>
      </c>
    </row>
    <row r="1193" spans="1:9" hidden="1" outlineLevel="1" x14ac:dyDescent="0.2">
      <c r="A1193" s="51" t="s">
        <v>3020</v>
      </c>
      <c r="B1193" s="164">
        <v>44925</v>
      </c>
      <c r="C1193" s="52">
        <v>409233.65</v>
      </c>
      <c r="D1193" s="169" t="s">
        <v>28</v>
      </c>
      <c r="E1193" s="169" t="s">
        <v>36</v>
      </c>
      <c r="F1193" t="str">
        <f t="shared" si="14"/>
        <v>44925409233,65</v>
      </c>
      <c r="G1193" s="167" t="s">
        <v>2236</v>
      </c>
      <c r="H1193" t="s">
        <v>2248</v>
      </c>
      <c r="I1193" t="s">
        <v>2236</v>
      </c>
    </row>
    <row r="1194" spans="1:9" hidden="1" outlineLevel="1" x14ac:dyDescent="0.2">
      <c r="A1194" s="51" t="s">
        <v>3020</v>
      </c>
      <c r="B1194" s="164">
        <v>44925</v>
      </c>
      <c r="C1194" s="52">
        <v>2718.4</v>
      </c>
      <c r="D1194" s="53" t="s">
        <v>7</v>
      </c>
      <c r="E1194" s="53" t="s">
        <v>37</v>
      </c>
      <c r="F1194" t="str">
        <f t="shared" si="14"/>
        <v>449252718,4</v>
      </c>
      <c r="G1194" s="274" t="s">
        <v>2228</v>
      </c>
      <c r="H1194" s="274" t="s">
        <v>2276</v>
      </c>
      <c r="I1194" s="274" t="s">
        <v>2276</v>
      </c>
    </row>
    <row r="1195" spans="1:9" hidden="1" outlineLevel="1" x14ac:dyDescent="0.2">
      <c r="A1195" s="51" t="s">
        <v>3020</v>
      </c>
      <c r="B1195" s="164">
        <v>44925</v>
      </c>
      <c r="C1195" s="52">
        <v>401.08</v>
      </c>
      <c r="D1195" s="53" t="s">
        <v>7</v>
      </c>
      <c r="E1195" s="53" t="s">
        <v>38</v>
      </c>
      <c r="F1195" t="str">
        <f t="shared" si="14"/>
        <v>44925401,08</v>
      </c>
      <c r="G1195" t="s">
        <v>2204</v>
      </c>
      <c r="H1195" t="s">
        <v>2248</v>
      </c>
      <c r="I1195" t="s">
        <v>2262</v>
      </c>
    </row>
    <row r="1196" spans="1:9" hidden="1" outlineLevel="1" x14ac:dyDescent="0.2">
      <c r="A1196" s="51" t="s">
        <v>3020</v>
      </c>
      <c r="B1196" s="164">
        <v>44925</v>
      </c>
      <c r="C1196" s="52">
        <v>225</v>
      </c>
      <c r="D1196" s="53" t="s">
        <v>7</v>
      </c>
      <c r="E1196" s="53" t="s">
        <v>39</v>
      </c>
      <c r="F1196" t="str">
        <f t="shared" si="14"/>
        <v>44925225</v>
      </c>
      <c r="G1196" t="s">
        <v>2204</v>
      </c>
      <c r="H1196" t="s">
        <v>2248</v>
      </c>
      <c r="I1196" t="s">
        <v>2262</v>
      </c>
    </row>
    <row r="1197" spans="1:9" hidden="1" outlineLevel="1" x14ac:dyDescent="0.2">
      <c r="A1197" s="51" t="s">
        <v>3020</v>
      </c>
      <c r="B1197" s="164">
        <v>44925</v>
      </c>
      <c r="C1197" s="52">
        <v>864</v>
      </c>
      <c r="D1197" s="53" t="s">
        <v>7</v>
      </c>
      <c r="E1197" s="53" t="s">
        <v>40</v>
      </c>
      <c r="F1197" t="str">
        <f t="shared" si="14"/>
        <v>44925864</v>
      </c>
      <c r="G1197" t="s">
        <v>2238</v>
      </c>
      <c r="H1197" t="s">
        <v>2246</v>
      </c>
      <c r="I1197" t="s">
        <v>2266</v>
      </c>
    </row>
    <row r="1198" spans="1:9" hidden="1" outlineLevel="1" x14ac:dyDescent="0.2">
      <c r="A1198" s="51" t="s">
        <v>3020</v>
      </c>
      <c r="B1198" s="164">
        <v>44925</v>
      </c>
      <c r="C1198" s="52">
        <v>287109.88</v>
      </c>
      <c r="D1198" s="169" t="s">
        <v>28</v>
      </c>
      <c r="E1198" s="169" t="s">
        <v>41</v>
      </c>
      <c r="F1198" t="str">
        <f t="shared" si="14"/>
        <v>44925287109,88</v>
      </c>
      <c r="G1198" s="167" t="s">
        <v>2236</v>
      </c>
      <c r="H1198" t="s">
        <v>2248</v>
      </c>
      <c r="I1198" t="s">
        <v>2236</v>
      </c>
    </row>
    <row r="1199" spans="1:9" hidden="1" outlineLevel="1" x14ac:dyDescent="0.2">
      <c r="A1199" s="51" t="s">
        <v>3020</v>
      </c>
      <c r="B1199" s="164">
        <v>44924</v>
      </c>
      <c r="C1199" s="168">
        <v>40000</v>
      </c>
      <c r="D1199" s="169" t="s">
        <v>15</v>
      </c>
      <c r="E1199" s="169" t="s">
        <v>42</v>
      </c>
      <c r="F1199" t="str">
        <f t="shared" si="14"/>
        <v>4492440000</v>
      </c>
      <c r="G1199" s="167" t="s">
        <v>2228</v>
      </c>
      <c r="H1199" t="s">
        <v>2276</v>
      </c>
      <c r="I1199" t="s">
        <v>2276</v>
      </c>
    </row>
    <row r="1200" spans="1:9" hidden="1" outlineLevel="1" x14ac:dyDescent="0.2">
      <c r="A1200" s="51" t="s">
        <v>3020</v>
      </c>
      <c r="B1200" s="164">
        <v>44924</v>
      </c>
      <c r="C1200" s="52">
        <v>1070.98</v>
      </c>
      <c r="D1200" s="53" t="s">
        <v>7</v>
      </c>
      <c r="E1200" s="53" t="s">
        <v>12</v>
      </c>
      <c r="F1200" t="str">
        <f t="shared" si="14"/>
        <v>449241070,98</v>
      </c>
      <c r="G1200" t="s">
        <v>2204</v>
      </c>
      <c r="H1200" t="s">
        <v>2248</v>
      </c>
      <c r="I1200" t="s">
        <v>2262</v>
      </c>
    </row>
    <row r="1201" spans="1:9" hidden="1" outlineLevel="1" x14ac:dyDescent="0.2">
      <c r="A1201" s="51" t="s">
        <v>3020</v>
      </c>
      <c r="B1201" s="164">
        <v>44924</v>
      </c>
      <c r="C1201" s="52">
        <v>107098</v>
      </c>
      <c r="D1201" s="169" t="s">
        <v>13</v>
      </c>
      <c r="E1201" s="169" t="s">
        <v>43</v>
      </c>
      <c r="F1201" t="str">
        <f t="shared" si="14"/>
        <v>44924107098</v>
      </c>
      <c r="G1201" s="167" t="s">
        <v>2223</v>
      </c>
      <c r="H1201" t="s">
        <v>2276</v>
      </c>
      <c r="I1201" t="s">
        <v>2269</v>
      </c>
    </row>
    <row r="1202" spans="1:9" hidden="1" outlineLevel="1" x14ac:dyDescent="0.2">
      <c r="A1202" s="51" t="s">
        <v>3020</v>
      </c>
      <c r="B1202" s="164">
        <v>44924</v>
      </c>
      <c r="C1202" s="52">
        <v>990</v>
      </c>
      <c r="D1202" s="53" t="s">
        <v>7</v>
      </c>
      <c r="E1202" s="53" t="s">
        <v>44</v>
      </c>
      <c r="F1202" t="str">
        <f t="shared" si="14"/>
        <v>44924990</v>
      </c>
      <c r="G1202" t="s">
        <v>2204</v>
      </c>
      <c r="H1202" t="s">
        <v>2248</v>
      </c>
      <c r="I1202" t="s">
        <v>2262</v>
      </c>
    </row>
    <row r="1203" spans="1:9" hidden="1" outlineLevel="1" x14ac:dyDescent="0.2">
      <c r="A1203" s="51" t="s">
        <v>3020</v>
      </c>
      <c r="B1203" s="164">
        <v>44924</v>
      </c>
      <c r="C1203" s="52">
        <v>50000</v>
      </c>
      <c r="D1203" s="53" t="s">
        <v>14</v>
      </c>
      <c r="E1203" s="53" t="s">
        <v>45</v>
      </c>
      <c r="F1203" t="str">
        <f t="shared" si="14"/>
        <v>4492450000</v>
      </c>
      <c r="G1203" t="s">
        <v>2201</v>
      </c>
      <c r="H1203" t="s">
        <v>2248</v>
      </c>
      <c r="I1203" t="s">
        <v>2265</v>
      </c>
    </row>
    <row r="1204" spans="1:9" hidden="1" outlineLevel="1" x14ac:dyDescent="0.2">
      <c r="A1204" s="51" t="s">
        <v>3020</v>
      </c>
      <c r="B1204" s="164">
        <v>44924</v>
      </c>
      <c r="C1204" s="52">
        <v>825</v>
      </c>
      <c r="D1204" s="53" t="s">
        <v>7</v>
      </c>
      <c r="E1204" s="53" t="s">
        <v>46</v>
      </c>
      <c r="F1204" t="str">
        <f t="shared" si="14"/>
        <v>44924825</v>
      </c>
      <c r="G1204" t="s">
        <v>2204</v>
      </c>
      <c r="H1204" t="s">
        <v>2248</v>
      </c>
      <c r="I1204" t="s">
        <v>2262</v>
      </c>
    </row>
    <row r="1205" spans="1:9" hidden="1" outlineLevel="1" x14ac:dyDescent="0.2">
      <c r="A1205" s="51" t="s">
        <v>3020</v>
      </c>
      <c r="B1205" s="164">
        <v>44923</v>
      </c>
      <c r="C1205" s="52">
        <v>5000</v>
      </c>
      <c r="D1205" s="53" t="s">
        <v>47</v>
      </c>
      <c r="E1205" s="53" t="s">
        <v>48</v>
      </c>
      <c r="F1205" t="str">
        <f t="shared" si="14"/>
        <v>449235000</v>
      </c>
      <c r="G1205" t="s">
        <v>2224</v>
      </c>
      <c r="H1205" t="s">
        <v>2248</v>
      </c>
      <c r="I1205" t="s">
        <v>2427</v>
      </c>
    </row>
    <row r="1206" spans="1:9" hidden="1" outlineLevel="1" x14ac:dyDescent="0.2">
      <c r="A1206" s="51" t="s">
        <v>3020</v>
      </c>
      <c r="B1206" s="164">
        <v>44923</v>
      </c>
      <c r="C1206" s="52">
        <v>0.06</v>
      </c>
      <c r="D1206" s="53" t="s">
        <v>28</v>
      </c>
      <c r="E1206" s="53" t="s">
        <v>49</v>
      </c>
      <c r="F1206" t="str">
        <f t="shared" si="14"/>
        <v>449230,06</v>
      </c>
      <c r="G1206" t="s">
        <v>2236</v>
      </c>
      <c r="H1206" t="s">
        <v>2248</v>
      </c>
      <c r="I1206" t="s">
        <v>2236</v>
      </c>
    </row>
    <row r="1207" spans="1:9" hidden="1" outlineLevel="1" x14ac:dyDescent="0.2">
      <c r="A1207" s="51" t="s">
        <v>3020</v>
      </c>
      <c r="B1207" s="164">
        <v>44923</v>
      </c>
      <c r="C1207" s="52">
        <v>105000</v>
      </c>
      <c r="D1207" s="53" t="s">
        <v>15</v>
      </c>
      <c r="E1207" s="53" t="s">
        <v>50</v>
      </c>
      <c r="F1207" t="str">
        <f t="shared" si="14"/>
        <v>44923105000</v>
      </c>
      <c r="G1207" t="s">
        <v>2202</v>
      </c>
      <c r="H1207" t="s">
        <v>2248</v>
      </c>
      <c r="I1207" t="s">
        <v>2268</v>
      </c>
    </row>
    <row r="1208" spans="1:9" hidden="1" outlineLevel="1" x14ac:dyDescent="0.2">
      <c r="A1208" s="51" t="s">
        <v>3020</v>
      </c>
      <c r="B1208" s="164">
        <v>44923</v>
      </c>
      <c r="C1208" s="52">
        <v>5000</v>
      </c>
      <c r="D1208" s="53" t="s">
        <v>47</v>
      </c>
      <c r="E1208" s="53" t="s">
        <v>51</v>
      </c>
      <c r="F1208" t="str">
        <f t="shared" si="14"/>
        <v>449235000</v>
      </c>
      <c r="G1208" t="s">
        <v>2224</v>
      </c>
      <c r="H1208" t="s">
        <v>2248</v>
      </c>
      <c r="I1208" t="s">
        <v>2427</v>
      </c>
    </row>
    <row r="1209" spans="1:9" hidden="1" outlineLevel="1" x14ac:dyDescent="0.2">
      <c r="A1209" s="51" t="s">
        <v>3020</v>
      </c>
      <c r="B1209" s="164">
        <v>44923</v>
      </c>
      <c r="C1209" s="52">
        <v>17100</v>
      </c>
      <c r="D1209" s="53" t="s">
        <v>52</v>
      </c>
      <c r="E1209" s="53" t="s">
        <v>53</v>
      </c>
      <c r="F1209" t="str">
        <f t="shared" si="14"/>
        <v>4492317100</v>
      </c>
      <c r="G1209" t="s">
        <v>2220</v>
      </c>
      <c r="H1209" t="s">
        <v>2245</v>
      </c>
      <c r="I1209" t="s">
        <v>2272</v>
      </c>
    </row>
    <row r="1210" spans="1:9" hidden="1" outlineLevel="1" x14ac:dyDescent="0.2">
      <c r="A1210" s="51" t="s">
        <v>3020</v>
      </c>
      <c r="B1210" s="164">
        <v>44922</v>
      </c>
      <c r="C1210" s="168">
        <v>38000</v>
      </c>
      <c r="D1210" s="169" t="s">
        <v>54</v>
      </c>
      <c r="E1210" s="169" t="s">
        <v>55</v>
      </c>
      <c r="F1210" t="str">
        <f t="shared" si="14"/>
        <v>4492238000</v>
      </c>
      <c r="G1210" s="167" t="s">
        <v>2228</v>
      </c>
      <c r="H1210" t="s">
        <v>2276</v>
      </c>
      <c r="I1210" t="s">
        <v>2276</v>
      </c>
    </row>
    <row r="1211" spans="1:9" hidden="1" outlineLevel="1" x14ac:dyDescent="0.2">
      <c r="A1211" s="51" t="s">
        <v>3020</v>
      </c>
      <c r="B1211" s="164">
        <v>44918</v>
      </c>
      <c r="C1211" s="168">
        <v>21000</v>
      </c>
      <c r="D1211" s="169" t="s">
        <v>56</v>
      </c>
      <c r="E1211" s="169" t="s">
        <v>57</v>
      </c>
      <c r="F1211" t="str">
        <f t="shared" si="14"/>
        <v>4491821000</v>
      </c>
      <c r="G1211" s="167" t="s">
        <v>2228</v>
      </c>
      <c r="H1211" t="s">
        <v>2276</v>
      </c>
      <c r="I1211" t="s">
        <v>2276</v>
      </c>
    </row>
    <row r="1212" spans="1:9" hidden="1" outlineLevel="1" x14ac:dyDescent="0.2">
      <c r="A1212" s="51" t="s">
        <v>3020</v>
      </c>
      <c r="B1212" s="164">
        <v>44918</v>
      </c>
      <c r="C1212" s="52">
        <v>583087.96</v>
      </c>
      <c r="D1212" s="169" t="s">
        <v>28</v>
      </c>
      <c r="E1212" s="169" t="s">
        <v>58</v>
      </c>
      <c r="F1212" t="str">
        <f t="shared" ref="F1212:F1275" si="16">B1212&amp;C1212</f>
        <v>44918583087,96</v>
      </c>
      <c r="G1212" s="167" t="s">
        <v>2236</v>
      </c>
      <c r="H1212" t="s">
        <v>2248</v>
      </c>
      <c r="I1212" t="s">
        <v>2236</v>
      </c>
    </row>
    <row r="1213" spans="1:9" hidden="1" outlineLevel="1" x14ac:dyDescent="0.2">
      <c r="A1213" s="51" t="s">
        <v>3020</v>
      </c>
      <c r="B1213" s="164">
        <v>44918</v>
      </c>
      <c r="C1213" s="168">
        <v>452127</v>
      </c>
      <c r="D1213" s="169" t="s">
        <v>59</v>
      </c>
      <c r="E1213" s="169" t="s">
        <v>60</v>
      </c>
      <c r="F1213" t="str">
        <f t="shared" si="16"/>
        <v>44918452127</v>
      </c>
      <c r="G1213" s="167" t="s">
        <v>2228</v>
      </c>
      <c r="H1213" t="s">
        <v>2276</v>
      </c>
      <c r="I1213" t="s">
        <v>2276</v>
      </c>
    </row>
    <row r="1214" spans="1:9" hidden="1" outlineLevel="1" x14ac:dyDescent="0.2">
      <c r="A1214" s="51" t="s">
        <v>3020</v>
      </c>
      <c r="B1214" s="164">
        <v>44917</v>
      </c>
      <c r="C1214" s="168">
        <v>107214.1</v>
      </c>
      <c r="D1214" s="169" t="s">
        <v>61</v>
      </c>
      <c r="E1214" s="169" t="s">
        <v>62</v>
      </c>
      <c r="F1214" t="str">
        <f t="shared" si="16"/>
        <v>44917107214,1</v>
      </c>
      <c r="G1214" s="167" t="s">
        <v>2228</v>
      </c>
      <c r="H1214" t="s">
        <v>2276</v>
      </c>
      <c r="I1214" t="s">
        <v>2276</v>
      </c>
    </row>
    <row r="1215" spans="1:9" hidden="1" outlineLevel="1" x14ac:dyDescent="0.2">
      <c r="A1215" s="51" t="s">
        <v>3020</v>
      </c>
      <c r="B1215" s="164">
        <v>44915</v>
      </c>
      <c r="C1215" s="52">
        <v>15.6</v>
      </c>
      <c r="D1215" s="53" t="s">
        <v>7</v>
      </c>
      <c r="E1215" s="53" t="s">
        <v>63</v>
      </c>
      <c r="F1215" t="str">
        <f t="shared" si="16"/>
        <v>4491515,6</v>
      </c>
      <c r="G1215" t="s">
        <v>2204</v>
      </c>
      <c r="H1215" t="s">
        <v>2248</v>
      </c>
      <c r="I1215" t="s">
        <v>2262</v>
      </c>
    </row>
    <row r="1216" spans="1:9" hidden="1" outlineLevel="1" x14ac:dyDescent="0.2">
      <c r="A1216" s="51" t="s">
        <v>3020</v>
      </c>
      <c r="B1216" s="164">
        <v>44915</v>
      </c>
      <c r="C1216" s="52">
        <v>439.35</v>
      </c>
      <c r="D1216" s="53" t="s">
        <v>7</v>
      </c>
      <c r="E1216" s="53" t="s">
        <v>12</v>
      </c>
      <c r="F1216" t="str">
        <f t="shared" si="16"/>
        <v>44915439,35</v>
      </c>
      <c r="G1216" t="s">
        <v>2204</v>
      </c>
      <c r="H1216" t="s">
        <v>2248</v>
      </c>
      <c r="I1216" t="s">
        <v>2262</v>
      </c>
    </row>
    <row r="1217" spans="1:9" hidden="1" outlineLevel="1" x14ac:dyDescent="0.2">
      <c r="A1217" s="51" t="s">
        <v>3020</v>
      </c>
      <c r="B1217" s="164">
        <v>44915</v>
      </c>
      <c r="C1217" s="52">
        <v>43935</v>
      </c>
      <c r="D1217" s="53" t="s">
        <v>10</v>
      </c>
      <c r="E1217" s="53" t="s">
        <v>19</v>
      </c>
      <c r="F1217" t="str">
        <f t="shared" si="16"/>
        <v>4491543935</v>
      </c>
      <c r="G1217" t="s">
        <v>2281</v>
      </c>
      <c r="H1217" t="s">
        <v>2276</v>
      </c>
      <c r="I1217" t="s">
        <v>2269</v>
      </c>
    </row>
    <row r="1218" spans="1:9" hidden="1" outlineLevel="1" x14ac:dyDescent="0.2">
      <c r="A1218" s="51" t="s">
        <v>3020</v>
      </c>
      <c r="B1218" s="165">
        <v>44915</v>
      </c>
      <c r="C1218" s="52">
        <v>3900</v>
      </c>
      <c r="D1218" s="53" t="s">
        <v>7</v>
      </c>
      <c r="E1218" s="53" t="s">
        <v>64</v>
      </c>
      <c r="F1218" t="str">
        <f t="shared" si="16"/>
        <v>449153900</v>
      </c>
      <c r="G1218" t="s">
        <v>2434</v>
      </c>
      <c r="H1218" t="s">
        <v>2244</v>
      </c>
      <c r="I1218" t="s">
        <v>2209</v>
      </c>
    </row>
    <row r="1219" spans="1:9" hidden="1" outlineLevel="1" x14ac:dyDescent="0.2">
      <c r="A1219" s="51" t="s">
        <v>3020</v>
      </c>
      <c r="B1219" s="164">
        <v>44914</v>
      </c>
      <c r="C1219" s="52">
        <v>710</v>
      </c>
      <c r="D1219" s="53" t="s">
        <v>8</v>
      </c>
      <c r="E1219" s="53" t="s">
        <v>65</v>
      </c>
      <c r="F1219" t="str">
        <f t="shared" si="16"/>
        <v>44914710</v>
      </c>
      <c r="G1219" t="s">
        <v>2283</v>
      </c>
      <c r="H1219" t="s">
        <v>2276</v>
      </c>
      <c r="I1219" t="s">
        <v>2276</v>
      </c>
    </row>
    <row r="1220" spans="1:9" hidden="1" outlineLevel="1" x14ac:dyDescent="0.2">
      <c r="A1220" s="51" t="s">
        <v>3020</v>
      </c>
      <c r="B1220" s="164">
        <v>44914</v>
      </c>
      <c r="C1220" s="52">
        <v>32000</v>
      </c>
      <c r="D1220" s="53" t="s">
        <v>7</v>
      </c>
      <c r="E1220" s="53" t="s">
        <v>66</v>
      </c>
      <c r="F1220" t="str">
        <f t="shared" si="16"/>
        <v>4491432000</v>
      </c>
      <c r="G1220" t="s">
        <v>2209</v>
      </c>
      <c r="H1220" t="s">
        <v>2244</v>
      </c>
      <c r="I1220" t="s">
        <v>2209</v>
      </c>
    </row>
    <row r="1221" spans="1:9" hidden="1" outlineLevel="1" x14ac:dyDescent="0.2">
      <c r="A1221" s="51" t="s">
        <v>3020</v>
      </c>
      <c r="B1221" s="164">
        <v>44914</v>
      </c>
      <c r="C1221" s="52">
        <v>16810</v>
      </c>
      <c r="D1221" s="53" t="s">
        <v>67</v>
      </c>
      <c r="E1221" s="53" t="s">
        <v>68</v>
      </c>
      <c r="F1221" t="str">
        <f t="shared" si="16"/>
        <v>4491416810</v>
      </c>
      <c r="G1221" t="s">
        <v>2428</v>
      </c>
      <c r="H1221" t="s">
        <v>2246</v>
      </c>
      <c r="I1221" t="s">
        <v>2266</v>
      </c>
    </row>
    <row r="1222" spans="1:9" hidden="1" outlineLevel="1" x14ac:dyDescent="0.2">
      <c r="A1222" s="51" t="s">
        <v>3020</v>
      </c>
      <c r="B1222" s="164">
        <v>44914</v>
      </c>
      <c r="C1222" s="52">
        <v>128</v>
      </c>
      <c r="D1222" s="53" t="s">
        <v>7</v>
      </c>
      <c r="E1222" s="53" t="s">
        <v>69</v>
      </c>
      <c r="F1222" t="str">
        <f t="shared" si="16"/>
        <v>44914128</v>
      </c>
      <c r="G1222" t="s">
        <v>2204</v>
      </c>
      <c r="H1222" t="s">
        <v>2248</v>
      </c>
      <c r="I1222" t="s">
        <v>2262</v>
      </c>
    </row>
    <row r="1223" spans="1:9" hidden="1" outlineLevel="1" x14ac:dyDescent="0.2">
      <c r="A1223" s="51" t="s">
        <v>3020</v>
      </c>
      <c r="B1223" s="164">
        <v>44911</v>
      </c>
      <c r="C1223" s="52">
        <v>6770</v>
      </c>
      <c r="D1223" s="53" t="s">
        <v>7</v>
      </c>
      <c r="E1223" s="53" t="s">
        <v>70</v>
      </c>
      <c r="F1223" t="str">
        <f t="shared" si="16"/>
        <v>449116770</v>
      </c>
      <c r="G1223" s="274" t="s">
        <v>2228</v>
      </c>
      <c r="H1223" s="274" t="s">
        <v>2276</v>
      </c>
      <c r="I1223" s="274" t="s">
        <v>2276</v>
      </c>
    </row>
    <row r="1224" spans="1:9" hidden="1" outlineLevel="1" x14ac:dyDescent="0.2">
      <c r="A1224" s="51" t="s">
        <v>3020</v>
      </c>
      <c r="B1224" s="164">
        <v>44911</v>
      </c>
      <c r="C1224" s="52">
        <v>32488</v>
      </c>
      <c r="D1224" s="53" t="s">
        <v>7</v>
      </c>
      <c r="E1224" s="53" t="s">
        <v>71</v>
      </c>
      <c r="F1224" t="str">
        <f t="shared" si="16"/>
        <v>4491132488</v>
      </c>
      <c r="G1224" s="274" t="s">
        <v>2228</v>
      </c>
      <c r="H1224" s="274" t="s">
        <v>2276</v>
      </c>
      <c r="I1224" s="274" t="s">
        <v>2276</v>
      </c>
    </row>
    <row r="1225" spans="1:9" hidden="1" outlineLevel="1" x14ac:dyDescent="0.2">
      <c r="A1225" s="51" t="s">
        <v>3020</v>
      </c>
      <c r="B1225" s="164">
        <v>44910</v>
      </c>
      <c r="C1225" s="52">
        <v>35186.89</v>
      </c>
      <c r="D1225" s="53" t="s">
        <v>72</v>
      </c>
      <c r="E1225" s="53" t="s">
        <v>73</v>
      </c>
      <c r="F1225" t="str">
        <f t="shared" si="16"/>
        <v>4491035186,89</v>
      </c>
      <c r="G1225" t="s">
        <v>2206</v>
      </c>
      <c r="H1225" t="s">
        <v>2244</v>
      </c>
      <c r="I1225" t="s">
        <v>2209</v>
      </c>
    </row>
    <row r="1226" spans="1:9" hidden="1" outlineLevel="1" x14ac:dyDescent="0.2">
      <c r="A1226" s="51" t="s">
        <v>3020</v>
      </c>
      <c r="B1226" s="164">
        <v>44910</v>
      </c>
      <c r="C1226" s="52">
        <v>13495.9</v>
      </c>
      <c r="D1226" s="53" t="s">
        <v>72</v>
      </c>
      <c r="E1226" s="53" t="s">
        <v>74</v>
      </c>
      <c r="F1226" t="str">
        <f t="shared" si="16"/>
        <v>4491013495,9</v>
      </c>
      <c r="G1226" t="s">
        <v>2206</v>
      </c>
      <c r="H1226" t="s">
        <v>2244</v>
      </c>
      <c r="I1226" t="s">
        <v>2209</v>
      </c>
    </row>
    <row r="1227" spans="1:9" hidden="1" outlineLevel="1" x14ac:dyDescent="0.2">
      <c r="A1227" s="51" t="s">
        <v>3020</v>
      </c>
      <c r="B1227" s="164">
        <v>44910</v>
      </c>
      <c r="C1227" s="52">
        <v>30000</v>
      </c>
      <c r="D1227" s="53" t="s">
        <v>16</v>
      </c>
      <c r="E1227" s="53" t="s">
        <v>75</v>
      </c>
      <c r="F1227" t="str">
        <f t="shared" si="16"/>
        <v>4491030000</v>
      </c>
      <c r="G1227" t="s">
        <v>2209</v>
      </c>
      <c r="H1227" t="s">
        <v>2244</v>
      </c>
      <c r="I1227" t="s">
        <v>2209</v>
      </c>
    </row>
    <row r="1228" spans="1:9" hidden="1" outlineLevel="1" x14ac:dyDescent="0.2">
      <c r="A1228" s="51" t="s">
        <v>3020</v>
      </c>
      <c r="B1228" s="164">
        <v>44910</v>
      </c>
      <c r="C1228" s="52">
        <v>120000</v>
      </c>
      <c r="D1228" s="53" t="s">
        <v>32</v>
      </c>
      <c r="E1228" s="53" t="s">
        <v>76</v>
      </c>
      <c r="F1228" t="str">
        <f t="shared" si="16"/>
        <v>44910120000</v>
      </c>
      <c r="G1228" t="s">
        <v>2222</v>
      </c>
      <c r="H1228" t="s">
        <v>2248</v>
      </c>
      <c r="I1228" t="s">
        <v>2269</v>
      </c>
    </row>
    <row r="1229" spans="1:9" hidden="1" outlineLevel="1" x14ac:dyDescent="0.2">
      <c r="A1229" s="51" t="s">
        <v>3020</v>
      </c>
      <c r="B1229" s="164">
        <v>44910</v>
      </c>
      <c r="C1229" s="52">
        <v>537.04999999999995</v>
      </c>
      <c r="D1229" s="53" t="s">
        <v>77</v>
      </c>
      <c r="E1229" s="53" t="s">
        <v>78</v>
      </c>
      <c r="F1229" t="str">
        <f t="shared" si="16"/>
        <v>44910537,05</v>
      </c>
      <c r="G1229" t="s">
        <v>2206</v>
      </c>
      <c r="H1229" t="s">
        <v>2244</v>
      </c>
      <c r="I1229" t="s">
        <v>2209</v>
      </c>
    </row>
    <row r="1230" spans="1:9" hidden="1" outlineLevel="1" x14ac:dyDescent="0.2">
      <c r="A1230" s="51" t="s">
        <v>3020</v>
      </c>
      <c r="B1230" s="164">
        <v>44910</v>
      </c>
      <c r="C1230" s="52">
        <v>1611.24</v>
      </c>
      <c r="D1230" s="53" t="s">
        <v>72</v>
      </c>
      <c r="E1230" s="53" t="s">
        <v>79</v>
      </c>
      <c r="F1230" t="str">
        <f t="shared" si="16"/>
        <v>449101611,24</v>
      </c>
      <c r="G1230" t="s">
        <v>2206</v>
      </c>
      <c r="H1230" t="s">
        <v>2244</v>
      </c>
      <c r="I1230" t="s">
        <v>2209</v>
      </c>
    </row>
    <row r="1231" spans="1:9" hidden="1" outlineLevel="1" x14ac:dyDescent="0.2">
      <c r="A1231" s="51" t="s">
        <v>3020</v>
      </c>
      <c r="B1231" s="164">
        <v>44910</v>
      </c>
      <c r="C1231" s="52">
        <v>40000</v>
      </c>
      <c r="D1231" s="53" t="s">
        <v>32</v>
      </c>
      <c r="E1231" s="53" t="s">
        <v>76</v>
      </c>
      <c r="F1231" t="str">
        <f t="shared" si="16"/>
        <v>4491040000</v>
      </c>
      <c r="G1231" t="s">
        <v>2222</v>
      </c>
      <c r="H1231" t="s">
        <v>2248</v>
      </c>
      <c r="I1231" t="s">
        <v>2269</v>
      </c>
    </row>
    <row r="1232" spans="1:9" hidden="1" outlineLevel="1" x14ac:dyDescent="0.2">
      <c r="A1232" s="51" t="s">
        <v>3020</v>
      </c>
      <c r="B1232" s="164">
        <v>44910</v>
      </c>
      <c r="C1232" s="52">
        <v>300</v>
      </c>
      <c r="D1232" s="53" t="s">
        <v>7</v>
      </c>
      <c r="E1232" s="53" t="s">
        <v>12</v>
      </c>
      <c r="F1232" t="str">
        <f t="shared" si="16"/>
        <v>44910300</v>
      </c>
      <c r="G1232" t="s">
        <v>2204</v>
      </c>
      <c r="H1232" t="s">
        <v>2248</v>
      </c>
      <c r="I1232" t="s">
        <v>2262</v>
      </c>
    </row>
    <row r="1233" spans="1:10" hidden="1" outlineLevel="1" x14ac:dyDescent="0.2">
      <c r="A1233" s="51" t="s">
        <v>3020</v>
      </c>
      <c r="B1233" s="164">
        <v>44908</v>
      </c>
      <c r="C1233" s="52">
        <v>86781.82</v>
      </c>
      <c r="D1233" t="s">
        <v>21</v>
      </c>
      <c r="E1233" s="53" t="s">
        <v>80</v>
      </c>
      <c r="F1233" t="str">
        <f t="shared" si="16"/>
        <v>4490886781,82</v>
      </c>
      <c r="G1233" t="s">
        <v>2235</v>
      </c>
      <c r="H1233" t="s">
        <v>2248</v>
      </c>
      <c r="I1233" t="s">
        <v>2235</v>
      </c>
    </row>
    <row r="1234" spans="1:10" hidden="1" outlineLevel="1" x14ac:dyDescent="0.2">
      <c r="A1234" s="51" t="s">
        <v>3020</v>
      </c>
      <c r="B1234" s="164">
        <v>44907</v>
      </c>
      <c r="C1234" s="52">
        <v>18046</v>
      </c>
      <c r="D1234" s="53" t="s">
        <v>8</v>
      </c>
      <c r="E1234" s="53" t="s">
        <v>81</v>
      </c>
      <c r="F1234" t="str">
        <f t="shared" si="16"/>
        <v>4490718046</v>
      </c>
      <c r="G1234" t="s">
        <v>2284</v>
      </c>
      <c r="H1234" t="s">
        <v>2248</v>
      </c>
      <c r="I1234" t="s">
        <v>2271</v>
      </c>
    </row>
    <row r="1235" spans="1:10" hidden="1" outlineLevel="1" x14ac:dyDescent="0.2">
      <c r="A1235" s="51" t="s">
        <v>3020</v>
      </c>
      <c r="B1235" s="164">
        <v>44907</v>
      </c>
      <c r="C1235" s="52">
        <v>52.5</v>
      </c>
      <c r="D1235" s="53" t="s">
        <v>7</v>
      </c>
      <c r="E1235" s="53" t="s">
        <v>12</v>
      </c>
      <c r="F1235" t="str">
        <f t="shared" si="16"/>
        <v>4490752,5</v>
      </c>
      <c r="G1235" t="s">
        <v>2204</v>
      </c>
      <c r="H1235" t="s">
        <v>2248</v>
      </c>
      <c r="I1235" t="s">
        <v>2262</v>
      </c>
    </row>
    <row r="1236" spans="1:10" hidden="1" outlineLevel="1" x14ac:dyDescent="0.2">
      <c r="A1236" s="51" t="s">
        <v>3020</v>
      </c>
      <c r="B1236" s="164">
        <v>44907</v>
      </c>
      <c r="C1236" s="52">
        <v>5385</v>
      </c>
      <c r="D1236" s="53" t="s">
        <v>7</v>
      </c>
      <c r="E1236" s="53" t="s">
        <v>82</v>
      </c>
      <c r="F1236" t="str">
        <f t="shared" si="16"/>
        <v>449075385</v>
      </c>
      <c r="G1236" s="274" t="s">
        <v>2228</v>
      </c>
      <c r="H1236" s="274" t="s">
        <v>2276</v>
      </c>
      <c r="I1236" s="274" t="s">
        <v>2276</v>
      </c>
    </row>
    <row r="1237" spans="1:10" hidden="1" outlineLevel="1" x14ac:dyDescent="0.2">
      <c r="A1237" s="51" t="s">
        <v>3020</v>
      </c>
      <c r="B1237" s="164">
        <v>44907</v>
      </c>
      <c r="C1237" s="52">
        <v>50000</v>
      </c>
      <c r="D1237" s="53" t="s">
        <v>9</v>
      </c>
      <c r="E1237" s="53" t="s">
        <v>83</v>
      </c>
      <c r="F1237" t="str">
        <f t="shared" si="16"/>
        <v>4490750000</v>
      </c>
      <c r="G1237" t="s">
        <v>2213</v>
      </c>
      <c r="H1237" t="s">
        <v>2248</v>
      </c>
      <c r="I1237" t="s">
        <v>2213</v>
      </c>
    </row>
    <row r="1238" spans="1:10" hidden="1" outlineLevel="1" x14ac:dyDescent="0.2">
      <c r="A1238" s="51" t="s">
        <v>3020</v>
      </c>
      <c r="B1238" s="164">
        <v>44907</v>
      </c>
      <c r="C1238" s="52">
        <v>20000</v>
      </c>
      <c r="D1238" s="53" t="s">
        <v>9</v>
      </c>
      <c r="E1238" s="53" t="s">
        <v>84</v>
      </c>
      <c r="F1238" t="str">
        <f t="shared" si="16"/>
        <v>4490720000</v>
      </c>
      <c r="G1238" t="s">
        <v>2213</v>
      </c>
      <c r="H1238" t="s">
        <v>2248</v>
      </c>
      <c r="I1238" t="s">
        <v>2213</v>
      </c>
    </row>
    <row r="1239" spans="1:10" hidden="1" outlineLevel="1" x14ac:dyDescent="0.2">
      <c r="A1239" s="51" t="s">
        <v>3020</v>
      </c>
      <c r="B1239" s="164">
        <v>44904</v>
      </c>
      <c r="C1239" s="52">
        <v>7220.89</v>
      </c>
      <c r="D1239" s="53" t="s">
        <v>25</v>
      </c>
      <c r="E1239" s="53" t="s">
        <v>85</v>
      </c>
      <c r="F1239" t="str">
        <f t="shared" si="16"/>
        <v>449047220,89</v>
      </c>
      <c r="G1239" t="s">
        <v>2221</v>
      </c>
      <c r="H1239" t="s">
        <v>2248</v>
      </c>
      <c r="I1239" t="s">
        <v>2267</v>
      </c>
    </row>
    <row r="1240" spans="1:10" hidden="1" outlineLevel="1" x14ac:dyDescent="0.2">
      <c r="A1240" s="51" t="s">
        <v>3020</v>
      </c>
      <c r="B1240" s="164">
        <v>44904</v>
      </c>
      <c r="C1240" s="52">
        <v>87279.92</v>
      </c>
      <c r="D1240" s="53" t="s">
        <v>24</v>
      </c>
      <c r="E1240" s="53" t="s">
        <v>86</v>
      </c>
      <c r="F1240" t="str">
        <f t="shared" si="16"/>
        <v>4490487279,92</v>
      </c>
      <c r="G1240" t="s">
        <v>2203</v>
      </c>
      <c r="H1240" t="s">
        <v>2248</v>
      </c>
      <c r="I1240" t="s">
        <v>2273</v>
      </c>
    </row>
    <row r="1241" spans="1:10" hidden="1" outlineLevel="1" x14ac:dyDescent="0.2">
      <c r="A1241" s="51" t="s">
        <v>3020</v>
      </c>
      <c r="B1241" s="164">
        <v>44904</v>
      </c>
      <c r="C1241" s="52">
        <v>7000</v>
      </c>
      <c r="D1241" s="53" t="s">
        <v>17</v>
      </c>
      <c r="E1241" s="53" t="s">
        <v>87</v>
      </c>
      <c r="F1241" t="str">
        <f t="shared" si="16"/>
        <v>449047000</v>
      </c>
      <c r="G1241" t="s">
        <v>2240</v>
      </c>
      <c r="H1241" t="s">
        <v>2248</v>
      </c>
      <c r="I1241" t="s">
        <v>2267</v>
      </c>
    </row>
    <row r="1242" spans="1:10" hidden="1" outlineLevel="1" x14ac:dyDescent="0.2">
      <c r="A1242" s="51" t="s">
        <v>3020</v>
      </c>
      <c r="B1242" s="164">
        <v>44904</v>
      </c>
      <c r="C1242" s="52">
        <v>7500</v>
      </c>
      <c r="D1242" s="53" t="s">
        <v>88</v>
      </c>
      <c r="E1242" s="53" t="s">
        <v>89</v>
      </c>
      <c r="F1242" t="str">
        <f t="shared" si="16"/>
        <v>449047500</v>
      </c>
      <c r="G1242" t="s">
        <v>2201</v>
      </c>
      <c r="H1242" t="s">
        <v>2248</v>
      </c>
      <c r="I1242" t="s">
        <v>2265</v>
      </c>
    </row>
    <row r="1243" spans="1:10" hidden="1" outlineLevel="1" x14ac:dyDescent="0.2">
      <c r="A1243" s="51" t="s">
        <v>3020</v>
      </c>
      <c r="B1243" s="164">
        <v>44904</v>
      </c>
      <c r="C1243" s="52">
        <v>13400</v>
      </c>
      <c r="D1243" s="53" t="s">
        <v>22</v>
      </c>
      <c r="E1243" s="53" t="s">
        <v>90</v>
      </c>
      <c r="F1243" t="str">
        <f t="shared" si="16"/>
        <v>4490413400</v>
      </c>
      <c r="G1243" t="s">
        <v>2227</v>
      </c>
      <c r="H1243" t="s">
        <v>2276</v>
      </c>
      <c r="I1243" t="s">
        <v>2268</v>
      </c>
      <c r="J1243"/>
    </row>
    <row r="1244" spans="1:10" hidden="1" outlineLevel="1" x14ac:dyDescent="0.2">
      <c r="A1244" s="51" t="s">
        <v>3020</v>
      </c>
      <c r="B1244" s="164">
        <v>44903</v>
      </c>
      <c r="C1244" s="52">
        <v>20000</v>
      </c>
      <c r="D1244" s="53" t="s">
        <v>7</v>
      </c>
      <c r="E1244" s="53" t="s">
        <v>91</v>
      </c>
      <c r="F1244" t="str">
        <f t="shared" si="16"/>
        <v>4490320000</v>
      </c>
      <c r="G1244" t="s">
        <v>2238</v>
      </c>
      <c r="H1244" t="s">
        <v>2246</v>
      </c>
      <c r="I1244" t="s">
        <v>2266</v>
      </c>
    </row>
    <row r="1245" spans="1:10" hidden="1" outlineLevel="1" x14ac:dyDescent="0.2">
      <c r="A1245" s="51" t="s">
        <v>3020</v>
      </c>
      <c r="B1245" s="164">
        <v>44903</v>
      </c>
      <c r="C1245" s="52">
        <v>300</v>
      </c>
      <c r="D1245" s="53" t="s">
        <v>7</v>
      </c>
      <c r="E1245" s="53" t="s">
        <v>92</v>
      </c>
      <c r="F1245" t="str">
        <f t="shared" si="16"/>
        <v>44903300</v>
      </c>
      <c r="G1245" t="s">
        <v>2204</v>
      </c>
      <c r="H1245" t="s">
        <v>2248</v>
      </c>
      <c r="I1245" t="s">
        <v>2262</v>
      </c>
    </row>
    <row r="1246" spans="1:10" hidden="1" outlineLevel="1" x14ac:dyDescent="0.2">
      <c r="A1246" s="51" t="s">
        <v>3020</v>
      </c>
      <c r="B1246" s="164">
        <v>44903</v>
      </c>
      <c r="C1246" s="52">
        <v>300</v>
      </c>
      <c r="D1246" s="53" t="s">
        <v>7</v>
      </c>
      <c r="E1246" s="53" t="s">
        <v>92</v>
      </c>
      <c r="F1246" t="str">
        <f t="shared" si="16"/>
        <v>44903300</v>
      </c>
      <c r="G1246" t="s">
        <v>2204</v>
      </c>
      <c r="H1246" t="s">
        <v>2248</v>
      </c>
      <c r="I1246" t="s">
        <v>2262</v>
      </c>
    </row>
    <row r="1247" spans="1:10" hidden="1" outlineLevel="1" x14ac:dyDescent="0.2">
      <c r="A1247" s="51" t="s">
        <v>3020</v>
      </c>
      <c r="B1247" s="164">
        <v>44903</v>
      </c>
      <c r="C1247" s="52">
        <v>20000</v>
      </c>
      <c r="D1247" s="53" t="s">
        <v>7</v>
      </c>
      <c r="E1247" s="53" t="s">
        <v>91</v>
      </c>
      <c r="F1247" t="str">
        <f t="shared" si="16"/>
        <v>4490320000</v>
      </c>
      <c r="G1247" t="s">
        <v>2238</v>
      </c>
      <c r="H1247" t="s">
        <v>2246</v>
      </c>
      <c r="I1247" t="s">
        <v>2266</v>
      </c>
    </row>
    <row r="1248" spans="1:10" hidden="1" outlineLevel="1" x14ac:dyDescent="0.2">
      <c r="A1248" s="51" t="s">
        <v>3020</v>
      </c>
      <c r="B1248" s="164">
        <v>44902</v>
      </c>
      <c r="C1248" s="52">
        <v>5057.43</v>
      </c>
      <c r="D1248" s="53" t="s">
        <v>7</v>
      </c>
      <c r="E1248" s="53" t="s">
        <v>93</v>
      </c>
      <c r="F1248" t="str">
        <f t="shared" si="16"/>
        <v>449025057,43</v>
      </c>
      <c r="G1248" t="s">
        <v>2426</v>
      </c>
      <c r="H1248" t="s">
        <v>2248</v>
      </c>
      <c r="I1248" t="s">
        <v>2427</v>
      </c>
    </row>
    <row r="1249" spans="1:9" hidden="1" outlineLevel="1" x14ac:dyDescent="0.2">
      <c r="A1249" s="51" t="s">
        <v>3020</v>
      </c>
      <c r="B1249" s="164">
        <v>44901</v>
      </c>
      <c r="C1249" s="52">
        <v>70000</v>
      </c>
      <c r="D1249" s="53" t="s">
        <v>15</v>
      </c>
      <c r="E1249" s="53" t="s">
        <v>94</v>
      </c>
      <c r="F1249" t="str">
        <f t="shared" si="16"/>
        <v>4490170000</v>
      </c>
      <c r="G1249" t="s">
        <v>2202</v>
      </c>
      <c r="H1249" t="s">
        <v>2248</v>
      </c>
      <c r="I1249" t="s">
        <v>2268</v>
      </c>
    </row>
    <row r="1250" spans="1:9" hidden="1" outlineLevel="1" x14ac:dyDescent="0.2">
      <c r="A1250" s="51" t="s">
        <v>3020</v>
      </c>
      <c r="B1250" s="164">
        <v>44900</v>
      </c>
      <c r="C1250" s="52">
        <v>4727</v>
      </c>
      <c r="D1250" s="53" t="s">
        <v>95</v>
      </c>
      <c r="E1250" s="53" t="s">
        <v>96</v>
      </c>
      <c r="F1250" t="str">
        <f t="shared" si="16"/>
        <v>449004727</v>
      </c>
      <c r="G1250" t="s">
        <v>2215</v>
      </c>
      <c r="H1250" t="s">
        <v>2244</v>
      </c>
      <c r="I1250" t="s">
        <v>2209</v>
      </c>
    </row>
    <row r="1251" spans="1:9" hidden="1" outlineLevel="1" x14ac:dyDescent="0.2">
      <c r="A1251" s="51" t="s">
        <v>3020</v>
      </c>
      <c r="B1251" s="164">
        <v>44900</v>
      </c>
      <c r="C1251" s="52">
        <v>1200</v>
      </c>
      <c r="D1251" s="53" t="s">
        <v>8</v>
      </c>
      <c r="E1251" s="53" t="s">
        <v>97</v>
      </c>
      <c r="F1251" t="str">
        <f t="shared" si="16"/>
        <v>449001200</v>
      </c>
      <c r="G1251" t="s">
        <v>2283</v>
      </c>
      <c r="H1251" t="s">
        <v>2276</v>
      </c>
      <c r="I1251" t="s">
        <v>2276</v>
      </c>
    </row>
    <row r="1252" spans="1:9" hidden="1" outlineLevel="1" x14ac:dyDescent="0.2">
      <c r="A1252" s="51" t="s">
        <v>3020</v>
      </c>
      <c r="B1252" s="164">
        <v>44900</v>
      </c>
      <c r="C1252" s="52">
        <v>15000</v>
      </c>
      <c r="D1252" s="53" t="s">
        <v>15</v>
      </c>
      <c r="E1252" s="53" t="s">
        <v>98</v>
      </c>
      <c r="F1252" t="str">
        <f t="shared" si="16"/>
        <v>4490015000</v>
      </c>
      <c r="G1252" t="s">
        <v>2222</v>
      </c>
      <c r="H1252" t="s">
        <v>2248</v>
      </c>
      <c r="I1252" t="s">
        <v>2269</v>
      </c>
    </row>
    <row r="1253" spans="1:9" hidden="1" outlineLevel="1" x14ac:dyDescent="0.2">
      <c r="A1253" s="51" t="s">
        <v>3020</v>
      </c>
      <c r="B1253" s="164">
        <v>44896</v>
      </c>
      <c r="C1253" s="52">
        <v>54584.05</v>
      </c>
      <c r="D1253" s="53" t="s">
        <v>7</v>
      </c>
      <c r="E1253" s="53" t="s">
        <v>99</v>
      </c>
      <c r="F1253" t="str">
        <f t="shared" si="16"/>
        <v>4489654584,05</v>
      </c>
      <c r="G1253" t="s">
        <v>2209</v>
      </c>
      <c r="H1253" t="s">
        <v>2244</v>
      </c>
      <c r="I1253" t="s">
        <v>2209</v>
      </c>
    </row>
    <row r="1254" spans="1:9" hidden="1" outlineLevel="1" x14ac:dyDescent="0.2">
      <c r="A1254" s="51" t="s">
        <v>3020</v>
      </c>
      <c r="B1254" s="164">
        <v>44896</v>
      </c>
      <c r="C1254" s="52">
        <v>12167</v>
      </c>
      <c r="D1254" s="53" t="s">
        <v>72</v>
      </c>
      <c r="E1254" s="53" t="s">
        <v>100</v>
      </c>
      <c r="F1254" t="str">
        <f t="shared" si="16"/>
        <v>4489612167</v>
      </c>
      <c r="G1254" t="s">
        <v>2205</v>
      </c>
      <c r="H1254" t="s">
        <v>2244</v>
      </c>
      <c r="I1254" t="s">
        <v>2209</v>
      </c>
    </row>
    <row r="1255" spans="1:9" hidden="1" outlineLevel="1" x14ac:dyDescent="0.2">
      <c r="A1255" s="51" t="s">
        <v>3020</v>
      </c>
      <c r="B1255" s="164">
        <v>44896</v>
      </c>
      <c r="C1255" s="52">
        <v>23777</v>
      </c>
      <c r="D1255" s="53" t="s">
        <v>72</v>
      </c>
      <c r="E1255" s="53" t="s">
        <v>100</v>
      </c>
      <c r="F1255" t="str">
        <f t="shared" si="16"/>
        <v>4489623777</v>
      </c>
      <c r="G1255" t="s">
        <v>2205</v>
      </c>
      <c r="H1255" t="s">
        <v>2244</v>
      </c>
      <c r="I1255" t="s">
        <v>2209</v>
      </c>
    </row>
    <row r="1256" spans="1:9" hidden="1" outlineLevel="1" x14ac:dyDescent="0.2">
      <c r="A1256" s="51" t="s">
        <v>3020</v>
      </c>
      <c r="B1256" s="164">
        <v>44896</v>
      </c>
      <c r="C1256" s="52">
        <v>990</v>
      </c>
      <c r="D1256" s="53" t="s">
        <v>7</v>
      </c>
      <c r="E1256" s="53" t="s">
        <v>101</v>
      </c>
      <c r="F1256" t="str">
        <f t="shared" si="16"/>
        <v>44896990</v>
      </c>
      <c r="G1256" t="s">
        <v>2204</v>
      </c>
      <c r="H1256" t="s">
        <v>2248</v>
      </c>
      <c r="I1256" t="s">
        <v>2262</v>
      </c>
    </row>
    <row r="1257" spans="1:9" hidden="1" outlineLevel="1" x14ac:dyDescent="0.2">
      <c r="A1257" s="51" t="s">
        <v>3020</v>
      </c>
      <c r="B1257" s="164">
        <v>44896</v>
      </c>
      <c r="C1257" s="52">
        <v>35250</v>
      </c>
      <c r="D1257" s="53" t="s">
        <v>16</v>
      </c>
      <c r="E1257" s="53" t="s">
        <v>102</v>
      </c>
      <c r="F1257" t="str">
        <f t="shared" si="16"/>
        <v>4489635250</v>
      </c>
      <c r="G1257" t="s">
        <v>2209</v>
      </c>
      <c r="H1257" t="s">
        <v>2244</v>
      </c>
      <c r="I1257" t="s">
        <v>2209</v>
      </c>
    </row>
    <row r="1258" spans="1:9" hidden="1" outlineLevel="1" x14ac:dyDescent="0.2">
      <c r="A1258" s="51" t="s">
        <v>3020</v>
      </c>
      <c r="B1258" s="164">
        <v>44896</v>
      </c>
      <c r="C1258" s="52">
        <v>218.34</v>
      </c>
      <c r="D1258" s="53" t="s">
        <v>7</v>
      </c>
      <c r="E1258" s="53" t="s">
        <v>103</v>
      </c>
      <c r="F1258" t="str">
        <f t="shared" si="16"/>
        <v>44896218,34</v>
      </c>
      <c r="G1258" t="s">
        <v>2204</v>
      </c>
      <c r="H1258" t="s">
        <v>2248</v>
      </c>
      <c r="I1258" t="s">
        <v>2262</v>
      </c>
    </row>
    <row r="1259" spans="1:9" hidden="1" outlineLevel="1" x14ac:dyDescent="0.2">
      <c r="A1259" s="51" t="s">
        <v>3020</v>
      </c>
      <c r="B1259" s="164">
        <v>44896</v>
      </c>
      <c r="C1259" s="52">
        <v>50000</v>
      </c>
      <c r="D1259" s="53" t="s">
        <v>14</v>
      </c>
      <c r="E1259" s="53" t="s">
        <v>104</v>
      </c>
      <c r="F1259" t="str">
        <f t="shared" si="16"/>
        <v>4489650000</v>
      </c>
      <c r="G1259" t="s">
        <v>2201</v>
      </c>
      <c r="H1259" t="s">
        <v>2248</v>
      </c>
      <c r="I1259" t="s">
        <v>2265</v>
      </c>
    </row>
    <row r="1260" spans="1:9" hidden="1" outlineLevel="1" x14ac:dyDescent="0.2">
      <c r="A1260" s="212" t="s">
        <v>3019</v>
      </c>
      <c r="B1260" s="164">
        <v>44895</v>
      </c>
      <c r="C1260" s="52">
        <v>600</v>
      </c>
      <c r="D1260" s="53" t="s">
        <v>7</v>
      </c>
      <c r="E1260" s="53" t="s">
        <v>105</v>
      </c>
      <c r="F1260" t="str">
        <f t="shared" si="16"/>
        <v>44895600</v>
      </c>
      <c r="G1260" t="s">
        <v>2204</v>
      </c>
      <c r="H1260" t="s">
        <v>2248</v>
      </c>
      <c r="I1260" t="s">
        <v>2262</v>
      </c>
    </row>
    <row r="1261" spans="1:9" hidden="1" outlineLevel="1" x14ac:dyDescent="0.2">
      <c r="A1261" s="212" t="s">
        <v>3019</v>
      </c>
      <c r="B1261" s="164">
        <v>44893</v>
      </c>
      <c r="C1261" s="52">
        <v>611.14</v>
      </c>
      <c r="D1261" s="53" t="s">
        <v>7</v>
      </c>
      <c r="E1261" s="53" t="s">
        <v>106</v>
      </c>
      <c r="F1261" t="str">
        <f t="shared" si="16"/>
        <v>44893611,14</v>
      </c>
      <c r="G1261" t="s">
        <v>2204</v>
      </c>
      <c r="H1261" t="s">
        <v>2248</v>
      </c>
      <c r="I1261" t="s">
        <v>2262</v>
      </c>
    </row>
    <row r="1262" spans="1:9" hidden="1" outlineLevel="1" x14ac:dyDescent="0.2">
      <c r="A1262" s="212" t="s">
        <v>3019</v>
      </c>
      <c r="B1262" s="164">
        <v>44893</v>
      </c>
      <c r="C1262" s="52">
        <v>152786.20000000001</v>
      </c>
      <c r="D1262" s="53" t="s">
        <v>7</v>
      </c>
      <c r="E1262" s="53" t="s">
        <v>107</v>
      </c>
      <c r="F1262" t="str">
        <f t="shared" si="16"/>
        <v>44893152786,2</v>
      </c>
      <c r="G1262" t="s">
        <v>2209</v>
      </c>
      <c r="H1262" t="s">
        <v>2244</v>
      </c>
      <c r="I1262" t="s">
        <v>2209</v>
      </c>
    </row>
    <row r="1263" spans="1:9" hidden="1" outlineLevel="1" x14ac:dyDescent="0.2">
      <c r="A1263" s="212" t="s">
        <v>3019</v>
      </c>
      <c r="B1263" s="164">
        <v>44890</v>
      </c>
      <c r="C1263" s="52">
        <v>47247.8</v>
      </c>
      <c r="D1263" s="53" t="s">
        <v>108</v>
      </c>
      <c r="E1263" s="53" t="s">
        <v>109</v>
      </c>
      <c r="F1263" t="str">
        <f t="shared" si="16"/>
        <v>4489047247,8</v>
      </c>
      <c r="G1263" t="s">
        <v>2431</v>
      </c>
      <c r="H1263" t="s">
        <v>2429</v>
      </c>
      <c r="I1263" t="s">
        <v>2432</v>
      </c>
    </row>
    <row r="1264" spans="1:9" hidden="1" outlineLevel="1" x14ac:dyDescent="0.2">
      <c r="A1264" s="212" t="s">
        <v>3019</v>
      </c>
      <c r="B1264" s="164">
        <v>44890</v>
      </c>
      <c r="C1264" s="52">
        <v>17100</v>
      </c>
      <c r="D1264" s="53" t="s">
        <v>52</v>
      </c>
      <c r="E1264" s="53" t="s">
        <v>110</v>
      </c>
      <c r="F1264" t="str">
        <f t="shared" si="16"/>
        <v>4489017100</v>
      </c>
      <c r="G1264" t="s">
        <v>2220</v>
      </c>
      <c r="H1264" t="s">
        <v>2245</v>
      </c>
      <c r="I1264" t="s">
        <v>2272</v>
      </c>
    </row>
    <row r="1265" spans="1:9" hidden="1" outlineLevel="1" x14ac:dyDescent="0.2">
      <c r="A1265" s="212" t="s">
        <v>3019</v>
      </c>
      <c r="B1265" s="164">
        <v>44881</v>
      </c>
      <c r="C1265" s="52">
        <v>128</v>
      </c>
      <c r="D1265" s="53" t="s">
        <v>7</v>
      </c>
      <c r="E1265" s="53" t="s">
        <v>111</v>
      </c>
      <c r="F1265" t="str">
        <f t="shared" si="16"/>
        <v>44881128</v>
      </c>
      <c r="G1265" t="s">
        <v>2204</v>
      </c>
      <c r="H1265" t="s">
        <v>2248</v>
      </c>
      <c r="I1265" t="s">
        <v>2262</v>
      </c>
    </row>
    <row r="1266" spans="1:9" hidden="1" outlineLevel="1" x14ac:dyDescent="0.2">
      <c r="A1266" s="212" t="s">
        <v>3019</v>
      </c>
      <c r="B1266" s="164">
        <v>44881</v>
      </c>
      <c r="C1266" s="52">
        <v>300</v>
      </c>
      <c r="D1266" s="53" t="s">
        <v>7</v>
      </c>
      <c r="E1266" s="53" t="s">
        <v>12</v>
      </c>
      <c r="F1266" t="str">
        <f t="shared" si="16"/>
        <v>44881300</v>
      </c>
      <c r="G1266" t="s">
        <v>2204</v>
      </c>
      <c r="H1266" t="s">
        <v>2248</v>
      </c>
      <c r="I1266" t="s">
        <v>2262</v>
      </c>
    </row>
    <row r="1267" spans="1:9" hidden="1" outlineLevel="1" x14ac:dyDescent="0.2">
      <c r="A1267" s="212" t="s">
        <v>3019</v>
      </c>
      <c r="B1267" s="164">
        <v>44881</v>
      </c>
      <c r="C1267" s="52">
        <v>160000</v>
      </c>
      <c r="D1267" s="53" t="s">
        <v>32</v>
      </c>
      <c r="E1267" s="53" t="s">
        <v>76</v>
      </c>
      <c r="F1267" t="str">
        <f t="shared" si="16"/>
        <v>44881160000</v>
      </c>
      <c r="G1267" t="s">
        <v>2222</v>
      </c>
      <c r="H1267" t="s">
        <v>2248</v>
      </c>
      <c r="I1267" t="s">
        <v>2269</v>
      </c>
    </row>
    <row r="1268" spans="1:9" hidden="1" outlineLevel="1" x14ac:dyDescent="0.2">
      <c r="A1268" s="212" t="s">
        <v>3019</v>
      </c>
      <c r="B1268" s="164">
        <v>44881</v>
      </c>
      <c r="C1268" s="52">
        <v>9432.24</v>
      </c>
      <c r="D1268" s="53" t="s">
        <v>112</v>
      </c>
      <c r="E1268" s="53" t="s">
        <v>113</v>
      </c>
      <c r="F1268" t="str">
        <f t="shared" si="16"/>
        <v>448819432,24</v>
      </c>
      <c r="G1268" t="s">
        <v>2233</v>
      </c>
      <c r="H1268" t="s">
        <v>2248</v>
      </c>
      <c r="I1268" t="s">
        <v>2269</v>
      </c>
    </row>
    <row r="1269" spans="1:9" hidden="1" outlineLevel="1" x14ac:dyDescent="0.2">
      <c r="A1269" s="212" t="s">
        <v>3019</v>
      </c>
      <c r="B1269" s="164">
        <v>44881</v>
      </c>
      <c r="C1269" s="52">
        <v>160</v>
      </c>
      <c r="D1269" s="53" t="s">
        <v>7</v>
      </c>
      <c r="E1269" s="53" t="s">
        <v>114</v>
      </c>
      <c r="F1269" t="str">
        <f t="shared" si="16"/>
        <v>44881160</v>
      </c>
      <c r="G1269" t="s">
        <v>2204</v>
      </c>
      <c r="H1269" t="s">
        <v>2248</v>
      </c>
      <c r="I1269" t="s">
        <v>2262</v>
      </c>
    </row>
    <row r="1270" spans="1:9" hidden="1" outlineLevel="1" x14ac:dyDescent="0.2">
      <c r="A1270" s="212" t="s">
        <v>3019</v>
      </c>
      <c r="B1270" s="164">
        <v>44881</v>
      </c>
      <c r="C1270" s="52">
        <v>40000</v>
      </c>
      <c r="D1270" s="53" t="s">
        <v>7</v>
      </c>
      <c r="E1270" s="53" t="s">
        <v>115</v>
      </c>
      <c r="F1270" t="str">
        <f t="shared" si="16"/>
        <v>4488140000</v>
      </c>
      <c r="G1270" t="s">
        <v>2209</v>
      </c>
      <c r="H1270" t="s">
        <v>2244</v>
      </c>
      <c r="I1270" t="s">
        <v>2209</v>
      </c>
    </row>
    <row r="1271" spans="1:9" hidden="1" outlineLevel="1" x14ac:dyDescent="0.2">
      <c r="A1271" s="212" t="s">
        <v>3019</v>
      </c>
      <c r="B1271" s="164">
        <v>44881</v>
      </c>
      <c r="C1271" s="52">
        <v>5000</v>
      </c>
      <c r="D1271" s="53" t="s">
        <v>47</v>
      </c>
      <c r="E1271" s="53" t="s">
        <v>116</v>
      </c>
      <c r="F1271" t="str">
        <f t="shared" si="16"/>
        <v>448815000</v>
      </c>
      <c r="G1271" t="s">
        <v>2224</v>
      </c>
      <c r="H1271" t="s">
        <v>2248</v>
      </c>
      <c r="I1271" t="s">
        <v>2427</v>
      </c>
    </row>
    <row r="1272" spans="1:9" hidden="1" outlineLevel="1" x14ac:dyDescent="0.2">
      <c r="A1272" s="212" t="s">
        <v>3019</v>
      </c>
      <c r="B1272" s="164">
        <v>44881</v>
      </c>
      <c r="C1272" s="52">
        <v>30000</v>
      </c>
      <c r="D1272" s="53" t="s">
        <v>16</v>
      </c>
      <c r="E1272" s="53" t="s">
        <v>117</v>
      </c>
      <c r="F1272" t="str">
        <f t="shared" si="16"/>
        <v>4488130000</v>
      </c>
      <c r="G1272" t="s">
        <v>2209</v>
      </c>
      <c r="H1272" t="s">
        <v>2244</v>
      </c>
      <c r="I1272" t="s">
        <v>2209</v>
      </c>
    </row>
    <row r="1273" spans="1:9" hidden="1" outlineLevel="1" x14ac:dyDescent="0.2">
      <c r="A1273" s="212" t="s">
        <v>3019</v>
      </c>
      <c r="B1273" s="164">
        <v>44881</v>
      </c>
      <c r="C1273" s="52">
        <v>20.399999999999999</v>
      </c>
      <c r="D1273" s="53" t="s">
        <v>7</v>
      </c>
      <c r="E1273" s="53" t="s">
        <v>118</v>
      </c>
      <c r="F1273" t="str">
        <f t="shared" si="16"/>
        <v>4488120,4</v>
      </c>
      <c r="G1273" t="s">
        <v>2204</v>
      </c>
      <c r="H1273" t="s">
        <v>2248</v>
      </c>
      <c r="I1273" t="s">
        <v>2262</v>
      </c>
    </row>
    <row r="1274" spans="1:9" hidden="1" outlineLevel="1" x14ac:dyDescent="0.2">
      <c r="A1274" s="212" t="s">
        <v>3019</v>
      </c>
      <c r="B1274" s="164">
        <v>44881</v>
      </c>
      <c r="C1274" s="52">
        <v>87247.89</v>
      </c>
      <c r="D1274" s="53" t="s">
        <v>108</v>
      </c>
      <c r="E1274" s="53" t="s">
        <v>119</v>
      </c>
      <c r="F1274" t="str">
        <f t="shared" si="16"/>
        <v>4488187247,89</v>
      </c>
      <c r="G1274" t="s">
        <v>2431</v>
      </c>
      <c r="H1274" t="s">
        <v>2429</v>
      </c>
      <c r="I1274" t="s">
        <v>2432</v>
      </c>
    </row>
    <row r="1275" spans="1:9" hidden="1" outlineLevel="1" x14ac:dyDescent="0.2">
      <c r="A1275" s="212" t="s">
        <v>3019</v>
      </c>
      <c r="B1275" s="164">
        <v>44881</v>
      </c>
      <c r="C1275" s="52">
        <v>32000</v>
      </c>
      <c r="D1275" s="53" t="s">
        <v>7</v>
      </c>
      <c r="E1275" s="53" t="s">
        <v>120</v>
      </c>
      <c r="F1275" t="str">
        <f t="shared" si="16"/>
        <v>4488132000</v>
      </c>
      <c r="G1275" t="s">
        <v>2209</v>
      </c>
      <c r="H1275" t="s">
        <v>2244</v>
      </c>
      <c r="I1275" t="s">
        <v>2209</v>
      </c>
    </row>
    <row r="1276" spans="1:9" hidden="1" outlineLevel="1" x14ac:dyDescent="0.2">
      <c r="A1276" s="212" t="s">
        <v>3019</v>
      </c>
      <c r="B1276" s="165">
        <v>44881</v>
      </c>
      <c r="C1276" s="52">
        <v>5100</v>
      </c>
      <c r="D1276" s="53" t="s">
        <v>7</v>
      </c>
      <c r="E1276" s="53" t="s">
        <v>121</v>
      </c>
      <c r="F1276" t="str">
        <f t="shared" ref="F1276:F1339" si="17">B1276&amp;C1276</f>
        <v>448815100</v>
      </c>
      <c r="G1276" t="s">
        <v>2434</v>
      </c>
      <c r="H1276" t="s">
        <v>2244</v>
      </c>
      <c r="I1276" t="s">
        <v>2209</v>
      </c>
    </row>
    <row r="1277" spans="1:9" hidden="1" outlineLevel="1" x14ac:dyDescent="0.2">
      <c r="A1277" s="212" t="s">
        <v>3019</v>
      </c>
      <c r="B1277" s="164">
        <v>44879</v>
      </c>
      <c r="C1277" s="52">
        <v>6800</v>
      </c>
      <c r="D1277" s="53" t="s">
        <v>5</v>
      </c>
      <c r="E1277" s="53" t="s">
        <v>122</v>
      </c>
      <c r="F1277" t="str">
        <f t="shared" si="17"/>
        <v>448796800</v>
      </c>
      <c r="G1277" t="s">
        <v>2240</v>
      </c>
      <c r="H1277" t="s">
        <v>2248</v>
      </c>
      <c r="I1277" t="s">
        <v>2267</v>
      </c>
    </row>
    <row r="1278" spans="1:9" hidden="1" outlineLevel="1" x14ac:dyDescent="0.2">
      <c r="A1278" s="212" t="s">
        <v>3019</v>
      </c>
      <c r="B1278" s="164">
        <v>44879</v>
      </c>
      <c r="C1278" s="52">
        <v>99464.54</v>
      </c>
      <c r="D1278" t="s">
        <v>21</v>
      </c>
      <c r="E1278" s="53" t="s">
        <v>123</v>
      </c>
      <c r="F1278" t="str">
        <f t="shared" si="17"/>
        <v>4487999464,54</v>
      </c>
      <c r="G1278" t="s">
        <v>2235</v>
      </c>
      <c r="H1278" t="s">
        <v>2248</v>
      </c>
      <c r="I1278" t="s">
        <v>2235</v>
      </c>
    </row>
    <row r="1279" spans="1:9" hidden="1" outlineLevel="1" x14ac:dyDescent="0.2">
      <c r="A1279" s="212" t="s">
        <v>3019</v>
      </c>
      <c r="B1279" s="164">
        <v>44879</v>
      </c>
      <c r="C1279" s="52">
        <v>7242.7</v>
      </c>
      <c r="D1279" s="53" t="s">
        <v>25</v>
      </c>
      <c r="E1279" s="53" t="s">
        <v>124</v>
      </c>
      <c r="F1279" t="str">
        <f t="shared" si="17"/>
        <v>448797242,7</v>
      </c>
      <c r="G1279" t="s">
        <v>2221</v>
      </c>
      <c r="H1279" t="s">
        <v>2248</v>
      </c>
      <c r="I1279" t="s">
        <v>2267</v>
      </c>
    </row>
    <row r="1280" spans="1:9" hidden="1" outlineLevel="1" x14ac:dyDescent="0.2">
      <c r="A1280" s="212" t="s">
        <v>3019</v>
      </c>
      <c r="B1280" s="164">
        <v>44879</v>
      </c>
      <c r="C1280" s="52">
        <v>11717.5</v>
      </c>
      <c r="D1280" s="53" t="s">
        <v>112</v>
      </c>
      <c r="E1280" s="53" t="s">
        <v>125</v>
      </c>
      <c r="F1280" t="str">
        <f t="shared" si="17"/>
        <v>4487911717,5</v>
      </c>
      <c r="G1280" t="s">
        <v>2233</v>
      </c>
      <c r="H1280" t="s">
        <v>2248</v>
      </c>
      <c r="I1280" t="s">
        <v>2269</v>
      </c>
    </row>
    <row r="1281" spans="1:9" hidden="1" outlineLevel="1" x14ac:dyDescent="0.2">
      <c r="A1281" s="212" t="s">
        <v>3019</v>
      </c>
      <c r="B1281" s="164">
        <v>44879</v>
      </c>
      <c r="C1281" s="52">
        <v>409226</v>
      </c>
      <c r="D1281" s="53" t="s">
        <v>28</v>
      </c>
      <c r="E1281" s="53" t="s">
        <v>126</v>
      </c>
      <c r="F1281" t="str">
        <f t="shared" si="17"/>
        <v>44879409226</v>
      </c>
      <c r="G1281" t="s">
        <v>2236</v>
      </c>
      <c r="H1281" t="s">
        <v>2248</v>
      </c>
      <c r="I1281" t="s">
        <v>2236</v>
      </c>
    </row>
    <row r="1282" spans="1:9" hidden="1" outlineLevel="1" x14ac:dyDescent="0.2">
      <c r="A1282" s="212" t="s">
        <v>3019</v>
      </c>
      <c r="B1282" s="164">
        <v>44879</v>
      </c>
      <c r="C1282" s="52">
        <v>100707.6</v>
      </c>
      <c r="D1282" s="53" t="s">
        <v>24</v>
      </c>
      <c r="E1282" s="53" t="s">
        <v>127</v>
      </c>
      <c r="F1282" t="str">
        <f t="shared" si="17"/>
        <v>44879100707,6</v>
      </c>
      <c r="G1282" t="s">
        <v>2203</v>
      </c>
      <c r="H1282" t="s">
        <v>2248</v>
      </c>
      <c r="I1282" t="s">
        <v>2273</v>
      </c>
    </row>
    <row r="1283" spans="1:9" hidden="1" outlineLevel="1" x14ac:dyDescent="0.2">
      <c r="A1283" s="212" t="s">
        <v>3019</v>
      </c>
      <c r="B1283" s="164">
        <v>44877</v>
      </c>
      <c r="C1283" s="52">
        <v>708</v>
      </c>
      <c r="D1283" s="53" t="s">
        <v>7</v>
      </c>
      <c r="E1283" s="53" t="s">
        <v>128</v>
      </c>
      <c r="F1283" t="str">
        <f t="shared" si="17"/>
        <v>44877708</v>
      </c>
      <c r="G1283" s="274" t="s">
        <v>2227</v>
      </c>
      <c r="H1283" s="274" t="s">
        <v>2276</v>
      </c>
      <c r="I1283" s="274" t="s">
        <v>2276</v>
      </c>
    </row>
    <row r="1284" spans="1:9" hidden="1" outlineLevel="1" x14ac:dyDescent="0.2">
      <c r="A1284" s="212" t="s">
        <v>3019</v>
      </c>
      <c r="B1284" s="164">
        <v>44877</v>
      </c>
      <c r="C1284" s="52">
        <v>2567.1999999999998</v>
      </c>
      <c r="D1284" s="53" t="s">
        <v>7</v>
      </c>
      <c r="E1284" s="53" t="s">
        <v>129</v>
      </c>
      <c r="F1284" t="str">
        <f t="shared" si="17"/>
        <v>448772567,2</v>
      </c>
      <c r="G1284" s="274" t="s">
        <v>2227</v>
      </c>
      <c r="H1284" s="274" t="s">
        <v>2276</v>
      </c>
      <c r="I1284" s="274" t="s">
        <v>2276</v>
      </c>
    </row>
    <row r="1285" spans="1:9" hidden="1" outlineLevel="1" x14ac:dyDescent="0.2">
      <c r="A1285" s="212" t="s">
        <v>3019</v>
      </c>
      <c r="B1285" s="164">
        <v>44877</v>
      </c>
      <c r="C1285" s="52">
        <v>5470</v>
      </c>
      <c r="D1285" s="53" t="s">
        <v>7</v>
      </c>
      <c r="E1285" s="53" t="s">
        <v>130</v>
      </c>
      <c r="F1285" t="str">
        <f t="shared" si="17"/>
        <v>448775470</v>
      </c>
      <c r="G1285" s="274" t="s">
        <v>2227</v>
      </c>
      <c r="H1285" s="274" t="s">
        <v>2276</v>
      </c>
      <c r="I1285" s="274" t="s">
        <v>2276</v>
      </c>
    </row>
    <row r="1286" spans="1:9" hidden="1" outlineLevel="1" x14ac:dyDescent="0.2">
      <c r="A1286" s="212" t="s">
        <v>3019</v>
      </c>
      <c r="B1286" s="164">
        <v>44875</v>
      </c>
      <c r="C1286" s="52">
        <v>15000</v>
      </c>
      <c r="D1286" s="53" t="s">
        <v>131</v>
      </c>
      <c r="E1286" s="53" t="s">
        <v>132</v>
      </c>
      <c r="F1286" t="str">
        <f t="shared" si="17"/>
        <v>4487515000</v>
      </c>
      <c r="G1286" t="s">
        <v>2234</v>
      </c>
      <c r="H1286" t="s">
        <v>2248</v>
      </c>
      <c r="I1286" t="s">
        <v>2271</v>
      </c>
    </row>
    <row r="1287" spans="1:9" hidden="1" outlineLevel="1" x14ac:dyDescent="0.2">
      <c r="A1287" s="212" t="s">
        <v>3019</v>
      </c>
      <c r="B1287" s="164">
        <v>44875</v>
      </c>
      <c r="C1287" s="52">
        <v>7000</v>
      </c>
      <c r="D1287" s="53" t="s">
        <v>17</v>
      </c>
      <c r="E1287" s="53" t="s">
        <v>133</v>
      </c>
      <c r="F1287" t="str">
        <f t="shared" si="17"/>
        <v>448757000</v>
      </c>
      <c r="G1287" t="s">
        <v>2240</v>
      </c>
      <c r="H1287" t="s">
        <v>2248</v>
      </c>
      <c r="I1287" t="s">
        <v>2267</v>
      </c>
    </row>
    <row r="1288" spans="1:9" hidden="1" outlineLevel="1" x14ac:dyDescent="0.2">
      <c r="A1288" s="212" t="s">
        <v>3019</v>
      </c>
      <c r="B1288" s="164">
        <v>44874</v>
      </c>
      <c r="C1288" s="52">
        <v>4015.74</v>
      </c>
      <c r="D1288" s="53" t="s">
        <v>7</v>
      </c>
      <c r="E1288" s="53" t="s">
        <v>134</v>
      </c>
      <c r="F1288" t="str">
        <f t="shared" si="17"/>
        <v>448744015,74</v>
      </c>
      <c r="G1288" t="s">
        <v>2426</v>
      </c>
      <c r="H1288" t="s">
        <v>2248</v>
      </c>
      <c r="I1288" t="s">
        <v>2427</v>
      </c>
    </row>
    <row r="1289" spans="1:9" hidden="1" outlineLevel="1" x14ac:dyDescent="0.2">
      <c r="A1289" s="212" t="s">
        <v>3019</v>
      </c>
      <c r="B1289" s="164">
        <v>44873</v>
      </c>
      <c r="C1289" s="52">
        <v>50</v>
      </c>
      <c r="D1289" s="53" t="s">
        <v>7</v>
      </c>
      <c r="E1289" s="53" t="s">
        <v>12</v>
      </c>
      <c r="F1289" t="str">
        <f t="shared" si="17"/>
        <v>4487350</v>
      </c>
      <c r="G1289" t="s">
        <v>2204</v>
      </c>
      <c r="H1289" t="s">
        <v>2248</v>
      </c>
      <c r="I1289" t="s">
        <v>2262</v>
      </c>
    </row>
    <row r="1290" spans="1:9" hidden="1" outlineLevel="1" x14ac:dyDescent="0.2">
      <c r="A1290" s="212" t="s">
        <v>3019</v>
      </c>
      <c r="B1290" s="164">
        <v>44873</v>
      </c>
      <c r="C1290" s="52">
        <v>5000</v>
      </c>
      <c r="D1290" s="53" t="s">
        <v>135</v>
      </c>
      <c r="E1290" s="53" t="s">
        <v>136</v>
      </c>
      <c r="F1290" t="str">
        <f t="shared" si="17"/>
        <v>448735000</v>
      </c>
      <c r="G1290" t="s">
        <v>2222</v>
      </c>
      <c r="H1290" t="s">
        <v>2248</v>
      </c>
      <c r="I1290" t="s">
        <v>2269</v>
      </c>
    </row>
    <row r="1291" spans="1:9" hidden="1" outlineLevel="1" x14ac:dyDescent="0.2">
      <c r="A1291" s="212" t="s">
        <v>3019</v>
      </c>
      <c r="B1291" s="164">
        <v>44872</v>
      </c>
      <c r="C1291" s="52">
        <v>32600</v>
      </c>
      <c r="D1291" s="53" t="s">
        <v>137</v>
      </c>
      <c r="E1291" s="53" t="s">
        <v>138</v>
      </c>
      <c r="F1291" t="str">
        <f t="shared" si="17"/>
        <v>4487232600</v>
      </c>
      <c r="G1291" t="s">
        <v>2209</v>
      </c>
      <c r="H1291" t="s">
        <v>2244</v>
      </c>
      <c r="I1291" t="s">
        <v>2209</v>
      </c>
    </row>
    <row r="1292" spans="1:9" hidden="1" outlineLevel="1" x14ac:dyDescent="0.2">
      <c r="A1292" s="212" t="s">
        <v>3019</v>
      </c>
      <c r="B1292" s="164">
        <v>44872</v>
      </c>
      <c r="C1292" s="52">
        <v>40000</v>
      </c>
      <c r="D1292" s="53" t="s">
        <v>135</v>
      </c>
      <c r="E1292" s="53" t="s">
        <v>139</v>
      </c>
      <c r="F1292" t="str">
        <f t="shared" si="17"/>
        <v>4487240000</v>
      </c>
      <c r="G1292" t="s">
        <v>2222</v>
      </c>
      <c r="H1292" t="s">
        <v>2248</v>
      </c>
      <c r="I1292" t="s">
        <v>2269</v>
      </c>
    </row>
    <row r="1293" spans="1:9" hidden="1" outlineLevel="1" x14ac:dyDescent="0.2">
      <c r="A1293" s="212" t="s">
        <v>3019</v>
      </c>
      <c r="B1293" s="164">
        <v>44872</v>
      </c>
      <c r="C1293" s="52">
        <v>1278.5</v>
      </c>
      <c r="D1293" s="53" t="s">
        <v>7</v>
      </c>
      <c r="E1293" s="53" t="s">
        <v>12</v>
      </c>
      <c r="F1293" t="str">
        <f t="shared" si="17"/>
        <v>448721278,5</v>
      </c>
      <c r="G1293" t="s">
        <v>2204</v>
      </c>
      <c r="H1293" t="s">
        <v>2248</v>
      </c>
      <c r="I1293" t="s">
        <v>2262</v>
      </c>
    </row>
    <row r="1294" spans="1:9" hidden="1" outlineLevel="1" x14ac:dyDescent="0.2">
      <c r="A1294" s="212" t="s">
        <v>3019</v>
      </c>
      <c r="B1294" s="164">
        <v>44872</v>
      </c>
      <c r="C1294" s="52">
        <v>70000</v>
      </c>
      <c r="D1294" s="53" t="s">
        <v>140</v>
      </c>
      <c r="E1294" s="53" t="s">
        <v>141</v>
      </c>
      <c r="F1294" t="str">
        <f t="shared" si="17"/>
        <v>4487270000</v>
      </c>
      <c r="G1294" t="s">
        <v>2202</v>
      </c>
      <c r="H1294" t="s">
        <v>2248</v>
      </c>
      <c r="I1294" t="s">
        <v>2268</v>
      </c>
    </row>
    <row r="1295" spans="1:9" hidden="1" outlineLevel="1" x14ac:dyDescent="0.2">
      <c r="A1295" s="212" t="s">
        <v>3019</v>
      </c>
      <c r="B1295" s="164">
        <v>44868</v>
      </c>
      <c r="C1295" s="52">
        <v>50000</v>
      </c>
      <c r="D1295" s="53" t="s">
        <v>9</v>
      </c>
      <c r="E1295" s="53" t="s">
        <v>142</v>
      </c>
      <c r="F1295" t="str">
        <f t="shared" si="17"/>
        <v>4486850000</v>
      </c>
      <c r="G1295" t="s">
        <v>2213</v>
      </c>
      <c r="H1295" t="s">
        <v>2248</v>
      </c>
      <c r="I1295" t="s">
        <v>2213</v>
      </c>
    </row>
    <row r="1296" spans="1:9" hidden="1" outlineLevel="1" x14ac:dyDescent="0.2">
      <c r="A1296" s="212" t="s">
        <v>3019</v>
      </c>
      <c r="B1296" s="164">
        <v>44868</v>
      </c>
      <c r="C1296" s="52">
        <v>10000</v>
      </c>
      <c r="D1296" s="53" t="s">
        <v>17</v>
      </c>
      <c r="E1296" s="53" t="s">
        <v>143</v>
      </c>
      <c r="F1296" t="str">
        <f t="shared" si="17"/>
        <v>4486810000</v>
      </c>
      <c r="G1296" t="s">
        <v>2240</v>
      </c>
      <c r="H1296" t="s">
        <v>2248</v>
      </c>
      <c r="I1296" t="s">
        <v>2267</v>
      </c>
    </row>
    <row r="1297" spans="1:9" hidden="1" outlineLevel="1" x14ac:dyDescent="0.2">
      <c r="A1297" s="212" t="s">
        <v>3019</v>
      </c>
      <c r="B1297" s="164">
        <v>44868</v>
      </c>
      <c r="C1297" s="52">
        <v>9432.24</v>
      </c>
      <c r="D1297" s="53" t="s">
        <v>112</v>
      </c>
      <c r="E1297" s="53" t="s">
        <v>144</v>
      </c>
      <c r="F1297" t="str">
        <f t="shared" si="17"/>
        <v>448689432,24</v>
      </c>
      <c r="G1297" t="s">
        <v>2233</v>
      </c>
      <c r="H1297" t="s">
        <v>2248</v>
      </c>
      <c r="I1297" t="s">
        <v>2269</v>
      </c>
    </row>
    <row r="1298" spans="1:9" hidden="1" outlineLevel="1" x14ac:dyDescent="0.2">
      <c r="A1298" s="212" t="s">
        <v>3019</v>
      </c>
      <c r="B1298" s="164">
        <v>44868</v>
      </c>
      <c r="C1298" s="52">
        <v>50000</v>
      </c>
      <c r="D1298" s="53" t="s">
        <v>14</v>
      </c>
      <c r="E1298" s="53" t="s">
        <v>145</v>
      </c>
      <c r="F1298" t="str">
        <f t="shared" si="17"/>
        <v>4486850000</v>
      </c>
      <c r="G1298" t="s">
        <v>2201</v>
      </c>
      <c r="H1298" t="s">
        <v>2248</v>
      </c>
      <c r="I1298" t="s">
        <v>2265</v>
      </c>
    </row>
    <row r="1299" spans="1:9" hidden="1" outlineLevel="1" x14ac:dyDescent="0.2">
      <c r="A1299" s="212" t="s">
        <v>3019</v>
      </c>
      <c r="B1299" s="164">
        <v>44868</v>
      </c>
      <c r="C1299" s="52">
        <v>5000</v>
      </c>
      <c r="D1299" s="53" t="s">
        <v>47</v>
      </c>
      <c r="E1299" s="53" t="s">
        <v>146</v>
      </c>
      <c r="F1299" t="str">
        <f t="shared" si="17"/>
        <v>448685000</v>
      </c>
      <c r="G1299" t="s">
        <v>2224</v>
      </c>
      <c r="H1299" t="s">
        <v>2248</v>
      </c>
      <c r="I1299" t="s">
        <v>2427</v>
      </c>
    </row>
    <row r="1300" spans="1:9" hidden="1" outlineLevel="1" x14ac:dyDescent="0.2">
      <c r="A1300" s="212" t="s">
        <v>3019</v>
      </c>
      <c r="B1300" s="164">
        <v>44867</v>
      </c>
      <c r="C1300" s="52">
        <v>35977</v>
      </c>
      <c r="D1300" s="53" t="s">
        <v>72</v>
      </c>
      <c r="E1300" s="53" t="s">
        <v>147</v>
      </c>
      <c r="F1300" t="str">
        <f t="shared" si="17"/>
        <v>4486735977</v>
      </c>
      <c r="G1300" t="s">
        <v>2205</v>
      </c>
      <c r="H1300" t="s">
        <v>2244</v>
      </c>
      <c r="I1300" t="s">
        <v>2209</v>
      </c>
    </row>
    <row r="1301" spans="1:9" hidden="1" outlineLevel="1" x14ac:dyDescent="0.2">
      <c r="A1301" s="212" t="s">
        <v>3019</v>
      </c>
      <c r="B1301" s="164">
        <v>44867</v>
      </c>
      <c r="C1301" s="52">
        <v>35000</v>
      </c>
      <c r="D1301" s="53" t="s">
        <v>148</v>
      </c>
      <c r="E1301" s="53" t="s">
        <v>149</v>
      </c>
      <c r="F1301" t="str">
        <f t="shared" si="17"/>
        <v>4486735000</v>
      </c>
      <c r="G1301" t="s">
        <v>2237</v>
      </c>
      <c r="H1301" t="s">
        <v>2247</v>
      </c>
      <c r="I1301" t="s">
        <v>2266</v>
      </c>
    </row>
    <row r="1302" spans="1:9" hidden="1" outlineLevel="1" x14ac:dyDescent="0.2">
      <c r="A1302" s="212" t="s">
        <v>3019</v>
      </c>
      <c r="B1302" s="164">
        <v>44867</v>
      </c>
      <c r="C1302" s="52">
        <v>6800</v>
      </c>
      <c r="D1302" s="53" t="s">
        <v>150</v>
      </c>
      <c r="E1302" s="53" t="s">
        <v>151</v>
      </c>
      <c r="F1302" t="str">
        <f t="shared" si="17"/>
        <v>448676800</v>
      </c>
      <c r="G1302" t="s">
        <v>2227</v>
      </c>
      <c r="H1302" t="s">
        <v>2276</v>
      </c>
      <c r="I1302" t="s">
        <v>2268</v>
      </c>
    </row>
    <row r="1303" spans="1:9" hidden="1" outlineLevel="1" x14ac:dyDescent="0.2">
      <c r="A1303" s="212" t="s">
        <v>3019</v>
      </c>
      <c r="B1303" s="164">
        <v>44867</v>
      </c>
      <c r="C1303" s="52">
        <v>61167.71</v>
      </c>
      <c r="D1303" s="53" t="s">
        <v>7</v>
      </c>
      <c r="E1303" s="53" t="s">
        <v>152</v>
      </c>
      <c r="F1303" t="str">
        <f t="shared" si="17"/>
        <v>4486761167,71</v>
      </c>
      <c r="G1303" t="s">
        <v>2209</v>
      </c>
      <c r="H1303" t="s">
        <v>2244</v>
      </c>
      <c r="I1303" t="s">
        <v>2209</v>
      </c>
    </row>
    <row r="1304" spans="1:9" hidden="1" outlineLevel="1" x14ac:dyDescent="0.2">
      <c r="A1304" s="212" t="s">
        <v>3019</v>
      </c>
      <c r="B1304" s="164">
        <v>44867</v>
      </c>
      <c r="C1304" s="52">
        <v>556.29</v>
      </c>
      <c r="D1304" s="53" t="s">
        <v>77</v>
      </c>
      <c r="E1304" s="53" t="s">
        <v>153</v>
      </c>
      <c r="F1304" t="str">
        <f t="shared" si="17"/>
        <v>44867556,29</v>
      </c>
      <c r="G1304" t="s">
        <v>2206</v>
      </c>
      <c r="H1304" t="s">
        <v>2244</v>
      </c>
      <c r="I1304" t="s">
        <v>2209</v>
      </c>
    </row>
    <row r="1305" spans="1:9" hidden="1" outlineLevel="1" x14ac:dyDescent="0.2">
      <c r="A1305" s="212" t="s">
        <v>3019</v>
      </c>
      <c r="B1305" s="164">
        <v>44867</v>
      </c>
      <c r="C1305" s="52">
        <v>36148.31</v>
      </c>
      <c r="D1305" s="53" t="s">
        <v>72</v>
      </c>
      <c r="E1305" s="53" t="s">
        <v>154</v>
      </c>
      <c r="F1305" t="str">
        <f t="shared" si="17"/>
        <v>4486736148,31</v>
      </c>
      <c r="G1305" t="s">
        <v>2206</v>
      </c>
      <c r="H1305" t="s">
        <v>2244</v>
      </c>
      <c r="I1305" t="s">
        <v>2209</v>
      </c>
    </row>
    <row r="1306" spans="1:9" hidden="1" outlineLevel="1" x14ac:dyDescent="0.2">
      <c r="A1306" s="212" t="s">
        <v>3019</v>
      </c>
      <c r="B1306" s="164">
        <v>44867</v>
      </c>
      <c r="C1306" s="52">
        <v>200</v>
      </c>
      <c r="D1306" s="53" t="s">
        <v>7</v>
      </c>
      <c r="E1306" s="53" t="s">
        <v>155</v>
      </c>
      <c r="F1306" t="str">
        <f t="shared" si="17"/>
        <v>44867200</v>
      </c>
      <c r="G1306" t="s">
        <v>2204</v>
      </c>
      <c r="H1306" t="s">
        <v>2248</v>
      </c>
      <c r="I1306" t="s">
        <v>2262</v>
      </c>
    </row>
    <row r="1307" spans="1:9" hidden="1" outlineLevel="1" x14ac:dyDescent="0.2">
      <c r="A1307" s="212" t="s">
        <v>3019</v>
      </c>
      <c r="B1307" s="164">
        <v>44867</v>
      </c>
      <c r="C1307" s="52">
        <v>2014.05</v>
      </c>
      <c r="D1307" s="53" t="s">
        <v>72</v>
      </c>
      <c r="E1307" s="53" t="s">
        <v>156</v>
      </c>
      <c r="F1307" t="str">
        <f t="shared" si="17"/>
        <v>448672014,05</v>
      </c>
      <c r="G1307" t="s">
        <v>2206</v>
      </c>
      <c r="H1307" t="s">
        <v>2244</v>
      </c>
      <c r="I1307" t="s">
        <v>2209</v>
      </c>
    </row>
    <row r="1308" spans="1:9" hidden="1" outlineLevel="1" x14ac:dyDescent="0.2">
      <c r="A1308" s="212" t="s">
        <v>3019</v>
      </c>
      <c r="B1308" s="164">
        <v>44867</v>
      </c>
      <c r="C1308" s="52">
        <v>244.67</v>
      </c>
      <c r="D1308" s="53" t="s">
        <v>7</v>
      </c>
      <c r="E1308" s="53" t="s">
        <v>157</v>
      </c>
      <c r="F1308" t="str">
        <f t="shared" si="17"/>
        <v>44867244,67</v>
      </c>
      <c r="G1308" t="s">
        <v>2204</v>
      </c>
      <c r="H1308" t="s">
        <v>2248</v>
      </c>
      <c r="I1308" t="s">
        <v>2262</v>
      </c>
    </row>
    <row r="1309" spans="1:9" hidden="1" outlineLevel="1" x14ac:dyDescent="0.2">
      <c r="A1309" s="212" t="s">
        <v>3019</v>
      </c>
      <c r="B1309" s="164">
        <v>44867</v>
      </c>
      <c r="C1309" s="52">
        <v>13976.61</v>
      </c>
      <c r="D1309" s="53" t="s">
        <v>72</v>
      </c>
      <c r="E1309" s="53" t="s">
        <v>158</v>
      </c>
      <c r="F1309" t="str">
        <f t="shared" si="17"/>
        <v>4486713976,61</v>
      </c>
      <c r="G1309" t="s">
        <v>2206</v>
      </c>
      <c r="H1309" t="s">
        <v>2244</v>
      </c>
      <c r="I1309" t="s">
        <v>2209</v>
      </c>
    </row>
    <row r="1310" spans="1:9" hidden="1" outlineLevel="1" x14ac:dyDescent="0.2">
      <c r="A1310" s="212" t="s">
        <v>3019</v>
      </c>
      <c r="B1310" s="164">
        <v>44867</v>
      </c>
      <c r="C1310" s="52">
        <v>35250</v>
      </c>
      <c r="D1310" s="53" t="s">
        <v>16</v>
      </c>
      <c r="E1310" s="53" t="s">
        <v>159</v>
      </c>
      <c r="F1310" t="str">
        <f t="shared" si="17"/>
        <v>4486735250</v>
      </c>
      <c r="G1310" t="s">
        <v>2209</v>
      </c>
      <c r="H1310" t="s">
        <v>2244</v>
      </c>
      <c r="I1310" t="s">
        <v>2209</v>
      </c>
    </row>
    <row r="1311" spans="1:9" hidden="1" outlineLevel="1" x14ac:dyDescent="0.2">
      <c r="A1311" s="212" t="s">
        <v>3019</v>
      </c>
      <c r="B1311" s="164">
        <v>44867</v>
      </c>
      <c r="C1311" s="52">
        <v>50000</v>
      </c>
      <c r="D1311" s="53" t="s">
        <v>7</v>
      </c>
      <c r="E1311" s="53" t="s">
        <v>160</v>
      </c>
      <c r="F1311" t="str">
        <f t="shared" si="17"/>
        <v>4486750000</v>
      </c>
      <c r="G1311" t="s">
        <v>2209</v>
      </c>
      <c r="H1311" t="s">
        <v>2244</v>
      </c>
      <c r="I1311" t="s">
        <v>2209</v>
      </c>
    </row>
    <row r="1312" spans="1:9" hidden="1" outlineLevel="1" x14ac:dyDescent="0.2">
      <c r="A1312" s="212" t="s">
        <v>3019</v>
      </c>
      <c r="B1312" s="164">
        <v>44867</v>
      </c>
      <c r="C1312" s="52">
        <v>10150</v>
      </c>
      <c r="D1312" s="53" t="s">
        <v>4</v>
      </c>
      <c r="E1312" s="53" t="s">
        <v>161</v>
      </c>
      <c r="F1312" t="str">
        <f t="shared" si="17"/>
        <v>4486710150</v>
      </c>
      <c r="G1312" t="s">
        <v>2241</v>
      </c>
      <c r="H1312" t="s">
        <v>2246</v>
      </c>
      <c r="I1312" t="s">
        <v>2266</v>
      </c>
    </row>
    <row r="1313" spans="1:9" hidden="1" outlineLevel="1" x14ac:dyDescent="0.2">
      <c r="A1313" s="212" t="s">
        <v>3019</v>
      </c>
      <c r="B1313" s="164">
        <v>44866</v>
      </c>
      <c r="C1313" s="52">
        <v>990</v>
      </c>
      <c r="D1313" s="53" t="s">
        <v>7</v>
      </c>
      <c r="E1313" s="53" t="s">
        <v>162</v>
      </c>
      <c r="F1313" t="str">
        <f t="shared" si="17"/>
        <v>44866990</v>
      </c>
      <c r="G1313" t="s">
        <v>2204</v>
      </c>
      <c r="H1313" t="s">
        <v>2248</v>
      </c>
      <c r="I1313" t="s">
        <v>2262</v>
      </c>
    </row>
    <row r="1314" spans="1:9" hidden="1" outlineLevel="1" x14ac:dyDescent="0.2">
      <c r="A1314" s="212" t="s">
        <v>3018</v>
      </c>
      <c r="B1314" s="164">
        <v>44865</v>
      </c>
      <c r="C1314" s="52">
        <v>525</v>
      </c>
      <c r="D1314" s="53" t="s">
        <v>7</v>
      </c>
      <c r="E1314" s="53" t="s">
        <v>163</v>
      </c>
      <c r="F1314" t="str">
        <f t="shared" si="17"/>
        <v>44865525</v>
      </c>
      <c r="G1314" t="s">
        <v>2204</v>
      </c>
      <c r="H1314" t="s">
        <v>2248</v>
      </c>
      <c r="I1314" t="s">
        <v>2262</v>
      </c>
    </row>
    <row r="1315" spans="1:9" hidden="1" outlineLevel="1" x14ac:dyDescent="0.2">
      <c r="A1315" s="51" t="s">
        <v>3018</v>
      </c>
      <c r="B1315" s="164">
        <v>44861</v>
      </c>
      <c r="C1315" s="52">
        <v>12573</v>
      </c>
      <c r="D1315" s="53" t="s">
        <v>164</v>
      </c>
      <c r="E1315" s="53" t="s">
        <v>165</v>
      </c>
      <c r="F1315" t="str">
        <f t="shared" si="17"/>
        <v>4486112573</v>
      </c>
      <c r="G1315" t="s">
        <v>2228</v>
      </c>
      <c r="H1315" t="s">
        <v>2276</v>
      </c>
      <c r="I1315" t="s">
        <v>2276</v>
      </c>
    </row>
    <row r="1316" spans="1:9" hidden="1" outlineLevel="1" x14ac:dyDescent="0.2">
      <c r="A1316" s="51" t="s">
        <v>3018</v>
      </c>
      <c r="B1316" s="164">
        <v>44861</v>
      </c>
      <c r="C1316" s="52">
        <v>8250</v>
      </c>
      <c r="D1316" s="53" t="s">
        <v>5</v>
      </c>
      <c r="E1316" s="53" t="s">
        <v>166</v>
      </c>
      <c r="F1316" t="str">
        <f t="shared" si="17"/>
        <v>448618250</v>
      </c>
      <c r="G1316" t="s">
        <v>2240</v>
      </c>
      <c r="H1316" t="s">
        <v>2248</v>
      </c>
      <c r="I1316" t="s">
        <v>2267</v>
      </c>
    </row>
    <row r="1317" spans="1:9" hidden="1" outlineLevel="1" x14ac:dyDescent="0.2">
      <c r="A1317" s="51" t="s">
        <v>3018</v>
      </c>
      <c r="B1317" s="164">
        <v>44861</v>
      </c>
      <c r="C1317" s="52">
        <v>58580</v>
      </c>
      <c r="D1317" s="53" t="s">
        <v>10</v>
      </c>
      <c r="E1317" s="53" t="s">
        <v>11</v>
      </c>
      <c r="F1317" t="str">
        <f t="shared" si="17"/>
        <v>4486158580</v>
      </c>
      <c r="G1317" t="s">
        <v>2281</v>
      </c>
      <c r="H1317" t="s">
        <v>2276</v>
      </c>
      <c r="I1317" t="s">
        <v>2269</v>
      </c>
    </row>
    <row r="1318" spans="1:9" hidden="1" outlineLevel="1" x14ac:dyDescent="0.2">
      <c r="A1318" s="51" t="s">
        <v>3018</v>
      </c>
      <c r="B1318" s="164">
        <v>44861</v>
      </c>
      <c r="C1318" s="52">
        <v>585.79999999999995</v>
      </c>
      <c r="D1318" s="53" t="s">
        <v>7</v>
      </c>
      <c r="E1318" s="53" t="s">
        <v>12</v>
      </c>
      <c r="F1318" t="str">
        <f t="shared" si="17"/>
        <v>44861585,8</v>
      </c>
      <c r="G1318" t="s">
        <v>2204</v>
      </c>
      <c r="H1318" t="s">
        <v>2248</v>
      </c>
      <c r="I1318" t="s">
        <v>2262</v>
      </c>
    </row>
    <row r="1319" spans="1:9" hidden="1" outlineLevel="1" x14ac:dyDescent="0.2">
      <c r="A1319" s="51" t="s">
        <v>3018</v>
      </c>
      <c r="B1319" s="164">
        <v>44861</v>
      </c>
      <c r="C1319" s="52">
        <v>10688.99</v>
      </c>
      <c r="D1319" s="53" t="s">
        <v>4</v>
      </c>
      <c r="E1319" s="53" t="s">
        <v>167</v>
      </c>
      <c r="F1319" t="str">
        <f t="shared" si="17"/>
        <v>4486110688,99</v>
      </c>
      <c r="G1319" t="s">
        <v>2241</v>
      </c>
      <c r="H1319" t="s">
        <v>2246</v>
      </c>
      <c r="I1319" t="s">
        <v>2266</v>
      </c>
    </row>
    <row r="1320" spans="1:9" hidden="1" outlineLevel="1" x14ac:dyDescent="0.2">
      <c r="A1320" s="51" t="s">
        <v>3018</v>
      </c>
      <c r="B1320" s="164">
        <v>44856</v>
      </c>
      <c r="C1320" s="52">
        <v>12326</v>
      </c>
      <c r="D1320" s="53" t="s">
        <v>7</v>
      </c>
      <c r="E1320" s="53" t="s">
        <v>168</v>
      </c>
      <c r="F1320" t="str">
        <f t="shared" si="17"/>
        <v>4485612326</v>
      </c>
      <c r="G1320" s="274" t="s">
        <v>2227</v>
      </c>
      <c r="H1320" s="274" t="s">
        <v>2276</v>
      </c>
      <c r="I1320" s="274" t="s">
        <v>2276</v>
      </c>
    </row>
    <row r="1321" spans="1:9" hidden="1" outlineLevel="1" x14ac:dyDescent="0.2">
      <c r="A1321" s="51" t="s">
        <v>3018</v>
      </c>
      <c r="B1321" s="164">
        <v>44854</v>
      </c>
      <c r="C1321" s="52">
        <v>75</v>
      </c>
      <c r="D1321" s="53" t="s">
        <v>7</v>
      </c>
      <c r="E1321" s="53" t="s">
        <v>169</v>
      </c>
      <c r="F1321" t="str">
        <f t="shared" si="17"/>
        <v>4485475</v>
      </c>
      <c r="G1321" t="s">
        <v>2204</v>
      </c>
      <c r="H1321" t="s">
        <v>2248</v>
      </c>
      <c r="I1321" t="s">
        <v>2262</v>
      </c>
    </row>
    <row r="1322" spans="1:9" hidden="1" outlineLevel="1" x14ac:dyDescent="0.2">
      <c r="A1322" s="51" t="s">
        <v>3018</v>
      </c>
      <c r="B1322" s="164">
        <v>44854</v>
      </c>
      <c r="C1322" s="52">
        <v>5000</v>
      </c>
      <c r="D1322" s="53" t="s">
        <v>7</v>
      </c>
      <c r="E1322" s="53" t="s">
        <v>170</v>
      </c>
      <c r="F1322" t="str">
        <f t="shared" si="17"/>
        <v>448545000</v>
      </c>
      <c r="G1322" t="s">
        <v>2238</v>
      </c>
      <c r="H1322" t="s">
        <v>2246</v>
      </c>
      <c r="I1322" t="s">
        <v>2266</v>
      </c>
    </row>
    <row r="1323" spans="1:9" hidden="1" outlineLevel="1" x14ac:dyDescent="0.2">
      <c r="A1323" s="51" t="s">
        <v>3018</v>
      </c>
      <c r="B1323" s="164">
        <v>44853</v>
      </c>
      <c r="C1323" s="52">
        <v>187890.28</v>
      </c>
      <c r="D1323" s="53" t="s">
        <v>108</v>
      </c>
      <c r="E1323" s="53" t="s">
        <v>171</v>
      </c>
      <c r="F1323" t="str">
        <f t="shared" si="17"/>
        <v>44853187890,28</v>
      </c>
      <c r="G1323" t="s">
        <v>2431</v>
      </c>
      <c r="H1323" t="s">
        <v>2429</v>
      </c>
      <c r="I1323" t="s">
        <v>2432</v>
      </c>
    </row>
    <row r="1324" spans="1:9" hidden="1" outlineLevel="1" x14ac:dyDescent="0.2">
      <c r="A1324" s="51" t="s">
        <v>3018</v>
      </c>
      <c r="B1324" s="164">
        <v>44853</v>
      </c>
      <c r="C1324" s="52">
        <v>5048</v>
      </c>
      <c r="D1324" s="53" t="s">
        <v>72</v>
      </c>
      <c r="E1324" s="53" t="s">
        <v>172</v>
      </c>
      <c r="F1324" t="str">
        <f t="shared" si="17"/>
        <v>448535048</v>
      </c>
      <c r="G1324" t="s">
        <v>2211</v>
      </c>
      <c r="H1324" t="s">
        <v>2245</v>
      </c>
      <c r="I1324" t="s">
        <v>2271</v>
      </c>
    </row>
    <row r="1325" spans="1:9" hidden="1" outlineLevel="1" x14ac:dyDescent="0.2">
      <c r="A1325" s="51" t="s">
        <v>3018</v>
      </c>
      <c r="B1325" s="164">
        <v>44851</v>
      </c>
      <c r="C1325" s="52">
        <v>73852.240000000005</v>
      </c>
      <c r="D1325" s="53" t="s">
        <v>24</v>
      </c>
      <c r="E1325" s="53" t="s">
        <v>173</v>
      </c>
      <c r="F1325" t="str">
        <f t="shared" si="17"/>
        <v>4485173852,24</v>
      </c>
      <c r="G1325" t="s">
        <v>2203</v>
      </c>
      <c r="H1325" t="s">
        <v>2248</v>
      </c>
      <c r="I1325" t="s">
        <v>2273</v>
      </c>
    </row>
    <row r="1326" spans="1:9" hidden="1" outlineLevel="1" x14ac:dyDescent="0.2">
      <c r="A1326" s="51" t="s">
        <v>3018</v>
      </c>
      <c r="B1326" s="164">
        <v>44851</v>
      </c>
      <c r="C1326" s="52">
        <v>300</v>
      </c>
      <c r="D1326" s="53" t="s">
        <v>7</v>
      </c>
      <c r="E1326" s="53" t="s">
        <v>12</v>
      </c>
      <c r="F1326" t="str">
        <f t="shared" si="17"/>
        <v>44851300</v>
      </c>
      <c r="G1326" t="s">
        <v>2204</v>
      </c>
      <c r="H1326" t="s">
        <v>2248</v>
      </c>
      <c r="I1326" t="s">
        <v>2262</v>
      </c>
    </row>
    <row r="1327" spans="1:9" hidden="1" outlineLevel="1" x14ac:dyDescent="0.2">
      <c r="A1327" s="51" t="s">
        <v>3018</v>
      </c>
      <c r="B1327" s="164">
        <v>44851</v>
      </c>
      <c r="C1327" s="52">
        <v>9432.24</v>
      </c>
      <c r="D1327" s="53" t="s">
        <v>112</v>
      </c>
      <c r="E1327" s="53" t="s">
        <v>174</v>
      </c>
      <c r="F1327" t="str">
        <f t="shared" si="17"/>
        <v>448519432,24</v>
      </c>
      <c r="G1327" t="s">
        <v>2233</v>
      </c>
      <c r="H1327" t="s">
        <v>2248</v>
      </c>
      <c r="I1327" t="s">
        <v>2269</v>
      </c>
    </row>
    <row r="1328" spans="1:9" hidden="1" outlineLevel="1" x14ac:dyDescent="0.2">
      <c r="A1328" s="51" t="s">
        <v>3018</v>
      </c>
      <c r="B1328" s="164">
        <v>44851</v>
      </c>
      <c r="C1328" s="52">
        <v>160</v>
      </c>
      <c r="D1328" s="53" t="s">
        <v>7</v>
      </c>
      <c r="E1328" s="53" t="s">
        <v>175</v>
      </c>
      <c r="F1328" t="str">
        <f t="shared" si="17"/>
        <v>44851160</v>
      </c>
      <c r="G1328" t="s">
        <v>2204</v>
      </c>
      <c r="H1328" t="s">
        <v>2248</v>
      </c>
      <c r="I1328" t="s">
        <v>2262</v>
      </c>
    </row>
    <row r="1329" spans="1:9" hidden="1" outlineLevel="1" x14ac:dyDescent="0.2">
      <c r="A1329" s="51" t="s">
        <v>3018</v>
      </c>
      <c r="B1329" s="164">
        <v>44851</v>
      </c>
      <c r="C1329" s="52">
        <v>19.260000000000002</v>
      </c>
      <c r="D1329" s="53" t="s">
        <v>7</v>
      </c>
      <c r="E1329" s="53" t="s">
        <v>176</v>
      </c>
      <c r="F1329" t="str">
        <f t="shared" si="17"/>
        <v>4485119,26</v>
      </c>
      <c r="G1329" t="s">
        <v>2204</v>
      </c>
      <c r="H1329" t="s">
        <v>2248</v>
      </c>
      <c r="I1329" t="s">
        <v>2262</v>
      </c>
    </row>
    <row r="1330" spans="1:9" hidden="1" outlineLevel="1" x14ac:dyDescent="0.2">
      <c r="A1330" s="51" t="s">
        <v>3018</v>
      </c>
      <c r="B1330" s="164">
        <v>44851</v>
      </c>
      <c r="C1330" s="52">
        <v>48676.83</v>
      </c>
      <c r="D1330" t="s">
        <v>21</v>
      </c>
      <c r="E1330" s="53" t="s">
        <v>177</v>
      </c>
      <c r="F1330" t="str">
        <f t="shared" si="17"/>
        <v>4485148676,83</v>
      </c>
      <c r="G1330" t="s">
        <v>2235</v>
      </c>
      <c r="H1330" t="s">
        <v>2248</v>
      </c>
      <c r="I1330" t="s">
        <v>2235</v>
      </c>
    </row>
    <row r="1331" spans="1:9" hidden="1" outlineLevel="1" x14ac:dyDescent="0.2">
      <c r="A1331" s="51" t="s">
        <v>3018</v>
      </c>
      <c r="B1331" s="165">
        <v>44851</v>
      </c>
      <c r="C1331" s="52">
        <v>4814.29</v>
      </c>
      <c r="D1331" s="53" t="s">
        <v>7</v>
      </c>
      <c r="E1331" s="53" t="s">
        <v>178</v>
      </c>
      <c r="F1331" t="str">
        <f t="shared" si="17"/>
        <v>448514814,29</v>
      </c>
      <c r="G1331" t="s">
        <v>2434</v>
      </c>
      <c r="H1331" t="s">
        <v>2244</v>
      </c>
      <c r="I1331" t="s">
        <v>2209</v>
      </c>
    </row>
    <row r="1332" spans="1:9" hidden="1" outlineLevel="1" x14ac:dyDescent="0.2">
      <c r="A1332" s="51" t="s">
        <v>3018</v>
      </c>
      <c r="B1332" s="164">
        <v>44851</v>
      </c>
      <c r="C1332" s="52">
        <v>5000</v>
      </c>
      <c r="D1332" s="53" t="s">
        <v>47</v>
      </c>
      <c r="E1332" s="53" t="s">
        <v>179</v>
      </c>
      <c r="F1332" t="str">
        <f t="shared" si="17"/>
        <v>448515000</v>
      </c>
      <c r="G1332" t="s">
        <v>2224</v>
      </c>
      <c r="H1332" t="s">
        <v>2248</v>
      </c>
      <c r="I1332" t="s">
        <v>2427</v>
      </c>
    </row>
    <row r="1333" spans="1:9" hidden="1" outlineLevel="1" x14ac:dyDescent="0.2">
      <c r="A1333" s="51" t="s">
        <v>3018</v>
      </c>
      <c r="B1333" s="164">
        <v>44851</v>
      </c>
      <c r="C1333" s="52">
        <v>30000</v>
      </c>
      <c r="D1333" s="53" t="s">
        <v>16</v>
      </c>
      <c r="E1333" s="53" t="s">
        <v>180</v>
      </c>
      <c r="F1333" t="str">
        <f t="shared" si="17"/>
        <v>4485130000</v>
      </c>
      <c r="G1333" t="s">
        <v>2209</v>
      </c>
      <c r="H1333" t="s">
        <v>2244</v>
      </c>
      <c r="I1333" t="s">
        <v>2209</v>
      </c>
    </row>
    <row r="1334" spans="1:9" hidden="1" outlineLevel="1" x14ac:dyDescent="0.2">
      <c r="A1334" s="51" t="s">
        <v>3018</v>
      </c>
      <c r="B1334" s="164">
        <v>44851</v>
      </c>
      <c r="C1334" s="52">
        <v>102.99</v>
      </c>
      <c r="D1334" s="53" t="s">
        <v>7</v>
      </c>
      <c r="E1334" s="53" t="s">
        <v>181</v>
      </c>
      <c r="F1334" t="str">
        <f t="shared" si="17"/>
        <v>44851102,99</v>
      </c>
      <c r="G1334" t="s">
        <v>2204</v>
      </c>
      <c r="H1334" t="s">
        <v>2248</v>
      </c>
      <c r="I1334" t="s">
        <v>2262</v>
      </c>
    </row>
    <row r="1335" spans="1:9" hidden="1" outlineLevel="1" x14ac:dyDescent="0.2">
      <c r="A1335" s="51" t="s">
        <v>3018</v>
      </c>
      <c r="B1335" s="164">
        <v>44851</v>
      </c>
      <c r="C1335" s="52">
        <v>473947.3</v>
      </c>
      <c r="D1335" s="53" t="s">
        <v>28</v>
      </c>
      <c r="E1335" s="53" t="s">
        <v>182</v>
      </c>
      <c r="F1335" t="str">
        <f t="shared" si="17"/>
        <v>44851473947,3</v>
      </c>
      <c r="G1335" t="s">
        <v>2236</v>
      </c>
      <c r="H1335" t="s">
        <v>2248</v>
      </c>
      <c r="I1335" t="s">
        <v>2236</v>
      </c>
    </row>
    <row r="1336" spans="1:9" hidden="1" outlineLevel="1" x14ac:dyDescent="0.2">
      <c r="A1336" s="51" t="s">
        <v>3018</v>
      </c>
      <c r="B1336" s="164">
        <v>44851</v>
      </c>
      <c r="C1336" s="52">
        <v>160000</v>
      </c>
      <c r="D1336" s="53" t="s">
        <v>32</v>
      </c>
      <c r="E1336" s="53" t="s">
        <v>183</v>
      </c>
      <c r="F1336" t="str">
        <f t="shared" si="17"/>
        <v>44851160000</v>
      </c>
      <c r="G1336" t="s">
        <v>2222</v>
      </c>
      <c r="H1336" t="s">
        <v>2248</v>
      </c>
      <c r="I1336" t="s">
        <v>2269</v>
      </c>
    </row>
    <row r="1337" spans="1:9" hidden="1" outlineLevel="1" x14ac:dyDescent="0.2">
      <c r="A1337" s="51" t="s">
        <v>3018</v>
      </c>
      <c r="B1337" s="164">
        <v>44851</v>
      </c>
      <c r="C1337" s="52">
        <v>25748.39</v>
      </c>
      <c r="D1337" s="53" t="s">
        <v>7</v>
      </c>
      <c r="E1337" s="53" t="s">
        <v>184</v>
      </c>
      <c r="F1337" t="str">
        <f t="shared" si="17"/>
        <v>4485125748,39</v>
      </c>
      <c r="G1337" t="s">
        <v>2209</v>
      </c>
      <c r="H1337" t="s">
        <v>2244</v>
      </c>
      <c r="I1337" t="s">
        <v>2209</v>
      </c>
    </row>
    <row r="1338" spans="1:9" hidden="1" outlineLevel="1" x14ac:dyDescent="0.2">
      <c r="A1338" s="51" t="s">
        <v>3018</v>
      </c>
      <c r="B1338" s="164">
        <v>44851</v>
      </c>
      <c r="C1338" s="52">
        <v>40000</v>
      </c>
      <c r="D1338" s="53" t="s">
        <v>7</v>
      </c>
      <c r="E1338" s="53" t="s">
        <v>185</v>
      </c>
      <c r="F1338" t="str">
        <f t="shared" si="17"/>
        <v>4485140000</v>
      </c>
      <c r="G1338" t="s">
        <v>2209</v>
      </c>
      <c r="H1338" t="s">
        <v>2244</v>
      </c>
      <c r="I1338" t="s">
        <v>2209</v>
      </c>
    </row>
    <row r="1339" spans="1:9" hidden="1" outlineLevel="1" x14ac:dyDescent="0.2">
      <c r="A1339" s="51" t="s">
        <v>3018</v>
      </c>
      <c r="B1339" s="164">
        <v>44849</v>
      </c>
      <c r="C1339" s="52">
        <v>3084</v>
      </c>
      <c r="D1339" s="53" t="s">
        <v>7</v>
      </c>
      <c r="E1339" s="53" t="s">
        <v>186</v>
      </c>
      <c r="F1339" t="str">
        <f t="shared" si="17"/>
        <v>448493084</v>
      </c>
      <c r="G1339" s="274" t="s">
        <v>2227</v>
      </c>
      <c r="H1339" s="274" t="s">
        <v>2276</v>
      </c>
      <c r="I1339" s="274" t="s">
        <v>2276</v>
      </c>
    </row>
    <row r="1340" spans="1:9" hidden="1" outlineLevel="1" x14ac:dyDescent="0.2">
      <c r="A1340" s="51" t="s">
        <v>3018</v>
      </c>
      <c r="B1340" s="164">
        <v>44847</v>
      </c>
      <c r="C1340" s="52">
        <v>13345.87</v>
      </c>
      <c r="D1340" s="53" t="s">
        <v>72</v>
      </c>
      <c r="E1340" s="53" t="s">
        <v>158</v>
      </c>
      <c r="F1340" t="str">
        <f t="shared" ref="F1340:F1403" si="18">B1340&amp;C1340</f>
        <v>4484713345,87</v>
      </c>
      <c r="G1340" t="s">
        <v>2206</v>
      </c>
      <c r="H1340" t="s">
        <v>2244</v>
      </c>
      <c r="I1340" t="s">
        <v>2209</v>
      </c>
    </row>
    <row r="1341" spans="1:9" hidden="1" outlineLevel="1" x14ac:dyDescent="0.2">
      <c r="A1341" s="51" t="s">
        <v>3018</v>
      </c>
      <c r="B1341" s="164">
        <v>44847</v>
      </c>
      <c r="C1341" s="52">
        <v>34144.85</v>
      </c>
      <c r="D1341" s="53" t="s">
        <v>72</v>
      </c>
      <c r="E1341" s="53" t="s">
        <v>154</v>
      </c>
      <c r="F1341" t="str">
        <f t="shared" si="18"/>
        <v>4484734144,85</v>
      </c>
      <c r="G1341" t="s">
        <v>2206</v>
      </c>
      <c r="H1341" t="s">
        <v>2244</v>
      </c>
      <c r="I1341" t="s">
        <v>2209</v>
      </c>
    </row>
    <row r="1342" spans="1:9" hidden="1" outlineLevel="1" x14ac:dyDescent="0.2">
      <c r="A1342" s="51" t="s">
        <v>3018</v>
      </c>
      <c r="B1342" s="164">
        <v>44847</v>
      </c>
      <c r="C1342" s="52">
        <v>1648.01</v>
      </c>
      <c r="D1342" s="53" t="s">
        <v>72</v>
      </c>
      <c r="E1342" s="53" t="s">
        <v>156</v>
      </c>
      <c r="F1342" t="str">
        <f t="shared" si="18"/>
        <v>448471648,01</v>
      </c>
      <c r="G1342" t="s">
        <v>2206</v>
      </c>
      <c r="H1342" t="s">
        <v>2244</v>
      </c>
      <c r="I1342" t="s">
        <v>2209</v>
      </c>
    </row>
    <row r="1343" spans="1:9" hidden="1" outlineLevel="1" x14ac:dyDescent="0.2">
      <c r="A1343" s="51" t="s">
        <v>3018</v>
      </c>
      <c r="B1343" s="164">
        <v>44847</v>
      </c>
      <c r="C1343" s="52">
        <v>531.30999999999995</v>
      </c>
      <c r="D1343" s="53" t="s">
        <v>77</v>
      </c>
      <c r="E1343" s="53" t="s">
        <v>153</v>
      </c>
      <c r="F1343" t="str">
        <f t="shared" si="18"/>
        <v>44847531,31</v>
      </c>
      <c r="G1343" t="s">
        <v>2206</v>
      </c>
      <c r="H1343" t="s">
        <v>2244</v>
      </c>
      <c r="I1343" t="s">
        <v>2209</v>
      </c>
    </row>
    <row r="1344" spans="1:9" hidden="1" outlineLevel="1" x14ac:dyDescent="0.2">
      <c r="A1344" s="51" t="s">
        <v>3018</v>
      </c>
      <c r="B1344" s="164">
        <v>44846</v>
      </c>
      <c r="C1344" s="52">
        <v>4448.04</v>
      </c>
      <c r="D1344" s="53" t="s">
        <v>7</v>
      </c>
      <c r="E1344" s="53" t="s">
        <v>187</v>
      </c>
      <c r="F1344" t="str">
        <f t="shared" si="18"/>
        <v>448464448,04</v>
      </c>
      <c r="G1344" t="s">
        <v>2426</v>
      </c>
      <c r="H1344" t="s">
        <v>2248</v>
      </c>
      <c r="I1344" t="s">
        <v>2427</v>
      </c>
    </row>
    <row r="1345" spans="1:9" hidden="1" outlineLevel="1" x14ac:dyDescent="0.2">
      <c r="A1345" s="51" t="s">
        <v>3018</v>
      </c>
      <c r="B1345" s="164">
        <v>44845</v>
      </c>
      <c r="C1345" s="52">
        <v>9700</v>
      </c>
      <c r="D1345" s="53" t="s">
        <v>188</v>
      </c>
      <c r="E1345" s="53" t="s">
        <v>189</v>
      </c>
      <c r="F1345" t="str">
        <f t="shared" si="18"/>
        <v>448459700</v>
      </c>
      <c r="G1345" t="s">
        <v>2202</v>
      </c>
      <c r="H1345" t="s">
        <v>2248</v>
      </c>
      <c r="I1345" t="s">
        <v>2268</v>
      </c>
    </row>
    <row r="1346" spans="1:9" hidden="1" outlineLevel="1" x14ac:dyDescent="0.2">
      <c r="A1346" s="51" t="s">
        <v>3018</v>
      </c>
      <c r="B1346" s="164">
        <v>44845</v>
      </c>
      <c r="C1346" s="52">
        <v>6220</v>
      </c>
      <c r="D1346" s="53" t="s">
        <v>190</v>
      </c>
      <c r="E1346" s="53" t="s">
        <v>191</v>
      </c>
      <c r="F1346" t="str">
        <f t="shared" si="18"/>
        <v>448456220</v>
      </c>
      <c r="G1346" t="s">
        <v>2227</v>
      </c>
      <c r="H1346" t="s">
        <v>2276</v>
      </c>
      <c r="I1346" t="s">
        <v>2276</v>
      </c>
    </row>
    <row r="1347" spans="1:9" hidden="1" outlineLevel="1" x14ac:dyDescent="0.2">
      <c r="A1347" s="51" t="s">
        <v>3018</v>
      </c>
      <c r="B1347" s="164">
        <v>44844</v>
      </c>
      <c r="C1347" s="52">
        <v>250</v>
      </c>
      <c r="D1347" s="53" t="s">
        <v>7</v>
      </c>
      <c r="E1347" s="53" t="s">
        <v>12</v>
      </c>
      <c r="F1347" t="str">
        <f t="shared" si="18"/>
        <v>44844250</v>
      </c>
      <c r="G1347" t="s">
        <v>2204</v>
      </c>
      <c r="H1347" t="s">
        <v>2248</v>
      </c>
      <c r="I1347" t="s">
        <v>2262</v>
      </c>
    </row>
    <row r="1348" spans="1:9" hidden="1" outlineLevel="1" x14ac:dyDescent="0.2">
      <c r="A1348" s="51" t="s">
        <v>3018</v>
      </c>
      <c r="B1348" s="164">
        <v>44844</v>
      </c>
      <c r="C1348" s="52">
        <v>25000</v>
      </c>
      <c r="D1348" s="53" t="s">
        <v>9</v>
      </c>
      <c r="E1348" s="53" t="s">
        <v>192</v>
      </c>
      <c r="F1348" t="str">
        <f t="shared" si="18"/>
        <v>4484425000</v>
      </c>
      <c r="G1348" t="s">
        <v>2213</v>
      </c>
      <c r="H1348" t="s">
        <v>2248</v>
      </c>
      <c r="I1348" t="s">
        <v>2213</v>
      </c>
    </row>
    <row r="1349" spans="1:9" hidden="1" outlineLevel="1" x14ac:dyDescent="0.2">
      <c r="A1349" s="51" t="s">
        <v>3018</v>
      </c>
      <c r="B1349" s="164">
        <v>44840</v>
      </c>
      <c r="C1349" s="52">
        <v>400</v>
      </c>
      <c r="D1349" s="53" t="s">
        <v>7</v>
      </c>
      <c r="E1349" s="53" t="s">
        <v>12</v>
      </c>
      <c r="F1349" t="str">
        <f t="shared" si="18"/>
        <v>44840400</v>
      </c>
      <c r="G1349" t="s">
        <v>2204</v>
      </c>
      <c r="H1349" t="s">
        <v>2248</v>
      </c>
      <c r="I1349" t="s">
        <v>2262</v>
      </c>
    </row>
    <row r="1350" spans="1:9" hidden="1" outlineLevel="1" x14ac:dyDescent="0.2">
      <c r="A1350" s="51" t="s">
        <v>3018</v>
      </c>
      <c r="B1350" s="164">
        <v>44840</v>
      </c>
      <c r="C1350" s="52">
        <v>40000</v>
      </c>
      <c r="D1350" s="53" t="s">
        <v>135</v>
      </c>
      <c r="E1350" s="53" t="s">
        <v>193</v>
      </c>
      <c r="F1350" t="str">
        <f t="shared" si="18"/>
        <v>4484040000</v>
      </c>
      <c r="G1350" t="s">
        <v>2222</v>
      </c>
      <c r="H1350" t="s">
        <v>2248</v>
      </c>
      <c r="I1350" t="s">
        <v>2269</v>
      </c>
    </row>
    <row r="1351" spans="1:9" hidden="1" outlineLevel="1" x14ac:dyDescent="0.2">
      <c r="A1351" s="51" t="s">
        <v>3018</v>
      </c>
      <c r="B1351" s="164">
        <v>44839</v>
      </c>
      <c r="C1351" s="52">
        <v>15000</v>
      </c>
      <c r="D1351" s="53" t="s">
        <v>131</v>
      </c>
      <c r="E1351" s="53" t="s">
        <v>194</v>
      </c>
      <c r="F1351" t="str">
        <f t="shared" si="18"/>
        <v>4483915000</v>
      </c>
      <c r="G1351" t="s">
        <v>2234</v>
      </c>
      <c r="H1351" t="s">
        <v>2248</v>
      </c>
      <c r="I1351" t="s">
        <v>2271</v>
      </c>
    </row>
    <row r="1352" spans="1:9" hidden="1" outlineLevel="1" x14ac:dyDescent="0.2">
      <c r="A1352" s="51" t="s">
        <v>3018</v>
      </c>
      <c r="B1352" s="164">
        <v>44839</v>
      </c>
      <c r="C1352" s="52">
        <v>222.5</v>
      </c>
      <c r="D1352" s="53" t="s">
        <v>7</v>
      </c>
      <c r="E1352" s="53" t="s">
        <v>12</v>
      </c>
      <c r="F1352" t="str">
        <f t="shared" si="18"/>
        <v>44839222,5</v>
      </c>
      <c r="G1352" t="s">
        <v>2204</v>
      </c>
      <c r="H1352" t="s">
        <v>2248</v>
      </c>
      <c r="I1352" t="s">
        <v>2262</v>
      </c>
    </row>
    <row r="1353" spans="1:9" hidden="1" outlineLevel="1" x14ac:dyDescent="0.2">
      <c r="A1353" s="51" t="s">
        <v>3018</v>
      </c>
      <c r="B1353" s="164">
        <v>44839</v>
      </c>
      <c r="C1353" s="52">
        <v>17000</v>
      </c>
      <c r="D1353" s="53" t="s">
        <v>195</v>
      </c>
      <c r="E1353" s="53" t="s">
        <v>196</v>
      </c>
      <c r="F1353" t="str">
        <f t="shared" si="18"/>
        <v>4483917000</v>
      </c>
      <c r="G1353" t="s">
        <v>2226</v>
      </c>
      <c r="H1353" t="s">
        <v>2225</v>
      </c>
      <c r="I1353" s="276" t="s">
        <v>2270</v>
      </c>
    </row>
    <row r="1354" spans="1:9" hidden="1" outlineLevel="1" x14ac:dyDescent="0.2">
      <c r="A1354" s="51" t="s">
        <v>3018</v>
      </c>
      <c r="B1354" s="164">
        <v>44839</v>
      </c>
      <c r="C1354" s="52">
        <v>70000</v>
      </c>
      <c r="D1354" s="53" t="s">
        <v>197</v>
      </c>
      <c r="E1354" s="53" t="s">
        <v>198</v>
      </c>
      <c r="F1354" t="str">
        <f t="shared" si="18"/>
        <v>4483970000</v>
      </c>
      <c r="G1354" t="s">
        <v>2202</v>
      </c>
      <c r="H1354" t="s">
        <v>2248</v>
      </c>
      <c r="I1354" t="s">
        <v>2268</v>
      </c>
    </row>
    <row r="1355" spans="1:9" hidden="1" outlineLevel="1" x14ac:dyDescent="0.2">
      <c r="A1355" s="51" t="s">
        <v>3018</v>
      </c>
      <c r="B1355" s="164">
        <v>44839</v>
      </c>
      <c r="C1355" s="52">
        <v>7189.63</v>
      </c>
      <c r="D1355" s="53" t="s">
        <v>25</v>
      </c>
      <c r="E1355" s="53" t="s">
        <v>199</v>
      </c>
      <c r="F1355" t="str">
        <f t="shared" si="18"/>
        <v>448397189,63</v>
      </c>
      <c r="G1355" t="s">
        <v>2221</v>
      </c>
      <c r="H1355" t="s">
        <v>2248</v>
      </c>
      <c r="I1355" t="s">
        <v>2267</v>
      </c>
    </row>
    <row r="1356" spans="1:9" hidden="1" outlineLevel="1" x14ac:dyDescent="0.2">
      <c r="A1356" s="51" t="s">
        <v>3018</v>
      </c>
      <c r="B1356" s="164">
        <v>44838</v>
      </c>
      <c r="C1356" s="52">
        <v>50000</v>
      </c>
      <c r="D1356" s="53" t="s">
        <v>14</v>
      </c>
      <c r="E1356" s="53" t="s">
        <v>200</v>
      </c>
      <c r="F1356" t="str">
        <f t="shared" si="18"/>
        <v>4483850000</v>
      </c>
      <c r="G1356" t="s">
        <v>2201</v>
      </c>
      <c r="H1356" t="s">
        <v>2248</v>
      </c>
      <c r="I1356" t="s">
        <v>2265</v>
      </c>
    </row>
    <row r="1357" spans="1:9" hidden="1" outlineLevel="1" x14ac:dyDescent="0.2">
      <c r="A1357" s="51" t="s">
        <v>3018</v>
      </c>
      <c r="B1357" s="164">
        <v>44838</v>
      </c>
      <c r="C1357" s="52">
        <v>134403.35</v>
      </c>
      <c r="D1357" s="53" t="s">
        <v>23</v>
      </c>
      <c r="E1357" s="53" t="s">
        <v>201</v>
      </c>
      <c r="F1357" t="str">
        <f t="shared" si="18"/>
        <v>44838134403,35</v>
      </c>
      <c r="G1357" t="s">
        <v>2218</v>
      </c>
      <c r="H1357" t="s">
        <v>2248</v>
      </c>
      <c r="I1357" t="s">
        <v>2218</v>
      </c>
    </row>
    <row r="1358" spans="1:9" hidden="1" outlineLevel="1" x14ac:dyDescent="0.2">
      <c r="A1358" s="51" t="s">
        <v>3018</v>
      </c>
      <c r="B1358" s="164">
        <v>44838</v>
      </c>
      <c r="C1358" s="52">
        <v>7000</v>
      </c>
      <c r="D1358" s="53" t="s">
        <v>17</v>
      </c>
      <c r="E1358" s="53" t="s">
        <v>202</v>
      </c>
      <c r="F1358" t="str">
        <f t="shared" si="18"/>
        <v>448387000</v>
      </c>
      <c r="G1358" t="s">
        <v>2240</v>
      </c>
      <c r="H1358" t="s">
        <v>2248</v>
      </c>
      <c r="I1358" t="s">
        <v>2267</v>
      </c>
    </row>
    <row r="1359" spans="1:9" hidden="1" outlineLevel="1" x14ac:dyDescent="0.2">
      <c r="A1359" s="51" t="s">
        <v>3018</v>
      </c>
      <c r="B1359" s="164">
        <v>44838</v>
      </c>
      <c r="C1359" s="52">
        <v>25605</v>
      </c>
      <c r="D1359" s="53" t="s">
        <v>72</v>
      </c>
      <c r="E1359" s="53" t="s">
        <v>203</v>
      </c>
      <c r="F1359" t="str">
        <f t="shared" si="18"/>
        <v>4483825605</v>
      </c>
      <c r="G1359" t="s">
        <v>2205</v>
      </c>
      <c r="H1359" t="s">
        <v>2244</v>
      </c>
      <c r="I1359" t="s">
        <v>2209</v>
      </c>
    </row>
    <row r="1360" spans="1:9" hidden="1" outlineLevel="1" x14ac:dyDescent="0.2">
      <c r="A1360" s="51" t="s">
        <v>3018</v>
      </c>
      <c r="B1360" s="164">
        <v>44838</v>
      </c>
      <c r="C1360" s="52">
        <v>40154.269999999997</v>
      </c>
      <c r="D1360" s="53" t="s">
        <v>7</v>
      </c>
      <c r="E1360" s="53" t="s">
        <v>204</v>
      </c>
      <c r="F1360" t="str">
        <f t="shared" si="18"/>
        <v>4483840154,27</v>
      </c>
      <c r="G1360" t="s">
        <v>2209</v>
      </c>
      <c r="H1360" t="s">
        <v>2244</v>
      </c>
      <c r="I1360" t="s">
        <v>2209</v>
      </c>
    </row>
    <row r="1361" spans="1:9" hidden="1" outlineLevel="1" x14ac:dyDescent="0.2">
      <c r="A1361" s="51" t="s">
        <v>3018</v>
      </c>
      <c r="B1361" s="164">
        <v>44838</v>
      </c>
      <c r="C1361" s="52">
        <v>35250</v>
      </c>
      <c r="D1361" s="53" t="s">
        <v>16</v>
      </c>
      <c r="E1361" s="53" t="s">
        <v>205</v>
      </c>
      <c r="F1361" t="str">
        <f t="shared" si="18"/>
        <v>4483835250</v>
      </c>
      <c r="G1361" t="s">
        <v>2209</v>
      </c>
      <c r="H1361" t="s">
        <v>2244</v>
      </c>
      <c r="I1361" t="s">
        <v>2209</v>
      </c>
    </row>
    <row r="1362" spans="1:9" hidden="1" outlineLevel="1" x14ac:dyDescent="0.2">
      <c r="A1362" s="51" t="s">
        <v>3018</v>
      </c>
      <c r="B1362" s="164">
        <v>44838</v>
      </c>
      <c r="C1362" s="52">
        <v>196.37</v>
      </c>
      <c r="D1362" s="53" t="s">
        <v>7</v>
      </c>
      <c r="E1362" s="53" t="s">
        <v>206</v>
      </c>
      <c r="F1362" t="str">
        <f t="shared" si="18"/>
        <v>44838196,37</v>
      </c>
      <c r="G1362" t="s">
        <v>2204</v>
      </c>
      <c r="H1362" t="s">
        <v>2248</v>
      </c>
      <c r="I1362" t="s">
        <v>2262</v>
      </c>
    </row>
    <row r="1363" spans="1:9" hidden="1" outlineLevel="1" x14ac:dyDescent="0.2">
      <c r="A1363" s="51" t="s">
        <v>3018</v>
      </c>
      <c r="B1363" s="164">
        <v>44838</v>
      </c>
      <c r="C1363" s="52">
        <v>134403.35</v>
      </c>
      <c r="D1363" s="53" t="s">
        <v>23</v>
      </c>
      <c r="E1363" s="53" t="s">
        <v>207</v>
      </c>
      <c r="F1363" t="str">
        <f t="shared" si="18"/>
        <v>44838134403,35</v>
      </c>
      <c r="G1363" t="s">
        <v>2218</v>
      </c>
      <c r="H1363" t="s">
        <v>2248</v>
      </c>
      <c r="I1363" t="s">
        <v>2218</v>
      </c>
    </row>
    <row r="1364" spans="1:9" hidden="1" outlineLevel="1" x14ac:dyDescent="0.2">
      <c r="A1364" s="51" t="s">
        <v>3018</v>
      </c>
      <c r="B1364" s="164">
        <v>44838</v>
      </c>
      <c r="C1364" s="52">
        <v>49091.73</v>
      </c>
      <c r="D1364" s="53" t="s">
        <v>7</v>
      </c>
      <c r="E1364" s="53" t="s">
        <v>208</v>
      </c>
      <c r="F1364" t="str">
        <f t="shared" si="18"/>
        <v>4483849091,73</v>
      </c>
      <c r="G1364" t="s">
        <v>2209</v>
      </c>
      <c r="H1364" t="s">
        <v>2244</v>
      </c>
      <c r="I1364" t="s">
        <v>2209</v>
      </c>
    </row>
    <row r="1365" spans="1:9" hidden="1" outlineLevel="1" x14ac:dyDescent="0.2">
      <c r="A1365" s="51" t="s">
        <v>3018</v>
      </c>
      <c r="B1365" s="164">
        <v>44838</v>
      </c>
      <c r="C1365" s="52">
        <v>160.62</v>
      </c>
      <c r="D1365" s="53" t="s">
        <v>7</v>
      </c>
      <c r="E1365" s="53" t="s">
        <v>209</v>
      </c>
      <c r="F1365" t="str">
        <f t="shared" si="18"/>
        <v>44838160,62</v>
      </c>
      <c r="G1365" t="s">
        <v>2204</v>
      </c>
      <c r="H1365" t="s">
        <v>2248</v>
      </c>
      <c r="I1365" t="s">
        <v>2262</v>
      </c>
    </row>
    <row r="1366" spans="1:9" hidden="1" outlineLevel="1" x14ac:dyDescent="0.2">
      <c r="A1366" s="51" t="s">
        <v>3018</v>
      </c>
      <c r="B1366" s="164">
        <v>44837</v>
      </c>
      <c r="C1366" s="52">
        <v>990</v>
      </c>
      <c r="D1366" s="53" t="s">
        <v>7</v>
      </c>
      <c r="E1366" s="53" t="s">
        <v>210</v>
      </c>
      <c r="F1366" t="str">
        <f t="shared" si="18"/>
        <v>44837990</v>
      </c>
      <c r="G1366" t="s">
        <v>2204</v>
      </c>
      <c r="H1366" t="s">
        <v>2248</v>
      </c>
      <c r="I1366" t="s">
        <v>2262</v>
      </c>
    </row>
    <row r="1367" spans="1:9" hidden="1" outlineLevel="1" x14ac:dyDescent="0.2">
      <c r="A1367" s="212" t="s">
        <v>3017</v>
      </c>
      <c r="B1367" s="164">
        <v>44834</v>
      </c>
      <c r="C1367" s="52">
        <v>475</v>
      </c>
      <c r="D1367" s="53" t="s">
        <v>7</v>
      </c>
      <c r="E1367" s="53" t="s">
        <v>211</v>
      </c>
      <c r="F1367" t="str">
        <f t="shared" si="18"/>
        <v>44834475</v>
      </c>
      <c r="G1367" t="s">
        <v>2204</v>
      </c>
      <c r="H1367" t="s">
        <v>2248</v>
      </c>
      <c r="I1367" t="s">
        <v>2262</v>
      </c>
    </row>
    <row r="1368" spans="1:9" hidden="1" outlineLevel="1" x14ac:dyDescent="0.2">
      <c r="A1368" s="212" t="s">
        <v>3017</v>
      </c>
      <c r="B1368" s="164">
        <v>44831</v>
      </c>
      <c r="C1368" s="52">
        <v>33333.33</v>
      </c>
      <c r="D1368" s="53" t="s">
        <v>32</v>
      </c>
      <c r="E1368" s="53" t="s">
        <v>212</v>
      </c>
      <c r="F1368" t="str">
        <f t="shared" si="18"/>
        <v>4483133333,33</v>
      </c>
      <c r="G1368" t="s">
        <v>2222</v>
      </c>
      <c r="H1368" t="s">
        <v>2248</v>
      </c>
      <c r="I1368" t="s">
        <v>2269</v>
      </c>
    </row>
    <row r="1369" spans="1:9" hidden="1" outlineLevel="1" x14ac:dyDescent="0.2">
      <c r="A1369" s="212" t="s">
        <v>3017</v>
      </c>
      <c r="B1369" s="164">
        <v>44830</v>
      </c>
      <c r="C1369" s="52">
        <v>418623.3</v>
      </c>
      <c r="D1369" s="53" t="s">
        <v>28</v>
      </c>
      <c r="E1369" s="53" t="s">
        <v>213</v>
      </c>
      <c r="F1369" t="str">
        <f t="shared" si="18"/>
        <v>44830418623,3</v>
      </c>
      <c r="G1369" t="s">
        <v>2236</v>
      </c>
      <c r="H1369" t="s">
        <v>2248</v>
      </c>
      <c r="I1369" t="s">
        <v>2236</v>
      </c>
    </row>
    <row r="1370" spans="1:9" hidden="1" outlineLevel="1" x14ac:dyDescent="0.2">
      <c r="A1370" s="212" t="s">
        <v>3017</v>
      </c>
      <c r="B1370" s="164">
        <v>44827</v>
      </c>
      <c r="C1370" s="52">
        <v>300</v>
      </c>
      <c r="D1370" s="53" t="s">
        <v>7</v>
      </c>
      <c r="E1370" s="53" t="s">
        <v>214</v>
      </c>
      <c r="F1370" t="str">
        <f t="shared" si="18"/>
        <v>44827300</v>
      </c>
      <c r="G1370" t="s">
        <v>2204</v>
      </c>
      <c r="H1370" t="s">
        <v>2248</v>
      </c>
      <c r="I1370" t="s">
        <v>2262</v>
      </c>
    </row>
    <row r="1371" spans="1:9" hidden="1" outlineLevel="1" x14ac:dyDescent="0.2">
      <c r="A1371" s="212" t="s">
        <v>3017</v>
      </c>
      <c r="B1371" s="164">
        <v>44827</v>
      </c>
      <c r="C1371" s="52">
        <v>10000</v>
      </c>
      <c r="D1371" s="53" t="s">
        <v>7</v>
      </c>
      <c r="E1371" s="53" t="s">
        <v>215</v>
      </c>
      <c r="F1371" t="str">
        <f t="shared" si="18"/>
        <v>4482710000</v>
      </c>
      <c r="G1371" t="s">
        <v>2238</v>
      </c>
      <c r="H1371" t="s">
        <v>2246</v>
      </c>
      <c r="I1371" t="s">
        <v>2266</v>
      </c>
    </row>
    <row r="1372" spans="1:9" hidden="1" outlineLevel="1" x14ac:dyDescent="0.2">
      <c r="A1372" s="212" t="s">
        <v>3017</v>
      </c>
      <c r="B1372" s="164">
        <v>44827</v>
      </c>
      <c r="C1372" s="52">
        <v>20000</v>
      </c>
      <c r="D1372" s="53" t="s">
        <v>7</v>
      </c>
      <c r="E1372" s="53" t="s">
        <v>216</v>
      </c>
      <c r="F1372" t="str">
        <f t="shared" si="18"/>
        <v>4482720000</v>
      </c>
      <c r="G1372" t="s">
        <v>2238</v>
      </c>
      <c r="H1372" t="s">
        <v>2246</v>
      </c>
      <c r="I1372" t="s">
        <v>2266</v>
      </c>
    </row>
    <row r="1373" spans="1:9" hidden="1" outlineLevel="1" x14ac:dyDescent="0.2">
      <c r="A1373" s="212" t="s">
        <v>3017</v>
      </c>
      <c r="B1373" s="164">
        <v>44827</v>
      </c>
      <c r="C1373" s="52">
        <v>15000</v>
      </c>
      <c r="D1373" s="53" t="s">
        <v>217</v>
      </c>
      <c r="E1373" s="53" t="s">
        <v>218</v>
      </c>
      <c r="F1373" t="str">
        <f t="shared" si="18"/>
        <v>4482715000</v>
      </c>
      <c r="G1373" t="s">
        <v>2220</v>
      </c>
      <c r="H1373" t="s">
        <v>2245</v>
      </c>
      <c r="I1373" t="s">
        <v>2272</v>
      </c>
    </row>
    <row r="1374" spans="1:9" hidden="1" outlineLevel="1" x14ac:dyDescent="0.2">
      <c r="A1374" s="212" t="s">
        <v>3017</v>
      </c>
      <c r="B1374" s="164">
        <v>44827</v>
      </c>
      <c r="C1374" s="52">
        <v>150</v>
      </c>
      <c r="D1374" s="53" t="s">
        <v>7</v>
      </c>
      <c r="E1374" s="53" t="s">
        <v>219</v>
      </c>
      <c r="F1374" t="str">
        <f t="shared" si="18"/>
        <v>44827150</v>
      </c>
      <c r="G1374" t="s">
        <v>2204</v>
      </c>
      <c r="H1374" t="s">
        <v>2248</v>
      </c>
      <c r="I1374" t="s">
        <v>2262</v>
      </c>
    </row>
    <row r="1375" spans="1:9" hidden="1" outlineLevel="1" x14ac:dyDescent="0.2">
      <c r="A1375" s="212" t="s">
        <v>3017</v>
      </c>
      <c r="B1375" s="164">
        <v>44826</v>
      </c>
      <c r="C1375" s="52">
        <v>14653.14</v>
      </c>
      <c r="D1375" s="53" t="s">
        <v>7</v>
      </c>
      <c r="E1375" s="53" t="s">
        <v>220</v>
      </c>
      <c r="F1375" t="str">
        <f t="shared" si="18"/>
        <v>4482614653,14</v>
      </c>
      <c r="G1375" t="s">
        <v>2209</v>
      </c>
      <c r="H1375" t="s">
        <v>2244</v>
      </c>
      <c r="I1375" t="s">
        <v>2209</v>
      </c>
    </row>
    <row r="1376" spans="1:9" hidden="1" outlineLevel="1" x14ac:dyDescent="0.2">
      <c r="A1376" s="212" t="s">
        <v>3017</v>
      </c>
      <c r="B1376" s="164">
        <v>44826</v>
      </c>
      <c r="C1376" s="52">
        <v>58.61</v>
      </c>
      <c r="D1376" s="53" t="s">
        <v>7</v>
      </c>
      <c r="E1376" s="53" t="s">
        <v>221</v>
      </c>
      <c r="F1376" t="str">
        <f t="shared" si="18"/>
        <v>4482658,61</v>
      </c>
      <c r="G1376" t="s">
        <v>2204</v>
      </c>
      <c r="H1376" t="s">
        <v>2248</v>
      </c>
      <c r="I1376" t="s">
        <v>2262</v>
      </c>
    </row>
    <row r="1377" spans="1:9" hidden="1" outlineLevel="1" x14ac:dyDescent="0.2">
      <c r="A1377" s="212" t="s">
        <v>3017</v>
      </c>
      <c r="B1377" s="164">
        <v>44825</v>
      </c>
      <c r="C1377" s="52">
        <v>5000</v>
      </c>
      <c r="D1377" s="53" t="s">
        <v>47</v>
      </c>
      <c r="E1377" s="53" t="s">
        <v>222</v>
      </c>
      <c r="F1377" t="str">
        <f t="shared" si="18"/>
        <v>448255000</v>
      </c>
      <c r="G1377" t="s">
        <v>2224</v>
      </c>
      <c r="H1377" t="s">
        <v>2248</v>
      </c>
      <c r="I1377" t="s">
        <v>2427</v>
      </c>
    </row>
    <row r="1378" spans="1:9" hidden="1" outlineLevel="1" x14ac:dyDescent="0.2">
      <c r="A1378" s="212" t="s">
        <v>3017</v>
      </c>
      <c r="B1378" s="164">
        <v>44825</v>
      </c>
      <c r="C1378" s="52">
        <v>25200</v>
      </c>
      <c r="D1378" s="53" t="s">
        <v>223</v>
      </c>
      <c r="E1378" s="53" t="s">
        <v>224</v>
      </c>
      <c r="F1378" t="str">
        <f t="shared" si="18"/>
        <v>4482525200</v>
      </c>
      <c r="G1378" t="s">
        <v>2235</v>
      </c>
      <c r="H1378" t="s">
        <v>2248</v>
      </c>
      <c r="I1378" t="s">
        <v>2235</v>
      </c>
    </row>
    <row r="1379" spans="1:9" hidden="1" outlineLevel="1" x14ac:dyDescent="0.2">
      <c r="A1379" s="212" t="s">
        <v>3017</v>
      </c>
      <c r="B1379" s="164">
        <v>44825</v>
      </c>
      <c r="C1379" s="52">
        <v>2189</v>
      </c>
      <c r="D1379" s="53" t="s">
        <v>72</v>
      </c>
      <c r="E1379" s="53" t="s">
        <v>225</v>
      </c>
      <c r="F1379" t="str">
        <f t="shared" si="18"/>
        <v>448252189</v>
      </c>
      <c r="G1379" t="s">
        <v>2205</v>
      </c>
      <c r="H1379" t="s">
        <v>2244</v>
      </c>
      <c r="I1379" t="s">
        <v>2209</v>
      </c>
    </row>
    <row r="1380" spans="1:9" hidden="1" outlineLevel="1" x14ac:dyDescent="0.2">
      <c r="A1380" s="212" t="s">
        <v>3017</v>
      </c>
      <c r="B1380" s="164">
        <v>44824</v>
      </c>
      <c r="C1380" s="52">
        <v>87279.92</v>
      </c>
      <c r="D1380" s="53" t="s">
        <v>24</v>
      </c>
      <c r="E1380" s="53" t="s">
        <v>226</v>
      </c>
      <c r="F1380" t="str">
        <f t="shared" si="18"/>
        <v>4482487279,92</v>
      </c>
      <c r="G1380" t="s">
        <v>2203</v>
      </c>
      <c r="H1380" t="s">
        <v>2248</v>
      </c>
      <c r="I1380" t="s">
        <v>2273</v>
      </c>
    </row>
    <row r="1381" spans="1:9" hidden="1" outlineLevel="1" x14ac:dyDescent="0.2">
      <c r="A1381" s="212" t="s">
        <v>3017</v>
      </c>
      <c r="B1381" s="164">
        <v>44824</v>
      </c>
      <c r="C1381" s="52">
        <v>250000</v>
      </c>
      <c r="D1381" s="53" t="s">
        <v>32</v>
      </c>
      <c r="E1381" s="53" t="s">
        <v>227</v>
      </c>
      <c r="F1381" t="str">
        <f t="shared" si="18"/>
        <v>44824250000</v>
      </c>
      <c r="G1381" t="s">
        <v>2222</v>
      </c>
      <c r="H1381" t="s">
        <v>2248</v>
      </c>
      <c r="I1381" t="s">
        <v>2269</v>
      </c>
    </row>
    <row r="1382" spans="1:9" hidden="1" outlineLevel="1" x14ac:dyDescent="0.2">
      <c r="A1382" s="212" t="s">
        <v>3017</v>
      </c>
      <c r="B1382" s="164">
        <v>44823</v>
      </c>
      <c r="C1382" s="52">
        <v>12.71</v>
      </c>
      <c r="D1382" s="53" t="s">
        <v>7</v>
      </c>
      <c r="E1382" s="53" t="s">
        <v>228</v>
      </c>
      <c r="F1382" t="str">
        <f t="shared" si="18"/>
        <v>4482312,71</v>
      </c>
      <c r="G1382" t="s">
        <v>2204</v>
      </c>
      <c r="H1382" t="s">
        <v>2248</v>
      </c>
      <c r="I1382" t="s">
        <v>2262</v>
      </c>
    </row>
    <row r="1383" spans="1:9" hidden="1" outlineLevel="1" x14ac:dyDescent="0.2">
      <c r="A1383" s="212" t="s">
        <v>3017</v>
      </c>
      <c r="B1383" s="164">
        <v>44823</v>
      </c>
      <c r="C1383" s="52">
        <v>50001</v>
      </c>
      <c r="D1383" s="53" t="s">
        <v>7</v>
      </c>
      <c r="E1383" s="53" t="s">
        <v>229</v>
      </c>
      <c r="F1383" t="str">
        <f t="shared" si="18"/>
        <v>4482350001</v>
      </c>
      <c r="G1383" t="s">
        <v>2209</v>
      </c>
      <c r="H1383" t="s">
        <v>2244</v>
      </c>
      <c r="I1383" t="s">
        <v>2209</v>
      </c>
    </row>
    <row r="1384" spans="1:9" hidden="1" outlineLevel="1" x14ac:dyDescent="0.2">
      <c r="A1384" s="212" t="s">
        <v>3017</v>
      </c>
      <c r="B1384" s="164">
        <v>44823</v>
      </c>
      <c r="C1384" s="52">
        <v>18000</v>
      </c>
      <c r="D1384" s="53" t="s">
        <v>7</v>
      </c>
      <c r="E1384" s="53" t="s">
        <v>230</v>
      </c>
      <c r="F1384" t="str">
        <f t="shared" si="18"/>
        <v>4482318000</v>
      </c>
      <c r="G1384" t="s">
        <v>2209</v>
      </c>
      <c r="H1384" t="s">
        <v>2244</v>
      </c>
      <c r="I1384" t="s">
        <v>2209</v>
      </c>
    </row>
    <row r="1385" spans="1:9" hidden="1" outlineLevel="1" x14ac:dyDescent="0.2">
      <c r="A1385" s="212" t="s">
        <v>3017</v>
      </c>
      <c r="B1385" s="164">
        <v>44823</v>
      </c>
      <c r="C1385" s="52">
        <v>72</v>
      </c>
      <c r="D1385" s="53" t="s">
        <v>7</v>
      </c>
      <c r="E1385" s="53" t="s">
        <v>231</v>
      </c>
      <c r="F1385" t="str">
        <f t="shared" si="18"/>
        <v>4482372</v>
      </c>
      <c r="G1385" t="s">
        <v>2204</v>
      </c>
      <c r="H1385" t="s">
        <v>2248</v>
      </c>
      <c r="I1385" t="s">
        <v>2262</v>
      </c>
    </row>
    <row r="1386" spans="1:9" hidden="1" outlineLevel="1" x14ac:dyDescent="0.2">
      <c r="A1386" s="212" t="s">
        <v>3017</v>
      </c>
      <c r="B1386" s="165">
        <v>44823</v>
      </c>
      <c r="C1386" s="52">
        <v>3177.28</v>
      </c>
      <c r="D1386" s="53" t="s">
        <v>7</v>
      </c>
      <c r="E1386" s="53" t="s">
        <v>232</v>
      </c>
      <c r="F1386" t="str">
        <f t="shared" si="18"/>
        <v>448233177,28</v>
      </c>
      <c r="G1386" t="s">
        <v>2434</v>
      </c>
      <c r="H1386" t="s">
        <v>2244</v>
      </c>
      <c r="I1386" t="s">
        <v>2209</v>
      </c>
    </row>
    <row r="1387" spans="1:9" hidden="1" outlineLevel="1" x14ac:dyDescent="0.2">
      <c r="A1387" s="212" t="s">
        <v>3017</v>
      </c>
      <c r="B1387" s="164">
        <v>44823</v>
      </c>
      <c r="C1387" s="52">
        <v>97666.99</v>
      </c>
      <c r="D1387" s="53" t="s">
        <v>21</v>
      </c>
      <c r="E1387" s="53" t="s">
        <v>233</v>
      </c>
      <c r="F1387" t="str">
        <f t="shared" si="18"/>
        <v>4482397666,99</v>
      </c>
      <c r="G1387" t="s">
        <v>2235</v>
      </c>
      <c r="H1387" t="s">
        <v>2248</v>
      </c>
      <c r="I1387" t="s">
        <v>2235</v>
      </c>
    </row>
    <row r="1388" spans="1:9" hidden="1" outlineLevel="1" x14ac:dyDescent="0.2">
      <c r="A1388" s="212" t="s">
        <v>3017</v>
      </c>
      <c r="B1388" s="164">
        <v>44823</v>
      </c>
      <c r="C1388" s="52">
        <v>200</v>
      </c>
      <c r="D1388" s="53" t="s">
        <v>7</v>
      </c>
      <c r="E1388" s="53" t="s">
        <v>234</v>
      </c>
      <c r="F1388" t="str">
        <f t="shared" si="18"/>
        <v>44823200</v>
      </c>
      <c r="G1388" t="s">
        <v>2204</v>
      </c>
      <c r="H1388" t="s">
        <v>2248</v>
      </c>
      <c r="I1388" t="s">
        <v>2262</v>
      </c>
    </row>
    <row r="1389" spans="1:9" hidden="1" outlineLevel="1" x14ac:dyDescent="0.2">
      <c r="A1389" s="212" t="s">
        <v>3017</v>
      </c>
      <c r="B1389" s="164">
        <v>44823</v>
      </c>
      <c r="C1389" s="52">
        <v>30000</v>
      </c>
      <c r="D1389" s="53" t="s">
        <v>16</v>
      </c>
      <c r="E1389" s="53" t="s">
        <v>235</v>
      </c>
      <c r="F1389" t="str">
        <f t="shared" si="18"/>
        <v>4482330000</v>
      </c>
      <c r="G1389" t="s">
        <v>2209</v>
      </c>
      <c r="H1389" t="s">
        <v>2244</v>
      </c>
      <c r="I1389" t="s">
        <v>2209</v>
      </c>
    </row>
    <row r="1390" spans="1:9" hidden="1" outlineLevel="1" x14ac:dyDescent="0.2">
      <c r="A1390" s="212" t="s">
        <v>3017</v>
      </c>
      <c r="B1390" s="164">
        <v>44819</v>
      </c>
      <c r="C1390" s="52">
        <v>32927.599999999999</v>
      </c>
      <c r="D1390" s="53" t="s">
        <v>72</v>
      </c>
      <c r="E1390" s="53" t="s">
        <v>154</v>
      </c>
      <c r="F1390" t="str">
        <f t="shared" si="18"/>
        <v>4481932927,6</v>
      </c>
      <c r="G1390" t="s">
        <v>2206</v>
      </c>
      <c r="H1390" t="s">
        <v>2244</v>
      </c>
      <c r="I1390" t="s">
        <v>2209</v>
      </c>
    </row>
    <row r="1391" spans="1:9" hidden="1" outlineLevel="1" x14ac:dyDescent="0.2">
      <c r="A1391" s="212" t="s">
        <v>3017</v>
      </c>
      <c r="B1391" s="164">
        <v>44818</v>
      </c>
      <c r="C1391" s="52">
        <v>9432.24</v>
      </c>
      <c r="D1391" s="53" t="s">
        <v>112</v>
      </c>
      <c r="E1391" s="53" t="s">
        <v>236</v>
      </c>
      <c r="F1391" t="str">
        <f t="shared" si="18"/>
        <v>448189432,24</v>
      </c>
      <c r="G1391" t="s">
        <v>2233</v>
      </c>
      <c r="H1391" t="s">
        <v>2248</v>
      </c>
      <c r="I1391" t="s">
        <v>2269</v>
      </c>
    </row>
    <row r="1392" spans="1:9" hidden="1" outlineLevel="1" x14ac:dyDescent="0.2">
      <c r="A1392" s="212" t="s">
        <v>3017</v>
      </c>
      <c r="B1392" s="164">
        <v>44818</v>
      </c>
      <c r="C1392" s="52">
        <v>13515.71</v>
      </c>
      <c r="D1392" s="53" t="s">
        <v>72</v>
      </c>
      <c r="E1392" s="53" t="s">
        <v>158</v>
      </c>
      <c r="F1392" t="str">
        <f t="shared" si="18"/>
        <v>4481813515,71</v>
      </c>
      <c r="G1392" t="s">
        <v>2206</v>
      </c>
      <c r="H1392" t="s">
        <v>2244</v>
      </c>
      <c r="I1392" t="s">
        <v>2209</v>
      </c>
    </row>
    <row r="1393" spans="1:9" hidden="1" outlineLevel="1" x14ac:dyDescent="0.2">
      <c r="A1393" s="212" t="s">
        <v>3017</v>
      </c>
      <c r="B1393" s="164">
        <v>44818</v>
      </c>
      <c r="C1393" s="52">
        <v>76.77</v>
      </c>
      <c r="D1393" s="53" t="s">
        <v>72</v>
      </c>
      <c r="E1393" s="53" t="s">
        <v>237</v>
      </c>
      <c r="F1393" t="str">
        <f t="shared" si="18"/>
        <v>4481876,77</v>
      </c>
      <c r="G1393" t="s">
        <v>2207</v>
      </c>
      <c r="H1393" t="s">
        <v>2247</v>
      </c>
      <c r="I1393" t="s">
        <v>2189</v>
      </c>
    </row>
    <row r="1394" spans="1:9" hidden="1" outlineLevel="1" x14ac:dyDescent="0.2">
      <c r="A1394" s="212" t="s">
        <v>3017</v>
      </c>
      <c r="B1394" s="164">
        <v>44818</v>
      </c>
      <c r="C1394" s="52">
        <v>17025</v>
      </c>
      <c r="D1394" s="53" t="s">
        <v>8</v>
      </c>
      <c r="E1394" s="53" t="s">
        <v>238</v>
      </c>
      <c r="F1394" t="str">
        <f t="shared" si="18"/>
        <v>4481817025</v>
      </c>
      <c r="G1394" t="s">
        <v>2284</v>
      </c>
      <c r="H1394" t="s">
        <v>2248</v>
      </c>
      <c r="I1394" t="s">
        <v>2271</v>
      </c>
    </row>
    <row r="1395" spans="1:9" hidden="1" outlineLevel="1" x14ac:dyDescent="0.2">
      <c r="A1395" s="212" t="s">
        <v>3017</v>
      </c>
      <c r="B1395" s="164">
        <v>44818</v>
      </c>
      <c r="C1395" s="52">
        <v>599.41</v>
      </c>
      <c r="D1395" s="53" t="s">
        <v>77</v>
      </c>
      <c r="E1395" s="53" t="s">
        <v>153</v>
      </c>
      <c r="F1395" t="str">
        <f t="shared" si="18"/>
        <v>44818599,41</v>
      </c>
      <c r="G1395" t="s">
        <v>2206</v>
      </c>
      <c r="H1395" t="s">
        <v>2244</v>
      </c>
      <c r="I1395" t="s">
        <v>2209</v>
      </c>
    </row>
    <row r="1396" spans="1:9" hidden="1" outlineLevel="1" x14ac:dyDescent="0.2">
      <c r="A1396" s="212" t="s">
        <v>3017</v>
      </c>
      <c r="B1396" s="164">
        <v>44812</v>
      </c>
      <c r="C1396" s="52">
        <v>2500</v>
      </c>
      <c r="D1396" s="53" t="s">
        <v>13</v>
      </c>
      <c r="E1396" s="53" t="s">
        <v>239</v>
      </c>
      <c r="F1396" t="str">
        <f t="shared" si="18"/>
        <v>448122500</v>
      </c>
      <c r="G1396" t="s">
        <v>2223</v>
      </c>
      <c r="H1396" t="s">
        <v>2276</v>
      </c>
      <c r="I1396" t="s">
        <v>2269</v>
      </c>
    </row>
    <row r="1397" spans="1:9" hidden="1" outlineLevel="1" x14ac:dyDescent="0.2">
      <c r="A1397" s="212" t="s">
        <v>3017</v>
      </c>
      <c r="B1397" s="164">
        <v>44812</v>
      </c>
      <c r="C1397" s="52">
        <v>2171.91</v>
      </c>
      <c r="D1397" s="53" t="s">
        <v>72</v>
      </c>
      <c r="E1397" s="53" t="s">
        <v>240</v>
      </c>
      <c r="F1397" t="str">
        <f t="shared" si="18"/>
        <v>448122171,91</v>
      </c>
      <c r="G1397" t="s">
        <v>2207</v>
      </c>
      <c r="H1397" t="s">
        <v>2247</v>
      </c>
      <c r="I1397" t="s">
        <v>2189</v>
      </c>
    </row>
    <row r="1398" spans="1:9" hidden="1" outlineLevel="1" x14ac:dyDescent="0.2">
      <c r="A1398" s="212" t="s">
        <v>3017</v>
      </c>
      <c r="B1398" s="164">
        <v>44812</v>
      </c>
      <c r="C1398" s="52">
        <v>214.42</v>
      </c>
      <c r="D1398" s="53" t="s">
        <v>72</v>
      </c>
      <c r="E1398" s="53" t="s">
        <v>241</v>
      </c>
      <c r="F1398" t="str">
        <f t="shared" si="18"/>
        <v>44812214,42</v>
      </c>
      <c r="G1398" t="s">
        <v>2207</v>
      </c>
      <c r="H1398" t="s">
        <v>2247</v>
      </c>
      <c r="I1398" t="s">
        <v>2189</v>
      </c>
    </row>
    <row r="1399" spans="1:9" hidden="1" outlineLevel="1" x14ac:dyDescent="0.2">
      <c r="A1399" s="212" t="s">
        <v>3017</v>
      </c>
      <c r="B1399" s="164">
        <v>44812</v>
      </c>
      <c r="C1399" s="52">
        <v>20.02</v>
      </c>
      <c r="D1399" s="53" t="s">
        <v>72</v>
      </c>
      <c r="E1399" s="53" t="s">
        <v>242</v>
      </c>
      <c r="F1399" t="str">
        <f t="shared" si="18"/>
        <v>4481220,02</v>
      </c>
      <c r="G1399" t="s">
        <v>2207</v>
      </c>
      <c r="H1399" t="s">
        <v>2247</v>
      </c>
      <c r="I1399" t="s">
        <v>2189</v>
      </c>
    </row>
    <row r="1400" spans="1:9" hidden="1" outlineLevel="1" x14ac:dyDescent="0.2">
      <c r="A1400" s="212" t="s">
        <v>3017</v>
      </c>
      <c r="B1400" s="164">
        <v>44810</v>
      </c>
      <c r="C1400" s="52">
        <v>67138.399999999994</v>
      </c>
      <c r="D1400" s="53" t="s">
        <v>24</v>
      </c>
      <c r="E1400" s="53" t="s">
        <v>243</v>
      </c>
      <c r="F1400" t="str">
        <f t="shared" si="18"/>
        <v>4481067138,4</v>
      </c>
      <c r="G1400" t="s">
        <v>2203</v>
      </c>
      <c r="H1400" t="s">
        <v>2248</v>
      </c>
      <c r="I1400" t="s">
        <v>2273</v>
      </c>
    </row>
    <row r="1401" spans="1:9" hidden="1" outlineLevel="1" x14ac:dyDescent="0.2">
      <c r="A1401" s="212" t="s">
        <v>3017</v>
      </c>
      <c r="B1401" s="164">
        <v>44810</v>
      </c>
      <c r="C1401" s="52">
        <v>43880.38</v>
      </c>
      <c r="D1401" s="53" t="s">
        <v>7</v>
      </c>
      <c r="E1401" s="53" t="s">
        <v>244</v>
      </c>
      <c r="F1401" t="str">
        <f t="shared" si="18"/>
        <v>4481043880,38</v>
      </c>
      <c r="G1401" t="s">
        <v>2209</v>
      </c>
      <c r="H1401" t="s">
        <v>2244</v>
      </c>
      <c r="I1401" t="s">
        <v>2209</v>
      </c>
    </row>
    <row r="1402" spans="1:9" hidden="1" outlineLevel="1" x14ac:dyDescent="0.2">
      <c r="A1402" s="212" t="s">
        <v>3017</v>
      </c>
      <c r="B1402" s="164">
        <v>44810</v>
      </c>
      <c r="C1402" s="52">
        <v>35250</v>
      </c>
      <c r="D1402" s="53" t="s">
        <v>16</v>
      </c>
      <c r="E1402" s="53" t="s">
        <v>245</v>
      </c>
      <c r="F1402" t="str">
        <f t="shared" si="18"/>
        <v>4481035250</v>
      </c>
      <c r="G1402" t="s">
        <v>2209</v>
      </c>
      <c r="H1402" t="s">
        <v>2244</v>
      </c>
      <c r="I1402" t="s">
        <v>2209</v>
      </c>
    </row>
    <row r="1403" spans="1:9" hidden="1" outlineLevel="1" x14ac:dyDescent="0.2">
      <c r="A1403" s="212" t="s">
        <v>3017</v>
      </c>
      <c r="B1403" s="164">
        <v>44810</v>
      </c>
      <c r="C1403" s="52">
        <v>175.52</v>
      </c>
      <c r="D1403" s="53" t="s">
        <v>7</v>
      </c>
      <c r="E1403" s="53" t="s">
        <v>246</v>
      </c>
      <c r="F1403" t="str">
        <f t="shared" si="18"/>
        <v>44810175,52</v>
      </c>
      <c r="G1403" t="s">
        <v>2204</v>
      </c>
      <c r="H1403" t="s">
        <v>2248</v>
      </c>
      <c r="I1403" t="s">
        <v>2262</v>
      </c>
    </row>
    <row r="1404" spans="1:9" hidden="1" outlineLevel="1" x14ac:dyDescent="0.2">
      <c r="A1404" s="212" t="s">
        <v>3017</v>
      </c>
      <c r="B1404" s="164">
        <v>44810</v>
      </c>
      <c r="C1404" s="52">
        <v>148.28</v>
      </c>
      <c r="D1404" s="53" t="s">
        <v>7</v>
      </c>
      <c r="E1404" s="53" t="s">
        <v>247</v>
      </c>
      <c r="F1404" t="str">
        <f t="shared" ref="F1404:F1467" si="19">B1404&amp;C1404</f>
        <v>44810148,28</v>
      </c>
      <c r="G1404" t="s">
        <v>2204</v>
      </c>
      <c r="H1404" t="s">
        <v>2248</v>
      </c>
      <c r="I1404" t="s">
        <v>2262</v>
      </c>
    </row>
    <row r="1405" spans="1:9" hidden="1" outlineLevel="1" x14ac:dyDescent="0.2">
      <c r="A1405" s="212" t="s">
        <v>3017</v>
      </c>
      <c r="B1405" s="164">
        <v>44810</v>
      </c>
      <c r="C1405" s="52">
        <v>50000</v>
      </c>
      <c r="D1405" s="53" t="s">
        <v>14</v>
      </c>
      <c r="E1405" s="53" t="s">
        <v>248</v>
      </c>
      <c r="F1405" t="str">
        <f t="shared" si="19"/>
        <v>4481050000</v>
      </c>
      <c r="G1405" t="s">
        <v>2201</v>
      </c>
      <c r="H1405" t="s">
        <v>2248</v>
      </c>
      <c r="I1405" t="s">
        <v>2265</v>
      </c>
    </row>
    <row r="1406" spans="1:9" hidden="1" outlineLevel="1" x14ac:dyDescent="0.2">
      <c r="A1406" s="212" t="s">
        <v>3017</v>
      </c>
      <c r="B1406" s="164">
        <v>44810</v>
      </c>
      <c r="C1406" s="52">
        <v>8638.0400000000009</v>
      </c>
      <c r="D1406" s="53" t="s">
        <v>25</v>
      </c>
      <c r="E1406" s="53" t="s">
        <v>249</v>
      </c>
      <c r="F1406" t="str">
        <f t="shared" si="19"/>
        <v>448108638,04</v>
      </c>
      <c r="G1406" t="s">
        <v>2221</v>
      </c>
      <c r="H1406" t="s">
        <v>2248</v>
      </c>
      <c r="I1406" t="s">
        <v>2267</v>
      </c>
    </row>
    <row r="1407" spans="1:9" hidden="1" outlineLevel="1" x14ac:dyDescent="0.2">
      <c r="A1407" s="212" t="s">
        <v>3017</v>
      </c>
      <c r="B1407" s="164">
        <v>44810</v>
      </c>
      <c r="C1407" s="52">
        <v>249257.52</v>
      </c>
      <c r="D1407" s="53" t="s">
        <v>21</v>
      </c>
      <c r="E1407" s="53" t="s">
        <v>250</v>
      </c>
      <c r="F1407" t="str">
        <f t="shared" si="19"/>
        <v>44810249257,52</v>
      </c>
      <c r="G1407" t="s">
        <v>2235</v>
      </c>
      <c r="H1407" t="s">
        <v>2248</v>
      </c>
      <c r="I1407" t="s">
        <v>2235</v>
      </c>
    </row>
    <row r="1408" spans="1:9" hidden="1" outlineLevel="1" x14ac:dyDescent="0.2">
      <c r="A1408" s="212" t="s">
        <v>3017</v>
      </c>
      <c r="B1408" s="164">
        <v>44810</v>
      </c>
      <c r="C1408" s="52">
        <v>37070</v>
      </c>
      <c r="D1408" s="53" t="s">
        <v>7</v>
      </c>
      <c r="E1408" s="53" t="s">
        <v>251</v>
      </c>
      <c r="F1408" t="str">
        <f t="shared" si="19"/>
        <v>4481037070</v>
      </c>
      <c r="G1408" t="s">
        <v>2209</v>
      </c>
      <c r="H1408" t="s">
        <v>2244</v>
      </c>
      <c r="I1408" t="s">
        <v>2209</v>
      </c>
    </row>
    <row r="1409" spans="1:9" hidden="1" outlineLevel="1" x14ac:dyDescent="0.2">
      <c r="A1409" s="212" t="s">
        <v>3017</v>
      </c>
      <c r="B1409" s="164">
        <v>44810</v>
      </c>
      <c r="C1409" s="52">
        <v>14000</v>
      </c>
      <c r="D1409" s="53" t="s">
        <v>17</v>
      </c>
      <c r="E1409" s="53" t="s">
        <v>252</v>
      </c>
      <c r="F1409" t="str">
        <f t="shared" si="19"/>
        <v>4481014000</v>
      </c>
      <c r="G1409" t="s">
        <v>2240</v>
      </c>
      <c r="H1409" t="s">
        <v>2248</v>
      </c>
      <c r="I1409" t="s">
        <v>2267</v>
      </c>
    </row>
    <row r="1410" spans="1:9" hidden="1" outlineLevel="1" x14ac:dyDescent="0.2">
      <c r="A1410" s="212" t="s">
        <v>3017</v>
      </c>
      <c r="B1410" s="164">
        <v>44810</v>
      </c>
      <c r="C1410" s="52">
        <v>70000</v>
      </c>
      <c r="D1410" s="53" t="s">
        <v>253</v>
      </c>
      <c r="E1410" s="53" t="s">
        <v>254</v>
      </c>
      <c r="F1410" t="str">
        <f t="shared" si="19"/>
        <v>4481070000</v>
      </c>
      <c r="G1410" t="s">
        <v>2202</v>
      </c>
      <c r="H1410" t="s">
        <v>2248</v>
      </c>
      <c r="I1410" t="s">
        <v>2268</v>
      </c>
    </row>
    <row r="1411" spans="1:9" hidden="1" outlineLevel="1" x14ac:dyDescent="0.2">
      <c r="A1411" s="212" t="s">
        <v>3017</v>
      </c>
      <c r="B1411" s="164">
        <v>44810</v>
      </c>
      <c r="C1411" s="52">
        <v>32036</v>
      </c>
      <c r="D1411" s="53" t="s">
        <v>72</v>
      </c>
      <c r="E1411" s="53" t="s">
        <v>255</v>
      </c>
      <c r="F1411" t="str">
        <f t="shared" si="19"/>
        <v>4481032036</v>
      </c>
      <c r="G1411" t="s">
        <v>2205</v>
      </c>
      <c r="H1411" t="s">
        <v>2244</v>
      </c>
      <c r="I1411" t="s">
        <v>2209</v>
      </c>
    </row>
    <row r="1412" spans="1:9" hidden="1" outlineLevel="1" x14ac:dyDescent="0.2">
      <c r="A1412" s="212" t="s">
        <v>3017</v>
      </c>
      <c r="B1412" s="164">
        <v>44810</v>
      </c>
      <c r="C1412" s="52">
        <v>6739</v>
      </c>
      <c r="D1412" s="53" t="s">
        <v>72</v>
      </c>
      <c r="E1412" s="53" t="s">
        <v>203</v>
      </c>
      <c r="F1412" t="str">
        <f t="shared" si="19"/>
        <v>448106739</v>
      </c>
      <c r="G1412" t="s">
        <v>2205</v>
      </c>
      <c r="H1412" t="s">
        <v>2244</v>
      </c>
      <c r="I1412" t="s">
        <v>2209</v>
      </c>
    </row>
    <row r="1413" spans="1:9" hidden="1" outlineLevel="1" x14ac:dyDescent="0.2">
      <c r="A1413" s="212" t="s">
        <v>3017</v>
      </c>
      <c r="B1413" s="164">
        <v>44805</v>
      </c>
      <c r="C1413" s="52">
        <v>990</v>
      </c>
      <c r="D1413" s="53" t="s">
        <v>7</v>
      </c>
      <c r="E1413" s="53" t="s">
        <v>256</v>
      </c>
      <c r="F1413" t="str">
        <f t="shared" si="19"/>
        <v>44805990</v>
      </c>
      <c r="G1413" t="s">
        <v>2204</v>
      </c>
      <c r="H1413" t="s">
        <v>2248</v>
      </c>
      <c r="I1413" t="s">
        <v>2262</v>
      </c>
    </row>
    <row r="1414" spans="1:9" hidden="1" outlineLevel="1" x14ac:dyDescent="0.2">
      <c r="A1414" s="212" t="s">
        <v>3016</v>
      </c>
      <c r="B1414" s="164">
        <v>44804</v>
      </c>
      <c r="C1414" s="52">
        <v>375</v>
      </c>
      <c r="D1414" s="53" t="s">
        <v>7</v>
      </c>
      <c r="E1414" s="53" t="s">
        <v>257</v>
      </c>
      <c r="F1414" t="str">
        <f t="shared" si="19"/>
        <v>44804375</v>
      </c>
      <c r="G1414" t="s">
        <v>2204</v>
      </c>
      <c r="H1414" t="s">
        <v>2248</v>
      </c>
      <c r="I1414" t="s">
        <v>2262</v>
      </c>
    </row>
    <row r="1415" spans="1:9" hidden="1" outlineLevel="1" x14ac:dyDescent="0.2">
      <c r="A1415" s="212" t="s">
        <v>3016</v>
      </c>
      <c r="B1415" s="164">
        <v>44803</v>
      </c>
      <c r="C1415" s="52">
        <v>126403.25</v>
      </c>
      <c r="D1415" s="53" t="s">
        <v>21</v>
      </c>
      <c r="E1415" s="53" t="s">
        <v>258</v>
      </c>
      <c r="F1415" t="str">
        <f t="shared" si="19"/>
        <v>44803126403,25</v>
      </c>
      <c r="G1415" t="s">
        <v>2235</v>
      </c>
      <c r="H1415" t="s">
        <v>2248</v>
      </c>
      <c r="I1415" t="s">
        <v>2235</v>
      </c>
    </row>
    <row r="1416" spans="1:9" hidden="1" outlineLevel="1" x14ac:dyDescent="0.2">
      <c r="A1416" s="212" t="s">
        <v>3016</v>
      </c>
      <c r="B1416" s="164">
        <v>44803</v>
      </c>
      <c r="C1416" s="52">
        <v>13590</v>
      </c>
      <c r="D1416" s="53" t="s">
        <v>8</v>
      </c>
      <c r="E1416" s="53" t="s">
        <v>259</v>
      </c>
      <c r="F1416" t="str">
        <f t="shared" si="19"/>
        <v>4480313590</v>
      </c>
      <c r="G1416" t="s">
        <v>2283</v>
      </c>
      <c r="H1416" t="s">
        <v>2276</v>
      </c>
      <c r="I1416" t="s">
        <v>2276</v>
      </c>
    </row>
    <row r="1417" spans="1:9" hidden="1" outlineLevel="1" x14ac:dyDescent="0.2">
      <c r="A1417" s="212" t="s">
        <v>3016</v>
      </c>
      <c r="B1417" s="164">
        <v>44803</v>
      </c>
      <c r="C1417" s="52">
        <v>30000</v>
      </c>
      <c r="D1417" s="53" t="s">
        <v>16</v>
      </c>
      <c r="E1417" s="53" t="s">
        <v>260</v>
      </c>
      <c r="F1417" t="str">
        <f t="shared" si="19"/>
        <v>4480330000</v>
      </c>
      <c r="G1417" t="s">
        <v>2209</v>
      </c>
      <c r="H1417" t="s">
        <v>2244</v>
      </c>
      <c r="I1417" t="s">
        <v>2209</v>
      </c>
    </row>
    <row r="1418" spans="1:9" hidden="1" outlineLevel="1" x14ac:dyDescent="0.2">
      <c r="A1418" s="212" t="s">
        <v>3016</v>
      </c>
      <c r="B1418" s="164">
        <v>44802</v>
      </c>
      <c r="C1418" s="52">
        <v>80566.080000000002</v>
      </c>
      <c r="D1418" s="53" t="s">
        <v>24</v>
      </c>
      <c r="E1418" s="53" t="s">
        <v>261</v>
      </c>
      <c r="F1418" t="str">
        <f t="shared" si="19"/>
        <v>4480280566,08</v>
      </c>
      <c r="G1418" t="s">
        <v>2203</v>
      </c>
      <c r="H1418" t="s">
        <v>2248</v>
      </c>
      <c r="I1418" t="s">
        <v>2273</v>
      </c>
    </row>
    <row r="1419" spans="1:9" hidden="1" outlineLevel="1" x14ac:dyDescent="0.2">
      <c r="A1419" s="212" t="s">
        <v>3016</v>
      </c>
      <c r="B1419" s="164">
        <v>44802</v>
      </c>
      <c r="C1419" s="52">
        <v>6746</v>
      </c>
      <c r="D1419" s="53" t="s">
        <v>72</v>
      </c>
      <c r="E1419" s="53" t="s">
        <v>255</v>
      </c>
      <c r="F1419" t="str">
        <f t="shared" si="19"/>
        <v>448026746</v>
      </c>
      <c r="G1419" t="s">
        <v>2205</v>
      </c>
      <c r="H1419" t="s">
        <v>2244</v>
      </c>
      <c r="I1419" t="s">
        <v>2209</v>
      </c>
    </row>
    <row r="1420" spans="1:9" hidden="1" outlineLevel="1" x14ac:dyDescent="0.2">
      <c r="A1420" s="212" t="s">
        <v>3016</v>
      </c>
      <c r="B1420" s="164">
        <v>44802</v>
      </c>
      <c r="C1420" s="52">
        <v>33943.17</v>
      </c>
      <c r="D1420" s="53" t="s">
        <v>7</v>
      </c>
      <c r="E1420" s="53" t="s">
        <v>262</v>
      </c>
      <c r="F1420" t="str">
        <f t="shared" si="19"/>
        <v>4480233943,17</v>
      </c>
      <c r="G1420" t="s">
        <v>2209</v>
      </c>
      <c r="H1420" t="s">
        <v>2244</v>
      </c>
      <c r="I1420" t="s">
        <v>2209</v>
      </c>
    </row>
    <row r="1421" spans="1:9" hidden="1" outlineLevel="1" x14ac:dyDescent="0.2">
      <c r="A1421" s="212" t="s">
        <v>3016</v>
      </c>
      <c r="B1421" s="164">
        <v>44802</v>
      </c>
      <c r="C1421" s="52">
        <v>23993.54</v>
      </c>
      <c r="D1421" s="53" t="s">
        <v>7</v>
      </c>
      <c r="E1421" s="53" t="s">
        <v>263</v>
      </c>
      <c r="F1421" t="str">
        <f t="shared" si="19"/>
        <v>4480223993,54</v>
      </c>
      <c r="G1421" t="s">
        <v>2209</v>
      </c>
      <c r="H1421" t="s">
        <v>2244</v>
      </c>
      <c r="I1421" t="s">
        <v>2209</v>
      </c>
    </row>
    <row r="1422" spans="1:9" hidden="1" outlineLevel="1" x14ac:dyDescent="0.2">
      <c r="A1422" s="212" t="s">
        <v>3016</v>
      </c>
      <c r="B1422" s="164">
        <v>44802</v>
      </c>
      <c r="C1422" s="52">
        <v>3376</v>
      </c>
      <c r="D1422" s="53" t="s">
        <v>72</v>
      </c>
      <c r="E1422" s="53" t="s">
        <v>203</v>
      </c>
      <c r="F1422" t="str">
        <f t="shared" si="19"/>
        <v>448023376</v>
      </c>
      <c r="G1422" t="s">
        <v>2205</v>
      </c>
      <c r="H1422" t="s">
        <v>2244</v>
      </c>
      <c r="I1422" t="s">
        <v>2209</v>
      </c>
    </row>
    <row r="1423" spans="1:9" hidden="1" outlineLevel="1" x14ac:dyDescent="0.2">
      <c r="A1423" s="212" t="s">
        <v>3016</v>
      </c>
      <c r="B1423" s="164">
        <v>44802</v>
      </c>
      <c r="C1423" s="52">
        <v>135.77000000000001</v>
      </c>
      <c r="D1423" s="53" t="s">
        <v>7</v>
      </c>
      <c r="E1423" s="53" t="s">
        <v>264</v>
      </c>
      <c r="F1423" t="str">
        <f t="shared" si="19"/>
        <v>44802135,77</v>
      </c>
      <c r="G1423" t="s">
        <v>2204</v>
      </c>
      <c r="H1423" t="s">
        <v>2248</v>
      </c>
      <c r="I1423" t="s">
        <v>2262</v>
      </c>
    </row>
    <row r="1424" spans="1:9" hidden="1" outlineLevel="1" x14ac:dyDescent="0.2">
      <c r="A1424" s="212" t="s">
        <v>3016</v>
      </c>
      <c r="B1424" s="164">
        <v>44802</v>
      </c>
      <c r="C1424" s="52">
        <v>73852.240000000005</v>
      </c>
      <c r="D1424" s="53" t="s">
        <v>24</v>
      </c>
      <c r="E1424" s="53" t="s">
        <v>265</v>
      </c>
      <c r="F1424" t="str">
        <f t="shared" si="19"/>
        <v>4480273852,24</v>
      </c>
      <c r="G1424" t="s">
        <v>2203</v>
      </c>
      <c r="H1424" t="s">
        <v>2248</v>
      </c>
      <c r="I1424" t="s">
        <v>2273</v>
      </c>
    </row>
    <row r="1425" spans="1:9" hidden="1" outlineLevel="1" x14ac:dyDescent="0.2">
      <c r="A1425" s="212" t="s">
        <v>3016</v>
      </c>
      <c r="B1425" s="164">
        <v>44802</v>
      </c>
      <c r="C1425" s="52">
        <v>95.97</v>
      </c>
      <c r="D1425" s="53" t="s">
        <v>7</v>
      </c>
      <c r="E1425" s="53" t="s">
        <v>266</v>
      </c>
      <c r="F1425" t="str">
        <f t="shared" si="19"/>
        <v>4480295,97</v>
      </c>
      <c r="G1425" t="s">
        <v>2204</v>
      </c>
      <c r="H1425" t="s">
        <v>2248</v>
      </c>
      <c r="I1425" t="s">
        <v>2262</v>
      </c>
    </row>
    <row r="1426" spans="1:9" hidden="1" outlineLevel="1" x14ac:dyDescent="0.2">
      <c r="A1426" s="212" t="s">
        <v>3016</v>
      </c>
      <c r="B1426" s="164">
        <v>44802</v>
      </c>
      <c r="C1426" s="52">
        <v>17000</v>
      </c>
      <c r="D1426" s="53" t="s">
        <v>17</v>
      </c>
      <c r="E1426" s="53" t="s">
        <v>267</v>
      </c>
      <c r="F1426" t="str">
        <f t="shared" si="19"/>
        <v>4480217000</v>
      </c>
      <c r="G1426" t="s">
        <v>2240</v>
      </c>
      <c r="H1426" t="s">
        <v>2248</v>
      </c>
      <c r="I1426" t="s">
        <v>2267</v>
      </c>
    </row>
    <row r="1427" spans="1:9" hidden="1" outlineLevel="1" x14ac:dyDescent="0.2">
      <c r="A1427" s="212" t="s">
        <v>3016</v>
      </c>
      <c r="B1427" s="164">
        <v>44798</v>
      </c>
      <c r="C1427" s="52">
        <v>110449.58</v>
      </c>
      <c r="D1427" s="53" t="s">
        <v>21</v>
      </c>
      <c r="E1427" s="53" t="s">
        <v>268</v>
      </c>
      <c r="F1427" t="str">
        <f t="shared" si="19"/>
        <v>44798110449,58</v>
      </c>
      <c r="G1427" t="s">
        <v>2235</v>
      </c>
      <c r="H1427" t="s">
        <v>2248</v>
      </c>
      <c r="I1427" t="s">
        <v>2235</v>
      </c>
    </row>
    <row r="1428" spans="1:9" hidden="1" outlineLevel="1" x14ac:dyDescent="0.2">
      <c r="A1428" s="212" t="s">
        <v>3016</v>
      </c>
      <c r="B1428" s="164">
        <v>44798</v>
      </c>
      <c r="C1428" s="52">
        <v>5000</v>
      </c>
      <c r="D1428" s="53" t="s">
        <v>47</v>
      </c>
      <c r="E1428" s="53" t="s">
        <v>269</v>
      </c>
      <c r="F1428" t="str">
        <f t="shared" si="19"/>
        <v>447985000</v>
      </c>
      <c r="G1428" t="s">
        <v>2224</v>
      </c>
      <c r="H1428" t="s">
        <v>2248</v>
      </c>
      <c r="I1428" t="s">
        <v>2427</v>
      </c>
    </row>
    <row r="1429" spans="1:9" hidden="1" outlineLevel="1" x14ac:dyDescent="0.2">
      <c r="A1429" s="212" t="s">
        <v>3016</v>
      </c>
      <c r="B1429" s="164">
        <v>44798</v>
      </c>
      <c r="C1429" s="52">
        <v>491021.07</v>
      </c>
      <c r="D1429" s="53" t="s">
        <v>28</v>
      </c>
      <c r="E1429" s="53" t="s">
        <v>270</v>
      </c>
      <c r="F1429" t="str">
        <f t="shared" si="19"/>
        <v>44798491021,07</v>
      </c>
      <c r="G1429" t="s">
        <v>2236</v>
      </c>
      <c r="H1429" t="s">
        <v>2248</v>
      </c>
      <c r="I1429" t="s">
        <v>2236</v>
      </c>
    </row>
    <row r="1430" spans="1:9" hidden="1" outlineLevel="1" x14ac:dyDescent="0.2">
      <c r="A1430" s="212" t="s">
        <v>3016</v>
      </c>
      <c r="B1430" s="164">
        <v>44798</v>
      </c>
      <c r="C1430" s="52">
        <v>25688</v>
      </c>
      <c r="D1430" s="53" t="s">
        <v>72</v>
      </c>
      <c r="E1430" s="53" t="s">
        <v>271</v>
      </c>
      <c r="F1430" t="str">
        <f t="shared" si="19"/>
        <v>4479825688</v>
      </c>
      <c r="G1430" t="s">
        <v>2205</v>
      </c>
      <c r="H1430" t="s">
        <v>2244</v>
      </c>
      <c r="I1430" t="s">
        <v>2209</v>
      </c>
    </row>
    <row r="1431" spans="1:9" hidden="1" outlineLevel="1" x14ac:dyDescent="0.2">
      <c r="A1431" s="212" t="s">
        <v>3016</v>
      </c>
      <c r="B1431" s="164">
        <v>44798</v>
      </c>
      <c r="C1431" s="52">
        <v>3107.43</v>
      </c>
      <c r="D1431" s="53" t="s">
        <v>16</v>
      </c>
      <c r="E1431" s="53" t="s">
        <v>272</v>
      </c>
      <c r="F1431" t="str">
        <f t="shared" si="19"/>
        <v>447983107,43</v>
      </c>
      <c r="G1431" t="s">
        <v>2209</v>
      </c>
      <c r="H1431" t="s">
        <v>2244</v>
      </c>
      <c r="I1431" t="s">
        <v>2209</v>
      </c>
    </row>
    <row r="1432" spans="1:9" hidden="1" outlineLevel="1" x14ac:dyDescent="0.2">
      <c r="A1432" s="212" t="s">
        <v>3016</v>
      </c>
      <c r="B1432" s="164">
        <v>44795</v>
      </c>
      <c r="C1432" s="52">
        <v>20.399999999999999</v>
      </c>
      <c r="D1432" s="53" t="s">
        <v>7</v>
      </c>
      <c r="E1432" s="53" t="s">
        <v>273</v>
      </c>
      <c r="F1432" t="str">
        <f t="shared" si="19"/>
        <v>4479520,4</v>
      </c>
      <c r="G1432" t="s">
        <v>2204</v>
      </c>
      <c r="H1432" t="s">
        <v>2248</v>
      </c>
      <c r="I1432" t="s">
        <v>2262</v>
      </c>
    </row>
    <row r="1433" spans="1:9" hidden="1" outlineLevel="1" x14ac:dyDescent="0.2">
      <c r="A1433" s="212" t="s">
        <v>3016</v>
      </c>
      <c r="B1433" s="164">
        <v>44795</v>
      </c>
      <c r="C1433" s="52">
        <v>34670.400000000001</v>
      </c>
      <c r="D1433" s="53" t="s">
        <v>274</v>
      </c>
      <c r="E1433" s="53" t="s">
        <v>275</v>
      </c>
      <c r="F1433" t="str">
        <f t="shared" si="19"/>
        <v>4479534670,4</v>
      </c>
      <c r="G1433" t="s">
        <v>2234</v>
      </c>
      <c r="H1433" t="s">
        <v>2248</v>
      </c>
      <c r="I1433" t="s">
        <v>2271</v>
      </c>
    </row>
    <row r="1434" spans="1:9" hidden="1" outlineLevel="1" x14ac:dyDescent="0.2">
      <c r="A1434" s="212" t="s">
        <v>3016</v>
      </c>
      <c r="B1434" s="165">
        <v>44795</v>
      </c>
      <c r="C1434" s="52">
        <v>5100</v>
      </c>
      <c r="D1434" s="53" t="s">
        <v>7</v>
      </c>
      <c r="E1434" s="53" t="s">
        <v>276</v>
      </c>
      <c r="F1434" t="str">
        <f t="shared" si="19"/>
        <v>447955100</v>
      </c>
      <c r="G1434" t="s">
        <v>2434</v>
      </c>
      <c r="H1434" t="s">
        <v>2244</v>
      </c>
      <c r="I1434" t="s">
        <v>2209</v>
      </c>
    </row>
    <row r="1435" spans="1:9" hidden="1" outlineLevel="1" x14ac:dyDescent="0.2">
      <c r="A1435" s="212" t="s">
        <v>3016</v>
      </c>
      <c r="B1435" s="164">
        <v>44795</v>
      </c>
      <c r="C1435" s="52">
        <v>1800</v>
      </c>
      <c r="D1435" s="53" t="s">
        <v>7</v>
      </c>
      <c r="E1435" s="53" t="s">
        <v>277</v>
      </c>
      <c r="F1435" t="str">
        <f t="shared" si="19"/>
        <v>447951800</v>
      </c>
      <c r="G1435" s="274" t="s">
        <v>2227</v>
      </c>
      <c r="H1435" s="274" t="s">
        <v>2276</v>
      </c>
      <c r="I1435" s="274" t="s">
        <v>2276</v>
      </c>
    </row>
    <row r="1436" spans="1:9" hidden="1" outlineLevel="1" x14ac:dyDescent="0.2">
      <c r="A1436" s="212" t="s">
        <v>3016</v>
      </c>
      <c r="B1436" s="164">
        <v>44795</v>
      </c>
      <c r="C1436" s="52">
        <v>9752.75</v>
      </c>
      <c r="D1436" s="53" t="s">
        <v>25</v>
      </c>
      <c r="E1436" s="53" t="s">
        <v>278</v>
      </c>
      <c r="F1436" t="str">
        <f t="shared" si="19"/>
        <v>447959752,75</v>
      </c>
      <c r="G1436" t="s">
        <v>2221</v>
      </c>
      <c r="H1436" t="s">
        <v>2248</v>
      </c>
      <c r="I1436" t="s">
        <v>2267</v>
      </c>
    </row>
    <row r="1437" spans="1:9" hidden="1" outlineLevel="1" x14ac:dyDescent="0.2">
      <c r="A1437" s="212" t="s">
        <v>3016</v>
      </c>
      <c r="B1437" s="164">
        <v>44795</v>
      </c>
      <c r="C1437" s="52">
        <v>9432.24</v>
      </c>
      <c r="D1437" s="53" t="s">
        <v>112</v>
      </c>
      <c r="E1437" s="53" t="s">
        <v>279</v>
      </c>
      <c r="F1437" t="str">
        <f t="shared" si="19"/>
        <v>447959432,24</v>
      </c>
      <c r="G1437" t="s">
        <v>2233</v>
      </c>
      <c r="H1437" t="s">
        <v>2248</v>
      </c>
      <c r="I1437" t="s">
        <v>2269</v>
      </c>
    </row>
    <row r="1438" spans="1:9" hidden="1" outlineLevel="1" x14ac:dyDescent="0.2">
      <c r="A1438" s="212" t="s">
        <v>3016</v>
      </c>
      <c r="B1438" s="164">
        <v>44795</v>
      </c>
      <c r="C1438" s="52">
        <v>9432.24</v>
      </c>
      <c r="D1438" s="53" t="s">
        <v>112</v>
      </c>
      <c r="E1438" s="53" t="s">
        <v>280</v>
      </c>
      <c r="F1438" t="str">
        <f t="shared" si="19"/>
        <v>447959432,24</v>
      </c>
      <c r="G1438" t="s">
        <v>2233</v>
      </c>
      <c r="H1438" t="s">
        <v>2248</v>
      </c>
      <c r="I1438" t="s">
        <v>2269</v>
      </c>
    </row>
    <row r="1439" spans="1:9" hidden="1" outlineLevel="1" x14ac:dyDescent="0.2">
      <c r="A1439" s="212" t="s">
        <v>3016</v>
      </c>
      <c r="B1439" s="164">
        <v>44792</v>
      </c>
      <c r="C1439" s="52">
        <v>200</v>
      </c>
      <c r="D1439" s="53" t="s">
        <v>7</v>
      </c>
      <c r="E1439" s="53" t="s">
        <v>281</v>
      </c>
      <c r="F1439" t="str">
        <f t="shared" si="19"/>
        <v>44792200</v>
      </c>
      <c r="G1439" t="s">
        <v>2204</v>
      </c>
      <c r="H1439" t="s">
        <v>2248</v>
      </c>
      <c r="I1439" t="s">
        <v>2262</v>
      </c>
    </row>
    <row r="1440" spans="1:9" hidden="1" outlineLevel="1" x14ac:dyDescent="0.2">
      <c r="A1440" s="212" t="s">
        <v>3016</v>
      </c>
      <c r="B1440" s="164">
        <v>44792</v>
      </c>
      <c r="C1440" s="52">
        <v>58012.39</v>
      </c>
      <c r="D1440" s="53" t="s">
        <v>7</v>
      </c>
      <c r="E1440" s="53" t="s">
        <v>282</v>
      </c>
      <c r="F1440" t="str">
        <f t="shared" si="19"/>
        <v>4479258012,39</v>
      </c>
      <c r="G1440" t="s">
        <v>2209</v>
      </c>
      <c r="H1440" t="s">
        <v>2244</v>
      </c>
      <c r="I1440" t="s">
        <v>2209</v>
      </c>
    </row>
    <row r="1441" spans="1:9" hidden="1" outlineLevel="1" x14ac:dyDescent="0.2">
      <c r="A1441" s="212" t="s">
        <v>3016</v>
      </c>
      <c r="B1441" s="164">
        <v>44792</v>
      </c>
      <c r="C1441" s="52">
        <v>50000</v>
      </c>
      <c r="D1441" s="53" t="s">
        <v>7</v>
      </c>
      <c r="E1441" s="53" t="s">
        <v>283</v>
      </c>
      <c r="F1441" t="str">
        <f t="shared" si="19"/>
        <v>4479250000</v>
      </c>
      <c r="G1441" t="s">
        <v>2209</v>
      </c>
      <c r="H1441" t="s">
        <v>2244</v>
      </c>
      <c r="I1441" t="s">
        <v>2209</v>
      </c>
    </row>
    <row r="1442" spans="1:9" hidden="1" outlineLevel="1" x14ac:dyDescent="0.2">
      <c r="A1442" s="212" t="s">
        <v>3016</v>
      </c>
      <c r="B1442" s="164">
        <v>44792</v>
      </c>
      <c r="C1442" s="52">
        <v>232.05</v>
      </c>
      <c r="D1442" s="53" t="s">
        <v>7</v>
      </c>
      <c r="E1442" s="53" t="s">
        <v>284</v>
      </c>
      <c r="F1442" t="str">
        <f t="shared" si="19"/>
        <v>44792232,05</v>
      </c>
      <c r="G1442" t="s">
        <v>2204</v>
      </c>
      <c r="H1442" t="s">
        <v>2248</v>
      </c>
      <c r="I1442" t="s">
        <v>2262</v>
      </c>
    </row>
    <row r="1443" spans="1:9" hidden="1" outlineLevel="1" x14ac:dyDescent="0.2">
      <c r="A1443" s="212" t="s">
        <v>3016</v>
      </c>
      <c r="B1443" s="164">
        <v>44791</v>
      </c>
      <c r="C1443" s="52">
        <v>160</v>
      </c>
      <c r="D1443" s="53" t="s">
        <v>7</v>
      </c>
      <c r="E1443" s="53" t="s">
        <v>285</v>
      </c>
      <c r="F1443" t="str">
        <f t="shared" si="19"/>
        <v>44791160</v>
      </c>
      <c r="G1443" t="s">
        <v>2204</v>
      </c>
      <c r="H1443" t="s">
        <v>2248</v>
      </c>
      <c r="I1443" t="s">
        <v>2262</v>
      </c>
    </row>
    <row r="1444" spans="1:9" hidden="1" outlineLevel="1" x14ac:dyDescent="0.2">
      <c r="A1444" s="212" t="s">
        <v>3016</v>
      </c>
      <c r="B1444" s="164">
        <v>44791</v>
      </c>
      <c r="C1444" s="52">
        <v>15980.33</v>
      </c>
      <c r="D1444" s="53" t="s">
        <v>72</v>
      </c>
      <c r="E1444" s="53" t="s">
        <v>158</v>
      </c>
      <c r="F1444" t="str">
        <f t="shared" si="19"/>
        <v>4479115980,33</v>
      </c>
      <c r="G1444" t="s">
        <v>2206</v>
      </c>
      <c r="H1444" t="s">
        <v>2244</v>
      </c>
      <c r="I1444" t="s">
        <v>2209</v>
      </c>
    </row>
    <row r="1445" spans="1:9" hidden="1" outlineLevel="1" x14ac:dyDescent="0.2">
      <c r="A1445" s="212" t="s">
        <v>3016</v>
      </c>
      <c r="B1445" s="164">
        <v>44791</v>
      </c>
      <c r="C1445" s="52">
        <v>40000</v>
      </c>
      <c r="D1445" s="53" t="s">
        <v>7</v>
      </c>
      <c r="E1445" s="53" t="s">
        <v>286</v>
      </c>
      <c r="F1445" t="str">
        <f t="shared" si="19"/>
        <v>4479140000</v>
      </c>
      <c r="G1445" t="s">
        <v>2209</v>
      </c>
      <c r="H1445" t="s">
        <v>2244</v>
      </c>
      <c r="I1445" t="s">
        <v>2209</v>
      </c>
    </row>
    <row r="1446" spans="1:9" hidden="1" outlineLevel="1" x14ac:dyDescent="0.2">
      <c r="A1446" s="212" t="s">
        <v>3016</v>
      </c>
      <c r="B1446" s="164">
        <v>44791</v>
      </c>
      <c r="C1446" s="52">
        <v>50000</v>
      </c>
      <c r="D1446" s="53" t="s">
        <v>14</v>
      </c>
      <c r="E1446" s="53" t="s">
        <v>287</v>
      </c>
      <c r="F1446" t="str">
        <f t="shared" si="19"/>
        <v>4479150000</v>
      </c>
      <c r="G1446" t="s">
        <v>2201</v>
      </c>
      <c r="H1446" t="s">
        <v>2248</v>
      </c>
      <c r="I1446" t="s">
        <v>2265</v>
      </c>
    </row>
    <row r="1447" spans="1:9" hidden="1" outlineLevel="1" x14ac:dyDescent="0.2">
      <c r="A1447" s="212" t="s">
        <v>3016</v>
      </c>
      <c r="B1447" s="164">
        <v>44791</v>
      </c>
      <c r="C1447" s="52">
        <v>128</v>
      </c>
      <c r="D1447" s="53" t="s">
        <v>7</v>
      </c>
      <c r="E1447" s="53" t="s">
        <v>288</v>
      </c>
      <c r="F1447" t="str">
        <f t="shared" si="19"/>
        <v>44791128</v>
      </c>
      <c r="G1447" t="s">
        <v>2204</v>
      </c>
      <c r="H1447" t="s">
        <v>2248</v>
      </c>
      <c r="I1447" t="s">
        <v>2262</v>
      </c>
    </row>
    <row r="1448" spans="1:9" hidden="1" outlineLevel="1" x14ac:dyDescent="0.2">
      <c r="A1448" s="212" t="s">
        <v>3016</v>
      </c>
      <c r="B1448" s="164">
        <v>44791</v>
      </c>
      <c r="C1448" s="52">
        <v>40577.21</v>
      </c>
      <c r="D1448" s="53" t="s">
        <v>72</v>
      </c>
      <c r="E1448" s="53" t="s">
        <v>154</v>
      </c>
      <c r="F1448" t="str">
        <f t="shared" si="19"/>
        <v>4479140577,21</v>
      </c>
      <c r="G1448" t="s">
        <v>2206</v>
      </c>
      <c r="H1448" t="s">
        <v>2244</v>
      </c>
      <c r="I1448" t="s">
        <v>2209</v>
      </c>
    </row>
    <row r="1449" spans="1:9" hidden="1" outlineLevel="1" x14ac:dyDescent="0.2">
      <c r="A1449" s="212" t="s">
        <v>3016</v>
      </c>
      <c r="B1449" s="164">
        <v>44791</v>
      </c>
      <c r="C1449" s="52">
        <v>281613</v>
      </c>
      <c r="D1449" s="53" t="s">
        <v>32</v>
      </c>
      <c r="E1449" s="53" t="s">
        <v>289</v>
      </c>
      <c r="F1449" t="str">
        <f t="shared" si="19"/>
        <v>44791281613</v>
      </c>
      <c r="G1449" t="s">
        <v>2222</v>
      </c>
      <c r="H1449" t="s">
        <v>2248</v>
      </c>
      <c r="I1449" t="s">
        <v>2269</v>
      </c>
    </row>
    <row r="1450" spans="1:9" hidden="1" outlineLevel="1" x14ac:dyDescent="0.2">
      <c r="A1450" s="212" t="s">
        <v>3016</v>
      </c>
      <c r="B1450" s="164">
        <v>44791</v>
      </c>
      <c r="C1450" s="52">
        <v>32000</v>
      </c>
      <c r="D1450" s="53" t="s">
        <v>7</v>
      </c>
      <c r="E1450" s="53" t="s">
        <v>290</v>
      </c>
      <c r="F1450" t="str">
        <f t="shared" si="19"/>
        <v>4479132000</v>
      </c>
      <c r="G1450" t="s">
        <v>2209</v>
      </c>
      <c r="H1450" t="s">
        <v>2244</v>
      </c>
      <c r="I1450" t="s">
        <v>2209</v>
      </c>
    </row>
    <row r="1451" spans="1:9" hidden="1" outlineLevel="1" x14ac:dyDescent="0.2">
      <c r="A1451" s="212" t="s">
        <v>3016</v>
      </c>
      <c r="B1451" s="164">
        <v>44791</v>
      </c>
      <c r="C1451" s="52">
        <v>636.29999999999995</v>
      </c>
      <c r="D1451" s="53" t="s">
        <v>77</v>
      </c>
      <c r="E1451" s="53" t="s">
        <v>153</v>
      </c>
      <c r="F1451" t="str">
        <f t="shared" si="19"/>
        <v>44791636,3</v>
      </c>
      <c r="G1451" t="s">
        <v>2206</v>
      </c>
      <c r="H1451" t="s">
        <v>2244</v>
      </c>
      <c r="I1451" t="s">
        <v>2209</v>
      </c>
    </row>
    <row r="1452" spans="1:9" hidden="1" outlineLevel="1" x14ac:dyDescent="0.2">
      <c r="A1452" s="212" t="s">
        <v>3016</v>
      </c>
      <c r="B1452" s="164">
        <v>44791</v>
      </c>
      <c r="C1452" s="52">
        <v>70000</v>
      </c>
      <c r="D1452" s="53" t="s">
        <v>253</v>
      </c>
      <c r="E1452" s="53" t="s">
        <v>291</v>
      </c>
      <c r="F1452" t="str">
        <f t="shared" si="19"/>
        <v>4479170000</v>
      </c>
      <c r="G1452" t="s">
        <v>2202</v>
      </c>
      <c r="H1452" t="s">
        <v>2248</v>
      </c>
      <c r="I1452" t="s">
        <v>2268</v>
      </c>
    </row>
    <row r="1453" spans="1:9" hidden="1" outlineLevel="1" x14ac:dyDescent="0.2">
      <c r="A1453" s="212" t="s">
        <v>3016</v>
      </c>
      <c r="B1453" s="164">
        <v>44790</v>
      </c>
      <c r="C1453" s="52">
        <v>200</v>
      </c>
      <c r="D1453" s="53" t="s">
        <v>7</v>
      </c>
      <c r="E1453" s="53" t="s">
        <v>292</v>
      </c>
      <c r="F1453" t="str">
        <f t="shared" si="19"/>
        <v>44790200</v>
      </c>
      <c r="G1453" t="s">
        <v>2204</v>
      </c>
      <c r="H1453" t="s">
        <v>2248</v>
      </c>
      <c r="I1453" t="s">
        <v>2262</v>
      </c>
    </row>
    <row r="1454" spans="1:9" hidden="1" outlineLevel="1" x14ac:dyDescent="0.2">
      <c r="A1454" s="212" t="s">
        <v>3016</v>
      </c>
      <c r="B1454" s="164">
        <v>44790</v>
      </c>
      <c r="C1454" s="52">
        <v>1000</v>
      </c>
      <c r="D1454" s="53" t="s">
        <v>7</v>
      </c>
      <c r="E1454" s="53" t="s">
        <v>293</v>
      </c>
      <c r="F1454" t="str">
        <f t="shared" si="19"/>
        <v>447901000</v>
      </c>
      <c r="G1454" t="s">
        <v>2204</v>
      </c>
      <c r="H1454" t="s">
        <v>2248</v>
      </c>
      <c r="I1454" t="s">
        <v>2262</v>
      </c>
    </row>
    <row r="1455" spans="1:9" hidden="1" outlineLevel="1" x14ac:dyDescent="0.2">
      <c r="A1455" s="212" t="s">
        <v>3016</v>
      </c>
      <c r="B1455" s="164">
        <v>44788</v>
      </c>
      <c r="C1455" s="52">
        <v>2275</v>
      </c>
      <c r="D1455" s="53" t="s">
        <v>7</v>
      </c>
      <c r="E1455" s="53" t="s">
        <v>294</v>
      </c>
      <c r="F1455" t="str">
        <f t="shared" si="19"/>
        <v>447882275</v>
      </c>
      <c r="G1455" t="s">
        <v>2238</v>
      </c>
      <c r="H1455" t="s">
        <v>2246</v>
      </c>
      <c r="I1455" t="s">
        <v>2266</v>
      </c>
    </row>
    <row r="1456" spans="1:9" hidden="1" outlineLevel="1" x14ac:dyDescent="0.2">
      <c r="A1456" s="212" t="s">
        <v>3016</v>
      </c>
      <c r="B1456" s="164">
        <v>44784</v>
      </c>
      <c r="C1456" s="52">
        <v>150</v>
      </c>
      <c r="D1456" s="53" t="s">
        <v>7</v>
      </c>
      <c r="E1456" s="53" t="s">
        <v>295</v>
      </c>
      <c r="F1456" t="str">
        <f t="shared" si="19"/>
        <v>44784150</v>
      </c>
      <c r="G1456" t="s">
        <v>2204</v>
      </c>
      <c r="H1456" t="s">
        <v>2248</v>
      </c>
      <c r="I1456" t="s">
        <v>2262</v>
      </c>
    </row>
    <row r="1457" spans="1:9" hidden="1" outlineLevel="1" x14ac:dyDescent="0.2">
      <c r="A1457" s="212" t="s">
        <v>3016</v>
      </c>
      <c r="B1457" s="164">
        <v>44784</v>
      </c>
      <c r="C1457" s="52">
        <v>300</v>
      </c>
      <c r="D1457" s="53" t="s">
        <v>7</v>
      </c>
      <c r="E1457" s="53" t="s">
        <v>296</v>
      </c>
      <c r="F1457" t="str">
        <f t="shared" si="19"/>
        <v>44784300</v>
      </c>
      <c r="G1457" t="s">
        <v>2204</v>
      </c>
      <c r="H1457" t="s">
        <v>2248</v>
      </c>
      <c r="I1457" t="s">
        <v>2262</v>
      </c>
    </row>
    <row r="1458" spans="1:9" hidden="1" outlineLevel="1" x14ac:dyDescent="0.2">
      <c r="A1458" s="212" t="s">
        <v>3016</v>
      </c>
      <c r="B1458" s="164">
        <v>44784</v>
      </c>
      <c r="C1458" s="52">
        <v>20000</v>
      </c>
      <c r="D1458" s="53" t="s">
        <v>7</v>
      </c>
      <c r="E1458" s="53" t="s">
        <v>297</v>
      </c>
      <c r="F1458" t="str">
        <f t="shared" si="19"/>
        <v>4478420000</v>
      </c>
      <c r="G1458" t="s">
        <v>2238</v>
      </c>
      <c r="H1458" t="s">
        <v>2246</v>
      </c>
      <c r="I1458" t="s">
        <v>2266</v>
      </c>
    </row>
    <row r="1459" spans="1:9" hidden="1" outlineLevel="1" x14ac:dyDescent="0.2">
      <c r="A1459" s="212" t="s">
        <v>3016</v>
      </c>
      <c r="B1459" s="164">
        <v>44784</v>
      </c>
      <c r="C1459" s="52">
        <v>10000</v>
      </c>
      <c r="D1459" s="53" t="s">
        <v>7</v>
      </c>
      <c r="E1459" s="53" t="s">
        <v>298</v>
      </c>
      <c r="F1459" t="str">
        <f t="shared" si="19"/>
        <v>4478410000</v>
      </c>
      <c r="G1459" t="s">
        <v>2238</v>
      </c>
      <c r="H1459" t="s">
        <v>2246</v>
      </c>
      <c r="I1459" t="s">
        <v>2266</v>
      </c>
    </row>
    <row r="1460" spans="1:9" hidden="1" outlineLevel="1" x14ac:dyDescent="0.2">
      <c r="A1460" s="212" t="s">
        <v>3016</v>
      </c>
      <c r="B1460" s="164">
        <v>44774</v>
      </c>
      <c r="C1460" s="52">
        <v>575</v>
      </c>
      <c r="D1460" s="53" t="s">
        <v>7</v>
      </c>
      <c r="E1460" s="53" t="s">
        <v>299</v>
      </c>
      <c r="F1460" t="str">
        <f t="shared" si="19"/>
        <v>44774575</v>
      </c>
      <c r="G1460" t="s">
        <v>2204</v>
      </c>
      <c r="H1460" t="s">
        <v>2248</v>
      </c>
      <c r="I1460" t="s">
        <v>2262</v>
      </c>
    </row>
    <row r="1461" spans="1:9" hidden="1" outlineLevel="1" x14ac:dyDescent="0.2">
      <c r="A1461" s="212" t="s">
        <v>3016</v>
      </c>
      <c r="B1461" s="164">
        <v>44774</v>
      </c>
      <c r="C1461" s="52">
        <v>990</v>
      </c>
      <c r="D1461" s="53" t="s">
        <v>7</v>
      </c>
      <c r="E1461" s="53" t="s">
        <v>300</v>
      </c>
      <c r="F1461" t="str">
        <f t="shared" si="19"/>
        <v>44774990</v>
      </c>
      <c r="G1461" t="s">
        <v>2204</v>
      </c>
      <c r="H1461" t="s">
        <v>2248</v>
      </c>
      <c r="I1461" t="s">
        <v>2262</v>
      </c>
    </row>
    <row r="1462" spans="1:9" hidden="1" outlineLevel="1" x14ac:dyDescent="0.2">
      <c r="A1462" s="212" t="s">
        <v>3015</v>
      </c>
      <c r="B1462" s="164">
        <v>44767</v>
      </c>
      <c r="C1462" s="52">
        <v>760</v>
      </c>
      <c r="D1462" s="53" t="s">
        <v>5</v>
      </c>
      <c r="E1462" s="53" t="s">
        <v>301</v>
      </c>
      <c r="F1462" t="str">
        <f t="shared" si="19"/>
        <v>44767760</v>
      </c>
      <c r="G1462" t="s">
        <v>2240</v>
      </c>
      <c r="H1462" t="s">
        <v>2248</v>
      </c>
      <c r="I1462" t="s">
        <v>2267</v>
      </c>
    </row>
    <row r="1463" spans="1:9" hidden="1" outlineLevel="1" x14ac:dyDescent="0.2">
      <c r="A1463" s="51" t="s">
        <v>3015</v>
      </c>
      <c r="B1463" s="164">
        <v>44763</v>
      </c>
      <c r="C1463" s="52">
        <v>17100</v>
      </c>
      <c r="D1463" s="53" t="s">
        <v>302</v>
      </c>
      <c r="E1463" s="53" t="s">
        <v>303</v>
      </c>
      <c r="F1463" t="str">
        <f t="shared" si="19"/>
        <v>4476317100</v>
      </c>
      <c r="G1463" t="s">
        <v>2220</v>
      </c>
      <c r="H1463" t="s">
        <v>2245</v>
      </c>
      <c r="I1463" t="s">
        <v>2272</v>
      </c>
    </row>
    <row r="1464" spans="1:9" hidden="1" outlineLevel="1" x14ac:dyDescent="0.2">
      <c r="A1464" s="51" t="s">
        <v>3015</v>
      </c>
      <c r="B1464" s="164">
        <v>44763</v>
      </c>
      <c r="C1464" s="52">
        <v>40000</v>
      </c>
      <c r="D1464" s="53" t="s">
        <v>28</v>
      </c>
      <c r="E1464" s="53" t="s">
        <v>304</v>
      </c>
      <c r="F1464" t="str">
        <f t="shared" si="19"/>
        <v>4476340000</v>
      </c>
      <c r="G1464" t="s">
        <v>2236</v>
      </c>
      <c r="H1464" t="s">
        <v>2248</v>
      </c>
      <c r="I1464" t="s">
        <v>2236</v>
      </c>
    </row>
    <row r="1465" spans="1:9" hidden="1" outlineLevel="1" x14ac:dyDescent="0.2">
      <c r="A1465" s="51" t="s">
        <v>3015</v>
      </c>
      <c r="B1465" s="164">
        <v>44762</v>
      </c>
      <c r="C1465" s="52">
        <v>50000</v>
      </c>
      <c r="D1465" s="53" t="s">
        <v>28</v>
      </c>
      <c r="E1465" s="53" t="s">
        <v>305</v>
      </c>
      <c r="F1465" t="str">
        <f t="shared" si="19"/>
        <v>4476250000</v>
      </c>
      <c r="G1465" t="s">
        <v>2236</v>
      </c>
      <c r="H1465" t="s">
        <v>2248</v>
      </c>
      <c r="I1465" t="s">
        <v>2236</v>
      </c>
    </row>
    <row r="1466" spans="1:9" hidden="1" outlineLevel="1" x14ac:dyDescent="0.2">
      <c r="A1466" s="51" t="s">
        <v>3015</v>
      </c>
      <c r="B1466" s="164">
        <v>44761</v>
      </c>
      <c r="C1466" s="52">
        <v>40000</v>
      </c>
      <c r="D1466" s="53" t="s">
        <v>306</v>
      </c>
      <c r="E1466" s="53" t="s">
        <v>307</v>
      </c>
      <c r="F1466" t="str">
        <f t="shared" si="19"/>
        <v>4476140000</v>
      </c>
      <c r="G1466" t="s">
        <v>2213</v>
      </c>
      <c r="H1466" t="s">
        <v>2248</v>
      </c>
      <c r="I1466" t="s">
        <v>2213</v>
      </c>
    </row>
    <row r="1467" spans="1:9" hidden="1" outlineLevel="1" x14ac:dyDescent="0.2">
      <c r="A1467" s="51" t="s">
        <v>3015</v>
      </c>
      <c r="B1467" s="164">
        <v>44760</v>
      </c>
      <c r="C1467" s="52">
        <v>369.09</v>
      </c>
      <c r="D1467" s="53" t="s">
        <v>7</v>
      </c>
      <c r="E1467" s="53" t="s">
        <v>12</v>
      </c>
      <c r="F1467" t="str">
        <f t="shared" si="19"/>
        <v>44760369,09</v>
      </c>
      <c r="G1467" t="s">
        <v>2204</v>
      </c>
      <c r="H1467" t="s">
        <v>2248</v>
      </c>
      <c r="I1467" t="s">
        <v>2262</v>
      </c>
    </row>
    <row r="1468" spans="1:9" hidden="1" outlineLevel="1" x14ac:dyDescent="0.2">
      <c r="A1468" s="51" t="s">
        <v>3015</v>
      </c>
      <c r="B1468" s="164">
        <v>44760</v>
      </c>
      <c r="C1468" s="52">
        <v>3236</v>
      </c>
      <c r="D1468" s="53" t="s">
        <v>72</v>
      </c>
      <c r="E1468" s="53" t="s">
        <v>308</v>
      </c>
      <c r="F1468" t="str">
        <f t="shared" ref="F1468:F1531" si="20">B1468&amp;C1468</f>
        <v>447603236</v>
      </c>
      <c r="G1468" t="s">
        <v>2211</v>
      </c>
      <c r="H1468" t="s">
        <v>2245</v>
      </c>
      <c r="I1468" t="s">
        <v>2271</v>
      </c>
    </row>
    <row r="1469" spans="1:9" hidden="1" outlineLevel="1" x14ac:dyDescent="0.2">
      <c r="A1469" s="51" t="s">
        <v>3015</v>
      </c>
      <c r="B1469" s="164">
        <v>44760</v>
      </c>
      <c r="C1469" s="52">
        <v>34284.61</v>
      </c>
      <c r="D1469" s="53" t="s">
        <v>309</v>
      </c>
      <c r="E1469" s="53" t="s">
        <v>310</v>
      </c>
      <c r="F1469" t="str">
        <f t="shared" si="20"/>
        <v>4476034284,61</v>
      </c>
      <c r="G1469" t="s">
        <v>2209</v>
      </c>
      <c r="H1469" t="s">
        <v>2244</v>
      </c>
      <c r="I1469" t="s">
        <v>2209</v>
      </c>
    </row>
    <row r="1470" spans="1:9" hidden="1" outlineLevel="1" x14ac:dyDescent="0.2">
      <c r="A1470" s="51" t="s">
        <v>3015</v>
      </c>
      <c r="B1470" s="164">
        <v>44757</v>
      </c>
      <c r="C1470" s="52">
        <v>40000</v>
      </c>
      <c r="D1470" s="53" t="s">
        <v>7</v>
      </c>
      <c r="E1470" s="53" t="s">
        <v>311</v>
      </c>
      <c r="F1470" t="str">
        <f t="shared" si="20"/>
        <v>4475740000</v>
      </c>
      <c r="G1470" t="s">
        <v>2209</v>
      </c>
      <c r="H1470" t="s">
        <v>2244</v>
      </c>
      <c r="I1470" t="s">
        <v>2209</v>
      </c>
    </row>
    <row r="1471" spans="1:9" hidden="1" outlineLevel="1" x14ac:dyDescent="0.2">
      <c r="A1471" s="51" t="s">
        <v>3015</v>
      </c>
      <c r="B1471" s="164">
        <v>44757</v>
      </c>
      <c r="C1471" s="52">
        <v>88</v>
      </c>
      <c r="D1471" s="53" t="s">
        <v>7</v>
      </c>
      <c r="E1471" s="53" t="s">
        <v>312</v>
      </c>
      <c r="F1471" t="str">
        <f t="shared" si="20"/>
        <v>4475788</v>
      </c>
      <c r="G1471" t="s">
        <v>2204</v>
      </c>
      <c r="H1471" t="s">
        <v>2248</v>
      </c>
      <c r="I1471" t="s">
        <v>2262</v>
      </c>
    </row>
    <row r="1472" spans="1:9" hidden="1" outlineLevel="1" x14ac:dyDescent="0.2">
      <c r="A1472" s="51" t="s">
        <v>3015</v>
      </c>
      <c r="B1472" s="165">
        <v>44757</v>
      </c>
      <c r="C1472" s="52">
        <v>4385.71</v>
      </c>
      <c r="D1472" s="53" t="s">
        <v>7</v>
      </c>
      <c r="E1472" s="53" t="s">
        <v>313</v>
      </c>
      <c r="F1472" t="str">
        <f t="shared" si="20"/>
        <v>447574385,71</v>
      </c>
      <c r="G1472" t="s">
        <v>2434</v>
      </c>
      <c r="H1472" t="s">
        <v>2244</v>
      </c>
      <c r="I1472" t="s">
        <v>2209</v>
      </c>
    </row>
    <row r="1473" spans="1:9" hidden="1" outlineLevel="1" x14ac:dyDescent="0.2">
      <c r="A1473" s="51" t="s">
        <v>3015</v>
      </c>
      <c r="B1473" s="164">
        <v>44757</v>
      </c>
      <c r="C1473" s="52">
        <v>160</v>
      </c>
      <c r="D1473" s="53" t="s">
        <v>7</v>
      </c>
      <c r="E1473" s="53" t="s">
        <v>314</v>
      </c>
      <c r="F1473" t="str">
        <f t="shared" si="20"/>
        <v>44757160</v>
      </c>
      <c r="G1473" t="s">
        <v>2204</v>
      </c>
      <c r="H1473" t="s">
        <v>2248</v>
      </c>
      <c r="I1473" t="s">
        <v>2262</v>
      </c>
    </row>
    <row r="1474" spans="1:9" hidden="1" outlineLevel="1" x14ac:dyDescent="0.2">
      <c r="A1474" s="51" t="s">
        <v>3015</v>
      </c>
      <c r="B1474" s="164">
        <v>44757</v>
      </c>
      <c r="C1474" s="52">
        <v>22000</v>
      </c>
      <c r="D1474" s="53" t="s">
        <v>7</v>
      </c>
      <c r="E1474" s="53" t="s">
        <v>315</v>
      </c>
      <c r="F1474" t="str">
        <f t="shared" si="20"/>
        <v>4475722000</v>
      </c>
      <c r="G1474" t="s">
        <v>2209</v>
      </c>
      <c r="H1474" t="s">
        <v>2244</v>
      </c>
      <c r="I1474" t="s">
        <v>2209</v>
      </c>
    </row>
    <row r="1475" spans="1:9" hidden="1" outlineLevel="1" x14ac:dyDescent="0.2">
      <c r="A1475" s="51" t="s">
        <v>3015</v>
      </c>
      <c r="B1475" s="164">
        <v>44757</v>
      </c>
      <c r="C1475" s="52">
        <v>17.54</v>
      </c>
      <c r="D1475" s="53" t="s">
        <v>7</v>
      </c>
      <c r="E1475" s="53" t="s">
        <v>316</v>
      </c>
      <c r="F1475" t="str">
        <f t="shared" si="20"/>
        <v>4475717,54</v>
      </c>
      <c r="G1475" t="s">
        <v>2204</v>
      </c>
      <c r="H1475" t="s">
        <v>2248</v>
      </c>
      <c r="I1475" t="s">
        <v>2262</v>
      </c>
    </row>
    <row r="1476" spans="1:9" hidden="1" outlineLevel="1" x14ac:dyDescent="0.2">
      <c r="A1476" s="51" t="s">
        <v>3015</v>
      </c>
      <c r="B1476" s="164">
        <v>44756</v>
      </c>
      <c r="C1476" s="52">
        <v>90000</v>
      </c>
      <c r="D1476" s="53" t="s">
        <v>28</v>
      </c>
      <c r="E1476" s="53" t="s">
        <v>317</v>
      </c>
      <c r="F1476" t="str">
        <f t="shared" si="20"/>
        <v>4475690000</v>
      </c>
      <c r="G1476" t="s">
        <v>2236</v>
      </c>
      <c r="H1476" t="s">
        <v>2248</v>
      </c>
      <c r="I1476" t="s">
        <v>2236</v>
      </c>
    </row>
    <row r="1477" spans="1:9" hidden="1" outlineLevel="1" x14ac:dyDescent="0.2">
      <c r="A1477" s="51" t="s">
        <v>3015</v>
      </c>
      <c r="B1477" s="164">
        <v>44756</v>
      </c>
      <c r="C1477" s="52">
        <v>50000</v>
      </c>
      <c r="D1477" s="53" t="s">
        <v>32</v>
      </c>
      <c r="E1477" s="53" t="s">
        <v>183</v>
      </c>
      <c r="F1477" t="str">
        <f t="shared" si="20"/>
        <v>4475650000</v>
      </c>
      <c r="G1477" t="s">
        <v>2222</v>
      </c>
      <c r="H1477" t="s">
        <v>2248</v>
      </c>
      <c r="I1477" t="s">
        <v>2269</v>
      </c>
    </row>
    <row r="1478" spans="1:9" hidden="1" outlineLevel="1" x14ac:dyDescent="0.2">
      <c r="A1478" s="51" t="s">
        <v>3015</v>
      </c>
      <c r="B1478" s="164">
        <v>44755</v>
      </c>
      <c r="C1478" s="52">
        <v>35250</v>
      </c>
      <c r="D1478" s="53" t="s">
        <v>309</v>
      </c>
      <c r="E1478" s="53" t="s">
        <v>318</v>
      </c>
      <c r="F1478" t="str">
        <f t="shared" si="20"/>
        <v>4475535250</v>
      </c>
      <c r="G1478" t="s">
        <v>2209</v>
      </c>
      <c r="H1478" t="s">
        <v>2244</v>
      </c>
      <c r="I1478" t="s">
        <v>2209</v>
      </c>
    </row>
    <row r="1479" spans="1:9" hidden="1" outlineLevel="1" x14ac:dyDescent="0.2">
      <c r="A1479" s="51" t="s">
        <v>3015</v>
      </c>
      <c r="B1479" s="164">
        <v>44754</v>
      </c>
      <c r="C1479" s="52">
        <v>80000</v>
      </c>
      <c r="D1479" s="53" t="s">
        <v>28</v>
      </c>
      <c r="E1479" s="53" t="s">
        <v>319</v>
      </c>
      <c r="F1479" t="str">
        <f t="shared" si="20"/>
        <v>4475480000</v>
      </c>
      <c r="G1479" t="s">
        <v>2236</v>
      </c>
      <c r="H1479" t="s">
        <v>2248</v>
      </c>
      <c r="I1479" t="s">
        <v>2236</v>
      </c>
    </row>
    <row r="1480" spans="1:9" hidden="1" outlineLevel="1" x14ac:dyDescent="0.2">
      <c r="A1480" s="51" t="s">
        <v>3015</v>
      </c>
      <c r="B1480" s="164">
        <v>44753</v>
      </c>
      <c r="C1480" s="52">
        <v>70000</v>
      </c>
      <c r="D1480" s="53" t="s">
        <v>253</v>
      </c>
      <c r="E1480" s="53" t="s">
        <v>320</v>
      </c>
      <c r="F1480" t="str">
        <f t="shared" si="20"/>
        <v>4475370000</v>
      </c>
      <c r="G1480" t="s">
        <v>2202</v>
      </c>
      <c r="H1480" t="s">
        <v>2248</v>
      </c>
      <c r="I1480" t="s">
        <v>2268</v>
      </c>
    </row>
    <row r="1481" spans="1:9" hidden="1" outlineLevel="1" x14ac:dyDescent="0.2">
      <c r="A1481" s="51" t="s">
        <v>3015</v>
      </c>
      <c r="B1481" s="164">
        <v>44753</v>
      </c>
      <c r="C1481" s="52">
        <v>123769.81</v>
      </c>
      <c r="D1481" s="53" t="s">
        <v>21</v>
      </c>
      <c r="E1481" s="53" t="s">
        <v>321</v>
      </c>
      <c r="F1481" t="str">
        <f t="shared" si="20"/>
        <v>44753123769,81</v>
      </c>
      <c r="G1481" t="s">
        <v>2235</v>
      </c>
      <c r="H1481" t="s">
        <v>2248</v>
      </c>
      <c r="I1481" t="s">
        <v>2235</v>
      </c>
    </row>
    <row r="1482" spans="1:9" hidden="1" outlineLevel="1" x14ac:dyDescent="0.2">
      <c r="A1482" s="51" t="s">
        <v>3015</v>
      </c>
      <c r="B1482" s="164">
        <v>44750</v>
      </c>
      <c r="C1482" s="52">
        <v>87279.92</v>
      </c>
      <c r="D1482" s="53" t="s">
        <v>24</v>
      </c>
      <c r="E1482" s="53" t="s">
        <v>322</v>
      </c>
      <c r="F1482" t="str">
        <f t="shared" si="20"/>
        <v>4475087279,92</v>
      </c>
      <c r="G1482" t="s">
        <v>2203</v>
      </c>
      <c r="H1482" t="s">
        <v>2248</v>
      </c>
      <c r="I1482" t="s">
        <v>2273</v>
      </c>
    </row>
    <row r="1483" spans="1:9" hidden="1" outlineLevel="1" x14ac:dyDescent="0.2">
      <c r="A1483" s="51" t="s">
        <v>3015</v>
      </c>
      <c r="B1483" s="164">
        <v>44750</v>
      </c>
      <c r="C1483" s="52">
        <v>60000</v>
      </c>
      <c r="D1483" s="53" t="s">
        <v>28</v>
      </c>
      <c r="E1483" s="53" t="s">
        <v>323</v>
      </c>
      <c r="F1483" t="str">
        <f t="shared" si="20"/>
        <v>4475060000</v>
      </c>
      <c r="G1483" t="s">
        <v>2236</v>
      </c>
      <c r="H1483" t="s">
        <v>2248</v>
      </c>
      <c r="I1483" t="s">
        <v>2236</v>
      </c>
    </row>
    <row r="1484" spans="1:9" hidden="1" outlineLevel="1" x14ac:dyDescent="0.2">
      <c r="A1484" s="51" t="s">
        <v>3015</v>
      </c>
      <c r="B1484" s="164">
        <v>44750</v>
      </c>
      <c r="C1484" s="52">
        <v>30000</v>
      </c>
      <c r="D1484" s="53" t="s">
        <v>309</v>
      </c>
      <c r="E1484" s="53" t="s">
        <v>324</v>
      </c>
      <c r="F1484" t="str">
        <f t="shared" si="20"/>
        <v>4475030000</v>
      </c>
      <c r="G1484" t="s">
        <v>2209</v>
      </c>
      <c r="H1484" t="s">
        <v>2244</v>
      </c>
      <c r="I1484" t="s">
        <v>2209</v>
      </c>
    </row>
    <row r="1485" spans="1:9" hidden="1" outlineLevel="1" x14ac:dyDescent="0.2">
      <c r="A1485" s="51" t="s">
        <v>3015</v>
      </c>
      <c r="B1485" s="164">
        <v>44750</v>
      </c>
      <c r="C1485" s="52">
        <v>17025</v>
      </c>
      <c r="D1485" s="53" t="s">
        <v>8</v>
      </c>
      <c r="E1485" s="53" t="s">
        <v>325</v>
      </c>
      <c r="F1485" t="str">
        <f t="shared" si="20"/>
        <v>4475017025</v>
      </c>
      <c r="G1485" t="s">
        <v>2284</v>
      </c>
      <c r="H1485" t="s">
        <v>2248</v>
      </c>
      <c r="I1485" t="s">
        <v>2271</v>
      </c>
    </row>
    <row r="1486" spans="1:9" hidden="1" outlineLevel="1" x14ac:dyDescent="0.2">
      <c r="A1486" s="51" t="s">
        <v>3015</v>
      </c>
      <c r="B1486" s="165">
        <v>44750</v>
      </c>
      <c r="C1486" s="52">
        <v>71.430000000000007</v>
      </c>
      <c r="D1486" s="53" t="s">
        <v>309</v>
      </c>
      <c r="E1486" s="53" t="s">
        <v>326</v>
      </c>
      <c r="F1486" t="str">
        <f t="shared" si="20"/>
        <v>4475071,43</v>
      </c>
      <c r="G1486" t="s">
        <v>2434</v>
      </c>
      <c r="H1486" t="s">
        <v>2244</v>
      </c>
      <c r="I1486" t="s">
        <v>2209</v>
      </c>
    </row>
    <row r="1487" spans="1:9" hidden="1" outlineLevel="1" x14ac:dyDescent="0.2">
      <c r="A1487" s="51" t="s">
        <v>3015</v>
      </c>
      <c r="B1487" s="164">
        <v>44749</v>
      </c>
      <c r="C1487" s="52">
        <v>25000</v>
      </c>
      <c r="D1487" s="53" t="s">
        <v>327</v>
      </c>
      <c r="E1487" s="53" t="s">
        <v>328</v>
      </c>
      <c r="F1487" t="str">
        <f t="shared" si="20"/>
        <v>4474925000</v>
      </c>
      <c r="G1487" t="s">
        <v>2213</v>
      </c>
      <c r="H1487" t="s">
        <v>2248</v>
      </c>
      <c r="I1487" t="s">
        <v>2213</v>
      </c>
    </row>
    <row r="1488" spans="1:9" hidden="1" outlineLevel="1" x14ac:dyDescent="0.2">
      <c r="A1488" s="51" t="s">
        <v>3015</v>
      </c>
      <c r="B1488" s="164">
        <v>44749</v>
      </c>
      <c r="C1488" s="52">
        <v>38264.959999999999</v>
      </c>
      <c r="D1488" s="53" t="s">
        <v>72</v>
      </c>
      <c r="E1488" s="53" t="s">
        <v>73</v>
      </c>
      <c r="F1488" t="str">
        <f t="shared" si="20"/>
        <v>4474938264,96</v>
      </c>
      <c r="G1488" t="s">
        <v>2206</v>
      </c>
      <c r="H1488" t="s">
        <v>2244</v>
      </c>
      <c r="I1488" t="s">
        <v>2209</v>
      </c>
    </row>
    <row r="1489" spans="1:9" hidden="1" outlineLevel="1" x14ac:dyDescent="0.2">
      <c r="A1489" s="51" t="s">
        <v>3015</v>
      </c>
      <c r="B1489" s="164">
        <v>44749</v>
      </c>
      <c r="C1489" s="52">
        <v>15034.93</v>
      </c>
      <c r="D1489" s="53" t="s">
        <v>72</v>
      </c>
      <c r="E1489" s="53" t="s">
        <v>74</v>
      </c>
      <c r="F1489" t="str">
        <f t="shared" si="20"/>
        <v>4474915034,93</v>
      </c>
      <c r="G1489" t="s">
        <v>2206</v>
      </c>
      <c r="H1489" t="s">
        <v>2244</v>
      </c>
      <c r="I1489" t="s">
        <v>2209</v>
      </c>
    </row>
    <row r="1490" spans="1:9" hidden="1" outlineLevel="1" x14ac:dyDescent="0.2">
      <c r="A1490" s="51" t="s">
        <v>3015</v>
      </c>
      <c r="B1490" s="164">
        <v>44749</v>
      </c>
      <c r="C1490" s="52">
        <v>8807.9</v>
      </c>
      <c r="D1490" s="53" t="s">
        <v>25</v>
      </c>
      <c r="E1490" s="53" t="s">
        <v>329</v>
      </c>
      <c r="F1490" t="str">
        <f t="shared" si="20"/>
        <v>447498807,9</v>
      </c>
      <c r="G1490" t="s">
        <v>2221</v>
      </c>
      <c r="H1490" t="s">
        <v>2248</v>
      </c>
      <c r="I1490" t="s">
        <v>2267</v>
      </c>
    </row>
    <row r="1491" spans="1:9" hidden="1" outlineLevel="1" x14ac:dyDescent="0.2">
      <c r="A1491" s="51" t="s">
        <v>3015</v>
      </c>
      <c r="B1491" s="164">
        <v>44747</v>
      </c>
      <c r="C1491" s="52">
        <v>5123</v>
      </c>
      <c r="D1491" s="53" t="s">
        <v>72</v>
      </c>
      <c r="E1491" s="53" t="s">
        <v>330</v>
      </c>
      <c r="F1491" t="str">
        <f t="shared" si="20"/>
        <v>447475123</v>
      </c>
      <c r="G1491" t="s">
        <v>2205</v>
      </c>
      <c r="H1491" t="s">
        <v>2244</v>
      </c>
      <c r="I1491" t="s">
        <v>2209</v>
      </c>
    </row>
    <row r="1492" spans="1:9" hidden="1" outlineLevel="1" x14ac:dyDescent="0.2">
      <c r="A1492" s="51" t="s">
        <v>3015</v>
      </c>
      <c r="B1492" s="164">
        <v>44747</v>
      </c>
      <c r="C1492" s="52">
        <v>25000</v>
      </c>
      <c r="D1492" s="53" t="s">
        <v>14</v>
      </c>
      <c r="E1492" s="53" t="s">
        <v>331</v>
      </c>
      <c r="F1492" t="str">
        <f t="shared" si="20"/>
        <v>4474725000</v>
      </c>
      <c r="G1492" t="s">
        <v>2201</v>
      </c>
      <c r="H1492" t="s">
        <v>2248</v>
      </c>
      <c r="I1492" t="s">
        <v>2265</v>
      </c>
    </row>
    <row r="1493" spans="1:9" hidden="1" outlineLevel="1" x14ac:dyDescent="0.2">
      <c r="A1493" s="51" t="s">
        <v>3015</v>
      </c>
      <c r="B1493" s="164">
        <v>44747</v>
      </c>
      <c r="C1493" s="52">
        <v>80000</v>
      </c>
      <c r="D1493" s="53" t="s">
        <v>28</v>
      </c>
      <c r="E1493" s="53" t="s">
        <v>319</v>
      </c>
      <c r="F1493" t="str">
        <f t="shared" si="20"/>
        <v>4474780000</v>
      </c>
      <c r="G1493" t="s">
        <v>2236</v>
      </c>
      <c r="H1493" t="s">
        <v>2248</v>
      </c>
      <c r="I1493" t="s">
        <v>2236</v>
      </c>
    </row>
    <row r="1494" spans="1:9" hidden="1" outlineLevel="1" x14ac:dyDescent="0.2">
      <c r="A1494" s="51" t="s">
        <v>3015</v>
      </c>
      <c r="B1494" s="164">
        <v>44747</v>
      </c>
      <c r="C1494" s="52">
        <v>25000</v>
      </c>
      <c r="D1494" s="53" t="s">
        <v>14</v>
      </c>
      <c r="E1494" s="53" t="s">
        <v>331</v>
      </c>
      <c r="F1494" t="str">
        <f t="shared" si="20"/>
        <v>4474725000</v>
      </c>
      <c r="G1494" t="s">
        <v>2201</v>
      </c>
      <c r="H1494" t="s">
        <v>2248</v>
      </c>
      <c r="I1494" t="s">
        <v>2265</v>
      </c>
    </row>
    <row r="1495" spans="1:9" hidden="1" outlineLevel="1" x14ac:dyDescent="0.2">
      <c r="A1495" s="51" t="s">
        <v>3015</v>
      </c>
      <c r="B1495" s="164">
        <v>44747</v>
      </c>
      <c r="C1495" s="52">
        <v>598.62</v>
      </c>
      <c r="D1495" s="53" t="s">
        <v>77</v>
      </c>
      <c r="E1495" s="53" t="s">
        <v>332</v>
      </c>
      <c r="F1495" t="str">
        <f t="shared" si="20"/>
        <v>44747598,62</v>
      </c>
      <c r="G1495" t="s">
        <v>2206</v>
      </c>
      <c r="H1495" t="s">
        <v>2244</v>
      </c>
      <c r="I1495" t="s">
        <v>2209</v>
      </c>
    </row>
    <row r="1496" spans="1:9" hidden="1" outlineLevel="1" x14ac:dyDescent="0.2">
      <c r="A1496" s="51" t="s">
        <v>3015</v>
      </c>
      <c r="B1496" s="164">
        <v>44746</v>
      </c>
      <c r="C1496" s="52">
        <v>40000</v>
      </c>
      <c r="D1496" s="53" t="s">
        <v>306</v>
      </c>
      <c r="E1496" s="53" t="s">
        <v>333</v>
      </c>
      <c r="F1496" t="str">
        <f t="shared" si="20"/>
        <v>4474640000</v>
      </c>
      <c r="G1496" t="s">
        <v>2213</v>
      </c>
      <c r="H1496" t="s">
        <v>2248</v>
      </c>
      <c r="I1496" t="s">
        <v>2213</v>
      </c>
    </row>
    <row r="1497" spans="1:9" hidden="1" outlineLevel="1" x14ac:dyDescent="0.2">
      <c r="A1497" s="51" t="s">
        <v>3015</v>
      </c>
      <c r="B1497" s="164">
        <v>44743</v>
      </c>
      <c r="C1497" s="52">
        <v>47143.57</v>
      </c>
      <c r="D1497" s="53" t="s">
        <v>7</v>
      </c>
      <c r="E1497" s="53" t="s">
        <v>334</v>
      </c>
      <c r="F1497" t="str">
        <f t="shared" si="20"/>
        <v>4474347143,57</v>
      </c>
      <c r="G1497" t="s">
        <v>2209</v>
      </c>
      <c r="H1497" t="s">
        <v>2244</v>
      </c>
      <c r="I1497" t="s">
        <v>2209</v>
      </c>
    </row>
    <row r="1498" spans="1:9" hidden="1" outlineLevel="1" x14ac:dyDescent="0.2">
      <c r="A1498" s="51" t="s">
        <v>3015</v>
      </c>
      <c r="B1498" s="164">
        <v>44743</v>
      </c>
      <c r="C1498" s="52">
        <v>188.57</v>
      </c>
      <c r="D1498" s="53" t="s">
        <v>7</v>
      </c>
      <c r="E1498" s="53" t="s">
        <v>335</v>
      </c>
      <c r="F1498" t="str">
        <f t="shared" si="20"/>
        <v>44743188,57</v>
      </c>
      <c r="G1498" t="s">
        <v>2204</v>
      </c>
      <c r="H1498" t="s">
        <v>2248</v>
      </c>
      <c r="I1498" t="s">
        <v>2262</v>
      </c>
    </row>
    <row r="1499" spans="1:9" hidden="1" outlineLevel="1" x14ac:dyDescent="0.2">
      <c r="A1499" s="51" t="s">
        <v>3015</v>
      </c>
      <c r="B1499" s="164">
        <v>44743</v>
      </c>
      <c r="C1499" s="52">
        <v>40000</v>
      </c>
      <c r="D1499" s="53" t="s">
        <v>32</v>
      </c>
      <c r="E1499" s="53" t="s">
        <v>183</v>
      </c>
      <c r="F1499" t="str">
        <f t="shared" si="20"/>
        <v>4474340000</v>
      </c>
      <c r="G1499" t="s">
        <v>2222</v>
      </c>
      <c r="H1499" t="s">
        <v>2248</v>
      </c>
      <c r="I1499" t="s">
        <v>2269</v>
      </c>
    </row>
    <row r="1500" spans="1:9" hidden="1" outlineLevel="1" x14ac:dyDescent="0.2">
      <c r="A1500" s="51" t="s">
        <v>3015</v>
      </c>
      <c r="B1500" s="164">
        <v>44743</v>
      </c>
      <c r="C1500" s="52">
        <v>235.83</v>
      </c>
      <c r="D1500" s="53" t="s">
        <v>7</v>
      </c>
      <c r="E1500" s="53" t="s">
        <v>336</v>
      </c>
      <c r="F1500" t="str">
        <f t="shared" si="20"/>
        <v>44743235,83</v>
      </c>
      <c r="G1500" t="s">
        <v>2204</v>
      </c>
      <c r="H1500" t="s">
        <v>2248</v>
      </c>
      <c r="I1500" t="s">
        <v>2262</v>
      </c>
    </row>
    <row r="1501" spans="1:9" hidden="1" outlineLevel="1" x14ac:dyDescent="0.2">
      <c r="A1501" s="51" t="s">
        <v>3015</v>
      </c>
      <c r="B1501" s="164">
        <v>44743</v>
      </c>
      <c r="C1501" s="52">
        <v>29999</v>
      </c>
      <c r="D1501" s="53" t="s">
        <v>72</v>
      </c>
      <c r="E1501" s="53" t="s">
        <v>337</v>
      </c>
      <c r="F1501" t="str">
        <f t="shared" si="20"/>
        <v>4474329999</v>
      </c>
      <c r="G1501" t="s">
        <v>2205</v>
      </c>
      <c r="H1501" t="s">
        <v>2244</v>
      </c>
      <c r="I1501" t="s">
        <v>2209</v>
      </c>
    </row>
    <row r="1502" spans="1:9" hidden="1" outlineLevel="1" x14ac:dyDescent="0.2">
      <c r="A1502" s="51" t="s">
        <v>3015</v>
      </c>
      <c r="B1502" s="164">
        <v>44743</v>
      </c>
      <c r="C1502" s="52">
        <v>990</v>
      </c>
      <c r="D1502" s="53" t="s">
        <v>7</v>
      </c>
      <c r="E1502" s="53" t="s">
        <v>338</v>
      </c>
      <c r="F1502" t="str">
        <f t="shared" si="20"/>
        <v>44743990</v>
      </c>
      <c r="G1502" t="s">
        <v>2204</v>
      </c>
      <c r="H1502" t="s">
        <v>2248</v>
      </c>
      <c r="I1502" t="s">
        <v>2262</v>
      </c>
    </row>
    <row r="1503" spans="1:9" hidden="1" outlineLevel="1" x14ac:dyDescent="0.2">
      <c r="A1503" s="51" t="s">
        <v>3015</v>
      </c>
      <c r="B1503" s="164">
        <v>44743</v>
      </c>
      <c r="C1503" s="52">
        <v>58958.52</v>
      </c>
      <c r="D1503" s="53" t="s">
        <v>7</v>
      </c>
      <c r="E1503" s="53" t="s">
        <v>339</v>
      </c>
      <c r="F1503" t="str">
        <f t="shared" si="20"/>
        <v>4474358958,52</v>
      </c>
      <c r="G1503" t="s">
        <v>2209</v>
      </c>
      <c r="H1503" t="s">
        <v>2244</v>
      </c>
      <c r="I1503" t="s">
        <v>2209</v>
      </c>
    </row>
    <row r="1504" spans="1:9" hidden="1" outlineLevel="1" x14ac:dyDescent="0.2">
      <c r="A1504" s="212" t="s">
        <v>3014</v>
      </c>
      <c r="B1504" s="164">
        <v>44742</v>
      </c>
      <c r="C1504" s="52">
        <v>525</v>
      </c>
      <c r="D1504" s="53" t="s">
        <v>7</v>
      </c>
      <c r="E1504" s="53" t="s">
        <v>340</v>
      </c>
      <c r="F1504" t="str">
        <f t="shared" si="20"/>
        <v>44742525</v>
      </c>
      <c r="G1504" t="s">
        <v>2204</v>
      </c>
      <c r="H1504" t="s">
        <v>2248</v>
      </c>
      <c r="I1504" t="s">
        <v>2262</v>
      </c>
    </row>
    <row r="1505" spans="1:9" hidden="1" outlineLevel="1" x14ac:dyDescent="0.2">
      <c r="A1505" s="51" t="s">
        <v>3014</v>
      </c>
      <c r="B1505" s="164">
        <v>44742</v>
      </c>
      <c r="C1505" s="52">
        <v>1557.63</v>
      </c>
      <c r="D1505" s="53" t="s">
        <v>341</v>
      </c>
      <c r="E1505" s="53" t="s">
        <v>342</v>
      </c>
      <c r="F1505" t="str">
        <f t="shared" si="20"/>
        <v>447421557,63</v>
      </c>
      <c r="G1505" t="s">
        <v>2208</v>
      </c>
      <c r="H1505" t="s">
        <v>2245</v>
      </c>
      <c r="I1505" t="s">
        <v>2213</v>
      </c>
    </row>
    <row r="1506" spans="1:9" hidden="1" outlineLevel="1" x14ac:dyDescent="0.2">
      <c r="A1506" s="51" t="s">
        <v>3014</v>
      </c>
      <c r="B1506" s="164">
        <v>44740</v>
      </c>
      <c r="C1506" s="52">
        <v>58.83</v>
      </c>
      <c r="D1506" s="53" t="s">
        <v>7</v>
      </c>
      <c r="E1506" s="53" t="s">
        <v>343</v>
      </c>
      <c r="F1506" t="str">
        <f t="shared" si="20"/>
        <v>4474058,83</v>
      </c>
      <c r="G1506" t="s">
        <v>2204</v>
      </c>
      <c r="H1506" t="s">
        <v>2248</v>
      </c>
      <c r="I1506" t="s">
        <v>2262</v>
      </c>
    </row>
    <row r="1507" spans="1:9" hidden="1" outlineLevel="1" x14ac:dyDescent="0.2">
      <c r="A1507" s="51" t="s">
        <v>3014</v>
      </c>
      <c r="B1507" s="164">
        <v>44740</v>
      </c>
      <c r="C1507" s="52">
        <v>1988</v>
      </c>
      <c r="D1507" s="53" t="s">
        <v>72</v>
      </c>
      <c r="E1507" s="53" t="s">
        <v>330</v>
      </c>
      <c r="F1507" t="str">
        <f t="shared" si="20"/>
        <v>447401988</v>
      </c>
      <c r="G1507" t="s">
        <v>2205</v>
      </c>
      <c r="H1507" t="s">
        <v>2244</v>
      </c>
      <c r="I1507" t="s">
        <v>2209</v>
      </c>
    </row>
    <row r="1508" spans="1:9" hidden="1" outlineLevel="1" x14ac:dyDescent="0.2">
      <c r="A1508" s="51" t="s">
        <v>3014</v>
      </c>
      <c r="B1508" s="164">
        <v>44740</v>
      </c>
      <c r="C1508" s="52">
        <v>14706.3</v>
      </c>
      <c r="D1508" s="53" t="s">
        <v>7</v>
      </c>
      <c r="E1508" s="53" t="s">
        <v>344</v>
      </c>
      <c r="F1508" t="str">
        <f t="shared" si="20"/>
        <v>4474014706,3</v>
      </c>
      <c r="G1508" t="s">
        <v>2209</v>
      </c>
      <c r="H1508" t="s">
        <v>2244</v>
      </c>
      <c r="I1508" t="s">
        <v>2209</v>
      </c>
    </row>
    <row r="1509" spans="1:9" hidden="1" outlineLevel="1" x14ac:dyDescent="0.2">
      <c r="A1509" s="51" t="s">
        <v>3014</v>
      </c>
      <c r="B1509" s="164">
        <v>44740</v>
      </c>
      <c r="C1509" s="52">
        <v>1179.93</v>
      </c>
      <c r="D1509" s="53" t="s">
        <v>72</v>
      </c>
      <c r="E1509" s="53" t="s">
        <v>342</v>
      </c>
      <c r="F1509" t="str">
        <f t="shared" si="20"/>
        <v>447401179,93</v>
      </c>
      <c r="G1509" t="s">
        <v>2208</v>
      </c>
      <c r="H1509" t="s">
        <v>2245</v>
      </c>
      <c r="I1509" t="s">
        <v>2213</v>
      </c>
    </row>
    <row r="1510" spans="1:9" hidden="1" outlineLevel="1" x14ac:dyDescent="0.2">
      <c r="A1510" s="51" t="s">
        <v>3014</v>
      </c>
      <c r="B1510" s="164">
        <v>44739</v>
      </c>
      <c r="C1510" s="52">
        <v>70000</v>
      </c>
      <c r="D1510" s="53" t="s">
        <v>253</v>
      </c>
      <c r="E1510" s="53" t="s">
        <v>345</v>
      </c>
      <c r="F1510" t="str">
        <f t="shared" si="20"/>
        <v>4473970000</v>
      </c>
      <c r="G1510" t="s">
        <v>2202</v>
      </c>
      <c r="H1510" t="s">
        <v>2248</v>
      </c>
      <c r="I1510" t="s">
        <v>2268</v>
      </c>
    </row>
    <row r="1511" spans="1:9" hidden="1" outlineLevel="1" x14ac:dyDescent="0.2">
      <c r="A1511" s="51" t="s">
        <v>3014</v>
      </c>
      <c r="B1511" s="164">
        <v>44735</v>
      </c>
      <c r="C1511" s="52">
        <v>30000</v>
      </c>
      <c r="D1511" s="53" t="s">
        <v>28</v>
      </c>
      <c r="E1511" s="53" t="s">
        <v>346</v>
      </c>
      <c r="F1511" t="str">
        <f t="shared" si="20"/>
        <v>4473530000</v>
      </c>
      <c r="G1511" t="s">
        <v>2236</v>
      </c>
      <c r="H1511" t="s">
        <v>2248</v>
      </c>
      <c r="I1511" t="s">
        <v>2236</v>
      </c>
    </row>
    <row r="1512" spans="1:9" hidden="1" outlineLevel="1" x14ac:dyDescent="0.2">
      <c r="A1512" s="51" t="s">
        <v>3014</v>
      </c>
      <c r="B1512" s="164">
        <v>44733</v>
      </c>
      <c r="C1512" s="52">
        <v>40000</v>
      </c>
      <c r="D1512" s="53" t="s">
        <v>32</v>
      </c>
      <c r="E1512" s="53" t="s">
        <v>183</v>
      </c>
      <c r="F1512" t="str">
        <f t="shared" si="20"/>
        <v>4473340000</v>
      </c>
      <c r="G1512" t="s">
        <v>2222</v>
      </c>
      <c r="H1512" t="s">
        <v>2248</v>
      </c>
      <c r="I1512" t="s">
        <v>2269</v>
      </c>
    </row>
    <row r="1513" spans="1:9" hidden="1" outlineLevel="1" x14ac:dyDescent="0.2">
      <c r="A1513" s="51" t="s">
        <v>3014</v>
      </c>
      <c r="B1513" s="165">
        <v>44733</v>
      </c>
      <c r="C1513" s="52">
        <v>1500</v>
      </c>
      <c r="D1513" s="53" t="s">
        <v>309</v>
      </c>
      <c r="E1513" s="53" t="s">
        <v>347</v>
      </c>
      <c r="F1513" t="str">
        <f t="shared" si="20"/>
        <v>447331500</v>
      </c>
      <c r="G1513" t="s">
        <v>2434</v>
      </c>
      <c r="H1513" t="s">
        <v>2244</v>
      </c>
      <c r="I1513" t="s">
        <v>2209</v>
      </c>
    </row>
    <row r="1514" spans="1:9" hidden="1" outlineLevel="1" x14ac:dyDescent="0.2">
      <c r="A1514" s="51" t="s">
        <v>3014</v>
      </c>
      <c r="B1514" s="164">
        <v>44733</v>
      </c>
      <c r="C1514" s="52">
        <v>70000</v>
      </c>
      <c r="D1514" s="53" t="s">
        <v>28</v>
      </c>
      <c r="E1514" s="53" t="s">
        <v>348</v>
      </c>
      <c r="F1514" t="str">
        <f t="shared" si="20"/>
        <v>4473370000</v>
      </c>
      <c r="G1514" t="s">
        <v>2236</v>
      </c>
      <c r="H1514" t="s">
        <v>2248</v>
      </c>
      <c r="I1514" t="s">
        <v>2236</v>
      </c>
    </row>
    <row r="1515" spans="1:9" hidden="1" outlineLevel="1" x14ac:dyDescent="0.2">
      <c r="A1515" s="51" t="s">
        <v>3014</v>
      </c>
      <c r="B1515" s="164">
        <v>44729</v>
      </c>
      <c r="C1515" s="52">
        <v>30000</v>
      </c>
      <c r="D1515" s="53" t="s">
        <v>32</v>
      </c>
      <c r="E1515" s="53" t="s">
        <v>183</v>
      </c>
      <c r="F1515" t="str">
        <f t="shared" si="20"/>
        <v>4472930000</v>
      </c>
      <c r="G1515" t="s">
        <v>2222</v>
      </c>
      <c r="H1515" t="s">
        <v>2248</v>
      </c>
      <c r="I1515" t="s">
        <v>2269</v>
      </c>
    </row>
    <row r="1516" spans="1:9" hidden="1" outlineLevel="1" x14ac:dyDescent="0.2">
      <c r="A1516" s="51" t="s">
        <v>3014</v>
      </c>
      <c r="B1516" s="164">
        <v>44729</v>
      </c>
      <c r="C1516" s="52">
        <v>11000</v>
      </c>
      <c r="D1516" s="53" t="s">
        <v>17</v>
      </c>
      <c r="E1516" s="53" t="s">
        <v>349</v>
      </c>
      <c r="F1516" t="str">
        <f t="shared" si="20"/>
        <v>4472911000</v>
      </c>
      <c r="G1516" t="s">
        <v>2240</v>
      </c>
      <c r="H1516" t="s">
        <v>2248</v>
      </c>
      <c r="I1516" t="s">
        <v>2267</v>
      </c>
    </row>
    <row r="1517" spans="1:9" hidden="1" outlineLevel="1" x14ac:dyDescent="0.2">
      <c r="A1517" s="51" t="s">
        <v>3014</v>
      </c>
      <c r="B1517" s="164">
        <v>44729</v>
      </c>
      <c r="C1517" s="52">
        <v>50000</v>
      </c>
      <c r="D1517" s="53" t="s">
        <v>28</v>
      </c>
      <c r="E1517" s="53" t="s">
        <v>305</v>
      </c>
      <c r="F1517" t="str">
        <f t="shared" si="20"/>
        <v>4472950000</v>
      </c>
      <c r="G1517" t="s">
        <v>2236</v>
      </c>
      <c r="H1517" t="s">
        <v>2248</v>
      </c>
      <c r="I1517" t="s">
        <v>2236</v>
      </c>
    </row>
    <row r="1518" spans="1:9" hidden="1" outlineLevel="1" x14ac:dyDescent="0.2">
      <c r="A1518" s="51" t="s">
        <v>3014</v>
      </c>
      <c r="B1518" s="164">
        <v>44729</v>
      </c>
      <c r="C1518" s="52">
        <v>13000</v>
      </c>
      <c r="D1518" s="53" t="s">
        <v>17</v>
      </c>
      <c r="E1518" s="53" t="s">
        <v>350</v>
      </c>
      <c r="F1518" t="str">
        <f t="shared" si="20"/>
        <v>4472913000</v>
      </c>
      <c r="G1518" t="s">
        <v>2240</v>
      </c>
      <c r="H1518" t="s">
        <v>2248</v>
      </c>
      <c r="I1518" t="s">
        <v>2267</v>
      </c>
    </row>
    <row r="1519" spans="1:9" hidden="1" outlineLevel="1" x14ac:dyDescent="0.2">
      <c r="A1519" s="51" t="s">
        <v>3014</v>
      </c>
      <c r="B1519" s="164">
        <v>44728</v>
      </c>
      <c r="C1519" s="52">
        <v>45000</v>
      </c>
      <c r="D1519" s="53" t="s">
        <v>28</v>
      </c>
      <c r="E1519" s="53" t="s">
        <v>351</v>
      </c>
      <c r="F1519" t="str">
        <f t="shared" si="20"/>
        <v>4472845000</v>
      </c>
      <c r="G1519" t="s">
        <v>2236</v>
      </c>
      <c r="H1519" t="s">
        <v>2248</v>
      </c>
      <c r="I1519" t="s">
        <v>2236</v>
      </c>
    </row>
    <row r="1520" spans="1:9" hidden="1" outlineLevel="1" x14ac:dyDescent="0.2">
      <c r="A1520" s="51" t="s">
        <v>3014</v>
      </c>
      <c r="B1520" s="164">
        <v>44728</v>
      </c>
      <c r="C1520" s="52">
        <v>2899</v>
      </c>
      <c r="D1520" s="53" t="s">
        <v>72</v>
      </c>
      <c r="E1520" s="53" t="s">
        <v>352</v>
      </c>
      <c r="F1520" t="str">
        <f t="shared" si="20"/>
        <v>447282899</v>
      </c>
      <c r="G1520" t="s">
        <v>2208</v>
      </c>
      <c r="H1520" t="s">
        <v>2245</v>
      </c>
      <c r="I1520" t="s">
        <v>2213</v>
      </c>
    </row>
    <row r="1521" spans="1:9" hidden="1" outlineLevel="1" x14ac:dyDescent="0.2">
      <c r="A1521" s="51" t="s">
        <v>3014</v>
      </c>
      <c r="B1521" s="165">
        <v>44727</v>
      </c>
      <c r="C1521" s="52">
        <v>4357.1400000000003</v>
      </c>
      <c r="D1521" s="53" t="s">
        <v>7</v>
      </c>
      <c r="E1521" s="53" t="s">
        <v>353</v>
      </c>
      <c r="F1521" t="str">
        <f t="shared" si="20"/>
        <v>447274357,14</v>
      </c>
      <c r="G1521" t="s">
        <v>2434</v>
      </c>
      <c r="H1521" t="s">
        <v>2244</v>
      </c>
      <c r="I1521" t="s">
        <v>2209</v>
      </c>
    </row>
    <row r="1522" spans="1:9" hidden="1" outlineLevel="1" x14ac:dyDescent="0.2">
      <c r="A1522" s="51" t="s">
        <v>3014</v>
      </c>
      <c r="B1522" s="164">
        <v>44727</v>
      </c>
      <c r="C1522" s="52">
        <v>112</v>
      </c>
      <c r="D1522" s="53" t="s">
        <v>7</v>
      </c>
      <c r="E1522" s="53" t="s">
        <v>354</v>
      </c>
      <c r="F1522" t="str">
        <f t="shared" si="20"/>
        <v>44727112</v>
      </c>
      <c r="G1522" t="s">
        <v>2204</v>
      </c>
      <c r="H1522" t="s">
        <v>2248</v>
      </c>
      <c r="I1522" t="s">
        <v>2262</v>
      </c>
    </row>
    <row r="1523" spans="1:9" hidden="1" outlineLevel="1" x14ac:dyDescent="0.2">
      <c r="A1523" s="51" t="s">
        <v>3014</v>
      </c>
      <c r="B1523" s="164">
        <v>44727</v>
      </c>
      <c r="C1523" s="52">
        <v>28000</v>
      </c>
      <c r="D1523" s="53" t="s">
        <v>7</v>
      </c>
      <c r="E1523" s="53" t="s">
        <v>355</v>
      </c>
      <c r="F1523" t="str">
        <f t="shared" si="20"/>
        <v>4472728000</v>
      </c>
      <c r="G1523" t="s">
        <v>2209</v>
      </c>
      <c r="H1523" t="s">
        <v>2244</v>
      </c>
      <c r="I1523" t="s">
        <v>2209</v>
      </c>
    </row>
    <row r="1524" spans="1:9" hidden="1" outlineLevel="1" x14ac:dyDescent="0.2">
      <c r="A1524" s="51" t="s">
        <v>3014</v>
      </c>
      <c r="B1524" s="164">
        <v>44727</v>
      </c>
      <c r="C1524" s="52">
        <v>17.43</v>
      </c>
      <c r="D1524" s="53" t="s">
        <v>7</v>
      </c>
      <c r="E1524" s="53" t="s">
        <v>356</v>
      </c>
      <c r="F1524" t="str">
        <f t="shared" si="20"/>
        <v>4472717,43</v>
      </c>
      <c r="G1524" t="s">
        <v>2204</v>
      </c>
      <c r="H1524" t="s">
        <v>2248</v>
      </c>
      <c r="I1524" t="s">
        <v>2262</v>
      </c>
    </row>
    <row r="1525" spans="1:9" hidden="1" outlineLevel="1" x14ac:dyDescent="0.2">
      <c r="A1525" s="51" t="s">
        <v>3014</v>
      </c>
      <c r="B1525" s="164">
        <v>44727</v>
      </c>
      <c r="C1525" s="52">
        <v>35250</v>
      </c>
      <c r="D1525" s="53" t="s">
        <v>309</v>
      </c>
      <c r="E1525" s="53" t="s">
        <v>357</v>
      </c>
      <c r="F1525" t="str">
        <f t="shared" si="20"/>
        <v>4472735250</v>
      </c>
      <c r="G1525" t="s">
        <v>2209</v>
      </c>
      <c r="H1525" t="s">
        <v>2244</v>
      </c>
      <c r="I1525" t="s">
        <v>2209</v>
      </c>
    </row>
    <row r="1526" spans="1:9" hidden="1" outlineLevel="1" x14ac:dyDescent="0.2">
      <c r="A1526" s="51" t="s">
        <v>3014</v>
      </c>
      <c r="B1526" s="164">
        <v>44726</v>
      </c>
      <c r="C1526" s="52">
        <v>579</v>
      </c>
      <c r="D1526" s="53" t="s">
        <v>77</v>
      </c>
      <c r="E1526" s="53" t="s">
        <v>153</v>
      </c>
      <c r="F1526" t="str">
        <f t="shared" si="20"/>
        <v>44726579</v>
      </c>
      <c r="G1526" t="s">
        <v>2206</v>
      </c>
      <c r="H1526" t="s">
        <v>2244</v>
      </c>
      <c r="I1526" t="s">
        <v>2209</v>
      </c>
    </row>
    <row r="1527" spans="1:9" hidden="1" outlineLevel="1" x14ac:dyDescent="0.2">
      <c r="A1527" s="51" t="s">
        <v>3014</v>
      </c>
      <c r="B1527" s="164">
        <v>44726</v>
      </c>
      <c r="C1527" s="52">
        <v>14544.53</v>
      </c>
      <c r="D1527" s="53" t="s">
        <v>72</v>
      </c>
      <c r="E1527" s="53" t="s">
        <v>158</v>
      </c>
      <c r="F1527" t="str">
        <f t="shared" si="20"/>
        <v>4472614544,53</v>
      </c>
      <c r="G1527" t="s">
        <v>2206</v>
      </c>
      <c r="H1527" t="s">
        <v>2244</v>
      </c>
      <c r="I1527" t="s">
        <v>2209</v>
      </c>
    </row>
    <row r="1528" spans="1:9" hidden="1" outlineLevel="1" x14ac:dyDescent="0.2">
      <c r="A1528" s="51" t="s">
        <v>3014</v>
      </c>
      <c r="B1528" s="164">
        <v>44726</v>
      </c>
      <c r="C1528" s="52">
        <v>24000</v>
      </c>
      <c r="D1528" s="53" t="s">
        <v>358</v>
      </c>
      <c r="E1528" s="53" t="s">
        <v>359</v>
      </c>
      <c r="F1528" t="str">
        <f t="shared" si="20"/>
        <v>4472624000</v>
      </c>
      <c r="G1528" t="s">
        <v>2203</v>
      </c>
      <c r="H1528" t="s">
        <v>2248</v>
      </c>
      <c r="I1528" t="s">
        <v>2273</v>
      </c>
    </row>
    <row r="1529" spans="1:9" hidden="1" outlineLevel="1" x14ac:dyDescent="0.2">
      <c r="A1529" s="51" t="s">
        <v>3014</v>
      </c>
      <c r="B1529" s="164">
        <v>44726</v>
      </c>
      <c r="C1529" s="52">
        <v>37284.160000000003</v>
      </c>
      <c r="D1529" s="53" t="s">
        <v>72</v>
      </c>
      <c r="E1529" s="53" t="s">
        <v>154</v>
      </c>
      <c r="F1529" t="str">
        <f t="shared" si="20"/>
        <v>4472637284,16</v>
      </c>
      <c r="G1529" t="s">
        <v>2206</v>
      </c>
      <c r="H1529" t="s">
        <v>2244</v>
      </c>
      <c r="I1529" t="s">
        <v>2209</v>
      </c>
    </row>
    <row r="1530" spans="1:9" hidden="1" outlineLevel="1" x14ac:dyDescent="0.2">
      <c r="A1530" s="51" t="s">
        <v>3014</v>
      </c>
      <c r="B1530" s="164">
        <v>44725</v>
      </c>
      <c r="C1530" s="52">
        <v>5480</v>
      </c>
      <c r="D1530" s="53" t="s">
        <v>7</v>
      </c>
      <c r="E1530" s="53" t="s">
        <v>360</v>
      </c>
      <c r="F1530" t="str">
        <f t="shared" si="20"/>
        <v>447255480</v>
      </c>
      <c r="G1530" s="274" t="s">
        <v>2227</v>
      </c>
      <c r="H1530" s="274" t="s">
        <v>2276</v>
      </c>
      <c r="I1530" s="274" t="s">
        <v>2276</v>
      </c>
    </row>
    <row r="1531" spans="1:9" hidden="1" outlineLevel="1" x14ac:dyDescent="0.2">
      <c r="A1531" s="51" t="s">
        <v>3014</v>
      </c>
      <c r="B1531" s="164">
        <v>44725</v>
      </c>
      <c r="C1531" s="52">
        <v>1599</v>
      </c>
      <c r="D1531" s="53" t="s">
        <v>7</v>
      </c>
      <c r="E1531" s="53" t="s">
        <v>361</v>
      </c>
      <c r="F1531" t="str">
        <f t="shared" si="20"/>
        <v>447251599</v>
      </c>
      <c r="G1531" t="s">
        <v>2426</v>
      </c>
      <c r="H1531" t="s">
        <v>2248</v>
      </c>
      <c r="I1531" t="s">
        <v>2427</v>
      </c>
    </row>
    <row r="1532" spans="1:9" hidden="1" outlineLevel="1" x14ac:dyDescent="0.2">
      <c r="A1532" s="51" t="s">
        <v>3014</v>
      </c>
      <c r="B1532" s="164">
        <v>44722</v>
      </c>
      <c r="C1532" s="52">
        <v>67138.399999999994</v>
      </c>
      <c r="D1532" s="53" t="s">
        <v>24</v>
      </c>
      <c r="E1532" s="53" t="s">
        <v>362</v>
      </c>
      <c r="F1532" t="str">
        <f t="shared" ref="F1532:F1595" si="21">B1532&amp;C1532</f>
        <v>4472267138,4</v>
      </c>
      <c r="G1532" t="s">
        <v>2203</v>
      </c>
      <c r="H1532" t="s">
        <v>2248</v>
      </c>
      <c r="I1532" t="s">
        <v>2273</v>
      </c>
    </row>
    <row r="1533" spans="1:9" hidden="1" outlineLevel="1" x14ac:dyDescent="0.2">
      <c r="A1533" s="51" t="s">
        <v>3014</v>
      </c>
      <c r="B1533" s="164">
        <v>44722</v>
      </c>
      <c r="C1533" s="52">
        <v>8384.31</v>
      </c>
      <c r="D1533" s="53" t="s">
        <v>25</v>
      </c>
      <c r="E1533" s="53" t="s">
        <v>363</v>
      </c>
      <c r="F1533" t="str">
        <f t="shared" si="21"/>
        <v>447228384,31</v>
      </c>
      <c r="G1533" t="s">
        <v>2221</v>
      </c>
      <c r="H1533" t="s">
        <v>2248</v>
      </c>
      <c r="I1533" t="s">
        <v>2267</v>
      </c>
    </row>
    <row r="1534" spans="1:9" hidden="1" outlineLevel="1" x14ac:dyDescent="0.2">
      <c r="A1534" s="51" t="s">
        <v>3014</v>
      </c>
      <c r="B1534" s="164">
        <v>44722</v>
      </c>
      <c r="C1534" s="52">
        <v>10000</v>
      </c>
      <c r="D1534" s="53" t="s">
        <v>47</v>
      </c>
      <c r="E1534" s="53" t="s">
        <v>364</v>
      </c>
      <c r="F1534" t="str">
        <f t="shared" si="21"/>
        <v>4472210000</v>
      </c>
      <c r="G1534" t="s">
        <v>2224</v>
      </c>
      <c r="H1534" t="s">
        <v>2248</v>
      </c>
      <c r="I1534" t="s">
        <v>2427</v>
      </c>
    </row>
    <row r="1535" spans="1:9" hidden="1" outlineLevel="1" x14ac:dyDescent="0.2">
      <c r="A1535" s="51" t="s">
        <v>3014</v>
      </c>
      <c r="B1535" s="164">
        <v>44721</v>
      </c>
      <c r="C1535" s="52">
        <v>150</v>
      </c>
      <c r="D1535" s="53" t="s">
        <v>7</v>
      </c>
      <c r="E1535" s="53" t="s">
        <v>365</v>
      </c>
      <c r="F1535" t="str">
        <f t="shared" si="21"/>
        <v>44721150</v>
      </c>
      <c r="G1535" t="s">
        <v>2204</v>
      </c>
      <c r="H1535" t="s">
        <v>2248</v>
      </c>
      <c r="I1535" t="s">
        <v>2262</v>
      </c>
    </row>
    <row r="1536" spans="1:9" hidden="1" outlineLevel="1" x14ac:dyDescent="0.2">
      <c r="A1536" s="51" t="s">
        <v>3014</v>
      </c>
      <c r="B1536" s="164">
        <v>44721</v>
      </c>
      <c r="C1536" s="52">
        <v>10000</v>
      </c>
      <c r="D1536" s="53" t="s">
        <v>7</v>
      </c>
      <c r="E1536" s="53" t="s">
        <v>366</v>
      </c>
      <c r="F1536" t="str">
        <f t="shared" si="21"/>
        <v>4472110000</v>
      </c>
      <c r="G1536" t="s">
        <v>2238</v>
      </c>
      <c r="H1536" t="s">
        <v>2246</v>
      </c>
      <c r="I1536" t="s">
        <v>2266</v>
      </c>
    </row>
    <row r="1537" spans="1:9" hidden="1" outlineLevel="1" x14ac:dyDescent="0.2">
      <c r="A1537" s="51" t="s">
        <v>3014</v>
      </c>
      <c r="B1537" s="164">
        <v>44721</v>
      </c>
      <c r="C1537" s="52">
        <v>25000</v>
      </c>
      <c r="D1537" s="53" t="s">
        <v>327</v>
      </c>
      <c r="E1537" s="53" t="s">
        <v>367</v>
      </c>
      <c r="F1537" t="str">
        <f t="shared" si="21"/>
        <v>4472125000</v>
      </c>
      <c r="G1537" t="s">
        <v>2213</v>
      </c>
      <c r="H1537" t="s">
        <v>2248</v>
      </c>
      <c r="I1537" t="s">
        <v>2213</v>
      </c>
    </row>
    <row r="1538" spans="1:9" hidden="1" outlineLevel="1" x14ac:dyDescent="0.2">
      <c r="A1538" s="51" t="s">
        <v>3014</v>
      </c>
      <c r="B1538" s="164">
        <v>44720</v>
      </c>
      <c r="C1538" s="52">
        <v>87279.92</v>
      </c>
      <c r="D1538" s="53" t="s">
        <v>24</v>
      </c>
      <c r="E1538" s="53" t="s">
        <v>368</v>
      </c>
      <c r="F1538" t="str">
        <f t="shared" si="21"/>
        <v>4472087279,92</v>
      </c>
      <c r="G1538" t="s">
        <v>2203</v>
      </c>
      <c r="H1538" t="s">
        <v>2248</v>
      </c>
      <c r="I1538" t="s">
        <v>2273</v>
      </c>
    </row>
    <row r="1539" spans="1:9" hidden="1" outlineLevel="1" x14ac:dyDescent="0.2">
      <c r="A1539" s="51" t="s">
        <v>3014</v>
      </c>
      <c r="B1539" s="164">
        <v>44720</v>
      </c>
      <c r="C1539" s="52">
        <v>16.190000000000001</v>
      </c>
      <c r="D1539" s="53" t="s">
        <v>369</v>
      </c>
      <c r="E1539" s="53" t="s">
        <v>342</v>
      </c>
      <c r="F1539" t="str">
        <f t="shared" si="21"/>
        <v>4472016,19</v>
      </c>
      <c r="G1539" t="s">
        <v>2208</v>
      </c>
      <c r="H1539" t="s">
        <v>2245</v>
      </c>
      <c r="I1539" t="s">
        <v>2213</v>
      </c>
    </row>
    <row r="1540" spans="1:9" hidden="1" outlineLevel="1" x14ac:dyDescent="0.2">
      <c r="A1540" s="51" t="s">
        <v>3014</v>
      </c>
      <c r="B1540" s="164">
        <v>44720</v>
      </c>
      <c r="C1540" s="52">
        <v>60000</v>
      </c>
      <c r="D1540" s="53" t="s">
        <v>28</v>
      </c>
      <c r="E1540" s="53" t="s">
        <v>323</v>
      </c>
      <c r="F1540" t="str">
        <f t="shared" si="21"/>
        <v>4472060000</v>
      </c>
      <c r="G1540" t="s">
        <v>2236</v>
      </c>
      <c r="H1540" t="s">
        <v>2248</v>
      </c>
      <c r="I1540" t="s">
        <v>2236</v>
      </c>
    </row>
    <row r="1541" spans="1:9" hidden="1" outlineLevel="1" x14ac:dyDescent="0.2">
      <c r="A1541" s="51" t="s">
        <v>3014</v>
      </c>
      <c r="B1541" s="164">
        <v>44719</v>
      </c>
      <c r="C1541" s="52">
        <v>90000</v>
      </c>
      <c r="D1541" s="53" t="s">
        <v>32</v>
      </c>
      <c r="E1541" s="53" t="s">
        <v>370</v>
      </c>
      <c r="F1541" t="str">
        <f t="shared" si="21"/>
        <v>4471990000</v>
      </c>
      <c r="G1541" t="s">
        <v>2222</v>
      </c>
      <c r="H1541" t="s">
        <v>2248</v>
      </c>
      <c r="I1541" t="s">
        <v>2269</v>
      </c>
    </row>
    <row r="1542" spans="1:9" hidden="1" outlineLevel="1" x14ac:dyDescent="0.2">
      <c r="A1542" s="51" t="s">
        <v>3014</v>
      </c>
      <c r="B1542" s="164">
        <v>44719</v>
      </c>
      <c r="C1542" s="52">
        <v>9432.24</v>
      </c>
      <c r="D1542" s="53" t="s">
        <v>112</v>
      </c>
      <c r="E1542" s="53" t="s">
        <v>371</v>
      </c>
      <c r="F1542" t="str">
        <f t="shared" si="21"/>
        <v>447199432,24</v>
      </c>
      <c r="G1542" t="s">
        <v>2233</v>
      </c>
      <c r="H1542" t="s">
        <v>2248</v>
      </c>
      <c r="I1542" t="s">
        <v>2269</v>
      </c>
    </row>
    <row r="1543" spans="1:9" hidden="1" outlineLevel="1" x14ac:dyDescent="0.2">
      <c r="A1543" s="51" t="s">
        <v>3014</v>
      </c>
      <c r="B1543" s="164">
        <v>44718</v>
      </c>
      <c r="C1543" s="52">
        <v>43893.919999999998</v>
      </c>
      <c r="D1543" s="53" t="s">
        <v>7</v>
      </c>
      <c r="E1543" s="53" t="s">
        <v>372</v>
      </c>
      <c r="F1543" t="str">
        <f t="shared" si="21"/>
        <v>4471843893,92</v>
      </c>
      <c r="G1543" t="s">
        <v>2209</v>
      </c>
      <c r="H1543" t="s">
        <v>2244</v>
      </c>
      <c r="I1543" t="s">
        <v>2209</v>
      </c>
    </row>
    <row r="1544" spans="1:9" hidden="1" outlineLevel="1" x14ac:dyDescent="0.2">
      <c r="A1544" s="51" t="s">
        <v>3014</v>
      </c>
      <c r="B1544" s="164">
        <v>44718</v>
      </c>
      <c r="C1544" s="52">
        <v>200</v>
      </c>
      <c r="D1544" s="53" t="s">
        <v>7</v>
      </c>
      <c r="E1544" s="53" t="s">
        <v>373</v>
      </c>
      <c r="F1544" t="str">
        <f t="shared" si="21"/>
        <v>44718200</v>
      </c>
      <c r="G1544" t="s">
        <v>2204</v>
      </c>
      <c r="H1544" t="s">
        <v>2248</v>
      </c>
      <c r="I1544" t="s">
        <v>2262</v>
      </c>
    </row>
    <row r="1545" spans="1:9" hidden="1" outlineLevel="1" x14ac:dyDescent="0.2">
      <c r="A1545" s="51" t="s">
        <v>3014</v>
      </c>
      <c r="B1545" s="164">
        <v>44718</v>
      </c>
      <c r="C1545" s="52">
        <v>50001</v>
      </c>
      <c r="D1545" s="53" t="s">
        <v>7</v>
      </c>
      <c r="E1545" s="53" t="s">
        <v>374</v>
      </c>
      <c r="F1545" t="str">
        <f t="shared" si="21"/>
        <v>4471850001</v>
      </c>
      <c r="G1545" t="s">
        <v>2209</v>
      </c>
      <c r="H1545" t="s">
        <v>2244</v>
      </c>
      <c r="I1545" t="s">
        <v>2209</v>
      </c>
    </row>
    <row r="1546" spans="1:9" hidden="1" outlineLevel="1" x14ac:dyDescent="0.2">
      <c r="A1546" s="51" t="s">
        <v>3014</v>
      </c>
      <c r="B1546" s="164">
        <v>44718</v>
      </c>
      <c r="C1546" s="52">
        <v>56000</v>
      </c>
      <c r="D1546" s="53" t="s">
        <v>14</v>
      </c>
      <c r="E1546" s="53" t="s">
        <v>375</v>
      </c>
      <c r="F1546" t="str">
        <f t="shared" si="21"/>
        <v>4471856000</v>
      </c>
      <c r="G1546" t="s">
        <v>2201</v>
      </c>
      <c r="H1546" t="s">
        <v>2248</v>
      </c>
      <c r="I1546" t="s">
        <v>2265</v>
      </c>
    </row>
    <row r="1547" spans="1:9" hidden="1" outlineLevel="1" x14ac:dyDescent="0.2">
      <c r="A1547" s="51" t="s">
        <v>3014</v>
      </c>
      <c r="B1547" s="164">
        <v>44718</v>
      </c>
      <c r="C1547" s="52">
        <v>175.58</v>
      </c>
      <c r="D1547" s="53" t="s">
        <v>7</v>
      </c>
      <c r="E1547" s="53" t="s">
        <v>376</v>
      </c>
      <c r="F1547" t="str">
        <f t="shared" si="21"/>
        <v>44718175,58</v>
      </c>
      <c r="G1547" t="s">
        <v>2204</v>
      </c>
      <c r="H1547" t="s">
        <v>2248</v>
      </c>
      <c r="I1547" t="s">
        <v>2262</v>
      </c>
    </row>
    <row r="1548" spans="1:9" hidden="1" outlineLevel="1" x14ac:dyDescent="0.2">
      <c r="A1548" s="51" t="s">
        <v>3014</v>
      </c>
      <c r="B1548" s="164">
        <v>44715</v>
      </c>
      <c r="C1548" s="52">
        <v>44082</v>
      </c>
      <c r="D1548" s="53" t="s">
        <v>7</v>
      </c>
      <c r="E1548" s="53" t="s">
        <v>377</v>
      </c>
      <c r="F1548" t="str">
        <f t="shared" si="21"/>
        <v>4471544082</v>
      </c>
      <c r="G1548" t="s">
        <v>2209</v>
      </c>
      <c r="H1548" t="s">
        <v>2244</v>
      </c>
      <c r="I1548" t="s">
        <v>2209</v>
      </c>
    </row>
    <row r="1549" spans="1:9" hidden="1" outlineLevel="1" x14ac:dyDescent="0.2">
      <c r="A1549" s="51" t="s">
        <v>3014</v>
      </c>
      <c r="B1549" s="164">
        <v>44715</v>
      </c>
      <c r="C1549" s="52">
        <v>176.33</v>
      </c>
      <c r="D1549" s="53" t="s">
        <v>7</v>
      </c>
      <c r="E1549" s="53" t="s">
        <v>378</v>
      </c>
      <c r="F1549" t="str">
        <f t="shared" si="21"/>
        <v>44715176,33</v>
      </c>
      <c r="G1549" t="s">
        <v>2204</v>
      </c>
      <c r="H1549" t="s">
        <v>2248</v>
      </c>
      <c r="I1549" t="s">
        <v>2262</v>
      </c>
    </row>
    <row r="1550" spans="1:9" hidden="1" outlineLevel="1" x14ac:dyDescent="0.2">
      <c r="A1550" s="51" t="s">
        <v>3014</v>
      </c>
      <c r="B1550" s="164">
        <v>44715</v>
      </c>
      <c r="C1550" s="52">
        <v>6559</v>
      </c>
      <c r="D1550" s="53" t="s">
        <v>72</v>
      </c>
      <c r="E1550" s="53" t="s">
        <v>337</v>
      </c>
      <c r="F1550" t="str">
        <f t="shared" si="21"/>
        <v>447156559</v>
      </c>
      <c r="G1550" t="s">
        <v>2205</v>
      </c>
      <c r="H1550" t="s">
        <v>2244</v>
      </c>
      <c r="I1550" t="s">
        <v>2209</v>
      </c>
    </row>
    <row r="1551" spans="1:9" hidden="1" outlineLevel="1" x14ac:dyDescent="0.2">
      <c r="A1551" s="51" t="s">
        <v>3014</v>
      </c>
      <c r="B1551" s="164">
        <v>44714</v>
      </c>
      <c r="C1551" s="52">
        <v>40000</v>
      </c>
      <c r="D1551" s="53" t="s">
        <v>28</v>
      </c>
      <c r="E1551" s="53" t="s">
        <v>379</v>
      </c>
      <c r="F1551" t="str">
        <f t="shared" si="21"/>
        <v>4471440000</v>
      </c>
      <c r="G1551" t="s">
        <v>2236</v>
      </c>
      <c r="H1551" t="s">
        <v>2248</v>
      </c>
      <c r="I1551" t="s">
        <v>2236</v>
      </c>
    </row>
    <row r="1552" spans="1:9" hidden="1" outlineLevel="1" x14ac:dyDescent="0.2">
      <c r="A1552" s="51" t="s">
        <v>3014</v>
      </c>
      <c r="B1552" s="164">
        <v>44713</v>
      </c>
      <c r="C1552" s="52">
        <v>990</v>
      </c>
      <c r="D1552" s="53" t="s">
        <v>7</v>
      </c>
      <c r="E1552" s="53" t="s">
        <v>380</v>
      </c>
      <c r="F1552" t="str">
        <f t="shared" si="21"/>
        <v>44713990</v>
      </c>
      <c r="G1552" t="s">
        <v>2204</v>
      </c>
      <c r="H1552" t="s">
        <v>2248</v>
      </c>
      <c r="I1552" t="s">
        <v>2262</v>
      </c>
    </row>
    <row r="1553" spans="1:9" hidden="1" outlineLevel="1" x14ac:dyDescent="0.2">
      <c r="A1553" s="51" t="s">
        <v>3014</v>
      </c>
      <c r="B1553" s="164">
        <v>44713</v>
      </c>
      <c r="C1553" s="52">
        <v>34057</v>
      </c>
      <c r="D1553" s="53" t="s">
        <v>72</v>
      </c>
      <c r="E1553" s="53" t="s">
        <v>381</v>
      </c>
      <c r="F1553" t="str">
        <f t="shared" si="21"/>
        <v>4471334057</v>
      </c>
      <c r="G1553" t="s">
        <v>2205</v>
      </c>
      <c r="H1553" t="s">
        <v>2244</v>
      </c>
      <c r="I1553" t="s">
        <v>2209</v>
      </c>
    </row>
    <row r="1554" spans="1:9" hidden="1" outlineLevel="1" x14ac:dyDescent="0.2">
      <c r="A1554" s="212" t="s">
        <v>3013</v>
      </c>
      <c r="B1554" s="164">
        <v>44712</v>
      </c>
      <c r="C1554" s="52">
        <v>700</v>
      </c>
      <c r="D1554" s="53" t="s">
        <v>7</v>
      </c>
      <c r="E1554" s="53" t="s">
        <v>382</v>
      </c>
      <c r="F1554" t="str">
        <f t="shared" si="21"/>
        <v>44712700</v>
      </c>
      <c r="G1554" t="s">
        <v>2204</v>
      </c>
      <c r="H1554" t="s">
        <v>2248</v>
      </c>
      <c r="I1554" t="s">
        <v>2262</v>
      </c>
    </row>
    <row r="1555" spans="1:9" hidden="1" outlineLevel="1" x14ac:dyDescent="0.2">
      <c r="A1555" s="51" t="s">
        <v>3013</v>
      </c>
      <c r="B1555" s="164">
        <v>44712</v>
      </c>
      <c r="C1555" s="52">
        <v>30000</v>
      </c>
      <c r="D1555" s="53" t="s">
        <v>309</v>
      </c>
      <c r="E1555" s="53" t="s">
        <v>383</v>
      </c>
      <c r="F1555" t="str">
        <f t="shared" si="21"/>
        <v>4471230000</v>
      </c>
      <c r="G1555" t="s">
        <v>2209</v>
      </c>
      <c r="H1555" t="s">
        <v>2244</v>
      </c>
      <c r="I1555" t="s">
        <v>2209</v>
      </c>
    </row>
    <row r="1556" spans="1:9" hidden="1" outlineLevel="1" x14ac:dyDescent="0.2">
      <c r="A1556" s="51" t="s">
        <v>3013</v>
      </c>
      <c r="B1556" s="164">
        <v>44711</v>
      </c>
      <c r="C1556" s="52">
        <v>100000</v>
      </c>
      <c r="D1556" s="53" t="s">
        <v>28</v>
      </c>
      <c r="E1556" s="53" t="s">
        <v>384</v>
      </c>
      <c r="F1556" t="str">
        <f t="shared" si="21"/>
        <v>44711100000</v>
      </c>
      <c r="G1556" t="s">
        <v>2236</v>
      </c>
      <c r="H1556" t="s">
        <v>2248</v>
      </c>
      <c r="I1556" t="s">
        <v>2236</v>
      </c>
    </row>
    <row r="1557" spans="1:9" hidden="1" outlineLevel="1" x14ac:dyDescent="0.2">
      <c r="A1557" s="51" t="s">
        <v>3013</v>
      </c>
      <c r="B1557" s="164">
        <v>44711</v>
      </c>
      <c r="C1557" s="52">
        <v>80000</v>
      </c>
      <c r="D1557" s="53" t="s">
        <v>28</v>
      </c>
      <c r="E1557" s="53" t="s">
        <v>385</v>
      </c>
      <c r="F1557" t="str">
        <f t="shared" si="21"/>
        <v>4471180000</v>
      </c>
      <c r="G1557" t="s">
        <v>2236</v>
      </c>
      <c r="H1557" t="s">
        <v>2248</v>
      </c>
      <c r="I1557" t="s">
        <v>2236</v>
      </c>
    </row>
    <row r="1558" spans="1:9" hidden="1" outlineLevel="1" x14ac:dyDescent="0.2">
      <c r="A1558" s="51" t="s">
        <v>3013</v>
      </c>
      <c r="B1558" s="164">
        <v>44709</v>
      </c>
      <c r="C1558" s="52">
        <v>9760</v>
      </c>
      <c r="D1558" s="53" t="s">
        <v>7</v>
      </c>
      <c r="E1558" s="53" t="s">
        <v>386</v>
      </c>
      <c r="F1558" t="str">
        <f t="shared" si="21"/>
        <v>447099760</v>
      </c>
      <c r="G1558" s="274" t="s">
        <v>2227</v>
      </c>
      <c r="H1558" s="274" t="s">
        <v>2276</v>
      </c>
      <c r="I1558" s="274" t="s">
        <v>2276</v>
      </c>
    </row>
    <row r="1559" spans="1:9" hidden="1" outlineLevel="1" x14ac:dyDescent="0.2">
      <c r="A1559" s="51" t="s">
        <v>3013</v>
      </c>
      <c r="B1559" s="164">
        <v>44708</v>
      </c>
      <c r="C1559" s="52">
        <v>50000</v>
      </c>
      <c r="D1559" s="53" t="s">
        <v>28</v>
      </c>
      <c r="E1559" s="53" t="s">
        <v>387</v>
      </c>
      <c r="F1559" t="str">
        <f t="shared" si="21"/>
        <v>4470850000</v>
      </c>
      <c r="G1559" t="s">
        <v>2236</v>
      </c>
      <c r="H1559" t="s">
        <v>2248</v>
      </c>
      <c r="I1559" t="s">
        <v>2236</v>
      </c>
    </row>
    <row r="1560" spans="1:9" hidden="1" outlineLevel="1" x14ac:dyDescent="0.2">
      <c r="A1560" s="51" t="s">
        <v>3013</v>
      </c>
      <c r="B1560" s="164">
        <v>44707</v>
      </c>
      <c r="C1560" s="52">
        <v>40000</v>
      </c>
      <c r="D1560" s="53" t="s">
        <v>306</v>
      </c>
      <c r="E1560" s="53" t="s">
        <v>388</v>
      </c>
      <c r="F1560" t="str">
        <f t="shared" si="21"/>
        <v>4470740000</v>
      </c>
      <c r="G1560" t="s">
        <v>2213</v>
      </c>
      <c r="H1560" t="s">
        <v>2248</v>
      </c>
      <c r="I1560" t="s">
        <v>2213</v>
      </c>
    </row>
    <row r="1561" spans="1:9" hidden="1" outlineLevel="1" x14ac:dyDescent="0.2">
      <c r="A1561" s="51" t="s">
        <v>3013</v>
      </c>
      <c r="B1561" s="164">
        <v>44706</v>
      </c>
      <c r="C1561" s="52">
        <v>5000</v>
      </c>
      <c r="D1561" s="53" t="s">
        <v>389</v>
      </c>
      <c r="E1561" s="53" t="s">
        <v>390</v>
      </c>
      <c r="F1561" t="str">
        <f t="shared" si="21"/>
        <v>447065000</v>
      </c>
      <c r="G1561" t="s">
        <v>2228</v>
      </c>
      <c r="H1561" t="s">
        <v>2276</v>
      </c>
      <c r="I1561" t="s">
        <v>2276</v>
      </c>
    </row>
    <row r="1562" spans="1:9" hidden="1" outlineLevel="1" x14ac:dyDescent="0.2">
      <c r="A1562" s="51" t="s">
        <v>3013</v>
      </c>
      <c r="B1562" s="164">
        <v>44706</v>
      </c>
      <c r="C1562" s="52">
        <v>12000</v>
      </c>
      <c r="D1562" s="53" t="s">
        <v>389</v>
      </c>
      <c r="E1562" s="53" t="s">
        <v>390</v>
      </c>
      <c r="F1562" t="str">
        <f t="shared" si="21"/>
        <v>4470612000</v>
      </c>
      <c r="G1562" t="s">
        <v>2228</v>
      </c>
      <c r="H1562" t="s">
        <v>2276</v>
      </c>
      <c r="I1562" t="s">
        <v>2276</v>
      </c>
    </row>
    <row r="1563" spans="1:9" hidden="1" outlineLevel="1" x14ac:dyDescent="0.2">
      <c r="A1563" s="51" t="s">
        <v>3013</v>
      </c>
      <c r="B1563" s="164">
        <v>44705</v>
      </c>
      <c r="C1563" s="52">
        <v>70000</v>
      </c>
      <c r="D1563" s="53" t="s">
        <v>253</v>
      </c>
      <c r="E1563" s="53" t="s">
        <v>391</v>
      </c>
      <c r="F1563" t="str">
        <f t="shared" si="21"/>
        <v>4470570000</v>
      </c>
      <c r="G1563" t="s">
        <v>2202</v>
      </c>
      <c r="H1563" t="s">
        <v>2248</v>
      </c>
      <c r="I1563" t="s">
        <v>2268</v>
      </c>
    </row>
    <row r="1564" spans="1:9" hidden="1" outlineLevel="1" x14ac:dyDescent="0.2">
      <c r="A1564" s="51" t="s">
        <v>3013</v>
      </c>
      <c r="B1564" s="164">
        <v>44705</v>
      </c>
      <c r="C1564" s="52">
        <v>5000</v>
      </c>
      <c r="D1564" s="53" t="s">
        <v>392</v>
      </c>
      <c r="E1564" s="53" t="s">
        <v>393</v>
      </c>
      <c r="F1564" t="str">
        <f t="shared" si="21"/>
        <v>447055000</v>
      </c>
      <c r="G1564" t="s">
        <v>2229</v>
      </c>
      <c r="H1564" t="s">
        <v>2276</v>
      </c>
      <c r="I1564" t="s">
        <v>2276</v>
      </c>
    </row>
    <row r="1565" spans="1:9" hidden="1" outlineLevel="1" x14ac:dyDescent="0.2">
      <c r="A1565" s="51" t="s">
        <v>3013</v>
      </c>
      <c r="B1565" s="164">
        <v>44704</v>
      </c>
      <c r="C1565" s="52">
        <v>10688.99</v>
      </c>
      <c r="D1565" s="53" t="s">
        <v>4</v>
      </c>
      <c r="E1565" s="53" t="s">
        <v>394</v>
      </c>
      <c r="F1565" t="str">
        <f t="shared" si="21"/>
        <v>4470410688,99</v>
      </c>
      <c r="G1565" t="s">
        <v>2241</v>
      </c>
      <c r="H1565" t="s">
        <v>2246</v>
      </c>
      <c r="I1565" t="s">
        <v>2266</v>
      </c>
    </row>
    <row r="1566" spans="1:9" hidden="1" outlineLevel="1" x14ac:dyDescent="0.2">
      <c r="A1566" s="51" t="s">
        <v>3013</v>
      </c>
      <c r="B1566" s="164">
        <v>44704</v>
      </c>
      <c r="C1566" s="52">
        <v>60000</v>
      </c>
      <c r="D1566" s="53" t="s">
        <v>32</v>
      </c>
      <c r="E1566" s="53" t="s">
        <v>370</v>
      </c>
      <c r="F1566" t="str">
        <f t="shared" si="21"/>
        <v>4470460000</v>
      </c>
      <c r="G1566" t="s">
        <v>2222</v>
      </c>
      <c r="H1566" t="s">
        <v>2248</v>
      </c>
      <c r="I1566" t="s">
        <v>2269</v>
      </c>
    </row>
    <row r="1567" spans="1:9" hidden="1" outlineLevel="1" x14ac:dyDescent="0.2">
      <c r="A1567" s="51" t="s">
        <v>3013</v>
      </c>
      <c r="B1567" s="164">
        <v>44704</v>
      </c>
      <c r="C1567" s="52">
        <v>90000</v>
      </c>
      <c r="D1567" s="53" t="s">
        <v>28</v>
      </c>
      <c r="E1567" s="53" t="s">
        <v>395</v>
      </c>
      <c r="F1567" t="str">
        <f t="shared" si="21"/>
        <v>4470490000</v>
      </c>
      <c r="G1567" t="s">
        <v>2236</v>
      </c>
      <c r="H1567" t="s">
        <v>2248</v>
      </c>
      <c r="I1567" t="s">
        <v>2236</v>
      </c>
    </row>
    <row r="1568" spans="1:9" hidden="1" outlineLevel="1" x14ac:dyDescent="0.2">
      <c r="A1568" s="51" t="s">
        <v>3013</v>
      </c>
      <c r="B1568" s="164">
        <v>44702</v>
      </c>
      <c r="C1568" s="52">
        <v>4000</v>
      </c>
      <c r="D1568" s="53" t="s">
        <v>7</v>
      </c>
      <c r="E1568" s="53" t="s">
        <v>396</v>
      </c>
      <c r="F1568" t="str">
        <f t="shared" si="21"/>
        <v>447024000</v>
      </c>
      <c r="G1568" s="274" t="s">
        <v>2227</v>
      </c>
      <c r="H1568" s="274" t="s">
        <v>2276</v>
      </c>
      <c r="I1568" s="274" t="s">
        <v>2276</v>
      </c>
    </row>
    <row r="1569" spans="1:9" hidden="1" outlineLevel="1" x14ac:dyDescent="0.2">
      <c r="A1569" s="51" t="s">
        <v>3013</v>
      </c>
      <c r="B1569" s="164">
        <v>44701</v>
      </c>
      <c r="C1569" s="52">
        <v>80080.820000000007</v>
      </c>
      <c r="D1569" s="53" t="s">
        <v>28</v>
      </c>
      <c r="E1569" s="53" t="s">
        <v>397</v>
      </c>
      <c r="F1569" t="str">
        <f t="shared" si="21"/>
        <v>4470180080,82</v>
      </c>
      <c r="G1569" t="s">
        <v>2236</v>
      </c>
      <c r="H1569" t="s">
        <v>2248</v>
      </c>
      <c r="I1569" t="s">
        <v>2236</v>
      </c>
    </row>
    <row r="1570" spans="1:9" hidden="1" outlineLevel="1" x14ac:dyDescent="0.2">
      <c r="A1570" s="51" t="s">
        <v>3013</v>
      </c>
      <c r="B1570" s="164">
        <v>44701</v>
      </c>
      <c r="C1570" s="52">
        <v>19700</v>
      </c>
      <c r="D1570" s="53" t="s">
        <v>392</v>
      </c>
      <c r="E1570" s="53" t="s">
        <v>398</v>
      </c>
      <c r="F1570" t="str">
        <f t="shared" si="21"/>
        <v>4470119700</v>
      </c>
      <c r="G1570" t="s">
        <v>2229</v>
      </c>
      <c r="H1570" t="s">
        <v>2276</v>
      </c>
      <c r="I1570" t="s">
        <v>2276</v>
      </c>
    </row>
    <row r="1571" spans="1:9" hidden="1" outlineLevel="1" x14ac:dyDescent="0.2">
      <c r="A1571" s="51" t="s">
        <v>3013</v>
      </c>
      <c r="B1571" s="164">
        <v>44701</v>
      </c>
      <c r="C1571" s="52">
        <v>30000</v>
      </c>
      <c r="D1571" s="53" t="s">
        <v>32</v>
      </c>
      <c r="E1571" s="53" t="s">
        <v>370</v>
      </c>
      <c r="F1571" t="str">
        <f t="shared" si="21"/>
        <v>4470130000</v>
      </c>
      <c r="G1571" t="s">
        <v>2222</v>
      </c>
      <c r="H1571" t="s">
        <v>2248</v>
      </c>
      <c r="I1571" t="s">
        <v>2269</v>
      </c>
    </row>
    <row r="1572" spans="1:9" hidden="1" outlineLevel="1" x14ac:dyDescent="0.2">
      <c r="A1572" s="51" t="s">
        <v>3013</v>
      </c>
      <c r="B1572" s="164">
        <v>44700</v>
      </c>
      <c r="C1572" s="52">
        <v>40000</v>
      </c>
      <c r="D1572" s="53" t="s">
        <v>28</v>
      </c>
      <c r="E1572" s="53" t="s">
        <v>379</v>
      </c>
      <c r="F1572" t="str">
        <f t="shared" si="21"/>
        <v>4470040000</v>
      </c>
      <c r="G1572" t="s">
        <v>2236</v>
      </c>
      <c r="H1572" t="s">
        <v>2248</v>
      </c>
      <c r="I1572" t="s">
        <v>2236</v>
      </c>
    </row>
    <row r="1573" spans="1:9" hidden="1" outlineLevel="1" x14ac:dyDescent="0.2">
      <c r="A1573" s="51" t="s">
        <v>3013</v>
      </c>
      <c r="B1573" s="164">
        <v>44699</v>
      </c>
      <c r="C1573" s="52">
        <v>100000</v>
      </c>
      <c r="D1573" s="53" t="s">
        <v>32</v>
      </c>
      <c r="E1573" s="53" t="s">
        <v>370</v>
      </c>
      <c r="F1573" t="str">
        <f t="shared" si="21"/>
        <v>44699100000</v>
      </c>
      <c r="G1573" t="s">
        <v>2222</v>
      </c>
      <c r="H1573" t="s">
        <v>2248</v>
      </c>
      <c r="I1573" t="s">
        <v>2269</v>
      </c>
    </row>
    <row r="1574" spans="1:9" hidden="1" outlineLevel="1" x14ac:dyDescent="0.2">
      <c r="A1574" s="51" t="s">
        <v>3013</v>
      </c>
      <c r="B1574" s="164">
        <v>44698</v>
      </c>
      <c r="C1574" s="52">
        <v>6500</v>
      </c>
      <c r="D1574" s="53" t="s">
        <v>399</v>
      </c>
      <c r="E1574" s="53" t="s">
        <v>400</v>
      </c>
      <c r="F1574" t="str">
        <f t="shared" si="21"/>
        <v>446986500</v>
      </c>
      <c r="G1574" t="s">
        <v>2281</v>
      </c>
      <c r="H1574" t="s">
        <v>2276</v>
      </c>
      <c r="I1574" t="s">
        <v>2269</v>
      </c>
    </row>
    <row r="1575" spans="1:9" hidden="1" outlineLevel="1" x14ac:dyDescent="0.2">
      <c r="A1575" s="51" t="s">
        <v>3013</v>
      </c>
      <c r="B1575" s="164">
        <v>44698</v>
      </c>
      <c r="C1575" s="52">
        <v>40000</v>
      </c>
      <c r="D1575" s="53" t="s">
        <v>7</v>
      </c>
      <c r="E1575" s="53" t="s">
        <v>401</v>
      </c>
      <c r="F1575" t="str">
        <f t="shared" si="21"/>
        <v>4469840000</v>
      </c>
      <c r="G1575" t="s">
        <v>2209</v>
      </c>
      <c r="H1575" t="s">
        <v>2244</v>
      </c>
      <c r="I1575" t="s">
        <v>2209</v>
      </c>
    </row>
    <row r="1576" spans="1:9" hidden="1" outlineLevel="1" x14ac:dyDescent="0.2">
      <c r="A1576" s="51" t="s">
        <v>3013</v>
      </c>
      <c r="B1576" s="164">
        <v>44698</v>
      </c>
      <c r="C1576" s="52">
        <v>160</v>
      </c>
      <c r="D1576" s="53" t="s">
        <v>7</v>
      </c>
      <c r="E1576" s="53" t="s">
        <v>402</v>
      </c>
      <c r="F1576" t="str">
        <f t="shared" si="21"/>
        <v>44698160</v>
      </c>
      <c r="G1576" t="s">
        <v>2204</v>
      </c>
      <c r="H1576" t="s">
        <v>2248</v>
      </c>
      <c r="I1576" t="s">
        <v>2262</v>
      </c>
    </row>
    <row r="1577" spans="1:9" hidden="1" outlineLevel="1" x14ac:dyDescent="0.2">
      <c r="A1577" s="51" t="s">
        <v>3013</v>
      </c>
      <c r="B1577" s="165">
        <v>44697</v>
      </c>
      <c r="C1577" s="52">
        <v>1500</v>
      </c>
      <c r="D1577" s="53" t="s">
        <v>309</v>
      </c>
      <c r="E1577" s="53" t="s">
        <v>403</v>
      </c>
      <c r="F1577" t="str">
        <f t="shared" si="21"/>
        <v>446971500</v>
      </c>
      <c r="G1577" t="s">
        <v>2434</v>
      </c>
      <c r="H1577" t="s">
        <v>2244</v>
      </c>
      <c r="I1577" t="s">
        <v>2209</v>
      </c>
    </row>
    <row r="1578" spans="1:9" hidden="1" outlineLevel="1" x14ac:dyDescent="0.2">
      <c r="A1578" s="51" t="s">
        <v>3013</v>
      </c>
      <c r="B1578" s="164">
        <v>44697</v>
      </c>
      <c r="C1578" s="52">
        <v>128</v>
      </c>
      <c r="D1578" s="53" t="s">
        <v>7</v>
      </c>
      <c r="E1578" s="53" t="s">
        <v>404</v>
      </c>
      <c r="F1578" t="str">
        <f t="shared" si="21"/>
        <v>44697128</v>
      </c>
      <c r="G1578" t="s">
        <v>2204</v>
      </c>
      <c r="H1578" t="s">
        <v>2248</v>
      </c>
      <c r="I1578" t="s">
        <v>2262</v>
      </c>
    </row>
    <row r="1579" spans="1:9" hidden="1" outlineLevel="1" x14ac:dyDescent="0.2">
      <c r="A1579" s="51" t="s">
        <v>3013</v>
      </c>
      <c r="B1579" s="165">
        <v>44697</v>
      </c>
      <c r="C1579" s="52">
        <v>5100</v>
      </c>
      <c r="D1579" s="53" t="s">
        <v>7</v>
      </c>
      <c r="E1579" s="53" t="s">
        <v>405</v>
      </c>
      <c r="F1579" t="str">
        <f t="shared" si="21"/>
        <v>446975100</v>
      </c>
      <c r="G1579" t="s">
        <v>2434</v>
      </c>
      <c r="H1579" t="s">
        <v>2244</v>
      </c>
      <c r="I1579" t="s">
        <v>2209</v>
      </c>
    </row>
    <row r="1580" spans="1:9" hidden="1" outlineLevel="1" x14ac:dyDescent="0.2">
      <c r="A1580" s="51" t="s">
        <v>3013</v>
      </c>
      <c r="B1580" s="164">
        <v>44697</v>
      </c>
      <c r="C1580" s="52">
        <v>32000</v>
      </c>
      <c r="D1580" s="53" t="s">
        <v>7</v>
      </c>
      <c r="E1580" s="53" t="s">
        <v>406</v>
      </c>
      <c r="F1580" t="str">
        <f t="shared" si="21"/>
        <v>4469732000</v>
      </c>
      <c r="G1580" t="s">
        <v>2209</v>
      </c>
      <c r="H1580" t="s">
        <v>2244</v>
      </c>
      <c r="I1580" t="s">
        <v>2209</v>
      </c>
    </row>
    <row r="1581" spans="1:9" hidden="1" outlineLevel="1" x14ac:dyDescent="0.2">
      <c r="A1581" s="51" t="s">
        <v>3013</v>
      </c>
      <c r="B1581" s="164">
        <v>44697</v>
      </c>
      <c r="C1581" s="52">
        <v>90.9</v>
      </c>
      <c r="D1581" s="53" t="s">
        <v>7</v>
      </c>
      <c r="E1581" s="53" t="s">
        <v>407</v>
      </c>
      <c r="F1581" t="str">
        <f t="shared" si="21"/>
        <v>4469790,9</v>
      </c>
      <c r="G1581" t="s">
        <v>2204</v>
      </c>
      <c r="H1581" t="s">
        <v>2248</v>
      </c>
      <c r="I1581" t="s">
        <v>2262</v>
      </c>
    </row>
    <row r="1582" spans="1:9" hidden="1" outlineLevel="1" x14ac:dyDescent="0.2">
      <c r="A1582" s="51" t="s">
        <v>3013</v>
      </c>
      <c r="B1582" s="164">
        <v>44697</v>
      </c>
      <c r="C1582" s="52">
        <v>20.399999999999999</v>
      </c>
      <c r="D1582" s="53" t="s">
        <v>7</v>
      </c>
      <c r="E1582" s="53" t="s">
        <v>408</v>
      </c>
      <c r="F1582" t="str">
        <f t="shared" si="21"/>
        <v>4469720,4</v>
      </c>
      <c r="G1582" t="s">
        <v>2204</v>
      </c>
      <c r="H1582" t="s">
        <v>2248</v>
      </c>
      <c r="I1582" t="s">
        <v>2262</v>
      </c>
    </row>
    <row r="1583" spans="1:9" hidden="1" outlineLevel="1" x14ac:dyDescent="0.2">
      <c r="A1583" s="51" t="s">
        <v>3013</v>
      </c>
      <c r="B1583" s="164">
        <v>44697</v>
      </c>
      <c r="C1583" s="52">
        <v>22725.9</v>
      </c>
      <c r="D1583" s="53" t="s">
        <v>7</v>
      </c>
      <c r="E1583" s="53" t="s">
        <v>409</v>
      </c>
      <c r="F1583" t="str">
        <f t="shared" si="21"/>
        <v>4469722725,9</v>
      </c>
      <c r="G1583" t="s">
        <v>2209</v>
      </c>
      <c r="H1583" t="s">
        <v>2244</v>
      </c>
      <c r="I1583" t="s">
        <v>2209</v>
      </c>
    </row>
    <row r="1584" spans="1:9" hidden="1" outlineLevel="1" x14ac:dyDescent="0.2">
      <c r="A1584" s="51" t="s">
        <v>3013</v>
      </c>
      <c r="B1584" s="164">
        <v>44697</v>
      </c>
      <c r="C1584" s="52">
        <v>15000</v>
      </c>
      <c r="D1584" s="53" t="s">
        <v>131</v>
      </c>
      <c r="E1584" s="53" t="s">
        <v>410</v>
      </c>
      <c r="F1584" t="str">
        <f t="shared" si="21"/>
        <v>4469715000</v>
      </c>
      <c r="G1584" t="s">
        <v>2234</v>
      </c>
      <c r="H1584" t="s">
        <v>2248</v>
      </c>
      <c r="I1584" t="s">
        <v>2271</v>
      </c>
    </row>
    <row r="1585" spans="1:9" hidden="1" outlineLevel="1" x14ac:dyDescent="0.2">
      <c r="A1585" s="51" t="s">
        <v>3013</v>
      </c>
      <c r="B1585" s="164">
        <v>44695</v>
      </c>
      <c r="C1585" s="52">
        <v>2958.42</v>
      </c>
      <c r="D1585" s="53" t="s">
        <v>7</v>
      </c>
      <c r="E1585" s="53" t="s">
        <v>411</v>
      </c>
      <c r="F1585" t="str">
        <f t="shared" si="21"/>
        <v>446952958,42</v>
      </c>
      <c r="G1585" t="s">
        <v>2426</v>
      </c>
      <c r="H1585" t="s">
        <v>2248</v>
      </c>
      <c r="I1585" t="s">
        <v>2427</v>
      </c>
    </row>
    <row r="1586" spans="1:9" hidden="1" outlineLevel="1" x14ac:dyDescent="0.2">
      <c r="A1586" s="51" t="s">
        <v>3013</v>
      </c>
      <c r="B1586" s="164">
        <v>44694</v>
      </c>
      <c r="C1586" s="52">
        <v>3396</v>
      </c>
      <c r="D1586" s="53" t="s">
        <v>72</v>
      </c>
      <c r="E1586" s="53" t="s">
        <v>412</v>
      </c>
      <c r="F1586" t="str">
        <f t="shared" si="21"/>
        <v>446943396</v>
      </c>
      <c r="G1586" t="s">
        <v>2205</v>
      </c>
      <c r="H1586" t="s">
        <v>2244</v>
      </c>
      <c r="I1586" t="s">
        <v>2209</v>
      </c>
    </row>
    <row r="1587" spans="1:9" hidden="1" outlineLevel="1" x14ac:dyDescent="0.2">
      <c r="A1587" s="51" t="s">
        <v>3013</v>
      </c>
      <c r="B1587" s="164">
        <v>44694</v>
      </c>
      <c r="C1587" s="52">
        <v>150000</v>
      </c>
      <c r="D1587" s="53" t="s">
        <v>20</v>
      </c>
      <c r="E1587" s="53" t="s">
        <v>413</v>
      </c>
      <c r="F1587" t="str">
        <f t="shared" si="21"/>
        <v>44694150000</v>
      </c>
      <c r="G1587" t="s">
        <v>2202</v>
      </c>
      <c r="H1587" t="s">
        <v>2248</v>
      </c>
      <c r="I1587" t="s">
        <v>2268</v>
      </c>
    </row>
    <row r="1588" spans="1:9" hidden="1" outlineLevel="1" x14ac:dyDescent="0.2">
      <c r="A1588" s="51" t="s">
        <v>3013</v>
      </c>
      <c r="B1588" s="164">
        <v>44693</v>
      </c>
      <c r="C1588" s="52">
        <v>13237.25</v>
      </c>
      <c r="D1588" s="53" t="s">
        <v>72</v>
      </c>
      <c r="E1588" s="53" t="s">
        <v>158</v>
      </c>
      <c r="F1588" t="str">
        <f t="shared" si="21"/>
        <v>4469313237,25</v>
      </c>
      <c r="G1588" t="s">
        <v>2206</v>
      </c>
      <c r="H1588" t="s">
        <v>2244</v>
      </c>
      <c r="I1588" t="s">
        <v>2209</v>
      </c>
    </row>
    <row r="1589" spans="1:9" hidden="1" outlineLevel="1" x14ac:dyDescent="0.2">
      <c r="A1589" s="51" t="s">
        <v>3013</v>
      </c>
      <c r="B1589" s="164">
        <v>44693</v>
      </c>
      <c r="C1589" s="52">
        <v>80000</v>
      </c>
      <c r="D1589" s="53" t="s">
        <v>28</v>
      </c>
      <c r="E1589" s="53" t="s">
        <v>385</v>
      </c>
      <c r="F1589" t="str">
        <f t="shared" si="21"/>
        <v>4469380000</v>
      </c>
      <c r="G1589" t="s">
        <v>2236</v>
      </c>
      <c r="H1589" t="s">
        <v>2248</v>
      </c>
      <c r="I1589" t="s">
        <v>2236</v>
      </c>
    </row>
    <row r="1590" spans="1:9" hidden="1" outlineLevel="1" x14ac:dyDescent="0.2">
      <c r="A1590" s="51" t="s">
        <v>3013</v>
      </c>
      <c r="B1590" s="164">
        <v>44693</v>
      </c>
      <c r="C1590" s="52">
        <v>465.15</v>
      </c>
      <c r="D1590" s="53" t="s">
        <v>77</v>
      </c>
      <c r="E1590" s="53" t="s">
        <v>153</v>
      </c>
      <c r="F1590" t="str">
        <f t="shared" si="21"/>
        <v>44693465,15</v>
      </c>
      <c r="G1590" t="s">
        <v>2206</v>
      </c>
      <c r="H1590" t="s">
        <v>2244</v>
      </c>
      <c r="I1590" t="s">
        <v>2209</v>
      </c>
    </row>
    <row r="1591" spans="1:9" hidden="1" outlineLevel="1" x14ac:dyDescent="0.2">
      <c r="A1591" s="51" t="s">
        <v>3013</v>
      </c>
      <c r="B1591" s="164">
        <v>44693</v>
      </c>
      <c r="C1591" s="52">
        <v>36968.5</v>
      </c>
      <c r="D1591" s="53" t="s">
        <v>72</v>
      </c>
      <c r="E1591" s="53" t="s">
        <v>154</v>
      </c>
      <c r="F1591" t="str">
        <f t="shared" si="21"/>
        <v>4469336968,5</v>
      </c>
      <c r="G1591" t="s">
        <v>2206</v>
      </c>
      <c r="H1591" t="s">
        <v>2244</v>
      </c>
      <c r="I1591" t="s">
        <v>2209</v>
      </c>
    </row>
    <row r="1592" spans="1:9" hidden="1" outlineLevel="1" x14ac:dyDescent="0.2">
      <c r="A1592" s="51" t="s">
        <v>3013</v>
      </c>
      <c r="B1592" s="164">
        <v>44692</v>
      </c>
      <c r="C1592" s="52">
        <v>36004</v>
      </c>
      <c r="D1592" s="53" t="s">
        <v>309</v>
      </c>
      <c r="E1592" s="53" t="s">
        <v>414</v>
      </c>
      <c r="F1592" t="str">
        <f t="shared" si="21"/>
        <v>4469236004</v>
      </c>
      <c r="G1592" t="s">
        <v>2209</v>
      </c>
      <c r="H1592" t="s">
        <v>2244</v>
      </c>
      <c r="I1592" t="s">
        <v>2209</v>
      </c>
    </row>
    <row r="1593" spans="1:9" hidden="1" outlineLevel="1" x14ac:dyDescent="0.2">
      <c r="A1593" s="51" t="s">
        <v>3013</v>
      </c>
      <c r="B1593" s="164">
        <v>44692</v>
      </c>
      <c r="C1593" s="52">
        <v>92273.38</v>
      </c>
      <c r="D1593" s="53" t="s">
        <v>21</v>
      </c>
      <c r="E1593" s="53" t="s">
        <v>415</v>
      </c>
      <c r="F1593" t="str">
        <f t="shared" si="21"/>
        <v>4469292273,38</v>
      </c>
      <c r="G1593" t="s">
        <v>2235</v>
      </c>
      <c r="H1593" t="s">
        <v>2248</v>
      </c>
      <c r="I1593" t="s">
        <v>2235</v>
      </c>
    </row>
    <row r="1594" spans="1:9" hidden="1" outlineLevel="1" x14ac:dyDescent="0.2">
      <c r="A1594" s="51" t="s">
        <v>3013</v>
      </c>
      <c r="B1594" s="164">
        <v>44692</v>
      </c>
      <c r="C1594" s="52">
        <v>120000</v>
      </c>
      <c r="D1594" s="53" t="s">
        <v>28</v>
      </c>
      <c r="E1594" s="53" t="s">
        <v>416</v>
      </c>
      <c r="F1594" t="str">
        <f t="shared" si="21"/>
        <v>44692120000</v>
      </c>
      <c r="G1594" t="s">
        <v>2236</v>
      </c>
      <c r="H1594" t="s">
        <v>2248</v>
      </c>
      <c r="I1594" t="s">
        <v>2236</v>
      </c>
    </row>
    <row r="1595" spans="1:9" hidden="1" outlineLevel="1" x14ac:dyDescent="0.2">
      <c r="A1595" s="51" t="s">
        <v>3013</v>
      </c>
      <c r="B1595" s="164">
        <v>44692</v>
      </c>
      <c r="C1595" s="52">
        <v>30146</v>
      </c>
      <c r="D1595" s="53" t="s">
        <v>8</v>
      </c>
      <c r="E1595" s="53" t="s">
        <v>417</v>
      </c>
      <c r="F1595" t="str">
        <f t="shared" si="21"/>
        <v>4469230146</v>
      </c>
      <c r="G1595" t="s">
        <v>2283</v>
      </c>
      <c r="H1595" t="s">
        <v>2276</v>
      </c>
      <c r="I1595" t="s">
        <v>2276</v>
      </c>
    </row>
    <row r="1596" spans="1:9" hidden="1" outlineLevel="1" x14ac:dyDescent="0.2">
      <c r="A1596" s="51" t="s">
        <v>3013</v>
      </c>
      <c r="B1596" s="164">
        <v>44687</v>
      </c>
      <c r="C1596" s="52">
        <v>141268.43</v>
      </c>
      <c r="D1596" s="53" t="s">
        <v>23</v>
      </c>
      <c r="E1596" s="53" t="s">
        <v>418</v>
      </c>
      <c r="F1596" t="str">
        <f t="shared" ref="F1596:F1659" si="22">B1596&amp;C1596</f>
        <v>44687141268,43</v>
      </c>
      <c r="G1596" t="s">
        <v>2218</v>
      </c>
      <c r="H1596" t="s">
        <v>2248</v>
      </c>
      <c r="I1596" t="s">
        <v>2218</v>
      </c>
    </row>
    <row r="1597" spans="1:9" hidden="1" outlineLevel="1" x14ac:dyDescent="0.2">
      <c r="A1597" s="51" t="s">
        <v>3013</v>
      </c>
      <c r="B1597" s="164">
        <v>44687</v>
      </c>
      <c r="C1597" s="52">
        <v>8312.24</v>
      </c>
      <c r="D1597" s="53" t="s">
        <v>25</v>
      </c>
      <c r="E1597" s="53" t="s">
        <v>419</v>
      </c>
      <c r="F1597" t="str">
        <f t="shared" si="22"/>
        <v>446878312,24</v>
      </c>
      <c r="G1597" t="s">
        <v>2221</v>
      </c>
      <c r="H1597" t="s">
        <v>2248</v>
      </c>
      <c r="I1597" t="s">
        <v>2267</v>
      </c>
    </row>
    <row r="1598" spans="1:9" hidden="1" outlineLevel="1" x14ac:dyDescent="0.2">
      <c r="A1598" s="51" t="s">
        <v>3013</v>
      </c>
      <c r="B1598" s="164">
        <v>44685</v>
      </c>
      <c r="C1598" s="52">
        <v>200</v>
      </c>
      <c r="D1598" s="53" t="s">
        <v>7</v>
      </c>
      <c r="E1598" s="53" t="s">
        <v>420</v>
      </c>
      <c r="F1598" t="str">
        <f t="shared" si="22"/>
        <v>44685200</v>
      </c>
      <c r="G1598" t="s">
        <v>2204</v>
      </c>
      <c r="H1598" t="s">
        <v>2248</v>
      </c>
      <c r="I1598" t="s">
        <v>2262</v>
      </c>
    </row>
    <row r="1599" spans="1:9" hidden="1" outlineLevel="1" x14ac:dyDescent="0.2">
      <c r="A1599" s="51" t="s">
        <v>3013</v>
      </c>
      <c r="B1599" s="164">
        <v>44685</v>
      </c>
      <c r="C1599" s="52">
        <v>18000</v>
      </c>
      <c r="D1599" s="53" t="s">
        <v>421</v>
      </c>
      <c r="E1599" s="53" t="s">
        <v>422</v>
      </c>
      <c r="F1599" t="str">
        <f t="shared" si="22"/>
        <v>4468518000</v>
      </c>
      <c r="G1599" t="s">
        <v>2226</v>
      </c>
      <c r="H1599" t="s">
        <v>2225</v>
      </c>
      <c r="I1599" t="s">
        <v>2270</v>
      </c>
    </row>
    <row r="1600" spans="1:9" hidden="1" outlineLevel="1" x14ac:dyDescent="0.2">
      <c r="A1600" s="51" t="s">
        <v>3013</v>
      </c>
      <c r="B1600" s="164">
        <v>44685</v>
      </c>
      <c r="C1600" s="52">
        <v>36289</v>
      </c>
      <c r="D1600" s="53" t="s">
        <v>72</v>
      </c>
      <c r="E1600" s="53" t="s">
        <v>423</v>
      </c>
      <c r="F1600" t="str">
        <f t="shared" si="22"/>
        <v>4468536289</v>
      </c>
      <c r="G1600" t="s">
        <v>2205</v>
      </c>
      <c r="H1600" t="s">
        <v>2244</v>
      </c>
      <c r="I1600" t="s">
        <v>2209</v>
      </c>
    </row>
    <row r="1601" spans="1:9" hidden="1" outlineLevel="1" x14ac:dyDescent="0.2">
      <c r="A1601" s="51" t="s">
        <v>3013</v>
      </c>
      <c r="B1601" s="164">
        <v>44685</v>
      </c>
      <c r="C1601" s="52">
        <v>825</v>
      </c>
      <c r="D1601" s="53" t="s">
        <v>7</v>
      </c>
      <c r="E1601" s="53" t="s">
        <v>424</v>
      </c>
      <c r="F1601" t="str">
        <f t="shared" si="22"/>
        <v>44685825</v>
      </c>
      <c r="G1601" t="s">
        <v>2204</v>
      </c>
      <c r="H1601" t="s">
        <v>2248</v>
      </c>
      <c r="I1601" t="s">
        <v>2262</v>
      </c>
    </row>
    <row r="1602" spans="1:9" hidden="1" outlineLevel="1" x14ac:dyDescent="0.2">
      <c r="A1602" s="51" t="s">
        <v>3013</v>
      </c>
      <c r="B1602" s="164">
        <v>44685</v>
      </c>
      <c r="C1602" s="52">
        <v>248.21</v>
      </c>
      <c r="D1602" s="53" t="s">
        <v>7</v>
      </c>
      <c r="E1602" s="53" t="s">
        <v>425</v>
      </c>
      <c r="F1602" t="str">
        <f t="shared" si="22"/>
        <v>44685248,21</v>
      </c>
      <c r="G1602" t="s">
        <v>2204</v>
      </c>
      <c r="H1602" t="s">
        <v>2248</v>
      </c>
      <c r="I1602" t="s">
        <v>2262</v>
      </c>
    </row>
    <row r="1603" spans="1:9" hidden="1" outlineLevel="1" x14ac:dyDescent="0.2">
      <c r="A1603" s="51" t="s">
        <v>3013</v>
      </c>
      <c r="B1603" s="164">
        <v>44685</v>
      </c>
      <c r="C1603" s="52">
        <v>62052</v>
      </c>
      <c r="D1603" s="53" t="s">
        <v>7</v>
      </c>
      <c r="E1603" s="53" t="s">
        <v>426</v>
      </c>
      <c r="F1603" t="str">
        <f t="shared" si="22"/>
        <v>4468562052</v>
      </c>
      <c r="G1603" t="s">
        <v>2209</v>
      </c>
      <c r="H1603" t="s">
        <v>2244</v>
      </c>
      <c r="I1603" t="s">
        <v>2209</v>
      </c>
    </row>
    <row r="1604" spans="1:9" hidden="1" outlineLevel="1" x14ac:dyDescent="0.2">
      <c r="A1604" s="51" t="s">
        <v>3013</v>
      </c>
      <c r="B1604" s="164">
        <v>44685</v>
      </c>
      <c r="C1604" s="52">
        <v>50000</v>
      </c>
      <c r="D1604" s="53" t="s">
        <v>14</v>
      </c>
      <c r="E1604" s="53" t="s">
        <v>427</v>
      </c>
      <c r="F1604" t="str">
        <f t="shared" si="22"/>
        <v>4468550000</v>
      </c>
      <c r="G1604" t="s">
        <v>2201</v>
      </c>
      <c r="H1604" t="s">
        <v>2248</v>
      </c>
      <c r="I1604" t="s">
        <v>2265</v>
      </c>
    </row>
    <row r="1605" spans="1:9" hidden="1" outlineLevel="1" x14ac:dyDescent="0.2">
      <c r="A1605" s="51" t="s">
        <v>3013</v>
      </c>
      <c r="B1605" s="164">
        <v>44685</v>
      </c>
      <c r="C1605" s="52">
        <v>50000</v>
      </c>
      <c r="D1605" s="53" t="s">
        <v>7</v>
      </c>
      <c r="E1605" s="53" t="s">
        <v>428</v>
      </c>
      <c r="F1605" t="str">
        <f t="shared" si="22"/>
        <v>4468550000</v>
      </c>
      <c r="G1605" t="s">
        <v>2209</v>
      </c>
      <c r="H1605" t="s">
        <v>2244</v>
      </c>
      <c r="I1605" t="s">
        <v>2209</v>
      </c>
    </row>
    <row r="1606" spans="1:9" hidden="1" outlineLevel="1" x14ac:dyDescent="0.2">
      <c r="A1606" s="51" t="s">
        <v>3013</v>
      </c>
      <c r="B1606" s="164">
        <v>44685</v>
      </c>
      <c r="C1606" s="52">
        <v>990</v>
      </c>
      <c r="D1606" s="53" t="s">
        <v>7</v>
      </c>
      <c r="E1606" s="53" t="s">
        <v>429</v>
      </c>
      <c r="F1606" t="str">
        <f t="shared" si="22"/>
        <v>44685990</v>
      </c>
      <c r="G1606" t="s">
        <v>2204</v>
      </c>
      <c r="H1606" t="s">
        <v>2248</v>
      </c>
      <c r="I1606" t="s">
        <v>2262</v>
      </c>
    </row>
    <row r="1607" spans="1:9" hidden="1" outlineLevel="1" x14ac:dyDescent="0.2">
      <c r="A1607" s="212" t="s">
        <v>3012</v>
      </c>
      <c r="B1607" s="165">
        <v>44680</v>
      </c>
      <c r="C1607" s="52">
        <v>1500</v>
      </c>
      <c r="D1607" s="53" t="s">
        <v>309</v>
      </c>
      <c r="E1607" s="53" t="s">
        <v>430</v>
      </c>
      <c r="F1607" t="str">
        <f t="shared" si="22"/>
        <v>446801500</v>
      </c>
      <c r="G1607" t="s">
        <v>2434</v>
      </c>
      <c r="H1607" t="s">
        <v>2244</v>
      </c>
      <c r="I1607" t="s">
        <v>2209</v>
      </c>
    </row>
    <row r="1608" spans="1:9" hidden="1" outlineLevel="1" x14ac:dyDescent="0.2">
      <c r="A1608" s="212" t="s">
        <v>3012</v>
      </c>
      <c r="B1608" s="164">
        <v>44680</v>
      </c>
      <c r="C1608" s="52">
        <v>1693.76</v>
      </c>
      <c r="D1608" s="53" t="s">
        <v>431</v>
      </c>
      <c r="E1608" s="53" t="s">
        <v>432</v>
      </c>
      <c r="F1608" t="str">
        <f t="shared" si="22"/>
        <v>446801693,76</v>
      </c>
      <c r="G1608" t="s">
        <v>2208</v>
      </c>
      <c r="H1608" t="s">
        <v>2245</v>
      </c>
      <c r="I1608" t="s">
        <v>2213</v>
      </c>
    </row>
    <row r="1609" spans="1:9" hidden="1" outlineLevel="1" x14ac:dyDescent="0.2">
      <c r="A1609" s="212" t="s">
        <v>3012</v>
      </c>
      <c r="B1609" s="164">
        <v>44680</v>
      </c>
      <c r="C1609" s="52">
        <v>25000</v>
      </c>
      <c r="D1609" s="53" t="s">
        <v>327</v>
      </c>
      <c r="E1609" s="53" t="s">
        <v>433</v>
      </c>
      <c r="F1609" t="str">
        <f t="shared" si="22"/>
        <v>4468025000</v>
      </c>
      <c r="G1609" t="s">
        <v>2213</v>
      </c>
      <c r="H1609" t="s">
        <v>2248</v>
      </c>
      <c r="I1609" t="s">
        <v>2213</v>
      </c>
    </row>
    <row r="1610" spans="1:9" hidden="1" outlineLevel="1" x14ac:dyDescent="0.2">
      <c r="A1610" s="212" t="s">
        <v>3012</v>
      </c>
      <c r="B1610" s="164">
        <v>44680</v>
      </c>
      <c r="C1610" s="52">
        <v>1338.5</v>
      </c>
      <c r="D1610" s="53" t="s">
        <v>431</v>
      </c>
      <c r="E1610" s="53" t="s">
        <v>432</v>
      </c>
      <c r="F1610" t="str">
        <f t="shared" si="22"/>
        <v>446801338,5</v>
      </c>
      <c r="G1610" t="s">
        <v>2208</v>
      </c>
      <c r="H1610" t="s">
        <v>2245</v>
      </c>
      <c r="I1610" t="s">
        <v>2213</v>
      </c>
    </row>
    <row r="1611" spans="1:9" hidden="1" outlineLevel="1" x14ac:dyDescent="0.2">
      <c r="A1611" s="212" t="s">
        <v>3012</v>
      </c>
      <c r="B1611" s="164">
        <v>44680</v>
      </c>
      <c r="C1611" s="52">
        <v>262.56</v>
      </c>
      <c r="D1611" s="53" t="s">
        <v>7</v>
      </c>
      <c r="E1611" s="53" t="s">
        <v>12</v>
      </c>
      <c r="F1611" t="str">
        <f t="shared" si="22"/>
        <v>44680262,56</v>
      </c>
      <c r="G1611" t="s">
        <v>2204</v>
      </c>
      <c r="H1611" t="s">
        <v>2248</v>
      </c>
      <c r="I1611" t="s">
        <v>2262</v>
      </c>
    </row>
    <row r="1612" spans="1:9" hidden="1" outlineLevel="1" x14ac:dyDescent="0.2">
      <c r="A1612" s="212" t="s">
        <v>3012</v>
      </c>
      <c r="B1612" s="164">
        <v>44679</v>
      </c>
      <c r="C1612" s="52">
        <v>35000</v>
      </c>
      <c r="D1612" s="53" t="s">
        <v>306</v>
      </c>
      <c r="E1612" s="53" t="s">
        <v>434</v>
      </c>
      <c r="F1612" t="str">
        <f t="shared" si="22"/>
        <v>4467935000</v>
      </c>
      <c r="G1612" t="s">
        <v>2213</v>
      </c>
      <c r="H1612" t="s">
        <v>2248</v>
      </c>
      <c r="I1612" t="s">
        <v>2213</v>
      </c>
    </row>
    <row r="1613" spans="1:9" hidden="1" outlineLevel="1" x14ac:dyDescent="0.2">
      <c r="A1613" s="212" t="s">
        <v>3012</v>
      </c>
      <c r="B1613" s="164">
        <v>44676</v>
      </c>
      <c r="C1613" s="52">
        <v>75000</v>
      </c>
      <c r="D1613" s="53" t="s">
        <v>28</v>
      </c>
      <c r="E1613" s="53" t="s">
        <v>435</v>
      </c>
      <c r="F1613" t="str">
        <f t="shared" si="22"/>
        <v>4467675000</v>
      </c>
      <c r="G1613" t="s">
        <v>2236</v>
      </c>
      <c r="H1613" t="s">
        <v>2248</v>
      </c>
      <c r="I1613" t="s">
        <v>2236</v>
      </c>
    </row>
    <row r="1614" spans="1:9" hidden="1" outlineLevel="1" x14ac:dyDescent="0.2">
      <c r="A1614" s="212" t="s">
        <v>3012</v>
      </c>
      <c r="B1614" s="164">
        <v>44673</v>
      </c>
      <c r="C1614" s="52">
        <v>5000</v>
      </c>
      <c r="D1614" s="53" t="s">
        <v>47</v>
      </c>
      <c r="E1614" s="53" t="s">
        <v>436</v>
      </c>
      <c r="F1614" t="str">
        <f t="shared" si="22"/>
        <v>446735000</v>
      </c>
      <c r="G1614" t="s">
        <v>2224</v>
      </c>
      <c r="H1614" t="s">
        <v>2248</v>
      </c>
      <c r="I1614" t="s">
        <v>2427</v>
      </c>
    </row>
    <row r="1615" spans="1:9" hidden="1" outlineLevel="1" x14ac:dyDescent="0.2">
      <c r="A1615" s="212" t="s">
        <v>3012</v>
      </c>
      <c r="B1615" s="164">
        <v>44673</v>
      </c>
      <c r="C1615" s="52">
        <v>900</v>
      </c>
      <c r="D1615" s="53" t="s">
        <v>437</v>
      </c>
      <c r="E1615" s="53" t="s">
        <v>438</v>
      </c>
      <c r="F1615" t="str">
        <f t="shared" si="22"/>
        <v>44673900</v>
      </c>
      <c r="G1615" t="s">
        <v>2232</v>
      </c>
      <c r="H1615" t="s">
        <v>2244</v>
      </c>
      <c r="I1615" t="s">
        <v>2209</v>
      </c>
    </row>
    <row r="1616" spans="1:9" hidden="1" outlineLevel="1" x14ac:dyDescent="0.2">
      <c r="A1616" s="212" t="s">
        <v>3012</v>
      </c>
      <c r="B1616" s="164">
        <v>44673</v>
      </c>
      <c r="C1616" s="52">
        <v>4200</v>
      </c>
      <c r="D1616" s="53" t="s">
        <v>4</v>
      </c>
      <c r="E1616" s="53" t="s">
        <v>439</v>
      </c>
      <c r="F1616" t="str">
        <f t="shared" si="22"/>
        <v>446734200</v>
      </c>
      <c r="G1616" t="s">
        <v>2241</v>
      </c>
      <c r="H1616" t="s">
        <v>2246</v>
      </c>
      <c r="I1616" t="s">
        <v>2266</v>
      </c>
    </row>
    <row r="1617" spans="1:9" hidden="1" outlineLevel="1" x14ac:dyDescent="0.2">
      <c r="A1617" s="212" t="s">
        <v>3012</v>
      </c>
      <c r="B1617" s="164">
        <v>44673</v>
      </c>
      <c r="C1617" s="52">
        <v>4697.3999999999996</v>
      </c>
      <c r="D1617" s="53" t="s">
        <v>440</v>
      </c>
      <c r="E1617" s="53" t="s">
        <v>432</v>
      </c>
      <c r="F1617" t="str">
        <f t="shared" si="22"/>
        <v>446734697,4</v>
      </c>
      <c r="G1617" t="s">
        <v>2208</v>
      </c>
      <c r="H1617" t="s">
        <v>2245</v>
      </c>
      <c r="I1617" t="s">
        <v>2213</v>
      </c>
    </row>
    <row r="1618" spans="1:9" hidden="1" outlineLevel="1" x14ac:dyDescent="0.2">
      <c r="A1618" s="212" t="s">
        <v>3012</v>
      </c>
      <c r="B1618" s="164">
        <v>44673</v>
      </c>
      <c r="C1618" s="52">
        <v>5190.2</v>
      </c>
      <c r="D1618" s="53" t="s">
        <v>440</v>
      </c>
      <c r="E1618" s="53" t="s">
        <v>432</v>
      </c>
      <c r="F1618" t="str">
        <f t="shared" si="22"/>
        <v>446735190,2</v>
      </c>
      <c r="G1618" t="s">
        <v>2208</v>
      </c>
      <c r="H1618" t="s">
        <v>2245</v>
      </c>
      <c r="I1618" t="s">
        <v>2213</v>
      </c>
    </row>
    <row r="1619" spans="1:9" hidden="1" outlineLevel="1" x14ac:dyDescent="0.2">
      <c r="A1619" s="212" t="s">
        <v>3012</v>
      </c>
      <c r="B1619" s="164">
        <v>44670</v>
      </c>
      <c r="C1619" s="52">
        <v>1803.71</v>
      </c>
      <c r="D1619" s="53" t="s">
        <v>441</v>
      </c>
      <c r="E1619" s="53" t="s">
        <v>432</v>
      </c>
      <c r="F1619" t="str">
        <f t="shared" si="22"/>
        <v>446701803,71</v>
      </c>
      <c r="G1619" t="s">
        <v>2208</v>
      </c>
      <c r="H1619" t="s">
        <v>2245</v>
      </c>
      <c r="I1619" t="s">
        <v>2213</v>
      </c>
    </row>
    <row r="1620" spans="1:9" hidden="1" outlineLevel="1" x14ac:dyDescent="0.2">
      <c r="A1620" s="212" t="s">
        <v>3012</v>
      </c>
      <c r="B1620" s="164">
        <v>44670</v>
      </c>
      <c r="C1620" s="52">
        <v>98973.31</v>
      </c>
      <c r="D1620" s="53" t="s">
        <v>21</v>
      </c>
      <c r="E1620" s="53" t="s">
        <v>442</v>
      </c>
      <c r="F1620" t="str">
        <f t="shared" si="22"/>
        <v>4467098973,31</v>
      </c>
      <c r="G1620" t="s">
        <v>2235</v>
      </c>
      <c r="H1620" t="s">
        <v>2248</v>
      </c>
      <c r="I1620" t="s">
        <v>2235</v>
      </c>
    </row>
    <row r="1621" spans="1:9" hidden="1" outlineLevel="1" x14ac:dyDescent="0.2">
      <c r="A1621" s="212" t="s">
        <v>3012</v>
      </c>
      <c r="B1621" s="164">
        <v>44669</v>
      </c>
      <c r="C1621" s="52">
        <v>35000</v>
      </c>
      <c r="D1621" s="53" t="s">
        <v>306</v>
      </c>
      <c r="E1621" s="53" t="s">
        <v>434</v>
      </c>
      <c r="F1621" t="str">
        <f t="shared" si="22"/>
        <v>4466935000</v>
      </c>
      <c r="G1621" t="s">
        <v>2213</v>
      </c>
      <c r="H1621" t="s">
        <v>2248</v>
      </c>
      <c r="I1621" t="s">
        <v>2213</v>
      </c>
    </row>
    <row r="1622" spans="1:9" hidden="1" outlineLevel="1" x14ac:dyDescent="0.2">
      <c r="A1622" s="212" t="s">
        <v>3012</v>
      </c>
      <c r="B1622" s="164">
        <v>44669</v>
      </c>
      <c r="C1622" s="52">
        <v>10000</v>
      </c>
      <c r="D1622" s="53" t="s">
        <v>17</v>
      </c>
      <c r="E1622" s="53" t="s">
        <v>443</v>
      </c>
      <c r="F1622" t="str">
        <f t="shared" si="22"/>
        <v>4466910000</v>
      </c>
      <c r="G1622" t="s">
        <v>2240</v>
      </c>
      <c r="H1622" t="s">
        <v>2248</v>
      </c>
      <c r="I1622" t="s">
        <v>2267</v>
      </c>
    </row>
    <row r="1623" spans="1:9" hidden="1" outlineLevel="1" x14ac:dyDescent="0.2">
      <c r="A1623" s="212" t="s">
        <v>3012</v>
      </c>
      <c r="B1623" s="164">
        <v>44666</v>
      </c>
      <c r="C1623" s="52">
        <v>22500</v>
      </c>
      <c r="D1623" s="53" t="s">
        <v>392</v>
      </c>
      <c r="E1623" s="53" t="s">
        <v>444</v>
      </c>
      <c r="F1623" t="str">
        <f t="shared" si="22"/>
        <v>4466622500</v>
      </c>
      <c r="G1623" t="s">
        <v>2229</v>
      </c>
      <c r="H1623" t="s">
        <v>2276</v>
      </c>
      <c r="I1623" t="s">
        <v>2276</v>
      </c>
    </row>
    <row r="1624" spans="1:9" hidden="1" outlineLevel="1" x14ac:dyDescent="0.2">
      <c r="A1624" s="212" t="s">
        <v>3012</v>
      </c>
      <c r="B1624" s="164">
        <v>44666</v>
      </c>
      <c r="C1624" s="52">
        <v>160</v>
      </c>
      <c r="D1624" s="53" t="s">
        <v>7</v>
      </c>
      <c r="E1624" s="53" t="s">
        <v>445</v>
      </c>
      <c r="F1624" t="str">
        <f t="shared" si="22"/>
        <v>44666160</v>
      </c>
      <c r="G1624" t="s">
        <v>2204</v>
      </c>
      <c r="H1624" t="s">
        <v>2248</v>
      </c>
      <c r="I1624" t="s">
        <v>2262</v>
      </c>
    </row>
    <row r="1625" spans="1:9" hidden="1" outlineLevel="1" x14ac:dyDescent="0.2">
      <c r="A1625" s="212" t="s">
        <v>3012</v>
      </c>
      <c r="B1625" s="164">
        <v>44666</v>
      </c>
      <c r="C1625" s="52">
        <v>30000</v>
      </c>
      <c r="D1625" s="53" t="s">
        <v>309</v>
      </c>
      <c r="E1625" s="53" t="s">
        <v>446</v>
      </c>
      <c r="F1625" t="str">
        <f t="shared" si="22"/>
        <v>4466630000</v>
      </c>
      <c r="G1625" t="s">
        <v>2209</v>
      </c>
      <c r="H1625" t="s">
        <v>2244</v>
      </c>
      <c r="I1625" t="s">
        <v>2209</v>
      </c>
    </row>
    <row r="1626" spans="1:9" hidden="1" outlineLevel="1" x14ac:dyDescent="0.2">
      <c r="A1626" s="212" t="s">
        <v>3012</v>
      </c>
      <c r="B1626" s="165">
        <v>44666</v>
      </c>
      <c r="C1626" s="52">
        <v>5100</v>
      </c>
      <c r="D1626" s="53" t="s">
        <v>7</v>
      </c>
      <c r="E1626" s="53" t="s">
        <v>447</v>
      </c>
      <c r="F1626" t="str">
        <f t="shared" si="22"/>
        <v>446665100</v>
      </c>
      <c r="G1626" t="s">
        <v>2434</v>
      </c>
      <c r="H1626" t="s">
        <v>2244</v>
      </c>
      <c r="I1626" t="s">
        <v>2209</v>
      </c>
    </row>
    <row r="1627" spans="1:9" hidden="1" outlineLevel="1" x14ac:dyDescent="0.2">
      <c r="A1627" s="212" t="s">
        <v>3012</v>
      </c>
      <c r="B1627" s="164">
        <v>44666</v>
      </c>
      <c r="C1627" s="52">
        <v>32000</v>
      </c>
      <c r="D1627" s="53" t="s">
        <v>7</v>
      </c>
      <c r="E1627" s="53" t="s">
        <v>448</v>
      </c>
      <c r="F1627" t="str">
        <f t="shared" si="22"/>
        <v>4466632000</v>
      </c>
      <c r="G1627" t="s">
        <v>2209</v>
      </c>
      <c r="H1627" t="s">
        <v>2244</v>
      </c>
      <c r="I1627" t="s">
        <v>2209</v>
      </c>
    </row>
    <row r="1628" spans="1:9" hidden="1" outlineLevel="1" x14ac:dyDescent="0.2">
      <c r="A1628" s="212" t="s">
        <v>3012</v>
      </c>
      <c r="B1628" s="164">
        <v>44666</v>
      </c>
      <c r="C1628" s="52">
        <v>40000</v>
      </c>
      <c r="D1628" s="53" t="s">
        <v>7</v>
      </c>
      <c r="E1628" s="53" t="s">
        <v>449</v>
      </c>
      <c r="F1628" t="str">
        <f t="shared" si="22"/>
        <v>4466640000</v>
      </c>
      <c r="G1628" t="s">
        <v>2209</v>
      </c>
      <c r="H1628" t="s">
        <v>2244</v>
      </c>
      <c r="I1628" t="s">
        <v>2209</v>
      </c>
    </row>
    <row r="1629" spans="1:9" hidden="1" outlineLevel="1" x14ac:dyDescent="0.2">
      <c r="A1629" s="212" t="s">
        <v>3012</v>
      </c>
      <c r="B1629" s="164">
        <v>44666</v>
      </c>
      <c r="C1629" s="52">
        <v>20.399999999999999</v>
      </c>
      <c r="D1629" s="53" t="s">
        <v>7</v>
      </c>
      <c r="E1629" s="53" t="s">
        <v>450</v>
      </c>
      <c r="F1629" t="str">
        <f t="shared" si="22"/>
        <v>4466620,4</v>
      </c>
      <c r="G1629" t="s">
        <v>2204</v>
      </c>
      <c r="H1629" t="s">
        <v>2248</v>
      </c>
      <c r="I1629" t="s">
        <v>2262</v>
      </c>
    </row>
    <row r="1630" spans="1:9" hidden="1" outlineLevel="1" x14ac:dyDescent="0.2">
      <c r="A1630" s="212" t="s">
        <v>3012</v>
      </c>
      <c r="B1630" s="164">
        <v>44666</v>
      </c>
      <c r="C1630" s="52">
        <v>128</v>
      </c>
      <c r="D1630" s="53" t="s">
        <v>7</v>
      </c>
      <c r="E1630" s="53" t="s">
        <v>451</v>
      </c>
      <c r="F1630" t="str">
        <f t="shared" si="22"/>
        <v>44666128</v>
      </c>
      <c r="G1630" t="s">
        <v>2204</v>
      </c>
      <c r="H1630" t="s">
        <v>2248</v>
      </c>
      <c r="I1630" t="s">
        <v>2262</v>
      </c>
    </row>
    <row r="1631" spans="1:9" hidden="1" outlineLevel="1" x14ac:dyDescent="0.2">
      <c r="A1631" s="212" t="s">
        <v>3012</v>
      </c>
      <c r="B1631" s="164">
        <v>44665</v>
      </c>
      <c r="C1631" s="52">
        <v>150000</v>
      </c>
      <c r="D1631" s="53" t="s">
        <v>20</v>
      </c>
      <c r="E1631" s="53" t="s">
        <v>452</v>
      </c>
      <c r="F1631" t="str">
        <f t="shared" si="22"/>
        <v>44665150000</v>
      </c>
      <c r="G1631" t="s">
        <v>2202</v>
      </c>
      <c r="H1631" t="s">
        <v>2248</v>
      </c>
      <c r="I1631" t="s">
        <v>2268</v>
      </c>
    </row>
    <row r="1632" spans="1:9" hidden="1" outlineLevel="1" x14ac:dyDescent="0.2">
      <c r="A1632" s="212" t="s">
        <v>3012</v>
      </c>
      <c r="B1632" s="164">
        <v>44664</v>
      </c>
      <c r="C1632" s="52">
        <v>2500</v>
      </c>
      <c r="D1632" s="53" t="s">
        <v>399</v>
      </c>
      <c r="E1632" s="53" t="s">
        <v>453</v>
      </c>
      <c r="F1632" t="str">
        <f t="shared" si="22"/>
        <v>446642500</v>
      </c>
      <c r="G1632" t="s">
        <v>2281</v>
      </c>
      <c r="H1632" t="s">
        <v>2276</v>
      </c>
      <c r="I1632" t="s">
        <v>2269</v>
      </c>
    </row>
    <row r="1633" spans="1:9" hidden="1" outlineLevel="1" x14ac:dyDescent="0.2">
      <c r="A1633" s="212" t="s">
        <v>3012</v>
      </c>
      <c r="B1633" s="164">
        <v>44664</v>
      </c>
      <c r="C1633" s="52">
        <v>3600</v>
      </c>
      <c r="D1633" s="53" t="s">
        <v>437</v>
      </c>
      <c r="E1633" s="53" t="s">
        <v>454</v>
      </c>
      <c r="F1633" t="str">
        <f t="shared" si="22"/>
        <v>446643600</v>
      </c>
      <c r="G1633" t="s">
        <v>2232</v>
      </c>
      <c r="H1633" t="s">
        <v>2244</v>
      </c>
      <c r="I1633" t="s">
        <v>2209</v>
      </c>
    </row>
    <row r="1634" spans="1:9" hidden="1" outlineLevel="1" x14ac:dyDescent="0.2">
      <c r="A1634" s="212" t="s">
        <v>3012</v>
      </c>
      <c r="B1634" s="164">
        <v>44664</v>
      </c>
      <c r="C1634" s="52">
        <v>9432.24</v>
      </c>
      <c r="D1634" s="53" t="s">
        <v>112</v>
      </c>
      <c r="E1634" s="53" t="s">
        <v>456</v>
      </c>
      <c r="F1634" t="str">
        <f t="shared" si="22"/>
        <v>446649432,24</v>
      </c>
      <c r="G1634" t="s">
        <v>2233</v>
      </c>
      <c r="H1634" t="s">
        <v>2248</v>
      </c>
      <c r="I1634" t="s">
        <v>2269</v>
      </c>
    </row>
    <row r="1635" spans="1:9" hidden="1" outlineLevel="1" x14ac:dyDescent="0.2">
      <c r="A1635" s="212" t="s">
        <v>3012</v>
      </c>
      <c r="B1635" s="164">
        <v>44664</v>
      </c>
      <c r="C1635" s="52">
        <v>7000</v>
      </c>
      <c r="D1635" s="53" t="s">
        <v>17</v>
      </c>
      <c r="E1635" s="53" t="s">
        <v>457</v>
      </c>
      <c r="F1635" t="str">
        <f t="shared" si="22"/>
        <v>446647000</v>
      </c>
      <c r="G1635" t="s">
        <v>2240</v>
      </c>
      <c r="H1635" t="s">
        <v>2248</v>
      </c>
      <c r="I1635" t="s">
        <v>2267</v>
      </c>
    </row>
    <row r="1636" spans="1:9" hidden="1" outlineLevel="1" x14ac:dyDescent="0.2">
      <c r="A1636" s="212" t="s">
        <v>3012</v>
      </c>
      <c r="B1636" s="164">
        <v>44664</v>
      </c>
      <c r="C1636" s="52">
        <v>3000</v>
      </c>
      <c r="D1636" s="53" t="s">
        <v>458</v>
      </c>
      <c r="E1636" s="53" t="s">
        <v>459</v>
      </c>
      <c r="F1636" t="str">
        <f t="shared" si="22"/>
        <v>446643000</v>
      </c>
      <c r="G1636" t="s">
        <v>2220</v>
      </c>
      <c r="H1636" t="s">
        <v>2245</v>
      </c>
      <c r="I1636" t="s">
        <v>2272</v>
      </c>
    </row>
    <row r="1637" spans="1:9" hidden="1" outlineLevel="1" x14ac:dyDescent="0.2">
      <c r="A1637" s="212" t="s">
        <v>3012</v>
      </c>
      <c r="B1637" s="164">
        <v>44663</v>
      </c>
      <c r="C1637" s="52">
        <v>14386.7</v>
      </c>
      <c r="D1637" s="53" t="s">
        <v>72</v>
      </c>
      <c r="E1637" s="53" t="s">
        <v>158</v>
      </c>
      <c r="F1637" t="str">
        <f t="shared" si="22"/>
        <v>4466314386,7</v>
      </c>
      <c r="G1637" t="s">
        <v>2206</v>
      </c>
      <c r="H1637" t="s">
        <v>2244</v>
      </c>
      <c r="I1637" t="s">
        <v>2209</v>
      </c>
    </row>
    <row r="1638" spans="1:9" hidden="1" outlineLevel="1" x14ac:dyDescent="0.2">
      <c r="A1638" s="212" t="s">
        <v>3012</v>
      </c>
      <c r="B1638" s="164">
        <v>44663</v>
      </c>
      <c r="C1638" s="52">
        <v>36968.5</v>
      </c>
      <c r="D1638" s="53" t="s">
        <v>72</v>
      </c>
      <c r="E1638" s="53" t="s">
        <v>154</v>
      </c>
      <c r="F1638" t="str">
        <f t="shared" si="22"/>
        <v>4466336968,5</v>
      </c>
      <c r="G1638" t="s">
        <v>2206</v>
      </c>
      <c r="H1638" t="s">
        <v>2244</v>
      </c>
      <c r="I1638" t="s">
        <v>2209</v>
      </c>
    </row>
    <row r="1639" spans="1:9" hidden="1" outlineLevel="1" x14ac:dyDescent="0.2">
      <c r="A1639" s="212" t="s">
        <v>3012</v>
      </c>
      <c r="B1639" s="164">
        <v>44663</v>
      </c>
      <c r="C1639" s="52">
        <v>46996.88</v>
      </c>
      <c r="D1639" s="53" t="s">
        <v>24</v>
      </c>
      <c r="E1639" s="53" t="s">
        <v>460</v>
      </c>
      <c r="F1639" t="str">
        <f t="shared" si="22"/>
        <v>4466346996,88</v>
      </c>
      <c r="G1639" t="s">
        <v>2203</v>
      </c>
      <c r="H1639" t="s">
        <v>2248</v>
      </c>
      <c r="I1639" t="s">
        <v>2273</v>
      </c>
    </row>
    <row r="1640" spans="1:9" hidden="1" outlineLevel="1" x14ac:dyDescent="0.2">
      <c r="A1640" s="212" t="s">
        <v>3012</v>
      </c>
      <c r="B1640" s="164">
        <v>44663</v>
      </c>
      <c r="C1640" s="52">
        <v>572.69000000000005</v>
      </c>
      <c r="D1640" s="53" t="s">
        <v>77</v>
      </c>
      <c r="E1640" s="53" t="s">
        <v>153</v>
      </c>
      <c r="F1640" t="str">
        <f t="shared" si="22"/>
        <v>44663572,69</v>
      </c>
      <c r="G1640" t="s">
        <v>2206</v>
      </c>
      <c r="H1640" t="s">
        <v>2244</v>
      </c>
      <c r="I1640" t="s">
        <v>2209</v>
      </c>
    </row>
    <row r="1641" spans="1:9" hidden="1" outlineLevel="1" x14ac:dyDescent="0.2">
      <c r="A1641" s="212" t="s">
        <v>3012</v>
      </c>
      <c r="B1641" s="164">
        <v>44663</v>
      </c>
      <c r="C1641" s="52">
        <v>3933</v>
      </c>
      <c r="D1641" s="53" t="s">
        <v>461</v>
      </c>
      <c r="E1641" s="53" t="s">
        <v>462</v>
      </c>
      <c r="F1641" t="str">
        <f t="shared" si="22"/>
        <v>446633933</v>
      </c>
      <c r="G1641" t="s">
        <v>2213</v>
      </c>
      <c r="H1641" t="s">
        <v>2248</v>
      </c>
      <c r="I1641" t="s">
        <v>2213</v>
      </c>
    </row>
    <row r="1642" spans="1:9" hidden="1" outlineLevel="1" x14ac:dyDescent="0.2">
      <c r="A1642" s="212" t="s">
        <v>3012</v>
      </c>
      <c r="B1642" s="164">
        <v>44663</v>
      </c>
      <c r="C1642" s="52">
        <v>8390.36</v>
      </c>
      <c r="D1642" s="53" t="s">
        <v>25</v>
      </c>
      <c r="E1642" s="53" t="s">
        <v>463</v>
      </c>
      <c r="F1642" t="str">
        <f t="shared" si="22"/>
        <v>446638390,36</v>
      </c>
      <c r="G1642" t="s">
        <v>2221</v>
      </c>
      <c r="H1642" t="s">
        <v>2248</v>
      </c>
      <c r="I1642" t="s">
        <v>2267</v>
      </c>
    </row>
    <row r="1643" spans="1:9" hidden="1" outlineLevel="1" x14ac:dyDescent="0.2">
      <c r="A1643" s="212" t="s">
        <v>3012</v>
      </c>
      <c r="B1643" s="164">
        <v>44662</v>
      </c>
      <c r="C1643" s="52">
        <v>36004</v>
      </c>
      <c r="D1643" s="53" t="s">
        <v>309</v>
      </c>
      <c r="E1643" s="53" t="s">
        <v>464</v>
      </c>
      <c r="F1643" t="str">
        <f t="shared" si="22"/>
        <v>4466236004</v>
      </c>
      <c r="G1643" t="s">
        <v>2209</v>
      </c>
      <c r="H1643" t="s">
        <v>2244</v>
      </c>
      <c r="I1643" t="s">
        <v>2209</v>
      </c>
    </row>
    <row r="1644" spans="1:9" hidden="1" outlineLevel="1" x14ac:dyDescent="0.2">
      <c r="A1644" s="212" t="s">
        <v>3012</v>
      </c>
      <c r="B1644" s="164">
        <v>44662</v>
      </c>
      <c r="C1644" s="52">
        <v>104812.71</v>
      </c>
      <c r="D1644" s="53" t="s">
        <v>28</v>
      </c>
      <c r="E1644" s="53" t="s">
        <v>465</v>
      </c>
      <c r="F1644" t="str">
        <f t="shared" si="22"/>
        <v>44662104812,71</v>
      </c>
      <c r="G1644" t="s">
        <v>2236</v>
      </c>
      <c r="H1644" t="s">
        <v>2248</v>
      </c>
      <c r="I1644" t="s">
        <v>2236</v>
      </c>
    </row>
    <row r="1645" spans="1:9" hidden="1" outlineLevel="1" x14ac:dyDescent="0.2">
      <c r="A1645" s="212" t="s">
        <v>3012</v>
      </c>
      <c r="B1645" s="164">
        <v>44662</v>
      </c>
      <c r="C1645" s="52">
        <v>50000</v>
      </c>
      <c r="D1645" s="53" t="s">
        <v>28</v>
      </c>
      <c r="E1645" s="53" t="s">
        <v>466</v>
      </c>
      <c r="F1645" t="str">
        <f t="shared" si="22"/>
        <v>4466250000</v>
      </c>
      <c r="G1645" t="s">
        <v>2236</v>
      </c>
      <c r="H1645" t="s">
        <v>2248</v>
      </c>
      <c r="I1645" t="s">
        <v>2236</v>
      </c>
    </row>
    <row r="1646" spans="1:9" hidden="1" outlineLevel="1" x14ac:dyDescent="0.2">
      <c r="A1646" s="212" t="s">
        <v>3012</v>
      </c>
      <c r="B1646" s="164">
        <v>44662</v>
      </c>
      <c r="C1646" s="52">
        <v>4031.36</v>
      </c>
      <c r="D1646" s="53" t="s">
        <v>7</v>
      </c>
      <c r="E1646" s="53" t="s">
        <v>467</v>
      </c>
      <c r="F1646" t="str">
        <f t="shared" si="22"/>
        <v>446624031,36</v>
      </c>
      <c r="G1646" t="s">
        <v>2426</v>
      </c>
      <c r="H1646" t="s">
        <v>2248</v>
      </c>
      <c r="I1646" t="s">
        <v>2427</v>
      </c>
    </row>
    <row r="1647" spans="1:9" hidden="1" outlineLevel="1" x14ac:dyDescent="0.2">
      <c r="A1647" s="212" t="s">
        <v>3012</v>
      </c>
      <c r="B1647" s="164">
        <v>44662</v>
      </c>
      <c r="C1647" s="52">
        <v>150000</v>
      </c>
      <c r="D1647" s="53" t="s">
        <v>28</v>
      </c>
      <c r="E1647" s="53" t="s">
        <v>468</v>
      </c>
      <c r="F1647" t="str">
        <f t="shared" si="22"/>
        <v>44662150000</v>
      </c>
      <c r="G1647" t="s">
        <v>2236</v>
      </c>
      <c r="H1647" t="s">
        <v>2248</v>
      </c>
      <c r="I1647" t="s">
        <v>2236</v>
      </c>
    </row>
    <row r="1648" spans="1:9" hidden="1" outlineLevel="1" x14ac:dyDescent="0.2">
      <c r="A1648" s="212" t="s">
        <v>3012</v>
      </c>
      <c r="B1648" s="164">
        <v>44659</v>
      </c>
      <c r="C1648" s="52">
        <v>25000</v>
      </c>
      <c r="D1648" s="53" t="s">
        <v>327</v>
      </c>
      <c r="E1648" s="53" t="s">
        <v>469</v>
      </c>
      <c r="F1648" t="str">
        <f t="shared" si="22"/>
        <v>4465925000</v>
      </c>
      <c r="G1648" t="s">
        <v>2213</v>
      </c>
      <c r="H1648" t="s">
        <v>2248</v>
      </c>
      <c r="I1648" t="s">
        <v>2213</v>
      </c>
    </row>
    <row r="1649" spans="1:9" hidden="1" outlineLevel="1" x14ac:dyDescent="0.2">
      <c r="A1649" s="212" t="s">
        <v>3012</v>
      </c>
      <c r="B1649" s="164">
        <v>44659</v>
      </c>
      <c r="C1649" s="52">
        <v>100000</v>
      </c>
      <c r="D1649" s="53" t="s">
        <v>28</v>
      </c>
      <c r="E1649" s="53" t="s">
        <v>470</v>
      </c>
      <c r="F1649" t="str">
        <f t="shared" si="22"/>
        <v>44659100000</v>
      </c>
      <c r="G1649" t="s">
        <v>2236</v>
      </c>
      <c r="H1649" t="s">
        <v>2248</v>
      </c>
      <c r="I1649" t="s">
        <v>2236</v>
      </c>
    </row>
    <row r="1650" spans="1:9" hidden="1" outlineLevel="1" x14ac:dyDescent="0.2">
      <c r="A1650" s="212" t="s">
        <v>3012</v>
      </c>
      <c r="B1650" s="164">
        <v>44659</v>
      </c>
      <c r="C1650" s="52">
        <v>9432.24</v>
      </c>
      <c r="D1650" s="53" t="s">
        <v>112</v>
      </c>
      <c r="E1650" s="53" t="s">
        <v>471</v>
      </c>
      <c r="F1650" t="str">
        <f t="shared" si="22"/>
        <v>446599432,24</v>
      </c>
      <c r="G1650" t="s">
        <v>2233</v>
      </c>
      <c r="H1650" t="s">
        <v>2248</v>
      </c>
      <c r="I1650" t="s">
        <v>2269</v>
      </c>
    </row>
    <row r="1651" spans="1:9" hidden="1" outlineLevel="1" x14ac:dyDescent="0.2">
      <c r="A1651" s="212" t="s">
        <v>3012</v>
      </c>
      <c r="B1651" s="164">
        <v>44659</v>
      </c>
      <c r="C1651" s="52">
        <v>40000</v>
      </c>
      <c r="D1651" s="53" t="s">
        <v>32</v>
      </c>
      <c r="E1651" s="53" t="s">
        <v>370</v>
      </c>
      <c r="F1651" t="str">
        <f t="shared" si="22"/>
        <v>4465940000</v>
      </c>
      <c r="G1651" t="s">
        <v>2222</v>
      </c>
      <c r="H1651" t="s">
        <v>2248</v>
      </c>
      <c r="I1651" t="s">
        <v>2269</v>
      </c>
    </row>
    <row r="1652" spans="1:9" hidden="1" outlineLevel="1" x14ac:dyDescent="0.2">
      <c r="A1652" s="212" t="s">
        <v>3012</v>
      </c>
      <c r="B1652" s="164">
        <v>44659</v>
      </c>
      <c r="C1652" s="52">
        <v>10000</v>
      </c>
      <c r="D1652" s="53" t="s">
        <v>17</v>
      </c>
      <c r="E1652" s="53" t="s">
        <v>472</v>
      </c>
      <c r="F1652" t="str">
        <f t="shared" si="22"/>
        <v>4465910000</v>
      </c>
      <c r="G1652" t="s">
        <v>2240</v>
      </c>
      <c r="H1652" t="s">
        <v>2248</v>
      </c>
      <c r="I1652" t="s">
        <v>2267</v>
      </c>
    </row>
    <row r="1653" spans="1:9" hidden="1" outlineLevel="1" x14ac:dyDescent="0.2">
      <c r="A1653" s="212" t="s">
        <v>3012</v>
      </c>
      <c r="B1653" s="164">
        <v>44659</v>
      </c>
      <c r="C1653" s="52">
        <v>34806.5</v>
      </c>
      <c r="D1653" s="53" t="s">
        <v>72</v>
      </c>
      <c r="E1653" s="53" t="s">
        <v>473</v>
      </c>
      <c r="F1653" t="str">
        <f t="shared" si="22"/>
        <v>4465934806,5</v>
      </c>
      <c r="G1653" t="s">
        <v>2205</v>
      </c>
      <c r="H1653" t="s">
        <v>2244</v>
      </c>
      <c r="I1653" t="s">
        <v>2209</v>
      </c>
    </row>
    <row r="1654" spans="1:9" hidden="1" outlineLevel="1" x14ac:dyDescent="0.2">
      <c r="A1654" s="212" t="s">
        <v>3012</v>
      </c>
      <c r="B1654" s="164">
        <v>44659</v>
      </c>
      <c r="C1654" s="52">
        <v>2734</v>
      </c>
      <c r="D1654" s="53" t="s">
        <v>72</v>
      </c>
      <c r="E1654" s="53" t="s">
        <v>474</v>
      </c>
      <c r="F1654" t="str">
        <f t="shared" si="22"/>
        <v>446592734</v>
      </c>
      <c r="G1654" t="s">
        <v>2211</v>
      </c>
      <c r="H1654" t="s">
        <v>2245</v>
      </c>
      <c r="I1654" t="s">
        <v>2271</v>
      </c>
    </row>
    <row r="1655" spans="1:9" hidden="1" outlineLevel="1" x14ac:dyDescent="0.2">
      <c r="A1655" s="212" t="s">
        <v>3012</v>
      </c>
      <c r="B1655" s="164">
        <v>44658</v>
      </c>
      <c r="C1655" s="52">
        <v>70000</v>
      </c>
      <c r="D1655" s="53" t="s">
        <v>253</v>
      </c>
      <c r="E1655" s="53" t="s">
        <v>475</v>
      </c>
      <c r="F1655" t="str">
        <f t="shared" si="22"/>
        <v>4465870000</v>
      </c>
      <c r="G1655" t="s">
        <v>2202</v>
      </c>
      <c r="H1655" t="s">
        <v>2248</v>
      </c>
      <c r="I1655" t="s">
        <v>2268</v>
      </c>
    </row>
    <row r="1656" spans="1:9" hidden="1" outlineLevel="1" x14ac:dyDescent="0.2">
      <c r="A1656" s="212" t="s">
        <v>3012</v>
      </c>
      <c r="B1656" s="164">
        <v>44656</v>
      </c>
      <c r="C1656" s="52">
        <v>200</v>
      </c>
      <c r="D1656" s="53" t="s">
        <v>7</v>
      </c>
      <c r="E1656" s="53" t="s">
        <v>476</v>
      </c>
      <c r="F1656" t="str">
        <f t="shared" si="22"/>
        <v>44656200</v>
      </c>
      <c r="G1656" t="s">
        <v>2204</v>
      </c>
      <c r="H1656" t="s">
        <v>2248</v>
      </c>
      <c r="I1656" t="s">
        <v>2262</v>
      </c>
    </row>
    <row r="1657" spans="1:9" hidden="1" outlineLevel="1" x14ac:dyDescent="0.2">
      <c r="A1657" s="212" t="s">
        <v>3012</v>
      </c>
      <c r="B1657" s="164">
        <v>44656</v>
      </c>
      <c r="C1657" s="52">
        <v>50000</v>
      </c>
      <c r="D1657" s="53" t="s">
        <v>14</v>
      </c>
      <c r="E1657" s="53" t="s">
        <v>477</v>
      </c>
      <c r="F1657" t="str">
        <f t="shared" si="22"/>
        <v>4465650000</v>
      </c>
      <c r="G1657" t="s">
        <v>2201</v>
      </c>
      <c r="H1657" t="s">
        <v>2248</v>
      </c>
      <c r="I1657" t="s">
        <v>2265</v>
      </c>
    </row>
    <row r="1658" spans="1:9" hidden="1" outlineLevel="1" x14ac:dyDescent="0.2">
      <c r="A1658" s="212" t="s">
        <v>3012</v>
      </c>
      <c r="B1658" s="164">
        <v>44656</v>
      </c>
      <c r="C1658" s="52">
        <v>50000</v>
      </c>
      <c r="D1658" s="53" t="s">
        <v>32</v>
      </c>
      <c r="E1658" s="53" t="s">
        <v>478</v>
      </c>
      <c r="F1658" t="str">
        <f t="shared" si="22"/>
        <v>4465650000</v>
      </c>
      <c r="G1658" t="s">
        <v>2222</v>
      </c>
      <c r="H1658" t="s">
        <v>2248</v>
      </c>
      <c r="I1658" t="s">
        <v>2269</v>
      </c>
    </row>
    <row r="1659" spans="1:9" hidden="1" outlineLevel="1" x14ac:dyDescent="0.2">
      <c r="A1659" s="212" t="s">
        <v>3012</v>
      </c>
      <c r="B1659" s="164">
        <v>44656</v>
      </c>
      <c r="C1659" s="52">
        <v>50001</v>
      </c>
      <c r="D1659" s="53" t="s">
        <v>7</v>
      </c>
      <c r="E1659" s="53" t="s">
        <v>479</v>
      </c>
      <c r="F1659" t="str">
        <f t="shared" si="22"/>
        <v>4465650001</v>
      </c>
      <c r="G1659" t="s">
        <v>2209</v>
      </c>
      <c r="H1659" t="s">
        <v>2244</v>
      </c>
      <c r="I1659" t="s">
        <v>2209</v>
      </c>
    </row>
    <row r="1660" spans="1:9" hidden="1" outlineLevel="1" x14ac:dyDescent="0.2">
      <c r="A1660" s="212" t="s">
        <v>3012</v>
      </c>
      <c r="B1660" s="164">
        <v>44655</v>
      </c>
      <c r="C1660" s="52">
        <v>15000</v>
      </c>
      <c r="D1660" s="53" t="s">
        <v>32</v>
      </c>
      <c r="E1660" s="53" t="s">
        <v>478</v>
      </c>
      <c r="F1660" t="str">
        <f t="shared" ref="F1660:F1723" si="23">B1660&amp;C1660</f>
        <v>4465515000</v>
      </c>
      <c r="G1660" t="s">
        <v>2222</v>
      </c>
      <c r="H1660" t="s">
        <v>2248</v>
      </c>
      <c r="I1660" t="s">
        <v>2269</v>
      </c>
    </row>
    <row r="1661" spans="1:9" hidden="1" outlineLevel="1" x14ac:dyDescent="0.2">
      <c r="A1661" s="212" t="s">
        <v>3012</v>
      </c>
      <c r="B1661" s="164">
        <v>44655</v>
      </c>
      <c r="C1661" s="52">
        <v>38200</v>
      </c>
      <c r="D1661" s="53" t="s">
        <v>480</v>
      </c>
      <c r="E1661" s="53" t="s">
        <v>481</v>
      </c>
      <c r="F1661" t="str">
        <f t="shared" si="23"/>
        <v>4465538200</v>
      </c>
      <c r="G1661" t="s">
        <v>2225</v>
      </c>
      <c r="H1661" t="s">
        <v>2225</v>
      </c>
      <c r="I1661" t="s">
        <v>2270</v>
      </c>
    </row>
    <row r="1662" spans="1:9" hidden="1" outlineLevel="1" x14ac:dyDescent="0.2">
      <c r="A1662" s="212" t="s">
        <v>3012</v>
      </c>
      <c r="B1662" s="164">
        <v>44655</v>
      </c>
      <c r="C1662" s="52">
        <v>248.21</v>
      </c>
      <c r="D1662" s="53" t="s">
        <v>7</v>
      </c>
      <c r="E1662" s="53" t="s">
        <v>482</v>
      </c>
      <c r="F1662" t="str">
        <f t="shared" si="23"/>
        <v>44655248,21</v>
      </c>
      <c r="G1662" t="s">
        <v>2204</v>
      </c>
      <c r="H1662" t="s">
        <v>2248</v>
      </c>
      <c r="I1662" t="s">
        <v>2262</v>
      </c>
    </row>
    <row r="1663" spans="1:9" hidden="1" outlineLevel="1" x14ac:dyDescent="0.2">
      <c r="A1663" s="212" t="s">
        <v>3012</v>
      </c>
      <c r="B1663" s="164">
        <v>44655</v>
      </c>
      <c r="C1663" s="52">
        <v>300</v>
      </c>
      <c r="D1663" s="53" t="s">
        <v>7</v>
      </c>
      <c r="E1663" s="53" t="s">
        <v>483</v>
      </c>
      <c r="F1663" t="str">
        <f t="shared" si="23"/>
        <v>44655300</v>
      </c>
      <c r="G1663" t="s">
        <v>2204</v>
      </c>
      <c r="H1663" t="s">
        <v>2248</v>
      </c>
      <c r="I1663" t="s">
        <v>2262</v>
      </c>
    </row>
    <row r="1664" spans="1:9" hidden="1" outlineLevel="1" x14ac:dyDescent="0.2">
      <c r="A1664" s="212" t="s">
        <v>3012</v>
      </c>
      <c r="B1664" s="164">
        <v>44655</v>
      </c>
      <c r="C1664" s="52">
        <v>20000</v>
      </c>
      <c r="D1664" s="53" t="s">
        <v>7</v>
      </c>
      <c r="E1664" s="53" t="s">
        <v>484</v>
      </c>
      <c r="F1664" t="str">
        <f t="shared" si="23"/>
        <v>4465520000</v>
      </c>
      <c r="G1664" t="s">
        <v>2238</v>
      </c>
      <c r="H1664" t="s">
        <v>2246</v>
      </c>
      <c r="I1664" t="s">
        <v>2266</v>
      </c>
    </row>
    <row r="1665" spans="1:9" hidden="1" outlineLevel="1" x14ac:dyDescent="0.2">
      <c r="A1665" s="212" t="s">
        <v>3012</v>
      </c>
      <c r="B1665" s="164">
        <v>44655</v>
      </c>
      <c r="C1665" s="52">
        <v>62052</v>
      </c>
      <c r="D1665" s="53" t="s">
        <v>7</v>
      </c>
      <c r="E1665" s="53" t="s">
        <v>485</v>
      </c>
      <c r="F1665" t="str">
        <f t="shared" si="23"/>
        <v>4465562052</v>
      </c>
      <c r="G1665" t="s">
        <v>2209</v>
      </c>
      <c r="H1665" t="s">
        <v>2244</v>
      </c>
      <c r="I1665" t="s">
        <v>2209</v>
      </c>
    </row>
    <row r="1666" spans="1:9" hidden="1" outlineLevel="1" x14ac:dyDescent="0.2">
      <c r="A1666" s="212" t="s">
        <v>3012</v>
      </c>
      <c r="B1666" s="164">
        <v>44652</v>
      </c>
      <c r="C1666" s="52">
        <v>990</v>
      </c>
      <c r="D1666" s="53" t="s">
        <v>7</v>
      </c>
      <c r="E1666" s="53" t="s">
        <v>486</v>
      </c>
      <c r="F1666" t="str">
        <f t="shared" si="23"/>
        <v>44652990</v>
      </c>
      <c r="G1666" t="s">
        <v>2204</v>
      </c>
      <c r="H1666" t="s">
        <v>2248</v>
      </c>
      <c r="I1666" t="s">
        <v>2262</v>
      </c>
    </row>
    <row r="1667" spans="1:9" hidden="1" outlineLevel="1" x14ac:dyDescent="0.2">
      <c r="A1667" s="212" t="s">
        <v>3012</v>
      </c>
      <c r="B1667" s="164">
        <v>44652</v>
      </c>
      <c r="C1667" s="52">
        <v>3000</v>
      </c>
      <c r="D1667" s="53" t="s">
        <v>72</v>
      </c>
      <c r="E1667" s="53" t="s">
        <v>342</v>
      </c>
      <c r="F1667" t="str">
        <f t="shared" si="23"/>
        <v>446523000</v>
      </c>
      <c r="G1667" t="s">
        <v>2208</v>
      </c>
      <c r="H1667" t="s">
        <v>2245</v>
      </c>
      <c r="I1667" t="s">
        <v>2213</v>
      </c>
    </row>
    <row r="1668" spans="1:9" hidden="1" outlineLevel="1" x14ac:dyDescent="0.2">
      <c r="A1668" s="212" t="s">
        <v>3011</v>
      </c>
      <c r="B1668" s="164">
        <v>44651</v>
      </c>
      <c r="C1668" s="52">
        <v>9550</v>
      </c>
      <c r="D1668" s="53" t="s">
        <v>480</v>
      </c>
      <c r="E1668" s="53" t="s">
        <v>487</v>
      </c>
      <c r="F1668" t="str">
        <f t="shared" si="23"/>
        <v>446519550</v>
      </c>
      <c r="G1668" t="s">
        <v>2225</v>
      </c>
      <c r="H1668" t="s">
        <v>2225</v>
      </c>
      <c r="I1668" t="s">
        <v>2270</v>
      </c>
    </row>
    <row r="1669" spans="1:9" hidden="1" outlineLevel="1" x14ac:dyDescent="0.2">
      <c r="A1669" s="212" t="s">
        <v>3011</v>
      </c>
      <c r="B1669" s="164">
        <v>44651</v>
      </c>
      <c r="C1669" s="52">
        <v>950</v>
      </c>
      <c r="D1669" s="53" t="s">
        <v>7</v>
      </c>
      <c r="E1669" s="53" t="s">
        <v>488</v>
      </c>
      <c r="F1669" t="str">
        <f t="shared" si="23"/>
        <v>44651950</v>
      </c>
      <c r="G1669" t="s">
        <v>2204</v>
      </c>
      <c r="H1669" t="s">
        <v>2248</v>
      </c>
      <c r="I1669" t="s">
        <v>2262</v>
      </c>
    </row>
    <row r="1670" spans="1:9" hidden="1" outlineLevel="1" x14ac:dyDescent="0.2">
      <c r="A1670" s="212" t="s">
        <v>3011</v>
      </c>
      <c r="B1670" s="164">
        <v>44650</v>
      </c>
      <c r="C1670" s="52">
        <v>25000</v>
      </c>
      <c r="D1670" s="53" t="s">
        <v>32</v>
      </c>
      <c r="E1670" s="53" t="s">
        <v>478</v>
      </c>
      <c r="F1670" t="str">
        <f t="shared" si="23"/>
        <v>4465025000</v>
      </c>
      <c r="G1670" t="s">
        <v>2222</v>
      </c>
      <c r="H1670" t="s">
        <v>2248</v>
      </c>
      <c r="I1670" t="s">
        <v>2269</v>
      </c>
    </row>
    <row r="1671" spans="1:9" hidden="1" outlineLevel="1" x14ac:dyDescent="0.2">
      <c r="A1671" s="212" t="s">
        <v>3011</v>
      </c>
      <c r="B1671" s="164">
        <v>44650</v>
      </c>
      <c r="C1671" s="52">
        <v>60000</v>
      </c>
      <c r="D1671" s="53" t="s">
        <v>28</v>
      </c>
      <c r="E1671" s="53" t="s">
        <v>489</v>
      </c>
      <c r="F1671" t="str">
        <f t="shared" si="23"/>
        <v>4465060000</v>
      </c>
      <c r="G1671" t="s">
        <v>2236</v>
      </c>
      <c r="H1671" t="s">
        <v>2248</v>
      </c>
      <c r="I1671" t="s">
        <v>2236</v>
      </c>
    </row>
    <row r="1672" spans="1:9" hidden="1" outlineLevel="1" x14ac:dyDescent="0.2">
      <c r="A1672" s="212" t="s">
        <v>3011</v>
      </c>
      <c r="B1672" s="164">
        <v>44648</v>
      </c>
      <c r="C1672" s="52">
        <v>49179.37</v>
      </c>
      <c r="D1672" s="53" t="s">
        <v>28</v>
      </c>
      <c r="E1672" s="53" t="s">
        <v>490</v>
      </c>
      <c r="F1672" t="str">
        <f t="shared" si="23"/>
        <v>4464849179,37</v>
      </c>
      <c r="G1672" t="s">
        <v>2236</v>
      </c>
      <c r="H1672" t="s">
        <v>2248</v>
      </c>
      <c r="I1672" t="s">
        <v>2236</v>
      </c>
    </row>
    <row r="1673" spans="1:9" hidden="1" outlineLevel="1" x14ac:dyDescent="0.2">
      <c r="A1673" s="212" t="s">
        <v>3011</v>
      </c>
      <c r="B1673" s="164">
        <v>44648</v>
      </c>
      <c r="C1673" s="52">
        <v>40000</v>
      </c>
      <c r="D1673" s="53" t="s">
        <v>28</v>
      </c>
      <c r="E1673" s="53" t="s">
        <v>491</v>
      </c>
      <c r="F1673" t="str">
        <f t="shared" si="23"/>
        <v>4464840000</v>
      </c>
      <c r="G1673" t="s">
        <v>2236</v>
      </c>
      <c r="H1673" t="s">
        <v>2248</v>
      </c>
      <c r="I1673" t="s">
        <v>2236</v>
      </c>
    </row>
    <row r="1674" spans="1:9" hidden="1" outlineLevel="1" x14ac:dyDescent="0.2">
      <c r="A1674" s="212" t="s">
        <v>3011</v>
      </c>
      <c r="B1674" s="164">
        <v>44645</v>
      </c>
      <c r="C1674" s="52">
        <v>5000</v>
      </c>
      <c r="D1674" s="53" t="s">
        <v>47</v>
      </c>
      <c r="E1674" s="53" t="s">
        <v>492</v>
      </c>
      <c r="F1674" t="str">
        <f t="shared" si="23"/>
        <v>446455000</v>
      </c>
      <c r="G1674" t="s">
        <v>2224</v>
      </c>
      <c r="H1674" t="s">
        <v>2248</v>
      </c>
      <c r="I1674" t="s">
        <v>2427</v>
      </c>
    </row>
    <row r="1675" spans="1:9" hidden="1" outlineLevel="1" x14ac:dyDescent="0.2">
      <c r="A1675" s="212" t="s">
        <v>3011</v>
      </c>
      <c r="B1675" s="164">
        <v>44645</v>
      </c>
      <c r="C1675" s="52">
        <v>70000</v>
      </c>
      <c r="D1675" s="53" t="s">
        <v>28</v>
      </c>
      <c r="E1675" s="53" t="s">
        <v>493</v>
      </c>
      <c r="F1675" t="str">
        <f t="shared" si="23"/>
        <v>4464570000</v>
      </c>
      <c r="G1675" t="s">
        <v>2236</v>
      </c>
      <c r="H1675" t="s">
        <v>2248</v>
      </c>
      <c r="I1675" t="s">
        <v>2236</v>
      </c>
    </row>
    <row r="1676" spans="1:9" hidden="1" outlineLevel="1" x14ac:dyDescent="0.2">
      <c r="A1676" s="212" t="s">
        <v>3011</v>
      </c>
      <c r="B1676" s="164">
        <v>44643</v>
      </c>
      <c r="C1676" s="52">
        <v>120000</v>
      </c>
      <c r="D1676" s="53" t="s">
        <v>28</v>
      </c>
      <c r="E1676" s="53" t="s">
        <v>494</v>
      </c>
      <c r="F1676" t="str">
        <f t="shared" si="23"/>
        <v>44643120000</v>
      </c>
      <c r="G1676" t="s">
        <v>2236</v>
      </c>
      <c r="H1676" t="s">
        <v>2248</v>
      </c>
      <c r="I1676" t="s">
        <v>2236</v>
      </c>
    </row>
    <row r="1677" spans="1:9" hidden="1" outlineLevel="1" x14ac:dyDescent="0.2">
      <c r="A1677" s="212" t="s">
        <v>3011</v>
      </c>
      <c r="B1677" s="164">
        <v>44643</v>
      </c>
      <c r="C1677" s="52">
        <v>100000</v>
      </c>
      <c r="D1677" s="53" t="s">
        <v>32</v>
      </c>
      <c r="E1677" s="53" t="s">
        <v>478</v>
      </c>
      <c r="F1677" t="str">
        <f t="shared" si="23"/>
        <v>44643100000</v>
      </c>
      <c r="G1677" t="s">
        <v>2222</v>
      </c>
      <c r="H1677" t="s">
        <v>2248</v>
      </c>
      <c r="I1677" t="s">
        <v>2269</v>
      </c>
    </row>
    <row r="1678" spans="1:9" hidden="1" outlineLevel="1" x14ac:dyDescent="0.2">
      <c r="A1678" s="212" t="s">
        <v>3011</v>
      </c>
      <c r="B1678" s="164">
        <v>44643</v>
      </c>
      <c r="C1678" s="52">
        <v>35000</v>
      </c>
      <c r="D1678" s="53" t="s">
        <v>306</v>
      </c>
      <c r="E1678" s="53" t="s">
        <v>495</v>
      </c>
      <c r="F1678" t="str">
        <f t="shared" si="23"/>
        <v>4464335000</v>
      </c>
      <c r="G1678" t="s">
        <v>2213</v>
      </c>
      <c r="H1678" t="s">
        <v>2248</v>
      </c>
      <c r="I1678" t="s">
        <v>2213</v>
      </c>
    </row>
    <row r="1679" spans="1:9" hidden="1" outlineLevel="1" x14ac:dyDescent="0.2">
      <c r="A1679" s="212" t="s">
        <v>3011</v>
      </c>
      <c r="B1679" s="164">
        <v>44641</v>
      </c>
      <c r="C1679" s="52">
        <v>2500</v>
      </c>
      <c r="D1679" s="53" t="s">
        <v>5</v>
      </c>
      <c r="E1679" s="53" t="s">
        <v>496</v>
      </c>
      <c r="F1679" t="str">
        <f t="shared" si="23"/>
        <v>446412500</v>
      </c>
      <c r="G1679" t="s">
        <v>2240</v>
      </c>
      <c r="H1679" t="s">
        <v>2248</v>
      </c>
      <c r="I1679" t="s">
        <v>2267</v>
      </c>
    </row>
    <row r="1680" spans="1:9" hidden="1" outlineLevel="1" x14ac:dyDescent="0.2">
      <c r="A1680" s="212" t="s">
        <v>3011</v>
      </c>
      <c r="B1680" s="164">
        <v>44641</v>
      </c>
      <c r="C1680" s="52">
        <v>8910</v>
      </c>
      <c r="D1680" s="53" t="s">
        <v>5</v>
      </c>
      <c r="E1680" s="53" t="s">
        <v>497</v>
      </c>
      <c r="F1680" t="str">
        <f t="shared" si="23"/>
        <v>446418910</v>
      </c>
      <c r="G1680" t="s">
        <v>2240</v>
      </c>
      <c r="H1680" t="s">
        <v>2248</v>
      </c>
      <c r="I1680" t="s">
        <v>2267</v>
      </c>
    </row>
    <row r="1681" spans="1:9" hidden="1" outlineLevel="1" x14ac:dyDescent="0.2">
      <c r="A1681" s="212" t="s">
        <v>3011</v>
      </c>
      <c r="B1681" s="164">
        <v>44641</v>
      </c>
      <c r="C1681" s="52">
        <v>7470.13</v>
      </c>
      <c r="D1681" s="53" t="s">
        <v>498</v>
      </c>
      <c r="E1681" s="53" t="s">
        <v>499</v>
      </c>
      <c r="F1681" t="str">
        <f t="shared" si="23"/>
        <v>446417470,13</v>
      </c>
      <c r="G1681" t="s">
        <v>2221</v>
      </c>
      <c r="H1681" t="s">
        <v>2248</v>
      </c>
      <c r="I1681" t="s">
        <v>2267</v>
      </c>
    </row>
    <row r="1682" spans="1:9" hidden="1" outlineLevel="1" x14ac:dyDescent="0.2">
      <c r="A1682" s="212" t="s">
        <v>3011</v>
      </c>
      <c r="B1682" s="164">
        <v>44641</v>
      </c>
      <c r="C1682" s="52">
        <v>72500</v>
      </c>
      <c r="D1682" s="53" t="s">
        <v>500</v>
      </c>
      <c r="E1682" s="53" t="s">
        <v>501</v>
      </c>
      <c r="F1682" t="str">
        <f t="shared" si="23"/>
        <v>4464172500</v>
      </c>
      <c r="G1682" t="s">
        <v>2201</v>
      </c>
      <c r="H1682" t="s">
        <v>2248</v>
      </c>
      <c r="I1682" t="s">
        <v>2265</v>
      </c>
    </row>
    <row r="1683" spans="1:9" hidden="1" outlineLevel="1" x14ac:dyDescent="0.2">
      <c r="A1683" s="212" t="s">
        <v>3011</v>
      </c>
      <c r="B1683" s="164">
        <v>44639</v>
      </c>
      <c r="C1683" s="52">
        <v>7203.33</v>
      </c>
      <c r="D1683" s="53" t="s">
        <v>7</v>
      </c>
      <c r="E1683" s="53" t="s">
        <v>502</v>
      </c>
      <c r="F1683" t="str">
        <f t="shared" si="23"/>
        <v>446397203,33</v>
      </c>
      <c r="G1683" t="s">
        <v>2426</v>
      </c>
      <c r="H1683" t="s">
        <v>2248</v>
      </c>
      <c r="I1683" t="s">
        <v>2427</v>
      </c>
    </row>
    <row r="1684" spans="1:9" hidden="1" outlineLevel="1" x14ac:dyDescent="0.2">
      <c r="A1684" s="212" t="s">
        <v>3011</v>
      </c>
      <c r="B1684" s="164">
        <v>44638</v>
      </c>
      <c r="C1684" s="52">
        <v>15000</v>
      </c>
      <c r="D1684" s="53" t="s">
        <v>503</v>
      </c>
      <c r="E1684" s="53" t="s">
        <v>504</v>
      </c>
      <c r="F1684" t="str">
        <f t="shared" si="23"/>
        <v>4463815000</v>
      </c>
      <c r="G1684" t="s">
        <v>2220</v>
      </c>
      <c r="H1684" t="s">
        <v>2245</v>
      </c>
      <c r="I1684" t="s">
        <v>2272</v>
      </c>
    </row>
    <row r="1685" spans="1:9" hidden="1" outlineLevel="1" x14ac:dyDescent="0.2">
      <c r="A1685" s="212" t="s">
        <v>3011</v>
      </c>
      <c r="B1685" s="164">
        <v>44637</v>
      </c>
      <c r="C1685" s="52">
        <v>15000</v>
      </c>
      <c r="D1685" s="53" t="s">
        <v>458</v>
      </c>
      <c r="E1685" s="53" t="s">
        <v>505</v>
      </c>
      <c r="F1685" t="str">
        <f t="shared" si="23"/>
        <v>4463715000</v>
      </c>
      <c r="G1685" t="s">
        <v>2220</v>
      </c>
      <c r="H1685" t="s">
        <v>2245</v>
      </c>
      <c r="I1685" t="s">
        <v>2272</v>
      </c>
    </row>
    <row r="1686" spans="1:9" hidden="1" outlineLevel="1" x14ac:dyDescent="0.2">
      <c r="A1686" s="212" t="s">
        <v>3011</v>
      </c>
      <c r="B1686" s="164">
        <v>44636</v>
      </c>
      <c r="C1686" s="52">
        <v>128</v>
      </c>
      <c r="D1686" s="53" t="s">
        <v>7</v>
      </c>
      <c r="E1686" s="53" t="s">
        <v>506</v>
      </c>
      <c r="F1686" t="str">
        <f t="shared" si="23"/>
        <v>44636128</v>
      </c>
      <c r="G1686" t="s">
        <v>2204</v>
      </c>
      <c r="H1686" t="s">
        <v>2248</v>
      </c>
      <c r="I1686" t="s">
        <v>2262</v>
      </c>
    </row>
    <row r="1687" spans="1:9" hidden="1" outlineLevel="1" x14ac:dyDescent="0.2">
      <c r="A1687" s="212" t="s">
        <v>3011</v>
      </c>
      <c r="B1687" s="164">
        <v>44636</v>
      </c>
      <c r="C1687" s="52">
        <v>30000</v>
      </c>
      <c r="D1687" s="53" t="s">
        <v>309</v>
      </c>
      <c r="E1687" s="53" t="s">
        <v>507</v>
      </c>
      <c r="F1687" t="str">
        <f t="shared" si="23"/>
        <v>4463630000</v>
      </c>
      <c r="G1687" t="s">
        <v>2209</v>
      </c>
      <c r="H1687" t="s">
        <v>2244</v>
      </c>
      <c r="I1687" t="s">
        <v>2209</v>
      </c>
    </row>
    <row r="1688" spans="1:9" hidden="1" outlineLevel="1" x14ac:dyDescent="0.2">
      <c r="A1688" s="212" t="s">
        <v>3011</v>
      </c>
      <c r="B1688" s="164">
        <v>44636</v>
      </c>
      <c r="C1688" s="52">
        <v>40000</v>
      </c>
      <c r="D1688" s="53" t="s">
        <v>7</v>
      </c>
      <c r="E1688" s="53" t="s">
        <v>508</v>
      </c>
      <c r="F1688" t="str">
        <f t="shared" si="23"/>
        <v>4463640000</v>
      </c>
      <c r="G1688" t="s">
        <v>2209</v>
      </c>
      <c r="H1688" t="s">
        <v>2244</v>
      </c>
      <c r="I1688" t="s">
        <v>2209</v>
      </c>
    </row>
    <row r="1689" spans="1:9" hidden="1" outlineLevel="1" x14ac:dyDescent="0.2">
      <c r="A1689" s="212" t="s">
        <v>3011</v>
      </c>
      <c r="B1689" s="164">
        <v>44636</v>
      </c>
      <c r="C1689" s="52">
        <v>20.399999999999999</v>
      </c>
      <c r="D1689" s="53" t="s">
        <v>7</v>
      </c>
      <c r="E1689" s="53" t="s">
        <v>509</v>
      </c>
      <c r="F1689" t="str">
        <f t="shared" si="23"/>
        <v>4463620,4</v>
      </c>
      <c r="G1689" t="s">
        <v>2204</v>
      </c>
      <c r="H1689" t="s">
        <v>2248</v>
      </c>
      <c r="I1689" t="s">
        <v>2262</v>
      </c>
    </row>
    <row r="1690" spans="1:9" hidden="1" outlineLevel="1" x14ac:dyDescent="0.2">
      <c r="A1690" s="212" t="s">
        <v>3011</v>
      </c>
      <c r="B1690" s="164">
        <v>44636</v>
      </c>
      <c r="C1690" s="52">
        <v>32000</v>
      </c>
      <c r="D1690" s="53" t="s">
        <v>7</v>
      </c>
      <c r="E1690" s="53" t="s">
        <v>510</v>
      </c>
      <c r="F1690" t="str">
        <f t="shared" si="23"/>
        <v>4463632000</v>
      </c>
      <c r="G1690" t="s">
        <v>2209</v>
      </c>
      <c r="H1690" t="s">
        <v>2244</v>
      </c>
      <c r="I1690" t="s">
        <v>2209</v>
      </c>
    </row>
    <row r="1691" spans="1:9" hidden="1" outlineLevel="1" x14ac:dyDescent="0.2">
      <c r="A1691" s="212" t="s">
        <v>3011</v>
      </c>
      <c r="B1691" s="165">
        <v>44636</v>
      </c>
      <c r="C1691" s="52">
        <v>5100</v>
      </c>
      <c r="D1691" s="53" t="s">
        <v>7</v>
      </c>
      <c r="E1691" s="53" t="s">
        <v>511</v>
      </c>
      <c r="F1691" t="str">
        <f t="shared" si="23"/>
        <v>446365100</v>
      </c>
      <c r="G1691" t="s">
        <v>2434</v>
      </c>
      <c r="H1691" t="s">
        <v>2244</v>
      </c>
      <c r="I1691" t="s">
        <v>2209</v>
      </c>
    </row>
    <row r="1692" spans="1:9" hidden="1" outlineLevel="1" x14ac:dyDescent="0.2">
      <c r="A1692" s="212" t="s">
        <v>3011</v>
      </c>
      <c r="B1692" s="164">
        <v>44636</v>
      </c>
      <c r="C1692" s="52">
        <v>913.5</v>
      </c>
      <c r="D1692" s="53" t="s">
        <v>7</v>
      </c>
      <c r="E1692" s="53" t="s">
        <v>12</v>
      </c>
      <c r="F1692" t="str">
        <f t="shared" si="23"/>
        <v>44636913,5</v>
      </c>
      <c r="G1692" t="s">
        <v>2204</v>
      </c>
      <c r="H1692" t="s">
        <v>2248</v>
      </c>
      <c r="I1692" t="s">
        <v>2262</v>
      </c>
    </row>
    <row r="1693" spans="1:9" hidden="1" outlineLevel="1" x14ac:dyDescent="0.2">
      <c r="A1693" s="212" t="s">
        <v>3011</v>
      </c>
      <c r="B1693" s="164">
        <v>44636</v>
      </c>
      <c r="C1693" s="52">
        <v>160</v>
      </c>
      <c r="D1693" s="53" t="s">
        <v>7</v>
      </c>
      <c r="E1693" s="53" t="s">
        <v>512</v>
      </c>
      <c r="F1693" t="str">
        <f t="shared" si="23"/>
        <v>44636160</v>
      </c>
      <c r="G1693" t="s">
        <v>2204</v>
      </c>
      <c r="H1693" t="s">
        <v>2248</v>
      </c>
      <c r="I1693" t="s">
        <v>2262</v>
      </c>
    </row>
    <row r="1694" spans="1:9" hidden="1" outlineLevel="1" x14ac:dyDescent="0.2">
      <c r="A1694" s="212" t="s">
        <v>3011</v>
      </c>
      <c r="B1694" s="165">
        <v>44636</v>
      </c>
      <c r="C1694" s="52">
        <v>1500</v>
      </c>
      <c r="D1694" s="53" t="s">
        <v>309</v>
      </c>
      <c r="E1694" s="53" t="s">
        <v>513</v>
      </c>
      <c r="F1694" t="str">
        <f t="shared" si="23"/>
        <v>446361500</v>
      </c>
      <c r="G1694" t="s">
        <v>2434</v>
      </c>
      <c r="H1694" t="s">
        <v>2244</v>
      </c>
      <c r="I1694" t="s">
        <v>2209</v>
      </c>
    </row>
    <row r="1695" spans="1:9" hidden="1" outlineLevel="1" x14ac:dyDescent="0.2">
      <c r="A1695" s="212" t="s">
        <v>3011</v>
      </c>
      <c r="B1695" s="164">
        <v>44634</v>
      </c>
      <c r="C1695" s="52">
        <v>60000</v>
      </c>
      <c r="D1695" s="53" t="s">
        <v>28</v>
      </c>
      <c r="E1695" s="53" t="s">
        <v>514</v>
      </c>
      <c r="F1695" t="str">
        <f t="shared" si="23"/>
        <v>4463460000</v>
      </c>
      <c r="G1695" t="s">
        <v>2236</v>
      </c>
      <c r="H1695" t="s">
        <v>2248</v>
      </c>
      <c r="I1695" t="s">
        <v>2236</v>
      </c>
    </row>
    <row r="1696" spans="1:9" hidden="1" outlineLevel="1" x14ac:dyDescent="0.2">
      <c r="A1696" s="212" t="s">
        <v>3011</v>
      </c>
      <c r="B1696" s="164">
        <v>44634</v>
      </c>
      <c r="C1696" s="52">
        <v>35000</v>
      </c>
      <c r="D1696" s="53" t="s">
        <v>306</v>
      </c>
      <c r="E1696" s="53" t="s">
        <v>495</v>
      </c>
      <c r="F1696" t="str">
        <f t="shared" si="23"/>
        <v>4463435000</v>
      </c>
      <c r="G1696" t="s">
        <v>2213</v>
      </c>
      <c r="H1696" t="s">
        <v>2248</v>
      </c>
      <c r="I1696" t="s">
        <v>2213</v>
      </c>
    </row>
    <row r="1697" spans="1:9" hidden="1" outlineLevel="1" x14ac:dyDescent="0.2">
      <c r="A1697" s="212" t="s">
        <v>3011</v>
      </c>
      <c r="B1697" s="164">
        <v>44634</v>
      </c>
      <c r="C1697" s="52">
        <v>40000</v>
      </c>
      <c r="D1697" s="53" t="s">
        <v>32</v>
      </c>
      <c r="E1697" s="53" t="s">
        <v>478</v>
      </c>
      <c r="F1697" t="str">
        <f t="shared" si="23"/>
        <v>4463440000</v>
      </c>
      <c r="G1697" t="s">
        <v>2222</v>
      </c>
      <c r="H1697" t="s">
        <v>2248</v>
      </c>
      <c r="I1697" t="s">
        <v>2269</v>
      </c>
    </row>
    <row r="1698" spans="1:9" hidden="1" outlineLevel="1" x14ac:dyDescent="0.2">
      <c r="A1698" s="212" t="s">
        <v>3011</v>
      </c>
      <c r="B1698" s="164">
        <v>44634</v>
      </c>
      <c r="C1698" s="52">
        <v>553.57000000000005</v>
      </c>
      <c r="D1698" s="53" t="s">
        <v>77</v>
      </c>
      <c r="E1698" s="53" t="s">
        <v>153</v>
      </c>
      <c r="F1698" t="str">
        <f t="shared" si="23"/>
        <v>44634553,57</v>
      </c>
      <c r="G1698" t="s">
        <v>2206</v>
      </c>
      <c r="H1698" t="s">
        <v>2244</v>
      </c>
      <c r="I1698" t="s">
        <v>2209</v>
      </c>
    </row>
    <row r="1699" spans="1:9" hidden="1" outlineLevel="1" x14ac:dyDescent="0.2">
      <c r="A1699" s="212" t="s">
        <v>3011</v>
      </c>
      <c r="B1699" s="164">
        <v>44634</v>
      </c>
      <c r="C1699" s="52">
        <v>13908.77</v>
      </c>
      <c r="D1699" s="53" t="s">
        <v>72</v>
      </c>
      <c r="E1699" s="53" t="s">
        <v>158</v>
      </c>
      <c r="F1699" t="str">
        <f t="shared" si="23"/>
        <v>4463413908,77</v>
      </c>
      <c r="G1699" t="s">
        <v>2206</v>
      </c>
      <c r="H1699" t="s">
        <v>2244</v>
      </c>
      <c r="I1699" t="s">
        <v>2209</v>
      </c>
    </row>
    <row r="1700" spans="1:9" hidden="1" outlineLevel="1" x14ac:dyDescent="0.2">
      <c r="A1700" s="212" t="s">
        <v>3011</v>
      </c>
      <c r="B1700" s="164">
        <v>44634</v>
      </c>
      <c r="C1700" s="52">
        <v>36012.639999999999</v>
      </c>
      <c r="D1700" s="53" t="s">
        <v>72</v>
      </c>
      <c r="E1700" s="53" t="s">
        <v>154</v>
      </c>
      <c r="F1700" t="str">
        <f t="shared" si="23"/>
        <v>4463436012,64</v>
      </c>
      <c r="G1700" t="s">
        <v>2206</v>
      </c>
      <c r="H1700" t="s">
        <v>2244</v>
      </c>
      <c r="I1700" t="s">
        <v>2209</v>
      </c>
    </row>
    <row r="1701" spans="1:9" hidden="1" outlineLevel="1" x14ac:dyDescent="0.2">
      <c r="A1701" s="212" t="s">
        <v>3011</v>
      </c>
      <c r="B1701" s="164">
        <v>44631</v>
      </c>
      <c r="C1701" s="52">
        <v>19000</v>
      </c>
      <c r="D1701" s="53" t="s">
        <v>421</v>
      </c>
      <c r="E1701" s="53" t="s">
        <v>515</v>
      </c>
      <c r="F1701" t="str">
        <f t="shared" si="23"/>
        <v>4463119000</v>
      </c>
      <c r="G1701" t="s">
        <v>2226</v>
      </c>
      <c r="H1701" t="s">
        <v>2225</v>
      </c>
      <c r="I1701" t="s">
        <v>2270</v>
      </c>
    </row>
    <row r="1702" spans="1:9" hidden="1" outlineLevel="1" x14ac:dyDescent="0.2">
      <c r="A1702" s="212" t="s">
        <v>3011</v>
      </c>
      <c r="B1702" s="164">
        <v>44631</v>
      </c>
      <c r="C1702" s="52">
        <v>7500</v>
      </c>
      <c r="D1702" s="53" t="s">
        <v>131</v>
      </c>
      <c r="E1702" s="53" t="s">
        <v>516</v>
      </c>
      <c r="F1702" t="str">
        <f t="shared" si="23"/>
        <v>446317500</v>
      </c>
      <c r="G1702" t="s">
        <v>2234</v>
      </c>
      <c r="H1702" t="s">
        <v>2248</v>
      </c>
      <c r="I1702" t="s">
        <v>2271</v>
      </c>
    </row>
    <row r="1703" spans="1:9" hidden="1" outlineLevel="1" x14ac:dyDescent="0.2">
      <c r="A1703" s="212" t="s">
        <v>3011</v>
      </c>
      <c r="B1703" s="164">
        <v>44631</v>
      </c>
      <c r="C1703" s="52">
        <v>50000</v>
      </c>
      <c r="D1703" s="53" t="s">
        <v>327</v>
      </c>
      <c r="E1703" s="53" t="s">
        <v>517</v>
      </c>
      <c r="F1703" t="str">
        <f t="shared" si="23"/>
        <v>4463150000</v>
      </c>
      <c r="G1703" t="s">
        <v>2213</v>
      </c>
      <c r="H1703" t="s">
        <v>2248</v>
      </c>
      <c r="I1703" t="s">
        <v>2213</v>
      </c>
    </row>
    <row r="1704" spans="1:9" hidden="1" outlineLevel="1" x14ac:dyDescent="0.2">
      <c r="A1704" s="212" t="s">
        <v>3011</v>
      </c>
      <c r="B1704" s="164">
        <v>44631</v>
      </c>
      <c r="C1704" s="52">
        <v>47750</v>
      </c>
      <c r="D1704" s="53" t="s">
        <v>480</v>
      </c>
      <c r="E1704" s="53" t="s">
        <v>518</v>
      </c>
      <c r="F1704" t="str">
        <f t="shared" si="23"/>
        <v>4463147750</v>
      </c>
      <c r="G1704" t="s">
        <v>2225</v>
      </c>
      <c r="H1704" t="s">
        <v>2225</v>
      </c>
      <c r="I1704" t="s">
        <v>2270</v>
      </c>
    </row>
    <row r="1705" spans="1:9" hidden="1" outlineLevel="1" x14ac:dyDescent="0.2">
      <c r="A1705" s="212" t="s">
        <v>3011</v>
      </c>
      <c r="B1705" s="164">
        <v>44631</v>
      </c>
      <c r="C1705" s="52">
        <v>2000</v>
      </c>
      <c r="D1705" s="53" t="s">
        <v>519</v>
      </c>
      <c r="E1705" s="53" t="s">
        <v>520</v>
      </c>
      <c r="F1705" t="str">
        <f t="shared" si="23"/>
        <v>446312000</v>
      </c>
      <c r="G1705" t="s">
        <v>2208</v>
      </c>
      <c r="H1705" t="s">
        <v>2245</v>
      </c>
      <c r="I1705" t="s">
        <v>2213</v>
      </c>
    </row>
    <row r="1706" spans="1:9" hidden="1" outlineLevel="1" x14ac:dyDescent="0.2">
      <c r="A1706" s="212" t="s">
        <v>3011</v>
      </c>
      <c r="B1706" s="164">
        <v>44631</v>
      </c>
      <c r="C1706" s="52">
        <v>80000</v>
      </c>
      <c r="D1706" s="53" t="s">
        <v>28</v>
      </c>
      <c r="E1706" s="53" t="s">
        <v>521</v>
      </c>
      <c r="F1706" t="str">
        <f t="shared" si="23"/>
        <v>4463180000</v>
      </c>
      <c r="G1706" t="s">
        <v>2236</v>
      </c>
      <c r="H1706" t="s">
        <v>2248</v>
      </c>
      <c r="I1706" t="s">
        <v>2236</v>
      </c>
    </row>
    <row r="1707" spans="1:9" hidden="1" outlineLevel="1" x14ac:dyDescent="0.2">
      <c r="A1707" s="212" t="s">
        <v>3011</v>
      </c>
      <c r="B1707" s="164">
        <v>44631</v>
      </c>
      <c r="C1707" s="52">
        <v>675</v>
      </c>
      <c r="D1707" s="53" t="s">
        <v>522</v>
      </c>
      <c r="E1707" s="53" t="s">
        <v>520</v>
      </c>
      <c r="F1707" t="str">
        <f t="shared" si="23"/>
        <v>44631675</v>
      </c>
      <c r="G1707" t="s">
        <v>2208</v>
      </c>
      <c r="H1707" t="s">
        <v>2245</v>
      </c>
      <c r="I1707" t="s">
        <v>2213</v>
      </c>
    </row>
    <row r="1708" spans="1:9" hidden="1" outlineLevel="1" x14ac:dyDescent="0.2">
      <c r="A1708" s="212" t="s">
        <v>3011</v>
      </c>
      <c r="B1708" s="164">
        <v>44631</v>
      </c>
      <c r="C1708" s="52">
        <v>638.23</v>
      </c>
      <c r="D1708" s="53" t="s">
        <v>7</v>
      </c>
      <c r="E1708" s="53" t="s">
        <v>12</v>
      </c>
      <c r="F1708" t="str">
        <f t="shared" si="23"/>
        <v>44631638,23</v>
      </c>
      <c r="G1708" t="s">
        <v>2204</v>
      </c>
      <c r="H1708" t="s">
        <v>2248</v>
      </c>
      <c r="I1708" t="s">
        <v>2262</v>
      </c>
    </row>
    <row r="1709" spans="1:9" hidden="1" outlineLevel="1" x14ac:dyDescent="0.2">
      <c r="A1709" s="212" t="s">
        <v>3011</v>
      </c>
      <c r="B1709" s="164">
        <v>44631</v>
      </c>
      <c r="C1709" s="52">
        <v>17025</v>
      </c>
      <c r="D1709" s="53" t="s">
        <v>8</v>
      </c>
      <c r="E1709" s="53" t="s">
        <v>523</v>
      </c>
      <c r="F1709" t="str">
        <f t="shared" si="23"/>
        <v>4463117025</v>
      </c>
      <c r="G1709" t="s">
        <v>2284</v>
      </c>
      <c r="H1709" t="s">
        <v>2248</v>
      </c>
      <c r="I1709" t="s">
        <v>2271</v>
      </c>
    </row>
    <row r="1710" spans="1:9" hidden="1" outlineLevel="1" x14ac:dyDescent="0.2">
      <c r="A1710" s="212" t="s">
        <v>3011</v>
      </c>
      <c r="B1710" s="164">
        <v>44631</v>
      </c>
      <c r="C1710" s="52">
        <v>50000</v>
      </c>
      <c r="D1710" s="53" t="s">
        <v>32</v>
      </c>
      <c r="E1710" s="53" t="s">
        <v>478</v>
      </c>
      <c r="F1710" t="str">
        <f t="shared" si="23"/>
        <v>4463150000</v>
      </c>
      <c r="G1710" t="s">
        <v>2222</v>
      </c>
      <c r="H1710" t="s">
        <v>2248</v>
      </c>
      <c r="I1710" t="s">
        <v>2269</v>
      </c>
    </row>
    <row r="1711" spans="1:9" hidden="1" outlineLevel="1" x14ac:dyDescent="0.2">
      <c r="A1711" s="212" t="s">
        <v>3011</v>
      </c>
      <c r="B1711" s="164">
        <v>44629</v>
      </c>
      <c r="C1711" s="52">
        <v>98973.31</v>
      </c>
      <c r="D1711" s="53" t="s">
        <v>21</v>
      </c>
      <c r="E1711" s="53" t="s">
        <v>524</v>
      </c>
      <c r="F1711" t="str">
        <f t="shared" si="23"/>
        <v>4462998973,31</v>
      </c>
      <c r="G1711" t="s">
        <v>2235</v>
      </c>
      <c r="H1711" t="s">
        <v>2248</v>
      </c>
      <c r="I1711" t="s">
        <v>2235</v>
      </c>
    </row>
    <row r="1712" spans="1:9" hidden="1" outlineLevel="1" x14ac:dyDescent="0.2">
      <c r="A1712" s="212" t="s">
        <v>3011</v>
      </c>
      <c r="B1712" s="164">
        <v>44629</v>
      </c>
      <c r="C1712" s="52">
        <v>10000</v>
      </c>
      <c r="D1712" s="53" t="s">
        <v>7</v>
      </c>
      <c r="E1712" s="53" t="s">
        <v>525</v>
      </c>
      <c r="F1712" t="str">
        <f t="shared" si="23"/>
        <v>4462910000</v>
      </c>
      <c r="G1712" t="s">
        <v>2209</v>
      </c>
      <c r="H1712" t="s">
        <v>2244</v>
      </c>
      <c r="I1712" t="s">
        <v>2209</v>
      </c>
    </row>
    <row r="1713" spans="1:9" hidden="1" outlineLevel="1" x14ac:dyDescent="0.2">
      <c r="A1713" s="212" t="s">
        <v>3011</v>
      </c>
      <c r="B1713" s="164">
        <v>44629</v>
      </c>
      <c r="C1713" s="52">
        <v>100000</v>
      </c>
      <c r="D1713" s="53" t="s">
        <v>28</v>
      </c>
      <c r="E1713" s="53" t="s">
        <v>526</v>
      </c>
      <c r="F1713" t="str">
        <f t="shared" si="23"/>
        <v>44629100000</v>
      </c>
      <c r="G1713" t="s">
        <v>2236</v>
      </c>
      <c r="H1713" t="s">
        <v>2248</v>
      </c>
      <c r="I1713" t="s">
        <v>2236</v>
      </c>
    </row>
    <row r="1714" spans="1:9" hidden="1" outlineLevel="1" x14ac:dyDescent="0.2">
      <c r="A1714" s="212" t="s">
        <v>3011</v>
      </c>
      <c r="B1714" s="164">
        <v>44629</v>
      </c>
      <c r="C1714" s="52">
        <v>40</v>
      </c>
      <c r="D1714" s="53" t="s">
        <v>7</v>
      </c>
      <c r="E1714" s="53" t="s">
        <v>527</v>
      </c>
      <c r="F1714" t="str">
        <f t="shared" si="23"/>
        <v>4462940</v>
      </c>
      <c r="G1714" t="s">
        <v>2204</v>
      </c>
      <c r="H1714" t="s">
        <v>2248</v>
      </c>
      <c r="I1714" t="s">
        <v>2262</v>
      </c>
    </row>
    <row r="1715" spans="1:9" hidden="1" outlineLevel="1" x14ac:dyDescent="0.2">
      <c r="A1715" s="212" t="s">
        <v>3011</v>
      </c>
      <c r="B1715" s="164">
        <v>44625</v>
      </c>
      <c r="C1715" s="52">
        <v>50000</v>
      </c>
      <c r="D1715" s="53" t="s">
        <v>28</v>
      </c>
      <c r="E1715" s="53" t="s">
        <v>528</v>
      </c>
      <c r="F1715" t="str">
        <f t="shared" si="23"/>
        <v>4462550000</v>
      </c>
      <c r="G1715" t="s">
        <v>2236</v>
      </c>
      <c r="H1715" t="s">
        <v>2248</v>
      </c>
      <c r="I1715" t="s">
        <v>2236</v>
      </c>
    </row>
    <row r="1716" spans="1:9" hidden="1" outlineLevel="1" x14ac:dyDescent="0.2">
      <c r="A1716" s="212" t="s">
        <v>3011</v>
      </c>
      <c r="B1716" s="164">
        <v>44625</v>
      </c>
      <c r="C1716" s="52">
        <v>40000</v>
      </c>
      <c r="D1716" s="53" t="s">
        <v>32</v>
      </c>
      <c r="E1716" s="53" t="s">
        <v>478</v>
      </c>
      <c r="F1716" t="str">
        <f t="shared" si="23"/>
        <v>4462540000</v>
      </c>
      <c r="G1716" t="s">
        <v>2222</v>
      </c>
      <c r="H1716" t="s">
        <v>2248</v>
      </c>
      <c r="I1716" t="s">
        <v>2269</v>
      </c>
    </row>
    <row r="1717" spans="1:9" hidden="1" outlineLevel="1" x14ac:dyDescent="0.2">
      <c r="A1717" s="212" t="s">
        <v>3011</v>
      </c>
      <c r="B1717" s="164">
        <v>44624</v>
      </c>
      <c r="C1717" s="52">
        <v>9700</v>
      </c>
      <c r="D1717" s="53" t="s">
        <v>188</v>
      </c>
      <c r="E1717" s="53" t="s">
        <v>529</v>
      </c>
      <c r="F1717" t="str">
        <f t="shared" si="23"/>
        <v>446249700</v>
      </c>
      <c r="G1717" t="s">
        <v>2202</v>
      </c>
      <c r="H1717" t="s">
        <v>2248</v>
      </c>
      <c r="I1717" t="s">
        <v>2268</v>
      </c>
    </row>
    <row r="1718" spans="1:9" hidden="1" outlineLevel="1" x14ac:dyDescent="0.2">
      <c r="A1718" s="212" t="s">
        <v>3011</v>
      </c>
      <c r="B1718" s="164">
        <v>44624</v>
      </c>
      <c r="C1718" s="52">
        <v>5000</v>
      </c>
      <c r="D1718" s="53" t="s">
        <v>47</v>
      </c>
      <c r="E1718" s="53" t="s">
        <v>530</v>
      </c>
      <c r="F1718" t="str">
        <f t="shared" si="23"/>
        <v>446245000</v>
      </c>
      <c r="G1718" t="s">
        <v>2224</v>
      </c>
      <c r="H1718" t="s">
        <v>2248</v>
      </c>
      <c r="I1718" t="s">
        <v>2427</v>
      </c>
    </row>
    <row r="1719" spans="1:9" hidden="1" outlineLevel="1" x14ac:dyDescent="0.2">
      <c r="A1719" s="212" t="s">
        <v>3011</v>
      </c>
      <c r="B1719" s="164">
        <v>44624</v>
      </c>
      <c r="C1719" s="52">
        <v>190000</v>
      </c>
      <c r="D1719" s="53" t="s">
        <v>32</v>
      </c>
      <c r="E1719" s="53" t="s">
        <v>531</v>
      </c>
      <c r="F1719" t="str">
        <f t="shared" si="23"/>
        <v>44624190000</v>
      </c>
      <c r="G1719" t="s">
        <v>2222</v>
      </c>
      <c r="H1719" t="s">
        <v>2248</v>
      </c>
      <c r="I1719" t="s">
        <v>2269</v>
      </c>
    </row>
    <row r="1720" spans="1:9" hidden="1" outlineLevel="1" x14ac:dyDescent="0.2">
      <c r="A1720" s="212" t="s">
        <v>3011</v>
      </c>
      <c r="B1720" s="164">
        <v>44623</v>
      </c>
      <c r="C1720" s="52">
        <v>24.11</v>
      </c>
      <c r="D1720" s="53" t="s">
        <v>72</v>
      </c>
      <c r="E1720" s="53" t="s">
        <v>532</v>
      </c>
      <c r="F1720" t="str">
        <f t="shared" si="23"/>
        <v>4462324,11</v>
      </c>
      <c r="G1720" t="s">
        <v>2211</v>
      </c>
      <c r="H1720" t="s">
        <v>2245</v>
      </c>
      <c r="I1720" t="s">
        <v>2271</v>
      </c>
    </row>
    <row r="1721" spans="1:9" hidden="1" outlineLevel="1" x14ac:dyDescent="0.2">
      <c r="A1721" s="212" t="s">
        <v>3011</v>
      </c>
      <c r="B1721" s="164">
        <v>44623</v>
      </c>
      <c r="C1721" s="52">
        <v>70000</v>
      </c>
      <c r="D1721" s="53" t="s">
        <v>253</v>
      </c>
      <c r="E1721" s="53" t="s">
        <v>533</v>
      </c>
      <c r="F1721" t="str">
        <f t="shared" si="23"/>
        <v>4462370000</v>
      </c>
      <c r="G1721" t="s">
        <v>2202</v>
      </c>
      <c r="H1721" t="s">
        <v>2248</v>
      </c>
      <c r="I1721" t="s">
        <v>2268</v>
      </c>
    </row>
    <row r="1722" spans="1:9" hidden="1" outlineLevel="1" x14ac:dyDescent="0.2">
      <c r="A1722" s="212" t="s">
        <v>3011</v>
      </c>
      <c r="B1722" s="164">
        <v>44623</v>
      </c>
      <c r="C1722" s="52">
        <v>80000</v>
      </c>
      <c r="D1722" s="53" t="s">
        <v>28</v>
      </c>
      <c r="E1722" s="53" t="s">
        <v>521</v>
      </c>
      <c r="F1722" t="str">
        <f t="shared" si="23"/>
        <v>4462380000</v>
      </c>
      <c r="G1722" t="s">
        <v>2236</v>
      </c>
      <c r="H1722" t="s">
        <v>2248</v>
      </c>
      <c r="I1722" t="s">
        <v>2236</v>
      </c>
    </row>
    <row r="1723" spans="1:9" hidden="1" outlineLevel="1" x14ac:dyDescent="0.2">
      <c r="A1723" s="212" t="s">
        <v>3011</v>
      </c>
      <c r="B1723" s="164">
        <v>44623</v>
      </c>
      <c r="C1723" s="52">
        <v>36004</v>
      </c>
      <c r="D1723" s="53" t="s">
        <v>309</v>
      </c>
      <c r="E1723" s="53" t="s">
        <v>534</v>
      </c>
      <c r="F1723" t="str">
        <f t="shared" si="23"/>
        <v>4462336004</v>
      </c>
      <c r="G1723" t="s">
        <v>2209</v>
      </c>
      <c r="H1723" t="s">
        <v>2244</v>
      </c>
      <c r="I1723" t="s">
        <v>2209</v>
      </c>
    </row>
    <row r="1724" spans="1:9" hidden="1" outlineLevel="1" x14ac:dyDescent="0.2">
      <c r="A1724" s="212" t="s">
        <v>3011</v>
      </c>
      <c r="B1724" s="164">
        <v>44623</v>
      </c>
      <c r="C1724" s="52">
        <v>2146</v>
      </c>
      <c r="D1724" s="53" t="s">
        <v>72</v>
      </c>
      <c r="E1724" s="53" t="s">
        <v>535</v>
      </c>
      <c r="F1724" t="str">
        <f t="shared" ref="F1724:F1787" si="24">B1724&amp;C1724</f>
        <v>446232146</v>
      </c>
      <c r="G1724" t="s">
        <v>2211</v>
      </c>
      <c r="H1724" t="s">
        <v>2245</v>
      </c>
      <c r="I1724" t="s">
        <v>2271</v>
      </c>
    </row>
    <row r="1725" spans="1:9" hidden="1" outlineLevel="1" x14ac:dyDescent="0.2">
      <c r="A1725" s="212" t="s">
        <v>3011</v>
      </c>
      <c r="B1725" s="164">
        <v>44622</v>
      </c>
      <c r="C1725" s="52">
        <v>36004</v>
      </c>
      <c r="D1725" s="53" t="s">
        <v>309</v>
      </c>
      <c r="E1725" s="53" t="s">
        <v>536</v>
      </c>
      <c r="F1725" t="str">
        <f t="shared" si="24"/>
        <v>4462236004</v>
      </c>
      <c r="G1725" t="s">
        <v>2209</v>
      </c>
      <c r="H1725" t="s">
        <v>2244</v>
      </c>
      <c r="I1725" t="s">
        <v>2209</v>
      </c>
    </row>
    <row r="1726" spans="1:9" hidden="1" outlineLevel="1" x14ac:dyDescent="0.2">
      <c r="A1726" s="212" t="s">
        <v>3011</v>
      </c>
      <c r="B1726" s="164">
        <v>44622</v>
      </c>
      <c r="C1726" s="52">
        <v>14386.7</v>
      </c>
      <c r="D1726" s="53" t="s">
        <v>72</v>
      </c>
      <c r="E1726" s="53" t="s">
        <v>158</v>
      </c>
      <c r="F1726" t="str">
        <f t="shared" si="24"/>
        <v>4462214386,7</v>
      </c>
      <c r="G1726" t="s">
        <v>2206</v>
      </c>
      <c r="H1726" t="s">
        <v>2244</v>
      </c>
      <c r="I1726" t="s">
        <v>2209</v>
      </c>
    </row>
    <row r="1727" spans="1:9" hidden="1" outlineLevel="1" x14ac:dyDescent="0.2">
      <c r="A1727" s="212" t="s">
        <v>3011</v>
      </c>
      <c r="B1727" s="164">
        <v>44622</v>
      </c>
      <c r="C1727" s="52">
        <v>36968.5</v>
      </c>
      <c r="D1727" s="53" t="s">
        <v>72</v>
      </c>
      <c r="E1727" s="53" t="s">
        <v>154</v>
      </c>
      <c r="F1727" t="str">
        <f t="shared" si="24"/>
        <v>4462236968,5</v>
      </c>
      <c r="G1727" t="s">
        <v>2206</v>
      </c>
      <c r="H1727" t="s">
        <v>2244</v>
      </c>
      <c r="I1727" t="s">
        <v>2209</v>
      </c>
    </row>
    <row r="1728" spans="1:9" hidden="1" outlineLevel="1" x14ac:dyDescent="0.2">
      <c r="A1728" s="212" t="s">
        <v>3011</v>
      </c>
      <c r="B1728" s="164">
        <v>44622</v>
      </c>
      <c r="C1728" s="52">
        <v>50000</v>
      </c>
      <c r="D1728" s="53" t="s">
        <v>14</v>
      </c>
      <c r="E1728" s="53" t="s">
        <v>537</v>
      </c>
      <c r="F1728" t="str">
        <f t="shared" si="24"/>
        <v>4462250000</v>
      </c>
      <c r="G1728" t="s">
        <v>2201</v>
      </c>
      <c r="H1728" t="s">
        <v>2248</v>
      </c>
      <c r="I1728" t="s">
        <v>2265</v>
      </c>
    </row>
    <row r="1729" spans="1:9" hidden="1" outlineLevel="1" x14ac:dyDescent="0.2">
      <c r="A1729" s="212" t="s">
        <v>3011</v>
      </c>
      <c r="B1729" s="164">
        <v>44621</v>
      </c>
      <c r="C1729" s="52">
        <v>200</v>
      </c>
      <c r="D1729" s="53" t="s">
        <v>7</v>
      </c>
      <c r="E1729" s="53" t="s">
        <v>538</v>
      </c>
      <c r="F1729" t="str">
        <f t="shared" si="24"/>
        <v>44621200</v>
      </c>
      <c r="G1729" t="s">
        <v>2204</v>
      </c>
      <c r="H1729" t="s">
        <v>2248</v>
      </c>
      <c r="I1729" t="s">
        <v>2262</v>
      </c>
    </row>
    <row r="1730" spans="1:9" hidden="1" outlineLevel="1" x14ac:dyDescent="0.2">
      <c r="A1730" s="212" t="s">
        <v>3011</v>
      </c>
      <c r="B1730" s="164">
        <v>44621</v>
      </c>
      <c r="C1730" s="52">
        <v>46045.89</v>
      </c>
      <c r="D1730" s="53" t="s">
        <v>7</v>
      </c>
      <c r="E1730" s="53" t="s">
        <v>539</v>
      </c>
      <c r="F1730" t="str">
        <f t="shared" si="24"/>
        <v>4462146045,89</v>
      </c>
      <c r="G1730" t="s">
        <v>2209</v>
      </c>
      <c r="H1730" t="s">
        <v>2244</v>
      </c>
      <c r="I1730" t="s">
        <v>2209</v>
      </c>
    </row>
    <row r="1731" spans="1:9" hidden="1" outlineLevel="1" x14ac:dyDescent="0.2">
      <c r="A1731" s="212" t="s">
        <v>3011</v>
      </c>
      <c r="B1731" s="164">
        <v>44621</v>
      </c>
      <c r="C1731" s="52">
        <v>184.18</v>
      </c>
      <c r="D1731" s="53" t="s">
        <v>7</v>
      </c>
      <c r="E1731" s="53" t="s">
        <v>540</v>
      </c>
      <c r="F1731" t="str">
        <f t="shared" si="24"/>
        <v>44621184,18</v>
      </c>
      <c r="G1731" t="s">
        <v>2204</v>
      </c>
      <c r="H1731" t="s">
        <v>2248</v>
      </c>
      <c r="I1731" t="s">
        <v>2262</v>
      </c>
    </row>
    <row r="1732" spans="1:9" hidden="1" outlineLevel="1" x14ac:dyDescent="0.2">
      <c r="A1732" s="212" t="s">
        <v>3011</v>
      </c>
      <c r="B1732" s="164">
        <v>44621</v>
      </c>
      <c r="C1732" s="52">
        <v>50000</v>
      </c>
      <c r="D1732" s="53" t="s">
        <v>7</v>
      </c>
      <c r="E1732" s="53" t="s">
        <v>541</v>
      </c>
      <c r="F1732" t="str">
        <f t="shared" si="24"/>
        <v>4462150000</v>
      </c>
      <c r="G1732" t="s">
        <v>2209</v>
      </c>
      <c r="H1732" t="s">
        <v>2244</v>
      </c>
      <c r="I1732" t="s">
        <v>2209</v>
      </c>
    </row>
    <row r="1733" spans="1:9" hidden="1" outlineLevel="1" x14ac:dyDescent="0.2">
      <c r="A1733" s="212" t="s">
        <v>3011</v>
      </c>
      <c r="B1733" s="164">
        <v>44621</v>
      </c>
      <c r="C1733" s="52">
        <v>990</v>
      </c>
      <c r="D1733" s="53" t="s">
        <v>7</v>
      </c>
      <c r="E1733" s="53" t="s">
        <v>542</v>
      </c>
      <c r="F1733" t="str">
        <f t="shared" si="24"/>
        <v>44621990</v>
      </c>
      <c r="G1733" t="s">
        <v>2204</v>
      </c>
      <c r="H1733" t="s">
        <v>2248</v>
      </c>
      <c r="I1733" t="s">
        <v>2262</v>
      </c>
    </row>
    <row r="1734" spans="1:9" hidden="1" outlineLevel="1" x14ac:dyDescent="0.2">
      <c r="A1734" s="212" t="s">
        <v>3010</v>
      </c>
      <c r="B1734" s="164">
        <v>44620</v>
      </c>
      <c r="C1734" s="52">
        <v>450</v>
      </c>
      <c r="D1734" s="53" t="s">
        <v>7</v>
      </c>
      <c r="E1734" s="53" t="s">
        <v>543</v>
      </c>
      <c r="F1734" t="str">
        <f t="shared" si="24"/>
        <v>44620450</v>
      </c>
      <c r="G1734" t="s">
        <v>2204</v>
      </c>
      <c r="H1734" t="s">
        <v>2248</v>
      </c>
      <c r="I1734" t="s">
        <v>2262</v>
      </c>
    </row>
    <row r="1735" spans="1:9" hidden="1" outlineLevel="1" x14ac:dyDescent="0.2">
      <c r="A1735" s="212" t="s">
        <v>3010</v>
      </c>
      <c r="B1735" s="164">
        <v>44620</v>
      </c>
      <c r="C1735" s="52">
        <v>40000</v>
      </c>
      <c r="D1735" s="53" t="s">
        <v>306</v>
      </c>
      <c r="E1735" s="53" t="s">
        <v>544</v>
      </c>
      <c r="F1735" t="str">
        <f t="shared" si="24"/>
        <v>4462040000</v>
      </c>
      <c r="G1735" t="s">
        <v>2213</v>
      </c>
      <c r="H1735" t="s">
        <v>2248</v>
      </c>
      <c r="I1735" t="s">
        <v>2213</v>
      </c>
    </row>
    <row r="1736" spans="1:9" hidden="1" outlineLevel="1" x14ac:dyDescent="0.2">
      <c r="A1736" s="212" t="s">
        <v>3010</v>
      </c>
      <c r="B1736" s="164">
        <v>44614</v>
      </c>
      <c r="C1736" s="52">
        <v>125000</v>
      </c>
      <c r="D1736" s="53" t="s">
        <v>545</v>
      </c>
      <c r="E1736" s="53" t="s">
        <v>546</v>
      </c>
      <c r="F1736" t="str">
        <f t="shared" si="24"/>
        <v>44614125000</v>
      </c>
      <c r="G1736" t="s">
        <v>2228</v>
      </c>
      <c r="H1736" t="s">
        <v>2276</v>
      </c>
      <c r="I1736" t="s">
        <v>2276</v>
      </c>
    </row>
    <row r="1737" spans="1:9" hidden="1" outlineLevel="1" x14ac:dyDescent="0.2">
      <c r="A1737" s="212" t="s">
        <v>3010</v>
      </c>
      <c r="B1737" s="164">
        <v>44611</v>
      </c>
      <c r="C1737" s="52">
        <v>11995.13</v>
      </c>
      <c r="D1737" s="53" t="s">
        <v>7</v>
      </c>
      <c r="E1737" s="53" t="s">
        <v>547</v>
      </c>
      <c r="F1737" t="str">
        <f t="shared" si="24"/>
        <v>4461111995,13</v>
      </c>
      <c r="G1737" t="s">
        <v>2426</v>
      </c>
      <c r="H1737" t="s">
        <v>2248</v>
      </c>
      <c r="I1737" t="s">
        <v>2427</v>
      </c>
    </row>
    <row r="1738" spans="1:9" hidden="1" outlineLevel="1" x14ac:dyDescent="0.2">
      <c r="A1738" s="212" t="s">
        <v>3010</v>
      </c>
      <c r="B1738" s="164">
        <v>44610</v>
      </c>
      <c r="C1738" s="52">
        <v>30000</v>
      </c>
      <c r="D1738" s="53" t="s">
        <v>309</v>
      </c>
      <c r="E1738" s="53" t="s">
        <v>548</v>
      </c>
      <c r="F1738" t="str">
        <f t="shared" si="24"/>
        <v>4461030000</v>
      </c>
      <c r="G1738" t="s">
        <v>2209</v>
      </c>
      <c r="H1738" t="s">
        <v>2244</v>
      </c>
      <c r="I1738" t="s">
        <v>2209</v>
      </c>
    </row>
    <row r="1739" spans="1:9" hidden="1" outlineLevel="1" x14ac:dyDescent="0.2">
      <c r="A1739" s="212" t="s">
        <v>3010</v>
      </c>
      <c r="B1739" s="164">
        <v>44610</v>
      </c>
      <c r="C1739" s="52">
        <v>15000</v>
      </c>
      <c r="D1739" s="53" t="s">
        <v>549</v>
      </c>
      <c r="E1739" s="53" t="s">
        <v>550</v>
      </c>
      <c r="F1739" t="str">
        <f t="shared" si="24"/>
        <v>4461015000</v>
      </c>
      <c r="G1739" t="s">
        <v>2213</v>
      </c>
      <c r="H1739" t="s">
        <v>2248</v>
      </c>
      <c r="I1739" t="s">
        <v>2213</v>
      </c>
    </row>
    <row r="1740" spans="1:9" hidden="1" outlineLevel="1" x14ac:dyDescent="0.2">
      <c r="A1740" s="212" t="s">
        <v>3010</v>
      </c>
      <c r="B1740" s="165">
        <v>44610</v>
      </c>
      <c r="C1740" s="52">
        <v>1500</v>
      </c>
      <c r="D1740" s="53" t="s">
        <v>309</v>
      </c>
      <c r="E1740" s="53" t="s">
        <v>551</v>
      </c>
      <c r="F1740" t="str">
        <f t="shared" si="24"/>
        <v>446101500</v>
      </c>
      <c r="G1740" t="s">
        <v>2434</v>
      </c>
      <c r="H1740" t="s">
        <v>2244</v>
      </c>
      <c r="I1740" t="s">
        <v>2209</v>
      </c>
    </row>
    <row r="1741" spans="1:9" hidden="1" outlineLevel="1" x14ac:dyDescent="0.2">
      <c r="A1741" s="212" t="s">
        <v>3010</v>
      </c>
      <c r="B1741" s="164">
        <v>44610</v>
      </c>
      <c r="C1741" s="52">
        <v>15000</v>
      </c>
      <c r="D1741" s="53" t="s">
        <v>549</v>
      </c>
      <c r="E1741" s="53" t="s">
        <v>552</v>
      </c>
      <c r="F1741" t="str">
        <f t="shared" si="24"/>
        <v>4461015000</v>
      </c>
      <c r="G1741" t="s">
        <v>2213</v>
      </c>
      <c r="H1741" t="s">
        <v>2248</v>
      </c>
      <c r="I1741" t="s">
        <v>2213</v>
      </c>
    </row>
    <row r="1742" spans="1:9" hidden="1" outlineLevel="1" x14ac:dyDescent="0.2">
      <c r="A1742" s="212" t="s">
        <v>3010</v>
      </c>
      <c r="B1742" s="164">
        <v>44609</v>
      </c>
      <c r="C1742" s="52">
        <v>20000</v>
      </c>
      <c r="D1742" s="53" t="s">
        <v>7</v>
      </c>
      <c r="E1742" s="53" t="s">
        <v>553</v>
      </c>
      <c r="F1742" t="str">
        <f t="shared" si="24"/>
        <v>4460920000</v>
      </c>
      <c r="G1742" t="s">
        <v>2238</v>
      </c>
      <c r="H1742" t="s">
        <v>2246</v>
      </c>
      <c r="I1742" t="s">
        <v>2266</v>
      </c>
    </row>
    <row r="1743" spans="1:9" hidden="1" outlineLevel="1" x14ac:dyDescent="0.2">
      <c r="A1743" s="212" t="s">
        <v>3010</v>
      </c>
      <c r="B1743" s="165">
        <v>44609</v>
      </c>
      <c r="C1743" s="52">
        <v>5100</v>
      </c>
      <c r="D1743" s="53" t="s">
        <v>7</v>
      </c>
      <c r="E1743" s="53" t="s">
        <v>554</v>
      </c>
      <c r="F1743" t="str">
        <f t="shared" si="24"/>
        <v>446095100</v>
      </c>
      <c r="G1743" t="s">
        <v>2434</v>
      </c>
      <c r="H1743" t="s">
        <v>2244</v>
      </c>
      <c r="I1743" t="s">
        <v>2209</v>
      </c>
    </row>
    <row r="1744" spans="1:9" hidden="1" outlineLevel="1" x14ac:dyDescent="0.2">
      <c r="A1744" s="212" t="s">
        <v>3010</v>
      </c>
      <c r="B1744" s="164">
        <v>44609</v>
      </c>
      <c r="C1744" s="52">
        <v>20.399999999999999</v>
      </c>
      <c r="D1744" s="53" t="s">
        <v>7</v>
      </c>
      <c r="E1744" s="53" t="s">
        <v>555</v>
      </c>
      <c r="F1744" t="str">
        <f t="shared" si="24"/>
        <v>4460920,4</v>
      </c>
      <c r="G1744" t="s">
        <v>2204</v>
      </c>
      <c r="H1744" t="s">
        <v>2248</v>
      </c>
      <c r="I1744" t="s">
        <v>2262</v>
      </c>
    </row>
    <row r="1745" spans="1:9" hidden="1" outlineLevel="1" x14ac:dyDescent="0.2">
      <c r="A1745" s="212" t="s">
        <v>3010</v>
      </c>
      <c r="B1745" s="164">
        <v>44609</v>
      </c>
      <c r="C1745" s="52">
        <v>300</v>
      </c>
      <c r="D1745" s="53" t="s">
        <v>7</v>
      </c>
      <c r="E1745" s="53" t="s">
        <v>556</v>
      </c>
      <c r="F1745" t="str">
        <f t="shared" si="24"/>
        <v>44609300</v>
      </c>
      <c r="G1745" t="s">
        <v>2204</v>
      </c>
      <c r="H1745" t="s">
        <v>2248</v>
      </c>
      <c r="I1745" t="s">
        <v>2262</v>
      </c>
    </row>
    <row r="1746" spans="1:9" hidden="1" outlineLevel="1" x14ac:dyDescent="0.2">
      <c r="A1746" s="212" t="s">
        <v>3010</v>
      </c>
      <c r="B1746" s="164">
        <v>44609</v>
      </c>
      <c r="C1746" s="52">
        <v>32000</v>
      </c>
      <c r="D1746" s="53" t="s">
        <v>7</v>
      </c>
      <c r="E1746" s="53" t="s">
        <v>557</v>
      </c>
      <c r="F1746" t="str">
        <f t="shared" si="24"/>
        <v>4460932000</v>
      </c>
      <c r="G1746" t="s">
        <v>2209</v>
      </c>
      <c r="H1746" t="s">
        <v>2244</v>
      </c>
      <c r="I1746" t="s">
        <v>2209</v>
      </c>
    </row>
    <row r="1747" spans="1:9" hidden="1" outlineLevel="1" x14ac:dyDescent="0.2">
      <c r="A1747" s="212" t="s">
        <v>3010</v>
      </c>
      <c r="B1747" s="164">
        <v>44609</v>
      </c>
      <c r="C1747" s="52">
        <v>160</v>
      </c>
      <c r="D1747" s="53" t="s">
        <v>7</v>
      </c>
      <c r="E1747" s="53" t="s">
        <v>558</v>
      </c>
      <c r="F1747" t="str">
        <f t="shared" si="24"/>
        <v>44609160</v>
      </c>
      <c r="G1747" t="s">
        <v>2204</v>
      </c>
      <c r="H1747" t="s">
        <v>2248</v>
      </c>
      <c r="I1747" t="s">
        <v>2262</v>
      </c>
    </row>
    <row r="1748" spans="1:9" hidden="1" outlineLevel="1" x14ac:dyDescent="0.2">
      <c r="A1748" s="212" t="s">
        <v>3010</v>
      </c>
      <c r="B1748" s="164">
        <v>44609</v>
      </c>
      <c r="C1748" s="52">
        <v>128</v>
      </c>
      <c r="D1748" s="53" t="s">
        <v>7</v>
      </c>
      <c r="E1748" s="53" t="s">
        <v>559</v>
      </c>
      <c r="F1748" t="str">
        <f t="shared" si="24"/>
        <v>44609128</v>
      </c>
      <c r="G1748" t="s">
        <v>2204</v>
      </c>
      <c r="H1748" t="s">
        <v>2248</v>
      </c>
      <c r="I1748" t="s">
        <v>2262</v>
      </c>
    </row>
    <row r="1749" spans="1:9" hidden="1" outlineLevel="1" x14ac:dyDescent="0.2">
      <c r="A1749" s="212" t="s">
        <v>3010</v>
      </c>
      <c r="B1749" s="164">
        <v>44609</v>
      </c>
      <c r="C1749" s="52">
        <v>40000</v>
      </c>
      <c r="D1749" s="53" t="s">
        <v>7</v>
      </c>
      <c r="E1749" s="53" t="s">
        <v>560</v>
      </c>
      <c r="F1749" t="str">
        <f t="shared" si="24"/>
        <v>4460940000</v>
      </c>
      <c r="G1749" t="s">
        <v>2209</v>
      </c>
      <c r="H1749" t="s">
        <v>2244</v>
      </c>
      <c r="I1749" t="s">
        <v>2209</v>
      </c>
    </row>
    <row r="1750" spans="1:9" hidden="1" outlineLevel="1" x14ac:dyDescent="0.2">
      <c r="A1750" s="212" t="s">
        <v>3010</v>
      </c>
      <c r="B1750" s="164">
        <v>44608</v>
      </c>
      <c r="C1750" s="52">
        <v>70000</v>
      </c>
      <c r="D1750" s="53" t="s">
        <v>253</v>
      </c>
      <c r="E1750" s="53" t="s">
        <v>561</v>
      </c>
      <c r="F1750" t="str">
        <f t="shared" si="24"/>
        <v>4460870000</v>
      </c>
      <c r="G1750" t="s">
        <v>2202</v>
      </c>
      <c r="H1750" t="s">
        <v>2248</v>
      </c>
      <c r="I1750" t="s">
        <v>2268</v>
      </c>
    </row>
    <row r="1751" spans="1:9" hidden="1" outlineLevel="1" x14ac:dyDescent="0.2">
      <c r="A1751" s="212" t="s">
        <v>3010</v>
      </c>
      <c r="B1751" s="164">
        <v>44608</v>
      </c>
      <c r="C1751" s="52">
        <v>9000</v>
      </c>
      <c r="D1751" s="53" t="s">
        <v>562</v>
      </c>
      <c r="E1751" s="53" t="s">
        <v>563</v>
      </c>
      <c r="F1751" t="str">
        <f t="shared" si="24"/>
        <v>446089000</v>
      </c>
      <c r="G1751" t="s">
        <v>2213</v>
      </c>
      <c r="H1751" t="s">
        <v>2248</v>
      </c>
      <c r="I1751" t="s">
        <v>2213</v>
      </c>
    </row>
    <row r="1752" spans="1:9" hidden="1" outlineLevel="1" x14ac:dyDescent="0.2">
      <c r="A1752" s="212" t="s">
        <v>3010</v>
      </c>
      <c r="B1752" s="164">
        <v>44608</v>
      </c>
      <c r="C1752" s="52">
        <v>5000</v>
      </c>
      <c r="D1752" s="53" t="s">
        <v>47</v>
      </c>
      <c r="E1752" s="53" t="s">
        <v>564</v>
      </c>
      <c r="F1752" t="str">
        <f t="shared" si="24"/>
        <v>446085000</v>
      </c>
      <c r="G1752" t="s">
        <v>2224</v>
      </c>
      <c r="H1752" t="s">
        <v>2248</v>
      </c>
      <c r="I1752" t="s">
        <v>2427</v>
      </c>
    </row>
    <row r="1753" spans="1:9" hidden="1" outlineLevel="1" x14ac:dyDescent="0.2">
      <c r="A1753" s="212" t="s">
        <v>3010</v>
      </c>
      <c r="B1753" s="164">
        <v>44608</v>
      </c>
      <c r="C1753" s="52">
        <v>9432.24</v>
      </c>
      <c r="D1753" s="53" t="s">
        <v>112</v>
      </c>
      <c r="E1753" s="53" t="s">
        <v>565</v>
      </c>
      <c r="F1753" t="str">
        <f t="shared" si="24"/>
        <v>446089432,24</v>
      </c>
      <c r="G1753" t="s">
        <v>2233</v>
      </c>
      <c r="H1753" t="s">
        <v>2248</v>
      </c>
      <c r="I1753" t="s">
        <v>2269</v>
      </c>
    </row>
    <row r="1754" spans="1:9" hidden="1" outlineLevel="1" x14ac:dyDescent="0.2">
      <c r="A1754" s="212" t="s">
        <v>3010</v>
      </c>
      <c r="B1754" s="164">
        <v>44607</v>
      </c>
      <c r="C1754" s="52">
        <v>572.69000000000005</v>
      </c>
      <c r="D1754" s="53" t="s">
        <v>77</v>
      </c>
      <c r="E1754" s="53" t="s">
        <v>153</v>
      </c>
      <c r="F1754" t="str">
        <f t="shared" si="24"/>
        <v>44607572,69</v>
      </c>
      <c r="G1754" t="s">
        <v>2206</v>
      </c>
      <c r="H1754" t="s">
        <v>2244</v>
      </c>
      <c r="I1754" t="s">
        <v>2209</v>
      </c>
    </row>
    <row r="1755" spans="1:9" hidden="1" outlineLevel="1" x14ac:dyDescent="0.2">
      <c r="A1755" s="212" t="s">
        <v>3010</v>
      </c>
      <c r="B1755" s="164">
        <v>44607</v>
      </c>
      <c r="C1755" s="52">
        <v>36968.5</v>
      </c>
      <c r="D1755" s="53" t="s">
        <v>72</v>
      </c>
      <c r="E1755" s="53" t="s">
        <v>566</v>
      </c>
      <c r="F1755" t="str">
        <f t="shared" si="24"/>
        <v>4460736968,5</v>
      </c>
      <c r="G1755" t="s">
        <v>2205</v>
      </c>
      <c r="H1755" t="s">
        <v>2244</v>
      </c>
      <c r="I1755" t="s">
        <v>2209</v>
      </c>
    </row>
    <row r="1756" spans="1:9" hidden="1" outlineLevel="1" x14ac:dyDescent="0.2">
      <c r="A1756" s="212" t="s">
        <v>3010</v>
      </c>
      <c r="B1756" s="164">
        <v>44607</v>
      </c>
      <c r="C1756" s="52">
        <v>14386.7</v>
      </c>
      <c r="D1756" s="53" t="s">
        <v>72</v>
      </c>
      <c r="E1756" s="53" t="s">
        <v>156</v>
      </c>
      <c r="F1756" t="str">
        <f t="shared" si="24"/>
        <v>4460714386,7</v>
      </c>
      <c r="G1756" t="s">
        <v>2206</v>
      </c>
      <c r="H1756" t="s">
        <v>2244</v>
      </c>
      <c r="I1756" t="s">
        <v>2209</v>
      </c>
    </row>
    <row r="1757" spans="1:9" hidden="1" outlineLevel="1" x14ac:dyDescent="0.2">
      <c r="A1757" s="212" t="s">
        <v>3010</v>
      </c>
      <c r="B1757" s="164">
        <v>44607</v>
      </c>
      <c r="C1757" s="52">
        <v>2014.05</v>
      </c>
      <c r="D1757" s="53" t="s">
        <v>72</v>
      </c>
      <c r="E1757" s="53" t="s">
        <v>156</v>
      </c>
      <c r="F1757" t="str">
        <f t="shared" si="24"/>
        <v>446072014,05</v>
      </c>
      <c r="G1757" t="s">
        <v>2206</v>
      </c>
      <c r="H1757" t="s">
        <v>2244</v>
      </c>
      <c r="I1757" t="s">
        <v>2209</v>
      </c>
    </row>
    <row r="1758" spans="1:9" hidden="1" outlineLevel="1" x14ac:dyDescent="0.2">
      <c r="A1758" s="212" t="s">
        <v>3010</v>
      </c>
      <c r="B1758" s="164">
        <v>44606</v>
      </c>
      <c r="C1758" s="52">
        <v>90000</v>
      </c>
      <c r="D1758" s="53" t="s">
        <v>32</v>
      </c>
      <c r="E1758" s="53" t="s">
        <v>531</v>
      </c>
      <c r="F1758" t="str">
        <f t="shared" si="24"/>
        <v>4460690000</v>
      </c>
      <c r="G1758" t="s">
        <v>2222</v>
      </c>
      <c r="H1758" t="s">
        <v>2248</v>
      </c>
      <c r="I1758" t="s">
        <v>2269</v>
      </c>
    </row>
    <row r="1759" spans="1:9" hidden="1" outlineLevel="1" x14ac:dyDescent="0.2">
      <c r="A1759" s="212" t="s">
        <v>3010</v>
      </c>
      <c r="B1759" s="164">
        <v>44603</v>
      </c>
      <c r="C1759" s="52">
        <v>2500</v>
      </c>
      <c r="D1759" s="53" t="s">
        <v>399</v>
      </c>
      <c r="E1759" s="53" t="s">
        <v>567</v>
      </c>
      <c r="F1759" t="str">
        <f t="shared" si="24"/>
        <v>446032500</v>
      </c>
      <c r="G1759" t="s">
        <v>2281</v>
      </c>
      <c r="H1759" t="s">
        <v>2276</v>
      </c>
      <c r="I1759" t="s">
        <v>2269</v>
      </c>
    </row>
    <row r="1760" spans="1:9" hidden="1" outlineLevel="1" x14ac:dyDescent="0.2">
      <c r="A1760" s="212" t="s">
        <v>3010</v>
      </c>
      <c r="B1760" s="164">
        <v>44603</v>
      </c>
      <c r="C1760" s="52">
        <v>125000</v>
      </c>
      <c r="D1760" s="53" t="s">
        <v>545</v>
      </c>
      <c r="E1760" s="53" t="s">
        <v>568</v>
      </c>
      <c r="F1760" t="str">
        <f t="shared" si="24"/>
        <v>44603125000</v>
      </c>
      <c r="G1760" t="s">
        <v>2228</v>
      </c>
      <c r="H1760" t="s">
        <v>2276</v>
      </c>
      <c r="I1760" t="s">
        <v>2276</v>
      </c>
    </row>
    <row r="1761" spans="1:9" hidden="1" outlineLevel="1" x14ac:dyDescent="0.2">
      <c r="A1761" s="212" t="s">
        <v>3010</v>
      </c>
      <c r="B1761" s="164">
        <v>44602</v>
      </c>
      <c r="C1761" s="52">
        <v>30000</v>
      </c>
      <c r="D1761" s="53" t="s">
        <v>306</v>
      </c>
      <c r="E1761" s="53" t="s">
        <v>544</v>
      </c>
      <c r="F1761" t="str">
        <f t="shared" si="24"/>
        <v>4460230000</v>
      </c>
      <c r="G1761" t="s">
        <v>2213</v>
      </c>
      <c r="H1761" t="s">
        <v>2248</v>
      </c>
      <c r="I1761" t="s">
        <v>2213</v>
      </c>
    </row>
    <row r="1762" spans="1:9" hidden="1" outlineLevel="1" x14ac:dyDescent="0.2">
      <c r="A1762" s="212" t="s">
        <v>3010</v>
      </c>
      <c r="B1762" s="164">
        <v>44600</v>
      </c>
      <c r="C1762" s="52">
        <v>78906.67</v>
      </c>
      <c r="D1762" s="53" t="s">
        <v>21</v>
      </c>
      <c r="E1762" s="53" t="s">
        <v>569</v>
      </c>
      <c r="F1762" t="str">
        <f t="shared" si="24"/>
        <v>4460078906,67</v>
      </c>
      <c r="G1762" t="s">
        <v>2235</v>
      </c>
      <c r="H1762" t="s">
        <v>2248</v>
      </c>
      <c r="I1762" t="s">
        <v>2235</v>
      </c>
    </row>
    <row r="1763" spans="1:9" hidden="1" outlineLevel="1" x14ac:dyDescent="0.2">
      <c r="A1763" s="212" t="s">
        <v>3010</v>
      </c>
      <c r="B1763" s="164">
        <v>44600</v>
      </c>
      <c r="C1763" s="52">
        <v>7614.02</v>
      </c>
      <c r="D1763" s="53" t="s">
        <v>498</v>
      </c>
      <c r="E1763" s="53" t="s">
        <v>570</v>
      </c>
      <c r="F1763" t="str">
        <f t="shared" si="24"/>
        <v>446007614,02</v>
      </c>
      <c r="G1763" t="s">
        <v>2221</v>
      </c>
      <c r="H1763" t="s">
        <v>2248</v>
      </c>
      <c r="I1763" t="s">
        <v>2267</v>
      </c>
    </row>
    <row r="1764" spans="1:9" hidden="1" outlineLevel="1" x14ac:dyDescent="0.2">
      <c r="A1764" s="212" t="s">
        <v>3010</v>
      </c>
      <c r="B1764" s="164">
        <v>44599</v>
      </c>
      <c r="C1764" s="52">
        <v>150000</v>
      </c>
      <c r="D1764" s="53" t="s">
        <v>20</v>
      </c>
      <c r="E1764" s="53" t="s">
        <v>571</v>
      </c>
      <c r="F1764" t="str">
        <f t="shared" si="24"/>
        <v>44599150000</v>
      </c>
      <c r="G1764" t="s">
        <v>2202</v>
      </c>
      <c r="H1764" t="s">
        <v>2248</v>
      </c>
      <c r="I1764" t="s">
        <v>2268</v>
      </c>
    </row>
    <row r="1765" spans="1:9" hidden="1" outlineLevel="1" x14ac:dyDescent="0.2">
      <c r="A1765" s="212" t="s">
        <v>3010</v>
      </c>
      <c r="B1765" s="164">
        <v>44596</v>
      </c>
      <c r="C1765" s="52">
        <v>50001</v>
      </c>
      <c r="D1765" s="53" t="s">
        <v>7</v>
      </c>
      <c r="E1765" s="53" t="s">
        <v>572</v>
      </c>
      <c r="F1765" t="str">
        <f t="shared" si="24"/>
        <v>4459650001</v>
      </c>
      <c r="G1765" t="s">
        <v>2209</v>
      </c>
      <c r="H1765" t="s">
        <v>2244</v>
      </c>
      <c r="I1765" t="s">
        <v>2209</v>
      </c>
    </row>
    <row r="1766" spans="1:9" hidden="1" outlineLevel="1" x14ac:dyDescent="0.2">
      <c r="A1766" s="212" t="s">
        <v>3010</v>
      </c>
      <c r="B1766" s="164">
        <v>44596</v>
      </c>
      <c r="C1766" s="52">
        <v>200</v>
      </c>
      <c r="D1766" s="53" t="s">
        <v>7</v>
      </c>
      <c r="E1766" s="53" t="s">
        <v>573</v>
      </c>
      <c r="F1766" t="str">
        <f t="shared" si="24"/>
        <v>44596200</v>
      </c>
      <c r="G1766" t="s">
        <v>2204</v>
      </c>
      <c r="H1766" t="s">
        <v>2248</v>
      </c>
      <c r="I1766" t="s">
        <v>2262</v>
      </c>
    </row>
    <row r="1767" spans="1:9" hidden="1" outlineLevel="1" x14ac:dyDescent="0.2">
      <c r="A1767" s="212" t="s">
        <v>3010</v>
      </c>
      <c r="B1767" s="164">
        <v>44596</v>
      </c>
      <c r="C1767" s="52">
        <v>50000</v>
      </c>
      <c r="D1767" s="53" t="s">
        <v>14</v>
      </c>
      <c r="E1767" s="53" t="s">
        <v>574</v>
      </c>
      <c r="F1767" t="str">
        <f t="shared" si="24"/>
        <v>4459650000</v>
      </c>
      <c r="G1767" t="s">
        <v>2201</v>
      </c>
      <c r="H1767" t="s">
        <v>2248</v>
      </c>
      <c r="I1767" t="s">
        <v>2265</v>
      </c>
    </row>
    <row r="1768" spans="1:9" hidden="1" outlineLevel="1" x14ac:dyDescent="0.2">
      <c r="A1768" s="212" t="s">
        <v>3010</v>
      </c>
      <c r="B1768" s="164">
        <v>44595</v>
      </c>
      <c r="C1768" s="52">
        <v>62052</v>
      </c>
      <c r="D1768" s="53" t="s">
        <v>7</v>
      </c>
      <c r="E1768" s="53" t="s">
        <v>575</v>
      </c>
      <c r="F1768" t="str">
        <f t="shared" si="24"/>
        <v>4459562052</v>
      </c>
      <c r="G1768" t="s">
        <v>2209</v>
      </c>
      <c r="H1768" t="s">
        <v>2244</v>
      </c>
      <c r="I1768" t="s">
        <v>2209</v>
      </c>
    </row>
    <row r="1769" spans="1:9" hidden="1" outlineLevel="1" x14ac:dyDescent="0.2">
      <c r="A1769" s="212" t="s">
        <v>3010</v>
      </c>
      <c r="B1769" s="164">
        <v>44595</v>
      </c>
      <c r="C1769" s="52">
        <v>248.21</v>
      </c>
      <c r="D1769" s="53" t="s">
        <v>7</v>
      </c>
      <c r="E1769" s="53" t="s">
        <v>576</v>
      </c>
      <c r="F1769" t="str">
        <f t="shared" si="24"/>
        <v>44595248,21</v>
      </c>
      <c r="G1769" t="s">
        <v>2204</v>
      </c>
      <c r="H1769" t="s">
        <v>2248</v>
      </c>
      <c r="I1769" t="s">
        <v>2262</v>
      </c>
    </row>
    <row r="1770" spans="1:9" hidden="1" outlineLevel="1" x14ac:dyDescent="0.2">
      <c r="A1770" s="212" t="s">
        <v>3010</v>
      </c>
      <c r="B1770" s="164">
        <v>44594</v>
      </c>
      <c r="C1770" s="52">
        <v>39600</v>
      </c>
      <c r="D1770" s="53" t="s">
        <v>577</v>
      </c>
      <c r="E1770" s="53" t="s">
        <v>578</v>
      </c>
      <c r="F1770" t="str">
        <f t="shared" si="24"/>
        <v>4459439600</v>
      </c>
      <c r="G1770" t="s">
        <v>2466</v>
      </c>
      <c r="H1770" t="s">
        <v>2276</v>
      </c>
      <c r="I1770" t="s">
        <v>2276</v>
      </c>
    </row>
    <row r="1771" spans="1:9" hidden="1" outlineLevel="1" x14ac:dyDescent="0.2">
      <c r="A1771" s="212" t="s">
        <v>3010</v>
      </c>
      <c r="B1771" s="164">
        <v>44593</v>
      </c>
      <c r="C1771" s="52">
        <v>990</v>
      </c>
      <c r="D1771" s="53" t="s">
        <v>7</v>
      </c>
      <c r="E1771" s="53" t="s">
        <v>579</v>
      </c>
      <c r="F1771" t="str">
        <f t="shared" si="24"/>
        <v>44593990</v>
      </c>
      <c r="G1771" t="s">
        <v>2204</v>
      </c>
      <c r="H1771" t="s">
        <v>2248</v>
      </c>
      <c r="I1771" t="s">
        <v>2262</v>
      </c>
    </row>
    <row r="1772" spans="1:9" hidden="1" outlineLevel="1" x14ac:dyDescent="0.2">
      <c r="A1772" s="212" t="s">
        <v>3010</v>
      </c>
      <c r="B1772" s="164">
        <v>44593</v>
      </c>
      <c r="C1772" s="52">
        <v>36289</v>
      </c>
      <c r="D1772" s="53" t="s">
        <v>72</v>
      </c>
      <c r="E1772" s="53" t="s">
        <v>566</v>
      </c>
      <c r="F1772" t="str">
        <f t="shared" si="24"/>
        <v>4459336289</v>
      </c>
      <c r="G1772" t="s">
        <v>2205</v>
      </c>
      <c r="H1772" t="s">
        <v>2244</v>
      </c>
      <c r="I1772" t="s">
        <v>2209</v>
      </c>
    </row>
    <row r="1773" spans="1:9" hidden="1" outlineLevel="1" x14ac:dyDescent="0.2">
      <c r="A1773" s="212" t="s">
        <v>3009</v>
      </c>
      <c r="B1773" s="164">
        <v>44592</v>
      </c>
      <c r="C1773" s="52">
        <v>650</v>
      </c>
      <c r="D1773" s="53" t="s">
        <v>7</v>
      </c>
      <c r="E1773" s="53" t="s">
        <v>580</v>
      </c>
      <c r="F1773" t="str">
        <f t="shared" si="24"/>
        <v>44592650</v>
      </c>
      <c r="G1773" t="s">
        <v>2204</v>
      </c>
      <c r="H1773" t="s">
        <v>2248</v>
      </c>
      <c r="I1773" t="s">
        <v>2262</v>
      </c>
    </row>
    <row r="1774" spans="1:9" hidden="1" outlineLevel="1" x14ac:dyDescent="0.2">
      <c r="A1774" s="51" t="s">
        <v>3009</v>
      </c>
      <c r="B1774" s="164">
        <v>44592</v>
      </c>
      <c r="C1774" s="52">
        <v>80000</v>
      </c>
      <c r="D1774" s="53" t="s">
        <v>28</v>
      </c>
      <c r="E1774" s="53" t="s">
        <v>521</v>
      </c>
      <c r="F1774" t="str">
        <f t="shared" si="24"/>
        <v>4459280000</v>
      </c>
      <c r="G1774" t="s">
        <v>2236</v>
      </c>
      <c r="H1774" t="s">
        <v>2248</v>
      </c>
      <c r="I1774" t="s">
        <v>2236</v>
      </c>
    </row>
    <row r="1775" spans="1:9" hidden="1" outlineLevel="1" x14ac:dyDescent="0.2">
      <c r="A1775" s="51" t="s">
        <v>3009</v>
      </c>
      <c r="B1775" s="164">
        <v>44592</v>
      </c>
      <c r="C1775" s="52">
        <v>20000</v>
      </c>
      <c r="D1775" s="53" t="s">
        <v>577</v>
      </c>
      <c r="E1775" s="53" t="s">
        <v>578</v>
      </c>
      <c r="F1775" t="str">
        <f t="shared" si="24"/>
        <v>4459220000</v>
      </c>
      <c r="G1775" t="s">
        <v>2466</v>
      </c>
      <c r="H1775" t="s">
        <v>2276</v>
      </c>
      <c r="I1775" t="s">
        <v>2276</v>
      </c>
    </row>
    <row r="1776" spans="1:9" hidden="1" outlineLevel="1" x14ac:dyDescent="0.2">
      <c r="A1776" s="51" t="s">
        <v>3009</v>
      </c>
      <c r="B1776" s="164">
        <v>44592</v>
      </c>
      <c r="C1776" s="52">
        <v>40000</v>
      </c>
      <c r="D1776" s="53" t="s">
        <v>32</v>
      </c>
      <c r="E1776" s="53" t="s">
        <v>531</v>
      </c>
      <c r="F1776" t="str">
        <f t="shared" si="24"/>
        <v>4459240000</v>
      </c>
      <c r="G1776" t="s">
        <v>2222</v>
      </c>
      <c r="H1776" t="s">
        <v>2248</v>
      </c>
      <c r="I1776" t="s">
        <v>2269</v>
      </c>
    </row>
    <row r="1777" spans="1:9" hidden="1" outlineLevel="1" x14ac:dyDescent="0.2">
      <c r="A1777" s="51" t="s">
        <v>3009</v>
      </c>
      <c r="B1777" s="164">
        <v>44592</v>
      </c>
      <c r="C1777" s="52">
        <v>57895.199999999997</v>
      </c>
      <c r="D1777" s="53" t="s">
        <v>21</v>
      </c>
      <c r="E1777" s="53" t="s">
        <v>581</v>
      </c>
      <c r="F1777" t="str">
        <f t="shared" si="24"/>
        <v>4459257895,2</v>
      </c>
      <c r="G1777" t="s">
        <v>2235</v>
      </c>
      <c r="H1777" t="s">
        <v>2248</v>
      </c>
      <c r="I1777" t="s">
        <v>2235</v>
      </c>
    </row>
    <row r="1778" spans="1:9" hidden="1" outlineLevel="1" x14ac:dyDescent="0.2">
      <c r="A1778" s="51" t="s">
        <v>3009</v>
      </c>
      <c r="B1778" s="164">
        <v>44588</v>
      </c>
      <c r="C1778" s="52">
        <v>30000</v>
      </c>
      <c r="D1778" s="53" t="s">
        <v>21</v>
      </c>
      <c r="E1778" s="53" t="s">
        <v>582</v>
      </c>
      <c r="F1778" t="str">
        <f t="shared" si="24"/>
        <v>4458830000</v>
      </c>
      <c r="G1778" t="s">
        <v>2235</v>
      </c>
      <c r="H1778" t="s">
        <v>2248</v>
      </c>
      <c r="I1778" t="s">
        <v>2235</v>
      </c>
    </row>
    <row r="1779" spans="1:9" hidden="1" outlineLevel="1" x14ac:dyDescent="0.2">
      <c r="A1779" s="51" t="s">
        <v>3009</v>
      </c>
      <c r="B1779" s="164">
        <v>44587</v>
      </c>
      <c r="C1779" s="52">
        <v>3560.97</v>
      </c>
      <c r="D1779" s="53" t="s">
        <v>583</v>
      </c>
      <c r="E1779" s="53" t="s">
        <v>520</v>
      </c>
      <c r="F1779" t="str">
        <f t="shared" si="24"/>
        <v>445873560,97</v>
      </c>
      <c r="G1779" t="s">
        <v>2208</v>
      </c>
      <c r="H1779" t="s">
        <v>2245</v>
      </c>
      <c r="I1779" t="s">
        <v>2213</v>
      </c>
    </row>
    <row r="1780" spans="1:9" hidden="1" outlineLevel="1" x14ac:dyDescent="0.2">
      <c r="A1780" s="51" t="s">
        <v>3009</v>
      </c>
      <c r="B1780" s="164">
        <v>44587</v>
      </c>
      <c r="C1780" s="52">
        <v>3015.23</v>
      </c>
      <c r="D1780" s="53" t="s">
        <v>583</v>
      </c>
      <c r="E1780" s="53" t="s">
        <v>520</v>
      </c>
      <c r="F1780" t="str">
        <f t="shared" si="24"/>
        <v>445873015,23</v>
      </c>
      <c r="G1780" t="s">
        <v>2208</v>
      </c>
      <c r="H1780" t="s">
        <v>2245</v>
      </c>
      <c r="I1780" t="s">
        <v>2213</v>
      </c>
    </row>
    <row r="1781" spans="1:9" hidden="1" outlineLevel="1" x14ac:dyDescent="0.2">
      <c r="A1781" s="51" t="s">
        <v>3009</v>
      </c>
      <c r="B1781" s="164">
        <v>44587</v>
      </c>
      <c r="C1781" s="52">
        <v>90000</v>
      </c>
      <c r="D1781" s="53" t="s">
        <v>32</v>
      </c>
      <c r="E1781" s="53" t="s">
        <v>584</v>
      </c>
      <c r="F1781" t="str">
        <f t="shared" si="24"/>
        <v>4458790000</v>
      </c>
      <c r="G1781" t="s">
        <v>2222</v>
      </c>
      <c r="H1781" t="s">
        <v>2248</v>
      </c>
      <c r="I1781" t="s">
        <v>2269</v>
      </c>
    </row>
    <row r="1782" spans="1:9" hidden="1" outlineLevel="1" x14ac:dyDescent="0.2">
      <c r="A1782" s="51" t="s">
        <v>3009</v>
      </c>
      <c r="B1782" s="164">
        <v>44585</v>
      </c>
      <c r="C1782" s="52">
        <v>40000</v>
      </c>
      <c r="D1782" s="53" t="s">
        <v>306</v>
      </c>
      <c r="E1782" s="53" t="s">
        <v>585</v>
      </c>
      <c r="F1782" t="str">
        <f t="shared" si="24"/>
        <v>4458540000</v>
      </c>
      <c r="G1782" t="s">
        <v>2213</v>
      </c>
      <c r="H1782" t="s">
        <v>2248</v>
      </c>
      <c r="I1782" t="s">
        <v>2213</v>
      </c>
    </row>
    <row r="1783" spans="1:9" hidden="1" outlineLevel="1" x14ac:dyDescent="0.2">
      <c r="A1783" s="51" t="s">
        <v>3009</v>
      </c>
      <c r="B1783" s="164">
        <v>44585</v>
      </c>
      <c r="C1783" s="52">
        <v>60000</v>
      </c>
      <c r="D1783" s="53" t="s">
        <v>28</v>
      </c>
      <c r="E1783" s="53" t="s">
        <v>514</v>
      </c>
      <c r="F1783" t="str">
        <f t="shared" si="24"/>
        <v>4458560000</v>
      </c>
      <c r="G1783" t="s">
        <v>2236</v>
      </c>
      <c r="H1783" t="s">
        <v>2248</v>
      </c>
      <c r="I1783" t="s">
        <v>2236</v>
      </c>
    </row>
    <row r="1784" spans="1:9" hidden="1" outlineLevel="1" x14ac:dyDescent="0.2">
      <c r="A1784" s="51" t="s">
        <v>3009</v>
      </c>
      <c r="B1784" s="164">
        <v>44585</v>
      </c>
      <c r="C1784" s="52">
        <v>40000</v>
      </c>
      <c r="D1784" s="53" t="s">
        <v>32</v>
      </c>
      <c r="E1784" s="53" t="s">
        <v>584</v>
      </c>
      <c r="F1784" t="str">
        <f t="shared" si="24"/>
        <v>4458540000</v>
      </c>
      <c r="G1784" t="s">
        <v>2222</v>
      </c>
      <c r="H1784" t="s">
        <v>2248</v>
      </c>
      <c r="I1784" t="s">
        <v>2269</v>
      </c>
    </row>
    <row r="1785" spans="1:9" hidden="1" outlineLevel="1" x14ac:dyDescent="0.2">
      <c r="A1785" s="51" t="s">
        <v>3009</v>
      </c>
      <c r="B1785" s="164">
        <v>44581</v>
      </c>
      <c r="C1785" s="52">
        <v>30200</v>
      </c>
      <c r="D1785" s="53" t="s">
        <v>131</v>
      </c>
      <c r="E1785" s="53" t="s">
        <v>586</v>
      </c>
      <c r="F1785" t="str">
        <f t="shared" si="24"/>
        <v>4458130200</v>
      </c>
      <c r="G1785" t="s">
        <v>2234</v>
      </c>
      <c r="H1785" t="s">
        <v>2248</v>
      </c>
      <c r="I1785" t="s">
        <v>2271</v>
      </c>
    </row>
    <row r="1786" spans="1:9" hidden="1" outlineLevel="1" x14ac:dyDescent="0.2">
      <c r="A1786" s="51" t="s">
        <v>3009</v>
      </c>
      <c r="B1786" s="164">
        <v>44581</v>
      </c>
      <c r="C1786" s="52">
        <v>30000</v>
      </c>
      <c r="D1786" s="53" t="s">
        <v>306</v>
      </c>
      <c r="E1786" s="53" t="s">
        <v>585</v>
      </c>
      <c r="F1786" t="str">
        <f t="shared" si="24"/>
        <v>4458130000</v>
      </c>
      <c r="G1786" t="s">
        <v>2213</v>
      </c>
      <c r="H1786" t="s">
        <v>2248</v>
      </c>
      <c r="I1786" t="s">
        <v>2213</v>
      </c>
    </row>
    <row r="1787" spans="1:9" hidden="1" outlineLevel="1" x14ac:dyDescent="0.2">
      <c r="A1787" s="51" t="s">
        <v>3009</v>
      </c>
      <c r="B1787" s="164">
        <v>44581</v>
      </c>
      <c r="C1787" s="52">
        <v>10000</v>
      </c>
      <c r="D1787" s="53" t="s">
        <v>17</v>
      </c>
      <c r="E1787" s="53" t="s">
        <v>587</v>
      </c>
      <c r="F1787" t="str">
        <f t="shared" si="24"/>
        <v>4458110000</v>
      </c>
      <c r="G1787" t="s">
        <v>2240</v>
      </c>
      <c r="H1787" t="s">
        <v>2248</v>
      </c>
      <c r="I1787" t="s">
        <v>2267</v>
      </c>
    </row>
    <row r="1788" spans="1:9" hidden="1" outlineLevel="1" x14ac:dyDescent="0.2">
      <c r="A1788" s="51" t="s">
        <v>3009</v>
      </c>
      <c r="B1788" s="165">
        <v>44578</v>
      </c>
      <c r="C1788" s="52">
        <v>1500</v>
      </c>
      <c r="D1788" s="53" t="s">
        <v>309</v>
      </c>
      <c r="E1788" s="53" t="s">
        <v>588</v>
      </c>
      <c r="F1788" t="str">
        <f t="shared" ref="F1788:F1851" si="25">B1788&amp;C1788</f>
        <v>445781500</v>
      </c>
      <c r="G1788" t="s">
        <v>2434</v>
      </c>
      <c r="H1788" t="s">
        <v>2244</v>
      </c>
      <c r="I1788" t="s">
        <v>2209</v>
      </c>
    </row>
    <row r="1789" spans="1:9" hidden="1" outlineLevel="1" x14ac:dyDescent="0.2">
      <c r="A1789" s="51" t="s">
        <v>3009</v>
      </c>
      <c r="B1789" s="164">
        <v>44578</v>
      </c>
      <c r="C1789" s="52">
        <v>58500</v>
      </c>
      <c r="D1789" s="53" t="s">
        <v>358</v>
      </c>
      <c r="E1789" s="53" t="s">
        <v>589</v>
      </c>
      <c r="F1789" t="str">
        <f t="shared" si="25"/>
        <v>4457858500</v>
      </c>
      <c r="G1789" t="s">
        <v>2203</v>
      </c>
      <c r="H1789" t="s">
        <v>2248</v>
      </c>
      <c r="I1789" t="s">
        <v>2273</v>
      </c>
    </row>
    <row r="1790" spans="1:9" hidden="1" outlineLevel="1" x14ac:dyDescent="0.2">
      <c r="A1790" s="51" t="s">
        <v>3009</v>
      </c>
      <c r="B1790" s="164">
        <v>44578</v>
      </c>
      <c r="C1790" s="52">
        <v>40000</v>
      </c>
      <c r="D1790" s="53" t="s">
        <v>7</v>
      </c>
      <c r="E1790" s="53" t="s">
        <v>590</v>
      </c>
      <c r="F1790" t="str">
        <f t="shared" si="25"/>
        <v>4457840000</v>
      </c>
      <c r="G1790" t="s">
        <v>2209</v>
      </c>
      <c r="H1790" t="s">
        <v>2244</v>
      </c>
      <c r="I1790" t="s">
        <v>2209</v>
      </c>
    </row>
    <row r="1791" spans="1:9" hidden="1" outlineLevel="1" x14ac:dyDescent="0.2">
      <c r="A1791" s="51" t="s">
        <v>3009</v>
      </c>
      <c r="B1791" s="164">
        <v>44578</v>
      </c>
      <c r="C1791" s="52">
        <v>30000</v>
      </c>
      <c r="D1791" s="53" t="s">
        <v>309</v>
      </c>
      <c r="E1791" s="53" t="s">
        <v>591</v>
      </c>
      <c r="F1791" t="str">
        <f t="shared" si="25"/>
        <v>4457830000</v>
      </c>
      <c r="G1791" t="s">
        <v>2209</v>
      </c>
      <c r="H1791" t="s">
        <v>2244</v>
      </c>
      <c r="I1791" t="s">
        <v>2209</v>
      </c>
    </row>
    <row r="1792" spans="1:9" hidden="1" outlineLevel="1" x14ac:dyDescent="0.2">
      <c r="A1792" s="51" t="s">
        <v>3009</v>
      </c>
      <c r="B1792" s="164">
        <v>44578</v>
      </c>
      <c r="C1792" s="52">
        <v>160</v>
      </c>
      <c r="D1792" s="53" t="s">
        <v>7</v>
      </c>
      <c r="E1792" s="53" t="s">
        <v>592</v>
      </c>
      <c r="F1792" t="str">
        <f t="shared" si="25"/>
        <v>44578160</v>
      </c>
      <c r="G1792" t="s">
        <v>2204</v>
      </c>
      <c r="H1792" t="s">
        <v>2248</v>
      </c>
      <c r="I1792" t="s">
        <v>2262</v>
      </c>
    </row>
    <row r="1793" spans="1:9" hidden="1" outlineLevel="1" x14ac:dyDescent="0.2">
      <c r="A1793" s="51" t="s">
        <v>3009</v>
      </c>
      <c r="B1793" s="164">
        <v>44578</v>
      </c>
      <c r="C1793" s="52">
        <v>9432.24</v>
      </c>
      <c r="D1793" s="53" t="s">
        <v>112</v>
      </c>
      <c r="E1793" s="53" t="s">
        <v>593</v>
      </c>
      <c r="F1793" t="str">
        <f t="shared" si="25"/>
        <v>445789432,24</v>
      </c>
      <c r="G1793" t="s">
        <v>2233</v>
      </c>
      <c r="H1793" t="s">
        <v>2248</v>
      </c>
      <c r="I1793" t="s">
        <v>2269</v>
      </c>
    </row>
    <row r="1794" spans="1:9" hidden="1" outlineLevel="1" x14ac:dyDescent="0.2">
      <c r="A1794" s="51" t="s">
        <v>3009</v>
      </c>
      <c r="B1794" s="164">
        <v>44578</v>
      </c>
      <c r="C1794" s="52">
        <v>22000</v>
      </c>
      <c r="D1794" s="53" t="s">
        <v>54</v>
      </c>
      <c r="E1794" s="53" t="s">
        <v>594</v>
      </c>
      <c r="F1794" t="str">
        <f t="shared" si="25"/>
        <v>4457822000</v>
      </c>
      <c r="G1794" t="s">
        <v>2228</v>
      </c>
      <c r="H1794" t="s">
        <v>2276</v>
      </c>
      <c r="I1794" t="s">
        <v>2276</v>
      </c>
    </row>
    <row r="1795" spans="1:9" hidden="1" outlineLevel="1" x14ac:dyDescent="0.2">
      <c r="A1795" s="51" t="s">
        <v>3009</v>
      </c>
      <c r="B1795" s="164">
        <v>44575</v>
      </c>
      <c r="C1795" s="52">
        <v>128</v>
      </c>
      <c r="D1795" s="53" t="s">
        <v>7</v>
      </c>
      <c r="E1795" s="53" t="s">
        <v>595</v>
      </c>
      <c r="F1795" t="str">
        <f t="shared" si="25"/>
        <v>44575128</v>
      </c>
      <c r="G1795" t="s">
        <v>2204</v>
      </c>
      <c r="H1795" t="s">
        <v>2248</v>
      </c>
      <c r="I1795" t="s">
        <v>2262</v>
      </c>
    </row>
    <row r="1796" spans="1:9" hidden="1" outlineLevel="1" x14ac:dyDescent="0.2">
      <c r="A1796" s="51" t="s">
        <v>3009</v>
      </c>
      <c r="B1796" s="164">
        <v>44575</v>
      </c>
      <c r="C1796" s="52">
        <v>1483.88</v>
      </c>
      <c r="D1796" s="53" t="s">
        <v>72</v>
      </c>
      <c r="E1796" s="53" t="s">
        <v>156</v>
      </c>
      <c r="F1796" t="str">
        <f t="shared" si="25"/>
        <v>445751483,88</v>
      </c>
      <c r="G1796" t="s">
        <v>2206</v>
      </c>
      <c r="H1796" t="s">
        <v>2244</v>
      </c>
      <c r="I1796" t="s">
        <v>2209</v>
      </c>
    </row>
    <row r="1797" spans="1:9" hidden="1" outlineLevel="1" x14ac:dyDescent="0.2">
      <c r="A1797" s="51" t="s">
        <v>3009</v>
      </c>
      <c r="B1797" s="164">
        <v>44575</v>
      </c>
      <c r="C1797" s="52">
        <v>70000</v>
      </c>
      <c r="D1797" s="53" t="s">
        <v>253</v>
      </c>
      <c r="E1797" s="53" t="s">
        <v>596</v>
      </c>
      <c r="F1797" t="str">
        <f t="shared" si="25"/>
        <v>4457570000</v>
      </c>
      <c r="G1797" t="s">
        <v>2202</v>
      </c>
      <c r="H1797" t="s">
        <v>2248</v>
      </c>
      <c r="I1797" t="s">
        <v>2268</v>
      </c>
    </row>
    <row r="1798" spans="1:9" hidden="1" outlineLevel="1" x14ac:dyDescent="0.2">
      <c r="A1798" s="51" t="s">
        <v>3009</v>
      </c>
      <c r="B1798" s="164">
        <v>44575</v>
      </c>
      <c r="C1798" s="52">
        <v>36309.699999999997</v>
      </c>
      <c r="D1798" s="53" t="s">
        <v>72</v>
      </c>
      <c r="E1798" s="53" t="s">
        <v>154</v>
      </c>
      <c r="F1798" t="str">
        <f t="shared" si="25"/>
        <v>4457536309,7</v>
      </c>
      <c r="G1798" t="s">
        <v>2206</v>
      </c>
      <c r="H1798" t="s">
        <v>2244</v>
      </c>
      <c r="I1798" t="s">
        <v>2209</v>
      </c>
    </row>
    <row r="1799" spans="1:9" hidden="1" outlineLevel="1" x14ac:dyDescent="0.2">
      <c r="A1799" s="51" t="s">
        <v>3009</v>
      </c>
      <c r="B1799" s="164">
        <v>44575</v>
      </c>
      <c r="C1799" s="52">
        <v>572.69000000000005</v>
      </c>
      <c r="D1799" s="53" t="s">
        <v>77</v>
      </c>
      <c r="E1799" s="53" t="s">
        <v>153</v>
      </c>
      <c r="F1799" t="str">
        <f t="shared" si="25"/>
        <v>44575572,69</v>
      </c>
      <c r="G1799" t="s">
        <v>2206</v>
      </c>
      <c r="H1799" t="s">
        <v>2244</v>
      </c>
      <c r="I1799" t="s">
        <v>2209</v>
      </c>
    </row>
    <row r="1800" spans="1:9" hidden="1" outlineLevel="1" x14ac:dyDescent="0.2">
      <c r="A1800" s="51" t="s">
        <v>3009</v>
      </c>
      <c r="B1800" s="164">
        <v>44575</v>
      </c>
      <c r="C1800" s="52">
        <v>6460</v>
      </c>
      <c r="D1800" s="53" t="s">
        <v>5</v>
      </c>
      <c r="E1800" s="53" t="s">
        <v>597</v>
      </c>
      <c r="F1800" t="str">
        <f t="shared" si="25"/>
        <v>445756460</v>
      </c>
      <c r="G1800" t="s">
        <v>2240</v>
      </c>
      <c r="H1800" t="s">
        <v>2248</v>
      </c>
      <c r="I1800" t="s">
        <v>2267</v>
      </c>
    </row>
    <row r="1801" spans="1:9" hidden="1" outlineLevel="1" x14ac:dyDescent="0.2">
      <c r="A1801" s="51" t="s">
        <v>3009</v>
      </c>
      <c r="B1801" s="164">
        <v>44575</v>
      </c>
      <c r="C1801" s="52">
        <v>14381.2</v>
      </c>
      <c r="D1801" s="53" t="s">
        <v>72</v>
      </c>
      <c r="E1801" s="53" t="s">
        <v>158</v>
      </c>
      <c r="F1801" t="str">
        <f t="shared" si="25"/>
        <v>4457514381,2</v>
      </c>
      <c r="G1801" t="s">
        <v>2206</v>
      </c>
      <c r="H1801" t="s">
        <v>2244</v>
      </c>
      <c r="I1801" t="s">
        <v>2209</v>
      </c>
    </row>
    <row r="1802" spans="1:9" hidden="1" outlineLevel="1" x14ac:dyDescent="0.2">
      <c r="A1802" s="51" t="s">
        <v>3009</v>
      </c>
      <c r="B1802" s="164">
        <v>44575</v>
      </c>
      <c r="C1802" s="52">
        <v>32000</v>
      </c>
      <c r="D1802" s="53" t="s">
        <v>7</v>
      </c>
      <c r="E1802" s="53" t="s">
        <v>598</v>
      </c>
      <c r="F1802" t="str">
        <f t="shared" si="25"/>
        <v>4457532000</v>
      </c>
      <c r="G1802" t="s">
        <v>2209</v>
      </c>
      <c r="H1802" t="s">
        <v>2244</v>
      </c>
      <c r="I1802" t="s">
        <v>2209</v>
      </c>
    </row>
    <row r="1803" spans="1:9" hidden="1" outlineLevel="1" x14ac:dyDescent="0.2">
      <c r="A1803" s="51" t="s">
        <v>3009</v>
      </c>
      <c r="B1803" s="164">
        <v>44575</v>
      </c>
      <c r="C1803" s="52">
        <v>20.399999999999999</v>
      </c>
      <c r="D1803" s="53" t="s">
        <v>7</v>
      </c>
      <c r="E1803" s="53" t="s">
        <v>599</v>
      </c>
      <c r="F1803" t="str">
        <f t="shared" si="25"/>
        <v>4457520,4</v>
      </c>
      <c r="G1803" t="s">
        <v>2204</v>
      </c>
      <c r="H1803" t="s">
        <v>2248</v>
      </c>
      <c r="I1803" t="s">
        <v>2262</v>
      </c>
    </row>
    <row r="1804" spans="1:9" hidden="1" outlineLevel="1" x14ac:dyDescent="0.2">
      <c r="A1804" s="51" t="s">
        <v>3009</v>
      </c>
      <c r="B1804" s="165">
        <v>44575</v>
      </c>
      <c r="C1804" s="52">
        <v>5100</v>
      </c>
      <c r="D1804" s="53" t="s">
        <v>7</v>
      </c>
      <c r="E1804" s="53" t="s">
        <v>600</v>
      </c>
      <c r="F1804" t="str">
        <f t="shared" si="25"/>
        <v>445755100</v>
      </c>
      <c r="G1804" t="s">
        <v>2434</v>
      </c>
      <c r="H1804" t="s">
        <v>2244</v>
      </c>
      <c r="I1804" t="s">
        <v>2209</v>
      </c>
    </row>
    <row r="1805" spans="1:9" hidden="1" outlineLevel="1" x14ac:dyDescent="0.2">
      <c r="A1805" s="51" t="s">
        <v>3009</v>
      </c>
      <c r="B1805" s="164">
        <v>44574</v>
      </c>
      <c r="C1805" s="52">
        <v>7667.88</v>
      </c>
      <c r="D1805" s="53" t="s">
        <v>498</v>
      </c>
      <c r="E1805" s="53" t="s">
        <v>601</v>
      </c>
      <c r="F1805" t="str">
        <f t="shared" si="25"/>
        <v>445747667,88</v>
      </c>
      <c r="G1805" t="s">
        <v>2221</v>
      </c>
      <c r="H1805" t="s">
        <v>2248</v>
      </c>
      <c r="I1805" t="s">
        <v>2267</v>
      </c>
    </row>
    <row r="1806" spans="1:9" hidden="1" outlineLevel="1" x14ac:dyDescent="0.2">
      <c r="A1806" s="51" t="s">
        <v>3009</v>
      </c>
      <c r="B1806" s="164">
        <v>44574</v>
      </c>
      <c r="C1806" s="52">
        <v>927.75</v>
      </c>
      <c r="D1806" s="53" t="s">
        <v>583</v>
      </c>
      <c r="E1806" s="53" t="s">
        <v>520</v>
      </c>
      <c r="F1806" t="str">
        <f t="shared" si="25"/>
        <v>44574927,75</v>
      </c>
      <c r="G1806" t="s">
        <v>2208</v>
      </c>
      <c r="H1806" t="s">
        <v>2245</v>
      </c>
      <c r="I1806" t="s">
        <v>2213</v>
      </c>
    </row>
    <row r="1807" spans="1:9" hidden="1" outlineLevel="1" x14ac:dyDescent="0.2">
      <c r="A1807" s="51" t="s">
        <v>3009</v>
      </c>
      <c r="B1807" s="164">
        <v>44573</v>
      </c>
      <c r="C1807" s="52">
        <v>127538.27</v>
      </c>
      <c r="D1807" s="53" t="s">
        <v>23</v>
      </c>
      <c r="E1807" s="53" t="s">
        <v>602</v>
      </c>
      <c r="F1807" t="str">
        <f t="shared" si="25"/>
        <v>44573127538,27</v>
      </c>
      <c r="G1807" t="s">
        <v>2218</v>
      </c>
      <c r="H1807" t="s">
        <v>2248</v>
      </c>
      <c r="I1807" t="s">
        <v>2218</v>
      </c>
    </row>
    <row r="1808" spans="1:9" hidden="1" outlineLevel="1" x14ac:dyDescent="0.2">
      <c r="A1808" s="51" t="s">
        <v>3009</v>
      </c>
      <c r="B1808" s="164">
        <v>44572</v>
      </c>
      <c r="C1808" s="52">
        <v>50000</v>
      </c>
      <c r="D1808" s="53" t="s">
        <v>32</v>
      </c>
      <c r="E1808" s="53" t="s">
        <v>584</v>
      </c>
      <c r="F1808" t="str">
        <f t="shared" si="25"/>
        <v>4457250000</v>
      </c>
      <c r="G1808" t="s">
        <v>2222</v>
      </c>
      <c r="H1808" t="s">
        <v>2248</v>
      </c>
      <c r="I1808" t="s">
        <v>2269</v>
      </c>
    </row>
    <row r="1809" spans="1:9" hidden="1" outlineLevel="1" x14ac:dyDescent="0.2">
      <c r="A1809" s="51" t="s">
        <v>3009</v>
      </c>
      <c r="B1809" s="164">
        <v>44572</v>
      </c>
      <c r="C1809" s="52">
        <v>100000</v>
      </c>
      <c r="D1809" s="53" t="s">
        <v>28</v>
      </c>
      <c r="E1809" s="53" t="s">
        <v>603</v>
      </c>
      <c r="F1809" t="str">
        <f t="shared" si="25"/>
        <v>44572100000</v>
      </c>
      <c r="G1809" t="s">
        <v>2236</v>
      </c>
      <c r="H1809" t="s">
        <v>2248</v>
      </c>
      <c r="I1809" t="s">
        <v>2236</v>
      </c>
    </row>
    <row r="1810" spans="1:9" hidden="1" outlineLevel="1" x14ac:dyDescent="0.2">
      <c r="A1810" s="51" t="s">
        <v>3009</v>
      </c>
      <c r="B1810" s="164">
        <v>44571</v>
      </c>
      <c r="C1810" s="52">
        <v>61870</v>
      </c>
      <c r="D1810" s="53" t="s">
        <v>7</v>
      </c>
      <c r="E1810" s="53" t="s">
        <v>604</v>
      </c>
      <c r="F1810" t="str">
        <f t="shared" si="25"/>
        <v>4457161870</v>
      </c>
      <c r="G1810" t="s">
        <v>2209</v>
      </c>
      <c r="H1810" t="s">
        <v>2244</v>
      </c>
      <c r="I1810" t="s">
        <v>2209</v>
      </c>
    </row>
    <row r="1811" spans="1:9" hidden="1" outlineLevel="1" x14ac:dyDescent="0.2">
      <c r="A1811" s="51" t="s">
        <v>3009</v>
      </c>
      <c r="B1811" s="164">
        <v>44571</v>
      </c>
      <c r="C1811" s="52">
        <v>35250</v>
      </c>
      <c r="D1811" s="53" t="s">
        <v>309</v>
      </c>
      <c r="E1811" s="53" t="s">
        <v>605</v>
      </c>
      <c r="F1811" t="str">
        <f t="shared" si="25"/>
        <v>4457135250</v>
      </c>
      <c r="G1811" t="s">
        <v>2209</v>
      </c>
      <c r="H1811" t="s">
        <v>2244</v>
      </c>
      <c r="I1811" t="s">
        <v>2209</v>
      </c>
    </row>
    <row r="1812" spans="1:9" hidden="1" outlineLevel="1" x14ac:dyDescent="0.2">
      <c r="A1812" s="51" t="s">
        <v>3009</v>
      </c>
      <c r="B1812" s="164">
        <v>44571</v>
      </c>
      <c r="C1812" s="52">
        <v>50001</v>
      </c>
      <c r="D1812" s="53" t="s">
        <v>7</v>
      </c>
      <c r="E1812" s="53" t="s">
        <v>606</v>
      </c>
      <c r="F1812" t="str">
        <f t="shared" si="25"/>
        <v>4457150001</v>
      </c>
      <c r="G1812" t="s">
        <v>2209</v>
      </c>
      <c r="H1812" t="s">
        <v>2244</v>
      </c>
      <c r="I1812" t="s">
        <v>2209</v>
      </c>
    </row>
    <row r="1813" spans="1:9" hidden="1" outlineLevel="1" x14ac:dyDescent="0.2">
      <c r="A1813" s="51" t="s">
        <v>3009</v>
      </c>
      <c r="B1813" s="164">
        <v>44571</v>
      </c>
      <c r="C1813" s="52">
        <v>80000</v>
      </c>
      <c r="D1813" s="53" t="s">
        <v>577</v>
      </c>
      <c r="E1813" s="53" t="s">
        <v>578</v>
      </c>
      <c r="F1813" t="str">
        <f t="shared" si="25"/>
        <v>4457180000</v>
      </c>
      <c r="G1813" t="s">
        <v>2466</v>
      </c>
      <c r="H1813" t="s">
        <v>2276</v>
      </c>
      <c r="I1813" t="s">
        <v>2276</v>
      </c>
    </row>
    <row r="1814" spans="1:9" hidden="1" outlineLevel="1" x14ac:dyDescent="0.2">
      <c r="A1814" s="51" t="s">
        <v>3009</v>
      </c>
      <c r="B1814" s="164">
        <v>44571</v>
      </c>
      <c r="C1814" s="52">
        <v>200</v>
      </c>
      <c r="D1814" s="53" t="s">
        <v>7</v>
      </c>
      <c r="E1814" s="53" t="s">
        <v>607</v>
      </c>
      <c r="F1814" t="str">
        <f t="shared" si="25"/>
        <v>44571200</v>
      </c>
      <c r="G1814" t="s">
        <v>2204</v>
      </c>
      <c r="H1814" t="s">
        <v>2248</v>
      </c>
      <c r="I1814" t="s">
        <v>2262</v>
      </c>
    </row>
    <row r="1815" spans="1:9" hidden="1" outlineLevel="1" x14ac:dyDescent="0.2">
      <c r="A1815" s="51" t="s">
        <v>3009</v>
      </c>
      <c r="B1815" s="164">
        <v>44571</v>
      </c>
      <c r="C1815" s="52">
        <v>247.48</v>
      </c>
      <c r="D1815" s="53" t="s">
        <v>7</v>
      </c>
      <c r="E1815" s="53" t="s">
        <v>608</v>
      </c>
      <c r="F1815" t="str">
        <f t="shared" si="25"/>
        <v>44571247,48</v>
      </c>
      <c r="G1815" t="s">
        <v>2204</v>
      </c>
      <c r="H1815" t="s">
        <v>2248</v>
      </c>
      <c r="I1815" t="s">
        <v>2262</v>
      </c>
    </row>
    <row r="1816" spans="1:9" hidden="1" outlineLevel="1" x14ac:dyDescent="0.2">
      <c r="A1816" s="51" t="s">
        <v>3009</v>
      </c>
      <c r="B1816" s="164">
        <v>44571</v>
      </c>
      <c r="C1816" s="52">
        <v>50000</v>
      </c>
      <c r="D1816" s="53" t="s">
        <v>14</v>
      </c>
      <c r="E1816" s="53" t="s">
        <v>609</v>
      </c>
      <c r="F1816" t="str">
        <f t="shared" si="25"/>
        <v>4457150000</v>
      </c>
      <c r="G1816" t="s">
        <v>2201</v>
      </c>
      <c r="H1816" t="s">
        <v>2248</v>
      </c>
      <c r="I1816" t="s">
        <v>2265</v>
      </c>
    </row>
    <row r="1817" spans="1:9" hidden="1" outlineLevel="1" x14ac:dyDescent="0.2">
      <c r="A1817" s="51" t="s">
        <v>3009</v>
      </c>
      <c r="B1817" s="164">
        <v>44571</v>
      </c>
      <c r="C1817" s="52">
        <v>100000</v>
      </c>
      <c r="D1817" s="53" t="s">
        <v>32</v>
      </c>
      <c r="E1817" s="53" t="s">
        <v>584</v>
      </c>
      <c r="F1817" t="str">
        <f t="shared" si="25"/>
        <v>44571100000</v>
      </c>
      <c r="G1817" t="s">
        <v>2222</v>
      </c>
      <c r="H1817" t="s">
        <v>2248</v>
      </c>
      <c r="I1817" t="s">
        <v>2269</v>
      </c>
    </row>
    <row r="1818" spans="1:9" hidden="1" outlineLevel="1" x14ac:dyDescent="0.2">
      <c r="A1818" s="51" t="s">
        <v>3009</v>
      </c>
      <c r="B1818" s="164">
        <v>44564</v>
      </c>
      <c r="C1818" s="52">
        <v>4489.71</v>
      </c>
      <c r="D1818" s="53" t="s">
        <v>7</v>
      </c>
      <c r="E1818" s="53" t="s">
        <v>610</v>
      </c>
      <c r="F1818" t="str">
        <f t="shared" si="25"/>
        <v>445644489,71</v>
      </c>
      <c r="G1818" t="s">
        <v>2426</v>
      </c>
      <c r="H1818" t="s">
        <v>2248</v>
      </c>
      <c r="I1818" t="s">
        <v>2427</v>
      </c>
    </row>
    <row r="1819" spans="1:9" hidden="1" outlineLevel="1" x14ac:dyDescent="0.2">
      <c r="A1819" s="51">
        <v>44560</v>
      </c>
      <c r="B1819" s="164">
        <v>44560</v>
      </c>
      <c r="C1819" s="52">
        <v>40000</v>
      </c>
      <c r="D1819" s="53" t="s">
        <v>32</v>
      </c>
      <c r="E1819" s="53" t="s">
        <v>584</v>
      </c>
      <c r="F1819" t="str">
        <f t="shared" si="25"/>
        <v>4456040000</v>
      </c>
      <c r="G1819" t="s">
        <v>2222</v>
      </c>
      <c r="H1819" t="s">
        <v>2248</v>
      </c>
      <c r="I1819" t="s">
        <v>2269</v>
      </c>
    </row>
    <row r="1820" spans="1:9" hidden="1" outlineLevel="1" x14ac:dyDescent="0.2">
      <c r="A1820" s="51">
        <v>44560</v>
      </c>
      <c r="B1820" s="164">
        <v>44560</v>
      </c>
      <c r="C1820" s="52">
        <v>37224</v>
      </c>
      <c r="D1820" s="53" t="s">
        <v>72</v>
      </c>
      <c r="E1820" s="53" t="s">
        <v>611</v>
      </c>
      <c r="F1820" t="str">
        <f t="shared" si="25"/>
        <v>4456037224</v>
      </c>
      <c r="G1820" t="s">
        <v>2205</v>
      </c>
      <c r="H1820" t="s">
        <v>2244</v>
      </c>
      <c r="I1820" t="s">
        <v>2209</v>
      </c>
    </row>
    <row r="1821" spans="1:9" hidden="1" outlineLevel="1" x14ac:dyDescent="0.2">
      <c r="A1821" s="51">
        <v>44560</v>
      </c>
      <c r="B1821" s="164">
        <v>44560</v>
      </c>
      <c r="C1821" s="52">
        <v>50</v>
      </c>
      <c r="D1821" s="53" t="s">
        <v>7</v>
      </c>
      <c r="E1821" s="53" t="s">
        <v>612</v>
      </c>
      <c r="F1821" t="str">
        <f t="shared" si="25"/>
        <v>4456050</v>
      </c>
      <c r="G1821" t="s">
        <v>2204</v>
      </c>
      <c r="H1821" t="s">
        <v>2248</v>
      </c>
      <c r="I1821" t="s">
        <v>2262</v>
      </c>
    </row>
    <row r="1822" spans="1:9" hidden="1" outlineLevel="1" x14ac:dyDescent="0.2">
      <c r="A1822" s="51">
        <v>44560</v>
      </c>
      <c r="B1822" s="164">
        <v>44560</v>
      </c>
      <c r="C1822" s="52">
        <v>40000</v>
      </c>
      <c r="D1822" s="53" t="s">
        <v>577</v>
      </c>
      <c r="E1822" s="53" t="s">
        <v>578</v>
      </c>
      <c r="F1822" t="str">
        <f t="shared" si="25"/>
        <v>4456040000</v>
      </c>
      <c r="G1822" t="s">
        <v>2466</v>
      </c>
      <c r="H1822" t="s">
        <v>2276</v>
      </c>
      <c r="I1822" t="s">
        <v>2276</v>
      </c>
    </row>
    <row r="1823" spans="1:9" hidden="1" outlineLevel="1" x14ac:dyDescent="0.2">
      <c r="A1823" s="51">
        <v>44559</v>
      </c>
      <c r="B1823" s="164">
        <v>44559</v>
      </c>
      <c r="C1823" s="52">
        <v>990</v>
      </c>
      <c r="D1823" s="53" t="s">
        <v>7</v>
      </c>
      <c r="E1823" s="53" t="s">
        <v>613</v>
      </c>
      <c r="F1823" t="str">
        <f t="shared" si="25"/>
        <v>44559990</v>
      </c>
      <c r="G1823" t="s">
        <v>2204</v>
      </c>
      <c r="H1823" t="s">
        <v>2248</v>
      </c>
      <c r="I1823" t="s">
        <v>2262</v>
      </c>
    </row>
    <row r="1824" spans="1:9" hidden="1" outlineLevel="1" x14ac:dyDescent="0.2">
      <c r="A1824" s="51">
        <v>44559</v>
      </c>
      <c r="B1824" s="164">
        <v>44559</v>
      </c>
      <c r="C1824" s="52">
        <v>700</v>
      </c>
      <c r="D1824" s="53" t="s">
        <v>7</v>
      </c>
      <c r="E1824" s="53" t="s">
        <v>614</v>
      </c>
      <c r="F1824" t="str">
        <f t="shared" si="25"/>
        <v>44559700</v>
      </c>
      <c r="G1824" t="s">
        <v>2204</v>
      </c>
      <c r="H1824" t="s">
        <v>2248</v>
      </c>
      <c r="I1824" t="s">
        <v>2262</v>
      </c>
    </row>
    <row r="1825" spans="1:9" hidden="1" outlineLevel="1" x14ac:dyDescent="0.2">
      <c r="A1825" s="51">
        <v>44557</v>
      </c>
      <c r="B1825" s="164">
        <v>44557</v>
      </c>
      <c r="C1825" s="52">
        <v>150</v>
      </c>
      <c r="D1825" s="53" t="s">
        <v>7</v>
      </c>
      <c r="E1825" s="53" t="s">
        <v>615</v>
      </c>
      <c r="F1825" t="str">
        <f t="shared" si="25"/>
        <v>44557150</v>
      </c>
      <c r="G1825" t="s">
        <v>2204</v>
      </c>
      <c r="H1825" t="s">
        <v>2248</v>
      </c>
      <c r="I1825" t="s">
        <v>2262</v>
      </c>
    </row>
    <row r="1826" spans="1:9" hidden="1" outlineLevel="1" x14ac:dyDescent="0.2">
      <c r="A1826" s="51">
        <v>44557</v>
      </c>
      <c r="B1826" s="164">
        <v>44557</v>
      </c>
      <c r="C1826" s="52">
        <v>5000</v>
      </c>
      <c r="D1826" s="53" t="s">
        <v>47</v>
      </c>
      <c r="E1826" s="53" t="s">
        <v>616</v>
      </c>
      <c r="F1826" t="str">
        <f t="shared" si="25"/>
        <v>445575000</v>
      </c>
      <c r="G1826" t="s">
        <v>2224</v>
      </c>
      <c r="H1826" t="s">
        <v>2248</v>
      </c>
      <c r="I1826" t="s">
        <v>2427</v>
      </c>
    </row>
    <row r="1827" spans="1:9" hidden="1" outlineLevel="1" x14ac:dyDescent="0.2">
      <c r="A1827" s="51">
        <v>44557</v>
      </c>
      <c r="B1827" s="164">
        <v>44557</v>
      </c>
      <c r="C1827" s="52">
        <v>13770</v>
      </c>
      <c r="D1827" s="53" t="s">
        <v>437</v>
      </c>
      <c r="E1827" s="53" t="s">
        <v>617</v>
      </c>
      <c r="F1827" t="str">
        <f t="shared" si="25"/>
        <v>4455713770</v>
      </c>
      <c r="G1827" t="s">
        <v>2232</v>
      </c>
      <c r="H1827" t="s">
        <v>2244</v>
      </c>
      <c r="I1827" t="s">
        <v>2209</v>
      </c>
    </row>
    <row r="1828" spans="1:9" hidden="1" outlineLevel="1" x14ac:dyDescent="0.2">
      <c r="A1828" s="51">
        <v>44557</v>
      </c>
      <c r="B1828" s="164">
        <v>44557</v>
      </c>
      <c r="C1828" s="52">
        <v>7000</v>
      </c>
      <c r="D1828" s="53" t="s">
        <v>17</v>
      </c>
      <c r="E1828" s="53" t="s">
        <v>618</v>
      </c>
      <c r="F1828" t="str">
        <f t="shared" si="25"/>
        <v>445577000</v>
      </c>
      <c r="G1828" t="s">
        <v>2240</v>
      </c>
      <c r="H1828" t="s">
        <v>2248</v>
      </c>
      <c r="I1828" t="s">
        <v>2267</v>
      </c>
    </row>
    <row r="1829" spans="1:9" hidden="1" outlineLevel="1" x14ac:dyDescent="0.2">
      <c r="A1829" s="51">
        <v>44557</v>
      </c>
      <c r="B1829" s="164">
        <v>44557</v>
      </c>
      <c r="C1829" s="52">
        <v>30000</v>
      </c>
      <c r="D1829" s="53" t="s">
        <v>309</v>
      </c>
      <c r="E1829" s="53" t="s">
        <v>619</v>
      </c>
      <c r="F1829" t="str">
        <f t="shared" si="25"/>
        <v>4455730000</v>
      </c>
      <c r="G1829" t="s">
        <v>2209</v>
      </c>
      <c r="H1829" t="s">
        <v>2244</v>
      </c>
      <c r="I1829" t="s">
        <v>2209</v>
      </c>
    </row>
    <row r="1830" spans="1:9" hidden="1" outlineLevel="1" x14ac:dyDescent="0.2">
      <c r="A1830" s="51">
        <v>44557</v>
      </c>
      <c r="B1830" s="164">
        <v>44557</v>
      </c>
      <c r="C1830" s="52">
        <v>10000</v>
      </c>
      <c r="D1830" s="53" t="s">
        <v>7</v>
      </c>
      <c r="E1830" s="53" t="s">
        <v>620</v>
      </c>
      <c r="F1830" t="str">
        <f t="shared" si="25"/>
        <v>4455710000</v>
      </c>
      <c r="G1830" t="s">
        <v>2204</v>
      </c>
      <c r="H1830" t="s">
        <v>2248</v>
      </c>
      <c r="I1830" t="s">
        <v>2262</v>
      </c>
    </row>
    <row r="1831" spans="1:9" hidden="1" outlineLevel="1" x14ac:dyDescent="0.2">
      <c r="A1831" s="51">
        <v>44554</v>
      </c>
      <c r="B1831" s="164">
        <v>44554</v>
      </c>
      <c r="C1831" s="52">
        <v>30000</v>
      </c>
      <c r="D1831" s="53" t="s">
        <v>306</v>
      </c>
      <c r="E1831" s="53" t="s">
        <v>621</v>
      </c>
      <c r="F1831" t="str">
        <f t="shared" si="25"/>
        <v>4455430000</v>
      </c>
      <c r="G1831" t="s">
        <v>2213</v>
      </c>
      <c r="H1831" t="s">
        <v>2248</v>
      </c>
      <c r="I1831" t="s">
        <v>2213</v>
      </c>
    </row>
    <row r="1832" spans="1:9" hidden="1" outlineLevel="1" x14ac:dyDescent="0.2">
      <c r="A1832" s="51">
        <v>44553</v>
      </c>
      <c r="B1832" s="164">
        <v>44553</v>
      </c>
      <c r="C1832" s="52">
        <v>43078</v>
      </c>
      <c r="D1832" s="53" t="s">
        <v>437</v>
      </c>
      <c r="E1832" s="53" t="s">
        <v>622</v>
      </c>
      <c r="F1832" t="str">
        <f t="shared" si="25"/>
        <v>4455343078</v>
      </c>
      <c r="G1832" t="s">
        <v>2232</v>
      </c>
      <c r="H1832" t="s">
        <v>2244</v>
      </c>
      <c r="I1832" t="s">
        <v>2209</v>
      </c>
    </row>
    <row r="1833" spans="1:9" hidden="1" outlineLevel="1" x14ac:dyDescent="0.2">
      <c r="A1833" s="51">
        <v>44553</v>
      </c>
      <c r="B1833" s="164">
        <v>44553</v>
      </c>
      <c r="C1833" s="52">
        <v>17025</v>
      </c>
      <c r="D1833" s="53" t="s">
        <v>8</v>
      </c>
      <c r="E1833" s="53" t="s">
        <v>623</v>
      </c>
      <c r="F1833" t="str">
        <f t="shared" si="25"/>
        <v>4455317025</v>
      </c>
      <c r="G1833" t="s">
        <v>2284</v>
      </c>
      <c r="H1833" t="s">
        <v>2248</v>
      </c>
      <c r="I1833" t="s">
        <v>2271</v>
      </c>
    </row>
    <row r="1834" spans="1:9" hidden="1" outlineLevel="1" x14ac:dyDescent="0.2">
      <c r="A1834" s="51">
        <v>44553</v>
      </c>
      <c r="B1834" s="164">
        <v>44553</v>
      </c>
      <c r="C1834" s="52">
        <v>9432.24</v>
      </c>
      <c r="D1834" s="53" t="s">
        <v>112</v>
      </c>
      <c r="E1834" s="53" t="s">
        <v>624</v>
      </c>
      <c r="F1834" t="str">
        <f t="shared" si="25"/>
        <v>445539432,24</v>
      </c>
      <c r="G1834" t="s">
        <v>2233</v>
      </c>
      <c r="H1834" t="s">
        <v>2248</v>
      </c>
      <c r="I1834" t="s">
        <v>2269</v>
      </c>
    </row>
    <row r="1835" spans="1:9" hidden="1" outlineLevel="1" x14ac:dyDescent="0.2">
      <c r="A1835" s="51">
        <v>44552</v>
      </c>
      <c r="B1835" s="164">
        <v>44552</v>
      </c>
      <c r="C1835" s="52">
        <v>78000</v>
      </c>
      <c r="D1835" s="53" t="s">
        <v>358</v>
      </c>
      <c r="E1835" s="53" t="s">
        <v>625</v>
      </c>
      <c r="F1835" t="str">
        <f t="shared" si="25"/>
        <v>4455278000</v>
      </c>
      <c r="G1835" t="s">
        <v>2203</v>
      </c>
      <c r="H1835" t="s">
        <v>2248</v>
      </c>
      <c r="I1835" t="s">
        <v>2273</v>
      </c>
    </row>
    <row r="1836" spans="1:9" hidden="1" outlineLevel="1" x14ac:dyDescent="0.2">
      <c r="A1836" s="51">
        <v>44552</v>
      </c>
      <c r="B1836" s="164">
        <v>44552</v>
      </c>
      <c r="C1836" s="52">
        <v>115000</v>
      </c>
      <c r="D1836" s="53" t="s">
        <v>32</v>
      </c>
      <c r="E1836" s="53" t="s">
        <v>626</v>
      </c>
      <c r="F1836" t="str">
        <f t="shared" si="25"/>
        <v>44552115000</v>
      </c>
      <c r="G1836" t="s">
        <v>2222</v>
      </c>
      <c r="H1836" t="s">
        <v>2248</v>
      </c>
      <c r="I1836" t="s">
        <v>2269</v>
      </c>
    </row>
    <row r="1837" spans="1:9" hidden="1" outlineLevel="1" x14ac:dyDescent="0.2">
      <c r="A1837" s="51">
        <v>44550</v>
      </c>
      <c r="B1837" s="164">
        <v>44550</v>
      </c>
      <c r="C1837" s="52">
        <v>82060.789999999994</v>
      </c>
      <c r="D1837" s="53" t="s">
        <v>28</v>
      </c>
      <c r="E1837" s="53" t="s">
        <v>627</v>
      </c>
      <c r="F1837" t="str">
        <f t="shared" si="25"/>
        <v>4455082060,79</v>
      </c>
      <c r="G1837" t="s">
        <v>2236</v>
      </c>
      <c r="H1837" t="s">
        <v>2248</v>
      </c>
      <c r="I1837" t="s">
        <v>2236</v>
      </c>
    </row>
    <row r="1838" spans="1:9" hidden="1" outlineLevel="1" x14ac:dyDescent="0.2">
      <c r="A1838" s="51">
        <v>44547</v>
      </c>
      <c r="B1838" s="164">
        <v>44547</v>
      </c>
      <c r="C1838" s="52">
        <v>1188.22</v>
      </c>
      <c r="D1838" s="53" t="s">
        <v>72</v>
      </c>
      <c r="E1838" s="53" t="s">
        <v>342</v>
      </c>
      <c r="F1838" t="str">
        <f t="shared" si="25"/>
        <v>445471188,22</v>
      </c>
      <c r="G1838" t="s">
        <v>2208</v>
      </c>
      <c r="H1838" t="s">
        <v>2245</v>
      </c>
      <c r="I1838" t="s">
        <v>2213</v>
      </c>
    </row>
    <row r="1839" spans="1:9" hidden="1" outlineLevel="1" x14ac:dyDescent="0.2">
      <c r="A1839" s="51">
        <v>44547</v>
      </c>
      <c r="B1839" s="164">
        <v>44547</v>
      </c>
      <c r="C1839" s="52">
        <v>160</v>
      </c>
      <c r="D1839" s="53" t="s">
        <v>7</v>
      </c>
      <c r="E1839" s="53" t="s">
        <v>628</v>
      </c>
      <c r="F1839" t="str">
        <f t="shared" si="25"/>
        <v>44547160</v>
      </c>
      <c r="G1839" t="s">
        <v>2204</v>
      </c>
      <c r="H1839" t="s">
        <v>2248</v>
      </c>
      <c r="I1839" t="s">
        <v>2262</v>
      </c>
    </row>
    <row r="1840" spans="1:9" hidden="1" outlineLevel="1" x14ac:dyDescent="0.2">
      <c r="A1840" s="51">
        <v>44547</v>
      </c>
      <c r="B1840" s="164">
        <v>44547</v>
      </c>
      <c r="C1840" s="52">
        <v>32000</v>
      </c>
      <c r="D1840" s="53" t="s">
        <v>7</v>
      </c>
      <c r="E1840" s="53" t="s">
        <v>629</v>
      </c>
      <c r="F1840" t="str">
        <f t="shared" si="25"/>
        <v>4454732000</v>
      </c>
      <c r="G1840" t="s">
        <v>2209</v>
      </c>
      <c r="H1840" t="s">
        <v>2244</v>
      </c>
      <c r="I1840" t="s">
        <v>2209</v>
      </c>
    </row>
    <row r="1841" spans="1:9" hidden="1" outlineLevel="1" x14ac:dyDescent="0.2">
      <c r="A1841" s="51">
        <v>44547</v>
      </c>
      <c r="B1841" s="164">
        <v>44547</v>
      </c>
      <c r="C1841" s="52">
        <v>40000</v>
      </c>
      <c r="D1841" s="53" t="s">
        <v>7</v>
      </c>
      <c r="E1841" s="53" t="s">
        <v>630</v>
      </c>
      <c r="F1841" t="str">
        <f t="shared" si="25"/>
        <v>4454740000</v>
      </c>
      <c r="G1841" t="s">
        <v>2209</v>
      </c>
      <c r="H1841" t="s">
        <v>2244</v>
      </c>
      <c r="I1841" t="s">
        <v>2209</v>
      </c>
    </row>
    <row r="1842" spans="1:9" hidden="1" outlineLevel="1" x14ac:dyDescent="0.2">
      <c r="A1842" s="51">
        <v>44547</v>
      </c>
      <c r="B1842" s="164">
        <v>44547</v>
      </c>
      <c r="C1842" s="52">
        <v>128</v>
      </c>
      <c r="D1842" s="53" t="s">
        <v>7</v>
      </c>
      <c r="E1842" s="53" t="s">
        <v>631</v>
      </c>
      <c r="F1842" t="str">
        <f t="shared" si="25"/>
        <v>44547128</v>
      </c>
      <c r="G1842" t="s">
        <v>2204</v>
      </c>
      <c r="H1842" t="s">
        <v>2248</v>
      </c>
      <c r="I1842" t="s">
        <v>2262</v>
      </c>
    </row>
    <row r="1843" spans="1:9" hidden="1" outlineLevel="1" x14ac:dyDescent="0.2">
      <c r="A1843" s="51">
        <v>44547</v>
      </c>
      <c r="B1843" s="165">
        <v>44547</v>
      </c>
      <c r="C1843" s="52">
        <v>1500</v>
      </c>
      <c r="D1843" s="53" t="s">
        <v>309</v>
      </c>
      <c r="E1843" s="53" t="s">
        <v>632</v>
      </c>
      <c r="F1843" t="str">
        <f t="shared" si="25"/>
        <v>445471500</v>
      </c>
      <c r="G1843" t="s">
        <v>2434</v>
      </c>
      <c r="H1843" t="s">
        <v>2244</v>
      </c>
      <c r="I1843" t="s">
        <v>2209</v>
      </c>
    </row>
    <row r="1844" spans="1:9" hidden="1" outlineLevel="1" x14ac:dyDescent="0.2">
      <c r="A1844" s="51">
        <v>44547</v>
      </c>
      <c r="B1844" s="164">
        <v>44547</v>
      </c>
      <c r="C1844" s="52">
        <v>20.399999999999999</v>
      </c>
      <c r="D1844" s="53" t="s">
        <v>7</v>
      </c>
      <c r="E1844" s="53" t="s">
        <v>633</v>
      </c>
      <c r="F1844" t="str">
        <f t="shared" si="25"/>
        <v>4454720,4</v>
      </c>
      <c r="G1844" t="s">
        <v>2204</v>
      </c>
      <c r="H1844" t="s">
        <v>2248</v>
      </c>
      <c r="I1844" t="s">
        <v>2262</v>
      </c>
    </row>
    <row r="1845" spans="1:9" hidden="1" outlineLevel="1" x14ac:dyDescent="0.2">
      <c r="A1845" s="51">
        <v>44547</v>
      </c>
      <c r="B1845" s="165">
        <v>44547</v>
      </c>
      <c r="C1845" s="52">
        <v>5100</v>
      </c>
      <c r="D1845" s="53" t="s">
        <v>7</v>
      </c>
      <c r="E1845" s="53" t="s">
        <v>634</v>
      </c>
      <c r="F1845" t="str">
        <f t="shared" si="25"/>
        <v>445475100</v>
      </c>
      <c r="G1845" t="s">
        <v>2434</v>
      </c>
      <c r="H1845" t="s">
        <v>2244</v>
      </c>
      <c r="I1845" t="s">
        <v>2209</v>
      </c>
    </row>
    <row r="1846" spans="1:9" hidden="1" outlineLevel="1" x14ac:dyDescent="0.2">
      <c r="A1846" s="51">
        <v>44545</v>
      </c>
      <c r="B1846" s="164">
        <v>44545</v>
      </c>
      <c r="C1846" s="52">
        <v>110000</v>
      </c>
      <c r="D1846" s="53" t="s">
        <v>28</v>
      </c>
      <c r="E1846" s="53" t="s">
        <v>635</v>
      </c>
      <c r="F1846" t="str">
        <f t="shared" si="25"/>
        <v>44545110000</v>
      </c>
      <c r="G1846" t="s">
        <v>2236</v>
      </c>
      <c r="H1846" t="s">
        <v>2248</v>
      </c>
      <c r="I1846" t="s">
        <v>2236</v>
      </c>
    </row>
    <row r="1847" spans="1:9" hidden="1" outlineLevel="1" x14ac:dyDescent="0.2">
      <c r="A1847" s="51">
        <v>44545</v>
      </c>
      <c r="B1847" s="164">
        <v>44545</v>
      </c>
      <c r="C1847" s="52">
        <v>70000</v>
      </c>
      <c r="D1847" s="53" t="s">
        <v>253</v>
      </c>
      <c r="E1847" s="53" t="s">
        <v>636</v>
      </c>
      <c r="F1847" t="str">
        <f t="shared" si="25"/>
        <v>4454570000</v>
      </c>
      <c r="G1847" t="s">
        <v>2202</v>
      </c>
      <c r="H1847" t="s">
        <v>2248</v>
      </c>
      <c r="I1847" t="s">
        <v>2268</v>
      </c>
    </row>
    <row r="1848" spans="1:9" hidden="1" outlineLevel="1" x14ac:dyDescent="0.2">
      <c r="A1848" s="51">
        <v>44543</v>
      </c>
      <c r="B1848" s="164">
        <v>44543</v>
      </c>
      <c r="C1848" s="52">
        <v>1483.88</v>
      </c>
      <c r="D1848" s="53" t="s">
        <v>72</v>
      </c>
      <c r="E1848" s="53" t="s">
        <v>156</v>
      </c>
      <c r="F1848" t="str">
        <f t="shared" si="25"/>
        <v>445431483,88</v>
      </c>
      <c r="G1848" t="s">
        <v>2206</v>
      </c>
      <c r="H1848" t="s">
        <v>2244</v>
      </c>
      <c r="I1848" t="s">
        <v>2209</v>
      </c>
    </row>
    <row r="1849" spans="1:9" hidden="1" outlineLevel="1" x14ac:dyDescent="0.2">
      <c r="A1849" s="51">
        <v>44543</v>
      </c>
      <c r="B1849" s="164">
        <v>44543</v>
      </c>
      <c r="C1849" s="52">
        <v>5958.5</v>
      </c>
      <c r="D1849" s="53" t="s">
        <v>7</v>
      </c>
      <c r="E1849" s="53" t="s">
        <v>637</v>
      </c>
      <c r="F1849" t="str">
        <f t="shared" si="25"/>
        <v>445435958,5</v>
      </c>
      <c r="G1849" t="s">
        <v>2426</v>
      </c>
      <c r="H1849" t="s">
        <v>2248</v>
      </c>
      <c r="I1849" t="s">
        <v>2427</v>
      </c>
    </row>
    <row r="1850" spans="1:9" hidden="1" outlineLevel="1" x14ac:dyDescent="0.2">
      <c r="A1850" s="51">
        <v>44543</v>
      </c>
      <c r="B1850" s="164">
        <v>44543</v>
      </c>
      <c r="C1850" s="52">
        <v>572.69000000000005</v>
      </c>
      <c r="D1850" s="53" t="s">
        <v>77</v>
      </c>
      <c r="E1850" s="53" t="s">
        <v>153</v>
      </c>
      <c r="F1850" t="str">
        <f t="shared" si="25"/>
        <v>44543572,69</v>
      </c>
      <c r="G1850" t="s">
        <v>2206</v>
      </c>
      <c r="H1850" t="s">
        <v>2244</v>
      </c>
      <c r="I1850" t="s">
        <v>2209</v>
      </c>
    </row>
    <row r="1851" spans="1:9" hidden="1" outlineLevel="1" x14ac:dyDescent="0.2">
      <c r="A1851" s="51">
        <v>44543</v>
      </c>
      <c r="B1851" s="164">
        <v>44543</v>
      </c>
      <c r="C1851" s="52">
        <v>36309.699999999997</v>
      </c>
      <c r="D1851" s="53" t="s">
        <v>72</v>
      </c>
      <c r="E1851" s="53" t="s">
        <v>154</v>
      </c>
      <c r="F1851" t="str">
        <f t="shared" si="25"/>
        <v>4454336309,7</v>
      </c>
      <c r="G1851" t="s">
        <v>2206</v>
      </c>
      <c r="H1851" t="s">
        <v>2244</v>
      </c>
      <c r="I1851" t="s">
        <v>2209</v>
      </c>
    </row>
    <row r="1852" spans="1:9" hidden="1" outlineLevel="1" x14ac:dyDescent="0.2">
      <c r="A1852" s="51">
        <v>44543</v>
      </c>
      <c r="B1852" s="164">
        <v>44543</v>
      </c>
      <c r="C1852" s="52">
        <v>14381.2</v>
      </c>
      <c r="D1852" s="53" t="s">
        <v>72</v>
      </c>
      <c r="E1852" s="53" t="s">
        <v>158</v>
      </c>
      <c r="F1852" t="str">
        <f t="shared" ref="F1852:F1915" si="26">B1852&amp;C1852</f>
        <v>4454314381,2</v>
      </c>
      <c r="G1852" t="s">
        <v>2206</v>
      </c>
      <c r="H1852" t="s">
        <v>2244</v>
      </c>
      <c r="I1852" t="s">
        <v>2209</v>
      </c>
    </row>
    <row r="1853" spans="1:9" hidden="1" outlineLevel="1" x14ac:dyDescent="0.2">
      <c r="A1853" s="51">
        <v>44543</v>
      </c>
      <c r="B1853" s="164">
        <v>44543</v>
      </c>
      <c r="C1853" s="52">
        <v>45000</v>
      </c>
      <c r="D1853" s="53" t="s">
        <v>28</v>
      </c>
      <c r="E1853" s="53" t="s">
        <v>638</v>
      </c>
      <c r="F1853" t="str">
        <f t="shared" si="26"/>
        <v>4454345000</v>
      </c>
      <c r="G1853" t="s">
        <v>2236</v>
      </c>
      <c r="H1853" t="s">
        <v>2248</v>
      </c>
      <c r="I1853" t="s">
        <v>2236</v>
      </c>
    </row>
    <row r="1854" spans="1:9" hidden="1" outlineLevel="1" x14ac:dyDescent="0.2">
      <c r="A1854" s="51">
        <v>44540</v>
      </c>
      <c r="B1854" s="164">
        <v>44540</v>
      </c>
      <c r="C1854" s="52">
        <v>60000</v>
      </c>
      <c r="D1854" s="53" t="s">
        <v>28</v>
      </c>
      <c r="E1854" s="53" t="s">
        <v>639</v>
      </c>
      <c r="F1854" t="str">
        <f t="shared" si="26"/>
        <v>4454060000</v>
      </c>
      <c r="G1854" t="s">
        <v>2236</v>
      </c>
      <c r="H1854" t="s">
        <v>2248</v>
      </c>
      <c r="I1854" t="s">
        <v>2236</v>
      </c>
    </row>
    <row r="1855" spans="1:9" hidden="1" outlineLevel="1" x14ac:dyDescent="0.2">
      <c r="A1855" s="51">
        <v>44539</v>
      </c>
      <c r="B1855" s="164">
        <v>44539</v>
      </c>
      <c r="C1855" s="52">
        <v>65000</v>
      </c>
      <c r="D1855" s="53" t="s">
        <v>28</v>
      </c>
      <c r="E1855" s="53" t="s">
        <v>640</v>
      </c>
      <c r="F1855" t="str">
        <f t="shared" si="26"/>
        <v>4453965000</v>
      </c>
      <c r="G1855" t="s">
        <v>2236</v>
      </c>
      <c r="H1855" t="s">
        <v>2248</v>
      </c>
      <c r="I1855" t="s">
        <v>2236</v>
      </c>
    </row>
    <row r="1856" spans="1:9" hidden="1" outlineLevel="1" x14ac:dyDescent="0.2">
      <c r="A1856" s="51">
        <v>44539</v>
      </c>
      <c r="B1856" s="164">
        <v>44539</v>
      </c>
      <c r="C1856" s="52">
        <v>40000</v>
      </c>
      <c r="D1856" s="53" t="s">
        <v>306</v>
      </c>
      <c r="E1856" s="53" t="s">
        <v>641</v>
      </c>
      <c r="F1856" t="str">
        <f t="shared" si="26"/>
        <v>4453940000</v>
      </c>
      <c r="G1856" t="s">
        <v>2213</v>
      </c>
      <c r="H1856" t="s">
        <v>2248</v>
      </c>
      <c r="I1856" t="s">
        <v>2213</v>
      </c>
    </row>
    <row r="1857" spans="1:9" hidden="1" outlineLevel="1" x14ac:dyDescent="0.2">
      <c r="A1857" s="51">
        <v>44538</v>
      </c>
      <c r="B1857" s="164">
        <v>44538</v>
      </c>
      <c r="C1857" s="52">
        <v>60000</v>
      </c>
      <c r="D1857" s="53" t="s">
        <v>28</v>
      </c>
      <c r="E1857" s="53" t="s">
        <v>639</v>
      </c>
      <c r="F1857" t="str">
        <f t="shared" si="26"/>
        <v>4453860000</v>
      </c>
      <c r="G1857" t="s">
        <v>2236</v>
      </c>
      <c r="H1857" t="s">
        <v>2248</v>
      </c>
      <c r="I1857" t="s">
        <v>2236</v>
      </c>
    </row>
    <row r="1858" spans="1:9" hidden="1" outlineLevel="1" x14ac:dyDescent="0.2">
      <c r="A1858" s="51">
        <v>44537</v>
      </c>
      <c r="B1858" s="164">
        <v>44537</v>
      </c>
      <c r="C1858" s="52">
        <v>45000</v>
      </c>
      <c r="D1858" s="53" t="s">
        <v>32</v>
      </c>
      <c r="E1858" s="53" t="s">
        <v>626</v>
      </c>
      <c r="F1858" t="str">
        <f t="shared" si="26"/>
        <v>4453745000</v>
      </c>
      <c r="G1858" t="s">
        <v>2222</v>
      </c>
      <c r="H1858" t="s">
        <v>2248</v>
      </c>
      <c r="I1858" t="s">
        <v>2269</v>
      </c>
    </row>
    <row r="1859" spans="1:9" hidden="1" outlineLevel="1" x14ac:dyDescent="0.2">
      <c r="A1859" s="51">
        <v>44537</v>
      </c>
      <c r="B1859" s="164">
        <v>44537</v>
      </c>
      <c r="C1859" s="52">
        <v>7770.71</v>
      </c>
      <c r="D1859" s="53" t="s">
        <v>498</v>
      </c>
      <c r="E1859" s="53" t="s">
        <v>642</v>
      </c>
      <c r="F1859" t="str">
        <f t="shared" si="26"/>
        <v>445377770,71</v>
      </c>
      <c r="G1859" t="s">
        <v>2221</v>
      </c>
      <c r="H1859" t="s">
        <v>2248</v>
      </c>
      <c r="I1859" t="s">
        <v>2267</v>
      </c>
    </row>
    <row r="1860" spans="1:9" hidden="1" outlineLevel="1" x14ac:dyDescent="0.2">
      <c r="A1860" s="51">
        <v>44537</v>
      </c>
      <c r="B1860" s="164">
        <v>44537</v>
      </c>
      <c r="C1860" s="52">
        <v>122702.56</v>
      </c>
      <c r="D1860" s="53" t="s">
        <v>21</v>
      </c>
      <c r="E1860" s="53" t="s">
        <v>643</v>
      </c>
      <c r="F1860" t="str">
        <f t="shared" si="26"/>
        <v>44537122702,56</v>
      </c>
      <c r="G1860" t="s">
        <v>2235</v>
      </c>
      <c r="H1860" t="s">
        <v>2248</v>
      </c>
      <c r="I1860" t="s">
        <v>2235</v>
      </c>
    </row>
    <row r="1861" spans="1:9" hidden="1" outlineLevel="1" x14ac:dyDescent="0.2">
      <c r="A1861" s="51">
        <v>44537</v>
      </c>
      <c r="B1861" s="164">
        <v>44537</v>
      </c>
      <c r="C1861" s="52">
        <v>822.39</v>
      </c>
      <c r="D1861" s="53" t="s">
        <v>72</v>
      </c>
      <c r="E1861" s="53" t="s">
        <v>342</v>
      </c>
      <c r="F1861" t="str">
        <f t="shared" si="26"/>
        <v>44537822,39</v>
      </c>
      <c r="G1861" t="s">
        <v>2208</v>
      </c>
      <c r="H1861" t="s">
        <v>2245</v>
      </c>
      <c r="I1861" t="s">
        <v>2213</v>
      </c>
    </row>
    <row r="1862" spans="1:9" hidden="1" outlineLevel="1" x14ac:dyDescent="0.2">
      <c r="A1862" s="51">
        <v>44536</v>
      </c>
      <c r="B1862" s="164">
        <v>44536</v>
      </c>
      <c r="C1862" s="52">
        <v>60000</v>
      </c>
      <c r="D1862" s="53" t="s">
        <v>32</v>
      </c>
      <c r="E1862" s="53" t="s">
        <v>626</v>
      </c>
      <c r="F1862" t="str">
        <f t="shared" si="26"/>
        <v>4453660000</v>
      </c>
      <c r="G1862" t="s">
        <v>2222</v>
      </c>
      <c r="H1862" t="s">
        <v>2248</v>
      </c>
      <c r="I1862" t="s">
        <v>2269</v>
      </c>
    </row>
    <row r="1863" spans="1:9" hidden="1" outlineLevel="1" x14ac:dyDescent="0.2">
      <c r="A1863" s="51">
        <v>44536</v>
      </c>
      <c r="B1863" s="164">
        <v>44536</v>
      </c>
      <c r="C1863" s="52">
        <v>70000</v>
      </c>
      <c r="D1863" s="53" t="s">
        <v>28</v>
      </c>
      <c r="E1863" s="53" t="s">
        <v>644</v>
      </c>
      <c r="F1863" t="str">
        <f t="shared" si="26"/>
        <v>4453670000</v>
      </c>
      <c r="G1863" t="s">
        <v>2236</v>
      </c>
      <c r="H1863" t="s">
        <v>2248</v>
      </c>
      <c r="I1863" t="s">
        <v>2236</v>
      </c>
    </row>
    <row r="1864" spans="1:9" hidden="1" outlineLevel="1" x14ac:dyDescent="0.2">
      <c r="A1864" s="51">
        <v>44536</v>
      </c>
      <c r="B1864" s="164">
        <v>44536</v>
      </c>
      <c r="C1864" s="52">
        <v>35250</v>
      </c>
      <c r="D1864" s="53" t="s">
        <v>309</v>
      </c>
      <c r="E1864" s="53" t="s">
        <v>645</v>
      </c>
      <c r="F1864" t="str">
        <f t="shared" si="26"/>
        <v>4453635250</v>
      </c>
      <c r="G1864" t="s">
        <v>2209</v>
      </c>
      <c r="H1864" t="s">
        <v>2244</v>
      </c>
      <c r="I1864" t="s">
        <v>2209</v>
      </c>
    </row>
    <row r="1865" spans="1:9" hidden="1" outlineLevel="1" x14ac:dyDescent="0.2">
      <c r="A1865" s="51">
        <v>44533</v>
      </c>
      <c r="B1865" s="164">
        <v>44533</v>
      </c>
      <c r="C1865" s="52">
        <v>5000</v>
      </c>
      <c r="D1865" s="53" t="s">
        <v>47</v>
      </c>
      <c r="E1865" s="53" t="s">
        <v>646</v>
      </c>
      <c r="F1865" t="str">
        <f t="shared" si="26"/>
        <v>445335000</v>
      </c>
      <c r="G1865" t="s">
        <v>2224</v>
      </c>
      <c r="H1865" t="s">
        <v>2248</v>
      </c>
      <c r="I1865" t="s">
        <v>2427</v>
      </c>
    </row>
    <row r="1866" spans="1:9" hidden="1" outlineLevel="1" x14ac:dyDescent="0.2">
      <c r="A1866" s="51">
        <v>44533</v>
      </c>
      <c r="B1866" s="164">
        <v>44533</v>
      </c>
      <c r="C1866" s="52">
        <v>300</v>
      </c>
      <c r="D1866" s="53" t="s">
        <v>7</v>
      </c>
      <c r="E1866" s="53" t="s">
        <v>647</v>
      </c>
      <c r="F1866" t="str">
        <f t="shared" si="26"/>
        <v>44533300</v>
      </c>
      <c r="G1866" t="s">
        <v>2204</v>
      </c>
      <c r="H1866" t="s">
        <v>2248</v>
      </c>
      <c r="I1866" t="s">
        <v>2262</v>
      </c>
    </row>
    <row r="1867" spans="1:9" hidden="1" outlineLevel="1" x14ac:dyDescent="0.2">
      <c r="A1867" s="51">
        <v>44533</v>
      </c>
      <c r="B1867" s="164">
        <v>44533</v>
      </c>
      <c r="C1867" s="52">
        <v>20000</v>
      </c>
      <c r="D1867" s="53" t="s">
        <v>7</v>
      </c>
      <c r="E1867" s="53" t="s">
        <v>648</v>
      </c>
      <c r="F1867" t="str">
        <f t="shared" si="26"/>
        <v>4453320000</v>
      </c>
      <c r="G1867" t="s">
        <v>2238</v>
      </c>
      <c r="H1867" t="s">
        <v>2246</v>
      </c>
      <c r="I1867" t="s">
        <v>2266</v>
      </c>
    </row>
    <row r="1868" spans="1:9" hidden="1" outlineLevel="1" x14ac:dyDescent="0.2">
      <c r="A1868" s="51">
        <v>44533</v>
      </c>
      <c r="B1868" s="164">
        <v>44533</v>
      </c>
      <c r="C1868" s="52">
        <v>10000</v>
      </c>
      <c r="D1868" s="53" t="s">
        <v>17</v>
      </c>
      <c r="E1868" s="53" t="s">
        <v>649</v>
      </c>
      <c r="F1868" t="str">
        <f t="shared" si="26"/>
        <v>4453310000</v>
      </c>
      <c r="G1868" t="s">
        <v>2240</v>
      </c>
      <c r="H1868" t="s">
        <v>2248</v>
      </c>
      <c r="I1868" t="s">
        <v>2267</v>
      </c>
    </row>
    <row r="1869" spans="1:9" hidden="1" outlineLevel="1" x14ac:dyDescent="0.2">
      <c r="A1869" s="51">
        <v>44533</v>
      </c>
      <c r="B1869" s="164">
        <v>44533</v>
      </c>
      <c r="C1869" s="52">
        <v>50000</v>
      </c>
      <c r="D1869" s="53" t="s">
        <v>14</v>
      </c>
      <c r="E1869" s="53" t="s">
        <v>650</v>
      </c>
      <c r="F1869" t="str">
        <f t="shared" si="26"/>
        <v>4453350000</v>
      </c>
      <c r="G1869" t="s">
        <v>2201</v>
      </c>
      <c r="H1869" t="s">
        <v>2248</v>
      </c>
      <c r="I1869" t="s">
        <v>2265</v>
      </c>
    </row>
    <row r="1870" spans="1:9" hidden="1" outlineLevel="1" x14ac:dyDescent="0.2">
      <c r="A1870" s="51">
        <v>44533</v>
      </c>
      <c r="B1870" s="164">
        <v>44533</v>
      </c>
      <c r="C1870" s="52">
        <v>70000</v>
      </c>
      <c r="D1870" s="53" t="s">
        <v>28</v>
      </c>
      <c r="E1870" s="53" t="s">
        <v>644</v>
      </c>
      <c r="F1870" t="str">
        <f t="shared" si="26"/>
        <v>4453370000</v>
      </c>
      <c r="G1870" t="s">
        <v>2236</v>
      </c>
      <c r="H1870" t="s">
        <v>2248</v>
      </c>
      <c r="I1870" t="s">
        <v>2236</v>
      </c>
    </row>
    <row r="1871" spans="1:9" hidden="1" outlineLevel="1" x14ac:dyDescent="0.2">
      <c r="A1871" s="51">
        <v>44532</v>
      </c>
      <c r="B1871" s="164">
        <v>44532</v>
      </c>
      <c r="C1871" s="52">
        <v>64856</v>
      </c>
      <c r="D1871" s="53" t="s">
        <v>7</v>
      </c>
      <c r="E1871" s="53" t="s">
        <v>651</v>
      </c>
      <c r="F1871" t="str">
        <f t="shared" si="26"/>
        <v>4453264856</v>
      </c>
      <c r="G1871" t="s">
        <v>2209</v>
      </c>
      <c r="H1871" t="s">
        <v>2244</v>
      </c>
      <c r="I1871" t="s">
        <v>2209</v>
      </c>
    </row>
    <row r="1872" spans="1:9" hidden="1" outlineLevel="1" x14ac:dyDescent="0.2">
      <c r="A1872" s="51">
        <v>44532</v>
      </c>
      <c r="B1872" s="164">
        <v>44532</v>
      </c>
      <c r="C1872" s="52">
        <v>259.42</v>
      </c>
      <c r="D1872" s="53" t="s">
        <v>7</v>
      </c>
      <c r="E1872" s="53" t="s">
        <v>652</v>
      </c>
      <c r="F1872" t="str">
        <f t="shared" si="26"/>
        <v>44532259,42</v>
      </c>
      <c r="G1872" t="s">
        <v>2204</v>
      </c>
      <c r="H1872" t="s">
        <v>2248</v>
      </c>
      <c r="I1872" t="s">
        <v>2262</v>
      </c>
    </row>
    <row r="1873" spans="1:9" hidden="1" outlineLevel="1" x14ac:dyDescent="0.2">
      <c r="A1873" s="51">
        <v>44532</v>
      </c>
      <c r="B1873" s="164">
        <v>44532</v>
      </c>
      <c r="C1873" s="52">
        <v>200</v>
      </c>
      <c r="D1873" s="53" t="s">
        <v>7</v>
      </c>
      <c r="E1873" s="53" t="s">
        <v>653</v>
      </c>
      <c r="F1873" t="str">
        <f t="shared" si="26"/>
        <v>44532200</v>
      </c>
      <c r="G1873" t="s">
        <v>2204</v>
      </c>
      <c r="H1873" t="s">
        <v>2248</v>
      </c>
      <c r="I1873" t="s">
        <v>2262</v>
      </c>
    </row>
    <row r="1874" spans="1:9" hidden="1" outlineLevel="1" x14ac:dyDescent="0.2">
      <c r="A1874" s="51">
        <v>44532</v>
      </c>
      <c r="B1874" s="164">
        <v>44532</v>
      </c>
      <c r="C1874" s="52">
        <v>50001</v>
      </c>
      <c r="D1874" s="53" t="s">
        <v>7</v>
      </c>
      <c r="E1874" s="53" t="s">
        <v>654</v>
      </c>
      <c r="F1874" t="str">
        <f t="shared" si="26"/>
        <v>4453250001</v>
      </c>
      <c r="G1874" t="s">
        <v>2209</v>
      </c>
      <c r="H1874" t="s">
        <v>2244</v>
      </c>
      <c r="I1874" t="s">
        <v>2209</v>
      </c>
    </row>
    <row r="1875" spans="1:9" hidden="1" outlineLevel="1" x14ac:dyDescent="0.2">
      <c r="A1875" s="51">
        <v>44531</v>
      </c>
      <c r="B1875" s="164">
        <v>44531</v>
      </c>
      <c r="C1875" s="52">
        <v>990</v>
      </c>
      <c r="D1875" s="53" t="s">
        <v>7</v>
      </c>
      <c r="E1875" s="53" t="s">
        <v>655</v>
      </c>
      <c r="F1875" t="str">
        <f t="shared" si="26"/>
        <v>44531990</v>
      </c>
      <c r="G1875" t="s">
        <v>2204</v>
      </c>
      <c r="H1875" t="s">
        <v>2248</v>
      </c>
      <c r="I1875" t="s">
        <v>2262</v>
      </c>
    </row>
    <row r="1876" spans="1:9" hidden="1" outlineLevel="1" x14ac:dyDescent="0.2">
      <c r="A1876" s="51">
        <v>44531</v>
      </c>
      <c r="B1876" s="164">
        <v>44531</v>
      </c>
      <c r="C1876" s="52">
        <v>34238</v>
      </c>
      <c r="D1876" s="53" t="s">
        <v>72</v>
      </c>
      <c r="E1876" s="53" t="s">
        <v>656</v>
      </c>
      <c r="F1876" t="str">
        <f t="shared" si="26"/>
        <v>4453134238</v>
      </c>
      <c r="G1876" t="s">
        <v>2205</v>
      </c>
      <c r="H1876" t="s">
        <v>2244</v>
      </c>
      <c r="I1876" t="s">
        <v>2209</v>
      </c>
    </row>
    <row r="1877" spans="1:9" hidden="1" outlineLevel="1" x14ac:dyDescent="0.2">
      <c r="A1877" s="51">
        <v>44531</v>
      </c>
      <c r="B1877" s="164">
        <v>44531</v>
      </c>
      <c r="C1877" s="52">
        <v>133815.54999999999</v>
      </c>
      <c r="D1877" s="53" t="s">
        <v>28</v>
      </c>
      <c r="E1877" s="53" t="s">
        <v>657</v>
      </c>
      <c r="F1877" t="str">
        <f t="shared" si="26"/>
        <v>44531133815,55</v>
      </c>
      <c r="G1877" t="s">
        <v>2236</v>
      </c>
      <c r="H1877" t="s">
        <v>2248</v>
      </c>
      <c r="I1877" t="s">
        <v>2236</v>
      </c>
    </row>
    <row r="1878" spans="1:9" hidden="1" outlineLevel="1" x14ac:dyDescent="0.2">
      <c r="A1878" s="51">
        <v>44530</v>
      </c>
      <c r="B1878" s="164">
        <v>44530</v>
      </c>
      <c r="C1878" s="52">
        <v>53500</v>
      </c>
      <c r="D1878" s="53" t="s">
        <v>358</v>
      </c>
      <c r="E1878" s="53" t="s">
        <v>658</v>
      </c>
      <c r="F1878" t="str">
        <f t="shared" si="26"/>
        <v>4453053500</v>
      </c>
      <c r="G1878" t="s">
        <v>2203</v>
      </c>
      <c r="H1878" t="s">
        <v>2248</v>
      </c>
      <c r="I1878" t="s">
        <v>2273</v>
      </c>
    </row>
    <row r="1879" spans="1:9" hidden="1" outlineLevel="1" x14ac:dyDescent="0.2">
      <c r="A1879" s="51">
        <v>44530</v>
      </c>
      <c r="B1879" s="164">
        <v>44530</v>
      </c>
      <c r="C1879" s="52">
        <v>10000</v>
      </c>
      <c r="D1879" s="53" t="s">
        <v>17</v>
      </c>
      <c r="E1879" s="53" t="s">
        <v>659</v>
      </c>
      <c r="F1879" t="str">
        <f t="shared" si="26"/>
        <v>4453010000</v>
      </c>
      <c r="G1879" t="s">
        <v>2240</v>
      </c>
      <c r="H1879" t="s">
        <v>2248</v>
      </c>
      <c r="I1879" t="s">
        <v>2267</v>
      </c>
    </row>
    <row r="1880" spans="1:9" hidden="1" outlineLevel="1" x14ac:dyDescent="0.2">
      <c r="A1880" s="51">
        <v>44530</v>
      </c>
      <c r="B1880" s="164">
        <v>44530</v>
      </c>
      <c r="C1880" s="52">
        <v>625</v>
      </c>
      <c r="D1880" s="53" t="s">
        <v>7</v>
      </c>
      <c r="E1880" s="53" t="s">
        <v>660</v>
      </c>
      <c r="F1880" t="str">
        <f t="shared" si="26"/>
        <v>44530625</v>
      </c>
      <c r="G1880" t="s">
        <v>2204</v>
      </c>
      <c r="H1880" t="s">
        <v>2248</v>
      </c>
      <c r="I1880" t="s">
        <v>2262</v>
      </c>
    </row>
    <row r="1881" spans="1:9" hidden="1" outlineLevel="1" x14ac:dyDescent="0.2">
      <c r="A1881" s="51">
        <v>44526</v>
      </c>
      <c r="B1881" s="164">
        <v>44526</v>
      </c>
      <c r="C1881" s="52">
        <v>50000</v>
      </c>
      <c r="D1881" s="53" t="s">
        <v>577</v>
      </c>
      <c r="E1881" s="53" t="s">
        <v>578</v>
      </c>
      <c r="F1881" t="str">
        <f t="shared" si="26"/>
        <v>4452650000</v>
      </c>
      <c r="G1881" t="s">
        <v>2466</v>
      </c>
      <c r="H1881" t="s">
        <v>2276</v>
      </c>
      <c r="I1881" t="s">
        <v>2276</v>
      </c>
    </row>
    <row r="1882" spans="1:9" hidden="1" outlineLevel="1" x14ac:dyDescent="0.2">
      <c r="A1882" s="51">
        <v>44526</v>
      </c>
      <c r="B1882" s="164">
        <v>44526</v>
      </c>
      <c r="C1882" s="52">
        <v>50000</v>
      </c>
      <c r="D1882" s="53" t="s">
        <v>437</v>
      </c>
      <c r="E1882" s="53" t="s">
        <v>622</v>
      </c>
      <c r="F1882" t="str">
        <f t="shared" si="26"/>
        <v>4452650000</v>
      </c>
      <c r="G1882" t="s">
        <v>2232</v>
      </c>
      <c r="H1882" t="s">
        <v>2244</v>
      </c>
      <c r="I1882" t="s">
        <v>2209</v>
      </c>
    </row>
    <row r="1883" spans="1:9" hidden="1" outlineLevel="1" x14ac:dyDescent="0.2">
      <c r="A1883" s="51">
        <v>44526</v>
      </c>
      <c r="B1883" s="164">
        <v>44526</v>
      </c>
      <c r="C1883" s="52">
        <v>100000</v>
      </c>
      <c r="D1883" s="53" t="s">
        <v>32</v>
      </c>
      <c r="E1883" s="53" t="s">
        <v>661</v>
      </c>
      <c r="F1883" t="str">
        <f t="shared" si="26"/>
        <v>44526100000</v>
      </c>
      <c r="G1883" t="s">
        <v>2222</v>
      </c>
      <c r="H1883" t="s">
        <v>2248</v>
      </c>
      <c r="I1883" t="s">
        <v>2269</v>
      </c>
    </row>
    <row r="1884" spans="1:9" hidden="1" outlineLevel="1" x14ac:dyDescent="0.2">
      <c r="A1884" s="51">
        <v>44526</v>
      </c>
      <c r="B1884" s="164">
        <v>44526</v>
      </c>
      <c r="C1884" s="52">
        <v>70000</v>
      </c>
      <c r="D1884" s="53" t="s">
        <v>358</v>
      </c>
      <c r="E1884" s="53" t="s">
        <v>662</v>
      </c>
      <c r="F1884" t="str">
        <f t="shared" si="26"/>
        <v>4452670000</v>
      </c>
      <c r="G1884" t="s">
        <v>2203</v>
      </c>
      <c r="H1884" t="s">
        <v>2248</v>
      </c>
      <c r="I1884" t="s">
        <v>2273</v>
      </c>
    </row>
    <row r="1885" spans="1:9" hidden="1" outlineLevel="1" x14ac:dyDescent="0.2">
      <c r="A1885" s="51">
        <v>44526</v>
      </c>
      <c r="B1885" s="164">
        <v>44526</v>
      </c>
      <c r="C1885" s="52">
        <v>130000</v>
      </c>
      <c r="D1885" s="53" t="s">
        <v>28</v>
      </c>
      <c r="E1885" s="53" t="s">
        <v>663</v>
      </c>
      <c r="F1885" t="str">
        <f t="shared" si="26"/>
        <v>44526130000</v>
      </c>
      <c r="G1885" t="s">
        <v>2236</v>
      </c>
      <c r="H1885" t="s">
        <v>2248</v>
      </c>
      <c r="I1885" t="s">
        <v>2236</v>
      </c>
    </row>
    <row r="1886" spans="1:9" hidden="1" outlineLevel="1" x14ac:dyDescent="0.2">
      <c r="A1886" s="51">
        <v>44524</v>
      </c>
      <c r="B1886" s="164">
        <v>44524</v>
      </c>
      <c r="C1886" s="52">
        <v>70000</v>
      </c>
      <c r="D1886" s="53" t="s">
        <v>306</v>
      </c>
      <c r="E1886" s="53" t="s">
        <v>664</v>
      </c>
      <c r="F1886" t="str">
        <f t="shared" si="26"/>
        <v>4452470000</v>
      </c>
      <c r="G1886" t="s">
        <v>2213</v>
      </c>
      <c r="H1886" t="s">
        <v>2248</v>
      </c>
      <c r="I1886" t="s">
        <v>2213</v>
      </c>
    </row>
    <row r="1887" spans="1:9" hidden="1" outlineLevel="1" x14ac:dyDescent="0.2">
      <c r="A1887" s="51">
        <v>44524</v>
      </c>
      <c r="B1887" s="164">
        <v>44524</v>
      </c>
      <c r="C1887" s="52">
        <v>3900</v>
      </c>
      <c r="D1887" s="53" t="s">
        <v>665</v>
      </c>
      <c r="E1887" s="53" t="s">
        <v>666</v>
      </c>
      <c r="F1887" t="str">
        <f t="shared" si="26"/>
        <v>445243900</v>
      </c>
      <c r="G1887" t="s">
        <v>2227</v>
      </c>
      <c r="H1887" t="s">
        <v>2276</v>
      </c>
      <c r="I1887" t="s">
        <v>2276</v>
      </c>
    </row>
    <row r="1888" spans="1:9" hidden="1" outlineLevel="1" x14ac:dyDescent="0.2">
      <c r="A1888" s="51">
        <v>44522</v>
      </c>
      <c r="B1888" s="164">
        <v>44522</v>
      </c>
      <c r="C1888" s="52">
        <v>113609.82</v>
      </c>
      <c r="D1888" s="53" t="s">
        <v>21</v>
      </c>
      <c r="E1888" s="53" t="s">
        <v>667</v>
      </c>
      <c r="F1888" t="str">
        <f t="shared" si="26"/>
        <v>44522113609,82</v>
      </c>
      <c r="G1888" t="s">
        <v>2235</v>
      </c>
      <c r="H1888" t="s">
        <v>2248</v>
      </c>
      <c r="I1888" t="s">
        <v>2235</v>
      </c>
    </row>
    <row r="1889" spans="1:9" hidden="1" outlineLevel="1" x14ac:dyDescent="0.2">
      <c r="A1889" s="51">
        <v>44518</v>
      </c>
      <c r="B1889" s="164">
        <v>44518</v>
      </c>
      <c r="C1889" s="52">
        <v>45000</v>
      </c>
      <c r="D1889" s="53" t="s">
        <v>28</v>
      </c>
      <c r="E1889" s="53" t="s">
        <v>668</v>
      </c>
      <c r="F1889" t="str">
        <f t="shared" si="26"/>
        <v>4451845000</v>
      </c>
      <c r="G1889" t="s">
        <v>2236</v>
      </c>
      <c r="H1889" t="s">
        <v>2248</v>
      </c>
      <c r="I1889" t="s">
        <v>2236</v>
      </c>
    </row>
    <row r="1890" spans="1:9" hidden="1" outlineLevel="1" x14ac:dyDescent="0.2">
      <c r="A1890" s="51">
        <v>44517</v>
      </c>
      <c r="B1890" s="164">
        <v>44517</v>
      </c>
      <c r="C1890" s="52">
        <v>30000</v>
      </c>
      <c r="D1890" s="53" t="s">
        <v>309</v>
      </c>
      <c r="E1890" s="53" t="s">
        <v>669</v>
      </c>
      <c r="F1890" t="str">
        <f t="shared" si="26"/>
        <v>4451730000</v>
      </c>
      <c r="G1890" t="s">
        <v>2209</v>
      </c>
      <c r="H1890" t="s">
        <v>2244</v>
      </c>
      <c r="I1890" t="s">
        <v>2209</v>
      </c>
    </row>
    <row r="1891" spans="1:9" hidden="1" outlineLevel="1" x14ac:dyDescent="0.2">
      <c r="A1891" s="51">
        <v>44517</v>
      </c>
      <c r="B1891" s="164">
        <v>44517</v>
      </c>
      <c r="C1891" s="52">
        <v>20.399999999999999</v>
      </c>
      <c r="D1891" s="53" t="s">
        <v>7</v>
      </c>
      <c r="E1891" s="53" t="s">
        <v>670</v>
      </c>
      <c r="F1891" t="str">
        <f t="shared" si="26"/>
        <v>4451720,4</v>
      </c>
      <c r="G1891" t="s">
        <v>2204</v>
      </c>
      <c r="H1891" t="s">
        <v>2248</v>
      </c>
      <c r="I1891" t="s">
        <v>2262</v>
      </c>
    </row>
    <row r="1892" spans="1:9" hidden="1" outlineLevel="1" x14ac:dyDescent="0.2">
      <c r="A1892" s="51">
        <v>44517</v>
      </c>
      <c r="B1892" s="164">
        <v>44517</v>
      </c>
      <c r="C1892" s="52">
        <v>72000</v>
      </c>
      <c r="D1892" s="53" t="s">
        <v>7</v>
      </c>
      <c r="E1892" s="53" t="s">
        <v>671</v>
      </c>
      <c r="F1892" t="str">
        <f t="shared" si="26"/>
        <v>4451772000</v>
      </c>
      <c r="G1892" t="s">
        <v>2209</v>
      </c>
      <c r="H1892" t="s">
        <v>2244</v>
      </c>
      <c r="I1892" t="s">
        <v>2209</v>
      </c>
    </row>
    <row r="1893" spans="1:9" hidden="1" outlineLevel="1" x14ac:dyDescent="0.2">
      <c r="A1893" s="51">
        <v>44517</v>
      </c>
      <c r="B1893" s="165">
        <v>44517</v>
      </c>
      <c r="C1893" s="52">
        <v>5100</v>
      </c>
      <c r="D1893" s="53" t="s">
        <v>7</v>
      </c>
      <c r="E1893" s="53" t="s">
        <v>672</v>
      </c>
      <c r="F1893" t="str">
        <f t="shared" si="26"/>
        <v>445175100</v>
      </c>
      <c r="G1893" t="s">
        <v>2434</v>
      </c>
      <c r="H1893" t="s">
        <v>2244</v>
      </c>
      <c r="I1893" t="s">
        <v>2209</v>
      </c>
    </row>
    <row r="1894" spans="1:9" hidden="1" outlineLevel="1" x14ac:dyDescent="0.2">
      <c r="A1894" s="51">
        <v>44517</v>
      </c>
      <c r="B1894" s="164">
        <v>44517</v>
      </c>
      <c r="C1894" s="52">
        <v>288</v>
      </c>
      <c r="D1894" s="53" t="s">
        <v>7</v>
      </c>
      <c r="E1894" s="53" t="s">
        <v>673</v>
      </c>
      <c r="F1894" t="str">
        <f t="shared" si="26"/>
        <v>44517288</v>
      </c>
      <c r="G1894" t="s">
        <v>2204</v>
      </c>
      <c r="H1894" t="s">
        <v>2248</v>
      </c>
      <c r="I1894" t="s">
        <v>2262</v>
      </c>
    </row>
    <row r="1895" spans="1:9" hidden="1" outlineLevel="1" x14ac:dyDescent="0.2">
      <c r="A1895" s="51">
        <v>44516</v>
      </c>
      <c r="B1895" s="164">
        <v>44516</v>
      </c>
      <c r="C1895" s="52">
        <v>85000</v>
      </c>
      <c r="D1895" s="53" t="s">
        <v>28</v>
      </c>
      <c r="E1895" s="53" t="s">
        <v>674</v>
      </c>
      <c r="F1895" t="str">
        <f t="shared" si="26"/>
        <v>4451685000</v>
      </c>
      <c r="G1895" t="s">
        <v>2236</v>
      </c>
      <c r="H1895" t="s">
        <v>2248</v>
      </c>
      <c r="I1895" t="s">
        <v>2236</v>
      </c>
    </row>
    <row r="1896" spans="1:9" hidden="1" outlineLevel="1" x14ac:dyDescent="0.2">
      <c r="A1896" s="51">
        <v>44516</v>
      </c>
      <c r="B1896" s="164">
        <v>44516</v>
      </c>
      <c r="C1896" s="52">
        <v>10000</v>
      </c>
      <c r="D1896" s="53" t="s">
        <v>675</v>
      </c>
      <c r="E1896" s="53" t="s">
        <v>676</v>
      </c>
      <c r="F1896" t="str">
        <f t="shared" si="26"/>
        <v>4451610000</v>
      </c>
      <c r="G1896" t="s">
        <v>2228</v>
      </c>
      <c r="H1896" t="s">
        <v>2276</v>
      </c>
      <c r="I1896" t="s">
        <v>2276</v>
      </c>
    </row>
    <row r="1897" spans="1:9" hidden="1" outlineLevel="1" x14ac:dyDescent="0.2">
      <c r="A1897" s="51">
        <v>44516</v>
      </c>
      <c r="B1897" s="165">
        <v>44516</v>
      </c>
      <c r="C1897" s="52">
        <v>1500</v>
      </c>
      <c r="D1897" s="53" t="s">
        <v>309</v>
      </c>
      <c r="E1897" s="53" t="s">
        <v>677</v>
      </c>
      <c r="F1897" t="str">
        <f t="shared" si="26"/>
        <v>445161500</v>
      </c>
      <c r="G1897" t="s">
        <v>2434</v>
      </c>
      <c r="H1897" t="s">
        <v>2244</v>
      </c>
      <c r="I1897" t="s">
        <v>2209</v>
      </c>
    </row>
    <row r="1898" spans="1:9" hidden="1" outlineLevel="1" x14ac:dyDescent="0.2">
      <c r="A1898" s="51">
        <v>44515</v>
      </c>
      <c r="B1898" s="164">
        <v>44515</v>
      </c>
      <c r="C1898" s="52">
        <v>9526.31</v>
      </c>
      <c r="D1898" s="53" t="s">
        <v>7</v>
      </c>
      <c r="E1898" s="53" t="s">
        <v>678</v>
      </c>
      <c r="F1898" t="str">
        <f t="shared" si="26"/>
        <v>445159526,31</v>
      </c>
      <c r="G1898" t="s">
        <v>2426</v>
      </c>
      <c r="H1898" t="s">
        <v>2248</v>
      </c>
      <c r="I1898" t="s">
        <v>2427</v>
      </c>
    </row>
    <row r="1899" spans="1:9" hidden="1" outlineLevel="1" x14ac:dyDescent="0.2">
      <c r="A1899" s="51">
        <v>44515</v>
      </c>
      <c r="B1899" s="164">
        <v>44515</v>
      </c>
      <c r="C1899" s="52">
        <v>36309.699999999997</v>
      </c>
      <c r="D1899" s="53" t="s">
        <v>72</v>
      </c>
      <c r="E1899" s="53" t="s">
        <v>154</v>
      </c>
      <c r="F1899" t="str">
        <f t="shared" si="26"/>
        <v>4451536309,7</v>
      </c>
      <c r="G1899" t="s">
        <v>2206</v>
      </c>
      <c r="H1899" t="s">
        <v>2244</v>
      </c>
      <c r="I1899" t="s">
        <v>2209</v>
      </c>
    </row>
    <row r="1900" spans="1:9" hidden="1" outlineLevel="1" x14ac:dyDescent="0.2">
      <c r="A1900" s="51">
        <v>44515</v>
      </c>
      <c r="B1900" s="164">
        <v>44515</v>
      </c>
      <c r="C1900" s="52">
        <v>3222.22</v>
      </c>
      <c r="D1900" s="53" t="s">
        <v>7</v>
      </c>
      <c r="E1900" s="53" t="s">
        <v>679</v>
      </c>
      <c r="F1900" t="str">
        <f t="shared" si="26"/>
        <v>445153222,22</v>
      </c>
      <c r="G1900" t="s">
        <v>2220</v>
      </c>
      <c r="H1900" t="s">
        <v>2245</v>
      </c>
      <c r="I1900" t="s">
        <v>2272</v>
      </c>
    </row>
    <row r="1901" spans="1:9" hidden="1" outlineLevel="1" x14ac:dyDescent="0.2">
      <c r="A1901" s="51">
        <v>44513</v>
      </c>
      <c r="B1901" s="164">
        <v>44513</v>
      </c>
      <c r="C1901" s="52">
        <v>2891.72</v>
      </c>
      <c r="D1901" s="53" t="s">
        <v>7</v>
      </c>
      <c r="E1901" s="53" t="s">
        <v>680</v>
      </c>
      <c r="F1901" t="str">
        <f t="shared" si="26"/>
        <v>445132891,72</v>
      </c>
      <c r="G1901" t="s">
        <v>2238</v>
      </c>
      <c r="H1901" t="s">
        <v>2246</v>
      </c>
      <c r="I1901" t="s">
        <v>2266</v>
      </c>
    </row>
    <row r="1902" spans="1:9" hidden="1" outlineLevel="1" x14ac:dyDescent="0.2">
      <c r="A1902" s="51">
        <v>44512</v>
      </c>
      <c r="B1902" s="164">
        <v>44512</v>
      </c>
      <c r="C1902" s="52">
        <v>1854.85</v>
      </c>
      <c r="D1902" s="53" t="s">
        <v>72</v>
      </c>
      <c r="E1902" s="53" t="s">
        <v>156</v>
      </c>
      <c r="F1902" t="str">
        <f t="shared" si="26"/>
        <v>445121854,85</v>
      </c>
      <c r="G1902" t="s">
        <v>2206</v>
      </c>
      <c r="H1902" t="s">
        <v>2244</v>
      </c>
      <c r="I1902" t="s">
        <v>2209</v>
      </c>
    </row>
    <row r="1903" spans="1:9" hidden="1" outlineLevel="1" x14ac:dyDescent="0.2">
      <c r="A1903" s="51">
        <v>44512</v>
      </c>
      <c r="B1903" s="164">
        <v>44512</v>
      </c>
      <c r="C1903" s="52">
        <v>14381.2</v>
      </c>
      <c r="D1903" s="53" t="s">
        <v>72</v>
      </c>
      <c r="E1903" s="53" t="s">
        <v>158</v>
      </c>
      <c r="F1903" t="str">
        <f t="shared" si="26"/>
        <v>4451214381,2</v>
      </c>
      <c r="G1903" t="s">
        <v>2206</v>
      </c>
      <c r="H1903" t="s">
        <v>2244</v>
      </c>
      <c r="I1903" t="s">
        <v>2209</v>
      </c>
    </row>
    <row r="1904" spans="1:9" hidden="1" outlineLevel="1" x14ac:dyDescent="0.2">
      <c r="A1904" s="51">
        <v>44512</v>
      </c>
      <c r="B1904" s="164">
        <v>44512</v>
      </c>
      <c r="C1904" s="52">
        <v>572.69000000000005</v>
      </c>
      <c r="D1904" s="53" t="s">
        <v>77</v>
      </c>
      <c r="E1904" s="53" t="s">
        <v>153</v>
      </c>
      <c r="F1904" t="str">
        <f t="shared" si="26"/>
        <v>44512572,69</v>
      </c>
      <c r="G1904" t="s">
        <v>2206</v>
      </c>
      <c r="H1904" t="s">
        <v>2244</v>
      </c>
      <c r="I1904" t="s">
        <v>2209</v>
      </c>
    </row>
    <row r="1905" spans="1:9" hidden="1" outlineLevel="1" x14ac:dyDescent="0.2">
      <c r="A1905" s="51">
        <v>44511</v>
      </c>
      <c r="B1905" s="164">
        <v>44511</v>
      </c>
      <c r="C1905" s="52">
        <v>20000</v>
      </c>
      <c r="D1905" s="53" t="s">
        <v>7</v>
      </c>
      <c r="E1905" s="53" t="s">
        <v>681</v>
      </c>
      <c r="F1905" t="str">
        <f t="shared" si="26"/>
        <v>4451120000</v>
      </c>
      <c r="G1905" t="s">
        <v>2238</v>
      </c>
      <c r="H1905" t="s">
        <v>2246</v>
      </c>
      <c r="I1905" t="s">
        <v>2266</v>
      </c>
    </row>
    <row r="1906" spans="1:9" hidden="1" outlineLevel="1" x14ac:dyDescent="0.2">
      <c r="A1906" s="51">
        <v>44511</v>
      </c>
      <c r="B1906" s="164">
        <v>44511</v>
      </c>
      <c r="C1906" s="52">
        <v>300</v>
      </c>
      <c r="D1906" s="53" t="s">
        <v>7</v>
      </c>
      <c r="E1906" s="53" t="s">
        <v>682</v>
      </c>
      <c r="F1906" t="str">
        <f t="shared" si="26"/>
        <v>44511300</v>
      </c>
      <c r="G1906" t="s">
        <v>2204</v>
      </c>
      <c r="H1906" t="s">
        <v>2248</v>
      </c>
      <c r="I1906" t="s">
        <v>2262</v>
      </c>
    </row>
    <row r="1907" spans="1:9" hidden="1" outlineLevel="1" x14ac:dyDescent="0.2">
      <c r="A1907" s="51">
        <v>44511</v>
      </c>
      <c r="B1907" s="164">
        <v>44511</v>
      </c>
      <c r="C1907" s="52">
        <v>70000</v>
      </c>
      <c r="D1907" s="53" t="s">
        <v>253</v>
      </c>
      <c r="E1907" s="53" t="s">
        <v>683</v>
      </c>
      <c r="F1907" t="str">
        <f t="shared" si="26"/>
        <v>4451170000</v>
      </c>
      <c r="G1907" t="s">
        <v>2202</v>
      </c>
      <c r="H1907" t="s">
        <v>2248</v>
      </c>
      <c r="I1907" t="s">
        <v>2268</v>
      </c>
    </row>
    <row r="1908" spans="1:9" hidden="1" outlineLevel="1" x14ac:dyDescent="0.2">
      <c r="A1908" s="51">
        <v>44509</v>
      </c>
      <c r="B1908" s="164">
        <v>44509</v>
      </c>
      <c r="C1908" s="52">
        <v>70000</v>
      </c>
      <c r="D1908" s="53" t="s">
        <v>28</v>
      </c>
      <c r="E1908" s="53" t="s">
        <v>684</v>
      </c>
      <c r="F1908" t="str">
        <f t="shared" si="26"/>
        <v>4450970000</v>
      </c>
      <c r="G1908" t="s">
        <v>2236</v>
      </c>
      <c r="H1908" t="s">
        <v>2248</v>
      </c>
      <c r="I1908" t="s">
        <v>2236</v>
      </c>
    </row>
    <row r="1909" spans="1:9" hidden="1" outlineLevel="1" x14ac:dyDescent="0.2">
      <c r="A1909" s="51">
        <v>44509</v>
      </c>
      <c r="B1909" s="164">
        <v>44509</v>
      </c>
      <c r="C1909" s="52">
        <v>9432.24</v>
      </c>
      <c r="D1909" s="53" t="s">
        <v>112</v>
      </c>
      <c r="E1909" s="53" t="s">
        <v>685</v>
      </c>
      <c r="F1909" t="str">
        <f t="shared" si="26"/>
        <v>445099432,24</v>
      </c>
      <c r="G1909" t="s">
        <v>2233</v>
      </c>
      <c r="H1909" t="s">
        <v>2248</v>
      </c>
      <c r="I1909" t="s">
        <v>2269</v>
      </c>
    </row>
    <row r="1910" spans="1:9" hidden="1" outlineLevel="1" x14ac:dyDescent="0.2">
      <c r="A1910" s="51">
        <v>44509</v>
      </c>
      <c r="B1910" s="164">
        <v>44509</v>
      </c>
      <c r="C1910" s="52">
        <v>6000</v>
      </c>
      <c r="D1910" s="53" t="s">
        <v>72</v>
      </c>
      <c r="E1910" s="53" t="s">
        <v>342</v>
      </c>
      <c r="F1910" t="str">
        <f t="shared" si="26"/>
        <v>445096000</v>
      </c>
      <c r="G1910" t="s">
        <v>2208</v>
      </c>
      <c r="H1910" t="s">
        <v>2245</v>
      </c>
      <c r="I1910" t="s">
        <v>2213</v>
      </c>
    </row>
    <row r="1911" spans="1:9" hidden="1" outlineLevel="1" x14ac:dyDescent="0.2">
      <c r="A1911" s="51">
        <v>44509</v>
      </c>
      <c r="B1911" s="164">
        <v>44509</v>
      </c>
      <c r="C1911" s="52">
        <v>119700</v>
      </c>
      <c r="D1911" s="53" t="s">
        <v>577</v>
      </c>
      <c r="E1911" s="53" t="s">
        <v>686</v>
      </c>
      <c r="F1911" t="str">
        <f t="shared" si="26"/>
        <v>44509119700</v>
      </c>
      <c r="G1911" t="s">
        <v>2466</v>
      </c>
      <c r="H1911" t="s">
        <v>2276</v>
      </c>
      <c r="I1911" t="s">
        <v>2276</v>
      </c>
    </row>
    <row r="1912" spans="1:9" hidden="1" outlineLevel="1" x14ac:dyDescent="0.2">
      <c r="A1912" s="51">
        <v>44509</v>
      </c>
      <c r="B1912" s="164">
        <v>44509</v>
      </c>
      <c r="C1912" s="52">
        <v>7728.6</v>
      </c>
      <c r="D1912" s="53" t="s">
        <v>498</v>
      </c>
      <c r="E1912" s="53" t="s">
        <v>687</v>
      </c>
      <c r="F1912" t="str">
        <f t="shared" si="26"/>
        <v>445097728,6</v>
      </c>
      <c r="G1912" t="s">
        <v>2221</v>
      </c>
      <c r="H1912" t="s">
        <v>2248</v>
      </c>
      <c r="I1912" t="s">
        <v>2267</v>
      </c>
    </row>
    <row r="1913" spans="1:9" hidden="1" outlineLevel="1" x14ac:dyDescent="0.2">
      <c r="A1913" s="51">
        <v>44508</v>
      </c>
      <c r="B1913" s="164">
        <v>44508</v>
      </c>
      <c r="C1913" s="52">
        <v>50000</v>
      </c>
      <c r="D1913" s="53" t="s">
        <v>14</v>
      </c>
      <c r="E1913" s="53" t="s">
        <v>688</v>
      </c>
      <c r="F1913" t="str">
        <f t="shared" si="26"/>
        <v>4450850000</v>
      </c>
      <c r="G1913" t="s">
        <v>2201</v>
      </c>
      <c r="H1913" t="s">
        <v>2248</v>
      </c>
      <c r="I1913" t="s">
        <v>2265</v>
      </c>
    </row>
    <row r="1914" spans="1:9" hidden="1" outlineLevel="1" x14ac:dyDescent="0.2">
      <c r="A1914" s="51">
        <v>44508</v>
      </c>
      <c r="B1914" s="164">
        <v>44508</v>
      </c>
      <c r="C1914" s="52">
        <v>6870</v>
      </c>
      <c r="D1914" s="53" t="s">
        <v>5</v>
      </c>
      <c r="E1914" s="53" t="s">
        <v>689</v>
      </c>
      <c r="F1914" t="str">
        <f t="shared" si="26"/>
        <v>445086870</v>
      </c>
      <c r="G1914" t="s">
        <v>2240</v>
      </c>
      <c r="H1914" t="s">
        <v>2248</v>
      </c>
      <c r="I1914" t="s">
        <v>2267</v>
      </c>
    </row>
    <row r="1915" spans="1:9" hidden="1" outlineLevel="1" x14ac:dyDescent="0.2">
      <c r="A1915" s="51">
        <v>44508</v>
      </c>
      <c r="B1915" s="164">
        <v>44508</v>
      </c>
      <c r="C1915" s="52">
        <v>35250</v>
      </c>
      <c r="D1915" s="53" t="s">
        <v>309</v>
      </c>
      <c r="E1915" s="53" t="s">
        <v>690</v>
      </c>
      <c r="F1915" t="str">
        <f t="shared" si="26"/>
        <v>4450835250</v>
      </c>
      <c r="G1915" t="s">
        <v>2209</v>
      </c>
      <c r="H1915" t="s">
        <v>2244</v>
      </c>
      <c r="I1915" t="s">
        <v>2209</v>
      </c>
    </row>
    <row r="1916" spans="1:9" hidden="1" outlineLevel="1" x14ac:dyDescent="0.2">
      <c r="A1916" s="51">
        <v>44508</v>
      </c>
      <c r="B1916" s="164">
        <v>44508</v>
      </c>
      <c r="C1916" s="52">
        <v>200</v>
      </c>
      <c r="D1916" s="53" t="s">
        <v>7</v>
      </c>
      <c r="E1916" s="53" t="s">
        <v>691</v>
      </c>
      <c r="F1916" t="str">
        <f t="shared" ref="F1916:F1979" si="27">B1916&amp;C1916</f>
        <v>44508200</v>
      </c>
      <c r="G1916" t="s">
        <v>2204</v>
      </c>
      <c r="H1916" t="s">
        <v>2248</v>
      </c>
      <c r="I1916" t="s">
        <v>2262</v>
      </c>
    </row>
    <row r="1917" spans="1:9" hidden="1" outlineLevel="1" x14ac:dyDescent="0.2">
      <c r="A1917" s="51">
        <v>44508</v>
      </c>
      <c r="B1917" s="164">
        <v>44508</v>
      </c>
      <c r="C1917" s="52">
        <v>50000</v>
      </c>
      <c r="D1917" s="53" t="s">
        <v>7</v>
      </c>
      <c r="E1917" s="53" t="s">
        <v>692</v>
      </c>
      <c r="F1917" t="str">
        <f t="shared" si="27"/>
        <v>4450850000</v>
      </c>
      <c r="G1917" t="s">
        <v>2209</v>
      </c>
      <c r="H1917" t="s">
        <v>2244</v>
      </c>
      <c r="I1917" t="s">
        <v>2209</v>
      </c>
    </row>
    <row r="1918" spans="1:9" hidden="1" outlineLevel="1" x14ac:dyDescent="0.2">
      <c r="A1918" s="51">
        <v>44508</v>
      </c>
      <c r="B1918" s="164">
        <v>44508</v>
      </c>
      <c r="C1918" s="52">
        <v>127538.27</v>
      </c>
      <c r="D1918" s="53" t="s">
        <v>23</v>
      </c>
      <c r="E1918" s="53" t="s">
        <v>693</v>
      </c>
      <c r="F1918" t="str">
        <f t="shared" si="27"/>
        <v>44508127538,27</v>
      </c>
      <c r="G1918" t="s">
        <v>2218</v>
      </c>
      <c r="H1918" t="s">
        <v>2248</v>
      </c>
      <c r="I1918" t="s">
        <v>2218</v>
      </c>
    </row>
    <row r="1919" spans="1:9" hidden="1" outlineLevel="1" x14ac:dyDescent="0.2">
      <c r="A1919" s="51">
        <v>44503</v>
      </c>
      <c r="B1919" s="164">
        <v>44503</v>
      </c>
      <c r="C1919" s="52">
        <v>90455.22</v>
      </c>
      <c r="D1919" s="53" t="s">
        <v>28</v>
      </c>
      <c r="E1919" s="53" t="s">
        <v>694</v>
      </c>
      <c r="F1919" t="str">
        <f t="shared" si="27"/>
        <v>4450390455,22</v>
      </c>
      <c r="G1919" t="s">
        <v>2236</v>
      </c>
      <c r="H1919" t="s">
        <v>2248</v>
      </c>
      <c r="I1919" t="s">
        <v>2236</v>
      </c>
    </row>
    <row r="1920" spans="1:9" hidden="1" outlineLevel="1" x14ac:dyDescent="0.2">
      <c r="A1920" s="51">
        <v>44501</v>
      </c>
      <c r="B1920" s="164">
        <v>44501</v>
      </c>
      <c r="C1920" s="52">
        <v>25</v>
      </c>
      <c r="D1920" s="53" t="s">
        <v>7</v>
      </c>
      <c r="E1920" s="53" t="s">
        <v>695</v>
      </c>
      <c r="F1920" t="str">
        <f t="shared" si="27"/>
        <v>4450125</v>
      </c>
      <c r="G1920" t="s">
        <v>2204</v>
      </c>
      <c r="H1920" t="s">
        <v>2248</v>
      </c>
      <c r="I1920" t="s">
        <v>2262</v>
      </c>
    </row>
    <row r="1921" spans="1:9" hidden="1" outlineLevel="1" x14ac:dyDescent="0.2">
      <c r="A1921" s="51">
        <v>44501</v>
      </c>
      <c r="B1921" s="164">
        <v>44501</v>
      </c>
      <c r="C1921" s="52">
        <v>9432.24</v>
      </c>
      <c r="D1921" s="53" t="s">
        <v>112</v>
      </c>
      <c r="E1921" s="53" t="s">
        <v>696</v>
      </c>
      <c r="F1921" t="str">
        <f t="shared" si="27"/>
        <v>445019432,24</v>
      </c>
      <c r="G1921" t="s">
        <v>2233</v>
      </c>
      <c r="H1921" t="s">
        <v>2248</v>
      </c>
      <c r="I1921" t="s">
        <v>2269</v>
      </c>
    </row>
    <row r="1922" spans="1:9" hidden="1" outlineLevel="1" x14ac:dyDescent="0.2">
      <c r="A1922" s="51">
        <v>44501</v>
      </c>
      <c r="B1922" s="164">
        <v>44501</v>
      </c>
      <c r="C1922" s="52">
        <v>40031</v>
      </c>
      <c r="D1922" s="53" t="s">
        <v>72</v>
      </c>
      <c r="E1922" s="53" t="s">
        <v>697</v>
      </c>
      <c r="F1922" t="str">
        <f t="shared" si="27"/>
        <v>4450140031</v>
      </c>
      <c r="G1922" t="s">
        <v>2205</v>
      </c>
      <c r="H1922" t="s">
        <v>2244</v>
      </c>
      <c r="I1922" t="s">
        <v>2209</v>
      </c>
    </row>
    <row r="1923" spans="1:9" hidden="1" outlineLevel="1" x14ac:dyDescent="0.2">
      <c r="A1923" s="51">
        <v>44501</v>
      </c>
      <c r="B1923" s="164">
        <v>44501</v>
      </c>
      <c r="C1923" s="52">
        <v>625</v>
      </c>
      <c r="D1923" s="53" t="s">
        <v>7</v>
      </c>
      <c r="E1923" s="53" t="s">
        <v>698</v>
      </c>
      <c r="F1923" t="str">
        <f t="shared" si="27"/>
        <v>44501625</v>
      </c>
      <c r="G1923" t="s">
        <v>2204</v>
      </c>
      <c r="H1923" t="s">
        <v>2248</v>
      </c>
      <c r="I1923" t="s">
        <v>2262</v>
      </c>
    </row>
    <row r="1924" spans="1:9" hidden="1" outlineLevel="1" x14ac:dyDescent="0.2">
      <c r="A1924" s="51">
        <v>44501</v>
      </c>
      <c r="B1924" s="164">
        <v>44501</v>
      </c>
      <c r="C1924" s="52">
        <v>990</v>
      </c>
      <c r="D1924" s="53" t="s">
        <v>7</v>
      </c>
      <c r="E1924" s="53" t="s">
        <v>699</v>
      </c>
      <c r="F1924" t="str">
        <f t="shared" si="27"/>
        <v>44501990</v>
      </c>
      <c r="G1924" t="s">
        <v>2204</v>
      </c>
      <c r="H1924" t="s">
        <v>2248</v>
      </c>
      <c r="I1924" t="s">
        <v>2262</v>
      </c>
    </row>
    <row r="1925" spans="1:9" hidden="1" outlineLevel="1" x14ac:dyDescent="0.2">
      <c r="A1925" s="51">
        <v>44501</v>
      </c>
      <c r="B1925" s="164">
        <v>44501</v>
      </c>
      <c r="C1925" s="52">
        <v>235.53</v>
      </c>
      <c r="D1925" s="53" t="s">
        <v>7</v>
      </c>
      <c r="E1925" s="53" t="s">
        <v>700</v>
      </c>
      <c r="F1925" t="str">
        <f t="shared" si="27"/>
        <v>44501235,53</v>
      </c>
      <c r="G1925" t="s">
        <v>2204</v>
      </c>
      <c r="H1925" t="s">
        <v>2248</v>
      </c>
      <c r="I1925" t="s">
        <v>2262</v>
      </c>
    </row>
    <row r="1926" spans="1:9" hidden="1" outlineLevel="1" x14ac:dyDescent="0.2">
      <c r="A1926" s="51">
        <v>44501</v>
      </c>
      <c r="B1926" s="164">
        <v>44501</v>
      </c>
      <c r="C1926" s="52">
        <v>58882</v>
      </c>
      <c r="D1926" s="53" t="s">
        <v>7</v>
      </c>
      <c r="E1926" s="53" t="s">
        <v>701</v>
      </c>
      <c r="F1926" t="str">
        <f t="shared" si="27"/>
        <v>4450158882</v>
      </c>
      <c r="G1926" t="s">
        <v>2209</v>
      </c>
      <c r="H1926" t="s">
        <v>2244</v>
      </c>
      <c r="I1926" t="s">
        <v>2209</v>
      </c>
    </row>
    <row r="1927" spans="1:9" hidden="1" outlineLevel="1" x14ac:dyDescent="0.2">
      <c r="A1927" s="51">
        <v>44496</v>
      </c>
      <c r="B1927" s="164">
        <v>44496</v>
      </c>
      <c r="C1927" s="52">
        <v>65000</v>
      </c>
      <c r="D1927" s="53" t="s">
        <v>28</v>
      </c>
      <c r="E1927" s="53" t="s">
        <v>702</v>
      </c>
      <c r="F1927" t="str">
        <f t="shared" si="27"/>
        <v>4449665000</v>
      </c>
      <c r="G1927" t="s">
        <v>2236</v>
      </c>
      <c r="H1927" t="s">
        <v>2248</v>
      </c>
      <c r="I1927" t="s">
        <v>2236</v>
      </c>
    </row>
    <row r="1928" spans="1:9" hidden="1" outlineLevel="1" x14ac:dyDescent="0.2">
      <c r="A1928" s="51">
        <v>44495</v>
      </c>
      <c r="B1928" s="164">
        <v>44495</v>
      </c>
      <c r="C1928" s="52">
        <v>60000</v>
      </c>
      <c r="D1928" s="53" t="s">
        <v>577</v>
      </c>
      <c r="E1928" s="53" t="s">
        <v>578</v>
      </c>
      <c r="F1928" t="str">
        <f t="shared" si="27"/>
        <v>4449560000</v>
      </c>
      <c r="G1928" t="s">
        <v>2466</v>
      </c>
      <c r="H1928" t="s">
        <v>2276</v>
      </c>
      <c r="I1928" t="s">
        <v>2276</v>
      </c>
    </row>
    <row r="1929" spans="1:9" hidden="1" outlineLevel="1" x14ac:dyDescent="0.2">
      <c r="A1929" s="51">
        <v>44491</v>
      </c>
      <c r="B1929" s="164">
        <v>44491</v>
      </c>
      <c r="C1929" s="52">
        <v>30000</v>
      </c>
      <c r="D1929" s="53" t="s">
        <v>309</v>
      </c>
      <c r="E1929" s="53" t="s">
        <v>703</v>
      </c>
      <c r="F1929" t="str">
        <f t="shared" si="27"/>
        <v>4449130000</v>
      </c>
      <c r="G1929" t="s">
        <v>2209</v>
      </c>
      <c r="H1929" t="s">
        <v>2244</v>
      </c>
      <c r="I1929" t="s">
        <v>2209</v>
      </c>
    </row>
    <row r="1930" spans="1:9" hidden="1" outlineLevel="1" x14ac:dyDescent="0.2">
      <c r="A1930" s="51">
        <v>44490</v>
      </c>
      <c r="B1930" s="164">
        <v>44490</v>
      </c>
      <c r="C1930" s="52">
        <v>6800</v>
      </c>
      <c r="D1930" s="53" t="s">
        <v>5</v>
      </c>
      <c r="E1930" s="53" t="s">
        <v>704</v>
      </c>
      <c r="F1930" t="str">
        <f t="shared" si="27"/>
        <v>444906800</v>
      </c>
      <c r="G1930" t="s">
        <v>2201</v>
      </c>
      <c r="H1930" t="s">
        <v>2248</v>
      </c>
      <c r="I1930" t="s">
        <v>2265</v>
      </c>
    </row>
    <row r="1931" spans="1:9" hidden="1" outlineLevel="1" x14ac:dyDescent="0.2">
      <c r="A1931" s="51">
        <v>44489</v>
      </c>
      <c r="B1931" s="164">
        <v>44489</v>
      </c>
      <c r="C1931" s="52">
        <v>70000</v>
      </c>
      <c r="D1931" s="53" t="s">
        <v>306</v>
      </c>
      <c r="E1931" s="53" t="s">
        <v>705</v>
      </c>
      <c r="F1931" t="str">
        <f t="shared" si="27"/>
        <v>4448970000</v>
      </c>
      <c r="G1931" t="s">
        <v>2213</v>
      </c>
      <c r="H1931" t="s">
        <v>2248</v>
      </c>
      <c r="I1931" t="s">
        <v>2213</v>
      </c>
    </row>
    <row r="1932" spans="1:9" hidden="1" outlineLevel="1" x14ac:dyDescent="0.2">
      <c r="A1932" s="51">
        <v>44487</v>
      </c>
      <c r="B1932" s="165">
        <v>44487</v>
      </c>
      <c r="C1932" s="52">
        <v>1500</v>
      </c>
      <c r="D1932" s="53" t="s">
        <v>309</v>
      </c>
      <c r="E1932" s="53" t="s">
        <v>706</v>
      </c>
      <c r="F1932" t="str">
        <f t="shared" si="27"/>
        <v>444871500</v>
      </c>
      <c r="G1932" t="s">
        <v>2434</v>
      </c>
      <c r="H1932" t="s">
        <v>2244</v>
      </c>
      <c r="I1932" t="s">
        <v>2209</v>
      </c>
    </row>
    <row r="1933" spans="1:9" hidden="1" outlineLevel="1" x14ac:dyDescent="0.2">
      <c r="A1933" s="51">
        <v>44487</v>
      </c>
      <c r="B1933" s="164">
        <v>44487</v>
      </c>
      <c r="C1933" s="52">
        <v>3237</v>
      </c>
      <c r="D1933" s="53" t="s">
        <v>72</v>
      </c>
      <c r="E1933" s="53" t="s">
        <v>707</v>
      </c>
      <c r="F1933" t="str">
        <f t="shared" si="27"/>
        <v>444873237</v>
      </c>
      <c r="G1933" t="s">
        <v>2211</v>
      </c>
      <c r="H1933" t="s">
        <v>2245</v>
      </c>
      <c r="I1933" t="s">
        <v>2271</v>
      </c>
    </row>
    <row r="1934" spans="1:9" hidden="1" outlineLevel="1" x14ac:dyDescent="0.2">
      <c r="A1934" s="51">
        <v>44484</v>
      </c>
      <c r="B1934" s="165">
        <v>44484</v>
      </c>
      <c r="C1934" s="52">
        <v>5100</v>
      </c>
      <c r="D1934" s="53" t="s">
        <v>7</v>
      </c>
      <c r="E1934" s="53" t="s">
        <v>708</v>
      </c>
      <c r="F1934" t="str">
        <f t="shared" si="27"/>
        <v>444845100</v>
      </c>
      <c r="G1934" t="s">
        <v>2434</v>
      </c>
      <c r="H1934" t="s">
        <v>2244</v>
      </c>
      <c r="I1934" t="s">
        <v>2209</v>
      </c>
    </row>
    <row r="1935" spans="1:9" hidden="1" outlineLevel="1" x14ac:dyDescent="0.2">
      <c r="A1935" s="51">
        <v>44484</v>
      </c>
      <c r="B1935" s="164">
        <v>44484</v>
      </c>
      <c r="C1935" s="52">
        <v>20.399999999999999</v>
      </c>
      <c r="D1935" s="53" t="s">
        <v>7</v>
      </c>
      <c r="E1935" s="53" t="s">
        <v>709</v>
      </c>
      <c r="F1935" t="str">
        <f t="shared" si="27"/>
        <v>4448420,4</v>
      </c>
      <c r="G1935" t="s">
        <v>2204</v>
      </c>
      <c r="H1935" t="s">
        <v>2248</v>
      </c>
      <c r="I1935" t="s">
        <v>2262</v>
      </c>
    </row>
    <row r="1936" spans="1:9" hidden="1" outlineLevel="1" x14ac:dyDescent="0.2">
      <c r="A1936" s="51">
        <v>44484</v>
      </c>
      <c r="B1936" s="164">
        <v>44484</v>
      </c>
      <c r="C1936" s="52">
        <v>72000</v>
      </c>
      <c r="D1936" s="53" t="s">
        <v>7</v>
      </c>
      <c r="E1936" s="53" t="s">
        <v>710</v>
      </c>
      <c r="F1936" t="str">
        <f t="shared" si="27"/>
        <v>4448472000</v>
      </c>
      <c r="G1936" t="s">
        <v>2209</v>
      </c>
      <c r="H1936" t="s">
        <v>2244</v>
      </c>
      <c r="I1936" t="s">
        <v>2209</v>
      </c>
    </row>
    <row r="1937" spans="1:9" hidden="1" outlineLevel="1" x14ac:dyDescent="0.2">
      <c r="A1937" s="51">
        <v>44484</v>
      </c>
      <c r="B1937" s="164">
        <v>44484</v>
      </c>
      <c r="C1937" s="52">
        <v>288</v>
      </c>
      <c r="D1937" s="53" t="s">
        <v>7</v>
      </c>
      <c r="E1937" s="53" t="s">
        <v>711</v>
      </c>
      <c r="F1937" t="str">
        <f t="shared" si="27"/>
        <v>44484288</v>
      </c>
      <c r="G1937" t="s">
        <v>2204</v>
      </c>
      <c r="H1937" t="s">
        <v>2248</v>
      </c>
      <c r="I1937" t="s">
        <v>2262</v>
      </c>
    </row>
    <row r="1938" spans="1:9" hidden="1" outlineLevel="1" x14ac:dyDescent="0.2">
      <c r="A1938" s="51">
        <v>44483</v>
      </c>
      <c r="B1938" s="164">
        <v>44483</v>
      </c>
      <c r="C1938" s="52">
        <v>1000</v>
      </c>
      <c r="D1938" s="53" t="s">
        <v>712</v>
      </c>
      <c r="E1938" s="53" t="s">
        <v>713</v>
      </c>
      <c r="F1938" t="str">
        <f t="shared" si="27"/>
        <v>444831000</v>
      </c>
      <c r="G1938" t="s">
        <v>2236</v>
      </c>
      <c r="H1938" t="s">
        <v>2248</v>
      </c>
      <c r="I1938" t="s">
        <v>2236</v>
      </c>
    </row>
    <row r="1939" spans="1:9" hidden="1" outlineLevel="1" x14ac:dyDescent="0.2">
      <c r="A1939" s="51">
        <v>44483</v>
      </c>
      <c r="B1939" s="164">
        <v>44483</v>
      </c>
      <c r="C1939" s="52">
        <v>40000</v>
      </c>
      <c r="D1939" s="53" t="s">
        <v>577</v>
      </c>
      <c r="E1939" s="53" t="s">
        <v>578</v>
      </c>
      <c r="F1939" t="str">
        <f t="shared" si="27"/>
        <v>4448340000</v>
      </c>
      <c r="G1939" t="s">
        <v>2466</v>
      </c>
      <c r="H1939" t="s">
        <v>2276</v>
      </c>
      <c r="I1939" t="s">
        <v>2276</v>
      </c>
    </row>
    <row r="1940" spans="1:9" hidden="1" outlineLevel="1" x14ac:dyDescent="0.2">
      <c r="A1940" s="51">
        <v>44483</v>
      </c>
      <c r="B1940" s="164">
        <v>44483</v>
      </c>
      <c r="C1940" s="52">
        <v>40000</v>
      </c>
      <c r="D1940" s="53" t="s">
        <v>28</v>
      </c>
      <c r="E1940" s="53" t="s">
        <v>714</v>
      </c>
      <c r="F1940" t="str">
        <f t="shared" si="27"/>
        <v>4448340000</v>
      </c>
      <c r="G1940" t="s">
        <v>2236</v>
      </c>
      <c r="H1940" t="s">
        <v>2248</v>
      </c>
      <c r="I1940" t="s">
        <v>2236</v>
      </c>
    </row>
    <row r="1941" spans="1:9" hidden="1" outlineLevel="1" x14ac:dyDescent="0.2">
      <c r="A1941" s="51">
        <v>44482</v>
      </c>
      <c r="B1941" s="164">
        <v>44482</v>
      </c>
      <c r="C1941" s="52">
        <v>1854.85</v>
      </c>
      <c r="D1941" s="53" t="s">
        <v>72</v>
      </c>
      <c r="E1941" s="53" t="s">
        <v>156</v>
      </c>
      <c r="F1941" t="str">
        <f t="shared" si="27"/>
        <v>444821854,85</v>
      </c>
      <c r="G1941" t="s">
        <v>2206</v>
      </c>
      <c r="H1941" t="s">
        <v>2244</v>
      </c>
      <c r="I1941" t="s">
        <v>2209</v>
      </c>
    </row>
    <row r="1942" spans="1:9" hidden="1" outlineLevel="1" x14ac:dyDescent="0.2">
      <c r="A1942" s="51">
        <v>44482</v>
      </c>
      <c r="B1942" s="164">
        <v>44482</v>
      </c>
      <c r="C1942" s="52">
        <v>14381.2</v>
      </c>
      <c r="D1942" s="53" t="s">
        <v>72</v>
      </c>
      <c r="E1942" s="53" t="s">
        <v>158</v>
      </c>
      <c r="F1942" t="str">
        <f t="shared" si="27"/>
        <v>4448214381,2</v>
      </c>
      <c r="G1942" t="s">
        <v>2206</v>
      </c>
      <c r="H1942" t="s">
        <v>2244</v>
      </c>
      <c r="I1942" t="s">
        <v>2209</v>
      </c>
    </row>
    <row r="1943" spans="1:9" hidden="1" outlineLevel="1" x14ac:dyDescent="0.2">
      <c r="A1943" s="51">
        <v>44482</v>
      </c>
      <c r="B1943" s="164">
        <v>44482</v>
      </c>
      <c r="C1943" s="52">
        <v>572.69000000000005</v>
      </c>
      <c r="D1943" s="53" t="s">
        <v>77</v>
      </c>
      <c r="E1943" s="53" t="s">
        <v>153</v>
      </c>
      <c r="F1943" t="str">
        <f t="shared" si="27"/>
        <v>44482572,69</v>
      </c>
      <c r="G1943" t="s">
        <v>2206</v>
      </c>
      <c r="H1943" t="s">
        <v>2244</v>
      </c>
      <c r="I1943" t="s">
        <v>2209</v>
      </c>
    </row>
    <row r="1944" spans="1:9" hidden="1" outlineLevel="1" x14ac:dyDescent="0.2">
      <c r="A1944" s="51">
        <v>44482</v>
      </c>
      <c r="B1944" s="164">
        <v>44482</v>
      </c>
      <c r="C1944" s="52">
        <v>2054.5</v>
      </c>
      <c r="D1944" s="53" t="s">
        <v>72</v>
      </c>
      <c r="E1944" s="53" t="s">
        <v>342</v>
      </c>
      <c r="F1944" t="str">
        <f t="shared" si="27"/>
        <v>444822054,5</v>
      </c>
      <c r="G1944" t="s">
        <v>2208</v>
      </c>
      <c r="H1944" t="s">
        <v>2245</v>
      </c>
      <c r="I1944" t="s">
        <v>2213</v>
      </c>
    </row>
    <row r="1945" spans="1:9" hidden="1" outlineLevel="1" x14ac:dyDescent="0.2">
      <c r="A1945" s="51">
        <v>44482</v>
      </c>
      <c r="B1945" s="164">
        <v>44482</v>
      </c>
      <c r="C1945" s="52">
        <v>36309.699999999997</v>
      </c>
      <c r="D1945" s="53" t="s">
        <v>72</v>
      </c>
      <c r="E1945" s="53" t="s">
        <v>154</v>
      </c>
      <c r="F1945" t="str">
        <f t="shared" si="27"/>
        <v>4448236309,7</v>
      </c>
      <c r="G1945" t="s">
        <v>2206</v>
      </c>
      <c r="H1945" t="s">
        <v>2244</v>
      </c>
      <c r="I1945" t="s">
        <v>2209</v>
      </c>
    </row>
    <row r="1946" spans="1:9" hidden="1" outlineLevel="1" x14ac:dyDescent="0.2">
      <c r="A1946" s="51">
        <v>44481</v>
      </c>
      <c r="B1946" s="164">
        <v>44481</v>
      </c>
      <c r="C1946" s="52">
        <v>150000</v>
      </c>
      <c r="D1946" s="53" t="s">
        <v>32</v>
      </c>
      <c r="E1946" s="53" t="s">
        <v>715</v>
      </c>
      <c r="F1946" t="str">
        <f t="shared" si="27"/>
        <v>44481150000</v>
      </c>
      <c r="G1946" t="s">
        <v>2222</v>
      </c>
      <c r="H1946" t="s">
        <v>2248</v>
      </c>
      <c r="I1946" t="s">
        <v>2269</v>
      </c>
    </row>
    <row r="1947" spans="1:9" hidden="1" outlineLevel="1" x14ac:dyDescent="0.2">
      <c r="A1947" s="51">
        <v>44481</v>
      </c>
      <c r="B1947" s="164">
        <v>44481</v>
      </c>
      <c r="C1947" s="52">
        <v>40000</v>
      </c>
      <c r="D1947" s="53" t="s">
        <v>577</v>
      </c>
      <c r="E1947" s="53" t="s">
        <v>578</v>
      </c>
      <c r="F1947" t="str">
        <f t="shared" si="27"/>
        <v>4448140000</v>
      </c>
      <c r="G1947" t="s">
        <v>2466</v>
      </c>
      <c r="H1947" t="s">
        <v>2276</v>
      </c>
      <c r="I1947" t="s">
        <v>2276</v>
      </c>
    </row>
    <row r="1948" spans="1:9" hidden="1" outlineLevel="1" x14ac:dyDescent="0.2">
      <c r="A1948" s="51">
        <v>44480</v>
      </c>
      <c r="B1948" s="164">
        <v>44480</v>
      </c>
      <c r="C1948" s="52">
        <v>60000</v>
      </c>
      <c r="D1948" s="53" t="s">
        <v>32</v>
      </c>
      <c r="E1948" s="53" t="s">
        <v>715</v>
      </c>
      <c r="F1948" t="str">
        <f t="shared" si="27"/>
        <v>4448060000</v>
      </c>
      <c r="G1948" t="s">
        <v>2222</v>
      </c>
      <c r="H1948" t="s">
        <v>2248</v>
      </c>
      <c r="I1948" t="s">
        <v>2269</v>
      </c>
    </row>
    <row r="1949" spans="1:9" hidden="1" outlineLevel="1" x14ac:dyDescent="0.2">
      <c r="A1949" s="51">
        <v>44480</v>
      </c>
      <c r="B1949" s="164">
        <v>44480</v>
      </c>
      <c r="C1949" s="52">
        <v>15000</v>
      </c>
      <c r="D1949" s="53" t="s">
        <v>131</v>
      </c>
      <c r="E1949" s="53" t="s">
        <v>716</v>
      </c>
      <c r="F1949" t="str">
        <f t="shared" si="27"/>
        <v>4448015000</v>
      </c>
      <c r="G1949" t="s">
        <v>2234</v>
      </c>
      <c r="H1949" t="s">
        <v>2248</v>
      </c>
      <c r="I1949" t="s">
        <v>2271</v>
      </c>
    </row>
    <row r="1950" spans="1:9" hidden="1" outlineLevel="1" x14ac:dyDescent="0.2">
      <c r="A1950" s="51">
        <v>44477</v>
      </c>
      <c r="B1950" s="164">
        <v>44477</v>
      </c>
      <c r="C1950" s="52">
        <v>75000</v>
      </c>
      <c r="D1950" s="53" t="s">
        <v>28</v>
      </c>
      <c r="E1950" s="53" t="s">
        <v>717</v>
      </c>
      <c r="F1950" t="str">
        <f t="shared" si="27"/>
        <v>4447775000</v>
      </c>
      <c r="G1950" t="s">
        <v>2236</v>
      </c>
      <c r="H1950" t="s">
        <v>2248</v>
      </c>
      <c r="I1950" t="s">
        <v>2236</v>
      </c>
    </row>
    <row r="1951" spans="1:9" hidden="1" outlineLevel="1" x14ac:dyDescent="0.2">
      <c r="A1951" s="51">
        <v>44477</v>
      </c>
      <c r="B1951" s="164">
        <v>44477</v>
      </c>
      <c r="C1951" s="52">
        <v>50000</v>
      </c>
      <c r="D1951" s="53" t="s">
        <v>32</v>
      </c>
      <c r="E1951" s="53" t="s">
        <v>715</v>
      </c>
      <c r="F1951" t="str">
        <f t="shared" si="27"/>
        <v>4447750000</v>
      </c>
      <c r="G1951" t="s">
        <v>2222</v>
      </c>
      <c r="H1951" t="s">
        <v>2248</v>
      </c>
      <c r="I1951" t="s">
        <v>2269</v>
      </c>
    </row>
    <row r="1952" spans="1:9" hidden="1" outlineLevel="1" x14ac:dyDescent="0.2">
      <c r="A1952" s="51">
        <v>44477</v>
      </c>
      <c r="B1952" s="164">
        <v>44477</v>
      </c>
      <c r="C1952" s="52">
        <v>50000</v>
      </c>
      <c r="D1952" s="53" t="s">
        <v>577</v>
      </c>
      <c r="E1952" s="53" t="s">
        <v>578</v>
      </c>
      <c r="F1952" t="str">
        <f t="shared" si="27"/>
        <v>4447750000</v>
      </c>
      <c r="G1952" t="s">
        <v>2466</v>
      </c>
      <c r="H1952" t="s">
        <v>2276</v>
      </c>
      <c r="I1952" t="s">
        <v>2276</v>
      </c>
    </row>
    <row r="1953" spans="1:9" hidden="1" outlineLevel="1" x14ac:dyDescent="0.2">
      <c r="A1953" s="51">
        <v>44475</v>
      </c>
      <c r="B1953" s="164">
        <v>44475</v>
      </c>
      <c r="C1953" s="52">
        <v>70000</v>
      </c>
      <c r="D1953" s="53" t="s">
        <v>253</v>
      </c>
      <c r="E1953" s="53" t="s">
        <v>718</v>
      </c>
      <c r="F1953" t="str">
        <f t="shared" si="27"/>
        <v>4447570000</v>
      </c>
      <c r="G1953" t="s">
        <v>2202</v>
      </c>
      <c r="H1953" t="s">
        <v>2248</v>
      </c>
      <c r="I1953" t="s">
        <v>2268</v>
      </c>
    </row>
    <row r="1954" spans="1:9" hidden="1" outlineLevel="1" x14ac:dyDescent="0.2">
      <c r="A1954" s="51">
        <v>44475</v>
      </c>
      <c r="B1954" s="164">
        <v>44475</v>
      </c>
      <c r="C1954" s="52">
        <v>97500</v>
      </c>
      <c r="D1954" s="53" t="s">
        <v>358</v>
      </c>
      <c r="E1954" s="53" t="s">
        <v>719</v>
      </c>
      <c r="F1954" t="str">
        <f t="shared" si="27"/>
        <v>4447597500</v>
      </c>
      <c r="G1954" t="s">
        <v>2203</v>
      </c>
      <c r="H1954" t="s">
        <v>2248</v>
      </c>
      <c r="I1954" t="s">
        <v>2273</v>
      </c>
    </row>
    <row r="1955" spans="1:9" hidden="1" outlineLevel="1" x14ac:dyDescent="0.2">
      <c r="A1955" s="51">
        <v>44475</v>
      </c>
      <c r="B1955" s="164">
        <v>44475</v>
      </c>
      <c r="C1955" s="52">
        <v>60000</v>
      </c>
      <c r="D1955" s="53" t="s">
        <v>28</v>
      </c>
      <c r="E1955" s="53" t="s">
        <v>720</v>
      </c>
      <c r="F1955" t="str">
        <f t="shared" si="27"/>
        <v>4447560000</v>
      </c>
      <c r="G1955" t="s">
        <v>2236</v>
      </c>
      <c r="H1955" t="s">
        <v>2248</v>
      </c>
      <c r="I1955" t="s">
        <v>2236</v>
      </c>
    </row>
    <row r="1956" spans="1:9" hidden="1" outlineLevel="1" x14ac:dyDescent="0.2">
      <c r="A1956" s="51">
        <v>44475</v>
      </c>
      <c r="B1956" s="164">
        <v>44475</v>
      </c>
      <c r="C1956" s="52">
        <v>60000</v>
      </c>
      <c r="D1956" s="53" t="s">
        <v>577</v>
      </c>
      <c r="E1956" s="53" t="s">
        <v>578</v>
      </c>
      <c r="F1956" t="str">
        <f t="shared" si="27"/>
        <v>4447560000</v>
      </c>
      <c r="G1956" t="s">
        <v>2466</v>
      </c>
      <c r="H1956" t="s">
        <v>2276</v>
      </c>
      <c r="I1956" t="s">
        <v>2276</v>
      </c>
    </row>
    <row r="1957" spans="1:9" hidden="1" outlineLevel="1" x14ac:dyDescent="0.2">
      <c r="A1957" s="51">
        <v>44474</v>
      </c>
      <c r="B1957" s="164">
        <v>44474</v>
      </c>
      <c r="C1957" s="52">
        <v>7593.55</v>
      </c>
      <c r="D1957" s="53" t="s">
        <v>498</v>
      </c>
      <c r="E1957" s="53" t="s">
        <v>721</v>
      </c>
      <c r="F1957" t="str">
        <f t="shared" si="27"/>
        <v>444747593,55</v>
      </c>
      <c r="G1957" t="s">
        <v>2221</v>
      </c>
      <c r="H1957" t="s">
        <v>2248</v>
      </c>
      <c r="I1957" t="s">
        <v>2267</v>
      </c>
    </row>
    <row r="1958" spans="1:9" hidden="1" outlineLevel="1" x14ac:dyDescent="0.2">
      <c r="A1958" s="51">
        <v>44474</v>
      </c>
      <c r="B1958" s="164">
        <v>44474</v>
      </c>
      <c r="C1958" s="52">
        <v>2027.32</v>
      </c>
      <c r="D1958" s="53" t="s">
        <v>722</v>
      </c>
      <c r="E1958" s="53" t="s">
        <v>342</v>
      </c>
      <c r="F1958" t="str">
        <f t="shared" si="27"/>
        <v>444742027,32</v>
      </c>
      <c r="G1958" t="s">
        <v>2208</v>
      </c>
      <c r="H1958" t="s">
        <v>2245</v>
      </c>
      <c r="I1958" t="s">
        <v>2213</v>
      </c>
    </row>
    <row r="1959" spans="1:9" hidden="1" outlineLevel="1" x14ac:dyDescent="0.2">
      <c r="A1959" s="51">
        <v>44474</v>
      </c>
      <c r="B1959" s="164">
        <v>44474</v>
      </c>
      <c r="C1959" s="52">
        <v>60000</v>
      </c>
      <c r="D1959" s="53" t="s">
        <v>28</v>
      </c>
      <c r="E1959" s="53" t="s">
        <v>720</v>
      </c>
      <c r="F1959" t="str">
        <f t="shared" si="27"/>
        <v>4447460000</v>
      </c>
      <c r="G1959" t="s">
        <v>2236</v>
      </c>
      <c r="H1959" t="s">
        <v>2248</v>
      </c>
      <c r="I1959" t="s">
        <v>2236</v>
      </c>
    </row>
    <row r="1960" spans="1:9" hidden="1" outlineLevel="1" x14ac:dyDescent="0.2">
      <c r="A1960" s="51">
        <v>44474</v>
      </c>
      <c r="B1960" s="164">
        <v>44474</v>
      </c>
      <c r="C1960" s="52">
        <v>70000</v>
      </c>
      <c r="D1960" s="53" t="s">
        <v>577</v>
      </c>
      <c r="E1960" s="53" t="s">
        <v>578</v>
      </c>
      <c r="F1960" t="str">
        <f t="shared" si="27"/>
        <v>4447470000</v>
      </c>
      <c r="G1960" t="s">
        <v>2466</v>
      </c>
      <c r="H1960" t="s">
        <v>2276</v>
      </c>
      <c r="I1960" t="s">
        <v>2276</v>
      </c>
    </row>
    <row r="1961" spans="1:9" hidden="1" outlineLevel="1" x14ac:dyDescent="0.2">
      <c r="A1961" s="51">
        <v>44474</v>
      </c>
      <c r="B1961" s="164">
        <v>44474</v>
      </c>
      <c r="C1961" s="52">
        <v>50000</v>
      </c>
      <c r="D1961" s="53" t="s">
        <v>14</v>
      </c>
      <c r="E1961" s="53" t="s">
        <v>723</v>
      </c>
      <c r="F1961" t="str">
        <f t="shared" si="27"/>
        <v>4447450000</v>
      </c>
      <c r="G1961" t="s">
        <v>2201</v>
      </c>
      <c r="H1961" t="s">
        <v>2248</v>
      </c>
      <c r="I1961" t="s">
        <v>2265</v>
      </c>
    </row>
    <row r="1962" spans="1:9" hidden="1" outlineLevel="1" x14ac:dyDescent="0.2">
      <c r="A1962" s="51">
        <v>44473</v>
      </c>
      <c r="B1962" s="164">
        <v>44473</v>
      </c>
      <c r="C1962" s="52">
        <v>60000</v>
      </c>
      <c r="D1962" s="53" t="s">
        <v>32</v>
      </c>
      <c r="E1962" s="53" t="s">
        <v>715</v>
      </c>
      <c r="F1962" t="str">
        <f t="shared" si="27"/>
        <v>4447360000</v>
      </c>
      <c r="G1962" t="s">
        <v>2222</v>
      </c>
      <c r="H1962" t="s">
        <v>2248</v>
      </c>
      <c r="I1962" t="s">
        <v>2269</v>
      </c>
    </row>
    <row r="1963" spans="1:9" hidden="1" outlineLevel="1" x14ac:dyDescent="0.2">
      <c r="A1963" s="51">
        <v>44473</v>
      </c>
      <c r="B1963" s="164">
        <v>44473</v>
      </c>
      <c r="C1963" s="52">
        <v>112052</v>
      </c>
      <c r="D1963" s="53" t="s">
        <v>7</v>
      </c>
      <c r="E1963" s="53" t="s">
        <v>724</v>
      </c>
      <c r="F1963" t="str">
        <f t="shared" si="27"/>
        <v>44473112052</v>
      </c>
      <c r="G1963" t="s">
        <v>2209</v>
      </c>
      <c r="H1963" t="s">
        <v>2244</v>
      </c>
      <c r="I1963" t="s">
        <v>2209</v>
      </c>
    </row>
    <row r="1964" spans="1:9" hidden="1" outlineLevel="1" x14ac:dyDescent="0.2">
      <c r="A1964" s="51">
        <v>44473</v>
      </c>
      <c r="B1964" s="164">
        <v>44473</v>
      </c>
      <c r="C1964" s="52">
        <v>35250</v>
      </c>
      <c r="D1964" s="53" t="s">
        <v>309</v>
      </c>
      <c r="E1964" s="53" t="s">
        <v>725</v>
      </c>
      <c r="F1964" t="str">
        <f t="shared" si="27"/>
        <v>4447335250</v>
      </c>
      <c r="G1964" t="s">
        <v>2209</v>
      </c>
      <c r="H1964" t="s">
        <v>2244</v>
      </c>
      <c r="I1964" t="s">
        <v>2209</v>
      </c>
    </row>
    <row r="1965" spans="1:9" hidden="1" outlineLevel="1" x14ac:dyDescent="0.2">
      <c r="A1965" s="51">
        <v>44473</v>
      </c>
      <c r="B1965" s="164">
        <v>44473</v>
      </c>
      <c r="C1965" s="52">
        <v>448.21</v>
      </c>
      <c r="D1965" s="53" t="s">
        <v>7</v>
      </c>
      <c r="E1965" s="53" t="s">
        <v>726</v>
      </c>
      <c r="F1965" t="str">
        <f t="shared" si="27"/>
        <v>44473448,21</v>
      </c>
      <c r="G1965" t="s">
        <v>2204</v>
      </c>
      <c r="H1965" t="s">
        <v>2248</v>
      </c>
      <c r="I1965" t="s">
        <v>2262</v>
      </c>
    </row>
    <row r="1966" spans="1:9" hidden="1" outlineLevel="1" x14ac:dyDescent="0.2">
      <c r="A1966" s="51">
        <v>44470</v>
      </c>
      <c r="B1966" s="164">
        <v>44470</v>
      </c>
      <c r="C1966" s="52">
        <v>990</v>
      </c>
      <c r="D1966" s="53" t="s">
        <v>7</v>
      </c>
      <c r="E1966" s="53" t="s">
        <v>727</v>
      </c>
      <c r="F1966" t="str">
        <f t="shared" si="27"/>
        <v>44470990</v>
      </c>
      <c r="G1966" t="s">
        <v>2204</v>
      </c>
      <c r="H1966" t="s">
        <v>2248</v>
      </c>
      <c r="I1966" t="s">
        <v>2262</v>
      </c>
    </row>
    <row r="1967" spans="1:9" hidden="1" outlineLevel="1" x14ac:dyDescent="0.2">
      <c r="A1967" s="51">
        <v>44470</v>
      </c>
      <c r="B1967" s="164">
        <v>44470</v>
      </c>
      <c r="C1967" s="52">
        <v>37043</v>
      </c>
      <c r="D1967" s="53" t="s">
        <v>72</v>
      </c>
      <c r="E1967" s="53" t="s">
        <v>728</v>
      </c>
      <c r="F1967" t="str">
        <f t="shared" si="27"/>
        <v>4447037043</v>
      </c>
      <c r="G1967" t="s">
        <v>2205</v>
      </c>
      <c r="H1967" t="s">
        <v>2244</v>
      </c>
      <c r="I1967" t="s">
        <v>2209</v>
      </c>
    </row>
    <row r="1968" spans="1:9" hidden="1" outlineLevel="1" x14ac:dyDescent="0.2">
      <c r="A1968" s="51">
        <v>44469</v>
      </c>
      <c r="B1968" s="164">
        <v>44469</v>
      </c>
      <c r="C1968" s="52">
        <v>525</v>
      </c>
      <c r="D1968" s="53" t="s">
        <v>7</v>
      </c>
      <c r="E1968" s="53" t="s">
        <v>729</v>
      </c>
      <c r="F1968" t="str">
        <f t="shared" si="27"/>
        <v>44469525</v>
      </c>
      <c r="G1968" t="s">
        <v>2204</v>
      </c>
      <c r="H1968" t="s">
        <v>2248</v>
      </c>
      <c r="I1968" t="s">
        <v>2262</v>
      </c>
    </row>
    <row r="1969" spans="1:9" hidden="1" outlineLevel="1" x14ac:dyDescent="0.2">
      <c r="A1969" s="51">
        <v>44469</v>
      </c>
      <c r="B1969" s="164">
        <v>44469</v>
      </c>
      <c r="C1969" s="52">
        <v>5000</v>
      </c>
      <c r="D1969" s="53" t="s">
        <v>47</v>
      </c>
      <c r="E1969" s="53" t="s">
        <v>730</v>
      </c>
      <c r="F1969" t="str">
        <f t="shared" si="27"/>
        <v>444695000</v>
      </c>
      <c r="G1969" t="s">
        <v>2224</v>
      </c>
      <c r="H1969" t="s">
        <v>2248</v>
      </c>
      <c r="I1969" t="s">
        <v>2427</v>
      </c>
    </row>
    <row r="1970" spans="1:9" hidden="1" outlineLevel="1" x14ac:dyDescent="0.2">
      <c r="A1970" s="51">
        <v>44469</v>
      </c>
      <c r="B1970" s="164">
        <v>44469</v>
      </c>
      <c r="C1970" s="52">
        <v>50</v>
      </c>
      <c r="D1970" s="53" t="s">
        <v>7</v>
      </c>
      <c r="E1970" s="53" t="s">
        <v>731</v>
      </c>
      <c r="F1970" t="str">
        <f t="shared" si="27"/>
        <v>4446950</v>
      </c>
      <c r="G1970" t="s">
        <v>2204</v>
      </c>
      <c r="H1970" t="s">
        <v>2248</v>
      </c>
      <c r="I1970" t="s">
        <v>2262</v>
      </c>
    </row>
    <row r="1971" spans="1:9" hidden="1" outlineLevel="1" x14ac:dyDescent="0.2">
      <c r="A1971" s="51">
        <v>44468</v>
      </c>
      <c r="B1971" s="164">
        <v>44468</v>
      </c>
      <c r="C1971" s="52">
        <v>50000</v>
      </c>
      <c r="D1971" s="53" t="s">
        <v>28</v>
      </c>
      <c r="E1971" s="53" t="s">
        <v>732</v>
      </c>
      <c r="F1971" t="str">
        <f t="shared" si="27"/>
        <v>4446850000</v>
      </c>
      <c r="G1971" t="s">
        <v>2236</v>
      </c>
      <c r="H1971" t="s">
        <v>2248</v>
      </c>
      <c r="I1971" t="s">
        <v>2236</v>
      </c>
    </row>
    <row r="1972" spans="1:9" hidden="1" outlineLevel="1" x14ac:dyDescent="0.2">
      <c r="A1972" s="51">
        <v>44467</v>
      </c>
      <c r="B1972" s="164">
        <v>44467</v>
      </c>
      <c r="C1972" s="52">
        <v>80000</v>
      </c>
      <c r="D1972" s="53" t="s">
        <v>28</v>
      </c>
      <c r="E1972" s="53" t="s">
        <v>733</v>
      </c>
      <c r="F1972" t="str">
        <f t="shared" si="27"/>
        <v>4446780000</v>
      </c>
      <c r="G1972" t="s">
        <v>2236</v>
      </c>
      <c r="H1972" t="s">
        <v>2248</v>
      </c>
      <c r="I1972" t="s">
        <v>2236</v>
      </c>
    </row>
    <row r="1973" spans="1:9" hidden="1" outlineLevel="1" x14ac:dyDescent="0.2">
      <c r="A1973" s="51">
        <v>44466</v>
      </c>
      <c r="B1973" s="164">
        <v>44466</v>
      </c>
      <c r="C1973" s="52">
        <v>450</v>
      </c>
      <c r="D1973" s="53" t="s">
        <v>7</v>
      </c>
      <c r="E1973" s="53" t="s">
        <v>734</v>
      </c>
      <c r="F1973" t="str">
        <f t="shared" si="27"/>
        <v>44466450</v>
      </c>
      <c r="G1973" t="s">
        <v>2204</v>
      </c>
      <c r="H1973" t="s">
        <v>2248</v>
      </c>
      <c r="I1973" t="s">
        <v>2262</v>
      </c>
    </row>
    <row r="1974" spans="1:9" hidden="1" outlineLevel="1" x14ac:dyDescent="0.2">
      <c r="A1974" s="51">
        <v>44466</v>
      </c>
      <c r="B1974" s="164">
        <v>44466</v>
      </c>
      <c r="C1974" s="52">
        <v>30000</v>
      </c>
      <c r="D1974" s="53" t="s">
        <v>7</v>
      </c>
      <c r="E1974" s="53" t="s">
        <v>735</v>
      </c>
      <c r="F1974" t="str">
        <f t="shared" si="27"/>
        <v>4446630000</v>
      </c>
      <c r="G1974" t="s">
        <v>2238</v>
      </c>
      <c r="H1974" t="s">
        <v>2246</v>
      </c>
      <c r="I1974" t="s">
        <v>2266</v>
      </c>
    </row>
    <row r="1975" spans="1:9" hidden="1" outlineLevel="1" x14ac:dyDescent="0.2">
      <c r="A1975" s="51">
        <v>44466</v>
      </c>
      <c r="B1975" s="164">
        <v>44466</v>
      </c>
      <c r="C1975" s="52">
        <v>250700</v>
      </c>
      <c r="D1975" s="53" t="s">
        <v>577</v>
      </c>
      <c r="E1975" s="53" t="s">
        <v>736</v>
      </c>
      <c r="F1975" t="str">
        <f t="shared" si="27"/>
        <v>44466250700</v>
      </c>
      <c r="G1975" t="s">
        <v>2466</v>
      </c>
      <c r="H1975" t="s">
        <v>2276</v>
      </c>
      <c r="I1975" t="s">
        <v>2276</v>
      </c>
    </row>
    <row r="1976" spans="1:9" hidden="1" outlineLevel="1" x14ac:dyDescent="0.2">
      <c r="A1976" s="51">
        <v>44463</v>
      </c>
      <c r="B1976" s="164">
        <v>44463</v>
      </c>
      <c r="C1976" s="52">
        <v>103351.49</v>
      </c>
      <c r="D1976" s="53" t="s">
        <v>21</v>
      </c>
      <c r="E1976" s="53" t="s">
        <v>737</v>
      </c>
      <c r="F1976" t="str">
        <f t="shared" si="27"/>
        <v>44463103351,49</v>
      </c>
      <c r="G1976" t="s">
        <v>2235</v>
      </c>
      <c r="H1976" t="s">
        <v>2248</v>
      </c>
      <c r="I1976" t="s">
        <v>2235</v>
      </c>
    </row>
    <row r="1977" spans="1:9" hidden="1" outlineLevel="1" x14ac:dyDescent="0.2">
      <c r="A1977" s="51">
        <v>44463</v>
      </c>
      <c r="B1977" s="164">
        <v>44463</v>
      </c>
      <c r="C1977" s="52">
        <v>829.33</v>
      </c>
      <c r="D1977" s="53" t="s">
        <v>72</v>
      </c>
      <c r="E1977" s="53" t="s">
        <v>342</v>
      </c>
      <c r="F1977" t="str">
        <f t="shared" si="27"/>
        <v>44463829,33</v>
      </c>
      <c r="G1977" t="s">
        <v>2208</v>
      </c>
      <c r="H1977" t="s">
        <v>2245</v>
      </c>
      <c r="I1977" t="s">
        <v>2213</v>
      </c>
    </row>
    <row r="1978" spans="1:9" hidden="1" outlineLevel="1" x14ac:dyDescent="0.2">
      <c r="A1978" s="51">
        <v>44462</v>
      </c>
      <c r="B1978" s="164">
        <v>44462</v>
      </c>
      <c r="C1978" s="52">
        <v>150000</v>
      </c>
      <c r="D1978" s="53" t="s">
        <v>108</v>
      </c>
      <c r="E1978" s="53" t="s">
        <v>738</v>
      </c>
      <c r="F1978" t="str">
        <f t="shared" si="27"/>
        <v>44462150000</v>
      </c>
      <c r="G1978" t="s">
        <v>2431</v>
      </c>
      <c r="H1978" t="s">
        <v>2429</v>
      </c>
      <c r="I1978" t="s">
        <v>2432</v>
      </c>
    </row>
    <row r="1979" spans="1:9" hidden="1" outlineLevel="1" x14ac:dyDescent="0.2">
      <c r="A1979" s="51">
        <v>44460</v>
      </c>
      <c r="B1979" s="164">
        <v>44460</v>
      </c>
      <c r="C1979" s="52">
        <v>70000</v>
      </c>
      <c r="D1979" s="53" t="s">
        <v>253</v>
      </c>
      <c r="E1979" s="53" t="s">
        <v>739</v>
      </c>
      <c r="F1979" t="str">
        <f t="shared" si="27"/>
        <v>4446070000</v>
      </c>
      <c r="G1979" t="s">
        <v>2202</v>
      </c>
      <c r="H1979" t="s">
        <v>2248</v>
      </c>
      <c r="I1979" t="s">
        <v>2268</v>
      </c>
    </row>
    <row r="1980" spans="1:9" hidden="1" outlineLevel="1" x14ac:dyDescent="0.2">
      <c r="A1980" s="51">
        <v>44460</v>
      </c>
      <c r="B1980" s="164">
        <v>44460</v>
      </c>
      <c r="C1980" s="52">
        <v>3288.12</v>
      </c>
      <c r="D1980" s="53" t="s">
        <v>740</v>
      </c>
      <c r="E1980" s="53" t="s">
        <v>342</v>
      </c>
      <c r="F1980" t="str">
        <f t="shared" ref="F1980:F2043" si="28">B1980&amp;C1980</f>
        <v>444603288,12</v>
      </c>
      <c r="G1980" t="s">
        <v>2208</v>
      </c>
      <c r="H1980" t="s">
        <v>2245</v>
      </c>
      <c r="I1980" t="s">
        <v>2213</v>
      </c>
    </row>
    <row r="1981" spans="1:9" hidden="1" outlineLevel="1" x14ac:dyDescent="0.2">
      <c r="A1981" s="51">
        <v>44460</v>
      </c>
      <c r="B1981" s="164">
        <v>44460</v>
      </c>
      <c r="C1981" s="52">
        <v>1239.3900000000001</v>
      </c>
      <c r="D1981" s="53" t="s">
        <v>741</v>
      </c>
      <c r="E1981" s="53" t="s">
        <v>342</v>
      </c>
      <c r="F1981" t="str">
        <f t="shared" si="28"/>
        <v>444601239,39</v>
      </c>
      <c r="G1981" t="s">
        <v>2208</v>
      </c>
      <c r="H1981" t="s">
        <v>2245</v>
      </c>
      <c r="I1981" t="s">
        <v>2213</v>
      </c>
    </row>
    <row r="1982" spans="1:9" hidden="1" outlineLevel="1" x14ac:dyDescent="0.2">
      <c r="A1982" s="51">
        <v>44456</v>
      </c>
      <c r="B1982" s="164">
        <v>44456</v>
      </c>
      <c r="C1982" s="52">
        <v>30000</v>
      </c>
      <c r="D1982" s="53" t="s">
        <v>309</v>
      </c>
      <c r="E1982" s="53" t="s">
        <v>742</v>
      </c>
      <c r="F1982" t="str">
        <f t="shared" si="28"/>
        <v>4445630000</v>
      </c>
      <c r="G1982" t="s">
        <v>2209</v>
      </c>
      <c r="H1982" t="s">
        <v>2244</v>
      </c>
      <c r="I1982" t="s">
        <v>2209</v>
      </c>
    </row>
    <row r="1983" spans="1:9" hidden="1" outlineLevel="1" x14ac:dyDescent="0.2">
      <c r="A1983" s="51">
        <v>44455</v>
      </c>
      <c r="B1983" s="164">
        <v>44455</v>
      </c>
      <c r="C1983" s="52">
        <v>50000</v>
      </c>
      <c r="D1983" s="53" t="s">
        <v>743</v>
      </c>
      <c r="E1983" s="53" t="s">
        <v>744</v>
      </c>
      <c r="F1983" t="str">
        <f t="shared" si="28"/>
        <v>4445550000</v>
      </c>
      <c r="G1983" t="s">
        <v>2467</v>
      </c>
      <c r="H1983" t="s">
        <v>2247</v>
      </c>
      <c r="I1983" t="s">
        <v>2266</v>
      </c>
    </row>
    <row r="1984" spans="1:9" hidden="1" outlineLevel="1" x14ac:dyDescent="0.2">
      <c r="A1984" s="51">
        <v>44455</v>
      </c>
      <c r="B1984" s="164">
        <v>44455</v>
      </c>
      <c r="C1984" s="52">
        <v>1116.58</v>
      </c>
      <c r="D1984" s="53" t="s">
        <v>72</v>
      </c>
      <c r="E1984" s="53" t="s">
        <v>342</v>
      </c>
      <c r="F1984" t="str">
        <f t="shared" si="28"/>
        <v>444551116,58</v>
      </c>
      <c r="G1984" t="s">
        <v>2208</v>
      </c>
      <c r="H1984" t="s">
        <v>2245</v>
      </c>
      <c r="I1984" t="s">
        <v>2213</v>
      </c>
    </row>
    <row r="1985" spans="1:9" hidden="1" outlineLevel="1" x14ac:dyDescent="0.2">
      <c r="A1985" s="51">
        <v>44454</v>
      </c>
      <c r="B1985" s="165">
        <v>44454</v>
      </c>
      <c r="C1985" s="52">
        <v>5100</v>
      </c>
      <c r="D1985" s="53" t="s">
        <v>7</v>
      </c>
      <c r="E1985" s="53" t="s">
        <v>745</v>
      </c>
      <c r="F1985" t="str">
        <f t="shared" si="28"/>
        <v>444545100</v>
      </c>
      <c r="G1985" t="s">
        <v>2434</v>
      </c>
      <c r="H1985" t="s">
        <v>2244</v>
      </c>
      <c r="I1985" t="s">
        <v>2209</v>
      </c>
    </row>
    <row r="1986" spans="1:9" hidden="1" outlineLevel="1" x14ac:dyDescent="0.2">
      <c r="A1986" s="51">
        <v>44454</v>
      </c>
      <c r="B1986" s="165">
        <v>44454</v>
      </c>
      <c r="C1986" s="52">
        <v>1500</v>
      </c>
      <c r="D1986" s="53" t="s">
        <v>309</v>
      </c>
      <c r="E1986" s="53" t="s">
        <v>746</v>
      </c>
      <c r="F1986" t="str">
        <f t="shared" si="28"/>
        <v>444541500</v>
      </c>
      <c r="G1986" t="s">
        <v>2434</v>
      </c>
      <c r="H1986" t="s">
        <v>2244</v>
      </c>
      <c r="I1986" t="s">
        <v>2209</v>
      </c>
    </row>
    <row r="1987" spans="1:9" hidden="1" outlineLevel="1" x14ac:dyDescent="0.2">
      <c r="A1987" s="51">
        <v>44454</v>
      </c>
      <c r="B1987" s="164">
        <v>44454</v>
      </c>
      <c r="C1987" s="52">
        <v>288</v>
      </c>
      <c r="D1987" s="53" t="s">
        <v>7</v>
      </c>
      <c r="E1987" s="53" t="s">
        <v>747</v>
      </c>
      <c r="F1987" t="str">
        <f t="shared" si="28"/>
        <v>44454288</v>
      </c>
      <c r="G1987" t="s">
        <v>2204</v>
      </c>
      <c r="H1987" t="s">
        <v>2248</v>
      </c>
      <c r="I1987" t="s">
        <v>2262</v>
      </c>
    </row>
    <row r="1988" spans="1:9" hidden="1" outlineLevel="1" x14ac:dyDescent="0.2">
      <c r="A1988" s="51">
        <v>44454</v>
      </c>
      <c r="B1988" s="164">
        <v>44454</v>
      </c>
      <c r="C1988" s="52">
        <v>72000</v>
      </c>
      <c r="D1988" s="53" t="s">
        <v>7</v>
      </c>
      <c r="E1988" s="53" t="s">
        <v>748</v>
      </c>
      <c r="F1988" t="str">
        <f t="shared" si="28"/>
        <v>4445472000</v>
      </c>
      <c r="G1988" t="s">
        <v>2209</v>
      </c>
      <c r="H1988" t="s">
        <v>2244</v>
      </c>
      <c r="I1988" t="s">
        <v>2209</v>
      </c>
    </row>
    <row r="1989" spans="1:9" hidden="1" outlineLevel="1" x14ac:dyDescent="0.2">
      <c r="A1989" s="51">
        <v>44454</v>
      </c>
      <c r="B1989" s="164">
        <v>44454</v>
      </c>
      <c r="C1989" s="52">
        <v>20.399999999999999</v>
      </c>
      <c r="D1989" s="53" t="s">
        <v>7</v>
      </c>
      <c r="E1989" s="53" t="s">
        <v>749</v>
      </c>
      <c r="F1989" t="str">
        <f t="shared" si="28"/>
        <v>4445420,4</v>
      </c>
      <c r="G1989" t="s">
        <v>2204</v>
      </c>
      <c r="H1989" t="s">
        <v>2248</v>
      </c>
      <c r="I1989" t="s">
        <v>2262</v>
      </c>
    </row>
    <row r="1990" spans="1:9" hidden="1" outlineLevel="1" x14ac:dyDescent="0.2">
      <c r="A1990" s="51">
        <v>44454</v>
      </c>
      <c r="B1990" s="164">
        <v>44454</v>
      </c>
      <c r="C1990" s="52">
        <v>17025</v>
      </c>
      <c r="D1990" s="53" t="s">
        <v>8</v>
      </c>
      <c r="E1990" s="53" t="s">
        <v>750</v>
      </c>
      <c r="F1990" t="str">
        <f t="shared" si="28"/>
        <v>4445417025</v>
      </c>
      <c r="G1990" t="s">
        <v>2284</v>
      </c>
      <c r="H1990" t="s">
        <v>2248</v>
      </c>
      <c r="I1990" t="s">
        <v>2271</v>
      </c>
    </row>
    <row r="1991" spans="1:9" hidden="1" outlineLevel="1" x14ac:dyDescent="0.2">
      <c r="A1991" s="51">
        <v>44452</v>
      </c>
      <c r="B1991" s="164">
        <v>44452</v>
      </c>
      <c r="C1991" s="52">
        <v>1854.85</v>
      </c>
      <c r="D1991" s="53" t="s">
        <v>72</v>
      </c>
      <c r="E1991" s="53" t="s">
        <v>156</v>
      </c>
      <c r="F1991" t="str">
        <f t="shared" si="28"/>
        <v>444521854,85</v>
      </c>
      <c r="G1991" t="s">
        <v>2206</v>
      </c>
      <c r="H1991" t="s">
        <v>2244</v>
      </c>
      <c r="I1991" t="s">
        <v>2209</v>
      </c>
    </row>
    <row r="1992" spans="1:9" hidden="1" outlineLevel="1" x14ac:dyDescent="0.2">
      <c r="A1992" s="51">
        <v>44452</v>
      </c>
      <c r="B1992" s="164">
        <v>44452</v>
      </c>
      <c r="C1992" s="52">
        <v>5000</v>
      </c>
      <c r="D1992" s="53" t="s">
        <v>47</v>
      </c>
      <c r="E1992" s="53" t="s">
        <v>751</v>
      </c>
      <c r="F1992" t="str">
        <f t="shared" si="28"/>
        <v>444525000</v>
      </c>
      <c r="G1992" t="s">
        <v>2224</v>
      </c>
      <c r="H1992" t="s">
        <v>2248</v>
      </c>
      <c r="I1992" t="s">
        <v>2427</v>
      </c>
    </row>
    <row r="1993" spans="1:9" hidden="1" outlineLevel="1" x14ac:dyDescent="0.2">
      <c r="A1993" s="51">
        <v>44452</v>
      </c>
      <c r="B1993" s="164">
        <v>44452</v>
      </c>
      <c r="C1993" s="52">
        <v>13542.8</v>
      </c>
      <c r="D1993" s="53" t="s">
        <v>72</v>
      </c>
      <c r="E1993" s="53" t="s">
        <v>158</v>
      </c>
      <c r="F1993" t="str">
        <f t="shared" si="28"/>
        <v>4445213542,8</v>
      </c>
      <c r="G1993" t="s">
        <v>2206</v>
      </c>
      <c r="H1993" t="s">
        <v>2244</v>
      </c>
      <c r="I1993" t="s">
        <v>2209</v>
      </c>
    </row>
    <row r="1994" spans="1:9" hidden="1" outlineLevel="1" x14ac:dyDescent="0.2">
      <c r="A1994" s="51">
        <v>44452</v>
      </c>
      <c r="B1994" s="164">
        <v>44452</v>
      </c>
      <c r="C1994" s="52">
        <v>539.15</v>
      </c>
      <c r="D1994" s="53" t="s">
        <v>77</v>
      </c>
      <c r="E1994" s="53" t="s">
        <v>153</v>
      </c>
      <c r="F1994" t="str">
        <f t="shared" si="28"/>
        <v>44452539,15</v>
      </c>
      <c r="G1994" t="s">
        <v>2206</v>
      </c>
      <c r="H1994" t="s">
        <v>2244</v>
      </c>
      <c r="I1994" t="s">
        <v>2209</v>
      </c>
    </row>
    <row r="1995" spans="1:9" hidden="1" outlineLevel="1" x14ac:dyDescent="0.2">
      <c r="A1995" s="51">
        <v>44452</v>
      </c>
      <c r="B1995" s="164">
        <v>44452</v>
      </c>
      <c r="C1995" s="52">
        <v>9432.24</v>
      </c>
      <c r="D1995" s="53" t="s">
        <v>112</v>
      </c>
      <c r="E1995" s="53" t="s">
        <v>752</v>
      </c>
      <c r="F1995" t="str">
        <f t="shared" si="28"/>
        <v>444529432,24</v>
      </c>
      <c r="G1995" t="s">
        <v>2233</v>
      </c>
      <c r="H1995" t="s">
        <v>2248</v>
      </c>
      <c r="I1995" t="s">
        <v>2269</v>
      </c>
    </row>
    <row r="1996" spans="1:9" hidden="1" outlineLevel="1" x14ac:dyDescent="0.2">
      <c r="A1996" s="51">
        <v>44452</v>
      </c>
      <c r="B1996" s="164">
        <v>44452</v>
      </c>
      <c r="C1996" s="52">
        <v>34632.79</v>
      </c>
      <c r="D1996" s="53" t="s">
        <v>72</v>
      </c>
      <c r="E1996" s="53" t="s">
        <v>154</v>
      </c>
      <c r="F1996" t="str">
        <f t="shared" si="28"/>
        <v>4445234632,79</v>
      </c>
      <c r="G1996" t="s">
        <v>2206</v>
      </c>
      <c r="H1996" t="s">
        <v>2244</v>
      </c>
      <c r="I1996" t="s">
        <v>2209</v>
      </c>
    </row>
    <row r="1997" spans="1:9" hidden="1" outlineLevel="1" x14ac:dyDescent="0.2">
      <c r="A1997" s="51">
        <v>44452</v>
      </c>
      <c r="B1997" s="164">
        <v>44452</v>
      </c>
      <c r="C1997" s="52">
        <v>7000</v>
      </c>
      <c r="D1997" s="53" t="s">
        <v>17</v>
      </c>
      <c r="E1997" s="53" t="s">
        <v>753</v>
      </c>
      <c r="F1997" t="str">
        <f t="shared" si="28"/>
        <v>444527000</v>
      </c>
      <c r="G1997" t="s">
        <v>2240</v>
      </c>
      <c r="H1997" t="s">
        <v>2248</v>
      </c>
      <c r="I1997" t="s">
        <v>2267</v>
      </c>
    </row>
    <row r="1998" spans="1:9" hidden="1" outlineLevel="1" x14ac:dyDescent="0.2">
      <c r="A1998" s="51">
        <v>44449</v>
      </c>
      <c r="B1998" s="164">
        <v>44449</v>
      </c>
      <c r="C1998" s="52">
        <v>13193.44</v>
      </c>
      <c r="D1998" s="53" t="s">
        <v>28</v>
      </c>
      <c r="E1998" s="53" t="s">
        <v>754</v>
      </c>
      <c r="F1998" t="str">
        <f t="shared" si="28"/>
        <v>4444913193,44</v>
      </c>
      <c r="G1998" t="s">
        <v>2236</v>
      </c>
      <c r="H1998" t="s">
        <v>2248</v>
      </c>
      <c r="I1998" t="s">
        <v>2236</v>
      </c>
    </row>
    <row r="1999" spans="1:9" hidden="1" outlineLevel="1" x14ac:dyDescent="0.2">
      <c r="A1999" s="51">
        <v>44449</v>
      </c>
      <c r="B1999" s="164">
        <v>44449</v>
      </c>
      <c r="C1999" s="52">
        <v>848.8</v>
      </c>
      <c r="D1999" s="53" t="s">
        <v>72</v>
      </c>
      <c r="E1999" s="53" t="s">
        <v>342</v>
      </c>
      <c r="F1999" t="str">
        <f t="shared" si="28"/>
        <v>44449848,8</v>
      </c>
      <c r="G1999" t="s">
        <v>2208</v>
      </c>
      <c r="H1999" t="s">
        <v>2245</v>
      </c>
      <c r="I1999" t="s">
        <v>2213</v>
      </c>
    </row>
    <row r="2000" spans="1:9" hidden="1" outlineLevel="1" x14ac:dyDescent="0.2">
      <c r="A2000" s="51">
        <v>44449</v>
      </c>
      <c r="B2000" s="164">
        <v>44449</v>
      </c>
      <c r="C2000" s="52">
        <v>80000</v>
      </c>
      <c r="D2000" s="53" t="s">
        <v>28</v>
      </c>
      <c r="E2000" s="53" t="s">
        <v>755</v>
      </c>
      <c r="F2000" t="str">
        <f t="shared" si="28"/>
        <v>4444980000</v>
      </c>
      <c r="G2000" t="s">
        <v>2236</v>
      </c>
      <c r="H2000" t="s">
        <v>2248</v>
      </c>
      <c r="I2000" t="s">
        <v>2236</v>
      </c>
    </row>
    <row r="2001" spans="1:9" hidden="1" outlineLevel="1" x14ac:dyDescent="0.2">
      <c r="A2001" s="51">
        <v>44449</v>
      </c>
      <c r="B2001" s="164">
        <v>44449</v>
      </c>
      <c r="C2001" s="52">
        <v>7000</v>
      </c>
      <c r="D2001" s="53" t="s">
        <v>17</v>
      </c>
      <c r="E2001" s="53" t="s">
        <v>756</v>
      </c>
      <c r="F2001" t="str">
        <f t="shared" si="28"/>
        <v>444497000</v>
      </c>
      <c r="G2001" t="s">
        <v>2240</v>
      </c>
      <c r="H2001" t="s">
        <v>2248</v>
      </c>
      <c r="I2001" t="s">
        <v>2267</v>
      </c>
    </row>
    <row r="2002" spans="1:9" hidden="1" outlineLevel="1" x14ac:dyDescent="0.2">
      <c r="A2002" s="51">
        <v>44448</v>
      </c>
      <c r="B2002" s="164">
        <v>44448</v>
      </c>
      <c r="C2002" s="52">
        <v>9432.24</v>
      </c>
      <c r="D2002" s="53" t="s">
        <v>112</v>
      </c>
      <c r="E2002" s="53" t="s">
        <v>757</v>
      </c>
      <c r="F2002" t="str">
        <f t="shared" si="28"/>
        <v>444489432,24</v>
      </c>
      <c r="G2002" t="s">
        <v>2233</v>
      </c>
      <c r="H2002" t="s">
        <v>2248</v>
      </c>
      <c r="I2002" t="s">
        <v>2269</v>
      </c>
    </row>
    <row r="2003" spans="1:9" hidden="1" outlineLevel="1" x14ac:dyDescent="0.2">
      <c r="A2003" s="51">
        <v>44448</v>
      </c>
      <c r="B2003" s="164">
        <v>44448</v>
      </c>
      <c r="C2003" s="52">
        <v>7704.26</v>
      </c>
      <c r="D2003" s="53" t="s">
        <v>498</v>
      </c>
      <c r="E2003" s="53" t="s">
        <v>758</v>
      </c>
      <c r="F2003" t="str">
        <f t="shared" si="28"/>
        <v>444487704,26</v>
      </c>
      <c r="G2003" t="s">
        <v>2221</v>
      </c>
      <c r="H2003" t="s">
        <v>2248</v>
      </c>
      <c r="I2003" t="s">
        <v>2267</v>
      </c>
    </row>
    <row r="2004" spans="1:9" hidden="1" outlineLevel="1" x14ac:dyDescent="0.2">
      <c r="A2004" s="51">
        <v>44448</v>
      </c>
      <c r="B2004" s="164">
        <v>44448</v>
      </c>
      <c r="C2004" s="52">
        <v>26250</v>
      </c>
      <c r="D2004" s="53" t="s">
        <v>759</v>
      </c>
      <c r="E2004" s="53" t="s">
        <v>760</v>
      </c>
      <c r="F2004" t="str">
        <f t="shared" si="28"/>
        <v>4444826250</v>
      </c>
      <c r="G2004" t="s">
        <v>2283</v>
      </c>
      <c r="H2004" t="s">
        <v>2276</v>
      </c>
      <c r="I2004" t="s">
        <v>2276</v>
      </c>
    </row>
    <row r="2005" spans="1:9" hidden="1" outlineLevel="1" x14ac:dyDescent="0.2">
      <c r="A2005" s="51">
        <v>44447</v>
      </c>
      <c r="B2005" s="164">
        <v>44447</v>
      </c>
      <c r="C2005" s="52">
        <v>518500</v>
      </c>
      <c r="D2005" s="53" t="s">
        <v>577</v>
      </c>
      <c r="E2005" s="53" t="s">
        <v>761</v>
      </c>
      <c r="F2005" t="str">
        <f t="shared" si="28"/>
        <v>44447518500</v>
      </c>
      <c r="G2005" t="s">
        <v>2466</v>
      </c>
      <c r="H2005" t="s">
        <v>2276</v>
      </c>
      <c r="I2005" t="s">
        <v>2276</v>
      </c>
    </row>
    <row r="2006" spans="1:9" hidden="1" outlineLevel="1" x14ac:dyDescent="0.2">
      <c r="A2006" s="51">
        <v>44447</v>
      </c>
      <c r="B2006" s="164">
        <v>44447</v>
      </c>
      <c r="C2006" s="52">
        <v>100000</v>
      </c>
      <c r="D2006" s="53" t="s">
        <v>28</v>
      </c>
      <c r="E2006" s="53" t="s">
        <v>762</v>
      </c>
      <c r="F2006" t="str">
        <f t="shared" si="28"/>
        <v>44447100000</v>
      </c>
      <c r="G2006" t="s">
        <v>2236</v>
      </c>
      <c r="H2006" t="s">
        <v>2248</v>
      </c>
      <c r="I2006" t="s">
        <v>2236</v>
      </c>
    </row>
    <row r="2007" spans="1:9" hidden="1" outlineLevel="1" x14ac:dyDescent="0.2">
      <c r="A2007" s="51">
        <v>44446</v>
      </c>
      <c r="B2007" s="164">
        <v>44446</v>
      </c>
      <c r="C2007" s="52">
        <v>70000</v>
      </c>
      <c r="D2007" s="53" t="s">
        <v>306</v>
      </c>
      <c r="E2007" s="53" t="s">
        <v>763</v>
      </c>
      <c r="F2007" t="str">
        <f t="shared" si="28"/>
        <v>4444670000</v>
      </c>
      <c r="G2007" t="s">
        <v>2213</v>
      </c>
      <c r="H2007" t="s">
        <v>2248</v>
      </c>
      <c r="I2007" t="s">
        <v>2213</v>
      </c>
    </row>
    <row r="2008" spans="1:9" hidden="1" outlineLevel="1" x14ac:dyDescent="0.2">
      <c r="A2008" s="51">
        <v>44446</v>
      </c>
      <c r="B2008" s="164">
        <v>44446</v>
      </c>
      <c r="C2008" s="52">
        <v>84500</v>
      </c>
      <c r="D2008" s="53" t="s">
        <v>358</v>
      </c>
      <c r="E2008" s="53" t="s">
        <v>764</v>
      </c>
      <c r="F2008" t="str">
        <f t="shared" si="28"/>
        <v>4444684500</v>
      </c>
      <c r="G2008" t="s">
        <v>2203</v>
      </c>
      <c r="H2008" t="s">
        <v>2248</v>
      </c>
      <c r="I2008" t="s">
        <v>2273</v>
      </c>
    </row>
    <row r="2009" spans="1:9" hidden="1" outlineLevel="1" x14ac:dyDescent="0.2">
      <c r="A2009" s="51">
        <v>44445</v>
      </c>
      <c r="B2009" s="164">
        <v>44445</v>
      </c>
      <c r="C2009" s="52">
        <v>50000</v>
      </c>
      <c r="D2009" s="53" t="s">
        <v>14</v>
      </c>
      <c r="E2009" s="53" t="s">
        <v>765</v>
      </c>
      <c r="F2009" t="str">
        <f t="shared" si="28"/>
        <v>4444550000</v>
      </c>
      <c r="G2009" t="s">
        <v>2201</v>
      </c>
      <c r="H2009" t="s">
        <v>2248</v>
      </c>
      <c r="I2009" t="s">
        <v>2265</v>
      </c>
    </row>
    <row r="2010" spans="1:9" hidden="1" outlineLevel="1" x14ac:dyDescent="0.2">
      <c r="A2010" s="51">
        <v>44445</v>
      </c>
      <c r="B2010" s="164">
        <v>44445</v>
      </c>
      <c r="C2010" s="52">
        <v>100000</v>
      </c>
      <c r="D2010" s="53" t="s">
        <v>28</v>
      </c>
      <c r="E2010" s="53" t="s">
        <v>762</v>
      </c>
      <c r="F2010" t="str">
        <f t="shared" si="28"/>
        <v>44445100000</v>
      </c>
      <c r="G2010" t="s">
        <v>2236</v>
      </c>
      <c r="H2010" t="s">
        <v>2248</v>
      </c>
      <c r="I2010" t="s">
        <v>2236</v>
      </c>
    </row>
    <row r="2011" spans="1:9" hidden="1" outlineLevel="1" x14ac:dyDescent="0.2">
      <c r="A2011" s="51">
        <v>44442</v>
      </c>
      <c r="B2011" s="164">
        <v>44442</v>
      </c>
      <c r="C2011" s="52">
        <v>5000</v>
      </c>
      <c r="D2011" s="53" t="s">
        <v>47</v>
      </c>
      <c r="E2011" s="53" t="s">
        <v>766</v>
      </c>
      <c r="F2011" t="str">
        <f t="shared" si="28"/>
        <v>444425000</v>
      </c>
      <c r="G2011" t="s">
        <v>2224</v>
      </c>
      <c r="H2011" t="s">
        <v>2248</v>
      </c>
      <c r="I2011" t="s">
        <v>2427</v>
      </c>
    </row>
    <row r="2012" spans="1:9" hidden="1" outlineLevel="1" x14ac:dyDescent="0.2">
      <c r="A2012" s="51">
        <v>44442</v>
      </c>
      <c r="B2012" s="164">
        <v>44442</v>
      </c>
      <c r="C2012" s="52">
        <v>150000</v>
      </c>
      <c r="D2012" s="53" t="s">
        <v>32</v>
      </c>
      <c r="E2012" s="53" t="s">
        <v>767</v>
      </c>
      <c r="F2012" t="str">
        <f t="shared" si="28"/>
        <v>44442150000</v>
      </c>
      <c r="G2012" t="s">
        <v>2222</v>
      </c>
      <c r="H2012" t="s">
        <v>2248</v>
      </c>
      <c r="I2012" t="s">
        <v>2269</v>
      </c>
    </row>
    <row r="2013" spans="1:9" hidden="1" outlineLevel="1" x14ac:dyDescent="0.2">
      <c r="A2013" s="51">
        <v>44441</v>
      </c>
      <c r="B2013" s="164">
        <v>44441</v>
      </c>
      <c r="C2013" s="52">
        <v>35250</v>
      </c>
      <c r="D2013" s="53" t="s">
        <v>309</v>
      </c>
      <c r="E2013" s="53" t="s">
        <v>768</v>
      </c>
      <c r="F2013" t="str">
        <f t="shared" si="28"/>
        <v>4444135250</v>
      </c>
      <c r="G2013" t="s">
        <v>2209</v>
      </c>
      <c r="H2013" t="s">
        <v>2244</v>
      </c>
      <c r="I2013" t="s">
        <v>2209</v>
      </c>
    </row>
    <row r="2014" spans="1:9" hidden="1" outlineLevel="1" x14ac:dyDescent="0.2">
      <c r="A2014" s="51">
        <v>44440</v>
      </c>
      <c r="B2014" s="164">
        <v>44440</v>
      </c>
      <c r="C2014" s="52">
        <v>990</v>
      </c>
      <c r="D2014" s="53" t="s">
        <v>7</v>
      </c>
      <c r="E2014" s="53" t="s">
        <v>769</v>
      </c>
      <c r="F2014" t="str">
        <f t="shared" si="28"/>
        <v>44440990</v>
      </c>
      <c r="G2014" t="s">
        <v>2204</v>
      </c>
      <c r="H2014" t="s">
        <v>2248</v>
      </c>
      <c r="I2014" t="s">
        <v>2262</v>
      </c>
    </row>
    <row r="2015" spans="1:9" hidden="1" outlineLevel="1" x14ac:dyDescent="0.2">
      <c r="A2015" s="51">
        <v>44440</v>
      </c>
      <c r="B2015" s="164">
        <v>44440</v>
      </c>
      <c r="C2015" s="52">
        <v>104612</v>
      </c>
      <c r="D2015" s="53" t="s">
        <v>7</v>
      </c>
      <c r="E2015" s="53" t="s">
        <v>770</v>
      </c>
      <c r="F2015" t="str">
        <f t="shared" si="28"/>
        <v>44440104612</v>
      </c>
      <c r="G2015" t="s">
        <v>2209</v>
      </c>
      <c r="H2015" t="s">
        <v>2244</v>
      </c>
      <c r="I2015" t="s">
        <v>2209</v>
      </c>
    </row>
    <row r="2016" spans="1:9" hidden="1" outlineLevel="1" x14ac:dyDescent="0.2">
      <c r="A2016" s="51">
        <v>44440</v>
      </c>
      <c r="B2016" s="164">
        <v>44440</v>
      </c>
      <c r="C2016" s="52">
        <v>32644</v>
      </c>
      <c r="D2016" s="53" t="s">
        <v>72</v>
      </c>
      <c r="E2016" s="53" t="s">
        <v>771</v>
      </c>
      <c r="F2016" t="str">
        <f t="shared" si="28"/>
        <v>4444032644</v>
      </c>
      <c r="G2016" t="s">
        <v>2205</v>
      </c>
      <c r="H2016" t="s">
        <v>2244</v>
      </c>
      <c r="I2016" t="s">
        <v>2209</v>
      </c>
    </row>
    <row r="2017" spans="1:9" hidden="1" outlineLevel="1" x14ac:dyDescent="0.2">
      <c r="A2017" s="51">
        <v>44440</v>
      </c>
      <c r="B2017" s="164">
        <v>44440</v>
      </c>
      <c r="C2017" s="52">
        <v>418.45</v>
      </c>
      <c r="D2017" s="53" t="s">
        <v>7</v>
      </c>
      <c r="E2017" s="53" t="s">
        <v>772</v>
      </c>
      <c r="F2017" t="str">
        <f t="shared" si="28"/>
        <v>44440418,45</v>
      </c>
      <c r="G2017" t="s">
        <v>2204</v>
      </c>
      <c r="H2017" t="s">
        <v>2248</v>
      </c>
      <c r="I2017" t="s">
        <v>2262</v>
      </c>
    </row>
    <row r="2018" spans="1:9" hidden="1" outlineLevel="1" x14ac:dyDescent="0.2">
      <c r="A2018" s="51">
        <v>44439</v>
      </c>
      <c r="B2018" s="164">
        <v>44439</v>
      </c>
      <c r="C2018" s="52">
        <v>600</v>
      </c>
      <c r="D2018" s="53" t="s">
        <v>7</v>
      </c>
      <c r="E2018" s="53" t="s">
        <v>773</v>
      </c>
      <c r="F2018" t="str">
        <f t="shared" si="28"/>
        <v>44439600</v>
      </c>
      <c r="G2018" t="s">
        <v>2204</v>
      </c>
      <c r="H2018" t="s">
        <v>2248</v>
      </c>
      <c r="I2018" t="s">
        <v>2262</v>
      </c>
    </row>
    <row r="2019" spans="1:9" hidden="1" outlineLevel="1" x14ac:dyDescent="0.2">
      <c r="A2019" s="51">
        <v>44438</v>
      </c>
      <c r="B2019" s="164">
        <v>44438</v>
      </c>
      <c r="C2019" s="52">
        <v>58200</v>
      </c>
      <c r="D2019" s="53" t="s">
        <v>223</v>
      </c>
      <c r="E2019" s="53" t="s">
        <v>774</v>
      </c>
      <c r="F2019" t="str">
        <f t="shared" si="28"/>
        <v>4443858200</v>
      </c>
      <c r="G2019" t="s">
        <v>2235</v>
      </c>
      <c r="H2019" t="s">
        <v>2248</v>
      </c>
      <c r="I2019" t="s">
        <v>2235</v>
      </c>
    </row>
    <row r="2020" spans="1:9" hidden="1" outlineLevel="1" x14ac:dyDescent="0.2">
      <c r="A2020" s="51">
        <v>44438</v>
      </c>
      <c r="B2020" s="164">
        <v>44438</v>
      </c>
      <c r="C2020" s="52">
        <v>40000</v>
      </c>
      <c r="D2020" s="53" t="s">
        <v>32</v>
      </c>
      <c r="E2020" s="53" t="s">
        <v>767</v>
      </c>
      <c r="F2020" t="str">
        <f t="shared" si="28"/>
        <v>4443840000</v>
      </c>
      <c r="G2020" t="s">
        <v>2222</v>
      </c>
      <c r="H2020" t="s">
        <v>2248</v>
      </c>
      <c r="I2020" t="s">
        <v>2269</v>
      </c>
    </row>
    <row r="2021" spans="1:9" hidden="1" outlineLevel="1" x14ac:dyDescent="0.2">
      <c r="A2021" s="51">
        <v>44438</v>
      </c>
      <c r="B2021" s="164">
        <v>44438</v>
      </c>
      <c r="C2021" s="52">
        <v>70000</v>
      </c>
      <c r="D2021" s="53" t="s">
        <v>28</v>
      </c>
      <c r="E2021" s="53" t="s">
        <v>775</v>
      </c>
      <c r="F2021" t="str">
        <f t="shared" si="28"/>
        <v>4443870000</v>
      </c>
      <c r="G2021" t="s">
        <v>2236</v>
      </c>
      <c r="H2021" t="s">
        <v>2248</v>
      </c>
      <c r="I2021" t="s">
        <v>2236</v>
      </c>
    </row>
    <row r="2022" spans="1:9" hidden="1" outlineLevel="1" x14ac:dyDescent="0.2">
      <c r="A2022" s="51">
        <v>44435</v>
      </c>
      <c r="B2022" s="164">
        <v>44435</v>
      </c>
      <c r="C2022" s="52">
        <v>5000</v>
      </c>
      <c r="D2022" s="53" t="s">
        <v>47</v>
      </c>
      <c r="E2022" s="53" t="s">
        <v>776</v>
      </c>
      <c r="F2022" t="str">
        <f t="shared" si="28"/>
        <v>444355000</v>
      </c>
      <c r="G2022" t="s">
        <v>2224</v>
      </c>
      <c r="H2022" t="s">
        <v>2248</v>
      </c>
      <c r="I2022" t="s">
        <v>2427</v>
      </c>
    </row>
    <row r="2023" spans="1:9" hidden="1" outlineLevel="1" x14ac:dyDescent="0.2">
      <c r="A2023" s="51">
        <v>44433</v>
      </c>
      <c r="B2023" s="164">
        <v>44433</v>
      </c>
      <c r="C2023" s="52">
        <v>50000</v>
      </c>
      <c r="D2023" s="53" t="s">
        <v>28</v>
      </c>
      <c r="E2023" s="53" t="s">
        <v>777</v>
      </c>
      <c r="F2023" t="str">
        <f t="shared" si="28"/>
        <v>4443350000</v>
      </c>
      <c r="G2023" t="s">
        <v>2236</v>
      </c>
      <c r="H2023" t="s">
        <v>2248</v>
      </c>
      <c r="I2023" t="s">
        <v>2236</v>
      </c>
    </row>
    <row r="2024" spans="1:9" hidden="1" outlineLevel="1" x14ac:dyDescent="0.2">
      <c r="A2024" s="51">
        <v>44433</v>
      </c>
      <c r="B2024" s="164">
        <v>44433</v>
      </c>
      <c r="C2024" s="52">
        <v>40000</v>
      </c>
      <c r="D2024" s="53" t="s">
        <v>32</v>
      </c>
      <c r="E2024" s="53" t="s">
        <v>767</v>
      </c>
      <c r="F2024" t="str">
        <f t="shared" si="28"/>
        <v>4443340000</v>
      </c>
      <c r="G2024" t="s">
        <v>2222</v>
      </c>
      <c r="H2024" t="s">
        <v>2248</v>
      </c>
      <c r="I2024" t="s">
        <v>2269</v>
      </c>
    </row>
    <row r="2025" spans="1:9" hidden="1" outlineLevel="1" x14ac:dyDescent="0.2">
      <c r="A2025" s="51">
        <v>44431</v>
      </c>
      <c r="B2025" s="164">
        <v>44431</v>
      </c>
      <c r="C2025" s="52">
        <v>90000</v>
      </c>
      <c r="D2025" s="53" t="s">
        <v>32</v>
      </c>
      <c r="E2025" s="53" t="s">
        <v>767</v>
      </c>
      <c r="F2025" t="str">
        <f t="shared" si="28"/>
        <v>4443190000</v>
      </c>
      <c r="G2025" t="s">
        <v>2222</v>
      </c>
      <c r="H2025" t="s">
        <v>2248</v>
      </c>
      <c r="I2025" t="s">
        <v>2269</v>
      </c>
    </row>
    <row r="2026" spans="1:9" hidden="1" outlineLevel="1" x14ac:dyDescent="0.2">
      <c r="A2026" s="51">
        <v>44431</v>
      </c>
      <c r="B2026" s="164">
        <v>44431</v>
      </c>
      <c r="C2026" s="52">
        <v>60000</v>
      </c>
      <c r="D2026" s="53" t="s">
        <v>28</v>
      </c>
      <c r="E2026" s="53" t="s">
        <v>778</v>
      </c>
      <c r="F2026" t="str">
        <f t="shared" si="28"/>
        <v>4443160000</v>
      </c>
      <c r="G2026" t="s">
        <v>2236</v>
      </c>
      <c r="H2026" t="s">
        <v>2248</v>
      </c>
      <c r="I2026" t="s">
        <v>2236</v>
      </c>
    </row>
    <row r="2027" spans="1:9" hidden="1" outlineLevel="1" x14ac:dyDescent="0.2">
      <c r="A2027" s="51">
        <v>44428</v>
      </c>
      <c r="B2027" s="164">
        <v>44428</v>
      </c>
      <c r="C2027" s="52">
        <v>73511.28</v>
      </c>
      <c r="D2027" s="53" t="s">
        <v>28</v>
      </c>
      <c r="E2027" s="53" t="s">
        <v>779</v>
      </c>
      <c r="F2027" t="str">
        <f t="shared" si="28"/>
        <v>4442873511,28</v>
      </c>
      <c r="G2027" t="s">
        <v>2236</v>
      </c>
      <c r="H2027" t="s">
        <v>2248</v>
      </c>
      <c r="I2027" t="s">
        <v>2236</v>
      </c>
    </row>
    <row r="2028" spans="1:9" hidden="1" outlineLevel="1" x14ac:dyDescent="0.2">
      <c r="A2028" s="51">
        <v>44425</v>
      </c>
      <c r="B2028" s="165">
        <v>44425</v>
      </c>
      <c r="C2028" s="52">
        <v>1500</v>
      </c>
      <c r="D2028" s="53" t="s">
        <v>309</v>
      </c>
      <c r="E2028" s="53" t="s">
        <v>780</v>
      </c>
      <c r="F2028" t="str">
        <f t="shared" si="28"/>
        <v>444251500</v>
      </c>
      <c r="G2028" t="s">
        <v>2434</v>
      </c>
      <c r="H2028" t="s">
        <v>2244</v>
      </c>
      <c r="I2028" t="s">
        <v>2209</v>
      </c>
    </row>
    <row r="2029" spans="1:9" hidden="1" outlineLevel="1" x14ac:dyDescent="0.2">
      <c r="A2029" s="51">
        <v>44425</v>
      </c>
      <c r="B2029" s="164">
        <v>44425</v>
      </c>
      <c r="C2029" s="52">
        <v>30000</v>
      </c>
      <c r="D2029" s="53" t="s">
        <v>309</v>
      </c>
      <c r="E2029" s="53" t="s">
        <v>781</v>
      </c>
      <c r="F2029" t="str">
        <f t="shared" si="28"/>
        <v>4442530000</v>
      </c>
      <c r="G2029" t="s">
        <v>2209</v>
      </c>
      <c r="H2029" t="s">
        <v>2244</v>
      </c>
      <c r="I2029" t="s">
        <v>2209</v>
      </c>
    </row>
    <row r="2030" spans="1:9" hidden="1" outlineLevel="1" x14ac:dyDescent="0.2">
      <c r="A2030" s="51">
        <v>44424</v>
      </c>
      <c r="B2030" s="164">
        <v>44424</v>
      </c>
      <c r="C2030" s="52">
        <v>16.04</v>
      </c>
      <c r="D2030" s="53" t="s">
        <v>7</v>
      </c>
      <c r="E2030" s="53" t="s">
        <v>782</v>
      </c>
      <c r="F2030" t="str">
        <f t="shared" si="28"/>
        <v>4442416,04</v>
      </c>
      <c r="G2030" t="s">
        <v>2204</v>
      </c>
      <c r="H2030" t="s">
        <v>2248</v>
      </c>
      <c r="I2030" t="s">
        <v>2262</v>
      </c>
    </row>
    <row r="2031" spans="1:9" hidden="1" outlineLevel="1" x14ac:dyDescent="0.2">
      <c r="A2031" s="51">
        <v>44424</v>
      </c>
      <c r="B2031" s="164">
        <v>44424</v>
      </c>
      <c r="C2031" s="52">
        <v>13261.6</v>
      </c>
      <c r="D2031" s="53" t="s">
        <v>72</v>
      </c>
      <c r="E2031" s="53" t="s">
        <v>158</v>
      </c>
      <c r="F2031" t="str">
        <f t="shared" si="28"/>
        <v>4442413261,6</v>
      </c>
      <c r="G2031" t="s">
        <v>2206</v>
      </c>
      <c r="H2031" t="s">
        <v>2244</v>
      </c>
      <c r="I2031" t="s">
        <v>2209</v>
      </c>
    </row>
    <row r="2032" spans="1:9" hidden="1" outlineLevel="1" x14ac:dyDescent="0.2">
      <c r="A2032" s="51">
        <v>44424</v>
      </c>
      <c r="B2032" s="165">
        <v>44424</v>
      </c>
      <c r="C2032" s="52">
        <v>4009.1</v>
      </c>
      <c r="D2032" s="53" t="s">
        <v>7</v>
      </c>
      <c r="E2032" s="53" t="s">
        <v>783</v>
      </c>
      <c r="F2032" t="str">
        <f t="shared" si="28"/>
        <v>444244009,1</v>
      </c>
      <c r="G2032" t="s">
        <v>2434</v>
      </c>
      <c r="H2032" t="s">
        <v>2244</v>
      </c>
      <c r="I2032" t="s">
        <v>2209</v>
      </c>
    </row>
    <row r="2033" spans="1:9" hidden="1" outlineLevel="1" x14ac:dyDescent="0.2">
      <c r="A2033" s="51">
        <v>44424</v>
      </c>
      <c r="B2033" s="164">
        <v>44424</v>
      </c>
      <c r="C2033" s="52">
        <v>200</v>
      </c>
      <c r="D2033" s="53" t="s">
        <v>7</v>
      </c>
      <c r="E2033" s="53" t="s">
        <v>784</v>
      </c>
      <c r="F2033" t="str">
        <f t="shared" si="28"/>
        <v>44424200</v>
      </c>
      <c r="G2033" t="s">
        <v>2204</v>
      </c>
      <c r="H2033" t="s">
        <v>2248</v>
      </c>
      <c r="I2033" t="s">
        <v>2262</v>
      </c>
    </row>
    <row r="2034" spans="1:9" hidden="1" outlineLevel="1" x14ac:dyDescent="0.2">
      <c r="A2034" s="51">
        <v>44424</v>
      </c>
      <c r="B2034" s="164">
        <v>44424</v>
      </c>
      <c r="C2034" s="52">
        <v>14851.9</v>
      </c>
      <c r="D2034" s="53" t="s">
        <v>7</v>
      </c>
      <c r="E2034" s="53" t="s">
        <v>785</v>
      </c>
      <c r="F2034" t="str">
        <f t="shared" si="28"/>
        <v>4442414851,9</v>
      </c>
      <c r="G2034" t="s">
        <v>2209</v>
      </c>
      <c r="H2034" t="s">
        <v>2244</v>
      </c>
      <c r="I2034" t="s">
        <v>2209</v>
      </c>
    </row>
    <row r="2035" spans="1:9" hidden="1" outlineLevel="1" x14ac:dyDescent="0.2">
      <c r="A2035" s="51">
        <v>44424</v>
      </c>
      <c r="B2035" s="164">
        <v>44424</v>
      </c>
      <c r="C2035" s="52">
        <v>59.41</v>
      </c>
      <c r="D2035" s="53" t="s">
        <v>7</v>
      </c>
      <c r="E2035" s="53" t="s">
        <v>786</v>
      </c>
      <c r="F2035" t="str">
        <f t="shared" si="28"/>
        <v>4442459,41</v>
      </c>
      <c r="G2035" t="s">
        <v>2204</v>
      </c>
      <c r="H2035" t="s">
        <v>2248</v>
      </c>
      <c r="I2035" t="s">
        <v>2262</v>
      </c>
    </row>
    <row r="2036" spans="1:9" hidden="1" outlineLevel="1" x14ac:dyDescent="0.2">
      <c r="A2036" s="51">
        <v>44424</v>
      </c>
      <c r="B2036" s="164">
        <v>44424</v>
      </c>
      <c r="C2036" s="52">
        <v>50000</v>
      </c>
      <c r="D2036" s="53" t="s">
        <v>7</v>
      </c>
      <c r="E2036" s="53" t="s">
        <v>787</v>
      </c>
      <c r="F2036" t="str">
        <f t="shared" si="28"/>
        <v>4442450000</v>
      </c>
      <c r="G2036" t="s">
        <v>2209</v>
      </c>
      <c r="H2036" t="s">
        <v>2244</v>
      </c>
      <c r="I2036" t="s">
        <v>2209</v>
      </c>
    </row>
    <row r="2037" spans="1:9" hidden="1" outlineLevel="1" x14ac:dyDescent="0.2">
      <c r="A2037" s="51">
        <v>44421</v>
      </c>
      <c r="B2037" s="164">
        <v>44421</v>
      </c>
      <c r="C2037" s="52">
        <v>34070.51</v>
      </c>
      <c r="D2037" s="53" t="s">
        <v>72</v>
      </c>
      <c r="E2037" s="53" t="s">
        <v>154</v>
      </c>
      <c r="F2037" t="str">
        <f t="shared" si="28"/>
        <v>4442134070,51</v>
      </c>
      <c r="G2037" t="s">
        <v>2206</v>
      </c>
      <c r="H2037" t="s">
        <v>2244</v>
      </c>
      <c r="I2037" t="s">
        <v>2209</v>
      </c>
    </row>
    <row r="2038" spans="1:9" hidden="1" outlineLevel="1" x14ac:dyDescent="0.2">
      <c r="A2038" s="51">
        <v>44421</v>
      </c>
      <c r="B2038" s="164">
        <v>44421</v>
      </c>
      <c r="C2038" s="52">
        <v>1854.85</v>
      </c>
      <c r="D2038" s="53" t="s">
        <v>72</v>
      </c>
      <c r="E2038" s="53" t="s">
        <v>156</v>
      </c>
      <c r="F2038" t="str">
        <f t="shared" si="28"/>
        <v>444211854,85</v>
      </c>
      <c r="G2038" t="s">
        <v>2206</v>
      </c>
      <c r="H2038" t="s">
        <v>2244</v>
      </c>
      <c r="I2038" t="s">
        <v>2209</v>
      </c>
    </row>
    <row r="2039" spans="1:9" hidden="1" outlineLevel="1" x14ac:dyDescent="0.2">
      <c r="A2039" s="51">
        <v>44421</v>
      </c>
      <c r="B2039" s="164">
        <v>44421</v>
      </c>
      <c r="C2039" s="52">
        <v>527.91</v>
      </c>
      <c r="D2039" s="53" t="s">
        <v>77</v>
      </c>
      <c r="E2039" s="53" t="s">
        <v>153</v>
      </c>
      <c r="F2039" t="str">
        <f t="shared" si="28"/>
        <v>44421527,91</v>
      </c>
      <c r="G2039" t="s">
        <v>2206</v>
      </c>
      <c r="H2039" t="s">
        <v>2244</v>
      </c>
      <c r="I2039" t="s">
        <v>2209</v>
      </c>
    </row>
    <row r="2040" spans="1:9" hidden="1" outlineLevel="1" x14ac:dyDescent="0.2">
      <c r="A2040" s="51">
        <v>44419</v>
      </c>
      <c r="B2040" s="164">
        <v>44419</v>
      </c>
      <c r="C2040" s="52">
        <v>70000</v>
      </c>
      <c r="D2040" s="53" t="s">
        <v>253</v>
      </c>
      <c r="E2040" s="53" t="s">
        <v>788</v>
      </c>
      <c r="F2040" t="str">
        <f t="shared" si="28"/>
        <v>4441970000</v>
      </c>
      <c r="G2040" t="s">
        <v>2202</v>
      </c>
      <c r="H2040" t="s">
        <v>2248</v>
      </c>
      <c r="I2040" t="s">
        <v>2268</v>
      </c>
    </row>
    <row r="2041" spans="1:9" hidden="1" outlineLevel="1" x14ac:dyDescent="0.2">
      <c r="A2041" s="51">
        <v>44418</v>
      </c>
      <c r="B2041" s="164">
        <v>44418</v>
      </c>
      <c r="C2041" s="52">
        <v>106535.62</v>
      </c>
      <c r="D2041" s="53" t="s">
        <v>21</v>
      </c>
      <c r="E2041" s="53" t="s">
        <v>789</v>
      </c>
      <c r="F2041" t="str">
        <f t="shared" si="28"/>
        <v>44418106535,62</v>
      </c>
      <c r="G2041" t="s">
        <v>2235</v>
      </c>
      <c r="H2041" t="s">
        <v>2248</v>
      </c>
      <c r="I2041" t="s">
        <v>2235</v>
      </c>
    </row>
    <row r="2042" spans="1:9" hidden="1" outlineLevel="1" x14ac:dyDescent="0.2">
      <c r="A2042" s="51">
        <v>44418</v>
      </c>
      <c r="B2042" s="164">
        <v>44418</v>
      </c>
      <c r="C2042" s="52">
        <v>80000</v>
      </c>
      <c r="D2042" s="53" t="s">
        <v>28</v>
      </c>
      <c r="E2042" s="53" t="s">
        <v>790</v>
      </c>
      <c r="F2042" t="str">
        <f t="shared" si="28"/>
        <v>4441880000</v>
      </c>
      <c r="G2042" t="s">
        <v>2236</v>
      </c>
      <c r="H2042" t="s">
        <v>2248</v>
      </c>
      <c r="I2042" t="s">
        <v>2236</v>
      </c>
    </row>
    <row r="2043" spans="1:9" hidden="1" outlineLevel="1" x14ac:dyDescent="0.2">
      <c r="A2043" s="51">
        <v>44418</v>
      </c>
      <c r="B2043" s="164">
        <v>44418</v>
      </c>
      <c r="C2043" s="52">
        <v>2219</v>
      </c>
      <c r="D2043" s="53" t="s">
        <v>72</v>
      </c>
      <c r="E2043" s="53" t="s">
        <v>771</v>
      </c>
      <c r="F2043" t="str">
        <f t="shared" si="28"/>
        <v>444182219</v>
      </c>
      <c r="G2043" t="s">
        <v>2205</v>
      </c>
      <c r="H2043" t="s">
        <v>2244</v>
      </c>
      <c r="I2043" t="s">
        <v>2209</v>
      </c>
    </row>
    <row r="2044" spans="1:9" hidden="1" outlineLevel="1" x14ac:dyDescent="0.2">
      <c r="A2044" s="51">
        <v>44417</v>
      </c>
      <c r="B2044" s="164">
        <v>44417</v>
      </c>
      <c r="C2044" s="52">
        <v>7000</v>
      </c>
      <c r="D2044" s="53" t="s">
        <v>17</v>
      </c>
      <c r="E2044" s="53" t="s">
        <v>791</v>
      </c>
      <c r="F2044" t="str">
        <f t="shared" ref="F2044:F2107" si="29">B2044&amp;C2044</f>
        <v>444177000</v>
      </c>
      <c r="G2044" t="s">
        <v>2240</v>
      </c>
      <c r="H2044" t="s">
        <v>2248</v>
      </c>
      <c r="I2044" t="s">
        <v>2267</v>
      </c>
    </row>
    <row r="2045" spans="1:9" hidden="1" outlineLevel="1" x14ac:dyDescent="0.2">
      <c r="A2045" s="51">
        <v>44417</v>
      </c>
      <c r="B2045" s="164">
        <v>44417</v>
      </c>
      <c r="C2045" s="52">
        <v>160000</v>
      </c>
      <c r="D2045" s="53" t="s">
        <v>28</v>
      </c>
      <c r="E2045" s="53" t="s">
        <v>792</v>
      </c>
      <c r="F2045" t="str">
        <f t="shared" si="29"/>
        <v>44417160000</v>
      </c>
      <c r="G2045" t="s">
        <v>2236</v>
      </c>
      <c r="H2045" t="s">
        <v>2248</v>
      </c>
      <c r="I2045" t="s">
        <v>2236</v>
      </c>
    </row>
    <row r="2046" spans="1:9" hidden="1" outlineLevel="1" x14ac:dyDescent="0.2">
      <c r="A2046" s="51">
        <v>44417</v>
      </c>
      <c r="B2046" s="164">
        <v>44417</v>
      </c>
      <c r="C2046" s="52">
        <v>35250</v>
      </c>
      <c r="D2046" s="53" t="s">
        <v>309</v>
      </c>
      <c r="E2046" s="53" t="s">
        <v>793</v>
      </c>
      <c r="F2046" t="str">
        <f t="shared" si="29"/>
        <v>4441735250</v>
      </c>
      <c r="G2046" t="s">
        <v>2209</v>
      </c>
      <c r="H2046" t="s">
        <v>2244</v>
      </c>
      <c r="I2046" t="s">
        <v>2209</v>
      </c>
    </row>
    <row r="2047" spans="1:9" hidden="1" outlineLevel="1" x14ac:dyDescent="0.2">
      <c r="A2047" s="51">
        <v>44417</v>
      </c>
      <c r="B2047" s="164">
        <v>44417</v>
      </c>
      <c r="C2047" s="52">
        <v>40000</v>
      </c>
      <c r="D2047" s="53" t="s">
        <v>28</v>
      </c>
      <c r="E2047" s="53" t="s">
        <v>794</v>
      </c>
      <c r="F2047" t="str">
        <f t="shared" si="29"/>
        <v>4441740000</v>
      </c>
      <c r="G2047" t="s">
        <v>2236</v>
      </c>
      <c r="H2047" t="s">
        <v>2248</v>
      </c>
      <c r="I2047" t="s">
        <v>2236</v>
      </c>
    </row>
    <row r="2048" spans="1:9" hidden="1" outlineLevel="1" x14ac:dyDescent="0.2">
      <c r="A2048" s="51">
        <v>44414</v>
      </c>
      <c r="B2048" s="164">
        <v>44414</v>
      </c>
      <c r="C2048" s="52">
        <v>8137.98</v>
      </c>
      <c r="D2048" s="53" t="s">
        <v>498</v>
      </c>
      <c r="E2048" s="53" t="s">
        <v>795</v>
      </c>
      <c r="F2048" t="str">
        <f t="shared" si="29"/>
        <v>444148137,98</v>
      </c>
      <c r="G2048" t="s">
        <v>2221</v>
      </c>
      <c r="H2048" t="s">
        <v>2248</v>
      </c>
      <c r="I2048" t="s">
        <v>2267</v>
      </c>
    </row>
    <row r="2049" spans="1:9" hidden="1" outlineLevel="1" x14ac:dyDescent="0.2">
      <c r="A2049" s="51">
        <v>44414</v>
      </c>
      <c r="B2049" s="164">
        <v>44414</v>
      </c>
      <c r="C2049" s="52">
        <v>70000</v>
      </c>
      <c r="D2049" s="53" t="s">
        <v>32</v>
      </c>
      <c r="E2049" s="53" t="s">
        <v>796</v>
      </c>
      <c r="F2049" t="str">
        <f t="shared" si="29"/>
        <v>4441470000</v>
      </c>
      <c r="G2049" t="s">
        <v>2222</v>
      </c>
      <c r="H2049" t="s">
        <v>2248</v>
      </c>
      <c r="I2049" t="s">
        <v>2269</v>
      </c>
    </row>
    <row r="2050" spans="1:9" hidden="1" outlineLevel="1" x14ac:dyDescent="0.2">
      <c r="A2050" s="51">
        <v>44413</v>
      </c>
      <c r="B2050" s="164">
        <v>44413</v>
      </c>
      <c r="C2050" s="52">
        <v>84500</v>
      </c>
      <c r="D2050" s="53" t="s">
        <v>358</v>
      </c>
      <c r="E2050" s="53" t="s">
        <v>797</v>
      </c>
      <c r="F2050" t="str">
        <f t="shared" si="29"/>
        <v>4441384500</v>
      </c>
      <c r="G2050" t="s">
        <v>2203</v>
      </c>
      <c r="H2050" t="s">
        <v>2248</v>
      </c>
      <c r="I2050" t="s">
        <v>2273</v>
      </c>
    </row>
    <row r="2051" spans="1:9" hidden="1" outlineLevel="1" x14ac:dyDescent="0.2">
      <c r="A2051" s="51">
        <v>44413</v>
      </c>
      <c r="B2051" s="164">
        <v>44413</v>
      </c>
      <c r="C2051" s="52">
        <v>60000</v>
      </c>
      <c r="D2051" s="53" t="s">
        <v>32</v>
      </c>
      <c r="E2051" s="53" t="s">
        <v>796</v>
      </c>
      <c r="F2051" t="str">
        <f t="shared" si="29"/>
        <v>4441360000</v>
      </c>
      <c r="G2051" t="s">
        <v>2222</v>
      </c>
      <c r="H2051" t="s">
        <v>2248</v>
      </c>
      <c r="I2051" t="s">
        <v>2269</v>
      </c>
    </row>
    <row r="2052" spans="1:9" hidden="1" outlineLevel="1" x14ac:dyDescent="0.2">
      <c r="A2052" s="51">
        <v>44412</v>
      </c>
      <c r="B2052" s="164">
        <v>44412</v>
      </c>
      <c r="C2052" s="52">
        <v>70000</v>
      </c>
      <c r="D2052" s="53" t="s">
        <v>306</v>
      </c>
      <c r="E2052" s="53" t="s">
        <v>798</v>
      </c>
      <c r="F2052" t="str">
        <f t="shared" si="29"/>
        <v>4441270000</v>
      </c>
      <c r="G2052" t="s">
        <v>2213</v>
      </c>
      <c r="H2052" t="s">
        <v>2248</v>
      </c>
      <c r="I2052" t="s">
        <v>2213</v>
      </c>
    </row>
    <row r="2053" spans="1:9" hidden="1" outlineLevel="1" x14ac:dyDescent="0.2">
      <c r="A2053" s="51">
        <v>44411</v>
      </c>
      <c r="B2053" s="164">
        <v>44411</v>
      </c>
      <c r="C2053" s="52">
        <v>40000</v>
      </c>
      <c r="D2053" s="53" t="s">
        <v>28</v>
      </c>
      <c r="E2053" s="53" t="s">
        <v>799</v>
      </c>
      <c r="F2053" t="str">
        <f t="shared" si="29"/>
        <v>4441140000</v>
      </c>
      <c r="G2053" t="s">
        <v>2236</v>
      </c>
      <c r="H2053" t="s">
        <v>2248</v>
      </c>
      <c r="I2053" t="s">
        <v>2236</v>
      </c>
    </row>
    <row r="2054" spans="1:9" hidden="1" outlineLevel="1" x14ac:dyDescent="0.2">
      <c r="A2054" s="51">
        <v>44410</v>
      </c>
      <c r="B2054" s="164">
        <v>44410</v>
      </c>
      <c r="C2054" s="52">
        <v>56.8</v>
      </c>
      <c r="D2054" s="53" t="s">
        <v>7</v>
      </c>
      <c r="E2054" s="53" t="s">
        <v>800</v>
      </c>
      <c r="F2054" t="str">
        <f t="shared" si="29"/>
        <v>4441056,8</v>
      </c>
      <c r="G2054" t="s">
        <v>2204</v>
      </c>
      <c r="H2054" t="s">
        <v>2248</v>
      </c>
      <c r="I2054" t="s">
        <v>2262</v>
      </c>
    </row>
    <row r="2055" spans="1:9" hidden="1" outlineLevel="1" x14ac:dyDescent="0.2">
      <c r="A2055" s="51">
        <v>44410</v>
      </c>
      <c r="B2055" s="164">
        <v>44410</v>
      </c>
      <c r="C2055" s="52">
        <v>14200.88</v>
      </c>
      <c r="D2055" s="53" t="s">
        <v>7</v>
      </c>
      <c r="E2055" s="53" t="s">
        <v>801</v>
      </c>
      <c r="F2055" t="str">
        <f t="shared" si="29"/>
        <v>4441014200,88</v>
      </c>
      <c r="G2055" t="s">
        <v>2209</v>
      </c>
      <c r="H2055" t="s">
        <v>2244</v>
      </c>
      <c r="I2055" t="s">
        <v>2209</v>
      </c>
    </row>
    <row r="2056" spans="1:9" hidden="1" outlineLevel="1" x14ac:dyDescent="0.2">
      <c r="A2056" s="51">
        <v>44410</v>
      </c>
      <c r="B2056" s="164">
        <v>44410</v>
      </c>
      <c r="C2056" s="52">
        <v>700</v>
      </c>
      <c r="D2056" s="53" t="s">
        <v>7</v>
      </c>
      <c r="E2056" s="53" t="s">
        <v>802</v>
      </c>
      <c r="F2056" t="str">
        <f t="shared" si="29"/>
        <v>44410700</v>
      </c>
      <c r="G2056" t="s">
        <v>2204</v>
      </c>
      <c r="H2056" t="s">
        <v>2248</v>
      </c>
      <c r="I2056" t="s">
        <v>2262</v>
      </c>
    </row>
    <row r="2057" spans="1:9" hidden="1" outlineLevel="1" x14ac:dyDescent="0.2">
      <c r="A2057" s="51">
        <v>44410</v>
      </c>
      <c r="B2057" s="164">
        <v>44410</v>
      </c>
      <c r="C2057" s="52">
        <v>50000</v>
      </c>
      <c r="D2057" s="53" t="s">
        <v>14</v>
      </c>
      <c r="E2057" s="53" t="s">
        <v>803</v>
      </c>
      <c r="F2057" t="str">
        <f t="shared" si="29"/>
        <v>4441050000</v>
      </c>
      <c r="G2057" t="s">
        <v>2201</v>
      </c>
      <c r="H2057" t="s">
        <v>2248</v>
      </c>
      <c r="I2057" t="s">
        <v>2265</v>
      </c>
    </row>
    <row r="2058" spans="1:9" hidden="1" outlineLevel="1" x14ac:dyDescent="0.2">
      <c r="A2058" s="51">
        <v>44410</v>
      </c>
      <c r="B2058" s="164">
        <v>44410</v>
      </c>
      <c r="C2058" s="52">
        <v>2122</v>
      </c>
      <c r="D2058" s="53" t="s">
        <v>72</v>
      </c>
      <c r="E2058" s="53" t="s">
        <v>804</v>
      </c>
      <c r="F2058" t="str">
        <f t="shared" si="29"/>
        <v>444102122</v>
      </c>
      <c r="G2058" t="s">
        <v>2205</v>
      </c>
      <c r="H2058" t="s">
        <v>2244</v>
      </c>
      <c r="I2058" t="s">
        <v>2209</v>
      </c>
    </row>
    <row r="2059" spans="1:9" hidden="1" outlineLevel="1" x14ac:dyDescent="0.2">
      <c r="A2059" s="51">
        <v>44410</v>
      </c>
      <c r="B2059" s="164">
        <v>44410</v>
      </c>
      <c r="C2059" s="52">
        <v>990</v>
      </c>
      <c r="D2059" s="53" t="s">
        <v>7</v>
      </c>
      <c r="E2059" s="53" t="s">
        <v>805</v>
      </c>
      <c r="F2059" t="str">
        <f t="shared" si="29"/>
        <v>44410990</v>
      </c>
      <c r="G2059" t="s">
        <v>2204</v>
      </c>
      <c r="H2059" t="s">
        <v>2248</v>
      </c>
      <c r="I2059" t="s">
        <v>2262</v>
      </c>
    </row>
    <row r="2060" spans="1:9" hidden="1" outlineLevel="1" x14ac:dyDescent="0.2">
      <c r="A2060" s="51">
        <v>44407</v>
      </c>
      <c r="B2060" s="164">
        <v>44407</v>
      </c>
      <c r="C2060" s="52">
        <v>32191</v>
      </c>
      <c r="D2060" s="53" t="s">
        <v>72</v>
      </c>
      <c r="E2060" s="53" t="s">
        <v>804</v>
      </c>
      <c r="F2060" t="str">
        <f t="shared" si="29"/>
        <v>4440732191</v>
      </c>
      <c r="G2060" t="s">
        <v>2205</v>
      </c>
      <c r="H2060" t="s">
        <v>2244</v>
      </c>
      <c r="I2060" t="s">
        <v>2209</v>
      </c>
    </row>
    <row r="2061" spans="1:9" hidden="1" outlineLevel="1" x14ac:dyDescent="0.2">
      <c r="A2061" s="51">
        <v>44407</v>
      </c>
      <c r="B2061" s="164">
        <v>44407</v>
      </c>
      <c r="C2061" s="52">
        <v>103189.23</v>
      </c>
      <c r="D2061" s="53" t="s">
        <v>7</v>
      </c>
      <c r="E2061" s="53" t="s">
        <v>806</v>
      </c>
      <c r="F2061" t="str">
        <f t="shared" si="29"/>
        <v>44407103189,23</v>
      </c>
      <c r="G2061" t="s">
        <v>2209</v>
      </c>
      <c r="H2061" t="s">
        <v>2244</v>
      </c>
      <c r="I2061" t="s">
        <v>2209</v>
      </c>
    </row>
    <row r="2062" spans="1:9" hidden="1" outlineLevel="1" x14ac:dyDescent="0.2">
      <c r="A2062" s="51">
        <v>44407</v>
      </c>
      <c r="B2062" s="164">
        <v>44407</v>
      </c>
      <c r="C2062" s="52">
        <v>80000</v>
      </c>
      <c r="D2062" s="53" t="s">
        <v>28</v>
      </c>
      <c r="E2062" s="53" t="s">
        <v>790</v>
      </c>
      <c r="F2062" t="str">
        <f t="shared" si="29"/>
        <v>4440780000</v>
      </c>
      <c r="G2062" t="s">
        <v>2236</v>
      </c>
      <c r="H2062" t="s">
        <v>2248</v>
      </c>
      <c r="I2062" t="s">
        <v>2236</v>
      </c>
    </row>
    <row r="2063" spans="1:9" hidden="1" outlineLevel="1" x14ac:dyDescent="0.2">
      <c r="A2063" s="51">
        <v>44407</v>
      </c>
      <c r="B2063" s="164">
        <v>44407</v>
      </c>
      <c r="C2063" s="52">
        <v>412.76</v>
      </c>
      <c r="D2063" s="53" t="s">
        <v>7</v>
      </c>
      <c r="E2063" s="53" t="s">
        <v>807</v>
      </c>
      <c r="F2063" t="str">
        <f t="shared" si="29"/>
        <v>44407412,76</v>
      </c>
      <c r="G2063" t="s">
        <v>2204</v>
      </c>
      <c r="H2063" t="s">
        <v>2248</v>
      </c>
      <c r="I2063" t="s">
        <v>2262</v>
      </c>
    </row>
    <row r="2064" spans="1:9" hidden="1" outlineLevel="1" x14ac:dyDescent="0.2">
      <c r="A2064" s="51">
        <v>44407</v>
      </c>
      <c r="B2064" s="164">
        <v>44407</v>
      </c>
      <c r="C2064" s="52">
        <v>50000</v>
      </c>
      <c r="D2064" s="53" t="s">
        <v>32</v>
      </c>
      <c r="E2064" s="53" t="s">
        <v>796</v>
      </c>
      <c r="F2064" t="str">
        <f t="shared" si="29"/>
        <v>4440750000</v>
      </c>
      <c r="G2064" t="s">
        <v>2222</v>
      </c>
      <c r="H2064" t="s">
        <v>2248</v>
      </c>
      <c r="I2064" t="s">
        <v>2269</v>
      </c>
    </row>
    <row r="2065" spans="1:9" hidden="1" outlineLevel="1" x14ac:dyDescent="0.2">
      <c r="A2065" s="51">
        <v>44405</v>
      </c>
      <c r="B2065" s="164">
        <v>44405</v>
      </c>
      <c r="C2065" s="52">
        <v>100000</v>
      </c>
      <c r="D2065" s="53" t="s">
        <v>108</v>
      </c>
      <c r="E2065" s="53" t="s">
        <v>738</v>
      </c>
      <c r="F2065" t="str">
        <f t="shared" si="29"/>
        <v>44405100000</v>
      </c>
      <c r="G2065" t="s">
        <v>2431</v>
      </c>
      <c r="H2065" t="s">
        <v>2429</v>
      </c>
      <c r="I2065" t="s">
        <v>2432</v>
      </c>
    </row>
    <row r="2066" spans="1:9" hidden="1" outlineLevel="1" x14ac:dyDescent="0.2">
      <c r="A2066" s="51">
        <v>44404</v>
      </c>
      <c r="B2066" s="164">
        <v>44404</v>
      </c>
      <c r="C2066" s="52">
        <v>120000</v>
      </c>
      <c r="D2066" s="53" t="s">
        <v>28</v>
      </c>
      <c r="E2066" s="53" t="s">
        <v>808</v>
      </c>
      <c r="F2066" t="str">
        <f t="shared" si="29"/>
        <v>44404120000</v>
      </c>
      <c r="G2066" t="s">
        <v>2236</v>
      </c>
      <c r="H2066" t="s">
        <v>2248</v>
      </c>
      <c r="I2066" t="s">
        <v>2236</v>
      </c>
    </row>
    <row r="2067" spans="1:9" hidden="1" outlineLevel="1" x14ac:dyDescent="0.2">
      <c r="A2067" s="51">
        <v>44404</v>
      </c>
      <c r="B2067" s="164">
        <v>44404</v>
      </c>
      <c r="C2067" s="52">
        <v>80000</v>
      </c>
      <c r="D2067" s="53" t="s">
        <v>32</v>
      </c>
      <c r="E2067" s="53" t="s">
        <v>796</v>
      </c>
      <c r="F2067" t="str">
        <f t="shared" si="29"/>
        <v>4440480000</v>
      </c>
      <c r="G2067" t="s">
        <v>2222</v>
      </c>
      <c r="H2067" t="s">
        <v>2248</v>
      </c>
      <c r="I2067" t="s">
        <v>2269</v>
      </c>
    </row>
    <row r="2068" spans="1:9" hidden="1" outlineLevel="1" x14ac:dyDescent="0.2">
      <c r="A2068" s="51">
        <v>44398</v>
      </c>
      <c r="B2068" s="164">
        <v>44398</v>
      </c>
      <c r="C2068" s="52">
        <v>9432.24</v>
      </c>
      <c r="D2068" s="53" t="s">
        <v>112</v>
      </c>
      <c r="E2068" s="53" t="s">
        <v>809</v>
      </c>
      <c r="F2068" t="str">
        <f t="shared" si="29"/>
        <v>443989432,24</v>
      </c>
      <c r="G2068" t="s">
        <v>2233</v>
      </c>
      <c r="H2068" t="s">
        <v>2248</v>
      </c>
      <c r="I2068" t="s">
        <v>2269</v>
      </c>
    </row>
    <row r="2069" spans="1:9" hidden="1" outlineLevel="1" x14ac:dyDescent="0.2">
      <c r="A2069" s="51">
        <v>44398</v>
      </c>
      <c r="B2069" s="164">
        <v>44398</v>
      </c>
      <c r="C2069" s="52">
        <v>50000</v>
      </c>
      <c r="D2069" s="53" t="s">
        <v>28</v>
      </c>
      <c r="E2069" s="53" t="s">
        <v>810</v>
      </c>
      <c r="F2069" t="str">
        <f t="shared" si="29"/>
        <v>4439850000</v>
      </c>
      <c r="G2069" t="s">
        <v>2236</v>
      </c>
      <c r="H2069" t="s">
        <v>2248</v>
      </c>
      <c r="I2069" t="s">
        <v>2236</v>
      </c>
    </row>
    <row r="2070" spans="1:9" hidden="1" outlineLevel="1" x14ac:dyDescent="0.2">
      <c r="A2070" s="51">
        <v>44398</v>
      </c>
      <c r="B2070" s="164">
        <v>44398</v>
      </c>
      <c r="C2070" s="52">
        <v>60000</v>
      </c>
      <c r="D2070" s="53" t="s">
        <v>32</v>
      </c>
      <c r="E2070" s="53" t="s">
        <v>796</v>
      </c>
      <c r="F2070" t="str">
        <f t="shared" si="29"/>
        <v>4439860000</v>
      </c>
      <c r="G2070" t="s">
        <v>2222</v>
      </c>
      <c r="H2070" t="s">
        <v>2248</v>
      </c>
      <c r="I2070" t="s">
        <v>2269</v>
      </c>
    </row>
    <row r="2071" spans="1:9" hidden="1" outlineLevel="1" x14ac:dyDescent="0.2">
      <c r="A2071" s="51">
        <v>44398</v>
      </c>
      <c r="B2071" s="164">
        <v>44398</v>
      </c>
      <c r="C2071" s="52">
        <v>1739.97</v>
      </c>
      <c r="D2071" s="53" t="s">
        <v>811</v>
      </c>
      <c r="E2071" s="53" t="s">
        <v>432</v>
      </c>
      <c r="F2071" t="str">
        <f t="shared" si="29"/>
        <v>443981739,97</v>
      </c>
      <c r="G2071" t="s">
        <v>2208</v>
      </c>
      <c r="H2071" t="s">
        <v>2245</v>
      </c>
      <c r="I2071" t="s">
        <v>2213</v>
      </c>
    </row>
    <row r="2072" spans="1:9" hidden="1" outlineLevel="1" x14ac:dyDescent="0.2">
      <c r="A2072" s="51">
        <v>44398</v>
      </c>
      <c r="B2072" s="164">
        <v>44398</v>
      </c>
      <c r="C2072" s="52">
        <v>3100</v>
      </c>
      <c r="D2072" s="53" t="s">
        <v>72</v>
      </c>
      <c r="E2072" s="53" t="s">
        <v>812</v>
      </c>
      <c r="F2072" t="str">
        <f t="shared" si="29"/>
        <v>443983100</v>
      </c>
      <c r="G2072" t="s">
        <v>2211</v>
      </c>
      <c r="H2072" t="s">
        <v>2245</v>
      </c>
      <c r="I2072" t="s">
        <v>2271</v>
      </c>
    </row>
    <row r="2073" spans="1:9" hidden="1" outlineLevel="1" x14ac:dyDescent="0.2">
      <c r="A2073" s="51">
        <v>44397</v>
      </c>
      <c r="B2073" s="164">
        <v>44397</v>
      </c>
      <c r="C2073" s="52">
        <v>5000</v>
      </c>
      <c r="D2073" s="53" t="s">
        <v>47</v>
      </c>
      <c r="E2073" s="53" t="s">
        <v>813</v>
      </c>
      <c r="F2073" t="str">
        <f t="shared" si="29"/>
        <v>443975000</v>
      </c>
      <c r="G2073" t="s">
        <v>2224</v>
      </c>
      <c r="H2073" t="s">
        <v>2248</v>
      </c>
      <c r="I2073" t="s">
        <v>2427</v>
      </c>
    </row>
    <row r="2074" spans="1:9" hidden="1" outlineLevel="1" x14ac:dyDescent="0.2">
      <c r="A2074" s="51">
        <v>44397</v>
      </c>
      <c r="B2074" s="164">
        <v>44397</v>
      </c>
      <c r="C2074" s="52">
        <v>2520</v>
      </c>
      <c r="D2074" s="53" t="s">
        <v>461</v>
      </c>
      <c r="E2074" s="53" t="s">
        <v>814</v>
      </c>
      <c r="F2074" t="str">
        <f t="shared" si="29"/>
        <v>443972520</v>
      </c>
      <c r="G2074" t="s">
        <v>2213</v>
      </c>
      <c r="H2074" t="s">
        <v>2248</v>
      </c>
      <c r="I2074" t="s">
        <v>2213</v>
      </c>
    </row>
    <row r="2075" spans="1:9" hidden="1" outlineLevel="1" x14ac:dyDescent="0.2">
      <c r="A2075" s="51">
        <v>44397</v>
      </c>
      <c r="B2075" s="164">
        <v>44397</v>
      </c>
      <c r="C2075" s="52">
        <v>9432.24</v>
      </c>
      <c r="D2075" s="53" t="s">
        <v>112</v>
      </c>
      <c r="E2075" s="53" t="s">
        <v>815</v>
      </c>
      <c r="F2075" t="str">
        <f t="shared" si="29"/>
        <v>443979432,24</v>
      </c>
      <c r="G2075" t="s">
        <v>2233</v>
      </c>
      <c r="H2075" t="s">
        <v>2248</v>
      </c>
      <c r="I2075" t="s">
        <v>2269</v>
      </c>
    </row>
    <row r="2076" spans="1:9" hidden="1" outlineLevel="1" x14ac:dyDescent="0.2">
      <c r="A2076" s="51">
        <v>44396</v>
      </c>
      <c r="B2076" s="164">
        <v>44396</v>
      </c>
      <c r="C2076" s="52">
        <v>127538.27</v>
      </c>
      <c r="D2076" s="53" t="s">
        <v>23</v>
      </c>
      <c r="E2076" s="53" t="s">
        <v>816</v>
      </c>
      <c r="F2076" t="str">
        <f t="shared" si="29"/>
        <v>44396127538,27</v>
      </c>
      <c r="G2076" t="s">
        <v>2218</v>
      </c>
      <c r="H2076" t="s">
        <v>2248</v>
      </c>
      <c r="I2076" t="s">
        <v>2218</v>
      </c>
    </row>
    <row r="2077" spans="1:9" hidden="1" outlineLevel="1" x14ac:dyDescent="0.2">
      <c r="A2077" s="51">
        <v>44396</v>
      </c>
      <c r="B2077" s="164">
        <v>44396</v>
      </c>
      <c r="C2077" s="52">
        <v>100000</v>
      </c>
      <c r="D2077" s="53" t="s">
        <v>108</v>
      </c>
      <c r="E2077" s="53" t="s">
        <v>738</v>
      </c>
      <c r="F2077" t="str">
        <f t="shared" si="29"/>
        <v>44396100000</v>
      </c>
      <c r="G2077" t="s">
        <v>2431</v>
      </c>
      <c r="H2077" t="s">
        <v>2429</v>
      </c>
      <c r="I2077" t="s">
        <v>2432</v>
      </c>
    </row>
    <row r="2078" spans="1:9" hidden="1" outlineLevel="1" x14ac:dyDescent="0.2">
      <c r="A2078" s="51">
        <v>44396</v>
      </c>
      <c r="B2078" s="164">
        <v>44396</v>
      </c>
      <c r="C2078" s="52">
        <v>50000</v>
      </c>
      <c r="D2078" s="53" t="s">
        <v>28</v>
      </c>
      <c r="E2078" s="53" t="s">
        <v>817</v>
      </c>
      <c r="F2078" t="str">
        <f t="shared" si="29"/>
        <v>4439650000</v>
      </c>
      <c r="G2078" t="s">
        <v>2236</v>
      </c>
      <c r="H2078" t="s">
        <v>2248</v>
      </c>
      <c r="I2078" t="s">
        <v>2236</v>
      </c>
    </row>
    <row r="2079" spans="1:9" hidden="1" outlineLevel="1" x14ac:dyDescent="0.2">
      <c r="A2079" s="51">
        <v>44392</v>
      </c>
      <c r="B2079" s="164">
        <v>44392</v>
      </c>
      <c r="C2079" s="52">
        <v>16.579999999999998</v>
      </c>
      <c r="D2079" s="53" t="s">
        <v>7</v>
      </c>
      <c r="E2079" s="53" t="s">
        <v>818</v>
      </c>
      <c r="F2079" t="str">
        <f t="shared" si="29"/>
        <v>4439216,58</v>
      </c>
      <c r="G2079" t="s">
        <v>2204</v>
      </c>
      <c r="H2079" t="s">
        <v>2248</v>
      </c>
      <c r="I2079" t="s">
        <v>2262</v>
      </c>
    </row>
    <row r="2080" spans="1:9" hidden="1" outlineLevel="1" x14ac:dyDescent="0.2">
      <c r="A2080" s="51">
        <v>44392</v>
      </c>
      <c r="B2080" s="164">
        <v>44392</v>
      </c>
      <c r="C2080" s="52">
        <v>47000</v>
      </c>
      <c r="D2080" s="53" t="s">
        <v>7</v>
      </c>
      <c r="E2080" s="53" t="s">
        <v>819</v>
      </c>
      <c r="F2080" t="str">
        <f t="shared" si="29"/>
        <v>4439247000</v>
      </c>
      <c r="G2080" t="s">
        <v>2209</v>
      </c>
      <c r="H2080" t="s">
        <v>2244</v>
      </c>
      <c r="I2080" t="s">
        <v>2209</v>
      </c>
    </row>
    <row r="2081" spans="1:9" hidden="1" outlineLevel="1" x14ac:dyDescent="0.2">
      <c r="A2081" s="51">
        <v>44392</v>
      </c>
      <c r="B2081" s="164">
        <v>44392</v>
      </c>
      <c r="C2081" s="52">
        <v>30000</v>
      </c>
      <c r="D2081" s="53" t="s">
        <v>309</v>
      </c>
      <c r="E2081" s="53" t="s">
        <v>820</v>
      </c>
      <c r="F2081" t="str">
        <f t="shared" si="29"/>
        <v>4439230000</v>
      </c>
      <c r="G2081" t="s">
        <v>2209</v>
      </c>
      <c r="H2081" t="s">
        <v>2244</v>
      </c>
      <c r="I2081" t="s">
        <v>2209</v>
      </c>
    </row>
    <row r="2082" spans="1:9" hidden="1" outlineLevel="1" x14ac:dyDescent="0.2">
      <c r="A2082" s="51">
        <v>44392</v>
      </c>
      <c r="B2082" s="164">
        <v>44392</v>
      </c>
      <c r="C2082" s="52">
        <v>1500</v>
      </c>
      <c r="D2082" s="53" t="s">
        <v>309</v>
      </c>
      <c r="E2082" s="53" t="s">
        <v>821</v>
      </c>
      <c r="F2082" t="str">
        <f t="shared" si="29"/>
        <v>443921500</v>
      </c>
      <c r="G2082" t="s">
        <v>2209</v>
      </c>
      <c r="H2082" t="s">
        <v>2244</v>
      </c>
      <c r="I2082" t="s">
        <v>2209</v>
      </c>
    </row>
    <row r="2083" spans="1:9" hidden="1" outlineLevel="1" x14ac:dyDescent="0.2">
      <c r="A2083" s="51">
        <v>44392</v>
      </c>
      <c r="B2083" s="165">
        <v>44392</v>
      </c>
      <c r="C2083" s="52">
        <v>4145.45</v>
      </c>
      <c r="D2083" s="53" t="s">
        <v>7</v>
      </c>
      <c r="E2083" s="53" t="s">
        <v>822</v>
      </c>
      <c r="F2083" t="str">
        <f t="shared" si="29"/>
        <v>443924145,45</v>
      </c>
      <c r="G2083" t="s">
        <v>2434</v>
      </c>
      <c r="H2083" t="s">
        <v>2244</v>
      </c>
      <c r="I2083" t="s">
        <v>2209</v>
      </c>
    </row>
    <row r="2084" spans="1:9" hidden="1" outlineLevel="1" x14ac:dyDescent="0.2">
      <c r="A2084" s="51">
        <v>44392</v>
      </c>
      <c r="B2084" s="164">
        <v>44392</v>
      </c>
      <c r="C2084" s="52">
        <v>188</v>
      </c>
      <c r="D2084" s="53" t="s">
        <v>7</v>
      </c>
      <c r="E2084" s="53" t="s">
        <v>823</v>
      </c>
      <c r="F2084" t="str">
        <f t="shared" si="29"/>
        <v>44392188</v>
      </c>
      <c r="G2084" t="s">
        <v>2204</v>
      </c>
      <c r="H2084" t="s">
        <v>2248</v>
      </c>
      <c r="I2084" t="s">
        <v>2262</v>
      </c>
    </row>
    <row r="2085" spans="1:9" hidden="1" outlineLevel="1" x14ac:dyDescent="0.2">
      <c r="A2085" s="51">
        <v>44390</v>
      </c>
      <c r="B2085" s="164">
        <v>44390</v>
      </c>
      <c r="C2085" s="52">
        <v>15358.41</v>
      </c>
      <c r="D2085" s="53" t="s">
        <v>72</v>
      </c>
      <c r="E2085" s="53" t="s">
        <v>158</v>
      </c>
      <c r="F2085" t="str">
        <f t="shared" si="29"/>
        <v>4439015358,41</v>
      </c>
      <c r="G2085" t="s">
        <v>2206</v>
      </c>
      <c r="H2085" t="s">
        <v>2244</v>
      </c>
      <c r="I2085" t="s">
        <v>2209</v>
      </c>
    </row>
    <row r="2086" spans="1:9" hidden="1" outlineLevel="1" x14ac:dyDescent="0.2">
      <c r="A2086" s="51">
        <v>44390</v>
      </c>
      <c r="B2086" s="164">
        <v>44390</v>
      </c>
      <c r="C2086" s="52">
        <v>1854.85</v>
      </c>
      <c r="D2086" s="53" t="s">
        <v>72</v>
      </c>
      <c r="E2086" s="53" t="s">
        <v>156</v>
      </c>
      <c r="F2086" t="str">
        <f t="shared" si="29"/>
        <v>443901854,85</v>
      </c>
      <c r="G2086" t="s">
        <v>2206</v>
      </c>
      <c r="H2086" t="s">
        <v>2244</v>
      </c>
      <c r="I2086" t="s">
        <v>2209</v>
      </c>
    </row>
    <row r="2087" spans="1:9" hidden="1" outlineLevel="1" x14ac:dyDescent="0.2">
      <c r="A2087" s="51">
        <v>44390</v>
      </c>
      <c r="B2087" s="164">
        <v>44390</v>
      </c>
      <c r="C2087" s="52">
        <v>64315.199999999997</v>
      </c>
      <c r="D2087" s="53" t="s">
        <v>21</v>
      </c>
      <c r="E2087" s="53" t="s">
        <v>824</v>
      </c>
      <c r="F2087" t="str">
        <f t="shared" si="29"/>
        <v>4439064315,2</v>
      </c>
      <c r="G2087" t="s">
        <v>2235</v>
      </c>
      <c r="H2087" t="s">
        <v>2248</v>
      </c>
      <c r="I2087" t="s">
        <v>2235</v>
      </c>
    </row>
    <row r="2088" spans="1:9" hidden="1" outlineLevel="1" x14ac:dyDescent="0.2">
      <c r="A2088" s="51">
        <v>44390</v>
      </c>
      <c r="B2088" s="164">
        <v>44390</v>
      </c>
      <c r="C2088" s="52">
        <v>611.78</v>
      </c>
      <c r="D2088" s="53" t="s">
        <v>77</v>
      </c>
      <c r="E2088" s="53" t="s">
        <v>153</v>
      </c>
      <c r="F2088" t="str">
        <f t="shared" si="29"/>
        <v>44390611,78</v>
      </c>
      <c r="G2088" t="s">
        <v>2206</v>
      </c>
      <c r="H2088" t="s">
        <v>2244</v>
      </c>
      <c r="I2088" t="s">
        <v>2209</v>
      </c>
    </row>
    <row r="2089" spans="1:9" hidden="1" outlineLevel="1" x14ac:dyDescent="0.2">
      <c r="A2089" s="51">
        <v>44390</v>
      </c>
      <c r="B2089" s="164">
        <v>44390</v>
      </c>
      <c r="C2089" s="52">
        <v>1700</v>
      </c>
      <c r="D2089" s="53" t="s">
        <v>825</v>
      </c>
      <c r="E2089" s="53" t="s">
        <v>826</v>
      </c>
      <c r="F2089" t="str">
        <f t="shared" si="29"/>
        <v>443901700</v>
      </c>
      <c r="G2089" t="s">
        <v>2214</v>
      </c>
      <c r="H2089" t="s">
        <v>2244</v>
      </c>
      <c r="I2089" t="s">
        <v>2209</v>
      </c>
    </row>
    <row r="2090" spans="1:9" hidden="1" outlineLevel="1" x14ac:dyDescent="0.2">
      <c r="A2090" s="51">
        <v>44390</v>
      </c>
      <c r="B2090" s="164">
        <v>44390</v>
      </c>
      <c r="C2090" s="52">
        <v>38264.120000000003</v>
      </c>
      <c r="D2090" s="53" t="s">
        <v>72</v>
      </c>
      <c r="E2090" s="53" t="s">
        <v>154</v>
      </c>
      <c r="F2090" t="str">
        <f t="shared" si="29"/>
        <v>4439038264,12</v>
      </c>
      <c r="G2090" t="s">
        <v>2206</v>
      </c>
      <c r="H2090" t="s">
        <v>2244</v>
      </c>
      <c r="I2090" t="s">
        <v>2209</v>
      </c>
    </row>
    <row r="2091" spans="1:9" hidden="1" outlineLevel="1" x14ac:dyDescent="0.2">
      <c r="A2091" s="51">
        <v>44390</v>
      </c>
      <c r="B2091" s="164">
        <v>44390</v>
      </c>
      <c r="C2091" s="52">
        <v>73773.05</v>
      </c>
      <c r="D2091" s="53" t="s">
        <v>28</v>
      </c>
      <c r="E2091" s="53" t="s">
        <v>827</v>
      </c>
      <c r="F2091" t="str">
        <f t="shared" si="29"/>
        <v>4439073773,05</v>
      </c>
      <c r="G2091" t="s">
        <v>2236</v>
      </c>
      <c r="H2091" t="s">
        <v>2248</v>
      </c>
      <c r="I2091" t="s">
        <v>2236</v>
      </c>
    </row>
    <row r="2092" spans="1:9" hidden="1" outlineLevel="1" x14ac:dyDescent="0.2">
      <c r="A2092" s="51">
        <v>44389</v>
      </c>
      <c r="B2092" s="164">
        <v>44389</v>
      </c>
      <c r="C2092" s="52">
        <v>60000</v>
      </c>
      <c r="D2092" s="53" t="s">
        <v>21</v>
      </c>
      <c r="E2092" s="53" t="s">
        <v>828</v>
      </c>
      <c r="F2092" t="str">
        <f t="shared" si="29"/>
        <v>4438960000</v>
      </c>
      <c r="G2092" t="s">
        <v>2235</v>
      </c>
      <c r="H2092" t="s">
        <v>2248</v>
      </c>
      <c r="I2092" t="s">
        <v>2235</v>
      </c>
    </row>
    <row r="2093" spans="1:9" hidden="1" outlineLevel="1" x14ac:dyDescent="0.2">
      <c r="A2093" s="51">
        <v>44389</v>
      </c>
      <c r="B2093" s="164">
        <v>44389</v>
      </c>
      <c r="C2093" s="52">
        <v>70000</v>
      </c>
      <c r="D2093" s="53" t="s">
        <v>253</v>
      </c>
      <c r="E2093" s="53" t="s">
        <v>829</v>
      </c>
      <c r="F2093" t="str">
        <f t="shared" si="29"/>
        <v>4438970000</v>
      </c>
      <c r="G2093" t="s">
        <v>2202</v>
      </c>
      <c r="H2093" t="s">
        <v>2248</v>
      </c>
      <c r="I2093" t="s">
        <v>2268</v>
      </c>
    </row>
    <row r="2094" spans="1:9" hidden="1" outlineLevel="1" x14ac:dyDescent="0.2">
      <c r="A2094" s="51">
        <v>44389</v>
      </c>
      <c r="B2094" s="164">
        <v>44389</v>
      </c>
      <c r="C2094" s="52">
        <v>100000</v>
      </c>
      <c r="D2094" s="53" t="s">
        <v>28</v>
      </c>
      <c r="E2094" s="53" t="s">
        <v>830</v>
      </c>
      <c r="F2094" t="str">
        <f t="shared" si="29"/>
        <v>44389100000</v>
      </c>
      <c r="G2094" t="s">
        <v>2236</v>
      </c>
      <c r="H2094" t="s">
        <v>2248</v>
      </c>
      <c r="I2094" t="s">
        <v>2236</v>
      </c>
    </row>
    <row r="2095" spans="1:9" hidden="1" outlineLevel="1" x14ac:dyDescent="0.2">
      <c r="A2095" s="51">
        <v>44387</v>
      </c>
      <c r="B2095" s="164">
        <v>44387</v>
      </c>
      <c r="C2095" s="52">
        <v>4896.7</v>
      </c>
      <c r="D2095" s="53" t="s">
        <v>7</v>
      </c>
      <c r="E2095" s="53" t="s">
        <v>831</v>
      </c>
      <c r="F2095" t="str">
        <f t="shared" si="29"/>
        <v>443874896,7</v>
      </c>
      <c r="G2095" t="s">
        <v>2238</v>
      </c>
      <c r="H2095" t="s">
        <v>2246</v>
      </c>
      <c r="I2095" t="s">
        <v>2266</v>
      </c>
    </row>
    <row r="2096" spans="1:9" hidden="1" outlineLevel="1" x14ac:dyDescent="0.2">
      <c r="A2096" s="51">
        <v>44385</v>
      </c>
      <c r="B2096" s="164">
        <v>44385</v>
      </c>
      <c r="C2096" s="52">
        <v>450</v>
      </c>
      <c r="D2096" s="53" t="s">
        <v>7</v>
      </c>
      <c r="E2096" s="53" t="s">
        <v>832</v>
      </c>
      <c r="F2096" t="str">
        <f t="shared" si="29"/>
        <v>44385450</v>
      </c>
      <c r="G2096" t="s">
        <v>2204</v>
      </c>
      <c r="H2096" t="s">
        <v>2248</v>
      </c>
      <c r="I2096" t="s">
        <v>2262</v>
      </c>
    </row>
    <row r="2097" spans="1:9" hidden="1" outlineLevel="1" x14ac:dyDescent="0.2">
      <c r="A2097" s="51">
        <v>44385</v>
      </c>
      <c r="B2097" s="164">
        <v>44385</v>
      </c>
      <c r="C2097" s="52">
        <v>90000</v>
      </c>
      <c r="D2097" s="53" t="s">
        <v>32</v>
      </c>
      <c r="E2097" s="53" t="s">
        <v>833</v>
      </c>
      <c r="F2097" t="str">
        <f t="shared" si="29"/>
        <v>4438590000</v>
      </c>
      <c r="G2097" t="s">
        <v>2222</v>
      </c>
      <c r="H2097" t="s">
        <v>2248</v>
      </c>
      <c r="I2097" t="s">
        <v>2269</v>
      </c>
    </row>
    <row r="2098" spans="1:9" hidden="1" outlineLevel="1" x14ac:dyDescent="0.2">
      <c r="A2098" s="51">
        <v>44385</v>
      </c>
      <c r="B2098" s="164">
        <v>44385</v>
      </c>
      <c r="C2098" s="52">
        <v>7605.94</v>
      </c>
      <c r="D2098" s="53" t="s">
        <v>498</v>
      </c>
      <c r="E2098" s="53" t="s">
        <v>834</v>
      </c>
      <c r="F2098" t="str">
        <f t="shared" si="29"/>
        <v>443857605,94</v>
      </c>
      <c r="G2098" t="s">
        <v>2221</v>
      </c>
      <c r="H2098" t="s">
        <v>2248</v>
      </c>
      <c r="I2098" t="s">
        <v>2267</v>
      </c>
    </row>
    <row r="2099" spans="1:9" hidden="1" outlineLevel="1" x14ac:dyDescent="0.2">
      <c r="A2099" s="51">
        <v>44385</v>
      </c>
      <c r="B2099" s="164">
        <v>44385</v>
      </c>
      <c r="C2099" s="52">
        <v>91000</v>
      </c>
      <c r="D2099" s="53" t="s">
        <v>358</v>
      </c>
      <c r="E2099" s="53" t="s">
        <v>835</v>
      </c>
      <c r="F2099" t="str">
        <f t="shared" si="29"/>
        <v>4438591000</v>
      </c>
      <c r="G2099" t="s">
        <v>2203</v>
      </c>
      <c r="H2099" t="s">
        <v>2248</v>
      </c>
      <c r="I2099" t="s">
        <v>2273</v>
      </c>
    </row>
    <row r="2100" spans="1:9" hidden="1" outlineLevel="1" x14ac:dyDescent="0.2">
      <c r="A2100" s="51">
        <v>44385</v>
      </c>
      <c r="B2100" s="164">
        <v>44385</v>
      </c>
      <c r="C2100" s="52">
        <v>389.6</v>
      </c>
      <c r="D2100" s="53" t="s">
        <v>28</v>
      </c>
      <c r="E2100" s="53" t="s">
        <v>836</v>
      </c>
      <c r="F2100" t="str">
        <f t="shared" si="29"/>
        <v>44385389,6</v>
      </c>
      <c r="G2100" t="s">
        <v>2236</v>
      </c>
      <c r="H2100" t="s">
        <v>2248</v>
      </c>
      <c r="I2100" t="s">
        <v>2236</v>
      </c>
    </row>
    <row r="2101" spans="1:9" hidden="1" outlineLevel="1" x14ac:dyDescent="0.2">
      <c r="A2101" s="51">
        <v>44385</v>
      </c>
      <c r="B2101" s="164">
        <v>44385</v>
      </c>
      <c r="C2101" s="52">
        <v>30000</v>
      </c>
      <c r="D2101" s="53" t="s">
        <v>7</v>
      </c>
      <c r="E2101" s="53" t="s">
        <v>837</v>
      </c>
      <c r="F2101" t="str">
        <f t="shared" si="29"/>
        <v>4438530000</v>
      </c>
      <c r="G2101" t="s">
        <v>2238</v>
      </c>
      <c r="H2101" t="s">
        <v>2246</v>
      </c>
      <c r="I2101" t="s">
        <v>2266</v>
      </c>
    </row>
    <row r="2102" spans="1:9" hidden="1" outlineLevel="1" x14ac:dyDescent="0.2">
      <c r="A2102" s="51">
        <v>44385</v>
      </c>
      <c r="B2102" s="164">
        <v>44385</v>
      </c>
      <c r="C2102" s="52">
        <v>70000</v>
      </c>
      <c r="D2102" s="53" t="s">
        <v>306</v>
      </c>
      <c r="E2102" s="53" t="s">
        <v>838</v>
      </c>
      <c r="F2102" t="str">
        <f t="shared" si="29"/>
        <v>4438570000</v>
      </c>
      <c r="G2102" t="s">
        <v>2213</v>
      </c>
      <c r="H2102" t="s">
        <v>2248</v>
      </c>
      <c r="I2102" t="s">
        <v>2213</v>
      </c>
    </row>
    <row r="2103" spans="1:9" hidden="1" outlineLevel="1" x14ac:dyDescent="0.2">
      <c r="A2103" s="51">
        <v>44383</v>
      </c>
      <c r="B2103" s="164">
        <v>44383</v>
      </c>
      <c r="C2103" s="52">
        <v>50000</v>
      </c>
      <c r="D2103" s="53" t="s">
        <v>14</v>
      </c>
      <c r="E2103" s="53" t="s">
        <v>839</v>
      </c>
      <c r="F2103" t="str">
        <f t="shared" si="29"/>
        <v>4438350000</v>
      </c>
      <c r="G2103" t="s">
        <v>2201</v>
      </c>
      <c r="H2103" t="s">
        <v>2248</v>
      </c>
      <c r="I2103" t="s">
        <v>2265</v>
      </c>
    </row>
    <row r="2104" spans="1:9" hidden="1" outlineLevel="1" x14ac:dyDescent="0.2">
      <c r="A2104" s="51">
        <v>44383</v>
      </c>
      <c r="B2104" s="164">
        <v>44383</v>
      </c>
      <c r="C2104" s="52">
        <v>100000</v>
      </c>
      <c r="D2104" s="53" t="s">
        <v>28</v>
      </c>
      <c r="E2104" s="53" t="s">
        <v>830</v>
      </c>
      <c r="F2104" t="str">
        <f t="shared" si="29"/>
        <v>44383100000</v>
      </c>
      <c r="G2104" t="s">
        <v>2236</v>
      </c>
      <c r="H2104" t="s">
        <v>2248</v>
      </c>
      <c r="I2104" t="s">
        <v>2236</v>
      </c>
    </row>
    <row r="2105" spans="1:9" hidden="1" outlineLevel="1" x14ac:dyDescent="0.2">
      <c r="A2105" s="51">
        <v>44383</v>
      </c>
      <c r="B2105" s="164">
        <v>44383</v>
      </c>
      <c r="C2105" s="52">
        <v>300000</v>
      </c>
      <c r="D2105" s="53" t="s">
        <v>108</v>
      </c>
      <c r="E2105" s="53" t="s">
        <v>738</v>
      </c>
      <c r="F2105" t="str">
        <f t="shared" si="29"/>
        <v>44383300000</v>
      </c>
      <c r="G2105" t="s">
        <v>2431</v>
      </c>
      <c r="H2105" t="s">
        <v>2429</v>
      </c>
      <c r="I2105" t="s">
        <v>2432</v>
      </c>
    </row>
    <row r="2106" spans="1:9" hidden="1" outlineLevel="1" x14ac:dyDescent="0.2">
      <c r="A2106" s="51">
        <v>44383</v>
      </c>
      <c r="B2106" s="164">
        <v>44383</v>
      </c>
      <c r="C2106" s="52">
        <v>150000</v>
      </c>
      <c r="D2106" s="53" t="s">
        <v>32</v>
      </c>
      <c r="E2106" s="53" t="s">
        <v>833</v>
      </c>
      <c r="F2106" t="str">
        <f t="shared" si="29"/>
        <v>44383150000</v>
      </c>
      <c r="G2106" t="s">
        <v>2222</v>
      </c>
      <c r="H2106" t="s">
        <v>2248</v>
      </c>
      <c r="I2106" t="s">
        <v>2269</v>
      </c>
    </row>
    <row r="2107" spans="1:9" hidden="1" outlineLevel="1" x14ac:dyDescent="0.2">
      <c r="A2107" s="51">
        <v>44383</v>
      </c>
      <c r="B2107" s="164">
        <v>44383</v>
      </c>
      <c r="C2107" s="52">
        <v>187850.52</v>
      </c>
      <c r="D2107" s="53" t="s">
        <v>21</v>
      </c>
      <c r="E2107" s="53" t="s">
        <v>840</v>
      </c>
      <c r="F2107" t="str">
        <f t="shared" si="29"/>
        <v>44383187850,52</v>
      </c>
      <c r="G2107" t="s">
        <v>2235</v>
      </c>
      <c r="H2107" t="s">
        <v>2248</v>
      </c>
      <c r="I2107" t="s">
        <v>2235</v>
      </c>
    </row>
    <row r="2108" spans="1:9" hidden="1" outlineLevel="1" x14ac:dyDescent="0.2">
      <c r="A2108" s="51">
        <v>44379</v>
      </c>
      <c r="B2108" s="164">
        <v>44379</v>
      </c>
      <c r="C2108" s="52">
        <v>35250</v>
      </c>
      <c r="D2108" s="53" t="s">
        <v>309</v>
      </c>
      <c r="E2108" s="53" t="s">
        <v>841</v>
      </c>
      <c r="F2108" t="str">
        <f t="shared" ref="F2108:F2171" si="30">B2108&amp;C2108</f>
        <v>4437935250</v>
      </c>
      <c r="G2108" t="s">
        <v>2209</v>
      </c>
      <c r="H2108" t="s">
        <v>2244</v>
      </c>
      <c r="I2108" t="s">
        <v>2209</v>
      </c>
    </row>
    <row r="2109" spans="1:9" hidden="1" outlineLevel="1" x14ac:dyDescent="0.2">
      <c r="A2109" s="51">
        <v>44378</v>
      </c>
      <c r="B2109" s="164">
        <v>44378</v>
      </c>
      <c r="C2109" s="52">
        <v>14334.14</v>
      </c>
      <c r="D2109" s="53" t="s">
        <v>7</v>
      </c>
      <c r="E2109" s="53" t="s">
        <v>842</v>
      </c>
      <c r="F2109" t="str">
        <f t="shared" si="30"/>
        <v>4437814334,14</v>
      </c>
      <c r="G2109" t="s">
        <v>2209</v>
      </c>
      <c r="H2109" t="s">
        <v>2244</v>
      </c>
      <c r="I2109" t="s">
        <v>2209</v>
      </c>
    </row>
    <row r="2110" spans="1:9" hidden="1" outlineLevel="1" x14ac:dyDescent="0.2">
      <c r="A2110" s="51">
        <v>44378</v>
      </c>
      <c r="B2110" s="164">
        <v>44378</v>
      </c>
      <c r="C2110" s="52">
        <v>358.39</v>
      </c>
      <c r="D2110" s="53" t="s">
        <v>7</v>
      </c>
      <c r="E2110" s="53" t="s">
        <v>843</v>
      </c>
      <c r="F2110" t="str">
        <f t="shared" si="30"/>
        <v>44378358,39</v>
      </c>
      <c r="G2110" t="s">
        <v>2204</v>
      </c>
      <c r="H2110" t="s">
        <v>2248</v>
      </c>
      <c r="I2110" t="s">
        <v>2262</v>
      </c>
    </row>
    <row r="2111" spans="1:9" hidden="1" outlineLevel="1" x14ac:dyDescent="0.2">
      <c r="A2111" s="51">
        <v>44378</v>
      </c>
      <c r="B2111" s="164">
        <v>44378</v>
      </c>
      <c r="C2111" s="52">
        <v>57.34</v>
      </c>
      <c r="D2111" s="53" t="s">
        <v>7</v>
      </c>
      <c r="E2111" s="53" t="s">
        <v>844</v>
      </c>
      <c r="F2111" t="str">
        <f t="shared" si="30"/>
        <v>4437857,34</v>
      </c>
      <c r="G2111" t="s">
        <v>2204</v>
      </c>
      <c r="H2111" t="s">
        <v>2248</v>
      </c>
      <c r="I2111" t="s">
        <v>2262</v>
      </c>
    </row>
    <row r="2112" spans="1:9" hidden="1" outlineLevel="1" x14ac:dyDescent="0.2">
      <c r="A2112" s="51">
        <v>44378</v>
      </c>
      <c r="B2112" s="164">
        <v>44378</v>
      </c>
      <c r="C2112" s="52">
        <v>33828</v>
      </c>
      <c r="D2112" s="53" t="s">
        <v>72</v>
      </c>
      <c r="E2112" s="53" t="s">
        <v>845</v>
      </c>
      <c r="F2112" t="str">
        <f t="shared" si="30"/>
        <v>4437833828</v>
      </c>
      <c r="G2112" t="s">
        <v>2205</v>
      </c>
      <c r="H2112" t="s">
        <v>2244</v>
      </c>
      <c r="I2112" t="s">
        <v>2209</v>
      </c>
    </row>
    <row r="2113" spans="1:9" hidden="1" outlineLevel="1" x14ac:dyDescent="0.2">
      <c r="A2113" s="51">
        <v>44378</v>
      </c>
      <c r="B2113" s="164">
        <v>44378</v>
      </c>
      <c r="C2113" s="52">
        <v>89596.27</v>
      </c>
      <c r="D2113" s="53" t="s">
        <v>7</v>
      </c>
      <c r="E2113" s="53" t="s">
        <v>846</v>
      </c>
      <c r="F2113" t="str">
        <f t="shared" si="30"/>
        <v>4437889596,27</v>
      </c>
      <c r="G2113" t="s">
        <v>2209</v>
      </c>
      <c r="H2113" t="s">
        <v>2244</v>
      </c>
      <c r="I2113" t="s">
        <v>2209</v>
      </c>
    </row>
    <row r="2114" spans="1:9" hidden="1" outlineLevel="1" x14ac:dyDescent="0.2">
      <c r="A2114" s="51">
        <v>44378</v>
      </c>
      <c r="B2114" s="164">
        <v>44378</v>
      </c>
      <c r="C2114" s="52">
        <v>990</v>
      </c>
      <c r="D2114" s="53" t="s">
        <v>7</v>
      </c>
      <c r="E2114" s="53" t="s">
        <v>847</v>
      </c>
      <c r="F2114" t="str">
        <f t="shared" si="30"/>
        <v>44378990</v>
      </c>
      <c r="G2114" t="s">
        <v>2204</v>
      </c>
      <c r="H2114" t="s">
        <v>2248</v>
      </c>
      <c r="I2114" t="s">
        <v>2262</v>
      </c>
    </row>
    <row r="2115" spans="1:9" hidden="1" outlineLevel="1" x14ac:dyDescent="0.2">
      <c r="A2115" s="51">
        <v>44377</v>
      </c>
      <c r="B2115" s="164">
        <v>44377</v>
      </c>
      <c r="C2115" s="52">
        <v>525</v>
      </c>
      <c r="D2115" s="53" t="s">
        <v>7</v>
      </c>
      <c r="E2115" s="53" t="s">
        <v>848</v>
      </c>
      <c r="F2115" t="str">
        <f t="shared" si="30"/>
        <v>44377525</v>
      </c>
      <c r="G2115" t="s">
        <v>2204</v>
      </c>
      <c r="H2115" t="s">
        <v>2248</v>
      </c>
      <c r="I2115" t="s">
        <v>2262</v>
      </c>
    </row>
    <row r="2116" spans="1:9" hidden="1" outlineLevel="1" x14ac:dyDescent="0.2">
      <c r="A2116" s="51">
        <v>44372</v>
      </c>
      <c r="B2116" s="164">
        <v>44372</v>
      </c>
      <c r="C2116" s="52">
        <v>200000</v>
      </c>
      <c r="D2116" s="53" t="s">
        <v>108</v>
      </c>
      <c r="E2116" s="53" t="s">
        <v>850</v>
      </c>
      <c r="F2116" t="str">
        <f t="shared" si="30"/>
        <v>44372200000</v>
      </c>
      <c r="G2116" t="s">
        <v>2431</v>
      </c>
      <c r="H2116" t="s">
        <v>2429</v>
      </c>
      <c r="I2116" t="s">
        <v>2432</v>
      </c>
    </row>
    <row r="2117" spans="1:9" hidden="1" outlineLevel="1" x14ac:dyDescent="0.2">
      <c r="A2117" s="51">
        <v>44370</v>
      </c>
      <c r="B2117" s="164">
        <v>44370</v>
      </c>
      <c r="C2117" s="52">
        <v>210781.25</v>
      </c>
      <c r="D2117" s="53" t="s">
        <v>28</v>
      </c>
      <c r="E2117" s="53" t="s">
        <v>851</v>
      </c>
      <c r="F2117" t="str">
        <f t="shared" si="30"/>
        <v>44370210781,25</v>
      </c>
      <c r="G2117" t="s">
        <v>2236</v>
      </c>
      <c r="H2117" t="s">
        <v>2248</v>
      </c>
      <c r="I2117" t="s">
        <v>2236</v>
      </c>
    </row>
    <row r="2118" spans="1:9" hidden="1" outlineLevel="1" x14ac:dyDescent="0.2">
      <c r="A2118" s="51">
        <v>44370</v>
      </c>
      <c r="B2118" s="164">
        <v>44370</v>
      </c>
      <c r="C2118" s="52">
        <v>85942.56</v>
      </c>
      <c r="D2118" s="53" t="s">
        <v>21</v>
      </c>
      <c r="E2118" s="53" t="s">
        <v>852</v>
      </c>
      <c r="F2118" t="str">
        <f t="shared" si="30"/>
        <v>4437085942,56</v>
      </c>
      <c r="G2118" t="s">
        <v>2235</v>
      </c>
      <c r="H2118" t="s">
        <v>2248</v>
      </c>
      <c r="I2118" t="s">
        <v>2235</v>
      </c>
    </row>
    <row r="2119" spans="1:9" hidden="1" outlineLevel="1" x14ac:dyDescent="0.2">
      <c r="A2119" s="51">
        <v>44362</v>
      </c>
      <c r="B2119" s="164">
        <v>44362</v>
      </c>
      <c r="C2119" s="52">
        <v>5575</v>
      </c>
      <c r="D2119" s="53" t="s">
        <v>72</v>
      </c>
      <c r="E2119" s="53" t="s">
        <v>845</v>
      </c>
      <c r="F2119" t="str">
        <f t="shared" si="30"/>
        <v>443625575</v>
      </c>
      <c r="G2119" t="s">
        <v>2205</v>
      </c>
      <c r="H2119" t="s">
        <v>2244</v>
      </c>
      <c r="I2119" t="s">
        <v>2209</v>
      </c>
    </row>
    <row r="2120" spans="1:9" hidden="1" outlineLevel="1" x14ac:dyDescent="0.2">
      <c r="A2120" s="51">
        <v>44362</v>
      </c>
      <c r="B2120" s="164">
        <v>44362</v>
      </c>
      <c r="C2120" s="52">
        <v>17.2</v>
      </c>
      <c r="D2120" s="53" t="s">
        <v>7</v>
      </c>
      <c r="E2120" s="53" t="s">
        <v>853</v>
      </c>
      <c r="F2120" t="str">
        <f t="shared" si="30"/>
        <v>4436217,2</v>
      </c>
      <c r="G2120" t="s">
        <v>2204</v>
      </c>
      <c r="H2120" t="s">
        <v>2248</v>
      </c>
      <c r="I2120" t="s">
        <v>2262</v>
      </c>
    </row>
    <row r="2121" spans="1:9" hidden="1" outlineLevel="1" x14ac:dyDescent="0.2">
      <c r="A2121" s="51">
        <v>44362</v>
      </c>
      <c r="B2121" s="164">
        <v>44362</v>
      </c>
      <c r="C2121" s="52">
        <v>240</v>
      </c>
      <c r="D2121" s="53" t="s">
        <v>7</v>
      </c>
      <c r="E2121" s="53" t="s">
        <v>854</v>
      </c>
      <c r="F2121" t="str">
        <f t="shared" si="30"/>
        <v>44362240</v>
      </c>
      <c r="G2121" t="s">
        <v>2204</v>
      </c>
      <c r="H2121" t="s">
        <v>2248</v>
      </c>
      <c r="I2121" t="s">
        <v>2262</v>
      </c>
    </row>
    <row r="2122" spans="1:9" hidden="1" outlineLevel="1" x14ac:dyDescent="0.2">
      <c r="A2122" s="51">
        <v>44362</v>
      </c>
      <c r="B2122" s="164">
        <v>44362</v>
      </c>
      <c r="C2122" s="52">
        <v>30000</v>
      </c>
      <c r="D2122" s="53" t="s">
        <v>309</v>
      </c>
      <c r="E2122" s="53" t="s">
        <v>855</v>
      </c>
      <c r="F2122" t="str">
        <f t="shared" si="30"/>
        <v>4436230000</v>
      </c>
      <c r="G2122" t="s">
        <v>2209</v>
      </c>
      <c r="H2122" t="s">
        <v>2244</v>
      </c>
      <c r="I2122" t="s">
        <v>2209</v>
      </c>
    </row>
    <row r="2123" spans="1:9" hidden="1" outlineLevel="1" x14ac:dyDescent="0.2">
      <c r="A2123" s="51">
        <v>44362</v>
      </c>
      <c r="B2123" s="164">
        <v>44362</v>
      </c>
      <c r="C2123" s="52">
        <v>48067.39</v>
      </c>
      <c r="D2123" s="53" t="s">
        <v>21</v>
      </c>
      <c r="E2123" s="53" t="s">
        <v>856</v>
      </c>
      <c r="F2123" t="str">
        <f t="shared" si="30"/>
        <v>4436248067,39</v>
      </c>
      <c r="G2123" t="s">
        <v>2235</v>
      </c>
      <c r="H2123" t="s">
        <v>2248</v>
      </c>
      <c r="I2123" t="s">
        <v>2235</v>
      </c>
    </row>
    <row r="2124" spans="1:9" hidden="1" outlineLevel="1" x14ac:dyDescent="0.2">
      <c r="A2124" s="51">
        <v>44362</v>
      </c>
      <c r="B2124" s="164">
        <v>44362</v>
      </c>
      <c r="C2124" s="52">
        <v>60000</v>
      </c>
      <c r="D2124" s="53" t="s">
        <v>7</v>
      </c>
      <c r="E2124" s="53" t="s">
        <v>857</v>
      </c>
      <c r="F2124" t="str">
        <f t="shared" si="30"/>
        <v>4436260000</v>
      </c>
      <c r="G2124" t="s">
        <v>2209</v>
      </c>
      <c r="H2124" t="s">
        <v>2244</v>
      </c>
      <c r="I2124" t="s">
        <v>2209</v>
      </c>
    </row>
    <row r="2125" spans="1:9" hidden="1" outlineLevel="1" x14ac:dyDescent="0.2">
      <c r="A2125" s="51">
        <v>44362</v>
      </c>
      <c r="B2125" s="164">
        <v>44362</v>
      </c>
      <c r="C2125" s="52">
        <v>149.22</v>
      </c>
      <c r="D2125" s="53" t="s">
        <v>7</v>
      </c>
      <c r="E2125" s="53" t="s">
        <v>858</v>
      </c>
      <c r="F2125" t="str">
        <f t="shared" si="30"/>
        <v>44362149,22</v>
      </c>
      <c r="G2125" t="s">
        <v>2204</v>
      </c>
      <c r="H2125" t="s">
        <v>2248</v>
      </c>
      <c r="I2125" t="s">
        <v>2262</v>
      </c>
    </row>
    <row r="2126" spans="1:9" hidden="1" outlineLevel="1" x14ac:dyDescent="0.2">
      <c r="A2126" s="51">
        <v>44362</v>
      </c>
      <c r="B2126" s="164">
        <v>44362</v>
      </c>
      <c r="C2126" s="52">
        <v>1500</v>
      </c>
      <c r="D2126" s="53" t="s">
        <v>309</v>
      </c>
      <c r="E2126" s="53" t="s">
        <v>859</v>
      </c>
      <c r="F2126" t="str">
        <f t="shared" si="30"/>
        <v>443621500</v>
      </c>
      <c r="G2126" t="s">
        <v>2434</v>
      </c>
      <c r="H2126" t="s">
        <v>2244</v>
      </c>
      <c r="I2126" t="s">
        <v>2209</v>
      </c>
    </row>
    <row r="2127" spans="1:9" hidden="1" outlineLevel="1" x14ac:dyDescent="0.2">
      <c r="A2127" s="51">
        <v>44362</v>
      </c>
      <c r="B2127" s="164">
        <v>44362</v>
      </c>
      <c r="C2127" s="52">
        <v>100000</v>
      </c>
      <c r="D2127" s="53" t="s">
        <v>28</v>
      </c>
      <c r="E2127" s="53" t="s">
        <v>860</v>
      </c>
      <c r="F2127" t="str">
        <f t="shared" si="30"/>
        <v>44362100000</v>
      </c>
      <c r="G2127" t="s">
        <v>2236</v>
      </c>
      <c r="H2127" t="s">
        <v>2248</v>
      </c>
      <c r="I2127" t="s">
        <v>2236</v>
      </c>
    </row>
    <row r="2128" spans="1:9" hidden="1" outlineLevel="1" x14ac:dyDescent="0.2">
      <c r="A2128" s="51">
        <v>44362</v>
      </c>
      <c r="B2128" s="164">
        <v>44362</v>
      </c>
      <c r="C2128" s="52">
        <v>80000</v>
      </c>
      <c r="D2128" s="53" t="s">
        <v>32</v>
      </c>
      <c r="E2128" s="53" t="s">
        <v>833</v>
      </c>
      <c r="F2128" t="str">
        <f t="shared" si="30"/>
        <v>4436280000</v>
      </c>
      <c r="G2128" t="s">
        <v>2222</v>
      </c>
      <c r="H2128" t="s">
        <v>2248</v>
      </c>
      <c r="I2128" t="s">
        <v>2269</v>
      </c>
    </row>
    <row r="2129" spans="1:9" hidden="1" outlineLevel="1" x14ac:dyDescent="0.2">
      <c r="A2129" s="51">
        <v>44362</v>
      </c>
      <c r="B2129" s="164">
        <v>44362</v>
      </c>
      <c r="C2129" s="52">
        <v>70000</v>
      </c>
      <c r="D2129" s="53" t="s">
        <v>21</v>
      </c>
      <c r="E2129" s="53" t="s">
        <v>861</v>
      </c>
      <c r="F2129" t="str">
        <f t="shared" si="30"/>
        <v>4436270000</v>
      </c>
      <c r="G2129" t="s">
        <v>2235</v>
      </c>
      <c r="H2129" t="s">
        <v>2248</v>
      </c>
      <c r="I2129" t="s">
        <v>2235</v>
      </c>
    </row>
    <row r="2130" spans="1:9" hidden="1" outlineLevel="1" x14ac:dyDescent="0.2">
      <c r="A2130" s="51">
        <v>44362</v>
      </c>
      <c r="B2130" s="164">
        <v>44362</v>
      </c>
      <c r="C2130" s="52">
        <v>37305.18</v>
      </c>
      <c r="D2130" s="53" t="s">
        <v>7</v>
      </c>
      <c r="E2130" s="53" t="s">
        <v>862</v>
      </c>
      <c r="F2130" t="str">
        <f t="shared" si="30"/>
        <v>4436237305,18</v>
      </c>
      <c r="G2130" t="s">
        <v>2209</v>
      </c>
      <c r="H2130" t="s">
        <v>2244</v>
      </c>
      <c r="I2130" t="s">
        <v>2209</v>
      </c>
    </row>
    <row r="2131" spans="1:9" hidden="1" outlineLevel="1" x14ac:dyDescent="0.2">
      <c r="A2131" s="51">
        <v>44362</v>
      </c>
      <c r="B2131" s="165">
        <v>44362</v>
      </c>
      <c r="C2131" s="52">
        <v>4300.6000000000004</v>
      </c>
      <c r="D2131" s="53" t="s">
        <v>7</v>
      </c>
      <c r="E2131" s="53" t="s">
        <v>863</v>
      </c>
      <c r="F2131" t="str">
        <f t="shared" si="30"/>
        <v>443624300,6</v>
      </c>
      <c r="G2131" t="s">
        <v>2434</v>
      </c>
      <c r="H2131" t="s">
        <v>2244</v>
      </c>
      <c r="I2131" t="s">
        <v>2209</v>
      </c>
    </row>
    <row r="2132" spans="1:9" hidden="1" outlineLevel="1" x14ac:dyDescent="0.2">
      <c r="A2132" s="51">
        <v>44357</v>
      </c>
      <c r="B2132" s="164">
        <v>44357</v>
      </c>
      <c r="C2132" s="52">
        <v>80000</v>
      </c>
      <c r="D2132" s="53" t="s">
        <v>28</v>
      </c>
      <c r="E2132" s="53" t="s">
        <v>864</v>
      </c>
      <c r="F2132" t="str">
        <f t="shared" si="30"/>
        <v>4435780000</v>
      </c>
      <c r="G2132" t="s">
        <v>2236</v>
      </c>
      <c r="H2132" t="s">
        <v>2248</v>
      </c>
      <c r="I2132" t="s">
        <v>2236</v>
      </c>
    </row>
    <row r="2133" spans="1:9" hidden="1" outlineLevel="1" x14ac:dyDescent="0.2">
      <c r="A2133" s="51">
        <v>44357</v>
      </c>
      <c r="B2133" s="164">
        <v>44357</v>
      </c>
      <c r="C2133" s="52">
        <v>7000</v>
      </c>
      <c r="D2133" s="53" t="s">
        <v>17</v>
      </c>
      <c r="E2133" s="53" t="s">
        <v>865</v>
      </c>
      <c r="F2133" t="str">
        <f t="shared" si="30"/>
        <v>443577000</v>
      </c>
      <c r="G2133" t="s">
        <v>2240</v>
      </c>
      <c r="H2133" t="s">
        <v>2248</v>
      </c>
      <c r="I2133" t="s">
        <v>2267</v>
      </c>
    </row>
    <row r="2134" spans="1:9" hidden="1" outlineLevel="1" x14ac:dyDescent="0.2">
      <c r="A2134" s="51">
        <v>44357</v>
      </c>
      <c r="B2134" s="164">
        <v>44357</v>
      </c>
      <c r="C2134" s="52">
        <v>20000</v>
      </c>
      <c r="D2134" s="53" t="s">
        <v>7</v>
      </c>
      <c r="E2134" s="53" t="s">
        <v>866</v>
      </c>
      <c r="F2134" t="str">
        <f t="shared" si="30"/>
        <v>4435720000</v>
      </c>
      <c r="G2134" t="s">
        <v>2238</v>
      </c>
      <c r="H2134" t="s">
        <v>2246</v>
      </c>
      <c r="I2134" t="s">
        <v>2266</v>
      </c>
    </row>
    <row r="2135" spans="1:9" hidden="1" outlineLevel="1" x14ac:dyDescent="0.2">
      <c r="A2135" s="51">
        <v>44357</v>
      </c>
      <c r="B2135" s="164">
        <v>44357</v>
      </c>
      <c r="C2135" s="52">
        <v>1854.85</v>
      </c>
      <c r="D2135" s="53" t="s">
        <v>72</v>
      </c>
      <c r="E2135" s="53" t="s">
        <v>156</v>
      </c>
      <c r="F2135" t="str">
        <f t="shared" si="30"/>
        <v>443571854,85</v>
      </c>
      <c r="G2135" t="s">
        <v>2206</v>
      </c>
      <c r="H2135" t="s">
        <v>2244</v>
      </c>
      <c r="I2135" t="s">
        <v>2209</v>
      </c>
    </row>
    <row r="2136" spans="1:9" hidden="1" outlineLevel="1" x14ac:dyDescent="0.2">
      <c r="A2136" s="51">
        <v>44357</v>
      </c>
      <c r="B2136" s="164">
        <v>44357</v>
      </c>
      <c r="C2136" s="52">
        <v>37706.9</v>
      </c>
      <c r="D2136" s="53" t="s">
        <v>72</v>
      </c>
      <c r="E2136" s="53" t="s">
        <v>154</v>
      </c>
      <c r="F2136" t="str">
        <f t="shared" si="30"/>
        <v>4435737706,9</v>
      </c>
      <c r="G2136" t="s">
        <v>2206</v>
      </c>
      <c r="H2136" t="s">
        <v>2244</v>
      </c>
      <c r="I2136" t="s">
        <v>2209</v>
      </c>
    </row>
    <row r="2137" spans="1:9" hidden="1" outlineLevel="1" x14ac:dyDescent="0.2">
      <c r="A2137" s="51">
        <v>44357</v>
      </c>
      <c r="B2137" s="164">
        <v>44357</v>
      </c>
      <c r="C2137" s="52">
        <v>30900.3</v>
      </c>
      <c r="D2137" s="53" t="s">
        <v>8</v>
      </c>
      <c r="E2137" s="53" t="s">
        <v>867</v>
      </c>
      <c r="F2137" t="str">
        <f t="shared" si="30"/>
        <v>4435730900,3</v>
      </c>
      <c r="G2137" t="s">
        <v>2284</v>
      </c>
      <c r="H2137" t="s">
        <v>2248</v>
      </c>
      <c r="I2137" t="s">
        <v>2271</v>
      </c>
    </row>
    <row r="2138" spans="1:9" hidden="1" outlineLevel="1" x14ac:dyDescent="0.2">
      <c r="A2138" s="51">
        <v>44357</v>
      </c>
      <c r="B2138" s="164">
        <v>44357</v>
      </c>
      <c r="C2138" s="52">
        <v>300</v>
      </c>
      <c r="D2138" s="53" t="s">
        <v>7</v>
      </c>
      <c r="E2138" s="53" t="s">
        <v>868</v>
      </c>
      <c r="F2138" t="str">
        <f t="shared" si="30"/>
        <v>44357300</v>
      </c>
      <c r="G2138" t="s">
        <v>2204</v>
      </c>
      <c r="H2138" t="s">
        <v>2248</v>
      </c>
      <c r="I2138" t="s">
        <v>2262</v>
      </c>
    </row>
    <row r="2139" spans="1:9" hidden="1" outlineLevel="1" x14ac:dyDescent="0.2">
      <c r="A2139" s="51">
        <v>44357</v>
      </c>
      <c r="B2139" s="164">
        <v>44357</v>
      </c>
      <c r="C2139" s="52">
        <v>15079.8</v>
      </c>
      <c r="D2139" s="53" t="s">
        <v>72</v>
      </c>
      <c r="E2139" s="53" t="s">
        <v>158</v>
      </c>
      <c r="F2139" t="str">
        <f t="shared" si="30"/>
        <v>4435715079,8</v>
      </c>
      <c r="G2139" t="s">
        <v>2206</v>
      </c>
      <c r="H2139" t="s">
        <v>2244</v>
      </c>
      <c r="I2139" t="s">
        <v>2209</v>
      </c>
    </row>
    <row r="2140" spans="1:9" hidden="1" outlineLevel="1" x14ac:dyDescent="0.2">
      <c r="A2140" s="51">
        <v>44357</v>
      </c>
      <c r="B2140" s="164">
        <v>44357</v>
      </c>
      <c r="C2140" s="52">
        <v>600.63</v>
      </c>
      <c r="D2140" s="53" t="s">
        <v>77</v>
      </c>
      <c r="E2140" s="53" t="s">
        <v>153</v>
      </c>
      <c r="F2140" t="str">
        <f t="shared" si="30"/>
        <v>44357600,63</v>
      </c>
      <c r="G2140" t="s">
        <v>2206</v>
      </c>
      <c r="H2140" t="s">
        <v>2244</v>
      </c>
      <c r="I2140" t="s">
        <v>2209</v>
      </c>
    </row>
    <row r="2141" spans="1:9" hidden="1" outlineLevel="1" x14ac:dyDescent="0.2">
      <c r="A2141" s="51">
        <v>44357</v>
      </c>
      <c r="B2141" s="164">
        <v>44357</v>
      </c>
      <c r="C2141" s="52">
        <v>15000</v>
      </c>
      <c r="D2141" s="53" t="s">
        <v>131</v>
      </c>
      <c r="E2141" s="53" t="s">
        <v>869</v>
      </c>
      <c r="F2141" t="str">
        <f t="shared" si="30"/>
        <v>4435715000</v>
      </c>
      <c r="G2141" t="s">
        <v>2234</v>
      </c>
      <c r="H2141" t="s">
        <v>2248</v>
      </c>
      <c r="I2141" t="s">
        <v>2271</v>
      </c>
    </row>
    <row r="2142" spans="1:9" hidden="1" outlineLevel="1" x14ac:dyDescent="0.2">
      <c r="A2142" s="51">
        <v>44357</v>
      </c>
      <c r="B2142" s="164">
        <v>44357</v>
      </c>
      <c r="C2142" s="52">
        <v>80000</v>
      </c>
      <c r="D2142" s="53" t="s">
        <v>21</v>
      </c>
      <c r="E2142" s="53" t="s">
        <v>870</v>
      </c>
      <c r="F2142" t="str">
        <f t="shared" si="30"/>
        <v>4435780000</v>
      </c>
      <c r="G2142" t="s">
        <v>2235</v>
      </c>
      <c r="H2142" t="s">
        <v>2248</v>
      </c>
      <c r="I2142" t="s">
        <v>2235</v>
      </c>
    </row>
    <row r="2143" spans="1:9" hidden="1" outlineLevel="1" x14ac:dyDescent="0.2">
      <c r="A2143" s="51">
        <v>44356</v>
      </c>
      <c r="B2143" s="164">
        <v>44356</v>
      </c>
      <c r="C2143" s="52">
        <v>1819.54</v>
      </c>
      <c r="D2143" s="53" t="s">
        <v>7</v>
      </c>
      <c r="E2143" s="53" t="s">
        <v>871</v>
      </c>
      <c r="F2143" t="str">
        <f t="shared" si="30"/>
        <v>443561819,54</v>
      </c>
      <c r="G2143" t="s">
        <v>2426</v>
      </c>
      <c r="H2143" t="s">
        <v>2248</v>
      </c>
      <c r="I2143" t="s">
        <v>2427</v>
      </c>
    </row>
    <row r="2144" spans="1:9" hidden="1" outlineLevel="1" x14ac:dyDescent="0.2">
      <c r="A2144" s="51">
        <v>44355</v>
      </c>
      <c r="B2144" s="164">
        <v>44355</v>
      </c>
      <c r="C2144" s="52">
        <v>807.6</v>
      </c>
      <c r="D2144" s="53" t="s">
        <v>72</v>
      </c>
      <c r="E2144" s="53" t="s">
        <v>872</v>
      </c>
      <c r="F2144" t="str">
        <f t="shared" si="30"/>
        <v>44355807,6</v>
      </c>
      <c r="G2144" t="s">
        <v>2205</v>
      </c>
      <c r="H2144" t="s">
        <v>2244</v>
      </c>
      <c r="I2144" t="s">
        <v>2209</v>
      </c>
    </row>
    <row r="2145" spans="1:9" hidden="1" outlineLevel="1" x14ac:dyDescent="0.2">
      <c r="A2145" s="51">
        <v>44355</v>
      </c>
      <c r="B2145" s="164">
        <v>44355</v>
      </c>
      <c r="C2145" s="52">
        <v>23.2</v>
      </c>
      <c r="D2145" s="53" t="s">
        <v>7</v>
      </c>
      <c r="E2145" s="53" t="s">
        <v>873</v>
      </c>
      <c r="F2145" t="str">
        <f t="shared" si="30"/>
        <v>4435523,2</v>
      </c>
      <c r="G2145" t="s">
        <v>2204</v>
      </c>
      <c r="H2145" t="s">
        <v>2248</v>
      </c>
      <c r="I2145" t="s">
        <v>2262</v>
      </c>
    </row>
    <row r="2146" spans="1:9" hidden="1" outlineLevel="1" x14ac:dyDescent="0.2">
      <c r="A2146" s="51">
        <v>44355</v>
      </c>
      <c r="B2146" s="164">
        <v>44355</v>
      </c>
      <c r="C2146" s="52">
        <v>7026.38</v>
      </c>
      <c r="D2146" s="53" t="s">
        <v>498</v>
      </c>
      <c r="E2146" s="53" t="s">
        <v>874</v>
      </c>
      <c r="F2146" t="str">
        <f t="shared" si="30"/>
        <v>443557026,38</v>
      </c>
      <c r="G2146" t="s">
        <v>2221</v>
      </c>
      <c r="H2146" t="s">
        <v>2248</v>
      </c>
      <c r="I2146" t="s">
        <v>2267</v>
      </c>
    </row>
    <row r="2147" spans="1:9" hidden="1" outlineLevel="1" x14ac:dyDescent="0.2">
      <c r="A2147" s="51">
        <v>44355</v>
      </c>
      <c r="B2147" s="164">
        <v>44355</v>
      </c>
      <c r="C2147" s="52">
        <v>5799.13</v>
      </c>
      <c r="D2147" s="53" t="s">
        <v>7</v>
      </c>
      <c r="E2147" s="53" t="s">
        <v>875</v>
      </c>
      <c r="F2147" t="str">
        <f t="shared" si="30"/>
        <v>443555799,13</v>
      </c>
      <c r="G2147" t="s">
        <v>2209</v>
      </c>
      <c r="H2147" t="s">
        <v>2244</v>
      </c>
      <c r="I2147" t="s">
        <v>2209</v>
      </c>
    </row>
    <row r="2148" spans="1:9" hidden="1" outlineLevel="1" x14ac:dyDescent="0.2">
      <c r="A2148" s="51">
        <v>44354</v>
      </c>
      <c r="B2148" s="164">
        <v>44354</v>
      </c>
      <c r="C2148" s="52">
        <v>80000</v>
      </c>
      <c r="D2148" s="53" t="s">
        <v>32</v>
      </c>
      <c r="E2148" s="53" t="s">
        <v>876</v>
      </c>
      <c r="F2148" t="str">
        <f t="shared" si="30"/>
        <v>4435480000</v>
      </c>
      <c r="G2148" t="s">
        <v>2222</v>
      </c>
      <c r="H2148" t="s">
        <v>2248</v>
      </c>
      <c r="I2148" t="s">
        <v>2269</v>
      </c>
    </row>
    <row r="2149" spans="1:9" hidden="1" outlineLevel="1" x14ac:dyDescent="0.2">
      <c r="A2149" s="51">
        <v>44354</v>
      </c>
      <c r="B2149" s="164">
        <v>44354</v>
      </c>
      <c r="C2149" s="52">
        <v>70000</v>
      </c>
      <c r="D2149" s="53" t="s">
        <v>306</v>
      </c>
      <c r="E2149" s="53" t="s">
        <v>877</v>
      </c>
      <c r="F2149" t="str">
        <f t="shared" si="30"/>
        <v>4435470000</v>
      </c>
      <c r="G2149" t="s">
        <v>2213</v>
      </c>
      <c r="H2149" t="s">
        <v>2248</v>
      </c>
      <c r="I2149" t="s">
        <v>2213</v>
      </c>
    </row>
    <row r="2150" spans="1:9" hidden="1" outlineLevel="1" x14ac:dyDescent="0.2">
      <c r="A2150" s="51">
        <v>44354</v>
      </c>
      <c r="B2150" s="164">
        <v>44354</v>
      </c>
      <c r="C2150" s="52">
        <v>117000</v>
      </c>
      <c r="D2150" s="53" t="s">
        <v>358</v>
      </c>
      <c r="E2150" s="53" t="s">
        <v>878</v>
      </c>
      <c r="F2150" t="str">
        <f t="shared" si="30"/>
        <v>44354117000</v>
      </c>
      <c r="G2150" t="s">
        <v>2203</v>
      </c>
      <c r="H2150" t="s">
        <v>2248</v>
      </c>
      <c r="I2150" t="s">
        <v>2273</v>
      </c>
    </row>
    <row r="2151" spans="1:9" hidden="1" outlineLevel="1" x14ac:dyDescent="0.2">
      <c r="A2151" s="51">
        <v>44351</v>
      </c>
      <c r="B2151" s="164">
        <v>44351</v>
      </c>
      <c r="C2151" s="52">
        <v>35250</v>
      </c>
      <c r="D2151" s="53" t="s">
        <v>309</v>
      </c>
      <c r="E2151" s="53" t="s">
        <v>879</v>
      </c>
      <c r="F2151" t="str">
        <f t="shared" si="30"/>
        <v>4435135250</v>
      </c>
      <c r="G2151" t="s">
        <v>2209</v>
      </c>
      <c r="H2151" t="s">
        <v>2244</v>
      </c>
      <c r="I2151" t="s">
        <v>2209</v>
      </c>
    </row>
    <row r="2152" spans="1:9" hidden="1" outlineLevel="1" x14ac:dyDescent="0.2">
      <c r="A2152" s="51">
        <v>44351</v>
      </c>
      <c r="B2152" s="164">
        <v>44351</v>
      </c>
      <c r="C2152" s="52">
        <v>80000</v>
      </c>
      <c r="D2152" s="53" t="s">
        <v>32</v>
      </c>
      <c r="E2152" s="53" t="s">
        <v>876</v>
      </c>
      <c r="F2152" t="str">
        <f t="shared" si="30"/>
        <v>4435180000</v>
      </c>
      <c r="G2152" t="s">
        <v>2222</v>
      </c>
      <c r="H2152" t="s">
        <v>2248</v>
      </c>
      <c r="I2152" t="s">
        <v>2269</v>
      </c>
    </row>
    <row r="2153" spans="1:9" hidden="1" outlineLevel="1" x14ac:dyDescent="0.2">
      <c r="A2153" s="51">
        <v>44350</v>
      </c>
      <c r="B2153" s="164">
        <v>44350</v>
      </c>
      <c r="C2153" s="52">
        <v>5000</v>
      </c>
      <c r="D2153" s="53" t="s">
        <v>47</v>
      </c>
      <c r="E2153" s="53" t="s">
        <v>880</v>
      </c>
      <c r="F2153" t="str">
        <f t="shared" si="30"/>
        <v>443505000</v>
      </c>
      <c r="G2153" t="s">
        <v>2224</v>
      </c>
      <c r="H2153" t="s">
        <v>2248</v>
      </c>
      <c r="I2153" t="s">
        <v>2427</v>
      </c>
    </row>
    <row r="2154" spans="1:9" hidden="1" outlineLevel="1" x14ac:dyDescent="0.2">
      <c r="A2154" s="51">
        <v>44350</v>
      </c>
      <c r="B2154" s="164">
        <v>44350</v>
      </c>
      <c r="C2154" s="52">
        <v>5000</v>
      </c>
      <c r="D2154" s="53" t="s">
        <v>47</v>
      </c>
      <c r="E2154" s="53" t="s">
        <v>881</v>
      </c>
      <c r="F2154" t="str">
        <f t="shared" si="30"/>
        <v>443505000</v>
      </c>
      <c r="G2154" t="s">
        <v>2224</v>
      </c>
      <c r="H2154" t="s">
        <v>2248</v>
      </c>
      <c r="I2154" t="s">
        <v>2427</v>
      </c>
    </row>
    <row r="2155" spans="1:9" hidden="1" outlineLevel="1" x14ac:dyDescent="0.2">
      <c r="A2155" s="51">
        <v>44349</v>
      </c>
      <c r="B2155" s="164">
        <v>44349</v>
      </c>
      <c r="C2155" s="52">
        <v>50000</v>
      </c>
      <c r="D2155" s="53" t="s">
        <v>14</v>
      </c>
      <c r="E2155" s="53" t="s">
        <v>882</v>
      </c>
      <c r="F2155" t="str">
        <f t="shared" si="30"/>
        <v>4434950000</v>
      </c>
      <c r="G2155" t="s">
        <v>2201</v>
      </c>
      <c r="H2155" t="s">
        <v>2248</v>
      </c>
      <c r="I2155" t="s">
        <v>2265</v>
      </c>
    </row>
    <row r="2156" spans="1:9" hidden="1" outlineLevel="1" x14ac:dyDescent="0.2">
      <c r="A2156" s="51">
        <v>44349</v>
      </c>
      <c r="B2156" s="164">
        <v>44349</v>
      </c>
      <c r="C2156" s="52">
        <v>424.7</v>
      </c>
      <c r="D2156" s="53" t="s">
        <v>7</v>
      </c>
      <c r="E2156" s="53" t="s">
        <v>883</v>
      </c>
      <c r="F2156" t="str">
        <f t="shared" si="30"/>
        <v>44349424,7</v>
      </c>
      <c r="G2156" t="s">
        <v>2204</v>
      </c>
      <c r="H2156" t="s">
        <v>2248</v>
      </c>
      <c r="I2156" t="s">
        <v>2262</v>
      </c>
    </row>
    <row r="2157" spans="1:9" hidden="1" outlineLevel="1" x14ac:dyDescent="0.2">
      <c r="A2157" s="51">
        <v>44349</v>
      </c>
      <c r="B2157" s="164">
        <v>44349</v>
      </c>
      <c r="C2157" s="52">
        <v>60000</v>
      </c>
      <c r="D2157" s="53" t="s">
        <v>28</v>
      </c>
      <c r="E2157" s="53" t="s">
        <v>884</v>
      </c>
      <c r="F2157" t="str">
        <f t="shared" si="30"/>
        <v>4434960000</v>
      </c>
      <c r="G2157" t="s">
        <v>2236</v>
      </c>
      <c r="H2157" t="s">
        <v>2248</v>
      </c>
      <c r="I2157" t="s">
        <v>2236</v>
      </c>
    </row>
    <row r="2158" spans="1:9" hidden="1" outlineLevel="1" x14ac:dyDescent="0.2">
      <c r="A2158" s="51">
        <v>44349</v>
      </c>
      <c r="B2158" s="164">
        <v>44349</v>
      </c>
      <c r="C2158" s="52">
        <v>106175.33</v>
      </c>
      <c r="D2158" s="53" t="s">
        <v>7</v>
      </c>
      <c r="E2158" s="53" t="s">
        <v>885</v>
      </c>
      <c r="F2158" t="str">
        <f t="shared" si="30"/>
        <v>44349106175,33</v>
      </c>
      <c r="G2158" t="s">
        <v>2209</v>
      </c>
      <c r="H2158" t="s">
        <v>2244</v>
      </c>
      <c r="I2158" t="s">
        <v>2209</v>
      </c>
    </row>
    <row r="2159" spans="1:9" hidden="1" outlineLevel="1" x14ac:dyDescent="0.2">
      <c r="A2159" s="51">
        <v>44349</v>
      </c>
      <c r="B2159" s="164">
        <v>44349</v>
      </c>
      <c r="C2159" s="52">
        <v>1256.3</v>
      </c>
      <c r="D2159" s="53" t="s">
        <v>72</v>
      </c>
      <c r="E2159" s="53" t="s">
        <v>872</v>
      </c>
      <c r="F2159" t="str">
        <f t="shared" si="30"/>
        <v>443491256,3</v>
      </c>
      <c r="G2159" t="s">
        <v>2205</v>
      </c>
      <c r="H2159" t="s">
        <v>2244</v>
      </c>
      <c r="I2159" t="s">
        <v>2209</v>
      </c>
    </row>
    <row r="2160" spans="1:9" hidden="1" outlineLevel="1" x14ac:dyDescent="0.2">
      <c r="A2160" s="51">
        <v>44348</v>
      </c>
      <c r="B2160" s="164">
        <v>44348</v>
      </c>
      <c r="C2160" s="52">
        <v>990</v>
      </c>
      <c r="D2160" s="53" t="s">
        <v>7</v>
      </c>
      <c r="E2160" s="53" t="s">
        <v>886</v>
      </c>
      <c r="F2160" t="str">
        <f t="shared" si="30"/>
        <v>44348990</v>
      </c>
      <c r="G2160" t="s">
        <v>2204</v>
      </c>
      <c r="H2160" t="s">
        <v>2248</v>
      </c>
      <c r="I2160" t="s">
        <v>2262</v>
      </c>
    </row>
    <row r="2161" spans="1:9" hidden="1" outlineLevel="1" x14ac:dyDescent="0.2">
      <c r="A2161" s="51">
        <v>44347</v>
      </c>
      <c r="B2161" s="164">
        <v>44347</v>
      </c>
      <c r="C2161" s="52">
        <v>650</v>
      </c>
      <c r="D2161" s="53" t="s">
        <v>7</v>
      </c>
      <c r="E2161" s="53" t="s">
        <v>887</v>
      </c>
      <c r="F2161" t="str">
        <f t="shared" si="30"/>
        <v>44347650</v>
      </c>
      <c r="G2161" t="s">
        <v>2204</v>
      </c>
      <c r="H2161" t="s">
        <v>2248</v>
      </c>
      <c r="I2161" t="s">
        <v>2262</v>
      </c>
    </row>
    <row r="2162" spans="1:9" hidden="1" outlineLevel="1" x14ac:dyDescent="0.2">
      <c r="A2162" s="51">
        <v>44344</v>
      </c>
      <c r="B2162" s="164">
        <v>44344</v>
      </c>
      <c r="C2162" s="52">
        <v>70000</v>
      </c>
      <c r="D2162" s="53" t="s">
        <v>253</v>
      </c>
      <c r="E2162" s="53" t="s">
        <v>888</v>
      </c>
      <c r="F2162" t="str">
        <f t="shared" si="30"/>
        <v>4434470000</v>
      </c>
      <c r="G2162" t="s">
        <v>2202</v>
      </c>
      <c r="H2162" t="s">
        <v>2248</v>
      </c>
      <c r="I2162" t="s">
        <v>2268</v>
      </c>
    </row>
    <row r="2163" spans="1:9" hidden="1" outlineLevel="1" x14ac:dyDescent="0.2">
      <c r="A2163" s="51">
        <v>44344</v>
      </c>
      <c r="B2163" s="164">
        <v>44344</v>
      </c>
      <c r="C2163" s="52">
        <v>70000</v>
      </c>
      <c r="D2163" s="53" t="s">
        <v>253</v>
      </c>
      <c r="E2163" s="53" t="s">
        <v>889</v>
      </c>
      <c r="F2163" t="str">
        <f t="shared" si="30"/>
        <v>4434470000</v>
      </c>
      <c r="G2163" t="s">
        <v>2202</v>
      </c>
      <c r="H2163" t="s">
        <v>2248</v>
      </c>
      <c r="I2163" t="s">
        <v>2268</v>
      </c>
    </row>
    <row r="2164" spans="1:9" hidden="1" outlineLevel="1" x14ac:dyDescent="0.2">
      <c r="A2164" s="51">
        <v>44343</v>
      </c>
      <c r="B2164" s="164">
        <v>44343</v>
      </c>
      <c r="C2164" s="52">
        <v>80000</v>
      </c>
      <c r="D2164" s="53" t="s">
        <v>28</v>
      </c>
      <c r="E2164" s="53" t="s">
        <v>864</v>
      </c>
      <c r="F2164" t="str">
        <f t="shared" si="30"/>
        <v>4434380000</v>
      </c>
      <c r="G2164" t="s">
        <v>2236</v>
      </c>
      <c r="H2164" t="s">
        <v>2248</v>
      </c>
      <c r="I2164" t="s">
        <v>2236</v>
      </c>
    </row>
    <row r="2165" spans="1:9" hidden="1" outlineLevel="1" x14ac:dyDescent="0.2">
      <c r="A2165" s="51">
        <v>44343</v>
      </c>
      <c r="B2165" s="164">
        <v>44343</v>
      </c>
      <c r="C2165" s="52">
        <v>80000</v>
      </c>
      <c r="D2165" s="53" t="s">
        <v>32</v>
      </c>
      <c r="E2165" s="53" t="s">
        <v>876</v>
      </c>
      <c r="F2165" t="str">
        <f t="shared" si="30"/>
        <v>4434380000</v>
      </c>
      <c r="G2165" t="s">
        <v>2222</v>
      </c>
      <c r="H2165" t="s">
        <v>2248</v>
      </c>
      <c r="I2165" t="s">
        <v>2269</v>
      </c>
    </row>
    <row r="2166" spans="1:9" hidden="1" outlineLevel="1" x14ac:dyDescent="0.2">
      <c r="A2166" s="51">
        <v>44343</v>
      </c>
      <c r="B2166" s="164">
        <v>44343</v>
      </c>
      <c r="C2166" s="52">
        <v>2115</v>
      </c>
      <c r="D2166" s="53" t="s">
        <v>72</v>
      </c>
      <c r="E2166" s="53" t="s">
        <v>890</v>
      </c>
      <c r="F2166" t="str">
        <f t="shared" si="30"/>
        <v>443432115</v>
      </c>
      <c r="G2166" t="s">
        <v>2205</v>
      </c>
      <c r="H2166" t="s">
        <v>2244</v>
      </c>
      <c r="I2166" t="s">
        <v>2209</v>
      </c>
    </row>
    <row r="2167" spans="1:9" hidden="1" outlineLevel="1" x14ac:dyDescent="0.2">
      <c r="A2167" s="51">
        <v>44343</v>
      </c>
      <c r="B2167" s="164">
        <v>44343</v>
      </c>
      <c r="C2167" s="52">
        <v>1332</v>
      </c>
      <c r="D2167" s="53" t="s">
        <v>891</v>
      </c>
      <c r="E2167" s="53" t="s">
        <v>432</v>
      </c>
      <c r="F2167" t="str">
        <f t="shared" si="30"/>
        <v>443431332</v>
      </c>
      <c r="G2167" t="s">
        <v>2208</v>
      </c>
      <c r="H2167" t="s">
        <v>2245</v>
      </c>
      <c r="I2167" t="s">
        <v>2213</v>
      </c>
    </row>
    <row r="2168" spans="1:9" hidden="1" outlineLevel="1" x14ac:dyDescent="0.2">
      <c r="A2168" s="51">
        <v>44342</v>
      </c>
      <c r="B2168" s="164">
        <v>44342</v>
      </c>
      <c r="C2168" s="52">
        <v>40</v>
      </c>
      <c r="D2168" s="53" t="s">
        <v>7</v>
      </c>
      <c r="E2168" s="53" t="s">
        <v>892</v>
      </c>
      <c r="F2168" t="str">
        <f t="shared" si="30"/>
        <v>4434240</v>
      </c>
      <c r="G2168" t="s">
        <v>2204</v>
      </c>
      <c r="H2168" t="s">
        <v>2248</v>
      </c>
      <c r="I2168" t="s">
        <v>2262</v>
      </c>
    </row>
    <row r="2169" spans="1:9" hidden="1" outlineLevel="1" x14ac:dyDescent="0.2">
      <c r="A2169" s="51">
        <v>44342</v>
      </c>
      <c r="B2169" s="164">
        <v>44342</v>
      </c>
      <c r="C2169" s="52">
        <v>14153.56</v>
      </c>
      <c r="D2169" s="53" t="s">
        <v>7</v>
      </c>
      <c r="E2169" s="53" t="s">
        <v>893</v>
      </c>
      <c r="F2169" t="str">
        <f t="shared" si="30"/>
        <v>4434214153,56</v>
      </c>
      <c r="G2169" t="s">
        <v>2209</v>
      </c>
      <c r="H2169" t="s">
        <v>2244</v>
      </c>
      <c r="I2169" t="s">
        <v>2209</v>
      </c>
    </row>
    <row r="2170" spans="1:9" hidden="1" outlineLevel="1" x14ac:dyDescent="0.2">
      <c r="A2170" s="51">
        <v>44342</v>
      </c>
      <c r="B2170" s="164">
        <v>44342</v>
      </c>
      <c r="C2170" s="52">
        <v>56.61</v>
      </c>
      <c r="D2170" s="53" t="s">
        <v>7</v>
      </c>
      <c r="E2170" s="53" t="s">
        <v>894</v>
      </c>
      <c r="F2170" t="str">
        <f t="shared" si="30"/>
        <v>4434256,61</v>
      </c>
      <c r="G2170" t="s">
        <v>2204</v>
      </c>
      <c r="H2170" t="s">
        <v>2248</v>
      </c>
      <c r="I2170" t="s">
        <v>2262</v>
      </c>
    </row>
    <row r="2171" spans="1:9" hidden="1" outlineLevel="1" x14ac:dyDescent="0.2">
      <c r="A2171" s="51">
        <v>44342</v>
      </c>
      <c r="B2171" s="164">
        <v>44342</v>
      </c>
      <c r="C2171" s="52">
        <v>10000</v>
      </c>
      <c r="D2171" s="53" t="s">
        <v>7</v>
      </c>
      <c r="E2171" s="53" t="s">
        <v>895</v>
      </c>
      <c r="F2171" t="str">
        <f t="shared" si="30"/>
        <v>4434210000</v>
      </c>
      <c r="G2171" t="s">
        <v>2209</v>
      </c>
      <c r="H2171" t="s">
        <v>2244</v>
      </c>
      <c r="I2171" t="s">
        <v>2209</v>
      </c>
    </row>
    <row r="2172" spans="1:9" hidden="1" outlineLevel="1" x14ac:dyDescent="0.2">
      <c r="A2172" s="51">
        <v>44340</v>
      </c>
      <c r="B2172" s="164">
        <v>44340</v>
      </c>
      <c r="C2172" s="52">
        <v>46277.54</v>
      </c>
      <c r="D2172" s="53" t="s">
        <v>28</v>
      </c>
      <c r="E2172" s="53" t="s">
        <v>896</v>
      </c>
      <c r="F2172" t="str">
        <f t="shared" ref="F2172:F2235" si="31">B2172&amp;C2172</f>
        <v>4434046277,54</v>
      </c>
      <c r="G2172" t="s">
        <v>2236</v>
      </c>
      <c r="H2172" t="s">
        <v>2248</v>
      </c>
      <c r="I2172" t="s">
        <v>2236</v>
      </c>
    </row>
    <row r="2173" spans="1:9" hidden="1" outlineLevel="1" x14ac:dyDescent="0.2">
      <c r="A2173" s="51">
        <v>44337</v>
      </c>
      <c r="B2173" s="164">
        <v>44337</v>
      </c>
      <c r="C2173" s="52">
        <v>6500</v>
      </c>
      <c r="D2173" s="53" t="s">
        <v>358</v>
      </c>
      <c r="E2173" s="53" t="s">
        <v>897</v>
      </c>
      <c r="F2173" t="str">
        <f t="shared" si="31"/>
        <v>443376500</v>
      </c>
      <c r="G2173" t="s">
        <v>2203</v>
      </c>
      <c r="H2173" t="s">
        <v>2248</v>
      </c>
      <c r="I2173" t="s">
        <v>2273</v>
      </c>
    </row>
    <row r="2174" spans="1:9" hidden="1" outlineLevel="1" x14ac:dyDescent="0.2">
      <c r="A2174" s="51">
        <v>44337</v>
      </c>
      <c r="B2174" s="164">
        <v>44337</v>
      </c>
      <c r="C2174" s="52">
        <v>70000</v>
      </c>
      <c r="D2174" s="53" t="s">
        <v>28</v>
      </c>
      <c r="E2174" s="53" t="s">
        <v>898</v>
      </c>
      <c r="F2174" t="str">
        <f t="shared" si="31"/>
        <v>4433770000</v>
      </c>
      <c r="G2174" t="s">
        <v>2236</v>
      </c>
      <c r="H2174" t="s">
        <v>2248</v>
      </c>
      <c r="I2174" t="s">
        <v>2236</v>
      </c>
    </row>
    <row r="2175" spans="1:9" hidden="1" outlineLevel="1" x14ac:dyDescent="0.2">
      <c r="A2175" s="51">
        <v>44336</v>
      </c>
      <c r="B2175" s="164">
        <v>44336</v>
      </c>
      <c r="C2175" s="52">
        <v>11000</v>
      </c>
      <c r="D2175" s="53" t="s">
        <v>17</v>
      </c>
      <c r="E2175" s="53" t="s">
        <v>899</v>
      </c>
      <c r="F2175" t="str">
        <f t="shared" si="31"/>
        <v>4433611000</v>
      </c>
      <c r="G2175" t="s">
        <v>2240</v>
      </c>
      <c r="H2175" t="s">
        <v>2248</v>
      </c>
      <c r="I2175" t="s">
        <v>2267</v>
      </c>
    </row>
    <row r="2176" spans="1:9" hidden="1" outlineLevel="1" x14ac:dyDescent="0.2">
      <c r="A2176" s="51">
        <v>44335</v>
      </c>
      <c r="B2176" s="164">
        <v>44335</v>
      </c>
      <c r="C2176" s="52">
        <v>80000</v>
      </c>
      <c r="D2176" s="53" t="s">
        <v>32</v>
      </c>
      <c r="E2176" s="53" t="s">
        <v>876</v>
      </c>
      <c r="F2176" t="str">
        <f t="shared" si="31"/>
        <v>4433580000</v>
      </c>
      <c r="G2176" t="s">
        <v>2222</v>
      </c>
      <c r="H2176" t="s">
        <v>2248</v>
      </c>
      <c r="I2176" t="s">
        <v>2269</v>
      </c>
    </row>
    <row r="2177" spans="1:9" hidden="1" outlineLevel="1" x14ac:dyDescent="0.2">
      <c r="A2177" s="51">
        <v>44335</v>
      </c>
      <c r="B2177" s="164">
        <v>44335</v>
      </c>
      <c r="C2177" s="52">
        <v>649</v>
      </c>
      <c r="D2177" s="53" t="s">
        <v>891</v>
      </c>
      <c r="E2177" s="53" t="s">
        <v>432</v>
      </c>
      <c r="F2177" t="str">
        <f t="shared" si="31"/>
        <v>44335649</v>
      </c>
      <c r="G2177" t="s">
        <v>2208</v>
      </c>
      <c r="H2177" t="s">
        <v>2245</v>
      </c>
      <c r="I2177" t="s">
        <v>2213</v>
      </c>
    </row>
    <row r="2178" spans="1:9" hidden="1" outlineLevel="1" x14ac:dyDescent="0.2">
      <c r="A2178" s="51">
        <v>44335</v>
      </c>
      <c r="B2178" s="164">
        <v>44335</v>
      </c>
      <c r="C2178" s="52">
        <v>60000</v>
      </c>
      <c r="D2178" s="53" t="s">
        <v>28</v>
      </c>
      <c r="E2178" s="53" t="s">
        <v>900</v>
      </c>
      <c r="F2178" t="str">
        <f t="shared" si="31"/>
        <v>4433560000</v>
      </c>
      <c r="G2178" t="s">
        <v>2236</v>
      </c>
      <c r="H2178" t="s">
        <v>2248</v>
      </c>
      <c r="I2178" t="s">
        <v>2236</v>
      </c>
    </row>
    <row r="2179" spans="1:9" hidden="1" outlineLevel="1" x14ac:dyDescent="0.2">
      <c r="A2179" s="51">
        <v>44333</v>
      </c>
      <c r="B2179" s="164">
        <v>44333</v>
      </c>
      <c r="C2179" s="52">
        <v>9432.2199999999993</v>
      </c>
      <c r="D2179" s="53" t="s">
        <v>112</v>
      </c>
      <c r="E2179" s="53" t="s">
        <v>901</v>
      </c>
      <c r="F2179" t="str">
        <f t="shared" si="31"/>
        <v>443339432,22</v>
      </c>
      <c r="G2179" t="s">
        <v>2233</v>
      </c>
      <c r="H2179" t="s">
        <v>2248</v>
      </c>
      <c r="I2179" t="s">
        <v>2269</v>
      </c>
    </row>
    <row r="2180" spans="1:9" hidden="1" outlineLevel="1" x14ac:dyDescent="0.2">
      <c r="A2180" s="51">
        <v>44333</v>
      </c>
      <c r="B2180" s="164">
        <v>44333</v>
      </c>
      <c r="C2180" s="52">
        <v>110000</v>
      </c>
      <c r="D2180" s="53" t="s">
        <v>28</v>
      </c>
      <c r="E2180" s="53" t="s">
        <v>902</v>
      </c>
      <c r="F2180" t="str">
        <f t="shared" si="31"/>
        <v>44333110000</v>
      </c>
      <c r="G2180" t="s">
        <v>2236</v>
      </c>
      <c r="H2180" t="s">
        <v>2248</v>
      </c>
      <c r="I2180" t="s">
        <v>2236</v>
      </c>
    </row>
    <row r="2181" spans="1:9" hidden="1" outlineLevel="1" x14ac:dyDescent="0.2">
      <c r="A2181" s="51">
        <v>44333</v>
      </c>
      <c r="B2181" s="164">
        <v>44333</v>
      </c>
      <c r="C2181" s="52">
        <v>60000</v>
      </c>
      <c r="D2181" s="53" t="s">
        <v>21</v>
      </c>
      <c r="E2181" s="53" t="s">
        <v>903</v>
      </c>
      <c r="F2181" t="str">
        <f t="shared" si="31"/>
        <v>4433360000</v>
      </c>
      <c r="G2181" t="s">
        <v>2235</v>
      </c>
      <c r="H2181" t="s">
        <v>2248</v>
      </c>
      <c r="I2181" t="s">
        <v>2235</v>
      </c>
    </row>
    <row r="2182" spans="1:9" hidden="1" outlineLevel="1" x14ac:dyDescent="0.2">
      <c r="A2182" s="51">
        <v>44330</v>
      </c>
      <c r="B2182" s="164">
        <v>44330</v>
      </c>
      <c r="C2182" s="52">
        <v>280</v>
      </c>
      <c r="D2182" s="53" t="s">
        <v>7</v>
      </c>
      <c r="E2182" s="53" t="s">
        <v>904</v>
      </c>
      <c r="F2182" t="str">
        <f t="shared" si="31"/>
        <v>44330280</v>
      </c>
      <c r="G2182" t="s">
        <v>2204</v>
      </c>
      <c r="H2182" t="s">
        <v>2248</v>
      </c>
      <c r="I2182" t="s">
        <v>2262</v>
      </c>
    </row>
    <row r="2183" spans="1:9" hidden="1" outlineLevel="1" x14ac:dyDescent="0.2">
      <c r="A2183" s="51">
        <v>44330</v>
      </c>
      <c r="B2183" s="164">
        <v>44330</v>
      </c>
      <c r="C2183" s="52">
        <v>80000</v>
      </c>
      <c r="D2183" s="53" t="s">
        <v>28</v>
      </c>
      <c r="E2183" s="53" t="s">
        <v>905</v>
      </c>
      <c r="F2183" t="str">
        <f t="shared" si="31"/>
        <v>4433080000</v>
      </c>
      <c r="G2183" t="s">
        <v>2236</v>
      </c>
      <c r="H2183" t="s">
        <v>2248</v>
      </c>
      <c r="I2183" t="s">
        <v>2236</v>
      </c>
    </row>
    <row r="2184" spans="1:9" hidden="1" outlineLevel="1" x14ac:dyDescent="0.2">
      <c r="A2184" s="51">
        <v>44330</v>
      </c>
      <c r="B2184" s="164">
        <v>44330</v>
      </c>
      <c r="C2184" s="52">
        <v>34620.1</v>
      </c>
      <c r="D2184" s="53" t="s">
        <v>72</v>
      </c>
      <c r="E2184" s="53" t="s">
        <v>154</v>
      </c>
      <c r="F2184" t="str">
        <f t="shared" si="31"/>
        <v>4433034620,1</v>
      </c>
      <c r="G2184" t="s">
        <v>2206</v>
      </c>
      <c r="H2184" t="s">
        <v>2244</v>
      </c>
      <c r="I2184" t="s">
        <v>2209</v>
      </c>
    </row>
    <row r="2185" spans="1:9" hidden="1" outlineLevel="1" x14ac:dyDescent="0.2">
      <c r="A2185" s="51">
        <v>44330</v>
      </c>
      <c r="B2185" s="164">
        <v>44330</v>
      </c>
      <c r="C2185" s="52">
        <v>1500</v>
      </c>
      <c r="D2185" s="53" t="s">
        <v>906</v>
      </c>
      <c r="E2185" s="53" t="s">
        <v>907</v>
      </c>
      <c r="F2185" t="str">
        <f t="shared" si="31"/>
        <v>443301500</v>
      </c>
      <c r="G2185" t="s">
        <v>2434</v>
      </c>
      <c r="H2185" t="s">
        <v>2244</v>
      </c>
      <c r="I2185" t="s">
        <v>2209</v>
      </c>
    </row>
    <row r="2186" spans="1:9" hidden="1" outlineLevel="1" x14ac:dyDescent="0.2">
      <c r="A2186" s="51">
        <v>44330</v>
      </c>
      <c r="B2186" s="165">
        <v>44330</v>
      </c>
      <c r="C2186" s="52">
        <v>5100</v>
      </c>
      <c r="D2186" s="53" t="s">
        <v>7</v>
      </c>
      <c r="E2186" s="53" t="s">
        <v>908</v>
      </c>
      <c r="F2186" t="str">
        <f t="shared" si="31"/>
        <v>443305100</v>
      </c>
      <c r="G2186" t="s">
        <v>2434</v>
      </c>
      <c r="H2186" t="s">
        <v>2244</v>
      </c>
      <c r="I2186" t="s">
        <v>2209</v>
      </c>
    </row>
    <row r="2187" spans="1:9" hidden="1" outlineLevel="1" x14ac:dyDescent="0.2">
      <c r="A2187" s="51">
        <v>44330</v>
      </c>
      <c r="B2187" s="164">
        <v>44330</v>
      </c>
      <c r="C2187" s="52">
        <v>20.399999999999999</v>
      </c>
      <c r="D2187" s="53" t="s">
        <v>7</v>
      </c>
      <c r="E2187" s="53" t="s">
        <v>909</v>
      </c>
      <c r="F2187" t="str">
        <f t="shared" si="31"/>
        <v>4433020,4</v>
      </c>
      <c r="G2187" t="s">
        <v>2204</v>
      </c>
      <c r="H2187" t="s">
        <v>2248</v>
      </c>
      <c r="I2187" t="s">
        <v>2262</v>
      </c>
    </row>
    <row r="2188" spans="1:9" hidden="1" outlineLevel="1" x14ac:dyDescent="0.2">
      <c r="A2188" s="51">
        <v>44330</v>
      </c>
      <c r="B2188" s="164">
        <v>44330</v>
      </c>
      <c r="C2188" s="52">
        <v>30000</v>
      </c>
      <c r="D2188" s="53" t="s">
        <v>906</v>
      </c>
      <c r="E2188" s="53" t="s">
        <v>910</v>
      </c>
      <c r="F2188" t="str">
        <f t="shared" si="31"/>
        <v>4433030000</v>
      </c>
      <c r="G2188" t="s">
        <v>2209</v>
      </c>
      <c r="H2188" t="s">
        <v>2244</v>
      </c>
      <c r="I2188" t="s">
        <v>2209</v>
      </c>
    </row>
    <row r="2189" spans="1:9" hidden="1" outlineLevel="1" x14ac:dyDescent="0.2">
      <c r="A2189" s="51">
        <v>44330</v>
      </c>
      <c r="B2189" s="164">
        <v>44330</v>
      </c>
      <c r="C2189" s="52">
        <v>70000</v>
      </c>
      <c r="D2189" s="53" t="s">
        <v>7</v>
      </c>
      <c r="E2189" s="53" t="s">
        <v>911</v>
      </c>
      <c r="F2189" t="str">
        <f t="shared" si="31"/>
        <v>4433070000</v>
      </c>
      <c r="G2189" t="s">
        <v>2209</v>
      </c>
      <c r="H2189" t="s">
        <v>2244</v>
      </c>
      <c r="I2189" t="s">
        <v>2209</v>
      </c>
    </row>
    <row r="2190" spans="1:9" hidden="1" outlineLevel="1" x14ac:dyDescent="0.2">
      <c r="A2190" s="51">
        <v>44329</v>
      </c>
      <c r="B2190" s="164">
        <v>44329</v>
      </c>
      <c r="C2190" s="52">
        <v>538.9</v>
      </c>
      <c r="D2190" s="53" t="s">
        <v>77</v>
      </c>
      <c r="E2190" s="53" t="s">
        <v>153</v>
      </c>
      <c r="F2190" t="str">
        <f t="shared" si="31"/>
        <v>44329538,9</v>
      </c>
      <c r="G2190" t="s">
        <v>2206</v>
      </c>
      <c r="H2190" t="s">
        <v>2244</v>
      </c>
      <c r="I2190" t="s">
        <v>2209</v>
      </c>
    </row>
    <row r="2191" spans="1:9" hidden="1" outlineLevel="1" x14ac:dyDescent="0.2">
      <c r="A2191" s="51">
        <v>44329</v>
      </c>
      <c r="B2191" s="164">
        <v>44329</v>
      </c>
      <c r="C2191" s="52">
        <v>1854.85</v>
      </c>
      <c r="D2191" s="53" t="s">
        <v>72</v>
      </c>
      <c r="E2191" s="53" t="s">
        <v>156</v>
      </c>
      <c r="F2191" t="str">
        <f t="shared" si="31"/>
        <v>443291854,85</v>
      </c>
      <c r="G2191" t="s">
        <v>2206</v>
      </c>
      <c r="H2191" t="s">
        <v>2244</v>
      </c>
      <c r="I2191" t="s">
        <v>2209</v>
      </c>
    </row>
    <row r="2192" spans="1:9" hidden="1" outlineLevel="1" x14ac:dyDescent="0.2">
      <c r="A2192" s="51">
        <v>44329</v>
      </c>
      <c r="B2192" s="164">
        <v>44329</v>
      </c>
      <c r="C2192" s="52">
        <v>13536.45</v>
      </c>
      <c r="D2192" s="53" t="s">
        <v>72</v>
      </c>
      <c r="E2192" s="53" t="s">
        <v>158</v>
      </c>
      <c r="F2192" t="str">
        <f t="shared" si="31"/>
        <v>4432913536,45</v>
      </c>
      <c r="G2192" t="s">
        <v>2206</v>
      </c>
      <c r="H2192" t="s">
        <v>2244</v>
      </c>
      <c r="I2192" t="s">
        <v>2209</v>
      </c>
    </row>
    <row r="2193" spans="1:9" hidden="1" outlineLevel="1" x14ac:dyDescent="0.2">
      <c r="A2193" s="51">
        <v>44329</v>
      </c>
      <c r="B2193" s="164">
        <v>44329</v>
      </c>
      <c r="C2193" s="52">
        <v>34620.1</v>
      </c>
      <c r="D2193" s="53" t="s">
        <v>72</v>
      </c>
      <c r="E2193" s="53" t="s">
        <v>912</v>
      </c>
      <c r="F2193" t="str">
        <f t="shared" si="31"/>
        <v>4432934620,1</v>
      </c>
      <c r="G2193" t="s">
        <v>2205</v>
      </c>
      <c r="H2193" t="s">
        <v>2244</v>
      </c>
      <c r="I2193" t="s">
        <v>2209</v>
      </c>
    </row>
    <row r="2194" spans="1:9" hidden="1" outlineLevel="1" x14ac:dyDescent="0.2">
      <c r="A2194" s="51">
        <v>44328</v>
      </c>
      <c r="B2194" s="164">
        <v>44328</v>
      </c>
      <c r="C2194" s="52">
        <v>1032</v>
      </c>
      <c r="D2194" s="53" t="s">
        <v>913</v>
      </c>
      <c r="E2194" s="53" t="s">
        <v>914</v>
      </c>
      <c r="F2194" t="str">
        <f t="shared" si="31"/>
        <v>443281032</v>
      </c>
      <c r="G2194" t="s">
        <v>2241</v>
      </c>
      <c r="H2194" t="s">
        <v>2246</v>
      </c>
      <c r="I2194" t="s">
        <v>2266</v>
      </c>
    </row>
    <row r="2195" spans="1:9" hidden="1" outlineLevel="1" x14ac:dyDescent="0.2">
      <c r="A2195" s="51">
        <v>44328</v>
      </c>
      <c r="B2195" s="164">
        <v>44328</v>
      </c>
      <c r="C2195" s="52">
        <v>108000</v>
      </c>
      <c r="D2195" s="53" t="s">
        <v>28</v>
      </c>
      <c r="E2195" s="53" t="s">
        <v>915</v>
      </c>
      <c r="F2195" t="str">
        <f t="shared" si="31"/>
        <v>44328108000</v>
      </c>
      <c r="G2195" t="s">
        <v>2236</v>
      </c>
      <c r="H2195" t="s">
        <v>2248</v>
      </c>
      <c r="I2195" t="s">
        <v>2236</v>
      </c>
    </row>
    <row r="2196" spans="1:9" hidden="1" outlineLevel="1" x14ac:dyDescent="0.2">
      <c r="A2196" s="51">
        <v>44327</v>
      </c>
      <c r="B2196" s="164">
        <v>44327</v>
      </c>
      <c r="C2196" s="52">
        <v>70000</v>
      </c>
      <c r="D2196" s="53" t="s">
        <v>306</v>
      </c>
      <c r="E2196" s="53" t="s">
        <v>916</v>
      </c>
      <c r="F2196" t="str">
        <f t="shared" si="31"/>
        <v>4432770000</v>
      </c>
      <c r="G2196" t="s">
        <v>2213</v>
      </c>
      <c r="H2196" t="s">
        <v>2248</v>
      </c>
      <c r="I2196" t="s">
        <v>2213</v>
      </c>
    </row>
    <row r="2197" spans="1:9" hidden="1" outlineLevel="1" x14ac:dyDescent="0.2">
      <c r="A2197" s="51">
        <v>44327</v>
      </c>
      <c r="B2197" s="164">
        <v>44327</v>
      </c>
      <c r="C2197" s="52">
        <v>36004</v>
      </c>
      <c r="D2197" s="53" t="s">
        <v>309</v>
      </c>
      <c r="E2197" s="53" t="s">
        <v>917</v>
      </c>
      <c r="F2197" t="str">
        <f t="shared" si="31"/>
        <v>4432736004</v>
      </c>
      <c r="G2197" t="s">
        <v>2209</v>
      </c>
      <c r="H2197" t="s">
        <v>2244</v>
      </c>
      <c r="I2197" t="s">
        <v>2209</v>
      </c>
    </row>
    <row r="2198" spans="1:9" hidden="1" outlineLevel="1" x14ac:dyDescent="0.2">
      <c r="A2198" s="51">
        <v>44327</v>
      </c>
      <c r="B2198" s="164">
        <v>44327</v>
      </c>
      <c r="C2198" s="52">
        <v>6106.93</v>
      </c>
      <c r="D2198" s="53" t="s">
        <v>498</v>
      </c>
      <c r="E2198" s="53" t="s">
        <v>918</v>
      </c>
      <c r="F2198" t="str">
        <f t="shared" si="31"/>
        <v>443276106,93</v>
      </c>
      <c r="G2198" t="s">
        <v>2221</v>
      </c>
      <c r="H2198" t="s">
        <v>2248</v>
      </c>
      <c r="I2198" t="s">
        <v>2267</v>
      </c>
    </row>
    <row r="2199" spans="1:9" hidden="1" outlineLevel="1" x14ac:dyDescent="0.2">
      <c r="A2199" s="51">
        <v>44327</v>
      </c>
      <c r="B2199" s="164">
        <v>44327</v>
      </c>
      <c r="C2199" s="52">
        <v>2854.31</v>
      </c>
      <c r="D2199" s="53" t="s">
        <v>919</v>
      </c>
      <c r="E2199" s="53" t="s">
        <v>920</v>
      </c>
      <c r="F2199" t="str">
        <f t="shared" si="31"/>
        <v>443272854,31</v>
      </c>
      <c r="G2199" t="s">
        <v>2208</v>
      </c>
      <c r="H2199" t="s">
        <v>2245</v>
      </c>
      <c r="I2199" t="s">
        <v>2213</v>
      </c>
    </row>
    <row r="2200" spans="1:9" hidden="1" outlineLevel="1" x14ac:dyDescent="0.2">
      <c r="A2200" s="51">
        <v>44327</v>
      </c>
      <c r="B2200" s="164">
        <v>44327</v>
      </c>
      <c r="C2200" s="52">
        <v>55000</v>
      </c>
      <c r="D2200" s="53" t="s">
        <v>28</v>
      </c>
      <c r="E2200" s="53" t="s">
        <v>921</v>
      </c>
      <c r="F2200" t="str">
        <f t="shared" si="31"/>
        <v>4432755000</v>
      </c>
      <c r="G2200" t="s">
        <v>2236</v>
      </c>
      <c r="H2200" t="s">
        <v>2248</v>
      </c>
      <c r="I2200" t="s">
        <v>2236</v>
      </c>
    </row>
    <row r="2201" spans="1:9" hidden="1" outlineLevel="1" x14ac:dyDescent="0.2">
      <c r="A2201" s="51">
        <v>44327</v>
      </c>
      <c r="B2201" s="164">
        <v>44327</v>
      </c>
      <c r="C2201" s="52">
        <v>248</v>
      </c>
      <c r="D2201" s="53" t="s">
        <v>8</v>
      </c>
      <c r="E2201" s="53" t="s">
        <v>922</v>
      </c>
      <c r="F2201" t="str">
        <f t="shared" si="31"/>
        <v>44327248</v>
      </c>
      <c r="G2201" t="s">
        <v>2283</v>
      </c>
      <c r="H2201" t="s">
        <v>2276</v>
      </c>
      <c r="I2201" t="s">
        <v>2276</v>
      </c>
    </row>
    <row r="2202" spans="1:9" hidden="1" outlineLevel="1" x14ac:dyDescent="0.2">
      <c r="A2202" s="51">
        <v>44324</v>
      </c>
      <c r="B2202" s="164">
        <v>44324</v>
      </c>
      <c r="C2202" s="52">
        <v>1496.07</v>
      </c>
      <c r="D2202" s="53" t="s">
        <v>7</v>
      </c>
      <c r="E2202" s="53" t="s">
        <v>923</v>
      </c>
      <c r="F2202" t="str">
        <f t="shared" si="31"/>
        <v>443241496,07</v>
      </c>
      <c r="G2202" t="s">
        <v>2426</v>
      </c>
      <c r="H2202" t="s">
        <v>2248</v>
      </c>
      <c r="I2202" t="s">
        <v>2427</v>
      </c>
    </row>
    <row r="2203" spans="1:9" hidden="1" outlineLevel="1" x14ac:dyDescent="0.2">
      <c r="A2203" s="51">
        <v>44323</v>
      </c>
      <c r="B2203" s="164">
        <v>44323</v>
      </c>
      <c r="C2203" s="52">
        <v>45000</v>
      </c>
      <c r="D2203" s="53" t="s">
        <v>14</v>
      </c>
      <c r="E2203" s="53" t="s">
        <v>924</v>
      </c>
      <c r="F2203" t="str">
        <f t="shared" si="31"/>
        <v>4432345000</v>
      </c>
      <c r="G2203" t="s">
        <v>2201</v>
      </c>
      <c r="H2203" t="s">
        <v>2248</v>
      </c>
      <c r="I2203" t="s">
        <v>2265</v>
      </c>
    </row>
    <row r="2204" spans="1:9" hidden="1" outlineLevel="1" x14ac:dyDescent="0.2">
      <c r="A2204" s="51">
        <v>44322</v>
      </c>
      <c r="B2204" s="164">
        <v>44322</v>
      </c>
      <c r="C2204" s="52">
        <v>57000</v>
      </c>
      <c r="D2204" s="53" t="s">
        <v>358</v>
      </c>
      <c r="E2204" s="53" t="s">
        <v>925</v>
      </c>
      <c r="F2204" t="str">
        <f t="shared" si="31"/>
        <v>4432257000</v>
      </c>
      <c r="G2204" t="s">
        <v>2203</v>
      </c>
      <c r="H2204" t="s">
        <v>2248</v>
      </c>
      <c r="I2204" t="s">
        <v>2273</v>
      </c>
    </row>
    <row r="2205" spans="1:9" hidden="1" outlineLevel="1" x14ac:dyDescent="0.2">
      <c r="A2205" s="51">
        <v>44320</v>
      </c>
      <c r="B2205" s="164">
        <v>44320</v>
      </c>
      <c r="C2205" s="52">
        <v>90000</v>
      </c>
      <c r="D2205" s="53" t="s">
        <v>32</v>
      </c>
      <c r="E2205" s="53" t="s">
        <v>926</v>
      </c>
      <c r="F2205" t="str">
        <f t="shared" si="31"/>
        <v>4432090000</v>
      </c>
      <c r="G2205" t="s">
        <v>2222</v>
      </c>
      <c r="H2205" t="s">
        <v>2248</v>
      </c>
      <c r="I2205" t="s">
        <v>2269</v>
      </c>
    </row>
    <row r="2206" spans="1:9" hidden="1" outlineLevel="1" x14ac:dyDescent="0.2">
      <c r="A2206" s="51">
        <v>44320</v>
      </c>
      <c r="B2206" s="164">
        <v>44320</v>
      </c>
      <c r="C2206" s="52">
        <v>990</v>
      </c>
      <c r="D2206" s="53" t="s">
        <v>7</v>
      </c>
      <c r="E2206" s="53" t="s">
        <v>927</v>
      </c>
      <c r="F2206" t="str">
        <f t="shared" si="31"/>
        <v>44320990</v>
      </c>
      <c r="G2206" t="s">
        <v>2204</v>
      </c>
      <c r="H2206" t="s">
        <v>2248</v>
      </c>
      <c r="I2206" t="s">
        <v>2262</v>
      </c>
    </row>
    <row r="2207" spans="1:9" hidden="1" outlineLevel="1" x14ac:dyDescent="0.2">
      <c r="A2207" s="51">
        <v>44316</v>
      </c>
      <c r="B2207" s="164">
        <v>44316</v>
      </c>
      <c r="C2207" s="52">
        <v>10000</v>
      </c>
      <c r="D2207" s="53" t="s">
        <v>928</v>
      </c>
      <c r="E2207" s="53" t="s">
        <v>929</v>
      </c>
      <c r="F2207" t="str">
        <f t="shared" si="31"/>
        <v>4431610000</v>
      </c>
      <c r="G2207" t="s">
        <v>2228</v>
      </c>
      <c r="H2207" t="s">
        <v>2276</v>
      </c>
      <c r="I2207" t="s">
        <v>2276</v>
      </c>
    </row>
    <row r="2208" spans="1:9" hidden="1" outlineLevel="1" x14ac:dyDescent="0.2">
      <c r="A2208" s="51">
        <v>44316</v>
      </c>
      <c r="B2208" s="164">
        <v>44316</v>
      </c>
      <c r="C2208" s="52">
        <v>60000</v>
      </c>
      <c r="D2208" s="53" t="s">
        <v>358</v>
      </c>
      <c r="E2208" s="53" t="s">
        <v>930</v>
      </c>
      <c r="F2208" t="str">
        <f t="shared" si="31"/>
        <v>4431660000</v>
      </c>
      <c r="G2208" t="s">
        <v>2203</v>
      </c>
      <c r="H2208" t="s">
        <v>2248</v>
      </c>
      <c r="I2208" t="s">
        <v>2273</v>
      </c>
    </row>
    <row r="2209" spans="1:9" hidden="1" outlineLevel="1" x14ac:dyDescent="0.2">
      <c r="A2209" s="51">
        <v>44316</v>
      </c>
      <c r="B2209" s="164">
        <v>44316</v>
      </c>
      <c r="C2209" s="52">
        <v>99534</v>
      </c>
      <c r="D2209" s="53" t="s">
        <v>7</v>
      </c>
      <c r="E2209" s="53" t="s">
        <v>931</v>
      </c>
      <c r="F2209" t="str">
        <f t="shared" si="31"/>
        <v>4431699534</v>
      </c>
      <c r="G2209" t="s">
        <v>2209</v>
      </c>
      <c r="H2209" t="s">
        <v>2244</v>
      </c>
      <c r="I2209" t="s">
        <v>2209</v>
      </c>
    </row>
    <row r="2210" spans="1:9" hidden="1" outlineLevel="1" x14ac:dyDescent="0.2">
      <c r="A2210" s="51">
        <v>44316</v>
      </c>
      <c r="B2210" s="164">
        <v>44316</v>
      </c>
      <c r="C2210" s="52">
        <v>398.14</v>
      </c>
      <c r="D2210" s="53" t="s">
        <v>7</v>
      </c>
      <c r="E2210" s="53" t="s">
        <v>932</v>
      </c>
      <c r="F2210" t="str">
        <f t="shared" si="31"/>
        <v>44316398,14</v>
      </c>
      <c r="G2210" t="s">
        <v>2204</v>
      </c>
      <c r="H2210" t="s">
        <v>2248</v>
      </c>
      <c r="I2210" t="s">
        <v>2262</v>
      </c>
    </row>
    <row r="2211" spans="1:9" hidden="1" outlineLevel="1" x14ac:dyDescent="0.2">
      <c r="A2211" s="51">
        <v>44316</v>
      </c>
      <c r="B2211" s="164">
        <v>44316</v>
      </c>
      <c r="C2211" s="52">
        <v>875</v>
      </c>
      <c r="D2211" s="53" t="s">
        <v>7</v>
      </c>
      <c r="E2211" s="53" t="s">
        <v>933</v>
      </c>
      <c r="F2211" t="str">
        <f t="shared" si="31"/>
        <v>44316875</v>
      </c>
      <c r="G2211" t="s">
        <v>2204</v>
      </c>
      <c r="H2211" t="s">
        <v>2248</v>
      </c>
      <c r="I2211" t="s">
        <v>2262</v>
      </c>
    </row>
    <row r="2212" spans="1:9" hidden="1" outlineLevel="1" x14ac:dyDescent="0.2">
      <c r="A2212" s="51">
        <v>44315</v>
      </c>
      <c r="B2212" s="164">
        <v>44315</v>
      </c>
      <c r="C2212" s="52">
        <v>50000</v>
      </c>
      <c r="D2212" s="53" t="s">
        <v>32</v>
      </c>
      <c r="E2212" s="53" t="s">
        <v>926</v>
      </c>
      <c r="F2212" t="str">
        <f t="shared" si="31"/>
        <v>4431550000</v>
      </c>
      <c r="G2212" t="s">
        <v>2222</v>
      </c>
      <c r="H2212" t="s">
        <v>2248</v>
      </c>
      <c r="I2212" t="s">
        <v>2269</v>
      </c>
    </row>
    <row r="2213" spans="1:9" hidden="1" outlineLevel="1" x14ac:dyDescent="0.2">
      <c r="A2213" s="51">
        <v>44315</v>
      </c>
      <c r="B2213" s="164">
        <v>44315</v>
      </c>
      <c r="C2213" s="52">
        <v>60000</v>
      </c>
      <c r="D2213" s="53" t="s">
        <v>28</v>
      </c>
      <c r="E2213" s="53" t="s">
        <v>900</v>
      </c>
      <c r="F2213" t="str">
        <f t="shared" si="31"/>
        <v>4431560000</v>
      </c>
      <c r="G2213" t="s">
        <v>2236</v>
      </c>
      <c r="H2213" t="s">
        <v>2248</v>
      </c>
      <c r="I2213" t="s">
        <v>2236</v>
      </c>
    </row>
    <row r="2214" spans="1:9" hidden="1" outlineLevel="1" x14ac:dyDescent="0.2">
      <c r="A2214" s="51">
        <v>44315</v>
      </c>
      <c r="B2214" s="164">
        <v>44315</v>
      </c>
      <c r="C2214" s="52">
        <v>33911</v>
      </c>
      <c r="D2214" s="53" t="s">
        <v>72</v>
      </c>
      <c r="E2214" s="53" t="s">
        <v>912</v>
      </c>
      <c r="F2214" t="str">
        <f t="shared" si="31"/>
        <v>4431533911</v>
      </c>
      <c r="G2214" t="s">
        <v>2205</v>
      </c>
      <c r="H2214" t="s">
        <v>2244</v>
      </c>
      <c r="I2214" t="s">
        <v>2209</v>
      </c>
    </row>
    <row r="2215" spans="1:9" hidden="1" outlineLevel="1" x14ac:dyDescent="0.2">
      <c r="A2215" s="51">
        <v>44314</v>
      </c>
      <c r="B2215" s="164">
        <v>44314</v>
      </c>
      <c r="C2215" s="52">
        <v>105076.53</v>
      </c>
      <c r="D2215" s="53" t="s">
        <v>23</v>
      </c>
      <c r="E2215" s="53" t="s">
        <v>934</v>
      </c>
      <c r="F2215" t="str">
        <f t="shared" si="31"/>
        <v>44314105076,53</v>
      </c>
      <c r="G2215" t="s">
        <v>2218</v>
      </c>
      <c r="H2215" t="s">
        <v>2248</v>
      </c>
      <c r="I2215" t="s">
        <v>2218</v>
      </c>
    </row>
    <row r="2216" spans="1:9" hidden="1" outlineLevel="1" x14ac:dyDescent="0.2">
      <c r="A2216" s="51">
        <v>44313</v>
      </c>
      <c r="B2216" s="164">
        <v>44313</v>
      </c>
      <c r="C2216" s="52">
        <v>50000</v>
      </c>
      <c r="D2216" s="53" t="s">
        <v>28</v>
      </c>
      <c r="E2216" s="53" t="s">
        <v>935</v>
      </c>
      <c r="F2216" t="str">
        <f t="shared" si="31"/>
        <v>4431350000</v>
      </c>
      <c r="G2216" t="s">
        <v>2236</v>
      </c>
      <c r="H2216" t="s">
        <v>2248</v>
      </c>
      <c r="I2216" t="s">
        <v>2236</v>
      </c>
    </row>
    <row r="2217" spans="1:9" hidden="1" outlineLevel="1" x14ac:dyDescent="0.2">
      <c r="A2217" s="51">
        <v>44312</v>
      </c>
      <c r="B2217" s="164">
        <v>44312</v>
      </c>
      <c r="C2217" s="52">
        <v>73170.570000000007</v>
      </c>
      <c r="D2217" s="53" t="s">
        <v>28</v>
      </c>
      <c r="E2217" s="53" t="s">
        <v>936</v>
      </c>
      <c r="F2217" t="str">
        <f t="shared" si="31"/>
        <v>4431273170,57</v>
      </c>
      <c r="G2217" t="s">
        <v>2236</v>
      </c>
      <c r="H2217" t="s">
        <v>2248</v>
      </c>
      <c r="I2217" t="s">
        <v>2236</v>
      </c>
    </row>
    <row r="2218" spans="1:9" hidden="1" outlineLevel="1" x14ac:dyDescent="0.2">
      <c r="A2218" s="51">
        <v>44309</v>
      </c>
      <c r="B2218" s="164">
        <v>44309</v>
      </c>
      <c r="C2218" s="52">
        <v>60000</v>
      </c>
      <c r="D2218" s="53" t="s">
        <v>28</v>
      </c>
      <c r="E2218" s="53" t="s">
        <v>937</v>
      </c>
      <c r="F2218" t="str">
        <f t="shared" si="31"/>
        <v>4430960000</v>
      </c>
      <c r="G2218" t="s">
        <v>2236</v>
      </c>
      <c r="H2218" t="s">
        <v>2248</v>
      </c>
      <c r="I2218" t="s">
        <v>2236</v>
      </c>
    </row>
    <row r="2219" spans="1:9" hidden="1" outlineLevel="1" x14ac:dyDescent="0.2">
      <c r="A2219" s="51">
        <v>44306</v>
      </c>
      <c r="B2219" s="164">
        <v>44306</v>
      </c>
      <c r="C2219" s="52">
        <v>60000</v>
      </c>
      <c r="D2219" s="53" t="s">
        <v>21</v>
      </c>
      <c r="E2219" s="53" t="s">
        <v>903</v>
      </c>
      <c r="F2219" t="str">
        <f t="shared" si="31"/>
        <v>4430660000</v>
      </c>
      <c r="G2219" t="s">
        <v>2235</v>
      </c>
      <c r="H2219" t="s">
        <v>2248</v>
      </c>
      <c r="I2219" t="s">
        <v>2235</v>
      </c>
    </row>
    <row r="2220" spans="1:9" hidden="1" outlineLevel="1" x14ac:dyDescent="0.2">
      <c r="A2220" s="51">
        <v>44305</v>
      </c>
      <c r="B2220" s="164">
        <v>44305</v>
      </c>
      <c r="C2220" s="52">
        <v>127294.92</v>
      </c>
      <c r="D2220" s="53" t="s">
        <v>21</v>
      </c>
      <c r="E2220" s="53" t="s">
        <v>938</v>
      </c>
      <c r="F2220" t="str">
        <f t="shared" si="31"/>
        <v>44305127294,92</v>
      </c>
      <c r="G2220" t="s">
        <v>2235</v>
      </c>
      <c r="H2220" t="s">
        <v>2248</v>
      </c>
      <c r="I2220" t="s">
        <v>2235</v>
      </c>
    </row>
    <row r="2221" spans="1:9" hidden="1" outlineLevel="1" x14ac:dyDescent="0.2">
      <c r="A2221" s="51">
        <v>44305</v>
      </c>
      <c r="B2221" s="164">
        <v>44305</v>
      </c>
      <c r="C2221" s="52">
        <v>1362</v>
      </c>
      <c r="D2221" s="53" t="s">
        <v>891</v>
      </c>
      <c r="E2221" s="53" t="s">
        <v>432</v>
      </c>
      <c r="F2221" t="str">
        <f t="shared" si="31"/>
        <v>443051362</v>
      </c>
      <c r="G2221" t="s">
        <v>2208</v>
      </c>
      <c r="H2221" t="s">
        <v>2245</v>
      </c>
      <c r="I2221" t="s">
        <v>2213</v>
      </c>
    </row>
    <row r="2222" spans="1:9" hidden="1" outlineLevel="1" x14ac:dyDescent="0.2">
      <c r="A2222" s="51">
        <v>44305</v>
      </c>
      <c r="B2222" s="164">
        <v>44305</v>
      </c>
      <c r="C2222" s="52">
        <v>60000</v>
      </c>
      <c r="D2222" s="53" t="s">
        <v>28</v>
      </c>
      <c r="E2222" s="53" t="s">
        <v>937</v>
      </c>
      <c r="F2222" t="str">
        <f t="shared" si="31"/>
        <v>4430560000</v>
      </c>
      <c r="G2222" t="s">
        <v>2236</v>
      </c>
      <c r="H2222" t="s">
        <v>2248</v>
      </c>
      <c r="I2222" t="s">
        <v>2236</v>
      </c>
    </row>
    <row r="2223" spans="1:9" hidden="1" outlineLevel="1" x14ac:dyDescent="0.2">
      <c r="A2223" s="51">
        <v>44302</v>
      </c>
      <c r="B2223" s="165">
        <v>44302</v>
      </c>
      <c r="C2223" s="52">
        <v>5100</v>
      </c>
      <c r="D2223" s="53" t="s">
        <v>7</v>
      </c>
      <c r="E2223" s="53" t="s">
        <v>939</v>
      </c>
      <c r="F2223" t="str">
        <f t="shared" si="31"/>
        <v>443025100</v>
      </c>
      <c r="G2223" t="s">
        <v>2434</v>
      </c>
      <c r="H2223" t="s">
        <v>2244</v>
      </c>
      <c r="I2223" t="s">
        <v>2209</v>
      </c>
    </row>
    <row r="2224" spans="1:9" hidden="1" outlineLevel="1" x14ac:dyDescent="0.2">
      <c r="A2224" s="51">
        <v>44302</v>
      </c>
      <c r="B2224" s="164">
        <v>44302</v>
      </c>
      <c r="C2224" s="52">
        <v>1500</v>
      </c>
      <c r="D2224" s="53" t="s">
        <v>906</v>
      </c>
      <c r="E2224" s="53" t="s">
        <v>940</v>
      </c>
      <c r="F2224" t="str">
        <f t="shared" si="31"/>
        <v>443021500</v>
      </c>
      <c r="G2224" t="s">
        <v>2434</v>
      </c>
      <c r="H2224" t="s">
        <v>2244</v>
      </c>
      <c r="I2224" t="s">
        <v>2209</v>
      </c>
    </row>
    <row r="2225" spans="1:9" hidden="1" outlineLevel="1" x14ac:dyDescent="0.2">
      <c r="A2225" s="51">
        <v>44302</v>
      </c>
      <c r="B2225" s="164">
        <v>44302</v>
      </c>
      <c r="C2225" s="52">
        <v>70000</v>
      </c>
      <c r="D2225" s="53" t="s">
        <v>7</v>
      </c>
      <c r="E2225" s="53" t="s">
        <v>941</v>
      </c>
      <c r="F2225" t="str">
        <f t="shared" si="31"/>
        <v>4430270000</v>
      </c>
      <c r="G2225" t="s">
        <v>2209</v>
      </c>
      <c r="H2225" t="s">
        <v>2244</v>
      </c>
      <c r="I2225" t="s">
        <v>2209</v>
      </c>
    </row>
    <row r="2226" spans="1:9" hidden="1" outlineLevel="1" x14ac:dyDescent="0.2">
      <c r="A2226" s="51">
        <v>44302</v>
      </c>
      <c r="B2226" s="164">
        <v>44302</v>
      </c>
      <c r="C2226" s="52">
        <v>280</v>
      </c>
      <c r="D2226" s="53" t="s">
        <v>7</v>
      </c>
      <c r="E2226" s="53" t="s">
        <v>942</v>
      </c>
      <c r="F2226" t="str">
        <f t="shared" si="31"/>
        <v>44302280</v>
      </c>
      <c r="G2226" t="s">
        <v>2204</v>
      </c>
      <c r="H2226" t="s">
        <v>2248</v>
      </c>
      <c r="I2226" t="s">
        <v>2262</v>
      </c>
    </row>
    <row r="2227" spans="1:9" hidden="1" outlineLevel="1" x14ac:dyDescent="0.2">
      <c r="A2227" s="51">
        <v>44302</v>
      </c>
      <c r="B2227" s="164">
        <v>44302</v>
      </c>
      <c r="C2227" s="52">
        <v>30000</v>
      </c>
      <c r="D2227" s="53" t="s">
        <v>906</v>
      </c>
      <c r="E2227" s="53" t="s">
        <v>943</v>
      </c>
      <c r="F2227" t="str">
        <f t="shared" si="31"/>
        <v>4430230000</v>
      </c>
      <c r="G2227" t="s">
        <v>2209</v>
      </c>
      <c r="H2227" t="s">
        <v>2244</v>
      </c>
      <c r="I2227" t="s">
        <v>2209</v>
      </c>
    </row>
    <row r="2228" spans="1:9" hidden="1" outlineLevel="1" x14ac:dyDescent="0.2">
      <c r="A2228" s="51">
        <v>44302</v>
      </c>
      <c r="B2228" s="164">
        <v>44302</v>
      </c>
      <c r="C2228" s="52">
        <v>9432.24</v>
      </c>
      <c r="D2228" s="53" t="s">
        <v>112</v>
      </c>
      <c r="E2228" s="53" t="s">
        <v>944</v>
      </c>
      <c r="F2228" t="str">
        <f t="shared" si="31"/>
        <v>443029432,24</v>
      </c>
      <c r="G2228" t="s">
        <v>2233</v>
      </c>
      <c r="H2228" t="s">
        <v>2248</v>
      </c>
      <c r="I2228" t="s">
        <v>2269</v>
      </c>
    </row>
    <row r="2229" spans="1:9" hidden="1" outlineLevel="1" x14ac:dyDescent="0.2">
      <c r="A2229" s="51">
        <v>44302</v>
      </c>
      <c r="B2229" s="164">
        <v>44302</v>
      </c>
      <c r="C2229" s="52">
        <v>20.399999999999999</v>
      </c>
      <c r="D2229" s="53" t="s">
        <v>7</v>
      </c>
      <c r="E2229" s="53" t="s">
        <v>945</v>
      </c>
      <c r="F2229" t="str">
        <f t="shared" si="31"/>
        <v>4430220,4</v>
      </c>
      <c r="G2229" t="s">
        <v>2204</v>
      </c>
      <c r="H2229" t="s">
        <v>2248</v>
      </c>
      <c r="I2229" t="s">
        <v>2262</v>
      </c>
    </row>
    <row r="2230" spans="1:9" hidden="1" outlineLevel="1" x14ac:dyDescent="0.2">
      <c r="A2230" s="51">
        <v>44302</v>
      </c>
      <c r="B2230" s="164">
        <v>44302</v>
      </c>
      <c r="C2230" s="52">
        <v>968.44</v>
      </c>
      <c r="D2230" s="53" t="s">
        <v>440</v>
      </c>
      <c r="E2230" s="53" t="s">
        <v>432</v>
      </c>
      <c r="F2230" t="str">
        <f t="shared" si="31"/>
        <v>44302968,44</v>
      </c>
      <c r="G2230" t="s">
        <v>2208</v>
      </c>
      <c r="H2230" t="s">
        <v>2245</v>
      </c>
      <c r="I2230" t="s">
        <v>2213</v>
      </c>
    </row>
    <row r="2231" spans="1:9" hidden="1" outlineLevel="1" x14ac:dyDescent="0.2">
      <c r="A2231" s="51">
        <v>44301</v>
      </c>
      <c r="B2231" s="164">
        <v>44301</v>
      </c>
      <c r="C2231" s="52">
        <v>14000</v>
      </c>
      <c r="D2231" s="53" t="s">
        <v>17</v>
      </c>
      <c r="E2231" s="53" t="s">
        <v>946</v>
      </c>
      <c r="F2231" t="str">
        <f t="shared" si="31"/>
        <v>4430114000</v>
      </c>
      <c r="G2231" t="s">
        <v>2240</v>
      </c>
      <c r="H2231" t="s">
        <v>2248</v>
      </c>
      <c r="I2231" t="s">
        <v>2267</v>
      </c>
    </row>
    <row r="2232" spans="1:9" hidden="1" outlineLevel="1" x14ac:dyDescent="0.2">
      <c r="A2232" s="51">
        <v>44300</v>
      </c>
      <c r="B2232" s="164">
        <v>44300</v>
      </c>
      <c r="C2232" s="52">
        <v>9432.24</v>
      </c>
      <c r="D2232" s="53" t="s">
        <v>112</v>
      </c>
      <c r="E2232" s="53" t="s">
        <v>947</v>
      </c>
      <c r="F2232" t="str">
        <f t="shared" si="31"/>
        <v>443009432,24</v>
      </c>
      <c r="G2232" t="s">
        <v>2233</v>
      </c>
      <c r="H2232" t="s">
        <v>2248</v>
      </c>
      <c r="I2232" t="s">
        <v>2269</v>
      </c>
    </row>
    <row r="2233" spans="1:9" hidden="1" outlineLevel="1" x14ac:dyDescent="0.2">
      <c r="A2233" s="51">
        <v>44300</v>
      </c>
      <c r="B2233" s="164">
        <v>44300</v>
      </c>
      <c r="C2233" s="52">
        <v>1986</v>
      </c>
      <c r="D2233" s="53" t="s">
        <v>72</v>
      </c>
      <c r="E2233" s="53" t="s">
        <v>948</v>
      </c>
      <c r="F2233" t="str">
        <f t="shared" si="31"/>
        <v>443001986</v>
      </c>
      <c r="G2233" t="s">
        <v>2211</v>
      </c>
      <c r="H2233" t="s">
        <v>2245</v>
      </c>
      <c r="I2233" t="s">
        <v>2271</v>
      </c>
    </row>
    <row r="2234" spans="1:9" hidden="1" outlineLevel="1" x14ac:dyDescent="0.2">
      <c r="A2234" s="51">
        <v>44300</v>
      </c>
      <c r="B2234" s="164">
        <v>44300</v>
      </c>
      <c r="C2234" s="52">
        <v>100000</v>
      </c>
      <c r="D2234" s="53" t="s">
        <v>28</v>
      </c>
      <c r="E2234" s="53" t="s">
        <v>949</v>
      </c>
      <c r="F2234" t="str">
        <f t="shared" si="31"/>
        <v>44300100000</v>
      </c>
      <c r="G2234" t="s">
        <v>2236</v>
      </c>
      <c r="H2234" t="s">
        <v>2248</v>
      </c>
      <c r="I2234" t="s">
        <v>2236</v>
      </c>
    </row>
    <row r="2235" spans="1:9" hidden="1" outlineLevel="1" x14ac:dyDescent="0.2">
      <c r="A2235" s="51">
        <v>44299</v>
      </c>
      <c r="B2235" s="164">
        <v>44299</v>
      </c>
      <c r="C2235" s="52">
        <v>13536.45</v>
      </c>
      <c r="D2235" s="53" t="s">
        <v>72</v>
      </c>
      <c r="E2235" s="53" t="s">
        <v>158</v>
      </c>
      <c r="F2235" t="str">
        <f t="shared" si="31"/>
        <v>4429913536,45</v>
      </c>
      <c r="G2235" t="s">
        <v>2206</v>
      </c>
      <c r="H2235" t="s">
        <v>2244</v>
      </c>
      <c r="I2235" t="s">
        <v>2209</v>
      </c>
    </row>
    <row r="2236" spans="1:9" hidden="1" outlineLevel="1" x14ac:dyDescent="0.2">
      <c r="A2236" s="51">
        <v>44299</v>
      </c>
      <c r="B2236" s="164">
        <v>44299</v>
      </c>
      <c r="C2236" s="52">
        <v>538.9</v>
      </c>
      <c r="D2236" s="53" t="s">
        <v>77</v>
      </c>
      <c r="E2236" s="53" t="s">
        <v>153</v>
      </c>
      <c r="F2236" t="str">
        <f t="shared" ref="F2236:F2299" si="32">B2236&amp;C2236</f>
        <v>44299538,9</v>
      </c>
      <c r="G2236" t="s">
        <v>2206</v>
      </c>
      <c r="H2236" t="s">
        <v>2244</v>
      </c>
      <c r="I2236" t="s">
        <v>2209</v>
      </c>
    </row>
    <row r="2237" spans="1:9" hidden="1" outlineLevel="1" x14ac:dyDescent="0.2">
      <c r="A2237" s="51">
        <v>44299</v>
      </c>
      <c r="B2237" s="164">
        <v>44299</v>
      </c>
      <c r="C2237" s="52">
        <v>1854.85</v>
      </c>
      <c r="D2237" s="53" t="s">
        <v>72</v>
      </c>
      <c r="E2237" s="53" t="s">
        <v>156</v>
      </c>
      <c r="F2237" t="str">
        <f t="shared" si="32"/>
        <v>442991854,85</v>
      </c>
      <c r="G2237" t="s">
        <v>2206</v>
      </c>
      <c r="H2237" t="s">
        <v>2244</v>
      </c>
      <c r="I2237" t="s">
        <v>2209</v>
      </c>
    </row>
    <row r="2238" spans="1:9" hidden="1" outlineLevel="1" x14ac:dyDescent="0.2">
      <c r="A2238" s="51">
        <v>44299</v>
      </c>
      <c r="B2238" s="164">
        <v>44299</v>
      </c>
      <c r="C2238" s="52">
        <v>34620.1</v>
      </c>
      <c r="D2238" s="53" t="s">
        <v>72</v>
      </c>
      <c r="E2238" s="53" t="s">
        <v>154</v>
      </c>
      <c r="F2238" t="str">
        <f t="shared" si="32"/>
        <v>4429934620,1</v>
      </c>
      <c r="G2238" t="s">
        <v>2206</v>
      </c>
      <c r="H2238" t="s">
        <v>2244</v>
      </c>
      <c r="I2238" t="s">
        <v>2209</v>
      </c>
    </row>
    <row r="2239" spans="1:9" hidden="1" outlineLevel="1" x14ac:dyDescent="0.2">
      <c r="A2239" s="51">
        <v>44299</v>
      </c>
      <c r="B2239" s="164">
        <v>44299</v>
      </c>
      <c r="C2239" s="52">
        <v>100000</v>
      </c>
      <c r="D2239" s="53" t="s">
        <v>28</v>
      </c>
      <c r="E2239" s="53" t="s">
        <v>949</v>
      </c>
      <c r="F2239" t="str">
        <f t="shared" si="32"/>
        <v>44299100000</v>
      </c>
      <c r="G2239" t="s">
        <v>2236</v>
      </c>
      <c r="H2239" t="s">
        <v>2248</v>
      </c>
      <c r="I2239" t="s">
        <v>2236</v>
      </c>
    </row>
    <row r="2240" spans="1:9" hidden="1" outlineLevel="1" x14ac:dyDescent="0.2">
      <c r="A2240" s="51">
        <v>44299</v>
      </c>
      <c r="B2240" s="164">
        <v>44299</v>
      </c>
      <c r="C2240" s="52">
        <v>60000</v>
      </c>
      <c r="D2240" s="53" t="s">
        <v>32</v>
      </c>
      <c r="E2240" s="53" t="s">
        <v>926</v>
      </c>
      <c r="F2240" t="str">
        <f t="shared" si="32"/>
        <v>4429960000</v>
      </c>
      <c r="G2240" t="s">
        <v>2222</v>
      </c>
      <c r="H2240" t="s">
        <v>2248</v>
      </c>
      <c r="I2240" t="s">
        <v>2269</v>
      </c>
    </row>
    <row r="2241" spans="1:9" hidden="1" outlineLevel="1" x14ac:dyDescent="0.2">
      <c r="A2241" s="51">
        <v>44298</v>
      </c>
      <c r="B2241" s="164">
        <v>44298</v>
      </c>
      <c r="C2241" s="52">
        <v>6489.68</v>
      </c>
      <c r="D2241" s="53" t="s">
        <v>7</v>
      </c>
      <c r="E2241" s="53" t="s">
        <v>950</v>
      </c>
      <c r="F2241" t="str">
        <f t="shared" si="32"/>
        <v>442986489,68</v>
      </c>
      <c r="G2241" t="s">
        <v>2426</v>
      </c>
      <c r="H2241" t="s">
        <v>2248</v>
      </c>
      <c r="I2241" t="s">
        <v>2427</v>
      </c>
    </row>
    <row r="2242" spans="1:9" hidden="1" outlineLevel="1" x14ac:dyDescent="0.2">
      <c r="A2242" s="51">
        <v>44298</v>
      </c>
      <c r="B2242" s="164">
        <v>44298</v>
      </c>
      <c r="C2242" s="52">
        <v>11710</v>
      </c>
      <c r="D2242" s="53" t="s">
        <v>7</v>
      </c>
      <c r="E2242" s="53" t="s">
        <v>951</v>
      </c>
      <c r="F2242" t="str">
        <f t="shared" si="32"/>
        <v>4429811710</v>
      </c>
      <c r="G2242" t="s">
        <v>2238</v>
      </c>
      <c r="H2242" t="s">
        <v>2246</v>
      </c>
      <c r="I2242" t="s">
        <v>2266</v>
      </c>
    </row>
    <row r="2243" spans="1:9" hidden="1" outlineLevel="1" x14ac:dyDescent="0.2">
      <c r="A2243" s="51">
        <v>44298</v>
      </c>
      <c r="B2243" s="164">
        <v>44298</v>
      </c>
      <c r="C2243" s="52">
        <v>14800</v>
      </c>
      <c r="D2243" s="53" t="s">
        <v>5</v>
      </c>
      <c r="E2243" s="53" t="s">
        <v>952</v>
      </c>
      <c r="F2243" t="str">
        <f t="shared" si="32"/>
        <v>4429814800</v>
      </c>
      <c r="G2243" t="s">
        <v>2201</v>
      </c>
      <c r="H2243" t="s">
        <v>2248</v>
      </c>
      <c r="I2243" t="s">
        <v>2265</v>
      </c>
    </row>
    <row r="2244" spans="1:9" hidden="1" outlineLevel="1" x14ac:dyDescent="0.2">
      <c r="A2244" s="51">
        <v>44295</v>
      </c>
      <c r="B2244" s="164">
        <v>44295</v>
      </c>
      <c r="C2244" s="52">
        <v>7000</v>
      </c>
      <c r="D2244" s="53" t="s">
        <v>17</v>
      </c>
      <c r="E2244" s="53" t="s">
        <v>953</v>
      </c>
      <c r="F2244" t="str">
        <f t="shared" si="32"/>
        <v>442957000</v>
      </c>
      <c r="G2244" t="s">
        <v>2240</v>
      </c>
      <c r="H2244" t="s">
        <v>2248</v>
      </c>
      <c r="I2244" t="s">
        <v>2267</v>
      </c>
    </row>
    <row r="2245" spans="1:9" hidden="1" outlineLevel="1" x14ac:dyDescent="0.2">
      <c r="A2245" s="51">
        <v>44295</v>
      </c>
      <c r="B2245" s="164">
        <v>44295</v>
      </c>
      <c r="C2245" s="52">
        <v>1354.6</v>
      </c>
      <c r="D2245" s="53" t="s">
        <v>440</v>
      </c>
      <c r="E2245" s="53" t="s">
        <v>432</v>
      </c>
      <c r="F2245" t="str">
        <f t="shared" si="32"/>
        <v>442951354,6</v>
      </c>
      <c r="G2245" t="s">
        <v>2208</v>
      </c>
      <c r="H2245" t="s">
        <v>2245</v>
      </c>
      <c r="I2245" t="s">
        <v>2213</v>
      </c>
    </row>
    <row r="2246" spans="1:9" hidden="1" outlineLevel="1" x14ac:dyDescent="0.2">
      <c r="A2246" s="51">
        <v>44294</v>
      </c>
      <c r="B2246" s="164">
        <v>44294</v>
      </c>
      <c r="C2246" s="52">
        <v>30000</v>
      </c>
      <c r="D2246" s="53" t="s">
        <v>7</v>
      </c>
      <c r="E2246" s="53" t="s">
        <v>954</v>
      </c>
      <c r="F2246" t="str">
        <f t="shared" si="32"/>
        <v>4429430000</v>
      </c>
      <c r="G2246" t="s">
        <v>2238</v>
      </c>
      <c r="H2246" t="s">
        <v>2246</v>
      </c>
      <c r="I2246" t="s">
        <v>2266</v>
      </c>
    </row>
    <row r="2247" spans="1:9" hidden="1" outlineLevel="1" x14ac:dyDescent="0.2">
      <c r="A2247" s="51">
        <v>44294</v>
      </c>
      <c r="B2247" s="164">
        <v>44294</v>
      </c>
      <c r="C2247" s="52">
        <v>1109.5999999999999</v>
      </c>
      <c r="D2247" s="53" t="s">
        <v>955</v>
      </c>
      <c r="E2247" s="53" t="s">
        <v>432</v>
      </c>
      <c r="F2247" t="str">
        <f t="shared" si="32"/>
        <v>442941109,6</v>
      </c>
      <c r="G2247" t="s">
        <v>2208</v>
      </c>
      <c r="H2247" t="s">
        <v>2245</v>
      </c>
      <c r="I2247" t="s">
        <v>2213</v>
      </c>
    </row>
    <row r="2248" spans="1:9" hidden="1" outlineLevel="1" x14ac:dyDescent="0.2">
      <c r="A2248" s="51">
        <v>44294</v>
      </c>
      <c r="B2248" s="164">
        <v>44294</v>
      </c>
      <c r="C2248" s="52">
        <v>100000</v>
      </c>
      <c r="D2248" s="53" t="s">
        <v>28</v>
      </c>
      <c r="E2248" s="53" t="s">
        <v>949</v>
      </c>
      <c r="F2248" t="str">
        <f t="shared" si="32"/>
        <v>44294100000</v>
      </c>
      <c r="G2248" t="s">
        <v>2236</v>
      </c>
      <c r="H2248" t="s">
        <v>2248</v>
      </c>
      <c r="I2248" t="s">
        <v>2236</v>
      </c>
    </row>
    <row r="2249" spans="1:9" hidden="1" outlineLevel="1" x14ac:dyDescent="0.2">
      <c r="A2249" s="51">
        <v>44294</v>
      </c>
      <c r="B2249" s="164">
        <v>44294</v>
      </c>
      <c r="C2249" s="52">
        <v>120000</v>
      </c>
      <c r="D2249" s="53" t="s">
        <v>32</v>
      </c>
      <c r="E2249" s="53" t="s">
        <v>926</v>
      </c>
      <c r="F2249" t="str">
        <f t="shared" si="32"/>
        <v>44294120000</v>
      </c>
      <c r="G2249" t="s">
        <v>2222</v>
      </c>
      <c r="H2249" t="s">
        <v>2248</v>
      </c>
      <c r="I2249" t="s">
        <v>2269</v>
      </c>
    </row>
    <row r="2250" spans="1:9" hidden="1" outlineLevel="1" x14ac:dyDescent="0.2">
      <c r="A2250" s="51">
        <v>44294</v>
      </c>
      <c r="B2250" s="164">
        <v>44294</v>
      </c>
      <c r="C2250" s="52">
        <v>450</v>
      </c>
      <c r="D2250" s="53" t="s">
        <v>7</v>
      </c>
      <c r="E2250" s="53" t="s">
        <v>956</v>
      </c>
      <c r="F2250" t="str">
        <f t="shared" si="32"/>
        <v>44294450</v>
      </c>
      <c r="G2250" t="s">
        <v>2204</v>
      </c>
      <c r="H2250" t="s">
        <v>2248</v>
      </c>
      <c r="I2250" t="s">
        <v>2262</v>
      </c>
    </row>
    <row r="2251" spans="1:9" hidden="1" outlineLevel="1" x14ac:dyDescent="0.2">
      <c r="A2251" s="51">
        <v>44294</v>
      </c>
      <c r="B2251" s="164">
        <v>44294</v>
      </c>
      <c r="C2251" s="52">
        <v>990.38</v>
      </c>
      <c r="D2251" s="53" t="s">
        <v>957</v>
      </c>
      <c r="E2251" s="53" t="s">
        <v>432</v>
      </c>
      <c r="F2251" t="str">
        <f t="shared" si="32"/>
        <v>44294990,38</v>
      </c>
      <c r="G2251" t="s">
        <v>2208</v>
      </c>
      <c r="H2251" t="s">
        <v>2245</v>
      </c>
      <c r="I2251" t="s">
        <v>2213</v>
      </c>
    </row>
    <row r="2252" spans="1:9" hidden="1" outlineLevel="1" x14ac:dyDescent="0.2">
      <c r="A2252" s="51">
        <v>44293</v>
      </c>
      <c r="B2252" s="164">
        <v>44293</v>
      </c>
      <c r="C2252" s="52">
        <v>100000</v>
      </c>
      <c r="D2252" s="53" t="s">
        <v>28</v>
      </c>
      <c r="E2252" s="53" t="s">
        <v>949</v>
      </c>
      <c r="F2252" t="str">
        <f t="shared" si="32"/>
        <v>44293100000</v>
      </c>
      <c r="G2252" t="s">
        <v>2236</v>
      </c>
      <c r="H2252" t="s">
        <v>2248</v>
      </c>
      <c r="I2252" t="s">
        <v>2236</v>
      </c>
    </row>
    <row r="2253" spans="1:9" hidden="1" outlineLevel="1" x14ac:dyDescent="0.2">
      <c r="A2253" s="51">
        <v>44292</v>
      </c>
      <c r="B2253" s="164">
        <v>44292</v>
      </c>
      <c r="C2253" s="52">
        <v>70000</v>
      </c>
      <c r="D2253" s="53" t="s">
        <v>306</v>
      </c>
      <c r="E2253" s="53" t="s">
        <v>958</v>
      </c>
      <c r="F2253" t="str">
        <f t="shared" si="32"/>
        <v>4429270000</v>
      </c>
      <c r="G2253" t="s">
        <v>2213</v>
      </c>
      <c r="H2253" t="s">
        <v>2248</v>
      </c>
      <c r="I2253" t="s">
        <v>2213</v>
      </c>
    </row>
    <row r="2254" spans="1:9" hidden="1" outlineLevel="1" x14ac:dyDescent="0.2">
      <c r="A2254" s="51">
        <v>44291</v>
      </c>
      <c r="B2254" s="164">
        <v>44291</v>
      </c>
      <c r="C2254" s="52">
        <v>6106.38</v>
      </c>
      <c r="D2254" s="53" t="s">
        <v>498</v>
      </c>
      <c r="E2254" s="53" t="s">
        <v>959</v>
      </c>
      <c r="F2254" t="str">
        <f t="shared" si="32"/>
        <v>442916106,38</v>
      </c>
      <c r="G2254" t="s">
        <v>2221</v>
      </c>
      <c r="H2254" t="s">
        <v>2248</v>
      </c>
      <c r="I2254" t="s">
        <v>2267</v>
      </c>
    </row>
    <row r="2255" spans="1:9" hidden="1" outlineLevel="1" x14ac:dyDescent="0.2">
      <c r="A2255" s="51">
        <v>44291</v>
      </c>
      <c r="B2255" s="164">
        <v>44291</v>
      </c>
      <c r="C2255" s="52">
        <v>15000</v>
      </c>
      <c r="D2255" s="53" t="s">
        <v>131</v>
      </c>
      <c r="E2255" s="53" t="s">
        <v>960</v>
      </c>
      <c r="F2255" t="str">
        <f t="shared" si="32"/>
        <v>4429115000</v>
      </c>
      <c r="G2255" t="s">
        <v>2234</v>
      </c>
      <c r="H2255" t="s">
        <v>2248</v>
      </c>
      <c r="I2255" t="s">
        <v>2271</v>
      </c>
    </row>
    <row r="2256" spans="1:9" hidden="1" outlineLevel="1" x14ac:dyDescent="0.2">
      <c r="A2256" s="51">
        <v>44291</v>
      </c>
      <c r="B2256" s="164">
        <v>44291</v>
      </c>
      <c r="C2256" s="52">
        <v>120000</v>
      </c>
      <c r="D2256" s="53" t="s">
        <v>28</v>
      </c>
      <c r="E2256" s="53" t="s">
        <v>961</v>
      </c>
      <c r="F2256" t="str">
        <f t="shared" si="32"/>
        <v>44291120000</v>
      </c>
      <c r="G2256" t="s">
        <v>2236</v>
      </c>
      <c r="H2256" t="s">
        <v>2248</v>
      </c>
      <c r="I2256" t="s">
        <v>2236</v>
      </c>
    </row>
    <row r="2257" spans="1:9" hidden="1" outlineLevel="1" x14ac:dyDescent="0.2">
      <c r="A2257" s="51">
        <v>44291</v>
      </c>
      <c r="B2257" s="164">
        <v>44291</v>
      </c>
      <c r="C2257" s="52">
        <v>65000</v>
      </c>
      <c r="D2257" s="53" t="s">
        <v>358</v>
      </c>
      <c r="E2257" s="53" t="s">
        <v>962</v>
      </c>
      <c r="F2257" t="str">
        <f t="shared" si="32"/>
        <v>4429165000</v>
      </c>
      <c r="G2257" t="s">
        <v>2203</v>
      </c>
      <c r="H2257" t="s">
        <v>2248</v>
      </c>
      <c r="I2257" t="s">
        <v>2273</v>
      </c>
    </row>
    <row r="2258" spans="1:9" hidden="1" outlineLevel="1" x14ac:dyDescent="0.2">
      <c r="A2258" s="51">
        <v>44288</v>
      </c>
      <c r="B2258" s="164">
        <v>44288</v>
      </c>
      <c r="C2258" s="52">
        <v>79000</v>
      </c>
      <c r="D2258" s="53" t="s">
        <v>963</v>
      </c>
      <c r="E2258" s="53" t="s">
        <v>964</v>
      </c>
      <c r="F2258" t="str">
        <f t="shared" si="32"/>
        <v>4428879000</v>
      </c>
      <c r="G2258" t="s">
        <v>2229</v>
      </c>
      <c r="H2258" t="s">
        <v>2276</v>
      </c>
      <c r="I2258" t="s">
        <v>2276</v>
      </c>
    </row>
    <row r="2259" spans="1:9" hidden="1" outlineLevel="1" x14ac:dyDescent="0.2">
      <c r="A2259" s="51">
        <v>44288</v>
      </c>
      <c r="B2259" s="164">
        <v>44288</v>
      </c>
      <c r="C2259" s="52">
        <v>36004</v>
      </c>
      <c r="D2259" s="53" t="s">
        <v>309</v>
      </c>
      <c r="E2259" s="53" t="s">
        <v>965</v>
      </c>
      <c r="F2259" t="str">
        <f t="shared" si="32"/>
        <v>4428836004</v>
      </c>
      <c r="G2259" t="s">
        <v>2209</v>
      </c>
      <c r="H2259" t="s">
        <v>2244</v>
      </c>
      <c r="I2259" t="s">
        <v>2209</v>
      </c>
    </row>
    <row r="2260" spans="1:9" hidden="1" outlineLevel="1" x14ac:dyDescent="0.2">
      <c r="A2260" s="51">
        <v>44287</v>
      </c>
      <c r="B2260" s="164">
        <v>44287</v>
      </c>
      <c r="C2260" s="52">
        <v>99353</v>
      </c>
      <c r="D2260" s="53" t="s">
        <v>7</v>
      </c>
      <c r="E2260" s="53" t="s">
        <v>966</v>
      </c>
      <c r="F2260" t="str">
        <f t="shared" si="32"/>
        <v>4428799353</v>
      </c>
      <c r="G2260" t="s">
        <v>2209</v>
      </c>
      <c r="H2260" t="s">
        <v>2244</v>
      </c>
      <c r="I2260" t="s">
        <v>2209</v>
      </c>
    </row>
    <row r="2261" spans="1:9" hidden="1" outlineLevel="1" x14ac:dyDescent="0.2">
      <c r="A2261" s="51">
        <v>44287</v>
      </c>
      <c r="B2261" s="164">
        <v>44287</v>
      </c>
      <c r="C2261" s="52">
        <v>34092</v>
      </c>
      <c r="D2261" s="53" t="s">
        <v>72</v>
      </c>
      <c r="E2261" s="53" t="s">
        <v>967</v>
      </c>
      <c r="F2261" t="str">
        <f t="shared" si="32"/>
        <v>4428734092</v>
      </c>
      <c r="G2261" t="s">
        <v>2205</v>
      </c>
      <c r="H2261" t="s">
        <v>2244</v>
      </c>
      <c r="I2261" t="s">
        <v>2209</v>
      </c>
    </row>
    <row r="2262" spans="1:9" hidden="1" outlineLevel="1" x14ac:dyDescent="0.2">
      <c r="A2262" s="51">
        <v>44287</v>
      </c>
      <c r="B2262" s="164">
        <v>44287</v>
      </c>
      <c r="C2262" s="52">
        <v>185000</v>
      </c>
      <c r="D2262" s="53" t="s">
        <v>32</v>
      </c>
      <c r="E2262" s="53" t="s">
        <v>968</v>
      </c>
      <c r="F2262" t="str">
        <f t="shared" si="32"/>
        <v>44287185000</v>
      </c>
      <c r="G2262" t="s">
        <v>2222</v>
      </c>
      <c r="H2262" t="s">
        <v>2248</v>
      </c>
      <c r="I2262" t="s">
        <v>2269</v>
      </c>
    </row>
    <row r="2263" spans="1:9" hidden="1" outlineLevel="1" x14ac:dyDescent="0.2">
      <c r="A2263" s="51">
        <v>44287</v>
      </c>
      <c r="B2263" s="164">
        <v>44287</v>
      </c>
      <c r="C2263" s="52">
        <v>15000</v>
      </c>
      <c r="D2263" s="53" t="s">
        <v>54</v>
      </c>
      <c r="E2263" s="53" t="s">
        <v>969</v>
      </c>
      <c r="F2263" t="str">
        <f t="shared" si="32"/>
        <v>4428715000</v>
      </c>
      <c r="G2263" t="s">
        <v>2228</v>
      </c>
      <c r="H2263" t="s">
        <v>2276</v>
      </c>
      <c r="I2263" t="s">
        <v>2276</v>
      </c>
    </row>
    <row r="2264" spans="1:9" hidden="1" outlineLevel="1" x14ac:dyDescent="0.2">
      <c r="A2264" s="51">
        <v>44287</v>
      </c>
      <c r="B2264" s="164">
        <v>44287</v>
      </c>
      <c r="C2264" s="52">
        <v>990</v>
      </c>
      <c r="D2264" s="53" t="s">
        <v>7</v>
      </c>
      <c r="E2264" s="53" t="s">
        <v>970</v>
      </c>
      <c r="F2264" t="str">
        <f t="shared" si="32"/>
        <v>44287990</v>
      </c>
      <c r="G2264" t="s">
        <v>2204</v>
      </c>
      <c r="H2264" t="s">
        <v>2248</v>
      </c>
      <c r="I2264" t="s">
        <v>2262</v>
      </c>
    </row>
    <row r="2265" spans="1:9" hidden="1" outlineLevel="1" x14ac:dyDescent="0.2">
      <c r="A2265" s="51">
        <v>44287</v>
      </c>
      <c r="B2265" s="164">
        <v>44287</v>
      </c>
      <c r="C2265" s="52">
        <v>397.41</v>
      </c>
      <c r="D2265" s="53" t="s">
        <v>7</v>
      </c>
      <c r="E2265" s="53" t="s">
        <v>971</v>
      </c>
      <c r="F2265" t="str">
        <f t="shared" si="32"/>
        <v>44287397,41</v>
      </c>
      <c r="G2265" t="s">
        <v>2204</v>
      </c>
      <c r="H2265" t="s">
        <v>2248</v>
      </c>
      <c r="I2265" t="s">
        <v>2262</v>
      </c>
    </row>
    <row r="2266" spans="1:9" hidden="1" outlineLevel="1" x14ac:dyDescent="0.2">
      <c r="A2266" s="51">
        <v>44287</v>
      </c>
      <c r="B2266" s="164">
        <v>44287</v>
      </c>
      <c r="C2266" s="52">
        <v>60000</v>
      </c>
      <c r="D2266" s="53" t="s">
        <v>21</v>
      </c>
      <c r="E2266" s="53" t="s">
        <v>903</v>
      </c>
      <c r="F2266" t="str">
        <f t="shared" si="32"/>
        <v>4428760000</v>
      </c>
      <c r="G2266" t="s">
        <v>2235</v>
      </c>
      <c r="H2266" t="s">
        <v>2248</v>
      </c>
      <c r="I2266" t="s">
        <v>2235</v>
      </c>
    </row>
    <row r="2267" spans="1:9" hidden="1" outlineLevel="1" x14ac:dyDescent="0.2">
      <c r="A2267" s="51">
        <v>44287</v>
      </c>
      <c r="B2267" s="164">
        <v>44287</v>
      </c>
      <c r="C2267" s="52">
        <v>302148.40000000002</v>
      </c>
      <c r="D2267" s="53" t="s">
        <v>28</v>
      </c>
      <c r="E2267" s="53" t="s">
        <v>972</v>
      </c>
      <c r="F2267" t="str">
        <f t="shared" si="32"/>
        <v>44287302148,4</v>
      </c>
      <c r="G2267" t="s">
        <v>2236</v>
      </c>
      <c r="H2267" t="s">
        <v>2248</v>
      </c>
      <c r="I2267" t="s">
        <v>2236</v>
      </c>
    </row>
    <row r="2268" spans="1:9" hidden="1" outlineLevel="1" x14ac:dyDescent="0.2">
      <c r="A2268" s="51">
        <v>44287</v>
      </c>
      <c r="B2268" s="164">
        <v>44287</v>
      </c>
      <c r="C2268" s="52">
        <v>45000</v>
      </c>
      <c r="D2268" s="53" t="s">
        <v>14</v>
      </c>
      <c r="E2268" s="53" t="s">
        <v>973</v>
      </c>
      <c r="F2268" t="str">
        <f t="shared" si="32"/>
        <v>4428745000</v>
      </c>
      <c r="G2268" t="s">
        <v>2201</v>
      </c>
      <c r="H2268" t="s">
        <v>2248</v>
      </c>
      <c r="I2268" t="s">
        <v>2265</v>
      </c>
    </row>
    <row r="2269" spans="1:9" hidden="1" outlineLevel="1" x14ac:dyDescent="0.2">
      <c r="A2269" s="51">
        <v>44286</v>
      </c>
      <c r="B2269" s="164">
        <v>44286</v>
      </c>
      <c r="C2269" s="52">
        <v>2050</v>
      </c>
      <c r="D2269" s="53" t="s">
        <v>7</v>
      </c>
      <c r="E2269" s="53" t="s">
        <v>974</v>
      </c>
      <c r="F2269" t="str">
        <f t="shared" si="32"/>
        <v>442862050</v>
      </c>
      <c r="G2269" t="s">
        <v>2204</v>
      </c>
      <c r="H2269" t="s">
        <v>2248</v>
      </c>
      <c r="I2269" t="s">
        <v>2262</v>
      </c>
    </row>
    <row r="2270" spans="1:9" hidden="1" outlineLevel="1" x14ac:dyDescent="0.2">
      <c r="A2270" s="51">
        <v>44286</v>
      </c>
      <c r="B2270" s="164">
        <v>44286</v>
      </c>
      <c r="C2270" s="52">
        <v>700</v>
      </c>
      <c r="D2270" s="53" t="s">
        <v>7</v>
      </c>
      <c r="E2270" s="53" t="s">
        <v>975</v>
      </c>
      <c r="F2270" t="str">
        <f t="shared" si="32"/>
        <v>44286700</v>
      </c>
      <c r="G2270" t="s">
        <v>2204</v>
      </c>
      <c r="H2270" t="s">
        <v>2248</v>
      </c>
      <c r="I2270" t="s">
        <v>2262</v>
      </c>
    </row>
    <row r="2271" spans="1:9" hidden="1" outlineLevel="1" x14ac:dyDescent="0.2">
      <c r="A2271" s="51">
        <v>44285</v>
      </c>
      <c r="B2271" s="164">
        <v>44285</v>
      </c>
      <c r="C2271" s="52">
        <v>40701.120000000003</v>
      </c>
      <c r="D2271" s="53" t="s">
        <v>976</v>
      </c>
      <c r="E2271" s="53" t="s">
        <v>977</v>
      </c>
      <c r="F2271" t="str">
        <f t="shared" si="32"/>
        <v>4428540701,12</v>
      </c>
      <c r="G2271" t="s">
        <v>2229</v>
      </c>
      <c r="H2271" t="s">
        <v>2276</v>
      </c>
      <c r="I2271" t="s">
        <v>2276</v>
      </c>
    </row>
    <row r="2272" spans="1:9" hidden="1" outlineLevel="1" x14ac:dyDescent="0.2">
      <c r="A2272" s="51">
        <v>44282</v>
      </c>
      <c r="B2272" s="164">
        <v>44282</v>
      </c>
      <c r="C2272" s="52">
        <v>1705</v>
      </c>
      <c r="D2272" s="53" t="s">
        <v>7</v>
      </c>
      <c r="E2272" s="53" t="s">
        <v>978</v>
      </c>
      <c r="F2272" t="str">
        <f t="shared" si="32"/>
        <v>442821705</v>
      </c>
      <c r="G2272" t="s">
        <v>2238</v>
      </c>
      <c r="H2272" t="s">
        <v>2246</v>
      </c>
      <c r="I2272" t="s">
        <v>2266</v>
      </c>
    </row>
    <row r="2273" spans="1:9" hidden="1" outlineLevel="1" x14ac:dyDescent="0.2">
      <c r="A2273" s="51">
        <v>44281</v>
      </c>
      <c r="B2273" s="164">
        <v>44281</v>
      </c>
      <c r="C2273" s="52">
        <v>60000</v>
      </c>
      <c r="D2273" s="53" t="s">
        <v>28</v>
      </c>
      <c r="E2273" s="53" t="s">
        <v>979</v>
      </c>
      <c r="F2273" t="str">
        <f t="shared" si="32"/>
        <v>4428160000</v>
      </c>
      <c r="G2273" t="s">
        <v>2236</v>
      </c>
      <c r="H2273" t="s">
        <v>2248</v>
      </c>
      <c r="I2273" t="s">
        <v>2236</v>
      </c>
    </row>
    <row r="2274" spans="1:9" hidden="1" outlineLevel="1" x14ac:dyDescent="0.2">
      <c r="A2274" s="51">
        <v>44281</v>
      </c>
      <c r="B2274" s="164">
        <v>44281</v>
      </c>
      <c r="C2274" s="52">
        <v>5000</v>
      </c>
      <c r="D2274" s="53" t="s">
        <v>47</v>
      </c>
      <c r="E2274" s="53" t="s">
        <v>980</v>
      </c>
      <c r="F2274" t="str">
        <f t="shared" si="32"/>
        <v>442815000</v>
      </c>
      <c r="G2274" t="s">
        <v>2224</v>
      </c>
      <c r="H2274" t="s">
        <v>2248</v>
      </c>
      <c r="I2274" t="s">
        <v>2427</v>
      </c>
    </row>
    <row r="2275" spans="1:9" hidden="1" outlineLevel="1" x14ac:dyDescent="0.2">
      <c r="A2275" s="51">
        <v>44278</v>
      </c>
      <c r="B2275" s="164">
        <v>44278</v>
      </c>
      <c r="C2275" s="52">
        <v>1331</v>
      </c>
      <c r="D2275" s="53" t="s">
        <v>891</v>
      </c>
      <c r="E2275" s="53" t="s">
        <v>432</v>
      </c>
      <c r="F2275" t="str">
        <f t="shared" si="32"/>
        <v>442781331</v>
      </c>
      <c r="G2275" t="s">
        <v>2208</v>
      </c>
      <c r="H2275" t="s">
        <v>2245</v>
      </c>
      <c r="I2275" t="s">
        <v>2213</v>
      </c>
    </row>
    <row r="2276" spans="1:9" hidden="1" outlineLevel="1" x14ac:dyDescent="0.2">
      <c r="A2276" s="51">
        <v>44278</v>
      </c>
      <c r="B2276" s="164">
        <v>44278</v>
      </c>
      <c r="C2276" s="52">
        <v>40000</v>
      </c>
      <c r="D2276" s="53" t="s">
        <v>32</v>
      </c>
      <c r="E2276" s="53" t="s">
        <v>968</v>
      </c>
      <c r="F2276" t="str">
        <f t="shared" si="32"/>
        <v>4427840000</v>
      </c>
      <c r="G2276" t="s">
        <v>2222</v>
      </c>
      <c r="H2276" t="s">
        <v>2248</v>
      </c>
      <c r="I2276" t="s">
        <v>2269</v>
      </c>
    </row>
    <row r="2277" spans="1:9" hidden="1" outlineLevel="1" x14ac:dyDescent="0.2">
      <c r="A2277" s="51">
        <v>44278</v>
      </c>
      <c r="B2277" s="164">
        <v>44278</v>
      </c>
      <c r="C2277" s="52">
        <v>60000</v>
      </c>
      <c r="D2277" s="53" t="s">
        <v>28</v>
      </c>
      <c r="E2277" s="53" t="s">
        <v>979</v>
      </c>
      <c r="F2277" t="str">
        <f t="shared" si="32"/>
        <v>4427860000</v>
      </c>
      <c r="G2277" t="s">
        <v>2236</v>
      </c>
      <c r="H2277" t="s">
        <v>2248</v>
      </c>
      <c r="I2277" t="s">
        <v>2236</v>
      </c>
    </row>
    <row r="2278" spans="1:9" hidden="1" outlineLevel="1" x14ac:dyDescent="0.2">
      <c r="A2278" s="51">
        <v>44277</v>
      </c>
      <c r="B2278" s="164">
        <v>44277</v>
      </c>
      <c r="C2278" s="52">
        <v>1500</v>
      </c>
      <c r="D2278" s="53" t="s">
        <v>906</v>
      </c>
      <c r="E2278" s="53" t="s">
        <v>981</v>
      </c>
      <c r="F2278" t="str">
        <f t="shared" si="32"/>
        <v>442771500</v>
      </c>
      <c r="G2278" t="s">
        <v>2434</v>
      </c>
      <c r="H2278" t="s">
        <v>2244</v>
      </c>
      <c r="I2278" t="s">
        <v>2209</v>
      </c>
    </row>
    <row r="2279" spans="1:9" hidden="1" outlineLevel="1" x14ac:dyDescent="0.2">
      <c r="A2279" s="51">
        <v>44274</v>
      </c>
      <c r="B2279" s="164">
        <v>44274</v>
      </c>
      <c r="C2279" s="52">
        <v>6800</v>
      </c>
      <c r="D2279" s="53" t="s">
        <v>982</v>
      </c>
      <c r="E2279" s="53" t="s">
        <v>983</v>
      </c>
      <c r="F2279" t="str">
        <f t="shared" si="32"/>
        <v>442746800</v>
      </c>
      <c r="G2279" t="s">
        <v>2215</v>
      </c>
      <c r="H2279" t="s">
        <v>2244</v>
      </c>
      <c r="I2279" t="s">
        <v>2209</v>
      </c>
    </row>
    <row r="2280" spans="1:9" hidden="1" outlineLevel="1" x14ac:dyDescent="0.2">
      <c r="A2280" s="51">
        <v>44274</v>
      </c>
      <c r="B2280" s="164">
        <v>44274</v>
      </c>
      <c r="C2280" s="52">
        <v>35000</v>
      </c>
      <c r="D2280" s="53" t="s">
        <v>32</v>
      </c>
      <c r="E2280" s="53" t="s">
        <v>968</v>
      </c>
      <c r="F2280" t="str">
        <f t="shared" si="32"/>
        <v>4427435000</v>
      </c>
      <c r="G2280" t="s">
        <v>2222</v>
      </c>
      <c r="H2280" t="s">
        <v>2248</v>
      </c>
      <c r="I2280" t="s">
        <v>2269</v>
      </c>
    </row>
    <row r="2281" spans="1:9" hidden="1" outlineLevel="1" x14ac:dyDescent="0.2">
      <c r="A2281" s="51">
        <v>44274</v>
      </c>
      <c r="B2281" s="164">
        <v>44274</v>
      </c>
      <c r="C2281" s="52">
        <v>70000</v>
      </c>
      <c r="D2281" s="53" t="s">
        <v>28</v>
      </c>
      <c r="E2281" s="53" t="s">
        <v>984</v>
      </c>
      <c r="F2281" t="str">
        <f t="shared" si="32"/>
        <v>4427470000</v>
      </c>
      <c r="G2281" t="s">
        <v>2236</v>
      </c>
      <c r="H2281" t="s">
        <v>2248</v>
      </c>
      <c r="I2281" t="s">
        <v>2236</v>
      </c>
    </row>
    <row r="2282" spans="1:9" hidden="1" outlineLevel="1" x14ac:dyDescent="0.2">
      <c r="A2282" s="51">
        <v>44273</v>
      </c>
      <c r="B2282" s="164">
        <v>44273</v>
      </c>
      <c r="C2282" s="52">
        <v>60000</v>
      </c>
      <c r="D2282" s="53" t="s">
        <v>28</v>
      </c>
      <c r="E2282" s="53" t="s">
        <v>979</v>
      </c>
      <c r="F2282" t="str">
        <f t="shared" si="32"/>
        <v>4427360000</v>
      </c>
      <c r="G2282" t="s">
        <v>2236</v>
      </c>
      <c r="H2282" t="s">
        <v>2248</v>
      </c>
      <c r="I2282" t="s">
        <v>2236</v>
      </c>
    </row>
    <row r="2283" spans="1:9" hidden="1" outlineLevel="1" x14ac:dyDescent="0.2">
      <c r="A2283" s="51">
        <v>44271</v>
      </c>
      <c r="B2283" s="164">
        <v>44271</v>
      </c>
      <c r="C2283" s="52">
        <v>30000</v>
      </c>
      <c r="D2283" s="53" t="s">
        <v>906</v>
      </c>
      <c r="E2283" s="53" t="s">
        <v>985</v>
      </c>
      <c r="F2283" t="str">
        <f t="shared" si="32"/>
        <v>4427130000</v>
      </c>
      <c r="G2283" t="s">
        <v>2209</v>
      </c>
      <c r="H2283" t="s">
        <v>2244</v>
      </c>
      <c r="I2283" t="s">
        <v>2209</v>
      </c>
    </row>
    <row r="2284" spans="1:9" hidden="1" outlineLevel="1" x14ac:dyDescent="0.2">
      <c r="A2284" s="51">
        <v>44271</v>
      </c>
      <c r="B2284" s="164">
        <v>44271</v>
      </c>
      <c r="C2284" s="52">
        <v>17025</v>
      </c>
      <c r="D2284" s="53" t="s">
        <v>8</v>
      </c>
      <c r="E2284" s="53" t="s">
        <v>986</v>
      </c>
      <c r="F2284" t="str">
        <f t="shared" si="32"/>
        <v>4427117025</v>
      </c>
      <c r="G2284" t="s">
        <v>2284</v>
      </c>
      <c r="H2284" t="s">
        <v>2248</v>
      </c>
      <c r="I2284" t="s">
        <v>2271</v>
      </c>
    </row>
    <row r="2285" spans="1:9" hidden="1" outlineLevel="1" x14ac:dyDescent="0.2">
      <c r="A2285" s="51">
        <v>44271</v>
      </c>
      <c r="B2285" s="164">
        <v>44271</v>
      </c>
      <c r="C2285" s="52">
        <v>3094.07</v>
      </c>
      <c r="D2285" s="53" t="s">
        <v>987</v>
      </c>
      <c r="E2285" s="53" t="s">
        <v>432</v>
      </c>
      <c r="F2285" t="str">
        <f t="shared" si="32"/>
        <v>442713094,07</v>
      </c>
      <c r="G2285" t="s">
        <v>2208</v>
      </c>
      <c r="H2285" t="s">
        <v>2245</v>
      </c>
      <c r="I2285" t="s">
        <v>2213</v>
      </c>
    </row>
    <row r="2286" spans="1:9" hidden="1" outlineLevel="1" x14ac:dyDescent="0.2">
      <c r="A2286" s="51">
        <v>44270</v>
      </c>
      <c r="B2286" s="165">
        <v>44270</v>
      </c>
      <c r="C2286" s="52">
        <v>5100</v>
      </c>
      <c r="D2286" s="53" t="s">
        <v>7</v>
      </c>
      <c r="E2286" s="53" t="s">
        <v>988</v>
      </c>
      <c r="F2286" t="str">
        <f t="shared" si="32"/>
        <v>442705100</v>
      </c>
      <c r="G2286" t="s">
        <v>2434</v>
      </c>
      <c r="H2286" t="s">
        <v>2244</v>
      </c>
      <c r="I2286" t="s">
        <v>2209</v>
      </c>
    </row>
    <row r="2287" spans="1:9" hidden="1" outlineLevel="1" x14ac:dyDescent="0.2">
      <c r="A2287" s="51">
        <v>44270</v>
      </c>
      <c r="B2287" s="164">
        <v>44270</v>
      </c>
      <c r="C2287" s="52">
        <v>280</v>
      </c>
      <c r="D2287" s="53" t="s">
        <v>7</v>
      </c>
      <c r="E2287" s="53" t="s">
        <v>989</v>
      </c>
      <c r="F2287" t="str">
        <f t="shared" si="32"/>
        <v>44270280</v>
      </c>
      <c r="G2287" t="s">
        <v>2204</v>
      </c>
      <c r="H2287" t="s">
        <v>2248</v>
      </c>
      <c r="I2287" t="s">
        <v>2262</v>
      </c>
    </row>
    <row r="2288" spans="1:9" hidden="1" outlineLevel="1" x14ac:dyDescent="0.2">
      <c r="A2288" s="51">
        <v>44270</v>
      </c>
      <c r="B2288" s="164">
        <v>44270</v>
      </c>
      <c r="C2288" s="52">
        <v>70000</v>
      </c>
      <c r="D2288" s="53" t="s">
        <v>7</v>
      </c>
      <c r="E2288" s="53" t="s">
        <v>990</v>
      </c>
      <c r="F2288" t="str">
        <f t="shared" si="32"/>
        <v>4427070000</v>
      </c>
      <c r="G2288" t="s">
        <v>2209</v>
      </c>
      <c r="H2288" t="s">
        <v>2244</v>
      </c>
      <c r="I2288" t="s">
        <v>2209</v>
      </c>
    </row>
    <row r="2289" spans="1:9" hidden="1" outlineLevel="1" x14ac:dyDescent="0.2">
      <c r="A2289" s="51">
        <v>44270</v>
      </c>
      <c r="B2289" s="164">
        <v>44270</v>
      </c>
      <c r="C2289" s="52">
        <v>70000</v>
      </c>
      <c r="D2289" s="53" t="s">
        <v>28</v>
      </c>
      <c r="E2289" s="53" t="s">
        <v>984</v>
      </c>
      <c r="F2289" t="str">
        <f t="shared" si="32"/>
        <v>4427070000</v>
      </c>
      <c r="G2289" t="s">
        <v>2236</v>
      </c>
      <c r="H2289" t="s">
        <v>2248</v>
      </c>
      <c r="I2289" t="s">
        <v>2236</v>
      </c>
    </row>
    <row r="2290" spans="1:9" hidden="1" outlineLevel="1" x14ac:dyDescent="0.2">
      <c r="A2290" s="51">
        <v>44270</v>
      </c>
      <c r="B2290" s="164">
        <v>44270</v>
      </c>
      <c r="C2290" s="52">
        <v>20.399999999999999</v>
      </c>
      <c r="D2290" s="53" t="s">
        <v>7</v>
      </c>
      <c r="E2290" s="53" t="s">
        <v>991</v>
      </c>
      <c r="F2290" t="str">
        <f t="shared" si="32"/>
        <v>4427020,4</v>
      </c>
      <c r="G2290" t="s">
        <v>2204</v>
      </c>
      <c r="H2290" t="s">
        <v>2248</v>
      </c>
      <c r="I2290" t="s">
        <v>2262</v>
      </c>
    </row>
    <row r="2291" spans="1:9" hidden="1" outlineLevel="1" x14ac:dyDescent="0.2">
      <c r="A2291" s="51">
        <v>44267</v>
      </c>
      <c r="B2291" s="164">
        <v>44267</v>
      </c>
      <c r="C2291" s="52">
        <v>100000</v>
      </c>
      <c r="D2291" s="53" t="s">
        <v>28</v>
      </c>
      <c r="E2291" s="53" t="s">
        <v>992</v>
      </c>
      <c r="F2291" t="str">
        <f t="shared" si="32"/>
        <v>44267100000</v>
      </c>
      <c r="G2291" t="s">
        <v>2236</v>
      </c>
      <c r="H2291" t="s">
        <v>2248</v>
      </c>
      <c r="I2291" t="s">
        <v>2236</v>
      </c>
    </row>
    <row r="2292" spans="1:9" hidden="1" outlineLevel="1" x14ac:dyDescent="0.2">
      <c r="A2292" s="51">
        <v>44267</v>
      </c>
      <c r="B2292" s="164">
        <v>44267</v>
      </c>
      <c r="C2292" s="52">
        <v>60000</v>
      </c>
      <c r="D2292" s="53" t="s">
        <v>32</v>
      </c>
      <c r="E2292" s="53" t="s">
        <v>968</v>
      </c>
      <c r="F2292" t="str">
        <f t="shared" si="32"/>
        <v>4426760000</v>
      </c>
      <c r="G2292" t="s">
        <v>2222</v>
      </c>
      <c r="H2292" t="s">
        <v>2248</v>
      </c>
      <c r="I2292" t="s">
        <v>2269</v>
      </c>
    </row>
    <row r="2293" spans="1:9" hidden="1" outlineLevel="1" x14ac:dyDescent="0.2">
      <c r="A2293" s="51">
        <v>44266</v>
      </c>
      <c r="B2293" s="164">
        <v>44266</v>
      </c>
      <c r="C2293" s="52">
        <v>82000</v>
      </c>
      <c r="D2293" s="53" t="s">
        <v>28</v>
      </c>
      <c r="E2293" s="53" t="s">
        <v>993</v>
      </c>
      <c r="F2293" t="str">
        <f t="shared" si="32"/>
        <v>4426682000</v>
      </c>
      <c r="G2293" t="s">
        <v>2236</v>
      </c>
      <c r="H2293" t="s">
        <v>2248</v>
      </c>
      <c r="I2293" t="s">
        <v>2236</v>
      </c>
    </row>
    <row r="2294" spans="1:9" hidden="1" outlineLevel="1" x14ac:dyDescent="0.2">
      <c r="A2294" s="51">
        <v>44266</v>
      </c>
      <c r="B2294" s="164">
        <v>44266</v>
      </c>
      <c r="C2294" s="52">
        <v>92851.92</v>
      </c>
      <c r="D2294" s="53" t="s">
        <v>21</v>
      </c>
      <c r="E2294" s="53" t="s">
        <v>994</v>
      </c>
      <c r="F2294" t="str">
        <f t="shared" si="32"/>
        <v>4426692851,92</v>
      </c>
      <c r="G2294" t="s">
        <v>2235</v>
      </c>
      <c r="H2294" t="s">
        <v>2248</v>
      </c>
      <c r="I2294" t="s">
        <v>2235</v>
      </c>
    </row>
    <row r="2295" spans="1:9" hidden="1" outlineLevel="1" x14ac:dyDescent="0.2">
      <c r="A2295" s="51">
        <v>44266</v>
      </c>
      <c r="B2295" s="164">
        <v>44266</v>
      </c>
      <c r="C2295" s="52">
        <v>6909.19</v>
      </c>
      <c r="D2295" s="53" t="s">
        <v>7</v>
      </c>
      <c r="E2295" s="53" t="s">
        <v>995</v>
      </c>
      <c r="F2295" t="str">
        <f t="shared" si="32"/>
        <v>442666909,19</v>
      </c>
      <c r="G2295" t="s">
        <v>2426</v>
      </c>
      <c r="H2295" t="s">
        <v>2248</v>
      </c>
      <c r="I2295" t="s">
        <v>2427</v>
      </c>
    </row>
    <row r="2296" spans="1:9" hidden="1" outlineLevel="1" x14ac:dyDescent="0.2">
      <c r="A2296" s="51">
        <v>44266</v>
      </c>
      <c r="B2296" s="164">
        <v>44266</v>
      </c>
      <c r="C2296" s="52">
        <v>20000</v>
      </c>
      <c r="D2296" s="53" t="s">
        <v>17</v>
      </c>
      <c r="E2296" s="53" t="s">
        <v>996</v>
      </c>
      <c r="F2296" t="str">
        <f t="shared" si="32"/>
        <v>4426620000</v>
      </c>
      <c r="G2296" t="s">
        <v>2240</v>
      </c>
      <c r="H2296" t="s">
        <v>2248</v>
      </c>
      <c r="I2296" t="s">
        <v>2267</v>
      </c>
    </row>
    <row r="2297" spans="1:9" hidden="1" outlineLevel="1" x14ac:dyDescent="0.2">
      <c r="A2297" s="51">
        <v>44265</v>
      </c>
      <c r="B2297" s="164">
        <v>44265</v>
      </c>
      <c r="C2297" s="52">
        <v>40000</v>
      </c>
      <c r="D2297" s="53" t="s">
        <v>358</v>
      </c>
      <c r="E2297" s="53" t="s">
        <v>997</v>
      </c>
      <c r="F2297" t="str">
        <f t="shared" si="32"/>
        <v>4426540000</v>
      </c>
      <c r="G2297" t="s">
        <v>2203</v>
      </c>
      <c r="H2297" t="s">
        <v>2248</v>
      </c>
      <c r="I2297" t="s">
        <v>2273</v>
      </c>
    </row>
    <row r="2298" spans="1:9" hidden="1" outlineLevel="1" x14ac:dyDescent="0.2">
      <c r="A2298" s="51">
        <v>44265</v>
      </c>
      <c r="B2298" s="164">
        <v>44265</v>
      </c>
      <c r="C2298" s="52">
        <v>538.9</v>
      </c>
      <c r="D2298" s="53" t="s">
        <v>77</v>
      </c>
      <c r="E2298" s="53" t="s">
        <v>153</v>
      </c>
      <c r="F2298" t="str">
        <f t="shared" si="32"/>
        <v>44265538,9</v>
      </c>
      <c r="G2298" t="s">
        <v>2206</v>
      </c>
      <c r="H2298" t="s">
        <v>2244</v>
      </c>
      <c r="I2298" t="s">
        <v>2209</v>
      </c>
    </row>
    <row r="2299" spans="1:9" hidden="1" outlineLevel="1" x14ac:dyDescent="0.2">
      <c r="A2299" s="51">
        <v>44265</v>
      </c>
      <c r="B2299" s="164">
        <v>44265</v>
      </c>
      <c r="C2299" s="52">
        <v>34573.870000000003</v>
      </c>
      <c r="D2299" s="53" t="s">
        <v>72</v>
      </c>
      <c r="E2299" s="53" t="s">
        <v>154</v>
      </c>
      <c r="F2299" t="str">
        <f t="shared" si="32"/>
        <v>4426534573,87</v>
      </c>
      <c r="G2299" t="s">
        <v>2206</v>
      </c>
      <c r="H2299" t="s">
        <v>2244</v>
      </c>
      <c r="I2299" t="s">
        <v>2209</v>
      </c>
    </row>
    <row r="2300" spans="1:9" hidden="1" outlineLevel="1" x14ac:dyDescent="0.2">
      <c r="A2300" s="51">
        <v>44265</v>
      </c>
      <c r="B2300" s="164">
        <v>44265</v>
      </c>
      <c r="C2300" s="52">
        <v>1854.85</v>
      </c>
      <c r="D2300" s="53" t="s">
        <v>72</v>
      </c>
      <c r="E2300" s="53" t="s">
        <v>156</v>
      </c>
      <c r="F2300" t="str">
        <f t="shared" ref="F2300:F2363" si="33">B2300&amp;C2300</f>
        <v>442651854,85</v>
      </c>
      <c r="G2300" t="s">
        <v>2206</v>
      </c>
      <c r="H2300" t="s">
        <v>2244</v>
      </c>
      <c r="I2300" t="s">
        <v>2209</v>
      </c>
    </row>
    <row r="2301" spans="1:9" hidden="1" outlineLevel="1" x14ac:dyDescent="0.2">
      <c r="A2301" s="51">
        <v>44265</v>
      </c>
      <c r="B2301" s="164">
        <v>44265</v>
      </c>
      <c r="C2301" s="52">
        <v>13513.29</v>
      </c>
      <c r="D2301" s="53" t="s">
        <v>72</v>
      </c>
      <c r="E2301" s="53" t="s">
        <v>158</v>
      </c>
      <c r="F2301" t="str">
        <f t="shared" si="33"/>
        <v>4426513513,29</v>
      </c>
      <c r="G2301" t="s">
        <v>2206</v>
      </c>
      <c r="H2301" t="s">
        <v>2244</v>
      </c>
      <c r="I2301" t="s">
        <v>2209</v>
      </c>
    </row>
    <row r="2302" spans="1:9" hidden="1" outlineLevel="1" x14ac:dyDescent="0.2">
      <c r="A2302" s="51">
        <v>44264</v>
      </c>
      <c r="B2302" s="164">
        <v>44264</v>
      </c>
      <c r="C2302" s="52">
        <v>3686.41</v>
      </c>
      <c r="D2302" s="53" t="s">
        <v>7</v>
      </c>
      <c r="E2302" s="53" t="s">
        <v>998</v>
      </c>
      <c r="F2302" t="str">
        <f t="shared" si="33"/>
        <v>442643686,41</v>
      </c>
      <c r="G2302" t="s">
        <v>2238</v>
      </c>
      <c r="H2302" t="s">
        <v>2246</v>
      </c>
      <c r="I2302" t="s">
        <v>2266</v>
      </c>
    </row>
    <row r="2303" spans="1:9" hidden="1" outlineLevel="1" x14ac:dyDescent="0.2">
      <c r="A2303" s="51">
        <v>44264</v>
      </c>
      <c r="B2303" s="164">
        <v>44264</v>
      </c>
      <c r="C2303" s="52">
        <v>36004</v>
      </c>
      <c r="D2303" s="53" t="s">
        <v>309</v>
      </c>
      <c r="E2303" s="53" t="s">
        <v>999</v>
      </c>
      <c r="F2303" t="str">
        <f t="shared" si="33"/>
        <v>4426436004</v>
      </c>
      <c r="G2303" t="s">
        <v>2209</v>
      </c>
      <c r="H2303" t="s">
        <v>2244</v>
      </c>
      <c r="I2303" t="s">
        <v>2209</v>
      </c>
    </row>
    <row r="2304" spans="1:9" hidden="1" outlineLevel="1" x14ac:dyDescent="0.2">
      <c r="A2304" s="51">
        <v>44264</v>
      </c>
      <c r="B2304" s="164">
        <v>44264</v>
      </c>
      <c r="C2304" s="52">
        <v>45000</v>
      </c>
      <c r="D2304" s="53" t="s">
        <v>14</v>
      </c>
      <c r="E2304" s="53" t="s">
        <v>1000</v>
      </c>
      <c r="F2304" t="str">
        <f t="shared" si="33"/>
        <v>4426445000</v>
      </c>
      <c r="G2304" t="s">
        <v>2201</v>
      </c>
      <c r="H2304" t="s">
        <v>2248</v>
      </c>
      <c r="I2304" t="s">
        <v>2265</v>
      </c>
    </row>
    <row r="2305" spans="1:9" hidden="1" outlineLevel="1" x14ac:dyDescent="0.2">
      <c r="A2305" s="51">
        <v>44264</v>
      </c>
      <c r="B2305" s="164">
        <v>44264</v>
      </c>
      <c r="C2305" s="52">
        <v>1772</v>
      </c>
      <c r="D2305" s="53" t="s">
        <v>1001</v>
      </c>
      <c r="E2305" s="53" t="s">
        <v>1002</v>
      </c>
      <c r="F2305" t="str">
        <f t="shared" si="33"/>
        <v>442641772</v>
      </c>
      <c r="G2305" t="s">
        <v>2211</v>
      </c>
      <c r="H2305" t="s">
        <v>2245</v>
      </c>
      <c r="I2305" t="s">
        <v>2271</v>
      </c>
    </row>
    <row r="2306" spans="1:9" hidden="1" outlineLevel="1" x14ac:dyDescent="0.2">
      <c r="A2306" s="51">
        <v>44264</v>
      </c>
      <c r="B2306" s="164">
        <v>44264</v>
      </c>
      <c r="C2306" s="52">
        <v>35500</v>
      </c>
      <c r="D2306" s="53" t="s">
        <v>358</v>
      </c>
      <c r="E2306" s="53" t="s">
        <v>1003</v>
      </c>
      <c r="F2306" t="str">
        <f t="shared" si="33"/>
        <v>4426435500</v>
      </c>
      <c r="G2306" t="s">
        <v>2203</v>
      </c>
      <c r="H2306" t="s">
        <v>2248</v>
      </c>
      <c r="I2306" t="s">
        <v>2273</v>
      </c>
    </row>
    <row r="2307" spans="1:9" hidden="1" outlineLevel="1" x14ac:dyDescent="0.2">
      <c r="A2307" s="51">
        <v>44264</v>
      </c>
      <c r="B2307" s="164">
        <v>44264</v>
      </c>
      <c r="C2307" s="52">
        <v>14</v>
      </c>
      <c r="D2307" s="53" t="s">
        <v>1001</v>
      </c>
      <c r="E2307" s="53" t="s">
        <v>1002</v>
      </c>
      <c r="F2307" t="str">
        <f t="shared" si="33"/>
        <v>4426414</v>
      </c>
      <c r="G2307" t="s">
        <v>2211</v>
      </c>
      <c r="H2307" t="s">
        <v>2245</v>
      </c>
      <c r="I2307" t="s">
        <v>2271</v>
      </c>
    </row>
    <row r="2308" spans="1:9" hidden="1" outlineLevel="1" x14ac:dyDescent="0.2">
      <c r="A2308" s="51">
        <v>44264</v>
      </c>
      <c r="B2308" s="164">
        <v>44264</v>
      </c>
      <c r="C2308" s="52">
        <v>50000</v>
      </c>
      <c r="D2308" s="53" t="s">
        <v>21</v>
      </c>
      <c r="E2308" s="53" t="s">
        <v>1004</v>
      </c>
      <c r="F2308" t="str">
        <f t="shared" si="33"/>
        <v>4426450000</v>
      </c>
      <c r="G2308" t="s">
        <v>2235</v>
      </c>
      <c r="H2308" t="s">
        <v>2248</v>
      </c>
      <c r="I2308" t="s">
        <v>2235</v>
      </c>
    </row>
    <row r="2309" spans="1:9" hidden="1" outlineLevel="1" x14ac:dyDescent="0.2">
      <c r="A2309" s="51">
        <v>44264</v>
      </c>
      <c r="B2309" s="164">
        <v>44264</v>
      </c>
      <c r="C2309" s="52">
        <v>5670.34</v>
      </c>
      <c r="D2309" s="53" t="s">
        <v>498</v>
      </c>
      <c r="E2309" s="53" t="s">
        <v>1005</v>
      </c>
      <c r="F2309" t="str">
        <f t="shared" si="33"/>
        <v>442645670,34</v>
      </c>
      <c r="G2309" t="s">
        <v>2221</v>
      </c>
      <c r="H2309" t="s">
        <v>2248</v>
      </c>
      <c r="I2309" t="s">
        <v>2267</v>
      </c>
    </row>
    <row r="2310" spans="1:9" hidden="1" outlineLevel="1" x14ac:dyDescent="0.2">
      <c r="A2310" s="51">
        <v>44264</v>
      </c>
      <c r="B2310" s="164">
        <v>44264</v>
      </c>
      <c r="C2310" s="52">
        <v>100000</v>
      </c>
      <c r="D2310" s="53" t="s">
        <v>28</v>
      </c>
      <c r="E2310" s="53" t="s">
        <v>992</v>
      </c>
      <c r="F2310" t="str">
        <f t="shared" si="33"/>
        <v>44264100000</v>
      </c>
      <c r="G2310" t="s">
        <v>2236</v>
      </c>
      <c r="H2310" t="s">
        <v>2248</v>
      </c>
      <c r="I2310" t="s">
        <v>2236</v>
      </c>
    </row>
    <row r="2311" spans="1:9" hidden="1" outlineLevel="1" x14ac:dyDescent="0.2">
      <c r="A2311" s="51">
        <v>44260</v>
      </c>
      <c r="B2311" s="164">
        <v>44260</v>
      </c>
      <c r="C2311" s="52">
        <v>70000</v>
      </c>
      <c r="D2311" s="53" t="s">
        <v>306</v>
      </c>
      <c r="E2311" s="53" t="s">
        <v>1006</v>
      </c>
      <c r="F2311" t="str">
        <f t="shared" si="33"/>
        <v>4426070000</v>
      </c>
      <c r="G2311" t="s">
        <v>2213</v>
      </c>
      <c r="H2311" t="s">
        <v>2248</v>
      </c>
      <c r="I2311" t="s">
        <v>2213</v>
      </c>
    </row>
    <row r="2312" spans="1:9" hidden="1" outlineLevel="1" x14ac:dyDescent="0.2">
      <c r="A2312" s="51">
        <v>44260</v>
      </c>
      <c r="B2312" s="164">
        <v>44260</v>
      </c>
      <c r="C2312" s="52">
        <v>8910</v>
      </c>
      <c r="D2312" s="53" t="s">
        <v>5</v>
      </c>
      <c r="E2312" s="53" t="s">
        <v>1007</v>
      </c>
      <c r="F2312" t="str">
        <f t="shared" si="33"/>
        <v>442608910</v>
      </c>
      <c r="G2312" t="s">
        <v>2240</v>
      </c>
      <c r="H2312" t="s">
        <v>2248</v>
      </c>
      <c r="I2312" t="s">
        <v>2267</v>
      </c>
    </row>
    <row r="2313" spans="1:9" hidden="1" outlineLevel="1" x14ac:dyDescent="0.2">
      <c r="A2313" s="51">
        <v>44260</v>
      </c>
      <c r="B2313" s="164">
        <v>44260</v>
      </c>
      <c r="C2313" s="52">
        <v>352.6</v>
      </c>
      <c r="D2313" s="53" t="s">
        <v>7</v>
      </c>
      <c r="E2313" s="53" t="s">
        <v>1008</v>
      </c>
      <c r="F2313" t="str">
        <f t="shared" si="33"/>
        <v>44260352,6</v>
      </c>
      <c r="G2313" t="s">
        <v>2204</v>
      </c>
      <c r="H2313" t="s">
        <v>2248</v>
      </c>
      <c r="I2313" t="s">
        <v>2262</v>
      </c>
    </row>
    <row r="2314" spans="1:9" hidden="1" outlineLevel="1" x14ac:dyDescent="0.2">
      <c r="A2314" s="51">
        <v>44260</v>
      </c>
      <c r="B2314" s="164">
        <v>44260</v>
      </c>
      <c r="C2314" s="52">
        <v>88150.720000000001</v>
      </c>
      <c r="D2314" s="53" t="s">
        <v>7</v>
      </c>
      <c r="E2314" s="53" t="s">
        <v>1009</v>
      </c>
      <c r="F2314" t="str">
        <f t="shared" si="33"/>
        <v>4426088150,72</v>
      </c>
      <c r="G2314" t="s">
        <v>2209</v>
      </c>
      <c r="H2314" t="s">
        <v>2244</v>
      </c>
      <c r="I2314" t="s">
        <v>2209</v>
      </c>
    </row>
    <row r="2315" spans="1:9" hidden="1" outlineLevel="1" x14ac:dyDescent="0.2">
      <c r="A2315" s="51">
        <v>44260</v>
      </c>
      <c r="B2315" s="164">
        <v>44260</v>
      </c>
      <c r="C2315" s="52">
        <v>190</v>
      </c>
      <c r="D2315" s="53" t="s">
        <v>7</v>
      </c>
      <c r="E2315" s="53" t="s">
        <v>1010</v>
      </c>
      <c r="F2315" t="str">
        <f t="shared" si="33"/>
        <v>44260190</v>
      </c>
      <c r="G2315" t="s">
        <v>2280</v>
      </c>
      <c r="H2315" t="s">
        <v>2245</v>
      </c>
      <c r="I2315" t="s">
        <v>2262</v>
      </c>
    </row>
    <row r="2316" spans="1:9" hidden="1" outlineLevel="1" x14ac:dyDescent="0.2">
      <c r="A2316" s="51">
        <v>44260</v>
      </c>
      <c r="B2316" s="164">
        <v>44260</v>
      </c>
      <c r="C2316" s="52">
        <v>150</v>
      </c>
      <c r="D2316" s="53" t="s">
        <v>7</v>
      </c>
      <c r="E2316" s="53" t="s">
        <v>1011</v>
      </c>
      <c r="F2316" t="str">
        <f t="shared" si="33"/>
        <v>44260150</v>
      </c>
      <c r="G2316" t="s">
        <v>2204</v>
      </c>
      <c r="H2316" t="s">
        <v>2248</v>
      </c>
      <c r="I2316" t="s">
        <v>2262</v>
      </c>
    </row>
    <row r="2317" spans="1:9" hidden="1" outlineLevel="1" x14ac:dyDescent="0.2">
      <c r="A2317" s="51">
        <v>44260</v>
      </c>
      <c r="B2317" s="164">
        <v>44260</v>
      </c>
      <c r="C2317" s="52">
        <v>10000</v>
      </c>
      <c r="D2317" s="53" t="s">
        <v>7</v>
      </c>
      <c r="E2317" s="53" t="s">
        <v>1012</v>
      </c>
      <c r="F2317" t="str">
        <f t="shared" si="33"/>
        <v>4426010000</v>
      </c>
      <c r="G2317" t="s">
        <v>2238</v>
      </c>
      <c r="H2317" t="s">
        <v>2246</v>
      </c>
      <c r="I2317" t="s">
        <v>2266</v>
      </c>
    </row>
    <row r="2318" spans="1:9" hidden="1" outlineLevel="1" x14ac:dyDescent="0.2">
      <c r="A2318" s="51">
        <v>44260</v>
      </c>
      <c r="B2318" s="164">
        <v>44260</v>
      </c>
      <c r="C2318" s="52">
        <v>2500</v>
      </c>
      <c r="D2318" s="53" t="s">
        <v>5</v>
      </c>
      <c r="E2318" s="53" t="s">
        <v>1013</v>
      </c>
      <c r="F2318" t="str">
        <f t="shared" si="33"/>
        <v>442602500</v>
      </c>
      <c r="G2318" t="s">
        <v>2240</v>
      </c>
      <c r="H2318" t="s">
        <v>2248</v>
      </c>
      <c r="I2318" t="s">
        <v>2267</v>
      </c>
    </row>
    <row r="2319" spans="1:9" hidden="1" outlineLevel="1" x14ac:dyDescent="0.2">
      <c r="A2319" s="51">
        <v>44257</v>
      </c>
      <c r="B2319" s="164">
        <v>44257</v>
      </c>
      <c r="C2319" s="52">
        <v>34093</v>
      </c>
      <c r="D2319" s="53" t="s">
        <v>72</v>
      </c>
      <c r="E2319" s="53" t="s">
        <v>1014</v>
      </c>
      <c r="F2319" t="str">
        <f t="shared" si="33"/>
        <v>4425734093</v>
      </c>
      <c r="G2319" t="s">
        <v>2205</v>
      </c>
      <c r="H2319" t="s">
        <v>2244</v>
      </c>
      <c r="I2319" t="s">
        <v>2209</v>
      </c>
    </row>
    <row r="2320" spans="1:9" hidden="1" outlineLevel="1" x14ac:dyDescent="0.2">
      <c r="A2320" s="51">
        <v>44257</v>
      </c>
      <c r="B2320" s="164">
        <v>44257</v>
      </c>
      <c r="C2320" s="52">
        <v>10000</v>
      </c>
      <c r="D2320" s="53" t="s">
        <v>7</v>
      </c>
      <c r="E2320" s="53" t="s">
        <v>1015</v>
      </c>
      <c r="F2320" t="str">
        <f t="shared" si="33"/>
        <v>4425710000</v>
      </c>
      <c r="G2320" t="s">
        <v>2238</v>
      </c>
      <c r="H2320" t="s">
        <v>2246</v>
      </c>
      <c r="I2320" t="s">
        <v>2266</v>
      </c>
    </row>
    <row r="2321" spans="1:10" hidden="1" outlineLevel="1" x14ac:dyDescent="0.2">
      <c r="A2321" s="51">
        <v>44257</v>
      </c>
      <c r="B2321" s="164">
        <v>44257</v>
      </c>
      <c r="C2321" s="52">
        <v>150</v>
      </c>
      <c r="D2321" s="53" t="s">
        <v>7</v>
      </c>
      <c r="E2321" s="53" t="s">
        <v>1016</v>
      </c>
      <c r="F2321" t="str">
        <f t="shared" si="33"/>
        <v>44257150</v>
      </c>
      <c r="G2321" t="s">
        <v>2204</v>
      </c>
      <c r="H2321" t="s">
        <v>2248</v>
      </c>
      <c r="I2321" t="s">
        <v>2262</v>
      </c>
    </row>
    <row r="2322" spans="1:10" hidden="1" outlineLevel="1" x14ac:dyDescent="0.2">
      <c r="A2322" s="51">
        <v>44256</v>
      </c>
      <c r="B2322" s="164">
        <v>44256</v>
      </c>
      <c r="C2322" s="52">
        <v>990</v>
      </c>
      <c r="D2322" s="53" t="s">
        <v>7</v>
      </c>
      <c r="E2322" s="53" t="s">
        <v>1017</v>
      </c>
      <c r="F2322" t="str">
        <f t="shared" si="33"/>
        <v>44256990</v>
      </c>
      <c r="G2322" t="s">
        <v>2204</v>
      </c>
      <c r="H2322" t="s">
        <v>2248</v>
      </c>
      <c r="I2322" t="s">
        <v>2262</v>
      </c>
    </row>
    <row r="2323" spans="1:10" hidden="1" outlineLevel="1" x14ac:dyDescent="0.2">
      <c r="A2323" s="51">
        <v>44256</v>
      </c>
      <c r="B2323" s="164">
        <v>44256</v>
      </c>
      <c r="C2323" s="52">
        <v>725</v>
      </c>
      <c r="D2323" s="53" t="s">
        <v>7</v>
      </c>
      <c r="E2323" s="53" t="s">
        <v>1018</v>
      </c>
      <c r="F2323" t="str">
        <f t="shared" si="33"/>
        <v>44256725</v>
      </c>
      <c r="G2323" t="s">
        <v>2204</v>
      </c>
      <c r="H2323" t="s">
        <v>2248</v>
      </c>
      <c r="I2323" t="s">
        <v>2262</v>
      </c>
    </row>
    <row r="2324" spans="1:10" hidden="1" outlineLevel="1" x14ac:dyDescent="0.2">
      <c r="A2324" s="51">
        <v>44256</v>
      </c>
      <c r="B2324" s="164">
        <v>44256</v>
      </c>
      <c r="C2324" s="52">
        <v>150000</v>
      </c>
      <c r="D2324" s="53" t="s">
        <v>32</v>
      </c>
      <c r="E2324" s="53" t="s">
        <v>1019</v>
      </c>
      <c r="F2324" t="str">
        <f t="shared" si="33"/>
        <v>44256150000</v>
      </c>
      <c r="G2324" t="s">
        <v>2222</v>
      </c>
      <c r="H2324" t="s">
        <v>2248</v>
      </c>
      <c r="I2324" t="s">
        <v>2269</v>
      </c>
    </row>
    <row r="2325" spans="1:10" hidden="1" outlineLevel="1" x14ac:dyDescent="0.2">
      <c r="A2325" s="51">
        <v>44253</v>
      </c>
      <c r="B2325" s="164">
        <v>44253</v>
      </c>
      <c r="C2325" s="52">
        <v>108705.8</v>
      </c>
      <c r="D2325" s="53" t="s">
        <v>28</v>
      </c>
      <c r="E2325" s="53" t="s">
        <v>1020</v>
      </c>
      <c r="F2325" t="str">
        <f t="shared" si="33"/>
        <v>44253108705,8</v>
      </c>
      <c r="G2325" t="s">
        <v>2236</v>
      </c>
      <c r="H2325" t="s">
        <v>2248</v>
      </c>
      <c r="I2325" t="s">
        <v>2236</v>
      </c>
    </row>
    <row r="2326" spans="1:10" hidden="1" outlineLevel="1" x14ac:dyDescent="0.2">
      <c r="A2326" s="51">
        <v>44253</v>
      </c>
      <c r="B2326" s="164">
        <v>44253</v>
      </c>
      <c r="C2326" s="52">
        <v>8010</v>
      </c>
      <c r="D2326" s="53" t="s">
        <v>1021</v>
      </c>
      <c r="E2326" s="53" t="s">
        <v>1022</v>
      </c>
      <c r="F2326" t="str">
        <f t="shared" si="33"/>
        <v>442538010</v>
      </c>
      <c r="G2326" t="s">
        <v>2227</v>
      </c>
      <c r="H2326" t="s">
        <v>2276</v>
      </c>
      <c r="I2326" t="s">
        <v>2268</v>
      </c>
      <c r="J2326"/>
    </row>
    <row r="2327" spans="1:10" hidden="1" outlineLevel="1" x14ac:dyDescent="0.2">
      <c r="A2327" s="51">
        <v>44252</v>
      </c>
      <c r="B2327" s="164">
        <v>44252</v>
      </c>
      <c r="C2327" s="52">
        <v>70000</v>
      </c>
      <c r="D2327" s="53" t="s">
        <v>28</v>
      </c>
      <c r="E2327" s="53" t="s">
        <v>1023</v>
      </c>
      <c r="F2327" t="str">
        <f t="shared" si="33"/>
        <v>4425270000</v>
      </c>
      <c r="G2327" t="s">
        <v>2236</v>
      </c>
      <c r="H2327" t="s">
        <v>2248</v>
      </c>
      <c r="I2327" t="s">
        <v>2236</v>
      </c>
    </row>
    <row r="2328" spans="1:10" hidden="1" outlineLevel="1" x14ac:dyDescent="0.2">
      <c r="A2328" s="51">
        <v>44251</v>
      </c>
      <c r="B2328" s="164">
        <v>44251</v>
      </c>
      <c r="C2328" s="52">
        <v>2171.7399999999998</v>
      </c>
      <c r="D2328" s="53" t="s">
        <v>1001</v>
      </c>
      <c r="E2328" s="53" t="s">
        <v>1024</v>
      </c>
      <c r="F2328" t="str">
        <f t="shared" si="33"/>
        <v>442512171,74</v>
      </c>
      <c r="G2328" t="s">
        <v>2211</v>
      </c>
      <c r="H2328" t="s">
        <v>2245</v>
      </c>
      <c r="I2328" t="s">
        <v>2271</v>
      </c>
    </row>
    <row r="2329" spans="1:10" hidden="1" outlineLevel="1" x14ac:dyDescent="0.2">
      <c r="A2329" s="51">
        <v>44251</v>
      </c>
      <c r="B2329" s="164">
        <v>44251</v>
      </c>
      <c r="C2329" s="52">
        <v>573.26</v>
      </c>
      <c r="D2329" s="53" t="s">
        <v>1001</v>
      </c>
      <c r="E2329" s="53" t="s">
        <v>1025</v>
      </c>
      <c r="F2329" t="str">
        <f t="shared" si="33"/>
        <v>44251573,26</v>
      </c>
      <c r="G2329" t="s">
        <v>2206</v>
      </c>
      <c r="H2329" t="s">
        <v>2244</v>
      </c>
      <c r="I2329" t="s">
        <v>2209</v>
      </c>
    </row>
    <row r="2330" spans="1:10" hidden="1" outlineLevel="1" x14ac:dyDescent="0.2">
      <c r="A2330" s="51">
        <v>44251</v>
      </c>
      <c r="B2330" s="164">
        <v>44251</v>
      </c>
      <c r="C2330" s="52">
        <v>17.649999999999999</v>
      </c>
      <c r="D2330" s="53" t="s">
        <v>1001</v>
      </c>
      <c r="E2330" s="53" t="s">
        <v>1026</v>
      </c>
      <c r="F2330" t="str">
        <f t="shared" si="33"/>
        <v>4425117,65</v>
      </c>
      <c r="G2330" t="s">
        <v>2205</v>
      </c>
      <c r="H2330" t="s">
        <v>2244</v>
      </c>
      <c r="I2330" t="s">
        <v>2209</v>
      </c>
    </row>
    <row r="2331" spans="1:10" hidden="1" outlineLevel="1" x14ac:dyDescent="0.2">
      <c r="A2331" s="51">
        <v>44251</v>
      </c>
      <c r="B2331" s="164">
        <v>44251</v>
      </c>
      <c r="C2331" s="52">
        <v>50000</v>
      </c>
      <c r="D2331" s="53" t="s">
        <v>32</v>
      </c>
      <c r="E2331" s="53" t="s">
        <v>1019</v>
      </c>
      <c r="F2331" t="str">
        <f t="shared" si="33"/>
        <v>4425150000</v>
      </c>
      <c r="G2331" t="s">
        <v>2222</v>
      </c>
      <c r="H2331" t="s">
        <v>2248</v>
      </c>
      <c r="I2331" t="s">
        <v>2269</v>
      </c>
    </row>
    <row r="2332" spans="1:10" hidden="1" outlineLevel="1" x14ac:dyDescent="0.2">
      <c r="A2332" s="51">
        <v>44251</v>
      </c>
      <c r="B2332" s="164">
        <v>44251</v>
      </c>
      <c r="C2332" s="52">
        <v>1000</v>
      </c>
      <c r="D2332" s="53" t="s">
        <v>1001</v>
      </c>
      <c r="E2332" s="53" t="s">
        <v>1002</v>
      </c>
      <c r="F2332" t="str">
        <f t="shared" si="33"/>
        <v>442511000</v>
      </c>
      <c r="G2332" t="s">
        <v>2211</v>
      </c>
      <c r="H2332" t="s">
        <v>2245</v>
      </c>
      <c r="I2332" t="s">
        <v>2271</v>
      </c>
    </row>
    <row r="2333" spans="1:10" hidden="1" outlineLevel="1" x14ac:dyDescent="0.2">
      <c r="A2333" s="51">
        <v>44251</v>
      </c>
      <c r="B2333" s="164">
        <v>44251</v>
      </c>
      <c r="C2333" s="52">
        <v>320.76</v>
      </c>
      <c r="D2333" s="53" t="s">
        <v>1001</v>
      </c>
      <c r="E2333" s="53" t="s">
        <v>1027</v>
      </c>
      <c r="F2333" t="str">
        <f t="shared" si="33"/>
        <v>44251320,76</v>
      </c>
      <c r="G2333" t="s">
        <v>2206</v>
      </c>
      <c r="H2333" t="s">
        <v>2244</v>
      </c>
      <c r="I2333" t="s">
        <v>2209</v>
      </c>
    </row>
    <row r="2334" spans="1:10" hidden="1" outlineLevel="1" x14ac:dyDescent="0.2">
      <c r="A2334" s="51">
        <v>44251</v>
      </c>
      <c r="B2334" s="164">
        <v>44251</v>
      </c>
      <c r="C2334" s="52">
        <v>95.02</v>
      </c>
      <c r="D2334" s="53" t="s">
        <v>1001</v>
      </c>
      <c r="E2334" s="53" t="s">
        <v>1002</v>
      </c>
      <c r="F2334" t="str">
        <f t="shared" si="33"/>
        <v>4425195,02</v>
      </c>
      <c r="G2334" t="s">
        <v>2211</v>
      </c>
      <c r="H2334" t="s">
        <v>2245</v>
      </c>
      <c r="I2334" t="s">
        <v>2271</v>
      </c>
    </row>
    <row r="2335" spans="1:10" hidden="1" outlineLevel="1" x14ac:dyDescent="0.2">
      <c r="A2335" s="51">
        <v>44251</v>
      </c>
      <c r="B2335" s="164">
        <v>44251</v>
      </c>
      <c r="C2335" s="52">
        <v>2472.58</v>
      </c>
      <c r="D2335" s="53" t="s">
        <v>1001</v>
      </c>
      <c r="E2335" s="53" t="s">
        <v>1028</v>
      </c>
      <c r="F2335" t="str">
        <f t="shared" si="33"/>
        <v>442512472,58</v>
      </c>
      <c r="G2335" t="s">
        <v>2206</v>
      </c>
      <c r="H2335" t="s">
        <v>2244</v>
      </c>
      <c r="I2335" t="s">
        <v>2209</v>
      </c>
    </row>
    <row r="2336" spans="1:10" hidden="1" outlineLevel="1" x14ac:dyDescent="0.2">
      <c r="A2336" s="51">
        <v>44247</v>
      </c>
      <c r="B2336" s="164">
        <v>44247</v>
      </c>
      <c r="C2336" s="52">
        <v>60000</v>
      </c>
      <c r="D2336" s="53" t="s">
        <v>32</v>
      </c>
      <c r="E2336" s="53" t="s">
        <v>1019</v>
      </c>
      <c r="F2336" t="str">
        <f t="shared" si="33"/>
        <v>4424760000</v>
      </c>
      <c r="G2336" t="s">
        <v>2222</v>
      </c>
      <c r="H2336" t="s">
        <v>2248</v>
      </c>
      <c r="I2336" t="s">
        <v>2269</v>
      </c>
    </row>
    <row r="2337" spans="1:9" hidden="1" outlineLevel="1" x14ac:dyDescent="0.2">
      <c r="A2337" s="51">
        <v>44246</v>
      </c>
      <c r="B2337" s="164">
        <v>44246</v>
      </c>
      <c r="C2337" s="52">
        <v>50000</v>
      </c>
      <c r="D2337" s="53" t="s">
        <v>28</v>
      </c>
      <c r="E2337" s="53" t="s">
        <v>1029</v>
      </c>
      <c r="F2337" t="str">
        <f t="shared" si="33"/>
        <v>4424650000</v>
      </c>
      <c r="G2337" t="s">
        <v>2236</v>
      </c>
      <c r="H2337" t="s">
        <v>2248</v>
      </c>
      <c r="I2337" t="s">
        <v>2236</v>
      </c>
    </row>
    <row r="2338" spans="1:9" hidden="1" outlineLevel="1" x14ac:dyDescent="0.2">
      <c r="A2338" s="51">
        <v>44246</v>
      </c>
      <c r="B2338" s="164">
        <v>44246</v>
      </c>
      <c r="C2338" s="52">
        <v>112524.48</v>
      </c>
      <c r="D2338" s="53" t="s">
        <v>21</v>
      </c>
      <c r="E2338" s="53" t="s">
        <v>1030</v>
      </c>
      <c r="F2338" t="str">
        <f t="shared" si="33"/>
        <v>44246112524,48</v>
      </c>
      <c r="G2338" t="s">
        <v>2235</v>
      </c>
      <c r="H2338" t="s">
        <v>2248</v>
      </c>
      <c r="I2338" t="s">
        <v>2235</v>
      </c>
    </row>
    <row r="2339" spans="1:9" hidden="1" outlineLevel="1" x14ac:dyDescent="0.2">
      <c r="A2339" s="51">
        <v>44244</v>
      </c>
      <c r="B2339" s="164">
        <v>44244</v>
      </c>
      <c r="C2339" s="52">
        <v>100000</v>
      </c>
      <c r="D2339" s="53" t="s">
        <v>28</v>
      </c>
      <c r="E2339" s="53" t="s">
        <v>1031</v>
      </c>
      <c r="F2339" t="str">
        <f t="shared" si="33"/>
        <v>44244100000</v>
      </c>
      <c r="G2339" t="s">
        <v>2236</v>
      </c>
      <c r="H2339" t="s">
        <v>2248</v>
      </c>
      <c r="I2339" t="s">
        <v>2236</v>
      </c>
    </row>
    <row r="2340" spans="1:9" hidden="1" outlineLevel="1" x14ac:dyDescent="0.2">
      <c r="A2340" s="51">
        <v>44244</v>
      </c>
      <c r="B2340" s="164">
        <v>44244</v>
      </c>
      <c r="C2340" s="52">
        <v>60000</v>
      </c>
      <c r="D2340" s="53" t="s">
        <v>32</v>
      </c>
      <c r="E2340" s="53" t="s">
        <v>1019</v>
      </c>
      <c r="F2340" t="str">
        <f t="shared" si="33"/>
        <v>4424460000</v>
      </c>
      <c r="G2340" t="s">
        <v>2222</v>
      </c>
      <c r="H2340" t="s">
        <v>2248</v>
      </c>
      <c r="I2340" t="s">
        <v>2269</v>
      </c>
    </row>
    <row r="2341" spans="1:9" hidden="1" outlineLevel="1" x14ac:dyDescent="0.2">
      <c r="A2341" s="51">
        <v>44243</v>
      </c>
      <c r="B2341" s="164">
        <v>44243</v>
      </c>
      <c r="C2341" s="52">
        <v>1500</v>
      </c>
      <c r="D2341" s="53" t="s">
        <v>906</v>
      </c>
      <c r="E2341" s="53" t="s">
        <v>1032</v>
      </c>
      <c r="F2341" t="str">
        <f t="shared" si="33"/>
        <v>442431500</v>
      </c>
      <c r="G2341" t="s">
        <v>2434</v>
      </c>
      <c r="H2341" t="s">
        <v>2244</v>
      </c>
      <c r="I2341" t="s">
        <v>2209</v>
      </c>
    </row>
    <row r="2342" spans="1:9" hidden="1" outlineLevel="1" x14ac:dyDescent="0.2">
      <c r="A2342" s="51">
        <v>44243</v>
      </c>
      <c r="B2342" s="164">
        <v>44243</v>
      </c>
      <c r="C2342" s="52">
        <v>70000</v>
      </c>
      <c r="D2342" s="53" t="s">
        <v>7</v>
      </c>
      <c r="E2342" s="53" t="s">
        <v>1033</v>
      </c>
      <c r="F2342" t="str">
        <f t="shared" si="33"/>
        <v>4424370000</v>
      </c>
      <c r="G2342" t="s">
        <v>2209</v>
      </c>
      <c r="H2342" t="s">
        <v>2244</v>
      </c>
      <c r="I2342" t="s">
        <v>2209</v>
      </c>
    </row>
    <row r="2343" spans="1:9" hidden="1" outlineLevel="1" x14ac:dyDescent="0.2">
      <c r="A2343" s="51">
        <v>44243</v>
      </c>
      <c r="B2343" s="164">
        <v>44243</v>
      </c>
      <c r="C2343" s="52">
        <v>280</v>
      </c>
      <c r="D2343" s="53" t="s">
        <v>7</v>
      </c>
      <c r="E2343" s="53" t="s">
        <v>1034</v>
      </c>
      <c r="F2343" t="str">
        <f t="shared" si="33"/>
        <v>44243280</v>
      </c>
      <c r="G2343" t="s">
        <v>2204</v>
      </c>
      <c r="H2343" t="s">
        <v>2248</v>
      </c>
      <c r="I2343" t="s">
        <v>2262</v>
      </c>
    </row>
    <row r="2344" spans="1:9" hidden="1" outlineLevel="1" x14ac:dyDescent="0.2">
      <c r="A2344" s="51">
        <v>44243</v>
      </c>
      <c r="B2344" s="164">
        <v>44243</v>
      </c>
      <c r="C2344" s="52">
        <v>20.399999999999999</v>
      </c>
      <c r="D2344" s="53" t="s">
        <v>7</v>
      </c>
      <c r="E2344" s="53" t="s">
        <v>1035</v>
      </c>
      <c r="F2344" t="str">
        <f t="shared" si="33"/>
        <v>4424320,4</v>
      </c>
      <c r="G2344" t="s">
        <v>2204</v>
      </c>
      <c r="H2344" t="s">
        <v>2248</v>
      </c>
      <c r="I2344" t="s">
        <v>2262</v>
      </c>
    </row>
    <row r="2345" spans="1:9" hidden="1" outlineLevel="1" x14ac:dyDescent="0.2">
      <c r="A2345" s="51">
        <v>44243</v>
      </c>
      <c r="B2345" s="164">
        <v>44243</v>
      </c>
      <c r="C2345" s="52">
        <v>9432.24</v>
      </c>
      <c r="D2345" s="53" t="s">
        <v>112</v>
      </c>
      <c r="E2345" s="53" t="s">
        <v>1036</v>
      </c>
      <c r="F2345" t="str">
        <f t="shared" si="33"/>
        <v>442439432,24</v>
      </c>
      <c r="G2345" t="s">
        <v>2233</v>
      </c>
      <c r="H2345" t="s">
        <v>2248</v>
      </c>
      <c r="I2345" t="s">
        <v>2269</v>
      </c>
    </row>
    <row r="2346" spans="1:9" hidden="1" outlineLevel="1" x14ac:dyDescent="0.2">
      <c r="A2346" s="51">
        <v>44243</v>
      </c>
      <c r="B2346" s="165">
        <v>44243</v>
      </c>
      <c r="C2346" s="52">
        <v>5100</v>
      </c>
      <c r="D2346" s="53" t="s">
        <v>7</v>
      </c>
      <c r="E2346" s="53" t="s">
        <v>1037</v>
      </c>
      <c r="F2346" t="str">
        <f t="shared" si="33"/>
        <v>442435100</v>
      </c>
      <c r="G2346" t="s">
        <v>2434</v>
      </c>
      <c r="H2346" t="s">
        <v>2244</v>
      </c>
      <c r="I2346" t="s">
        <v>2209</v>
      </c>
    </row>
    <row r="2347" spans="1:9" hidden="1" outlineLevel="1" x14ac:dyDescent="0.2">
      <c r="A2347" s="51">
        <v>44243</v>
      </c>
      <c r="B2347" s="164">
        <v>44243</v>
      </c>
      <c r="C2347" s="52">
        <v>30000</v>
      </c>
      <c r="D2347" s="53" t="s">
        <v>906</v>
      </c>
      <c r="E2347" s="53" t="s">
        <v>1038</v>
      </c>
      <c r="F2347" t="str">
        <f t="shared" si="33"/>
        <v>4424330000</v>
      </c>
      <c r="G2347" t="s">
        <v>2209</v>
      </c>
      <c r="H2347" t="s">
        <v>2244</v>
      </c>
      <c r="I2347" t="s">
        <v>2209</v>
      </c>
    </row>
    <row r="2348" spans="1:9" hidden="1" outlineLevel="1" x14ac:dyDescent="0.2">
      <c r="A2348" s="51">
        <v>44242</v>
      </c>
      <c r="B2348" s="164">
        <v>44242</v>
      </c>
      <c r="C2348" s="52">
        <v>5000</v>
      </c>
      <c r="D2348" s="53" t="s">
        <v>47</v>
      </c>
      <c r="E2348" s="53" t="s">
        <v>1039</v>
      </c>
      <c r="F2348" t="str">
        <f t="shared" si="33"/>
        <v>442425000</v>
      </c>
      <c r="G2348" t="s">
        <v>2224</v>
      </c>
      <c r="H2348" t="s">
        <v>2248</v>
      </c>
      <c r="I2348" t="s">
        <v>2427</v>
      </c>
    </row>
    <row r="2349" spans="1:9" hidden="1" outlineLevel="1" x14ac:dyDescent="0.2">
      <c r="A2349" s="51">
        <v>44239</v>
      </c>
      <c r="B2349" s="164">
        <v>44239</v>
      </c>
      <c r="C2349" s="52">
        <v>1730</v>
      </c>
      <c r="D2349" s="53" t="s">
        <v>1040</v>
      </c>
      <c r="E2349" s="53" t="s">
        <v>1041</v>
      </c>
      <c r="F2349" t="str">
        <f t="shared" si="33"/>
        <v>442391730</v>
      </c>
      <c r="G2349" t="s">
        <v>2213</v>
      </c>
      <c r="H2349" t="s">
        <v>2248</v>
      </c>
      <c r="I2349" t="s">
        <v>2213</v>
      </c>
    </row>
    <row r="2350" spans="1:9" hidden="1" outlineLevel="1" x14ac:dyDescent="0.2">
      <c r="A2350" s="51">
        <v>44239</v>
      </c>
      <c r="B2350" s="164">
        <v>44239</v>
      </c>
      <c r="C2350" s="52">
        <v>100000</v>
      </c>
      <c r="D2350" s="53" t="s">
        <v>28</v>
      </c>
      <c r="E2350" s="53" t="s">
        <v>1031</v>
      </c>
      <c r="F2350" t="str">
        <f t="shared" si="33"/>
        <v>44239100000</v>
      </c>
      <c r="G2350" t="s">
        <v>2236</v>
      </c>
      <c r="H2350" t="s">
        <v>2248</v>
      </c>
      <c r="I2350" t="s">
        <v>2236</v>
      </c>
    </row>
    <row r="2351" spans="1:9" hidden="1" outlineLevel="1" x14ac:dyDescent="0.2">
      <c r="A2351" s="51">
        <v>44238</v>
      </c>
      <c r="B2351" s="164">
        <v>44238</v>
      </c>
      <c r="C2351" s="52">
        <v>100000</v>
      </c>
      <c r="D2351" s="53" t="s">
        <v>28</v>
      </c>
      <c r="E2351" s="53" t="s">
        <v>1031</v>
      </c>
      <c r="F2351" t="str">
        <f t="shared" si="33"/>
        <v>44238100000</v>
      </c>
      <c r="G2351" t="s">
        <v>2236</v>
      </c>
      <c r="H2351" t="s">
        <v>2248</v>
      </c>
      <c r="I2351" t="s">
        <v>2236</v>
      </c>
    </row>
    <row r="2352" spans="1:9" hidden="1" outlineLevel="1" x14ac:dyDescent="0.2">
      <c r="A2352" s="51">
        <v>44237</v>
      </c>
      <c r="B2352" s="164">
        <v>44237</v>
      </c>
      <c r="C2352" s="52">
        <v>300</v>
      </c>
      <c r="D2352" s="53" t="s">
        <v>7</v>
      </c>
      <c r="E2352" s="53" t="s">
        <v>1042</v>
      </c>
      <c r="F2352" t="str">
        <f t="shared" si="33"/>
        <v>44237300</v>
      </c>
      <c r="G2352" t="s">
        <v>2204</v>
      </c>
      <c r="H2352" t="s">
        <v>2248</v>
      </c>
      <c r="I2352" t="s">
        <v>2262</v>
      </c>
    </row>
    <row r="2353" spans="1:9" hidden="1" outlineLevel="1" x14ac:dyDescent="0.2">
      <c r="A2353" s="51">
        <v>44237</v>
      </c>
      <c r="B2353" s="164">
        <v>44237</v>
      </c>
      <c r="C2353" s="52">
        <v>91634.4</v>
      </c>
      <c r="D2353" s="53" t="s">
        <v>21</v>
      </c>
      <c r="E2353" s="53" t="s">
        <v>1043</v>
      </c>
      <c r="F2353" t="str">
        <f t="shared" si="33"/>
        <v>4423791634,4</v>
      </c>
      <c r="G2353" t="s">
        <v>2235</v>
      </c>
      <c r="H2353" t="s">
        <v>2248</v>
      </c>
      <c r="I2353" t="s">
        <v>2235</v>
      </c>
    </row>
    <row r="2354" spans="1:9" hidden="1" outlineLevel="1" x14ac:dyDescent="0.2">
      <c r="A2354" s="51">
        <v>44237</v>
      </c>
      <c r="B2354" s="164">
        <v>44237</v>
      </c>
      <c r="C2354" s="52">
        <v>20000</v>
      </c>
      <c r="D2354" s="53" t="s">
        <v>7</v>
      </c>
      <c r="E2354" s="53" t="s">
        <v>1044</v>
      </c>
      <c r="F2354" t="str">
        <f t="shared" si="33"/>
        <v>4423720000</v>
      </c>
      <c r="G2354" t="s">
        <v>2238</v>
      </c>
      <c r="H2354" t="s">
        <v>2246</v>
      </c>
      <c r="I2354" t="s">
        <v>2266</v>
      </c>
    </row>
    <row r="2355" spans="1:9" hidden="1" outlineLevel="1" x14ac:dyDescent="0.2">
      <c r="A2355" s="51">
        <v>44236</v>
      </c>
      <c r="B2355" s="164">
        <v>44236</v>
      </c>
      <c r="C2355" s="52">
        <v>31523.200000000001</v>
      </c>
      <c r="D2355" s="53" t="s">
        <v>72</v>
      </c>
      <c r="E2355" s="53" t="s">
        <v>154</v>
      </c>
      <c r="F2355" t="str">
        <f t="shared" si="33"/>
        <v>4423631523,2</v>
      </c>
      <c r="G2355" t="s">
        <v>2206</v>
      </c>
      <c r="H2355" t="s">
        <v>2244</v>
      </c>
      <c r="I2355" t="s">
        <v>2209</v>
      </c>
    </row>
    <row r="2356" spans="1:9" hidden="1" outlineLevel="1" x14ac:dyDescent="0.2">
      <c r="A2356" s="51">
        <v>44236</v>
      </c>
      <c r="B2356" s="164">
        <v>44236</v>
      </c>
      <c r="C2356" s="52">
        <v>64000</v>
      </c>
      <c r="D2356" s="53" t="s">
        <v>358</v>
      </c>
      <c r="E2356" s="53" t="s">
        <v>1045</v>
      </c>
      <c r="F2356" t="str">
        <f t="shared" si="33"/>
        <v>4423664000</v>
      </c>
      <c r="G2356" t="s">
        <v>2203</v>
      </c>
      <c r="H2356" t="s">
        <v>2248</v>
      </c>
      <c r="I2356" t="s">
        <v>2273</v>
      </c>
    </row>
    <row r="2357" spans="1:9" hidden="1" outlineLevel="1" x14ac:dyDescent="0.2">
      <c r="A2357" s="51">
        <v>44236</v>
      </c>
      <c r="B2357" s="164">
        <v>44236</v>
      </c>
      <c r="C2357" s="52">
        <v>11987.95</v>
      </c>
      <c r="D2357" s="53" t="s">
        <v>72</v>
      </c>
      <c r="E2357" s="53" t="s">
        <v>158</v>
      </c>
      <c r="F2357" t="str">
        <f t="shared" si="33"/>
        <v>4423611987,95</v>
      </c>
      <c r="G2357" t="s">
        <v>2206</v>
      </c>
      <c r="H2357" t="s">
        <v>2244</v>
      </c>
      <c r="I2357" t="s">
        <v>2209</v>
      </c>
    </row>
    <row r="2358" spans="1:9" hidden="1" outlineLevel="1" x14ac:dyDescent="0.2">
      <c r="A2358" s="51">
        <v>44236</v>
      </c>
      <c r="B2358" s="164">
        <v>44236</v>
      </c>
      <c r="C2358" s="52">
        <v>1854.85</v>
      </c>
      <c r="D2358" s="53" t="s">
        <v>72</v>
      </c>
      <c r="E2358" s="53" t="s">
        <v>156</v>
      </c>
      <c r="F2358" t="str">
        <f t="shared" si="33"/>
        <v>442361854,85</v>
      </c>
      <c r="G2358" t="s">
        <v>2206</v>
      </c>
      <c r="H2358" t="s">
        <v>2244</v>
      </c>
      <c r="I2358" t="s">
        <v>2209</v>
      </c>
    </row>
    <row r="2359" spans="1:9" hidden="1" outlineLevel="1" x14ac:dyDescent="0.2">
      <c r="A2359" s="51">
        <v>44236</v>
      </c>
      <c r="B2359" s="164">
        <v>44236</v>
      </c>
      <c r="C2359" s="52">
        <v>476.96</v>
      </c>
      <c r="D2359" s="53" t="s">
        <v>77</v>
      </c>
      <c r="E2359" s="53" t="s">
        <v>153</v>
      </c>
      <c r="F2359" t="str">
        <f t="shared" si="33"/>
        <v>44236476,96</v>
      </c>
      <c r="G2359" t="s">
        <v>2206</v>
      </c>
      <c r="H2359" t="s">
        <v>2244</v>
      </c>
      <c r="I2359" t="s">
        <v>2209</v>
      </c>
    </row>
    <row r="2360" spans="1:9" hidden="1" outlineLevel="1" x14ac:dyDescent="0.2">
      <c r="A2360" s="51">
        <v>44235</v>
      </c>
      <c r="B2360" s="164">
        <v>44235</v>
      </c>
      <c r="C2360" s="52">
        <v>100000</v>
      </c>
      <c r="D2360" s="53" t="s">
        <v>28</v>
      </c>
      <c r="E2360" s="53" t="s">
        <v>1031</v>
      </c>
      <c r="F2360" t="str">
        <f t="shared" si="33"/>
        <v>44235100000</v>
      </c>
      <c r="G2360" t="s">
        <v>2236</v>
      </c>
      <c r="H2360" t="s">
        <v>2248</v>
      </c>
      <c r="I2360" t="s">
        <v>2236</v>
      </c>
    </row>
    <row r="2361" spans="1:9" hidden="1" outlineLevel="1" x14ac:dyDescent="0.2">
      <c r="A2361" s="51">
        <v>44235</v>
      </c>
      <c r="B2361" s="164">
        <v>44235</v>
      </c>
      <c r="C2361" s="52">
        <v>9267.2000000000007</v>
      </c>
      <c r="D2361" s="53" t="s">
        <v>8</v>
      </c>
      <c r="E2361" s="53" t="s">
        <v>1046</v>
      </c>
      <c r="F2361" t="str">
        <f t="shared" si="33"/>
        <v>442359267,2</v>
      </c>
      <c r="G2361" t="s">
        <v>2283</v>
      </c>
      <c r="H2361" t="s">
        <v>2276</v>
      </c>
      <c r="I2361" t="s">
        <v>2276</v>
      </c>
    </row>
    <row r="2362" spans="1:9" hidden="1" outlineLevel="1" x14ac:dyDescent="0.2">
      <c r="A2362" s="51">
        <v>44235</v>
      </c>
      <c r="B2362" s="164">
        <v>44235</v>
      </c>
      <c r="C2362" s="52">
        <v>40000</v>
      </c>
      <c r="D2362" s="53" t="s">
        <v>358</v>
      </c>
      <c r="E2362" s="53" t="s">
        <v>1047</v>
      </c>
      <c r="F2362" t="str">
        <f t="shared" si="33"/>
        <v>4423540000</v>
      </c>
      <c r="G2362" t="s">
        <v>2203</v>
      </c>
      <c r="H2362" t="s">
        <v>2248</v>
      </c>
      <c r="I2362" t="s">
        <v>2273</v>
      </c>
    </row>
    <row r="2363" spans="1:9" hidden="1" outlineLevel="1" x14ac:dyDescent="0.2">
      <c r="A2363" s="51">
        <v>44235</v>
      </c>
      <c r="B2363" s="164">
        <v>44235</v>
      </c>
      <c r="C2363" s="52">
        <v>70000</v>
      </c>
      <c r="D2363" s="53" t="s">
        <v>306</v>
      </c>
      <c r="E2363" s="53" t="s">
        <v>1048</v>
      </c>
      <c r="F2363" t="str">
        <f t="shared" si="33"/>
        <v>4423570000</v>
      </c>
      <c r="G2363" t="s">
        <v>2213</v>
      </c>
      <c r="H2363" t="s">
        <v>2248</v>
      </c>
      <c r="I2363" t="s">
        <v>2213</v>
      </c>
    </row>
    <row r="2364" spans="1:9" hidden="1" outlineLevel="1" x14ac:dyDescent="0.2">
      <c r="A2364" s="51">
        <v>44235</v>
      </c>
      <c r="B2364" s="164">
        <v>44235</v>
      </c>
      <c r="C2364" s="52">
        <v>9432.24</v>
      </c>
      <c r="D2364" s="53" t="s">
        <v>112</v>
      </c>
      <c r="E2364" s="53" t="s">
        <v>1049</v>
      </c>
      <c r="F2364" t="str">
        <f t="shared" ref="F2364:F2409" si="34">B2364&amp;C2364</f>
        <v>442359432,24</v>
      </c>
      <c r="G2364" t="s">
        <v>2233</v>
      </c>
      <c r="H2364" t="s">
        <v>2248</v>
      </c>
      <c r="I2364" t="s">
        <v>2269</v>
      </c>
    </row>
    <row r="2365" spans="1:9" hidden="1" outlineLevel="1" x14ac:dyDescent="0.2">
      <c r="A2365" s="51">
        <v>44235</v>
      </c>
      <c r="B2365" s="164">
        <v>44235</v>
      </c>
      <c r="C2365" s="52">
        <v>5390.78</v>
      </c>
      <c r="D2365" s="53" t="s">
        <v>498</v>
      </c>
      <c r="E2365" s="53" t="s">
        <v>1050</v>
      </c>
      <c r="F2365" t="str">
        <f t="shared" si="34"/>
        <v>442355390,78</v>
      </c>
      <c r="G2365" t="s">
        <v>2221</v>
      </c>
      <c r="H2365" t="s">
        <v>2248</v>
      </c>
      <c r="I2365" t="s">
        <v>2267</v>
      </c>
    </row>
    <row r="2366" spans="1:9" hidden="1" outlineLevel="1" x14ac:dyDescent="0.2">
      <c r="A2366" s="51">
        <v>44232</v>
      </c>
      <c r="B2366" s="164">
        <v>44232</v>
      </c>
      <c r="C2366" s="52">
        <v>100000</v>
      </c>
      <c r="D2366" s="53" t="s">
        <v>32</v>
      </c>
      <c r="E2366" s="53" t="s">
        <v>1051</v>
      </c>
      <c r="F2366" t="str">
        <f t="shared" si="34"/>
        <v>44232100000</v>
      </c>
      <c r="G2366" t="s">
        <v>2222</v>
      </c>
      <c r="H2366" t="s">
        <v>2248</v>
      </c>
      <c r="I2366" t="s">
        <v>2269</v>
      </c>
    </row>
    <row r="2367" spans="1:9" hidden="1" outlineLevel="1" x14ac:dyDescent="0.2">
      <c r="A2367" s="51">
        <v>44232</v>
      </c>
      <c r="B2367" s="164">
        <v>44232</v>
      </c>
      <c r="C2367" s="52">
        <v>60000</v>
      </c>
      <c r="D2367" s="53" t="s">
        <v>32</v>
      </c>
      <c r="E2367" s="53" t="s">
        <v>1051</v>
      </c>
      <c r="F2367" t="str">
        <f t="shared" si="34"/>
        <v>4423260000</v>
      </c>
      <c r="G2367" t="s">
        <v>2222</v>
      </c>
      <c r="H2367" t="s">
        <v>2248</v>
      </c>
      <c r="I2367" t="s">
        <v>2269</v>
      </c>
    </row>
    <row r="2368" spans="1:9" hidden="1" outlineLevel="1" x14ac:dyDescent="0.2">
      <c r="A2368" s="51">
        <v>44232</v>
      </c>
      <c r="B2368" s="164">
        <v>44232</v>
      </c>
      <c r="C2368" s="52">
        <v>120000</v>
      </c>
      <c r="D2368" s="53" t="s">
        <v>28</v>
      </c>
      <c r="E2368" s="53" t="s">
        <v>1052</v>
      </c>
      <c r="F2368" t="str">
        <f t="shared" si="34"/>
        <v>44232120000</v>
      </c>
      <c r="G2368" t="s">
        <v>2236</v>
      </c>
      <c r="H2368" t="s">
        <v>2248</v>
      </c>
      <c r="I2368" t="s">
        <v>2236</v>
      </c>
    </row>
    <row r="2369" spans="1:9" hidden="1" outlineLevel="1" x14ac:dyDescent="0.2">
      <c r="A2369" s="51">
        <v>44232</v>
      </c>
      <c r="B2369" s="164">
        <v>44232</v>
      </c>
      <c r="C2369" s="52">
        <v>190</v>
      </c>
      <c r="D2369" s="53" t="s">
        <v>7</v>
      </c>
      <c r="E2369" s="53" t="s">
        <v>1053</v>
      </c>
      <c r="F2369" t="str">
        <f t="shared" si="34"/>
        <v>44232190</v>
      </c>
      <c r="G2369" t="s">
        <v>2280</v>
      </c>
      <c r="H2369" t="s">
        <v>2245</v>
      </c>
      <c r="I2369" t="s">
        <v>2262</v>
      </c>
    </row>
    <row r="2370" spans="1:9" hidden="1" outlineLevel="1" x14ac:dyDescent="0.2">
      <c r="A2370" s="51">
        <v>44230</v>
      </c>
      <c r="B2370" s="164">
        <v>44230</v>
      </c>
      <c r="C2370" s="52">
        <v>36004</v>
      </c>
      <c r="D2370" s="53" t="s">
        <v>309</v>
      </c>
      <c r="E2370" s="53" t="s">
        <v>1054</v>
      </c>
      <c r="F2370" t="str">
        <f t="shared" si="34"/>
        <v>4423036004</v>
      </c>
      <c r="G2370" t="s">
        <v>2209</v>
      </c>
      <c r="H2370" t="s">
        <v>2244</v>
      </c>
      <c r="I2370" t="s">
        <v>2209</v>
      </c>
    </row>
    <row r="2371" spans="1:9" hidden="1" outlineLevel="1" x14ac:dyDescent="0.2">
      <c r="A2371" s="51">
        <v>44230</v>
      </c>
      <c r="B2371" s="164">
        <v>44230</v>
      </c>
      <c r="C2371" s="52">
        <v>70103.520000000004</v>
      </c>
      <c r="D2371" s="53" t="s">
        <v>21</v>
      </c>
      <c r="E2371" s="53" t="s">
        <v>1055</v>
      </c>
      <c r="F2371" t="str">
        <f t="shared" si="34"/>
        <v>4423070103,52</v>
      </c>
      <c r="G2371" t="s">
        <v>2235</v>
      </c>
      <c r="H2371" t="s">
        <v>2248</v>
      </c>
      <c r="I2371" t="s">
        <v>2235</v>
      </c>
    </row>
    <row r="2372" spans="1:9" hidden="1" outlineLevel="1" x14ac:dyDescent="0.2">
      <c r="A2372" s="51">
        <v>44228</v>
      </c>
      <c r="B2372" s="164">
        <v>44228</v>
      </c>
      <c r="C2372" s="52">
        <v>49352</v>
      </c>
      <c r="D2372" s="53" t="s">
        <v>7</v>
      </c>
      <c r="E2372" s="53" t="s">
        <v>1056</v>
      </c>
      <c r="F2372" t="str">
        <f t="shared" si="34"/>
        <v>4422849352</v>
      </c>
      <c r="G2372" t="s">
        <v>2209</v>
      </c>
      <c r="H2372" t="s">
        <v>2244</v>
      </c>
      <c r="I2372" t="s">
        <v>2209</v>
      </c>
    </row>
    <row r="2373" spans="1:9" hidden="1" outlineLevel="1" x14ac:dyDescent="0.2">
      <c r="A2373" s="51">
        <v>44228</v>
      </c>
      <c r="B2373" s="164">
        <v>44228</v>
      </c>
      <c r="C2373" s="52">
        <v>990</v>
      </c>
      <c r="D2373" s="53" t="s">
        <v>7</v>
      </c>
      <c r="E2373" s="53" t="s">
        <v>1057</v>
      </c>
      <c r="F2373" t="str">
        <f t="shared" si="34"/>
        <v>44228990</v>
      </c>
      <c r="G2373" t="s">
        <v>2204</v>
      </c>
      <c r="H2373" t="s">
        <v>2248</v>
      </c>
      <c r="I2373" t="s">
        <v>2262</v>
      </c>
    </row>
    <row r="2374" spans="1:9" hidden="1" outlineLevel="1" x14ac:dyDescent="0.2">
      <c r="A2374" s="51">
        <v>44228</v>
      </c>
      <c r="B2374" s="164">
        <v>44228</v>
      </c>
      <c r="C2374" s="52">
        <v>300</v>
      </c>
      <c r="D2374" s="53" t="s">
        <v>7</v>
      </c>
      <c r="E2374" s="53" t="s">
        <v>1058</v>
      </c>
      <c r="F2374" t="str">
        <f t="shared" si="34"/>
        <v>44228300</v>
      </c>
      <c r="G2374" t="s">
        <v>2204</v>
      </c>
      <c r="H2374" t="s">
        <v>2248</v>
      </c>
      <c r="I2374" t="s">
        <v>2262</v>
      </c>
    </row>
    <row r="2375" spans="1:9" hidden="1" outlineLevel="1" x14ac:dyDescent="0.2">
      <c r="A2375" s="51">
        <v>44228</v>
      </c>
      <c r="B2375" s="164">
        <v>44228</v>
      </c>
      <c r="C2375" s="52">
        <v>197.41</v>
      </c>
      <c r="D2375" s="53" t="s">
        <v>7</v>
      </c>
      <c r="E2375" s="53" t="s">
        <v>1059</v>
      </c>
      <c r="F2375" t="str">
        <f t="shared" si="34"/>
        <v>44228197,41</v>
      </c>
      <c r="G2375" t="s">
        <v>2204</v>
      </c>
      <c r="H2375" t="s">
        <v>2248</v>
      </c>
      <c r="I2375" t="s">
        <v>2262</v>
      </c>
    </row>
    <row r="2376" spans="1:9" hidden="1" outlineLevel="1" x14ac:dyDescent="0.2">
      <c r="A2376" s="51">
        <v>44228</v>
      </c>
      <c r="B2376" s="164">
        <v>44228</v>
      </c>
      <c r="C2376" s="52">
        <v>25126</v>
      </c>
      <c r="D2376" s="53" t="s">
        <v>1060</v>
      </c>
      <c r="E2376" s="53" t="s">
        <v>1061</v>
      </c>
      <c r="F2376" t="str">
        <f t="shared" si="34"/>
        <v>4422825126</v>
      </c>
      <c r="G2376" t="s">
        <v>2205</v>
      </c>
      <c r="H2376" t="s">
        <v>2244</v>
      </c>
      <c r="I2376" t="s">
        <v>2209</v>
      </c>
    </row>
    <row r="2377" spans="1:9" hidden="1" outlineLevel="1" x14ac:dyDescent="0.2">
      <c r="A2377" s="51">
        <v>44228</v>
      </c>
      <c r="B2377" s="164">
        <v>44228</v>
      </c>
      <c r="C2377" s="52">
        <v>45000</v>
      </c>
      <c r="D2377" s="53" t="s">
        <v>14</v>
      </c>
      <c r="E2377" s="53" t="s">
        <v>1062</v>
      </c>
      <c r="F2377" t="str">
        <f t="shared" si="34"/>
        <v>4422845000</v>
      </c>
      <c r="G2377" t="s">
        <v>2201</v>
      </c>
      <c r="H2377" t="s">
        <v>2248</v>
      </c>
      <c r="I2377" t="s">
        <v>2265</v>
      </c>
    </row>
    <row r="2378" spans="1:9" hidden="1" outlineLevel="1" x14ac:dyDescent="0.2">
      <c r="A2378" s="51">
        <v>44224</v>
      </c>
      <c r="B2378" s="164">
        <v>44224</v>
      </c>
      <c r="C2378" s="52">
        <v>14000</v>
      </c>
      <c r="D2378" s="53" t="s">
        <v>17</v>
      </c>
      <c r="E2378" s="53" t="s">
        <v>1063</v>
      </c>
      <c r="F2378" t="str">
        <f t="shared" si="34"/>
        <v>4422414000</v>
      </c>
      <c r="G2378" t="s">
        <v>2240</v>
      </c>
      <c r="H2378" t="s">
        <v>2248</v>
      </c>
      <c r="I2378" t="s">
        <v>2267</v>
      </c>
    </row>
    <row r="2379" spans="1:9" hidden="1" outlineLevel="1" x14ac:dyDescent="0.2">
      <c r="A2379" s="51">
        <v>44224</v>
      </c>
      <c r="B2379" s="164">
        <v>44224</v>
      </c>
      <c r="C2379" s="52">
        <v>63600</v>
      </c>
      <c r="D2379" s="53" t="s">
        <v>1064</v>
      </c>
      <c r="E2379" s="53" t="s">
        <v>1065</v>
      </c>
      <c r="F2379" t="str">
        <f t="shared" si="34"/>
        <v>4422463600</v>
      </c>
      <c r="G2379" t="s">
        <v>2202</v>
      </c>
      <c r="H2379" t="s">
        <v>2248</v>
      </c>
      <c r="I2379" t="s">
        <v>2268</v>
      </c>
    </row>
    <row r="2380" spans="1:9" hidden="1" outlineLevel="1" x14ac:dyDescent="0.2">
      <c r="A2380" s="51">
        <v>44224</v>
      </c>
      <c r="B2380" s="164">
        <v>44224</v>
      </c>
      <c r="C2380" s="52">
        <v>251</v>
      </c>
      <c r="D2380" s="53" t="s">
        <v>7</v>
      </c>
      <c r="E2380" s="53" t="s">
        <v>12</v>
      </c>
      <c r="F2380" t="str">
        <f t="shared" si="34"/>
        <v>44224251</v>
      </c>
      <c r="G2380" t="s">
        <v>2204</v>
      </c>
      <c r="H2380" t="s">
        <v>2248</v>
      </c>
      <c r="I2380" t="s">
        <v>2262</v>
      </c>
    </row>
    <row r="2381" spans="1:9" hidden="1" outlineLevel="1" x14ac:dyDescent="0.2">
      <c r="A2381" s="51">
        <v>44222</v>
      </c>
      <c r="B2381" s="164">
        <v>44222</v>
      </c>
      <c r="C2381" s="52">
        <v>6170.19</v>
      </c>
      <c r="D2381" s="53" t="s">
        <v>1066</v>
      </c>
      <c r="E2381" s="53" t="s">
        <v>920</v>
      </c>
      <c r="F2381" t="str">
        <f t="shared" si="34"/>
        <v>442226170,19</v>
      </c>
      <c r="G2381" t="s">
        <v>2208</v>
      </c>
      <c r="H2381" t="s">
        <v>2245</v>
      </c>
      <c r="I2381" t="s">
        <v>2213</v>
      </c>
    </row>
    <row r="2382" spans="1:9" hidden="1" outlineLevel="1" x14ac:dyDescent="0.2">
      <c r="A2382" s="51">
        <v>44222</v>
      </c>
      <c r="B2382" s="164">
        <v>44222</v>
      </c>
      <c r="C2382" s="52">
        <v>97500</v>
      </c>
      <c r="D2382" s="53" t="s">
        <v>358</v>
      </c>
      <c r="E2382" s="53" t="s">
        <v>1067</v>
      </c>
      <c r="F2382" t="str">
        <f t="shared" si="34"/>
        <v>4422297500</v>
      </c>
      <c r="G2382" t="s">
        <v>2203</v>
      </c>
      <c r="H2382" t="s">
        <v>2248</v>
      </c>
      <c r="I2382" t="s">
        <v>2273</v>
      </c>
    </row>
    <row r="2383" spans="1:9" hidden="1" outlineLevel="1" x14ac:dyDescent="0.2">
      <c r="A2383" s="51">
        <v>44218</v>
      </c>
      <c r="B2383" s="164">
        <v>44218</v>
      </c>
      <c r="C2383" s="52">
        <v>150000</v>
      </c>
      <c r="D2383" s="53" t="s">
        <v>23</v>
      </c>
      <c r="E2383" s="53" t="s">
        <v>1068</v>
      </c>
      <c r="F2383" t="str">
        <f t="shared" si="34"/>
        <v>44218150000</v>
      </c>
      <c r="G2383" t="s">
        <v>2218</v>
      </c>
      <c r="H2383" t="s">
        <v>2248</v>
      </c>
      <c r="I2383" t="s">
        <v>2218</v>
      </c>
    </row>
    <row r="2384" spans="1:9" hidden="1" outlineLevel="1" x14ac:dyDescent="0.2">
      <c r="A2384" s="51">
        <v>44218</v>
      </c>
      <c r="B2384" s="164">
        <v>44218</v>
      </c>
      <c r="C2384" s="52">
        <v>5000</v>
      </c>
      <c r="D2384" s="53" t="s">
        <v>47</v>
      </c>
      <c r="E2384" s="53" t="s">
        <v>1069</v>
      </c>
      <c r="F2384" t="str">
        <f t="shared" si="34"/>
        <v>442185000</v>
      </c>
      <c r="G2384" t="s">
        <v>2224</v>
      </c>
      <c r="H2384" t="s">
        <v>2248</v>
      </c>
      <c r="I2384" t="s">
        <v>2427</v>
      </c>
    </row>
    <row r="2385" spans="1:9" hidden="1" outlineLevel="1" x14ac:dyDescent="0.2">
      <c r="A2385" s="51">
        <v>44215</v>
      </c>
      <c r="B2385" s="164">
        <v>44215</v>
      </c>
      <c r="C2385" s="52">
        <v>160000</v>
      </c>
      <c r="D2385" s="53" t="s">
        <v>32</v>
      </c>
      <c r="E2385" s="53" t="s">
        <v>1070</v>
      </c>
      <c r="F2385" t="str">
        <f t="shared" si="34"/>
        <v>44215160000</v>
      </c>
      <c r="G2385" t="s">
        <v>2222</v>
      </c>
      <c r="H2385" t="s">
        <v>2248</v>
      </c>
      <c r="I2385" t="s">
        <v>2269</v>
      </c>
    </row>
    <row r="2386" spans="1:9" hidden="1" outlineLevel="1" x14ac:dyDescent="0.2">
      <c r="A2386" s="51">
        <v>44214</v>
      </c>
      <c r="B2386" s="164">
        <v>44214</v>
      </c>
      <c r="C2386" s="52">
        <v>100000</v>
      </c>
      <c r="D2386" s="53" t="s">
        <v>28</v>
      </c>
      <c r="E2386" s="53" t="s">
        <v>1071</v>
      </c>
      <c r="F2386" t="str">
        <f t="shared" si="34"/>
        <v>44214100000</v>
      </c>
      <c r="G2386" t="s">
        <v>2236</v>
      </c>
      <c r="H2386" t="s">
        <v>2248</v>
      </c>
      <c r="I2386" t="s">
        <v>2236</v>
      </c>
    </row>
    <row r="2387" spans="1:9" hidden="1" outlineLevel="1" x14ac:dyDescent="0.2">
      <c r="A2387" s="51">
        <v>44214</v>
      </c>
      <c r="B2387" s="164">
        <v>44214</v>
      </c>
      <c r="C2387" s="52">
        <v>180922.12</v>
      </c>
      <c r="D2387" s="53" t="s">
        <v>28</v>
      </c>
      <c r="E2387" s="53" t="s">
        <v>1072</v>
      </c>
      <c r="F2387" t="str">
        <f t="shared" si="34"/>
        <v>44214180922,12</v>
      </c>
      <c r="G2387" t="s">
        <v>2236</v>
      </c>
      <c r="H2387" t="s">
        <v>2248</v>
      </c>
      <c r="I2387" t="s">
        <v>2236</v>
      </c>
    </row>
    <row r="2388" spans="1:9" hidden="1" outlineLevel="1" x14ac:dyDescent="0.2">
      <c r="A2388" s="51">
        <v>44211</v>
      </c>
      <c r="B2388" s="164">
        <v>44211</v>
      </c>
      <c r="C2388" s="52">
        <v>2374.5100000000002</v>
      </c>
      <c r="D2388" s="53" t="s">
        <v>1066</v>
      </c>
      <c r="E2388" s="53" t="s">
        <v>920</v>
      </c>
      <c r="F2388" t="str">
        <f t="shared" si="34"/>
        <v>442112374,51</v>
      </c>
      <c r="G2388" t="s">
        <v>2208</v>
      </c>
      <c r="H2388" t="s">
        <v>2245</v>
      </c>
      <c r="I2388" t="s">
        <v>2213</v>
      </c>
    </row>
    <row r="2389" spans="1:9" hidden="1" outlineLevel="1" x14ac:dyDescent="0.2">
      <c r="A2389" s="51">
        <v>44211</v>
      </c>
      <c r="B2389" s="164">
        <v>44211</v>
      </c>
      <c r="C2389" s="52">
        <v>132.22999999999999</v>
      </c>
      <c r="D2389" s="53" t="s">
        <v>7</v>
      </c>
      <c r="E2389" s="53" t="s">
        <v>1073</v>
      </c>
      <c r="F2389" t="str">
        <f t="shared" si="34"/>
        <v>44211132,23</v>
      </c>
      <c r="G2389" t="s">
        <v>2204</v>
      </c>
      <c r="H2389" t="s">
        <v>2248</v>
      </c>
      <c r="I2389" t="s">
        <v>2262</v>
      </c>
    </row>
    <row r="2390" spans="1:9" hidden="1" outlineLevel="1" x14ac:dyDescent="0.2">
      <c r="A2390" s="51">
        <v>44211</v>
      </c>
      <c r="B2390" s="164">
        <v>44211</v>
      </c>
      <c r="C2390" s="52">
        <v>1500</v>
      </c>
      <c r="D2390" s="53" t="s">
        <v>906</v>
      </c>
      <c r="E2390" s="53" t="s">
        <v>1074</v>
      </c>
      <c r="F2390" t="str">
        <f t="shared" si="34"/>
        <v>442111500</v>
      </c>
      <c r="G2390" t="s">
        <v>2434</v>
      </c>
      <c r="H2390" t="s">
        <v>2244</v>
      </c>
      <c r="I2390" t="s">
        <v>2209</v>
      </c>
    </row>
    <row r="2391" spans="1:9" hidden="1" outlineLevel="1" x14ac:dyDescent="0.2">
      <c r="A2391" s="51">
        <v>44211</v>
      </c>
      <c r="B2391" s="164">
        <v>44211</v>
      </c>
      <c r="C2391" s="52">
        <v>33056.980000000003</v>
      </c>
      <c r="D2391" s="53" t="s">
        <v>7</v>
      </c>
      <c r="E2391" s="53" t="s">
        <v>1075</v>
      </c>
      <c r="F2391" t="str">
        <f t="shared" si="34"/>
        <v>4421133056,98</v>
      </c>
      <c r="G2391" t="s">
        <v>2209</v>
      </c>
      <c r="H2391" t="s">
        <v>2244</v>
      </c>
      <c r="I2391" t="s">
        <v>2209</v>
      </c>
    </row>
    <row r="2392" spans="1:9" hidden="1" outlineLevel="1" x14ac:dyDescent="0.2">
      <c r="A2392" s="51">
        <v>44211</v>
      </c>
      <c r="B2392" s="164">
        <v>44211</v>
      </c>
      <c r="C2392" s="52">
        <v>30000</v>
      </c>
      <c r="D2392" s="53" t="s">
        <v>906</v>
      </c>
      <c r="E2392" s="53" t="s">
        <v>1076</v>
      </c>
      <c r="F2392" t="str">
        <f t="shared" si="34"/>
        <v>4421130000</v>
      </c>
      <c r="G2392" t="s">
        <v>2209</v>
      </c>
      <c r="H2392" t="s">
        <v>2244</v>
      </c>
      <c r="I2392" t="s">
        <v>2209</v>
      </c>
    </row>
    <row r="2393" spans="1:9" hidden="1" outlineLevel="1" x14ac:dyDescent="0.2">
      <c r="A2393" s="51">
        <v>44211</v>
      </c>
      <c r="B2393" s="164">
        <v>44211</v>
      </c>
      <c r="C2393" s="52">
        <v>5392.85</v>
      </c>
      <c r="D2393" s="53" t="s">
        <v>498</v>
      </c>
      <c r="E2393" s="53" t="s">
        <v>1077</v>
      </c>
      <c r="F2393" t="str">
        <f t="shared" si="34"/>
        <v>442115392,85</v>
      </c>
      <c r="G2393" t="s">
        <v>2221</v>
      </c>
      <c r="H2393" t="s">
        <v>2248</v>
      </c>
      <c r="I2393" t="s">
        <v>2267</v>
      </c>
    </row>
    <row r="2394" spans="1:9" hidden="1" outlineLevel="1" x14ac:dyDescent="0.2">
      <c r="A2394" s="51">
        <v>44211</v>
      </c>
      <c r="B2394" s="164">
        <v>44211</v>
      </c>
      <c r="C2394" s="52">
        <v>280</v>
      </c>
      <c r="D2394" s="53" t="s">
        <v>7</v>
      </c>
      <c r="E2394" s="53" t="s">
        <v>1078</v>
      </c>
      <c r="F2394" t="str">
        <f t="shared" si="34"/>
        <v>44211280</v>
      </c>
      <c r="G2394" t="s">
        <v>2204</v>
      </c>
      <c r="H2394" t="s">
        <v>2248</v>
      </c>
      <c r="I2394" t="s">
        <v>2262</v>
      </c>
    </row>
    <row r="2395" spans="1:9" hidden="1" outlineLevel="1" x14ac:dyDescent="0.2">
      <c r="A2395" s="51">
        <v>44211</v>
      </c>
      <c r="B2395" s="165">
        <v>44211</v>
      </c>
      <c r="C2395" s="52">
        <v>5100</v>
      </c>
      <c r="D2395" s="53" t="s">
        <v>7</v>
      </c>
      <c r="E2395" s="53" t="s">
        <v>1079</v>
      </c>
      <c r="F2395" t="str">
        <f t="shared" si="34"/>
        <v>442115100</v>
      </c>
      <c r="G2395" t="s">
        <v>2434</v>
      </c>
      <c r="H2395" t="s">
        <v>2244</v>
      </c>
      <c r="I2395" t="s">
        <v>2209</v>
      </c>
    </row>
    <row r="2396" spans="1:9" hidden="1" outlineLevel="1" x14ac:dyDescent="0.2">
      <c r="A2396" s="51">
        <v>44211</v>
      </c>
      <c r="B2396" s="164">
        <v>44211</v>
      </c>
      <c r="C2396" s="52">
        <v>70000</v>
      </c>
      <c r="D2396" s="53" t="s">
        <v>7</v>
      </c>
      <c r="E2396" s="53" t="s">
        <v>1080</v>
      </c>
      <c r="F2396" t="str">
        <f t="shared" si="34"/>
        <v>4421170000</v>
      </c>
      <c r="G2396" t="s">
        <v>2209</v>
      </c>
      <c r="H2396" t="s">
        <v>2244</v>
      </c>
      <c r="I2396" t="s">
        <v>2209</v>
      </c>
    </row>
    <row r="2397" spans="1:9" hidden="1" outlineLevel="1" x14ac:dyDescent="0.2">
      <c r="A2397" s="51">
        <v>44211</v>
      </c>
      <c r="B2397" s="164">
        <v>44211</v>
      </c>
      <c r="C2397" s="52">
        <v>20.399999999999999</v>
      </c>
      <c r="D2397" s="53" t="s">
        <v>7</v>
      </c>
      <c r="E2397" s="53" t="s">
        <v>1081</v>
      </c>
      <c r="F2397" t="str">
        <f t="shared" si="34"/>
        <v>4421120,4</v>
      </c>
      <c r="G2397" t="s">
        <v>2204</v>
      </c>
      <c r="H2397" t="s">
        <v>2248</v>
      </c>
      <c r="I2397" t="s">
        <v>2262</v>
      </c>
    </row>
    <row r="2398" spans="1:9" hidden="1" outlineLevel="1" x14ac:dyDescent="0.2">
      <c r="A2398" s="51">
        <v>44211</v>
      </c>
      <c r="B2398" s="164">
        <v>44211</v>
      </c>
      <c r="C2398" s="52">
        <v>4940</v>
      </c>
      <c r="D2398" s="53" t="s">
        <v>1082</v>
      </c>
      <c r="E2398" s="53" t="s">
        <v>1083</v>
      </c>
      <c r="F2398" t="str">
        <f t="shared" si="34"/>
        <v>442114940</v>
      </c>
      <c r="G2398" t="s">
        <v>2205</v>
      </c>
      <c r="H2398" t="s">
        <v>2244</v>
      </c>
      <c r="I2398" t="s">
        <v>2209</v>
      </c>
    </row>
    <row r="2399" spans="1:9" hidden="1" outlineLevel="1" x14ac:dyDescent="0.2">
      <c r="A2399" s="51">
        <v>44210</v>
      </c>
      <c r="B2399" s="164">
        <v>44210</v>
      </c>
      <c r="C2399" s="52">
        <v>10000</v>
      </c>
      <c r="D2399" s="53" t="s">
        <v>7</v>
      </c>
      <c r="E2399" s="53" t="s">
        <v>1084</v>
      </c>
      <c r="F2399" t="str">
        <f t="shared" si="34"/>
        <v>4421010000</v>
      </c>
      <c r="G2399" t="s">
        <v>2238</v>
      </c>
      <c r="H2399" t="s">
        <v>2246</v>
      </c>
      <c r="I2399" t="s">
        <v>2266</v>
      </c>
    </row>
    <row r="2400" spans="1:9" hidden="1" outlineLevel="1" x14ac:dyDescent="0.2">
      <c r="A2400" s="51">
        <v>44210</v>
      </c>
      <c r="B2400" s="164">
        <v>44210</v>
      </c>
      <c r="C2400" s="52">
        <v>150</v>
      </c>
      <c r="D2400" s="53" t="s">
        <v>7</v>
      </c>
      <c r="E2400" s="53" t="s">
        <v>1085</v>
      </c>
      <c r="F2400" t="str">
        <f t="shared" si="34"/>
        <v>44210150</v>
      </c>
      <c r="G2400" t="s">
        <v>2204</v>
      </c>
      <c r="H2400" t="s">
        <v>2248</v>
      </c>
      <c r="I2400" t="s">
        <v>2262</v>
      </c>
    </row>
    <row r="2401" spans="1:9" hidden="1" outlineLevel="1" x14ac:dyDescent="0.2">
      <c r="A2401" s="51">
        <v>44210</v>
      </c>
      <c r="B2401" s="164">
        <v>44210</v>
      </c>
      <c r="C2401" s="52">
        <v>150</v>
      </c>
      <c r="D2401" s="53" t="s">
        <v>7</v>
      </c>
      <c r="E2401" s="53" t="s">
        <v>1085</v>
      </c>
      <c r="F2401" t="str">
        <f t="shared" si="34"/>
        <v>44210150</v>
      </c>
      <c r="G2401" t="s">
        <v>2204</v>
      </c>
      <c r="H2401" t="s">
        <v>2248</v>
      </c>
      <c r="I2401" t="s">
        <v>2262</v>
      </c>
    </row>
    <row r="2402" spans="1:9" hidden="1" outlineLevel="1" x14ac:dyDescent="0.2">
      <c r="A2402" s="51">
        <v>44210</v>
      </c>
      <c r="B2402" s="164">
        <v>44210</v>
      </c>
      <c r="C2402" s="52">
        <v>10000</v>
      </c>
      <c r="D2402" s="53" t="s">
        <v>7</v>
      </c>
      <c r="E2402" s="53" t="s">
        <v>1084</v>
      </c>
      <c r="F2402" t="str">
        <f t="shared" si="34"/>
        <v>4421010000</v>
      </c>
      <c r="G2402" t="s">
        <v>2238</v>
      </c>
      <c r="H2402" t="s">
        <v>2246</v>
      </c>
      <c r="I2402" t="s">
        <v>2266</v>
      </c>
    </row>
    <row r="2403" spans="1:9" hidden="1" outlineLevel="1" x14ac:dyDescent="0.2">
      <c r="A2403" s="51">
        <v>44209</v>
      </c>
      <c r="B2403" s="164">
        <v>44209</v>
      </c>
      <c r="C2403" s="52">
        <v>14682.5</v>
      </c>
      <c r="D2403" s="53" t="s">
        <v>1060</v>
      </c>
      <c r="E2403" s="53" t="s">
        <v>158</v>
      </c>
      <c r="F2403" t="str">
        <f t="shared" si="34"/>
        <v>4420914682,5</v>
      </c>
      <c r="G2403" t="s">
        <v>2206</v>
      </c>
      <c r="H2403" t="s">
        <v>2244</v>
      </c>
      <c r="I2403" t="s">
        <v>2209</v>
      </c>
    </row>
    <row r="2404" spans="1:9" hidden="1" outlineLevel="1" x14ac:dyDescent="0.2">
      <c r="A2404" s="51">
        <v>44209</v>
      </c>
      <c r="B2404" s="164">
        <v>44209</v>
      </c>
      <c r="C2404" s="52">
        <v>30000</v>
      </c>
      <c r="D2404" s="53" t="s">
        <v>1086</v>
      </c>
      <c r="E2404" s="53" t="s">
        <v>1087</v>
      </c>
      <c r="F2404" t="str">
        <f t="shared" si="34"/>
        <v>4420930000</v>
      </c>
      <c r="G2404" t="s">
        <v>2202</v>
      </c>
      <c r="H2404" t="s">
        <v>2248</v>
      </c>
      <c r="I2404" t="s">
        <v>2268</v>
      </c>
    </row>
    <row r="2405" spans="1:9" hidden="1" outlineLevel="1" x14ac:dyDescent="0.2">
      <c r="A2405" s="51">
        <v>44209</v>
      </c>
      <c r="B2405" s="164">
        <v>44209</v>
      </c>
      <c r="C2405" s="52">
        <v>34222.9</v>
      </c>
      <c r="D2405" s="53" t="s">
        <v>1060</v>
      </c>
      <c r="E2405" s="53" t="s">
        <v>154</v>
      </c>
      <c r="F2405" t="str">
        <f t="shared" si="34"/>
        <v>4420934222,9</v>
      </c>
      <c r="G2405" t="s">
        <v>2206</v>
      </c>
      <c r="H2405" t="s">
        <v>2244</v>
      </c>
      <c r="I2405" t="s">
        <v>2209</v>
      </c>
    </row>
    <row r="2406" spans="1:9" hidden="1" outlineLevel="1" x14ac:dyDescent="0.2">
      <c r="A2406" s="51">
        <v>44209</v>
      </c>
      <c r="B2406" s="164">
        <v>44209</v>
      </c>
      <c r="C2406" s="52">
        <v>538.9</v>
      </c>
      <c r="D2406" s="53" t="s">
        <v>77</v>
      </c>
      <c r="E2406" s="53" t="s">
        <v>153</v>
      </c>
      <c r="F2406" t="str">
        <f t="shared" si="34"/>
        <v>44209538,9</v>
      </c>
      <c r="G2406" t="s">
        <v>2206</v>
      </c>
      <c r="H2406" t="s">
        <v>2244</v>
      </c>
      <c r="I2406" t="s">
        <v>2209</v>
      </c>
    </row>
    <row r="2407" spans="1:9" hidden="1" outlineLevel="1" x14ac:dyDescent="0.2">
      <c r="A2407" s="51">
        <v>44209</v>
      </c>
      <c r="B2407" s="164">
        <v>44209</v>
      </c>
      <c r="C2407" s="52">
        <v>1758.85</v>
      </c>
      <c r="D2407" s="53" t="s">
        <v>1060</v>
      </c>
      <c r="E2407" s="53" t="s">
        <v>156</v>
      </c>
      <c r="F2407" t="str">
        <f t="shared" si="34"/>
        <v>442091758,85</v>
      </c>
      <c r="G2407" t="s">
        <v>2206</v>
      </c>
      <c r="H2407" t="s">
        <v>2244</v>
      </c>
      <c r="I2407" t="s">
        <v>2209</v>
      </c>
    </row>
    <row r="2408" spans="1:9" hidden="1" outlineLevel="1" x14ac:dyDescent="0.2">
      <c r="A2408" s="51">
        <v>44207</v>
      </c>
      <c r="B2408" s="164">
        <v>44207</v>
      </c>
      <c r="C2408" s="52">
        <v>160000</v>
      </c>
      <c r="D2408" s="53" t="s">
        <v>32</v>
      </c>
      <c r="E2408" s="53" t="s">
        <v>1088</v>
      </c>
      <c r="F2408" t="str">
        <f t="shared" si="34"/>
        <v>44207160000</v>
      </c>
      <c r="G2408" t="s">
        <v>2222</v>
      </c>
      <c r="H2408" t="s">
        <v>2248</v>
      </c>
      <c r="I2408" t="s">
        <v>2269</v>
      </c>
    </row>
    <row r="2409" spans="1:9" hidden="1" outlineLevel="1" x14ac:dyDescent="0.2">
      <c r="A2409" s="51">
        <v>44207</v>
      </c>
      <c r="B2409" s="164">
        <v>44207</v>
      </c>
      <c r="C2409" s="52">
        <v>100000</v>
      </c>
      <c r="D2409" s="53" t="s">
        <v>28</v>
      </c>
      <c r="E2409" s="53" t="s">
        <v>1071</v>
      </c>
      <c r="F2409" t="str">
        <f t="shared" si="34"/>
        <v>44207100000</v>
      </c>
      <c r="G2409" t="s">
        <v>2236</v>
      </c>
      <c r="H2409" t="s">
        <v>2248</v>
      </c>
      <c r="I2409" t="s">
        <v>2236</v>
      </c>
    </row>
    <row r="2410" spans="1:9" collapsed="1" x14ac:dyDescent="0.2">
      <c r="E2410" s="53"/>
    </row>
    <row r="2411" spans="1:9" x14ac:dyDescent="0.2">
      <c r="E2411" s="53"/>
    </row>
    <row r="2412" spans="1:9" x14ac:dyDescent="0.2">
      <c r="E2412" s="53"/>
    </row>
    <row r="2413" spans="1:9" x14ac:dyDescent="0.2">
      <c r="E2413" s="53"/>
    </row>
    <row r="2414" spans="1:9" x14ac:dyDescent="0.2">
      <c r="E2414" s="53"/>
    </row>
    <row r="2415" spans="1:9" x14ac:dyDescent="0.2">
      <c r="E2415" s="53"/>
    </row>
    <row r="2416" spans="1:9" x14ac:dyDescent="0.2">
      <c r="E2416" s="53"/>
    </row>
    <row r="2417" spans="5:5" x14ac:dyDescent="0.2">
      <c r="E2417" s="53"/>
    </row>
    <row r="2418" spans="5:5" x14ac:dyDescent="0.2">
      <c r="E2418" s="53"/>
    </row>
    <row r="2419" spans="5:5" x14ac:dyDescent="0.2">
      <c r="E2419" s="53"/>
    </row>
    <row r="2420" spans="5:5" x14ac:dyDescent="0.2">
      <c r="E2420" s="53"/>
    </row>
    <row r="2421" spans="5:5" x14ac:dyDescent="0.2">
      <c r="E2421" s="53"/>
    </row>
    <row r="2422" spans="5:5" x14ac:dyDescent="0.2">
      <c r="E2422" s="53"/>
    </row>
    <row r="2423" spans="5:5" x14ac:dyDescent="0.2">
      <c r="E2423" s="53"/>
    </row>
    <row r="2424" spans="5:5" x14ac:dyDescent="0.2">
      <c r="E2424" s="53"/>
    </row>
    <row r="2425" spans="5:5" x14ac:dyDescent="0.2">
      <c r="E2425" s="53"/>
    </row>
    <row r="2426" spans="5:5" x14ac:dyDescent="0.2">
      <c r="E2426" s="53"/>
    </row>
    <row r="2427" spans="5:5" x14ac:dyDescent="0.2">
      <c r="E2427" s="53"/>
    </row>
    <row r="2428" spans="5:5" x14ac:dyDescent="0.2">
      <c r="E2428" s="53"/>
    </row>
    <row r="2429" spans="5:5" x14ac:dyDescent="0.2">
      <c r="E2429" s="53"/>
    </row>
  </sheetData>
  <sheetProtection formatColumns="0" formatRows="0" autoFilter="0"/>
  <autoFilter ref="A1:M2409" xr:uid="{00000000-0001-0000-0000-000000000000}">
    <filterColumn colId="0">
      <filters>
        <filter val="Авуст 2024"/>
        <filter val="Апрель 2024"/>
        <filter val="Декабрь 2024"/>
        <filter val="Июль 2024"/>
        <filter val="Июнь 2024"/>
        <filter val="Май 2024"/>
        <filter val="Март 2024"/>
        <filter val="Ноябрь 2024"/>
        <filter val="Октябрь 2024"/>
        <filter val="Сентябрь 2024"/>
        <filter val="Февраль 2024"/>
        <filter val="Январь 2024"/>
      </filters>
    </filterColumn>
    <filterColumn colId="4">
      <filters>
        <filter val="Оплата покупки по карте. CARD_x000a_**4411 IRINA MIGUNOVA 21FEB RUR 15896.99 GAZPROM MEZHREGIONGAZ SPB"/>
        <filter val="Оплата покупки по карте. CARD_x000a_**4411 IRINA MIGUNOVA 29DEC RUR 6079.96 GAZPROM MEZHREGIONGAZ SPB"/>
        <filter val="Оплата покупки по карте. CARD **4411 IRINA MIGUNOVA 06MAR RUR 3881.69 GAZPROM MEZHREGIONGAZ SPB"/>
        <filter val="Оплата покупки по карте. CARD **4411 IRINA MIGUNOVA 16MAY RUR 1752.83 GAZPROM MEZHREGIONGAZ G. SANKT-PETE"/>
        <filter val="Оплата покупки по карте. CARD **4411 IRINA MIGUNOVA 20DEC RUR 8900.5 GAZPROM MEZHREGIONGAZ G. SANKT- PETE"/>
        <filter val="Оплата покупки по карте. CARD **4411 IRINA MIGUNOVA 22APR RUR 8422.86 GAZPROM MEZHREGIONGAZ G. SANKT-PETE"/>
        <filter val="Оплата покупки по карте. CARD **4411 IRINA MIGUNOVA 22NOV RUR 9573.17 GAZPROM MEZHREGIONGAZ G. SANKT-PETE"/>
        <filter val="Оплата покупки по карте. CARD **4411 IRINA MIGUNOVA 27APR RUR 1915.16 GAZPROM MEZHREGIONGAZ G. SANKT-PETE"/>
      </filters>
    </filterColumn>
    <filterColumn colId="8">
      <filters>
        <filter val="Газ и обслуживание"/>
      </filters>
    </filterColumn>
  </autoFilter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Смета по годам месяцам _202 (2)</vt:lpstr>
      <vt:lpstr>Смета по годам месяцам _2024</vt:lpstr>
      <vt:lpstr>Смета по месяцам _2023</vt:lpstr>
      <vt:lpstr>Смета по годам месяцам_2022</vt:lpstr>
      <vt:lpstr>исполнение сметы 20-22</vt:lpstr>
      <vt:lpstr>Смета по годам месяцам_20-22</vt:lpstr>
      <vt:lpstr>Группировка расходов по месяцам</vt:lpstr>
      <vt:lpstr>Лист2</vt:lpstr>
      <vt:lpstr>Выгрузка банка (Платежи)</vt:lpstr>
      <vt:lpstr>Лист3</vt:lpstr>
      <vt:lpstr>Смета_исходный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Ирина Иваницкая</cp:lastModifiedBy>
  <cp:lastPrinted>2023-04-18T21:02:25Z</cp:lastPrinted>
  <dcterms:created xsi:type="dcterms:W3CDTF">2023-02-10T18:46:31Z</dcterms:created>
  <dcterms:modified xsi:type="dcterms:W3CDTF">2025-03-25T20:13:02Z</dcterms:modified>
</cp:coreProperties>
</file>